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paslimy-my.sharepoint.com/personal/syabil_suhardi_sinlongheng_com_my/Documents/SLH LOT 241/"/>
    </mc:Choice>
  </mc:AlternateContent>
  <xr:revisionPtr revIDLastSave="5994" documentId="8_{BCAE71FC-E3A3-4FD0-A578-227844A38258}" xr6:coauthVersionLast="47" xr6:coauthVersionMax="47" xr10:uidLastSave="{321F460E-812D-422A-95F5-7A0630BDDC74}"/>
  <bookViews>
    <workbookView xWindow="-108" yWindow="-108" windowWidth="23256" windowHeight="13176" firstSheet="2" activeTab="8" xr2:uid="{00000000-000D-0000-FFFF-FFFF00000000}"/>
  </bookViews>
  <sheets>
    <sheet name="TEMPLATE" sheetId="14" r:id="rId1"/>
    <sheet name="DASHBOARD" sheetId="5" r:id="rId2"/>
    <sheet name="CHART" sheetId="4" r:id="rId3"/>
    <sheet name="JWB2" sheetId="13" r:id="rId4"/>
    <sheet name="VA2" sheetId="3" r:id="rId5"/>
    <sheet name="VA3" sheetId="11" r:id="rId6"/>
    <sheet name="VB1" sheetId="6" r:id="rId7"/>
    <sheet name="VB2" sheetId="15" r:id="rId8"/>
    <sheet name="VB3" sheetId="16" r:id="rId9"/>
  </sheets>
  <definedNames>
    <definedName name="Abnormal" localSheetId="2">_xlfn.LET(     _xlpm.sh, CHART!$A$1,     _xlpm.start, --CHART!$C$1,     _xlpm.end,   --CHART!$C$2,      _xlpm.hdr,  INDIRECT("'" &amp; _xlpm.sh &amp; "'!9:9"),     _xlpm.data, INDIRECT("'" &amp; _xlpm.sh &amp; "'!11:500"),      _xlpm.colDate,   MATCH("DATE", _xlpm.hdr, 0),     _xlpm.colMetric, MATCH("ABNORMAL%", _xlpm.hdr, 0),      _xlpm.dates,  INDEX(_xlpm.data, , _xlpm.colDate),     _xlpm.metric, INDEX(_xlpm.data, , _xlpm.colMetric),      _xlpm.valid, (_xlpm.dates&gt;=_xlpm.start)*(_xlpm.dates&lt;=_xlpm.end)*(_xlpm.dates&lt;&gt;""),      _xlpm.vals, _xlfn._xlws.FILTER(_xlpm.metric, _xlpm.valid),      _xlpm.cleaned, IF((_xlpm.vals="")+(_xlpm.vals=0), NA(), _xlpm.vals),      _xlpm.cleaned )</definedName>
    <definedName name="Age" localSheetId="2">_xlfn.LET(   _xlpm.sh, CHART!$A$1,   _xlpm.col, MATCH("AGE", INDIRECT("'" &amp; _xlpm.sh &amp; "'!9:9"), 0),   _xlpm.rng, INDEX(INDIRECT("'" &amp; _xlpm.sh &amp; "'!11:500"), , _xlpm.col),   _xlfn._xlws.FILTER(_xlpm.rng, _xlpm.rng &lt;&gt; "") )</definedName>
    <definedName name="Crack" localSheetId="2">_xlfn.LET(     _xlpm.sh, CHART!$A$1,     _xlpm.start, --CHART!$C$1,     _xlpm.end,   --CHART!$C$2,      _xlpm.hdr,  INDIRECT("'" &amp; _xlpm.sh &amp; "'!9:9"),     _xlpm.data, INDIRECT("'" &amp; _xlpm.sh &amp; "'!11:500"),      _xlpm.colDate,   MATCH("DATE", _xlpm.hdr, 0),     _xlpm.colMetric, MATCH("CRACK%", _xlpm.hdr, 0),       _xlpm.dates,  INDEX(_xlpm.data, , _xlpm.colDate),     _xlpm.metric, INDEX(_xlpm.data, , _xlpm.colMetric),      _xlpm.valid, (_xlpm.dates&gt;=_xlpm.start)*(_xlpm.dates&lt;=_xlpm.end)*(_xlpm.dates&lt;&gt;""),      _xlpm.vals, _xlfn._xlws.FILTER(_xlpm.metric, _xlpm.valid),      _xlpm.cleaned, IF((_xlpm.vals="")+(_xlpm.vals=0), NA(), _xlpm.vals),      _xlpm.cleaned )</definedName>
    <definedName name="Date" localSheetId="2">_xlfn.LET(   _xlpm.sh, CHART!$A$1,   _xlpm.col, MATCH("DATE", INDIRECT("'" &amp; _xlpm.sh &amp; "'!9:9"), 0),   _xlpm.rng, INDEX(INDIRECT("'" &amp; _xlpm.sh &amp; "'!11:500"), , _xlpm.col),   _xlfn._xlws.FILTER(_xlpm.rng, _xlpm.rng &lt;&gt; "") )</definedName>
    <definedName name="DateAge" localSheetId="2">_xlfn.LET(     _xlpm.sh, CHART!$A$1,     _xlpm.start, --CHART!$C$1,     _xlpm.end, --CHART!$C$2,     _xlpm.colDate, MATCH("DATE", INDIRECT("'"&amp;_xlpm.sh&amp;"'!9:9"), 0),     _xlpm.colAge, MATCH("AGE", INDIRECT("'"&amp;_xlpm.sh&amp;"'!9:9"), 0),     _xlpm.allDates, INDEX(INDIRECT("'"&amp;_xlpm.sh&amp;"'!11:500"), , _xlpm.colDate),     _xlpm.allAges, INDEX(INDIRECT("'"&amp;_xlpm.sh&amp;"'!11:500"), , _xlpm.colAge),     _xlpm.lastRow, MATCH(2, 1/(_xlpm.allDates&lt;&gt;""), 1),     _xlpm.dates, _xlfn.TAKE(_xlpm.allDates, _xlpm.lastRow),     _xlpm.ages, _xlfn.TAKE(_xlpm.allAges, _xlpm.lastRow),     _xlpm.valid, (_xlpm.dates&gt;=_xlpm.start)*(_xlpm.dates&lt;=_xlpm.end)*(_xlpm.dates&lt;&gt;""),     _xlpm.filtered, _xlfn._xlws.FILTER(CHOOSE({1,2}, _xlpm.dates, _xlpm.ages), _xlpm.valid),     _xlpm.sorted, _xlfn._xlws.SORT(_xlpm.filtered, 1, 1),     TEXT(INDEX(_xlpm.sorted,,1),"d/m") &amp; " (" &amp; INDEX(_xlpm.sorted,,2) &amp; " wk)" )</definedName>
    <definedName name="EggProduction" localSheetId="2">_xlfn.LET(     _xlpm.sh, CHART!$A$1,     _xlpm.start, --CHART!$C$1,     _xlpm.end, --CHART!$C$2,     _xlpm.header, "EGG PRODUCTION%",      _xlpm.colDate, MATCH("DATE", INDIRECT("'" &amp; _xlpm.sh &amp; "'!9:9"), 0),     _xlpm.colMetric, MATCH(_xlpm.header, INDIRECT("'" &amp; _xlpm.sh &amp; "'!9:9"), 0),     _xlpm.dates, INDEX(INDIRECT("'" &amp; _xlpm.sh &amp; "'!11:500"), , _xlpm.colDate),     _xlpm.metric, INDEX(INDIRECT("'" &amp; _xlpm.sh &amp; "'!11:500"), , _xlpm.colMetric),     _xlpm.valid, (_xlpm.dates &gt;= _xlpm.start)*(_xlpm.dates &lt;= _xlpm.end)*(_xlpm.dates &lt;&gt; ""),     _xlpm.filtered, _xlfn._xlws.FILTER(IF(--_xlpm.metric=0, NA(), _xlpm.metric), _xlpm.valid),     IFERROR(_xlpm.filtered, NA()) )</definedName>
    <definedName name="FemaleBW" localSheetId="2">_xlfn.LET(     _xlpm.sh, CHART!$A$1,     _xlpm.hdrW, INDIRECT("'" &amp; _xlpm.sh &amp; "'!506:506"),     _xlpm.dataW, INDIRECT("'" &amp; _xlpm.sh &amp; "'!508:577"),      _xlpm.colWeek, MATCH("WEEK", _xlpm.hdrW, 0),     _xlpm.colBW,   MATCH("FEMALE BW", _xlpm.hdrW, 0),      _xlpm.weekAll, --INDEX(_xlpm.dataW, , _xlpm.colWeek),     _xlpm.bwAll,    INDEX(_xlpm.dataW, , _xlpm.colBW),      _xlpm.sw, CHART!$C$7,     _xlpm.ew, CHART!$C$8,      _xlpm.valid, (_xlpm.weekAll&gt;=_xlpm.sw)*(_xlpm.weekAll&lt;=_xlpm.ew)*(_xlpm.weekAll&lt;&gt;""),      _xlpm.vals, _xlfn._xlws.FILTER(_xlpm.bwAll, _xlpm.valid),      _xlpm.cleaned, IF((_xlpm.vals="")+(_xlpm.vals=0), NA(), _xlpm.vals),      _xlpm.cleaned )</definedName>
    <definedName name="FemaleCull" localSheetId="2">_xlfn.LET(     _xlpm.sh, CHART!$A$1,     _xlpm.start, --CHART!$C$1,     _xlpm.end, --CHART!$C$2,     _xlpm.header, "CULL FEMALE%",      _xlpm.colDate, MATCH("DATE", INDIRECT("'" &amp; _xlpm.sh &amp; "'!9:9"), 0),     _xlpm.colMetric, MATCH(_xlpm.header, INDIRECT("'" &amp; _xlpm.sh &amp; "'!9:9"), 0),     _xlpm.dates, INDEX(INDIRECT("'" &amp; _xlpm.sh &amp; "'!11:500"), , _xlpm.colDate),     _xlpm.metric, INDEX(INDIRECT("'" &amp; _xlpm.sh &amp; "'!11:500"), , _xlpm.colMetric),     _xlpm.valid, (_xlpm.dates &gt;= _xlpm.start)*(_xlpm.dates &lt;= _xlpm.end)*(_xlpm.dates &lt;&gt; ""),     _xlpm.filtered, _xlfn._xlws.FILTER(IF(--_xlpm.metric=0, NA(), _xlpm.metric), _xlpm.valid),     IFERROR(_xlpm.filtered, NA()) )</definedName>
    <definedName name="FemaleDead" localSheetId="2">_xlfn.LET(     _xlpm.sh, CHART!$A$1,     _xlpm.start, --CHART!$C$1,     _xlpm.end, --CHART!$C$2,     _xlpm.header, "DEAD FEMALE%",     _xlpm.colDate, MATCH("DATE", INDIRECT("'" &amp; _xlpm.sh &amp; "'!9:9"), 0),     _xlpm.colMetric, MATCH(_xlpm.header, INDIRECT("'" &amp; _xlpm.sh &amp; "'!9:9"), 0),     _xlpm.dates, INDEX(INDIRECT("'" &amp; _xlpm.sh &amp; "'!11:500"), , _xlpm.colDate),     _xlpm.metric, INDEX(INDIRECT("'" &amp; _xlpm.sh &amp; "'!11:500"), , _xlpm.colMetric),     _xlpm.valid, (_xlpm.dates &gt;= _xlpm.start)*(_xlpm.dates &lt;= _xlpm.end)*(_xlpm.dates &lt;&gt; ""),     _xlpm.filtered, _xlfn._xlws.FILTER(IF(--_xlpm.metric=0, NA(), _xlpm.metric), _xlpm.valid),     IFERROR(_xlpm.filtered, NA()) )</definedName>
    <definedName name="FemaleGb" localSheetId="2">_xlfn.LET(     _xlpm.sh, CHART!$A$1,     _xlpm.start, --CHART!$C$1,     _xlpm.end,   --CHART!$C$2,      _xlpm.hdr, INDIRECT("'"&amp;_xlpm.sh&amp;"'!9:9"),     _xlpm.colDate,   MATCH("DATE", _xlpm.hdr, 0),     _xlpm.colMetric, MATCH("GIVEN FEMALE g/b", _xlpm.hdr, 0),       _xlpm.data, INDIRECT("'"&amp;_xlpm.sh&amp;"'!11:500"),     _xlpm.dates, INDEX(_xlpm.data,,_xlpm.colDate),     _xlpm.metric, INDEX(_xlpm.data,,_xlpm.colMetric),      _xlpm.valid, (_xlpm.dates&gt;=_xlpm.start)*(_xlpm.dates&lt;=_xlpm.end),      _xlfn._xlws.FILTER(_xlpm.metric, _xlpm.valid) )</definedName>
    <definedName name="FemaleUni" localSheetId="2">_xlfn.LET(     _xlpm.sh, CHART!$A$1,     _xlpm.hdrW, INDIRECT("'" &amp; _xlpm.sh &amp; "'!506:506"),     _xlpm.dataW, INDIRECT("'" &amp; _xlpm.sh &amp; "'!508:577"),      _xlpm.colWeek, MATCH("WEEK", _xlpm.hdrW, 0),     _xlpm.colBW,   MATCH("FEMALE UNI%", _xlpm.hdrW, 0),       _xlpm.weekAll, --INDEX(_xlpm.dataW, , _xlpm.colWeek),     _xlpm.bwAll,    INDEX(_xlpm.dataW, , _xlpm.colBW),      _xlpm.sw, CHART!$C$7,     _xlpm.ew, CHART!$C$8,      _xlpm.valid, (_xlpm.weekAll&gt;=_xlpm.sw)*(_xlpm.weekAll&lt;=_xlpm.ew)*(_xlpm.weekAll&lt;&gt;""),      _xlpm.vals, _xlfn._xlws.FILTER(_xlpm.bwAll, _xlpm.valid),      _xlpm.cleaned, IF((_xlpm.vals="")+(_xlpm.vals=0), NA(), _xlpm.vals),      _xlpm.cleaned )</definedName>
    <definedName name="HatchableEgg" localSheetId="2">_xlfn.LET(     _xlpm.sh, CHART!$A$1,     _xlpm.start, --CHART!$C$1,     _xlpm.end,   --CHART!$C$2,      _xlpm.hdr,  INDIRECT("'" &amp; _xlpm.sh &amp; "'!9:9"),     _xlpm.data, INDIRECT("'" &amp; _xlpm.sh &amp; "'!11:500"),      _xlpm.colDate,   MATCH("DATE", _xlpm.hdr, 0),     _xlpm.colMetric, MATCH("H.E%", _xlpm.hdr, 0),       _xlpm.dates,  INDEX(_xlpm.data, , _xlpm.colDate),     _xlpm.metric, INDEX(_xlpm.data, , _xlpm.colMetric),      _xlpm.valid, (_xlpm.dates&gt;=_xlpm.start)*(_xlpm.dates&lt;=_xlpm.end)*(_xlpm.dates&lt;&gt;""),      _xlpm.vals, _xlfn._xlws.FILTER(_xlpm.metric, _xlpm.valid),      _xlpm.cleaned, IF((_xlpm.vals="")+(_xlpm.vals=0), NA(), _xlpm.vals),      _xlpm.cleaned )</definedName>
    <definedName name="Jumbo" localSheetId="2">_xlfn.LET(     _xlpm.sh, CHART!$A$1,     _xlpm.start, --CHART!$C$1,     _xlpm.end,   --CHART!$C$2,      _xlpm.hdr,  INDIRECT("'" &amp; _xlpm.sh &amp; "'!9:9"),     _xlpm.data, INDIRECT("'" &amp; _xlpm.sh &amp; "'!11:500"),      _xlpm.colDate,   MATCH("DATE", _xlpm.hdr, 0),     _xlpm.colMetric, MATCH("JUMBO%", _xlpm.hdr, 0),       _xlpm.dates,  INDEX(_xlpm.data, , _xlpm.colDate),     _xlpm.metric, INDEX(_xlpm.data, , _xlpm.colMetric),      _xlpm.valid, (_xlpm.dates&gt;=_xlpm.start)*(_xlpm.dates&lt;=_xlpm.end)*(_xlpm.dates&lt;&gt;""),      _xlpm.vals, _xlfn._xlws.FILTER(_xlpm.metric, _xlpm.valid),      _xlpm.cleaned, IF((_xlpm.vals="")+(_xlpm.vals=0), NA(), _xlpm.vals),      _xlpm.cleaned )</definedName>
    <definedName name="MaleBaseline" localSheetId="2">_xlfn.LET(     _xlpm.sh, CHART!$A$1,     _xlpm.dates, CHART!Date,     _xlpm.start, --CHART!$C$1,     _xlpm.end, --CHART!$C$2,     _xlpm.base, CHART!$AE$1,     _xlpm.valid, (_xlpm.dates&gt;=_xlpm.start)*(_xlpm.dates&lt;=_xlpm.end)*(_xlpm.dates&lt;&gt;""),     _xlpm.filtered, _xlfn._xlws.FILTER(_xlpm.dates, _xlpm.valid),     IF(_xlpm.filtered&lt;&gt;"", _xlpm.base, "") )</definedName>
    <definedName name="MaleBW" localSheetId="2">_xlfn.LET(     _xlpm.sh, CHART!$A$1,     _xlpm.hdrW, INDIRECT("'" &amp; _xlpm.sh &amp; "'!506:506"),     _xlpm.dataW, INDIRECT("'" &amp; _xlpm.sh &amp; "'!508:577"),      _xlpm.colWeek, MATCH("WEEK", _xlpm.hdrW, 0),     _xlpm.colBW,   MATCH("MALE BW", _xlpm.hdrW, 0),       _xlpm.weekAll, --INDEX(_xlpm.dataW, , _xlpm.colWeek),     _xlpm.bwAll,    INDEX(_xlpm.dataW, , _xlpm.colBW),      _xlpm.sw, CHART!$C$7,     _xlpm.ew, CHART!$C$8,      _xlpm.valid, (_xlpm.weekAll&gt;=_xlpm.sw)*(_xlpm.weekAll&lt;=_xlpm.ew)*(_xlpm.weekAll&lt;&gt;""),      _xlpm.vals, _xlfn._xlws.FILTER(_xlpm.bwAll, _xlpm.valid),      _xlpm.cleaned, IF((_xlpm.vals="")+(_xlpm.vals=0), NA(), _xlpm.vals),      _xlpm.cleaned )</definedName>
    <definedName name="MaleCull" localSheetId="2">_xlfn.LET(     _xlpm.sh, CHART!$A$1,     _xlpm.start, --CHART!$C$1,     _xlpm.end, --CHART!$C$2,     _xlpm.header, "CULL MALE%",      _xlpm.colDate, MATCH("DATE", INDIRECT("'" &amp; _xlpm.sh &amp; "'!9:9"), 0),     _xlpm.colMetric, MATCH(_xlpm.header, INDIRECT("'" &amp; _xlpm.sh &amp; "'!9:9"), 0),     _xlpm.dates, INDEX(INDIRECT("'" &amp; _xlpm.sh &amp; "'!11:500"), , _xlpm.colDate),     _xlpm.metric, INDEX(INDIRECT("'" &amp; _xlpm.sh &amp; "'!11:500"), , _xlpm.colMetric),     _xlpm.valid, (_xlpm.dates &gt;= _xlpm.start)*(_xlpm.dates &lt;= _xlpm.end)*(_xlpm.dates &lt;&gt; ""),     _xlpm.filtered, _xlfn._xlws.FILTER(IF(--_xlpm.metric=0, NA(), _xlpm.metric), _xlpm.valid),     IFERROR(_xlpm.filtered, NA()) )</definedName>
    <definedName name="MaleDead" localSheetId="2">_xlfn.LET(     _xlpm.sh, CHART!$A$1,     _xlpm.start, --CHART!$C$1,     _xlpm.end, --CHART!$C$2,     _xlpm.header, "DEAD MALE%",      _xlpm.colDate, MATCH("DATE", INDIRECT("'" &amp; _xlpm.sh &amp; "'!9:9"), 0),     _xlpm.colMetric, MATCH(_xlpm.header, INDIRECT("'" &amp; _xlpm.sh &amp; "'!9:9"), 0),     _xlpm.dates, INDEX(INDIRECT("'" &amp; _xlpm.sh &amp; "'!11:500"), , _xlpm.colDate),     _xlpm.metric, INDEX(INDIRECT("'" &amp; _xlpm.sh &amp; "'!11:500"), , _xlpm.colMetric),     _xlpm.valid, (_xlpm.dates &gt;= _xlpm.start)*(_xlpm.dates &lt;= _xlpm.end)*(_xlpm.dates &lt;&gt; ""),     _xlpm.filtered, _xlfn._xlws.FILTER(IF(--_xlpm.metric=0, NA(), _xlpm.metric), _xlpm.valid),     IFERROR(_xlpm.filtered, NA()) )</definedName>
    <definedName name="MaleUni" localSheetId="2">_xlfn.LET(     _xlpm.sh, CHART!$A$1,     _xlpm.hdrW, INDIRECT("'" &amp; _xlpm.sh &amp; "'!506:506"),     _xlpm.dataW, INDIRECT("'" &amp; _xlpm.sh &amp; "'!508:577"),      _xlpm.colWeek, MATCH("WEEK", _xlpm.hdrW, 0),     _xlpm.colBW,   MATCH("MALE UNI%", _xlpm.hdrW, 0),       _xlpm.weekAll, --INDEX(_xlpm.dataW, , _xlpm.colWeek),     _xlpm.bwAll,    INDEX(_xlpm.dataW, , _xlpm.colBW),      _xlpm.sw, CHART!$C$7,     _xlpm.ew, CHART!$C$8,      _xlpm.valid, (_xlpm.weekAll&gt;=_xlpm.sw)*(_xlpm.weekAll&lt;=_xlpm.ew)*(_xlpm.weekAll&lt;&gt;""),      _xlpm.vals, _xlfn._xlws.FILTER(_xlpm.bwAll, _xlpm.valid),      _xlpm.cleaned, IF((_xlpm.vals="")+(_xlpm.vals=0), NA(), _xlpm.vals),      _xlpm.cleaned )</definedName>
    <definedName name="MortalityBaseline" localSheetId="2">_xlfn.LET(     _xlpm.sh, CHART!$A$1,     _xlpm.start, --CHART!$C$1,     _xlpm.end, --CHART!$C$2,     _xlpm.header, "Standard Mortality%",     _xlpm.colDate, MATCH("DATE", INDIRECT("'" &amp; _xlpm.sh &amp; "'!9:9"), 0),     _xlpm.colMetric, MATCH(_xlpm.header, INDIRECT("'" &amp; _xlpm.sh &amp; "'!9:9"), 0),     _xlpm.dates, INDEX(INDIRECT("'" &amp; _xlpm.sh &amp; "'!11:500"), , _xlpm.colDate),     _xlpm.metric, INDEX(INDIRECT("'" &amp; _xlpm.sh &amp; "'!11:500"), , _xlpm.colMetric),     _xlpm.valid, (_xlpm.dates &gt;= _xlpm.start)*(_xlpm.dates &lt;= _xlpm.end)*(_xlpm.dates &lt;&gt; ""),     _xlpm.result, _xlfn._xlws.FILTER(_xlpm.metric, _xlpm.valid),     IFERROR(_xlpm.result, "") )</definedName>
    <definedName name="RemarkWaterBird" localSheetId="2">_xlfn.LET(  _xlpm.sh, CHART!$A$1,  _xlpm.start, --CHART!$C$1,  _xlpm.end, --CHART!$C$2,   _xlpm.colDate, MATCH("DATE", INDIRECT("'"&amp;_xlpm.sh&amp;"'!9:9"), 0),  _xlpm.colRemark, MATCH("REMARKS", INDIRECT("'"&amp;_xlpm.sh&amp;"'!9:9"), 0),   _xlpm.dates, INDEX(INDIRECT("'"&amp;_xlpm.sh&amp;"'!11:500"), , _xlpm.colDate),  _xlpm.remarks, INDEX(INDIRECT("'"&amp;_xlpm.sh&amp;"'!11:500"), , _xlpm.colRemark),   _xlfn._xlws.FILTER(_xlpm.remarks, (_xlpm.dates &gt;= _xlpm.start) * (_xlpm.dates &lt;= _xlpm.end)) )</definedName>
    <definedName name="Small" localSheetId="2">_xlfn.LET(     _xlpm.sh, CHART!$A$1,     _xlpm.start, --CHART!$C$1,     _xlpm.end,   --CHART!$C$2,      _xlpm.hdr,  INDIRECT("'" &amp; _xlpm.sh &amp; "'!9:9"),     _xlpm.data, INDIRECT("'" &amp; _xlpm.sh &amp; "'!11:500"),      _xlpm.colDate,   MATCH("DATE", _xlpm.hdr, 0),     _xlpm.colMetric, MATCH("SMALL%", _xlpm.hdr, 0),       _xlpm.dates,  INDEX(_xlpm.data, , _xlpm.colDate),     _xlpm.metric, INDEX(_xlpm.data, , _xlpm.colMetric),      _xlpm.valid, (_xlpm.dates&gt;=_xlpm.start)*(_xlpm.dates&lt;=_xlpm.end)*(_xlpm.dates&lt;&gt;""),      _xlpm.vals, _xlfn._xlws.FILTER(_xlpm.metric, _xlpm.valid),      _xlpm.cleaned, IF((_xlpm.vals="")+(_xlpm.vals=0), NA(), _xlpm.vals),      _xlpm.cleaned )</definedName>
    <definedName name="StdFemaleBW" localSheetId="2">_xlfn.LET(     _xlpm.sh, CHART!$A$1,     _xlpm.week, INDEX(INDIRECT("'" &amp; _xlpm.sh &amp; "'!508:577"), , MATCH("WEEK", INDIRECT("'" &amp; _xlpm.sh &amp; "'!506:506"), 0)),     _xlpm.bw, INDEX(INDIRECT("'" &amp; _xlpm.sh &amp; "'!508:577"), , MATCH("STD FEMALE BW", INDIRECT("'" &amp; _xlpm.sh &amp; "'!506:506"), 0)),      _xlpm.sw, CHART!$C$7,     _xlpm.ew, CHART!$C$8,     _xlpm.valid, (_xlpm.week&gt;=_xlpm.sw)*(_xlpm.week&lt;=_xlpm.ew)*(_xlpm.week&lt;&gt;""),      _xlfn._xlws.FILTER(_xlpm.bw, _xlpm.valid) )</definedName>
    <definedName name="StdMaleBw" localSheetId="2">_xlfn.LET(     _xlpm.sh, CHART!$A$1,     _xlpm.week, INDEX(INDIRECT("'" &amp; _xlpm.sh &amp; "'!508:577"), , MATCH("WEEK", INDIRECT("'" &amp; _xlpm.sh &amp; "'!506:506"), 0)),     _xlpm.bw, INDEX(INDIRECT("'" &amp; _xlpm.sh &amp; "'!508:577"), , MATCH("STD MALE BW", INDIRECT("'" &amp; _xlpm.sh &amp; "'!506:506"), 0)),      _xlpm.sw, CHART!$C$7,     _xlpm.ew, CHART!$C$8,     _xlpm.valid, (_xlpm.week&gt;=_xlpm.sw)*(_xlpm.week&lt;=_xlpm.ew)*(_xlpm.week&lt;&gt;""),      _xlfn._xlws.FILTER(_xlpm.bw, _xlpm.valid) )</definedName>
    <definedName name="WAbnormal" localSheetId="2">_xlfn.LET(     _xlpm.sh, CHART!$A$1,     _xlpm.hdrW, INDIRECT("'" &amp; _xlpm.sh &amp; "'!506:506"),     _xlpm.dataW, INDIRECT("'" &amp; _xlpm.sh &amp; "'!508:577"),     _xlpm.metricName, "ABNORMAL%",        _xlpm.colWeek, MATCH("WEEK", _xlpm.hdrW, 0),     _xlpm.colMetric, MATCH(_xlpm.metricName, _xlpm.hdrW, 0),     _xlpm.weekAll, --INDEX(_xlpm.dataW, , _xlpm.colWeek),     _xlpm.metricAll, INDEX(_xlpm.dataW, , _xlpm.colMetric),     _xlpm.sw, CHART!$C$7,     _xlpm.ew, CHART!$C$8,     _xlpm.valid, (_xlpm.weekAll&gt;=_xlpm.sw)*(_xlpm.weekAll&lt;=_xlpm.ew)*(_xlpm.weekAll&lt;&gt;""),     _xlpm.vals, _xlfn._xlws.FILTER(_xlpm.metricAll, _xlpm.valid),     _xlpm.cleaned, IF((_xlpm.vals="")+(_xlpm.vals=0), NA(), _xlpm.vals),     _xlpm.cleaned )</definedName>
    <definedName name="WaterBird" localSheetId="2">_xlfn.LET(     _xlpm.sh, CHART!$A$1,     _xlpm.start, --CHART!$C$1,     _xlpm.end,   --CHART!$C$2,      _xlpm.hdr, INDIRECT("'"&amp;_xlpm.sh&amp;"'!9:9"),     _xlpm.colDate,   MATCH("DATE", _xlpm.hdr, 0),     _xlpm.colMetric, MATCH("WATER/BIRD (ML/BIRD)", _xlpm.hdr, 0),       _xlpm.data, INDIRECT("'"&amp;_xlpm.sh&amp;"'!11:500"),     _xlpm.dates,  INDEX(_xlpm.data,,_xlpm.colDate),     _xlpm.metric, INDEX(_xlpm.data,,_xlpm.colMetric),      _xlpm.valid, (_xlpm.dates&gt;=_xlpm.start)*(_xlpm.dates&lt;=_xlpm.end)*(_xlpm.metric&lt;&gt;""),      _xlpm.raw, _xlfn._xlws.FILTER(_xlpm.metric, _xlpm.valid),     IFERROR(_xlpm.raw, NA()) )</definedName>
    <definedName name="WCrack" localSheetId="2">_xlfn.LET(     _xlpm.sh, CHART!$A$1,     _xlpm.hdrW, INDIRECT("'" &amp; _xlpm.sh &amp; "'!506:506"),     _xlpm.dataW, INDIRECT("'" &amp; _xlpm.sh &amp; "'!508:577"),     _xlpm.metricName, "CRACK%",        _xlpm.colWeek, MATCH("WEEK", _xlpm.hdrW, 0),     _xlpm.colMetric, MATCH(_xlpm.metricName, _xlpm.hdrW, 0),     _xlpm.weekAll, --INDEX(_xlpm.dataW, , _xlpm.colWeek),     _xlpm.metricAll, INDEX(_xlpm.dataW, , _xlpm.colMetric),     _xlpm.sw, CHART!$C$7,     _xlpm.ew, CHART!$C$8,     _xlpm.valid, (_xlpm.weekAll&gt;=_xlpm.sw)*(_xlpm.weekAll&lt;=_xlpm.ew)*(_xlpm.weekAll&lt;&gt;""),     _xlpm.vals, _xlfn._xlws.FILTER(_xlpm.metricAll, _xlpm.valid),     _xlpm.cleaned, IF((_xlpm.vals="")+(_xlpm.vals=0), NA(), _xlpm.vals),     _xlpm.cleaned )</definedName>
    <definedName name="WeekHeight" localSheetId="2">_xlfn.LET(     _xlpm.y, IFERROR(--Chart_Y,0),     _xlpm.maxY, IFERROR(MAX(_xlpm.y),0),     _xlpm.n, ROWS(CHART!WeekSeparator),      IF(_xlpm.n=0, NA(), _xlfn.SEQUENCE(_xlpm.n,1,_xlpm.maxY,0)) )</definedName>
    <definedName name="WeekLabel" localSheetId="2">_xlfn.LET(     _xlpm.sh, CHART!$A$1,     _xlpm.wp, CHART!WeekSeparator,      _xlpm.n, ROWS(_xlpm.wp),       _xlpm.startAges, _xlfn._xlws.FILTER(         INDEX(INDIRECT("'"&amp;_xlpm.sh&amp;"'!11:500"),               ,               MATCH("AGE",INDIRECT("'"&amp;_xlpm.sh&amp;"'!9:9"),0)         ),         ROUND(MOD(             INDEX(INDIRECT("'"&amp;_xlpm.sh&amp;"'!11:500"),                   ,                   MATCH("AGE",INDIRECT("'"&amp;_xlpm.sh&amp;"'!9:9"),0)             ),1),1)=0.1     ),           _xlpm.weekNums, INT(_xlpm.startAges),           _xlpm.labels, _xlfn.TAKE(_xlpm.weekNums,_xlpm.n-1),      "Week "&amp;_xlpm.labels  )</definedName>
    <definedName name="WeekPosition" localSheetId="2">_xlfn.LET(     _xlpm.wp, CHART!WeekSeparator,     _xlpm.n, ROWS(_xlpm.wp),     IF(_xlpm.n&lt;=1, NA(), (_xlfn.TAKE(_xlpm.wp,_xlpm.n-1)+_xlfn.DROP(_xlpm.wp,1))/2 ) )</definedName>
    <definedName name="Weeks" localSheetId="2">_xlfn.LET(     _xlpm.sh, CHART!$A$1,     _xlpm.colWeek, MATCH("WEEK", INDIRECT("'" &amp; _xlpm.sh &amp; "'!506:506"), 0),     _xlpm.week, --INDEX(INDIRECT("'" &amp; _xlpm.sh &amp; "'!508:577"), , _xlpm.colWeek),     _xlpm.sw, CHART!$C$7,     _xlpm.ew, CHART!$C$8,     _xlpm.valid, (_xlpm.week &gt;= _xlpm.sw) * (_xlpm.week &lt;= _xlpm.ew) * (_xlpm.week &lt;&gt; ""),     _xlpm.result, _xlfn._xlws.FILTER(_xlpm.week, _xlpm.valid),     IFERROR("W" &amp; TEXT(_xlpm.result, "0"), "") )</definedName>
    <definedName name="WeekSeparator" localSheetId="2">_xlfn.LET(     _xlpm.sh, CHART!$A$1,     _xlpm.start, --CHART!$C$1,     _xlpm.end,   --CHART!$C$2,     _xlpm.hdr, INDIRECT("'"&amp;_xlpm.sh&amp;"'!9:9"),     _xlpm.colDate, MATCH("DATE", _xlpm.hdr, 0),     _xlpm.colAge,  MATCH("AGE", _xlpm.hdr, 0),     _xlpm.data, INDIRECT("'"&amp;_xlpm.sh&amp;"'!11:500"),     _xlpm.dates, INDEX(_xlpm.data,,_xlpm.colDate),     _xlpm.ages,  INDEX(_xlpm.data,,_xlpm.colAge),     _xlpm.fAges,  _xlfn._xlws.FILTER(_xlpm.ages,(_xlpm.dates&gt;=_xlpm.start)*(_xlpm.dates&lt;=_xlpm.end)),     _xlpm.fDates, _xlfn._xlws.FILTER(_xlpm.dates,(_xlpm.dates&gt;=_xlpm.start)*(_xlpm.dates&lt;=_xlpm.end)),     _xlpm.mask, ROUND(MOD(_xlpm.fAges,1),1)=0.1,     _xlpm.weekStartDates, _xlfn._xlws.FILTER(_xlpm.fDates, _xlpm.mask),     MATCH(_xlpm.weekStartDates, _xlpm.fDates, 0) - 0.35 )</definedName>
    <definedName name="WeekSeparatorHE" localSheetId="2">_xlfn.LET(     _xlpm.sh, CHART!$A$1,     _xlpm.start, --CHART!$C$1,     _xlpm.end,   --CHART!$C$2,     _xlpm.hdr, INDIRECT("'"&amp;_xlpm.sh&amp;"'!9:9"),     _xlpm.colDate, MATCH("DATE", _xlpm.hdr, 0),     _xlpm.colAge,  MATCH("AGE", _xlpm.hdr, 0),     _xlpm.data, INDIRECT("'"&amp;_xlpm.sh&amp;"'!11:500"),     _xlpm.dates, INDEX(_xlpm.data,,_xlpm.colDate),     _xlpm.ages,  INDEX(_xlpm.data,,_xlpm.colAge),     _xlpm.fAges,  _xlfn._xlws.FILTER(_xlpm.ages,(_xlpm.dates&gt;=_xlpm.start)*(_xlpm.dates&lt;=_xlpm.end)),     _xlpm.fDates, _xlfn._xlws.FILTER(_xlpm.dates,(_xlpm.dates&gt;=_xlpm.start)*(_xlpm.dates&lt;=_xlpm.end)),     _xlpm.mask, ROUND(MOD(_xlpm.fAges,1),1)=0.1,     _xlpm.weekStartDates, _xlfn._xlws.FILTER(_xlpm.fDates, _xlpm.mask),     MATCH(_xlpm.weekStartDates, _xlpm.fDates, 0) - 0.45 )</definedName>
    <definedName name="WeekZero" localSheetId="2">_xlfn.LET(     _xlpm.n, ROWS(CHART!WeekSeparator),     IF(_xlpm.n=0, NA(), _xlfn.SEQUENCE(_xlpm.n,1,0,0)) )</definedName>
    <definedName name="WeekZeroCentre" localSheetId="2">_xlfn.SEQUENCE(ROWS(CHART!WeekPosition),,0)</definedName>
    <definedName name="WEggProduction" localSheetId="2">_xlfn.LET(     _xlpm.sh, CHART!$A$1,     _xlpm.hdrW, INDIRECT("'" &amp; _xlpm.sh &amp; "'!506:506"),     _xlpm.dataW, INDIRECT("'" &amp; _xlpm.sh &amp; "'!508:577"),     _xlpm.metricName, "WEEKLY EGG PROD%",        _xlpm.colWeek, MATCH("WEEK", _xlpm.hdrW, 0),     _xlpm.colMetric, MATCH(_xlpm.metricName, _xlpm.hdrW, 0),     _xlpm.weekAll, --INDEX(_xlpm.dataW, , _xlpm.colWeek),     _xlpm.metricAll, INDEX(_xlpm.dataW, , _xlpm.colMetric),     _xlpm.sw, CHART!$C$7,     _xlpm.ew, CHART!$C$8,     _xlpm.valid, (_xlpm.weekAll&gt;=_xlpm.sw)*(_xlpm.weekAll&lt;=_xlpm.ew)*(_xlpm.weekAll&lt;&gt;""),     _xlpm.vals, _xlfn._xlws.FILTER(_xlpm.metricAll, _xlpm.valid),     _xlpm.cleaned, IF((_xlpm.vals="")+(_xlpm.vals=0), NA(), _xlpm.vals),     _xlpm.cleaned )</definedName>
    <definedName name="WFemaleCull" localSheetId="2">_xlfn.LET(     _xlpm.sh, CHART!$A$1,     _xlpm.hdrW, INDIRECT("'" &amp; _xlpm.sh &amp; "'!506:506"),     _xlpm.dataW, INDIRECT("'" &amp; _xlpm.sh &amp; "'!508:577"),     _xlpm.metricName, "CULL FEMALE%",        _xlpm.colWeek, MATCH("WEEK", _xlpm.hdrW, 0),     _xlpm.colMetric, MATCH(_xlpm.metricName, _xlpm.hdrW, 0),     _xlpm.weekAll, --INDEX(_xlpm.dataW, , _xlpm.colWeek),     _xlpm.metricAll, INDEX(_xlpm.dataW, , _xlpm.colMetric),     _xlpm.sw, CHART!$C$7,     _xlpm.ew, CHART!$C$8,     _xlpm.valid, (_xlpm.weekAll&gt;=_xlpm.sw)*(_xlpm.weekAll&lt;=_xlpm.ew)*(_xlpm.weekAll&lt;&gt;""),     _xlpm.vals, _xlfn._xlws.FILTER(_xlpm.metricAll, _xlpm.valid),     _xlpm.cleaned, IF((_xlpm.vals="")+(_xlpm.vals=0), NA(), _xlpm.vals),     _xlpm.cleaned )</definedName>
    <definedName name="WFemaleDead" localSheetId="2">_xlfn.LET(     _xlpm.sh, CHART!$A$1,     _xlpm.hdrW, INDIRECT("'" &amp; _xlpm.sh &amp; "'!506:506"),     _xlpm.dataW, INDIRECT("'" &amp; _xlpm.sh &amp; "'!508:577"),     _xlpm.metricName, "DEAD FEMALE%",        _xlpm.colWeek, MATCH("WEEK", _xlpm.hdrW, 0),     _xlpm.colMetric, MATCH(_xlpm.metricName, _xlpm.hdrW, 0),     _xlpm.weekAll, --INDEX(_xlpm.dataW, , _xlpm.colWeek),     _xlpm.metricAll, INDEX(_xlpm.dataW, , _xlpm.colMetric),     _xlpm.sw, CHART!$C$7,     _xlpm.ew, CHART!$C$8,     _xlpm.valid, (_xlpm.weekAll&gt;=_xlpm.sw)*(_xlpm.weekAll&lt;=_xlpm.ew)*(_xlpm.weekAll&lt;&gt;""),     _xlpm.vals, _xlfn._xlws.FILTER(_xlpm.metricAll, _xlpm.valid),     _xlpm.cleaned, IF((_xlpm.vals="")+(_xlpm.vals=0), NA(), _xlpm.vals),     _xlpm.cleaned )</definedName>
    <definedName name="WHE" localSheetId="2">_xlfn.LET(     _xlpm.sh, CHART!$A$1,     _xlpm.hdrW, INDIRECT("'" &amp; _xlpm.sh &amp; "'!506:506"),     _xlpm.dataW, INDIRECT("'" &amp; _xlpm.sh &amp; "'!508:577"),     _xlpm.metricName, "H.E%",        _xlpm.colWeek, MATCH("WEEK", _xlpm.hdrW, 0),     _xlpm.colMetric, MATCH(_xlpm.metricName, _xlpm.hdrW, 0),     _xlpm.weekAll, --INDEX(_xlpm.dataW, , _xlpm.colWeek),     _xlpm.metricAll, INDEX(_xlpm.dataW, , _xlpm.colMetric),     _xlpm.sw, CHART!$C$7,     _xlpm.ew, CHART!$C$8,     _xlpm.valid, (_xlpm.weekAll&gt;=_xlpm.sw)*(_xlpm.weekAll&lt;=_xlpm.ew)*(_xlpm.weekAll&lt;&gt;""),     _xlpm.vals, _xlfn._xlws.FILTER(_xlpm.metricAll, _xlpm.valid),     _xlpm.cleaned, IF((_xlpm.vals="")+(_xlpm.vals=0), NA(), _xlpm.vals),     _xlpm.cleaned )</definedName>
    <definedName name="WJumbo" localSheetId="2">_xlfn.LET(     _xlpm.sh, CHART!$A$1,     _xlpm.hdrW, INDIRECT("'" &amp; _xlpm.sh &amp; "'!506:506"),     _xlpm.dataW, INDIRECT("'" &amp; _xlpm.sh &amp; "'!508:577"),     _xlpm.metricName, "JUMBO%",        _xlpm.colWeek, MATCH("WEEK", _xlpm.hdrW, 0),     _xlpm.colMetric, MATCH(_xlpm.metricName, _xlpm.hdrW, 0),     _xlpm.weekAll, --INDEX(_xlpm.dataW, , _xlpm.colWeek),     _xlpm.metricAll, INDEX(_xlpm.dataW, , _xlpm.colMetric),     _xlpm.sw, CHART!$C$7,     _xlpm.ew, CHART!$C$8,     _xlpm.valid, (_xlpm.weekAll&gt;=_xlpm.sw)*(_xlpm.weekAll&lt;=_xlpm.ew)*(_xlpm.weekAll&lt;&gt;""),     _xlpm.vals, _xlfn._xlws.FILTER(_xlpm.metricAll, _xlpm.valid),     _xlpm.cleaned, IF((_xlpm.vals="")+(_xlpm.vals=0), NA(), _xlpm.vals),     _xlpm.cleaned )</definedName>
    <definedName name="WMaleCull" localSheetId="2">_xlfn.LET(     _xlpm.sh, CHART!$A$1,     _xlpm.hdrW, INDIRECT("'" &amp; _xlpm.sh &amp; "'!506:506"),     _xlpm.dataW, INDIRECT("'" &amp; _xlpm.sh &amp; "'!508:577"),     _xlpm.metricName, "CULL MALE%",        _xlpm.colWeek, MATCH("WEEK", _xlpm.hdrW, 0),     _xlpm.colMetric, MATCH(_xlpm.metricName, _xlpm.hdrW, 0),     _xlpm.weekAll, --INDEX(_xlpm.dataW, , _xlpm.colWeek),     _xlpm.metricAll, INDEX(_xlpm.dataW, , _xlpm.colMetric),     _xlpm.sw, CHART!$C$7,     _xlpm.ew, CHART!$C$8,     _xlpm.valid, (_xlpm.weekAll&gt;=_xlpm.sw)*(_xlpm.weekAll&lt;=_xlpm.ew)*(_xlpm.weekAll&lt;&gt;""),     _xlpm.vals, _xlfn._xlws.FILTER(_xlpm.metricAll, _xlpm.valid),     _xlpm.cleaned, IF((_xlpm.vals="")+(_xlpm.vals=0), NA(), _xlpm.vals),     _xlpm.cleaned )</definedName>
    <definedName name="WMaleDead" localSheetId="2">_xlfn.LET(     _xlpm.sh, CHART!$A$1,     _xlpm.hdrW, INDIRECT("'" &amp; _xlpm.sh &amp; "'!506:506"),     _xlpm.dataW, INDIRECT("'" &amp; _xlpm.sh &amp; "'!508:577"),     _xlpm.metricName, "DEAD MALE%",        _xlpm.colWeek, MATCH("WEEK", _xlpm.hdrW, 0),     _xlpm.colMetric, MATCH(_xlpm.metricName, _xlpm.hdrW, 0),     _xlpm.weekAll, --INDEX(_xlpm.dataW, , _xlpm.colWeek),     _xlpm.metricAll, INDEX(_xlpm.dataW, , _xlpm.colMetric),     _xlpm.sw, CHART!$C$7,     _xlpm.ew, CHART!$C$8,     _xlpm.valid, (_xlpm.weekAll&gt;=_xlpm.sw)*(_xlpm.weekAll&lt;=_xlpm.ew)*(_xlpm.weekAll&lt;&gt;""),     _xlpm.vals, _xlfn._xlws.FILTER(_xlpm.metricAll, _xlpm.valid),     _xlpm.cleaned, IF((_xlpm.vals="")+(_xlpm.vals=0), NA(), _xlpm.vals),     _xlpm.cleaned )</definedName>
    <definedName name="WSmall" localSheetId="2">_xlfn.LET(     _xlpm.sh, CHART!$A$1,     _xlpm.hdrW, INDIRECT("'" &amp; _xlpm.sh &amp; "'!506:506"),     _xlpm.dataW, INDIRECT("'" &amp; _xlpm.sh &amp; "'!508:577"),     _xlpm.metricName, "SMALL%",        _xlpm.colWeek, MATCH("WEEK", _xlpm.hdrW, 0),     _xlpm.colMetric, MATCH(_xlpm.metricName, _xlpm.hdrW, 0),     _xlpm.weekAll, --INDEX(_xlpm.dataW, , _xlpm.colWeek),     _xlpm.metricAll, INDEX(_xlpm.dataW, , _xlpm.colMetric),     _xlpm.sw, CHART!$C$7,     _xlpm.ew, CHART!$C$8,     _xlpm.valid, (_xlpm.weekAll&gt;=_xlpm.sw)*(_xlpm.weekAll&lt;=_xlpm.ew)*(_xlpm.weekAll&lt;&gt;""),     _xlpm.vals, _xlfn._xlws.FILTER(_xlpm.metricAll, _xlpm.valid),     _xlpm.cleaned, IF((_xlpm.vals="")+(_xlpm.vals=0), NA(), _xlpm.vals),     _xlpm.cleaned )</definedName>
    <definedName name="WStdMortality" localSheetId="2">_xlfn.LET(     _xlpm.sh, CHART!$A$1,     _xlpm.hdrW, INDIRECT("'" &amp; _xlpm.sh &amp; "'!506:506"),     _xlpm.dataW, INDIRECT("'" &amp; _xlpm.sh &amp; "'!508:577"),     _xlpm.metricName, "STANDARD MORTALITY%",        _xlpm.colWeek, MATCH("WEEK", _xlpm.hdrW, 0),     _xlpm.colMetric, MATCH(_xlpm.metricName, _xlpm.hdrW, 0),     _xlpm.weekAll, --INDEX(_xlpm.dataW, , _xlpm.colWeek),     _xlpm.metricAll, INDEX(_xlpm.dataW, , _xlpm.colMetric),     _xlpm.sw, CHART!$C$7,     _xlpm.ew, CHART!$C$8,     _xlpm.valid, (_xlpm.weekAll&gt;=_xlpm.sw)*(_xlpm.weekAll&lt;=_xlpm.ew)*(_xlpm.weekAll&lt;&gt;""),     _xlpm.vals, _xlfn._xlws.FILTER(_xlpm.metricAll, _xlpm.valid),     _xlpm.cleaned, IF((_xlpm.vals="")+(_xlpm.vals=0), NA(), _xlpm.vals),     _xlpm.cleaned 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41" i="3" l="1"/>
  <c r="AC542" i="3"/>
  <c r="AC543" i="3"/>
  <c r="G380" i="13"/>
  <c r="H380" i="13"/>
  <c r="P508" i="13" l="1"/>
  <c r="AF577" i="13"/>
  <c r="AE577" i="13"/>
  <c r="AD577" i="13"/>
  <c r="AC577" i="13"/>
  <c r="AB577" i="13"/>
  <c r="Z577" i="13"/>
  <c r="Y577" i="13"/>
  <c r="X577" i="13"/>
  <c r="W577" i="13"/>
  <c r="V577" i="13"/>
  <c r="AA577" i="13" s="1"/>
  <c r="S577" i="13"/>
  <c r="F577" i="13"/>
  <c r="E577" i="13"/>
  <c r="D577" i="13"/>
  <c r="C577" i="13"/>
  <c r="B577" i="13"/>
  <c r="AF576" i="13"/>
  <c r="AE576" i="13"/>
  <c r="AD576" i="13"/>
  <c r="AC576" i="13"/>
  <c r="AB576" i="13"/>
  <c r="Z576" i="13"/>
  <c r="Y576" i="13"/>
  <c r="X576" i="13"/>
  <c r="W576" i="13"/>
  <c r="V576" i="13"/>
  <c r="AA576" i="13" s="1"/>
  <c r="S576" i="13"/>
  <c r="F576" i="13"/>
  <c r="E576" i="13"/>
  <c r="D576" i="13"/>
  <c r="C576" i="13"/>
  <c r="B576" i="13"/>
  <c r="AF575" i="13"/>
  <c r="AE575" i="13"/>
  <c r="AD575" i="13"/>
  <c r="AC575" i="13"/>
  <c r="AB575" i="13"/>
  <c r="Z575" i="13"/>
  <c r="Y575" i="13"/>
  <c r="X575" i="13"/>
  <c r="W575" i="13"/>
  <c r="V575" i="13"/>
  <c r="AA575" i="13" s="1"/>
  <c r="S575" i="13"/>
  <c r="F575" i="13"/>
  <c r="E575" i="13"/>
  <c r="D575" i="13"/>
  <c r="C575" i="13"/>
  <c r="B575" i="13"/>
  <c r="AF574" i="13"/>
  <c r="AE574" i="13"/>
  <c r="AD574" i="13"/>
  <c r="AC574" i="13"/>
  <c r="AB574" i="13"/>
  <c r="Z574" i="13"/>
  <c r="Y574" i="13"/>
  <c r="X574" i="13"/>
  <c r="W574" i="13"/>
  <c r="V574" i="13"/>
  <c r="AA574" i="13" s="1"/>
  <c r="S574" i="13"/>
  <c r="F574" i="13"/>
  <c r="E574" i="13"/>
  <c r="D574" i="13"/>
  <c r="C574" i="13"/>
  <c r="B574" i="13"/>
  <c r="AF573" i="13"/>
  <c r="AE573" i="13"/>
  <c r="AD573" i="13"/>
  <c r="AC573" i="13"/>
  <c r="AB573" i="13"/>
  <c r="Z573" i="13"/>
  <c r="Y573" i="13"/>
  <c r="X573" i="13"/>
  <c r="W573" i="13"/>
  <c r="V573" i="13"/>
  <c r="AA573" i="13" s="1"/>
  <c r="S573" i="13"/>
  <c r="F573" i="13"/>
  <c r="E573" i="13"/>
  <c r="D573" i="13"/>
  <c r="C573" i="13"/>
  <c r="B573" i="13"/>
  <c r="AF572" i="13"/>
  <c r="AE572" i="13"/>
  <c r="AD572" i="13"/>
  <c r="AC572" i="13"/>
  <c r="AB572" i="13"/>
  <c r="Z572" i="13"/>
  <c r="Y572" i="13"/>
  <c r="X572" i="13"/>
  <c r="W572" i="13"/>
  <c r="V572" i="13"/>
  <c r="AA572" i="13" s="1"/>
  <c r="S572" i="13"/>
  <c r="F572" i="13"/>
  <c r="E572" i="13"/>
  <c r="D572" i="13"/>
  <c r="C572" i="13"/>
  <c r="B572" i="13"/>
  <c r="AF571" i="13"/>
  <c r="AE571" i="13"/>
  <c r="AD571" i="13"/>
  <c r="AC571" i="13"/>
  <c r="AB571" i="13"/>
  <c r="Z571" i="13"/>
  <c r="Y571" i="13"/>
  <c r="X571" i="13"/>
  <c r="W571" i="13"/>
  <c r="V571" i="13"/>
  <c r="AA571" i="13" s="1"/>
  <c r="S571" i="13"/>
  <c r="F571" i="13"/>
  <c r="E571" i="13"/>
  <c r="D571" i="13"/>
  <c r="C571" i="13"/>
  <c r="B571" i="13"/>
  <c r="AF570" i="13"/>
  <c r="AE570" i="13"/>
  <c r="AD570" i="13"/>
  <c r="AC570" i="13"/>
  <c r="AB570" i="13"/>
  <c r="Z570" i="13"/>
  <c r="Y570" i="13"/>
  <c r="X570" i="13"/>
  <c r="W570" i="13"/>
  <c r="V570" i="13"/>
  <c r="AA570" i="13" s="1"/>
  <c r="S570" i="13"/>
  <c r="F570" i="13"/>
  <c r="E570" i="13"/>
  <c r="D570" i="13"/>
  <c r="C570" i="13"/>
  <c r="B570" i="13"/>
  <c r="AF569" i="13"/>
  <c r="AE569" i="13"/>
  <c r="AD569" i="13"/>
  <c r="AC569" i="13"/>
  <c r="AB569" i="13"/>
  <c r="Z569" i="13"/>
  <c r="Y569" i="13"/>
  <c r="X569" i="13"/>
  <c r="W569" i="13"/>
  <c r="V569" i="13"/>
  <c r="AA569" i="13" s="1"/>
  <c r="S569" i="13"/>
  <c r="F569" i="13"/>
  <c r="E569" i="13"/>
  <c r="D569" i="13"/>
  <c r="C569" i="13"/>
  <c r="B569" i="13"/>
  <c r="AF568" i="13"/>
  <c r="AE568" i="13"/>
  <c r="AD568" i="13"/>
  <c r="AC568" i="13"/>
  <c r="AB568" i="13"/>
  <c r="Z568" i="13"/>
  <c r="Y568" i="13"/>
  <c r="X568" i="13"/>
  <c r="W568" i="13"/>
  <c r="V568" i="13"/>
  <c r="AA568" i="13" s="1"/>
  <c r="S568" i="13"/>
  <c r="F568" i="13"/>
  <c r="E568" i="13"/>
  <c r="D568" i="13"/>
  <c r="C568" i="13"/>
  <c r="B568" i="13"/>
  <c r="AF567" i="13"/>
  <c r="AE567" i="13"/>
  <c r="AD567" i="13"/>
  <c r="AC567" i="13"/>
  <c r="AB567" i="13"/>
  <c r="Z567" i="13"/>
  <c r="Y567" i="13"/>
  <c r="X567" i="13"/>
  <c r="W567" i="13"/>
  <c r="V567" i="13"/>
  <c r="AA567" i="13" s="1"/>
  <c r="S567" i="13"/>
  <c r="F567" i="13"/>
  <c r="E567" i="13"/>
  <c r="D567" i="13"/>
  <c r="C567" i="13"/>
  <c r="B567" i="13"/>
  <c r="AF566" i="13"/>
  <c r="AE566" i="13"/>
  <c r="AD566" i="13"/>
  <c r="AC566" i="13"/>
  <c r="AB566" i="13"/>
  <c r="Z566" i="13"/>
  <c r="Y566" i="13"/>
  <c r="X566" i="13"/>
  <c r="W566" i="13"/>
  <c r="V566" i="13"/>
  <c r="AA566" i="13" s="1"/>
  <c r="S566" i="13"/>
  <c r="F566" i="13"/>
  <c r="E566" i="13"/>
  <c r="D566" i="13"/>
  <c r="C566" i="13"/>
  <c r="B566" i="13"/>
  <c r="AF565" i="13"/>
  <c r="AE565" i="13"/>
  <c r="AD565" i="13"/>
  <c r="AC565" i="13"/>
  <c r="AB565" i="13"/>
  <c r="Z565" i="13"/>
  <c r="Y565" i="13"/>
  <c r="X565" i="13"/>
  <c r="W565" i="13"/>
  <c r="V565" i="13"/>
  <c r="AA565" i="13" s="1"/>
  <c r="S565" i="13"/>
  <c r="F565" i="13"/>
  <c r="E565" i="13"/>
  <c r="D565" i="13"/>
  <c r="C565" i="13"/>
  <c r="B565" i="13"/>
  <c r="AF564" i="13"/>
  <c r="AE564" i="13"/>
  <c r="AD564" i="13"/>
  <c r="AC564" i="13"/>
  <c r="AB564" i="13"/>
  <c r="Z564" i="13"/>
  <c r="Y564" i="13"/>
  <c r="X564" i="13"/>
  <c r="W564" i="13"/>
  <c r="V564" i="13"/>
  <c r="AA564" i="13" s="1"/>
  <c r="S564" i="13"/>
  <c r="F564" i="13"/>
  <c r="E564" i="13"/>
  <c r="D564" i="13"/>
  <c r="C564" i="13"/>
  <c r="B564" i="13"/>
  <c r="AF563" i="13"/>
  <c r="AE563" i="13"/>
  <c r="AD563" i="13"/>
  <c r="AC563" i="13"/>
  <c r="AB563" i="13"/>
  <c r="Z563" i="13"/>
  <c r="Y563" i="13"/>
  <c r="X563" i="13"/>
  <c r="W563" i="13"/>
  <c r="V563" i="13"/>
  <c r="AA563" i="13" s="1"/>
  <c r="S563" i="13"/>
  <c r="F563" i="13"/>
  <c r="E563" i="13"/>
  <c r="D563" i="13"/>
  <c r="C563" i="13"/>
  <c r="B563" i="13"/>
  <c r="AF562" i="13"/>
  <c r="AE562" i="13"/>
  <c r="AD562" i="13"/>
  <c r="AC562" i="13"/>
  <c r="AB562" i="13"/>
  <c r="Z562" i="13"/>
  <c r="Y562" i="13"/>
  <c r="X562" i="13"/>
  <c r="W562" i="13"/>
  <c r="V562" i="13"/>
  <c r="AA562" i="13" s="1"/>
  <c r="S562" i="13"/>
  <c r="F562" i="13"/>
  <c r="E562" i="13"/>
  <c r="D562" i="13"/>
  <c r="C562" i="13"/>
  <c r="B562" i="13"/>
  <c r="AF561" i="13"/>
  <c r="AE561" i="13"/>
  <c r="AD561" i="13"/>
  <c r="AC561" i="13"/>
  <c r="AB561" i="13"/>
  <c r="Z561" i="13"/>
  <c r="Y561" i="13"/>
  <c r="X561" i="13"/>
  <c r="W561" i="13"/>
  <c r="V561" i="13"/>
  <c r="AA561" i="13" s="1"/>
  <c r="S561" i="13"/>
  <c r="F561" i="13"/>
  <c r="E561" i="13"/>
  <c r="D561" i="13"/>
  <c r="C561" i="13"/>
  <c r="B561" i="13"/>
  <c r="AF560" i="13"/>
  <c r="AE560" i="13"/>
  <c r="AD560" i="13"/>
  <c r="AC560" i="13"/>
  <c r="AB560" i="13"/>
  <c r="Z560" i="13"/>
  <c r="Y560" i="13"/>
  <c r="S560" i="13"/>
  <c r="X560" i="13" s="1"/>
  <c r="F560" i="13"/>
  <c r="E560" i="13"/>
  <c r="D560" i="13"/>
  <c r="C560" i="13"/>
  <c r="B560" i="13"/>
  <c r="AF559" i="13"/>
  <c r="AE559" i="13"/>
  <c r="AD559" i="13"/>
  <c r="AC559" i="13"/>
  <c r="AB559" i="13"/>
  <c r="Z559" i="13"/>
  <c r="Y559" i="13"/>
  <c r="X559" i="13"/>
  <c r="W559" i="13"/>
  <c r="V559" i="13"/>
  <c r="AA559" i="13" s="1"/>
  <c r="S559" i="13"/>
  <c r="R559" i="13"/>
  <c r="Q559" i="13"/>
  <c r="P559" i="13"/>
  <c r="J559" i="13"/>
  <c r="I559" i="13"/>
  <c r="U559" i="13" s="1"/>
  <c r="F559" i="13"/>
  <c r="E559" i="13"/>
  <c r="D559" i="13"/>
  <c r="C559" i="13"/>
  <c r="B559" i="13"/>
  <c r="AF558" i="13"/>
  <c r="AE558" i="13"/>
  <c r="AD558" i="13"/>
  <c r="AC558" i="13"/>
  <c r="AB558" i="13"/>
  <c r="Z558" i="13"/>
  <c r="Y558" i="13"/>
  <c r="X558" i="13"/>
  <c r="W558" i="13"/>
  <c r="V558" i="13"/>
  <c r="AA558" i="13" s="1"/>
  <c r="S558" i="13"/>
  <c r="Q558" i="13"/>
  <c r="R558" i="13" s="1"/>
  <c r="P558" i="13"/>
  <c r="J558" i="13"/>
  <c r="I558" i="13"/>
  <c r="U558" i="13" s="1"/>
  <c r="F558" i="13"/>
  <c r="E558" i="13"/>
  <c r="D558" i="13"/>
  <c r="C558" i="13"/>
  <c r="B558" i="13"/>
  <c r="AF557" i="13"/>
  <c r="AE557" i="13"/>
  <c r="AD557" i="13"/>
  <c r="AC557" i="13"/>
  <c r="AB557" i="13"/>
  <c r="Z557" i="13"/>
  <c r="Y557" i="13"/>
  <c r="X557" i="13"/>
  <c r="W557" i="13"/>
  <c r="V557" i="13"/>
  <c r="AA557" i="13" s="1"/>
  <c r="S557" i="13"/>
  <c r="R557" i="13"/>
  <c r="Q557" i="13"/>
  <c r="P557" i="13"/>
  <c r="J557" i="13"/>
  <c r="I557" i="13"/>
  <c r="U557" i="13" s="1"/>
  <c r="F557" i="13"/>
  <c r="E557" i="13"/>
  <c r="D557" i="13"/>
  <c r="C557" i="13"/>
  <c r="B557" i="13"/>
  <c r="AF556" i="13"/>
  <c r="AE556" i="13"/>
  <c r="AD556" i="13"/>
  <c r="AC556" i="13"/>
  <c r="AB556" i="13"/>
  <c r="Z556" i="13"/>
  <c r="Y556" i="13"/>
  <c r="X556" i="13"/>
  <c r="W556" i="13"/>
  <c r="V556" i="13"/>
  <c r="AA556" i="13" s="1"/>
  <c r="S556" i="13"/>
  <c r="Q556" i="13"/>
  <c r="R556" i="13" s="1"/>
  <c r="P556" i="13"/>
  <c r="J556" i="13"/>
  <c r="I556" i="13"/>
  <c r="U556" i="13" s="1"/>
  <c r="F556" i="13"/>
  <c r="E556" i="13"/>
  <c r="D556" i="13"/>
  <c r="C556" i="13"/>
  <c r="B556" i="13"/>
  <c r="AF555" i="13"/>
  <c r="AE555" i="13"/>
  <c r="AD555" i="13"/>
  <c r="AC555" i="13"/>
  <c r="AB555" i="13"/>
  <c r="Z555" i="13"/>
  <c r="Y555" i="13"/>
  <c r="X555" i="13"/>
  <c r="W555" i="13"/>
  <c r="V555" i="13"/>
  <c r="AA555" i="13" s="1"/>
  <c r="T555" i="13"/>
  <c r="S555" i="13"/>
  <c r="R555" i="13"/>
  <c r="Q555" i="13"/>
  <c r="P555" i="13"/>
  <c r="J555" i="13"/>
  <c r="I555" i="13"/>
  <c r="U555" i="13" s="1"/>
  <c r="H555" i="13"/>
  <c r="F555" i="13"/>
  <c r="N555" i="13" s="1"/>
  <c r="E555" i="13"/>
  <c r="D555" i="13"/>
  <c r="C555" i="13"/>
  <c r="B555" i="13"/>
  <c r="G555" i="13" s="1"/>
  <c r="AF554" i="13"/>
  <c r="AE554" i="13"/>
  <c r="AD554" i="13"/>
  <c r="AC554" i="13"/>
  <c r="AB554" i="13"/>
  <c r="Z554" i="13"/>
  <c r="Y554" i="13"/>
  <c r="X554" i="13"/>
  <c r="W554" i="13"/>
  <c r="V554" i="13"/>
  <c r="AA554" i="13" s="1"/>
  <c r="S554" i="13"/>
  <c r="Q554" i="13"/>
  <c r="P554" i="13"/>
  <c r="R554" i="13" s="1"/>
  <c r="I554" i="13"/>
  <c r="U554" i="13" s="1"/>
  <c r="F554" i="13"/>
  <c r="E554" i="13"/>
  <c r="D554" i="13"/>
  <c r="C554" i="13"/>
  <c r="B554" i="13"/>
  <c r="AF553" i="13"/>
  <c r="AE553" i="13"/>
  <c r="AD553" i="13"/>
  <c r="AC553" i="13"/>
  <c r="AB553" i="13"/>
  <c r="Z553" i="13"/>
  <c r="Y553" i="13"/>
  <c r="X553" i="13"/>
  <c r="W553" i="13"/>
  <c r="V553" i="13"/>
  <c r="AA553" i="13" s="1"/>
  <c r="S553" i="13"/>
  <c r="Q553" i="13"/>
  <c r="P553" i="13"/>
  <c r="R553" i="13" s="1"/>
  <c r="J553" i="13"/>
  <c r="F553" i="13"/>
  <c r="E553" i="13"/>
  <c r="D553" i="13"/>
  <c r="C553" i="13"/>
  <c r="B553" i="13"/>
  <c r="AF552" i="13"/>
  <c r="AE552" i="13"/>
  <c r="AD552" i="13"/>
  <c r="AC552" i="13"/>
  <c r="AB552" i="13"/>
  <c r="Z552" i="13"/>
  <c r="Y552" i="13"/>
  <c r="X552" i="13"/>
  <c r="W552" i="13"/>
  <c r="V552" i="13"/>
  <c r="AA552" i="13" s="1"/>
  <c r="S552" i="13"/>
  <c r="Q552" i="13"/>
  <c r="R552" i="13" s="1"/>
  <c r="P552" i="13"/>
  <c r="H552" i="13"/>
  <c r="T552" i="13" s="1"/>
  <c r="G552" i="13"/>
  <c r="F552" i="13"/>
  <c r="E552" i="13"/>
  <c r="D552" i="13"/>
  <c r="C552" i="13"/>
  <c r="B552" i="13"/>
  <c r="J552" i="13" s="1"/>
  <c r="AF551" i="13"/>
  <c r="AE551" i="13"/>
  <c r="AD551" i="13"/>
  <c r="AC551" i="13"/>
  <c r="AB551" i="13"/>
  <c r="Z551" i="13"/>
  <c r="Y551" i="13"/>
  <c r="X551" i="13"/>
  <c r="W551" i="13"/>
  <c r="V551" i="13"/>
  <c r="AA551" i="13" s="1"/>
  <c r="S551" i="13"/>
  <c r="R551" i="13"/>
  <c r="Q551" i="13"/>
  <c r="P551" i="13"/>
  <c r="J551" i="13"/>
  <c r="H551" i="13"/>
  <c r="T551" i="13" s="1"/>
  <c r="F551" i="13"/>
  <c r="N551" i="13" s="1"/>
  <c r="E551" i="13"/>
  <c r="D551" i="13"/>
  <c r="C551" i="13"/>
  <c r="K551" i="13" s="1"/>
  <c r="B551" i="13"/>
  <c r="G551" i="13" s="1"/>
  <c r="L551" i="13" s="1"/>
  <c r="AF550" i="13"/>
  <c r="AE550" i="13"/>
  <c r="AD550" i="13"/>
  <c r="AC550" i="13"/>
  <c r="AB550" i="13"/>
  <c r="Z550" i="13"/>
  <c r="Y550" i="13"/>
  <c r="X550" i="13"/>
  <c r="W550" i="13"/>
  <c r="V550" i="13"/>
  <c r="AA550" i="13" s="1"/>
  <c r="S550" i="13"/>
  <c r="Q550" i="13"/>
  <c r="P550" i="13"/>
  <c r="R550" i="13" s="1"/>
  <c r="F550" i="13"/>
  <c r="E550" i="13"/>
  <c r="D550" i="13"/>
  <c r="C550" i="13"/>
  <c r="B550" i="13"/>
  <c r="AF549" i="13"/>
  <c r="AE549" i="13"/>
  <c r="AD549" i="13"/>
  <c r="AC549" i="13"/>
  <c r="AB549" i="13"/>
  <c r="Z549" i="13"/>
  <c r="Y549" i="13"/>
  <c r="X549" i="13"/>
  <c r="W549" i="13"/>
  <c r="V549" i="13"/>
  <c r="AA549" i="13" s="1"/>
  <c r="S549" i="13"/>
  <c r="R549" i="13"/>
  <c r="Q549" i="13"/>
  <c r="P549" i="13"/>
  <c r="J549" i="13"/>
  <c r="I549" i="13"/>
  <c r="U549" i="13" s="1"/>
  <c r="H549" i="13"/>
  <c r="T549" i="13" s="1"/>
  <c r="F549" i="13"/>
  <c r="E549" i="13"/>
  <c r="D549" i="13"/>
  <c r="C549" i="13"/>
  <c r="B549" i="13"/>
  <c r="G549" i="13" s="1"/>
  <c r="AF548" i="13"/>
  <c r="AE548" i="13"/>
  <c r="AD548" i="13"/>
  <c r="AC548" i="13"/>
  <c r="AB548" i="13"/>
  <c r="Z548" i="13"/>
  <c r="Y548" i="13"/>
  <c r="X548" i="13"/>
  <c r="W548" i="13"/>
  <c r="V548" i="13"/>
  <c r="AA548" i="13" s="1"/>
  <c r="S548" i="13"/>
  <c r="R548" i="13"/>
  <c r="Q548" i="13"/>
  <c r="P548" i="13"/>
  <c r="F548" i="13"/>
  <c r="E548" i="13"/>
  <c r="D548" i="13"/>
  <c r="C548" i="13"/>
  <c r="B548" i="13"/>
  <c r="I548" i="13" s="1"/>
  <c r="U548" i="13" s="1"/>
  <c r="AF547" i="13"/>
  <c r="AE547" i="13"/>
  <c r="AD547" i="13"/>
  <c r="AC547" i="13"/>
  <c r="AB547" i="13"/>
  <c r="Z547" i="13"/>
  <c r="Y547" i="13"/>
  <c r="X547" i="13"/>
  <c r="W547" i="13"/>
  <c r="V547" i="13"/>
  <c r="AA547" i="13" s="1"/>
  <c r="S547" i="13"/>
  <c r="R547" i="13"/>
  <c r="Q547" i="13"/>
  <c r="P547" i="13"/>
  <c r="F547" i="13"/>
  <c r="E547" i="13"/>
  <c r="D547" i="13"/>
  <c r="C547" i="13"/>
  <c r="B547" i="13"/>
  <c r="AF546" i="13"/>
  <c r="AE546" i="13"/>
  <c r="AD546" i="13"/>
  <c r="AC546" i="13"/>
  <c r="AB546" i="13"/>
  <c r="Z546" i="13"/>
  <c r="Y546" i="13"/>
  <c r="X546" i="13"/>
  <c r="W546" i="13"/>
  <c r="V546" i="13"/>
  <c r="AA546" i="13" s="1"/>
  <c r="S546" i="13"/>
  <c r="Q546" i="13"/>
  <c r="P546" i="13"/>
  <c r="R546" i="13" s="1"/>
  <c r="H546" i="13"/>
  <c r="T546" i="13" s="1"/>
  <c r="F546" i="13"/>
  <c r="E546" i="13"/>
  <c r="D546" i="13"/>
  <c r="C546" i="13"/>
  <c r="B546" i="13"/>
  <c r="J546" i="13" s="1"/>
  <c r="AF545" i="13"/>
  <c r="AE545" i="13"/>
  <c r="AD545" i="13"/>
  <c r="AC545" i="13"/>
  <c r="AB545" i="13"/>
  <c r="Z545" i="13"/>
  <c r="Y545" i="13"/>
  <c r="X545" i="13"/>
  <c r="W545" i="13"/>
  <c r="V545" i="13"/>
  <c r="AA545" i="13" s="1"/>
  <c r="S545" i="13"/>
  <c r="Q545" i="13"/>
  <c r="P545" i="13"/>
  <c r="R545" i="13" s="1"/>
  <c r="J545" i="13"/>
  <c r="I545" i="13"/>
  <c r="U545" i="13" s="1"/>
  <c r="F545" i="13"/>
  <c r="E545" i="13"/>
  <c r="D545" i="13"/>
  <c r="L545" i="13" s="1"/>
  <c r="C545" i="13"/>
  <c r="K545" i="13" s="1"/>
  <c r="B545" i="13"/>
  <c r="G545" i="13" s="1"/>
  <c r="AF544" i="13"/>
  <c r="AE544" i="13"/>
  <c r="AD544" i="13"/>
  <c r="AC544" i="13"/>
  <c r="AB544" i="13"/>
  <c r="Z544" i="13"/>
  <c r="Y544" i="13"/>
  <c r="X544" i="13"/>
  <c r="W544" i="13"/>
  <c r="V544" i="13"/>
  <c r="AA544" i="13" s="1"/>
  <c r="S544" i="13"/>
  <c r="R544" i="13"/>
  <c r="Q544" i="13"/>
  <c r="P544" i="13"/>
  <c r="I544" i="13"/>
  <c r="U544" i="13" s="1"/>
  <c r="H544" i="13"/>
  <c r="T544" i="13" s="1"/>
  <c r="G544" i="13"/>
  <c r="F544" i="13"/>
  <c r="N544" i="13" s="1"/>
  <c r="E544" i="13"/>
  <c r="D544" i="13"/>
  <c r="C544" i="13"/>
  <c r="B544" i="13"/>
  <c r="J544" i="13" s="1"/>
  <c r="AF543" i="13"/>
  <c r="AE543" i="13"/>
  <c r="AD543" i="13"/>
  <c r="AC543" i="13"/>
  <c r="AB543" i="13"/>
  <c r="Z543" i="13"/>
  <c r="Y543" i="13"/>
  <c r="X543" i="13"/>
  <c r="W543" i="13"/>
  <c r="V543" i="13"/>
  <c r="AA543" i="13" s="1"/>
  <c r="S543" i="13"/>
  <c r="R543" i="13"/>
  <c r="Q543" i="13"/>
  <c r="P543" i="13"/>
  <c r="J543" i="13"/>
  <c r="H543" i="13"/>
  <c r="T543" i="13" s="1"/>
  <c r="F543" i="13"/>
  <c r="E543" i="13"/>
  <c r="D543" i="13"/>
  <c r="C543" i="13"/>
  <c r="B543" i="13"/>
  <c r="AF542" i="13"/>
  <c r="AE542" i="13"/>
  <c r="AD542" i="13"/>
  <c r="AC542" i="13"/>
  <c r="AB542" i="13"/>
  <c r="Z542" i="13"/>
  <c r="Y542" i="13"/>
  <c r="X542" i="13"/>
  <c r="W542" i="13"/>
  <c r="V542" i="13"/>
  <c r="AA542" i="13" s="1"/>
  <c r="S542" i="13"/>
  <c r="Q542" i="13"/>
  <c r="P542" i="13"/>
  <c r="R542" i="13" s="1"/>
  <c r="F542" i="13"/>
  <c r="E542" i="13"/>
  <c r="D542" i="13"/>
  <c r="C542" i="13"/>
  <c r="B542" i="13"/>
  <c r="I542" i="13" s="1"/>
  <c r="U542" i="13" s="1"/>
  <c r="AF541" i="13"/>
  <c r="AE541" i="13"/>
  <c r="AD541" i="13"/>
  <c r="AC541" i="13"/>
  <c r="AB541" i="13"/>
  <c r="Z541" i="13"/>
  <c r="Y541" i="13"/>
  <c r="X541" i="13"/>
  <c r="W541" i="13"/>
  <c r="V541" i="13"/>
  <c r="AA541" i="13" s="1"/>
  <c r="S541" i="13"/>
  <c r="Q541" i="13"/>
  <c r="P541" i="13"/>
  <c r="R541" i="13" s="1"/>
  <c r="J541" i="13"/>
  <c r="I541" i="13"/>
  <c r="U541" i="13" s="1"/>
  <c r="H541" i="13"/>
  <c r="T541" i="13" s="1"/>
  <c r="F541" i="13"/>
  <c r="N541" i="13" s="1"/>
  <c r="E541" i="13"/>
  <c r="D541" i="13"/>
  <c r="C541" i="13"/>
  <c r="B541" i="13"/>
  <c r="G541" i="13" s="1"/>
  <c r="AF540" i="13"/>
  <c r="AE540" i="13"/>
  <c r="AD540" i="13"/>
  <c r="AC540" i="13"/>
  <c r="AB540" i="13"/>
  <c r="Z540" i="13"/>
  <c r="Y540" i="13"/>
  <c r="X540" i="13"/>
  <c r="W540" i="13"/>
  <c r="V540" i="13"/>
  <c r="AA540" i="13" s="1"/>
  <c r="S540" i="13"/>
  <c r="R540" i="13"/>
  <c r="Q540" i="13"/>
  <c r="P540" i="13"/>
  <c r="J540" i="13"/>
  <c r="H540" i="13"/>
  <c r="T540" i="13" s="1"/>
  <c r="G540" i="13"/>
  <c r="F540" i="13"/>
  <c r="E540" i="13"/>
  <c r="D540" i="13"/>
  <c r="L540" i="13" s="1"/>
  <c r="C540" i="13"/>
  <c r="B540" i="13"/>
  <c r="I540" i="13" s="1"/>
  <c r="U540" i="13" s="1"/>
  <c r="AF539" i="13"/>
  <c r="AE539" i="13"/>
  <c r="AD539" i="13"/>
  <c r="AC539" i="13"/>
  <c r="AB539" i="13"/>
  <c r="Z539" i="13"/>
  <c r="Y539" i="13"/>
  <c r="X539" i="13"/>
  <c r="W539" i="13"/>
  <c r="V539" i="13"/>
  <c r="AA539" i="13" s="1"/>
  <c r="S539" i="13"/>
  <c r="Q539" i="13"/>
  <c r="P539" i="13"/>
  <c r="R539" i="13" s="1"/>
  <c r="J539" i="13"/>
  <c r="H539" i="13"/>
  <c r="T539" i="13" s="1"/>
  <c r="G539" i="13"/>
  <c r="F539" i="13"/>
  <c r="E539" i="13"/>
  <c r="D539" i="13"/>
  <c r="C539" i="13"/>
  <c r="B539" i="13"/>
  <c r="I539" i="13" s="1"/>
  <c r="U539" i="13" s="1"/>
  <c r="AF538" i="13"/>
  <c r="AE538" i="13"/>
  <c r="AD538" i="13"/>
  <c r="AC538" i="13"/>
  <c r="AB538" i="13"/>
  <c r="Z538" i="13"/>
  <c r="Y538" i="13"/>
  <c r="X538" i="13"/>
  <c r="W538" i="13"/>
  <c r="V538" i="13"/>
  <c r="AA538" i="13" s="1"/>
  <c r="S538" i="13"/>
  <c r="Q538" i="13"/>
  <c r="R538" i="13" s="1"/>
  <c r="P538" i="13"/>
  <c r="I538" i="13"/>
  <c r="U538" i="13" s="1"/>
  <c r="F538" i="13"/>
  <c r="E538" i="13"/>
  <c r="D538" i="13"/>
  <c r="C538" i="13"/>
  <c r="B538" i="13"/>
  <c r="H538" i="13" s="1"/>
  <c r="AF537" i="13"/>
  <c r="AE537" i="13"/>
  <c r="AD537" i="13"/>
  <c r="AC537" i="13"/>
  <c r="AB537" i="13"/>
  <c r="Z537" i="13"/>
  <c r="Y537" i="13"/>
  <c r="X537" i="13"/>
  <c r="W537" i="13"/>
  <c r="V537" i="13"/>
  <c r="AA537" i="13" s="1"/>
  <c r="S537" i="13"/>
  <c r="Q537" i="13"/>
  <c r="R537" i="13" s="1"/>
  <c r="P537" i="13"/>
  <c r="I537" i="13"/>
  <c r="U537" i="13" s="1"/>
  <c r="H537" i="13"/>
  <c r="T537" i="13" s="1"/>
  <c r="G537" i="13"/>
  <c r="F537" i="13"/>
  <c r="E537" i="13"/>
  <c r="D537" i="13"/>
  <c r="C537" i="13"/>
  <c r="B537" i="13"/>
  <c r="J537" i="13" s="1"/>
  <c r="AF536" i="13"/>
  <c r="AE536" i="13"/>
  <c r="AD536" i="13"/>
  <c r="AC536" i="13"/>
  <c r="AB536" i="13"/>
  <c r="Z536" i="13"/>
  <c r="Y536" i="13"/>
  <c r="X536" i="13"/>
  <c r="W536" i="13"/>
  <c r="V536" i="13"/>
  <c r="AA536" i="13" s="1"/>
  <c r="S536" i="13"/>
  <c r="R536" i="13"/>
  <c r="Q536" i="13"/>
  <c r="P536" i="13"/>
  <c r="I536" i="13"/>
  <c r="U536" i="13" s="1"/>
  <c r="H536" i="13"/>
  <c r="T536" i="13" s="1"/>
  <c r="F536" i="13"/>
  <c r="E536" i="13"/>
  <c r="D536" i="13"/>
  <c r="C536" i="13"/>
  <c r="B536" i="13"/>
  <c r="G536" i="13" s="1"/>
  <c r="AF535" i="13"/>
  <c r="AE535" i="13"/>
  <c r="AD535" i="13"/>
  <c r="AC535" i="13"/>
  <c r="AB535" i="13"/>
  <c r="Y535" i="13"/>
  <c r="W535" i="13"/>
  <c r="V535" i="13"/>
  <c r="AA535" i="13" s="1"/>
  <c r="S535" i="13"/>
  <c r="Q535" i="13"/>
  <c r="P535" i="13"/>
  <c r="R535" i="13" s="1"/>
  <c r="I535" i="13"/>
  <c r="H535" i="13"/>
  <c r="N535" i="13" s="1"/>
  <c r="G535" i="13"/>
  <c r="K535" i="13" s="1"/>
  <c r="F535" i="13"/>
  <c r="E535" i="13"/>
  <c r="M535" i="13" s="1"/>
  <c r="D535" i="13"/>
  <c r="C535" i="13"/>
  <c r="B535" i="13"/>
  <c r="J535" i="13" s="1"/>
  <c r="AF534" i="13"/>
  <c r="AE534" i="13"/>
  <c r="AD534" i="13"/>
  <c r="AC534" i="13"/>
  <c r="AB534" i="13"/>
  <c r="V534" i="13"/>
  <c r="S534" i="13"/>
  <c r="W534" i="13" s="1"/>
  <c r="Q534" i="13"/>
  <c r="P534" i="13"/>
  <c r="R534" i="13" s="1"/>
  <c r="I534" i="13"/>
  <c r="H534" i="13"/>
  <c r="G534" i="13"/>
  <c r="K534" i="13" s="1"/>
  <c r="F534" i="13"/>
  <c r="E534" i="13"/>
  <c r="D534" i="13"/>
  <c r="L534" i="13" s="1"/>
  <c r="C534" i="13"/>
  <c r="B534" i="13"/>
  <c r="J534" i="13" s="1"/>
  <c r="AF533" i="13"/>
  <c r="AE533" i="13"/>
  <c r="AD533" i="13"/>
  <c r="AC533" i="13"/>
  <c r="AB533" i="13"/>
  <c r="V533" i="13"/>
  <c r="S533" i="13"/>
  <c r="Q533" i="13"/>
  <c r="P533" i="13"/>
  <c r="R533" i="13" s="1"/>
  <c r="I533" i="13"/>
  <c r="U533" i="13" s="1"/>
  <c r="H533" i="13"/>
  <c r="M533" i="13" s="1"/>
  <c r="G533" i="13"/>
  <c r="K533" i="13" s="1"/>
  <c r="F533" i="13"/>
  <c r="N533" i="13" s="1"/>
  <c r="E533" i="13"/>
  <c r="D533" i="13"/>
  <c r="C533" i="13"/>
  <c r="B533" i="13"/>
  <c r="J533" i="13" s="1"/>
  <c r="AF532" i="13"/>
  <c r="AE532" i="13"/>
  <c r="AD532" i="13"/>
  <c r="AC532" i="13"/>
  <c r="AB532" i="13"/>
  <c r="Y532" i="13"/>
  <c r="X532" i="13"/>
  <c r="V532" i="13"/>
  <c r="AA532" i="13" s="1"/>
  <c r="S532" i="13"/>
  <c r="Z532" i="13" s="1"/>
  <c r="Q532" i="13"/>
  <c r="P532" i="13"/>
  <c r="R532" i="13" s="1"/>
  <c r="I532" i="13"/>
  <c r="U532" i="13" s="1"/>
  <c r="H532" i="13"/>
  <c r="M532" i="13" s="1"/>
  <c r="G532" i="13"/>
  <c r="F532" i="13"/>
  <c r="E532" i="13"/>
  <c r="D532" i="13"/>
  <c r="C532" i="13"/>
  <c r="B532" i="13"/>
  <c r="J532" i="13" s="1"/>
  <c r="AF531" i="13"/>
  <c r="AE531" i="13"/>
  <c r="AD531" i="13"/>
  <c r="AC531" i="13"/>
  <c r="AB531" i="13"/>
  <c r="V531" i="13"/>
  <c r="S531" i="13"/>
  <c r="AA531" i="13" s="1"/>
  <c r="Q531" i="13"/>
  <c r="P531" i="13"/>
  <c r="I531" i="13"/>
  <c r="H531" i="13"/>
  <c r="N531" i="13" s="1"/>
  <c r="G531" i="13"/>
  <c r="L531" i="13" s="1"/>
  <c r="F531" i="13"/>
  <c r="E531" i="13"/>
  <c r="D531" i="13"/>
  <c r="C531" i="13"/>
  <c r="B531" i="13"/>
  <c r="J531" i="13" s="1"/>
  <c r="AF530" i="13"/>
  <c r="AE530" i="13"/>
  <c r="AD530" i="13"/>
  <c r="AC530" i="13"/>
  <c r="AB530" i="13"/>
  <c r="AA530" i="13"/>
  <c r="X530" i="13"/>
  <c r="W530" i="13"/>
  <c r="V530" i="13"/>
  <c r="S530" i="13"/>
  <c r="Q530" i="13"/>
  <c r="P530" i="13"/>
  <c r="I530" i="13"/>
  <c r="H530" i="13"/>
  <c r="N530" i="13" s="1"/>
  <c r="G530" i="13"/>
  <c r="K530" i="13" s="1"/>
  <c r="F530" i="13"/>
  <c r="E530" i="13"/>
  <c r="D530" i="13"/>
  <c r="C530" i="13"/>
  <c r="B530" i="13"/>
  <c r="J530" i="13" s="1"/>
  <c r="AF529" i="13"/>
  <c r="AE529" i="13"/>
  <c r="AD529" i="13"/>
  <c r="AC529" i="13"/>
  <c r="AB529" i="13"/>
  <c r="Y529" i="13"/>
  <c r="X529" i="13"/>
  <c r="W529" i="13"/>
  <c r="V529" i="13"/>
  <c r="AA529" i="13" s="1"/>
  <c r="U529" i="13"/>
  <c r="T529" i="13"/>
  <c r="S529" i="13"/>
  <c r="Z529" i="13" s="1"/>
  <c r="Q529" i="13"/>
  <c r="P529" i="13"/>
  <c r="R529" i="13" s="1"/>
  <c r="I529" i="13"/>
  <c r="H529" i="13"/>
  <c r="G529" i="13"/>
  <c r="L529" i="13" s="1"/>
  <c r="F529" i="13"/>
  <c r="N529" i="13" s="1"/>
  <c r="E529" i="13"/>
  <c r="M529" i="13" s="1"/>
  <c r="D529" i="13"/>
  <c r="C529" i="13"/>
  <c r="B529" i="13"/>
  <c r="J529" i="13" s="1"/>
  <c r="AF528" i="13"/>
  <c r="AE528" i="13"/>
  <c r="AD528" i="13"/>
  <c r="AC528" i="13"/>
  <c r="AB528" i="13"/>
  <c r="AA528" i="13"/>
  <c r="Y528" i="13"/>
  <c r="W528" i="13"/>
  <c r="V528" i="13"/>
  <c r="S528" i="13"/>
  <c r="Z528" i="13" s="1"/>
  <c r="Q528" i="13"/>
  <c r="P528" i="13"/>
  <c r="R528" i="13" s="1"/>
  <c r="I528" i="13"/>
  <c r="U528" i="13" s="1"/>
  <c r="H528" i="13"/>
  <c r="N528" i="13" s="1"/>
  <c r="G528" i="13"/>
  <c r="K528" i="13" s="1"/>
  <c r="F528" i="13"/>
  <c r="E528" i="13"/>
  <c r="D528" i="13"/>
  <c r="C528" i="13"/>
  <c r="B528" i="13"/>
  <c r="J528" i="13" s="1"/>
  <c r="AF527" i="13"/>
  <c r="AE527" i="13"/>
  <c r="AD527" i="13"/>
  <c r="AC527" i="13"/>
  <c r="AB527" i="13"/>
  <c r="AA527" i="13"/>
  <c r="V527" i="13"/>
  <c r="S527" i="13"/>
  <c r="Q527" i="13"/>
  <c r="P527" i="13"/>
  <c r="I527" i="13"/>
  <c r="H527" i="13"/>
  <c r="M527" i="13" s="1"/>
  <c r="G527" i="13"/>
  <c r="K527" i="13" s="1"/>
  <c r="F527" i="13"/>
  <c r="E527" i="13"/>
  <c r="D527" i="13"/>
  <c r="C527" i="13"/>
  <c r="B527" i="13"/>
  <c r="J527" i="13" s="1"/>
  <c r="AF526" i="13"/>
  <c r="AE526" i="13"/>
  <c r="AD526" i="13"/>
  <c r="AC526" i="13"/>
  <c r="AB526" i="13"/>
  <c r="X526" i="13"/>
  <c r="W526" i="13"/>
  <c r="V526" i="13"/>
  <c r="S526" i="13"/>
  <c r="Q526" i="13"/>
  <c r="P526" i="13"/>
  <c r="R526" i="13" s="1"/>
  <c r="I526" i="13"/>
  <c r="H526" i="13"/>
  <c r="M526" i="13" s="1"/>
  <c r="G526" i="13"/>
  <c r="K526" i="13" s="1"/>
  <c r="F526" i="13"/>
  <c r="E526" i="13"/>
  <c r="D526" i="13"/>
  <c r="C526" i="13"/>
  <c r="B526" i="13"/>
  <c r="J526" i="13" s="1"/>
  <c r="AF525" i="13"/>
  <c r="AE525" i="13"/>
  <c r="AD525" i="13"/>
  <c r="AC525" i="13"/>
  <c r="AB525" i="13"/>
  <c r="Y525" i="13"/>
  <c r="V525" i="13"/>
  <c r="S525" i="13"/>
  <c r="Q525" i="13"/>
  <c r="P525" i="13"/>
  <c r="R525" i="13" s="1"/>
  <c r="I525" i="13"/>
  <c r="H525" i="13"/>
  <c r="M525" i="13" s="1"/>
  <c r="G525" i="13"/>
  <c r="K525" i="13" s="1"/>
  <c r="F525" i="13"/>
  <c r="E525" i="13"/>
  <c r="D525" i="13"/>
  <c r="C525" i="13"/>
  <c r="B525" i="13"/>
  <c r="J525" i="13" s="1"/>
  <c r="AF524" i="13"/>
  <c r="AE524" i="13"/>
  <c r="AD524" i="13"/>
  <c r="AC524" i="13"/>
  <c r="AB524" i="13"/>
  <c r="Y524" i="13"/>
  <c r="X524" i="13"/>
  <c r="V524" i="13"/>
  <c r="AA524" i="13" s="1"/>
  <c r="S524" i="13"/>
  <c r="Z524" i="13" s="1"/>
  <c r="Q524" i="13"/>
  <c r="P524" i="13"/>
  <c r="I524" i="13"/>
  <c r="U524" i="13" s="1"/>
  <c r="H524" i="13"/>
  <c r="M524" i="13" s="1"/>
  <c r="G524" i="13"/>
  <c r="L524" i="13" s="1"/>
  <c r="F524" i="13"/>
  <c r="N524" i="13" s="1"/>
  <c r="E524" i="13"/>
  <c r="D524" i="13"/>
  <c r="C524" i="13"/>
  <c r="B524" i="13"/>
  <c r="J524" i="13" s="1"/>
  <c r="AF523" i="13"/>
  <c r="AE523" i="13"/>
  <c r="AD523" i="13"/>
  <c r="AC523" i="13"/>
  <c r="AB523" i="13"/>
  <c r="W523" i="13"/>
  <c r="V523" i="13"/>
  <c r="AA523" i="13" s="1"/>
  <c r="S523" i="13"/>
  <c r="Q523" i="13"/>
  <c r="P523" i="13"/>
  <c r="I523" i="13"/>
  <c r="U523" i="13" s="1"/>
  <c r="H523" i="13"/>
  <c r="N523" i="13" s="1"/>
  <c r="G523" i="13"/>
  <c r="L523" i="13" s="1"/>
  <c r="F523" i="13"/>
  <c r="E523" i="13"/>
  <c r="D523" i="13"/>
  <c r="C523" i="13"/>
  <c r="B523" i="13"/>
  <c r="J523" i="13" s="1"/>
  <c r="AF522" i="13"/>
  <c r="AE522" i="13"/>
  <c r="AD522" i="13"/>
  <c r="AC522" i="13"/>
  <c r="AB522" i="13"/>
  <c r="V522" i="13"/>
  <c r="S522" i="13"/>
  <c r="Q522" i="13"/>
  <c r="P522" i="13"/>
  <c r="I522" i="13"/>
  <c r="H522" i="13"/>
  <c r="G522" i="13"/>
  <c r="K522" i="13" s="1"/>
  <c r="F522" i="13"/>
  <c r="E522" i="13"/>
  <c r="D522" i="13"/>
  <c r="C522" i="13"/>
  <c r="B522" i="13"/>
  <c r="J522" i="13" s="1"/>
  <c r="AF521" i="13"/>
  <c r="AE521" i="13"/>
  <c r="AD521" i="13"/>
  <c r="AC521" i="13"/>
  <c r="AB521" i="13"/>
  <c r="Y521" i="13"/>
  <c r="X521" i="13"/>
  <c r="W521" i="13"/>
  <c r="V521" i="13"/>
  <c r="AA521" i="13" s="1"/>
  <c r="S521" i="13"/>
  <c r="Z521" i="13" s="1"/>
  <c r="Q521" i="13"/>
  <c r="P521" i="13"/>
  <c r="R521" i="13" s="1"/>
  <c r="I521" i="13"/>
  <c r="U521" i="13" s="1"/>
  <c r="H521" i="13"/>
  <c r="M521" i="13" s="1"/>
  <c r="G521" i="13"/>
  <c r="F521" i="13"/>
  <c r="E521" i="13"/>
  <c r="D521" i="13"/>
  <c r="C521" i="13"/>
  <c r="B521" i="13"/>
  <c r="J521" i="13" s="1"/>
  <c r="AF520" i="13"/>
  <c r="AE520" i="13"/>
  <c r="AD520" i="13"/>
  <c r="AC520" i="13"/>
  <c r="AB520" i="13"/>
  <c r="Y520" i="13"/>
  <c r="X520" i="13"/>
  <c r="W520" i="13"/>
  <c r="V520" i="13"/>
  <c r="AA520" i="13" s="1"/>
  <c r="S520" i="13"/>
  <c r="Z520" i="13" s="1"/>
  <c r="Q520" i="13"/>
  <c r="P520" i="13"/>
  <c r="R520" i="13" s="1"/>
  <c r="I520" i="13"/>
  <c r="U520" i="13" s="1"/>
  <c r="H520" i="13"/>
  <c r="T520" i="13" s="1"/>
  <c r="G520" i="13"/>
  <c r="L520" i="13" s="1"/>
  <c r="F520" i="13"/>
  <c r="E520" i="13"/>
  <c r="D520" i="13"/>
  <c r="C520" i="13"/>
  <c r="B520" i="13"/>
  <c r="J520" i="13" s="1"/>
  <c r="AF519" i="13"/>
  <c r="AE519" i="13"/>
  <c r="AD519" i="13"/>
  <c r="AC519" i="13"/>
  <c r="AB519" i="13"/>
  <c r="Y519" i="13"/>
  <c r="X519" i="13"/>
  <c r="W519" i="13"/>
  <c r="V519" i="13"/>
  <c r="AA519" i="13" s="1"/>
  <c r="S519" i="13"/>
  <c r="Z519" i="13" s="1"/>
  <c r="Q519" i="13"/>
  <c r="P519" i="13"/>
  <c r="R519" i="13" s="1"/>
  <c r="I519" i="13"/>
  <c r="U519" i="13" s="1"/>
  <c r="H519" i="13"/>
  <c r="T519" i="13" s="1"/>
  <c r="G519" i="13"/>
  <c r="F519" i="13"/>
  <c r="E519" i="13"/>
  <c r="D519" i="13"/>
  <c r="C519" i="13"/>
  <c r="B519" i="13"/>
  <c r="J519" i="13" s="1"/>
  <c r="AF518" i="13"/>
  <c r="AE518" i="13"/>
  <c r="AD518" i="13"/>
  <c r="AC518" i="13"/>
  <c r="AB518" i="13"/>
  <c r="Y518" i="13"/>
  <c r="X518" i="13"/>
  <c r="W518" i="13"/>
  <c r="V518" i="13"/>
  <c r="AA518" i="13" s="1"/>
  <c r="S518" i="13"/>
  <c r="Z518" i="13" s="1"/>
  <c r="Q518" i="13"/>
  <c r="P518" i="13"/>
  <c r="I518" i="13"/>
  <c r="U518" i="13" s="1"/>
  <c r="H518" i="13"/>
  <c r="T518" i="13" s="1"/>
  <c r="G518" i="13"/>
  <c r="L518" i="13" s="1"/>
  <c r="F518" i="13"/>
  <c r="E518" i="13"/>
  <c r="D518" i="13"/>
  <c r="C518" i="13"/>
  <c r="B518" i="13"/>
  <c r="J518" i="13" s="1"/>
  <c r="AF517" i="13"/>
  <c r="AE517" i="13"/>
  <c r="AD517" i="13"/>
  <c r="AC517" i="13"/>
  <c r="AB517" i="13"/>
  <c r="Y517" i="13"/>
  <c r="X517" i="13"/>
  <c r="W517" i="13"/>
  <c r="V517" i="13"/>
  <c r="AA517" i="13" s="1"/>
  <c r="T517" i="13"/>
  <c r="S517" i="13"/>
  <c r="Z517" i="13" s="1"/>
  <c r="Q517" i="13"/>
  <c r="P517" i="13"/>
  <c r="R517" i="13" s="1"/>
  <c r="I517" i="13"/>
  <c r="U517" i="13" s="1"/>
  <c r="H517" i="13"/>
  <c r="N517" i="13" s="1"/>
  <c r="G517" i="13"/>
  <c r="F517" i="13"/>
  <c r="E517" i="13"/>
  <c r="D517" i="13"/>
  <c r="C517" i="13"/>
  <c r="B517" i="13"/>
  <c r="J517" i="13" s="1"/>
  <c r="AF516" i="13"/>
  <c r="AE516" i="13"/>
  <c r="AD516" i="13"/>
  <c r="AC516" i="13"/>
  <c r="AB516" i="13"/>
  <c r="Y516" i="13"/>
  <c r="X516" i="13"/>
  <c r="W516" i="13"/>
  <c r="V516" i="13"/>
  <c r="AA516" i="13" s="1"/>
  <c r="S516" i="13"/>
  <c r="Z516" i="13" s="1"/>
  <c r="Q516" i="13"/>
  <c r="P516" i="13"/>
  <c r="I516" i="13"/>
  <c r="U516" i="13" s="1"/>
  <c r="H516" i="13"/>
  <c r="T516" i="13" s="1"/>
  <c r="G516" i="13"/>
  <c r="F516" i="13"/>
  <c r="E516" i="13"/>
  <c r="M516" i="13" s="1"/>
  <c r="D516" i="13"/>
  <c r="C516" i="13"/>
  <c r="B516" i="13"/>
  <c r="J516" i="13" s="1"/>
  <c r="AF515" i="13"/>
  <c r="AE515" i="13"/>
  <c r="AD515" i="13"/>
  <c r="AC515" i="13"/>
  <c r="AB515" i="13"/>
  <c r="V515" i="13"/>
  <c r="AA515" i="13" s="1"/>
  <c r="S515" i="13"/>
  <c r="Z515" i="13" s="1"/>
  <c r="Q515" i="13"/>
  <c r="P515" i="13"/>
  <c r="R515" i="13" s="1"/>
  <c r="I515" i="13"/>
  <c r="H515" i="13"/>
  <c r="N515" i="13" s="1"/>
  <c r="G515" i="13"/>
  <c r="K515" i="13" s="1"/>
  <c r="F515" i="13"/>
  <c r="E515" i="13"/>
  <c r="D515" i="13"/>
  <c r="C515" i="13"/>
  <c r="B515" i="13"/>
  <c r="J515" i="13" s="1"/>
  <c r="AF514" i="13"/>
  <c r="AE514" i="13"/>
  <c r="AD514" i="13"/>
  <c r="AC514" i="13"/>
  <c r="AB514" i="13"/>
  <c r="X514" i="13"/>
  <c r="V514" i="13"/>
  <c r="AA514" i="13" s="1"/>
  <c r="S514" i="13"/>
  <c r="Z514" i="13" s="1"/>
  <c r="Q514" i="13"/>
  <c r="P514" i="13"/>
  <c r="R514" i="13" s="1"/>
  <c r="I514" i="13"/>
  <c r="H514" i="13"/>
  <c r="M514" i="13" s="1"/>
  <c r="G514" i="13"/>
  <c r="L514" i="13" s="1"/>
  <c r="F514" i="13"/>
  <c r="E514" i="13"/>
  <c r="D514" i="13"/>
  <c r="C514" i="13"/>
  <c r="B514" i="13"/>
  <c r="J514" i="13" s="1"/>
  <c r="AF513" i="13"/>
  <c r="AE513" i="13"/>
  <c r="AD513" i="13"/>
  <c r="AC513" i="13"/>
  <c r="AB513" i="13"/>
  <c r="Y513" i="13"/>
  <c r="X513" i="13"/>
  <c r="V513" i="13"/>
  <c r="AA513" i="13" s="1"/>
  <c r="U513" i="13"/>
  <c r="S513" i="13"/>
  <c r="Z513" i="13" s="1"/>
  <c r="Q513" i="13"/>
  <c r="P513" i="13"/>
  <c r="R513" i="13" s="1"/>
  <c r="I513" i="13"/>
  <c r="H513" i="13"/>
  <c r="M513" i="13" s="1"/>
  <c r="G513" i="13"/>
  <c r="L513" i="13" s="1"/>
  <c r="F513" i="13"/>
  <c r="E513" i="13"/>
  <c r="D513" i="13"/>
  <c r="C513" i="13"/>
  <c r="B513" i="13"/>
  <c r="J513" i="13" s="1"/>
  <c r="AF512" i="13"/>
  <c r="AE512" i="13"/>
  <c r="AD512" i="13"/>
  <c r="AC512" i="13"/>
  <c r="AB512" i="13"/>
  <c r="AA512" i="13"/>
  <c r="V512" i="13"/>
  <c r="S512" i="13"/>
  <c r="Z512" i="13" s="1"/>
  <c r="Q512" i="13"/>
  <c r="P512" i="13"/>
  <c r="I512" i="13"/>
  <c r="U512" i="13" s="1"/>
  <c r="H512" i="13"/>
  <c r="M512" i="13" s="1"/>
  <c r="G512" i="13"/>
  <c r="L512" i="13" s="1"/>
  <c r="F512" i="13"/>
  <c r="E512" i="13"/>
  <c r="D512" i="13"/>
  <c r="C512" i="13"/>
  <c r="B512" i="13"/>
  <c r="J512" i="13" s="1"/>
  <c r="AF511" i="13"/>
  <c r="AE511" i="13"/>
  <c r="AD511" i="13"/>
  <c r="AC511" i="13"/>
  <c r="AB511" i="13"/>
  <c r="AA511" i="13"/>
  <c r="X511" i="13"/>
  <c r="W511" i="13"/>
  <c r="V511" i="13"/>
  <c r="S511" i="13"/>
  <c r="Z511" i="13" s="1"/>
  <c r="Q511" i="13"/>
  <c r="P511" i="13"/>
  <c r="I511" i="13"/>
  <c r="H511" i="13"/>
  <c r="N511" i="13" s="1"/>
  <c r="G511" i="13"/>
  <c r="L511" i="13" s="1"/>
  <c r="F511" i="13"/>
  <c r="E511" i="13"/>
  <c r="D511" i="13"/>
  <c r="C511" i="13"/>
  <c r="B511" i="13"/>
  <c r="J511" i="13" s="1"/>
  <c r="AF510" i="13"/>
  <c r="AE510" i="13"/>
  <c r="AD510" i="13"/>
  <c r="AC510" i="13"/>
  <c r="AB510" i="13"/>
  <c r="AA510" i="13"/>
  <c r="Y510" i="13"/>
  <c r="X510" i="13"/>
  <c r="W510" i="13"/>
  <c r="V510" i="13"/>
  <c r="S510" i="13"/>
  <c r="Z510" i="13" s="1"/>
  <c r="Q510" i="13"/>
  <c r="P510" i="13"/>
  <c r="R510" i="13" s="1"/>
  <c r="H510" i="13"/>
  <c r="T510" i="13" s="1"/>
  <c r="G510" i="13"/>
  <c r="F510" i="13"/>
  <c r="E510" i="13"/>
  <c r="D510" i="13"/>
  <c r="C510" i="13"/>
  <c r="B510" i="13"/>
  <c r="J510" i="13" s="1"/>
  <c r="AF509" i="13"/>
  <c r="AE509" i="13"/>
  <c r="AD509" i="13"/>
  <c r="AC509" i="13"/>
  <c r="AB509" i="13"/>
  <c r="Z509" i="13"/>
  <c r="Y509" i="13"/>
  <c r="X509" i="13"/>
  <c r="W509" i="13"/>
  <c r="V509" i="13"/>
  <c r="AA509" i="13" s="1"/>
  <c r="S509" i="13"/>
  <c r="Q509" i="13"/>
  <c r="P509" i="13"/>
  <c r="R509" i="13" s="1"/>
  <c r="H509" i="13"/>
  <c r="T509" i="13" s="1"/>
  <c r="G509" i="13"/>
  <c r="F509" i="13"/>
  <c r="E509" i="13"/>
  <c r="D509" i="13"/>
  <c r="C509" i="13"/>
  <c r="B509" i="13"/>
  <c r="J509" i="13" s="1"/>
  <c r="A509" i="13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E508" i="13"/>
  <c r="AC508" i="13"/>
  <c r="AB508" i="13"/>
  <c r="Z508" i="13"/>
  <c r="V508" i="13"/>
  <c r="S508" i="13"/>
  <c r="Y508" i="13" s="1"/>
  <c r="R508" i="13"/>
  <c r="Q508" i="13"/>
  <c r="O508" i="13"/>
  <c r="O532" i="13" s="1"/>
  <c r="F508" i="13"/>
  <c r="E508" i="13"/>
  <c r="D508" i="13"/>
  <c r="C508" i="13"/>
  <c r="B508" i="13"/>
  <c r="I508" i="13" s="1"/>
  <c r="O549" i="13" l="1"/>
  <c r="O509" i="13"/>
  <c r="O548" i="13"/>
  <c r="O514" i="13"/>
  <c r="O517" i="13"/>
  <c r="O534" i="13"/>
  <c r="O513" i="13"/>
  <c r="O544" i="13"/>
  <c r="O550" i="13"/>
  <c r="O519" i="13"/>
  <c r="O516" i="13"/>
  <c r="O521" i="13"/>
  <c r="O511" i="13"/>
  <c r="O510" i="13"/>
  <c r="O525" i="13"/>
  <c r="W560" i="13"/>
  <c r="L525" i="13"/>
  <c r="M528" i="13"/>
  <c r="N514" i="13"/>
  <c r="M509" i="13"/>
  <c r="N509" i="13"/>
  <c r="N512" i="13"/>
  <c r="M517" i="13"/>
  <c r="N520" i="13"/>
  <c r="K513" i="13"/>
  <c r="L517" i="13"/>
  <c r="K520" i="13"/>
  <c r="K532" i="13"/>
  <c r="K511" i="13"/>
  <c r="L515" i="13"/>
  <c r="L510" i="13"/>
  <c r="L516" i="13"/>
  <c r="K521" i="13"/>
  <c r="L521" i="13"/>
  <c r="L530" i="13"/>
  <c r="L541" i="13"/>
  <c r="L552" i="13"/>
  <c r="K529" i="13"/>
  <c r="N526" i="13"/>
  <c r="M511" i="13"/>
  <c r="N516" i="13"/>
  <c r="N518" i="13"/>
  <c r="M520" i="13"/>
  <c r="N543" i="13"/>
  <c r="M534" i="13"/>
  <c r="M515" i="13"/>
  <c r="M519" i="13"/>
  <c r="N527" i="13"/>
  <c r="N534" i="13"/>
  <c r="N539" i="13"/>
  <c r="M549" i="13"/>
  <c r="N552" i="13"/>
  <c r="T525" i="13"/>
  <c r="M510" i="13"/>
  <c r="M518" i="13"/>
  <c r="N522" i="13"/>
  <c r="M523" i="13"/>
  <c r="N510" i="13"/>
  <c r="N513" i="13"/>
  <c r="N525" i="13"/>
  <c r="M536" i="13"/>
  <c r="M555" i="13"/>
  <c r="K510" i="13"/>
  <c r="L532" i="13"/>
  <c r="L549" i="13"/>
  <c r="K509" i="13"/>
  <c r="L522" i="13"/>
  <c r="L535" i="13"/>
  <c r="K539" i="13"/>
  <c r="L555" i="13"/>
  <c r="L519" i="13"/>
  <c r="K523" i="13"/>
  <c r="L526" i="13"/>
  <c r="L539" i="13"/>
  <c r="L544" i="13"/>
  <c r="L528" i="13"/>
  <c r="L509" i="13"/>
  <c r="K512" i="13"/>
  <c r="K531" i="13"/>
  <c r="T538" i="13"/>
  <c r="N538" i="13"/>
  <c r="M538" i="13"/>
  <c r="J508" i="13"/>
  <c r="AA508" i="13"/>
  <c r="Y514" i="13"/>
  <c r="T515" i="13"/>
  <c r="Z522" i="13"/>
  <c r="U522" i="13"/>
  <c r="Y522" i="13"/>
  <c r="U531" i="13"/>
  <c r="Z533" i="13"/>
  <c r="W533" i="13"/>
  <c r="M546" i="13"/>
  <c r="H550" i="13"/>
  <c r="T550" i="13" s="1"/>
  <c r="G550" i="13"/>
  <c r="L550" i="13" s="1"/>
  <c r="R511" i="13"/>
  <c r="Y511" i="13"/>
  <c r="T512" i="13"/>
  <c r="W513" i="13"/>
  <c r="U515" i="13"/>
  <c r="R516" i="13"/>
  <c r="K517" i="13"/>
  <c r="N519" i="13"/>
  <c r="O520" i="13"/>
  <c r="T522" i="13"/>
  <c r="Z523" i="13"/>
  <c r="Y523" i="13"/>
  <c r="X523" i="13"/>
  <c r="T523" i="13"/>
  <c r="O526" i="13"/>
  <c r="L527" i="13"/>
  <c r="R527" i="13"/>
  <c r="O529" i="13"/>
  <c r="T533" i="13"/>
  <c r="Z535" i="13"/>
  <c r="U535" i="13"/>
  <c r="T535" i="13"/>
  <c r="X535" i="13"/>
  <c r="M541" i="13"/>
  <c r="N546" i="13"/>
  <c r="G547" i="13"/>
  <c r="L547" i="13" s="1"/>
  <c r="J547" i="13"/>
  <c r="I547" i="13"/>
  <c r="U547" i="13" s="1"/>
  <c r="G554" i="13"/>
  <c r="L554" i="13" s="1"/>
  <c r="J554" i="13"/>
  <c r="U508" i="13"/>
  <c r="T521" i="13"/>
  <c r="T530" i="13"/>
  <c r="K514" i="13"/>
  <c r="T514" i="13"/>
  <c r="W515" i="13"/>
  <c r="W522" i="13"/>
  <c r="Z527" i="13"/>
  <c r="U527" i="13"/>
  <c r="T527" i="13"/>
  <c r="X527" i="13"/>
  <c r="T528" i="13"/>
  <c r="O530" i="13"/>
  <c r="M531" i="13"/>
  <c r="L533" i="13"/>
  <c r="AA533" i="13"/>
  <c r="T534" i="13"/>
  <c r="N536" i="13"/>
  <c r="N549" i="13"/>
  <c r="Z531" i="13"/>
  <c r="Y531" i="13"/>
  <c r="X531" i="13"/>
  <c r="T531" i="13"/>
  <c r="Z525" i="13"/>
  <c r="W525" i="13"/>
  <c r="G508" i="13"/>
  <c r="L508" i="13" s="1"/>
  <c r="O577" i="13"/>
  <c r="O576" i="13"/>
  <c r="O575" i="13"/>
  <c r="O574" i="13"/>
  <c r="O573" i="13"/>
  <c r="O572" i="13"/>
  <c r="O571" i="13"/>
  <c r="O570" i="13"/>
  <c r="O569" i="13"/>
  <c r="O568" i="13"/>
  <c r="O567" i="13"/>
  <c r="O566" i="13"/>
  <c r="O565" i="13"/>
  <c r="O564" i="13"/>
  <c r="O563" i="13"/>
  <c r="O562" i="13"/>
  <c r="O561" i="13"/>
  <c r="O560" i="13"/>
  <c r="O559" i="13"/>
  <c r="O558" i="13"/>
  <c r="O557" i="13"/>
  <c r="O556" i="13"/>
  <c r="O555" i="13"/>
  <c r="O554" i="13"/>
  <c r="O553" i="13"/>
  <c r="O546" i="13"/>
  <c r="O528" i="13"/>
  <c r="O551" i="13"/>
  <c r="O543" i="13"/>
  <c r="O538" i="13"/>
  <c r="O531" i="13"/>
  <c r="O523" i="13"/>
  <c r="O545" i="13"/>
  <c r="O547" i="13"/>
  <c r="O539" i="13"/>
  <c r="O535" i="13"/>
  <c r="O527" i="13"/>
  <c r="W508" i="13"/>
  <c r="I509" i="13"/>
  <c r="U509" i="13" s="1"/>
  <c r="I510" i="13"/>
  <c r="U510" i="13" s="1"/>
  <c r="T511" i="13"/>
  <c r="W512" i="13"/>
  <c r="U514" i="13"/>
  <c r="O515" i="13"/>
  <c r="X515" i="13"/>
  <c r="K518" i="13"/>
  <c r="X522" i="13"/>
  <c r="K524" i="13"/>
  <c r="U525" i="13"/>
  <c r="Z526" i="13"/>
  <c r="Y526" i="13"/>
  <c r="U526" i="13"/>
  <c r="M530" i="13"/>
  <c r="X533" i="13"/>
  <c r="AA534" i="13"/>
  <c r="O536" i="13"/>
  <c r="M537" i="13"/>
  <c r="G538" i="13"/>
  <c r="L538" i="13" s="1"/>
  <c r="J538" i="13"/>
  <c r="G548" i="13"/>
  <c r="L548" i="13" s="1"/>
  <c r="H542" i="13"/>
  <c r="T542" i="13" s="1"/>
  <c r="G542" i="13"/>
  <c r="L542" i="13" s="1"/>
  <c r="H508" i="13"/>
  <c r="N508" i="13" s="1"/>
  <c r="X508" i="13"/>
  <c r="U511" i="13"/>
  <c r="O512" i="13"/>
  <c r="X512" i="13"/>
  <c r="Y515" i="13"/>
  <c r="O518" i="13"/>
  <c r="N521" i="13"/>
  <c r="O522" i="13"/>
  <c r="AA522" i="13"/>
  <c r="O524" i="13"/>
  <c r="AA525" i="13"/>
  <c r="T526" i="13"/>
  <c r="W527" i="13"/>
  <c r="N532" i="13"/>
  <c r="O533" i="13"/>
  <c r="Y533" i="13"/>
  <c r="L536" i="13"/>
  <c r="O537" i="13"/>
  <c r="N540" i="13"/>
  <c r="J542" i="13"/>
  <c r="I546" i="13"/>
  <c r="U546" i="13" s="1"/>
  <c r="G546" i="13"/>
  <c r="L546" i="13" s="1"/>
  <c r="H548" i="13"/>
  <c r="I550" i="13"/>
  <c r="U550" i="13" s="1"/>
  <c r="W531" i="13"/>
  <c r="Z534" i="13"/>
  <c r="Y534" i="13"/>
  <c r="U534" i="13"/>
  <c r="R512" i="13"/>
  <c r="Y512" i="13"/>
  <c r="T513" i="13"/>
  <c r="W514" i="13"/>
  <c r="K516" i="13"/>
  <c r="R518" i="13"/>
  <c r="K519" i="13"/>
  <c r="M522" i="13"/>
  <c r="R524" i="13"/>
  <c r="X525" i="13"/>
  <c r="AA526" i="13"/>
  <c r="Y527" i="13"/>
  <c r="Z530" i="13"/>
  <c r="U530" i="13"/>
  <c r="Y530" i="13"/>
  <c r="X534" i="13"/>
  <c r="L537" i="13"/>
  <c r="M539" i="13"/>
  <c r="O540" i="13"/>
  <c r="O541" i="13"/>
  <c r="O542" i="13"/>
  <c r="G543" i="13"/>
  <c r="L543" i="13" s="1"/>
  <c r="I543" i="13"/>
  <c r="U543" i="13" s="1"/>
  <c r="H547" i="13"/>
  <c r="J548" i="13"/>
  <c r="J550" i="13"/>
  <c r="O552" i="13"/>
  <c r="H554" i="13"/>
  <c r="R522" i="13"/>
  <c r="W524" i="13"/>
  <c r="R530" i="13"/>
  <c r="W532" i="13"/>
  <c r="J536" i="13"/>
  <c r="N537" i="13"/>
  <c r="M544" i="13"/>
  <c r="I551" i="13"/>
  <c r="U551" i="13" s="1"/>
  <c r="M552" i="13"/>
  <c r="G553" i="13"/>
  <c r="L553" i="13" s="1"/>
  <c r="H553" i="13"/>
  <c r="M553" i="13" s="1"/>
  <c r="M540" i="13"/>
  <c r="I552" i="13"/>
  <c r="U552" i="13" s="1"/>
  <c r="R523" i="13"/>
  <c r="T524" i="13"/>
  <c r="X528" i="13"/>
  <c r="R531" i="13"/>
  <c r="T532" i="13"/>
  <c r="K537" i="13"/>
  <c r="K541" i="13"/>
  <c r="M543" i="13"/>
  <c r="H545" i="13"/>
  <c r="K549" i="13"/>
  <c r="M551" i="13"/>
  <c r="I553" i="13"/>
  <c r="U553" i="13" s="1"/>
  <c r="K536" i="13"/>
  <c r="K540" i="13"/>
  <c r="K544" i="13"/>
  <c r="K552" i="13"/>
  <c r="K555" i="13"/>
  <c r="H556" i="13"/>
  <c r="T556" i="13" s="1"/>
  <c r="G556" i="13"/>
  <c r="L556" i="13" s="1"/>
  <c r="H557" i="13"/>
  <c r="T557" i="13" s="1"/>
  <c r="G557" i="13"/>
  <c r="K557" i="13" s="1"/>
  <c r="H558" i="13"/>
  <c r="T558" i="13" s="1"/>
  <c r="G558" i="13"/>
  <c r="L558" i="13" s="1"/>
  <c r="H559" i="13"/>
  <c r="T559" i="13" s="1"/>
  <c r="G559" i="13"/>
  <c r="L559" i="13" s="1"/>
  <c r="H560" i="13"/>
  <c r="T560" i="13" s="1"/>
  <c r="G560" i="13"/>
  <c r="K560" i="13" s="1"/>
  <c r="K550" i="13" l="1"/>
  <c r="K542" i="13"/>
  <c r="K556" i="13"/>
  <c r="K548" i="13"/>
  <c r="K538" i="13"/>
  <c r="K546" i="13"/>
  <c r="L560" i="13"/>
  <c r="M550" i="13"/>
  <c r="N550" i="13"/>
  <c r="M508" i="13"/>
  <c r="M559" i="13"/>
  <c r="N559" i="13"/>
  <c r="K547" i="13"/>
  <c r="T547" i="13"/>
  <c r="N547" i="13"/>
  <c r="N545" i="13"/>
  <c r="T545" i="13"/>
  <c r="N557" i="13"/>
  <c r="N558" i="13"/>
  <c r="N548" i="13"/>
  <c r="T548" i="13"/>
  <c r="K558" i="13"/>
  <c r="K508" i="13"/>
  <c r="M560" i="13"/>
  <c r="L557" i="13"/>
  <c r="N554" i="13"/>
  <c r="T554" i="13"/>
  <c r="M547" i="13"/>
  <c r="M558" i="13"/>
  <c r="N560" i="13"/>
  <c r="K559" i="13"/>
  <c r="K554" i="13"/>
  <c r="K553" i="13"/>
  <c r="N556" i="13"/>
  <c r="T553" i="13"/>
  <c r="N553" i="13"/>
  <c r="M556" i="13"/>
  <c r="M548" i="13"/>
  <c r="K543" i="13"/>
  <c r="M554" i="13"/>
  <c r="M557" i="13"/>
  <c r="M545" i="13"/>
  <c r="N542" i="13"/>
  <c r="M542" i="13"/>
  <c r="T508" i="13"/>
  <c r="S256" i="3" l="1"/>
  <c r="T256" i="3"/>
  <c r="U256" i="3"/>
  <c r="V256" i="3"/>
  <c r="S257" i="3"/>
  <c r="T257" i="3"/>
  <c r="U257" i="3"/>
  <c r="V257" i="3"/>
  <c r="S258" i="3"/>
  <c r="T258" i="3"/>
  <c r="U258" i="3"/>
  <c r="V258" i="3"/>
  <c r="S259" i="3"/>
  <c r="T259" i="3"/>
  <c r="U259" i="3"/>
  <c r="V259" i="3"/>
  <c r="S260" i="3"/>
  <c r="T260" i="3"/>
  <c r="U260" i="3"/>
  <c r="V260" i="3"/>
  <c r="S261" i="3"/>
  <c r="T261" i="3"/>
  <c r="U261" i="3"/>
  <c r="V261" i="3"/>
  <c r="S262" i="3"/>
  <c r="T262" i="3"/>
  <c r="U262" i="3"/>
  <c r="S263" i="3"/>
  <c r="T263" i="3"/>
  <c r="U263" i="3"/>
  <c r="S264" i="3"/>
  <c r="T264" i="3"/>
  <c r="U264" i="3"/>
  <c r="S265" i="3"/>
  <c r="T265" i="3"/>
  <c r="S266" i="3"/>
  <c r="T266" i="3"/>
  <c r="S267" i="3"/>
  <c r="T267" i="3"/>
  <c r="S268" i="3"/>
  <c r="T268" i="3"/>
  <c r="S269" i="3"/>
  <c r="T269" i="3"/>
  <c r="S270" i="3"/>
  <c r="T270" i="3"/>
  <c r="S271" i="3"/>
  <c r="T271" i="3"/>
  <c r="S272" i="3"/>
  <c r="T272" i="3"/>
  <c r="S273" i="3"/>
  <c r="T273" i="3"/>
  <c r="S274" i="3"/>
  <c r="T274" i="3"/>
  <c r="S275" i="3"/>
  <c r="T275" i="3"/>
  <c r="S276" i="3"/>
  <c r="T276" i="3"/>
  <c r="S277" i="3"/>
  <c r="T277" i="3"/>
  <c r="S278" i="3"/>
  <c r="T278" i="3"/>
  <c r="S279" i="3"/>
  <c r="T279" i="3"/>
  <c r="S280" i="3"/>
  <c r="T280" i="3"/>
  <c r="S281" i="3"/>
  <c r="T281" i="3"/>
  <c r="S282" i="3"/>
  <c r="T282" i="3"/>
  <c r="S283" i="3"/>
  <c r="T283" i="3"/>
  <c r="S284" i="3"/>
  <c r="T284" i="3"/>
  <c r="S285" i="3"/>
  <c r="T285" i="3"/>
  <c r="S286" i="3"/>
  <c r="T286" i="3"/>
  <c r="S287" i="3"/>
  <c r="T287" i="3"/>
  <c r="S288" i="3"/>
  <c r="T288" i="3"/>
  <c r="S289" i="3"/>
  <c r="T289" i="3"/>
  <c r="S290" i="3"/>
  <c r="T290" i="3"/>
  <c r="S291" i="3"/>
  <c r="T291" i="3"/>
  <c r="S292" i="3"/>
  <c r="T292" i="3"/>
  <c r="S293" i="3"/>
  <c r="T293" i="3"/>
  <c r="S294" i="3"/>
  <c r="T294" i="3"/>
  <c r="S295" i="3"/>
  <c r="T295" i="3"/>
  <c r="S296" i="3"/>
  <c r="T296" i="3"/>
  <c r="S297" i="3"/>
  <c r="T297" i="3"/>
  <c r="S298" i="3"/>
  <c r="T298" i="3"/>
  <c r="S299" i="3"/>
  <c r="T299" i="3"/>
  <c r="S300" i="3"/>
  <c r="T300" i="3"/>
  <c r="S301" i="3"/>
  <c r="T301" i="3"/>
  <c r="S302" i="3"/>
  <c r="T302" i="3"/>
  <c r="S303" i="3"/>
  <c r="T303" i="3"/>
  <c r="S304" i="3"/>
  <c r="T304" i="3"/>
  <c r="S305" i="3"/>
  <c r="T305" i="3"/>
  <c r="S306" i="3"/>
  <c r="T306" i="3"/>
  <c r="S307" i="3"/>
  <c r="T307" i="3"/>
  <c r="S308" i="3"/>
  <c r="T308" i="3"/>
  <c r="S309" i="3"/>
  <c r="T309" i="3"/>
  <c r="S310" i="3"/>
  <c r="T310" i="3"/>
  <c r="S311" i="3"/>
  <c r="T311" i="3"/>
  <c r="S312" i="3"/>
  <c r="T312" i="3"/>
  <c r="S313" i="3"/>
  <c r="T313" i="3"/>
  <c r="S314" i="3"/>
  <c r="T314" i="3"/>
  <c r="S315" i="3"/>
  <c r="T315" i="3"/>
  <c r="S316" i="3"/>
  <c r="T316" i="3"/>
  <c r="S317" i="3"/>
  <c r="T317" i="3"/>
  <c r="S318" i="3"/>
  <c r="T318" i="3"/>
  <c r="S319" i="3"/>
  <c r="T319" i="3"/>
  <c r="S320" i="3"/>
  <c r="T320" i="3"/>
  <c r="S321" i="3"/>
  <c r="T321" i="3"/>
  <c r="S322" i="3"/>
  <c r="T322" i="3"/>
  <c r="S323" i="3"/>
  <c r="T323" i="3"/>
  <c r="S324" i="3"/>
  <c r="T324" i="3"/>
  <c r="S325" i="3"/>
  <c r="T325" i="3"/>
  <c r="S326" i="3"/>
  <c r="T326" i="3"/>
  <c r="S327" i="3"/>
  <c r="T327" i="3"/>
  <c r="S328" i="3"/>
  <c r="T328" i="3"/>
  <c r="S329" i="3"/>
  <c r="T329" i="3"/>
  <c r="S330" i="3"/>
  <c r="T330" i="3"/>
  <c r="S331" i="3"/>
  <c r="T331" i="3"/>
  <c r="S332" i="3"/>
  <c r="T332" i="3"/>
  <c r="S333" i="3"/>
  <c r="T333" i="3"/>
  <c r="S334" i="3"/>
  <c r="T334" i="3"/>
  <c r="S335" i="3"/>
  <c r="T335" i="3"/>
  <c r="S336" i="3"/>
  <c r="T336" i="3"/>
  <c r="S337" i="3"/>
  <c r="T337" i="3"/>
  <c r="S338" i="3"/>
  <c r="T338" i="3"/>
  <c r="S339" i="3"/>
  <c r="T339" i="3"/>
  <c r="S340" i="3"/>
  <c r="T340" i="3"/>
  <c r="S341" i="3"/>
  <c r="T341" i="3"/>
  <c r="S342" i="3"/>
  <c r="T342" i="3"/>
  <c r="S343" i="3"/>
  <c r="T343" i="3"/>
  <c r="S344" i="3"/>
  <c r="T344" i="3"/>
  <c r="S345" i="3"/>
  <c r="T345" i="3"/>
  <c r="S346" i="3"/>
  <c r="T346" i="3"/>
  <c r="S347" i="3"/>
  <c r="T347" i="3"/>
  <c r="S348" i="3"/>
  <c r="T348" i="3"/>
  <c r="S349" i="3"/>
  <c r="T349" i="3"/>
  <c r="S350" i="3"/>
  <c r="T350" i="3"/>
  <c r="S351" i="3"/>
  <c r="T351" i="3"/>
  <c r="S352" i="3"/>
  <c r="T352" i="3"/>
  <c r="S353" i="3"/>
  <c r="T353" i="3"/>
  <c r="S354" i="3"/>
  <c r="T354" i="3"/>
  <c r="S355" i="3"/>
  <c r="T355" i="3"/>
  <c r="S356" i="3"/>
  <c r="T356" i="3"/>
  <c r="S357" i="3"/>
  <c r="T357" i="3"/>
  <c r="S358" i="3"/>
  <c r="T358" i="3"/>
  <c r="S359" i="3"/>
  <c r="T359" i="3"/>
  <c r="S360" i="3"/>
  <c r="T360" i="3"/>
  <c r="S361" i="3"/>
  <c r="T361" i="3"/>
  <c r="S362" i="3"/>
  <c r="T362" i="3"/>
  <c r="S363" i="3"/>
  <c r="T363" i="3"/>
  <c r="S364" i="3"/>
  <c r="T364" i="3"/>
  <c r="S365" i="3"/>
  <c r="T365" i="3"/>
  <c r="S366" i="3"/>
  <c r="T366" i="3"/>
  <c r="S367" i="3"/>
  <c r="T367" i="3"/>
  <c r="S368" i="3"/>
  <c r="T368" i="3"/>
  <c r="S369" i="3"/>
  <c r="T369" i="3"/>
  <c r="S370" i="3"/>
  <c r="T370" i="3"/>
  <c r="S371" i="3"/>
  <c r="T371" i="3"/>
  <c r="S372" i="3"/>
  <c r="T372" i="3"/>
  <c r="S373" i="3"/>
  <c r="T373" i="3"/>
  <c r="S374" i="3"/>
  <c r="T374" i="3"/>
  <c r="S375" i="3"/>
  <c r="T375" i="3"/>
  <c r="S376" i="3"/>
  <c r="T376" i="3"/>
  <c r="S377" i="3"/>
  <c r="T377" i="3"/>
  <c r="S378" i="3"/>
  <c r="T378" i="3"/>
  <c r="S379" i="3"/>
  <c r="T379" i="3"/>
  <c r="S380" i="3"/>
  <c r="T380" i="3"/>
  <c r="S381" i="3"/>
  <c r="T381" i="3"/>
  <c r="S382" i="3"/>
  <c r="T382" i="3"/>
  <c r="S383" i="3"/>
  <c r="T383" i="3"/>
  <c r="S384" i="3"/>
  <c r="T384" i="3"/>
  <c r="S385" i="3"/>
  <c r="T385" i="3"/>
  <c r="S386" i="3"/>
  <c r="T386" i="3"/>
  <c r="S387" i="3"/>
  <c r="T387" i="3"/>
  <c r="S388" i="3"/>
  <c r="T388" i="3"/>
  <c r="S389" i="3"/>
  <c r="T389" i="3"/>
  <c r="S390" i="3"/>
  <c r="T390" i="3"/>
  <c r="S391" i="3"/>
  <c r="T391" i="3"/>
  <c r="S392" i="3"/>
  <c r="T392" i="3"/>
  <c r="S393" i="3"/>
  <c r="T393" i="3"/>
  <c r="S394" i="3"/>
  <c r="T394" i="3"/>
  <c r="S395" i="3"/>
  <c r="T395" i="3"/>
  <c r="S396" i="3"/>
  <c r="T396" i="3"/>
  <c r="S397" i="3"/>
  <c r="T397" i="3"/>
  <c r="S398" i="3"/>
  <c r="T398" i="3"/>
  <c r="S399" i="3"/>
  <c r="T399" i="3"/>
  <c r="S400" i="3"/>
  <c r="T400" i="3"/>
  <c r="S401" i="3"/>
  <c r="T401" i="3"/>
  <c r="S402" i="3"/>
  <c r="T402" i="3"/>
  <c r="S403" i="3"/>
  <c r="T403" i="3"/>
  <c r="S404" i="3"/>
  <c r="T404" i="3"/>
  <c r="S405" i="3"/>
  <c r="T405" i="3"/>
  <c r="S406" i="3"/>
  <c r="T406" i="3"/>
  <c r="S407" i="3"/>
  <c r="T407" i="3"/>
  <c r="S408" i="3"/>
  <c r="T408" i="3"/>
  <c r="S409" i="3"/>
  <c r="T409" i="3"/>
  <c r="S410" i="3"/>
  <c r="T410" i="3"/>
  <c r="S411" i="3"/>
  <c r="T411" i="3"/>
  <c r="S412" i="3"/>
  <c r="T412" i="3"/>
  <c r="S413" i="3"/>
  <c r="T413" i="3"/>
  <c r="S414" i="3"/>
  <c r="T414" i="3"/>
  <c r="S415" i="3"/>
  <c r="T415" i="3"/>
  <c r="S416" i="3"/>
  <c r="T416" i="3"/>
  <c r="S417" i="3"/>
  <c r="T417" i="3"/>
  <c r="S418" i="3"/>
  <c r="T418" i="3"/>
  <c r="S419" i="3"/>
  <c r="T419" i="3"/>
  <c r="S420" i="3"/>
  <c r="T420" i="3"/>
  <c r="S421" i="3"/>
  <c r="T421" i="3"/>
  <c r="S422" i="3"/>
  <c r="T422" i="3"/>
  <c r="S423" i="3"/>
  <c r="T423" i="3"/>
  <c r="S424" i="3"/>
  <c r="T424" i="3"/>
  <c r="S425" i="3"/>
  <c r="T425" i="3"/>
  <c r="S426" i="3"/>
  <c r="T426" i="3"/>
  <c r="S427" i="3"/>
  <c r="T427" i="3"/>
  <c r="S428" i="3"/>
  <c r="T428" i="3"/>
  <c r="S429" i="3"/>
  <c r="T429" i="3"/>
  <c r="S430" i="3"/>
  <c r="T430" i="3"/>
  <c r="S431" i="3"/>
  <c r="T431" i="3"/>
  <c r="S432" i="3"/>
  <c r="T432" i="3"/>
  <c r="S433" i="3"/>
  <c r="T433" i="3"/>
  <c r="S434" i="3"/>
  <c r="T434" i="3"/>
  <c r="S435" i="3"/>
  <c r="T435" i="3"/>
  <c r="S436" i="3"/>
  <c r="T436" i="3"/>
  <c r="S437" i="3"/>
  <c r="T437" i="3"/>
  <c r="S438" i="3"/>
  <c r="T438" i="3"/>
  <c r="S439" i="3"/>
  <c r="T439" i="3"/>
  <c r="S440" i="3"/>
  <c r="T440" i="3"/>
  <c r="S441" i="3"/>
  <c r="T441" i="3"/>
  <c r="S442" i="3"/>
  <c r="T442" i="3"/>
  <c r="S443" i="3"/>
  <c r="T443" i="3"/>
  <c r="S444" i="3"/>
  <c r="T444" i="3"/>
  <c r="S445" i="3"/>
  <c r="T445" i="3"/>
  <c r="S446" i="3"/>
  <c r="T446" i="3"/>
  <c r="S447" i="3"/>
  <c r="T447" i="3"/>
  <c r="S448" i="3"/>
  <c r="T448" i="3"/>
  <c r="S449" i="3"/>
  <c r="T449" i="3"/>
  <c r="S450" i="3"/>
  <c r="T450" i="3"/>
  <c r="S451" i="3"/>
  <c r="T451" i="3"/>
  <c r="S452" i="3"/>
  <c r="T452" i="3"/>
  <c r="S453" i="3"/>
  <c r="T453" i="3"/>
  <c r="S454" i="3"/>
  <c r="T454" i="3"/>
  <c r="S455" i="3"/>
  <c r="T455" i="3"/>
  <c r="S456" i="3"/>
  <c r="T456" i="3"/>
  <c r="S457" i="3"/>
  <c r="T457" i="3"/>
  <c r="S458" i="3"/>
  <c r="T458" i="3"/>
  <c r="S459" i="3"/>
  <c r="T459" i="3"/>
  <c r="S460" i="3"/>
  <c r="T460" i="3"/>
  <c r="S461" i="3"/>
  <c r="T461" i="3"/>
  <c r="S462" i="3"/>
  <c r="T462" i="3"/>
  <c r="S463" i="3"/>
  <c r="T463" i="3"/>
  <c r="S464" i="3"/>
  <c r="T464" i="3"/>
  <c r="S465" i="3"/>
  <c r="T465" i="3"/>
  <c r="S466" i="3"/>
  <c r="T466" i="3"/>
  <c r="S467" i="3"/>
  <c r="T467" i="3"/>
  <c r="S468" i="3"/>
  <c r="T468" i="3"/>
  <c r="S469" i="3"/>
  <c r="T469" i="3"/>
  <c r="S470" i="3"/>
  <c r="T470" i="3"/>
  <c r="S471" i="3"/>
  <c r="T471" i="3"/>
  <c r="S472" i="3"/>
  <c r="T472" i="3"/>
  <c r="S473" i="3"/>
  <c r="T473" i="3"/>
  <c r="S474" i="3"/>
  <c r="T474" i="3"/>
  <c r="S475" i="3"/>
  <c r="T475" i="3"/>
  <c r="S476" i="3"/>
  <c r="T476" i="3"/>
  <c r="S477" i="3"/>
  <c r="T477" i="3"/>
  <c r="S478" i="3"/>
  <c r="T478" i="3"/>
  <c r="S479" i="3"/>
  <c r="T479" i="3"/>
  <c r="S480" i="3"/>
  <c r="T480" i="3"/>
  <c r="S481" i="3"/>
  <c r="T481" i="3"/>
  <c r="S482" i="3"/>
  <c r="T482" i="3"/>
  <c r="S483" i="3"/>
  <c r="T483" i="3"/>
  <c r="S484" i="3"/>
  <c r="T484" i="3"/>
  <c r="S485" i="3"/>
  <c r="T485" i="3"/>
  <c r="S486" i="3"/>
  <c r="T486" i="3"/>
  <c r="S487" i="3"/>
  <c r="T487" i="3"/>
  <c r="S488" i="3"/>
  <c r="T488" i="3"/>
  <c r="S489" i="3"/>
  <c r="T489" i="3"/>
  <c r="S490" i="3"/>
  <c r="T490" i="3"/>
  <c r="S491" i="3"/>
  <c r="T491" i="3"/>
  <c r="S492" i="3"/>
  <c r="T492" i="3"/>
  <c r="S493" i="3"/>
  <c r="T493" i="3"/>
  <c r="S494" i="3"/>
  <c r="T494" i="3"/>
  <c r="S495" i="3"/>
  <c r="T495" i="3"/>
  <c r="S496" i="3"/>
  <c r="T496" i="3"/>
  <c r="S497" i="3"/>
  <c r="T497" i="3"/>
  <c r="S498" i="3"/>
  <c r="T498" i="3"/>
  <c r="S499" i="3"/>
  <c r="T499" i="3"/>
  <c r="S500" i="3"/>
  <c r="T500" i="3"/>
  <c r="S255" i="3"/>
  <c r="O508" i="14"/>
  <c r="O577" i="14" s="1"/>
  <c r="O508" i="16"/>
  <c r="O577" i="16" s="1"/>
  <c r="O508" i="15"/>
  <c r="O577" i="15" s="1"/>
  <c r="O508" i="6"/>
  <c r="O577" i="6" s="1"/>
  <c r="O508" i="11"/>
  <c r="O577" i="11" s="1"/>
  <c r="O508" i="3"/>
  <c r="O510" i="3" s="1"/>
  <c r="O515" i="3"/>
  <c r="O516" i="3"/>
  <c r="O517" i="3"/>
  <c r="O529" i="3"/>
  <c r="O530" i="3"/>
  <c r="O531" i="3"/>
  <c r="O532" i="3"/>
  <c r="O540" i="3"/>
  <c r="O541" i="3"/>
  <c r="O545" i="3"/>
  <c r="O546" i="3"/>
  <c r="O553" i="3"/>
  <c r="O554" i="3"/>
  <c r="O555" i="3"/>
  <c r="O557" i="3"/>
  <c r="O564" i="3"/>
  <c r="O565" i="3"/>
  <c r="O569" i="3"/>
  <c r="O570" i="3"/>
  <c r="O571" i="3"/>
  <c r="O509" i="3"/>
  <c r="T500" i="6"/>
  <c r="S500" i="6"/>
  <c r="T499" i="6"/>
  <c r="S499" i="6"/>
  <c r="T498" i="6"/>
  <c r="S498" i="6"/>
  <c r="T497" i="6"/>
  <c r="S497" i="6"/>
  <c r="T496" i="6"/>
  <c r="S496" i="6"/>
  <c r="T495" i="6"/>
  <c r="S495" i="6"/>
  <c r="T494" i="6"/>
  <c r="S494" i="6"/>
  <c r="T493" i="6"/>
  <c r="S493" i="6"/>
  <c r="T492" i="6"/>
  <c r="S492" i="6"/>
  <c r="T491" i="6"/>
  <c r="S491" i="6"/>
  <c r="T490" i="6"/>
  <c r="S490" i="6"/>
  <c r="T489" i="6"/>
  <c r="S489" i="6"/>
  <c r="T488" i="6"/>
  <c r="S488" i="6"/>
  <c r="T487" i="6"/>
  <c r="S487" i="6"/>
  <c r="T486" i="6"/>
  <c r="S486" i="6"/>
  <c r="T485" i="6"/>
  <c r="S485" i="6"/>
  <c r="T484" i="6"/>
  <c r="S484" i="6"/>
  <c r="T483" i="6"/>
  <c r="S483" i="6"/>
  <c r="T482" i="6"/>
  <c r="S482" i="6"/>
  <c r="T481" i="6"/>
  <c r="S481" i="6"/>
  <c r="T480" i="6"/>
  <c r="S480" i="6"/>
  <c r="T479" i="6"/>
  <c r="S479" i="6"/>
  <c r="T478" i="6"/>
  <c r="S478" i="6"/>
  <c r="T477" i="6"/>
  <c r="S477" i="6"/>
  <c r="T476" i="6"/>
  <c r="S476" i="6"/>
  <c r="T475" i="6"/>
  <c r="S475" i="6"/>
  <c r="T474" i="6"/>
  <c r="S474" i="6"/>
  <c r="T473" i="6"/>
  <c r="S473" i="6"/>
  <c r="T472" i="6"/>
  <c r="S472" i="6"/>
  <c r="T471" i="6"/>
  <c r="S471" i="6"/>
  <c r="T470" i="6"/>
  <c r="S470" i="6"/>
  <c r="T469" i="6"/>
  <c r="S469" i="6"/>
  <c r="T468" i="6"/>
  <c r="S468" i="6"/>
  <c r="T467" i="6"/>
  <c r="S467" i="6"/>
  <c r="T466" i="6"/>
  <c r="S466" i="6"/>
  <c r="T465" i="6"/>
  <c r="S465" i="6"/>
  <c r="T464" i="6"/>
  <c r="S464" i="6"/>
  <c r="T463" i="6"/>
  <c r="S463" i="6"/>
  <c r="T462" i="6"/>
  <c r="S462" i="6"/>
  <c r="T461" i="6"/>
  <c r="S461" i="6"/>
  <c r="T460" i="6"/>
  <c r="S460" i="6"/>
  <c r="T459" i="6"/>
  <c r="S459" i="6"/>
  <c r="T458" i="6"/>
  <c r="S458" i="6"/>
  <c r="T457" i="6"/>
  <c r="S457" i="6"/>
  <c r="T456" i="6"/>
  <c r="S456" i="6"/>
  <c r="T455" i="6"/>
  <c r="S455" i="6"/>
  <c r="T454" i="6"/>
  <c r="S454" i="6"/>
  <c r="T453" i="6"/>
  <c r="S453" i="6"/>
  <c r="T452" i="6"/>
  <c r="S452" i="6"/>
  <c r="T451" i="6"/>
  <c r="S451" i="6"/>
  <c r="T450" i="6"/>
  <c r="S450" i="6"/>
  <c r="T449" i="6"/>
  <c r="S449" i="6"/>
  <c r="T448" i="6"/>
  <c r="S448" i="6"/>
  <c r="T447" i="6"/>
  <c r="S447" i="6"/>
  <c r="T446" i="6"/>
  <c r="S446" i="6"/>
  <c r="T445" i="6"/>
  <c r="S445" i="6"/>
  <c r="T444" i="6"/>
  <c r="S444" i="6"/>
  <c r="T443" i="6"/>
  <c r="S443" i="6"/>
  <c r="T442" i="6"/>
  <c r="S442" i="6"/>
  <c r="T441" i="6"/>
  <c r="S441" i="6"/>
  <c r="T440" i="6"/>
  <c r="S440" i="6"/>
  <c r="T439" i="6"/>
  <c r="S439" i="6"/>
  <c r="T438" i="6"/>
  <c r="S438" i="6"/>
  <c r="T437" i="6"/>
  <c r="S437" i="6"/>
  <c r="T436" i="6"/>
  <c r="S436" i="6"/>
  <c r="T435" i="6"/>
  <c r="S435" i="6"/>
  <c r="T434" i="6"/>
  <c r="S434" i="6"/>
  <c r="T433" i="6"/>
  <c r="S433" i="6"/>
  <c r="T432" i="6"/>
  <c r="S432" i="6"/>
  <c r="T431" i="6"/>
  <c r="S431" i="6"/>
  <c r="T430" i="6"/>
  <c r="S430" i="6"/>
  <c r="T429" i="6"/>
  <c r="S429" i="6"/>
  <c r="T428" i="6"/>
  <c r="S428" i="6"/>
  <c r="T427" i="6"/>
  <c r="S427" i="6"/>
  <c r="T426" i="6"/>
  <c r="S426" i="6"/>
  <c r="T425" i="6"/>
  <c r="S425" i="6"/>
  <c r="T424" i="6"/>
  <c r="S424" i="6"/>
  <c r="T423" i="6"/>
  <c r="S423" i="6"/>
  <c r="T422" i="6"/>
  <c r="S422" i="6"/>
  <c r="T421" i="6"/>
  <c r="S421" i="6"/>
  <c r="T420" i="6"/>
  <c r="S420" i="6"/>
  <c r="T419" i="6"/>
  <c r="S419" i="6"/>
  <c r="T418" i="6"/>
  <c r="S418" i="6"/>
  <c r="T417" i="6"/>
  <c r="S417" i="6"/>
  <c r="T416" i="6"/>
  <c r="S416" i="6"/>
  <c r="T415" i="6"/>
  <c r="S415" i="6"/>
  <c r="T414" i="6"/>
  <c r="S414" i="6"/>
  <c r="T413" i="6"/>
  <c r="S413" i="6"/>
  <c r="T412" i="6"/>
  <c r="S412" i="6"/>
  <c r="T411" i="6"/>
  <c r="S411" i="6"/>
  <c r="T410" i="6"/>
  <c r="S410" i="6"/>
  <c r="T409" i="6"/>
  <c r="S409" i="6"/>
  <c r="T408" i="6"/>
  <c r="S408" i="6"/>
  <c r="T407" i="6"/>
  <c r="S407" i="6"/>
  <c r="T406" i="6"/>
  <c r="S406" i="6"/>
  <c r="T405" i="6"/>
  <c r="S405" i="6"/>
  <c r="T404" i="6"/>
  <c r="S404" i="6"/>
  <c r="T403" i="6"/>
  <c r="S403" i="6"/>
  <c r="T402" i="6"/>
  <c r="S402" i="6"/>
  <c r="T401" i="6"/>
  <c r="S401" i="6"/>
  <c r="T400" i="6"/>
  <c r="S400" i="6"/>
  <c r="T399" i="6"/>
  <c r="S399" i="6"/>
  <c r="T398" i="6"/>
  <c r="S398" i="6"/>
  <c r="T397" i="6"/>
  <c r="S397" i="6"/>
  <c r="T396" i="6"/>
  <c r="S396" i="6"/>
  <c r="T395" i="6"/>
  <c r="S395" i="6"/>
  <c r="T394" i="6"/>
  <c r="S394" i="6"/>
  <c r="T393" i="6"/>
  <c r="S393" i="6"/>
  <c r="T392" i="6"/>
  <c r="S392" i="6"/>
  <c r="T391" i="6"/>
  <c r="S391" i="6"/>
  <c r="T390" i="6"/>
  <c r="S390" i="6"/>
  <c r="T389" i="6"/>
  <c r="S389" i="6"/>
  <c r="T388" i="6"/>
  <c r="S388" i="6"/>
  <c r="T387" i="6"/>
  <c r="S387" i="6"/>
  <c r="T386" i="6"/>
  <c r="S386" i="6"/>
  <c r="T385" i="6"/>
  <c r="S385" i="6"/>
  <c r="T384" i="6"/>
  <c r="S384" i="6"/>
  <c r="T383" i="6"/>
  <c r="S383" i="6"/>
  <c r="T382" i="6"/>
  <c r="S382" i="6"/>
  <c r="T381" i="6"/>
  <c r="S381" i="6"/>
  <c r="T380" i="6"/>
  <c r="S380" i="6"/>
  <c r="T379" i="6"/>
  <c r="S379" i="6"/>
  <c r="T378" i="6"/>
  <c r="S378" i="6"/>
  <c r="T377" i="6"/>
  <c r="S377" i="6"/>
  <c r="T376" i="6"/>
  <c r="S376" i="6"/>
  <c r="T375" i="6"/>
  <c r="S375" i="6"/>
  <c r="T374" i="6"/>
  <c r="S374" i="6"/>
  <c r="T373" i="6"/>
  <c r="S373" i="6"/>
  <c r="T372" i="6"/>
  <c r="S372" i="6"/>
  <c r="T371" i="6"/>
  <c r="S371" i="6"/>
  <c r="T370" i="6"/>
  <c r="S370" i="6"/>
  <c r="T369" i="6"/>
  <c r="S369" i="6"/>
  <c r="T368" i="6"/>
  <c r="S368" i="6"/>
  <c r="T367" i="6"/>
  <c r="S367" i="6"/>
  <c r="T366" i="6"/>
  <c r="S366" i="6"/>
  <c r="T365" i="6"/>
  <c r="S365" i="6"/>
  <c r="T364" i="6"/>
  <c r="S364" i="6"/>
  <c r="T363" i="6"/>
  <c r="S363" i="6"/>
  <c r="T362" i="6"/>
  <c r="S362" i="6"/>
  <c r="T361" i="6"/>
  <c r="S361" i="6"/>
  <c r="T360" i="6"/>
  <c r="S360" i="6"/>
  <c r="T359" i="6"/>
  <c r="S359" i="6"/>
  <c r="T358" i="6"/>
  <c r="S358" i="6"/>
  <c r="T357" i="6"/>
  <c r="S357" i="6"/>
  <c r="T356" i="6"/>
  <c r="S356" i="6"/>
  <c r="T355" i="6"/>
  <c r="S355" i="6"/>
  <c r="T354" i="6"/>
  <c r="S354" i="6"/>
  <c r="T353" i="6"/>
  <c r="S353" i="6"/>
  <c r="T352" i="6"/>
  <c r="S352" i="6"/>
  <c r="T351" i="6"/>
  <c r="S351" i="6"/>
  <c r="T350" i="6"/>
  <c r="S350" i="6"/>
  <c r="T349" i="6"/>
  <c r="S349" i="6"/>
  <c r="T348" i="6"/>
  <c r="S348" i="6"/>
  <c r="T347" i="6"/>
  <c r="S347" i="6"/>
  <c r="T346" i="6"/>
  <c r="S346" i="6"/>
  <c r="T345" i="6"/>
  <c r="S345" i="6"/>
  <c r="T344" i="6"/>
  <c r="S344" i="6"/>
  <c r="T343" i="6"/>
  <c r="S343" i="6"/>
  <c r="T342" i="6"/>
  <c r="S342" i="6"/>
  <c r="T341" i="6"/>
  <c r="S341" i="6"/>
  <c r="T340" i="6"/>
  <c r="S340" i="6"/>
  <c r="T339" i="6"/>
  <c r="S339" i="6"/>
  <c r="T338" i="6"/>
  <c r="S338" i="6"/>
  <c r="T337" i="6"/>
  <c r="S337" i="6"/>
  <c r="T336" i="6"/>
  <c r="S336" i="6"/>
  <c r="T335" i="6"/>
  <c r="S335" i="6"/>
  <c r="T334" i="6"/>
  <c r="S334" i="6"/>
  <c r="T333" i="6"/>
  <c r="S333" i="6"/>
  <c r="T332" i="6"/>
  <c r="S332" i="6"/>
  <c r="T331" i="6"/>
  <c r="S331" i="6"/>
  <c r="T330" i="6"/>
  <c r="S330" i="6"/>
  <c r="T329" i="6"/>
  <c r="S329" i="6"/>
  <c r="T328" i="6"/>
  <c r="S328" i="6"/>
  <c r="T327" i="6"/>
  <c r="S327" i="6"/>
  <c r="T326" i="6"/>
  <c r="S326" i="6"/>
  <c r="T325" i="6"/>
  <c r="S325" i="6"/>
  <c r="T324" i="6"/>
  <c r="S324" i="6"/>
  <c r="T323" i="6"/>
  <c r="S323" i="6"/>
  <c r="T322" i="6"/>
  <c r="S322" i="6"/>
  <c r="T321" i="6"/>
  <c r="S321" i="6"/>
  <c r="T320" i="6"/>
  <c r="S320" i="6"/>
  <c r="T319" i="6"/>
  <c r="S319" i="6"/>
  <c r="T318" i="6"/>
  <c r="S318" i="6"/>
  <c r="T317" i="6"/>
  <c r="S317" i="6"/>
  <c r="T316" i="6"/>
  <c r="S316" i="6"/>
  <c r="T315" i="6"/>
  <c r="S315" i="6"/>
  <c r="T314" i="6"/>
  <c r="S314" i="6"/>
  <c r="T313" i="6"/>
  <c r="S313" i="6"/>
  <c r="T312" i="6"/>
  <c r="S312" i="6"/>
  <c r="T311" i="6"/>
  <c r="S311" i="6"/>
  <c r="T310" i="6"/>
  <c r="S310" i="6"/>
  <c r="T309" i="6"/>
  <c r="S309" i="6"/>
  <c r="T308" i="6"/>
  <c r="S308" i="6"/>
  <c r="T307" i="6"/>
  <c r="S307" i="6"/>
  <c r="T306" i="6"/>
  <c r="S306" i="6"/>
  <c r="T305" i="6"/>
  <c r="S305" i="6"/>
  <c r="T304" i="6"/>
  <c r="S304" i="6"/>
  <c r="T303" i="6"/>
  <c r="S303" i="6"/>
  <c r="T302" i="6"/>
  <c r="S302" i="6"/>
  <c r="T301" i="6"/>
  <c r="S301" i="6"/>
  <c r="T300" i="6"/>
  <c r="S300" i="6"/>
  <c r="T299" i="6"/>
  <c r="S299" i="6"/>
  <c r="T298" i="6"/>
  <c r="S298" i="6"/>
  <c r="T297" i="6"/>
  <c r="S297" i="6"/>
  <c r="T296" i="6"/>
  <c r="S296" i="6"/>
  <c r="T295" i="6"/>
  <c r="S295" i="6"/>
  <c r="T294" i="6"/>
  <c r="S294" i="6"/>
  <c r="T293" i="6"/>
  <c r="S293" i="6"/>
  <c r="T292" i="6"/>
  <c r="S292" i="6"/>
  <c r="T291" i="6"/>
  <c r="S291" i="6"/>
  <c r="T290" i="6"/>
  <c r="S290" i="6"/>
  <c r="T289" i="6"/>
  <c r="S289" i="6"/>
  <c r="T288" i="6"/>
  <c r="S288" i="6"/>
  <c r="T287" i="6"/>
  <c r="S287" i="6"/>
  <c r="T286" i="6"/>
  <c r="S286" i="6"/>
  <c r="T285" i="6"/>
  <c r="S285" i="6"/>
  <c r="T284" i="6"/>
  <c r="S284" i="6"/>
  <c r="T283" i="6"/>
  <c r="S283" i="6"/>
  <c r="T282" i="6"/>
  <c r="S282" i="6"/>
  <c r="T281" i="6"/>
  <c r="S281" i="6"/>
  <c r="T280" i="6"/>
  <c r="S280" i="6"/>
  <c r="T279" i="6"/>
  <c r="S279" i="6"/>
  <c r="T278" i="6"/>
  <c r="S278" i="6"/>
  <c r="T277" i="6"/>
  <c r="S277" i="6"/>
  <c r="T276" i="6"/>
  <c r="S276" i="6"/>
  <c r="T275" i="6"/>
  <c r="S275" i="6"/>
  <c r="T274" i="6"/>
  <c r="S274" i="6"/>
  <c r="T273" i="6"/>
  <c r="S273" i="6"/>
  <c r="T272" i="6"/>
  <c r="S272" i="6"/>
  <c r="T271" i="6"/>
  <c r="S271" i="6"/>
  <c r="T270" i="6"/>
  <c r="S270" i="6"/>
  <c r="T269" i="6"/>
  <c r="S269" i="6"/>
  <c r="T268" i="6"/>
  <c r="S268" i="6"/>
  <c r="T267" i="6"/>
  <c r="S267" i="6"/>
  <c r="T266" i="6"/>
  <c r="S266" i="6"/>
  <c r="T265" i="6"/>
  <c r="S265" i="6"/>
  <c r="T264" i="6"/>
  <c r="S264" i="6"/>
  <c r="T263" i="6"/>
  <c r="S263" i="6"/>
  <c r="T262" i="6"/>
  <c r="S262" i="6"/>
  <c r="T261" i="6"/>
  <c r="S261" i="6"/>
  <c r="T260" i="6"/>
  <c r="S260" i="6"/>
  <c r="T259" i="6"/>
  <c r="S259" i="6"/>
  <c r="T258" i="6"/>
  <c r="S258" i="6"/>
  <c r="T257" i="6"/>
  <c r="S257" i="6"/>
  <c r="T256" i="6"/>
  <c r="S256" i="6"/>
  <c r="T255" i="6"/>
  <c r="S255" i="6"/>
  <c r="T254" i="6"/>
  <c r="S254" i="6"/>
  <c r="T253" i="6"/>
  <c r="S253" i="6"/>
  <c r="T252" i="6"/>
  <c r="S252" i="6"/>
  <c r="T251" i="6"/>
  <c r="S251" i="6"/>
  <c r="T250" i="6"/>
  <c r="S250" i="6"/>
  <c r="T249" i="6"/>
  <c r="S249" i="6"/>
  <c r="T248" i="6"/>
  <c r="S248" i="6"/>
  <c r="T247" i="6"/>
  <c r="S247" i="6"/>
  <c r="T246" i="6"/>
  <c r="S246" i="6"/>
  <c r="T245" i="6"/>
  <c r="S245" i="6"/>
  <c r="T244" i="6"/>
  <c r="S244" i="6"/>
  <c r="T243" i="6"/>
  <c r="S243" i="6"/>
  <c r="T242" i="6"/>
  <c r="S242" i="6"/>
  <c r="T241" i="6"/>
  <c r="S241" i="6"/>
  <c r="T240" i="6"/>
  <c r="S240" i="6"/>
  <c r="T239" i="6"/>
  <c r="S239" i="6"/>
  <c r="T238" i="6"/>
  <c r="S238" i="6"/>
  <c r="T237" i="6"/>
  <c r="S237" i="6"/>
  <c r="T236" i="6"/>
  <c r="S236" i="6"/>
  <c r="T235" i="6"/>
  <c r="S235" i="6"/>
  <c r="T234" i="6"/>
  <c r="S234" i="6"/>
  <c r="T233" i="6"/>
  <c r="S233" i="6"/>
  <c r="T232" i="6"/>
  <c r="S232" i="6"/>
  <c r="T231" i="6"/>
  <c r="S231" i="6"/>
  <c r="T230" i="6"/>
  <c r="S230" i="6"/>
  <c r="T229" i="6"/>
  <c r="S229" i="6"/>
  <c r="T228" i="6"/>
  <c r="S228" i="6"/>
  <c r="T227" i="6"/>
  <c r="S227" i="6"/>
  <c r="T226" i="6"/>
  <c r="S226" i="6"/>
  <c r="T225" i="6"/>
  <c r="S225" i="6"/>
  <c r="T224" i="6"/>
  <c r="S224" i="6"/>
  <c r="T223" i="6"/>
  <c r="S223" i="6"/>
  <c r="T222" i="6"/>
  <c r="S222" i="6"/>
  <c r="T221" i="6"/>
  <c r="S221" i="6"/>
  <c r="T220" i="6"/>
  <c r="S220" i="6"/>
  <c r="T219" i="6"/>
  <c r="S219" i="6"/>
  <c r="T218" i="6"/>
  <c r="S218" i="6"/>
  <c r="T217" i="6"/>
  <c r="S217" i="6"/>
  <c r="T216" i="6"/>
  <c r="S216" i="6"/>
  <c r="T215" i="6"/>
  <c r="S215" i="6"/>
  <c r="T214" i="6"/>
  <c r="S214" i="6"/>
  <c r="T213" i="6"/>
  <c r="S213" i="6"/>
  <c r="T212" i="6"/>
  <c r="S212" i="6"/>
  <c r="T211" i="6"/>
  <c r="S211" i="6"/>
  <c r="T210" i="6"/>
  <c r="S210" i="6"/>
  <c r="T209" i="6"/>
  <c r="S209" i="6"/>
  <c r="T208" i="6"/>
  <c r="S208" i="6"/>
  <c r="T207" i="6"/>
  <c r="S207" i="6"/>
  <c r="T206" i="6"/>
  <c r="S206" i="6"/>
  <c r="T205" i="6"/>
  <c r="S205" i="6"/>
  <c r="T204" i="6"/>
  <c r="S204" i="6"/>
  <c r="T203" i="6"/>
  <c r="S203" i="6"/>
  <c r="T202" i="6"/>
  <c r="S202" i="6"/>
  <c r="T201" i="6"/>
  <c r="S201" i="6"/>
  <c r="T200" i="6"/>
  <c r="S200" i="6"/>
  <c r="T199" i="6"/>
  <c r="S199" i="6"/>
  <c r="T198" i="6"/>
  <c r="S198" i="6"/>
  <c r="T197" i="6"/>
  <c r="S197" i="6"/>
  <c r="T196" i="6"/>
  <c r="S196" i="6"/>
  <c r="T195" i="6"/>
  <c r="S195" i="6"/>
  <c r="T194" i="6"/>
  <c r="S194" i="6"/>
  <c r="T193" i="6"/>
  <c r="S193" i="6"/>
  <c r="T192" i="6"/>
  <c r="S192" i="6"/>
  <c r="T191" i="6"/>
  <c r="S191" i="6"/>
  <c r="T190" i="6"/>
  <c r="S190" i="6"/>
  <c r="T189" i="6"/>
  <c r="S189" i="6"/>
  <c r="T188" i="6"/>
  <c r="S188" i="6"/>
  <c r="T187" i="6"/>
  <c r="S187" i="6"/>
  <c r="T186" i="6"/>
  <c r="S186" i="6"/>
  <c r="T185" i="6"/>
  <c r="S185" i="6"/>
  <c r="T184" i="6"/>
  <c r="S184" i="6"/>
  <c r="T183" i="6"/>
  <c r="S183" i="6"/>
  <c r="T182" i="6"/>
  <c r="S182" i="6"/>
  <c r="T181" i="6"/>
  <c r="S181" i="6"/>
  <c r="T180" i="6"/>
  <c r="S180" i="6"/>
  <c r="T179" i="6"/>
  <c r="S179" i="6"/>
  <c r="T178" i="6"/>
  <c r="S178" i="6"/>
  <c r="T177" i="6"/>
  <c r="S177" i="6"/>
  <c r="T176" i="6"/>
  <c r="S176" i="6"/>
  <c r="T175" i="6"/>
  <c r="S175" i="6"/>
  <c r="T174" i="6"/>
  <c r="S174" i="6"/>
  <c r="T173" i="6"/>
  <c r="S173" i="6"/>
  <c r="T172" i="6"/>
  <c r="S172" i="6"/>
  <c r="T171" i="6"/>
  <c r="S171" i="6"/>
  <c r="T170" i="6"/>
  <c r="S170" i="6"/>
  <c r="T169" i="6"/>
  <c r="S169" i="6"/>
  <c r="T168" i="6"/>
  <c r="S168" i="6"/>
  <c r="T167" i="6"/>
  <c r="S167" i="6"/>
  <c r="T166" i="6"/>
  <c r="S166" i="6"/>
  <c r="T165" i="6"/>
  <c r="S165" i="6"/>
  <c r="T164" i="6"/>
  <c r="S164" i="6"/>
  <c r="T163" i="6"/>
  <c r="S163" i="6"/>
  <c r="T162" i="6"/>
  <c r="S162" i="6"/>
  <c r="T161" i="6"/>
  <c r="S161" i="6"/>
  <c r="T160" i="6"/>
  <c r="S160" i="6"/>
  <c r="T159" i="6"/>
  <c r="S159" i="6"/>
  <c r="T158" i="6"/>
  <c r="S158" i="6"/>
  <c r="T157" i="6"/>
  <c r="S157" i="6"/>
  <c r="T156" i="6"/>
  <c r="S156" i="6"/>
  <c r="T155" i="6"/>
  <c r="S155" i="6"/>
  <c r="T154" i="6"/>
  <c r="S154" i="6"/>
  <c r="T153" i="6"/>
  <c r="S153" i="6"/>
  <c r="T152" i="6"/>
  <c r="S152" i="6"/>
  <c r="T151" i="6"/>
  <c r="S151" i="6"/>
  <c r="T150" i="6"/>
  <c r="S150" i="6"/>
  <c r="T149" i="6"/>
  <c r="S149" i="6"/>
  <c r="T148" i="6"/>
  <c r="S148" i="6"/>
  <c r="T147" i="6"/>
  <c r="S147" i="6"/>
  <c r="T146" i="6"/>
  <c r="S146" i="6"/>
  <c r="T145" i="6"/>
  <c r="S145" i="6"/>
  <c r="T144" i="6"/>
  <c r="S144" i="6"/>
  <c r="T143" i="6"/>
  <c r="S143" i="6"/>
  <c r="T142" i="6"/>
  <c r="S142" i="6"/>
  <c r="T141" i="6"/>
  <c r="S141" i="6"/>
  <c r="T140" i="6"/>
  <c r="S140" i="6"/>
  <c r="T139" i="6"/>
  <c r="S139" i="6"/>
  <c r="T138" i="6"/>
  <c r="S138" i="6"/>
  <c r="T137" i="6"/>
  <c r="S137" i="6"/>
  <c r="T136" i="6"/>
  <c r="S136" i="6"/>
  <c r="T135" i="6"/>
  <c r="S135" i="6"/>
  <c r="T134" i="6"/>
  <c r="S134" i="6"/>
  <c r="T133" i="6"/>
  <c r="S133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6" i="6"/>
  <c r="S126" i="6"/>
  <c r="T125" i="6"/>
  <c r="S125" i="6"/>
  <c r="T124" i="6"/>
  <c r="S124" i="6"/>
  <c r="T123" i="6"/>
  <c r="S123" i="6"/>
  <c r="T122" i="6"/>
  <c r="S122" i="6"/>
  <c r="T121" i="6"/>
  <c r="S121" i="6"/>
  <c r="T120" i="6"/>
  <c r="S120" i="6"/>
  <c r="T119" i="6"/>
  <c r="S119" i="6"/>
  <c r="T118" i="6"/>
  <c r="S118" i="6"/>
  <c r="T117" i="6"/>
  <c r="S117" i="6"/>
  <c r="T116" i="6"/>
  <c r="S116" i="6"/>
  <c r="T115" i="6"/>
  <c r="S115" i="6"/>
  <c r="T114" i="6"/>
  <c r="S114" i="6"/>
  <c r="T113" i="6"/>
  <c r="S113" i="6"/>
  <c r="T112" i="6"/>
  <c r="S112" i="6"/>
  <c r="T111" i="6"/>
  <c r="S111" i="6"/>
  <c r="T110" i="6"/>
  <c r="S110" i="6"/>
  <c r="T109" i="6"/>
  <c r="S109" i="6"/>
  <c r="T108" i="6"/>
  <c r="S108" i="6"/>
  <c r="T107" i="6"/>
  <c r="S107" i="6"/>
  <c r="T106" i="6"/>
  <c r="S106" i="6"/>
  <c r="T105" i="6"/>
  <c r="S105" i="6"/>
  <c r="T104" i="6"/>
  <c r="S104" i="6"/>
  <c r="T103" i="6"/>
  <c r="S103" i="6"/>
  <c r="T102" i="6"/>
  <c r="S102" i="6"/>
  <c r="T101" i="6"/>
  <c r="S101" i="6"/>
  <c r="T100" i="6"/>
  <c r="S100" i="6"/>
  <c r="T99" i="6"/>
  <c r="S99" i="6"/>
  <c r="T98" i="6"/>
  <c r="S98" i="6"/>
  <c r="T97" i="6"/>
  <c r="S97" i="6"/>
  <c r="T96" i="6"/>
  <c r="S96" i="6"/>
  <c r="T95" i="6"/>
  <c r="S95" i="6"/>
  <c r="T94" i="6"/>
  <c r="S94" i="6"/>
  <c r="T93" i="6"/>
  <c r="S93" i="6"/>
  <c r="T92" i="6"/>
  <c r="S92" i="6"/>
  <c r="T91" i="6"/>
  <c r="S91" i="6"/>
  <c r="T90" i="6"/>
  <c r="S90" i="6"/>
  <c r="T89" i="6"/>
  <c r="S89" i="6"/>
  <c r="T88" i="6"/>
  <c r="S88" i="6"/>
  <c r="T87" i="6"/>
  <c r="S87" i="6"/>
  <c r="T86" i="6"/>
  <c r="S86" i="6"/>
  <c r="T85" i="6"/>
  <c r="S85" i="6"/>
  <c r="T84" i="6"/>
  <c r="S84" i="6"/>
  <c r="T83" i="6"/>
  <c r="S83" i="6"/>
  <c r="T82" i="6"/>
  <c r="S82" i="6"/>
  <c r="T81" i="6"/>
  <c r="S81" i="6"/>
  <c r="T80" i="6"/>
  <c r="S80" i="6"/>
  <c r="T79" i="6"/>
  <c r="S79" i="6"/>
  <c r="T78" i="6"/>
  <c r="S78" i="6"/>
  <c r="T77" i="6"/>
  <c r="S77" i="6"/>
  <c r="T76" i="6"/>
  <c r="S76" i="6"/>
  <c r="T75" i="6"/>
  <c r="S75" i="6"/>
  <c r="T74" i="6"/>
  <c r="S74" i="6"/>
  <c r="T73" i="6"/>
  <c r="S73" i="6"/>
  <c r="T72" i="6"/>
  <c r="S72" i="6"/>
  <c r="T71" i="6"/>
  <c r="S71" i="6"/>
  <c r="T70" i="6"/>
  <c r="S70" i="6"/>
  <c r="T69" i="6"/>
  <c r="S69" i="6"/>
  <c r="T68" i="6"/>
  <c r="S68" i="6"/>
  <c r="T67" i="6"/>
  <c r="S67" i="6"/>
  <c r="T66" i="6"/>
  <c r="S66" i="6"/>
  <c r="T65" i="6"/>
  <c r="S65" i="6"/>
  <c r="T64" i="6"/>
  <c r="S64" i="6"/>
  <c r="T63" i="6"/>
  <c r="S63" i="6"/>
  <c r="T62" i="6"/>
  <c r="S62" i="6"/>
  <c r="T61" i="6"/>
  <c r="S61" i="6"/>
  <c r="T60" i="6"/>
  <c r="S60" i="6"/>
  <c r="T59" i="6"/>
  <c r="S59" i="6"/>
  <c r="T58" i="6"/>
  <c r="S58" i="6"/>
  <c r="T57" i="6"/>
  <c r="S57" i="6"/>
  <c r="T56" i="6"/>
  <c r="S56" i="6"/>
  <c r="T55" i="6"/>
  <c r="S55" i="6"/>
  <c r="T54" i="6"/>
  <c r="S54" i="6"/>
  <c r="T53" i="6"/>
  <c r="S53" i="6"/>
  <c r="T52" i="6"/>
  <c r="S52" i="6"/>
  <c r="T51" i="6"/>
  <c r="S51" i="6"/>
  <c r="T50" i="6"/>
  <c r="S50" i="6"/>
  <c r="T49" i="6"/>
  <c r="S49" i="6"/>
  <c r="T48" i="6"/>
  <c r="S48" i="6"/>
  <c r="T47" i="6"/>
  <c r="S47" i="6"/>
  <c r="T46" i="6"/>
  <c r="S46" i="6"/>
  <c r="T45" i="6"/>
  <c r="S45" i="6"/>
  <c r="T44" i="6"/>
  <c r="S44" i="6"/>
  <c r="T43" i="6"/>
  <c r="S43" i="6"/>
  <c r="T42" i="6"/>
  <c r="S42" i="6"/>
  <c r="T41" i="6"/>
  <c r="S41" i="6"/>
  <c r="T40" i="6"/>
  <c r="S40" i="6"/>
  <c r="T39" i="6"/>
  <c r="S39" i="6"/>
  <c r="T38" i="6"/>
  <c r="S38" i="6"/>
  <c r="T37" i="6"/>
  <c r="S37" i="6"/>
  <c r="T36" i="6"/>
  <c r="S36" i="6"/>
  <c r="T35" i="6"/>
  <c r="S35" i="6"/>
  <c r="T34" i="6"/>
  <c r="S34" i="6"/>
  <c r="T33" i="6"/>
  <c r="S33" i="6"/>
  <c r="T32" i="6"/>
  <c r="S32" i="6"/>
  <c r="T31" i="6"/>
  <c r="S31" i="6"/>
  <c r="T30" i="6"/>
  <c r="S30" i="6"/>
  <c r="T29" i="6"/>
  <c r="S29" i="6"/>
  <c r="T28" i="6"/>
  <c r="S28" i="6"/>
  <c r="T27" i="6"/>
  <c r="S27" i="6"/>
  <c r="T26" i="6"/>
  <c r="S26" i="6"/>
  <c r="T25" i="6"/>
  <c r="S25" i="6"/>
  <c r="T24" i="6"/>
  <c r="S24" i="6"/>
  <c r="T23" i="6"/>
  <c r="S23" i="6"/>
  <c r="T22" i="6"/>
  <c r="S22" i="6"/>
  <c r="T21" i="6"/>
  <c r="S21" i="6"/>
  <c r="T20" i="6"/>
  <c r="S20" i="6"/>
  <c r="T19" i="6"/>
  <c r="S19" i="6"/>
  <c r="T18" i="6"/>
  <c r="S18" i="6"/>
  <c r="T17" i="6"/>
  <c r="S17" i="6"/>
  <c r="T16" i="6"/>
  <c r="S16" i="6"/>
  <c r="T15" i="6"/>
  <c r="S15" i="6"/>
  <c r="T14" i="6"/>
  <c r="S14" i="6"/>
  <c r="T13" i="6"/>
  <c r="S13" i="6"/>
  <c r="T12" i="6"/>
  <c r="S12" i="6"/>
  <c r="T11" i="6"/>
  <c r="S11" i="6"/>
  <c r="S11" i="14"/>
  <c r="T11" i="14"/>
  <c r="S12" i="14"/>
  <c r="T12" i="14"/>
  <c r="S13" i="14"/>
  <c r="T13" i="14"/>
  <c r="S14" i="14"/>
  <c r="T14" i="14"/>
  <c r="S15" i="14"/>
  <c r="T15" i="14"/>
  <c r="S16" i="14"/>
  <c r="T16" i="14"/>
  <c r="S17" i="14"/>
  <c r="T17" i="14"/>
  <c r="S18" i="14"/>
  <c r="T18" i="14"/>
  <c r="S19" i="14"/>
  <c r="T19" i="14"/>
  <c r="S20" i="14"/>
  <c r="T20" i="14"/>
  <c r="S21" i="14"/>
  <c r="T21" i="14"/>
  <c r="S22" i="14"/>
  <c r="T22" i="14"/>
  <c r="S23" i="14"/>
  <c r="T23" i="14"/>
  <c r="S24" i="14"/>
  <c r="T24" i="14"/>
  <c r="S25" i="14"/>
  <c r="T25" i="14"/>
  <c r="S26" i="14"/>
  <c r="T26" i="14"/>
  <c r="S27" i="14"/>
  <c r="T27" i="14"/>
  <c r="S28" i="14"/>
  <c r="T28" i="14"/>
  <c r="S29" i="14"/>
  <c r="T29" i="14"/>
  <c r="S30" i="14"/>
  <c r="T30" i="14"/>
  <c r="S31" i="14"/>
  <c r="T31" i="14"/>
  <c r="S32" i="14"/>
  <c r="T32" i="14"/>
  <c r="S33" i="14"/>
  <c r="T33" i="14"/>
  <c r="S34" i="14"/>
  <c r="T34" i="14"/>
  <c r="S35" i="14"/>
  <c r="T35" i="14"/>
  <c r="S36" i="14"/>
  <c r="T36" i="14"/>
  <c r="S37" i="14"/>
  <c r="T37" i="14"/>
  <c r="S38" i="14"/>
  <c r="T38" i="14"/>
  <c r="S39" i="14"/>
  <c r="T39" i="14"/>
  <c r="S40" i="14"/>
  <c r="T40" i="14"/>
  <c r="S41" i="14"/>
  <c r="T41" i="14"/>
  <c r="S42" i="14"/>
  <c r="T42" i="14"/>
  <c r="S43" i="14"/>
  <c r="T43" i="14"/>
  <c r="S44" i="14"/>
  <c r="T44" i="14"/>
  <c r="S45" i="14"/>
  <c r="T45" i="14"/>
  <c r="S46" i="14"/>
  <c r="T46" i="14"/>
  <c r="S47" i="14"/>
  <c r="T47" i="14"/>
  <c r="S48" i="14"/>
  <c r="T48" i="14"/>
  <c r="S49" i="14"/>
  <c r="T49" i="14"/>
  <c r="S50" i="14"/>
  <c r="T50" i="14"/>
  <c r="S51" i="14"/>
  <c r="T51" i="14"/>
  <c r="S52" i="14"/>
  <c r="T52" i="14"/>
  <c r="S53" i="14"/>
  <c r="T53" i="14"/>
  <c r="S54" i="14"/>
  <c r="T54" i="14"/>
  <c r="S55" i="14"/>
  <c r="T55" i="14"/>
  <c r="S56" i="14"/>
  <c r="T56" i="14"/>
  <c r="S57" i="14"/>
  <c r="T57" i="14"/>
  <c r="S58" i="14"/>
  <c r="T58" i="14"/>
  <c r="S59" i="14"/>
  <c r="T59" i="14"/>
  <c r="S60" i="14"/>
  <c r="T60" i="14"/>
  <c r="S61" i="14"/>
  <c r="T61" i="14"/>
  <c r="S62" i="14"/>
  <c r="T62" i="14"/>
  <c r="S63" i="14"/>
  <c r="T63" i="14"/>
  <c r="S64" i="14"/>
  <c r="T64" i="14"/>
  <c r="S65" i="14"/>
  <c r="T65" i="14"/>
  <c r="S66" i="14"/>
  <c r="T66" i="14"/>
  <c r="S67" i="14"/>
  <c r="T67" i="14"/>
  <c r="S68" i="14"/>
  <c r="T68" i="14"/>
  <c r="S69" i="14"/>
  <c r="T69" i="14"/>
  <c r="S70" i="14"/>
  <c r="T70" i="14"/>
  <c r="S71" i="14"/>
  <c r="T71" i="14"/>
  <c r="S72" i="14"/>
  <c r="T72" i="14"/>
  <c r="S73" i="14"/>
  <c r="T73" i="14"/>
  <c r="S74" i="14"/>
  <c r="T74" i="14"/>
  <c r="S75" i="14"/>
  <c r="T75" i="14"/>
  <c r="S76" i="14"/>
  <c r="T76" i="14"/>
  <c r="S77" i="14"/>
  <c r="T77" i="14"/>
  <c r="S78" i="14"/>
  <c r="T78" i="14"/>
  <c r="S79" i="14"/>
  <c r="T79" i="14"/>
  <c r="S80" i="14"/>
  <c r="T80" i="14"/>
  <c r="S81" i="14"/>
  <c r="T81" i="14"/>
  <c r="S82" i="14"/>
  <c r="T82" i="14"/>
  <c r="S83" i="14"/>
  <c r="T83" i="14"/>
  <c r="S84" i="14"/>
  <c r="T84" i="14"/>
  <c r="S85" i="14"/>
  <c r="T85" i="14"/>
  <c r="S86" i="14"/>
  <c r="T86" i="14"/>
  <c r="S87" i="14"/>
  <c r="T87" i="14"/>
  <c r="S88" i="14"/>
  <c r="T88" i="14"/>
  <c r="S89" i="14"/>
  <c r="T89" i="14"/>
  <c r="S90" i="14"/>
  <c r="T90" i="14"/>
  <c r="S91" i="14"/>
  <c r="T91" i="14"/>
  <c r="S92" i="14"/>
  <c r="T92" i="14"/>
  <c r="S93" i="14"/>
  <c r="T93" i="14"/>
  <c r="S94" i="14"/>
  <c r="T94" i="14"/>
  <c r="S95" i="14"/>
  <c r="T95" i="14"/>
  <c r="S96" i="14"/>
  <c r="T96" i="14"/>
  <c r="S97" i="14"/>
  <c r="T97" i="14"/>
  <c r="S98" i="14"/>
  <c r="T98" i="14"/>
  <c r="S99" i="14"/>
  <c r="T99" i="14"/>
  <c r="S100" i="14"/>
  <c r="T100" i="14"/>
  <c r="S101" i="14"/>
  <c r="T101" i="14"/>
  <c r="S102" i="14"/>
  <c r="T102" i="14"/>
  <c r="S103" i="14"/>
  <c r="T103" i="14"/>
  <c r="S104" i="14"/>
  <c r="T104" i="14"/>
  <c r="S105" i="14"/>
  <c r="T105" i="14"/>
  <c r="S106" i="14"/>
  <c r="T106" i="14"/>
  <c r="S107" i="14"/>
  <c r="T107" i="14"/>
  <c r="S108" i="14"/>
  <c r="T108" i="14"/>
  <c r="S109" i="14"/>
  <c r="T109" i="14"/>
  <c r="S110" i="14"/>
  <c r="T110" i="14"/>
  <c r="S111" i="14"/>
  <c r="T111" i="14"/>
  <c r="S112" i="14"/>
  <c r="T112" i="14"/>
  <c r="S113" i="14"/>
  <c r="T113" i="14"/>
  <c r="S114" i="14"/>
  <c r="T114" i="14"/>
  <c r="S115" i="14"/>
  <c r="T115" i="14"/>
  <c r="S116" i="14"/>
  <c r="T116" i="14"/>
  <c r="S117" i="14"/>
  <c r="T117" i="14"/>
  <c r="S118" i="14"/>
  <c r="T118" i="14"/>
  <c r="S119" i="14"/>
  <c r="T119" i="14"/>
  <c r="S120" i="14"/>
  <c r="T120" i="14"/>
  <c r="S121" i="14"/>
  <c r="T121" i="14"/>
  <c r="S122" i="14"/>
  <c r="T122" i="14"/>
  <c r="S123" i="14"/>
  <c r="T123" i="14"/>
  <c r="S124" i="14"/>
  <c r="T124" i="14"/>
  <c r="S125" i="14"/>
  <c r="T125" i="14"/>
  <c r="S126" i="14"/>
  <c r="T126" i="14"/>
  <c r="S127" i="14"/>
  <c r="T127" i="14"/>
  <c r="S128" i="14"/>
  <c r="T128" i="14"/>
  <c r="S129" i="14"/>
  <c r="T129" i="14"/>
  <c r="S130" i="14"/>
  <c r="T130" i="14"/>
  <c r="S131" i="14"/>
  <c r="T131" i="14"/>
  <c r="S132" i="14"/>
  <c r="T132" i="14"/>
  <c r="S133" i="14"/>
  <c r="T133" i="14"/>
  <c r="S134" i="14"/>
  <c r="T134" i="14"/>
  <c r="S135" i="14"/>
  <c r="T135" i="14"/>
  <c r="S136" i="14"/>
  <c r="T136" i="14"/>
  <c r="S137" i="14"/>
  <c r="T137" i="14"/>
  <c r="S138" i="14"/>
  <c r="T138" i="14"/>
  <c r="S139" i="14"/>
  <c r="T139" i="14"/>
  <c r="S140" i="14"/>
  <c r="T140" i="14"/>
  <c r="S141" i="14"/>
  <c r="T141" i="14"/>
  <c r="S142" i="14"/>
  <c r="T142" i="14"/>
  <c r="S143" i="14"/>
  <c r="T143" i="14"/>
  <c r="S144" i="14"/>
  <c r="T144" i="14"/>
  <c r="S145" i="14"/>
  <c r="T145" i="14"/>
  <c r="S146" i="14"/>
  <c r="T146" i="14"/>
  <c r="S147" i="14"/>
  <c r="T147" i="14"/>
  <c r="S148" i="14"/>
  <c r="T148" i="14"/>
  <c r="S149" i="14"/>
  <c r="T149" i="14"/>
  <c r="S150" i="14"/>
  <c r="T150" i="14"/>
  <c r="S151" i="14"/>
  <c r="T151" i="14"/>
  <c r="S152" i="14"/>
  <c r="T152" i="14"/>
  <c r="S153" i="14"/>
  <c r="T153" i="14"/>
  <c r="S154" i="14"/>
  <c r="T154" i="14"/>
  <c r="S155" i="14"/>
  <c r="T155" i="14"/>
  <c r="S156" i="14"/>
  <c r="T156" i="14"/>
  <c r="S157" i="14"/>
  <c r="T157" i="14"/>
  <c r="S158" i="14"/>
  <c r="T158" i="14"/>
  <c r="S159" i="14"/>
  <c r="T159" i="14"/>
  <c r="S160" i="14"/>
  <c r="T160" i="14"/>
  <c r="S161" i="14"/>
  <c r="T161" i="14"/>
  <c r="S162" i="14"/>
  <c r="T162" i="14"/>
  <c r="S163" i="14"/>
  <c r="T163" i="14"/>
  <c r="S164" i="14"/>
  <c r="T164" i="14"/>
  <c r="S165" i="14"/>
  <c r="T165" i="14"/>
  <c r="S166" i="14"/>
  <c r="T166" i="14"/>
  <c r="S167" i="14"/>
  <c r="T167" i="14"/>
  <c r="S168" i="14"/>
  <c r="T168" i="14"/>
  <c r="S169" i="14"/>
  <c r="T169" i="14"/>
  <c r="S170" i="14"/>
  <c r="T170" i="14"/>
  <c r="S171" i="14"/>
  <c r="T171" i="14"/>
  <c r="S172" i="14"/>
  <c r="T172" i="14"/>
  <c r="S173" i="14"/>
  <c r="T173" i="14"/>
  <c r="S174" i="14"/>
  <c r="T174" i="14"/>
  <c r="S175" i="14"/>
  <c r="T175" i="14"/>
  <c r="S176" i="14"/>
  <c r="T176" i="14"/>
  <c r="S177" i="14"/>
  <c r="T177" i="14"/>
  <c r="S178" i="14"/>
  <c r="T178" i="14"/>
  <c r="S179" i="14"/>
  <c r="T179" i="14"/>
  <c r="S180" i="14"/>
  <c r="T180" i="14"/>
  <c r="S181" i="14"/>
  <c r="T181" i="14"/>
  <c r="S182" i="14"/>
  <c r="T182" i="14"/>
  <c r="S183" i="14"/>
  <c r="T183" i="14"/>
  <c r="S184" i="14"/>
  <c r="T184" i="14"/>
  <c r="S185" i="14"/>
  <c r="T185" i="14"/>
  <c r="S186" i="14"/>
  <c r="T186" i="14"/>
  <c r="S187" i="14"/>
  <c r="T187" i="14"/>
  <c r="S188" i="14"/>
  <c r="T188" i="14"/>
  <c r="S189" i="14"/>
  <c r="T189" i="14"/>
  <c r="S190" i="14"/>
  <c r="T190" i="14"/>
  <c r="S191" i="14"/>
  <c r="T191" i="14"/>
  <c r="S192" i="14"/>
  <c r="T192" i="14"/>
  <c r="S193" i="14"/>
  <c r="T193" i="14"/>
  <c r="S194" i="14"/>
  <c r="T194" i="14"/>
  <c r="S195" i="14"/>
  <c r="T195" i="14"/>
  <c r="S196" i="14"/>
  <c r="T196" i="14"/>
  <c r="S197" i="14"/>
  <c r="T197" i="14"/>
  <c r="S198" i="14"/>
  <c r="T198" i="14"/>
  <c r="S199" i="14"/>
  <c r="T199" i="14"/>
  <c r="S200" i="14"/>
  <c r="T200" i="14"/>
  <c r="S201" i="14"/>
  <c r="T201" i="14"/>
  <c r="S202" i="14"/>
  <c r="T202" i="14"/>
  <c r="S203" i="14"/>
  <c r="T203" i="14"/>
  <c r="S204" i="14"/>
  <c r="T204" i="14"/>
  <c r="S205" i="14"/>
  <c r="T205" i="14"/>
  <c r="S206" i="14"/>
  <c r="T206" i="14"/>
  <c r="S207" i="14"/>
  <c r="T207" i="14"/>
  <c r="S208" i="14"/>
  <c r="T208" i="14"/>
  <c r="S209" i="14"/>
  <c r="T209" i="14"/>
  <c r="S210" i="14"/>
  <c r="T210" i="14"/>
  <c r="S211" i="14"/>
  <c r="T211" i="14"/>
  <c r="S212" i="14"/>
  <c r="T212" i="14"/>
  <c r="S213" i="14"/>
  <c r="T213" i="14"/>
  <c r="S214" i="14"/>
  <c r="T214" i="14"/>
  <c r="S215" i="14"/>
  <c r="T215" i="14"/>
  <c r="S216" i="14"/>
  <c r="T216" i="14"/>
  <c r="S217" i="14"/>
  <c r="T217" i="14"/>
  <c r="S218" i="14"/>
  <c r="T218" i="14"/>
  <c r="S219" i="14"/>
  <c r="T219" i="14"/>
  <c r="S220" i="14"/>
  <c r="T220" i="14"/>
  <c r="S221" i="14"/>
  <c r="T221" i="14"/>
  <c r="S222" i="14"/>
  <c r="T222" i="14"/>
  <c r="S223" i="14"/>
  <c r="T223" i="14"/>
  <c r="S224" i="14"/>
  <c r="T224" i="14"/>
  <c r="S225" i="14"/>
  <c r="T225" i="14"/>
  <c r="S226" i="14"/>
  <c r="T226" i="14"/>
  <c r="S227" i="14"/>
  <c r="T227" i="14"/>
  <c r="S228" i="14"/>
  <c r="T228" i="14"/>
  <c r="S229" i="14"/>
  <c r="T229" i="14"/>
  <c r="S230" i="14"/>
  <c r="T230" i="14"/>
  <c r="S231" i="14"/>
  <c r="T231" i="14"/>
  <c r="S232" i="14"/>
  <c r="T232" i="14"/>
  <c r="S233" i="14"/>
  <c r="T233" i="14"/>
  <c r="S234" i="14"/>
  <c r="T234" i="14"/>
  <c r="S235" i="14"/>
  <c r="T235" i="14"/>
  <c r="S236" i="14"/>
  <c r="T236" i="14"/>
  <c r="S237" i="14"/>
  <c r="T237" i="14"/>
  <c r="S238" i="14"/>
  <c r="T238" i="14"/>
  <c r="S239" i="14"/>
  <c r="T239" i="14"/>
  <c r="S240" i="14"/>
  <c r="T240" i="14"/>
  <c r="S241" i="14"/>
  <c r="T241" i="14"/>
  <c r="S242" i="14"/>
  <c r="T242" i="14"/>
  <c r="S243" i="14"/>
  <c r="T243" i="14"/>
  <c r="S244" i="14"/>
  <c r="T244" i="14"/>
  <c r="S245" i="14"/>
  <c r="T245" i="14"/>
  <c r="S246" i="14"/>
  <c r="T246" i="14"/>
  <c r="S247" i="14"/>
  <c r="T247" i="14"/>
  <c r="S248" i="14"/>
  <c r="T248" i="14"/>
  <c r="S249" i="14"/>
  <c r="T249" i="14"/>
  <c r="S250" i="14"/>
  <c r="T250" i="14"/>
  <c r="S251" i="14"/>
  <c r="T251" i="14"/>
  <c r="S252" i="14"/>
  <c r="T252" i="14"/>
  <c r="S253" i="14"/>
  <c r="T253" i="14"/>
  <c r="S254" i="14"/>
  <c r="T254" i="14"/>
  <c r="S255" i="14"/>
  <c r="T255" i="14"/>
  <c r="S256" i="14"/>
  <c r="T256" i="14"/>
  <c r="S257" i="14"/>
  <c r="T257" i="14"/>
  <c r="S258" i="14"/>
  <c r="T258" i="14"/>
  <c r="S259" i="14"/>
  <c r="T259" i="14"/>
  <c r="S260" i="14"/>
  <c r="T260" i="14"/>
  <c r="S261" i="14"/>
  <c r="T261" i="14"/>
  <c r="S262" i="14"/>
  <c r="T262" i="14"/>
  <c r="S263" i="14"/>
  <c r="T263" i="14"/>
  <c r="S264" i="14"/>
  <c r="T264" i="14"/>
  <c r="S265" i="14"/>
  <c r="T265" i="14"/>
  <c r="S266" i="14"/>
  <c r="T266" i="14"/>
  <c r="S267" i="14"/>
  <c r="T267" i="14"/>
  <c r="S268" i="14"/>
  <c r="T268" i="14"/>
  <c r="S269" i="14"/>
  <c r="T269" i="14"/>
  <c r="S270" i="14"/>
  <c r="T270" i="14"/>
  <c r="S271" i="14"/>
  <c r="T271" i="14"/>
  <c r="S272" i="14"/>
  <c r="T272" i="14"/>
  <c r="S273" i="14"/>
  <c r="T273" i="14"/>
  <c r="S274" i="14"/>
  <c r="T274" i="14"/>
  <c r="S275" i="14"/>
  <c r="T275" i="14"/>
  <c r="S276" i="14"/>
  <c r="T276" i="14"/>
  <c r="S277" i="14"/>
  <c r="T277" i="14"/>
  <c r="S278" i="14"/>
  <c r="T278" i="14"/>
  <c r="S279" i="14"/>
  <c r="T279" i="14"/>
  <c r="S280" i="14"/>
  <c r="T280" i="14"/>
  <c r="S281" i="14"/>
  <c r="T281" i="14"/>
  <c r="S282" i="14"/>
  <c r="T282" i="14"/>
  <c r="S283" i="14"/>
  <c r="T283" i="14"/>
  <c r="S284" i="14"/>
  <c r="T284" i="14"/>
  <c r="S285" i="14"/>
  <c r="T285" i="14"/>
  <c r="S286" i="14"/>
  <c r="T286" i="14"/>
  <c r="S287" i="14"/>
  <c r="T287" i="14"/>
  <c r="S288" i="14"/>
  <c r="T288" i="14"/>
  <c r="S289" i="14"/>
  <c r="T289" i="14"/>
  <c r="S290" i="14"/>
  <c r="T290" i="14"/>
  <c r="S291" i="14"/>
  <c r="T291" i="14"/>
  <c r="S292" i="14"/>
  <c r="T292" i="14"/>
  <c r="S293" i="14"/>
  <c r="T293" i="14"/>
  <c r="S294" i="14"/>
  <c r="T294" i="14"/>
  <c r="S295" i="14"/>
  <c r="T295" i="14"/>
  <c r="S296" i="14"/>
  <c r="T296" i="14"/>
  <c r="S297" i="14"/>
  <c r="T297" i="14"/>
  <c r="S298" i="14"/>
  <c r="T298" i="14"/>
  <c r="S299" i="14"/>
  <c r="T299" i="14"/>
  <c r="S300" i="14"/>
  <c r="T300" i="14"/>
  <c r="S301" i="14"/>
  <c r="T301" i="14"/>
  <c r="S302" i="14"/>
  <c r="T302" i="14"/>
  <c r="S303" i="14"/>
  <c r="T303" i="14"/>
  <c r="S304" i="14"/>
  <c r="T304" i="14"/>
  <c r="S305" i="14"/>
  <c r="T305" i="14"/>
  <c r="S306" i="14"/>
  <c r="T306" i="14"/>
  <c r="S307" i="14"/>
  <c r="T307" i="14"/>
  <c r="S308" i="14"/>
  <c r="T308" i="14"/>
  <c r="S309" i="14"/>
  <c r="T309" i="14"/>
  <c r="S310" i="14"/>
  <c r="T310" i="14"/>
  <c r="S311" i="14"/>
  <c r="T311" i="14"/>
  <c r="S312" i="14"/>
  <c r="T312" i="14"/>
  <c r="S313" i="14"/>
  <c r="T313" i="14"/>
  <c r="S314" i="14"/>
  <c r="T314" i="14"/>
  <c r="S315" i="14"/>
  <c r="T315" i="14"/>
  <c r="S316" i="14"/>
  <c r="T316" i="14"/>
  <c r="S317" i="14"/>
  <c r="T317" i="14"/>
  <c r="S318" i="14"/>
  <c r="T318" i="14"/>
  <c r="S319" i="14"/>
  <c r="T319" i="14"/>
  <c r="S320" i="14"/>
  <c r="T320" i="14"/>
  <c r="S321" i="14"/>
  <c r="T321" i="14"/>
  <c r="S322" i="14"/>
  <c r="T322" i="14"/>
  <c r="S323" i="14"/>
  <c r="T323" i="14"/>
  <c r="S324" i="14"/>
  <c r="T324" i="14"/>
  <c r="S325" i="14"/>
  <c r="T325" i="14"/>
  <c r="S326" i="14"/>
  <c r="T326" i="14"/>
  <c r="S327" i="14"/>
  <c r="T327" i="14"/>
  <c r="S328" i="14"/>
  <c r="T328" i="14"/>
  <c r="S329" i="14"/>
  <c r="T329" i="14"/>
  <c r="S330" i="14"/>
  <c r="T330" i="14"/>
  <c r="S331" i="14"/>
  <c r="T331" i="14"/>
  <c r="S332" i="14"/>
  <c r="T332" i="14"/>
  <c r="S333" i="14"/>
  <c r="T333" i="14"/>
  <c r="S334" i="14"/>
  <c r="T334" i="14"/>
  <c r="S335" i="14"/>
  <c r="T335" i="14"/>
  <c r="S336" i="14"/>
  <c r="T336" i="14"/>
  <c r="S337" i="14"/>
  <c r="T337" i="14"/>
  <c r="S338" i="14"/>
  <c r="T338" i="14"/>
  <c r="S339" i="14"/>
  <c r="T339" i="14"/>
  <c r="S340" i="14"/>
  <c r="T340" i="14"/>
  <c r="S341" i="14"/>
  <c r="T341" i="14"/>
  <c r="S342" i="14"/>
  <c r="T342" i="14"/>
  <c r="S343" i="14"/>
  <c r="T343" i="14"/>
  <c r="S344" i="14"/>
  <c r="T344" i="14"/>
  <c r="S345" i="14"/>
  <c r="T345" i="14"/>
  <c r="S346" i="14"/>
  <c r="T346" i="14"/>
  <c r="S347" i="14"/>
  <c r="T347" i="14"/>
  <c r="S348" i="14"/>
  <c r="T348" i="14"/>
  <c r="S349" i="14"/>
  <c r="T349" i="14"/>
  <c r="S350" i="14"/>
  <c r="T350" i="14"/>
  <c r="S351" i="14"/>
  <c r="T351" i="14"/>
  <c r="S352" i="14"/>
  <c r="T352" i="14"/>
  <c r="S353" i="14"/>
  <c r="T353" i="14"/>
  <c r="S354" i="14"/>
  <c r="T354" i="14"/>
  <c r="S355" i="14"/>
  <c r="T355" i="14"/>
  <c r="S356" i="14"/>
  <c r="T356" i="14"/>
  <c r="S357" i="14"/>
  <c r="T357" i="14"/>
  <c r="S358" i="14"/>
  <c r="T358" i="14"/>
  <c r="S359" i="14"/>
  <c r="T359" i="14"/>
  <c r="S360" i="14"/>
  <c r="T360" i="14"/>
  <c r="S361" i="14"/>
  <c r="T361" i="14"/>
  <c r="S362" i="14"/>
  <c r="T362" i="14"/>
  <c r="S363" i="14"/>
  <c r="T363" i="14"/>
  <c r="S364" i="14"/>
  <c r="T364" i="14"/>
  <c r="S365" i="14"/>
  <c r="T365" i="14"/>
  <c r="S366" i="14"/>
  <c r="T366" i="14"/>
  <c r="S367" i="14"/>
  <c r="T367" i="14"/>
  <c r="S368" i="14"/>
  <c r="T368" i="14"/>
  <c r="S369" i="14"/>
  <c r="T369" i="14"/>
  <c r="S370" i="14"/>
  <c r="T370" i="14"/>
  <c r="S371" i="14"/>
  <c r="T371" i="14"/>
  <c r="S372" i="14"/>
  <c r="T372" i="14"/>
  <c r="S373" i="14"/>
  <c r="T373" i="14"/>
  <c r="S374" i="14"/>
  <c r="T374" i="14"/>
  <c r="S375" i="14"/>
  <c r="T375" i="14"/>
  <c r="S376" i="14"/>
  <c r="T376" i="14"/>
  <c r="S377" i="14"/>
  <c r="T377" i="14"/>
  <c r="S378" i="14"/>
  <c r="T378" i="14"/>
  <c r="S379" i="14"/>
  <c r="T379" i="14"/>
  <c r="S380" i="14"/>
  <c r="T380" i="14"/>
  <c r="S381" i="14"/>
  <c r="T381" i="14"/>
  <c r="S382" i="14"/>
  <c r="T382" i="14"/>
  <c r="S383" i="14"/>
  <c r="T383" i="14"/>
  <c r="S384" i="14"/>
  <c r="T384" i="14"/>
  <c r="S385" i="14"/>
  <c r="T385" i="14"/>
  <c r="S386" i="14"/>
  <c r="T386" i="14"/>
  <c r="S387" i="14"/>
  <c r="T387" i="14"/>
  <c r="S388" i="14"/>
  <c r="T388" i="14"/>
  <c r="S389" i="14"/>
  <c r="T389" i="14"/>
  <c r="S390" i="14"/>
  <c r="T390" i="14"/>
  <c r="S391" i="14"/>
  <c r="T391" i="14"/>
  <c r="S392" i="14"/>
  <c r="T392" i="14"/>
  <c r="S393" i="14"/>
  <c r="T393" i="14"/>
  <c r="S394" i="14"/>
  <c r="T394" i="14"/>
  <c r="S395" i="14"/>
  <c r="T395" i="14"/>
  <c r="S396" i="14"/>
  <c r="T396" i="14"/>
  <c r="S397" i="14"/>
  <c r="T397" i="14"/>
  <c r="S398" i="14"/>
  <c r="T398" i="14"/>
  <c r="S399" i="14"/>
  <c r="T399" i="14"/>
  <c r="S400" i="14"/>
  <c r="T400" i="14"/>
  <c r="S401" i="14"/>
  <c r="T401" i="14"/>
  <c r="S402" i="14"/>
  <c r="T402" i="14"/>
  <c r="S403" i="14"/>
  <c r="T403" i="14"/>
  <c r="S404" i="14"/>
  <c r="T404" i="14"/>
  <c r="S405" i="14"/>
  <c r="T405" i="14"/>
  <c r="S406" i="14"/>
  <c r="T406" i="14"/>
  <c r="S407" i="14"/>
  <c r="T407" i="14"/>
  <c r="S408" i="14"/>
  <c r="T408" i="14"/>
  <c r="S409" i="14"/>
  <c r="T409" i="14"/>
  <c r="S410" i="14"/>
  <c r="T410" i="14"/>
  <c r="S411" i="14"/>
  <c r="T411" i="14"/>
  <c r="S412" i="14"/>
  <c r="T412" i="14"/>
  <c r="S413" i="14"/>
  <c r="T413" i="14"/>
  <c r="S414" i="14"/>
  <c r="T414" i="14"/>
  <c r="S415" i="14"/>
  <c r="T415" i="14"/>
  <c r="S416" i="14"/>
  <c r="T416" i="14"/>
  <c r="S417" i="14"/>
  <c r="T417" i="14"/>
  <c r="S418" i="14"/>
  <c r="T418" i="14"/>
  <c r="S419" i="14"/>
  <c r="T419" i="14"/>
  <c r="S420" i="14"/>
  <c r="T420" i="14"/>
  <c r="S421" i="14"/>
  <c r="T421" i="14"/>
  <c r="S422" i="14"/>
  <c r="T422" i="14"/>
  <c r="S423" i="14"/>
  <c r="T423" i="14"/>
  <c r="S424" i="14"/>
  <c r="T424" i="14"/>
  <c r="S425" i="14"/>
  <c r="T425" i="14"/>
  <c r="S426" i="14"/>
  <c r="T426" i="14"/>
  <c r="S427" i="14"/>
  <c r="T427" i="14"/>
  <c r="S428" i="14"/>
  <c r="T428" i="14"/>
  <c r="S429" i="14"/>
  <c r="T429" i="14"/>
  <c r="S430" i="14"/>
  <c r="T430" i="14"/>
  <c r="S431" i="14"/>
  <c r="T431" i="14"/>
  <c r="S432" i="14"/>
  <c r="T432" i="14"/>
  <c r="S433" i="14"/>
  <c r="T433" i="14"/>
  <c r="S434" i="14"/>
  <c r="T434" i="14"/>
  <c r="S435" i="14"/>
  <c r="T435" i="14"/>
  <c r="S436" i="14"/>
  <c r="T436" i="14"/>
  <c r="S437" i="14"/>
  <c r="T437" i="14"/>
  <c r="S438" i="14"/>
  <c r="T438" i="14"/>
  <c r="S439" i="14"/>
  <c r="T439" i="14"/>
  <c r="S440" i="14"/>
  <c r="T440" i="14"/>
  <c r="S441" i="14"/>
  <c r="T441" i="14"/>
  <c r="S442" i="14"/>
  <c r="T442" i="14"/>
  <c r="S443" i="14"/>
  <c r="T443" i="14"/>
  <c r="S444" i="14"/>
  <c r="T444" i="14"/>
  <c r="S445" i="14"/>
  <c r="T445" i="14"/>
  <c r="S446" i="14"/>
  <c r="T446" i="14"/>
  <c r="S447" i="14"/>
  <c r="T447" i="14"/>
  <c r="S448" i="14"/>
  <c r="T448" i="14"/>
  <c r="S449" i="14"/>
  <c r="T449" i="14"/>
  <c r="S450" i="14"/>
  <c r="T450" i="14"/>
  <c r="S451" i="14"/>
  <c r="T451" i="14"/>
  <c r="S452" i="14"/>
  <c r="T452" i="14"/>
  <c r="S453" i="14"/>
  <c r="T453" i="14"/>
  <c r="S454" i="14"/>
  <c r="T454" i="14"/>
  <c r="S455" i="14"/>
  <c r="T455" i="14"/>
  <c r="S456" i="14"/>
  <c r="T456" i="14"/>
  <c r="S457" i="14"/>
  <c r="T457" i="14"/>
  <c r="S458" i="14"/>
  <c r="T458" i="14"/>
  <c r="S459" i="14"/>
  <c r="T459" i="14"/>
  <c r="S460" i="14"/>
  <c r="T460" i="14"/>
  <c r="S461" i="14"/>
  <c r="T461" i="14"/>
  <c r="S462" i="14"/>
  <c r="T462" i="14"/>
  <c r="S463" i="14"/>
  <c r="T463" i="14"/>
  <c r="S464" i="14"/>
  <c r="T464" i="14"/>
  <c r="S465" i="14"/>
  <c r="T465" i="14"/>
  <c r="S466" i="14"/>
  <c r="T466" i="14"/>
  <c r="S467" i="14"/>
  <c r="T467" i="14"/>
  <c r="S468" i="14"/>
  <c r="T468" i="14"/>
  <c r="S469" i="14"/>
  <c r="T469" i="14"/>
  <c r="S470" i="14"/>
  <c r="T470" i="14"/>
  <c r="S471" i="14"/>
  <c r="T471" i="14"/>
  <c r="S472" i="14"/>
  <c r="T472" i="14"/>
  <c r="S473" i="14"/>
  <c r="T473" i="14"/>
  <c r="S474" i="14"/>
  <c r="T474" i="14"/>
  <c r="S475" i="14"/>
  <c r="T475" i="14"/>
  <c r="S476" i="14"/>
  <c r="T476" i="14"/>
  <c r="S477" i="14"/>
  <c r="T477" i="14"/>
  <c r="S478" i="14"/>
  <c r="T478" i="14"/>
  <c r="S479" i="14"/>
  <c r="T479" i="14"/>
  <c r="S480" i="14"/>
  <c r="T480" i="14"/>
  <c r="S481" i="14"/>
  <c r="T481" i="14"/>
  <c r="S482" i="14"/>
  <c r="T482" i="14"/>
  <c r="S483" i="14"/>
  <c r="T483" i="14"/>
  <c r="S484" i="14"/>
  <c r="T484" i="14"/>
  <c r="S485" i="14"/>
  <c r="T485" i="14"/>
  <c r="S486" i="14"/>
  <c r="T486" i="14"/>
  <c r="S487" i="14"/>
  <c r="T487" i="14"/>
  <c r="S488" i="14"/>
  <c r="T488" i="14"/>
  <c r="S489" i="14"/>
  <c r="T489" i="14"/>
  <c r="S490" i="14"/>
  <c r="T490" i="14"/>
  <c r="S491" i="14"/>
  <c r="T491" i="14"/>
  <c r="S492" i="14"/>
  <c r="T492" i="14"/>
  <c r="S493" i="14"/>
  <c r="T493" i="14"/>
  <c r="S494" i="14"/>
  <c r="T494" i="14"/>
  <c r="S495" i="14"/>
  <c r="T495" i="14"/>
  <c r="S496" i="14"/>
  <c r="T496" i="14"/>
  <c r="S497" i="14"/>
  <c r="T497" i="14"/>
  <c r="S498" i="14"/>
  <c r="T498" i="14"/>
  <c r="S499" i="14"/>
  <c r="T499" i="14"/>
  <c r="S500" i="14"/>
  <c r="T500" i="14"/>
  <c r="O547" i="14" l="1"/>
  <c r="O562" i="16"/>
  <c r="O554" i="14"/>
  <c r="O535" i="16"/>
  <c r="O546" i="11"/>
  <c r="O513" i="16"/>
  <c r="O563" i="16"/>
  <c r="O547" i="11"/>
  <c r="O543" i="16"/>
  <c r="O515" i="16"/>
  <c r="O545" i="16"/>
  <c r="O546" i="16"/>
  <c r="O538" i="15"/>
  <c r="O553" i="16"/>
  <c r="O556" i="3"/>
  <c r="O539" i="3"/>
  <c r="O514" i="3"/>
  <c r="O554" i="15"/>
  <c r="O527" i="16"/>
  <c r="O559" i="16"/>
  <c r="O522" i="14"/>
  <c r="O537" i="16"/>
  <c r="O514" i="16"/>
  <c r="O567" i="16"/>
  <c r="O519" i="16"/>
  <c r="O514" i="14"/>
  <c r="O521" i="16"/>
  <c r="O515" i="14"/>
  <c r="O555" i="15"/>
  <c r="O531" i="16"/>
  <c r="O561" i="16"/>
  <c r="O546" i="14"/>
  <c r="O562" i="15"/>
  <c r="O525" i="3"/>
  <c r="O522" i="15"/>
  <c r="O577" i="3"/>
  <c r="O563" i="3"/>
  <c r="O549" i="3"/>
  <c r="O524" i="3"/>
  <c r="O573" i="3"/>
  <c r="O562" i="3"/>
  <c r="O548" i="3"/>
  <c r="O537" i="3"/>
  <c r="O523" i="3"/>
  <c r="O514" i="11"/>
  <c r="O530" i="15"/>
  <c r="O529" i="16"/>
  <c r="O547" i="16"/>
  <c r="O569" i="16"/>
  <c r="O563" i="15"/>
  <c r="O538" i="3"/>
  <c r="O523" i="15"/>
  <c r="O564" i="15"/>
  <c r="O572" i="3"/>
  <c r="O561" i="3"/>
  <c r="O547" i="3"/>
  <c r="O533" i="3"/>
  <c r="O522" i="3"/>
  <c r="O515" i="11"/>
  <c r="O531" i="15"/>
  <c r="O511" i="16"/>
  <c r="O530" i="16"/>
  <c r="O551" i="16"/>
  <c r="O548" i="6"/>
  <c r="O531" i="6"/>
  <c r="O539" i="11"/>
  <c r="O571" i="11"/>
  <c r="O529" i="6"/>
  <c r="O547" i="6"/>
  <c r="O563" i="6"/>
  <c r="O570" i="6"/>
  <c r="O521" i="3"/>
  <c r="O513" i="3"/>
  <c r="O522" i="11"/>
  <c r="O554" i="11"/>
  <c r="O514" i="6"/>
  <c r="O537" i="6"/>
  <c r="O554" i="6"/>
  <c r="O571" i="6"/>
  <c r="O523" i="14"/>
  <c r="O555" i="14"/>
  <c r="O576" i="3"/>
  <c r="O568" i="3"/>
  <c r="O560" i="3"/>
  <c r="O552" i="3"/>
  <c r="O544" i="3"/>
  <c r="O536" i="3"/>
  <c r="O528" i="3"/>
  <c r="O520" i="3"/>
  <c r="O512" i="3"/>
  <c r="O523" i="11"/>
  <c r="O555" i="11"/>
  <c r="O515" i="6"/>
  <c r="O538" i="6"/>
  <c r="O555" i="6"/>
  <c r="O539" i="15"/>
  <c r="O570" i="15"/>
  <c r="O530" i="14"/>
  <c r="O562" i="14"/>
  <c r="O530" i="6"/>
  <c r="O575" i="3"/>
  <c r="O567" i="3"/>
  <c r="O559" i="3"/>
  <c r="O551" i="3"/>
  <c r="O543" i="3"/>
  <c r="O535" i="3"/>
  <c r="O527" i="3"/>
  <c r="O519" i="3"/>
  <c r="O511" i="3"/>
  <c r="O530" i="11"/>
  <c r="O562" i="11"/>
  <c r="O521" i="6"/>
  <c r="O539" i="6"/>
  <c r="O556" i="6"/>
  <c r="O514" i="15"/>
  <c r="O546" i="15"/>
  <c r="O571" i="15"/>
  <c r="O522" i="16"/>
  <c r="O538" i="16"/>
  <c r="O554" i="16"/>
  <c r="O570" i="16"/>
  <c r="O531" i="14"/>
  <c r="O563" i="14"/>
  <c r="O569" i="6"/>
  <c r="O553" i="6"/>
  <c r="O574" i="3"/>
  <c r="O566" i="3"/>
  <c r="O558" i="3"/>
  <c r="O550" i="3"/>
  <c r="O542" i="3"/>
  <c r="O534" i="3"/>
  <c r="O526" i="3"/>
  <c r="O518" i="3"/>
  <c r="O531" i="11"/>
  <c r="O563" i="11"/>
  <c r="O522" i="6"/>
  <c r="O545" i="6"/>
  <c r="O561" i="6"/>
  <c r="O515" i="15"/>
  <c r="O547" i="15"/>
  <c r="O523" i="16"/>
  <c r="O539" i="16"/>
  <c r="O555" i="16"/>
  <c r="O571" i="16"/>
  <c r="O538" i="14"/>
  <c r="O570" i="14"/>
  <c r="O513" i="6"/>
  <c r="O538" i="11"/>
  <c r="O570" i="11"/>
  <c r="O523" i="6"/>
  <c r="O546" i="6"/>
  <c r="O562" i="6"/>
  <c r="O539" i="14"/>
  <c r="O571" i="14"/>
  <c r="O516" i="14"/>
  <c r="O524" i="14"/>
  <c r="O532" i="14"/>
  <c r="O540" i="14"/>
  <c r="O548" i="14"/>
  <c r="O556" i="14"/>
  <c r="O564" i="14"/>
  <c r="O572" i="14"/>
  <c r="O509" i="14"/>
  <c r="O517" i="14"/>
  <c r="O525" i="14"/>
  <c r="O533" i="14"/>
  <c r="O541" i="14"/>
  <c r="O549" i="14"/>
  <c r="O557" i="14"/>
  <c r="O565" i="14"/>
  <c r="O573" i="14"/>
  <c r="O510" i="14"/>
  <c r="O518" i="14"/>
  <c r="O526" i="14"/>
  <c r="O534" i="14"/>
  <c r="O542" i="14"/>
  <c r="O550" i="14"/>
  <c r="O558" i="14"/>
  <c r="O566" i="14"/>
  <c r="O574" i="14"/>
  <c r="O511" i="14"/>
  <c r="O519" i="14"/>
  <c r="O527" i="14"/>
  <c r="O535" i="14"/>
  <c r="O543" i="14"/>
  <c r="O551" i="14"/>
  <c r="O559" i="14"/>
  <c r="O567" i="14"/>
  <c r="O575" i="14"/>
  <c r="O512" i="14"/>
  <c r="O520" i="14"/>
  <c r="O528" i="14"/>
  <c r="O536" i="14"/>
  <c r="O544" i="14"/>
  <c r="O552" i="14"/>
  <c r="O560" i="14"/>
  <c r="O568" i="14"/>
  <c r="O576" i="14"/>
  <c r="O513" i="14"/>
  <c r="O521" i="14"/>
  <c r="O529" i="14"/>
  <c r="O537" i="14"/>
  <c r="O545" i="14"/>
  <c r="O553" i="14"/>
  <c r="O561" i="14"/>
  <c r="O569" i="14"/>
  <c r="O516" i="16"/>
  <c r="O524" i="16"/>
  <c r="O532" i="16"/>
  <c r="O540" i="16"/>
  <c r="O548" i="16"/>
  <c r="O556" i="16"/>
  <c r="O564" i="16"/>
  <c r="O572" i="16"/>
  <c r="O509" i="16"/>
  <c r="O517" i="16"/>
  <c r="O525" i="16"/>
  <c r="O533" i="16"/>
  <c r="O541" i="16"/>
  <c r="O549" i="16"/>
  <c r="O557" i="16"/>
  <c r="O565" i="16"/>
  <c r="O573" i="16"/>
  <c r="O510" i="16"/>
  <c r="O518" i="16"/>
  <c r="O526" i="16"/>
  <c r="O534" i="16"/>
  <c r="O542" i="16"/>
  <c r="O550" i="16"/>
  <c r="O558" i="16"/>
  <c r="O566" i="16"/>
  <c r="O574" i="16"/>
  <c r="O575" i="16"/>
  <c r="O512" i="16"/>
  <c r="O520" i="16"/>
  <c r="O528" i="16"/>
  <c r="O536" i="16"/>
  <c r="O544" i="16"/>
  <c r="O552" i="16"/>
  <c r="O560" i="16"/>
  <c r="O568" i="16"/>
  <c r="O576" i="16"/>
  <c r="O518" i="15"/>
  <c r="O567" i="15"/>
  <c r="O512" i="15"/>
  <c r="O520" i="15"/>
  <c r="O528" i="15"/>
  <c r="O536" i="15"/>
  <c r="O544" i="15"/>
  <c r="O552" i="15"/>
  <c r="O560" i="15"/>
  <c r="O568" i="15"/>
  <c r="O576" i="15"/>
  <c r="O516" i="15"/>
  <c r="O524" i="15"/>
  <c r="O532" i="15"/>
  <c r="O540" i="15"/>
  <c r="O548" i="15"/>
  <c r="O556" i="15"/>
  <c r="O572" i="15"/>
  <c r="O509" i="15"/>
  <c r="O517" i="15"/>
  <c r="O525" i="15"/>
  <c r="O533" i="15"/>
  <c r="O541" i="15"/>
  <c r="O549" i="15"/>
  <c r="O557" i="15"/>
  <c r="O565" i="15"/>
  <c r="O573" i="15"/>
  <c r="O510" i="15"/>
  <c r="O526" i="15"/>
  <c r="O534" i="15"/>
  <c r="O542" i="15"/>
  <c r="O550" i="15"/>
  <c r="O558" i="15"/>
  <c r="O566" i="15"/>
  <c r="O574" i="15"/>
  <c r="O511" i="15"/>
  <c r="O519" i="15"/>
  <c r="O527" i="15"/>
  <c r="O535" i="15"/>
  <c r="O543" i="15"/>
  <c r="O551" i="15"/>
  <c r="O559" i="15"/>
  <c r="O575" i="15"/>
  <c r="O513" i="15"/>
  <c r="O521" i="15"/>
  <c r="O529" i="15"/>
  <c r="O537" i="15"/>
  <c r="O545" i="15"/>
  <c r="O553" i="15"/>
  <c r="O561" i="15"/>
  <c r="O569" i="15"/>
  <c r="O516" i="6"/>
  <c r="O532" i="6"/>
  <c r="O572" i="6"/>
  <c r="O509" i="6"/>
  <c r="O517" i="6"/>
  <c r="O525" i="6"/>
  <c r="O533" i="6"/>
  <c r="O541" i="6"/>
  <c r="O549" i="6"/>
  <c r="O557" i="6"/>
  <c r="O565" i="6"/>
  <c r="O573" i="6"/>
  <c r="O510" i="6"/>
  <c r="O518" i="6"/>
  <c r="O526" i="6"/>
  <c r="O534" i="6"/>
  <c r="O542" i="6"/>
  <c r="O550" i="6"/>
  <c r="O558" i="6"/>
  <c r="O566" i="6"/>
  <c r="O574" i="6"/>
  <c r="O511" i="6"/>
  <c r="O519" i="6"/>
  <c r="O527" i="6"/>
  <c r="O535" i="6"/>
  <c r="O543" i="6"/>
  <c r="O551" i="6"/>
  <c r="O559" i="6"/>
  <c r="O567" i="6"/>
  <c r="O575" i="6"/>
  <c r="O524" i="6"/>
  <c r="O540" i="6"/>
  <c r="O564" i="6"/>
  <c r="O512" i="6"/>
  <c r="O520" i="6"/>
  <c r="O528" i="6"/>
  <c r="O536" i="6"/>
  <c r="O544" i="6"/>
  <c r="O552" i="6"/>
  <c r="O560" i="6"/>
  <c r="O568" i="6"/>
  <c r="O576" i="6"/>
  <c r="O516" i="11"/>
  <c r="O524" i="11"/>
  <c r="O532" i="11"/>
  <c r="O540" i="11"/>
  <c r="O548" i="11"/>
  <c r="O556" i="11"/>
  <c r="O564" i="11"/>
  <c r="O572" i="11"/>
  <c r="O509" i="11"/>
  <c r="O517" i="11"/>
  <c r="O525" i="11"/>
  <c r="O533" i="11"/>
  <c r="O541" i="11"/>
  <c r="O549" i="11"/>
  <c r="O557" i="11"/>
  <c r="O565" i="11"/>
  <c r="O573" i="11"/>
  <c r="O510" i="11"/>
  <c r="O518" i="11"/>
  <c r="O526" i="11"/>
  <c r="O534" i="11"/>
  <c r="O542" i="11"/>
  <c r="O550" i="11"/>
  <c r="O558" i="11"/>
  <c r="O566" i="11"/>
  <c r="O574" i="11"/>
  <c r="O511" i="11"/>
  <c r="O519" i="11"/>
  <c r="O527" i="11"/>
  <c r="O535" i="11"/>
  <c r="O543" i="11"/>
  <c r="O551" i="11"/>
  <c r="O559" i="11"/>
  <c r="O567" i="11"/>
  <c r="O575" i="11"/>
  <c r="O512" i="11"/>
  <c r="O520" i="11"/>
  <c r="O528" i="11"/>
  <c r="O536" i="11"/>
  <c r="O544" i="11"/>
  <c r="O552" i="11"/>
  <c r="O560" i="11"/>
  <c r="O568" i="11"/>
  <c r="O576" i="11"/>
  <c r="O513" i="11"/>
  <c r="O521" i="11"/>
  <c r="O529" i="11"/>
  <c r="O537" i="11"/>
  <c r="O545" i="11"/>
  <c r="O553" i="11"/>
  <c r="O561" i="11"/>
  <c r="O569" i="11"/>
  <c r="AB508" i="14"/>
  <c r="S509" i="14"/>
  <c r="S510" i="14"/>
  <c r="S511" i="14"/>
  <c r="S512" i="14"/>
  <c r="S513" i="14"/>
  <c r="S514" i="14"/>
  <c r="S515" i="14"/>
  <c r="S516" i="14"/>
  <c r="W516" i="14" s="1"/>
  <c r="S517" i="14"/>
  <c r="S518" i="14"/>
  <c r="S519" i="14"/>
  <c r="S520" i="14"/>
  <c r="S521" i="14"/>
  <c r="S522" i="14"/>
  <c r="S523" i="14"/>
  <c r="S524" i="14"/>
  <c r="W524" i="14" s="1"/>
  <c r="S525" i="14"/>
  <c r="S526" i="14"/>
  <c r="S527" i="14"/>
  <c r="S528" i="14"/>
  <c r="S529" i="14"/>
  <c r="S530" i="14"/>
  <c r="S531" i="14"/>
  <c r="S532" i="14"/>
  <c r="W532" i="14" s="1"/>
  <c r="S533" i="14"/>
  <c r="S534" i="14"/>
  <c r="S535" i="14"/>
  <c r="S536" i="14"/>
  <c r="S537" i="14"/>
  <c r="S538" i="14"/>
  <c r="S539" i="14"/>
  <c r="S540" i="14"/>
  <c r="W540" i="14" s="1"/>
  <c r="S541" i="14"/>
  <c r="S542" i="14"/>
  <c r="S543" i="14"/>
  <c r="S544" i="14"/>
  <c r="S545" i="14"/>
  <c r="S546" i="14"/>
  <c r="S547" i="14"/>
  <c r="S548" i="14"/>
  <c r="W548" i="14" s="1"/>
  <c r="S549" i="14"/>
  <c r="S550" i="14"/>
  <c r="S551" i="14"/>
  <c r="S552" i="14"/>
  <c r="S553" i="14"/>
  <c r="S554" i="14"/>
  <c r="S555" i="14"/>
  <c r="S556" i="14"/>
  <c r="W556" i="14" s="1"/>
  <c r="S557" i="14"/>
  <c r="S558" i="14"/>
  <c r="S559" i="14"/>
  <c r="S560" i="14"/>
  <c r="S561" i="14"/>
  <c r="S562" i="14"/>
  <c r="S563" i="14"/>
  <c r="S564" i="14"/>
  <c r="W564" i="14" s="1"/>
  <c r="S565" i="14"/>
  <c r="S566" i="14"/>
  <c r="S567" i="14"/>
  <c r="S568" i="14"/>
  <c r="S569" i="14"/>
  <c r="S570" i="14"/>
  <c r="S571" i="14"/>
  <c r="S572" i="14"/>
  <c r="W572" i="14" s="1"/>
  <c r="S573" i="14"/>
  <c r="S574" i="14"/>
  <c r="S575" i="14"/>
  <c r="S576" i="14"/>
  <c r="S577" i="14"/>
  <c r="W509" i="14"/>
  <c r="X509" i="14"/>
  <c r="Y509" i="14"/>
  <c r="Z509" i="14"/>
  <c r="W510" i="14"/>
  <c r="X510" i="14"/>
  <c r="Y510" i="14"/>
  <c r="Z510" i="14"/>
  <c r="W511" i="14"/>
  <c r="X511" i="14"/>
  <c r="Y511" i="14"/>
  <c r="Z511" i="14"/>
  <c r="W512" i="14"/>
  <c r="X512" i="14"/>
  <c r="Y512" i="14"/>
  <c r="Z512" i="14"/>
  <c r="W513" i="14"/>
  <c r="X513" i="14"/>
  <c r="Y513" i="14"/>
  <c r="Z513" i="14"/>
  <c r="W514" i="14"/>
  <c r="X514" i="14"/>
  <c r="Y514" i="14"/>
  <c r="Z514" i="14"/>
  <c r="W515" i="14"/>
  <c r="X515" i="14"/>
  <c r="Y515" i="14"/>
  <c r="Z515" i="14"/>
  <c r="W517" i="14"/>
  <c r="X517" i="14"/>
  <c r="Y517" i="14"/>
  <c r="Z517" i="14"/>
  <c r="W518" i="14"/>
  <c r="X518" i="14"/>
  <c r="Y518" i="14"/>
  <c r="Z518" i="14"/>
  <c r="W519" i="14"/>
  <c r="X519" i="14"/>
  <c r="Y519" i="14"/>
  <c r="Z519" i="14"/>
  <c r="W520" i="14"/>
  <c r="X520" i="14"/>
  <c r="Y520" i="14"/>
  <c r="Z520" i="14"/>
  <c r="W521" i="14"/>
  <c r="X521" i="14"/>
  <c r="Y521" i="14"/>
  <c r="Z521" i="14"/>
  <c r="W522" i="14"/>
  <c r="X522" i="14"/>
  <c r="Y522" i="14"/>
  <c r="Z522" i="14"/>
  <c r="W523" i="14"/>
  <c r="X523" i="14"/>
  <c r="Y523" i="14"/>
  <c r="Z523" i="14"/>
  <c r="W525" i="14"/>
  <c r="X525" i="14"/>
  <c r="Y525" i="14"/>
  <c r="Z525" i="14"/>
  <c r="W526" i="14"/>
  <c r="X526" i="14"/>
  <c r="Y526" i="14"/>
  <c r="Z526" i="14"/>
  <c r="W527" i="14"/>
  <c r="X527" i="14"/>
  <c r="Y527" i="14"/>
  <c r="Z527" i="14"/>
  <c r="W528" i="14"/>
  <c r="X528" i="14"/>
  <c r="Y528" i="14"/>
  <c r="Z528" i="14"/>
  <c r="W529" i="14"/>
  <c r="X529" i="14"/>
  <c r="Y529" i="14"/>
  <c r="Z529" i="14"/>
  <c r="W530" i="14"/>
  <c r="X530" i="14"/>
  <c r="Y530" i="14"/>
  <c r="Z530" i="14"/>
  <c r="W531" i="14"/>
  <c r="X531" i="14"/>
  <c r="Y531" i="14"/>
  <c r="Z531" i="14"/>
  <c r="W533" i="14"/>
  <c r="X533" i="14"/>
  <c r="Y533" i="14"/>
  <c r="Z533" i="14"/>
  <c r="W534" i="14"/>
  <c r="X534" i="14"/>
  <c r="Y534" i="14"/>
  <c r="Z534" i="14"/>
  <c r="W535" i="14"/>
  <c r="X535" i="14"/>
  <c r="Y535" i="14"/>
  <c r="Z535" i="14"/>
  <c r="W536" i="14"/>
  <c r="X536" i="14"/>
  <c r="Y536" i="14"/>
  <c r="Z536" i="14"/>
  <c r="W537" i="14"/>
  <c r="X537" i="14"/>
  <c r="Y537" i="14"/>
  <c r="Z537" i="14"/>
  <c r="W538" i="14"/>
  <c r="X538" i="14"/>
  <c r="Y538" i="14"/>
  <c r="Z538" i="14"/>
  <c r="W539" i="14"/>
  <c r="X539" i="14"/>
  <c r="Y539" i="14"/>
  <c r="Z539" i="14"/>
  <c r="W541" i="14"/>
  <c r="X541" i="14"/>
  <c r="Y541" i="14"/>
  <c r="Z541" i="14"/>
  <c r="W542" i="14"/>
  <c r="X542" i="14"/>
  <c r="Y542" i="14"/>
  <c r="Z542" i="14"/>
  <c r="W543" i="14"/>
  <c r="X543" i="14"/>
  <c r="Y543" i="14"/>
  <c r="Z543" i="14"/>
  <c r="W544" i="14"/>
  <c r="X544" i="14"/>
  <c r="Y544" i="14"/>
  <c r="Z544" i="14"/>
  <c r="W545" i="14"/>
  <c r="X545" i="14"/>
  <c r="Y545" i="14"/>
  <c r="Z545" i="14"/>
  <c r="W546" i="14"/>
  <c r="X546" i="14"/>
  <c r="Y546" i="14"/>
  <c r="Z546" i="14"/>
  <c r="W547" i="14"/>
  <c r="X547" i="14"/>
  <c r="Y547" i="14"/>
  <c r="Z547" i="14"/>
  <c r="W549" i="14"/>
  <c r="X549" i="14"/>
  <c r="Y549" i="14"/>
  <c r="Z549" i="14"/>
  <c r="W550" i="14"/>
  <c r="X550" i="14"/>
  <c r="Y550" i="14"/>
  <c r="Z550" i="14"/>
  <c r="W551" i="14"/>
  <c r="X551" i="14"/>
  <c r="Y551" i="14"/>
  <c r="Z551" i="14"/>
  <c r="W552" i="14"/>
  <c r="X552" i="14"/>
  <c r="Y552" i="14"/>
  <c r="Z552" i="14"/>
  <c r="W553" i="14"/>
  <c r="X553" i="14"/>
  <c r="Y553" i="14"/>
  <c r="Z553" i="14"/>
  <c r="W554" i="14"/>
  <c r="X554" i="14"/>
  <c r="Y554" i="14"/>
  <c r="Z554" i="14"/>
  <c r="W555" i="14"/>
  <c r="X555" i="14"/>
  <c r="Y555" i="14"/>
  <c r="Z555" i="14"/>
  <c r="W557" i="14"/>
  <c r="X557" i="14"/>
  <c r="Y557" i="14"/>
  <c r="Z557" i="14"/>
  <c r="W558" i="14"/>
  <c r="X558" i="14"/>
  <c r="Y558" i="14"/>
  <c r="Z558" i="14"/>
  <c r="W559" i="14"/>
  <c r="X559" i="14"/>
  <c r="Y559" i="14"/>
  <c r="Z559" i="14"/>
  <c r="W560" i="14"/>
  <c r="X560" i="14"/>
  <c r="Y560" i="14"/>
  <c r="Z560" i="14"/>
  <c r="W561" i="14"/>
  <c r="X561" i="14"/>
  <c r="Y561" i="14"/>
  <c r="Z561" i="14"/>
  <c r="W562" i="14"/>
  <c r="X562" i="14"/>
  <c r="Y562" i="14"/>
  <c r="Z562" i="14"/>
  <c r="W563" i="14"/>
  <c r="X563" i="14"/>
  <c r="Y563" i="14"/>
  <c r="Z563" i="14"/>
  <c r="W565" i="14"/>
  <c r="X565" i="14"/>
  <c r="Y565" i="14"/>
  <c r="Z565" i="14"/>
  <c r="W566" i="14"/>
  <c r="X566" i="14"/>
  <c r="Y566" i="14"/>
  <c r="Z566" i="14"/>
  <c r="W567" i="14"/>
  <c r="X567" i="14"/>
  <c r="Y567" i="14"/>
  <c r="Z567" i="14"/>
  <c r="W568" i="14"/>
  <c r="X568" i="14"/>
  <c r="Y568" i="14"/>
  <c r="Z568" i="14"/>
  <c r="W569" i="14"/>
  <c r="X569" i="14"/>
  <c r="Y569" i="14"/>
  <c r="Z569" i="14"/>
  <c r="W570" i="14"/>
  <c r="X570" i="14"/>
  <c r="Y570" i="14"/>
  <c r="Z570" i="14"/>
  <c r="W571" i="14"/>
  <c r="X571" i="14"/>
  <c r="Y571" i="14"/>
  <c r="Z571" i="14"/>
  <c r="W573" i="14"/>
  <c r="X573" i="14"/>
  <c r="Y573" i="14"/>
  <c r="Z573" i="14"/>
  <c r="W574" i="14"/>
  <c r="X574" i="14"/>
  <c r="Y574" i="14"/>
  <c r="Z574" i="14"/>
  <c r="W575" i="14"/>
  <c r="X575" i="14"/>
  <c r="Y575" i="14"/>
  <c r="Z575" i="14"/>
  <c r="W576" i="14"/>
  <c r="X576" i="14"/>
  <c r="Y576" i="14"/>
  <c r="Z576" i="14"/>
  <c r="W577" i="14"/>
  <c r="X577" i="14"/>
  <c r="Y577" i="14"/>
  <c r="Z577" i="14"/>
  <c r="Z508" i="14"/>
  <c r="Y508" i="14"/>
  <c r="X508" i="14"/>
  <c r="W508" i="14"/>
  <c r="T523" i="14"/>
  <c r="AA531" i="14"/>
  <c r="AA563" i="14"/>
  <c r="AA571" i="14"/>
  <c r="S508" i="14"/>
  <c r="AF577" i="14"/>
  <c r="AE577" i="14"/>
  <c r="AD577" i="14"/>
  <c r="AC577" i="14"/>
  <c r="AB577" i="14"/>
  <c r="V577" i="14"/>
  <c r="AA577" i="14" s="1"/>
  <c r="Q577" i="14"/>
  <c r="R577" i="14" s="1"/>
  <c r="P577" i="14"/>
  <c r="I577" i="14"/>
  <c r="H577" i="14"/>
  <c r="G577" i="14"/>
  <c r="F577" i="14"/>
  <c r="N577" i="14" s="1"/>
  <c r="E577" i="14"/>
  <c r="D577" i="14"/>
  <c r="L577" i="14" s="1"/>
  <c r="C577" i="14"/>
  <c r="K577" i="14" s="1"/>
  <c r="B577" i="14"/>
  <c r="J577" i="14" s="1"/>
  <c r="AF576" i="14"/>
  <c r="AE576" i="14"/>
  <c r="AD576" i="14"/>
  <c r="AC576" i="14"/>
  <c r="AB576" i="14"/>
  <c r="V576" i="14"/>
  <c r="AA576" i="14" s="1"/>
  <c r="Q576" i="14"/>
  <c r="P576" i="14"/>
  <c r="H576" i="14"/>
  <c r="T576" i="14" s="1"/>
  <c r="G576" i="14"/>
  <c r="F576" i="14"/>
  <c r="E576" i="14"/>
  <c r="D576" i="14"/>
  <c r="L576" i="14" s="1"/>
  <c r="C576" i="14"/>
  <c r="K576" i="14" s="1"/>
  <c r="B576" i="14"/>
  <c r="J576" i="14" s="1"/>
  <c r="AF575" i="14"/>
  <c r="AE575" i="14"/>
  <c r="AD575" i="14"/>
  <c r="AC575" i="14"/>
  <c r="AB575" i="14"/>
  <c r="V575" i="14"/>
  <c r="AA575" i="14" s="1"/>
  <c r="Q575" i="14"/>
  <c r="P575" i="14"/>
  <c r="R575" i="14" s="1"/>
  <c r="G575" i="14"/>
  <c r="F575" i="14"/>
  <c r="E575" i="14"/>
  <c r="D575" i="14"/>
  <c r="L575" i="14" s="1"/>
  <c r="C575" i="14"/>
  <c r="B575" i="14"/>
  <c r="J575" i="14" s="1"/>
  <c r="AF574" i="14"/>
  <c r="AE574" i="14"/>
  <c r="AD574" i="14"/>
  <c r="AC574" i="14"/>
  <c r="AB574" i="14"/>
  <c r="V574" i="14"/>
  <c r="Q574" i="14"/>
  <c r="P574" i="14"/>
  <c r="R574" i="14" s="1"/>
  <c r="F574" i="14"/>
  <c r="E574" i="14"/>
  <c r="D574" i="14"/>
  <c r="C574" i="14"/>
  <c r="B574" i="14"/>
  <c r="J574" i="14" s="1"/>
  <c r="AF573" i="14"/>
  <c r="AE573" i="14"/>
  <c r="AD573" i="14"/>
  <c r="AC573" i="14"/>
  <c r="AB573" i="14"/>
  <c r="V573" i="14"/>
  <c r="AA573" i="14" s="1"/>
  <c r="U573" i="14"/>
  <c r="R573" i="14"/>
  <c r="Q573" i="14"/>
  <c r="P573" i="14"/>
  <c r="I573" i="14"/>
  <c r="F573" i="14"/>
  <c r="E573" i="14"/>
  <c r="D573" i="14"/>
  <c r="C573" i="14"/>
  <c r="B573" i="14"/>
  <c r="J573" i="14" s="1"/>
  <c r="AF572" i="14"/>
  <c r="AE572" i="14"/>
  <c r="AD572" i="14"/>
  <c r="AC572" i="14"/>
  <c r="AB572" i="14"/>
  <c r="V572" i="14"/>
  <c r="Q572" i="14"/>
  <c r="P572" i="14"/>
  <c r="R572" i="14" s="1"/>
  <c r="F572" i="14"/>
  <c r="E572" i="14"/>
  <c r="D572" i="14"/>
  <c r="C572" i="14"/>
  <c r="B572" i="14"/>
  <c r="J572" i="14" s="1"/>
  <c r="AF571" i="14"/>
  <c r="AE571" i="14"/>
  <c r="AD571" i="14"/>
  <c r="AC571" i="14"/>
  <c r="AB571" i="14"/>
  <c r="V571" i="14"/>
  <c r="R571" i="14"/>
  <c r="Q571" i="14"/>
  <c r="P571" i="14"/>
  <c r="J571" i="14"/>
  <c r="F571" i="14"/>
  <c r="E571" i="14"/>
  <c r="D571" i="14"/>
  <c r="C571" i="14"/>
  <c r="B571" i="14"/>
  <c r="AF570" i="14"/>
  <c r="AE570" i="14"/>
  <c r="AD570" i="14"/>
  <c r="AC570" i="14"/>
  <c r="AB570" i="14"/>
  <c r="AA570" i="14"/>
  <c r="V570" i="14"/>
  <c r="R570" i="14"/>
  <c r="Q570" i="14"/>
  <c r="P570" i="14"/>
  <c r="F570" i="14"/>
  <c r="E570" i="14"/>
  <c r="D570" i="14"/>
  <c r="C570" i="14"/>
  <c r="B570" i="14"/>
  <c r="AF569" i="14"/>
  <c r="AE569" i="14"/>
  <c r="AD569" i="14"/>
  <c r="AC569" i="14"/>
  <c r="AB569" i="14"/>
  <c r="V569" i="14"/>
  <c r="AA569" i="14" s="1"/>
  <c r="R569" i="14"/>
  <c r="Q569" i="14"/>
  <c r="P569" i="14"/>
  <c r="I569" i="14"/>
  <c r="H569" i="14"/>
  <c r="T569" i="14" s="1"/>
  <c r="G569" i="14"/>
  <c r="F569" i="14"/>
  <c r="E569" i="14"/>
  <c r="D569" i="14"/>
  <c r="L569" i="14" s="1"/>
  <c r="C569" i="14"/>
  <c r="K569" i="14" s="1"/>
  <c r="B569" i="14"/>
  <c r="J569" i="14" s="1"/>
  <c r="AF568" i="14"/>
  <c r="AE568" i="14"/>
  <c r="AD568" i="14"/>
  <c r="AC568" i="14"/>
  <c r="AB568" i="14"/>
  <c r="V568" i="14"/>
  <c r="T568" i="14"/>
  <c r="Q568" i="14"/>
  <c r="P568" i="14"/>
  <c r="R568" i="14" s="1"/>
  <c r="H568" i="14"/>
  <c r="G568" i="14"/>
  <c r="F568" i="14"/>
  <c r="E568" i="14"/>
  <c r="D568" i="14"/>
  <c r="L568" i="14" s="1"/>
  <c r="C568" i="14"/>
  <c r="K568" i="14" s="1"/>
  <c r="B568" i="14"/>
  <c r="J568" i="14" s="1"/>
  <c r="AF567" i="14"/>
  <c r="AE567" i="14"/>
  <c r="AD567" i="14"/>
  <c r="AC567" i="14"/>
  <c r="AB567" i="14"/>
  <c r="V567" i="14"/>
  <c r="AA567" i="14" s="1"/>
  <c r="Q567" i="14"/>
  <c r="P567" i="14"/>
  <c r="R567" i="14" s="1"/>
  <c r="I567" i="14"/>
  <c r="U567" i="14" s="1"/>
  <c r="G567" i="14"/>
  <c r="F567" i="14"/>
  <c r="E567" i="14"/>
  <c r="D567" i="14"/>
  <c r="C567" i="14"/>
  <c r="B567" i="14"/>
  <c r="J567" i="14" s="1"/>
  <c r="AF566" i="14"/>
  <c r="AE566" i="14"/>
  <c r="AD566" i="14"/>
  <c r="AC566" i="14"/>
  <c r="AB566" i="14"/>
  <c r="V566" i="14"/>
  <c r="AA566" i="14" s="1"/>
  <c r="Q566" i="14"/>
  <c r="P566" i="14"/>
  <c r="R566" i="14" s="1"/>
  <c r="F566" i="14"/>
  <c r="E566" i="14"/>
  <c r="D566" i="14"/>
  <c r="C566" i="14"/>
  <c r="B566" i="14"/>
  <c r="J566" i="14" s="1"/>
  <c r="AF565" i="14"/>
  <c r="AE565" i="14"/>
  <c r="AD565" i="14"/>
  <c r="AC565" i="14"/>
  <c r="AB565" i="14"/>
  <c r="V565" i="14"/>
  <c r="AA565" i="14" s="1"/>
  <c r="U565" i="14"/>
  <c r="Q565" i="14"/>
  <c r="P565" i="14"/>
  <c r="R565" i="14" s="1"/>
  <c r="K565" i="14"/>
  <c r="I565" i="14"/>
  <c r="G565" i="14"/>
  <c r="F565" i="14"/>
  <c r="E565" i="14"/>
  <c r="D565" i="14"/>
  <c r="L565" i="14" s="1"/>
  <c r="C565" i="14"/>
  <c r="B565" i="14"/>
  <c r="J565" i="14" s="1"/>
  <c r="AF564" i="14"/>
  <c r="AE564" i="14"/>
  <c r="AD564" i="14"/>
  <c r="AC564" i="14"/>
  <c r="AB564" i="14"/>
  <c r="V564" i="14"/>
  <c r="Q564" i="14"/>
  <c r="P564" i="14"/>
  <c r="R564" i="14" s="1"/>
  <c r="F564" i="14"/>
  <c r="E564" i="14"/>
  <c r="D564" i="14"/>
  <c r="C564" i="14"/>
  <c r="B564" i="14"/>
  <c r="J564" i="14" s="1"/>
  <c r="AF563" i="14"/>
  <c r="AE563" i="14"/>
  <c r="AD563" i="14"/>
  <c r="AC563" i="14"/>
  <c r="AB563" i="14"/>
  <c r="V563" i="14"/>
  <c r="R563" i="14"/>
  <c r="Q563" i="14"/>
  <c r="P563" i="14"/>
  <c r="F563" i="14"/>
  <c r="E563" i="14"/>
  <c r="D563" i="14"/>
  <c r="C563" i="14"/>
  <c r="B563" i="14"/>
  <c r="AF562" i="14"/>
  <c r="AE562" i="14"/>
  <c r="AD562" i="14"/>
  <c r="AC562" i="14"/>
  <c r="AB562" i="14"/>
  <c r="V562" i="14"/>
  <c r="AA562" i="14"/>
  <c r="R562" i="14"/>
  <c r="Q562" i="14"/>
  <c r="P562" i="14"/>
  <c r="I562" i="14"/>
  <c r="H562" i="14"/>
  <c r="F562" i="14"/>
  <c r="E562" i="14"/>
  <c r="D562" i="14"/>
  <c r="L562" i="14" s="1"/>
  <c r="C562" i="14"/>
  <c r="B562" i="14"/>
  <c r="G562" i="14" s="1"/>
  <c r="AF561" i="14"/>
  <c r="AE561" i="14"/>
  <c r="AD561" i="14"/>
  <c r="AC561" i="14"/>
  <c r="AB561" i="14"/>
  <c r="V561" i="14"/>
  <c r="AA561" i="14" s="1"/>
  <c r="Q561" i="14"/>
  <c r="P561" i="14"/>
  <c r="R561" i="14" s="1"/>
  <c r="I561" i="14"/>
  <c r="H561" i="14"/>
  <c r="T561" i="14" s="1"/>
  <c r="G561" i="14"/>
  <c r="F561" i="14"/>
  <c r="N561" i="14" s="1"/>
  <c r="E561" i="14"/>
  <c r="M561" i="14" s="1"/>
  <c r="D561" i="14"/>
  <c r="C561" i="14"/>
  <c r="K561" i="14" s="1"/>
  <c r="B561" i="14"/>
  <c r="J561" i="14" s="1"/>
  <c r="AF560" i="14"/>
  <c r="AE560" i="14"/>
  <c r="AD560" i="14"/>
  <c r="AC560" i="14"/>
  <c r="AB560" i="14"/>
  <c r="V560" i="14"/>
  <c r="Q560" i="14"/>
  <c r="P560" i="14"/>
  <c r="H560" i="14"/>
  <c r="G560" i="14"/>
  <c r="F560" i="14"/>
  <c r="N560" i="14" s="1"/>
  <c r="E560" i="14"/>
  <c r="D560" i="14"/>
  <c r="C560" i="14"/>
  <c r="K560" i="14" s="1"/>
  <c r="B560" i="14"/>
  <c r="J560" i="14" s="1"/>
  <c r="AF559" i="14"/>
  <c r="AE559" i="14"/>
  <c r="AD559" i="14"/>
  <c r="AC559" i="14"/>
  <c r="AB559" i="14"/>
  <c r="V559" i="14"/>
  <c r="AA559" i="14" s="1"/>
  <c r="Q559" i="14"/>
  <c r="P559" i="14"/>
  <c r="R559" i="14" s="1"/>
  <c r="I559" i="14"/>
  <c r="U559" i="14" s="1"/>
  <c r="G559" i="14"/>
  <c r="F559" i="14"/>
  <c r="E559" i="14"/>
  <c r="D559" i="14"/>
  <c r="C559" i="14"/>
  <c r="B559" i="14"/>
  <c r="J559" i="14" s="1"/>
  <c r="AF558" i="14"/>
  <c r="AE558" i="14"/>
  <c r="AD558" i="14"/>
  <c r="AC558" i="14"/>
  <c r="AB558" i="14"/>
  <c r="V558" i="14"/>
  <c r="AA558" i="14" s="1"/>
  <c r="T558" i="14"/>
  <c r="Q558" i="14"/>
  <c r="P558" i="14"/>
  <c r="R558" i="14" s="1"/>
  <c r="N558" i="14"/>
  <c r="H558" i="14"/>
  <c r="F558" i="14"/>
  <c r="E558" i="14"/>
  <c r="M558" i="14" s="1"/>
  <c r="D558" i="14"/>
  <c r="C558" i="14"/>
  <c r="B558" i="14"/>
  <c r="J558" i="14" s="1"/>
  <c r="AF557" i="14"/>
  <c r="AE557" i="14"/>
  <c r="AD557" i="14"/>
  <c r="AC557" i="14"/>
  <c r="AB557" i="14"/>
  <c r="V557" i="14"/>
  <c r="AA557" i="14" s="1"/>
  <c r="U557" i="14"/>
  <c r="Q557" i="14"/>
  <c r="P557" i="14"/>
  <c r="R557" i="14" s="1"/>
  <c r="I557" i="14"/>
  <c r="G557" i="14"/>
  <c r="F557" i="14"/>
  <c r="E557" i="14"/>
  <c r="D557" i="14"/>
  <c r="L557" i="14" s="1"/>
  <c r="C557" i="14"/>
  <c r="K557" i="14" s="1"/>
  <c r="B557" i="14"/>
  <c r="J557" i="14" s="1"/>
  <c r="AF556" i="14"/>
  <c r="AE556" i="14"/>
  <c r="AD556" i="14"/>
  <c r="AC556" i="14"/>
  <c r="AB556" i="14"/>
  <c r="V556" i="14"/>
  <c r="Q556" i="14"/>
  <c r="P556" i="14"/>
  <c r="R556" i="14" s="1"/>
  <c r="J556" i="14"/>
  <c r="F556" i="14"/>
  <c r="E556" i="14"/>
  <c r="D556" i="14"/>
  <c r="C556" i="14"/>
  <c r="B556" i="14"/>
  <c r="AF555" i="14"/>
  <c r="AE555" i="14"/>
  <c r="AD555" i="14"/>
  <c r="AC555" i="14"/>
  <c r="AB555" i="14"/>
  <c r="V555" i="14"/>
  <c r="R555" i="14"/>
  <c r="Q555" i="14"/>
  <c r="P555" i="14"/>
  <c r="F555" i="14"/>
  <c r="E555" i="14"/>
  <c r="D555" i="14"/>
  <c r="C555" i="14"/>
  <c r="B555" i="14"/>
  <c r="J555" i="14" s="1"/>
  <c r="AF554" i="14"/>
  <c r="AE554" i="14"/>
  <c r="AD554" i="14"/>
  <c r="AC554" i="14"/>
  <c r="AB554" i="14"/>
  <c r="V554" i="14"/>
  <c r="R554" i="14"/>
  <c r="Q554" i="14"/>
  <c r="P554" i="14"/>
  <c r="F554" i="14"/>
  <c r="E554" i="14"/>
  <c r="D554" i="14"/>
  <c r="L554" i="14" s="1"/>
  <c r="C554" i="14"/>
  <c r="B554" i="14"/>
  <c r="G554" i="14" s="1"/>
  <c r="AF553" i="14"/>
  <c r="AE553" i="14"/>
  <c r="AD553" i="14"/>
  <c r="AC553" i="14"/>
  <c r="AB553" i="14"/>
  <c r="V553" i="14"/>
  <c r="AA553" i="14" s="1"/>
  <c r="T553" i="14"/>
  <c r="R553" i="14"/>
  <c r="Q553" i="14"/>
  <c r="P553" i="14"/>
  <c r="K553" i="14"/>
  <c r="I553" i="14"/>
  <c r="U553" i="14" s="1"/>
  <c r="H553" i="14"/>
  <c r="G553" i="14"/>
  <c r="F553" i="14"/>
  <c r="E553" i="14"/>
  <c r="M553" i="14" s="1"/>
  <c r="D553" i="14"/>
  <c r="L553" i="14" s="1"/>
  <c r="C553" i="14"/>
  <c r="B553" i="14"/>
  <c r="J553" i="14" s="1"/>
  <c r="AF552" i="14"/>
  <c r="AE552" i="14"/>
  <c r="AD552" i="14"/>
  <c r="AC552" i="14"/>
  <c r="AB552" i="14"/>
  <c r="V552" i="14"/>
  <c r="Q552" i="14"/>
  <c r="P552" i="14"/>
  <c r="J552" i="14"/>
  <c r="H552" i="14"/>
  <c r="G552" i="14"/>
  <c r="F552" i="14"/>
  <c r="N552" i="14" s="1"/>
  <c r="E552" i="14"/>
  <c r="D552" i="14"/>
  <c r="L552" i="14" s="1"/>
  <c r="C552" i="14"/>
  <c r="K552" i="14" s="1"/>
  <c r="B552" i="14"/>
  <c r="I552" i="14" s="1"/>
  <c r="AF551" i="14"/>
  <c r="AE551" i="14"/>
  <c r="AD551" i="14"/>
  <c r="AC551" i="14"/>
  <c r="AB551" i="14"/>
  <c r="V551" i="14"/>
  <c r="AA551" i="14" s="1"/>
  <c r="R551" i="14"/>
  <c r="Q551" i="14"/>
  <c r="P551" i="14"/>
  <c r="I551" i="14"/>
  <c r="U551" i="14" s="1"/>
  <c r="G551" i="14"/>
  <c r="F551" i="14"/>
  <c r="E551" i="14"/>
  <c r="D551" i="14"/>
  <c r="C551" i="14"/>
  <c r="B551" i="14"/>
  <c r="J551" i="14" s="1"/>
  <c r="AF550" i="14"/>
  <c r="AE550" i="14"/>
  <c r="AD550" i="14"/>
  <c r="AC550" i="14"/>
  <c r="AB550" i="14"/>
  <c r="V550" i="14"/>
  <c r="AA550" i="14" s="1"/>
  <c r="Q550" i="14"/>
  <c r="P550" i="14"/>
  <c r="R550" i="14" s="1"/>
  <c r="H550" i="14"/>
  <c r="F550" i="14"/>
  <c r="E550" i="14"/>
  <c r="M550" i="14" s="1"/>
  <c r="D550" i="14"/>
  <c r="C550" i="14"/>
  <c r="B550" i="14"/>
  <c r="J550" i="14" s="1"/>
  <c r="AF549" i="14"/>
  <c r="AE549" i="14"/>
  <c r="AD549" i="14"/>
  <c r="AC549" i="14"/>
  <c r="AB549" i="14"/>
  <c r="V549" i="14"/>
  <c r="AA549" i="14" s="1"/>
  <c r="Q549" i="14"/>
  <c r="P549" i="14"/>
  <c r="R549" i="14" s="1"/>
  <c r="G549" i="14"/>
  <c r="K549" i="14" s="1"/>
  <c r="F549" i="14"/>
  <c r="E549" i="14"/>
  <c r="D549" i="14"/>
  <c r="L549" i="14" s="1"/>
  <c r="C549" i="14"/>
  <c r="B549" i="14"/>
  <c r="J549" i="14" s="1"/>
  <c r="AF548" i="14"/>
  <c r="AE548" i="14"/>
  <c r="AD548" i="14"/>
  <c r="AC548" i="14"/>
  <c r="AB548" i="14"/>
  <c r="V548" i="14"/>
  <c r="R548" i="14"/>
  <c r="Q548" i="14"/>
  <c r="P548" i="14"/>
  <c r="J548" i="14"/>
  <c r="F548" i="14"/>
  <c r="E548" i="14"/>
  <c r="D548" i="14"/>
  <c r="C548" i="14"/>
  <c r="B548" i="14"/>
  <c r="AF547" i="14"/>
  <c r="AE547" i="14"/>
  <c r="AD547" i="14"/>
  <c r="AC547" i="14"/>
  <c r="AB547" i="14"/>
  <c r="AA547" i="14"/>
  <c r="V547" i="14"/>
  <c r="R547" i="14"/>
  <c r="Q547" i="14"/>
  <c r="P547" i="14"/>
  <c r="F547" i="14"/>
  <c r="E547" i="14"/>
  <c r="D547" i="14"/>
  <c r="C547" i="14"/>
  <c r="B547" i="14"/>
  <c r="AF546" i="14"/>
  <c r="AE546" i="14"/>
  <c r="AD546" i="14"/>
  <c r="AC546" i="14"/>
  <c r="AB546" i="14"/>
  <c r="V546" i="14"/>
  <c r="AA546" i="14"/>
  <c r="R546" i="14"/>
  <c r="Q546" i="14"/>
  <c r="P546" i="14"/>
  <c r="J546" i="14"/>
  <c r="F546" i="14"/>
  <c r="E546" i="14"/>
  <c r="D546" i="14"/>
  <c r="C546" i="14"/>
  <c r="B546" i="14"/>
  <c r="AF545" i="14"/>
  <c r="AE545" i="14"/>
  <c r="AD545" i="14"/>
  <c r="AC545" i="14"/>
  <c r="AB545" i="14"/>
  <c r="V545" i="14"/>
  <c r="AA545" i="14" s="1"/>
  <c r="Q545" i="14"/>
  <c r="P545" i="14"/>
  <c r="R545" i="14" s="1"/>
  <c r="I545" i="14"/>
  <c r="U545" i="14" s="1"/>
  <c r="H545" i="14"/>
  <c r="T545" i="14" s="1"/>
  <c r="G545" i="14"/>
  <c r="F545" i="14"/>
  <c r="E545" i="14"/>
  <c r="D545" i="14"/>
  <c r="C545" i="14"/>
  <c r="K545" i="14" s="1"/>
  <c r="B545" i="14"/>
  <c r="J545" i="14" s="1"/>
  <c r="AF544" i="14"/>
  <c r="AE544" i="14"/>
  <c r="AD544" i="14"/>
  <c r="AC544" i="14"/>
  <c r="AB544" i="14"/>
  <c r="AA544" i="14"/>
  <c r="V544" i="14"/>
  <c r="Q544" i="14"/>
  <c r="P544" i="14"/>
  <c r="J544" i="14"/>
  <c r="G544" i="14"/>
  <c r="F544" i="14"/>
  <c r="E544" i="14"/>
  <c r="D544" i="14"/>
  <c r="C544" i="14"/>
  <c r="B544" i="14"/>
  <c r="AF543" i="14"/>
  <c r="AE543" i="14"/>
  <c r="AD543" i="14"/>
  <c r="AC543" i="14"/>
  <c r="AB543" i="14"/>
  <c r="V543" i="14"/>
  <c r="AA543" i="14" s="1"/>
  <c r="R543" i="14"/>
  <c r="Q543" i="14"/>
  <c r="P543" i="14"/>
  <c r="I543" i="14"/>
  <c r="U543" i="14" s="1"/>
  <c r="G543" i="14"/>
  <c r="F543" i="14"/>
  <c r="E543" i="14"/>
  <c r="D543" i="14"/>
  <c r="C543" i="14"/>
  <c r="B543" i="14"/>
  <c r="J543" i="14" s="1"/>
  <c r="AF542" i="14"/>
  <c r="AE542" i="14"/>
  <c r="AD542" i="14"/>
  <c r="AC542" i="14"/>
  <c r="AB542" i="14"/>
  <c r="V542" i="14"/>
  <c r="AA542" i="14" s="1"/>
  <c r="Q542" i="14"/>
  <c r="P542" i="14"/>
  <c r="R542" i="14" s="1"/>
  <c r="H542" i="14"/>
  <c r="T542" i="14" s="1"/>
  <c r="F542" i="14"/>
  <c r="N542" i="14" s="1"/>
  <c r="E542" i="14"/>
  <c r="M542" i="14" s="1"/>
  <c r="D542" i="14"/>
  <c r="C542" i="14"/>
  <c r="B542" i="14"/>
  <c r="J542" i="14" s="1"/>
  <c r="AF541" i="14"/>
  <c r="AE541" i="14"/>
  <c r="AD541" i="14"/>
  <c r="AC541" i="14"/>
  <c r="AB541" i="14"/>
  <c r="V541" i="14"/>
  <c r="AA541" i="14" s="1"/>
  <c r="Q541" i="14"/>
  <c r="P541" i="14"/>
  <c r="R541" i="14" s="1"/>
  <c r="K541" i="14"/>
  <c r="G541" i="14"/>
  <c r="F541" i="14"/>
  <c r="E541" i="14"/>
  <c r="D541" i="14"/>
  <c r="L541" i="14" s="1"/>
  <c r="C541" i="14"/>
  <c r="B541" i="14"/>
  <c r="J541" i="14" s="1"/>
  <c r="AF540" i="14"/>
  <c r="AE540" i="14"/>
  <c r="AD540" i="14"/>
  <c r="AC540" i="14"/>
  <c r="AB540" i="14"/>
  <c r="V540" i="14"/>
  <c r="R540" i="14"/>
  <c r="Q540" i="14"/>
  <c r="P540" i="14"/>
  <c r="F540" i="14"/>
  <c r="E540" i="14"/>
  <c r="D540" i="14"/>
  <c r="C540" i="14"/>
  <c r="B540" i="14"/>
  <c r="J540" i="14" s="1"/>
  <c r="AF539" i="14"/>
  <c r="AE539" i="14"/>
  <c r="AD539" i="14"/>
  <c r="AC539" i="14"/>
  <c r="AB539" i="14"/>
  <c r="V539" i="14"/>
  <c r="R539" i="14"/>
  <c r="Q539" i="14"/>
  <c r="P539" i="14"/>
  <c r="J539" i="14"/>
  <c r="I539" i="14"/>
  <c r="F539" i="14"/>
  <c r="E539" i="14"/>
  <c r="D539" i="14"/>
  <c r="C539" i="14"/>
  <c r="B539" i="14"/>
  <c r="AF538" i="14"/>
  <c r="AE538" i="14"/>
  <c r="AD538" i="14"/>
  <c r="AC538" i="14"/>
  <c r="AB538" i="14"/>
  <c r="AA538" i="14"/>
  <c r="V538" i="14"/>
  <c r="U538" i="14"/>
  <c r="R538" i="14"/>
  <c r="Q538" i="14"/>
  <c r="P538" i="14"/>
  <c r="J538" i="14"/>
  <c r="I538" i="14"/>
  <c r="G538" i="14"/>
  <c r="F538" i="14"/>
  <c r="N538" i="14" s="1"/>
  <c r="E538" i="14"/>
  <c r="D538" i="14"/>
  <c r="L538" i="14" s="1"/>
  <c r="C538" i="14"/>
  <c r="B538" i="14"/>
  <c r="H538" i="14" s="1"/>
  <c r="AF537" i="14"/>
  <c r="AE537" i="14"/>
  <c r="AD537" i="14"/>
  <c r="AC537" i="14"/>
  <c r="AB537" i="14"/>
  <c r="V537" i="14"/>
  <c r="AA537" i="14" s="1"/>
  <c r="Q537" i="14"/>
  <c r="R537" i="14" s="1"/>
  <c r="P537" i="14"/>
  <c r="N537" i="14"/>
  <c r="I537" i="14"/>
  <c r="U537" i="14" s="1"/>
  <c r="H537" i="14"/>
  <c r="T537" i="14" s="1"/>
  <c r="F537" i="14"/>
  <c r="E537" i="14"/>
  <c r="M537" i="14" s="1"/>
  <c r="D537" i="14"/>
  <c r="L537" i="14" s="1"/>
  <c r="C537" i="14"/>
  <c r="K537" i="14" s="1"/>
  <c r="B537" i="14"/>
  <c r="G537" i="14" s="1"/>
  <c r="AF536" i="14"/>
  <c r="AE536" i="14"/>
  <c r="AD536" i="14"/>
  <c r="AC536" i="14"/>
  <c r="AB536" i="14"/>
  <c r="V536" i="14"/>
  <c r="AA536" i="14" s="1"/>
  <c r="Q536" i="14"/>
  <c r="P536" i="14"/>
  <c r="R536" i="14" s="1"/>
  <c r="H536" i="14"/>
  <c r="G536" i="14"/>
  <c r="F536" i="14"/>
  <c r="E536" i="14"/>
  <c r="M536" i="14" s="1"/>
  <c r="D536" i="14"/>
  <c r="C536" i="14"/>
  <c r="B536" i="14"/>
  <c r="J536" i="14" s="1"/>
  <c r="AF535" i="14"/>
  <c r="AE535" i="14"/>
  <c r="AD535" i="14"/>
  <c r="AC535" i="14"/>
  <c r="AB535" i="14"/>
  <c r="V535" i="14"/>
  <c r="U535" i="14"/>
  <c r="AA535" i="14"/>
  <c r="Q535" i="14"/>
  <c r="P535" i="14"/>
  <c r="R535" i="14" s="1"/>
  <c r="I535" i="14"/>
  <c r="G535" i="14"/>
  <c r="F535" i="14"/>
  <c r="E535" i="14"/>
  <c r="D535" i="14"/>
  <c r="L535" i="14" s="1"/>
  <c r="C535" i="14"/>
  <c r="B535" i="14"/>
  <c r="J535" i="14" s="1"/>
  <c r="AF534" i="14"/>
  <c r="AE534" i="14"/>
  <c r="AD534" i="14"/>
  <c r="AC534" i="14"/>
  <c r="AB534" i="14"/>
  <c r="V534" i="14"/>
  <c r="AA534" i="14" s="1"/>
  <c r="Q534" i="14"/>
  <c r="R534" i="14" s="1"/>
  <c r="P534" i="14"/>
  <c r="F534" i="14"/>
  <c r="E534" i="14"/>
  <c r="D534" i="14"/>
  <c r="C534" i="14"/>
  <c r="B534" i="14"/>
  <c r="J534" i="14" s="1"/>
  <c r="AF533" i="14"/>
  <c r="AE533" i="14"/>
  <c r="AD533" i="14"/>
  <c r="AC533" i="14"/>
  <c r="AB533" i="14"/>
  <c r="V533" i="14"/>
  <c r="AA533" i="14" s="1"/>
  <c r="Q533" i="14"/>
  <c r="P533" i="14"/>
  <c r="R533" i="14" s="1"/>
  <c r="F533" i="14"/>
  <c r="E533" i="14"/>
  <c r="D533" i="14"/>
  <c r="C533" i="14"/>
  <c r="B533" i="14"/>
  <c r="J533" i="14" s="1"/>
  <c r="AF532" i="14"/>
  <c r="AE532" i="14"/>
  <c r="AD532" i="14"/>
  <c r="AC532" i="14"/>
  <c r="AB532" i="14"/>
  <c r="V532" i="14"/>
  <c r="T532" i="14"/>
  <c r="R532" i="14"/>
  <c r="Q532" i="14"/>
  <c r="P532" i="14"/>
  <c r="I532" i="14"/>
  <c r="H532" i="14"/>
  <c r="G532" i="14"/>
  <c r="F532" i="14"/>
  <c r="N532" i="14" s="1"/>
  <c r="E532" i="14"/>
  <c r="M532" i="14" s="1"/>
  <c r="D532" i="14"/>
  <c r="L532" i="14" s="1"/>
  <c r="C532" i="14"/>
  <c r="K532" i="14" s="1"/>
  <c r="B532" i="14"/>
  <c r="J532" i="14" s="1"/>
  <c r="AF531" i="14"/>
  <c r="AE531" i="14"/>
  <c r="AD531" i="14"/>
  <c r="AC531" i="14"/>
  <c r="AB531" i="14"/>
  <c r="V531" i="14"/>
  <c r="Q531" i="14"/>
  <c r="P531" i="14"/>
  <c r="R531" i="14" s="1"/>
  <c r="F531" i="14"/>
  <c r="E531" i="14"/>
  <c r="D531" i="14"/>
  <c r="C531" i="14"/>
  <c r="B531" i="14"/>
  <c r="AF530" i="14"/>
  <c r="AE530" i="14"/>
  <c r="AD530" i="14"/>
  <c r="AC530" i="14"/>
  <c r="AB530" i="14"/>
  <c r="AA530" i="14"/>
  <c r="V530" i="14"/>
  <c r="Q530" i="14"/>
  <c r="P530" i="14"/>
  <c r="R530" i="14" s="1"/>
  <c r="F530" i="14"/>
  <c r="E530" i="14"/>
  <c r="D530" i="14"/>
  <c r="C530" i="14"/>
  <c r="B530" i="14"/>
  <c r="H530" i="14" s="1"/>
  <c r="N530" i="14" s="1"/>
  <c r="AF529" i="14"/>
  <c r="AE529" i="14"/>
  <c r="AD529" i="14"/>
  <c r="AC529" i="14"/>
  <c r="AB529" i="14"/>
  <c r="V529" i="14"/>
  <c r="AA529" i="14" s="1"/>
  <c r="Q529" i="14"/>
  <c r="R529" i="14" s="1"/>
  <c r="P529" i="14"/>
  <c r="I529" i="14"/>
  <c r="U529" i="14" s="1"/>
  <c r="H529" i="14"/>
  <c r="T529" i="14" s="1"/>
  <c r="F529" i="14"/>
  <c r="N529" i="14" s="1"/>
  <c r="E529" i="14"/>
  <c r="M529" i="14" s="1"/>
  <c r="D529" i="14"/>
  <c r="L529" i="14" s="1"/>
  <c r="C529" i="14"/>
  <c r="K529" i="14" s="1"/>
  <c r="B529" i="14"/>
  <c r="G529" i="14" s="1"/>
  <c r="AF528" i="14"/>
  <c r="AE528" i="14"/>
  <c r="AD528" i="14"/>
  <c r="AC528" i="14"/>
  <c r="AB528" i="14"/>
  <c r="V528" i="14"/>
  <c r="Q528" i="14"/>
  <c r="P528" i="14"/>
  <c r="J528" i="14"/>
  <c r="H528" i="14"/>
  <c r="G528" i="14"/>
  <c r="L528" i="14" s="1"/>
  <c r="F528" i="14"/>
  <c r="E528" i="14"/>
  <c r="M528" i="14" s="1"/>
  <c r="D528" i="14"/>
  <c r="C528" i="14"/>
  <c r="B528" i="14"/>
  <c r="I528" i="14" s="1"/>
  <c r="AF527" i="14"/>
  <c r="AE527" i="14"/>
  <c r="AD527" i="14"/>
  <c r="AC527" i="14"/>
  <c r="AB527" i="14"/>
  <c r="V527" i="14"/>
  <c r="Q527" i="14"/>
  <c r="P527" i="14"/>
  <c r="R527" i="14" s="1"/>
  <c r="F527" i="14"/>
  <c r="E527" i="14"/>
  <c r="D527" i="14"/>
  <c r="C527" i="14"/>
  <c r="B527" i="14"/>
  <c r="H527" i="14" s="1"/>
  <c r="T527" i="14" s="1"/>
  <c r="AF526" i="14"/>
  <c r="AE526" i="14"/>
  <c r="AD526" i="14"/>
  <c r="AC526" i="14"/>
  <c r="AB526" i="14"/>
  <c r="AA526" i="14"/>
  <c r="V526" i="14"/>
  <c r="Q526" i="14"/>
  <c r="R526" i="14" s="1"/>
  <c r="P526" i="14"/>
  <c r="J526" i="14"/>
  <c r="I526" i="14"/>
  <c r="H526" i="14"/>
  <c r="F526" i="14"/>
  <c r="N526" i="14" s="1"/>
  <c r="E526" i="14"/>
  <c r="M526" i="14" s="1"/>
  <c r="D526" i="14"/>
  <c r="L526" i="14" s="1"/>
  <c r="C526" i="14"/>
  <c r="K526" i="14" s="1"/>
  <c r="B526" i="14"/>
  <c r="G526" i="14" s="1"/>
  <c r="AF525" i="14"/>
  <c r="AE525" i="14"/>
  <c r="AD525" i="14"/>
  <c r="AC525" i="14"/>
  <c r="AB525" i="14"/>
  <c r="V525" i="14"/>
  <c r="AA525" i="14" s="1"/>
  <c r="R525" i="14"/>
  <c r="Q525" i="14"/>
  <c r="P525" i="14"/>
  <c r="I525" i="14"/>
  <c r="H525" i="14"/>
  <c r="M525" i="14" s="1"/>
  <c r="G525" i="14"/>
  <c r="L525" i="14" s="1"/>
  <c r="F525" i="14"/>
  <c r="E525" i="14"/>
  <c r="D525" i="14"/>
  <c r="C525" i="14"/>
  <c r="B525" i="14"/>
  <c r="J525" i="14" s="1"/>
  <c r="AF524" i="14"/>
  <c r="AE524" i="14"/>
  <c r="AD524" i="14"/>
  <c r="AC524" i="14"/>
  <c r="AB524" i="14"/>
  <c r="V524" i="14"/>
  <c r="Q524" i="14"/>
  <c r="P524" i="14"/>
  <c r="R524" i="14" s="1"/>
  <c r="N524" i="14"/>
  <c r="I524" i="14"/>
  <c r="H524" i="14"/>
  <c r="G524" i="14"/>
  <c r="F524" i="14"/>
  <c r="E524" i="14"/>
  <c r="M524" i="14" s="1"/>
  <c r="D524" i="14"/>
  <c r="L524" i="14" s="1"/>
  <c r="C524" i="14"/>
  <c r="K524" i="14" s="1"/>
  <c r="B524" i="14"/>
  <c r="J524" i="14" s="1"/>
  <c r="AF523" i="14"/>
  <c r="AE523" i="14"/>
  <c r="AD523" i="14"/>
  <c r="AC523" i="14"/>
  <c r="AB523" i="14"/>
  <c r="V523" i="14"/>
  <c r="Q523" i="14"/>
  <c r="P523" i="14"/>
  <c r="J523" i="14"/>
  <c r="H523" i="14"/>
  <c r="G523" i="14"/>
  <c r="K523" i="14" s="1"/>
  <c r="F523" i="14"/>
  <c r="N523" i="14" s="1"/>
  <c r="E523" i="14"/>
  <c r="M523" i="14" s="1"/>
  <c r="D523" i="14"/>
  <c r="C523" i="14"/>
  <c r="B523" i="14"/>
  <c r="I523" i="14" s="1"/>
  <c r="AF522" i="14"/>
  <c r="AE522" i="14"/>
  <c r="AD522" i="14"/>
  <c r="AC522" i="14"/>
  <c r="AB522" i="14"/>
  <c r="V522" i="14"/>
  <c r="AA522" i="14" s="1"/>
  <c r="R522" i="14"/>
  <c r="Q522" i="14"/>
  <c r="P522" i="14"/>
  <c r="J522" i="14"/>
  <c r="I522" i="14"/>
  <c r="G522" i="14"/>
  <c r="L522" i="14" s="1"/>
  <c r="F522" i="14"/>
  <c r="N522" i="14" s="1"/>
  <c r="E522" i="14"/>
  <c r="D522" i="14"/>
  <c r="C522" i="14"/>
  <c r="B522" i="14"/>
  <c r="H522" i="14" s="1"/>
  <c r="M522" i="14" s="1"/>
  <c r="AF521" i="14"/>
  <c r="AE521" i="14"/>
  <c r="AD521" i="14"/>
  <c r="AC521" i="14"/>
  <c r="AB521" i="14"/>
  <c r="V521" i="14"/>
  <c r="AA521" i="14" s="1"/>
  <c r="U521" i="14"/>
  <c r="T521" i="14"/>
  <c r="Q521" i="14"/>
  <c r="R521" i="14" s="1"/>
  <c r="P521" i="14"/>
  <c r="N521" i="14"/>
  <c r="M521" i="14"/>
  <c r="I521" i="14"/>
  <c r="H521" i="14"/>
  <c r="G521" i="14"/>
  <c r="F521" i="14"/>
  <c r="E521" i="14"/>
  <c r="D521" i="14"/>
  <c r="L521" i="14" s="1"/>
  <c r="C521" i="14"/>
  <c r="K521" i="14" s="1"/>
  <c r="B521" i="14"/>
  <c r="J521" i="14" s="1"/>
  <c r="AF520" i="14"/>
  <c r="AE520" i="14"/>
  <c r="AD520" i="14"/>
  <c r="AC520" i="14"/>
  <c r="AB520" i="14"/>
  <c r="V520" i="14"/>
  <c r="Q520" i="14"/>
  <c r="P520" i="14"/>
  <c r="J520" i="14"/>
  <c r="H520" i="14"/>
  <c r="M520" i="14" s="1"/>
  <c r="G520" i="14"/>
  <c r="L520" i="14" s="1"/>
  <c r="F520" i="14"/>
  <c r="N520" i="14" s="1"/>
  <c r="E520" i="14"/>
  <c r="D520" i="14"/>
  <c r="C520" i="14"/>
  <c r="B520" i="14"/>
  <c r="I520" i="14" s="1"/>
  <c r="AF519" i="14"/>
  <c r="AE519" i="14"/>
  <c r="AD519" i="14"/>
  <c r="AC519" i="14"/>
  <c r="AB519" i="14"/>
  <c r="V519" i="14"/>
  <c r="AA519" i="14" s="1"/>
  <c r="U519" i="14"/>
  <c r="Q519" i="14"/>
  <c r="P519" i="14"/>
  <c r="R519" i="14" s="1"/>
  <c r="I519" i="14"/>
  <c r="H519" i="14"/>
  <c r="T519" i="14" s="1"/>
  <c r="G519" i="14"/>
  <c r="F519" i="14"/>
  <c r="N519" i="14" s="1"/>
  <c r="E519" i="14"/>
  <c r="M519" i="14" s="1"/>
  <c r="D519" i="14"/>
  <c r="L519" i="14" s="1"/>
  <c r="C519" i="14"/>
  <c r="K519" i="14" s="1"/>
  <c r="B519" i="14"/>
  <c r="J519" i="14" s="1"/>
  <c r="AF518" i="14"/>
  <c r="AE518" i="14"/>
  <c r="AD518" i="14"/>
  <c r="AC518" i="14"/>
  <c r="AB518" i="14"/>
  <c r="V518" i="14"/>
  <c r="AA518" i="14" s="1"/>
  <c r="Q518" i="14"/>
  <c r="P518" i="14"/>
  <c r="R518" i="14" s="1"/>
  <c r="G518" i="14"/>
  <c r="F518" i="14"/>
  <c r="E518" i="14"/>
  <c r="D518" i="14"/>
  <c r="L518" i="14" s="1"/>
  <c r="C518" i="14"/>
  <c r="K518" i="14" s="1"/>
  <c r="B518" i="14"/>
  <c r="J518" i="14" s="1"/>
  <c r="AF517" i="14"/>
  <c r="AE517" i="14"/>
  <c r="AD517" i="14"/>
  <c r="AC517" i="14"/>
  <c r="AB517" i="14"/>
  <c r="V517" i="14"/>
  <c r="AA517" i="14"/>
  <c r="R517" i="14"/>
  <c r="Q517" i="14"/>
  <c r="P517" i="14"/>
  <c r="F517" i="14"/>
  <c r="E517" i="14"/>
  <c r="D517" i="14"/>
  <c r="C517" i="14"/>
  <c r="B517" i="14"/>
  <c r="J517" i="14" s="1"/>
  <c r="AF516" i="14"/>
  <c r="AE516" i="14"/>
  <c r="AD516" i="14"/>
  <c r="AC516" i="14"/>
  <c r="AB516" i="14"/>
  <c r="V516" i="14"/>
  <c r="R516" i="14"/>
  <c r="Q516" i="14"/>
  <c r="P516" i="14"/>
  <c r="F516" i="14"/>
  <c r="E516" i="14"/>
  <c r="D516" i="14"/>
  <c r="C516" i="14"/>
  <c r="B516" i="14"/>
  <c r="I516" i="14" s="1"/>
  <c r="AF515" i="14"/>
  <c r="AE515" i="14"/>
  <c r="AD515" i="14"/>
  <c r="AC515" i="14"/>
  <c r="AB515" i="14"/>
  <c r="V515" i="14"/>
  <c r="R515" i="14"/>
  <c r="Q515" i="14"/>
  <c r="P515" i="14"/>
  <c r="I515" i="14"/>
  <c r="F515" i="14"/>
  <c r="E515" i="14"/>
  <c r="D515" i="14"/>
  <c r="C515" i="14"/>
  <c r="B515" i="14"/>
  <c r="H515" i="14" s="1"/>
  <c r="AF514" i="14"/>
  <c r="AE514" i="14"/>
  <c r="AD514" i="14"/>
  <c r="AC514" i="14"/>
  <c r="AB514" i="14"/>
  <c r="V514" i="14"/>
  <c r="Q514" i="14"/>
  <c r="R514" i="14" s="1"/>
  <c r="P514" i="14"/>
  <c r="I514" i="14"/>
  <c r="H514" i="14"/>
  <c r="G514" i="14"/>
  <c r="F514" i="14"/>
  <c r="N514" i="14" s="1"/>
  <c r="E514" i="14"/>
  <c r="M514" i="14" s="1"/>
  <c r="D514" i="14"/>
  <c r="L514" i="14" s="1"/>
  <c r="C514" i="14"/>
  <c r="K514" i="14" s="1"/>
  <c r="B514" i="14"/>
  <c r="J514" i="14" s="1"/>
  <c r="AF513" i="14"/>
  <c r="AE513" i="14"/>
  <c r="AD513" i="14"/>
  <c r="AC513" i="14"/>
  <c r="AB513" i="14"/>
  <c r="V513" i="14"/>
  <c r="U513" i="14"/>
  <c r="Q513" i="14"/>
  <c r="P513" i="14"/>
  <c r="R513" i="14" s="1"/>
  <c r="I513" i="14"/>
  <c r="H513" i="14"/>
  <c r="G513" i="14"/>
  <c r="F513" i="14"/>
  <c r="N513" i="14" s="1"/>
  <c r="E513" i="14"/>
  <c r="M513" i="14" s="1"/>
  <c r="D513" i="14"/>
  <c r="L513" i="14" s="1"/>
  <c r="C513" i="14"/>
  <c r="K513" i="14" s="1"/>
  <c r="B513" i="14"/>
  <c r="J513" i="14" s="1"/>
  <c r="AF512" i="14"/>
  <c r="AE512" i="14"/>
  <c r="AD512" i="14"/>
  <c r="AC512" i="14"/>
  <c r="AB512" i="14"/>
  <c r="V512" i="14"/>
  <c r="AA512" i="14" s="1"/>
  <c r="T512" i="14"/>
  <c r="Q512" i="14"/>
  <c r="P512" i="14"/>
  <c r="R512" i="14" s="1"/>
  <c r="I512" i="14"/>
  <c r="U512" i="14" s="1"/>
  <c r="H512" i="14"/>
  <c r="G512" i="14"/>
  <c r="F512" i="14"/>
  <c r="N512" i="14" s="1"/>
  <c r="E512" i="14"/>
  <c r="M512" i="14" s="1"/>
  <c r="D512" i="14"/>
  <c r="L512" i="14" s="1"/>
  <c r="C512" i="14"/>
  <c r="K512" i="14" s="1"/>
  <c r="B512" i="14"/>
  <c r="J512" i="14" s="1"/>
  <c r="AF511" i="14"/>
  <c r="AE511" i="14"/>
  <c r="AD511" i="14"/>
  <c r="AC511" i="14"/>
  <c r="AB511" i="14"/>
  <c r="V511" i="14"/>
  <c r="AA511" i="14" s="1"/>
  <c r="U511" i="14"/>
  <c r="Q511" i="14"/>
  <c r="P511" i="14"/>
  <c r="R511" i="14" s="1"/>
  <c r="I511" i="14"/>
  <c r="H511" i="14"/>
  <c r="T511" i="14" s="1"/>
  <c r="G511" i="14"/>
  <c r="F511" i="14"/>
  <c r="N511" i="14" s="1"/>
  <c r="E511" i="14"/>
  <c r="M511" i="14" s="1"/>
  <c r="D511" i="14"/>
  <c r="L511" i="14" s="1"/>
  <c r="C511" i="14"/>
  <c r="K511" i="14" s="1"/>
  <c r="B511" i="14"/>
  <c r="J511" i="14" s="1"/>
  <c r="AF510" i="14"/>
  <c r="AE510" i="14"/>
  <c r="AD510" i="14"/>
  <c r="AC510" i="14"/>
  <c r="AB510" i="14"/>
  <c r="V510" i="14"/>
  <c r="AA510" i="14" s="1"/>
  <c r="Q510" i="14"/>
  <c r="P510" i="14"/>
  <c r="R510" i="14" s="1"/>
  <c r="G510" i="14"/>
  <c r="F510" i="14"/>
  <c r="E510" i="14"/>
  <c r="D510" i="14"/>
  <c r="L510" i="14" s="1"/>
  <c r="C510" i="14"/>
  <c r="K510" i="14" s="1"/>
  <c r="B510" i="14"/>
  <c r="J510" i="14" s="1"/>
  <c r="AF509" i="14"/>
  <c r="AE509" i="14"/>
  <c r="AD509" i="14"/>
  <c r="AC509" i="14"/>
  <c r="AB509" i="14"/>
  <c r="V509" i="14"/>
  <c r="AA509" i="14"/>
  <c r="Q509" i="14"/>
  <c r="P509" i="14"/>
  <c r="R509" i="14" s="1"/>
  <c r="F509" i="14"/>
  <c r="E509" i="14"/>
  <c r="D509" i="14"/>
  <c r="C509" i="14"/>
  <c r="B509" i="14"/>
  <c r="J509" i="14" s="1"/>
  <c r="A509" i="14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E508" i="14"/>
  <c r="AC508" i="14"/>
  <c r="V508" i="14"/>
  <c r="Q508" i="14"/>
  <c r="R508" i="14" s="1"/>
  <c r="P508" i="14"/>
  <c r="I508" i="14"/>
  <c r="H508" i="14"/>
  <c r="G508" i="14"/>
  <c r="F508" i="14"/>
  <c r="N508" i="14" s="1"/>
  <c r="E508" i="14"/>
  <c r="M508" i="14" s="1"/>
  <c r="D508" i="14"/>
  <c r="L508" i="14" s="1"/>
  <c r="C508" i="14"/>
  <c r="K508" i="14" s="1"/>
  <c r="B508" i="14"/>
  <c r="J508" i="14" s="1"/>
  <c r="AF577" i="16"/>
  <c r="AE577" i="16"/>
  <c r="AD577" i="16"/>
  <c r="AC577" i="16"/>
  <c r="AB577" i="16"/>
  <c r="Z577" i="16"/>
  <c r="Y577" i="16"/>
  <c r="V577" i="16"/>
  <c r="AA577" i="16" s="1"/>
  <c r="S577" i="16"/>
  <c r="X577" i="16" s="1"/>
  <c r="F577" i="16"/>
  <c r="E577" i="16"/>
  <c r="D577" i="16"/>
  <c r="C577" i="16"/>
  <c r="B577" i="16"/>
  <c r="AF576" i="16"/>
  <c r="AE576" i="16"/>
  <c r="AD576" i="16"/>
  <c r="AC576" i="16"/>
  <c r="AB576" i="16"/>
  <c r="Y576" i="16"/>
  <c r="X576" i="16"/>
  <c r="W576" i="16"/>
  <c r="V576" i="16"/>
  <c r="AA576" i="16" s="1"/>
  <c r="S576" i="16"/>
  <c r="Z576" i="16" s="1"/>
  <c r="F576" i="16"/>
  <c r="E576" i="16"/>
  <c r="D576" i="16"/>
  <c r="C576" i="16"/>
  <c r="B576" i="16"/>
  <c r="AF575" i="16"/>
  <c r="AE575" i="16"/>
  <c r="AD575" i="16"/>
  <c r="AC575" i="16"/>
  <c r="AB575" i="16"/>
  <c r="X575" i="16"/>
  <c r="W575" i="16"/>
  <c r="V575" i="16"/>
  <c r="AA575" i="16" s="1"/>
  <c r="S575" i="16"/>
  <c r="Z575" i="16" s="1"/>
  <c r="F575" i="16"/>
  <c r="E575" i="16"/>
  <c r="D575" i="16"/>
  <c r="C575" i="16"/>
  <c r="B575" i="16"/>
  <c r="AF574" i="16"/>
  <c r="AE574" i="16"/>
  <c r="AD574" i="16"/>
  <c r="AC574" i="16"/>
  <c r="AB574" i="16"/>
  <c r="W574" i="16"/>
  <c r="V574" i="16"/>
  <c r="AA574" i="16" s="1"/>
  <c r="S574" i="16"/>
  <c r="Z574" i="16" s="1"/>
  <c r="F574" i="16"/>
  <c r="E574" i="16"/>
  <c r="D574" i="16"/>
  <c r="C574" i="16"/>
  <c r="B574" i="16"/>
  <c r="AF573" i="16"/>
  <c r="AE573" i="16"/>
  <c r="AD573" i="16"/>
  <c r="AC573" i="16"/>
  <c r="AB573" i="16"/>
  <c r="X573" i="16"/>
  <c r="W573" i="16"/>
  <c r="V573" i="16"/>
  <c r="AA573" i="16" s="1"/>
  <c r="S573" i="16"/>
  <c r="Z573" i="16" s="1"/>
  <c r="F573" i="16"/>
  <c r="E573" i="16"/>
  <c r="D573" i="16"/>
  <c r="C573" i="16"/>
  <c r="B573" i="16"/>
  <c r="AF572" i="16"/>
  <c r="AE572" i="16"/>
  <c r="AD572" i="16"/>
  <c r="AC572" i="16"/>
  <c r="AB572" i="16"/>
  <c r="V572" i="16"/>
  <c r="S572" i="16"/>
  <c r="AA572" i="16" s="1"/>
  <c r="F572" i="16"/>
  <c r="E572" i="16"/>
  <c r="D572" i="16"/>
  <c r="C572" i="16"/>
  <c r="B572" i="16"/>
  <c r="AF571" i="16"/>
  <c r="AE571" i="16"/>
  <c r="AD571" i="16"/>
  <c r="AC571" i="16"/>
  <c r="AB571" i="16"/>
  <c r="AA571" i="16"/>
  <c r="V571" i="16"/>
  <c r="S571" i="16"/>
  <c r="F571" i="16"/>
  <c r="E571" i="16"/>
  <c r="D571" i="16"/>
  <c r="C571" i="16"/>
  <c r="B571" i="16"/>
  <c r="AF570" i="16"/>
  <c r="AE570" i="16"/>
  <c r="AD570" i="16"/>
  <c r="AC570" i="16"/>
  <c r="AB570" i="16"/>
  <c r="V570" i="16"/>
  <c r="S570" i="16"/>
  <c r="F570" i="16"/>
  <c r="E570" i="16"/>
  <c r="D570" i="16"/>
  <c r="C570" i="16"/>
  <c r="B570" i="16"/>
  <c r="AF569" i="16"/>
  <c r="AE569" i="16"/>
  <c r="AD569" i="16"/>
  <c r="AC569" i="16"/>
  <c r="AB569" i="16"/>
  <c r="Z569" i="16"/>
  <c r="Y569" i="16"/>
  <c r="X569" i="16"/>
  <c r="V569" i="16"/>
  <c r="S569" i="16"/>
  <c r="W569" i="16" s="1"/>
  <c r="F569" i="16"/>
  <c r="E569" i="16"/>
  <c r="D569" i="16"/>
  <c r="C569" i="16"/>
  <c r="B569" i="16"/>
  <c r="AF568" i="16"/>
  <c r="AE568" i="16"/>
  <c r="AD568" i="16"/>
  <c r="AC568" i="16"/>
  <c r="AB568" i="16"/>
  <c r="Y568" i="16"/>
  <c r="X568" i="16"/>
  <c r="W568" i="16"/>
  <c r="V568" i="16"/>
  <c r="S568" i="16"/>
  <c r="F568" i="16"/>
  <c r="E568" i="16"/>
  <c r="D568" i="16"/>
  <c r="C568" i="16"/>
  <c r="B568" i="16"/>
  <c r="AF567" i="16"/>
  <c r="AE567" i="16"/>
  <c r="AD567" i="16"/>
  <c r="AC567" i="16"/>
  <c r="AB567" i="16"/>
  <c r="Z567" i="16"/>
  <c r="Y567" i="16"/>
  <c r="X567" i="16"/>
  <c r="W567" i="16"/>
  <c r="V567" i="16"/>
  <c r="AA567" i="16" s="1"/>
  <c r="S567" i="16"/>
  <c r="F567" i="16"/>
  <c r="E567" i="16"/>
  <c r="D567" i="16"/>
  <c r="C567" i="16"/>
  <c r="B567" i="16"/>
  <c r="AF566" i="16"/>
  <c r="AE566" i="16"/>
  <c r="AD566" i="16"/>
  <c r="AC566" i="16"/>
  <c r="AB566" i="16"/>
  <c r="Y566" i="16"/>
  <c r="X566" i="16"/>
  <c r="W566" i="16"/>
  <c r="V566" i="16"/>
  <c r="AA566" i="16" s="1"/>
  <c r="S566" i="16"/>
  <c r="Z566" i="16" s="1"/>
  <c r="F566" i="16"/>
  <c r="E566" i="16"/>
  <c r="D566" i="16"/>
  <c r="C566" i="16"/>
  <c r="B566" i="16"/>
  <c r="AF565" i="16"/>
  <c r="AE565" i="16"/>
  <c r="AD565" i="16"/>
  <c r="AC565" i="16"/>
  <c r="AB565" i="16"/>
  <c r="X565" i="16"/>
  <c r="W565" i="16"/>
  <c r="V565" i="16"/>
  <c r="AA565" i="16" s="1"/>
  <c r="S565" i="16"/>
  <c r="Z565" i="16" s="1"/>
  <c r="F565" i="16"/>
  <c r="E565" i="16"/>
  <c r="D565" i="16"/>
  <c r="C565" i="16"/>
  <c r="B565" i="16"/>
  <c r="AF564" i="16"/>
  <c r="AE564" i="16"/>
  <c r="AD564" i="16"/>
  <c r="AC564" i="16"/>
  <c r="AB564" i="16"/>
  <c r="W564" i="16"/>
  <c r="V564" i="16"/>
  <c r="AA564" i="16" s="1"/>
  <c r="S564" i="16"/>
  <c r="F564" i="16"/>
  <c r="E564" i="16"/>
  <c r="D564" i="16"/>
  <c r="C564" i="16"/>
  <c r="B564" i="16"/>
  <c r="AF563" i="16"/>
  <c r="AE563" i="16"/>
  <c r="AD563" i="16"/>
  <c r="AC563" i="16"/>
  <c r="AB563" i="16"/>
  <c r="V563" i="16"/>
  <c r="AA563" i="16" s="1"/>
  <c r="S563" i="16"/>
  <c r="Z563" i="16" s="1"/>
  <c r="F563" i="16"/>
  <c r="E563" i="16"/>
  <c r="D563" i="16"/>
  <c r="C563" i="16"/>
  <c r="B563" i="16"/>
  <c r="AF562" i="16"/>
  <c r="AE562" i="16"/>
  <c r="AD562" i="16"/>
  <c r="AC562" i="16"/>
  <c r="AB562" i="16"/>
  <c r="AA562" i="16"/>
  <c r="Z562" i="16"/>
  <c r="Y562" i="16"/>
  <c r="V562" i="16"/>
  <c r="S562" i="16"/>
  <c r="F562" i="16"/>
  <c r="E562" i="16"/>
  <c r="D562" i="16"/>
  <c r="C562" i="16"/>
  <c r="B562" i="16"/>
  <c r="AF561" i="16"/>
  <c r="AE561" i="16"/>
  <c r="AD561" i="16"/>
  <c r="AC561" i="16"/>
  <c r="AB561" i="16"/>
  <c r="AA561" i="16"/>
  <c r="Y561" i="16"/>
  <c r="V561" i="16"/>
  <c r="S561" i="16"/>
  <c r="F561" i="16"/>
  <c r="E561" i="16"/>
  <c r="D561" i="16"/>
  <c r="C561" i="16"/>
  <c r="B561" i="16"/>
  <c r="AF560" i="16"/>
  <c r="AE560" i="16"/>
  <c r="AD560" i="16"/>
  <c r="AC560" i="16"/>
  <c r="AB560" i="16"/>
  <c r="V560" i="16"/>
  <c r="S560" i="16"/>
  <c r="F560" i="16"/>
  <c r="E560" i="16"/>
  <c r="D560" i="16"/>
  <c r="C560" i="16"/>
  <c r="B560" i="16"/>
  <c r="AF559" i="16"/>
  <c r="AE559" i="16"/>
  <c r="AD559" i="16"/>
  <c r="AC559" i="16"/>
  <c r="AB559" i="16"/>
  <c r="Z559" i="16"/>
  <c r="Y559" i="16"/>
  <c r="X559" i="16"/>
  <c r="W559" i="16"/>
  <c r="V559" i="16"/>
  <c r="AA559" i="16" s="1"/>
  <c r="S559" i="16"/>
  <c r="F559" i="16"/>
  <c r="E559" i="16"/>
  <c r="D559" i="16"/>
  <c r="C559" i="16"/>
  <c r="B559" i="16"/>
  <c r="AF558" i="16"/>
  <c r="AE558" i="16"/>
  <c r="AD558" i="16"/>
  <c r="AC558" i="16"/>
  <c r="AB558" i="16"/>
  <c r="Y558" i="16"/>
  <c r="X558" i="16"/>
  <c r="W558" i="16"/>
  <c r="V558" i="16"/>
  <c r="AA558" i="16" s="1"/>
  <c r="S558" i="16"/>
  <c r="Z558" i="16" s="1"/>
  <c r="F558" i="16"/>
  <c r="E558" i="16"/>
  <c r="D558" i="16"/>
  <c r="C558" i="16"/>
  <c r="B558" i="16"/>
  <c r="AF557" i="16"/>
  <c r="AE557" i="16"/>
  <c r="AD557" i="16"/>
  <c r="AC557" i="16"/>
  <c r="AB557" i="16"/>
  <c r="X557" i="16"/>
  <c r="W557" i="16"/>
  <c r="V557" i="16"/>
  <c r="AA557" i="16" s="1"/>
  <c r="S557" i="16"/>
  <c r="Z557" i="16" s="1"/>
  <c r="F557" i="16"/>
  <c r="E557" i="16"/>
  <c r="D557" i="16"/>
  <c r="C557" i="16"/>
  <c r="B557" i="16"/>
  <c r="AF556" i="16"/>
  <c r="AE556" i="16"/>
  <c r="AD556" i="16"/>
  <c r="AC556" i="16"/>
  <c r="AB556" i="16"/>
  <c r="V556" i="16"/>
  <c r="AA556" i="16" s="1"/>
  <c r="S556" i="16"/>
  <c r="F556" i="16"/>
  <c r="E556" i="16"/>
  <c r="D556" i="16"/>
  <c r="C556" i="16"/>
  <c r="B556" i="16"/>
  <c r="AF555" i="16"/>
  <c r="AE555" i="16"/>
  <c r="AD555" i="16"/>
  <c r="AC555" i="16"/>
  <c r="AB555" i="16"/>
  <c r="V555" i="16"/>
  <c r="S555" i="16"/>
  <c r="F555" i="16"/>
  <c r="E555" i="16"/>
  <c r="D555" i="16"/>
  <c r="C555" i="16"/>
  <c r="B555" i="16"/>
  <c r="AF554" i="16"/>
  <c r="AE554" i="16"/>
  <c r="AD554" i="16"/>
  <c r="AC554" i="16"/>
  <c r="AB554" i="16"/>
  <c r="V554" i="16"/>
  <c r="S554" i="16"/>
  <c r="AA554" i="16" s="1"/>
  <c r="F554" i="16"/>
  <c r="E554" i="16"/>
  <c r="D554" i="16"/>
  <c r="C554" i="16"/>
  <c r="B554" i="16"/>
  <c r="AF553" i="16"/>
  <c r="AE553" i="16"/>
  <c r="AD553" i="16"/>
  <c r="AC553" i="16"/>
  <c r="AB553" i="16"/>
  <c r="AA553" i="16"/>
  <c r="Z553" i="16"/>
  <c r="Y553" i="16"/>
  <c r="X553" i="16"/>
  <c r="V553" i="16"/>
  <c r="S553" i="16"/>
  <c r="F553" i="16"/>
  <c r="E553" i="16"/>
  <c r="D553" i="16"/>
  <c r="C553" i="16"/>
  <c r="B553" i="16"/>
  <c r="AF552" i="16"/>
  <c r="AE552" i="16"/>
  <c r="AD552" i="16"/>
  <c r="AC552" i="16"/>
  <c r="AB552" i="16"/>
  <c r="AA552" i="16"/>
  <c r="Z552" i="16"/>
  <c r="Y552" i="16"/>
  <c r="V552" i="16"/>
  <c r="S552" i="16"/>
  <c r="F552" i="16"/>
  <c r="E552" i="16"/>
  <c r="D552" i="16"/>
  <c r="C552" i="16"/>
  <c r="B552" i="16"/>
  <c r="AF551" i="16"/>
  <c r="AE551" i="16"/>
  <c r="AD551" i="16"/>
  <c r="AC551" i="16"/>
  <c r="AB551" i="16"/>
  <c r="Z551" i="16"/>
  <c r="Y551" i="16"/>
  <c r="X551" i="16"/>
  <c r="W551" i="16"/>
  <c r="V551" i="16"/>
  <c r="AA551" i="16" s="1"/>
  <c r="S551" i="16"/>
  <c r="F551" i="16"/>
  <c r="E551" i="16"/>
  <c r="D551" i="16"/>
  <c r="C551" i="16"/>
  <c r="B551" i="16"/>
  <c r="AF550" i="16"/>
  <c r="AE550" i="16"/>
  <c r="AD550" i="16"/>
  <c r="AC550" i="16"/>
  <c r="AB550" i="16"/>
  <c r="Y550" i="16"/>
  <c r="X550" i="16"/>
  <c r="W550" i="16"/>
  <c r="V550" i="16"/>
  <c r="AA550" i="16" s="1"/>
  <c r="S550" i="16"/>
  <c r="Z550" i="16" s="1"/>
  <c r="F550" i="16"/>
  <c r="E550" i="16"/>
  <c r="D550" i="16"/>
  <c r="C550" i="16"/>
  <c r="B550" i="16"/>
  <c r="AF549" i="16"/>
  <c r="AE549" i="16"/>
  <c r="AD549" i="16"/>
  <c r="AC549" i="16"/>
  <c r="AB549" i="16"/>
  <c r="X549" i="16"/>
  <c r="W549" i="16"/>
  <c r="V549" i="16"/>
  <c r="AA549" i="16" s="1"/>
  <c r="S549" i="16"/>
  <c r="Z549" i="16" s="1"/>
  <c r="F549" i="16"/>
  <c r="E549" i="16"/>
  <c r="D549" i="16"/>
  <c r="C549" i="16"/>
  <c r="B549" i="16"/>
  <c r="AF548" i="16"/>
  <c r="AE548" i="16"/>
  <c r="AD548" i="16"/>
  <c r="AC548" i="16"/>
  <c r="AB548" i="16"/>
  <c r="AA548" i="16"/>
  <c r="V548" i="16"/>
  <c r="S548" i="16"/>
  <c r="F548" i="16"/>
  <c r="E548" i="16"/>
  <c r="D548" i="16"/>
  <c r="C548" i="16"/>
  <c r="B548" i="16"/>
  <c r="AF547" i="16"/>
  <c r="AE547" i="16"/>
  <c r="AD547" i="16"/>
  <c r="AC547" i="16"/>
  <c r="AB547" i="16"/>
  <c r="AA547" i="16"/>
  <c r="Z547" i="16"/>
  <c r="V547" i="16"/>
  <c r="S547" i="16"/>
  <c r="F547" i="16"/>
  <c r="E547" i="16"/>
  <c r="D547" i="16"/>
  <c r="C547" i="16"/>
  <c r="B547" i="16"/>
  <c r="AF546" i="16"/>
  <c r="AE546" i="16"/>
  <c r="AD546" i="16"/>
  <c r="AC546" i="16"/>
  <c r="AB546" i="16"/>
  <c r="AA546" i="16"/>
  <c r="Z546" i="16"/>
  <c r="V546" i="16"/>
  <c r="S546" i="16"/>
  <c r="F546" i="16"/>
  <c r="E546" i="16"/>
  <c r="D546" i="16"/>
  <c r="C546" i="16"/>
  <c r="B546" i="16"/>
  <c r="AF545" i="16"/>
  <c r="AE545" i="16"/>
  <c r="AD545" i="16"/>
  <c r="AC545" i="16"/>
  <c r="AB545" i="16"/>
  <c r="V545" i="16"/>
  <c r="S545" i="16"/>
  <c r="F545" i="16"/>
  <c r="E545" i="16"/>
  <c r="D545" i="16"/>
  <c r="C545" i="16"/>
  <c r="B545" i="16"/>
  <c r="AF544" i="16"/>
  <c r="AE544" i="16"/>
  <c r="AD544" i="16"/>
  <c r="AC544" i="16"/>
  <c r="AB544" i="16"/>
  <c r="Z544" i="16"/>
  <c r="Y544" i="16"/>
  <c r="X544" i="16"/>
  <c r="W544" i="16"/>
  <c r="V544" i="16"/>
  <c r="S544" i="16"/>
  <c r="AA544" i="16" s="1"/>
  <c r="F544" i="16"/>
  <c r="E544" i="16"/>
  <c r="D544" i="16"/>
  <c r="C544" i="16"/>
  <c r="B544" i="16"/>
  <c r="AF543" i="16"/>
  <c r="AE543" i="16"/>
  <c r="AD543" i="16"/>
  <c r="AC543" i="16"/>
  <c r="AB543" i="16"/>
  <c r="Z543" i="16"/>
  <c r="Y543" i="16"/>
  <c r="X543" i="16"/>
  <c r="W543" i="16"/>
  <c r="V543" i="16"/>
  <c r="AA543" i="16" s="1"/>
  <c r="S543" i="16"/>
  <c r="F543" i="16"/>
  <c r="E543" i="16"/>
  <c r="D543" i="16"/>
  <c r="C543" i="16"/>
  <c r="B543" i="16"/>
  <c r="AF542" i="16"/>
  <c r="AE542" i="16"/>
  <c r="AD542" i="16"/>
  <c r="AC542" i="16"/>
  <c r="AB542" i="16"/>
  <c r="Y542" i="16"/>
  <c r="X542" i="16"/>
  <c r="W542" i="16"/>
  <c r="V542" i="16"/>
  <c r="AA542" i="16" s="1"/>
  <c r="S542" i="16"/>
  <c r="F542" i="16"/>
  <c r="E542" i="16"/>
  <c r="D542" i="16"/>
  <c r="C542" i="16"/>
  <c r="B542" i="16"/>
  <c r="AF541" i="16"/>
  <c r="AE541" i="16"/>
  <c r="AD541" i="16"/>
  <c r="AC541" i="16"/>
  <c r="AB541" i="16"/>
  <c r="Z541" i="16"/>
  <c r="X541" i="16"/>
  <c r="W541" i="16"/>
  <c r="V541" i="16"/>
  <c r="AA541" i="16" s="1"/>
  <c r="S541" i="16"/>
  <c r="Y541" i="16" s="1"/>
  <c r="F541" i="16"/>
  <c r="E541" i="16"/>
  <c r="D541" i="16"/>
  <c r="C541" i="16"/>
  <c r="B541" i="16"/>
  <c r="AF540" i="16"/>
  <c r="AE540" i="16"/>
  <c r="AD540" i="16"/>
  <c r="AC540" i="16"/>
  <c r="AB540" i="16"/>
  <c r="AA540" i="16"/>
  <c r="X540" i="16"/>
  <c r="V540" i="16"/>
  <c r="S540" i="16"/>
  <c r="F540" i="16"/>
  <c r="E540" i="16"/>
  <c r="D540" i="16"/>
  <c r="C540" i="16"/>
  <c r="B540" i="16"/>
  <c r="AF539" i="16"/>
  <c r="AE539" i="16"/>
  <c r="AD539" i="16"/>
  <c r="AC539" i="16"/>
  <c r="AB539" i="16"/>
  <c r="V539" i="16"/>
  <c r="S539" i="16"/>
  <c r="F539" i="16"/>
  <c r="E539" i="16"/>
  <c r="D539" i="16"/>
  <c r="C539" i="16"/>
  <c r="B539" i="16"/>
  <c r="AF538" i="16"/>
  <c r="AE538" i="16"/>
  <c r="AD538" i="16"/>
  <c r="AC538" i="16"/>
  <c r="AB538" i="16"/>
  <c r="Z538" i="16"/>
  <c r="Y538" i="16"/>
  <c r="V538" i="16"/>
  <c r="S538" i="16"/>
  <c r="X538" i="16" s="1"/>
  <c r="F538" i="16"/>
  <c r="E538" i="16"/>
  <c r="D538" i="16"/>
  <c r="C538" i="16"/>
  <c r="B538" i="16"/>
  <c r="AF537" i="16"/>
  <c r="AE537" i="16"/>
  <c r="AD537" i="16"/>
  <c r="AC537" i="16"/>
  <c r="AB537" i="16"/>
  <c r="Y537" i="16"/>
  <c r="X537" i="16"/>
  <c r="W537" i="16"/>
  <c r="V537" i="16"/>
  <c r="AA537" i="16" s="1"/>
  <c r="S537" i="16"/>
  <c r="Z537" i="16" s="1"/>
  <c r="F537" i="16"/>
  <c r="E537" i="16"/>
  <c r="D537" i="16"/>
  <c r="C537" i="16"/>
  <c r="B537" i="16"/>
  <c r="AF536" i="16"/>
  <c r="AE536" i="16"/>
  <c r="AD536" i="16"/>
  <c r="AC536" i="16"/>
  <c r="AB536" i="16"/>
  <c r="X536" i="16"/>
  <c r="W536" i="16"/>
  <c r="V536" i="16"/>
  <c r="AA536" i="16" s="1"/>
  <c r="S536" i="16"/>
  <c r="Z536" i="16" s="1"/>
  <c r="F536" i="16"/>
  <c r="E536" i="16"/>
  <c r="D536" i="16"/>
  <c r="C536" i="16"/>
  <c r="B536" i="16"/>
  <c r="AF535" i="16"/>
  <c r="AE535" i="16"/>
  <c r="AD535" i="16"/>
  <c r="AC535" i="16"/>
  <c r="AB535" i="16"/>
  <c r="W535" i="16"/>
  <c r="V535" i="16"/>
  <c r="AA535" i="16" s="1"/>
  <c r="S535" i="16"/>
  <c r="Z535" i="16" s="1"/>
  <c r="F535" i="16"/>
  <c r="E535" i="16"/>
  <c r="D535" i="16"/>
  <c r="C535" i="16"/>
  <c r="B535" i="16"/>
  <c r="AF534" i="16"/>
  <c r="AE534" i="16"/>
  <c r="AD534" i="16"/>
  <c r="AC534" i="16"/>
  <c r="AB534" i="16"/>
  <c r="V534" i="16"/>
  <c r="S534" i="16"/>
  <c r="F534" i="16"/>
  <c r="E534" i="16"/>
  <c r="D534" i="16"/>
  <c r="C534" i="16"/>
  <c r="B534" i="16"/>
  <c r="AF533" i="16"/>
  <c r="AE533" i="16"/>
  <c r="AD533" i="16"/>
  <c r="AC533" i="16"/>
  <c r="AB533" i="16"/>
  <c r="AA533" i="16"/>
  <c r="V533" i="16"/>
  <c r="S533" i="16"/>
  <c r="F533" i="16"/>
  <c r="E533" i="16"/>
  <c r="D533" i="16"/>
  <c r="C533" i="16"/>
  <c r="B533" i="16"/>
  <c r="AF532" i="16"/>
  <c r="AE532" i="16"/>
  <c r="AD532" i="16"/>
  <c r="AC532" i="16"/>
  <c r="AB532" i="16"/>
  <c r="AA532" i="16"/>
  <c r="Z532" i="16"/>
  <c r="V532" i="16"/>
  <c r="S532" i="16"/>
  <c r="F532" i="16"/>
  <c r="E532" i="16"/>
  <c r="D532" i="16"/>
  <c r="C532" i="16"/>
  <c r="B532" i="16"/>
  <c r="AF531" i="16"/>
  <c r="AE531" i="16"/>
  <c r="AD531" i="16"/>
  <c r="AC531" i="16"/>
  <c r="AB531" i="16"/>
  <c r="V531" i="16"/>
  <c r="S531" i="16"/>
  <c r="X531" i="16" s="1"/>
  <c r="F531" i="16"/>
  <c r="E531" i="16"/>
  <c r="D531" i="16"/>
  <c r="C531" i="16"/>
  <c r="B531" i="16"/>
  <c r="AF530" i="16"/>
  <c r="AE530" i="16"/>
  <c r="AD530" i="16"/>
  <c r="AC530" i="16"/>
  <c r="AB530" i="16"/>
  <c r="Z530" i="16"/>
  <c r="Y530" i="16"/>
  <c r="X530" i="16"/>
  <c r="W530" i="16"/>
  <c r="V530" i="16"/>
  <c r="AA530" i="16" s="1"/>
  <c r="S530" i="16"/>
  <c r="F530" i="16"/>
  <c r="E530" i="16"/>
  <c r="D530" i="16"/>
  <c r="C530" i="16"/>
  <c r="B530" i="16"/>
  <c r="AF529" i="16"/>
  <c r="AE529" i="16"/>
  <c r="AD529" i="16"/>
  <c r="AC529" i="16"/>
  <c r="AB529" i="16"/>
  <c r="Y529" i="16"/>
  <c r="X529" i="16"/>
  <c r="W529" i="16"/>
  <c r="V529" i="16"/>
  <c r="AA529" i="16" s="1"/>
  <c r="S529" i="16"/>
  <c r="Z529" i="16" s="1"/>
  <c r="F529" i="16"/>
  <c r="E529" i="16"/>
  <c r="D529" i="16"/>
  <c r="C529" i="16"/>
  <c r="B529" i="16"/>
  <c r="AF528" i="16"/>
  <c r="AE528" i="16"/>
  <c r="AD528" i="16"/>
  <c r="AC528" i="16"/>
  <c r="AB528" i="16"/>
  <c r="X528" i="16"/>
  <c r="W528" i="16"/>
  <c r="V528" i="16"/>
  <c r="AA528" i="16" s="1"/>
  <c r="S528" i="16"/>
  <c r="F528" i="16"/>
  <c r="E528" i="16"/>
  <c r="D528" i="16"/>
  <c r="C528" i="16"/>
  <c r="B528" i="16"/>
  <c r="AF527" i="16"/>
  <c r="AE527" i="16"/>
  <c r="AD527" i="16"/>
  <c r="AC527" i="16"/>
  <c r="AB527" i="16"/>
  <c r="AA527" i="16"/>
  <c r="Z527" i="16"/>
  <c r="W527" i="16"/>
  <c r="V527" i="16"/>
  <c r="S527" i="16"/>
  <c r="F527" i="16"/>
  <c r="E527" i="16"/>
  <c r="D527" i="16"/>
  <c r="C527" i="16"/>
  <c r="B527" i="16"/>
  <c r="AF526" i="16"/>
  <c r="AE526" i="16"/>
  <c r="AD526" i="16"/>
  <c r="AC526" i="16"/>
  <c r="AB526" i="16"/>
  <c r="V526" i="16"/>
  <c r="AA526" i="16" s="1"/>
  <c r="S526" i="16"/>
  <c r="Y526" i="16" s="1"/>
  <c r="F526" i="16"/>
  <c r="E526" i="16"/>
  <c r="D526" i="16"/>
  <c r="C526" i="16"/>
  <c r="B526" i="16"/>
  <c r="AF525" i="16"/>
  <c r="AE525" i="16"/>
  <c r="AD525" i="16"/>
  <c r="AC525" i="16"/>
  <c r="AB525" i="16"/>
  <c r="AA525" i="16"/>
  <c r="Z525" i="16"/>
  <c r="Y525" i="16"/>
  <c r="X525" i="16"/>
  <c r="V525" i="16"/>
  <c r="S525" i="16"/>
  <c r="W525" i="16" s="1"/>
  <c r="F525" i="16"/>
  <c r="E525" i="16"/>
  <c r="D525" i="16"/>
  <c r="C525" i="16"/>
  <c r="B525" i="16"/>
  <c r="AF524" i="16"/>
  <c r="AE524" i="16"/>
  <c r="AD524" i="16"/>
  <c r="AC524" i="16"/>
  <c r="AB524" i="16"/>
  <c r="V524" i="16"/>
  <c r="S524" i="16"/>
  <c r="F524" i="16"/>
  <c r="E524" i="16"/>
  <c r="D524" i="16"/>
  <c r="C524" i="16"/>
  <c r="B524" i="16"/>
  <c r="AF523" i="16"/>
  <c r="AE523" i="16"/>
  <c r="AD523" i="16"/>
  <c r="AC523" i="16"/>
  <c r="AB523" i="16"/>
  <c r="AA523" i="16"/>
  <c r="Z523" i="16"/>
  <c r="Y523" i="16"/>
  <c r="X523" i="16"/>
  <c r="W523" i="16"/>
  <c r="V523" i="16"/>
  <c r="S523" i="16"/>
  <c r="F523" i="16"/>
  <c r="E523" i="16"/>
  <c r="D523" i="16"/>
  <c r="C523" i="16"/>
  <c r="B523" i="16"/>
  <c r="AF522" i="16"/>
  <c r="AE522" i="16"/>
  <c r="AD522" i="16"/>
  <c r="AC522" i="16"/>
  <c r="AB522" i="16"/>
  <c r="Z522" i="16"/>
  <c r="Y522" i="16"/>
  <c r="X522" i="16"/>
  <c r="W522" i="16"/>
  <c r="V522" i="16"/>
  <c r="AA522" i="16" s="1"/>
  <c r="S522" i="16"/>
  <c r="F522" i="16"/>
  <c r="E522" i="16"/>
  <c r="D522" i="16"/>
  <c r="C522" i="16"/>
  <c r="B522" i="16"/>
  <c r="AF521" i="16"/>
  <c r="AE521" i="16"/>
  <c r="AD521" i="16"/>
  <c r="AC521" i="16"/>
  <c r="AB521" i="16"/>
  <c r="Z521" i="16"/>
  <c r="Y521" i="16"/>
  <c r="X521" i="16"/>
  <c r="W521" i="16"/>
  <c r="V521" i="16"/>
  <c r="AA521" i="16" s="1"/>
  <c r="S521" i="16"/>
  <c r="F521" i="16"/>
  <c r="E521" i="16"/>
  <c r="D521" i="16"/>
  <c r="C521" i="16"/>
  <c r="B521" i="16"/>
  <c r="AF520" i="16"/>
  <c r="AE520" i="16"/>
  <c r="AD520" i="16"/>
  <c r="AC520" i="16"/>
  <c r="AB520" i="16"/>
  <c r="X520" i="16"/>
  <c r="W520" i="16"/>
  <c r="V520" i="16"/>
  <c r="AA520" i="16" s="1"/>
  <c r="S520" i="16"/>
  <c r="F520" i="16"/>
  <c r="E520" i="16"/>
  <c r="D520" i="16"/>
  <c r="C520" i="16"/>
  <c r="B520" i="16"/>
  <c r="AF519" i="16"/>
  <c r="AE519" i="16"/>
  <c r="AD519" i="16"/>
  <c r="AC519" i="16"/>
  <c r="AB519" i="16"/>
  <c r="AA519" i="16"/>
  <c r="Z519" i="16"/>
  <c r="W519" i="16"/>
  <c r="V519" i="16"/>
  <c r="S519" i="16"/>
  <c r="F519" i="16"/>
  <c r="E519" i="16"/>
  <c r="D519" i="16"/>
  <c r="C519" i="16"/>
  <c r="B519" i="16"/>
  <c r="AF518" i="16"/>
  <c r="AE518" i="16"/>
  <c r="AD518" i="16"/>
  <c r="AC518" i="16"/>
  <c r="AB518" i="16"/>
  <c r="Y518" i="16"/>
  <c r="W518" i="16"/>
  <c r="V518" i="16"/>
  <c r="AA518" i="16" s="1"/>
  <c r="S518" i="16"/>
  <c r="X518" i="16" s="1"/>
  <c r="F518" i="16"/>
  <c r="E518" i="16"/>
  <c r="D518" i="16"/>
  <c r="C518" i="16"/>
  <c r="B518" i="16"/>
  <c r="AF517" i="16"/>
  <c r="AE517" i="16"/>
  <c r="AD517" i="16"/>
  <c r="AC517" i="16"/>
  <c r="AB517" i="16"/>
  <c r="AA517" i="16"/>
  <c r="V517" i="16"/>
  <c r="S517" i="16"/>
  <c r="W517" i="16" s="1"/>
  <c r="F517" i="16"/>
  <c r="E517" i="16"/>
  <c r="D517" i="16"/>
  <c r="C517" i="16"/>
  <c r="B517" i="16"/>
  <c r="AF516" i="16"/>
  <c r="AE516" i="16"/>
  <c r="AD516" i="16"/>
  <c r="AC516" i="16"/>
  <c r="AB516" i="16"/>
  <c r="Z516" i="16"/>
  <c r="Y516" i="16"/>
  <c r="X516" i="16"/>
  <c r="V516" i="16"/>
  <c r="S516" i="16"/>
  <c r="W516" i="16" s="1"/>
  <c r="F516" i="16"/>
  <c r="E516" i="16"/>
  <c r="D516" i="16"/>
  <c r="C516" i="16"/>
  <c r="B516" i="16"/>
  <c r="AF515" i="16"/>
  <c r="AE515" i="16"/>
  <c r="AD515" i="16"/>
  <c r="AC515" i="16"/>
  <c r="AB515" i="16"/>
  <c r="Y515" i="16"/>
  <c r="X515" i="16"/>
  <c r="W515" i="16"/>
  <c r="V515" i="16"/>
  <c r="S515" i="16"/>
  <c r="F515" i="16"/>
  <c r="E515" i="16"/>
  <c r="D515" i="16"/>
  <c r="C515" i="16"/>
  <c r="B515" i="16"/>
  <c r="AF514" i="16"/>
  <c r="AE514" i="16"/>
  <c r="AD514" i="16"/>
  <c r="AC514" i="16"/>
  <c r="AB514" i="16"/>
  <c r="Z514" i="16"/>
  <c r="Y514" i="16"/>
  <c r="X514" i="16"/>
  <c r="W514" i="16"/>
  <c r="V514" i="16"/>
  <c r="AA514" i="16" s="1"/>
  <c r="S514" i="16"/>
  <c r="F514" i="16"/>
  <c r="E514" i="16"/>
  <c r="D514" i="16"/>
  <c r="C514" i="16"/>
  <c r="B514" i="16"/>
  <c r="AF513" i="16"/>
  <c r="AE513" i="16"/>
  <c r="AD513" i="16"/>
  <c r="AC513" i="16"/>
  <c r="AB513" i="16"/>
  <c r="Z513" i="16"/>
  <c r="Y513" i="16"/>
  <c r="X513" i="16"/>
  <c r="W513" i="16"/>
  <c r="V513" i="16"/>
  <c r="AA513" i="16" s="1"/>
  <c r="S513" i="16"/>
  <c r="H513" i="16"/>
  <c r="T513" i="16" s="1"/>
  <c r="F513" i="16"/>
  <c r="N513" i="16" s="1"/>
  <c r="E513" i="16"/>
  <c r="M513" i="16" s="1"/>
  <c r="D513" i="16"/>
  <c r="C513" i="16"/>
  <c r="B513" i="16"/>
  <c r="AF512" i="16"/>
  <c r="AE512" i="16"/>
  <c r="AD512" i="16"/>
  <c r="AC512" i="16"/>
  <c r="AB512" i="16"/>
  <c r="X512" i="16"/>
  <c r="W512" i="16"/>
  <c r="V512" i="16"/>
  <c r="AA512" i="16" s="1"/>
  <c r="S512" i="16"/>
  <c r="Z512" i="16" s="1"/>
  <c r="G512" i="16"/>
  <c r="F512" i="16"/>
  <c r="E512" i="16"/>
  <c r="D512" i="16"/>
  <c r="L512" i="16" s="1"/>
  <c r="C512" i="16"/>
  <c r="K512" i="16" s="1"/>
  <c r="B512" i="16"/>
  <c r="AF511" i="16"/>
  <c r="AE511" i="16"/>
  <c r="AD511" i="16"/>
  <c r="AC511" i="16"/>
  <c r="AB511" i="16"/>
  <c r="V511" i="16"/>
  <c r="S511" i="16"/>
  <c r="AA511" i="16" s="1"/>
  <c r="R511" i="16"/>
  <c r="Q511" i="16"/>
  <c r="P511" i="16"/>
  <c r="F511" i="16"/>
  <c r="E511" i="16"/>
  <c r="D511" i="16"/>
  <c r="C511" i="16"/>
  <c r="B511" i="16"/>
  <c r="J511" i="16" s="1"/>
  <c r="AF510" i="16"/>
  <c r="AE510" i="16"/>
  <c r="AD510" i="16"/>
  <c r="AC510" i="16"/>
  <c r="AB510" i="16"/>
  <c r="V510" i="16"/>
  <c r="S510" i="16"/>
  <c r="Z510" i="16" s="1"/>
  <c r="R510" i="16"/>
  <c r="Q510" i="16"/>
  <c r="P510" i="16"/>
  <c r="F510" i="16"/>
  <c r="E510" i="16"/>
  <c r="D510" i="16"/>
  <c r="C510" i="16"/>
  <c r="B510" i="16"/>
  <c r="I510" i="16" s="1"/>
  <c r="AF509" i="16"/>
  <c r="AE509" i="16"/>
  <c r="AD509" i="16"/>
  <c r="AC509" i="16"/>
  <c r="AB509" i="16"/>
  <c r="Z509" i="16"/>
  <c r="V509" i="16"/>
  <c r="S509" i="16"/>
  <c r="Y509" i="16" s="1"/>
  <c r="R509" i="16"/>
  <c r="Q509" i="16"/>
  <c r="P509" i="16"/>
  <c r="I509" i="16"/>
  <c r="F509" i="16"/>
  <c r="E509" i="16"/>
  <c r="D509" i="16"/>
  <c r="C509" i="16"/>
  <c r="B509" i="16"/>
  <c r="H509" i="16" s="1"/>
  <c r="A509" i="16"/>
  <c r="A510" i="16" s="1"/>
  <c r="A511" i="16" s="1"/>
  <c r="A512" i="16" s="1"/>
  <c r="A513" i="16" s="1"/>
  <c r="A514" i="16" s="1"/>
  <c r="A515" i="16" s="1"/>
  <c r="A516" i="16" s="1"/>
  <c r="A517" i="16" s="1"/>
  <c r="A518" i="16" s="1"/>
  <c r="A519" i="16" s="1"/>
  <c r="A520" i="16" s="1"/>
  <c r="A521" i="16" s="1"/>
  <c r="A522" i="16" s="1"/>
  <c r="A523" i="16" s="1"/>
  <c r="A524" i="16" s="1"/>
  <c r="A525" i="16" s="1"/>
  <c r="A526" i="16" s="1"/>
  <c r="A527" i="16" s="1"/>
  <c r="A528" i="16" s="1"/>
  <c r="A529" i="16" s="1"/>
  <c r="A530" i="16" s="1"/>
  <c r="A531" i="16" s="1"/>
  <c r="A532" i="16" s="1"/>
  <c r="A533" i="16" s="1"/>
  <c r="A534" i="16" s="1"/>
  <c r="A535" i="16" s="1"/>
  <c r="A536" i="16" s="1"/>
  <c r="A537" i="16" s="1"/>
  <c r="A538" i="16" s="1"/>
  <c r="A539" i="16" s="1"/>
  <c r="A540" i="16" s="1"/>
  <c r="A541" i="16" s="1"/>
  <c r="A542" i="16" s="1"/>
  <c r="A543" i="16" s="1"/>
  <c r="A544" i="16" s="1"/>
  <c r="A545" i="16" s="1"/>
  <c r="A546" i="16" s="1"/>
  <c r="A547" i="16" s="1"/>
  <c r="A548" i="16" s="1"/>
  <c r="A549" i="16" s="1"/>
  <c r="A550" i="16" s="1"/>
  <c r="A551" i="16" s="1"/>
  <c r="A552" i="16" s="1"/>
  <c r="A553" i="16" s="1"/>
  <c r="A554" i="16" s="1"/>
  <c r="A555" i="16" s="1"/>
  <c r="A556" i="16" s="1"/>
  <c r="A557" i="16" s="1"/>
  <c r="A558" i="16" s="1"/>
  <c r="A559" i="16" s="1"/>
  <c r="A560" i="16" s="1"/>
  <c r="A561" i="16" s="1"/>
  <c r="A562" i="16" s="1"/>
  <c r="A563" i="16" s="1"/>
  <c r="A564" i="16" s="1"/>
  <c r="A565" i="16" s="1"/>
  <c r="A566" i="16" s="1"/>
  <c r="A567" i="16" s="1"/>
  <c r="A568" i="16" s="1"/>
  <c r="A569" i="16" s="1"/>
  <c r="A570" i="16" s="1"/>
  <c r="A571" i="16" s="1"/>
  <c r="A572" i="16" s="1"/>
  <c r="A573" i="16" s="1"/>
  <c r="A574" i="16" s="1"/>
  <c r="A575" i="16" s="1"/>
  <c r="A576" i="16" s="1"/>
  <c r="A577" i="16" s="1"/>
  <c r="AE508" i="16"/>
  <c r="AC508" i="16"/>
  <c r="AB508" i="16"/>
  <c r="Z508" i="16"/>
  <c r="Y508" i="16"/>
  <c r="X508" i="16"/>
  <c r="W508" i="16"/>
  <c r="V508" i="16"/>
  <c r="AA508" i="16" s="1"/>
  <c r="S508" i="16"/>
  <c r="Q508" i="16"/>
  <c r="P508" i="16"/>
  <c r="R508" i="16" s="1"/>
  <c r="I508" i="16"/>
  <c r="U508" i="16" s="1"/>
  <c r="H508" i="16"/>
  <c r="G508" i="16"/>
  <c r="F508" i="16"/>
  <c r="N508" i="16" s="1"/>
  <c r="E508" i="16"/>
  <c r="M508" i="16" s="1"/>
  <c r="D508" i="16"/>
  <c r="L508" i="16" s="1"/>
  <c r="C508" i="16"/>
  <c r="K508" i="16" s="1"/>
  <c r="B508" i="16"/>
  <c r="J508" i="16" s="1"/>
  <c r="AF577" i="15"/>
  <c r="AE577" i="15"/>
  <c r="AD577" i="15"/>
  <c r="AC577" i="15"/>
  <c r="AB577" i="15"/>
  <c r="Z577" i="15"/>
  <c r="Y577" i="15"/>
  <c r="X577" i="15"/>
  <c r="W577" i="15"/>
  <c r="V577" i="15"/>
  <c r="AA577" i="15" s="1"/>
  <c r="S577" i="15"/>
  <c r="F577" i="15"/>
  <c r="E577" i="15"/>
  <c r="D577" i="15"/>
  <c r="C577" i="15"/>
  <c r="B577" i="15"/>
  <c r="AF576" i="15"/>
  <c r="AE576" i="15"/>
  <c r="AD576" i="15"/>
  <c r="AC576" i="15"/>
  <c r="AB576" i="15"/>
  <c r="Y576" i="15"/>
  <c r="X576" i="15"/>
  <c r="W576" i="15"/>
  <c r="V576" i="15"/>
  <c r="AA576" i="15" s="1"/>
  <c r="S576" i="15"/>
  <c r="F576" i="15"/>
  <c r="E576" i="15"/>
  <c r="D576" i="15"/>
  <c r="C576" i="15"/>
  <c r="B576" i="15"/>
  <c r="AF575" i="15"/>
  <c r="AE575" i="15"/>
  <c r="AD575" i="15"/>
  <c r="AC575" i="15"/>
  <c r="AB575" i="15"/>
  <c r="Z575" i="15"/>
  <c r="X575" i="15"/>
  <c r="W575" i="15"/>
  <c r="V575" i="15"/>
  <c r="AA575" i="15" s="1"/>
  <c r="S575" i="15"/>
  <c r="Y575" i="15" s="1"/>
  <c r="F575" i="15"/>
  <c r="E575" i="15"/>
  <c r="D575" i="15"/>
  <c r="C575" i="15"/>
  <c r="B575" i="15"/>
  <c r="AF574" i="15"/>
  <c r="AE574" i="15"/>
  <c r="AD574" i="15"/>
  <c r="AC574" i="15"/>
  <c r="AB574" i="15"/>
  <c r="Y574" i="15"/>
  <c r="W574" i="15"/>
  <c r="V574" i="15"/>
  <c r="AA574" i="15" s="1"/>
  <c r="S574" i="15"/>
  <c r="F574" i="15"/>
  <c r="E574" i="15"/>
  <c r="D574" i="15"/>
  <c r="C574" i="15"/>
  <c r="B574" i="15"/>
  <c r="AF573" i="15"/>
  <c r="AE573" i="15"/>
  <c r="AD573" i="15"/>
  <c r="AC573" i="15"/>
  <c r="AB573" i="15"/>
  <c r="Z573" i="15"/>
  <c r="X573" i="15"/>
  <c r="V573" i="15"/>
  <c r="AA573" i="15" s="1"/>
  <c r="S573" i="15"/>
  <c r="Y573" i="15" s="1"/>
  <c r="F573" i="15"/>
  <c r="E573" i="15"/>
  <c r="D573" i="15"/>
  <c r="C573" i="15"/>
  <c r="B573" i="15"/>
  <c r="AF572" i="15"/>
  <c r="AE572" i="15"/>
  <c r="AD572" i="15"/>
  <c r="AC572" i="15"/>
  <c r="AB572" i="15"/>
  <c r="W572" i="15"/>
  <c r="V572" i="15"/>
  <c r="S572" i="15"/>
  <c r="AA572" i="15" s="1"/>
  <c r="F572" i="15"/>
  <c r="E572" i="15"/>
  <c r="D572" i="15"/>
  <c r="C572" i="15"/>
  <c r="B572" i="15"/>
  <c r="AF571" i="15"/>
  <c r="AE571" i="15"/>
  <c r="AD571" i="15"/>
  <c r="AC571" i="15"/>
  <c r="AB571" i="15"/>
  <c r="AA571" i="15"/>
  <c r="V571" i="15"/>
  <c r="S571" i="15"/>
  <c r="F571" i="15"/>
  <c r="E571" i="15"/>
  <c r="D571" i="15"/>
  <c r="C571" i="15"/>
  <c r="B571" i="15"/>
  <c r="AF570" i="15"/>
  <c r="AE570" i="15"/>
  <c r="AD570" i="15"/>
  <c r="AC570" i="15"/>
  <c r="AB570" i="15"/>
  <c r="V570" i="15"/>
  <c r="S570" i="15"/>
  <c r="F570" i="15"/>
  <c r="E570" i="15"/>
  <c r="D570" i="15"/>
  <c r="C570" i="15"/>
  <c r="B570" i="15"/>
  <c r="AF569" i="15"/>
  <c r="AE569" i="15"/>
  <c r="AD569" i="15"/>
  <c r="AC569" i="15"/>
  <c r="AB569" i="15"/>
  <c r="Z569" i="15"/>
  <c r="Y569" i="15"/>
  <c r="X569" i="15"/>
  <c r="W569" i="15"/>
  <c r="V569" i="15"/>
  <c r="AA569" i="15" s="1"/>
  <c r="S569" i="15"/>
  <c r="F569" i="15"/>
  <c r="E569" i="15"/>
  <c r="D569" i="15"/>
  <c r="C569" i="15"/>
  <c r="B569" i="15"/>
  <c r="AF568" i="15"/>
  <c r="AE568" i="15"/>
  <c r="AD568" i="15"/>
  <c r="AC568" i="15"/>
  <c r="AB568" i="15"/>
  <c r="V568" i="15"/>
  <c r="S568" i="15"/>
  <c r="F568" i="15"/>
  <c r="E568" i="15"/>
  <c r="D568" i="15"/>
  <c r="C568" i="15"/>
  <c r="B568" i="15"/>
  <c r="AF567" i="15"/>
  <c r="AE567" i="15"/>
  <c r="AD567" i="15"/>
  <c r="AC567" i="15"/>
  <c r="AB567" i="15"/>
  <c r="Z567" i="15"/>
  <c r="X567" i="15"/>
  <c r="W567" i="15"/>
  <c r="V567" i="15"/>
  <c r="AA567" i="15" s="1"/>
  <c r="S567" i="15"/>
  <c r="Y567" i="15" s="1"/>
  <c r="F567" i="15"/>
  <c r="E567" i="15"/>
  <c r="D567" i="15"/>
  <c r="C567" i="15"/>
  <c r="B567" i="15"/>
  <c r="AF566" i="15"/>
  <c r="AE566" i="15"/>
  <c r="AD566" i="15"/>
  <c r="AC566" i="15"/>
  <c r="AB566" i="15"/>
  <c r="Y566" i="15"/>
  <c r="W566" i="15"/>
  <c r="V566" i="15"/>
  <c r="AA566" i="15" s="1"/>
  <c r="S566" i="15"/>
  <c r="F566" i="15"/>
  <c r="E566" i="15"/>
  <c r="D566" i="15"/>
  <c r="C566" i="15"/>
  <c r="B566" i="15"/>
  <c r="AF565" i="15"/>
  <c r="AE565" i="15"/>
  <c r="AD565" i="15"/>
  <c r="AC565" i="15"/>
  <c r="AB565" i="15"/>
  <c r="Z565" i="15"/>
  <c r="X565" i="15"/>
  <c r="V565" i="15"/>
  <c r="AA565" i="15" s="1"/>
  <c r="S565" i="15"/>
  <c r="Y565" i="15" s="1"/>
  <c r="F565" i="15"/>
  <c r="E565" i="15"/>
  <c r="D565" i="15"/>
  <c r="C565" i="15"/>
  <c r="B565" i="15"/>
  <c r="AF564" i="15"/>
  <c r="AE564" i="15"/>
  <c r="AD564" i="15"/>
  <c r="AC564" i="15"/>
  <c r="AB564" i="15"/>
  <c r="AA564" i="15"/>
  <c r="W564" i="15"/>
  <c r="V564" i="15"/>
  <c r="S564" i="15"/>
  <c r="F564" i="15"/>
  <c r="E564" i="15"/>
  <c r="D564" i="15"/>
  <c r="C564" i="15"/>
  <c r="B564" i="15"/>
  <c r="AF563" i="15"/>
  <c r="AE563" i="15"/>
  <c r="AD563" i="15"/>
  <c r="AC563" i="15"/>
  <c r="AB563" i="15"/>
  <c r="V563" i="15"/>
  <c r="AA563" i="15" s="1"/>
  <c r="S563" i="15"/>
  <c r="F563" i="15"/>
  <c r="E563" i="15"/>
  <c r="D563" i="15"/>
  <c r="C563" i="15"/>
  <c r="B563" i="15"/>
  <c r="AF562" i="15"/>
  <c r="AE562" i="15"/>
  <c r="AD562" i="15"/>
  <c r="AC562" i="15"/>
  <c r="AB562" i="15"/>
  <c r="V562" i="15"/>
  <c r="S562" i="15"/>
  <c r="F562" i="15"/>
  <c r="E562" i="15"/>
  <c r="D562" i="15"/>
  <c r="C562" i="15"/>
  <c r="B562" i="15"/>
  <c r="AF561" i="15"/>
  <c r="AE561" i="15"/>
  <c r="AD561" i="15"/>
  <c r="AC561" i="15"/>
  <c r="AB561" i="15"/>
  <c r="Z561" i="15"/>
  <c r="Y561" i="15"/>
  <c r="X561" i="15"/>
  <c r="W561" i="15"/>
  <c r="V561" i="15"/>
  <c r="AA561" i="15" s="1"/>
  <c r="S561" i="15"/>
  <c r="F561" i="15"/>
  <c r="E561" i="15"/>
  <c r="D561" i="15"/>
  <c r="C561" i="15"/>
  <c r="B561" i="15"/>
  <c r="AF560" i="15"/>
  <c r="AE560" i="15"/>
  <c r="AD560" i="15"/>
  <c r="AC560" i="15"/>
  <c r="AB560" i="15"/>
  <c r="X560" i="15"/>
  <c r="V560" i="15"/>
  <c r="S560" i="15"/>
  <c r="F560" i="15"/>
  <c r="E560" i="15"/>
  <c r="D560" i="15"/>
  <c r="C560" i="15"/>
  <c r="B560" i="15"/>
  <c r="AF559" i="15"/>
  <c r="AE559" i="15"/>
  <c r="AD559" i="15"/>
  <c r="AC559" i="15"/>
  <c r="AB559" i="15"/>
  <c r="Z559" i="15"/>
  <c r="X559" i="15"/>
  <c r="W559" i="15"/>
  <c r="V559" i="15"/>
  <c r="AA559" i="15" s="1"/>
  <c r="S559" i="15"/>
  <c r="Y559" i="15" s="1"/>
  <c r="F559" i="15"/>
  <c r="E559" i="15"/>
  <c r="D559" i="15"/>
  <c r="C559" i="15"/>
  <c r="B559" i="15"/>
  <c r="AF558" i="15"/>
  <c r="AE558" i="15"/>
  <c r="AD558" i="15"/>
  <c r="AC558" i="15"/>
  <c r="AB558" i="15"/>
  <c r="Y558" i="15"/>
  <c r="W558" i="15"/>
  <c r="V558" i="15"/>
  <c r="AA558" i="15" s="1"/>
  <c r="S558" i="15"/>
  <c r="F558" i="15"/>
  <c r="E558" i="15"/>
  <c r="D558" i="15"/>
  <c r="C558" i="15"/>
  <c r="B558" i="15"/>
  <c r="AF557" i="15"/>
  <c r="AE557" i="15"/>
  <c r="AD557" i="15"/>
  <c r="AC557" i="15"/>
  <c r="AB557" i="15"/>
  <c r="Z557" i="15"/>
  <c r="X557" i="15"/>
  <c r="V557" i="15"/>
  <c r="AA557" i="15" s="1"/>
  <c r="S557" i="15"/>
  <c r="Y557" i="15" s="1"/>
  <c r="F557" i="15"/>
  <c r="E557" i="15"/>
  <c r="D557" i="15"/>
  <c r="C557" i="15"/>
  <c r="B557" i="15"/>
  <c r="AF556" i="15"/>
  <c r="AE556" i="15"/>
  <c r="AD556" i="15"/>
  <c r="AC556" i="15"/>
  <c r="AB556" i="15"/>
  <c r="V556" i="15"/>
  <c r="S556" i="15"/>
  <c r="F556" i="15"/>
  <c r="E556" i="15"/>
  <c r="D556" i="15"/>
  <c r="C556" i="15"/>
  <c r="B556" i="15"/>
  <c r="AF555" i="15"/>
  <c r="AE555" i="15"/>
  <c r="AD555" i="15"/>
  <c r="AC555" i="15"/>
  <c r="AB555" i="15"/>
  <c r="V555" i="15"/>
  <c r="S555" i="15"/>
  <c r="F555" i="15"/>
  <c r="E555" i="15"/>
  <c r="D555" i="15"/>
  <c r="C555" i="15"/>
  <c r="B555" i="15"/>
  <c r="AF554" i="15"/>
  <c r="AE554" i="15"/>
  <c r="AD554" i="15"/>
  <c r="AC554" i="15"/>
  <c r="AB554" i="15"/>
  <c r="AA554" i="15"/>
  <c r="V554" i="15"/>
  <c r="S554" i="15"/>
  <c r="F554" i="15"/>
  <c r="E554" i="15"/>
  <c r="D554" i="15"/>
  <c r="C554" i="15"/>
  <c r="B554" i="15"/>
  <c r="AF553" i="15"/>
  <c r="AE553" i="15"/>
  <c r="AD553" i="15"/>
  <c r="AC553" i="15"/>
  <c r="AB553" i="15"/>
  <c r="Z553" i="15"/>
  <c r="Y553" i="15"/>
  <c r="X553" i="15"/>
  <c r="W553" i="15"/>
  <c r="V553" i="15"/>
  <c r="AA553" i="15" s="1"/>
  <c r="S553" i="15"/>
  <c r="F553" i="15"/>
  <c r="E553" i="15"/>
  <c r="D553" i="15"/>
  <c r="C553" i="15"/>
  <c r="B553" i="15"/>
  <c r="AF552" i="15"/>
  <c r="AE552" i="15"/>
  <c r="AD552" i="15"/>
  <c r="AC552" i="15"/>
  <c r="AB552" i="15"/>
  <c r="X552" i="15"/>
  <c r="V552" i="15"/>
  <c r="S552" i="15"/>
  <c r="F552" i="15"/>
  <c r="E552" i="15"/>
  <c r="D552" i="15"/>
  <c r="C552" i="15"/>
  <c r="B552" i="15"/>
  <c r="AF551" i="15"/>
  <c r="AE551" i="15"/>
  <c r="AD551" i="15"/>
  <c r="AC551" i="15"/>
  <c r="AB551" i="15"/>
  <c r="Z551" i="15"/>
  <c r="X551" i="15"/>
  <c r="W551" i="15"/>
  <c r="V551" i="15"/>
  <c r="AA551" i="15" s="1"/>
  <c r="S551" i="15"/>
  <c r="Y551" i="15" s="1"/>
  <c r="F551" i="15"/>
  <c r="E551" i="15"/>
  <c r="D551" i="15"/>
  <c r="C551" i="15"/>
  <c r="B551" i="15"/>
  <c r="AF550" i="15"/>
  <c r="AE550" i="15"/>
  <c r="AD550" i="15"/>
  <c r="AC550" i="15"/>
  <c r="AB550" i="15"/>
  <c r="Y550" i="15"/>
  <c r="V550" i="15"/>
  <c r="AA550" i="15" s="1"/>
  <c r="S550" i="15"/>
  <c r="F550" i="15"/>
  <c r="E550" i="15"/>
  <c r="D550" i="15"/>
  <c r="C550" i="15"/>
  <c r="B550" i="15"/>
  <c r="AF549" i="15"/>
  <c r="AE549" i="15"/>
  <c r="AD549" i="15"/>
  <c r="AC549" i="15"/>
  <c r="AB549" i="15"/>
  <c r="Z549" i="15"/>
  <c r="X549" i="15"/>
  <c r="V549" i="15"/>
  <c r="AA549" i="15" s="1"/>
  <c r="S549" i="15"/>
  <c r="Y549" i="15" s="1"/>
  <c r="F549" i="15"/>
  <c r="E549" i="15"/>
  <c r="D549" i="15"/>
  <c r="C549" i="15"/>
  <c r="B549" i="15"/>
  <c r="AF548" i="15"/>
  <c r="AE548" i="15"/>
  <c r="AD548" i="15"/>
  <c r="AC548" i="15"/>
  <c r="AB548" i="15"/>
  <c r="Y548" i="15"/>
  <c r="W548" i="15"/>
  <c r="V548" i="15"/>
  <c r="S548" i="15"/>
  <c r="AA548" i="15" s="1"/>
  <c r="F548" i="15"/>
  <c r="E548" i="15"/>
  <c r="D548" i="15"/>
  <c r="C548" i="15"/>
  <c r="B548" i="15"/>
  <c r="AF547" i="15"/>
  <c r="AE547" i="15"/>
  <c r="AD547" i="15"/>
  <c r="AC547" i="15"/>
  <c r="AB547" i="15"/>
  <c r="V547" i="15"/>
  <c r="S547" i="15"/>
  <c r="F547" i="15"/>
  <c r="E547" i="15"/>
  <c r="D547" i="15"/>
  <c r="C547" i="15"/>
  <c r="B547" i="15"/>
  <c r="AF546" i="15"/>
  <c r="AE546" i="15"/>
  <c r="AD546" i="15"/>
  <c r="AC546" i="15"/>
  <c r="AB546" i="15"/>
  <c r="AA546" i="15"/>
  <c r="Z546" i="15"/>
  <c r="Y546" i="15"/>
  <c r="W546" i="15"/>
  <c r="V546" i="15"/>
  <c r="S546" i="15"/>
  <c r="F546" i="15"/>
  <c r="E546" i="15"/>
  <c r="D546" i="15"/>
  <c r="C546" i="15"/>
  <c r="B546" i="15"/>
  <c r="AF545" i="15"/>
  <c r="AE545" i="15"/>
  <c r="AD545" i="15"/>
  <c r="AC545" i="15"/>
  <c r="AB545" i="15"/>
  <c r="Z545" i="15"/>
  <c r="Y545" i="15"/>
  <c r="X545" i="15"/>
  <c r="W545" i="15"/>
  <c r="V545" i="15"/>
  <c r="AA545" i="15" s="1"/>
  <c r="S545" i="15"/>
  <c r="F545" i="15"/>
  <c r="E545" i="15"/>
  <c r="D545" i="15"/>
  <c r="C545" i="15"/>
  <c r="B545" i="15"/>
  <c r="AF544" i="15"/>
  <c r="AE544" i="15"/>
  <c r="AD544" i="15"/>
  <c r="AC544" i="15"/>
  <c r="AB544" i="15"/>
  <c r="V544" i="15"/>
  <c r="S544" i="15"/>
  <c r="F544" i="15"/>
  <c r="E544" i="15"/>
  <c r="D544" i="15"/>
  <c r="C544" i="15"/>
  <c r="B544" i="15"/>
  <c r="AF543" i="15"/>
  <c r="AE543" i="15"/>
  <c r="AD543" i="15"/>
  <c r="AC543" i="15"/>
  <c r="AB543" i="15"/>
  <c r="Z543" i="15"/>
  <c r="X543" i="15"/>
  <c r="W543" i="15"/>
  <c r="V543" i="15"/>
  <c r="AA543" i="15" s="1"/>
  <c r="S543" i="15"/>
  <c r="Y543" i="15" s="1"/>
  <c r="F543" i="15"/>
  <c r="E543" i="15"/>
  <c r="D543" i="15"/>
  <c r="C543" i="15"/>
  <c r="B543" i="15"/>
  <c r="AF542" i="15"/>
  <c r="AE542" i="15"/>
  <c r="AD542" i="15"/>
  <c r="AC542" i="15"/>
  <c r="AB542" i="15"/>
  <c r="V542" i="15"/>
  <c r="S542" i="15"/>
  <c r="F542" i="15"/>
  <c r="E542" i="15"/>
  <c r="D542" i="15"/>
  <c r="C542" i="15"/>
  <c r="B542" i="15"/>
  <c r="AF541" i="15"/>
  <c r="AE541" i="15"/>
  <c r="AD541" i="15"/>
  <c r="AC541" i="15"/>
  <c r="AB541" i="15"/>
  <c r="Z541" i="15"/>
  <c r="X541" i="15"/>
  <c r="V541" i="15"/>
  <c r="AA541" i="15" s="1"/>
  <c r="S541" i="15"/>
  <c r="Y541" i="15" s="1"/>
  <c r="F541" i="15"/>
  <c r="E541" i="15"/>
  <c r="D541" i="15"/>
  <c r="C541" i="15"/>
  <c r="B541" i="15"/>
  <c r="AF540" i="15"/>
  <c r="AE540" i="15"/>
  <c r="AD540" i="15"/>
  <c r="AC540" i="15"/>
  <c r="AB540" i="15"/>
  <c r="Y540" i="15"/>
  <c r="V540" i="15"/>
  <c r="S540" i="15"/>
  <c r="F540" i="15"/>
  <c r="E540" i="15"/>
  <c r="D540" i="15"/>
  <c r="C540" i="15"/>
  <c r="B540" i="15"/>
  <c r="AF539" i="15"/>
  <c r="AE539" i="15"/>
  <c r="AD539" i="15"/>
  <c r="AC539" i="15"/>
  <c r="AB539" i="15"/>
  <c r="V539" i="15"/>
  <c r="S539" i="15"/>
  <c r="F539" i="15"/>
  <c r="E539" i="15"/>
  <c r="D539" i="15"/>
  <c r="C539" i="15"/>
  <c r="B539" i="15"/>
  <c r="AF538" i="15"/>
  <c r="AE538" i="15"/>
  <c r="AD538" i="15"/>
  <c r="AC538" i="15"/>
  <c r="AB538" i="15"/>
  <c r="Z538" i="15"/>
  <c r="Y538" i="15"/>
  <c r="X538" i="15"/>
  <c r="W538" i="15"/>
  <c r="V538" i="15"/>
  <c r="S538" i="15"/>
  <c r="F538" i="15"/>
  <c r="E538" i="15"/>
  <c r="D538" i="15"/>
  <c r="C538" i="15"/>
  <c r="B538" i="15"/>
  <c r="AF537" i="15"/>
  <c r="AE537" i="15"/>
  <c r="AD537" i="15"/>
  <c r="AC537" i="15"/>
  <c r="AB537" i="15"/>
  <c r="V537" i="15"/>
  <c r="AA537" i="15" s="1"/>
  <c r="S537" i="15"/>
  <c r="Y537" i="15" s="1"/>
  <c r="F537" i="15"/>
  <c r="E537" i="15"/>
  <c r="D537" i="15"/>
  <c r="C537" i="15"/>
  <c r="B537" i="15"/>
  <c r="AF536" i="15"/>
  <c r="AE536" i="15"/>
  <c r="AD536" i="15"/>
  <c r="AC536" i="15"/>
  <c r="AB536" i="15"/>
  <c r="Z536" i="15"/>
  <c r="X536" i="15"/>
  <c r="V536" i="15"/>
  <c r="AA536" i="15" s="1"/>
  <c r="S536" i="15"/>
  <c r="F536" i="15"/>
  <c r="E536" i="15"/>
  <c r="D536" i="15"/>
  <c r="C536" i="15"/>
  <c r="B536" i="15"/>
  <c r="AF535" i="15"/>
  <c r="AE535" i="15"/>
  <c r="AD535" i="15"/>
  <c r="AC535" i="15"/>
  <c r="AB535" i="15"/>
  <c r="AA535" i="15"/>
  <c r="V535" i="15"/>
  <c r="S535" i="15"/>
  <c r="X535" i="15" s="1"/>
  <c r="F535" i="15"/>
  <c r="E535" i="15"/>
  <c r="D535" i="15"/>
  <c r="C535" i="15"/>
  <c r="B535" i="15"/>
  <c r="AF534" i="15"/>
  <c r="AE534" i="15"/>
  <c r="AD534" i="15"/>
  <c r="AC534" i="15"/>
  <c r="AB534" i="15"/>
  <c r="AA534" i="15"/>
  <c r="Z534" i="15"/>
  <c r="Y534" i="15"/>
  <c r="X534" i="15"/>
  <c r="W534" i="15"/>
  <c r="V534" i="15"/>
  <c r="S534" i="15"/>
  <c r="F534" i="15"/>
  <c r="E534" i="15"/>
  <c r="D534" i="15"/>
  <c r="C534" i="15"/>
  <c r="B534" i="15"/>
  <c r="AF533" i="15"/>
  <c r="AE533" i="15"/>
  <c r="AD533" i="15"/>
  <c r="AC533" i="15"/>
  <c r="AB533" i="15"/>
  <c r="V533" i="15"/>
  <c r="AA533" i="15" s="1"/>
  <c r="S533" i="15"/>
  <c r="Z533" i="15" s="1"/>
  <c r="F533" i="15"/>
  <c r="E533" i="15"/>
  <c r="D533" i="15"/>
  <c r="C533" i="15"/>
  <c r="B533" i="15"/>
  <c r="AF532" i="15"/>
  <c r="AE532" i="15"/>
  <c r="AD532" i="15"/>
  <c r="AC532" i="15"/>
  <c r="AB532" i="15"/>
  <c r="Z532" i="15"/>
  <c r="Y532" i="15"/>
  <c r="X532" i="15"/>
  <c r="W532" i="15"/>
  <c r="V532" i="15"/>
  <c r="AA532" i="15" s="1"/>
  <c r="S532" i="15"/>
  <c r="F532" i="15"/>
  <c r="E532" i="15"/>
  <c r="D532" i="15"/>
  <c r="C532" i="15"/>
  <c r="B532" i="15"/>
  <c r="AF531" i="15"/>
  <c r="AE531" i="15"/>
  <c r="AD531" i="15"/>
  <c r="AC531" i="15"/>
  <c r="AB531" i="15"/>
  <c r="W531" i="15"/>
  <c r="V531" i="15"/>
  <c r="AA531" i="15" s="1"/>
  <c r="S531" i="15"/>
  <c r="Z531" i="15" s="1"/>
  <c r="F531" i="15"/>
  <c r="E531" i="15"/>
  <c r="D531" i="15"/>
  <c r="C531" i="15"/>
  <c r="B531" i="15"/>
  <c r="AF530" i="15"/>
  <c r="AE530" i="15"/>
  <c r="AD530" i="15"/>
  <c r="AC530" i="15"/>
  <c r="AB530" i="15"/>
  <c r="AA530" i="15"/>
  <c r="Z530" i="15"/>
  <c r="X530" i="15"/>
  <c r="V530" i="15"/>
  <c r="S530" i="15"/>
  <c r="Y530" i="15" s="1"/>
  <c r="F530" i="15"/>
  <c r="E530" i="15"/>
  <c r="D530" i="15"/>
  <c r="C530" i="15"/>
  <c r="B530" i="15"/>
  <c r="AF529" i="15"/>
  <c r="AE529" i="15"/>
  <c r="AD529" i="15"/>
  <c r="AC529" i="15"/>
  <c r="AB529" i="15"/>
  <c r="W529" i="15"/>
  <c r="V529" i="15"/>
  <c r="AA529" i="15" s="1"/>
  <c r="S529" i="15"/>
  <c r="X529" i="15" s="1"/>
  <c r="F529" i="15"/>
  <c r="E529" i="15"/>
  <c r="D529" i="15"/>
  <c r="C529" i="15"/>
  <c r="B529" i="15"/>
  <c r="AF528" i="15"/>
  <c r="AE528" i="15"/>
  <c r="AD528" i="15"/>
  <c r="AC528" i="15"/>
  <c r="AB528" i="15"/>
  <c r="AA528" i="15"/>
  <c r="V528" i="15"/>
  <c r="S528" i="15"/>
  <c r="W528" i="15" s="1"/>
  <c r="F528" i="15"/>
  <c r="E528" i="15"/>
  <c r="D528" i="15"/>
  <c r="C528" i="15"/>
  <c r="B528" i="15"/>
  <c r="AF527" i="15"/>
  <c r="AE527" i="15"/>
  <c r="AD527" i="15"/>
  <c r="AC527" i="15"/>
  <c r="AB527" i="15"/>
  <c r="Z527" i="15"/>
  <c r="Y527" i="15"/>
  <c r="X527" i="15"/>
  <c r="V527" i="15"/>
  <c r="S527" i="15"/>
  <c r="W527" i="15" s="1"/>
  <c r="F527" i="15"/>
  <c r="E527" i="15"/>
  <c r="D527" i="15"/>
  <c r="C527" i="15"/>
  <c r="B527" i="15"/>
  <c r="AF526" i="15"/>
  <c r="AE526" i="15"/>
  <c r="AD526" i="15"/>
  <c r="AC526" i="15"/>
  <c r="AB526" i="15"/>
  <c r="X526" i="15"/>
  <c r="W526" i="15"/>
  <c r="V526" i="15"/>
  <c r="AA526" i="15" s="1"/>
  <c r="S526" i="15"/>
  <c r="Z526" i="15" s="1"/>
  <c r="F526" i="15"/>
  <c r="E526" i="15"/>
  <c r="D526" i="15"/>
  <c r="C526" i="15"/>
  <c r="B526" i="15"/>
  <c r="AF525" i="15"/>
  <c r="AE525" i="15"/>
  <c r="AD525" i="15"/>
  <c r="AC525" i="15"/>
  <c r="AB525" i="15"/>
  <c r="AA525" i="15"/>
  <c r="V525" i="15"/>
  <c r="S525" i="15"/>
  <c r="F525" i="15"/>
  <c r="E525" i="15"/>
  <c r="D525" i="15"/>
  <c r="C525" i="15"/>
  <c r="B525" i="15"/>
  <c r="AF524" i="15"/>
  <c r="AE524" i="15"/>
  <c r="AD524" i="15"/>
  <c r="AC524" i="15"/>
  <c r="AB524" i="15"/>
  <c r="Z524" i="15"/>
  <c r="Y524" i="15"/>
  <c r="X524" i="15"/>
  <c r="W524" i="15"/>
  <c r="V524" i="15"/>
  <c r="AA524" i="15" s="1"/>
  <c r="S524" i="15"/>
  <c r="F524" i="15"/>
  <c r="E524" i="15"/>
  <c r="D524" i="15"/>
  <c r="C524" i="15"/>
  <c r="B524" i="15"/>
  <c r="AF523" i="15"/>
  <c r="AE523" i="15"/>
  <c r="AD523" i="15"/>
  <c r="AC523" i="15"/>
  <c r="AB523" i="15"/>
  <c r="X523" i="15"/>
  <c r="W523" i="15"/>
  <c r="V523" i="15"/>
  <c r="AA523" i="15" s="1"/>
  <c r="S523" i="15"/>
  <c r="Z523" i="15" s="1"/>
  <c r="F523" i="15"/>
  <c r="E523" i="15"/>
  <c r="D523" i="15"/>
  <c r="C523" i="15"/>
  <c r="B523" i="15"/>
  <c r="AF522" i="15"/>
  <c r="AE522" i="15"/>
  <c r="AD522" i="15"/>
  <c r="AC522" i="15"/>
  <c r="AB522" i="15"/>
  <c r="Z522" i="15"/>
  <c r="Y522" i="15"/>
  <c r="X522" i="15"/>
  <c r="V522" i="15"/>
  <c r="AA522" i="15" s="1"/>
  <c r="S522" i="15"/>
  <c r="W522" i="15" s="1"/>
  <c r="F522" i="15"/>
  <c r="E522" i="15"/>
  <c r="D522" i="15"/>
  <c r="C522" i="15"/>
  <c r="B522" i="15"/>
  <c r="AF521" i="15"/>
  <c r="AE521" i="15"/>
  <c r="AD521" i="15"/>
  <c r="AC521" i="15"/>
  <c r="AB521" i="15"/>
  <c r="Y521" i="15"/>
  <c r="X521" i="15"/>
  <c r="W521" i="15"/>
  <c r="V521" i="15"/>
  <c r="S521" i="15"/>
  <c r="F521" i="15"/>
  <c r="E521" i="15"/>
  <c r="D521" i="15"/>
  <c r="C521" i="15"/>
  <c r="B521" i="15"/>
  <c r="AF520" i="15"/>
  <c r="AE520" i="15"/>
  <c r="AD520" i="15"/>
  <c r="AC520" i="15"/>
  <c r="AB520" i="15"/>
  <c r="Z520" i="15"/>
  <c r="Y520" i="15"/>
  <c r="X520" i="15"/>
  <c r="W520" i="15"/>
  <c r="V520" i="15"/>
  <c r="AA520" i="15" s="1"/>
  <c r="S520" i="15"/>
  <c r="F520" i="15"/>
  <c r="E520" i="15"/>
  <c r="D520" i="15"/>
  <c r="C520" i="15"/>
  <c r="B520" i="15"/>
  <c r="AF519" i="15"/>
  <c r="AE519" i="15"/>
  <c r="AD519" i="15"/>
  <c r="AC519" i="15"/>
  <c r="AB519" i="15"/>
  <c r="Y519" i="15"/>
  <c r="W519" i="15"/>
  <c r="V519" i="15"/>
  <c r="AA519" i="15" s="1"/>
  <c r="S519" i="15"/>
  <c r="F519" i="15"/>
  <c r="E519" i="15"/>
  <c r="D519" i="15"/>
  <c r="C519" i="15"/>
  <c r="B519" i="15"/>
  <c r="AF518" i="15"/>
  <c r="AE518" i="15"/>
  <c r="AD518" i="15"/>
  <c r="AC518" i="15"/>
  <c r="AB518" i="15"/>
  <c r="Z518" i="15"/>
  <c r="X518" i="15"/>
  <c r="W518" i="15"/>
  <c r="V518" i="15"/>
  <c r="AA518" i="15" s="1"/>
  <c r="S518" i="15"/>
  <c r="Y518" i="15" s="1"/>
  <c r="F518" i="15"/>
  <c r="E518" i="15"/>
  <c r="D518" i="15"/>
  <c r="C518" i="15"/>
  <c r="B518" i="15"/>
  <c r="AF517" i="15"/>
  <c r="AE517" i="15"/>
  <c r="AD517" i="15"/>
  <c r="AC517" i="15"/>
  <c r="AB517" i="15"/>
  <c r="V517" i="15"/>
  <c r="S517" i="15"/>
  <c r="Z517" i="15" s="1"/>
  <c r="F517" i="15"/>
  <c r="E517" i="15"/>
  <c r="D517" i="15"/>
  <c r="C517" i="15"/>
  <c r="B517" i="15"/>
  <c r="AF516" i="15"/>
  <c r="AE516" i="15"/>
  <c r="AD516" i="15"/>
  <c r="AC516" i="15"/>
  <c r="AB516" i="15"/>
  <c r="Z516" i="15"/>
  <c r="V516" i="15"/>
  <c r="S516" i="15"/>
  <c r="Y516" i="15" s="1"/>
  <c r="F516" i="15"/>
  <c r="E516" i="15"/>
  <c r="D516" i="15"/>
  <c r="C516" i="15"/>
  <c r="B516" i="15"/>
  <c r="H516" i="15" s="1"/>
  <c r="AF515" i="15"/>
  <c r="AE515" i="15"/>
  <c r="AD515" i="15"/>
  <c r="AC515" i="15"/>
  <c r="AB515" i="15"/>
  <c r="Z515" i="15"/>
  <c r="Y515" i="15"/>
  <c r="V515" i="15"/>
  <c r="S515" i="15"/>
  <c r="X515" i="15" s="1"/>
  <c r="Q515" i="15"/>
  <c r="R515" i="15" s="1"/>
  <c r="P515" i="15"/>
  <c r="I515" i="15"/>
  <c r="H515" i="15"/>
  <c r="F515" i="15"/>
  <c r="N515" i="15" s="1"/>
  <c r="E515" i="15"/>
  <c r="M515" i="15" s="1"/>
  <c r="D515" i="15"/>
  <c r="C515" i="15"/>
  <c r="B515" i="15"/>
  <c r="G515" i="15" s="1"/>
  <c r="AF514" i="15"/>
  <c r="AE514" i="15"/>
  <c r="AD514" i="15"/>
  <c r="AC514" i="15"/>
  <c r="AB514" i="15"/>
  <c r="Z514" i="15"/>
  <c r="Y514" i="15"/>
  <c r="X514" i="15"/>
  <c r="V514" i="15"/>
  <c r="AA514" i="15" s="1"/>
  <c r="S514" i="15"/>
  <c r="W514" i="15" s="1"/>
  <c r="Q514" i="15"/>
  <c r="P514" i="15"/>
  <c r="R514" i="15" s="1"/>
  <c r="I514" i="15"/>
  <c r="H514" i="15"/>
  <c r="T514" i="15" s="1"/>
  <c r="G514" i="15"/>
  <c r="F514" i="15"/>
  <c r="N514" i="15" s="1"/>
  <c r="E514" i="15"/>
  <c r="M514" i="15" s="1"/>
  <c r="D514" i="15"/>
  <c r="L514" i="15" s="1"/>
  <c r="C514" i="15"/>
  <c r="K514" i="15" s="1"/>
  <c r="B514" i="15"/>
  <c r="J514" i="15" s="1"/>
  <c r="AF513" i="15"/>
  <c r="AE513" i="15"/>
  <c r="AD513" i="15"/>
  <c r="AC513" i="15"/>
  <c r="AB513" i="15"/>
  <c r="Y513" i="15"/>
  <c r="X513" i="15"/>
  <c r="W513" i="15"/>
  <c r="V513" i="15"/>
  <c r="S513" i="15"/>
  <c r="Q513" i="15"/>
  <c r="P513" i="15"/>
  <c r="R513" i="15" s="1"/>
  <c r="H513" i="15"/>
  <c r="G513" i="15"/>
  <c r="F513" i="15"/>
  <c r="N513" i="15" s="1"/>
  <c r="E513" i="15"/>
  <c r="M513" i="15" s="1"/>
  <c r="D513" i="15"/>
  <c r="L513" i="15" s="1"/>
  <c r="C513" i="15"/>
  <c r="K513" i="15" s="1"/>
  <c r="B513" i="15"/>
  <c r="J513" i="15" s="1"/>
  <c r="AF512" i="15"/>
  <c r="AE512" i="15"/>
  <c r="AD512" i="15"/>
  <c r="AC512" i="15"/>
  <c r="AB512" i="15"/>
  <c r="Z512" i="15"/>
  <c r="Y512" i="15"/>
  <c r="X512" i="15"/>
  <c r="W512" i="15"/>
  <c r="V512" i="15"/>
  <c r="AA512" i="15" s="1"/>
  <c r="S512" i="15"/>
  <c r="Q512" i="15"/>
  <c r="P512" i="15"/>
  <c r="R512" i="15" s="1"/>
  <c r="I512" i="15"/>
  <c r="U512" i="15" s="1"/>
  <c r="H512" i="15"/>
  <c r="T512" i="15" s="1"/>
  <c r="G512" i="15"/>
  <c r="F512" i="15"/>
  <c r="N512" i="15" s="1"/>
  <c r="E512" i="15"/>
  <c r="M512" i="15" s="1"/>
  <c r="D512" i="15"/>
  <c r="L512" i="15" s="1"/>
  <c r="C512" i="15"/>
  <c r="K512" i="15" s="1"/>
  <c r="B512" i="15"/>
  <c r="J512" i="15" s="1"/>
  <c r="AF511" i="15"/>
  <c r="AE511" i="15"/>
  <c r="AD511" i="15"/>
  <c r="AC511" i="15"/>
  <c r="AB511" i="15"/>
  <c r="Y511" i="15"/>
  <c r="W511" i="15"/>
  <c r="V511" i="15"/>
  <c r="AA511" i="15" s="1"/>
  <c r="S511" i="15"/>
  <c r="Q511" i="15"/>
  <c r="P511" i="15"/>
  <c r="R511" i="15" s="1"/>
  <c r="H511" i="15"/>
  <c r="F511" i="15"/>
  <c r="N511" i="15" s="1"/>
  <c r="E511" i="15"/>
  <c r="M511" i="15" s="1"/>
  <c r="D511" i="15"/>
  <c r="C511" i="15"/>
  <c r="B511" i="15"/>
  <c r="J511" i="15" s="1"/>
  <c r="AF510" i="15"/>
  <c r="AE510" i="15"/>
  <c r="AD510" i="15"/>
  <c r="AC510" i="15"/>
  <c r="AB510" i="15"/>
  <c r="Z510" i="15"/>
  <c r="X510" i="15"/>
  <c r="W510" i="15"/>
  <c r="V510" i="15"/>
  <c r="AA510" i="15" s="1"/>
  <c r="S510" i="15"/>
  <c r="Y510" i="15" s="1"/>
  <c r="Q510" i="15"/>
  <c r="P510" i="15"/>
  <c r="R510" i="15" s="1"/>
  <c r="I510" i="15"/>
  <c r="U510" i="15" s="1"/>
  <c r="G510" i="15"/>
  <c r="F510" i="15"/>
  <c r="E510" i="15"/>
  <c r="D510" i="15"/>
  <c r="L510" i="15" s="1"/>
  <c r="C510" i="15"/>
  <c r="K510" i="15" s="1"/>
  <c r="B510" i="15"/>
  <c r="J510" i="15" s="1"/>
  <c r="A510" i="15"/>
  <c r="A511" i="15" s="1"/>
  <c r="A512" i="15" s="1"/>
  <c r="A513" i="15" s="1"/>
  <c r="A514" i="15" s="1"/>
  <c r="A515" i="15" s="1"/>
  <c r="A516" i="15" s="1"/>
  <c r="A517" i="15" s="1"/>
  <c r="A518" i="15" s="1"/>
  <c r="A519" i="15" s="1"/>
  <c r="A520" i="15" s="1"/>
  <c r="A521" i="15" s="1"/>
  <c r="A522" i="15" s="1"/>
  <c r="A523" i="15" s="1"/>
  <c r="A524" i="15" s="1"/>
  <c r="A525" i="15" s="1"/>
  <c r="A526" i="15" s="1"/>
  <c r="A527" i="15" s="1"/>
  <c r="A528" i="15" s="1"/>
  <c r="A529" i="15" s="1"/>
  <c r="A530" i="15" s="1"/>
  <c r="A531" i="15" s="1"/>
  <c r="A532" i="15" s="1"/>
  <c r="A533" i="15" s="1"/>
  <c r="A534" i="15" s="1"/>
  <c r="A535" i="15" s="1"/>
  <c r="A536" i="15" s="1"/>
  <c r="A537" i="15" s="1"/>
  <c r="A538" i="15" s="1"/>
  <c r="A539" i="15" s="1"/>
  <c r="A540" i="15" s="1"/>
  <c r="A541" i="15" s="1"/>
  <c r="A542" i="15" s="1"/>
  <c r="A543" i="15" s="1"/>
  <c r="A544" i="15" s="1"/>
  <c r="A545" i="15" s="1"/>
  <c r="A546" i="15" s="1"/>
  <c r="A547" i="15" s="1"/>
  <c r="A548" i="15" s="1"/>
  <c r="A549" i="15" s="1"/>
  <c r="A550" i="15" s="1"/>
  <c r="A551" i="15" s="1"/>
  <c r="A552" i="15" s="1"/>
  <c r="A553" i="15" s="1"/>
  <c r="A554" i="15" s="1"/>
  <c r="A555" i="15" s="1"/>
  <c r="A556" i="15" s="1"/>
  <c r="A557" i="15" s="1"/>
  <c r="A558" i="15" s="1"/>
  <c r="A559" i="15" s="1"/>
  <c r="A560" i="15" s="1"/>
  <c r="A561" i="15" s="1"/>
  <c r="A562" i="15" s="1"/>
  <c r="A563" i="15" s="1"/>
  <c r="A564" i="15" s="1"/>
  <c r="A565" i="15" s="1"/>
  <c r="A566" i="15" s="1"/>
  <c r="A567" i="15" s="1"/>
  <c r="A568" i="15" s="1"/>
  <c r="A569" i="15" s="1"/>
  <c r="A570" i="15" s="1"/>
  <c r="A571" i="15" s="1"/>
  <c r="A572" i="15" s="1"/>
  <c r="A573" i="15" s="1"/>
  <c r="A574" i="15" s="1"/>
  <c r="A575" i="15" s="1"/>
  <c r="A576" i="15" s="1"/>
  <c r="A577" i="15" s="1"/>
  <c r="AF509" i="15"/>
  <c r="AE509" i="15"/>
  <c r="AD509" i="15"/>
  <c r="AC509" i="15"/>
  <c r="AB509" i="15"/>
  <c r="AA509" i="15"/>
  <c r="V509" i="15"/>
  <c r="S509" i="15"/>
  <c r="Z509" i="15" s="1"/>
  <c r="Q509" i="15"/>
  <c r="R509" i="15" s="1"/>
  <c r="P509" i="15"/>
  <c r="J509" i="15"/>
  <c r="F509" i="15"/>
  <c r="E509" i="15"/>
  <c r="D509" i="15"/>
  <c r="C509" i="15"/>
  <c r="B509" i="15"/>
  <c r="I509" i="15" s="1"/>
  <c r="A509" i="15"/>
  <c r="AE508" i="15"/>
  <c r="AC508" i="15"/>
  <c r="AB508" i="15"/>
  <c r="Z508" i="15"/>
  <c r="Y508" i="15"/>
  <c r="X508" i="15"/>
  <c r="V508" i="15"/>
  <c r="AA508" i="15" s="1"/>
  <c r="S508" i="15"/>
  <c r="W508" i="15" s="1"/>
  <c r="Q508" i="15"/>
  <c r="P508" i="15"/>
  <c r="R508" i="15" s="1"/>
  <c r="I508" i="15"/>
  <c r="H508" i="15"/>
  <c r="T508" i="15" s="1"/>
  <c r="G508" i="15"/>
  <c r="F508" i="15"/>
  <c r="N508" i="15" s="1"/>
  <c r="E508" i="15"/>
  <c r="M508" i="15" s="1"/>
  <c r="D508" i="15"/>
  <c r="L508" i="15" s="1"/>
  <c r="C508" i="15"/>
  <c r="B508" i="15"/>
  <c r="J508" i="15" s="1"/>
  <c r="AF577" i="6"/>
  <c r="AE577" i="6"/>
  <c r="AD577" i="6"/>
  <c r="AC577" i="6"/>
  <c r="AB577" i="6"/>
  <c r="Z577" i="6"/>
  <c r="Y577" i="6"/>
  <c r="X577" i="6"/>
  <c r="W577" i="6"/>
  <c r="V577" i="6"/>
  <c r="AA577" i="6" s="1"/>
  <c r="S577" i="6"/>
  <c r="F577" i="6"/>
  <c r="E577" i="6"/>
  <c r="D577" i="6"/>
  <c r="C577" i="6"/>
  <c r="B577" i="6"/>
  <c r="AF576" i="6"/>
  <c r="AE576" i="6"/>
  <c r="AD576" i="6"/>
  <c r="AC576" i="6"/>
  <c r="AB576" i="6"/>
  <c r="Y576" i="6"/>
  <c r="X576" i="6"/>
  <c r="W576" i="6"/>
  <c r="V576" i="6"/>
  <c r="AA576" i="6" s="1"/>
  <c r="S576" i="6"/>
  <c r="F576" i="6"/>
  <c r="E576" i="6"/>
  <c r="D576" i="6"/>
  <c r="C576" i="6"/>
  <c r="B576" i="6"/>
  <c r="AF575" i="6"/>
  <c r="AE575" i="6"/>
  <c r="AD575" i="6"/>
  <c r="AC575" i="6"/>
  <c r="AB575" i="6"/>
  <c r="Z575" i="6"/>
  <c r="X575" i="6"/>
  <c r="W575" i="6"/>
  <c r="V575" i="6"/>
  <c r="AA575" i="6" s="1"/>
  <c r="S575" i="6"/>
  <c r="Y575" i="6" s="1"/>
  <c r="F575" i="6"/>
  <c r="E575" i="6"/>
  <c r="D575" i="6"/>
  <c r="C575" i="6"/>
  <c r="B575" i="6"/>
  <c r="AF574" i="6"/>
  <c r="AE574" i="6"/>
  <c r="AD574" i="6"/>
  <c r="AC574" i="6"/>
  <c r="AB574" i="6"/>
  <c r="Y574" i="6"/>
  <c r="W574" i="6"/>
  <c r="V574" i="6"/>
  <c r="AA574" i="6" s="1"/>
  <c r="S574" i="6"/>
  <c r="Z574" i="6" s="1"/>
  <c r="F574" i="6"/>
  <c r="E574" i="6"/>
  <c r="D574" i="6"/>
  <c r="C574" i="6"/>
  <c r="B574" i="6"/>
  <c r="AF573" i="6"/>
  <c r="AE573" i="6"/>
  <c r="AD573" i="6"/>
  <c r="AC573" i="6"/>
  <c r="AB573" i="6"/>
  <c r="X573" i="6"/>
  <c r="V573" i="6"/>
  <c r="AA573" i="6" s="1"/>
  <c r="S573" i="6"/>
  <c r="Z573" i="6" s="1"/>
  <c r="F573" i="6"/>
  <c r="E573" i="6"/>
  <c r="D573" i="6"/>
  <c r="C573" i="6"/>
  <c r="B573" i="6"/>
  <c r="AF572" i="6"/>
  <c r="AE572" i="6"/>
  <c r="AD572" i="6"/>
  <c r="AC572" i="6"/>
  <c r="AB572" i="6"/>
  <c r="W572" i="6"/>
  <c r="V572" i="6"/>
  <c r="S572" i="6"/>
  <c r="AA572" i="6" s="1"/>
  <c r="F572" i="6"/>
  <c r="E572" i="6"/>
  <c r="D572" i="6"/>
  <c r="C572" i="6"/>
  <c r="B572" i="6"/>
  <c r="AF571" i="6"/>
  <c r="AE571" i="6"/>
  <c r="AD571" i="6"/>
  <c r="AC571" i="6"/>
  <c r="AB571" i="6"/>
  <c r="V571" i="6"/>
  <c r="S571" i="6"/>
  <c r="AA571" i="6" s="1"/>
  <c r="F571" i="6"/>
  <c r="E571" i="6"/>
  <c r="D571" i="6"/>
  <c r="C571" i="6"/>
  <c r="B571" i="6"/>
  <c r="AF570" i="6"/>
  <c r="AE570" i="6"/>
  <c r="AD570" i="6"/>
  <c r="AC570" i="6"/>
  <c r="AB570" i="6"/>
  <c r="V570" i="6"/>
  <c r="S570" i="6"/>
  <c r="F570" i="6"/>
  <c r="E570" i="6"/>
  <c r="D570" i="6"/>
  <c r="C570" i="6"/>
  <c r="B570" i="6"/>
  <c r="AF569" i="6"/>
  <c r="AE569" i="6"/>
  <c r="AD569" i="6"/>
  <c r="AC569" i="6"/>
  <c r="AB569" i="6"/>
  <c r="Z569" i="6"/>
  <c r="Y569" i="6"/>
  <c r="X569" i="6"/>
  <c r="W569" i="6"/>
  <c r="V569" i="6"/>
  <c r="AA569" i="6" s="1"/>
  <c r="S569" i="6"/>
  <c r="F569" i="6"/>
  <c r="E569" i="6"/>
  <c r="D569" i="6"/>
  <c r="C569" i="6"/>
  <c r="B569" i="6"/>
  <c r="AF568" i="6"/>
  <c r="AE568" i="6"/>
  <c r="AD568" i="6"/>
  <c r="AC568" i="6"/>
  <c r="AB568" i="6"/>
  <c r="Y568" i="6"/>
  <c r="X568" i="6"/>
  <c r="W568" i="6"/>
  <c r="V568" i="6"/>
  <c r="S568" i="6"/>
  <c r="F568" i="6"/>
  <c r="E568" i="6"/>
  <c r="D568" i="6"/>
  <c r="C568" i="6"/>
  <c r="B568" i="6"/>
  <c r="AF567" i="6"/>
  <c r="AE567" i="6"/>
  <c r="AD567" i="6"/>
  <c r="AC567" i="6"/>
  <c r="AB567" i="6"/>
  <c r="Z567" i="6"/>
  <c r="X567" i="6"/>
  <c r="W567" i="6"/>
  <c r="V567" i="6"/>
  <c r="AA567" i="6" s="1"/>
  <c r="S567" i="6"/>
  <c r="Y567" i="6" s="1"/>
  <c r="F567" i="6"/>
  <c r="E567" i="6"/>
  <c r="D567" i="6"/>
  <c r="C567" i="6"/>
  <c r="B567" i="6"/>
  <c r="AF566" i="6"/>
  <c r="AE566" i="6"/>
  <c r="AD566" i="6"/>
  <c r="AC566" i="6"/>
  <c r="AB566" i="6"/>
  <c r="Y566" i="6"/>
  <c r="W566" i="6"/>
  <c r="V566" i="6"/>
  <c r="AA566" i="6" s="1"/>
  <c r="S566" i="6"/>
  <c r="Z566" i="6" s="1"/>
  <c r="F566" i="6"/>
  <c r="E566" i="6"/>
  <c r="D566" i="6"/>
  <c r="C566" i="6"/>
  <c r="B566" i="6"/>
  <c r="AF565" i="6"/>
  <c r="AE565" i="6"/>
  <c r="AD565" i="6"/>
  <c r="AC565" i="6"/>
  <c r="AB565" i="6"/>
  <c r="X565" i="6"/>
  <c r="V565" i="6"/>
  <c r="AA565" i="6" s="1"/>
  <c r="S565" i="6"/>
  <c r="Z565" i="6" s="1"/>
  <c r="F565" i="6"/>
  <c r="E565" i="6"/>
  <c r="D565" i="6"/>
  <c r="C565" i="6"/>
  <c r="B565" i="6"/>
  <c r="AF564" i="6"/>
  <c r="AE564" i="6"/>
  <c r="AD564" i="6"/>
  <c r="AC564" i="6"/>
  <c r="AB564" i="6"/>
  <c r="AA564" i="6"/>
  <c r="V564" i="6"/>
  <c r="S564" i="6"/>
  <c r="F564" i="6"/>
  <c r="E564" i="6"/>
  <c r="D564" i="6"/>
  <c r="C564" i="6"/>
  <c r="B564" i="6"/>
  <c r="AF563" i="6"/>
  <c r="AE563" i="6"/>
  <c r="AD563" i="6"/>
  <c r="AC563" i="6"/>
  <c r="AB563" i="6"/>
  <c r="AA563" i="6"/>
  <c r="Z563" i="6"/>
  <c r="V563" i="6"/>
  <c r="S563" i="6"/>
  <c r="F563" i="6"/>
  <c r="E563" i="6"/>
  <c r="D563" i="6"/>
  <c r="C563" i="6"/>
  <c r="B563" i="6"/>
  <c r="AF562" i="6"/>
  <c r="AE562" i="6"/>
  <c r="AD562" i="6"/>
  <c r="AC562" i="6"/>
  <c r="AB562" i="6"/>
  <c r="AA562" i="6"/>
  <c r="Z562" i="6"/>
  <c r="Y562" i="6"/>
  <c r="V562" i="6"/>
  <c r="S562" i="6"/>
  <c r="F562" i="6"/>
  <c r="E562" i="6"/>
  <c r="D562" i="6"/>
  <c r="C562" i="6"/>
  <c r="B562" i="6"/>
  <c r="AF561" i="6"/>
  <c r="AE561" i="6"/>
  <c r="AD561" i="6"/>
  <c r="AC561" i="6"/>
  <c r="AB561" i="6"/>
  <c r="Z561" i="6"/>
  <c r="Y561" i="6"/>
  <c r="X561" i="6"/>
  <c r="W561" i="6"/>
  <c r="V561" i="6"/>
  <c r="AA561" i="6" s="1"/>
  <c r="S561" i="6"/>
  <c r="F561" i="6"/>
  <c r="E561" i="6"/>
  <c r="D561" i="6"/>
  <c r="C561" i="6"/>
  <c r="B561" i="6"/>
  <c r="AF560" i="6"/>
  <c r="AE560" i="6"/>
  <c r="AD560" i="6"/>
  <c r="AC560" i="6"/>
  <c r="AB560" i="6"/>
  <c r="AA560" i="6"/>
  <c r="Y560" i="6"/>
  <c r="W560" i="6"/>
  <c r="V560" i="6"/>
  <c r="S560" i="6"/>
  <c r="F560" i="6"/>
  <c r="E560" i="6"/>
  <c r="D560" i="6"/>
  <c r="C560" i="6"/>
  <c r="B560" i="6"/>
  <c r="AF559" i="6"/>
  <c r="AE559" i="6"/>
  <c r="AD559" i="6"/>
  <c r="AC559" i="6"/>
  <c r="AB559" i="6"/>
  <c r="Z559" i="6"/>
  <c r="X559" i="6"/>
  <c r="W559" i="6"/>
  <c r="V559" i="6"/>
  <c r="AA559" i="6" s="1"/>
  <c r="S559" i="6"/>
  <c r="Y559" i="6" s="1"/>
  <c r="F559" i="6"/>
  <c r="E559" i="6"/>
  <c r="D559" i="6"/>
  <c r="C559" i="6"/>
  <c r="B559" i="6"/>
  <c r="AF558" i="6"/>
  <c r="AE558" i="6"/>
  <c r="AD558" i="6"/>
  <c r="AC558" i="6"/>
  <c r="AB558" i="6"/>
  <c r="Y558" i="6"/>
  <c r="W558" i="6"/>
  <c r="V558" i="6"/>
  <c r="AA558" i="6" s="1"/>
  <c r="S558" i="6"/>
  <c r="Z558" i="6" s="1"/>
  <c r="F558" i="6"/>
  <c r="E558" i="6"/>
  <c r="D558" i="6"/>
  <c r="C558" i="6"/>
  <c r="B558" i="6"/>
  <c r="AF557" i="6"/>
  <c r="AE557" i="6"/>
  <c r="AD557" i="6"/>
  <c r="AC557" i="6"/>
  <c r="AB557" i="6"/>
  <c r="X557" i="6"/>
  <c r="V557" i="6"/>
  <c r="AA557" i="6" s="1"/>
  <c r="S557" i="6"/>
  <c r="Z557" i="6" s="1"/>
  <c r="F557" i="6"/>
  <c r="E557" i="6"/>
  <c r="D557" i="6"/>
  <c r="C557" i="6"/>
  <c r="B557" i="6"/>
  <c r="AF556" i="6"/>
  <c r="AE556" i="6"/>
  <c r="AD556" i="6"/>
  <c r="AC556" i="6"/>
  <c r="AB556" i="6"/>
  <c r="AA556" i="6"/>
  <c r="W556" i="6"/>
  <c r="V556" i="6"/>
  <c r="S556" i="6"/>
  <c r="F556" i="6"/>
  <c r="E556" i="6"/>
  <c r="D556" i="6"/>
  <c r="C556" i="6"/>
  <c r="B556" i="6"/>
  <c r="AF555" i="6"/>
  <c r="AE555" i="6"/>
  <c r="AD555" i="6"/>
  <c r="AC555" i="6"/>
  <c r="AB555" i="6"/>
  <c r="Z555" i="6"/>
  <c r="V555" i="6"/>
  <c r="AA555" i="6" s="1"/>
  <c r="S555" i="6"/>
  <c r="F555" i="6"/>
  <c r="E555" i="6"/>
  <c r="D555" i="6"/>
  <c r="C555" i="6"/>
  <c r="B555" i="6"/>
  <c r="AF554" i="6"/>
  <c r="AE554" i="6"/>
  <c r="AD554" i="6"/>
  <c r="AC554" i="6"/>
  <c r="AB554" i="6"/>
  <c r="AA554" i="6"/>
  <c r="Z554" i="6"/>
  <c r="Y554" i="6"/>
  <c r="V554" i="6"/>
  <c r="S554" i="6"/>
  <c r="F554" i="6"/>
  <c r="E554" i="6"/>
  <c r="D554" i="6"/>
  <c r="C554" i="6"/>
  <c r="B554" i="6"/>
  <c r="AF553" i="6"/>
  <c r="AE553" i="6"/>
  <c r="AD553" i="6"/>
  <c r="AC553" i="6"/>
  <c r="AB553" i="6"/>
  <c r="Z553" i="6"/>
  <c r="Y553" i="6"/>
  <c r="X553" i="6"/>
  <c r="W553" i="6"/>
  <c r="V553" i="6"/>
  <c r="AA553" i="6" s="1"/>
  <c r="S553" i="6"/>
  <c r="F553" i="6"/>
  <c r="E553" i="6"/>
  <c r="D553" i="6"/>
  <c r="C553" i="6"/>
  <c r="B553" i="6"/>
  <c r="AF552" i="6"/>
  <c r="AE552" i="6"/>
  <c r="AD552" i="6"/>
  <c r="AC552" i="6"/>
  <c r="AB552" i="6"/>
  <c r="AA552" i="6"/>
  <c r="Y552" i="6"/>
  <c r="X552" i="6"/>
  <c r="W552" i="6"/>
  <c r="V552" i="6"/>
  <c r="S552" i="6"/>
  <c r="F552" i="6"/>
  <c r="E552" i="6"/>
  <c r="D552" i="6"/>
  <c r="C552" i="6"/>
  <c r="B552" i="6"/>
  <c r="AF551" i="6"/>
  <c r="AE551" i="6"/>
  <c r="AD551" i="6"/>
  <c r="AC551" i="6"/>
  <c r="AB551" i="6"/>
  <c r="Z551" i="6"/>
  <c r="X551" i="6"/>
  <c r="W551" i="6"/>
  <c r="V551" i="6"/>
  <c r="AA551" i="6" s="1"/>
  <c r="S551" i="6"/>
  <c r="Y551" i="6" s="1"/>
  <c r="F551" i="6"/>
  <c r="E551" i="6"/>
  <c r="D551" i="6"/>
  <c r="C551" i="6"/>
  <c r="B551" i="6"/>
  <c r="AF550" i="6"/>
  <c r="AE550" i="6"/>
  <c r="AD550" i="6"/>
  <c r="AC550" i="6"/>
  <c r="AB550" i="6"/>
  <c r="Y550" i="6"/>
  <c r="W550" i="6"/>
  <c r="V550" i="6"/>
  <c r="AA550" i="6" s="1"/>
  <c r="S550" i="6"/>
  <c r="Z550" i="6" s="1"/>
  <c r="F550" i="6"/>
  <c r="E550" i="6"/>
  <c r="D550" i="6"/>
  <c r="C550" i="6"/>
  <c r="B550" i="6"/>
  <c r="AF549" i="6"/>
  <c r="AE549" i="6"/>
  <c r="AD549" i="6"/>
  <c r="AC549" i="6"/>
  <c r="AB549" i="6"/>
  <c r="X549" i="6"/>
  <c r="V549" i="6"/>
  <c r="AA549" i="6" s="1"/>
  <c r="S549" i="6"/>
  <c r="Z549" i="6" s="1"/>
  <c r="F549" i="6"/>
  <c r="E549" i="6"/>
  <c r="D549" i="6"/>
  <c r="C549" i="6"/>
  <c r="B549" i="6"/>
  <c r="AF548" i="6"/>
  <c r="AE548" i="6"/>
  <c r="AD548" i="6"/>
  <c r="AC548" i="6"/>
  <c r="AB548" i="6"/>
  <c r="AA548" i="6"/>
  <c r="W548" i="6"/>
  <c r="V548" i="6"/>
  <c r="S548" i="6"/>
  <c r="F548" i="6"/>
  <c r="E548" i="6"/>
  <c r="D548" i="6"/>
  <c r="C548" i="6"/>
  <c r="B548" i="6"/>
  <c r="AF547" i="6"/>
  <c r="AE547" i="6"/>
  <c r="AD547" i="6"/>
  <c r="AC547" i="6"/>
  <c r="AB547" i="6"/>
  <c r="V547" i="6"/>
  <c r="AA547" i="6" s="1"/>
  <c r="S547" i="6"/>
  <c r="F547" i="6"/>
  <c r="E547" i="6"/>
  <c r="D547" i="6"/>
  <c r="C547" i="6"/>
  <c r="B547" i="6"/>
  <c r="AF546" i="6"/>
  <c r="AE546" i="6"/>
  <c r="AD546" i="6"/>
  <c r="AC546" i="6"/>
  <c r="AB546" i="6"/>
  <c r="V546" i="6"/>
  <c r="S546" i="6"/>
  <c r="X546" i="6" s="1"/>
  <c r="F546" i="6"/>
  <c r="E546" i="6"/>
  <c r="D546" i="6"/>
  <c r="C546" i="6"/>
  <c r="B546" i="6"/>
  <c r="AF545" i="6"/>
  <c r="AE545" i="6"/>
  <c r="AD545" i="6"/>
  <c r="AC545" i="6"/>
  <c r="AB545" i="6"/>
  <c r="Z545" i="6"/>
  <c r="Y545" i="6"/>
  <c r="X545" i="6"/>
  <c r="W545" i="6"/>
  <c r="V545" i="6"/>
  <c r="AA545" i="6" s="1"/>
  <c r="S545" i="6"/>
  <c r="F545" i="6"/>
  <c r="E545" i="6"/>
  <c r="D545" i="6"/>
  <c r="C545" i="6"/>
  <c r="B545" i="6"/>
  <c r="AF544" i="6"/>
  <c r="AE544" i="6"/>
  <c r="AD544" i="6"/>
  <c r="AC544" i="6"/>
  <c r="AB544" i="6"/>
  <c r="AA544" i="6"/>
  <c r="Y544" i="6"/>
  <c r="X544" i="6"/>
  <c r="W544" i="6"/>
  <c r="V544" i="6"/>
  <c r="S544" i="6"/>
  <c r="F544" i="6"/>
  <c r="E544" i="6"/>
  <c r="D544" i="6"/>
  <c r="C544" i="6"/>
  <c r="B544" i="6"/>
  <c r="AF543" i="6"/>
  <c r="AE543" i="6"/>
  <c r="AD543" i="6"/>
  <c r="AC543" i="6"/>
  <c r="AB543" i="6"/>
  <c r="Z543" i="6"/>
  <c r="X543" i="6"/>
  <c r="W543" i="6"/>
  <c r="V543" i="6"/>
  <c r="AA543" i="6" s="1"/>
  <c r="S543" i="6"/>
  <c r="Y543" i="6" s="1"/>
  <c r="F543" i="6"/>
  <c r="E543" i="6"/>
  <c r="D543" i="6"/>
  <c r="C543" i="6"/>
  <c r="B543" i="6"/>
  <c r="AF542" i="6"/>
  <c r="AE542" i="6"/>
  <c r="AD542" i="6"/>
  <c r="AC542" i="6"/>
  <c r="AB542" i="6"/>
  <c r="Y542" i="6"/>
  <c r="W542" i="6"/>
  <c r="V542" i="6"/>
  <c r="AA542" i="6" s="1"/>
  <c r="S542" i="6"/>
  <c r="Z542" i="6" s="1"/>
  <c r="F542" i="6"/>
  <c r="E542" i="6"/>
  <c r="D542" i="6"/>
  <c r="C542" i="6"/>
  <c r="B542" i="6"/>
  <c r="AF541" i="6"/>
  <c r="AE541" i="6"/>
  <c r="AD541" i="6"/>
  <c r="AC541" i="6"/>
  <c r="AB541" i="6"/>
  <c r="V541" i="6"/>
  <c r="S541" i="6"/>
  <c r="F541" i="6"/>
  <c r="E541" i="6"/>
  <c r="D541" i="6"/>
  <c r="C541" i="6"/>
  <c r="B541" i="6"/>
  <c r="AF540" i="6"/>
  <c r="AE540" i="6"/>
  <c r="AD540" i="6"/>
  <c r="AC540" i="6"/>
  <c r="AB540" i="6"/>
  <c r="Z540" i="6"/>
  <c r="W540" i="6"/>
  <c r="V540" i="6"/>
  <c r="S540" i="6"/>
  <c r="F540" i="6"/>
  <c r="E540" i="6"/>
  <c r="D540" i="6"/>
  <c r="C540" i="6"/>
  <c r="B540" i="6"/>
  <c r="AF539" i="6"/>
  <c r="AE539" i="6"/>
  <c r="AD539" i="6"/>
  <c r="AC539" i="6"/>
  <c r="AB539" i="6"/>
  <c r="AA539" i="6"/>
  <c r="Z539" i="6"/>
  <c r="Y539" i="6"/>
  <c r="V539" i="6"/>
  <c r="S539" i="6"/>
  <c r="F539" i="6"/>
  <c r="E539" i="6"/>
  <c r="D539" i="6"/>
  <c r="C539" i="6"/>
  <c r="B539" i="6"/>
  <c r="AF538" i="6"/>
  <c r="AE538" i="6"/>
  <c r="AD538" i="6"/>
  <c r="AC538" i="6"/>
  <c r="AB538" i="6"/>
  <c r="X538" i="6"/>
  <c r="V538" i="6"/>
  <c r="S538" i="6"/>
  <c r="F538" i="6"/>
  <c r="E538" i="6"/>
  <c r="D538" i="6"/>
  <c r="C538" i="6"/>
  <c r="B538" i="6"/>
  <c r="AF537" i="6"/>
  <c r="AE537" i="6"/>
  <c r="AD537" i="6"/>
  <c r="AC537" i="6"/>
  <c r="AB537" i="6"/>
  <c r="AA537" i="6"/>
  <c r="V537" i="6"/>
  <c r="S537" i="6"/>
  <c r="F537" i="6"/>
  <c r="E537" i="6"/>
  <c r="D537" i="6"/>
  <c r="C537" i="6"/>
  <c r="B537" i="6"/>
  <c r="AF536" i="6"/>
  <c r="AE536" i="6"/>
  <c r="AD536" i="6"/>
  <c r="AC536" i="6"/>
  <c r="AB536" i="6"/>
  <c r="Z536" i="6"/>
  <c r="X536" i="6"/>
  <c r="W536" i="6"/>
  <c r="V536" i="6"/>
  <c r="AA536" i="6" s="1"/>
  <c r="S536" i="6"/>
  <c r="Y536" i="6" s="1"/>
  <c r="F536" i="6"/>
  <c r="E536" i="6"/>
  <c r="D536" i="6"/>
  <c r="C536" i="6"/>
  <c r="B536" i="6"/>
  <c r="AF535" i="6"/>
  <c r="AE535" i="6"/>
  <c r="AD535" i="6"/>
  <c r="AC535" i="6"/>
  <c r="AB535" i="6"/>
  <c r="V535" i="6"/>
  <c r="AA535" i="6" s="1"/>
  <c r="S535" i="6"/>
  <c r="Y535" i="6" s="1"/>
  <c r="F535" i="6"/>
  <c r="E535" i="6"/>
  <c r="D535" i="6"/>
  <c r="C535" i="6"/>
  <c r="B535" i="6"/>
  <c r="AF534" i="6"/>
  <c r="AE534" i="6"/>
  <c r="AD534" i="6"/>
  <c r="AC534" i="6"/>
  <c r="AB534" i="6"/>
  <c r="V534" i="6"/>
  <c r="AA534" i="6" s="1"/>
  <c r="S534" i="6"/>
  <c r="F534" i="6"/>
  <c r="E534" i="6"/>
  <c r="D534" i="6"/>
  <c r="C534" i="6"/>
  <c r="B534" i="6"/>
  <c r="AF533" i="6"/>
  <c r="AE533" i="6"/>
  <c r="AD533" i="6"/>
  <c r="AC533" i="6"/>
  <c r="AB533" i="6"/>
  <c r="AA533" i="6"/>
  <c r="Z533" i="6"/>
  <c r="Y533" i="6"/>
  <c r="W533" i="6"/>
  <c r="V533" i="6"/>
  <c r="S533" i="6"/>
  <c r="X533" i="6" s="1"/>
  <c r="F533" i="6"/>
  <c r="E533" i="6"/>
  <c r="D533" i="6"/>
  <c r="C533" i="6"/>
  <c r="B533" i="6"/>
  <c r="AF532" i="6"/>
  <c r="AE532" i="6"/>
  <c r="AD532" i="6"/>
  <c r="AC532" i="6"/>
  <c r="AB532" i="6"/>
  <c r="Z532" i="6"/>
  <c r="V532" i="6"/>
  <c r="AA532" i="6" s="1"/>
  <c r="S532" i="6"/>
  <c r="F532" i="6"/>
  <c r="E532" i="6"/>
  <c r="D532" i="6"/>
  <c r="C532" i="6"/>
  <c r="B532" i="6"/>
  <c r="AF531" i="6"/>
  <c r="AE531" i="6"/>
  <c r="AD531" i="6"/>
  <c r="AC531" i="6"/>
  <c r="AB531" i="6"/>
  <c r="AA531" i="6"/>
  <c r="Z531" i="6"/>
  <c r="Y531" i="6"/>
  <c r="X531" i="6"/>
  <c r="W531" i="6"/>
  <c r="V531" i="6"/>
  <c r="S531" i="6"/>
  <c r="F531" i="6"/>
  <c r="E531" i="6"/>
  <c r="D531" i="6"/>
  <c r="C531" i="6"/>
  <c r="B531" i="6"/>
  <c r="AF530" i="6"/>
  <c r="AE530" i="6"/>
  <c r="AD530" i="6"/>
  <c r="AC530" i="6"/>
  <c r="AB530" i="6"/>
  <c r="Z530" i="6"/>
  <c r="Y530" i="6"/>
  <c r="X530" i="6"/>
  <c r="W530" i="6"/>
  <c r="V530" i="6"/>
  <c r="AA530" i="6" s="1"/>
  <c r="S530" i="6"/>
  <c r="F530" i="6"/>
  <c r="E530" i="6"/>
  <c r="D530" i="6"/>
  <c r="C530" i="6"/>
  <c r="B530" i="6"/>
  <c r="AF529" i="6"/>
  <c r="AE529" i="6"/>
  <c r="AD529" i="6"/>
  <c r="AC529" i="6"/>
  <c r="AB529" i="6"/>
  <c r="X529" i="6"/>
  <c r="W529" i="6"/>
  <c r="V529" i="6"/>
  <c r="AA529" i="6" s="1"/>
  <c r="S529" i="6"/>
  <c r="Y529" i="6" s="1"/>
  <c r="F529" i="6"/>
  <c r="E529" i="6"/>
  <c r="D529" i="6"/>
  <c r="C529" i="6"/>
  <c r="B529" i="6"/>
  <c r="AF528" i="6"/>
  <c r="AE528" i="6"/>
  <c r="AD528" i="6"/>
  <c r="AC528" i="6"/>
  <c r="AB528" i="6"/>
  <c r="Z528" i="6"/>
  <c r="X528" i="6"/>
  <c r="W528" i="6"/>
  <c r="V528" i="6"/>
  <c r="AA528" i="6" s="1"/>
  <c r="S528" i="6"/>
  <c r="Y528" i="6" s="1"/>
  <c r="F528" i="6"/>
  <c r="E528" i="6"/>
  <c r="D528" i="6"/>
  <c r="C528" i="6"/>
  <c r="B528" i="6"/>
  <c r="AF527" i="6"/>
  <c r="AE527" i="6"/>
  <c r="AD527" i="6"/>
  <c r="AC527" i="6"/>
  <c r="AB527" i="6"/>
  <c r="Y527" i="6"/>
  <c r="V527" i="6"/>
  <c r="AA527" i="6" s="1"/>
  <c r="S527" i="6"/>
  <c r="F527" i="6"/>
  <c r="E527" i="6"/>
  <c r="D527" i="6"/>
  <c r="C527" i="6"/>
  <c r="B527" i="6"/>
  <c r="AF526" i="6"/>
  <c r="AE526" i="6"/>
  <c r="AD526" i="6"/>
  <c r="AC526" i="6"/>
  <c r="AB526" i="6"/>
  <c r="X526" i="6"/>
  <c r="V526" i="6"/>
  <c r="AA526" i="6" s="1"/>
  <c r="S526" i="6"/>
  <c r="W526" i="6" s="1"/>
  <c r="F526" i="6"/>
  <c r="E526" i="6"/>
  <c r="D526" i="6"/>
  <c r="C526" i="6"/>
  <c r="B526" i="6"/>
  <c r="AF525" i="6"/>
  <c r="AE525" i="6"/>
  <c r="AD525" i="6"/>
  <c r="AC525" i="6"/>
  <c r="AB525" i="6"/>
  <c r="Z525" i="6"/>
  <c r="Y525" i="6"/>
  <c r="X525" i="6"/>
  <c r="V525" i="6"/>
  <c r="S525" i="6"/>
  <c r="W525" i="6" s="1"/>
  <c r="F525" i="6"/>
  <c r="E525" i="6"/>
  <c r="D525" i="6"/>
  <c r="C525" i="6"/>
  <c r="B525" i="6"/>
  <c r="AF524" i="6"/>
  <c r="AE524" i="6"/>
  <c r="AD524" i="6"/>
  <c r="AC524" i="6"/>
  <c r="AB524" i="6"/>
  <c r="AA524" i="6"/>
  <c r="Z524" i="6"/>
  <c r="Y524" i="6"/>
  <c r="X524" i="6"/>
  <c r="W524" i="6"/>
  <c r="V524" i="6"/>
  <c r="S524" i="6"/>
  <c r="F524" i="6"/>
  <c r="E524" i="6"/>
  <c r="D524" i="6"/>
  <c r="C524" i="6"/>
  <c r="B524" i="6"/>
  <c r="AF523" i="6"/>
  <c r="AE523" i="6"/>
  <c r="AD523" i="6"/>
  <c r="AC523" i="6"/>
  <c r="AB523" i="6"/>
  <c r="X523" i="6"/>
  <c r="W523" i="6"/>
  <c r="V523" i="6"/>
  <c r="S523" i="6"/>
  <c r="AA523" i="6" s="1"/>
  <c r="F523" i="6"/>
  <c r="E523" i="6"/>
  <c r="D523" i="6"/>
  <c r="C523" i="6"/>
  <c r="B523" i="6"/>
  <c r="AF522" i="6"/>
  <c r="AE522" i="6"/>
  <c r="AD522" i="6"/>
  <c r="AC522" i="6"/>
  <c r="AB522" i="6"/>
  <c r="Z522" i="6"/>
  <c r="Y522" i="6"/>
  <c r="X522" i="6"/>
  <c r="W522" i="6"/>
  <c r="V522" i="6"/>
  <c r="AA522" i="6" s="1"/>
  <c r="S522" i="6"/>
  <c r="H522" i="6"/>
  <c r="T522" i="6" s="1"/>
  <c r="F522" i="6"/>
  <c r="N522" i="6" s="1"/>
  <c r="E522" i="6"/>
  <c r="M522" i="6" s="1"/>
  <c r="D522" i="6"/>
  <c r="C522" i="6"/>
  <c r="B522" i="6"/>
  <c r="AF521" i="6"/>
  <c r="AE521" i="6"/>
  <c r="AD521" i="6"/>
  <c r="AC521" i="6"/>
  <c r="AB521" i="6"/>
  <c r="Y521" i="6"/>
  <c r="X521" i="6"/>
  <c r="W521" i="6"/>
  <c r="V521" i="6"/>
  <c r="AA521" i="6" s="1"/>
  <c r="S521" i="6"/>
  <c r="Z521" i="6" s="1"/>
  <c r="F521" i="6"/>
  <c r="E521" i="6"/>
  <c r="D521" i="6"/>
  <c r="C521" i="6"/>
  <c r="B521" i="6"/>
  <c r="I521" i="6" s="1"/>
  <c r="U521" i="6" s="1"/>
  <c r="AF520" i="6"/>
  <c r="AE520" i="6"/>
  <c r="AD520" i="6"/>
  <c r="AC520" i="6"/>
  <c r="AB520" i="6"/>
  <c r="Z520" i="6"/>
  <c r="V520" i="6"/>
  <c r="S520" i="6"/>
  <c r="Y520" i="6" s="1"/>
  <c r="G520" i="6"/>
  <c r="F520" i="6"/>
  <c r="E520" i="6"/>
  <c r="D520" i="6"/>
  <c r="L520" i="6" s="1"/>
  <c r="C520" i="6"/>
  <c r="B520" i="6"/>
  <c r="H520" i="6" s="1"/>
  <c r="T520" i="6" s="1"/>
  <c r="AF519" i="6"/>
  <c r="AE519" i="6"/>
  <c r="AD519" i="6"/>
  <c r="AC519" i="6"/>
  <c r="AB519" i="6"/>
  <c r="Z519" i="6"/>
  <c r="Y519" i="6"/>
  <c r="W519" i="6"/>
  <c r="V519" i="6"/>
  <c r="AA519" i="6" s="1"/>
  <c r="S519" i="6"/>
  <c r="X519" i="6" s="1"/>
  <c r="Q519" i="6"/>
  <c r="R519" i="6" s="1"/>
  <c r="P519" i="6"/>
  <c r="H519" i="6"/>
  <c r="F519" i="6"/>
  <c r="N519" i="6" s="1"/>
  <c r="E519" i="6"/>
  <c r="D519" i="6"/>
  <c r="C519" i="6"/>
  <c r="B519" i="6"/>
  <c r="G519" i="6" s="1"/>
  <c r="AF518" i="6"/>
  <c r="AE518" i="6"/>
  <c r="AD518" i="6"/>
  <c r="AC518" i="6"/>
  <c r="AB518" i="6"/>
  <c r="V518" i="6"/>
  <c r="AA518" i="6" s="1"/>
  <c r="S518" i="6"/>
  <c r="W518" i="6" s="1"/>
  <c r="R518" i="6"/>
  <c r="Q518" i="6"/>
  <c r="P518" i="6"/>
  <c r="I518" i="6"/>
  <c r="H518" i="6"/>
  <c r="G518" i="6"/>
  <c r="F518" i="6"/>
  <c r="E518" i="6"/>
  <c r="M518" i="6" s="1"/>
  <c r="D518" i="6"/>
  <c r="L518" i="6" s="1"/>
  <c r="C518" i="6"/>
  <c r="K518" i="6" s="1"/>
  <c r="B518" i="6"/>
  <c r="J518" i="6" s="1"/>
  <c r="AF517" i="6"/>
  <c r="AE517" i="6"/>
  <c r="AD517" i="6"/>
  <c r="AC517" i="6"/>
  <c r="AB517" i="6"/>
  <c r="Y517" i="6"/>
  <c r="V517" i="6"/>
  <c r="S517" i="6"/>
  <c r="X517" i="6" s="1"/>
  <c r="Q517" i="6"/>
  <c r="P517" i="6"/>
  <c r="R517" i="6" s="1"/>
  <c r="G517" i="6"/>
  <c r="F517" i="6"/>
  <c r="E517" i="6"/>
  <c r="D517" i="6"/>
  <c r="L517" i="6" s="1"/>
  <c r="C517" i="6"/>
  <c r="K517" i="6" s="1"/>
  <c r="B517" i="6"/>
  <c r="J517" i="6" s="1"/>
  <c r="AF516" i="6"/>
  <c r="AE516" i="6"/>
  <c r="AD516" i="6"/>
  <c r="AC516" i="6"/>
  <c r="AB516" i="6"/>
  <c r="Z516" i="6"/>
  <c r="Y516" i="6"/>
  <c r="X516" i="6"/>
  <c r="W516" i="6"/>
  <c r="V516" i="6"/>
  <c r="AA516" i="6" s="1"/>
  <c r="S516" i="6"/>
  <c r="Q516" i="6"/>
  <c r="P516" i="6"/>
  <c r="R516" i="6" s="1"/>
  <c r="G516" i="6"/>
  <c r="F516" i="6"/>
  <c r="E516" i="6"/>
  <c r="D516" i="6"/>
  <c r="L516" i="6" s="1"/>
  <c r="C516" i="6"/>
  <c r="K516" i="6" s="1"/>
  <c r="B516" i="6"/>
  <c r="J516" i="6" s="1"/>
  <c r="AF515" i="6"/>
  <c r="AE515" i="6"/>
  <c r="AD515" i="6"/>
  <c r="AC515" i="6"/>
  <c r="AB515" i="6"/>
  <c r="V515" i="6"/>
  <c r="AA515" i="6" s="1"/>
  <c r="S515" i="6"/>
  <c r="R515" i="6"/>
  <c r="Q515" i="6"/>
  <c r="P515" i="6"/>
  <c r="I515" i="6"/>
  <c r="H515" i="6"/>
  <c r="M515" i="6" s="1"/>
  <c r="G515" i="6"/>
  <c r="F515" i="6"/>
  <c r="N515" i="6" s="1"/>
  <c r="E515" i="6"/>
  <c r="D515" i="6"/>
  <c r="L515" i="6" s="1"/>
  <c r="C515" i="6"/>
  <c r="K515" i="6" s="1"/>
  <c r="B515" i="6"/>
  <c r="J515" i="6" s="1"/>
  <c r="AF514" i="6"/>
  <c r="AE514" i="6"/>
  <c r="AD514" i="6"/>
  <c r="AC514" i="6"/>
  <c r="AB514" i="6"/>
  <c r="Z514" i="6"/>
  <c r="Y514" i="6"/>
  <c r="X514" i="6"/>
  <c r="W514" i="6"/>
  <c r="V514" i="6"/>
  <c r="AA514" i="6" s="1"/>
  <c r="S514" i="6"/>
  <c r="Q514" i="6"/>
  <c r="P514" i="6"/>
  <c r="R514" i="6" s="1"/>
  <c r="I514" i="6"/>
  <c r="U514" i="6" s="1"/>
  <c r="H514" i="6"/>
  <c r="T514" i="6" s="1"/>
  <c r="G514" i="6"/>
  <c r="F514" i="6"/>
  <c r="N514" i="6" s="1"/>
  <c r="E514" i="6"/>
  <c r="M514" i="6" s="1"/>
  <c r="D514" i="6"/>
  <c r="L514" i="6" s="1"/>
  <c r="C514" i="6"/>
  <c r="K514" i="6" s="1"/>
  <c r="B514" i="6"/>
  <c r="J514" i="6" s="1"/>
  <c r="AF513" i="6"/>
  <c r="AE513" i="6"/>
  <c r="AD513" i="6"/>
  <c r="AC513" i="6"/>
  <c r="AB513" i="6"/>
  <c r="X513" i="6"/>
  <c r="W513" i="6"/>
  <c r="V513" i="6"/>
  <c r="AA513" i="6" s="1"/>
  <c r="S513" i="6"/>
  <c r="Z513" i="6" s="1"/>
  <c r="Q513" i="6"/>
  <c r="P513" i="6"/>
  <c r="F513" i="6"/>
  <c r="E513" i="6"/>
  <c r="D513" i="6"/>
  <c r="C513" i="6"/>
  <c r="B513" i="6"/>
  <c r="J513" i="6" s="1"/>
  <c r="AF512" i="6"/>
  <c r="AE512" i="6"/>
  <c r="AD512" i="6"/>
  <c r="AC512" i="6"/>
  <c r="AB512" i="6"/>
  <c r="V512" i="6"/>
  <c r="S512" i="6"/>
  <c r="Z512" i="6" s="1"/>
  <c r="R512" i="6"/>
  <c r="Q512" i="6"/>
  <c r="P512" i="6"/>
  <c r="F512" i="6"/>
  <c r="E512" i="6"/>
  <c r="D512" i="6"/>
  <c r="C512" i="6"/>
  <c r="B512" i="6"/>
  <c r="I512" i="6" s="1"/>
  <c r="AF511" i="6"/>
  <c r="AE511" i="6"/>
  <c r="AD511" i="6"/>
  <c r="AC511" i="6"/>
  <c r="AB511" i="6"/>
  <c r="Z511" i="6"/>
  <c r="Y511" i="6"/>
  <c r="X511" i="6"/>
  <c r="V511" i="6"/>
  <c r="S511" i="6"/>
  <c r="W511" i="6" s="1"/>
  <c r="R511" i="6"/>
  <c r="Q511" i="6"/>
  <c r="P511" i="6"/>
  <c r="I511" i="6"/>
  <c r="U511" i="6" s="1"/>
  <c r="H511" i="6"/>
  <c r="T511" i="6" s="1"/>
  <c r="G511" i="6"/>
  <c r="F511" i="6"/>
  <c r="N511" i="6" s="1"/>
  <c r="E511" i="6"/>
  <c r="M511" i="6" s="1"/>
  <c r="D511" i="6"/>
  <c r="L511" i="6" s="1"/>
  <c r="C511" i="6"/>
  <c r="K511" i="6" s="1"/>
  <c r="B511" i="6"/>
  <c r="J511" i="6" s="1"/>
  <c r="AF510" i="6"/>
  <c r="AE510" i="6"/>
  <c r="AD510" i="6"/>
  <c r="AC510" i="6"/>
  <c r="AB510" i="6"/>
  <c r="Y510" i="6"/>
  <c r="V510" i="6"/>
  <c r="S510" i="6"/>
  <c r="X510" i="6" s="1"/>
  <c r="Q510" i="6"/>
  <c r="P510" i="6"/>
  <c r="R510" i="6" s="1"/>
  <c r="H510" i="6"/>
  <c r="T510" i="6" s="1"/>
  <c r="F510" i="6"/>
  <c r="N510" i="6" s="1"/>
  <c r="E510" i="6"/>
  <c r="M510" i="6" s="1"/>
  <c r="D510" i="6"/>
  <c r="C510" i="6"/>
  <c r="B510" i="6"/>
  <c r="G510" i="6" s="1"/>
  <c r="AF509" i="6"/>
  <c r="AE509" i="6"/>
  <c r="AD509" i="6"/>
  <c r="AC509" i="6"/>
  <c r="AB509" i="6"/>
  <c r="X509" i="6"/>
  <c r="V509" i="6"/>
  <c r="S509" i="6"/>
  <c r="W509" i="6" s="1"/>
  <c r="Q509" i="6"/>
  <c r="P509" i="6"/>
  <c r="R509" i="6" s="1"/>
  <c r="G509" i="6"/>
  <c r="F509" i="6"/>
  <c r="E509" i="6"/>
  <c r="D509" i="6"/>
  <c r="L509" i="6" s="1"/>
  <c r="C509" i="6"/>
  <c r="K509" i="6" s="1"/>
  <c r="B509" i="6"/>
  <c r="J509" i="6" s="1"/>
  <c r="A509" i="6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E508" i="6"/>
  <c r="AC508" i="6"/>
  <c r="AB508" i="6"/>
  <c r="X508" i="6"/>
  <c r="W508" i="6"/>
  <c r="V508" i="6"/>
  <c r="S508" i="6"/>
  <c r="AA508" i="6" s="1"/>
  <c r="Q508" i="6"/>
  <c r="P508" i="6"/>
  <c r="R508" i="6" s="1"/>
  <c r="G508" i="6"/>
  <c r="F508" i="6"/>
  <c r="E508" i="6"/>
  <c r="D508" i="6"/>
  <c r="L508" i="6" s="1"/>
  <c r="C508" i="6"/>
  <c r="K508" i="6" s="1"/>
  <c r="B508" i="6"/>
  <c r="J508" i="6" s="1"/>
  <c r="AF577" i="11"/>
  <c r="AE577" i="11"/>
  <c r="AD577" i="11"/>
  <c r="AC577" i="11"/>
  <c r="AB577" i="11"/>
  <c r="Z577" i="11"/>
  <c r="S577" i="11"/>
  <c r="F577" i="11"/>
  <c r="E577" i="11"/>
  <c r="D577" i="11"/>
  <c r="C577" i="11"/>
  <c r="AF576" i="11"/>
  <c r="AE576" i="11"/>
  <c r="AD576" i="11"/>
  <c r="AC576" i="11"/>
  <c r="AB576" i="11"/>
  <c r="Y576" i="11"/>
  <c r="X576" i="11"/>
  <c r="W576" i="11"/>
  <c r="S576" i="11"/>
  <c r="Z576" i="11" s="1"/>
  <c r="F576" i="11"/>
  <c r="E576" i="11"/>
  <c r="D576" i="11"/>
  <c r="C576" i="11"/>
  <c r="AF575" i="11"/>
  <c r="AE575" i="11"/>
  <c r="AD575" i="11"/>
  <c r="AC575" i="11"/>
  <c r="AB575" i="11"/>
  <c r="S575" i="11"/>
  <c r="Z575" i="11" s="1"/>
  <c r="F575" i="11"/>
  <c r="E575" i="11"/>
  <c r="D575" i="11"/>
  <c r="C575" i="11"/>
  <c r="AF574" i="11"/>
  <c r="AE574" i="11"/>
  <c r="AD574" i="11"/>
  <c r="AC574" i="11"/>
  <c r="AB574" i="11"/>
  <c r="S574" i="11"/>
  <c r="X574" i="11" s="1"/>
  <c r="F574" i="11"/>
  <c r="E574" i="11"/>
  <c r="D574" i="11"/>
  <c r="C574" i="11"/>
  <c r="AF573" i="11"/>
  <c r="AE573" i="11"/>
  <c r="AD573" i="11"/>
  <c r="AC573" i="11"/>
  <c r="AB573" i="11"/>
  <c r="W573" i="11"/>
  <c r="S573" i="11"/>
  <c r="Z573" i="11" s="1"/>
  <c r="F573" i="11"/>
  <c r="E573" i="11"/>
  <c r="D573" i="11"/>
  <c r="C573" i="11"/>
  <c r="AF572" i="11"/>
  <c r="AE572" i="11"/>
  <c r="AD572" i="11"/>
  <c r="AC572" i="11"/>
  <c r="AB572" i="11"/>
  <c r="S572" i="11"/>
  <c r="Z572" i="11" s="1"/>
  <c r="F572" i="11"/>
  <c r="E572" i="11"/>
  <c r="D572" i="11"/>
  <c r="C572" i="11"/>
  <c r="AF571" i="11"/>
  <c r="AE571" i="11"/>
  <c r="AD571" i="11"/>
  <c r="AC571" i="11"/>
  <c r="AB571" i="11"/>
  <c r="S571" i="11"/>
  <c r="Z571" i="11" s="1"/>
  <c r="F571" i="11"/>
  <c r="E571" i="11"/>
  <c r="D571" i="11"/>
  <c r="C571" i="11"/>
  <c r="AF570" i="11"/>
  <c r="AE570" i="11"/>
  <c r="AD570" i="11"/>
  <c r="AC570" i="11"/>
  <c r="AB570" i="11"/>
  <c r="S570" i="11"/>
  <c r="F570" i="11"/>
  <c r="E570" i="11"/>
  <c r="D570" i="11"/>
  <c r="C570" i="11"/>
  <c r="AF569" i="11"/>
  <c r="AE569" i="11"/>
  <c r="AD569" i="11"/>
  <c r="AC569" i="11"/>
  <c r="AB569" i="11"/>
  <c r="S569" i="11"/>
  <c r="Z569" i="11" s="1"/>
  <c r="F569" i="11"/>
  <c r="E569" i="11"/>
  <c r="D569" i="11"/>
  <c r="C569" i="11"/>
  <c r="AF568" i="11"/>
  <c r="AE568" i="11"/>
  <c r="AD568" i="11"/>
  <c r="AC568" i="11"/>
  <c r="AB568" i="11"/>
  <c r="S568" i="11"/>
  <c r="Z568" i="11" s="1"/>
  <c r="F568" i="11"/>
  <c r="E568" i="11"/>
  <c r="D568" i="11"/>
  <c r="C568" i="11"/>
  <c r="AF567" i="11"/>
  <c r="AE567" i="11"/>
  <c r="AD567" i="11"/>
  <c r="AC567" i="11"/>
  <c r="AB567" i="11"/>
  <c r="S567" i="11"/>
  <c r="Z567" i="11" s="1"/>
  <c r="F567" i="11"/>
  <c r="E567" i="11"/>
  <c r="D567" i="11"/>
  <c r="C567" i="11"/>
  <c r="AF566" i="11"/>
  <c r="AE566" i="11"/>
  <c r="AD566" i="11"/>
  <c r="AC566" i="11"/>
  <c r="AB566" i="11"/>
  <c r="X566" i="11"/>
  <c r="W566" i="11"/>
  <c r="S566" i="11"/>
  <c r="Z566" i="11" s="1"/>
  <c r="F566" i="11"/>
  <c r="E566" i="11"/>
  <c r="D566" i="11"/>
  <c r="C566" i="11"/>
  <c r="AF565" i="11"/>
  <c r="AE565" i="11"/>
  <c r="AD565" i="11"/>
  <c r="AC565" i="11"/>
  <c r="AB565" i="11"/>
  <c r="S565" i="11"/>
  <c r="Z565" i="11" s="1"/>
  <c r="F565" i="11"/>
  <c r="E565" i="11"/>
  <c r="D565" i="11"/>
  <c r="C565" i="11"/>
  <c r="AF564" i="11"/>
  <c r="AE564" i="11"/>
  <c r="AD564" i="11"/>
  <c r="AC564" i="11"/>
  <c r="AB564" i="11"/>
  <c r="S564" i="11"/>
  <c r="Z564" i="11" s="1"/>
  <c r="F564" i="11"/>
  <c r="E564" i="11"/>
  <c r="D564" i="11"/>
  <c r="C564" i="11"/>
  <c r="AF563" i="11"/>
  <c r="AE563" i="11"/>
  <c r="AD563" i="11"/>
  <c r="AC563" i="11"/>
  <c r="AB563" i="11"/>
  <c r="S563" i="11"/>
  <c r="F563" i="11"/>
  <c r="E563" i="11"/>
  <c r="D563" i="11"/>
  <c r="C563" i="11"/>
  <c r="AF562" i="11"/>
  <c r="AE562" i="11"/>
  <c r="AD562" i="11"/>
  <c r="AC562" i="11"/>
  <c r="AB562" i="11"/>
  <c r="S562" i="11"/>
  <c r="F562" i="11"/>
  <c r="E562" i="11"/>
  <c r="D562" i="11"/>
  <c r="C562" i="11"/>
  <c r="AF561" i="11"/>
  <c r="AE561" i="11"/>
  <c r="AD561" i="11"/>
  <c r="AC561" i="11"/>
  <c r="AB561" i="11"/>
  <c r="Z561" i="11"/>
  <c r="Y561" i="11"/>
  <c r="S561" i="11"/>
  <c r="F561" i="11"/>
  <c r="E561" i="11"/>
  <c r="D561" i="11"/>
  <c r="C561" i="11"/>
  <c r="AF560" i="11"/>
  <c r="AE560" i="11"/>
  <c r="AD560" i="11"/>
  <c r="AC560" i="11"/>
  <c r="AB560" i="11"/>
  <c r="Z560" i="11"/>
  <c r="Y560" i="11"/>
  <c r="X560" i="11"/>
  <c r="W560" i="11"/>
  <c r="S560" i="11"/>
  <c r="F560" i="11"/>
  <c r="E560" i="11"/>
  <c r="D560" i="11"/>
  <c r="C560" i="11"/>
  <c r="AF559" i="11"/>
  <c r="AE559" i="11"/>
  <c r="AD559" i="11"/>
  <c r="AC559" i="11"/>
  <c r="AB559" i="11"/>
  <c r="Z559" i="11"/>
  <c r="Y559" i="11"/>
  <c r="X559" i="11"/>
  <c r="W559" i="11"/>
  <c r="S559" i="11"/>
  <c r="F559" i="11"/>
  <c r="E559" i="11"/>
  <c r="D559" i="11"/>
  <c r="C559" i="11"/>
  <c r="AF558" i="11"/>
  <c r="AE558" i="11"/>
  <c r="AD558" i="11"/>
  <c r="AC558" i="11"/>
  <c r="AB558" i="11"/>
  <c r="Y558" i="11"/>
  <c r="X558" i="11"/>
  <c r="W558" i="11"/>
  <c r="S558" i="11"/>
  <c r="Z558" i="11" s="1"/>
  <c r="F558" i="11"/>
  <c r="E558" i="11"/>
  <c r="D558" i="11"/>
  <c r="C558" i="11"/>
  <c r="AF557" i="11"/>
  <c r="AE557" i="11"/>
  <c r="AD557" i="11"/>
  <c r="AC557" i="11"/>
  <c r="AB557" i="11"/>
  <c r="S557" i="11"/>
  <c r="Z557" i="11" s="1"/>
  <c r="F557" i="11"/>
  <c r="E557" i="11"/>
  <c r="D557" i="11"/>
  <c r="C557" i="11"/>
  <c r="AF556" i="11"/>
  <c r="AE556" i="11"/>
  <c r="AD556" i="11"/>
  <c r="AC556" i="11"/>
  <c r="AB556" i="11"/>
  <c r="S556" i="11"/>
  <c r="Z556" i="11" s="1"/>
  <c r="F556" i="11"/>
  <c r="E556" i="11"/>
  <c r="D556" i="11"/>
  <c r="C556" i="11"/>
  <c r="AF555" i="11"/>
  <c r="AE555" i="11"/>
  <c r="AD555" i="11"/>
  <c r="AC555" i="11"/>
  <c r="AB555" i="11"/>
  <c r="S555" i="11"/>
  <c r="F555" i="11"/>
  <c r="E555" i="11"/>
  <c r="D555" i="11"/>
  <c r="C555" i="11"/>
  <c r="AF554" i="11"/>
  <c r="AE554" i="11"/>
  <c r="AD554" i="11"/>
  <c r="AC554" i="11"/>
  <c r="AB554" i="11"/>
  <c r="S554" i="11"/>
  <c r="Z554" i="11" s="1"/>
  <c r="F554" i="11"/>
  <c r="E554" i="11"/>
  <c r="D554" i="11"/>
  <c r="C554" i="11"/>
  <c r="AF553" i="11"/>
  <c r="AE553" i="11"/>
  <c r="AD553" i="11"/>
  <c r="AC553" i="11"/>
  <c r="AB553" i="11"/>
  <c r="S553" i="11"/>
  <c r="F553" i="11"/>
  <c r="E553" i="11"/>
  <c r="D553" i="11"/>
  <c r="C553" i="11"/>
  <c r="AF552" i="11"/>
  <c r="AE552" i="11"/>
  <c r="AD552" i="11"/>
  <c r="AC552" i="11"/>
  <c r="AB552" i="11"/>
  <c r="Z552" i="11"/>
  <c r="Y552" i="11"/>
  <c r="X552" i="11"/>
  <c r="S552" i="11"/>
  <c r="W552" i="11" s="1"/>
  <c r="F552" i="11"/>
  <c r="E552" i="11"/>
  <c r="D552" i="11"/>
  <c r="C552" i="11"/>
  <c r="AF551" i="11"/>
  <c r="AE551" i="11"/>
  <c r="AD551" i="11"/>
  <c r="AC551" i="11"/>
  <c r="AB551" i="11"/>
  <c r="Z551" i="11"/>
  <c r="Y551" i="11"/>
  <c r="X551" i="11"/>
  <c r="W551" i="11"/>
  <c r="S551" i="11"/>
  <c r="F551" i="11"/>
  <c r="E551" i="11"/>
  <c r="D551" i="11"/>
  <c r="C551" i="11"/>
  <c r="AF550" i="11"/>
  <c r="AE550" i="11"/>
  <c r="AD550" i="11"/>
  <c r="AC550" i="11"/>
  <c r="AB550" i="11"/>
  <c r="Y550" i="11"/>
  <c r="X550" i="11"/>
  <c r="W550" i="11"/>
  <c r="S550" i="11"/>
  <c r="F550" i="11"/>
  <c r="E550" i="11"/>
  <c r="D550" i="11"/>
  <c r="C550" i="11"/>
  <c r="AF549" i="11"/>
  <c r="AE549" i="11"/>
  <c r="AD549" i="11"/>
  <c r="AC549" i="11"/>
  <c r="AB549" i="11"/>
  <c r="S549" i="11"/>
  <c r="F549" i="11"/>
  <c r="E549" i="11"/>
  <c r="D549" i="11"/>
  <c r="C549" i="11"/>
  <c r="AF548" i="11"/>
  <c r="AE548" i="11"/>
  <c r="AD548" i="11"/>
  <c r="AC548" i="11"/>
  <c r="AB548" i="11"/>
  <c r="S548" i="11"/>
  <c r="F548" i="11"/>
  <c r="E548" i="11"/>
  <c r="D548" i="11"/>
  <c r="C548" i="11"/>
  <c r="AF547" i="11"/>
  <c r="AE547" i="11"/>
  <c r="AD547" i="11"/>
  <c r="AC547" i="11"/>
  <c r="AB547" i="11"/>
  <c r="S547" i="11"/>
  <c r="F547" i="11"/>
  <c r="E547" i="11"/>
  <c r="D547" i="11"/>
  <c r="C547" i="11"/>
  <c r="AF546" i="11"/>
  <c r="AE546" i="11"/>
  <c r="AD546" i="11"/>
  <c r="AC546" i="11"/>
  <c r="AB546" i="11"/>
  <c r="S546" i="11"/>
  <c r="Z546" i="11" s="1"/>
  <c r="F546" i="11"/>
  <c r="E546" i="11"/>
  <c r="D546" i="11"/>
  <c r="C546" i="11"/>
  <c r="AF545" i="11"/>
  <c r="AE545" i="11"/>
  <c r="AD545" i="11"/>
  <c r="AC545" i="11"/>
  <c r="AB545" i="11"/>
  <c r="S545" i="11"/>
  <c r="F545" i="11"/>
  <c r="E545" i="11"/>
  <c r="D545" i="11"/>
  <c r="C545" i="11"/>
  <c r="AF544" i="11"/>
  <c r="AE544" i="11"/>
  <c r="AD544" i="11"/>
  <c r="AC544" i="11"/>
  <c r="AB544" i="11"/>
  <c r="S544" i="11"/>
  <c r="F544" i="11"/>
  <c r="E544" i="11"/>
  <c r="D544" i="11"/>
  <c r="C544" i="11"/>
  <c r="AF543" i="11"/>
  <c r="AE543" i="11"/>
  <c r="AD543" i="11"/>
  <c r="AC543" i="11"/>
  <c r="AB543" i="11"/>
  <c r="S543" i="11"/>
  <c r="Z543" i="11" s="1"/>
  <c r="F543" i="11"/>
  <c r="E543" i="11"/>
  <c r="D543" i="11"/>
  <c r="C543" i="11"/>
  <c r="AF542" i="11"/>
  <c r="AE542" i="11"/>
  <c r="AD542" i="11"/>
  <c r="AC542" i="11"/>
  <c r="AB542" i="11"/>
  <c r="S542" i="11"/>
  <c r="F542" i="11"/>
  <c r="E542" i="11"/>
  <c r="D542" i="11"/>
  <c r="C542" i="11"/>
  <c r="AF541" i="11"/>
  <c r="AE541" i="11"/>
  <c r="AD541" i="11"/>
  <c r="AC541" i="11"/>
  <c r="AB541" i="11"/>
  <c r="S541" i="11"/>
  <c r="F541" i="11"/>
  <c r="E541" i="11"/>
  <c r="D541" i="11"/>
  <c r="C541" i="11"/>
  <c r="AF540" i="11"/>
  <c r="AE540" i="11"/>
  <c r="AD540" i="11"/>
  <c r="AC540" i="11"/>
  <c r="AB540" i="11"/>
  <c r="S540" i="11"/>
  <c r="Z540" i="11" s="1"/>
  <c r="F540" i="11"/>
  <c r="E540" i="11"/>
  <c r="D540" i="11"/>
  <c r="C540" i="11"/>
  <c r="AF539" i="11"/>
  <c r="AE539" i="11"/>
  <c r="AD539" i="11"/>
  <c r="AC539" i="11"/>
  <c r="AB539" i="11"/>
  <c r="S539" i="11"/>
  <c r="W539" i="11" s="1"/>
  <c r="F539" i="11"/>
  <c r="E539" i="11"/>
  <c r="D539" i="11"/>
  <c r="C539" i="11"/>
  <c r="AF538" i="11"/>
  <c r="AE538" i="11"/>
  <c r="AD538" i="11"/>
  <c r="AC538" i="11"/>
  <c r="AB538" i="11"/>
  <c r="S538" i="11"/>
  <c r="W538" i="11" s="1"/>
  <c r="F538" i="11"/>
  <c r="E538" i="11"/>
  <c r="D538" i="11"/>
  <c r="C538" i="11"/>
  <c r="AF537" i="11"/>
  <c r="AE537" i="11"/>
  <c r="AD537" i="11"/>
  <c r="AC537" i="11"/>
  <c r="AB537" i="11"/>
  <c r="S537" i="11"/>
  <c r="F537" i="11"/>
  <c r="E537" i="11"/>
  <c r="D537" i="11"/>
  <c r="C537" i="11"/>
  <c r="AF536" i="11"/>
  <c r="AE536" i="11"/>
  <c r="AD536" i="11"/>
  <c r="AC536" i="11"/>
  <c r="AB536" i="11"/>
  <c r="Y536" i="11"/>
  <c r="X536" i="11"/>
  <c r="W536" i="11"/>
  <c r="S536" i="11"/>
  <c r="F536" i="11"/>
  <c r="E536" i="11"/>
  <c r="D536" i="11"/>
  <c r="C536" i="11"/>
  <c r="AF535" i="11"/>
  <c r="AE535" i="11"/>
  <c r="AD535" i="11"/>
  <c r="AC535" i="11"/>
  <c r="AB535" i="11"/>
  <c r="S535" i="11"/>
  <c r="Y535" i="11" s="1"/>
  <c r="F535" i="11"/>
  <c r="E535" i="11"/>
  <c r="D535" i="11"/>
  <c r="C535" i="11"/>
  <c r="AF534" i="11"/>
  <c r="AE534" i="11"/>
  <c r="AD534" i="11"/>
  <c r="AC534" i="11"/>
  <c r="AB534" i="11"/>
  <c r="S534" i="11"/>
  <c r="Z534" i="11" s="1"/>
  <c r="F534" i="11"/>
  <c r="E534" i="11"/>
  <c r="D534" i="11"/>
  <c r="C534" i="11"/>
  <c r="AF533" i="11"/>
  <c r="AE533" i="11"/>
  <c r="AD533" i="11"/>
  <c r="AC533" i="11"/>
  <c r="AB533" i="11"/>
  <c r="S533" i="11"/>
  <c r="F533" i="11"/>
  <c r="E533" i="11"/>
  <c r="D533" i="11"/>
  <c r="C533" i="11"/>
  <c r="AF532" i="11"/>
  <c r="AE532" i="11"/>
  <c r="AD532" i="11"/>
  <c r="AC532" i="11"/>
  <c r="AB532" i="11"/>
  <c r="S532" i="11"/>
  <c r="Z532" i="11" s="1"/>
  <c r="F532" i="11"/>
  <c r="E532" i="11"/>
  <c r="D532" i="11"/>
  <c r="C532" i="11"/>
  <c r="AF531" i="11"/>
  <c r="AE531" i="11"/>
  <c r="AD531" i="11"/>
  <c r="AC531" i="11"/>
  <c r="AB531" i="11"/>
  <c r="S531" i="11"/>
  <c r="Z531" i="11" s="1"/>
  <c r="F531" i="11"/>
  <c r="E531" i="11"/>
  <c r="D531" i="11"/>
  <c r="C531" i="11"/>
  <c r="AF530" i="11"/>
  <c r="AE530" i="11"/>
  <c r="AD530" i="11"/>
  <c r="AC530" i="11"/>
  <c r="AB530" i="11"/>
  <c r="S530" i="11"/>
  <c r="F530" i="11"/>
  <c r="E530" i="11"/>
  <c r="D530" i="11"/>
  <c r="C530" i="11"/>
  <c r="AF529" i="11"/>
  <c r="AE529" i="11"/>
  <c r="AD529" i="11"/>
  <c r="AC529" i="11"/>
  <c r="AB529" i="11"/>
  <c r="Z529" i="11"/>
  <c r="Y529" i="11"/>
  <c r="X529" i="11"/>
  <c r="W529" i="11"/>
  <c r="S529" i="11"/>
  <c r="F529" i="11"/>
  <c r="E529" i="11"/>
  <c r="D529" i="11"/>
  <c r="C529" i="11"/>
  <c r="AF528" i="11"/>
  <c r="AE528" i="11"/>
  <c r="AD528" i="11"/>
  <c r="AC528" i="11"/>
  <c r="AB528" i="11"/>
  <c r="S528" i="11"/>
  <c r="Y528" i="11" s="1"/>
  <c r="F528" i="11"/>
  <c r="E528" i="11"/>
  <c r="D528" i="11"/>
  <c r="C528" i="11"/>
  <c r="AF527" i="11"/>
  <c r="AE527" i="11"/>
  <c r="AD527" i="11"/>
  <c r="AC527" i="11"/>
  <c r="AB527" i="11"/>
  <c r="Z527" i="11"/>
  <c r="X527" i="11"/>
  <c r="W527" i="11"/>
  <c r="S527" i="11"/>
  <c r="Y527" i="11" s="1"/>
  <c r="F527" i="11"/>
  <c r="E527" i="11"/>
  <c r="D527" i="11"/>
  <c r="C527" i="11"/>
  <c r="AF526" i="11"/>
  <c r="AE526" i="11"/>
  <c r="AD526" i="11"/>
  <c r="AC526" i="11"/>
  <c r="AB526" i="11"/>
  <c r="S526" i="11"/>
  <c r="W526" i="11" s="1"/>
  <c r="F526" i="11"/>
  <c r="E526" i="11"/>
  <c r="D526" i="11"/>
  <c r="C526" i="11"/>
  <c r="AF525" i="11"/>
  <c r="AE525" i="11"/>
  <c r="AD525" i="11"/>
  <c r="AC525" i="11"/>
  <c r="AB525" i="11"/>
  <c r="Y525" i="11"/>
  <c r="X525" i="11"/>
  <c r="S525" i="11"/>
  <c r="W525" i="11" s="1"/>
  <c r="F525" i="11"/>
  <c r="E525" i="11"/>
  <c r="D525" i="11"/>
  <c r="C525" i="11"/>
  <c r="AF524" i="11"/>
  <c r="AE524" i="11"/>
  <c r="AD524" i="11"/>
  <c r="AC524" i="11"/>
  <c r="AB524" i="11"/>
  <c r="S524" i="11"/>
  <c r="Y524" i="11" s="1"/>
  <c r="F524" i="11"/>
  <c r="E524" i="11"/>
  <c r="D524" i="11"/>
  <c r="C524" i="11"/>
  <c r="AF523" i="11"/>
  <c r="AE523" i="11"/>
  <c r="AD523" i="11"/>
  <c r="AC523" i="11"/>
  <c r="AB523" i="11"/>
  <c r="S523" i="11"/>
  <c r="X523" i="11" s="1"/>
  <c r="F523" i="11"/>
  <c r="E523" i="11"/>
  <c r="D523" i="11"/>
  <c r="C523" i="11"/>
  <c r="AF522" i="11"/>
  <c r="AE522" i="11"/>
  <c r="AD522" i="11"/>
  <c r="AC522" i="11"/>
  <c r="AB522" i="11"/>
  <c r="W522" i="11"/>
  <c r="S522" i="11"/>
  <c r="Z522" i="11" s="1"/>
  <c r="F522" i="11"/>
  <c r="E522" i="11"/>
  <c r="D522" i="11"/>
  <c r="C522" i="11"/>
  <c r="AF521" i="11"/>
  <c r="AE521" i="11"/>
  <c r="AD521" i="11"/>
  <c r="AC521" i="11"/>
  <c r="AB521" i="11"/>
  <c r="Z521" i="11"/>
  <c r="S521" i="11"/>
  <c r="Y521" i="11" s="1"/>
  <c r="F521" i="11"/>
  <c r="E521" i="11"/>
  <c r="D521" i="11"/>
  <c r="C521" i="11"/>
  <c r="AF520" i="11"/>
  <c r="AE520" i="11"/>
  <c r="AD520" i="11"/>
  <c r="AC520" i="11"/>
  <c r="AB520" i="11"/>
  <c r="Y520" i="11"/>
  <c r="X520" i="11"/>
  <c r="W520" i="11"/>
  <c r="S520" i="11"/>
  <c r="Z520" i="11" s="1"/>
  <c r="F520" i="11"/>
  <c r="E520" i="11"/>
  <c r="D520" i="11"/>
  <c r="C520" i="11"/>
  <c r="AF519" i="11"/>
  <c r="AE519" i="11"/>
  <c r="AD519" i="11"/>
  <c r="AC519" i="11"/>
  <c r="AB519" i="11"/>
  <c r="S519" i="11"/>
  <c r="Y519" i="11" s="1"/>
  <c r="F519" i="11"/>
  <c r="E519" i="11"/>
  <c r="D519" i="11"/>
  <c r="C519" i="11"/>
  <c r="AF518" i="11"/>
  <c r="AE518" i="11"/>
  <c r="AD518" i="11"/>
  <c r="AC518" i="11"/>
  <c r="AB518" i="11"/>
  <c r="W518" i="11"/>
  <c r="S518" i="11"/>
  <c r="X518" i="11" s="1"/>
  <c r="F518" i="11"/>
  <c r="E518" i="11"/>
  <c r="D518" i="11"/>
  <c r="C518" i="11"/>
  <c r="AF517" i="11"/>
  <c r="AE517" i="11"/>
  <c r="AD517" i="11"/>
  <c r="AC517" i="11"/>
  <c r="AB517" i="11"/>
  <c r="Z517" i="11"/>
  <c r="X517" i="11"/>
  <c r="W517" i="11"/>
  <c r="S517" i="11"/>
  <c r="Y517" i="11" s="1"/>
  <c r="F517" i="11"/>
  <c r="E517" i="11"/>
  <c r="D517" i="11"/>
  <c r="C517" i="11"/>
  <c r="AF516" i="11"/>
  <c r="AE516" i="11"/>
  <c r="AD516" i="11"/>
  <c r="AC516" i="11"/>
  <c r="AB516" i="11"/>
  <c r="S516" i="11"/>
  <c r="X516" i="11" s="1"/>
  <c r="F516" i="11"/>
  <c r="E516" i="11"/>
  <c r="D516" i="11"/>
  <c r="C516" i="11"/>
  <c r="AF515" i="11"/>
  <c r="AE515" i="11"/>
  <c r="AD515" i="11"/>
  <c r="AC515" i="11"/>
  <c r="AB515" i="11"/>
  <c r="S515" i="11"/>
  <c r="Y515" i="11" s="1"/>
  <c r="F515" i="11"/>
  <c r="E515" i="11"/>
  <c r="D515" i="11"/>
  <c r="C515" i="11"/>
  <c r="AF514" i="11"/>
  <c r="AE514" i="11"/>
  <c r="AD514" i="11"/>
  <c r="AC514" i="11"/>
  <c r="AB514" i="11"/>
  <c r="S514" i="11"/>
  <c r="X514" i="11" s="1"/>
  <c r="F514" i="11"/>
  <c r="E514" i="11"/>
  <c r="D514" i="11"/>
  <c r="C514" i="11"/>
  <c r="AF513" i="11"/>
  <c r="AE513" i="11"/>
  <c r="AD513" i="11"/>
  <c r="AC513" i="11"/>
  <c r="AB513" i="11"/>
  <c r="S513" i="11"/>
  <c r="W513" i="11" s="1"/>
  <c r="F513" i="11"/>
  <c r="E513" i="11"/>
  <c r="D513" i="11"/>
  <c r="C513" i="11"/>
  <c r="AF512" i="11"/>
  <c r="AE512" i="11"/>
  <c r="AD512" i="11"/>
  <c r="AC512" i="11"/>
  <c r="AB512" i="11"/>
  <c r="Z512" i="11"/>
  <c r="Y512" i="11"/>
  <c r="X512" i="11"/>
  <c r="S512" i="11"/>
  <c r="F512" i="11"/>
  <c r="E512" i="11"/>
  <c r="D512" i="11"/>
  <c r="C512" i="11"/>
  <c r="AF511" i="11"/>
  <c r="AE511" i="11"/>
  <c r="AD511" i="11"/>
  <c r="AC511" i="11"/>
  <c r="AB511" i="11"/>
  <c r="S511" i="11"/>
  <c r="Z511" i="11" s="1"/>
  <c r="F511" i="11"/>
  <c r="E511" i="11"/>
  <c r="D511" i="11"/>
  <c r="C511" i="11"/>
  <c r="AF510" i="11"/>
  <c r="AE510" i="11"/>
  <c r="AD510" i="11"/>
  <c r="AC510" i="11"/>
  <c r="AB510" i="11"/>
  <c r="X510" i="11"/>
  <c r="W510" i="11"/>
  <c r="S510" i="11"/>
  <c r="Z510" i="11" s="1"/>
  <c r="F510" i="11"/>
  <c r="E510" i="11"/>
  <c r="D510" i="11"/>
  <c r="C510" i="11"/>
  <c r="AF509" i="11"/>
  <c r="AE509" i="11"/>
  <c r="AD509" i="11"/>
  <c r="AC509" i="11"/>
  <c r="AB509" i="11"/>
  <c r="Z509" i="11"/>
  <c r="X509" i="11"/>
  <c r="S509" i="11"/>
  <c r="Y509" i="11" s="1"/>
  <c r="F509" i="11"/>
  <c r="E509" i="11"/>
  <c r="D509" i="11"/>
  <c r="C509" i="11"/>
  <c r="A509" i="1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E508" i="11"/>
  <c r="AC508" i="11"/>
  <c r="AB508" i="11"/>
  <c r="S508" i="11"/>
  <c r="X508" i="11" s="1"/>
  <c r="F508" i="11"/>
  <c r="E508" i="11"/>
  <c r="D508" i="11"/>
  <c r="C508" i="11"/>
  <c r="Z549" i="11" l="1"/>
  <c r="Y549" i="11"/>
  <c r="X549" i="11"/>
  <c r="W549" i="11"/>
  <c r="Z548" i="11"/>
  <c r="Y548" i="11"/>
  <c r="X548" i="11"/>
  <c r="W548" i="11"/>
  <c r="W544" i="11"/>
  <c r="Z544" i="11"/>
  <c r="X544" i="11"/>
  <c r="T515" i="6"/>
  <c r="T519" i="6"/>
  <c r="M519" i="6"/>
  <c r="M520" i="6"/>
  <c r="N520" i="6"/>
  <c r="W511" i="11"/>
  <c r="Y518" i="11"/>
  <c r="X522" i="11"/>
  <c r="W528" i="11"/>
  <c r="W557" i="11"/>
  <c r="W565" i="11"/>
  <c r="W575" i="11"/>
  <c r="Y513" i="11"/>
  <c r="Y522" i="11"/>
  <c r="X528" i="11"/>
  <c r="W534" i="11"/>
  <c r="Z537" i="11"/>
  <c r="Z538" i="11"/>
  <c r="X557" i="11"/>
  <c r="X575" i="11"/>
  <c r="X511" i="11"/>
  <c r="Z513" i="11"/>
  <c r="W516" i="11"/>
  <c r="Z518" i="11"/>
  <c r="Z508" i="11"/>
  <c r="Y511" i="11"/>
  <c r="Z514" i="11"/>
  <c r="Y516" i="11"/>
  <c r="W521" i="11"/>
  <c r="Y526" i="11"/>
  <c r="W535" i="11"/>
  <c r="W546" i="11"/>
  <c r="W568" i="11"/>
  <c r="W574" i="11"/>
  <c r="Y575" i="11"/>
  <c r="W509" i="11"/>
  <c r="Z516" i="11"/>
  <c r="X521" i="11"/>
  <c r="Y523" i="11"/>
  <c r="X535" i="11"/>
  <c r="W540" i="11"/>
  <c r="Y553" i="11"/>
  <c r="W556" i="11"/>
  <c r="W567" i="11"/>
  <c r="X568" i="11"/>
  <c r="Z523" i="11"/>
  <c r="Z535" i="11"/>
  <c r="X540" i="11"/>
  <c r="Z553" i="11"/>
  <c r="X567" i="11"/>
  <c r="Y568" i="11"/>
  <c r="Y540" i="11"/>
  <c r="Y567" i="11"/>
  <c r="T508" i="16"/>
  <c r="T511" i="15"/>
  <c r="M516" i="15"/>
  <c r="N516" i="15"/>
  <c r="K519" i="6"/>
  <c r="L519" i="6"/>
  <c r="K520" i="6"/>
  <c r="Y542" i="11"/>
  <c r="Z542" i="11"/>
  <c r="X542" i="11"/>
  <c r="W542" i="11"/>
  <c r="Z541" i="11"/>
  <c r="Y541" i="11"/>
  <c r="X541" i="11"/>
  <c r="W541" i="11"/>
  <c r="AA556" i="14"/>
  <c r="AA572" i="14"/>
  <c r="AA548" i="14"/>
  <c r="Z572" i="14"/>
  <c r="Z564" i="14"/>
  <c r="Z556" i="14"/>
  <c r="Z548" i="14"/>
  <c r="Z540" i="14"/>
  <c r="Z532" i="14"/>
  <c r="Z524" i="14"/>
  <c r="Z516" i="14"/>
  <c r="Y572" i="14"/>
  <c r="Y564" i="14"/>
  <c r="Y556" i="14"/>
  <c r="Y548" i="14"/>
  <c r="Y540" i="14"/>
  <c r="Y532" i="14"/>
  <c r="Y524" i="14"/>
  <c r="Y516" i="14"/>
  <c r="X572" i="14"/>
  <c r="X564" i="14"/>
  <c r="X556" i="14"/>
  <c r="X548" i="14"/>
  <c r="X540" i="14"/>
  <c r="X532" i="14"/>
  <c r="X524" i="14"/>
  <c r="X516" i="14"/>
  <c r="AA532" i="14"/>
  <c r="U524" i="14"/>
  <c r="U532" i="14"/>
  <c r="AA524" i="14"/>
  <c r="AA540" i="14"/>
  <c r="AA574" i="14"/>
  <c r="T524" i="14"/>
  <c r="AA539" i="14"/>
  <c r="M518" i="14"/>
  <c r="M515" i="14"/>
  <c r="N515" i="14"/>
  <c r="M516" i="14"/>
  <c r="N510" i="14"/>
  <c r="M509" i="14"/>
  <c r="J516" i="14"/>
  <c r="M530" i="14"/>
  <c r="I531" i="14"/>
  <c r="U531" i="14" s="1"/>
  <c r="G531" i="14"/>
  <c r="K531" i="14" s="1"/>
  <c r="K533" i="14"/>
  <c r="M535" i="14"/>
  <c r="J515" i="14"/>
  <c r="AA515" i="14"/>
  <c r="AA508" i="14"/>
  <c r="AA514" i="14"/>
  <c r="T515" i="14"/>
  <c r="U516" i="14"/>
  <c r="K520" i="14"/>
  <c r="U520" i="14"/>
  <c r="N527" i="14"/>
  <c r="U528" i="14"/>
  <c r="L531" i="14"/>
  <c r="I544" i="14"/>
  <c r="H544" i="14"/>
  <c r="N544" i="14" s="1"/>
  <c r="T550" i="14"/>
  <c r="N550" i="14"/>
  <c r="AA555" i="14"/>
  <c r="R560" i="14"/>
  <c r="M564" i="14"/>
  <c r="L572" i="14"/>
  <c r="T520" i="14"/>
  <c r="U522" i="14"/>
  <c r="U523" i="14"/>
  <c r="U525" i="14"/>
  <c r="T528" i="14"/>
  <c r="H547" i="14"/>
  <c r="G547" i="14"/>
  <c r="K547" i="14" s="1"/>
  <c r="J547" i="14"/>
  <c r="I547" i="14"/>
  <c r="K572" i="14"/>
  <c r="T508" i="14"/>
  <c r="AA513" i="14"/>
  <c r="T514" i="14"/>
  <c r="U515" i="14"/>
  <c r="K522" i="14"/>
  <c r="K525" i="14"/>
  <c r="U526" i="14"/>
  <c r="M527" i="14"/>
  <c r="K528" i="14"/>
  <c r="M531" i="14"/>
  <c r="T531" i="14"/>
  <c r="U508" i="14"/>
  <c r="G509" i="14"/>
  <c r="K509" i="14" s="1"/>
  <c r="H510" i="14"/>
  <c r="T510" i="14" s="1"/>
  <c r="T513" i="14"/>
  <c r="U514" i="14"/>
  <c r="G517" i="14"/>
  <c r="K517" i="14" s="1"/>
  <c r="H518" i="14"/>
  <c r="T518" i="14" s="1"/>
  <c r="T526" i="14"/>
  <c r="K536" i="14"/>
  <c r="L555" i="14"/>
  <c r="AA516" i="14"/>
  <c r="T522" i="14"/>
  <c r="H509" i="14"/>
  <c r="T509" i="14" s="1"/>
  <c r="I510" i="14"/>
  <c r="U510" i="14" s="1"/>
  <c r="G516" i="14"/>
  <c r="L516" i="14" s="1"/>
  <c r="H517" i="14"/>
  <c r="T517" i="14" s="1"/>
  <c r="I518" i="14"/>
  <c r="U518" i="14" s="1"/>
  <c r="G527" i="14"/>
  <c r="AA527" i="14"/>
  <c r="G530" i="14"/>
  <c r="K530" i="14" s="1"/>
  <c r="U530" i="14"/>
  <c r="T530" i="14"/>
  <c r="H531" i="14"/>
  <c r="N531" i="14" s="1"/>
  <c r="L536" i="14"/>
  <c r="K542" i="14"/>
  <c r="G546" i="14"/>
  <c r="L546" i="14" s="1"/>
  <c r="I546" i="14"/>
  <c r="U546" i="14" s="1"/>
  <c r="H546" i="14"/>
  <c r="M574" i="14"/>
  <c r="I509" i="14"/>
  <c r="U509" i="14" s="1"/>
  <c r="G515" i="14"/>
  <c r="K515" i="14" s="1"/>
  <c r="H516" i="14"/>
  <c r="N516" i="14" s="1"/>
  <c r="I517" i="14"/>
  <c r="U517" i="14" s="1"/>
  <c r="R520" i="14"/>
  <c r="L523" i="14"/>
  <c r="N525" i="14"/>
  <c r="I527" i="14"/>
  <c r="U527" i="14" s="1"/>
  <c r="R528" i="14"/>
  <c r="AA528" i="14"/>
  <c r="I530" i="14"/>
  <c r="J531" i="14"/>
  <c r="K535" i="14"/>
  <c r="I540" i="14"/>
  <c r="H540" i="14"/>
  <c r="G540" i="14"/>
  <c r="L540" i="14" s="1"/>
  <c r="L548" i="14"/>
  <c r="R552" i="14"/>
  <c r="H563" i="14"/>
  <c r="T563" i="14" s="1"/>
  <c r="G563" i="14"/>
  <c r="K563" i="14" s="1"/>
  <c r="J563" i="14"/>
  <c r="I563" i="14"/>
  <c r="AA564" i="14"/>
  <c r="H570" i="14"/>
  <c r="G570" i="14"/>
  <c r="J570" i="14"/>
  <c r="I570" i="14"/>
  <c r="U570" i="14" s="1"/>
  <c r="N574" i="14"/>
  <c r="T525" i="14"/>
  <c r="AA520" i="14"/>
  <c r="R523" i="14"/>
  <c r="AA523" i="14"/>
  <c r="J527" i="14"/>
  <c r="N528" i="14"/>
  <c r="J530" i="14"/>
  <c r="I533" i="14"/>
  <c r="U533" i="14" s="1"/>
  <c r="H533" i="14"/>
  <c r="M533" i="14" s="1"/>
  <c r="G533" i="14"/>
  <c r="L533" i="14" s="1"/>
  <c r="N536" i="14"/>
  <c r="J529" i="14"/>
  <c r="G534" i="14"/>
  <c r="K534" i="14" s="1"/>
  <c r="H535" i="14"/>
  <c r="T535" i="14" s="1"/>
  <c r="I536" i="14"/>
  <c r="U536" i="14" s="1"/>
  <c r="J537" i="14"/>
  <c r="K538" i="14"/>
  <c r="K544" i="14"/>
  <c r="R544" i="14"/>
  <c r="L545" i="14"/>
  <c r="K546" i="14"/>
  <c r="K551" i="14"/>
  <c r="M552" i="14"/>
  <c r="U552" i="14"/>
  <c r="T552" i="14"/>
  <c r="N553" i="14"/>
  <c r="T554" i="14"/>
  <c r="N555" i="14"/>
  <c r="L560" i="14"/>
  <c r="J562" i="14"/>
  <c r="M568" i="14"/>
  <c r="K570" i="14"/>
  <c r="M572" i="14"/>
  <c r="H534" i="14"/>
  <c r="H539" i="14"/>
  <c r="T539" i="14" s="1"/>
  <c r="G539" i="14"/>
  <c r="K539" i="14" s="1"/>
  <c r="L544" i="14"/>
  <c r="M545" i="14"/>
  <c r="L547" i="14"/>
  <c r="L551" i="14"/>
  <c r="H554" i="14"/>
  <c r="N554" i="14" s="1"/>
  <c r="I555" i="14"/>
  <c r="U555" i="14" s="1"/>
  <c r="I556" i="14"/>
  <c r="U556" i="14" s="1"/>
  <c r="H556" i="14"/>
  <c r="T556" i="14" s="1"/>
  <c r="G556" i="14"/>
  <c r="K556" i="14" s="1"/>
  <c r="M560" i="14"/>
  <c r="L563" i="14"/>
  <c r="N568" i="14"/>
  <c r="L570" i="14"/>
  <c r="T570" i="14"/>
  <c r="M576" i="14"/>
  <c r="I534" i="14"/>
  <c r="U534" i="14" s="1"/>
  <c r="T536" i="14"/>
  <c r="M538" i="14"/>
  <c r="M540" i="14"/>
  <c r="K543" i="14"/>
  <c r="M544" i="14"/>
  <c r="U544" i="14"/>
  <c r="T544" i="14"/>
  <c r="N545" i="14"/>
  <c r="M546" i="14"/>
  <c r="I554" i="14"/>
  <c r="U554" i="14" s="1"/>
  <c r="K559" i="14"/>
  <c r="K562" i="14"/>
  <c r="U563" i="14"/>
  <c r="K567" i="14"/>
  <c r="M570" i="14"/>
  <c r="I571" i="14"/>
  <c r="H571" i="14"/>
  <c r="N571" i="14" s="1"/>
  <c r="G571" i="14"/>
  <c r="K571" i="14" s="1"/>
  <c r="N576" i="14"/>
  <c r="L539" i="14"/>
  <c r="L543" i="14"/>
  <c r="N546" i="14"/>
  <c r="T546" i="14"/>
  <c r="N547" i="14"/>
  <c r="U547" i="14"/>
  <c r="J554" i="14"/>
  <c r="L559" i="14"/>
  <c r="N563" i="14"/>
  <c r="L567" i="14"/>
  <c r="N570" i="14"/>
  <c r="H555" i="14"/>
  <c r="T555" i="14" s="1"/>
  <c r="G555" i="14"/>
  <c r="K555" i="14" s="1"/>
  <c r="M562" i="14"/>
  <c r="U562" i="14"/>
  <c r="T562" i="14"/>
  <c r="I564" i="14"/>
  <c r="U564" i="14" s="1"/>
  <c r="H564" i="14"/>
  <c r="N564" i="14" s="1"/>
  <c r="G564" i="14"/>
  <c r="K564" i="14" s="1"/>
  <c r="N565" i="14"/>
  <c r="M569" i="14"/>
  <c r="U571" i="14"/>
  <c r="T538" i="14"/>
  <c r="N539" i="14"/>
  <c r="U539" i="14"/>
  <c r="U540" i="14"/>
  <c r="I548" i="14"/>
  <c r="U548" i="14" s="1"/>
  <c r="H548" i="14"/>
  <c r="N548" i="14" s="1"/>
  <c r="G548" i="14"/>
  <c r="K548" i="14" s="1"/>
  <c r="AA552" i="14"/>
  <c r="K554" i="14"/>
  <c r="AA554" i="14"/>
  <c r="L561" i="14"/>
  <c r="N562" i="14"/>
  <c r="N569" i="14"/>
  <c r="M571" i="14"/>
  <c r="T571" i="14"/>
  <c r="K575" i="14"/>
  <c r="R576" i="14"/>
  <c r="M577" i="14"/>
  <c r="G542" i="14"/>
  <c r="L542" i="14" s="1"/>
  <c r="H543" i="14"/>
  <c r="M543" i="14" s="1"/>
  <c r="G550" i="14"/>
  <c r="L550" i="14" s="1"/>
  <c r="H551" i="14"/>
  <c r="G558" i="14"/>
  <c r="L558" i="14" s="1"/>
  <c r="H559" i="14"/>
  <c r="I560" i="14"/>
  <c r="U560" i="14" s="1"/>
  <c r="G566" i="14"/>
  <c r="L566" i="14" s="1"/>
  <c r="H567" i="14"/>
  <c r="I568" i="14"/>
  <c r="U568" i="14" s="1"/>
  <c r="G574" i="14"/>
  <c r="K574" i="14" s="1"/>
  <c r="H575" i="14"/>
  <c r="T575" i="14" s="1"/>
  <c r="I576" i="14"/>
  <c r="U576" i="14" s="1"/>
  <c r="AA560" i="14"/>
  <c r="H566" i="14"/>
  <c r="N566" i="14" s="1"/>
  <c r="AA568" i="14"/>
  <c r="G573" i="14"/>
  <c r="K573" i="14" s="1"/>
  <c r="H574" i="14"/>
  <c r="T574" i="14" s="1"/>
  <c r="I575" i="14"/>
  <c r="U575" i="14" s="1"/>
  <c r="T577" i="14"/>
  <c r="H541" i="14"/>
  <c r="I542" i="14"/>
  <c r="U542" i="14" s="1"/>
  <c r="H549" i="14"/>
  <c r="T549" i="14" s="1"/>
  <c r="I550" i="14"/>
  <c r="U550" i="14" s="1"/>
  <c r="H557" i="14"/>
  <c r="I558" i="14"/>
  <c r="U558" i="14" s="1"/>
  <c r="T560" i="14"/>
  <c r="U561" i="14"/>
  <c r="H565" i="14"/>
  <c r="T565" i="14" s="1"/>
  <c r="I566" i="14"/>
  <c r="U566" i="14" s="1"/>
  <c r="U569" i="14"/>
  <c r="G572" i="14"/>
  <c r="H573" i="14"/>
  <c r="I574" i="14"/>
  <c r="U574" i="14" s="1"/>
  <c r="U577" i="14"/>
  <c r="I541" i="14"/>
  <c r="U541" i="14" s="1"/>
  <c r="I549" i="14"/>
  <c r="U549" i="14" s="1"/>
  <c r="H572" i="14"/>
  <c r="T572" i="14" s="1"/>
  <c r="I572" i="14"/>
  <c r="U572" i="14" s="1"/>
  <c r="M509" i="16"/>
  <c r="N509" i="16"/>
  <c r="J509" i="16"/>
  <c r="AA509" i="16"/>
  <c r="Y539" i="16"/>
  <c r="Z539" i="16"/>
  <c r="X539" i="16"/>
  <c r="W539" i="16"/>
  <c r="T509" i="16"/>
  <c r="U510" i="16"/>
  <c r="Z515" i="16"/>
  <c r="AA516" i="16"/>
  <c r="W531" i="16"/>
  <c r="W532" i="16"/>
  <c r="Z534" i="16"/>
  <c r="Y534" i="16"/>
  <c r="X534" i="16"/>
  <c r="W534" i="16"/>
  <c r="J510" i="16"/>
  <c r="U509" i="16"/>
  <c r="W511" i="16"/>
  <c r="AA515" i="16"/>
  <c r="Y519" i="16"/>
  <c r="X519" i="16"/>
  <c r="W524" i="16"/>
  <c r="Y527" i="16"/>
  <c r="X527" i="16"/>
  <c r="Y533" i="16"/>
  <c r="X533" i="16"/>
  <c r="W533" i="16"/>
  <c r="AA539" i="16"/>
  <c r="AA510" i="16"/>
  <c r="W510" i="16"/>
  <c r="G511" i="16"/>
  <c r="K511" i="16" s="1"/>
  <c r="X511" i="16"/>
  <c r="H512" i="16"/>
  <c r="Y512" i="16"/>
  <c r="Z518" i="16"/>
  <c r="Z520" i="16"/>
  <c r="Y520" i="16"/>
  <c r="X524" i="16"/>
  <c r="Z528" i="16"/>
  <c r="Y528" i="16"/>
  <c r="Y531" i="16"/>
  <c r="AA560" i="16"/>
  <c r="Z560" i="16"/>
  <c r="Y560" i="16"/>
  <c r="X560" i="16"/>
  <c r="W560" i="16"/>
  <c r="X526" i="16"/>
  <c r="W526" i="16"/>
  <c r="W509" i="16"/>
  <c r="G510" i="16"/>
  <c r="K510" i="16" s="1"/>
  <c r="X510" i="16"/>
  <c r="H511" i="16"/>
  <c r="T511" i="16" s="1"/>
  <c r="Y511" i="16"/>
  <c r="I512" i="16"/>
  <c r="U512" i="16" s="1"/>
  <c r="X517" i="16"/>
  <c r="Y524" i="16"/>
  <c r="Z526" i="16"/>
  <c r="Z531" i="16"/>
  <c r="X532" i="16"/>
  <c r="Z556" i="16"/>
  <c r="Y556" i="16"/>
  <c r="X556" i="16"/>
  <c r="W556" i="16"/>
  <c r="G509" i="16"/>
  <c r="K509" i="16" s="1"/>
  <c r="X509" i="16"/>
  <c r="H510" i="16"/>
  <c r="N510" i="16" s="1"/>
  <c r="Y510" i="16"/>
  <c r="I511" i="16"/>
  <c r="U511" i="16" s="1"/>
  <c r="Z511" i="16"/>
  <c r="Y517" i="16"/>
  <c r="Z524" i="16"/>
  <c r="AA531" i="16"/>
  <c r="Y532" i="16"/>
  <c r="AA534" i="16"/>
  <c r="Y555" i="16"/>
  <c r="X555" i="16"/>
  <c r="W555" i="16"/>
  <c r="AA555" i="16"/>
  <c r="Z555" i="16"/>
  <c r="Z517" i="16"/>
  <c r="AA524" i="16"/>
  <c r="Z533" i="16"/>
  <c r="W545" i="16"/>
  <c r="AA545" i="16"/>
  <c r="Z545" i="16"/>
  <c r="Y545" i="16"/>
  <c r="X545" i="16"/>
  <c r="AA538" i="16"/>
  <c r="Z540" i="16"/>
  <c r="Y540" i="16"/>
  <c r="X546" i="16"/>
  <c r="W546" i="16"/>
  <c r="W561" i="16"/>
  <c r="Y570" i="16"/>
  <c r="X570" i="16"/>
  <c r="W570" i="16"/>
  <c r="Z548" i="16"/>
  <c r="Y548" i="16"/>
  <c r="X548" i="16"/>
  <c r="Y554" i="16"/>
  <c r="X535" i="16"/>
  <c r="Y536" i="16"/>
  <c r="Y547" i="16"/>
  <c r="X547" i="16"/>
  <c r="W547" i="16"/>
  <c r="Z554" i="16"/>
  <c r="X562" i="16"/>
  <c r="W562" i="16"/>
  <c r="Z570" i="16"/>
  <c r="Y535" i="16"/>
  <c r="W552" i="16"/>
  <c r="W553" i="16"/>
  <c r="X561" i="16"/>
  <c r="Z564" i="16"/>
  <c r="Y564" i="16"/>
  <c r="X564" i="16"/>
  <c r="AA570" i="16"/>
  <c r="Z571" i="16"/>
  <c r="Y571" i="16"/>
  <c r="X571" i="16"/>
  <c r="W571" i="16"/>
  <c r="W540" i="16"/>
  <c r="Y546" i="16"/>
  <c r="X552" i="16"/>
  <c r="Y563" i="16"/>
  <c r="X563" i="16"/>
  <c r="W563" i="16"/>
  <c r="W538" i="16"/>
  <c r="W548" i="16"/>
  <c r="X554" i="16"/>
  <c r="W554" i="16"/>
  <c r="Z561" i="16"/>
  <c r="Z568" i="16"/>
  <c r="AA569" i="16"/>
  <c r="X574" i="16"/>
  <c r="Y575" i="16"/>
  <c r="AA568" i="16"/>
  <c r="W572" i="16"/>
  <c r="Y574" i="16"/>
  <c r="Z542" i="16"/>
  <c r="Y549" i="16"/>
  <c r="Y557" i="16"/>
  <c r="Y565" i="16"/>
  <c r="X572" i="16"/>
  <c r="Y573" i="16"/>
  <c r="Y572" i="16"/>
  <c r="Z572" i="16"/>
  <c r="W577" i="16"/>
  <c r="K515" i="15"/>
  <c r="L515" i="15"/>
  <c r="K508" i="15"/>
  <c r="Z544" i="15"/>
  <c r="Y544" i="15"/>
  <c r="X544" i="15"/>
  <c r="W544" i="15"/>
  <c r="U509" i="15"/>
  <c r="J515" i="15"/>
  <c r="AA515" i="15"/>
  <c r="T516" i="15"/>
  <c r="W537" i="15"/>
  <c r="AA539" i="15"/>
  <c r="Y547" i="15"/>
  <c r="W547" i="15"/>
  <c r="X547" i="15"/>
  <c r="Y570" i="15"/>
  <c r="X570" i="15"/>
  <c r="W570" i="15"/>
  <c r="AA570" i="15"/>
  <c r="Z570" i="15"/>
  <c r="Y539" i="15"/>
  <c r="W539" i="15"/>
  <c r="X539" i="15"/>
  <c r="G511" i="15"/>
  <c r="L511" i="15" s="1"/>
  <c r="X511" i="15"/>
  <c r="I513" i="15"/>
  <c r="U513" i="15" s="1"/>
  <c r="Z513" i="15"/>
  <c r="T515" i="15"/>
  <c r="X519" i="15"/>
  <c r="Z521" i="15"/>
  <c r="Y526" i="15"/>
  <c r="AA527" i="15"/>
  <c r="Y529" i="15"/>
  <c r="X531" i="15"/>
  <c r="W533" i="15"/>
  <c r="Z539" i="15"/>
  <c r="Z542" i="15"/>
  <c r="X542" i="15"/>
  <c r="Y542" i="15"/>
  <c r="W542" i="15"/>
  <c r="AA544" i="15"/>
  <c r="Z568" i="15"/>
  <c r="AA568" i="15"/>
  <c r="Y568" i="15"/>
  <c r="X568" i="15"/>
  <c r="W568" i="15"/>
  <c r="W509" i="15"/>
  <c r="AA513" i="15"/>
  <c r="U515" i="15"/>
  <c r="W517" i="15"/>
  <c r="AA521" i="15"/>
  <c r="W525" i="15"/>
  <c r="Z529" i="15"/>
  <c r="Y531" i="15"/>
  <c r="X533" i="15"/>
  <c r="Z540" i="15"/>
  <c r="X540" i="15"/>
  <c r="AA540" i="15"/>
  <c r="W540" i="15"/>
  <c r="AA547" i="15"/>
  <c r="AA516" i="15"/>
  <c r="U508" i="15"/>
  <c r="G509" i="15"/>
  <c r="L509" i="15" s="1"/>
  <c r="X509" i="15"/>
  <c r="H510" i="15"/>
  <c r="I511" i="15"/>
  <c r="U511" i="15" s="1"/>
  <c r="Z511" i="15"/>
  <c r="T513" i="15"/>
  <c r="U514" i="15"/>
  <c r="W516" i="15"/>
  <c r="X517" i="15"/>
  <c r="Z519" i="15"/>
  <c r="Y523" i="15"/>
  <c r="X525" i="15"/>
  <c r="X528" i="15"/>
  <c r="Y533" i="15"/>
  <c r="W535" i="15"/>
  <c r="Y536" i="15"/>
  <c r="W536" i="15"/>
  <c r="AA542" i="15"/>
  <c r="Z547" i="15"/>
  <c r="H509" i="15"/>
  <c r="N509" i="15" s="1"/>
  <c r="Y509" i="15"/>
  <c r="W515" i="15"/>
  <c r="G516" i="15"/>
  <c r="X516" i="15"/>
  <c r="Y517" i="15"/>
  <c r="Y525" i="15"/>
  <c r="Y528" i="15"/>
  <c r="Y535" i="15"/>
  <c r="Z537" i="15"/>
  <c r="X537" i="15"/>
  <c r="Z552" i="15"/>
  <c r="AA552" i="15"/>
  <c r="Y552" i="15"/>
  <c r="W552" i="15"/>
  <c r="Z556" i="15"/>
  <c r="Y556" i="15"/>
  <c r="X556" i="15"/>
  <c r="AA556" i="15"/>
  <c r="W556" i="15"/>
  <c r="AA517" i="15"/>
  <c r="T509" i="15"/>
  <c r="Z525" i="15"/>
  <c r="Z528" i="15"/>
  <c r="W530" i="15"/>
  <c r="Z535" i="15"/>
  <c r="AA538" i="15"/>
  <c r="Z550" i="15"/>
  <c r="X550" i="15"/>
  <c r="W550" i="15"/>
  <c r="Z560" i="15"/>
  <c r="X562" i="15"/>
  <c r="W562" i="15"/>
  <c r="Y563" i="15"/>
  <c r="X563" i="15"/>
  <c r="W563" i="15"/>
  <c r="X554" i="15"/>
  <c r="W554" i="15"/>
  <c r="Y555" i="15"/>
  <c r="X555" i="15"/>
  <c r="W555" i="15"/>
  <c r="W560" i="15"/>
  <c r="Y560" i="15"/>
  <c r="Y562" i="15"/>
  <c r="Z563" i="15"/>
  <c r="Z571" i="15"/>
  <c r="Y571" i="15"/>
  <c r="X571" i="15"/>
  <c r="W571" i="15"/>
  <c r="X546" i="15"/>
  <c r="Y554" i="15"/>
  <c r="Z555" i="15"/>
  <c r="AA560" i="15"/>
  <c r="Z562" i="15"/>
  <c r="Z548" i="15"/>
  <c r="X548" i="15"/>
  <c r="Z554" i="15"/>
  <c r="AA555" i="15"/>
  <c r="AA562" i="15"/>
  <c r="Z564" i="15"/>
  <c r="Y564" i="15"/>
  <c r="X564" i="15"/>
  <c r="W541" i="15"/>
  <c r="W549" i="15"/>
  <c r="W557" i="15"/>
  <c r="X558" i="15"/>
  <c r="W565" i="15"/>
  <c r="X566" i="15"/>
  <c r="W573" i="15"/>
  <c r="X574" i="15"/>
  <c r="Z576" i="15"/>
  <c r="Z558" i="15"/>
  <c r="Z566" i="15"/>
  <c r="X572" i="15"/>
  <c r="Z574" i="15"/>
  <c r="Y572" i="15"/>
  <c r="Z572" i="15"/>
  <c r="K510" i="6"/>
  <c r="L510" i="6"/>
  <c r="H509" i="6"/>
  <c r="Y509" i="6"/>
  <c r="I510" i="6"/>
  <c r="U510" i="6" s="1"/>
  <c r="Z510" i="6"/>
  <c r="AA511" i="6"/>
  <c r="U515" i="6"/>
  <c r="H517" i="6"/>
  <c r="T517" i="6" s="1"/>
  <c r="Z517" i="6"/>
  <c r="T518" i="6"/>
  <c r="I520" i="6"/>
  <c r="U520" i="6" s="1"/>
  <c r="AA520" i="6"/>
  <c r="AA525" i="6"/>
  <c r="W532" i="6"/>
  <c r="W538" i="6"/>
  <c r="Y538" i="6"/>
  <c r="Y534" i="6"/>
  <c r="W534" i="6"/>
  <c r="I509" i="6"/>
  <c r="Z509" i="6"/>
  <c r="J510" i="6"/>
  <c r="AA510" i="6"/>
  <c r="U512" i="6"/>
  <c r="I517" i="6"/>
  <c r="AA517" i="6"/>
  <c r="U518" i="6"/>
  <c r="Z537" i="6"/>
  <c r="Y537" i="6"/>
  <c r="Z541" i="6"/>
  <c r="Y541" i="6"/>
  <c r="W541" i="6"/>
  <c r="Y547" i="6"/>
  <c r="X547" i="6"/>
  <c r="W547" i="6"/>
  <c r="Z547" i="6"/>
  <c r="W515" i="6"/>
  <c r="Z527" i="6"/>
  <c r="X527" i="6"/>
  <c r="J512" i="6"/>
  <c r="AA512" i="6"/>
  <c r="AA509" i="6"/>
  <c r="H508" i="6"/>
  <c r="T508" i="6" s="1"/>
  <c r="Y508" i="6"/>
  <c r="T509" i="6"/>
  <c r="W512" i="6"/>
  <c r="G513" i="6"/>
  <c r="R513" i="6"/>
  <c r="Y513" i="6"/>
  <c r="X515" i="6"/>
  <c r="H516" i="6"/>
  <c r="U517" i="6"/>
  <c r="X518" i="6"/>
  <c r="I519" i="6"/>
  <c r="U519" i="6" s="1"/>
  <c r="Y523" i="6"/>
  <c r="Y526" i="6"/>
  <c r="X532" i="6"/>
  <c r="X534" i="6"/>
  <c r="Z538" i="6"/>
  <c r="Z535" i="6"/>
  <c r="X535" i="6"/>
  <c r="W535" i="6"/>
  <c r="I508" i="6"/>
  <c r="U508" i="6" s="1"/>
  <c r="Z508" i="6"/>
  <c r="U509" i="6"/>
  <c r="G512" i="6"/>
  <c r="K512" i="6" s="1"/>
  <c r="X512" i="6"/>
  <c r="H513" i="6"/>
  <c r="T513" i="6" s="1"/>
  <c r="Y515" i="6"/>
  <c r="I516" i="6"/>
  <c r="U516" i="6" s="1"/>
  <c r="N518" i="6"/>
  <c r="Y518" i="6"/>
  <c r="J519" i="6"/>
  <c r="H521" i="6"/>
  <c r="T521" i="6" s="1"/>
  <c r="Z523" i="6"/>
  <c r="Z526" i="6"/>
  <c r="Y532" i="6"/>
  <c r="Z534" i="6"/>
  <c r="W537" i="6"/>
  <c r="AA538" i="6"/>
  <c r="Y540" i="6"/>
  <c r="X540" i="6"/>
  <c r="AA540" i="6"/>
  <c r="X541" i="6"/>
  <c r="W510" i="6"/>
  <c r="H512" i="6"/>
  <c r="M512" i="6" s="1"/>
  <c r="Y512" i="6"/>
  <c r="I513" i="6"/>
  <c r="U513" i="6" s="1"/>
  <c r="Z515" i="6"/>
  <c r="M517" i="6"/>
  <c r="W517" i="6"/>
  <c r="Z518" i="6"/>
  <c r="W520" i="6"/>
  <c r="X537" i="6"/>
  <c r="AA541" i="6"/>
  <c r="X520" i="6"/>
  <c r="W527" i="6"/>
  <c r="Z529" i="6"/>
  <c r="W546" i="6"/>
  <c r="AA546" i="6"/>
  <c r="Z546" i="6"/>
  <c r="Y546" i="6"/>
  <c r="Z564" i="6"/>
  <c r="Y564" i="6"/>
  <c r="X564" i="6"/>
  <c r="Z560" i="6"/>
  <c r="Y570" i="6"/>
  <c r="X570" i="6"/>
  <c r="W570" i="6"/>
  <c r="X539" i="6"/>
  <c r="W539" i="6"/>
  <c r="Z544" i="6"/>
  <c r="Z556" i="6"/>
  <c r="Y556" i="6"/>
  <c r="X556" i="6"/>
  <c r="X562" i="6"/>
  <c r="W562" i="6"/>
  <c r="Y563" i="6"/>
  <c r="X563" i="6"/>
  <c r="W563" i="6"/>
  <c r="Z552" i="6"/>
  <c r="Z570" i="6"/>
  <c r="Z548" i="6"/>
  <c r="Y548" i="6"/>
  <c r="X548" i="6"/>
  <c r="X554" i="6"/>
  <c r="W554" i="6"/>
  <c r="Y555" i="6"/>
  <c r="X555" i="6"/>
  <c r="W555" i="6"/>
  <c r="X560" i="6"/>
  <c r="W564" i="6"/>
  <c r="AA570" i="6"/>
  <c r="Z571" i="6"/>
  <c r="Y571" i="6"/>
  <c r="X571" i="6"/>
  <c r="W571" i="6"/>
  <c r="X542" i="6"/>
  <c r="W549" i="6"/>
  <c r="X550" i="6"/>
  <c r="W557" i="6"/>
  <c r="X558" i="6"/>
  <c r="W565" i="6"/>
  <c r="X566" i="6"/>
  <c r="Z568" i="6"/>
  <c r="W573" i="6"/>
  <c r="X574" i="6"/>
  <c r="Z576" i="6"/>
  <c r="AA568" i="6"/>
  <c r="Y549" i="6"/>
  <c r="Y557" i="6"/>
  <c r="Y565" i="6"/>
  <c r="X572" i="6"/>
  <c r="Y573" i="6"/>
  <c r="Y572" i="6"/>
  <c r="Z572" i="6"/>
  <c r="W508" i="11"/>
  <c r="W514" i="11"/>
  <c r="X515" i="11"/>
  <c r="Y508" i="11"/>
  <c r="W512" i="11"/>
  <c r="X513" i="11"/>
  <c r="Y514" i="11"/>
  <c r="Z515" i="11"/>
  <c r="Z519" i="11"/>
  <c r="Z524" i="11"/>
  <c r="Z555" i="11"/>
  <c r="Y555" i="11"/>
  <c r="X555" i="11"/>
  <c r="W555" i="11"/>
  <c r="W530" i="11"/>
  <c r="W531" i="11"/>
  <c r="Y533" i="11"/>
  <c r="X533" i="11"/>
  <c r="W533" i="11"/>
  <c r="Z533" i="11"/>
  <c r="Y562" i="11"/>
  <c r="X562" i="11"/>
  <c r="W562" i="11"/>
  <c r="Z562" i="11"/>
  <c r="Z526" i="11"/>
  <c r="X526" i="11"/>
  <c r="X530" i="11"/>
  <c r="X532" i="11"/>
  <c r="W532" i="11"/>
  <c r="Y532" i="11"/>
  <c r="Y510" i="11"/>
  <c r="W515" i="11"/>
  <c r="W524" i="11"/>
  <c r="Z525" i="11"/>
  <c r="Y530" i="11"/>
  <c r="W519" i="11"/>
  <c r="X524" i="11"/>
  <c r="Z530" i="11"/>
  <c r="X531" i="11"/>
  <c r="X519" i="11"/>
  <c r="W523" i="11"/>
  <c r="Y531" i="11"/>
  <c r="Y537" i="11"/>
  <c r="Z539" i="11"/>
  <c r="Y539" i="11"/>
  <c r="X577" i="11"/>
  <c r="W577" i="11"/>
  <c r="Y577" i="11"/>
  <c r="X545" i="11"/>
  <c r="W545" i="11"/>
  <c r="Y570" i="11"/>
  <c r="X570" i="11"/>
  <c r="W570" i="11"/>
  <c r="Z570" i="11"/>
  <c r="Y544" i="11"/>
  <c r="X561" i="11"/>
  <c r="W561" i="11"/>
  <c r="X537" i="11"/>
  <c r="W537" i="11"/>
  <c r="Z547" i="11"/>
  <c r="Y547" i="11"/>
  <c r="X547" i="11"/>
  <c r="W547" i="11"/>
  <c r="Y554" i="11"/>
  <c r="X554" i="11"/>
  <c r="W554" i="11"/>
  <c r="Z528" i="11"/>
  <c r="X534" i="11"/>
  <c r="Z536" i="11"/>
  <c r="X539" i="11"/>
  <c r="W543" i="11"/>
  <c r="Y546" i="11"/>
  <c r="X546" i="11"/>
  <c r="Y534" i="11"/>
  <c r="X543" i="11"/>
  <c r="Y545" i="11"/>
  <c r="X553" i="11"/>
  <c r="W553" i="11"/>
  <c r="Z563" i="11"/>
  <c r="Y563" i="11"/>
  <c r="X563" i="11"/>
  <c r="W563" i="11"/>
  <c r="Y538" i="11"/>
  <c r="X538" i="11"/>
  <c r="Y543" i="11"/>
  <c r="Z545" i="11"/>
  <c r="X569" i="11"/>
  <c r="W569" i="11"/>
  <c r="Y569" i="11"/>
  <c r="W564" i="11"/>
  <c r="X565" i="11"/>
  <c r="Y566" i="11"/>
  <c r="W572" i="11"/>
  <c r="X573" i="11"/>
  <c r="Y574" i="11"/>
  <c r="Z550" i="11"/>
  <c r="X556" i="11"/>
  <c r="Y557" i="11"/>
  <c r="X564" i="11"/>
  <c r="Y565" i="11"/>
  <c r="W571" i="11"/>
  <c r="X572" i="11"/>
  <c r="Y573" i="11"/>
  <c r="Z574" i="11"/>
  <c r="Y556" i="11"/>
  <c r="Y564" i="11"/>
  <c r="X571" i="11"/>
  <c r="Y572" i="11"/>
  <c r="Y571" i="11"/>
  <c r="X19" i="14"/>
  <c r="X20" i="14" s="1"/>
  <c r="X21" i="14" s="1"/>
  <c r="X22" i="14" s="1"/>
  <c r="X23" i="14" s="1"/>
  <c r="X24" i="14" s="1"/>
  <c r="X26" i="14"/>
  <c r="X27" i="14" s="1"/>
  <c r="X28" i="14" s="1"/>
  <c r="X29" i="14" s="1"/>
  <c r="X30" i="14" s="1"/>
  <c r="X31" i="14" s="1"/>
  <c r="X33" i="14"/>
  <c r="X34" i="14" s="1"/>
  <c r="X35" i="14" s="1"/>
  <c r="X36" i="14" s="1"/>
  <c r="X37" i="14" s="1"/>
  <c r="X38" i="14" s="1"/>
  <c r="X40" i="14"/>
  <c r="X41" i="14" s="1"/>
  <c r="X42" i="14" s="1"/>
  <c r="X43" i="14" s="1"/>
  <c r="X44" i="14" s="1"/>
  <c r="X45" i="14" s="1"/>
  <c r="X47" i="14"/>
  <c r="X48" i="14" s="1"/>
  <c r="X49" i="14" s="1"/>
  <c r="X50" i="14" s="1"/>
  <c r="X51" i="14" s="1"/>
  <c r="X52" i="14" s="1"/>
  <c r="X54" i="14"/>
  <c r="X55" i="14" s="1"/>
  <c r="X56" i="14" s="1"/>
  <c r="X57" i="14" s="1"/>
  <c r="X58" i="14" s="1"/>
  <c r="X59" i="14" s="1"/>
  <c r="X61" i="14"/>
  <c r="X62" i="14" s="1"/>
  <c r="X63" i="14" s="1"/>
  <c r="X64" i="14" s="1"/>
  <c r="X65" i="14" s="1"/>
  <c r="X66" i="14" s="1"/>
  <c r="X68" i="14"/>
  <c r="X69" i="14" s="1"/>
  <c r="X70" i="14" s="1"/>
  <c r="X71" i="14" s="1"/>
  <c r="X72" i="14" s="1"/>
  <c r="X73" i="14" s="1"/>
  <c r="X75" i="14"/>
  <c r="X76" i="14" s="1"/>
  <c r="X77" i="14" s="1"/>
  <c r="X78" i="14" s="1"/>
  <c r="X79" i="14" s="1"/>
  <c r="X80" i="14" s="1"/>
  <c r="X82" i="14"/>
  <c r="X83" i="14" s="1"/>
  <c r="X84" i="14" s="1"/>
  <c r="X85" i="14" s="1"/>
  <c r="X86" i="14" s="1"/>
  <c r="X87" i="14" s="1"/>
  <c r="X89" i="14"/>
  <c r="X90" i="14" s="1"/>
  <c r="X91" i="14" s="1"/>
  <c r="X92" i="14" s="1"/>
  <c r="X93" i="14" s="1"/>
  <c r="X94" i="14" s="1"/>
  <c r="X96" i="14"/>
  <c r="X97" i="14" s="1"/>
  <c r="X98" i="14" s="1"/>
  <c r="X99" i="14" s="1"/>
  <c r="X100" i="14" s="1"/>
  <c r="X101" i="14" s="1"/>
  <c r="X103" i="14"/>
  <c r="X104" i="14" s="1"/>
  <c r="X105" i="14" s="1"/>
  <c r="X106" i="14" s="1"/>
  <c r="X107" i="14" s="1"/>
  <c r="X108" i="14" s="1"/>
  <c r="X110" i="14"/>
  <c r="X111" i="14" s="1"/>
  <c r="X112" i="14" s="1"/>
  <c r="X113" i="14" s="1"/>
  <c r="X114" i="14" s="1"/>
  <c r="X115" i="14" s="1"/>
  <c r="X117" i="14"/>
  <c r="X118" i="14" s="1"/>
  <c r="X119" i="14" s="1"/>
  <c r="X120" i="14" s="1"/>
  <c r="X121" i="14" s="1"/>
  <c r="X122" i="14" s="1"/>
  <c r="X124" i="14"/>
  <c r="X125" i="14" s="1"/>
  <c r="X126" i="14" s="1"/>
  <c r="X127" i="14" s="1"/>
  <c r="X128" i="14" s="1"/>
  <c r="X129" i="14" s="1"/>
  <c r="X131" i="14"/>
  <c r="X132" i="14" s="1"/>
  <c r="X133" i="14" s="1"/>
  <c r="X134" i="14" s="1"/>
  <c r="X135" i="14" s="1"/>
  <c r="X136" i="14" s="1"/>
  <c r="X138" i="14"/>
  <c r="X139" i="14" s="1"/>
  <c r="X140" i="14" s="1"/>
  <c r="X141" i="14" s="1"/>
  <c r="X142" i="14" s="1"/>
  <c r="X143" i="14" s="1"/>
  <c r="X145" i="14"/>
  <c r="X146" i="14" s="1"/>
  <c r="X147" i="14" s="1"/>
  <c r="X148" i="14" s="1"/>
  <c r="X149" i="14" s="1"/>
  <c r="X150" i="14" s="1"/>
  <c r="X152" i="14"/>
  <c r="X153" i="14" s="1"/>
  <c r="X154" i="14" s="1"/>
  <c r="X155" i="14" s="1"/>
  <c r="X156" i="14" s="1"/>
  <c r="X157" i="14" s="1"/>
  <c r="X159" i="14"/>
  <c r="X160" i="14" s="1"/>
  <c r="X161" i="14" s="1"/>
  <c r="X162" i="14" s="1"/>
  <c r="X163" i="14" s="1"/>
  <c r="X164" i="14" s="1"/>
  <c r="X166" i="14"/>
  <c r="X167" i="14" s="1"/>
  <c r="X168" i="14" s="1"/>
  <c r="X169" i="14" s="1"/>
  <c r="X170" i="14" s="1"/>
  <c r="X171" i="14" s="1"/>
  <c r="X173" i="14"/>
  <c r="X174" i="14" s="1"/>
  <c r="X175" i="14" s="1"/>
  <c r="X176" i="14" s="1"/>
  <c r="X177" i="14" s="1"/>
  <c r="X178" i="14" s="1"/>
  <c r="X180" i="14"/>
  <c r="X181" i="14" s="1"/>
  <c r="X182" i="14" s="1"/>
  <c r="X183" i="14" s="1"/>
  <c r="X184" i="14" s="1"/>
  <c r="X185" i="14" s="1"/>
  <c r="X187" i="14"/>
  <c r="X188" i="14" s="1"/>
  <c r="X189" i="14" s="1"/>
  <c r="X190" i="14" s="1"/>
  <c r="X191" i="14" s="1"/>
  <c r="X192" i="14" s="1"/>
  <c r="X194" i="14"/>
  <c r="X195" i="14" s="1"/>
  <c r="X196" i="14" s="1"/>
  <c r="X197" i="14" s="1"/>
  <c r="X198" i="14" s="1"/>
  <c r="X199" i="14" s="1"/>
  <c r="X201" i="14"/>
  <c r="X202" i="14" s="1"/>
  <c r="X203" i="14" s="1"/>
  <c r="X204" i="14" s="1"/>
  <c r="X205" i="14" s="1"/>
  <c r="X206" i="14" s="1"/>
  <c r="X208" i="14"/>
  <c r="X209" i="14" s="1"/>
  <c r="X210" i="14" s="1"/>
  <c r="X211" i="14" s="1"/>
  <c r="X212" i="14" s="1"/>
  <c r="X213" i="14" s="1"/>
  <c r="X214" i="14" s="1"/>
  <c r="X215" i="14" s="1"/>
  <c r="X216" i="14" s="1"/>
  <c r="X217" i="14" s="1"/>
  <c r="X218" i="14" s="1"/>
  <c r="X219" i="14" s="1"/>
  <c r="X220" i="14" s="1"/>
  <c r="X221" i="14" s="1"/>
  <c r="X222" i="14" s="1"/>
  <c r="X223" i="14" s="1"/>
  <c r="X224" i="14" s="1"/>
  <c r="X225" i="14" s="1"/>
  <c r="X226" i="14" s="1"/>
  <c r="X227" i="14" s="1"/>
  <c r="X228" i="14" s="1"/>
  <c r="X229" i="14" s="1"/>
  <c r="X230" i="14" s="1"/>
  <c r="X231" i="14" s="1"/>
  <c r="X232" i="14" s="1"/>
  <c r="X233" i="14" s="1"/>
  <c r="X234" i="14" s="1"/>
  <c r="X235" i="14" s="1"/>
  <c r="X236" i="14" s="1"/>
  <c r="X237" i="14" s="1"/>
  <c r="X238" i="14" s="1"/>
  <c r="X239" i="14" s="1"/>
  <c r="X240" i="14" s="1"/>
  <c r="X241" i="14" s="1"/>
  <c r="X242" i="14" s="1"/>
  <c r="X243" i="14" s="1"/>
  <c r="X244" i="14" s="1"/>
  <c r="X245" i="14" s="1"/>
  <c r="X246" i="14" s="1"/>
  <c r="X247" i="14" s="1"/>
  <c r="X248" i="14" s="1"/>
  <c r="X249" i="14" s="1"/>
  <c r="X250" i="14" s="1"/>
  <c r="X251" i="14" s="1"/>
  <c r="X252" i="14" s="1"/>
  <c r="X253" i="14" s="1"/>
  <c r="X254" i="14" s="1"/>
  <c r="X255" i="14" s="1"/>
  <c r="X256" i="14" s="1"/>
  <c r="X257" i="14" s="1"/>
  <c r="X258" i="14" s="1"/>
  <c r="X259" i="14" s="1"/>
  <c r="X260" i="14" s="1"/>
  <c r="X261" i="14" s="1"/>
  <c r="X262" i="14" s="1"/>
  <c r="X264" i="14"/>
  <c r="X265" i="14" s="1"/>
  <c r="X266" i="14" s="1"/>
  <c r="X267" i="14" s="1"/>
  <c r="X268" i="14" s="1"/>
  <c r="X269" i="14" s="1"/>
  <c r="X270" i="14" s="1"/>
  <c r="X271" i="14" s="1"/>
  <c r="X272" i="14" s="1"/>
  <c r="X273" i="14" s="1"/>
  <c r="X274" i="14" s="1"/>
  <c r="X275" i="14" s="1"/>
  <c r="X276" i="14" s="1"/>
  <c r="X278" i="14"/>
  <c r="X279" i="14" s="1"/>
  <c r="X280" i="14" s="1"/>
  <c r="X281" i="14" s="1"/>
  <c r="X282" i="14" s="1"/>
  <c r="X283" i="14" s="1"/>
  <c r="X284" i="14" s="1"/>
  <c r="X285" i="14" s="1"/>
  <c r="X286" i="14" s="1"/>
  <c r="X287" i="14" s="1"/>
  <c r="X288" i="14" s="1"/>
  <c r="X289" i="14" s="1"/>
  <c r="X290" i="14" s="1"/>
  <c r="X292" i="14"/>
  <c r="X293" i="14" s="1"/>
  <c r="X294" i="14" s="1"/>
  <c r="X295" i="14" s="1"/>
  <c r="X296" i="14" s="1"/>
  <c r="X297" i="14" s="1"/>
  <c r="X298" i="14" s="1"/>
  <c r="X299" i="14" s="1"/>
  <c r="X300" i="14" s="1"/>
  <c r="X301" i="14" s="1"/>
  <c r="X302" i="14" s="1"/>
  <c r="X303" i="14" s="1"/>
  <c r="X304" i="14" s="1"/>
  <c r="X305" i="14" s="1"/>
  <c r="X306" i="14" s="1"/>
  <c r="X307" i="14" s="1"/>
  <c r="X308" i="14" s="1"/>
  <c r="X309" i="14" s="1"/>
  <c r="X310" i="14" s="1"/>
  <c r="X311" i="14" s="1"/>
  <c r="X313" i="14"/>
  <c r="X314" i="14" s="1"/>
  <c r="X315" i="14" s="1"/>
  <c r="X316" i="14" s="1"/>
  <c r="X317" i="14" s="1"/>
  <c r="X318" i="14" s="1"/>
  <c r="X319" i="14" s="1"/>
  <c r="X320" i="14" s="1"/>
  <c r="X321" i="14" s="1"/>
  <c r="X322" i="14" s="1"/>
  <c r="X323" i="14" s="1"/>
  <c r="X324" i="14" s="1"/>
  <c r="X325" i="14" s="1"/>
  <c r="X326" i="14" s="1"/>
  <c r="X327" i="14" s="1"/>
  <c r="X328" i="14" s="1"/>
  <c r="X329" i="14" s="1"/>
  <c r="X330" i="14" s="1"/>
  <c r="X331" i="14" s="1"/>
  <c r="X332" i="14" s="1"/>
  <c r="X333" i="14" s="1"/>
  <c r="X334" i="14" s="1"/>
  <c r="X335" i="14" s="1"/>
  <c r="X336" i="14" s="1"/>
  <c r="X337" i="14" s="1"/>
  <c r="X338" i="14" s="1"/>
  <c r="X339" i="14" s="1"/>
  <c r="X341" i="14"/>
  <c r="X342" i="14" s="1"/>
  <c r="X343" i="14" s="1"/>
  <c r="X344" i="14" s="1"/>
  <c r="X345" i="14" s="1"/>
  <c r="X346" i="14" s="1"/>
  <c r="X347" i="14" s="1"/>
  <c r="X348" i="14" s="1"/>
  <c r="X349" i="14" s="1"/>
  <c r="X350" i="14" s="1"/>
  <c r="X351" i="14" s="1"/>
  <c r="X352" i="14" s="1"/>
  <c r="X353" i="14" s="1"/>
  <c r="X355" i="14"/>
  <c r="X356" i="14" s="1"/>
  <c r="X357" i="14" s="1"/>
  <c r="X358" i="14" s="1"/>
  <c r="X359" i="14" s="1"/>
  <c r="X360" i="14" s="1"/>
  <c r="X361" i="14" s="1"/>
  <c r="X362" i="14" s="1"/>
  <c r="X363" i="14" s="1"/>
  <c r="X364" i="14" s="1"/>
  <c r="X365" i="14" s="1"/>
  <c r="X366" i="14" s="1"/>
  <c r="X367" i="14" s="1"/>
  <c r="X369" i="14"/>
  <c r="X370" i="14" s="1"/>
  <c r="X371" i="14" s="1"/>
  <c r="X372" i="14" s="1"/>
  <c r="X373" i="14" s="1"/>
  <c r="X374" i="14" s="1"/>
  <c r="X375" i="14" s="1"/>
  <c r="X376" i="14" s="1"/>
  <c r="X377" i="14" s="1"/>
  <c r="X378" i="14" s="1"/>
  <c r="X379" i="14" s="1"/>
  <c r="X380" i="14" s="1"/>
  <c r="X381" i="14" s="1"/>
  <c r="X383" i="14"/>
  <c r="X384" i="14" s="1"/>
  <c r="X385" i="14" s="1"/>
  <c r="X386" i="14" s="1"/>
  <c r="X387" i="14" s="1"/>
  <c r="X388" i="14" s="1"/>
  <c r="X390" i="14"/>
  <c r="X391" i="14" s="1"/>
  <c r="X392" i="14" s="1"/>
  <c r="X393" i="14" s="1"/>
  <c r="X394" i="14" s="1"/>
  <c r="X395" i="14" s="1"/>
  <c r="X397" i="14"/>
  <c r="X398" i="14" s="1"/>
  <c r="X399" i="14" s="1"/>
  <c r="X400" i="14" s="1"/>
  <c r="X401" i="14" s="1"/>
  <c r="X402" i="14" s="1"/>
  <c r="X403" i="14" s="1"/>
  <c r="X404" i="14" s="1"/>
  <c r="X405" i="14" s="1"/>
  <c r="X406" i="14" s="1"/>
  <c r="X407" i="14" s="1"/>
  <c r="X408" i="14" s="1"/>
  <c r="X409" i="14" s="1"/>
  <c r="X411" i="14"/>
  <c r="X412" i="14" s="1"/>
  <c r="X413" i="14" s="1"/>
  <c r="X414" i="14" s="1"/>
  <c r="X415" i="14" s="1"/>
  <c r="X416" i="14" s="1"/>
  <c r="X417" i="14" s="1"/>
  <c r="X418" i="14" s="1"/>
  <c r="X419" i="14" s="1"/>
  <c r="X420" i="14" s="1"/>
  <c r="X421" i="14" s="1"/>
  <c r="X422" i="14" s="1"/>
  <c r="X423" i="14" s="1"/>
  <c r="X425" i="14"/>
  <c r="X426" i="14" s="1"/>
  <c r="X427" i="14" s="1"/>
  <c r="X428" i="14" s="1"/>
  <c r="X429" i="14" s="1"/>
  <c r="X430" i="14" s="1"/>
  <c r="X431" i="14" s="1"/>
  <c r="X432" i="14" s="1"/>
  <c r="X433" i="14" s="1"/>
  <c r="X434" i="14" s="1"/>
  <c r="X435" i="14" s="1"/>
  <c r="X436" i="14" s="1"/>
  <c r="X437" i="14" s="1"/>
  <c r="X439" i="14"/>
  <c r="X440" i="14" s="1"/>
  <c r="X441" i="14" s="1"/>
  <c r="X442" i="14" s="1"/>
  <c r="X443" i="14" s="1"/>
  <c r="X444" i="14" s="1"/>
  <c r="X445" i="14" s="1"/>
  <c r="X446" i="14" s="1"/>
  <c r="X447" i="14" s="1"/>
  <c r="X448" i="14" s="1"/>
  <c r="X449" i="14" s="1"/>
  <c r="X450" i="14" s="1"/>
  <c r="X451" i="14" s="1"/>
  <c r="X452" i="14" s="1"/>
  <c r="X453" i="14" s="1"/>
  <c r="X454" i="14" s="1"/>
  <c r="X455" i="14" s="1"/>
  <c r="X456" i="14" s="1"/>
  <c r="X457" i="14" s="1"/>
  <c r="X458" i="14" s="1"/>
  <c r="X459" i="14" s="1"/>
  <c r="X460" i="14" s="1"/>
  <c r="X461" i="14" s="1"/>
  <c r="X462" i="14" s="1"/>
  <c r="X463" i="14" s="1"/>
  <c r="X464" i="14" s="1"/>
  <c r="X465" i="14" s="1"/>
  <c r="X466" i="14" s="1"/>
  <c r="X467" i="14" s="1"/>
  <c r="X468" i="14" s="1"/>
  <c r="X469" i="14" s="1"/>
  <c r="X470" i="14" s="1"/>
  <c r="X471" i="14" s="1"/>
  <c r="X472" i="14" s="1"/>
  <c r="X473" i="14" s="1"/>
  <c r="X474" i="14" s="1"/>
  <c r="X475" i="14" s="1"/>
  <c r="X476" i="14" s="1"/>
  <c r="X477" i="14" s="1"/>
  <c r="X478" i="14" s="1"/>
  <c r="X479" i="14" s="1"/>
  <c r="X480" i="14" s="1"/>
  <c r="X481" i="14" s="1"/>
  <c r="X482" i="14" s="1"/>
  <c r="X483" i="14" s="1"/>
  <c r="X484" i="14" s="1"/>
  <c r="X485" i="14" s="1"/>
  <c r="X486" i="14" s="1"/>
  <c r="X487" i="14" s="1"/>
  <c r="X488" i="14" s="1"/>
  <c r="X489" i="14" s="1"/>
  <c r="X490" i="14" s="1"/>
  <c r="X491" i="14" s="1"/>
  <c r="X492" i="14" s="1"/>
  <c r="X493" i="14" s="1"/>
  <c r="X494" i="14" s="1"/>
  <c r="X495" i="14" s="1"/>
  <c r="X496" i="14" s="1"/>
  <c r="X497" i="14" s="1"/>
  <c r="X498" i="14" s="1"/>
  <c r="X499" i="14" s="1"/>
  <c r="X500" i="14" s="1"/>
  <c r="W19" i="14"/>
  <c r="W20" i="14" s="1"/>
  <c r="W21" i="14" s="1"/>
  <c r="W22" i="14" s="1"/>
  <c r="W23" i="14" s="1"/>
  <c r="W24" i="14" s="1"/>
  <c r="W26" i="14"/>
  <c r="W27" i="14" s="1"/>
  <c r="W28" i="14" s="1"/>
  <c r="W29" i="14" s="1"/>
  <c r="W30" i="14" s="1"/>
  <c r="W31" i="14" s="1"/>
  <c r="W33" i="14"/>
  <c r="W34" i="14" s="1"/>
  <c r="W35" i="14" s="1"/>
  <c r="W36" i="14" s="1"/>
  <c r="W37" i="14" s="1"/>
  <c r="W38" i="14" s="1"/>
  <c r="W40" i="14"/>
  <c r="W41" i="14" s="1"/>
  <c r="W42" i="14" s="1"/>
  <c r="W43" i="14" s="1"/>
  <c r="W44" i="14" s="1"/>
  <c r="W45" i="14" s="1"/>
  <c r="W47" i="14"/>
  <c r="W48" i="14" s="1"/>
  <c r="W49" i="14" s="1"/>
  <c r="W50" i="14" s="1"/>
  <c r="W51" i="14" s="1"/>
  <c r="W52" i="14" s="1"/>
  <c r="W54" i="14"/>
  <c r="W55" i="14" s="1"/>
  <c r="W56" i="14" s="1"/>
  <c r="W57" i="14" s="1"/>
  <c r="W58" i="14" s="1"/>
  <c r="W59" i="14" s="1"/>
  <c r="W61" i="14"/>
  <c r="W62" i="14" s="1"/>
  <c r="W63" i="14" s="1"/>
  <c r="W64" i="14" s="1"/>
  <c r="W65" i="14" s="1"/>
  <c r="W66" i="14" s="1"/>
  <c r="W68" i="14"/>
  <c r="W69" i="14" s="1"/>
  <c r="W70" i="14" s="1"/>
  <c r="W71" i="14" s="1"/>
  <c r="W72" i="14" s="1"/>
  <c r="W73" i="14" s="1"/>
  <c r="W75" i="14"/>
  <c r="W76" i="14" s="1"/>
  <c r="W77" i="14" s="1"/>
  <c r="W78" i="14" s="1"/>
  <c r="W79" i="14" s="1"/>
  <c r="W80" i="14" s="1"/>
  <c r="W82" i="14"/>
  <c r="W83" i="14" s="1"/>
  <c r="W84" i="14" s="1"/>
  <c r="W85" i="14" s="1"/>
  <c r="W86" i="14" s="1"/>
  <c r="W87" i="14" s="1"/>
  <c r="W89" i="14"/>
  <c r="W90" i="14" s="1"/>
  <c r="W91" i="14" s="1"/>
  <c r="W92" i="14" s="1"/>
  <c r="W93" i="14" s="1"/>
  <c r="W94" i="14" s="1"/>
  <c r="W96" i="14"/>
  <c r="W97" i="14" s="1"/>
  <c r="W98" i="14" s="1"/>
  <c r="W99" i="14" s="1"/>
  <c r="W100" i="14" s="1"/>
  <c r="W101" i="14" s="1"/>
  <c r="W103" i="14"/>
  <c r="W104" i="14" s="1"/>
  <c r="W105" i="14" s="1"/>
  <c r="W106" i="14" s="1"/>
  <c r="W107" i="14" s="1"/>
  <c r="W108" i="14" s="1"/>
  <c r="W110" i="14"/>
  <c r="W111" i="14" s="1"/>
  <c r="W112" i="14" s="1"/>
  <c r="W113" i="14" s="1"/>
  <c r="W114" i="14" s="1"/>
  <c r="W115" i="14" s="1"/>
  <c r="W117" i="14"/>
  <c r="W118" i="14" s="1"/>
  <c r="W119" i="14" s="1"/>
  <c r="W120" i="14" s="1"/>
  <c r="W121" i="14" s="1"/>
  <c r="W122" i="14" s="1"/>
  <c r="W124" i="14"/>
  <c r="W125" i="14" s="1"/>
  <c r="W126" i="14" s="1"/>
  <c r="W127" i="14" s="1"/>
  <c r="W128" i="14" s="1"/>
  <c r="W129" i="14" s="1"/>
  <c r="W131" i="14"/>
  <c r="W132" i="14" s="1"/>
  <c r="W133" i="14" s="1"/>
  <c r="W134" i="14" s="1"/>
  <c r="W135" i="14" s="1"/>
  <c r="W136" i="14" s="1"/>
  <c r="W138" i="14"/>
  <c r="W139" i="14" s="1"/>
  <c r="W140" i="14" s="1"/>
  <c r="W141" i="14" s="1"/>
  <c r="W142" i="14" s="1"/>
  <c r="W143" i="14" s="1"/>
  <c r="W145" i="14"/>
  <c r="W146" i="14" s="1"/>
  <c r="W147" i="14" s="1"/>
  <c r="W148" i="14" s="1"/>
  <c r="W149" i="14" s="1"/>
  <c r="W150" i="14" s="1"/>
  <c r="W152" i="14"/>
  <c r="W153" i="14" s="1"/>
  <c r="W154" i="14" s="1"/>
  <c r="W155" i="14" s="1"/>
  <c r="W156" i="14" s="1"/>
  <c r="W157" i="14" s="1"/>
  <c r="W159" i="14"/>
  <c r="W160" i="14" s="1"/>
  <c r="W161" i="14" s="1"/>
  <c r="W162" i="14" s="1"/>
  <c r="W163" i="14" s="1"/>
  <c r="W164" i="14" s="1"/>
  <c r="W166" i="14"/>
  <c r="W167" i="14" s="1"/>
  <c r="W168" i="14" s="1"/>
  <c r="W169" i="14" s="1"/>
  <c r="W170" i="14" s="1"/>
  <c r="W171" i="14" s="1"/>
  <c r="W173" i="14"/>
  <c r="W174" i="14" s="1"/>
  <c r="W175" i="14" s="1"/>
  <c r="W176" i="14" s="1"/>
  <c r="W177" i="14" s="1"/>
  <c r="W178" i="14" s="1"/>
  <c r="W180" i="14"/>
  <c r="W181" i="14" s="1"/>
  <c r="W182" i="14" s="1"/>
  <c r="W183" i="14" s="1"/>
  <c r="W184" i="14" s="1"/>
  <c r="W185" i="14" s="1"/>
  <c r="W187" i="14"/>
  <c r="W188" i="14" s="1"/>
  <c r="W189" i="14" s="1"/>
  <c r="W190" i="14" s="1"/>
  <c r="W191" i="14" s="1"/>
  <c r="W192" i="14" s="1"/>
  <c r="W194" i="14"/>
  <c r="W195" i="14" s="1"/>
  <c r="W196" i="14" s="1"/>
  <c r="W197" i="14" s="1"/>
  <c r="W198" i="14" s="1"/>
  <c r="W199" i="14" s="1"/>
  <c r="W201" i="14"/>
  <c r="W202" i="14" s="1"/>
  <c r="W203" i="14" s="1"/>
  <c r="W204" i="14" s="1"/>
  <c r="W205" i="14" s="1"/>
  <c r="W206" i="14" s="1"/>
  <c r="W208" i="14"/>
  <c r="W209" i="14" s="1"/>
  <c r="W210" i="14" s="1"/>
  <c r="W211" i="14" s="1"/>
  <c r="W212" i="14" s="1"/>
  <c r="W213" i="14" s="1"/>
  <c r="W215" i="14"/>
  <c r="W216" i="14" s="1"/>
  <c r="W217" i="14" s="1"/>
  <c r="W218" i="14" s="1"/>
  <c r="W219" i="14" s="1"/>
  <c r="W220" i="14" s="1"/>
  <c r="W222" i="14"/>
  <c r="W223" i="14" s="1"/>
  <c r="W224" i="14" s="1"/>
  <c r="W225" i="14" s="1"/>
  <c r="W226" i="14" s="1"/>
  <c r="W227" i="14" s="1"/>
  <c r="W229" i="14"/>
  <c r="W230" i="14" s="1"/>
  <c r="W231" i="14" s="1"/>
  <c r="W232" i="14" s="1"/>
  <c r="W233" i="14" s="1"/>
  <c r="W234" i="14" s="1"/>
  <c r="W236" i="14"/>
  <c r="W237" i="14" s="1"/>
  <c r="W238" i="14" s="1"/>
  <c r="W239" i="14" s="1"/>
  <c r="W240" i="14" s="1"/>
  <c r="W241" i="14" s="1"/>
  <c r="W243" i="14"/>
  <c r="W244" i="14" s="1"/>
  <c r="W245" i="14" s="1"/>
  <c r="W246" i="14" s="1"/>
  <c r="W247" i="14" s="1"/>
  <c r="W248" i="14" s="1"/>
  <c r="W250" i="14"/>
  <c r="W251" i="14" s="1"/>
  <c r="W252" i="14" s="1"/>
  <c r="W253" i="14" s="1"/>
  <c r="W254" i="14" s="1"/>
  <c r="W255" i="14" s="1"/>
  <c r="W257" i="14"/>
  <c r="W258" i="14" s="1"/>
  <c r="W259" i="14" s="1"/>
  <c r="W260" i="14" s="1"/>
  <c r="W261" i="14" s="1"/>
  <c r="W262" i="14" s="1"/>
  <c r="W264" i="14"/>
  <c r="W265" i="14" s="1"/>
  <c r="W266" i="14" s="1"/>
  <c r="W267" i="14" s="1"/>
  <c r="W268" i="14" s="1"/>
  <c r="W269" i="14" s="1"/>
  <c r="W271" i="14"/>
  <c r="W272" i="14" s="1"/>
  <c r="W273" i="14" s="1"/>
  <c r="W274" i="14" s="1"/>
  <c r="W275" i="14" s="1"/>
  <c r="W276" i="14" s="1"/>
  <c r="W278" i="14"/>
  <c r="W279" i="14" s="1"/>
  <c r="W280" i="14" s="1"/>
  <c r="W281" i="14" s="1"/>
  <c r="W282" i="14" s="1"/>
  <c r="W283" i="14" s="1"/>
  <c r="W285" i="14"/>
  <c r="W286" i="14" s="1"/>
  <c r="W287" i="14" s="1"/>
  <c r="W288" i="14" s="1"/>
  <c r="W289" i="14" s="1"/>
  <c r="W290" i="14" s="1"/>
  <c r="W292" i="14"/>
  <c r="W293" i="14" s="1"/>
  <c r="W294" i="14" s="1"/>
  <c r="W295" i="14" s="1"/>
  <c r="W296" i="14" s="1"/>
  <c r="W297" i="14" s="1"/>
  <c r="W299" i="14"/>
  <c r="W300" i="14" s="1"/>
  <c r="W301" i="14" s="1"/>
  <c r="W302" i="14" s="1"/>
  <c r="W303" i="14" s="1"/>
  <c r="W304" i="14" s="1"/>
  <c r="W306" i="14"/>
  <c r="W307" i="14" s="1"/>
  <c r="W308" i="14" s="1"/>
  <c r="W309" i="14" s="1"/>
  <c r="W310" i="14" s="1"/>
  <c r="W311" i="14" s="1"/>
  <c r="W313" i="14"/>
  <c r="W314" i="14" s="1"/>
  <c r="W315" i="14" s="1"/>
  <c r="W316" i="14" s="1"/>
  <c r="W317" i="14" s="1"/>
  <c r="W318" i="14" s="1"/>
  <c r="W320" i="14"/>
  <c r="W321" i="14" s="1"/>
  <c r="W322" i="14" s="1"/>
  <c r="W323" i="14" s="1"/>
  <c r="W324" i="14" s="1"/>
  <c r="W325" i="14" s="1"/>
  <c r="W327" i="14"/>
  <c r="W328" i="14" s="1"/>
  <c r="W329" i="14" s="1"/>
  <c r="W330" i="14" s="1"/>
  <c r="W331" i="14" s="1"/>
  <c r="W332" i="14" s="1"/>
  <c r="W334" i="14"/>
  <c r="W335" i="14" s="1"/>
  <c r="W336" i="14" s="1"/>
  <c r="W337" i="14" s="1"/>
  <c r="W338" i="14" s="1"/>
  <c r="W339" i="14" s="1"/>
  <c r="W341" i="14"/>
  <c r="W342" i="14" s="1"/>
  <c r="W343" i="14" s="1"/>
  <c r="W344" i="14" s="1"/>
  <c r="W345" i="14" s="1"/>
  <c r="W346" i="14" s="1"/>
  <c r="W348" i="14"/>
  <c r="W349" i="14" s="1"/>
  <c r="W350" i="14" s="1"/>
  <c r="W351" i="14" s="1"/>
  <c r="W352" i="14" s="1"/>
  <c r="W353" i="14" s="1"/>
  <c r="W355" i="14"/>
  <c r="W356" i="14" s="1"/>
  <c r="W357" i="14" s="1"/>
  <c r="W358" i="14" s="1"/>
  <c r="W359" i="14" s="1"/>
  <c r="W360" i="14" s="1"/>
  <c r="W362" i="14"/>
  <c r="W363" i="14" s="1"/>
  <c r="W364" i="14" s="1"/>
  <c r="W365" i="14" s="1"/>
  <c r="W366" i="14" s="1"/>
  <c r="W367" i="14" s="1"/>
  <c r="W368" i="14" s="1"/>
  <c r="W369" i="14" s="1"/>
  <c r="W370" i="14" s="1"/>
  <c r="W371" i="14" s="1"/>
  <c r="W372" i="14" s="1"/>
  <c r="W373" i="14" s="1"/>
  <c r="W374" i="14" s="1"/>
  <c r="W376" i="14"/>
  <c r="W377" i="14" s="1"/>
  <c r="W378" i="14" s="1"/>
  <c r="W379" i="14" s="1"/>
  <c r="W380" i="14" s="1"/>
  <c r="W381" i="14" s="1"/>
  <c r="W383" i="14"/>
  <c r="W384" i="14" s="1"/>
  <c r="W385" i="14" s="1"/>
  <c r="W386" i="14" s="1"/>
  <c r="W387" i="14" s="1"/>
  <c r="W388" i="14" s="1"/>
  <c r="W390" i="14"/>
  <c r="W391" i="14" s="1"/>
  <c r="W392" i="14" s="1"/>
  <c r="W393" i="14" s="1"/>
  <c r="W394" i="14" s="1"/>
  <c r="W395" i="14" s="1"/>
  <c r="W396" i="14" s="1"/>
  <c r="W397" i="14" s="1"/>
  <c r="W398" i="14" s="1"/>
  <c r="W399" i="14" s="1"/>
  <c r="W400" i="14" s="1"/>
  <c r="W401" i="14" s="1"/>
  <c r="W402" i="14" s="1"/>
  <c r="W404" i="14"/>
  <c r="W405" i="14" s="1"/>
  <c r="W406" i="14" s="1"/>
  <c r="W407" i="14" s="1"/>
  <c r="W408" i="14" s="1"/>
  <c r="W409" i="14" s="1"/>
  <c r="W411" i="14"/>
  <c r="W412" i="14" s="1"/>
  <c r="W413" i="14" s="1"/>
  <c r="W414" i="14" s="1"/>
  <c r="W415" i="14" s="1"/>
  <c r="W416" i="14" s="1"/>
  <c r="W417" i="14" s="1"/>
  <c r="W418" i="14" s="1"/>
  <c r="W419" i="14" s="1"/>
  <c r="W420" i="14" s="1"/>
  <c r="W421" i="14" s="1"/>
  <c r="W422" i="14" s="1"/>
  <c r="W423" i="14" s="1"/>
  <c r="W425" i="14"/>
  <c r="W426" i="14" s="1"/>
  <c r="W427" i="14" s="1"/>
  <c r="W428" i="14" s="1"/>
  <c r="W429" i="14" s="1"/>
  <c r="W430" i="14" s="1"/>
  <c r="W431" i="14" s="1"/>
  <c r="W432" i="14" s="1"/>
  <c r="W433" i="14" s="1"/>
  <c r="W434" i="14" s="1"/>
  <c r="W435" i="14" s="1"/>
  <c r="W436" i="14" s="1"/>
  <c r="W437" i="14" s="1"/>
  <c r="W439" i="14"/>
  <c r="W440" i="14" s="1"/>
  <c r="W441" i="14" s="1"/>
  <c r="W442" i="14" s="1"/>
  <c r="W443" i="14" s="1"/>
  <c r="W444" i="14" s="1"/>
  <c r="W446" i="14"/>
  <c r="W447" i="14" s="1"/>
  <c r="W448" i="14" s="1"/>
  <c r="W449" i="14" s="1"/>
  <c r="W450" i="14" s="1"/>
  <c r="W451" i="14" s="1"/>
  <c r="W452" i="14" s="1"/>
  <c r="W453" i="14" s="1"/>
  <c r="W454" i="14" s="1"/>
  <c r="W455" i="14" s="1"/>
  <c r="W456" i="14" s="1"/>
  <c r="W457" i="14" s="1"/>
  <c r="W458" i="14" s="1"/>
  <c r="W460" i="14"/>
  <c r="W461" i="14" s="1"/>
  <c r="W462" i="14" s="1"/>
  <c r="W463" i="14" s="1"/>
  <c r="W464" i="14" s="1"/>
  <c r="W465" i="14" s="1"/>
  <c r="W466" i="14" s="1"/>
  <c r="W467" i="14" s="1"/>
  <c r="W468" i="14" s="1"/>
  <c r="W469" i="14" s="1"/>
  <c r="W470" i="14" s="1"/>
  <c r="W471" i="14" s="1"/>
  <c r="W472" i="14" s="1"/>
  <c r="W473" i="14" s="1"/>
  <c r="W474" i="14" s="1"/>
  <c r="W475" i="14" s="1"/>
  <c r="W476" i="14" s="1"/>
  <c r="W477" i="14" s="1"/>
  <c r="W478" i="14" s="1"/>
  <c r="W479" i="14" s="1"/>
  <c r="W480" i="14" s="1"/>
  <c r="W481" i="14" s="1"/>
  <c r="W482" i="14" s="1"/>
  <c r="W483" i="14" s="1"/>
  <c r="W484" i="14" s="1"/>
  <c r="W485" i="14" s="1"/>
  <c r="W486" i="14" s="1"/>
  <c r="W487" i="14" s="1"/>
  <c r="W488" i="14" s="1"/>
  <c r="W489" i="14" s="1"/>
  <c r="W490" i="14" s="1"/>
  <c r="W491" i="14" s="1"/>
  <c r="W492" i="14" s="1"/>
  <c r="W493" i="14" s="1"/>
  <c r="W494" i="14" s="1"/>
  <c r="W495" i="14" s="1"/>
  <c r="W496" i="14" s="1"/>
  <c r="W497" i="14" s="1"/>
  <c r="W498" i="14" s="1"/>
  <c r="W499" i="14" s="1"/>
  <c r="W500" i="14" s="1"/>
  <c r="N509" i="6" l="1"/>
  <c r="M509" i="6"/>
  <c r="T512" i="16"/>
  <c r="N512" i="16"/>
  <c r="T510" i="15"/>
  <c r="N510" i="15"/>
  <c r="L516" i="15"/>
  <c r="K516" i="15"/>
  <c r="K513" i="6"/>
  <c r="L513" i="6"/>
  <c r="T551" i="14"/>
  <c r="M551" i="14"/>
  <c r="N551" i="14"/>
  <c r="T541" i="14"/>
  <c r="M541" i="14"/>
  <c r="K558" i="14"/>
  <c r="T564" i="14"/>
  <c r="N540" i="14"/>
  <c r="T540" i="14"/>
  <c r="M566" i="14"/>
  <c r="L527" i="14"/>
  <c r="K527" i="14"/>
  <c r="M554" i="14"/>
  <c r="L573" i="14"/>
  <c r="L509" i="14"/>
  <c r="K516" i="14"/>
  <c r="M556" i="14"/>
  <c r="L517" i="14"/>
  <c r="L574" i="14"/>
  <c r="K550" i="14"/>
  <c r="N572" i="14"/>
  <c r="T566" i="14"/>
  <c r="K566" i="14"/>
  <c r="N549" i="14"/>
  <c r="K540" i="14"/>
  <c r="M555" i="14"/>
  <c r="L530" i="14"/>
  <c r="M510" i="14"/>
  <c r="N535" i="14"/>
  <c r="L515" i="14"/>
  <c r="N517" i="14"/>
  <c r="T573" i="14"/>
  <c r="M573" i="14"/>
  <c r="T557" i="14"/>
  <c r="M557" i="14"/>
  <c r="T559" i="14"/>
  <c r="N559" i="14"/>
  <c r="T543" i="14"/>
  <c r="N543" i="14"/>
  <c r="N556" i="14"/>
  <c r="N573" i="14"/>
  <c r="T548" i="14"/>
  <c r="N541" i="14"/>
  <c r="M548" i="14"/>
  <c r="M539" i="14"/>
  <c r="T533" i="14"/>
  <c r="L564" i="14"/>
  <c r="N518" i="14"/>
  <c r="M575" i="14"/>
  <c r="L571" i="14"/>
  <c r="M559" i="14"/>
  <c r="T547" i="14"/>
  <c r="M547" i="14"/>
  <c r="T516" i="14"/>
  <c r="M517" i="14"/>
  <c r="N575" i="14"/>
  <c r="T567" i="14"/>
  <c r="N567" i="14"/>
  <c r="N557" i="14"/>
  <c r="T534" i="14"/>
  <c r="M534" i="14"/>
  <c r="N534" i="14"/>
  <c r="L534" i="14"/>
  <c r="L556" i="14"/>
  <c r="M549" i="14"/>
  <c r="M567" i="14"/>
  <c r="M563" i="14"/>
  <c r="M565" i="14"/>
  <c r="N533" i="14"/>
  <c r="N509" i="14"/>
  <c r="T510" i="16"/>
  <c r="M511" i="16"/>
  <c r="L511" i="16"/>
  <c r="M512" i="16"/>
  <c r="L510" i="16"/>
  <c r="N511" i="16"/>
  <c r="L509" i="16"/>
  <c r="M510" i="16"/>
  <c r="K511" i="15"/>
  <c r="M509" i="15"/>
  <c r="K509" i="15"/>
  <c r="M510" i="15"/>
  <c r="M521" i="6"/>
  <c r="N521" i="6"/>
  <c r="L512" i="6"/>
  <c r="N517" i="6"/>
  <c r="M513" i="6"/>
  <c r="T516" i="6"/>
  <c r="M516" i="6"/>
  <c r="T512" i="6"/>
  <c r="N516" i="6"/>
  <c r="N513" i="6"/>
  <c r="M508" i="6"/>
  <c r="N508" i="6"/>
  <c r="N512" i="6"/>
  <c r="AS221" i="11"/>
  <c r="A2" i="4"/>
  <c r="B7" i="16"/>
  <c r="B6" i="16"/>
  <c r="B7" i="15"/>
  <c r="B6" i="15"/>
  <c r="B6" i="6"/>
  <c r="B7" i="6"/>
  <c r="B7" i="14"/>
  <c r="B6" i="14"/>
  <c r="B10" i="14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G10" i="14"/>
  <c r="G11" i="14" s="1"/>
  <c r="H10" i="14"/>
  <c r="H11" i="14" s="1"/>
  <c r="A11" i="14"/>
  <c r="A12" i="14" s="1"/>
  <c r="M11" i="14"/>
  <c r="N11" i="14"/>
  <c r="O11" i="14"/>
  <c r="M12" i="14"/>
  <c r="N12" i="14"/>
  <c r="O12" i="14"/>
  <c r="M13" i="14"/>
  <c r="N13" i="14"/>
  <c r="O13" i="14"/>
  <c r="M14" i="14"/>
  <c r="N14" i="14"/>
  <c r="O14" i="14"/>
  <c r="M15" i="14"/>
  <c r="N15" i="14"/>
  <c r="O15" i="14"/>
  <c r="M16" i="14"/>
  <c r="N16" i="14"/>
  <c r="O16" i="14"/>
  <c r="M17" i="14"/>
  <c r="N17" i="14"/>
  <c r="O17" i="14"/>
  <c r="M18" i="14"/>
  <c r="N18" i="14"/>
  <c r="O18" i="14"/>
  <c r="M19" i="14"/>
  <c r="N19" i="14"/>
  <c r="O19" i="14"/>
  <c r="M20" i="14"/>
  <c r="N20" i="14"/>
  <c r="O20" i="14"/>
  <c r="M21" i="14"/>
  <c r="N21" i="14"/>
  <c r="O21" i="14"/>
  <c r="M22" i="14"/>
  <c r="N22" i="14"/>
  <c r="O22" i="14"/>
  <c r="M23" i="14"/>
  <c r="N23" i="14"/>
  <c r="O23" i="14"/>
  <c r="M24" i="14"/>
  <c r="N24" i="14"/>
  <c r="O24" i="14"/>
  <c r="M25" i="14"/>
  <c r="N25" i="14"/>
  <c r="O25" i="14"/>
  <c r="M26" i="14"/>
  <c r="N26" i="14"/>
  <c r="O26" i="14"/>
  <c r="M27" i="14"/>
  <c r="N27" i="14"/>
  <c r="O27" i="14"/>
  <c r="M28" i="14"/>
  <c r="N28" i="14"/>
  <c r="O28" i="14"/>
  <c r="M29" i="14"/>
  <c r="N29" i="14"/>
  <c r="O29" i="14"/>
  <c r="M30" i="14"/>
  <c r="N30" i="14"/>
  <c r="O30" i="14"/>
  <c r="M31" i="14"/>
  <c r="N31" i="14"/>
  <c r="O31" i="14"/>
  <c r="M32" i="14"/>
  <c r="N32" i="14"/>
  <c r="O32" i="14"/>
  <c r="M33" i="14"/>
  <c r="N33" i="14"/>
  <c r="O33" i="14"/>
  <c r="M34" i="14"/>
  <c r="N34" i="14"/>
  <c r="O34" i="14"/>
  <c r="M35" i="14"/>
  <c r="N35" i="14"/>
  <c r="O35" i="14"/>
  <c r="M36" i="14"/>
  <c r="N36" i="14"/>
  <c r="O36" i="14"/>
  <c r="M37" i="14"/>
  <c r="N37" i="14"/>
  <c r="O37" i="14"/>
  <c r="M38" i="14"/>
  <c r="N38" i="14"/>
  <c r="O38" i="14"/>
  <c r="M39" i="14"/>
  <c r="N39" i="14"/>
  <c r="O39" i="14"/>
  <c r="M40" i="14"/>
  <c r="N40" i="14"/>
  <c r="O40" i="14"/>
  <c r="M41" i="14"/>
  <c r="N41" i="14"/>
  <c r="O41" i="14"/>
  <c r="M42" i="14"/>
  <c r="N42" i="14"/>
  <c r="O42" i="14"/>
  <c r="M43" i="14"/>
  <c r="N43" i="14"/>
  <c r="O43" i="14"/>
  <c r="M44" i="14"/>
  <c r="N44" i="14"/>
  <c r="O44" i="14"/>
  <c r="M45" i="14"/>
  <c r="N45" i="14"/>
  <c r="O45" i="14"/>
  <c r="M46" i="14"/>
  <c r="N46" i="14"/>
  <c r="O46" i="14"/>
  <c r="M47" i="14"/>
  <c r="N47" i="14"/>
  <c r="O47" i="14"/>
  <c r="M48" i="14"/>
  <c r="N48" i="14"/>
  <c r="O48" i="14"/>
  <c r="M49" i="14"/>
  <c r="N49" i="14"/>
  <c r="O49" i="14"/>
  <c r="M50" i="14"/>
  <c r="N50" i="14"/>
  <c r="O50" i="14"/>
  <c r="M51" i="14"/>
  <c r="N51" i="14"/>
  <c r="O51" i="14"/>
  <c r="M52" i="14"/>
  <c r="N52" i="14"/>
  <c r="O52" i="14"/>
  <c r="M53" i="14"/>
  <c r="N53" i="14"/>
  <c r="O53" i="14"/>
  <c r="M54" i="14"/>
  <c r="N54" i="14"/>
  <c r="O54" i="14"/>
  <c r="M55" i="14"/>
  <c r="N55" i="14"/>
  <c r="O55" i="14"/>
  <c r="M56" i="14"/>
  <c r="N56" i="14"/>
  <c r="O56" i="14"/>
  <c r="M57" i="14"/>
  <c r="N57" i="14"/>
  <c r="O57" i="14"/>
  <c r="M58" i="14"/>
  <c r="N58" i="14"/>
  <c r="O58" i="14"/>
  <c r="M59" i="14"/>
  <c r="N59" i="14"/>
  <c r="O59" i="14"/>
  <c r="M60" i="14"/>
  <c r="N60" i="14"/>
  <c r="O60" i="14"/>
  <c r="B6" i="11"/>
  <c r="B7" i="11"/>
  <c r="B10" i="11"/>
  <c r="B11" i="11" s="1"/>
  <c r="B12" i="11" s="1"/>
  <c r="B13" i="11" s="1"/>
  <c r="B14" i="11" s="1"/>
  <c r="B15" i="11" s="1"/>
  <c r="B16" i="11" s="1"/>
  <c r="B17" i="11" s="1"/>
  <c r="G10" i="11"/>
  <c r="G11" i="11" s="1"/>
  <c r="H10" i="11"/>
  <c r="L11" i="11" s="1"/>
  <c r="A11" i="11"/>
  <c r="A12" i="11" s="1"/>
  <c r="A13" i="11" s="1"/>
  <c r="M11" i="1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M53" i="11" s="1"/>
  <c r="M54" i="11" s="1"/>
  <c r="M55" i="11" s="1"/>
  <c r="M56" i="11" s="1"/>
  <c r="M57" i="11" s="1"/>
  <c r="M58" i="11" s="1"/>
  <c r="M59" i="11" s="1"/>
  <c r="M60" i="11" s="1"/>
  <c r="AV500" i="14"/>
  <c r="AU500" i="14"/>
  <c r="AV499" i="14"/>
  <c r="AU499" i="14"/>
  <c r="AV498" i="14"/>
  <c r="AU498" i="14"/>
  <c r="AV497" i="14"/>
  <c r="AU497" i="14"/>
  <c r="AV496" i="14"/>
  <c r="AU496" i="14"/>
  <c r="AV495" i="14"/>
  <c r="AU495" i="14"/>
  <c r="AV494" i="14"/>
  <c r="AU494" i="14"/>
  <c r="AV493" i="14"/>
  <c r="AU493" i="14"/>
  <c r="AV492" i="14"/>
  <c r="AU492" i="14"/>
  <c r="AV491" i="14"/>
  <c r="AU491" i="14"/>
  <c r="AV490" i="14"/>
  <c r="AU490" i="14"/>
  <c r="AV489" i="14"/>
  <c r="AU489" i="14"/>
  <c r="AV488" i="14"/>
  <c r="AU488" i="14"/>
  <c r="AV487" i="14"/>
  <c r="AU487" i="14"/>
  <c r="AV486" i="14"/>
  <c r="AU486" i="14"/>
  <c r="AV485" i="14"/>
  <c r="AU485" i="14"/>
  <c r="AV484" i="14"/>
  <c r="AU484" i="14"/>
  <c r="AV483" i="14"/>
  <c r="AU483" i="14"/>
  <c r="AV482" i="14"/>
  <c r="AU482" i="14"/>
  <c r="AV481" i="14"/>
  <c r="AU481" i="14"/>
  <c r="AV480" i="14"/>
  <c r="AU480" i="14"/>
  <c r="AV479" i="14"/>
  <c r="AU479" i="14"/>
  <c r="AV478" i="14"/>
  <c r="AU478" i="14"/>
  <c r="AV477" i="14"/>
  <c r="AU477" i="14"/>
  <c r="AV476" i="14"/>
  <c r="AU476" i="14"/>
  <c r="AV475" i="14"/>
  <c r="AU475" i="14"/>
  <c r="AV474" i="14"/>
  <c r="AU474" i="14"/>
  <c r="AV473" i="14"/>
  <c r="AU473" i="14"/>
  <c r="AV472" i="14"/>
  <c r="AU472" i="14"/>
  <c r="AV471" i="14"/>
  <c r="AU471" i="14"/>
  <c r="AV470" i="14"/>
  <c r="AU470" i="14"/>
  <c r="AV469" i="14"/>
  <c r="AU469" i="14"/>
  <c r="AV468" i="14"/>
  <c r="AU468" i="14"/>
  <c r="AV467" i="14"/>
  <c r="AU467" i="14"/>
  <c r="AV466" i="14"/>
  <c r="AU466" i="14"/>
  <c r="AV465" i="14"/>
  <c r="AU465" i="14"/>
  <c r="AV464" i="14"/>
  <c r="AU464" i="14"/>
  <c r="AV463" i="14"/>
  <c r="AU463" i="14"/>
  <c r="AV462" i="14"/>
  <c r="AU462" i="14"/>
  <c r="AV461" i="14"/>
  <c r="AU461" i="14"/>
  <c r="AV460" i="14"/>
  <c r="AU460" i="14"/>
  <c r="AV459" i="14"/>
  <c r="AU459" i="14"/>
  <c r="AV458" i="14"/>
  <c r="AU458" i="14"/>
  <c r="AV457" i="14"/>
  <c r="AU457" i="14"/>
  <c r="AV456" i="14"/>
  <c r="AU456" i="14"/>
  <c r="AV455" i="14"/>
  <c r="AU455" i="14"/>
  <c r="AV454" i="14"/>
  <c r="AU454" i="14"/>
  <c r="AV453" i="14"/>
  <c r="AU453" i="14"/>
  <c r="AV452" i="14"/>
  <c r="AU452" i="14"/>
  <c r="AV451" i="14"/>
  <c r="AU451" i="14"/>
  <c r="AV450" i="14"/>
  <c r="AU450" i="14"/>
  <c r="AV449" i="14"/>
  <c r="AU449" i="14"/>
  <c r="AV448" i="14"/>
  <c r="AU448" i="14"/>
  <c r="AV447" i="14"/>
  <c r="AU447" i="14"/>
  <c r="AV446" i="14"/>
  <c r="AU446" i="14"/>
  <c r="AV445" i="14"/>
  <c r="AU445" i="14"/>
  <c r="AV444" i="14"/>
  <c r="AU444" i="14"/>
  <c r="AV443" i="14"/>
  <c r="AU443" i="14"/>
  <c r="AV442" i="14"/>
  <c r="AU442" i="14"/>
  <c r="AV441" i="14"/>
  <c r="AU441" i="14"/>
  <c r="AV440" i="14"/>
  <c r="AU440" i="14"/>
  <c r="AV439" i="14"/>
  <c r="AU439" i="14"/>
  <c r="AV438" i="14"/>
  <c r="AU438" i="14"/>
  <c r="AV437" i="14"/>
  <c r="AU437" i="14"/>
  <c r="AV436" i="14"/>
  <c r="AU436" i="14"/>
  <c r="AV435" i="14"/>
  <c r="AU435" i="14"/>
  <c r="AV434" i="14"/>
  <c r="AU434" i="14"/>
  <c r="AV433" i="14"/>
  <c r="AU433" i="14"/>
  <c r="AV432" i="14"/>
  <c r="AU432" i="14"/>
  <c r="AV431" i="14"/>
  <c r="AU431" i="14"/>
  <c r="AV430" i="14"/>
  <c r="AU430" i="14"/>
  <c r="AV429" i="14"/>
  <c r="AU429" i="14"/>
  <c r="AV428" i="14"/>
  <c r="AU428" i="14"/>
  <c r="AV427" i="14"/>
  <c r="AU427" i="14"/>
  <c r="AV426" i="14"/>
  <c r="AU426" i="14"/>
  <c r="AV425" i="14"/>
  <c r="AU425" i="14"/>
  <c r="AV424" i="14"/>
  <c r="AU424" i="14"/>
  <c r="AV423" i="14"/>
  <c r="AU423" i="14"/>
  <c r="AV422" i="14"/>
  <c r="AU422" i="14"/>
  <c r="AV421" i="14"/>
  <c r="AU421" i="14"/>
  <c r="AV420" i="14"/>
  <c r="AU420" i="14"/>
  <c r="AV419" i="14"/>
  <c r="AU419" i="14"/>
  <c r="AV418" i="14"/>
  <c r="AU418" i="14"/>
  <c r="AV417" i="14"/>
  <c r="AU417" i="14"/>
  <c r="AV416" i="14"/>
  <c r="AU416" i="14"/>
  <c r="AV415" i="14"/>
  <c r="AU415" i="14"/>
  <c r="AV414" i="14"/>
  <c r="AU414" i="14"/>
  <c r="AV413" i="14"/>
  <c r="AU413" i="14"/>
  <c r="AV412" i="14"/>
  <c r="AU412" i="14"/>
  <c r="AV411" i="14"/>
  <c r="AU411" i="14"/>
  <c r="AV410" i="14"/>
  <c r="AU410" i="14"/>
  <c r="AV409" i="14"/>
  <c r="AU409" i="14"/>
  <c r="AV408" i="14"/>
  <c r="AU408" i="14"/>
  <c r="AV407" i="14"/>
  <c r="AU407" i="14"/>
  <c r="AV406" i="14"/>
  <c r="AU406" i="14"/>
  <c r="AV405" i="14"/>
  <c r="AU405" i="14"/>
  <c r="AV404" i="14"/>
  <c r="AU404" i="14"/>
  <c r="AV403" i="14"/>
  <c r="AU403" i="14"/>
  <c r="AV402" i="14"/>
  <c r="AU402" i="14"/>
  <c r="AV401" i="14"/>
  <c r="AU401" i="14"/>
  <c r="AV400" i="14"/>
  <c r="AU400" i="14"/>
  <c r="AV399" i="14"/>
  <c r="AU399" i="14"/>
  <c r="AV398" i="14"/>
  <c r="AU398" i="14"/>
  <c r="AV397" i="14"/>
  <c r="AU397" i="14"/>
  <c r="AV396" i="14"/>
  <c r="AU396" i="14"/>
  <c r="AV395" i="14"/>
  <c r="AU395" i="14"/>
  <c r="AV394" i="14"/>
  <c r="AU394" i="14"/>
  <c r="AV393" i="14"/>
  <c r="AU393" i="14"/>
  <c r="AV392" i="14"/>
  <c r="AU392" i="14"/>
  <c r="AV391" i="14"/>
  <c r="AU391" i="14"/>
  <c r="AV390" i="14"/>
  <c r="AU390" i="14"/>
  <c r="AV389" i="14"/>
  <c r="AU389" i="14"/>
  <c r="AV388" i="14"/>
  <c r="AU388" i="14"/>
  <c r="AV387" i="14"/>
  <c r="AU387" i="14"/>
  <c r="AV386" i="14"/>
  <c r="AU386" i="14"/>
  <c r="AV385" i="14"/>
  <c r="AU385" i="14"/>
  <c r="AV384" i="14"/>
  <c r="AU384" i="14"/>
  <c r="AV383" i="14"/>
  <c r="AU383" i="14"/>
  <c r="AV382" i="14"/>
  <c r="AU382" i="14"/>
  <c r="AV381" i="14"/>
  <c r="AU381" i="14"/>
  <c r="AV380" i="14"/>
  <c r="AU380" i="14"/>
  <c r="AV379" i="14"/>
  <c r="AU379" i="14"/>
  <c r="AV378" i="14"/>
  <c r="AU378" i="14"/>
  <c r="AV377" i="14"/>
  <c r="AU377" i="14"/>
  <c r="AV376" i="14"/>
  <c r="AU376" i="14"/>
  <c r="AV375" i="14"/>
  <c r="AU375" i="14"/>
  <c r="AV374" i="14"/>
  <c r="AU374" i="14"/>
  <c r="AV373" i="14"/>
  <c r="AU373" i="14"/>
  <c r="AV372" i="14"/>
  <c r="AU372" i="14"/>
  <c r="AV371" i="14"/>
  <c r="AU371" i="14"/>
  <c r="AV370" i="14"/>
  <c r="AU370" i="14"/>
  <c r="AV369" i="14"/>
  <c r="AU369" i="14"/>
  <c r="AV368" i="14"/>
  <c r="AU368" i="14"/>
  <c r="AV367" i="14"/>
  <c r="AU367" i="14"/>
  <c r="AV366" i="14"/>
  <c r="AU366" i="14"/>
  <c r="AV365" i="14"/>
  <c r="AU365" i="14"/>
  <c r="AV364" i="14"/>
  <c r="AU364" i="14"/>
  <c r="AV363" i="14"/>
  <c r="AU363" i="14"/>
  <c r="AV362" i="14"/>
  <c r="AU362" i="14"/>
  <c r="AV361" i="14"/>
  <c r="AU361" i="14"/>
  <c r="AV360" i="14"/>
  <c r="AU360" i="14"/>
  <c r="AV359" i="14"/>
  <c r="AU359" i="14"/>
  <c r="AV358" i="14"/>
  <c r="AU358" i="14"/>
  <c r="AV357" i="14"/>
  <c r="AU357" i="14"/>
  <c r="AV356" i="14"/>
  <c r="AU356" i="14"/>
  <c r="AV355" i="14"/>
  <c r="AU355" i="14"/>
  <c r="AV354" i="14"/>
  <c r="AU354" i="14"/>
  <c r="AV353" i="14"/>
  <c r="AU353" i="14"/>
  <c r="AV352" i="14"/>
  <c r="AU352" i="14"/>
  <c r="AV351" i="14"/>
  <c r="AU351" i="14"/>
  <c r="AV350" i="14"/>
  <c r="AU350" i="14"/>
  <c r="AV349" i="14"/>
  <c r="AU349" i="14"/>
  <c r="AV348" i="14"/>
  <c r="AU348" i="14"/>
  <c r="AV347" i="14"/>
  <c r="AU347" i="14"/>
  <c r="AV346" i="14"/>
  <c r="AU346" i="14"/>
  <c r="AV345" i="14"/>
  <c r="AU345" i="14"/>
  <c r="AV344" i="14"/>
  <c r="AU344" i="14"/>
  <c r="AV343" i="14"/>
  <c r="AU343" i="14"/>
  <c r="AV342" i="14"/>
  <c r="AU342" i="14"/>
  <c r="AV341" i="14"/>
  <c r="AU341" i="14"/>
  <c r="AV340" i="14"/>
  <c r="AU340" i="14"/>
  <c r="AV339" i="14"/>
  <c r="AU339" i="14"/>
  <c r="AV338" i="14"/>
  <c r="AU338" i="14"/>
  <c r="AV337" i="14"/>
  <c r="AU337" i="14"/>
  <c r="AV336" i="14"/>
  <c r="AU336" i="14"/>
  <c r="AV335" i="14"/>
  <c r="AU335" i="14"/>
  <c r="AV334" i="14"/>
  <c r="AU334" i="14"/>
  <c r="AV333" i="14"/>
  <c r="AU333" i="14"/>
  <c r="AV332" i="14"/>
  <c r="AU332" i="14"/>
  <c r="AV331" i="14"/>
  <c r="AU331" i="14"/>
  <c r="AV330" i="14"/>
  <c r="AU330" i="14"/>
  <c r="AV329" i="14"/>
  <c r="AU329" i="14"/>
  <c r="AV328" i="14"/>
  <c r="AU328" i="14"/>
  <c r="AV327" i="14"/>
  <c r="AU327" i="14"/>
  <c r="AV326" i="14"/>
  <c r="AU326" i="14"/>
  <c r="AV325" i="14"/>
  <c r="AU325" i="14"/>
  <c r="AV324" i="14"/>
  <c r="AU324" i="14"/>
  <c r="AV323" i="14"/>
  <c r="AU323" i="14"/>
  <c r="AV322" i="14"/>
  <c r="AU322" i="14"/>
  <c r="AV321" i="14"/>
  <c r="AU321" i="14"/>
  <c r="AV320" i="14"/>
  <c r="AU320" i="14"/>
  <c r="AV319" i="14"/>
  <c r="AU319" i="14"/>
  <c r="AV318" i="14"/>
  <c r="AU318" i="14"/>
  <c r="AV317" i="14"/>
  <c r="AU317" i="14"/>
  <c r="AV316" i="14"/>
  <c r="AU316" i="14"/>
  <c r="AV315" i="14"/>
  <c r="AU315" i="14"/>
  <c r="AV314" i="14"/>
  <c r="AU314" i="14"/>
  <c r="AV313" i="14"/>
  <c r="AU313" i="14"/>
  <c r="AV312" i="14"/>
  <c r="AU312" i="14"/>
  <c r="AV311" i="14"/>
  <c r="AU311" i="14"/>
  <c r="AV310" i="14"/>
  <c r="AU310" i="14"/>
  <c r="AV309" i="14"/>
  <c r="AU309" i="14"/>
  <c r="AV308" i="14"/>
  <c r="AU308" i="14"/>
  <c r="AV307" i="14"/>
  <c r="AU307" i="14"/>
  <c r="AV306" i="14"/>
  <c r="AU306" i="14"/>
  <c r="AV305" i="14"/>
  <c r="AU305" i="14"/>
  <c r="AV304" i="14"/>
  <c r="AU304" i="14"/>
  <c r="AV303" i="14"/>
  <c r="AU303" i="14"/>
  <c r="AV302" i="14"/>
  <c r="AU302" i="14"/>
  <c r="AV301" i="14"/>
  <c r="AU301" i="14"/>
  <c r="AV300" i="14"/>
  <c r="AU300" i="14"/>
  <c r="AV299" i="14"/>
  <c r="AU299" i="14"/>
  <c r="AV298" i="14"/>
  <c r="AU298" i="14"/>
  <c r="AV297" i="14"/>
  <c r="AU297" i="14"/>
  <c r="AV296" i="14"/>
  <c r="AU296" i="14"/>
  <c r="AV295" i="14"/>
  <c r="AU295" i="14"/>
  <c r="AV294" i="14"/>
  <c r="AU294" i="14"/>
  <c r="AV293" i="14"/>
  <c r="AU293" i="14"/>
  <c r="AV292" i="14"/>
  <c r="AU292" i="14"/>
  <c r="AV291" i="14"/>
  <c r="AU291" i="14"/>
  <c r="AV290" i="14"/>
  <c r="AU290" i="14"/>
  <c r="AV289" i="14"/>
  <c r="AU289" i="14"/>
  <c r="AV288" i="14"/>
  <c r="AU288" i="14"/>
  <c r="AV287" i="14"/>
  <c r="AU287" i="14"/>
  <c r="AV286" i="14"/>
  <c r="AU286" i="14"/>
  <c r="AV285" i="14"/>
  <c r="AU285" i="14"/>
  <c r="AV284" i="14"/>
  <c r="AU284" i="14"/>
  <c r="AV283" i="14"/>
  <c r="AU283" i="14"/>
  <c r="AV282" i="14"/>
  <c r="AU282" i="14"/>
  <c r="AV281" i="14"/>
  <c r="AU281" i="14"/>
  <c r="AV280" i="14"/>
  <c r="AU280" i="14"/>
  <c r="AV279" i="14"/>
  <c r="AU279" i="14"/>
  <c r="AV278" i="14"/>
  <c r="AU278" i="14"/>
  <c r="AV277" i="14"/>
  <c r="AU277" i="14"/>
  <c r="AV276" i="14"/>
  <c r="AU276" i="14"/>
  <c r="AV275" i="14"/>
  <c r="AU275" i="14"/>
  <c r="AV274" i="14"/>
  <c r="AU274" i="14"/>
  <c r="AV273" i="14"/>
  <c r="AU273" i="14"/>
  <c r="AV272" i="14"/>
  <c r="AU272" i="14"/>
  <c r="AV271" i="14"/>
  <c r="AU271" i="14"/>
  <c r="AV270" i="14"/>
  <c r="AU270" i="14"/>
  <c r="AV269" i="14"/>
  <c r="AU269" i="14"/>
  <c r="AV268" i="14"/>
  <c r="AU268" i="14"/>
  <c r="AV267" i="14"/>
  <c r="AU267" i="14"/>
  <c r="AV266" i="14"/>
  <c r="AU266" i="14"/>
  <c r="AV265" i="14"/>
  <c r="AU265" i="14"/>
  <c r="AV264" i="14"/>
  <c r="AU264" i="14"/>
  <c r="AV263" i="14"/>
  <c r="AU263" i="14"/>
  <c r="AV262" i="14"/>
  <c r="AU262" i="14"/>
  <c r="AV261" i="14"/>
  <c r="AU261" i="14"/>
  <c r="AV260" i="14"/>
  <c r="AU260" i="14"/>
  <c r="AV259" i="14"/>
  <c r="AU259" i="14"/>
  <c r="AV258" i="14"/>
  <c r="AU258" i="14"/>
  <c r="AV257" i="14"/>
  <c r="AU257" i="14"/>
  <c r="AV256" i="14"/>
  <c r="AU256" i="14"/>
  <c r="AV255" i="14"/>
  <c r="AU255" i="14"/>
  <c r="AV254" i="14"/>
  <c r="AU254" i="14"/>
  <c r="AV253" i="14"/>
  <c r="AU253" i="14"/>
  <c r="AV252" i="14"/>
  <c r="AU252" i="14"/>
  <c r="AV251" i="14"/>
  <c r="AU251" i="14"/>
  <c r="AV250" i="14"/>
  <c r="AU250" i="14"/>
  <c r="AV249" i="14"/>
  <c r="AU249" i="14"/>
  <c r="AV248" i="14"/>
  <c r="AU248" i="14"/>
  <c r="AV247" i="14"/>
  <c r="AU247" i="14"/>
  <c r="AV246" i="14"/>
  <c r="AU246" i="14"/>
  <c r="AV245" i="14"/>
  <c r="AU245" i="14"/>
  <c r="AV244" i="14"/>
  <c r="AU244" i="14"/>
  <c r="AV243" i="14"/>
  <c r="AU243" i="14"/>
  <c r="AV242" i="14"/>
  <c r="AU242" i="14"/>
  <c r="AV241" i="14"/>
  <c r="AU241" i="14"/>
  <c r="AV240" i="14"/>
  <c r="AU240" i="14"/>
  <c r="AV239" i="14"/>
  <c r="AU239" i="14"/>
  <c r="AV238" i="14"/>
  <c r="AU238" i="14"/>
  <c r="AV237" i="14"/>
  <c r="AU237" i="14"/>
  <c r="AV236" i="14"/>
  <c r="AU236" i="14"/>
  <c r="AV235" i="14"/>
  <c r="AU235" i="14"/>
  <c r="AV234" i="14"/>
  <c r="AU234" i="14"/>
  <c r="AV233" i="14"/>
  <c r="AU233" i="14"/>
  <c r="AV232" i="14"/>
  <c r="AU232" i="14"/>
  <c r="AV231" i="14"/>
  <c r="AU231" i="14"/>
  <c r="AV230" i="14"/>
  <c r="AU230" i="14"/>
  <c r="AV229" i="14"/>
  <c r="AU229" i="14"/>
  <c r="AV228" i="14"/>
  <c r="AU228" i="14"/>
  <c r="AV227" i="14"/>
  <c r="AU227" i="14"/>
  <c r="AV226" i="14"/>
  <c r="AU226" i="14"/>
  <c r="AV225" i="14"/>
  <c r="AU225" i="14"/>
  <c r="AV224" i="14"/>
  <c r="AU224" i="14"/>
  <c r="AV223" i="14"/>
  <c r="AU223" i="14"/>
  <c r="AV222" i="14"/>
  <c r="AU222" i="14"/>
  <c r="AV221" i="14"/>
  <c r="AU221" i="14"/>
  <c r="AV220" i="14"/>
  <c r="AU220" i="14"/>
  <c r="AV219" i="14"/>
  <c r="AU219" i="14"/>
  <c r="AV218" i="14"/>
  <c r="AU218" i="14"/>
  <c r="AV217" i="14"/>
  <c r="AU217" i="14"/>
  <c r="AV216" i="14"/>
  <c r="AU216" i="14"/>
  <c r="AV215" i="14"/>
  <c r="AU215" i="14"/>
  <c r="AV214" i="14"/>
  <c r="AU214" i="14"/>
  <c r="AV213" i="14"/>
  <c r="AU213" i="14"/>
  <c r="AV212" i="14"/>
  <c r="AU212" i="14"/>
  <c r="AV211" i="14"/>
  <c r="AU211" i="14"/>
  <c r="AV210" i="14"/>
  <c r="AU210" i="14"/>
  <c r="AV209" i="14"/>
  <c r="AU209" i="14"/>
  <c r="AV208" i="14"/>
  <c r="AU208" i="14"/>
  <c r="AV207" i="14"/>
  <c r="AU207" i="14"/>
  <c r="AV206" i="14"/>
  <c r="AU206" i="14"/>
  <c r="AV205" i="14"/>
  <c r="AU205" i="14"/>
  <c r="AV204" i="14"/>
  <c r="AU204" i="14"/>
  <c r="AV203" i="14"/>
  <c r="AU203" i="14"/>
  <c r="AV202" i="14"/>
  <c r="AU202" i="14"/>
  <c r="AV201" i="14"/>
  <c r="AU201" i="14"/>
  <c r="AV200" i="14"/>
  <c r="AU200" i="14"/>
  <c r="AV199" i="14"/>
  <c r="AU199" i="14"/>
  <c r="AV198" i="14"/>
  <c r="AU198" i="14"/>
  <c r="AV197" i="14"/>
  <c r="AU197" i="14"/>
  <c r="AV196" i="14"/>
  <c r="AU196" i="14"/>
  <c r="AV195" i="14"/>
  <c r="AU195" i="14"/>
  <c r="AV194" i="14"/>
  <c r="AU194" i="14"/>
  <c r="AV193" i="14"/>
  <c r="AU193" i="14"/>
  <c r="AV192" i="14"/>
  <c r="AU192" i="14"/>
  <c r="AV191" i="14"/>
  <c r="AU191" i="14"/>
  <c r="AV190" i="14"/>
  <c r="AU190" i="14"/>
  <c r="AV189" i="14"/>
  <c r="AU189" i="14"/>
  <c r="AV188" i="14"/>
  <c r="AU188" i="14"/>
  <c r="AV187" i="14"/>
  <c r="AU187" i="14"/>
  <c r="AV186" i="14"/>
  <c r="AU186" i="14"/>
  <c r="AV185" i="14"/>
  <c r="AU185" i="14"/>
  <c r="AV184" i="14"/>
  <c r="AU184" i="14"/>
  <c r="AV183" i="14"/>
  <c r="AU183" i="14"/>
  <c r="AV182" i="14"/>
  <c r="AU182" i="14"/>
  <c r="AV181" i="14"/>
  <c r="AU181" i="14"/>
  <c r="AV180" i="14"/>
  <c r="AU180" i="14"/>
  <c r="AV179" i="14"/>
  <c r="AU179" i="14"/>
  <c r="AV178" i="14"/>
  <c r="AU178" i="14"/>
  <c r="AV177" i="14"/>
  <c r="AU177" i="14"/>
  <c r="AV176" i="14"/>
  <c r="AU176" i="14"/>
  <c r="AV175" i="14"/>
  <c r="AU175" i="14"/>
  <c r="AV174" i="14"/>
  <c r="AU174" i="14"/>
  <c r="AV173" i="14"/>
  <c r="AU173" i="14"/>
  <c r="AV172" i="14"/>
  <c r="AU172" i="14"/>
  <c r="AV171" i="14"/>
  <c r="AU171" i="14"/>
  <c r="AV170" i="14"/>
  <c r="AU170" i="14"/>
  <c r="AV169" i="14"/>
  <c r="AU169" i="14"/>
  <c r="AV168" i="14"/>
  <c r="AU168" i="14"/>
  <c r="AV167" i="14"/>
  <c r="AU167" i="14"/>
  <c r="AV166" i="14"/>
  <c r="AU166" i="14"/>
  <c r="AV165" i="14"/>
  <c r="AU165" i="14"/>
  <c r="AV164" i="14"/>
  <c r="AU164" i="14"/>
  <c r="AV163" i="14"/>
  <c r="AU163" i="14"/>
  <c r="AV162" i="14"/>
  <c r="AU162" i="14"/>
  <c r="AV161" i="14"/>
  <c r="AU161" i="14"/>
  <c r="AV160" i="14"/>
  <c r="AU160" i="14"/>
  <c r="AV159" i="14"/>
  <c r="AU159" i="14"/>
  <c r="AV158" i="14"/>
  <c r="AU158" i="14"/>
  <c r="AV157" i="14"/>
  <c r="AU157" i="14"/>
  <c r="AV156" i="14"/>
  <c r="AU156" i="14"/>
  <c r="AV155" i="14"/>
  <c r="AU155" i="14"/>
  <c r="AV154" i="14"/>
  <c r="AU154" i="14"/>
  <c r="AV153" i="14"/>
  <c r="AU153" i="14"/>
  <c r="AV152" i="14"/>
  <c r="AU152" i="14"/>
  <c r="AV151" i="14"/>
  <c r="AU151" i="14"/>
  <c r="AV150" i="14"/>
  <c r="AU150" i="14"/>
  <c r="AV149" i="14"/>
  <c r="AU149" i="14"/>
  <c r="AV148" i="14"/>
  <c r="AU148" i="14"/>
  <c r="AV147" i="14"/>
  <c r="AU147" i="14"/>
  <c r="AV146" i="14"/>
  <c r="AU146" i="14"/>
  <c r="AV145" i="14"/>
  <c r="AU145" i="14"/>
  <c r="AV144" i="14"/>
  <c r="AU144" i="14"/>
  <c r="AV143" i="14"/>
  <c r="AU143" i="14"/>
  <c r="AV142" i="14"/>
  <c r="AU142" i="14"/>
  <c r="AV141" i="14"/>
  <c r="AU141" i="14"/>
  <c r="AV140" i="14"/>
  <c r="AU140" i="14"/>
  <c r="AV139" i="14"/>
  <c r="AU139" i="14"/>
  <c r="AV138" i="14"/>
  <c r="AU138" i="14"/>
  <c r="AV137" i="14"/>
  <c r="AU137" i="14"/>
  <c r="AV136" i="14"/>
  <c r="AU136" i="14"/>
  <c r="AV135" i="14"/>
  <c r="AU135" i="14"/>
  <c r="AV134" i="14"/>
  <c r="AU134" i="14"/>
  <c r="AV133" i="14"/>
  <c r="AU133" i="14"/>
  <c r="AV132" i="14"/>
  <c r="AU132" i="14"/>
  <c r="AV131" i="14"/>
  <c r="AU131" i="14"/>
  <c r="AV130" i="14"/>
  <c r="AU130" i="14"/>
  <c r="AV129" i="14"/>
  <c r="AU129" i="14"/>
  <c r="AV128" i="14"/>
  <c r="AU128" i="14"/>
  <c r="AV127" i="14"/>
  <c r="AU127" i="14"/>
  <c r="AV126" i="14"/>
  <c r="AU126" i="14"/>
  <c r="AV125" i="14"/>
  <c r="AU125" i="14"/>
  <c r="AV124" i="14"/>
  <c r="AU124" i="14"/>
  <c r="AV123" i="14"/>
  <c r="AU123" i="14"/>
  <c r="AV122" i="14"/>
  <c r="AU122" i="14"/>
  <c r="AV121" i="14"/>
  <c r="AU121" i="14"/>
  <c r="AV120" i="14"/>
  <c r="AU120" i="14"/>
  <c r="AV119" i="14"/>
  <c r="AU119" i="14"/>
  <c r="AV118" i="14"/>
  <c r="AU118" i="14"/>
  <c r="AV117" i="14"/>
  <c r="AU117" i="14"/>
  <c r="AV116" i="14"/>
  <c r="AU116" i="14"/>
  <c r="AV115" i="14"/>
  <c r="AU115" i="14"/>
  <c r="AV114" i="14"/>
  <c r="AU114" i="14"/>
  <c r="AV113" i="14"/>
  <c r="AU113" i="14"/>
  <c r="AV112" i="14"/>
  <c r="AU112" i="14"/>
  <c r="AV111" i="14"/>
  <c r="AU111" i="14"/>
  <c r="AV110" i="14"/>
  <c r="AU110" i="14"/>
  <c r="AV109" i="14"/>
  <c r="AU109" i="14"/>
  <c r="AV108" i="14"/>
  <c r="AU108" i="14"/>
  <c r="AV107" i="14"/>
  <c r="AU107" i="14"/>
  <c r="AV106" i="14"/>
  <c r="AU106" i="14"/>
  <c r="AV105" i="14"/>
  <c r="AU105" i="14"/>
  <c r="AV104" i="14"/>
  <c r="AU104" i="14"/>
  <c r="AV103" i="14"/>
  <c r="AU103" i="14"/>
  <c r="AV102" i="14"/>
  <c r="AU102" i="14"/>
  <c r="AV101" i="14"/>
  <c r="AU101" i="14"/>
  <c r="AV100" i="14"/>
  <c r="AU100" i="14"/>
  <c r="AV99" i="14"/>
  <c r="AU99" i="14"/>
  <c r="AV98" i="14"/>
  <c r="AU98" i="14"/>
  <c r="AV97" i="14"/>
  <c r="AU97" i="14"/>
  <c r="AV96" i="14"/>
  <c r="AU96" i="14"/>
  <c r="AV95" i="14"/>
  <c r="AU95" i="14"/>
  <c r="AV94" i="14"/>
  <c r="AU94" i="14"/>
  <c r="AV93" i="14"/>
  <c r="AU93" i="14"/>
  <c r="AV92" i="14"/>
  <c r="AU92" i="14"/>
  <c r="AV91" i="14"/>
  <c r="AU91" i="14"/>
  <c r="AV90" i="14"/>
  <c r="AU90" i="14"/>
  <c r="AV89" i="14"/>
  <c r="AU89" i="14"/>
  <c r="AV88" i="14"/>
  <c r="AU88" i="14"/>
  <c r="AV87" i="14"/>
  <c r="AU87" i="14"/>
  <c r="AV86" i="14"/>
  <c r="AU86" i="14"/>
  <c r="AV85" i="14"/>
  <c r="AU85" i="14"/>
  <c r="AV84" i="14"/>
  <c r="AU84" i="14"/>
  <c r="AV83" i="14"/>
  <c r="AU83" i="14"/>
  <c r="AV82" i="14"/>
  <c r="AU82" i="14"/>
  <c r="AV81" i="14"/>
  <c r="AU81" i="14"/>
  <c r="AV80" i="14"/>
  <c r="AU80" i="14"/>
  <c r="AV79" i="14"/>
  <c r="AU79" i="14"/>
  <c r="AV78" i="14"/>
  <c r="AU78" i="14"/>
  <c r="AV77" i="14"/>
  <c r="AU77" i="14"/>
  <c r="AV76" i="14"/>
  <c r="AU76" i="14"/>
  <c r="AV75" i="14"/>
  <c r="AU75" i="14"/>
  <c r="AV74" i="14"/>
  <c r="AU74" i="14"/>
  <c r="AV73" i="14"/>
  <c r="AU73" i="14"/>
  <c r="AV72" i="14"/>
  <c r="AU72" i="14"/>
  <c r="AV71" i="14"/>
  <c r="AU71" i="14"/>
  <c r="AV70" i="14"/>
  <c r="AU70" i="14"/>
  <c r="AV69" i="14"/>
  <c r="AU69" i="14"/>
  <c r="AV68" i="14"/>
  <c r="AU68" i="14"/>
  <c r="AV67" i="14"/>
  <c r="AU67" i="14"/>
  <c r="AV66" i="14"/>
  <c r="AU66" i="14"/>
  <c r="AV65" i="14"/>
  <c r="AU65" i="14"/>
  <c r="AV64" i="14"/>
  <c r="AU64" i="14"/>
  <c r="AV63" i="14"/>
  <c r="AU63" i="14"/>
  <c r="AV62" i="14"/>
  <c r="AU62" i="14"/>
  <c r="AV61" i="14"/>
  <c r="AU61" i="14"/>
  <c r="AV60" i="14"/>
  <c r="AU60" i="14"/>
  <c r="AV59" i="14"/>
  <c r="AU59" i="14"/>
  <c r="AV58" i="14"/>
  <c r="AU58" i="14"/>
  <c r="AV57" i="14"/>
  <c r="AU57" i="14"/>
  <c r="AV56" i="14"/>
  <c r="AU56" i="14"/>
  <c r="AV55" i="14"/>
  <c r="AU55" i="14"/>
  <c r="AV54" i="14"/>
  <c r="AU54" i="14"/>
  <c r="AV53" i="14"/>
  <c r="AU53" i="14"/>
  <c r="AV52" i="14"/>
  <c r="AU52" i="14"/>
  <c r="AV51" i="14"/>
  <c r="AU51" i="14"/>
  <c r="AV50" i="14"/>
  <c r="AU50" i="14"/>
  <c r="AV49" i="14"/>
  <c r="AU49" i="14"/>
  <c r="AV48" i="14"/>
  <c r="AU48" i="14"/>
  <c r="AV47" i="14"/>
  <c r="AU47" i="14"/>
  <c r="AV46" i="14"/>
  <c r="AU46" i="14"/>
  <c r="AV45" i="14"/>
  <c r="AU45" i="14"/>
  <c r="AV44" i="14"/>
  <c r="AU44" i="14"/>
  <c r="AV43" i="14"/>
  <c r="AU43" i="14"/>
  <c r="AV42" i="14"/>
  <c r="AU42" i="14"/>
  <c r="AV41" i="14"/>
  <c r="AU41" i="14"/>
  <c r="AV40" i="14"/>
  <c r="AU40" i="14"/>
  <c r="AV39" i="14"/>
  <c r="AU39" i="14"/>
  <c r="AV38" i="14"/>
  <c r="AU38" i="14"/>
  <c r="AV37" i="14"/>
  <c r="AU37" i="14"/>
  <c r="AV36" i="14"/>
  <c r="AU36" i="14"/>
  <c r="AV35" i="14"/>
  <c r="AU35" i="14"/>
  <c r="AV34" i="14"/>
  <c r="AU34" i="14"/>
  <c r="AV33" i="14"/>
  <c r="AU33" i="14"/>
  <c r="AV32" i="14"/>
  <c r="AU32" i="14"/>
  <c r="AV31" i="14"/>
  <c r="AU31" i="14"/>
  <c r="AV30" i="14"/>
  <c r="AU30" i="14"/>
  <c r="AV29" i="14"/>
  <c r="AU29" i="14"/>
  <c r="AV28" i="14"/>
  <c r="AU28" i="14"/>
  <c r="AV27" i="14"/>
  <c r="AU27" i="14"/>
  <c r="AV26" i="14"/>
  <c r="AU26" i="14"/>
  <c r="AV25" i="14"/>
  <c r="AU25" i="14"/>
  <c r="AV24" i="14"/>
  <c r="AU24" i="14"/>
  <c r="AV23" i="14"/>
  <c r="AU23" i="14"/>
  <c r="AV22" i="14"/>
  <c r="AU22" i="14"/>
  <c r="AV21" i="14"/>
  <c r="AU21" i="14"/>
  <c r="AV20" i="14"/>
  <c r="AU20" i="14"/>
  <c r="AV19" i="14"/>
  <c r="AU19" i="14"/>
  <c r="AV18" i="14"/>
  <c r="AU18" i="14"/>
  <c r="AV17" i="14"/>
  <c r="AU17" i="14"/>
  <c r="AV16" i="14"/>
  <c r="AU16" i="14"/>
  <c r="AV15" i="14"/>
  <c r="AU15" i="14"/>
  <c r="AV14" i="14"/>
  <c r="AU14" i="14"/>
  <c r="AV13" i="14"/>
  <c r="AU13" i="14"/>
  <c r="AV12" i="14"/>
  <c r="AU12" i="14"/>
  <c r="AV11" i="14"/>
  <c r="AU11" i="14"/>
  <c r="AT500" i="3"/>
  <c r="AS500" i="3"/>
  <c r="AT499" i="3"/>
  <c r="AS499" i="3"/>
  <c r="AT498" i="3"/>
  <c r="AS498" i="3"/>
  <c r="AT497" i="3"/>
  <c r="AS497" i="3"/>
  <c r="AT496" i="3"/>
  <c r="AS496" i="3"/>
  <c r="AT495" i="3"/>
  <c r="AS495" i="3"/>
  <c r="AT494" i="3"/>
  <c r="AS494" i="3"/>
  <c r="AT493" i="3"/>
  <c r="AS493" i="3"/>
  <c r="AT492" i="3"/>
  <c r="AS492" i="3"/>
  <c r="AT491" i="3"/>
  <c r="AS491" i="3"/>
  <c r="AT490" i="3"/>
  <c r="AS490" i="3"/>
  <c r="AT489" i="3"/>
  <c r="AS489" i="3"/>
  <c r="AT488" i="3"/>
  <c r="AS488" i="3"/>
  <c r="AT487" i="3"/>
  <c r="AS487" i="3"/>
  <c r="AT486" i="3"/>
  <c r="AS486" i="3"/>
  <c r="AT485" i="3"/>
  <c r="AS485" i="3"/>
  <c r="AT484" i="3"/>
  <c r="AS484" i="3"/>
  <c r="AT483" i="3"/>
  <c r="AS483" i="3"/>
  <c r="AT482" i="3"/>
  <c r="AS482" i="3"/>
  <c r="AT481" i="3"/>
  <c r="AS481" i="3"/>
  <c r="AT480" i="3"/>
  <c r="AS480" i="3"/>
  <c r="AT479" i="3"/>
  <c r="AS479" i="3"/>
  <c r="AT478" i="3"/>
  <c r="AS478" i="3"/>
  <c r="AT477" i="3"/>
  <c r="AS477" i="3"/>
  <c r="AT476" i="3"/>
  <c r="AS476" i="3"/>
  <c r="AT475" i="3"/>
  <c r="AS475" i="3"/>
  <c r="AT474" i="3"/>
  <c r="AS474" i="3"/>
  <c r="AT473" i="3"/>
  <c r="AS473" i="3"/>
  <c r="AT472" i="3"/>
  <c r="AS472" i="3"/>
  <c r="AT471" i="3"/>
  <c r="AS471" i="3"/>
  <c r="AT470" i="3"/>
  <c r="AS470" i="3"/>
  <c r="AT469" i="3"/>
  <c r="AS469" i="3"/>
  <c r="AT468" i="3"/>
  <c r="AS468" i="3"/>
  <c r="AT467" i="3"/>
  <c r="AS467" i="3"/>
  <c r="AT466" i="3"/>
  <c r="AS466" i="3"/>
  <c r="AT465" i="3"/>
  <c r="AS465" i="3"/>
  <c r="AT464" i="3"/>
  <c r="AS464" i="3"/>
  <c r="AT463" i="3"/>
  <c r="AS463" i="3"/>
  <c r="AT462" i="3"/>
  <c r="AS462" i="3"/>
  <c r="AT461" i="3"/>
  <c r="AS461" i="3"/>
  <c r="AT460" i="3"/>
  <c r="AS460" i="3"/>
  <c r="AT459" i="3"/>
  <c r="AS459" i="3"/>
  <c r="AT458" i="3"/>
  <c r="AS458" i="3"/>
  <c r="AT457" i="3"/>
  <c r="AS457" i="3"/>
  <c r="AT456" i="3"/>
  <c r="AS456" i="3"/>
  <c r="AT455" i="3"/>
  <c r="AS455" i="3"/>
  <c r="AT454" i="3"/>
  <c r="AS454" i="3"/>
  <c r="AT453" i="3"/>
  <c r="AS453" i="3"/>
  <c r="AT452" i="3"/>
  <c r="AS452" i="3"/>
  <c r="AT451" i="3"/>
  <c r="AS451" i="3"/>
  <c r="AT450" i="3"/>
  <c r="AS450" i="3"/>
  <c r="AT449" i="3"/>
  <c r="AS449" i="3"/>
  <c r="AT448" i="3"/>
  <c r="AS448" i="3"/>
  <c r="AT447" i="3"/>
  <c r="AS447" i="3"/>
  <c r="AT446" i="3"/>
  <c r="AS446" i="3"/>
  <c r="AT445" i="3"/>
  <c r="AS445" i="3"/>
  <c r="AT444" i="3"/>
  <c r="AS444" i="3"/>
  <c r="AT443" i="3"/>
  <c r="AS443" i="3"/>
  <c r="AT442" i="3"/>
  <c r="AS442" i="3"/>
  <c r="AT441" i="3"/>
  <c r="AS441" i="3"/>
  <c r="AT440" i="3"/>
  <c r="AS440" i="3"/>
  <c r="AT439" i="3"/>
  <c r="AS439" i="3"/>
  <c r="AT438" i="3"/>
  <c r="AS438" i="3"/>
  <c r="AT437" i="3"/>
  <c r="AS437" i="3"/>
  <c r="AT436" i="3"/>
  <c r="AS436" i="3"/>
  <c r="AT435" i="3"/>
  <c r="AS435" i="3"/>
  <c r="AT434" i="3"/>
  <c r="AS434" i="3"/>
  <c r="AT433" i="3"/>
  <c r="AS433" i="3"/>
  <c r="AT432" i="3"/>
  <c r="AS432" i="3"/>
  <c r="AT431" i="3"/>
  <c r="AS431" i="3"/>
  <c r="AT430" i="3"/>
  <c r="AS430" i="3"/>
  <c r="AT429" i="3"/>
  <c r="AS429" i="3"/>
  <c r="AT428" i="3"/>
  <c r="AS428" i="3"/>
  <c r="AT427" i="3"/>
  <c r="AS427" i="3"/>
  <c r="AT426" i="3"/>
  <c r="AS426" i="3"/>
  <c r="AT425" i="3"/>
  <c r="AS425" i="3"/>
  <c r="AT424" i="3"/>
  <c r="AS424" i="3"/>
  <c r="AT423" i="3"/>
  <c r="AS423" i="3"/>
  <c r="AT422" i="3"/>
  <c r="AS422" i="3"/>
  <c r="AT421" i="3"/>
  <c r="AS421" i="3"/>
  <c r="AT420" i="3"/>
  <c r="AS420" i="3"/>
  <c r="AT419" i="3"/>
  <c r="AS419" i="3"/>
  <c r="AT418" i="3"/>
  <c r="AS418" i="3"/>
  <c r="AT417" i="3"/>
  <c r="AS417" i="3"/>
  <c r="AT416" i="3"/>
  <c r="AS416" i="3"/>
  <c r="AT415" i="3"/>
  <c r="AS415" i="3"/>
  <c r="AT414" i="3"/>
  <c r="AS414" i="3"/>
  <c r="AT413" i="3"/>
  <c r="AS413" i="3"/>
  <c r="AT412" i="3"/>
  <c r="AS412" i="3"/>
  <c r="AT411" i="3"/>
  <c r="AS411" i="3"/>
  <c r="AT410" i="3"/>
  <c r="AS410" i="3"/>
  <c r="AT409" i="3"/>
  <c r="AS409" i="3"/>
  <c r="AT408" i="3"/>
  <c r="AS408" i="3"/>
  <c r="AT407" i="3"/>
  <c r="AS407" i="3"/>
  <c r="AT406" i="3"/>
  <c r="AS406" i="3"/>
  <c r="AT405" i="3"/>
  <c r="AS405" i="3"/>
  <c r="AT404" i="3"/>
  <c r="AS404" i="3"/>
  <c r="AT403" i="3"/>
  <c r="AS403" i="3"/>
  <c r="AT402" i="3"/>
  <c r="AS402" i="3"/>
  <c r="AT401" i="3"/>
  <c r="AS401" i="3"/>
  <c r="AT400" i="3"/>
  <c r="AS400" i="3"/>
  <c r="AT399" i="3"/>
  <c r="AS399" i="3"/>
  <c r="AT398" i="3"/>
  <c r="AS398" i="3"/>
  <c r="AT397" i="3"/>
  <c r="AS397" i="3"/>
  <c r="AT396" i="3"/>
  <c r="AS396" i="3"/>
  <c r="AT395" i="3"/>
  <c r="AS395" i="3"/>
  <c r="AT394" i="3"/>
  <c r="AS394" i="3"/>
  <c r="AT393" i="3"/>
  <c r="AS393" i="3"/>
  <c r="AT392" i="3"/>
  <c r="AS392" i="3"/>
  <c r="AT391" i="3"/>
  <c r="AS391" i="3"/>
  <c r="AT390" i="3"/>
  <c r="AS390" i="3"/>
  <c r="AT389" i="3"/>
  <c r="AS389" i="3"/>
  <c r="AT388" i="3"/>
  <c r="AS388" i="3"/>
  <c r="AT387" i="3"/>
  <c r="AS387" i="3"/>
  <c r="AT386" i="3"/>
  <c r="AS386" i="3"/>
  <c r="AT385" i="3"/>
  <c r="AS385" i="3"/>
  <c r="AT384" i="3"/>
  <c r="AS384" i="3"/>
  <c r="AT383" i="3"/>
  <c r="AS383" i="3"/>
  <c r="AT382" i="3"/>
  <c r="AS382" i="3"/>
  <c r="AT381" i="3"/>
  <c r="AS381" i="3"/>
  <c r="AT380" i="3"/>
  <c r="AS380" i="3"/>
  <c r="AT379" i="3"/>
  <c r="AS379" i="3"/>
  <c r="AT378" i="3"/>
  <c r="AS378" i="3"/>
  <c r="AT377" i="3"/>
  <c r="AS377" i="3"/>
  <c r="AT376" i="3"/>
  <c r="AS376" i="3"/>
  <c r="AT375" i="3"/>
  <c r="AS375" i="3"/>
  <c r="AT374" i="3"/>
  <c r="AS374" i="3"/>
  <c r="AT373" i="3"/>
  <c r="AS373" i="3"/>
  <c r="AT372" i="3"/>
  <c r="AS372" i="3"/>
  <c r="AT371" i="3"/>
  <c r="AS371" i="3"/>
  <c r="AT370" i="3"/>
  <c r="AS370" i="3"/>
  <c r="AT369" i="3"/>
  <c r="AS369" i="3"/>
  <c r="AT368" i="3"/>
  <c r="AS368" i="3"/>
  <c r="AT367" i="3"/>
  <c r="AS367" i="3"/>
  <c r="AT366" i="3"/>
  <c r="AS366" i="3"/>
  <c r="AT365" i="3"/>
  <c r="AS365" i="3"/>
  <c r="AT364" i="3"/>
  <c r="AS364" i="3"/>
  <c r="AT363" i="3"/>
  <c r="AS363" i="3"/>
  <c r="AT362" i="3"/>
  <c r="AS362" i="3"/>
  <c r="AT361" i="3"/>
  <c r="AS361" i="3"/>
  <c r="AT360" i="3"/>
  <c r="AS360" i="3"/>
  <c r="AT359" i="3"/>
  <c r="AS359" i="3"/>
  <c r="AT358" i="3"/>
  <c r="AS358" i="3"/>
  <c r="AT357" i="3"/>
  <c r="AS357" i="3"/>
  <c r="AT356" i="3"/>
  <c r="AS356" i="3"/>
  <c r="AT355" i="3"/>
  <c r="AS355" i="3"/>
  <c r="AT354" i="3"/>
  <c r="AS354" i="3"/>
  <c r="AT353" i="3"/>
  <c r="AS353" i="3"/>
  <c r="AT352" i="3"/>
  <c r="AS352" i="3"/>
  <c r="AT351" i="3"/>
  <c r="AS351" i="3"/>
  <c r="AT350" i="3"/>
  <c r="AS350" i="3"/>
  <c r="AT349" i="3"/>
  <c r="AS349" i="3"/>
  <c r="AT348" i="3"/>
  <c r="AS348" i="3"/>
  <c r="AT347" i="3"/>
  <c r="AS347" i="3"/>
  <c r="AT346" i="3"/>
  <c r="AS346" i="3"/>
  <c r="AT345" i="3"/>
  <c r="AS345" i="3"/>
  <c r="AT344" i="3"/>
  <c r="AS344" i="3"/>
  <c r="AT343" i="3"/>
  <c r="AS343" i="3"/>
  <c r="AT342" i="3"/>
  <c r="AS342" i="3"/>
  <c r="AT341" i="3"/>
  <c r="AS341" i="3"/>
  <c r="AT340" i="3"/>
  <c r="AS340" i="3"/>
  <c r="AT339" i="3"/>
  <c r="AS339" i="3"/>
  <c r="AT338" i="3"/>
  <c r="AS338" i="3"/>
  <c r="AT337" i="3"/>
  <c r="AS337" i="3"/>
  <c r="AT336" i="3"/>
  <c r="AS336" i="3"/>
  <c r="AT335" i="3"/>
  <c r="AS335" i="3"/>
  <c r="AT334" i="3"/>
  <c r="AS334" i="3"/>
  <c r="AT333" i="3"/>
  <c r="AS333" i="3"/>
  <c r="AT332" i="3"/>
  <c r="AS332" i="3"/>
  <c r="AT331" i="3"/>
  <c r="AS331" i="3"/>
  <c r="AT330" i="3"/>
  <c r="AS330" i="3"/>
  <c r="AT329" i="3"/>
  <c r="AS329" i="3"/>
  <c r="AT328" i="3"/>
  <c r="AS328" i="3"/>
  <c r="AT327" i="3"/>
  <c r="AS327" i="3"/>
  <c r="AT326" i="3"/>
  <c r="AS326" i="3"/>
  <c r="AT325" i="3"/>
  <c r="AS325" i="3"/>
  <c r="AT324" i="3"/>
  <c r="AS324" i="3"/>
  <c r="AT323" i="3"/>
  <c r="AS323" i="3"/>
  <c r="AT322" i="3"/>
  <c r="AS322" i="3"/>
  <c r="AT321" i="3"/>
  <c r="AS321" i="3"/>
  <c r="AT320" i="3"/>
  <c r="AS320" i="3"/>
  <c r="AT319" i="3"/>
  <c r="AS319" i="3"/>
  <c r="AT318" i="3"/>
  <c r="AS318" i="3"/>
  <c r="AT317" i="3"/>
  <c r="AS317" i="3"/>
  <c r="AT316" i="3"/>
  <c r="AS316" i="3"/>
  <c r="AT315" i="3"/>
  <c r="AS315" i="3"/>
  <c r="AT314" i="3"/>
  <c r="AS314" i="3"/>
  <c r="AT313" i="3"/>
  <c r="AS313" i="3"/>
  <c r="AT312" i="3"/>
  <c r="AS312" i="3"/>
  <c r="AT311" i="3"/>
  <c r="AS311" i="3"/>
  <c r="AT310" i="3"/>
  <c r="AS310" i="3"/>
  <c r="AT309" i="3"/>
  <c r="AS309" i="3"/>
  <c r="AT308" i="3"/>
  <c r="AS308" i="3"/>
  <c r="AT307" i="3"/>
  <c r="AS307" i="3"/>
  <c r="AT306" i="3"/>
  <c r="AS306" i="3"/>
  <c r="AT305" i="3"/>
  <c r="AS305" i="3"/>
  <c r="AT304" i="3"/>
  <c r="AS304" i="3"/>
  <c r="AT303" i="3"/>
  <c r="AS303" i="3"/>
  <c r="AT302" i="3"/>
  <c r="AS302" i="3"/>
  <c r="AT301" i="3"/>
  <c r="AS301" i="3"/>
  <c r="AT300" i="3"/>
  <c r="AS300" i="3"/>
  <c r="AT299" i="3"/>
  <c r="AS299" i="3"/>
  <c r="AT298" i="3"/>
  <c r="AS298" i="3"/>
  <c r="AT297" i="3"/>
  <c r="AS297" i="3"/>
  <c r="AT296" i="3"/>
  <c r="AS296" i="3"/>
  <c r="AT295" i="3"/>
  <c r="AS295" i="3"/>
  <c r="AT294" i="3"/>
  <c r="AS294" i="3"/>
  <c r="AT293" i="3"/>
  <c r="AS293" i="3"/>
  <c r="AT292" i="3"/>
  <c r="AS292" i="3"/>
  <c r="AT291" i="3"/>
  <c r="AS291" i="3"/>
  <c r="AT290" i="3"/>
  <c r="AS290" i="3"/>
  <c r="AT289" i="3"/>
  <c r="AS289" i="3"/>
  <c r="AT288" i="3"/>
  <c r="AS288" i="3"/>
  <c r="AT287" i="3"/>
  <c r="AS287" i="3"/>
  <c r="AT286" i="3"/>
  <c r="AS286" i="3"/>
  <c r="AT285" i="3"/>
  <c r="AS285" i="3"/>
  <c r="AT284" i="3"/>
  <c r="AS284" i="3"/>
  <c r="AT283" i="3"/>
  <c r="AS283" i="3"/>
  <c r="AT282" i="3"/>
  <c r="AS282" i="3"/>
  <c r="AT281" i="3"/>
  <c r="AS281" i="3"/>
  <c r="AT280" i="3"/>
  <c r="AS280" i="3"/>
  <c r="AT279" i="3"/>
  <c r="AS279" i="3"/>
  <c r="AT278" i="3"/>
  <c r="AS278" i="3"/>
  <c r="AT277" i="3"/>
  <c r="AS277" i="3"/>
  <c r="AT276" i="3"/>
  <c r="AS276" i="3"/>
  <c r="AT275" i="3"/>
  <c r="AS275" i="3"/>
  <c r="AT274" i="3"/>
  <c r="AS274" i="3"/>
  <c r="AT273" i="3"/>
  <c r="AS273" i="3"/>
  <c r="AT272" i="3"/>
  <c r="AS272" i="3"/>
  <c r="AT271" i="3"/>
  <c r="AS271" i="3"/>
  <c r="AT270" i="3"/>
  <c r="AS270" i="3"/>
  <c r="AT269" i="3"/>
  <c r="AS269" i="3"/>
  <c r="AT268" i="3"/>
  <c r="AS268" i="3"/>
  <c r="AT267" i="3"/>
  <c r="AS267" i="3"/>
  <c r="AT266" i="3"/>
  <c r="AS266" i="3"/>
  <c r="AT265" i="3"/>
  <c r="AS265" i="3"/>
  <c r="AT264" i="3"/>
  <c r="AS264" i="3"/>
  <c r="AT263" i="3"/>
  <c r="AS263" i="3"/>
  <c r="AT262" i="3"/>
  <c r="AS262" i="3"/>
  <c r="AT261" i="3"/>
  <c r="AS261" i="3"/>
  <c r="AT260" i="3"/>
  <c r="AS260" i="3"/>
  <c r="AT259" i="3"/>
  <c r="AS259" i="3"/>
  <c r="AT258" i="3"/>
  <c r="AS258" i="3"/>
  <c r="AT257" i="3"/>
  <c r="AS257" i="3"/>
  <c r="AT256" i="3"/>
  <c r="AS256" i="3"/>
  <c r="AT255" i="3"/>
  <c r="AS255" i="3"/>
  <c r="AT254" i="3"/>
  <c r="AS254" i="3"/>
  <c r="AT253" i="3"/>
  <c r="AS253" i="3"/>
  <c r="AT252" i="3"/>
  <c r="AS252" i="3"/>
  <c r="AT251" i="3"/>
  <c r="AS251" i="3"/>
  <c r="AT250" i="3"/>
  <c r="AS250" i="3"/>
  <c r="AT249" i="3"/>
  <c r="AS249" i="3"/>
  <c r="AT248" i="3"/>
  <c r="AS248" i="3"/>
  <c r="AT247" i="3"/>
  <c r="AS247" i="3"/>
  <c r="AT246" i="3"/>
  <c r="AS246" i="3"/>
  <c r="AT245" i="3"/>
  <c r="AS245" i="3"/>
  <c r="AT244" i="3"/>
  <c r="AS244" i="3"/>
  <c r="AT243" i="3"/>
  <c r="AS243" i="3"/>
  <c r="AT242" i="3"/>
  <c r="AS242" i="3"/>
  <c r="AT241" i="3"/>
  <c r="AS241" i="3"/>
  <c r="AT240" i="3"/>
  <c r="AS240" i="3"/>
  <c r="AT239" i="3"/>
  <c r="AS239" i="3"/>
  <c r="AT238" i="3"/>
  <c r="AS238" i="3"/>
  <c r="AT237" i="3"/>
  <c r="AS237" i="3"/>
  <c r="AT236" i="3"/>
  <c r="AS236" i="3"/>
  <c r="AT235" i="3"/>
  <c r="AS235" i="3"/>
  <c r="AT234" i="3"/>
  <c r="AS234" i="3"/>
  <c r="AT233" i="3"/>
  <c r="AS233" i="3"/>
  <c r="AT232" i="3"/>
  <c r="AS232" i="3"/>
  <c r="AT231" i="3"/>
  <c r="AS231" i="3"/>
  <c r="AT230" i="3"/>
  <c r="AS230" i="3"/>
  <c r="AT229" i="3"/>
  <c r="AS229" i="3"/>
  <c r="AT228" i="3"/>
  <c r="AS228" i="3"/>
  <c r="AT227" i="3"/>
  <c r="AS227" i="3"/>
  <c r="AT226" i="3"/>
  <c r="AS226" i="3"/>
  <c r="AT225" i="3"/>
  <c r="AS225" i="3"/>
  <c r="AT224" i="3"/>
  <c r="AS224" i="3"/>
  <c r="AT223" i="3"/>
  <c r="AS223" i="3"/>
  <c r="AT222" i="3"/>
  <c r="AS222" i="3"/>
  <c r="AT221" i="3"/>
  <c r="AS221" i="3"/>
  <c r="AT220" i="3"/>
  <c r="AS220" i="3"/>
  <c r="AT219" i="3"/>
  <c r="AS219" i="3"/>
  <c r="AT218" i="3"/>
  <c r="AS218" i="3"/>
  <c r="AT217" i="3"/>
  <c r="AS217" i="3"/>
  <c r="AT216" i="3"/>
  <c r="AS216" i="3"/>
  <c r="AT215" i="3"/>
  <c r="AS215" i="3"/>
  <c r="AT214" i="3"/>
  <c r="AS214" i="3"/>
  <c r="AT213" i="3"/>
  <c r="AS213" i="3"/>
  <c r="AT212" i="3"/>
  <c r="AS212" i="3"/>
  <c r="AT211" i="3"/>
  <c r="AS211" i="3"/>
  <c r="AT210" i="3"/>
  <c r="AS210" i="3"/>
  <c r="AT209" i="3"/>
  <c r="AS209" i="3"/>
  <c r="AT208" i="3"/>
  <c r="AS208" i="3"/>
  <c r="AT207" i="3"/>
  <c r="AS207" i="3"/>
  <c r="AT206" i="3"/>
  <c r="AS206" i="3"/>
  <c r="AT205" i="3"/>
  <c r="AS205" i="3"/>
  <c r="AT204" i="3"/>
  <c r="AS204" i="3"/>
  <c r="AT203" i="3"/>
  <c r="AS203" i="3"/>
  <c r="AT202" i="3"/>
  <c r="AS202" i="3"/>
  <c r="AT201" i="3"/>
  <c r="AS201" i="3"/>
  <c r="AT200" i="3"/>
  <c r="AS200" i="3"/>
  <c r="AT199" i="3"/>
  <c r="AS199" i="3"/>
  <c r="AT198" i="3"/>
  <c r="AS198" i="3"/>
  <c r="AT197" i="3"/>
  <c r="AS197" i="3"/>
  <c r="AT196" i="3"/>
  <c r="AS196" i="3"/>
  <c r="AT195" i="3"/>
  <c r="AS195" i="3"/>
  <c r="AT194" i="3"/>
  <c r="AS194" i="3"/>
  <c r="AT193" i="3"/>
  <c r="AS193" i="3"/>
  <c r="AT192" i="3"/>
  <c r="AS192" i="3"/>
  <c r="AT191" i="3"/>
  <c r="AS191" i="3"/>
  <c r="AT190" i="3"/>
  <c r="AS190" i="3"/>
  <c r="AT189" i="3"/>
  <c r="AS189" i="3"/>
  <c r="AT188" i="3"/>
  <c r="AS188" i="3"/>
  <c r="AT187" i="3"/>
  <c r="AS187" i="3"/>
  <c r="AT186" i="3"/>
  <c r="AS186" i="3"/>
  <c r="AT185" i="3"/>
  <c r="AS185" i="3"/>
  <c r="AT184" i="3"/>
  <c r="AS184" i="3"/>
  <c r="AT183" i="3"/>
  <c r="AS183" i="3"/>
  <c r="AT182" i="3"/>
  <c r="AS182" i="3"/>
  <c r="AT181" i="3"/>
  <c r="AS181" i="3"/>
  <c r="AT180" i="3"/>
  <c r="AS180" i="3"/>
  <c r="AT179" i="3"/>
  <c r="AS179" i="3"/>
  <c r="AT178" i="3"/>
  <c r="AS178" i="3"/>
  <c r="AT177" i="3"/>
  <c r="AS177" i="3"/>
  <c r="AT176" i="3"/>
  <c r="AS176" i="3"/>
  <c r="AT175" i="3"/>
  <c r="AS175" i="3"/>
  <c r="AT174" i="3"/>
  <c r="AS174" i="3"/>
  <c r="AT173" i="3"/>
  <c r="AS173" i="3"/>
  <c r="AT172" i="3"/>
  <c r="AS172" i="3"/>
  <c r="AT171" i="3"/>
  <c r="AS171" i="3"/>
  <c r="AT170" i="3"/>
  <c r="AS170" i="3"/>
  <c r="AT169" i="3"/>
  <c r="AS169" i="3"/>
  <c r="AT168" i="3"/>
  <c r="AS168" i="3"/>
  <c r="AT167" i="3"/>
  <c r="AS167" i="3"/>
  <c r="AT166" i="3"/>
  <c r="AS166" i="3"/>
  <c r="AT165" i="3"/>
  <c r="AS165" i="3"/>
  <c r="AT164" i="3"/>
  <c r="AS164" i="3"/>
  <c r="AT163" i="3"/>
  <c r="AS163" i="3"/>
  <c r="AT162" i="3"/>
  <c r="AS162" i="3"/>
  <c r="AT161" i="3"/>
  <c r="AS161" i="3"/>
  <c r="AT160" i="3"/>
  <c r="AS160" i="3"/>
  <c r="AT159" i="3"/>
  <c r="AS159" i="3"/>
  <c r="AT158" i="3"/>
  <c r="AS158" i="3"/>
  <c r="AT157" i="3"/>
  <c r="AS157" i="3"/>
  <c r="AT156" i="3"/>
  <c r="AS156" i="3"/>
  <c r="AT155" i="3"/>
  <c r="AS155" i="3"/>
  <c r="AT154" i="3"/>
  <c r="AS154" i="3"/>
  <c r="AT153" i="3"/>
  <c r="AS153" i="3"/>
  <c r="AT152" i="3"/>
  <c r="AS152" i="3"/>
  <c r="AT151" i="3"/>
  <c r="AS151" i="3"/>
  <c r="AT150" i="3"/>
  <c r="AS150" i="3"/>
  <c r="AT149" i="3"/>
  <c r="AS149" i="3"/>
  <c r="AT148" i="3"/>
  <c r="AS148" i="3"/>
  <c r="AT147" i="3"/>
  <c r="AS147" i="3"/>
  <c r="AT146" i="3"/>
  <c r="AS146" i="3"/>
  <c r="AT145" i="3"/>
  <c r="AS145" i="3"/>
  <c r="AT144" i="3"/>
  <c r="AS144" i="3"/>
  <c r="AT143" i="3"/>
  <c r="AS143" i="3"/>
  <c r="AT142" i="3"/>
  <c r="AS142" i="3"/>
  <c r="AT141" i="3"/>
  <c r="AS141" i="3"/>
  <c r="AT140" i="3"/>
  <c r="AS140" i="3"/>
  <c r="AT139" i="3"/>
  <c r="AS139" i="3"/>
  <c r="AT138" i="3"/>
  <c r="AS138" i="3"/>
  <c r="AT137" i="3"/>
  <c r="AS137" i="3"/>
  <c r="AT136" i="3"/>
  <c r="AS136" i="3"/>
  <c r="AT135" i="3"/>
  <c r="AS135" i="3"/>
  <c r="AT134" i="3"/>
  <c r="AS134" i="3"/>
  <c r="AT133" i="3"/>
  <c r="AS133" i="3"/>
  <c r="AT132" i="3"/>
  <c r="AS132" i="3"/>
  <c r="AT131" i="3"/>
  <c r="AS131" i="3"/>
  <c r="AT130" i="3"/>
  <c r="AS130" i="3"/>
  <c r="AT129" i="3"/>
  <c r="AS129" i="3"/>
  <c r="AT128" i="3"/>
  <c r="AS128" i="3"/>
  <c r="AT127" i="3"/>
  <c r="AS127" i="3"/>
  <c r="AT126" i="3"/>
  <c r="AS126" i="3"/>
  <c r="AT125" i="3"/>
  <c r="AS125" i="3"/>
  <c r="AT124" i="3"/>
  <c r="AS124" i="3"/>
  <c r="AT123" i="3"/>
  <c r="AS123" i="3"/>
  <c r="AT122" i="3"/>
  <c r="AS122" i="3"/>
  <c r="AT121" i="3"/>
  <c r="AS121" i="3"/>
  <c r="AT120" i="3"/>
  <c r="AS120" i="3"/>
  <c r="AT119" i="3"/>
  <c r="AS119" i="3"/>
  <c r="AT118" i="3"/>
  <c r="AS118" i="3"/>
  <c r="AT117" i="3"/>
  <c r="AS117" i="3"/>
  <c r="AT116" i="3"/>
  <c r="AS116" i="3"/>
  <c r="AT115" i="3"/>
  <c r="AS115" i="3"/>
  <c r="AT114" i="3"/>
  <c r="AS114" i="3"/>
  <c r="AT113" i="3"/>
  <c r="AS113" i="3"/>
  <c r="AT112" i="3"/>
  <c r="AS112" i="3"/>
  <c r="AT111" i="3"/>
  <c r="AS111" i="3"/>
  <c r="AT110" i="3"/>
  <c r="AS110" i="3"/>
  <c r="AT109" i="3"/>
  <c r="AS109" i="3"/>
  <c r="AT108" i="3"/>
  <c r="AS108" i="3"/>
  <c r="AT107" i="3"/>
  <c r="AS107" i="3"/>
  <c r="AT106" i="3"/>
  <c r="AS106" i="3"/>
  <c r="AT105" i="3"/>
  <c r="AS105" i="3"/>
  <c r="AT104" i="3"/>
  <c r="AS104" i="3"/>
  <c r="AT103" i="3"/>
  <c r="AS103" i="3"/>
  <c r="AT102" i="3"/>
  <c r="AS102" i="3"/>
  <c r="AT101" i="3"/>
  <c r="AS101" i="3"/>
  <c r="AT100" i="3"/>
  <c r="AS100" i="3"/>
  <c r="AT99" i="3"/>
  <c r="AS99" i="3"/>
  <c r="AT98" i="3"/>
  <c r="AS98" i="3"/>
  <c r="AT97" i="3"/>
  <c r="AS97" i="3"/>
  <c r="AT96" i="3"/>
  <c r="AS96" i="3"/>
  <c r="AT95" i="3"/>
  <c r="AS95" i="3"/>
  <c r="AT94" i="3"/>
  <c r="AS94" i="3"/>
  <c r="AT93" i="3"/>
  <c r="AS93" i="3"/>
  <c r="AT92" i="3"/>
  <c r="AS92" i="3"/>
  <c r="AT91" i="3"/>
  <c r="AS91" i="3"/>
  <c r="AT90" i="3"/>
  <c r="AS90" i="3"/>
  <c r="AT89" i="3"/>
  <c r="AS89" i="3"/>
  <c r="AT88" i="3"/>
  <c r="AS88" i="3"/>
  <c r="AT87" i="3"/>
  <c r="AS87" i="3"/>
  <c r="AT86" i="3"/>
  <c r="AS86" i="3"/>
  <c r="AT85" i="3"/>
  <c r="AS85" i="3"/>
  <c r="AT84" i="3"/>
  <c r="AS84" i="3"/>
  <c r="AT83" i="3"/>
  <c r="AS83" i="3"/>
  <c r="AT82" i="3"/>
  <c r="AS82" i="3"/>
  <c r="AT81" i="3"/>
  <c r="AS81" i="3"/>
  <c r="AT80" i="3"/>
  <c r="AS80" i="3"/>
  <c r="AT79" i="3"/>
  <c r="AS79" i="3"/>
  <c r="AT78" i="3"/>
  <c r="AS78" i="3"/>
  <c r="AT77" i="3"/>
  <c r="AS77" i="3"/>
  <c r="AT76" i="3"/>
  <c r="AS76" i="3"/>
  <c r="AT75" i="3"/>
  <c r="AS75" i="3"/>
  <c r="AT74" i="3"/>
  <c r="AS74" i="3"/>
  <c r="AT73" i="3"/>
  <c r="AS73" i="3"/>
  <c r="AT72" i="3"/>
  <c r="AS72" i="3"/>
  <c r="AT71" i="3"/>
  <c r="AS71" i="3"/>
  <c r="AT70" i="3"/>
  <c r="AS70" i="3"/>
  <c r="AT69" i="3"/>
  <c r="AS69" i="3"/>
  <c r="AT68" i="3"/>
  <c r="AS68" i="3"/>
  <c r="AT67" i="3"/>
  <c r="AS67" i="3"/>
  <c r="AT66" i="3"/>
  <c r="AS66" i="3"/>
  <c r="AT65" i="3"/>
  <c r="AS65" i="3"/>
  <c r="AT64" i="3"/>
  <c r="AS64" i="3"/>
  <c r="AT63" i="3"/>
  <c r="AS63" i="3"/>
  <c r="AT62" i="3"/>
  <c r="AS62" i="3"/>
  <c r="AT61" i="3"/>
  <c r="AS61" i="3"/>
  <c r="AT60" i="3"/>
  <c r="AS60" i="3"/>
  <c r="AT59" i="3"/>
  <c r="AS59" i="3"/>
  <c r="AT58" i="3"/>
  <c r="AS58" i="3"/>
  <c r="AT57" i="3"/>
  <c r="AS57" i="3"/>
  <c r="AT56" i="3"/>
  <c r="AS56" i="3"/>
  <c r="AT55" i="3"/>
  <c r="AS55" i="3"/>
  <c r="AT54" i="3"/>
  <c r="AS54" i="3"/>
  <c r="AT53" i="3"/>
  <c r="AS53" i="3"/>
  <c r="AT52" i="3"/>
  <c r="AS52" i="3"/>
  <c r="AT51" i="3"/>
  <c r="AS51" i="3"/>
  <c r="AT50" i="3"/>
  <c r="AS50" i="3"/>
  <c r="AT49" i="3"/>
  <c r="AS49" i="3"/>
  <c r="AT48" i="3"/>
  <c r="AS48" i="3"/>
  <c r="AT47" i="3"/>
  <c r="AS47" i="3"/>
  <c r="AT46" i="3"/>
  <c r="AS46" i="3"/>
  <c r="AT45" i="3"/>
  <c r="AS45" i="3"/>
  <c r="AT44" i="3"/>
  <c r="AS44" i="3"/>
  <c r="AT43" i="3"/>
  <c r="AS43" i="3"/>
  <c r="AT42" i="3"/>
  <c r="AS42" i="3"/>
  <c r="AT41" i="3"/>
  <c r="AS41" i="3"/>
  <c r="AT40" i="3"/>
  <c r="AS40" i="3"/>
  <c r="AT39" i="3"/>
  <c r="AS39" i="3"/>
  <c r="AT38" i="3"/>
  <c r="AS38" i="3"/>
  <c r="AT37" i="3"/>
  <c r="AS37" i="3"/>
  <c r="AT36" i="3"/>
  <c r="AS36" i="3"/>
  <c r="AT35" i="3"/>
  <c r="AS35" i="3"/>
  <c r="AT34" i="3"/>
  <c r="AS34" i="3"/>
  <c r="AT33" i="3"/>
  <c r="AS33" i="3"/>
  <c r="AT32" i="3"/>
  <c r="AS32" i="3"/>
  <c r="AT31" i="3"/>
  <c r="AS31" i="3"/>
  <c r="AT30" i="3"/>
  <c r="AS30" i="3"/>
  <c r="AT29" i="3"/>
  <c r="AS29" i="3"/>
  <c r="AT28" i="3"/>
  <c r="AS28" i="3"/>
  <c r="AT27" i="3"/>
  <c r="AS27" i="3"/>
  <c r="AT26" i="3"/>
  <c r="AS26" i="3"/>
  <c r="AT25" i="3"/>
  <c r="AS25" i="3"/>
  <c r="AT24" i="3"/>
  <c r="AS24" i="3"/>
  <c r="AT23" i="3"/>
  <c r="AS23" i="3"/>
  <c r="AT22" i="3"/>
  <c r="AS22" i="3"/>
  <c r="AT21" i="3"/>
  <c r="AS21" i="3"/>
  <c r="AT20" i="3"/>
  <c r="AS20" i="3"/>
  <c r="AT19" i="3"/>
  <c r="AS19" i="3"/>
  <c r="AT18" i="3"/>
  <c r="AS18" i="3"/>
  <c r="AT17" i="3"/>
  <c r="AS17" i="3"/>
  <c r="AT16" i="3"/>
  <c r="AS16" i="3"/>
  <c r="AT15" i="3"/>
  <c r="AS15" i="3"/>
  <c r="AT14" i="3"/>
  <c r="AS14" i="3"/>
  <c r="AT13" i="3"/>
  <c r="AS13" i="3"/>
  <c r="AT12" i="3"/>
  <c r="AS12" i="3"/>
  <c r="AT11" i="3"/>
  <c r="AS11" i="3"/>
  <c r="AT500" i="11"/>
  <c r="AS500" i="11"/>
  <c r="AT499" i="11"/>
  <c r="AS499" i="11"/>
  <c r="AT498" i="11"/>
  <c r="AS498" i="11"/>
  <c r="AT497" i="11"/>
  <c r="AS497" i="11"/>
  <c r="AT496" i="11"/>
  <c r="AS496" i="11"/>
  <c r="AT495" i="11"/>
  <c r="AS495" i="11"/>
  <c r="AT494" i="11"/>
  <c r="AS494" i="11"/>
  <c r="AT493" i="11"/>
  <c r="AS493" i="11"/>
  <c r="AT492" i="11"/>
  <c r="AS492" i="11"/>
  <c r="AT491" i="11"/>
  <c r="AS491" i="11"/>
  <c r="AT490" i="11"/>
  <c r="AS490" i="11"/>
  <c r="AT489" i="11"/>
  <c r="AS489" i="11"/>
  <c r="AT488" i="11"/>
  <c r="AS488" i="11"/>
  <c r="AT487" i="11"/>
  <c r="AS487" i="11"/>
  <c r="AT486" i="11"/>
  <c r="AS486" i="11"/>
  <c r="AT485" i="11"/>
  <c r="AS485" i="11"/>
  <c r="AT484" i="11"/>
  <c r="AS484" i="11"/>
  <c r="AT483" i="11"/>
  <c r="AS483" i="11"/>
  <c r="AT482" i="11"/>
  <c r="AS482" i="11"/>
  <c r="AT481" i="11"/>
  <c r="AS481" i="11"/>
  <c r="AT480" i="11"/>
  <c r="AS480" i="11"/>
  <c r="AT479" i="11"/>
  <c r="AS479" i="11"/>
  <c r="AT478" i="11"/>
  <c r="AS478" i="11"/>
  <c r="AT477" i="11"/>
  <c r="AS477" i="11"/>
  <c r="AT476" i="11"/>
  <c r="AS476" i="11"/>
  <c r="AT475" i="11"/>
  <c r="AS475" i="11"/>
  <c r="AT474" i="11"/>
  <c r="AS474" i="11"/>
  <c r="AT473" i="11"/>
  <c r="AS473" i="11"/>
  <c r="AT472" i="11"/>
  <c r="AS472" i="11"/>
  <c r="AT471" i="11"/>
  <c r="AS471" i="11"/>
  <c r="AT470" i="11"/>
  <c r="AS470" i="11"/>
  <c r="AT469" i="11"/>
  <c r="AS469" i="11"/>
  <c r="AT468" i="11"/>
  <c r="AS468" i="11"/>
  <c r="AT467" i="11"/>
  <c r="AS467" i="11"/>
  <c r="AT466" i="11"/>
  <c r="AS466" i="11"/>
  <c r="AT465" i="11"/>
  <c r="AS465" i="11"/>
  <c r="AT464" i="11"/>
  <c r="AS464" i="11"/>
  <c r="AT463" i="11"/>
  <c r="AS463" i="11"/>
  <c r="AT462" i="11"/>
  <c r="AS462" i="11"/>
  <c r="AT461" i="11"/>
  <c r="AS461" i="11"/>
  <c r="AT460" i="11"/>
  <c r="AS460" i="11"/>
  <c r="AT459" i="11"/>
  <c r="AS459" i="11"/>
  <c r="AT458" i="11"/>
  <c r="AS458" i="11"/>
  <c r="AT457" i="11"/>
  <c r="AS457" i="11"/>
  <c r="AT456" i="11"/>
  <c r="AS456" i="11"/>
  <c r="AT455" i="11"/>
  <c r="AS455" i="11"/>
  <c r="AT454" i="11"/>
  <c r="AS454" i="11"/>
  <c r="AT453" i="11"/>
  <c r="AS453" i="11"/>
  <c r="AT452" i="11"/>
  <c r="AS452" i="11"/>
  <c r="AT451" i="11"/>
  <c r="AS451" i="11"/>
  <c r="AT450" i="11"/>
  <c r="AS450" i="11"/>
  <c r="AT449" i="11"/>
  <c r="AS449" i="11"/>
  <c r="AT448" i="11"/>
  <c r="AS448" i="11"/>
  <c r="AT447" i="11"/>
  <c r="AS447" i="11"/>
  <c r="AT446" i="11"/>
  <c r="AS446" i="11"/>
  <c r="AT445" i="11"/>
  <c r="AS445" i="11"/>
  <c r="AT444" i="11"/>
  <c r="AS444" i="11"/>
  <c r="AT443" i="11"/>
  <c r="AS443" i="11"/>
  <c r="AT442" i="11"/>
  <c r="AS442" i="11"/>
  <c r="AT441" i="11"/>
  <c r="AS441" i="11"/>
  <c r="AT440" i="11"/>
  <c r="AS440" i="11"/>
  <c r="AT439" i="11"/>
  <c r="AS439" i="11"/>
  <c r="AT438" i="11"/>
  <c r="AS438" i="11"/>
  <c r="AT437" i="11"/>
  <c r="AS437" i="11"/>
  <c r="AT436" i="11"/>
  <c r="AS436" i="11"/>
  <c r="AT435" i="11"/>
  <c r="AS435" i="11"/>
  <c r="AT434" i="11"/>
  <c r="AS434" i="11"/>
  <c r="AT433" i="11"/>
  <c r="AS433" i="11"/>
  <c r="AT432" i="11"/>
  <c r="AS432" i="11"/>
  <c r="AT431" i="11"/>
  <c r="AS431" i="11"/>
  <c r="AT430" i="11"/>
  <c r="AS430" i="11"/>
  <c r="AT429" i="11"/>
  <c r="AS429" i="11"/>
  <c r="AT428" i="11"/>
  <c r="AS428" i="11"/>
  <c r="AT427" i="11"/>
  <c r="AS427" i="11"/>
  <c r="AT426" i="11"/>
  <c r="AS426" i="11"/>
  <c r="AT425" i="11"/>
  <c r="AS425" i="11"/>
  <c r="AT424" i="11"/>
  <c r="AS424" i="11"/>
  <c r="AT423" i="11"/>
  <c r="AS423" i="11"/>
  <c r="AT422" i="11"/>
  <c r="AS422" i="11"/>
  <c r="AT421" i="11"/>
  <c r="AS421" i="11"/>
  <c r="AT420" i="11"/>
  <c r="AS420" i="11"/>
  <c r="AT419" i="11"/>
  <c r="AS419" i="11"/>
  <c r="AT418" i="11"/>
  <c r="AS418" i="11"/>
  <c r="AT417" i="11"/>
  <c r="AS417" i="11"/>
  <c r="AT416" i="11"/>
  <c r="AS416" i="11"/>
  <c r="AT415" i="11"/>
  <c r="AS415" i="11"/>
  <c r="AT414" i="11"/>
  <c r="AS414" i="11"/>
  <c r="AT413" i="11"/>
  <c r="AS413" i="11"/>
  <c r="AT412" i="11"/>
  <c r="AS412" i="11"/>
  <c r="AT411" i="11"/>
  <c r="AS411" i="11"/>
  <c r="AT410" i="11"/>
  <c r="AS410" i="11"/>
  <c r="AT409" i="11"/>
  <c r="AS409" i="11"/>
  <c r="AT408" i="11"/>
  <c r="AS408" i="11"/>
  <c r="AT407" i="11"/>
  <c r="AS407" i="11"/>
  <c r="AT406" i="11"/>
  <c r="AS406" i="11"/>
  <c r="AT405" i="11"/>
  <c r="AS405" i="11"/>
  <c r="AT404" i="11"/>
  <c r="AS404" i="11"/>
  <c r="AT403" i="11"/>
  <c r="AS403" i="11"/>
  <c r="AT402" i="11"/>
  <c r="AS402" i="11"/>
  <c r="AT401" i="11"/>
  <c r="AS401" i="11"/>
  <c r="AT400" i="11"/>
  <c r="AS400" i="11"/>
  <c r="AT399" i="11"/>
  <c r="AS399" i="11"/>
  <c r="AT398" i="11"/>
  <c r="AS398" i="11"/>
  <c r="AT397" i="11"/>
  <c r="AS397" i="11"/>
  <c r="AT396" i="11"/>
  <c r="AS396" i="11"/>
  <c r="AT395" i="11"/>
  <c r="AS395" i="11"/>
  <c r="AT394" i="11"/>
  <c r="AS394" i="11"/>
  <c r="AT393" i="11"/>
  <c r="AS393" i="11"/>
  <c r="AT392" i="11"/>
  <c r="AS392" i="11"/>
  <c r="AT391" i="11"/>
  <c r="AS391" i="11"/>
  <c r="AT390" i="11"/>
  <c r="AS390" i="11"/>
  <c r="AT389" i="11"/>
  <c r="AS389" i="11"/>
  <c r="AT388" i="11"/>
  <c r="AS388" i="11"/>
  <c r="AT387" i="11"/>
  <c r="AS387" i="11"/>
  <c r="AT386" i="11"/>
  <c r="AS386" i="11"/>
  <c r="AT385" i="11"/>
  <c r="AS385" i="11"/>
  <c r="AT384" i="11"/>
  <c r="AS384" i="11"/>
  <c r="AT383" i="11"/>
  <c r="AS383" i="11"/>
  <c r="AT382" i="11"/>
  <c r="AS382" i="11"/>
  <c r="AT381" i="11"/>
  <c r="AS381" i="11"/>
  <c r="AT380" i="11"/>
  <c r="AS380" i="11"/>
  <c r="AT379" i="11"/>
  <c r="AS379" i="11"/>
  <c r="AT378" i="11"/>
  <c r="AS378" i="11"/>
  <c r="AT377" i="11"/>
  <c r="AS377" i="11"/>
  <c r="AT376" i="11"/>
  <c r="AS376" i="11"/>
  <c r="AT375" i="11"/>
  <c r="AS375" i="11"/>
  <c r="AT374" i="11"/>
  <c r="AS374" i="11"/>
  <c r="AT373" i="11"/>
  <c r="AS373" i="11"/>
  <c r="AT372" i="11"/>
  <c r="AS372" i="11"/>
  <c r="AT371" i="11"/>
  <c r="AS371" i="11"/>
  <c r="AT370" i="11"/>
  <c r="AS370" i="11"/>
  <c r="AT369" i="11"/>
  <c r="AS369" i="11"/>
  <c r="AT368" i="11"/>
  <c r="AS368" i="11"/>
  <c r="AT367" i="11"/>
  <c r="AS367" i="11"/>
  <c r="AT366" i="11"/>
  <c r="AS366" i="11"/>
  <c r="AT365" i="11"/>
  <c r="AS365" i="11"/>
  <c r="AT364" i="11"/>
  <c r="AS364" i="11"/>
  <c r="AT363" i="11"/>
  <c r="AS363" i="11"/>
  <c r="AT362" i="11"/>
  <c r="AS362" i="11"/>
  <c r="AT361" i="11"/>
  <c r="AS361" i="11"/>
  <c r="AT360" i="11"/>
  <c r="AS360" i="11"/>
  <c r="AT359" i="11"/>
  <c r="AS359" i="11"/>
  <c r="AT358" i="11"/>
  <c r="AS358" i="11"/>
  <c r="AT357" i="11"/>
  <c r="AS357" i="11"/>
  <c r="AT356" i="11"/>
  <c r="AS356" i="11"/>
  <c r="AT355" i="11"/>
  <c r="AS355" i="11"/>
  <c r="AT354" i="11"/>
  <c r="AS354" i="11"/>
  <c r="AT353" i="11"/>
  <c r="AS353" i="11"/>
  <c r="AT352" i="11"/>
  <c r="AS352" i="11"/>
  <c r="AT351" i="11"/>
  <c r="AS351" i="11"/>
  <c r="AT350" i="11"/>
  <c r="AS350" i="11"/>
  <c r="AT349" i="11"/>
  <c r="AS349" i="11"/>
  <c r="AT348" i="11"/>
  <c r="AS348" i="11"/>
  <c r="AT347" i="11"/>
  <c r="AS347" i="11"/>
  <c r="AT346" i="11"/>
  <c r="AS346" i="11"/>
  <c r="AT345" i="11"/>
  <c r="AS345" i="11"/>
  <c r="AT344" i="11"/>
  <c r="AS344" i="11"/>
  <c r="AT343" i="11"/>
  <c r="AS343" i="11"/>
  <c r="AT342" i="11"/>
  <c r="AS342" i="11"/>
  <c r="AT341" i="11"/>
  <c r="AS341" i="11"/>
  <c r="AT340" i="11"/>
  <c r="AS340" i="11"/>
  <c r="AT339" i="11"/>
  <c r="AS339" i="11"/>
  <c r="AT338" i="11"/>
  <c r="AS338" i="11"/>
  <c r="AT337" i="11"/>
  <c r="AS337" i="11"/>
  <c r="AT336" i="11"/>
  <c r="AS336" i="11"/>
  <c r="AT335" i="11"/>
  <c r="AS335" i="11"/>
  <c r="AT334" i="11"/>
  <c r="AS334" i="11"/>
  <c r="AT333" i="11"/>
  <c r="AS333" i="11"/>
  <c r="AT332" i="11"/>
  <c r="AS332" i="11"/>
  <c r="AT331" i="11"/>
  <c r="AS331" i="11"/>
  <c r="AT330" i="11"/>
  <c r="AS330" i="11"/>
  <c r="AT329" i="11"/>
  <c r="AS329" i="11"/>
  <c r="AT328" i="11"/>
  <c r="AS328" i="11"/>
  <c r="AT327" i="11"/>
  <c r="AS327" i="11"/>
  <c r="AT326" i="11"/>
  <c r="AS326" i="11"/>
  <c r="AT325" i="11"/>
  <c r="AS325" i="11"/>
  <c r="AT324" i="11"/>
  <c r="AS324" i="11"/>
  <c r="AT323" i="11"/>
  <c r="AS323" i="11"/>
  <c r="AT322" i="11"/>
  <c r="AS322" i="11"/>
  <c r="AT321" i="11"/>
  <c r="AS321" i="11"/>
  <c r="AT320" i="11"/>
  <c r="AS320" i="11"/>
  <c r="AT319" i="11"/>
  <c r="AS319" i="11"/>
  <c r="AT318" i="11"/>
  <c r="AS318" i="11"/>
  <c r="AT317" i="11"/>
  <c r="AS317" i="11"/>
  <c r="AT316" i="11"/>
  <c r="AS316" i="11"/>
  <c r="AT315" i="11"/>
  <c r="AS315" i="11"/>
  <c r="AT314" i="11"/>
  <c r="AS314" i="11"/>
  <c r="AT313" i="11"/>
  <c r="AS313" i="11"/>
  <c r="AT312" i="11"/>
  <c r="AS312" i="11"/>
  <c r="AT311" i="11"/>
  <c r="AS311" i="11"/>
  <c r="AT310" i="11"/>
  <c r="AS310" i="11"/>
  <c r="AT309" i="11"/>
  <c r="AS309" i="11"/>
  <c r="AT308" i="11"/>
  <c r="AS308" i="11"/>
  <c r="AT307" i="11"/>
  <c r="AS307" i="11"/>
  <c r="AT306" i="11"/>
  <c r="AS306" i="11"/>
  <c r="AT305" i="11"/>
  <c r="AS305" i="11"/>
  <c r="AT304" i="11"/>
  <c r="AS304" i="11"/>
  <c r="AT303" i="11"/>
  <c r="AS303" i="11"/>
  <c r="AT302" i="11"/>
  <c r="AS302" i="11"/>
  <c r="AT301" i="11"/>
  <c r="AS301" i="11"/>
  <c r="AT300" i="11"/>
  <c r="AS300" i="11"/>
  <c r="AT299" i="11"/>
  <c r="AS299" i="11"/>
  <c r="AT298" i="11"/>
  <c r="AS298" i="11"/>
  <c r="AT297" i="11"/>
  <c r="AS297" i="11"/>
  <c r="AT296" i="11"/>
  <c r="AS296" i="11"/>
  <c r="AT295" i="11"/>
  <c r="AS295" i="11"/>
  <c r="AT294" i="11"/>
  <c r="AS294" i="11"/>
  <c r="AT293" i="11"/>
  <c r="AS293" i="11"/>
  <c r="AT292" i="11"/>
  <c r="AS292" i="11"/>
  <c r="AT291" i="11"/>
  <c r="AS291" i="11"/>
  <c r="AT290" i="11"/>
  <c r="AS290" i="11"/>
  <c r="AT289" i="11"/>
  <c r="AS289" i="11"/>
  <c r="AT288" i="11"/>
  <c r="AS288" i="11"/>
  <c r="AT287" i="11"/>
  <c r="AS287" i="11"/>
  <c r="AT286" i="11"/>
  <c r="AS286" i="11"/>
  <c r="AT285" i="11"/>
  <c r="AS285" i="11"/>
  <c r="AT284" i="11"/>
  <c r="AS284" i="11"/>
  <c r="AT283" i="11"/>
  <c r="AS283" i="11"/>
  <c r="AT282" i="11"/>
  <c r="AS282" i="11"/>
  <c r="AT281" i="11"/>
  <c r="AS281" i="11"/>
  <c r="AT280" i="11"/>
  <c r="AS280" i="11"/>
  <c r="AT279" i="11"/>
  <c r="AS279" i="11"/>
  <c r="AT278" i="11"/>
  <c r="AS278" i="11"/>
  <c r="AT277" i="11"/>
  <c r="AS277" i="11"/>
  <c r="AT276" i="11"/>
  <c r="AS276" i="11"/>
  <c r="AT275" i="11"/>
  <c r="AS275" i="11"/>
  <c r="AT274" i="11"/>
  <c r="AS274" i="11"/>
  <c r="AT273" i="11"/>
  <c r="AS273" i="11"/>
  <c r="AT272" i="11"/>
  <c r="AS272" i="11"/>
  <c r="AT271" i="11"/>
  <c r="AS271" i="11"/>
  <c r="AT270" i="11"/>
  <c r="AS270" i="11"/>
  <c r="AT269" i="11"/>
  <c r="AS269" i="11"/>
  <c r="AT268" i="11"/>
  <c r="AS268" i="11"/>
  <c r="AT267" i="11"/>
  <c r="AS267" i="11"/>
  <c r="AT266" i="11"/>
  <c r="AS266" i="11"/>
  <c r="AT265" i="11"/>
  <c r="AS265" i="11"/>
  <c r="AT264" i="11"/>
  <c r="AS264" i="11"/>
  <c r="AT263" i="11"/>
  <c r="AS263" i="11"/>
  <c r="AT262" i="11"/>
  <c r="AS262" i="11"/>
  <c r="AT261" i="11"/>
  <c r="AS261" i="11"/>
  <c r="AT260" i="11"/>
  <c r="AS260" i="11"/>
  <c r="AT259" i="11"/>
  <c r="AS259" i="11"/>
  <c r="AT258" i="11"/>
  <c r="AS258" i="11"/>
  <c r="AT257" i="11"/>
  <c r="AS257" i="11"/>
  <c r="AT256" i="11"/>
  <c r="AS256" i="11"/>
  <c r="AT255" i="11"/>
  <c r="AS255" i="11"/>
  <c r="AT254" i="11"/>
  <c r="AS254" i="11"/>
  <c r="AT253" i="11"/>
  <c r="AS253" i="11"/>
  <c r="AT252" i="11"/>
  <c r="AS252" i="11"/>
  <c r="AT251" i="11"/>
  <c r="AS251" i="11"/>
  <c r="AT250" i="11"/>
  <c r="AS250" i="11"/>
  <c r="AT249" i="11"/>
  <c r="AS249" i="11"/>
  <c r="AT248" i="11"/>
  <c r="AS248" i="11"/>
  <c r="AT247" i="11"/>
  <c r="AS247" i="11"/>
  <c r="AT246" i="11"/>
  <c r="AS246" i="11"/>
  <c r="AT245" i="11"/>
  <c r="AS245" i="11"/>
  <c r="AT244" i="11"/>
  <c r="AS244" i="11"/>
  <c r="AT243" i="11"/>
  <c r="AS243" i="11"/>
  <c r="AT242" i="11"/>
  <c r="AS242" i="11"/>
  <c r="AT241" i="11"/>
  <c r="AS241" i="11"/>
  <c r="AT240" i="11"/>
  <c r="AS240" i="11"/>
  <c r="AT239" i="11"/>
  <c r="AS239" i="11"/>
  <c r="AT238" i="11"/>
  <c r="AS238" i="11"/>
  <c r="AT237" i="11"/>
  <c r="AS237" i="11"/>
  <c r="AT236" i="11"/>
  <c r="AS236" i="11"/>
  <c r="AT235" i="11"/>
  <c r="AS235" i="11"/>
  <c r="AT234" i="11"/>
  <c r="AS234" i="11"/>
  <c r="AT233" i="11"/>
  <c r="AS233" i="11"/>
  <c r="AT232" i="11"/>
  <c r="AS232" i="11"/>
  <c r="AT231" i="11"/>
  <c r="AS231" i="11"/>
  <c r="AT230" i="11"/>
  <c r="AS230" i="11"/>
  <c r="AT229" i="11"/>
  <c r="AS229" i="11"/>
  <c r="AT228" i="11"/>
  <c r="AS228" i="11"/>
  <c r="AT227" i="11"/>
  <c r="AS227" i="11"/>
  <c r="AT226" i="11"/>
  <c r="AS226" i="11"/>
  <c r="AT225" i="11"/>
  <c r="AS225" i="11"/>
  <c r="AT224" i="11"/>
  <c r="AS224" i="11"/>
  <c r="AT223" i="11"/>
  <c r="AS223" i="11"/>
  <c r="AT222" i="11"/>
  <c r="AS222" i="11"/>
  <c r="AT221" i="11"/>
  <c r="AT220" i="11"/>
  <c r="AS220" i="11"/>
  <c r="AT219" i="11"/>
  <c r="AS219" i="11"/>
  <c r="AT218" i="11"/>
  <c r="AS218" i="11"/>
  <c r="AT217" i="11"/>
  <c r="AS217" i="11"/>
  <c r="AT216" i="11"/>
  <c r="AS216" i="11"/>
  <c r="AT215" i="11"/>
  <c r="AS215" i="11"/>
  <c r="AT214" i="11"/>
  <c r="AS214" i="11"/>
  <c r="AT213" i="11"/>
  <c r="AS213" i="11"/>
  <c r="AT212" i="11"/>
  <c r="AS212" i="11"/>
  <c r="AT211" i="11"/>
  <c r="AS211" i="11"/>
  <c r="AT210" i="11"/>
  <c r="AS210" i="11"/>
  <c r="AT209" i="11"/>
  <c r="AS209" i="11"/>
  <c r="AT208" i="11"/>
  <c r="AS208" i="11"/>
  <c r="AT207" i="11"/>
  <c r="AS207" i="11"/>
  <c r="AT206" i="11"/>
  <c r="AS206" i="11"/>
  <c r="AT205" i="11"/>
  <c r="AS205" i="11"/>
  <c r="AT204" i="11"/>
  <c r="AS204" i="11"/>
  <c r="AT203" i="11"/>
  <c r="AS203" i="11"/>
  <c r="AT202" i="11"/>
  <c r="AS202" i="11"/>
  <c r="AT201" i="11"/>
  <c r="AS201" i="11"/>
  <c r="AT200" i="11"/>
  <c r="AS200" i="11"/>
  <c r="AT199" i="11"/>
  <c r="AS199" i="11"/>
  <c r="AT198" i="11"/>
  <c r="AS198" i="11"/>
  <c r="AT197" i="11"/>
  <c r="AS197" i="11"/>
  <c r="AT196" i="11"/>
  <c r="AS196" i="11"/>
  <c r="AT195" i="11"/>
  <c r="AS195" i="11"/>
  <c r="AT194" i="11"/>
  <c r="AS194" i="11"/>
  <c r="AT193" i="11"/>
  <c r="AS193" i="11"/>
  <c r="AT192" i="11"/>
  <c r="AS192" i="11"/>
  <c r="AT191" i="11"/>
  <c r="AS191" i="11"/>
  <c r="AT190" i="11"/>
  <c r="AS190" i="11"/>
  <c r="AT189" i="11"/>
  <c r="AS189" i="11"/>
  <c r="AT188" i="11"/>
  <c r="AS188" i="11"/>
  <c r="AT187" i="11"/>
  <c r="AS187" i="11"/>
  <c r="AT186" i="11"/>
  <c r="AS186" i="11"/>
  <c r="AT185" i="11"/>
  <c r="AS185" i="11"/>
  <c r="AT184" i="11"/>
  <c r="AS184" i="11"/>
  <c r="AT183" i="11"/>
  <c r="AS183" i="11"/>
  <c r="AT182" i="11"/>
  <c r="AS182" i="11"/>
  <c r="AT181" i="11"/>
  <c r="AS181" i="11"/>
  <c r="AT180" i="11"/>
  <c r="AS180" i="11"/>
  <c r="AT179" i="11"/>
  <c r="AS179" i="11"/>
  <c r="AT178" i="11"/>
  <c r="AS178" i="11"/>
  <c r="AT177" i="11"/>
  <c r="AS177" i="11"/>
  <c r="AT176" i="11"/>
  <c r="AS176" i="11"/>
  <c r="AT175" i="11"/>
  <c r="AS175" i="11"/>
  <c r="AT174" i="11"/>
  <c r="AS174" i="11"/>
  <c r="AT173" i="11"/>
  <c r="AS173" i="11"/>
  <c r="AT172" i="11"/>
  <c r="AS172" i="11"/>
  <c r="AT171" i="11"/>
  <c r="AS171" i="11"/>
  <c r="AT170" i="11"/>
  <c r="AS170" i="11"/>
  <c r="AT169" i="11"/>
  <c r="AS169" i="11"/>
  <c r="AT168" i="11"/>
  <c r="AS168" i="11"/>
  <c r="AT167" i="11"/>
  <c r="AS167" i="11"/>
  <c r="AT166" i="11"/>
  <c r="AS166" i="11"/>
  <c r="AT165" i="11"/>
  <c r="AS165" i="11"/>
  <c r="AT164" i="11"/>
  <c r="AS164" i="11"/>
  <c r="AT163" i="11"/>
  <c r="AS163" i="11"/>
  <c r="AT162" i="11"/>
  <c r="AS162" i="11"/>
  <c r="AT161" i="11"/>
  <c r="AS161" i="11"/>
  <c r="AT160" i="11"/>
  <c r="AS160" i="11"/>
  <c r="AT159" i="11"/>
  <c r="AS159" i="11"/>
  <c r="AT158" i="11"/>
  <c r="AS158" i="11"/>
  <c r="AT157" i="11"/>
  <c r="AS157" i="11"/>
  <c r="AT156" i="11"/>
  <c r="AS156" i="11"/>
  <c r="AT155" i="11"/>
  <c r="AS155" i="11"/>
  <c r="AT154" i="11"/>
  <c r="AS154" i="11"/>
  <c r="AT153" i="11"/>
  <c r="AS153" i="11"/>
  <c r="AT152" i="11"/>
  <c r="AS152" i="11"/>
  <c r="AT151" i="11"/>
  <c r="AS151" i="11"/>
  <c r="AT150" i="11"/>
  <c r="AS150" i="11"/>
  <c r="AT149" i="11"/>
  <c r="AS149" i="11"/>
  <c r="AT148" i="11"/>
  <c r="AS148" i="11"/>
  <c r="AT147" i="11"/>
  <c r="AS147" i="11"/>
  <c r="AT146" i="11"/>
  <c r="AS146" i="11"/>
  <c r="AT145" i="11"/>
  <c r="AS145" i="11"/>
  <c r="AT144" i="11"/>
  <c r="AS144" i="11"/>
  <c r="AT143" i="11"/>
  <c r="AS143" i="11"/>
  <c r="AT142" i="11"/>
  <c r="AS142" i="11"/>
  <c r="AT141" i="11"/>
  <c r="AS141" i="11"/>
  <c r="AT140" i="11"/>
  <c r="AS140" i="11"/>
  <c r="AT139" i="11"/>
  <c r="AS139" i="11"/>
  <c r="AT138" i="11"/>
  <c r="AS138" i="11"/>
  <c r="AT137" i="11"/>
  <c r="AS137" i="11"/>
  <c r="AT136" i="11"/>
  <c r="AS136" i="11"/>
  <c r="AT135" i="11"/>
  <c r="AS135" i="11"/>
  <c r="AT134" i="11"/>
  <c r="AS134" i="11"/>
  <c r="AT133" i="11"/>
  <c r="AS133" i="11"/>
  <c r="AT132" i="11"/>
  <c r="AS132" i="11"/>
  <c r="AT131" i="11"/>
  <c r="AS131" i="11"/>
  <c r="AT130" i="11"/>
  <c r="AS130" i="11"/>
  <c r="AT129" i="11"/>
  <c r="AS129" i="11"/>
  <c r="AT128" i="11"/>
  <c r="AS128" i="11"/>
  <c r="AT127" i="11"/>
  <c r="AS127" i="11"/>
  <c r="AT126" i="11"/>
  <c r="AS126" i="11"/>
  <c r="AT125" i="11"/>
  <c r="AS125" i="11"/>
  <c r="AT124" i="11"/>
  <c r="AS124" i="11"/>
  <c r="AT123" i="11"/>
  <c r="AS123" i="11"/>
  <c r="AT122" i="11"/>
  <c r="AS122" i="11"/>
  <c r="AT121" i="11"/>
  <c r="AS121" i="11"/>
  <c r="AT120" i="11"/>
  <c r="AS120" i="11"/>
  <c r="AT119" i="11"/>
  <c r="AS119" i="11"/>
  <c r="AT118" i="11"/>
  <c r="AS118" i="11"/>
  <c r="AT117" i="11"/>
  <c r="AS117" i="11"/>
  <c r="AT116" i="11"/>
  <c r="AS116" i="11"/>
  <c r="AT115" i="11"/>
  <c r="AS115" i="11"/>
  <c r="AT114" i="11"/>
  <c r="AS114" i="11"/>
  <c r="AT113" i="11"/>
  <c r="AS113" i="11"/>
  <c r="AT112" i="11"/>
  <c r="AS112" i="11"/>
  <c r="AT111" i="11"/>
  <c r="AS111" i="11"/>
  <c r="AT110" i="11"/>
  <c r="AS110" i="11"/>
  <c r="AT109" i="11"/>
  <c r="AS109" i="11"/>
  <c r="AT108" i="11"/>
  <c r="AS108" i="11"/>
  <c r="AT107" i="11"/>
  <c r="AS107" i="11"/>
  <c r="AT106" i="11"/>
  <c r="AS106" i="11"/>
  <c r="AT105" i="11"/>
  <c r="AS105" i="11"/>
  <c r="AT104" i="11"/>
  <c r="AS104" i="11"/>
  <c r="AT103" i="11"/>
  <c r="AS103" i="11"/>
  <c r="AT102" i="11"/>
  <c r="AS102" i="11"/>
  <c r="AT101" i="11"/>
  <c r="AS101" i="11"/>
  <c r="AT100" i="11"/>
  <c r="AS100" i="11"/>
  <c r="AT99" i="11"/>
  <c r="AS99" i="11"/>
  <c r="AT98" i="11"/>
  <c r="AS98" i="11"/>
  <c r="AT97" i="11"/>
  <c r="AS97" i="11"/>
  <c r="AT96" i="11"/>
  <c r="AS96" i="11"/>
  <c r="AT95" i="11"/>
  <c r="AS95" i="11"/>
  <c r="AT94" i="11"/>
  <c r="AS94" i="11"/>
  <c r="AT93" i="11"/>
  <c r="AS93" i="11"/>
  <c r="AT92" i="11"/>
  <c r="AS92" i="11"/>
  <c r="AT91" i="11"/>
  <c r="AS91" i="11"/>
  <c r="AT90" i="11"/>
  <c r="AS90" i="11"/>
  <c r="AT89" i="11"/>
  <c r="AS89" i="11"/>
  <c r="AT88" i="11"/>
  <c r="AS88" i="11"/>
  <c r="AT87" i="11"/>
  <c r="AS87" i="11"/>
  <c r="AT86" i="11"/>
  <c r="AS86" i="11"/>
  <c r="AT85" i="11"/>
  <c r="AS85" i="11"/>
  <c r="AT84" i="11"/>
  <c r="AS84" i="11"/>
  <c r="AT83" i="11"/>
  <c r="AS83" i="11"/>
  <c r="AT82" i="11"/>
  <c r="AS82" i="11"/>
  <c r="AT81" i="11"/>
  <c r="AS81" i="11"/>
  <c r="AT80" i="11"/>
  <c r="AS80" i="11"/>
  <c r="AT79" i="11"/>
  <c r="AS79" i="11"/>
  <c r="AT78" i="11"/>
  <c r="AS78" i="11"/>
  <c r="AT77" i="11"/>
  <c r="AS77" i="11"/>
  <c r="AT76" i="11"/>
  <c r="AS76" i="11"/>
  <c r="AT75" i="11"/>
  <c r="AS75" i="11"/>
  <c r="AT74" i="11"/>
  <c r="AS74" i="11"/>
  <c r="AT73" i="11"/>
  <c r="AS73" i="11"/>
  <c r="AT72" i="11"/>
  <c r="AS72" i="11"/>
  <c r="AT71" i="11"/>
  <c r="AS71" i="11"/>
  <c r="AT70" i="11"/>
  <c r="AS70" i="11"/>
  <c r="AT69" i="11"/>
  <c r="AS69" i="11"/>
  <c r="AT68" i="11"/>
  <c r="AS68" i="11"/>
  <c r="AT67" i="11"/>
  <c r="AS67" i="11"/>
  <c r="AT66" i="11"/>
  <c r="AS66" i="11"/>
  <c r="AT65" i="11"/>
  <c r="AS65" i="11"/>
  <c r="AT64" i="11"/>
  <c r="AS64" i="11"/>
  <c r="AT63" i="11"/>
  <c r="AS63" i="11"/>
  <c r="AT62" i="11"/>
  <c r="AS62" i="11"/>
  <c r="AT61" i="11"/>
  <c r="AS61" i="11"/>
  <c r="AT60" i="11"/>
  <c r="AS60" i="11"/>
  <c r="AT59" i="11"/>
  <c r="AS59" i="11"/>
  <c r="AT58" i="11"/>
  <c r="AS58" i="11"/>
  <c r="AT57" i="11"/>
  <c r="AS57" i="11"/>
  <c r="AT56" i="11"/>
  <c r="AS56" i="11"/>
  <c r="AT55" i="11"/>
  <c r="AS55" i="11"/>
  <c r="AT54" i="11"/>
  <c r="AS54" i="11"/>
  <c r="AT53" i="11"/>
  <c r="AS53" i="11"/>
  <c r="AT52" i="11"/>
  <c r="AS52" i="11"/>
  <c r="AT51" i="11"/>
  <c r="AS51" i="11"/>
  <c r="AT50" i="11"/>
  <c r="AS50" i="11"/>
  <c r="AT49" i="11"/>
  <c r="AS49" i="11"/>
  <c r="AT48" i="11"/>
  <c r="AS48" i="11"/>
  <c r="AT47" i="11"/>
  <c r="AS47" i="11"/>
  <c r="AT46" i="11"/>
  <c r="AS46" i="11"/>
  <c r="AT45" i="11"/>
  <c r="AS45" i="11"/>
  <c r="AT44" i="11"/>
  <c r="AS44" i="11"/>
  <c r="AT43" i="11"/>
  <c r="AS43" i="11"/>
  <c r="AT42" i="11"/>
  <c r="AS42" i="11"/>
  <c r="AT41" i="11"/>
  <c r="AS41" i="11"/>
  <c r="AT40" i="11"/>
  <c r="AS40" i="11"/>
  <c r="AT39" i="11"/>
  <c r="AS39" i="11"/>
  <c r="AT38" i="11"/>
  <c r="AS38" i="11"/>
  <c r="AT37" i="11"/>
  <c r="AS37" i="11"/>
  <c r="AT36" i="11"/>
  <c r="AS36" i="11"/>
  <c r="AT35" i="11"/>
  <c r="AS35" i="11"/>
  <c r="AT34" i="11"/>
  <c r="AS34" i="11"/>
  <c r="AT33" i="11"/>
  <c r="AS33" i="11"/>
  <c r="AT32" i="11"/>
  <c r="AS32" i="11"/>
  <c r="AT31" i="11"/>
  <c r="AS31" i="11"/>
  <c r="AT30" i="11"/>
  <c r="AS30" i="11"/>
  <c r="AT29" i="11"/>
  <c r="AS29" i="11"/>
  <c r="AT28" i="11"/>
  <c r="AS28" i="11"/>
  <c r="AT27" i="11"/>
  <c r="AS27" i="11"/>
  <c r="AT26" i="11"/>
  <c r="AS26" i="11"/>
  <c r="AT25" i="11"/>
  <c r="AS25" i="11"/>
  <c r="AT24" i="11"/>
  <c r="AS24" i="11"/>
  <c r="AT23" i="11"/>
  <c r="AS23" i="11"/>
  <c r="AT22" i="11"/>
  <c r="AS22" i="11"/>
  <c r="AT21" i="11"/>
  <c r="AS21" i="11"/>
  <c r="AT20" i="11"/>
  <c r="AS20" i="11"/>
  <c r="AT19" i="11"/>
  <c r="AS19" i="11"/>
  <c r="AT18" i="11"/>
  <c r="AS18" i="11"/>
  <c r="AT17" i="11"/>
  <c r="AS17" i="11"/>
  <c r="AT16" i="11"/>
  <c r="AS16" i="11"/>
  <c r="AT15" i="11"/>
  <c r="AS15" i="11"/>
  <c r="AT14" i="11"/>
  <c r="AS14" i="11"/>
  <c r="AT13" i="11"/>
  <c r="AS13" i="11"/>
  <c r="AT12" i="11"/>
  <c r="AS12" i="11"/>
  <c r="AT11" i="11"/>
  <c r="AS11" i="11"/>
  <c r="AT500" i="16"/>
  <c r="AS500" i="16"/>
  <c r="AT499" i="16"/>
  <c r="AS499" i="16"/>
  <c r="AT498" i="16"/>
  <c r="AS498" i="16"/>
  <c r="AT497" i="16"/>
  <c r="AS497" i="16"/>
  <c r="AT496" i="16"/>
  <c r="AS496" i="16"/>
  <c r="AT495" i="16"/>
  <c r="AS495" i="16"/>
  <c r="AT494" i="16"/>
  <c r="AS494" i="16"/>
  <c r="AT493" i="16"/>
  <c r="AS493" i="16"/>
  <c r="AT492" i="16"/>
  <c r="AS492" i="16"/>
  <c r="AT491" i="16"/>
  <c r="AS491" i="16"/>
  <c r="AT490" i="16"/>
  <c r="AS490" i="16"/>
  <c r="AT489" i="16"/>
  <c r="AS489" i="16"/>
  <c r="AT488" i="16"/>
  <c r="AS488" i="16"/>
  <c r="AT487" i="16"/>
  <c r="AS487" i="16"/>
  <c r="AT486" i="16"/>
  <c r="AS486" i="16"/>
  <c r="AT485" i="16"/>
  <c r="AS485" i="16"/>
  <c r="AT484" i="16"/>
  <c r="AS484" i="16"/>
  <c r="AT483" i="16"/>
  <c r="AS483" i="16"/>
  <c r="AT482" i="16"/>
  <c r="AS482" i="16"/>
  <c r="AT481" i="16"/>
  <c r="AS481" i="16"/>
  <c r="AT480" i="16"/>
  <c r="AS480" i="16"/>
  <c r="AT479" i="16"/>
  <c r="AS479" i="16"/>
  <c r="AT478" i="16"/>
  <c r="AS478" i="16"/>
  <c r="AT477" i="16"/>
  <c r="AS477" i="16"/>
  <c r="AT476" i="16"/>
  <c r="AS476" i="16"/>
  <c r="AT475" i="16"/>
  <c r="AS475" i="16"/>
  <c r="AT474" i="16"/>
  <c r="AS474" i="16"/>
  <c r="AT473" i="16"/>
  <c r="AS473" i="16"/>
  <c r="AT472" i="16"/>
  <c r="AS472" i="16"/>
  <c r="AT471" i="16"/>
  <c r="AS471" i="16"/>
  <c r="AT470" i="16"/>
  <c r="AS470" i="16"/>
  <c r="AT469" i="16"/>
  <c r="AS469" i="16"/>
  <c r="AT468" i="16"/>
  <c r="AS468" i="16"/>
  <c r="AT467" i="16"/>
  <c r="AS467" i="16"/>
  <c r="AT466" i="16"/>
  <c r="AS466" i="16"/>
  <c r="AT465" i="16"/>
  <c r="AS465" i="16"/>
  <c r="AT464" i="16"/>
  <c r="AS464" i="16"/>
  <c r="AT463" i="16"/>
  <c r="AS463" i="16"/>
  <c r="AT462" i="16"/>
  <c r="AS462" i="16"/>
  <c r="AT461" i="16"/>
  <c r="AS461" i="16"/>
  <c r="AT460" i="16"/>
  <c r="AS460" i="16"/>
  <c r="AT459" i="16"/>
  <c r="AS459" i="16"/>
  <c r="AT458" i="16"/>
  <c r="AS458" i="16"/>
  <c r="AT457" i="16"/>
  <c r="AS457" i="16"/>
  <c r="AT456" i="16"/>
  <c r="AS456" i="16"/>
  <c r="AT455" i="16"/>
  <c r="AS455" i="16"/>
  <c r="AT454" i="16"/>
  <c r="AS454" i="16"/>
  <c r="AT453" i="16"/>
  <c r="AS453" i="16"/>
  <c r="AT452" i="16"/>
  <c r="AS452" i="16"/>
  <c r="AT451" i="16"/>
  <c r="AS451" i="16"/>
  <c r="AT450" i="16"/>
  <c r="AS450" i="16"/>
  <c r="AT449" i="16"/>
  <c r="AS449" i="16"/>
  <c r="AT448" i="16"/>
  <c r="AS448" i="16"/>
  <c r="AT447" i="16"/>
  <c r="AS447" i="16"/>
  <c r="AT446" i="16"/>
  <c r="AS446" i="16"/>
  <c r="AT445" i="16"/>
  <c r="AS445" i="16"/>
  <c r="AT444" i="16"/>
  <c r="AS444" i="16"/>
  <c r="AT443" i="16"/>
  <c r="AS443" i="16"/>
  <c r="AT442" i="16"/>
  <c r="AS442" i="16"/>
  <c r="AT441" i="16"/>
  <c r="AS441" i="16"/>
  <c r="AT440" i="16"/>
  <c r="AS440" i="16"/>
  <c r="AT439" i="16"/>
  <c r="AS439" i="16"/>
  <c r="AT438" i="16"/>
  <c r="AS438" i="16"/>
  <c r="AT437" i="16"/>
  <c r="AS437" i="16"/>
  <c r="AT436" i="16"/>
  <c r="AS436" i="16"/>
  <c r="AT435" i="16"/>
  <c r="AS435" i="16"/>
  <c r="AT434" i="16"/>
  <c r="AS434" i="16"/>
  <c r="AT433" i="16"/>
  <c r="AS433" i="16"/>
  <c r="AT432" i="16"/>
  <c r="AS432" i="16"/>
  <c r="AT431" i="16"/>
  <c r="AS431" i="16"/>
  <c r="AT430" i="16"/>
  <c r="AS430" i="16"/>
  <c r="AT429" i="16"/>
  <c r="AS429" i="16"/>
  <c r="AT428" i="16"/>
  <c r="AS428" i="16"/>
  <c r="AT427" i="16"/>
  <c r="AS427" i="16"/>
  <c r="AT426" i="16"/>
  <c r="AS426" i="16"/>
  <c r="AT425" i="16"/>
  <c r="AS425" i="16"/>
  <c r="AT424" i="16"/>
  <c r="AS424" i="16"/>
  <c r="AT423" i="16"/>
  <c r="AS423" i="16"/>
  <c r="AT422" i="16"/>
  <c r="AS422" i="16"/>
  <c r="AT421" i="16"/>
  <c r="AS421" i="16"/>
  <c r="AT420" i="16"/>
  <c r="AS420" i="16"/>
  <c r="AT419" i="16"/>
  <c r="AS419" i="16"/>
  <c r="AT418" i="16"/>
  <c r="AS418" i="16"/>
  <c r="AT417" i="16"/>
  <c r="AS417" i="16"/>
  <c r="AT416" i="16"/>
  <c r="AS416" i="16"/>
  <c r="AT415" i="16"/>
  <c r="AS415" i="16"/>
  <c r="AT414" i="16"/>
  <c r="AS414" i="16"/>
  <c r="AT413" i="16"/>
  <c r="AS413" i="16"/>
  <c r="AT412" i="16"/>
  <c r="AS412" i="16"/>
  <c r="AT411" i="16"/>
  <c r="AS411" i="16"/>
  <c r="AT410" i="16"/>
  <c r="AS410" i="16"/>
  <c r="AT409" i="16"/>
  <c r="AS409" i="16"/>
  <c r="AT408" i="16"/>
  <c r="AS408" i="16"/>
  <c r="AT407" i="16"/>
  <c r="AS407" i="16"/>
  <c r="AT406" i="16"/>
  <c r="AS406" i="16"/>
  <c r="AT405" i="16"/>
  <c r="AS405" i="16"/>
  <c r="AT404" i="16"/>
  <c r="AS404" i="16"/>
  <c r="AT403" i="16"/>
  <c r="AS403" i="16"/>
  <c r="AT402" i="16"/>
  <c r="AS402" i="16"/>
  <c r="AT401" i="16"/>
  <c r="AS401" i="16"/>
  <c r="AT400" i="16"/>
  <c r="AS400" i="16"/>
  <c r="AT399" i="16"/>
  <c r="AS399" i="16"/>
  <c r="AT398" i="16"/>
  <c r="AS398" i="16"/>
  <c r="AT397" i="16"/>
  <c r="AS397" i="16"/>
  <c r="AT396" i="16"/>
  <c r="AS396" i="16"/>
  <c r="AT395" i="16"/>
  <c r="AS395" i="16"/>
  <c r="AT394" i="16"/>
  <c r="AS394" i="16"/>
  <c r="AT393" i="16"/>
  <c r="AS393" i="16"/>
  <c r="AT392" i="16"/>
  <c r="AS392" i="16"/>
  <c r="AT391" i="16"/>
  <c r="AS391" i="16"/>
  <c r="AT390" i="16"/>
  <c r="AS390" i="16"/>
  <c r="AT389" i="16"/>
  <c r="AS389" i="16"/>
  <c r="AT388" i="16"/>
  <c r="AS388" i="16"/>
  <c r="AT387" i="16"/>
  <c r="AS387" i="16"/>
  <c r="AT386" i="16"/>
  <c r="AS386" i="16"/>
  <c r="AT385" i="16"/>
  <c r="AS385" i="16"/>
  <c r="AT384" i="16"/>
  <c r="AS384" i="16"/>
  <c r="AT383" i="16"/>
  <c r="AS383" i="16"/>
  <c r="AT382" i="16"/>
  <c r="AS382" i="16"/>
  <c r="AT381" i="16"/>
  <c r="AS381" i="16"/>
  <c r="AT380" i="16"/>
  <c r="AS380" i="16"/>
  <c r="AT379" i="16"/>
  <c r="AS379" i="16"/>
  <c r="AT378" i="16"/>
  <c r="AS378" i="16"/>
  <c r="AT377" i="16"/>
  <c r="AS377" i="16"/>
  <c r="AT376" i="16"/>
  <c r="AS376" i="16"/>
  <c r="AT375" i="16"/>
  <c r="AS375" i="16"/>
  <c r="AT374" i="16"/>
  <c r="AS374" i="16"/>
  <c r="AT373" i="16"/>
  <c r="AS373" i="16"/>
  <c r="AT372" i="16"/>
  <c r="AS372" i="16"/>
  <c r="AT371" i="16"/>
  <c r="AS371" i="16"/>
  <c r="AT370" i="16"/>
  <c r="AS370" i="16"/>
  <c r="AT369" i="16"/>
  <c r="AS369" i="16"/>
  <c r="AT368" i="16"/>
  <c r="AS368" i="16"/>
  <c r="AT367" i="16"/>
  <c r="AS367" i="16"/>
  <c r="AT366" i="16"/>
  <c r="AS366" i="16"/>
  <c r="AT365" i="16"/>
  <c r="AS365" i="16"/>
  <c r="AT364" i="16"/>
  <c r="AS364" i="16"/>
  <c r="AT363" i="16"/>
  <c r="AS363" i="16"/>
  <c r="AT362" i="16"/>
  <c r="AS362" i="16"/>
  <c r="AT361" i="16"/>
  <c r="AS361" i="16"/>
  <c r="AT360" i="16"/>
  <c r="AS360" i="16"/>
  <c r="AT359" i="16"/>
  <c r="AS359" i="16"/>
  <c r="AT358" i="16"/>
  <c r="AS358" i="16"/>
  <c r="AT357" i="16"/>
  <c r="AS357" i="16"/>
  <c r="AT356" i="16"/>
  <c r="AS356" i="16"/>
  <c r="AT355" i="16"/>
  <c r="AS355" i="16"/>
  <c r="AT354" i="16"/>
  <c r="AS354" i="16"/>
  <c r="AT353" i="16"/>
  <c r="AS353" i="16"/>
  <c r="AT352" i="16"/>
  <c r="AS352" i="16"/>
  <c r="AT351" i="16"/>
  <c r="AS351" i="16"/>
  <c r="AT350" i="16"/>
  <c r="AS350" i="16"/>
  <c r="AT349" i="16"/>
  <c r="AS349" i="16"/>
  <c r="AT348" i="16"/>
  <c r="AS348" i="16"/>
  <c r="AT347" i="16"/>
  <c r="AS347" i="16"/>
  <c r="AT346" i="16"/>
  <c r="AS346" i="16"/>
  <c r="AT345" i="16"/>
  <c r="AS345" i="16"/>
  <c r="AT344" i="16"/>
  <c r="AS344" i="16"/>
  <c r="AT343" i="16"/>
  <c r="AS343" i="16"/>
  <c r="AT342" i="16"/>
  <c r="AS342" i="16"/>
  <c r="AT341" i="16"/>
  <c r="AS341" i="16"/>
  <c r="AT340" i="16"/>
  <c r="AS340" i="16"/>
  <c r="AT339" i="16"/>
  <c r="AS339" i="16"/>
  <c r="AT338" i="16"/>
  <c r="AS338" i="16"/>
  <c r="AT337" i="16"/>
  <c r="AS337" i="16"/>
  <c r="AT336" i="16"/>
  <c r="AS336" i="16"/>
  <c r="AT335" i="16"/>
  <c r="AS335" i="16"/>
  <c r="AT334" i="16"/>
  <c r="AS334" i="16"/>
  <c r="AT333" i="16"/>
  <c r="AS333" i="16"/>
  <c r="AT332" i="16"/>
  <c r="AS332" i="16"/>
  <c r="AT331" i="16"/>
  <c r="AS331" i="16"/>
  <c r="AT330" i="16"/>
  <c r="AS330" i="16"/>
  <c r="AT329" i="16"/>
  <c r="AS329" i="16"/>
  <c r="AT328" i="16"/>
  <c r="AS328" i="16"/>
  <c r="AT327" i="16"/>
  <c r="AS327" i="16"/>
  <c r="AT326" i="16"/>
  <c r="AS326" i="16"/>
  <c r="AT325" i="16"/>
  <c r="AS325" i="16"/>
  <c r="AT324" i="16"/>
  <c r="AS324" i="16"/>
  <c r="AT323" i="16"/>
  <c r="AS323" i="16"/>
  <c r="AT322" i="16"/>
  <c r="AS322" i="16"/>
  <c r="AT321" i="16"/>
  <c r="AS321" i="16"/>
  <c r="AT320" i="16"/>
  <c r="AS320" i="16"/>
  <c r="AT319" i="16"/>
  <c r="AS319" i="16"/>
  <c r="AT318" i="16"/>
  <c r="AS318" i="16"/>
  <c r="AT317" i="16"/>
  <c r="AS317" i="16"/>
  <c r="AT316" i="16"/>
  <c r="AS316" i="16"/>
  <c r="AT315" i="16"/>
  <c r="AS315" i="16"/>
  <c r="AT314" i="16"/>
  <c r="AS314" i="16"/>
  <c r="AT313" i="16"/>
  <c r="AS313" i="16"/>
  <c r="AT312" i="16"/>
  <c r="AS312" i="16"/>
  <c r="AT311" i="16"/>
  <c r="AS311" i="16"/>
  <c r="AT310" i="16"/>
  <c r="AS310" i="16"/>
  <c r="AT309" i="16"/>
  <c r="AS309" i="16"/>
  <c r="AT308" i="16"/>
  <c r="AS308" i="16"/>
  <c r="AT307" i="16"/>
  <c r="AS307" i="16"/>
  <c r="AT306" i="16"/>
  <c r="AS306" i="16"/>
  <c r="AT305" i="16"/>
  <c r="AS305" i="16"/>
  <c r="AT304" i="16"/>
  <c r="AS304" i="16"/>
  <c r="AT303" i="16"/>
  <c r="AS303" i="16"/>
  <c r="AT302" i="16"/>
  <c r="AS302" i="16"/>
  <c r="AT301" i="16"/>
  <c r="AS301" i="16"/>
  <c r="AT300" i="16"/>
  <c r="AS300" i="16"/>
  <c r="AT299" i="16"/>
  <c r="AS299" i="16"/>
  <c r="AT298" i="16"/>
  <c r="AS298" i="16"/>
  <c r="AT297" i="16"/>
  <c r="AS297" i="16"/>
  <c r="AT296" i="16"/>
  <c r="AS296" i="16"/>
  <c r="AT295" i="16"/>
  <c r="AS295" i="16"/>
  <c r="AT294" i="16"/>
  <c r="AS294" i="16"/>
  <c r="AT293" i="16"/>
  <c r="AS293" i="16"/>
  <c r="AT292" i="16"/>
  <c r="AS292" i="16"/>
  <c r="AT291" i="16"/>
  <c r="AS291" i="16"/>
  <c r="AT290" i="16"/>
  <c r="AS290" i="16"/>
  <c r="AT289" i="16"/>
  <c r="AS289" i="16"/>
  <c r="AT288" i="16"/>
  <c r="AS288" i="16"/>
  <c r="AT287" i="16"/>
  <c r="AS287" i="16"/>
  <c r="AT286" i="16"/>
  <c r="AS286" i="16"/>
  <c r="AT285" i="16"/>
  <c r="AS285" i="16"/>
  <c r="AT284" i="16"/>
  <c r="AS284" i="16"/>
  <c r="AT283" i="16"/>
  <c r="AS283" i="16"/>
  <c r="AT282" i="16"/>
  <c r="AS282" i="16"/>
  <c r="AT281" i="16"/>
  <c r="AS281" i="16"/>
  <c r="AT280" i="16"/>
  <c r="AS280" i="16"/>
  <c r="AT279" i="16"/>
  <c r="AS279" i="16"/>
  <c r="AT278" i="16"/>
  <c r="AS278" i="16"/>
  <c r="AT277" i="16"/>
  <c r="AS277" i="16"/>
  <c r="AT276" i="16"/>
  <c r="AS276" i="16"/>
  <c r="AT275" i="16"/>
  <c r="AS275" i="16"/>
  <c r="AT274" i="16"/>
  <c r="AS274" i="16"/>
  <c r="AT273" i="16"/>
  <c r="AS273" i="16"/>
  <c r="AT272" i="16"/>
  <c r="AS272" i="16"/>
  <c r="AT271" i="16"/>
  <c r="AS271" i="16"/>
  <c r="AT270" i="16"/>
  <c r="AS270" i="16"/>
  <c r="AT269" i="16"/>
  <c r="AS269" i="16"/>
  <c r="AT268" i="16"/>
  <c r="AS268" i="16"/>
  <c r="AT267" i="16"/>
  <c r="AS267" i="16"/>
  <c r="AT266" i="16"/>
  <c r="AS266" i="16"/>
  <c r="AT265" i="16"/>
  <c r="AS265" i="16"/>
  <c r="AT264" i="16"/>
  <c r="AS264" i="16"/>
  <c r="AT263" i="16"/>
  <c r="AS263" i="16"/>
  <c r="AT262" i="16"/>
  <c r="AS262" i="16"/>
  <c r="AT261" i="16"/>
  <c r="AS261" i="16"/>
  <c r="AT260" i="16"/>
  <c r="AS260" i="16"/>
  <c r="AT259" i="16"/>
  <c r="AS259" i="16"/>
  <c r="AT258" i="16"/>
  <c r="AS258" i="16"/>
  <c r="AT257" i="16"/>
  <c r="AS257" i="16"/>
  <c r="AT256" i="16"/>
  <c r="AS256" i="16"/>
  <c r="AT255" i="16"/>
  <c r="AS255" i="16"/>
  <c r="AT254" i="16"/>
  <c r="AS254" i="16"/>
  <c r="AT253" i="16"/>
  <c r="AS253" i="16"/>
  <c r="AT252" i="16"/>
  <c r="AS252" i="16"/>
  <c r="AT251" i="16"/>
  <c r="AS251" i="16"/>
  <c r="AT250" i="16"/>
  <c r="AS250" i="16"/>
  <c r="AT249" i="16"/>
  <c r="AS249" i="16"/>
  <c r="AT248" i="16"/>
  <c r="AS248" i="16"/>
  <c r="AT247" i="16"/>
  <c r="AS247" i="16"/>
  <c r="AT246" i="16"/>
  <c r="AS246" i="16"/>
  <c r="AT245" i="16"/>
  <c r="AS245" i="16"/>
  <c r="AT244" i="16"/>
  <c r="AS244" i="16"/>
  <c r="AT243" i="16"/>
  <c r="AS243" i="16"/>
  <c r="AT242" i="16"/>
  <c r="AS242" i="16"/>
  <c r="AT241" i="16"/>
  <c r="AS241" i="16"/>
  <c r="AT240" i="16"/>
  <c r="AS240" i="16"/>
  <c r="AT239" i="16"/>
  <c r="AS239" i="16"/>
  <c r="AT238" i="16"/>
  <c r="AS238" i="16"/>
  <c r="AT237" i="16"/>
  <c r="AS237" i="16"/>
  <c r="AT236" i="16"/>
  <c r="AS236" i="16"/>
  <c r="AT235" i="16"/>
  <c r="AS235" i="16"/>
  <c r="AT234" i="16"/>
  <c r="AS234" i="16"/>
  <c r="AT233" i="16"/>
  <c r="AS233" i="16"/>
  <c r="AT232" i="16"/>
  <c r="AS232" i="16"/>
  <c r="AT231" i="16"/>
  <c r="AS231" i="16"/>
  <c r="AT230" i="16"/>
  <c r="AS230" i="16"/>
  <c r="AT229" i="16"/>
  <c r="AS229" i="16"/>
  <c r="AT228" i="16"/>
  <c r="AS228" i="16"/>
  <c r="AT227" i="16"/>
  <c r="AS227" i="16"/>
  <c r="AT226" i="16"/>
  <c r="AS226" i="16"/>
  <c r="AT225" i="16"/>
  <c r="AS225" i="16"/>
  <c r="AT224" i="16"/>
  <c r="AS224" i="16"/>
  <c r="AT223" i="16"/>
  <c r="AS223" i="16"/>
  <c r="AT222" i="16"/>
  <c r="AS222" i="16"/>
  <c r="AT221" i="16"/>
  <c r="AS221" i="16"/>
  <c r="AT220" i="16"/>
  <c r="AS220" i="16"/>
  <c r="AT219" i="16"/>
  <c r="AS219" i="16"/>
  <c r="AT218" i="16"/>
  <c r="AS218" i="16"/>
  <c r="AT217" i="16"/>
  <c r="AS217" i="16"/>
  <c r="AT216" i="16"/>
  <c r="AS216" i="16"/>
  <c r="AT215" i="16"/>
  <c r="AS215" i="16"/>
  <c r="AT214" i="16"/>
  <c r="AS214" i="16"/>
  <c r="AT213" i="16"/>
  <c r="AS213" i="16"/>
  <c r="AT212" i="16"/>
  <c r="AS212" i="16"/>
  <c r="AT211" i="16"/>
  <c r="AS211" i="16"/>
  <c r="AT210" i="16"/>
  <c r="AS210" i="16"/>
  <c r="AT209" i="16"/>
  <c r="AS209" i="16"/>
  <c r="AT208" i="16"/>
  <c r="AS208" i="16"/>
  <c r="AT207" i="16"/>
  <c r="AS207" i="16"/>
  <c r="AT206" i="16"/>
  <c r="AS206" i="16"/>
  <c r="AT205" i="16"/>
  <c r="AS205" i="16"/>
  <c r="AT204" i="16"/>
  <c r="AS204" i="16"/>
  <c r="AT203" i="16"/>
  <c r="AS203" i="16"/>
  <c r="AT202" i="16"/>
  <c r="AS202" i="16"/>
  <c r="AT201" i="16"/>
  <c r="AS201" i="16"/>
  <c r="AT200" i="16"/>
  <c r="AS200" i="16"/>
  <c r="AT199" i="16"/>
  <c r="AS199" i="16"/>
  <c r="AT198" i="16"/>
  <c r="AS198" i="16"/>
  <c r="AT197" i="16"/>
  <c r="AS197" i="16"/>
  <c r="AT196" i="16"/>
  <c r="AS196" i="16"/>
  <c r="AT195" i="16"/>
  <c r="AS195" i="16"/>
  <c r="AT194" i="16"/>
  <c r="AS194" i="16"/>
  <c r="AT193" i="16"/>
  <c r="AS193" i="16"/>
  <c r="AT192" i="16"/>
  <c r="AS192" i="16"/>
  <c r="AT191" i="16"/>
  <c r="AS191" i="16"/>
  <c r="AT190" i="16"/>
  <c r="AS190" i="16"/>
  <c r="AT189" i="16"/>
  <c r="AS189" i="16"/>
  <c r="AT188" i="16"/>
  <c r="AS188" i="16"/>
  <c r="AT187" i="16"/>
  <c r="AS187" i="16"/>
  <c r="AT186" i="16"/>
  <c r="AS186" i="16"/>
  <c r="AT185" i="16"/>
  <c r="AS185" i="16"/>
  <c r="AT184" i="16"/>
  <c r="AS184" i="16"/>
  <c r="AT183" i="16"/>
  <c r="AS183" i="16"/>
  <c r="AT182" i="16"/>
  <c r="AS182" i="16"/>
  <c r="AT181" i="16"/>
  <c r="AS181" i="16"/>
  <c r="AT180" i="16"/>
  <c r="AS180" i="16"/>
  <c r="AT179" i="16"/>
  <c r="AS179" i="16"/>
  <c r="AT178" i="16"/>
  <c r="AS178" i="16"/>
  <c r="AT177" i="16"/>
  <c r="AS177" i="16"/>
  <c r="AT176" i="16"/>
  <c r="AS176" i="16"/>
  <c r="AT175" i="16"/>
  <c r="AS175" i="16"/>
  <c r="AT174" i="16"/>
  <c r="AS174" i="16"/>
  <c r="AT173" i="16"/>
  <c r="AS173" i="16"/>
  <c r="AT172" i="16"/>
  <c r="AS172" i="16"/>
  <c r="AT171" i="16"/>
  <c r="AS171" i="16"/>
  <c r="AT170" i="16"/>
  <c r="AS170" i="16"/>
  <c r="AT169" i="16"/>
  <c r="AS169" i="16"/>
  <c r="AT168" i="16"/>
  <c r="AS168" i="16"/>
  <c r="AT167" i="16"/>
  <c r="AS167" i="16"/>
  <c r="AT166" i="16"/>
  <c r="AS166" i="16"/>
  <c r="AT165" i="16"/>
  <c r="AS165" i="16"/>
  <c r="AT164" i="16"/>
  <c r="AS164" i="16"/>
  <c r="AT163" i="16"/>
  <c r="AS163" i="16"/>
  <c r="AT162" i="16"/>
  <c r="AS162" i="16"/>
  <c r="AT161" i="16"/>
  <c r="AS161" i="16"/>
  <c r="AT160" i="16"/>
  <c r="AS160" i="16"/>
  <c r="AT159" i="16"/>
  <c r="AS159" i="16"/>
  <c r="AT158" i="16"/>
  <c r="AS158" i="16"/>
  <c r="AT157" i="16"/>
  <c r="AS157" i="16"/>
  <c r="AT156" i="16"/>
  <c r="AS156" i="16"/>
  <c r="AT155" i="16"/>
  <c r="AS155" i="16"/>
  <c r="AT154" i="16"/>
  <c r="AS154" i="16"/>
  <c r="AT153" i="16"/>
  <c r="AS153" i="16"/>
  <c r="AT152" i="16"/>
  <c r="AS152" i="16"/>
  <c r="AT151" i="16"/>
  <c r="AS151" i="16"/>
  <c r="AT150" i="16"/>
  <c r="AS150" i="16"/>
  <c r="AT149" i="16"/>
  <c r="AS149" i="16"/>
  <c r="AT148" i="16"/>
  <c r="AS148" i="16"/>
  <c r="AT147" i="16"/>
  <c r="AS147" i="16"/>
  <c r="AT146" i="16"/>
  <c r="AS146" i="16"/>
  <c r="AT145" i="16"/>
  <c r="AS145" i="16"/>
  <c r="AT144" i="16"/>
  <c r="AS144" i="16"/>
  <c r="AT143" i="16"/>
  <c r="AS143" i="16"/>
  <c r="AT142" i="16"/>
  <c r="AS142" i="16"/>
  <c r="AT141" i="16"/>
  <c r="AS141" i="16"/>
  <c r="AT140" i="16"/>
  <c r="AS140" i="16"/>
  <c r="AT139" i="16"/>
  <c r="AS139" i="16"/>
  <c r="AT138" i="16"/>
  <c r="AS138" i="16"/>
  <c r="AT137" i="16"/>
  <c r="AS137" i="16"/>
  <c r="AT136" i="16"/>
  <c r="AS136" i="16"/>
  <c r="AT135" i="16"/>
  <c r="AS135" i="16"/>
  <c r="AT134" i="16"/>
  <c r="AS134" i="16"/>
  <c r="AT133" i="16"/>
  <c r="AS133" i="16"/>
  <c r="AT132" i="16"/>
  <c r="AS132" i="16"/>
  <c r="AT131" i="16"/>
  <c r="AS131" i="16"/>
  <c r="AT130" i="16"/>
  <c r="AS130" i="16"/>
  <c r="AT129" i="16"/>
  <c r="AS129" i="16"/>
  <c r="AT128" i="16"/>
  <c r="AS128" i="16"/>
  <c r="AT127" i="16"/>
  <c r="AS127" i="16"/>
  <c r="AT126" i="16"/>
  <c r="AS126" i="16"/>
  <c r="AT125" i="16"/>
  <c r="AS125" i="16"/>
  <c r="AT124" i="16"/>
  <c r="AS124" i="16"/>
  <c r="AT123" i="16"/>
  <c r="AS123" i="16"/>
  <c r="AT122" i="16"/>
  <c r="AS122" i="16"/>
  <c r="AT121" i="16"/>
  <c r="AS121" i="16"/>
  <c r="AT120" i="16"/>
  <c r="AS120" i="16"/>
  <c r="AT119" i="16"/>
  <c r="AS119" i="16"/>
  <c r="AT118" i="16"/>
  <c r="AS118" i="16"/>
  <c r="AT117" i="16"/>
  <c r="AS117" i="16"/>
  <c r="AT116" i="16"/>
  <c r="AS116" i="16"/>
  <c r="AT115" i="16"/>
  <c r="AS115" i="16"/>
  <c r="AT114" i="16"/>
  <c r="AS114" i="16"/>
  <c r="AT113" i="16"/>
  <c r="AS113" i="16"/>
  <c r="AT112" i="16"/>
  <c r="AS112" i="16"/>
  <c r="AT111" i="16"/>
  <c r="AS111" i="16"/>
  <c r="AT110" i="16"/>
  <c r="AS110" i="16"/>
  <c r="AT109" i="16"/>
  <c r="AS109" i="16"/>
  <c r="AT108" i="16"/>
  <c r="AS108" i="16"/>
  <c r="AT107" i="16"/>
  <c r="AS107" i="16"/>
  <c r="AT106" i="16"/>
  <c r="AS106" i="16"/>
  <c r="AT105" i="16"/>
  <c r="AS105" i="16"/>
  <c r="AT104" i="16"/>
  <c r="AS104" i="16"/>
  <c r="AT103" i="16"/>
  <c r="AS103" i="16"/>
  <c r="AT102" i="16"/>
  <c r="AS102" i="16"/>
  <c r="AT101" i="16"/>
  <c r="AS101" i="16"/>
  <c r="AT100" i="16"/>
  <c r="AS100" i="16"/>
  <c r="AT99" i="16"/>
  <c r="AS99" i="16"/>
  <c r="AT98" i="16"/>
  <c r="AS98" i="16"/>
  <c r="AT97" i="16"/>
  <c r="AS97" i="16"/>
  <c r="AT96" i="16"/>
  <c r="AS96" i="16"/>
  <c r="AT95" i="16"/>
  <c r="AS95" i="16"/>
  <c r="AT94" i="16"/>
  <c r="AS94" i="16"/>
  <c r="AT93" i="16"/>
  <c r="AS93" i="16"/>
  <c r="AT92" i="16"/>
  <c r="AS92" i="16"/>
  <c r="AT91" i="16"/>
  <c r="AS91" i="16"/>
  <c r="AT90" i="16"/>
  <c r="AS90" i="16"/>
  <c r="AT89" i="16"/>
  <c r="AS89" i="16"/>
  <c r="AT88" i="16"/>
  <c r="AS88" i="16"/>
  <c r="AT87" i="16"/>
  <c r="AS87" i="16"/>
  <c r="AT86" i="16"/>
  <c r="AS86" i="16"/>
  <c r="AT85" i="16"/>
  <c r="AS85" i="16"/>
  <c r="AT84" i="16"/>
  <c r="AS84" i="16"/>
  <c r="AT83" i="16"/>
  <c r="AS83" i="16"/>
  <c r="AT82" i="16"/>
  <c r="AS82" i="16"/>
  <c r="AT81" i="16"/>
  <c r="AS81" i="16"/>
  <c r="AT80" i="16"/>
  <c r="AS80" i="16"/>
  <c r="AT79" i="16"/>
  <c r="AS79" i="16"/>
  <c r="AT78" i="16"/>
  <c r="AS78" i="16"/>
  <c r="AT77" i="16"/>
  <c r="AS77" i="16"/>
  <c r="AT76" i="16"/>
  <c r="AS76" i="16"/>
  <c r="AT75" i="16"/>
  <c r="AS75" i="16"/>
  <c r="AT74" i="16"/>
  <c r="AS74" i="16"/>
  <c r="AT73" i="16"/>
  <c r="AS73" i="16"/>
  <c r="AT72" i="16"/>
  <c r="AS72" i="16"/>
  <c r="AT71" i="16"/>
  <c r="AS71" i="16"/>
  <c r="AT70" i="16"/>
  <c r="AS70" i="16"/>
  <c r="AT69" i="16"/>
  <c r="AS69" i="16"/>
  <c r="AT68" i="16"/>
  <c r="AS68" i="16"/>
  <c r="AT67" i="16"/>
  <c r="AS67" i="16"/>
  <c r="AT66" i="16"/>
  <c r="AT65" i="16"/>
  <c r="AS65" i="16"/>
  <c r="AT64" i="16"/>
  <c r="AS64" i="16"/>
  <c r="AT63" i="16"/>
  <c r="AS63" i="16"/>
  <c r="AT62" i="16"/>
  <c r="AS62" i="16"/>
  <c r="AT61" i="16"/>
  <c r="AS61" i="16"/>
  <c r="AT60" i="16"/>
  <c r="AS60" i="16"/>
  <c r="AT59" i="16"/>
  <c r="AS59" i="16"/>
  <c r="AT58" i="16"/>
  <c r="AS58" i="16"/>
  <c r="AT57" i="16"/>
  <c r="AS57" i="16"/>
  <c r="AT56" i="16"/>
  <c r="AS56" i="16"/>
  <c r="AT55" i="16"/>
  <c r="AS55" i="16"/>
  <c r="AT54" i="16"/>
  <c r="AS54" i="16"/>
  <c r="AT53" i="16"/>
  <c r="AS53" i="16"/>
  <c r="AT52" i="16"/>
  <c r="AS52" i="16"/>
  <c r="AT51" i="16"/>
  <c r="AS51" i="16"/>
  <c r="AT50" i="16"/>
  <c r="AS50" i="16"/>
  <c r="AT49" i="16"/>
  <c r="AS49" i="16"/>
  <c r="AT48" i="16"/>
  <c r="AS48" i="16"/>
  <c r="AT47" i="16"/>
  <c r="AS47" i="16"/>
  <c r="AT46" i="16"/>
  <c r="AS46" i="16"/>
  <c r="AT45" i="16"/>
  <c r="AS45" i="16"/>
  <c r="AT44" i="16"/>
  <c r="AS44" i="16"/>
  <c r="AT43" i="16"/>
  <c r="AS43" i="16"/>
  <c r="AT42" i="16"/>
  <c r="AS42" i="16"/>
  <c r="AT41" i="16"/>
  <c r="AS41" i="16"/>
  <c r="AT40" i="16"/>
  <c r="AS40" i="16"/>
  <c r="AT39" i="16"/>
  <c r="AS39" i="16"/>
  <c r="AT38" i="16"/>
  <c r="AS38" i="16"/>
  <c r="AT37" i="16"/>
  <c r="AS37" i="16"/>
  <c r="AT36" i="16"/>
  <c r="AS36" i="16"/>
  <c r="AT35" i="16"/>
  <c r="AS35" i="16"/>
  <c r="AT34" i="16"/>
  <c r="AS34" i="16"/>
  <c r="AT33" i="16"/>
  <c r="AS33" i="16"/>
  <c r="AT32" i="16"/>
  <c r="AS32" i="16"/>
  <c r="AT31" i="16"/>
  <c r="AS31" i="16"/>
  <c r="AT30" i="16"/>
  <c r="AS30" i="16"/>
  <c r="AT29" i="16"/>
  <c r="AS29" i="16"/>
  <c r="AT28" i="16"/>
  <c r="AS28" i="16"/>
  <c r="AT27" i="16"/>
  <c r="AS27" i="16"/>
  <c r="AT26" i="16"/>
  <c r="AS26" i="16"/>
  <c r="AT25" i="16"/>
  <c r="AS25" i="16"/>
  <c r="AT24" i="16"/>
  <c r="AS24" i="16"/>
  <c r="AT23" i="16"/>
  <c r="AS23" i="16"/>
  <c r="AT22" i="16"/>
  <c r="AS22" i="16"/>
  <c r="AT21" i="16"/>
  <c r="AS21" i="16"/>
  <c r="AT20" i="16"/>
  <c r="AS20" i="16"/>
  <c r="AT19" i="16"/>
  <c r="AS19" i="16"/>
  <c r="AT18" i="16"/>
  <c r="AS18" i="16"/>
  <c r="AT17" i="16"/>
  <c r="AS17" i="16"/>
  <c r="AT16" i="16"/>
  <c r="AS16" i="16"/>
  <c r="AT15" i="16"/>
  <c r="AS15" i="16"/>
  <c r="AT14" i="16"/>
  <c r="AS14" i="16"/>
  <c r="AT13" i="16"/>
  <c r="AS13" i="16"/>
  <c r="AT12" i="16"/>
  <c r="AS12" i="16"/>
  <c r="AT11" i="16"/>
  <c r="AS11" i="16"/>
  <c r="AT500" i="15"/>
  <c r="AS500" i="15"/>
  <c r="AT499" i="15"/>
  <c r="AS499" i="15"/>
  <c r="AT498" i="15"/>
  <c r="AS498" i="15"/>
  <c r="AT497" i="15"/>
  <c r="AS497" i="15"/>
  <c r="AT496" i="15"/>
  <c r="AS496" i="15"/>
  <c r="AT495" i="15"/>
  <c r="AS495" i="15"/>
  <c r="AT494" i="15"/>
  <c r="AS494" i="15"/>
  <c r="AT493" i="15"/>
  <c r="AS493" i="15"/>
  <c r="AT492" i="15"/>
  <c r="AS492" i="15"/>
  <c r="AT491" i="15"/>
  <c r="AS491" i="15"/>
  <c r="AT490" i="15"/>
  <c r="AS490" i="15"/>
  <c r="AT489" i="15"/>
  <c r="AS489" i="15"/>
  <c r="AT488" i="15"/>
  <c r="AS488" i="15"/>
  <c r="AT487" i="15"/>
  <c r="AS487" i="15"/>
  <c r="AT486" i="15"/>
  <c r="AS486" i="15"/>
  <c r="AT485" i="15"/>
  <c r="AS485" i="15"/>
  <c r="AT484" i="15"/>
  <c r="AS484" i="15"/>
  <c r="AT483" i="15"/>
  <c r="AS483" i="15"/>
  <c r="AT482" i="15"/>
  <c r="AS482" i="15"/>
  <c r="AT481" i="15"/>
  <c r="AS481" i="15"/>
  <c r="AT480" i="15"/>
  <c r="AS480" i="15"/>
  <c r="AT479" i="15"/>
  <c r="AS479" i="15"/>
  <c r="AT478" i="15"/>
  <c r="AS478" i="15"/>
  <c r="AT477" i="15"/>
  <c r="AS477" i="15"/>
  <c r="AT476" i="15"/>
  <c r="AS476" i="15"/>
  <c r="AT475" i="15"/>
  <c r="AS475" i="15"/>
  <c r="AT474" i="15"/>
  <c r="AS474" i="15"/>
  <c r="AT473" i="15"/>
  <c r="AS473" i="15"/>
  <c r="AT472" i="15"/>
  <c r="AS472" i="15"/>
  <c r="AT471" i="15"/>
  <c r="AS471" i="15"/>
  <c r="AT470" i="15"/>
  <c r="AS470" i="15"/>
  <c r="AT469" i="15"/>
  <c r="AS469" i="15"/>
  <c r="AT468" i="15"/>
  <c r="AS468" i="15"/>
  <c r="AT467" i="15"/>
  <c r="AS467" i="15"/>
  <c r="AT466" i="15"/>
  <c r="AS466" i="15"/>
  <c r="AT465" i="15"/>
  <c r="AS465" i="15"/>
  <c r="AT464" i="15"/>
  <c r="AS464" i="15"/>
  <c r="AT463" i="15"/>
  <c r="AS463" i="15"/>
  <c r="AT462" i="15"/>
  <c r="AS462" i="15"/>
  <c r="AT461" i="15"/>
  <c r="AS461" i="15"/>
  <c r="AT460" i="15"/>
  <c r="AS460" i="15"/>
  <c r="AT459" i="15"/>
  <c r="AS459" i="15"/>
  <c r="AT458" i="15"/>
  <c r="AS458" i="15"/>
  <c r="AT457" i="15"/>
  <c r="AS457" i="15"/>
  <c r="AT456" i="15"/>
  <c r="AS456" i="15"/>
  <c r="AT455" i="15"/>
  <c r="AS455" i="15"/>
  <c r="AT454" i="15"/>
  <c r="AS454" i="15"/>
  <c r="AT453" i="15"/>
  <c r="AS453" i="15"/>
  <c r="AT452" i="15"/>
  <c r="AS452" i="15"/>
  <c r="AT451" i="15"/>
  <c r="AS451" i="15"/>
  <c r="AT450" i="15"/>
  <c r="AS450" i="15"/>
  <c r="AT449" i="15"/>
  <c r="AS449" i="15"/>
  <c r="AT448" i="15"/>
  <c r="AS448" i="15"/>
  <c r="AT447" i="15"/>
  <c r="AS447" i="15"/>
  <c r="AT446" i="15"/>
  <c r="AS446" i="15"/>
  <c r="AT445" i="15"/>
  <c r="AS445" i="15"/>
  <c r="AT444" i="15"/>
  <c r="AS444" i="15"/>
  <c r="AT443" i="15"/>
  <c r="AS443" i="15"/>
  <c r="AT442" i="15"/>
  <c r="AS442" i="15"/>
  <c r="AT441" i="15"/>
  <c r="AS441" i="15"/>
  <c r="AT440" i="15"/>
  <c r="AS440" i="15"/>
  <c r="AT439" i="15"/>
  <c r="AS439" i="15"/>
  <c r="AT438" i="15"/>
  <c r="AS438" i="15"/>
  <c r="AT437" i="15"/>
  <c r="AS437" i="15"/>
  <c r="AT436" i="15"/>
  <c r="AS436" i="15"/>
  <c r="AT435" i="15"/>
  <c r="AS435" i="15"/>
  <c r="AT434" i="15"/>
  <c r="AS434" i="15"/>
  <c r="AT433" i="15"/>
  <c r="AS433" i="15"/>
  <c r="AT432" i="15"/>
  <c r="AS432" i="15"/>
  <c r="AT431" i="15"/>
  <c r="AS431" i="15"/>
  <c r="AT430" i="15"/>
  <c r="AS430" i="15"/>
  <c r="AT429" i="15"/>
  <c r="AS429" i="15"/>
  <c r="AT428" i="15"/>
  <c r="AS428" i="15"/>
  <c r="AT427" i="15"/>
  <c r="AS427" i="15"/>
  <c r="AT426" i="15"/>
  <c r="AS426" i="15"/>
  <c r="AT425" i="15"/>
  <c r="AS425" i="15"/>
  <c r="AT424" i="15"/>
  <c r="AS424" i="15"/>
  <c r="AT423" i="15"/>
  <c r="AS423" i="15"/>
  <c r="AT422" i="15"/>
  <c r="AS422" i="15"/>
  <c r="AT421" i="15"/>
  <c r="AS421" i="15"/>
  <c r="AT420" i="15"/>
  <c r="AS420" i="15"/>
  <c r="AT419" i="15"/>
  <c r="AS419" i="15"/>
  <c r="AT418" i="15"/>
  <c r="AS418" i="15"/>
  <c r="AT417" i="15"/>
  <c r="AS417" i="15"/>
  <c r="AT416" i="15"/>
  <c r="AS416" i="15"/>
  <c r="AT415" i="15"/>
  <c r="AS415" i="15"/>
  <c r="AT414" i="15"/>
  <c r="AS414" i="15"/>
  <c r="AT413" i="15"/>
  <c r="AS413" i="15"/>
  <c r="AT412" i="15"/>
  <c r="AS412" i="15"/>
  <c r="AT411" i="15"/>
  <c r="AS411" i="15"/>
  <c r="AT410" i="15"/>
  <c r="AS410" i="15"/>
  <c r="AT409" i="15"/>
  <c r="AS409" i="15"/>
  <c r="AT408" i="15"/>
  <c r="AS408" i="15"/>
  <c r="AT407" i="15"/>
  <c r="AS407" i="15"/>
  <c r="AT406" i="15"/>
  <c r="AS406" i="15"/>
  <c r="AT405" i="15"/>
  <c r="AS405" i="15"/>
  <c r="AT404" i="15"/>
  <c r="AS404" i="15"/>
  <c r="AT403" i="15"/>
  <c r="AS403" i="15"/>
  <c r="AT402" i="15"/>
  <c r="AS402" i="15"/>
  <c r="AT401" i="15"/>
  <c r="AS401" i="15"/>
  <c r="AT400" i="15"/>
  <c r="AS400" i="15"/>
  <c r="AT399" i="15"/>
  <c r="AS399" i="15"/>
  <c r="AT398" i="15"/>
  <c r="AS398" i="15"/>
  <c r="AT397" i="15"/>
  <c r="AS397" i="15"/>
  <c r="AT396" i="15"/>
  <c r="AS396" i="15"/>
  <c r="AT395" i="15"/>
  <c r="AS395" i="15"/>
  <c r="AT394" i="15"/>
  <c r="AS394" i="15"/>
  <c r="AT393" i="15"/>
  <c r="AS393" i="15"/>
  <c r="AT392" i="15"/>
  <c r="AS392" i="15"/>
  <c r="AT391" i="15"/>
  <c r="AS391" i="15"/>
  <c r="AT390" i="15"/>
  <c r="AS390" i="15"/>
  <c r="AT389" i="15"/>
  <c r="AS389" i="15"/>
  <c r="AT388" i="15"/>
  <c r="AS388" i="15"/>
  <c r="AT387" i="15"/>
  <c r="AS387" i="15"/>
  <c r="AT386" i="15"/>
  <c r="AS386" i="15"/>
  <c r="AT385" i="15"/>
  <c r="AS385" i="15"/>
  <c r="AT384" i="15"/>
  <c r="AS384" i="15"/>
  <c r="AT383" i="15"/>
  <c r="AS383" i="15"/>
  <c r="AT382" i="15"/>
  <c r="AS382" i="15"/>
  <c r="AT381" i="15"/>
  <c r="AS381" i="15"/>
  <c r="AT380" i="15"/>
  <c r="AS380" i="15"/>
  <c r="AT379" i="15"/>
  <c r="AS379" i="15"/>
  <c r="AT378" i="15"/>
  <c r="AS378" i="15"/>
  <c r="AT377" i="15"/>
  <c r="AS377" i="15"/>
  <c r="AT376" i="15"/>
  <c r="AS376" i="15"/>
  <c r="AT375" i="15"/>
  <c r="AS375" i="15"/>
  <c r="AT374" i="15"/>
  <c r="AS374" i="15"/>
  <c r="AT373" i="15"/>
  <c r="AS373" i="15"/>
  <c r="AT372" i="15"/>
  <c r="AS372" i="15"/>
  <c r="AT371" i="15"/>
  <c r="AS371" i="15"/>
  <c r="AT370" i="15"/>
  <c r="AS370" i="15"/>
  <c r="AT369" i="15"/>
  <c r="AS369" i="15"/>
  <c r="AT368" i="15"/>
  <c r="AS368" i="15"/>
  <c r="AT367" i="15"/>
  <c r="AS367" i="15"/>
  <c r="AT366" i="15"/>
  <c r="AS366" i="15"/>
  <c r="AT365" i="15"/>
  <c r="AS365" i="15"/>
  <c r="AT364" i="15"/>
  <c r="AS364" i="15"/>
  <c r="AT363" i="15"/>
  <c r="AS363" i="15"/>
  <c r="AT362" i="15"/>
  <c r="AS362" i="15"/>
  <c r="AT361" i="15"/>
  <c r="AS361" i="15"/>
  <c r="AT360" i="15"/>
  <c r="AS360" i="15"/>
  <c r="AT359" i="15"/>
  <c r="AS359" i="15"/>
  <c r="AT358" i="15"/>
  <c r="AS358" i="15"/>
  <c r="AT357" i="15"/>
  <c r="AS357" i="15"/>
  <c r="AT356" i="15"/>
  <c r="AS356" i="15"/>
  <c r="AT355" i="15"/>
  <c r="AS355" i="15"/>
  <c r="AT354" i="15"/>
  <c r="AS354" i="15"/>
  <c r="AT353" i="15"/>
  <c r="AS353" i="15"/>
  <c r="AT352" i="15"/>
  <c r="AS352" i="15"/>
  <c r="AT351" i="15"/>
  <c r="AS351" i="15"/>
  <c r="AT350" i="15"/>
  <c r="AS350" i="15"/>
  <c r="AT349" i="15"/>
  <c r="AS349" i="15"/>
  <c r="AT348" i="15"/>
  <c r="AS348" i="15"/>
  <c r="AT347" i="15"/>
  <c r="AS347" i="15"/>
  <c r="AT346" i="15"/>
  <c r="AS346" i="15"/>
  <c r="AT345" i="15"/>
  <c r="AS345" i="15"/>
  <c r="AT344" i="15"/>
  <c r="AS344" i="15"/>
  <c r="AT343" i="15"/>
  <c r="AS343" i="15"/>
  <c r="AT342" i="15"/>
  <c r="AS342" i="15"/>
  <c r="AT341" i="15"/>
  <c r="AS341" i="15"/>
  <c r="AT340" i="15"/>
  <c r="AS340" i="15"/>
  <c r="AT339" i="15"/>
  <c r="AS339" i="15"/>
  <c r="AT338" i="15"/>
  <c r="AS338" i="15"/>
  <c r="AT337" i="15"/>
  <c r="AS337" i="15"/>
  <c r="AT336" i="15"/>
  <c r="AS336" i="15"/>
  <c r="AT335" i="15"/>
  <c r="AS335" i="15"/>
  <c r="AT334" i="15"/>
  <c r="AS334" i="15"/>
  <c r="AT333" i="15"/>
  <c r="AS333" i="15"/>
  <c r="AT332" i="15"/>
  <c r="AS332" i="15"/>
  <c r="AT331" i="15"/>
  <c r="AS331" i="15"/>
  <c r="AT330" i="15"/>
  <c r="AS330" i="15"/>
  <c r="AT329" i="15"/>
  <c r="AS329" i="15"/>
  <c r="AT328" i="15"/>
  <c r="AS328" i="15"/>
  <c r="AT327" i="15"/>
  <c r="AS327" i="15"/>
  <c r="AT326" i="15"/>
  <c r="AS326" i="15"/>
  <c r="AT325" i="15"/>
  <c r="AS325" i="15"/>
  <c r="AT324" i="15"/>
  <c r="AS324" i="15"/>
  <c r="AT323" i="15"/>
  <c r="AS323" i="15"/>
  <c r="AT322" i="15"/>
  <c r="AS322" i="15"/>
  <c r="AT321" i="15"/>
  <c r="AS321" i="15"/>
  <c r="AT320" i="15"/>
  <c r="AS320" i="15"/>
  <c r="AT319" i="15"/>
  <c r="AS319" i="15"/>
  <c r="AT318" i="15"/>
  <c r="AS318" i="15"/>
  <c r="AT317" i="15"/>
  <c r="AS317" i="15"/>
  <c r="AT316" i="15"/>
  <c r="AS316" i="15"/>
  <c r="AT315" i="15"/>
  <c r="AS315" i="15"/>
  <c r="AT314" i="15"/>
  <c r="AS314" i="15"/>
  <c r="AT313" i="15"/>
  <c r="AS313" i="15"/>
  <c r="AT312" i="15"/>
  <c r="AS312" i="15"/>
  <c r="AT311" i="15"/>
  <c r="AS311" i="15"/>
  <c r="AT310" i="15"/>
  <c r="AS310" i="15"/>
  <c r="AT309" i="15"/>
  <c r="AS309" i="15"/>
  <c r="AT308" i="15"/>
  <c r="AS308" i="15"/>
  <c r="AT307" i="15"/>
  <c r="AS307" i="15"/>
  <c r="AT306" i="15"/>
  <c r="AS306" i="15"/>
  <c r="AT305" i="15"/>
  <c r="AS305" i="15"/>
  <c r="AT304" i="15"/>
  <c r="AS304" i="15"/>
  <c r="AT303" i="15"/>
  <c r="AS303" i="15"/>
  <c r="AT302" i="15"/>
  <c r="AS302" i="15"/>
  <c r="AT301" i="15"/>
  <c r="AS301" i="15"/>
  <c r="AT300" i="15"/>
  <c r="AS300" i="15"/>
  <c r="AT299" i="15"/>
  <c r="AS299" i="15"/>
  <c r="AT298" i="15"/>
  <c r="AS298" i="15"/>
  <c r="AT297" i="15"/>
  <c r="AS297" i="15"/>
  <c r="AT296" i="15"/>
  <c r="AS296" i="15"/>
  <c r="AT295" i="15"/>
  <c r="AS295" i="15"/>
  <c r="AT294" i="15"/>
  <c r="AS294" i="15"/>
  <c r="AT293" i="15"/>
  <c r="AS293" i="15"/>
  <c r="AT292" i="15"/>
  <c r="AS292" i="15"/>
  <c r="AT291" i="15"/>
  <c r="AS291" i="15"/>
  <c r="AT290" i="15"/>
  <c r="AS290" i="15"/>
  <c r="AT289" i="15"/>
  <c r="AS289" i="15"/>
  <c r="AT288" i="15"/>
  <c r="AS288" i="15"/>
  <c r="AT287" i="15"/>
  <c r="AS287" i="15"/>
  <c r="AT286" i="15"/>
  <c r="AS286" i="15"/>
  <c r="AT285" i="15"/>
  <c r="AS285" i="15"/>
  <c r="AT284" i="15"/>
  <c r="AS284" i="15"/>
  <c r="AT283" i="15"/>
  <c r="AS283" i="15"/>
  <c r="AT282" i="15"/>
  <c r="AS282" i="15"/>
  <c r="AT281" i="15"/>
  <c r="AS281" i="15"/>
  <c r="AT280" i="15"/>
  <c r="AS280" i="15"/>
  <c r="AT279" i="15"/>
  <c r="AS279" i="15"/>
  <c r="AT278" i="15"/>
  <c r="AS278" i="15"/>
  <c r="AT277" i="15"/>
  <c r="AS277" i="15"/>
  <c r="AT276" i="15"/>
  <c r="AS276" i="15"/>
  <c r="AT275" i="15"/>
  <c r="AS275" i="15"/>
  <c r="AT274" i="15"/>
  <c r="AS274" i="15"/>
  <c r="AT273" i="15"/>
  <c r="AS273" i="15"/>
  <c r="AT272" i="15"/>
  <c r="AS272" i="15"/>
  <c r="AT271" i="15"/>
  <c r="AS271" i="15"/>
  <c r="AT270" i="15"/>
  <c r="AS270" i="15"/>
  <c r="AT269" i="15"/>
  <c r="AS269" i="15"/>
  <c r="AT268" i="15"/>
  <c r="AS268" i="15"/>
  <c r="AT267" i="15"/>
  <c r="AS267" i="15"/>
  <c r="AT266" i="15"/>
  <c r="AS266" i="15"/>
  <c r="AT265" i="15"/>
  <c r="AS265" i="15"/>
  <c r="AT264" i="15"/>
  <c r="AS264" i="15"/>
  <c r="AT263" i="15"/>
  <c r="AS263" i="15"/>
  <c r="AT262" i="15"/>
  <c r="AS262" i="15"/>
  <c r="AT261" i="15"/>
  <c r="AS261" i="15"/>
  <c r="AT260" i="15"/>
  <c r="AS260" i="15"/>
  <c r="AT259" i="15"/>
  <c r="AS259" i="15"/>
  <c r="AT258" i="15"/>
  <c r="AS258" i="15"/>
  <c r="AT257" i="15"/>
  <c r="AS257" i="15"/>
  <c r="AT256" i="15"/>
  <c r="AS256" i="15"/>
  <c r="AT255" i="15"/>
  <c r="AS255" i="15"/>
  <c r="AT254" i="15"/>
  <c r="AS254" i="15"/>
  <c r="AT253" i="15"/>
  <c r="AS253" i="15"/>
  <c r="AT252" i="15"/>
  <c r="AS252" i="15"/>
  <c r="AT251" i="15"/>
  <c r="AS251" i="15"/>
  <c r="AT250" i="15"/>
  <c r="AS250" i="15"/>
  <c r="AT249" i="15"/>
  <c r="AS249" i="15"/>
  <c r="AT248" i="15"/>
  <c r="AS248" i="15"/>
  <c r="AT247" i="15"/>
  <c r="AS247" i="15"/>
  <c r="AT246" i="15"/>
  <c r="AS246" i="15"/>
  <c r="AT245" i="15"/>
  <c r="AS245" i="15"/>
  <c r="AT244" i="15"/>
  <c r="AS244" i="15"/>
  <c r="AT243" i="15"/>
  <c r="AS243" i="15"/>
  <c r="AT242" i="15"/>
  <c r="AS242" i="15"/>
  <c r="AT241" i="15"/>
  <c r="AS241" i="15"/>
  <c r="AT240" i="15"/>
  <c r="AS240" i="15"/>
  <c r="AT239" i="15"/>
  <c r="AS239" i="15"/>
  <c r="AT238" i="15"/>
  <c r="AS238" i="15"/>
  <c r="AT237" i="15"/>
  <c r="AS237" i="15"/>
  <c r="AT236" i="15"/>
  <c r="AS236" i="15"/>
  <c r="AT235" i="15"/>
  <c r="AS235" i="15"/>
  <c r="AT234" i="15"/>
  <c r="AS234" i="15"/>
  <c r="AT233" i="15"/>
  <c r="AS233" i="15"/>
  <c r="AT232" i="15"/>
  <c r="AS232" i="15"/>
  <c r="AT231" i="15"/>
  <c r="AS231" i="15"/>
  <c r="AT230" i="15"/>
  <c r="AS230" i="15"/>
  <c r="AT229" i="15"/>
  <c r="AS229" i="15"/>
  <c r="AT228" i="15"/>
  <c r="AS228" i="15"/>
  <c r="AT227" i="15"/>
  <c r="AS227" i="15"/>
  <c r="AT226" i="15"/>
  <c r="AS226" i="15"/>
  <c r="AT225" i="15"/>
  <c r="AS225" i="15"/>
  <c r="AT224" i="15"/>
  <c r="AS224" i="15"/>
  <c r="AT223" i="15"/>
  <c r="AS223" i="15"/>
  <c r="AT222" i="15"/>
  <c r="AS222" i="15"/>
  <c r="AT221" i="15"/>
  <c r="AS221" i="15"/>
  <c r="AT220" i="15"/>
  <c r="AS220" i="15"/>
  <c r="AT219" i="15"/>
  <c r="AS219" i="15"/>
  <c r="AT218" i="15"/>
  <c r="AS218" i="15"/>
  <c r="AT217" i="15"/>
  <c r="AS217" i="15"/>
  <c r="AT216" i="15"/>
  <c r="AS216" i="15"/>
  <c r="AT215" i="15"/>
  <c r="AS215" i="15"/>
  <c r="AT214" i="15"/>
  <c r="AS214" i="15"/>
  <c r="AT213" i="15"/>
  <c r="AS213" i="15"/>
  <c r="AT212" i="15"/>
  <c r="AS212" i="15"/>
  <c r="AT211" i="15"/>
  <c r="AS211" i="15"/>
  <c r="AT210" i="15"/>
  <c r="AS210" i="15"/>
  <c r="AT209" i="15"/>
  <c r="AS209" i="15"/>
  <c r="AT208" i="15"/>
  <c r="AS208" i="15"/>
  <c r="AT207" i="15"/>
  <c r="AS207" i="15"/>
  <c r="AT206" i="15"/>
  <c r="AS206" i="15"/>
  <c r="AT205" i="15"/>
  <c r="AS205" i="15"/>
  <c r="AT204" i="15"/>
  <c r="AS204" i="15"/>
  <c r="AT203" i="15"/>
  <c r="AS203" i="15"/>
  <c r="AT202" i="15"/>
  <c r="AS202" i="15"/>
  <c r="AT201" i="15"/>
  <c r="AS201" i="15"/>
  <c r="AT200" i="15"/>
  <c r="AS200" i="15"/>
  <c r="AT199" i="15"/>
  <c r="AS199" i="15"/>
  <c r="AT198" i="15"/>
  <c r="AS198" i="15"/>
  <c r="AT197" i="15"/>
  <c r="AS197" i="15"/>
  <c r="AT196" i="15"/>
  <c r="AS196" i="15"/>
  <c r="AT195" i="15"/>
  <c r="AS195" i="15"/>
  <c r="AT194" i="15"/>
  <c r="AS194" i="15"/>
  <c r="AT193" i="15"/>
  <c r="AS193" i="15"/>
  <c r="AT192" i="15"/>
  <c r="AS192" i="15"/>
  <c r="AT191" i="15"/>
  <c r="AS191" i="15"/>
  <c r="AT190" i="15"/>
  <c r="AS190" i="15"/>
  <c r="AT189" i="15"/>
  <c r="AS189" i="15"/>
  <c r="AT188" i="15"/>
  <c r="AS188" i="15"/>
  <c r="AT187" i="15"/>
  <c r="AS187" i="15"/>
  <c r="AT186" i="15"/>
  <c r="AS186" i="15"/>
  <c r="AT185" i="15"/>
  <c r="AS185" i="15"/>
  <c r="AT184" i="15"/>
  <c r="AS184" i="15"/>
  <c r="AT183" i="15"/>
  <c r="AS183" i="15"/>
  <c r="AT182" i="15"/>
  <c r="AS182" i="15"/>
  <c r="AT181" i="15"/>
  <c r="AS181" i="15"/>
  <c r="AT180" i="15"/>
  <c r="AS180" i="15"/>
  <c r="AT179" i="15"/>
  <c r="AS179" i="15"/>
  <c r="AT178" i="15"/>
  <c r="AS178" i="15"/>
  <c r="AT177" i="15"/>
  <c r="AS177" i="15"/>
  <c r="AT176" i="15"/>
  <c r="AS176" i="15"/>
  <c r="AT175" i="15"/>
  <c r="AS175" i="15"/>
  <c r="AT174" i="15"/>
  <c r="AS174" i="15"/>
  <c r="AT173" i="15"/>
  <c r="AS173" i="15"/>
  <c r="AT172" i="15"/>
  <c r="AS172" i="15"/>
  <c r="AT171" i="15"/>
  <c r="AS171" i="15"/>
  <c r="AT170" i="15"/>
  <c r="AS170" i="15"/>
  <c r="AT169" i="15"/>
  <c r="AS169" i="15"/>
  <c r="AT168" i="15"/>
  <c r="AS168" i="15"/>
  <c r="AT167" i="15"/>
  <c r="AS167" i="15"/>
  <c r="AT166" i="15"/>
  <c r="AS166" i="15"/>
  <c r="AT165" i="15"/>
  <c r="AS165" i="15"/>
  <c r="AT164" i="15"/>
  <c r="AS164" i="15"/>
  <c r="AT163" i="15"/>
  <c r="AS163" i="15"/>
  <c r="AT162" i="15"/>
  <c r="AS162" i="15"/>
  <c r="AT161" i="15"/>
  <c r="AS161" i="15"/>
  <c r="AT160" i="15"/>
  <c r="AS160" i="15"/>
  <c r="AT159" i="15"/>
  <c r="AS159" i="15"/>
  <c r="AT158" i="15"/>
  <c r="AS158" i="15"/>
  <c r="AT157" i="15"/>
  <c r="AS157" i="15"/>
  <c r="AT156" i="15"/>
  <c r="AS156" i="15"/>
  <c r="AT155" i="15"/>
  <c r="AS155" i="15"/>
  <c r="AT154" i="15"/>
  <c r="AS154" i="15"/>
  <c r="AT153" i="15"/>
  <c r="AS153" i="15"/>
  <c r="AT152" i="15"/>
  <c r="AS152" i="15"/>
  <c r="AT151" i="15"/>
  <c r="AS151" i="15"/>
  <c r="AT150" i="15"/>
  <c r="AS150" i="15"/>
  <c r="AT149" i="15"/>
  <c r="AS149" i="15"/>
  <c r="AT148" i="15"/>
  <c r="AS148" i="15"/>
  <c r="AT147" i="15"/>
  <c r="AS147" i="15"/>
  <c r="AT146" i="15"/>
  <c r="AS146" i="15"/>
  <c r="AT145" i="15"/>
  <c r="AS145" i="15"/>
  <c r="AT144" i="15"/>
  <c r="AS144" i="15"/>
  <c r="AT143" i="15"/>
  <c r="AS143" i="15"/>
  <c r="AT142" i="15"/>
  <c r="AS142" i="15"/>
  <c r="AT141" i="15"/>
  <c r="AS141" i="15"/>
  <c r="AT140" i="15"/>
  <c r="AS140" i="15"/>
  <c r="AT139" i="15"/>
  <c r="AS139" i="15"/>
  <c r="AT138" i="15"/>
  <c r="AS138" i="15"/>
  <c r="AT137" i="15"/>
  <c r="AS137" i="15"/>
  <c r="AT136" i="15"/>
  <c r="AS136" i="15"/>
  <c r="AT135" i="15"/>
  <c r="AS135" i="15"/>
  <c r="AT134" i="15"/>
  <c r="AS134" i="15"/>
  <c r="AT133" i="15"/>
  <c r="AS133" i="15"/>
  <c r="AT132" i="15"/>
  <c r="AS132" i="15"/>
  <c r="AT131" i="15"/>
  <c r="AS131" i="15"/>
  <c r="AT130" i="15"/>
  <c r="AS130" i="15"/>
  <c r="AT129" i="15"/>
  <c r="AS129" i="15"/>
  <c r="AT128" i="15"/>
  <c r="AS128" i="15"/>
  <c r="AT127" i="15"/>
  <c r="AS127" i="15"/>
  <c r="AT126" i="15"/>
  <c r="AS126" i="15"/>
  <c r="AT125" i="15"/>
  <c r="AS125" i="15"/>
  <c r="AT124" i="15"/>
  <c r="AS124" i="15"/>
  <c r="AT123" i="15"/>
  <c r="AS123" i="15"/>
  <c r="AT122" i="15"/>
  <c r="AS122" i="15"/>
  <c r="AT121" i="15"/>
  <c r="AS121" i="15"/>
  <c r="AT120" i="15"/>
  <c r="AS120" i="15"/>
  <c r="AT119" i="15"/>
  <c r="AS119" i="15"/>
  <c r="AT118" i="15"/>
  <c r="AS118" i="15"/>
  <c r="AT117" i="15"/>
  <c r="AS117" i="15"/>
  <c r="AT116" i="15"/>
  <c r="AS116" i="15"/>
  <c r="AT115" i="15"/>
  <c r="AS115" i="15"/>
  <c r="AT114" i="15"/>
  <c r="AS114" i="15"/>
  <c r="AT113" i="15"/>
  <c r="AS113" i="15"/>
  <c r="AT112" i="15"/>
  <c r="AS112" i="15"/>
  <c r="AT111" i="15"/>
  <c r="AS111" i="15"/>
  <c r="AT110" i="15"/>
  <c r="AS110" i="15"/>
  <c r="AT109" i="15"/>
  <c r="AS109" i="15"/>
  <c r="AT108" i="15"/>
  <c r="AS108" i="15"/>
  <c r="AT107" i="15"/>
  <c r="AS107" i="15"/>
  <c r="AT106" i="15"/>
  <c r="AS106" i="15"/>
  <c r="AT105" i="15"/>
  <c r="AS105" i="15"/>
  <c r="AT104" i="15"/>
  <c r="AS104" i="15"/>
  <c r="AT103" i="15"/>
  <c r="AS103" i="15"/>
  <c r="AT102" i="15"/>
  <c r="AS102" i="15"/>
  <c r="AT101" i="15"/>
  <c r="AS101" i="15"/>
  <c r="AT100" i="15"/>
  <c r="AS100" i="15"/>
  <c r="AT99" i="15"/>
  <c r="AS99" i="15"/>
  <c r="AT98" i="15"/>
  <c r="AS98" i="15"/>
  <c r="AT97" i="15"/>
  <c r="AS97" i="15"/>
  <c r="AT96" i="15"/>
  <c r="AS96" i="15"/>
  <c r="AT95" i="15"/>
  <c r="AS95" i="15"/>
  <c r="AT94" i="15"/>
  <c r="AS94" i="15"/>
  <c r="AT93" i="15"/>
  <c r="AS93" i="15"/>
  <c r="AT92" i="15"/>
  <c r="AS92" i="15"/>
  <c r="AT91" i="15"/>
  <c r="AS91" i="15"/>
  <c r="AT90" i="15"/>
  <c r="AS90" i="15"/>
  <c r="AT89" i="15"/>
  <c r="AS89" i="15"/>
  <c r="AT88" i="15"/>
  <c r="AS88" i="15"/>
  <c r="AT87" i="15"/>
  <c r="AS87" i="15"/>
  <c r="AT86" i="15"/>
  <c r="AS86" i="15"/>
  <c r="AT85" i="15"/>
  <c r="AS85" i="15"/>
  <c r="AT84" i="15"/>
  <c r="AS84" i="15"/>
  <c r="AT83" i="15"/>
  <c r="AS83" i="15"/>
  <c r="AT82" i="15"/>
  <c r="AS82" i="15"/>
  <c r="AT81" i="15"/>
  <c r="AS81" i="15"/>
  <c r="AT80" i="15"/>
  <c r="AS80" i="15"/>
  <c r="AT79" i="15"/>
  <c r="AS79" i="15"/>
  <c r="AT78" i="15"/>
  <c r="AS78" i="15"/>
  <c r="AT77" i="15"/>
  <c r="AS77" i="15"/>
  <c r="AT76" i="15"/>
  <c r="AS76" i="15"/>
  <c r="AT75" i="15"/>
  <c r="AS75" i="15"/>
  <c r="AT74" i="15"/>
  <c r="AS74" i="15"/>
  <c r="AT73" i="15"/>
  <c r="AS73" i="15"/>
  <c r="AT72" i="15"/>
  <c r="AS72" i="15"/>
  <c r="AT71" i="15"/>
  <c r="AS71" i="15"/>
  <c r="AT70" i="15"/>
  <c r="AS70" i="15"/>
  <c r="AT69" i="15"/>
  <c r="AS69" i="15"/>
  <c r="AT68" i="15"/>
  <c r="AS68" i="15"/>
  <c r="AT67" i="15"/>
  <c r="AS67" i="15"/>
  <c r="AT66" i="15"/>
  <c r="AS66" i="15"/>
  <c r="AT65" i="15"/>
  <c r="AS65" i="15"/>
  <c r="AT64" i="15"/>
  <c r="AS64" i="15"/>
  <c r="AT63" i="15"/>
  <c r="AS63" i="15"/>
  <c r="AT62" i="15"/>
  <c r="AS62" i="15"/>
  <c r="AT61" i="15"/>
  <c r="AS61" i="15"/>
  <c r="AT60" i="15"/>
  <c r="AS60" i="15"/>
  <c r="AT59" i="15"/>
  <c r="AS59" i="15"/>
  <c r="AT58" i="15"/>
  <c r="AS58" i="15"/>
  <c r="AT57" i="15"/>
  <c r="AS57" i="15"/>
  <c r="AT56" i="15"/>
  <c r="AS56" i="15"/>
  <c r="AT55" i="15"/>
  <c r="AS55" i="15"/>
  <c r="AT54" i="15"/>
  <c r="AS54" i="15"/>
  <c r="AT53" i="15"/>
  <c r="AS53" i="15"/>
  <c r="AT52" i="15"/>
  <c r="AS52" i="15"/>
  <c r="AT51" i="15"/>
  <c r="AS51" i="15"/>
  <c r="AT50" i="15"/>
  <c r="AS50" i="15"/>
  <c r="AT49" i="15"/>
  <c r="AS49" i="15"/>
  <c r="AT48" i="15"/>
  <c r="AS48" i="15"/>
  <c r="AT47" i="15"/>
  <c r="AS47" i="15"/>
  <c r="AT46" i="15"/>
  <c r="AS46" i="15"/>
  <c r="AT45" i="15"/>
  <c r="AS45" i="15"/>
  <c r="AT44" i="15"/>
  <c r="AS44" i="15"/>
  <c r="AT43" i="15"/>
  <c r="AS43" i="15"/>
  <c r="AT42" i="15"/>
  <c r="AS42" i="15"/>
  <c r="AT41" i="15"/>
  <c r="AS41" i="15"/>
  <c r="AT40" i="15"/>
  <c r="AS40" i="15"/>
  <c r="AT39" i="15"/>
  <c r="AS39" i="15"/>
  <c r="AT38" i="15"/>
  <c r="AS38" i="15"/>
  <c r="AT37" i="15"/>
  <c r="AS37" i="15"/>
  <c r="AT36" i="15"/>
  <c r="AS36" i="15"/>
  <c r="AT35" i="15"/>
  <c r="AS35" i="15"/>
  <c r="AT34" i="15"/>
  <c r="AS34" i="15"/>
  <c r="AT33" i="15"/>
  <c r="AS33" i="15"/>
  <c r="AT32" i="15"/>
  <c r="AS32" i="15"/>
  <c r="AT31" i="15"/>
  <c r="AS31" i="15"/>
  <c r="AT30" i="15"/>
  <c r="AS30" i="15"/>
  <c r="AT29" i="15"/>
  <c r="AS29" i="15"/>
  <c r="AT28" i="15"/>
  <c r="AS28" i="15"/>
  <c r="AT27" i="15"/>
  <c r="AS27" i="15"/>
  <c r="AT26" i="15"/>
  <c r="AS26" i="15"/>
  <c r="AT25" i="15"/>
  <c r="AS25" i="15"/>
  <c r="AT24" i="15"/>
  <c r="AS24" i="15"/>
  <c r="AT23" i="15"/>
  <c r="AS23" i="15"/>
  <c r="AT22" i="15"/>
  <c r="AS22" i="15"/>
  <c r="AT21" i="15"/>
  <c r="AS21" i="15"/>
  <c r="AT20" i="15"/>
  <c r="AS20" i="15"/>
  <c r="AT19" i="15"/>
  <c r="AS19" i="15"/>
  <c r="AT18" i="15"/>
  <c r="AS18" i="15"/>
  <c r="AT17" i="15"/>
  <c r="AS17" i="15"/>
  <c r="AT16" i="15"/>
  <c r="AS16" i="15"/>
  <c r="AT15" i="15"/>
  <c r="AS15" i="15"/>
  <c r="AT14" i="15"/>
  <c r="AS14" i="15"/>
  <c r="AT13" i="15"/>
  <c r="AS13" i="15"/>
  <c r="AT12" i="15"/>
  <c r="AS12" i="15"/>
  <c r="AT11" i="15"/>
  <c r="AS11" i="15"/>
  <c r="AT500" i="6"/>
  <c r="AS500" i="6"/>
  <c r="AT499" i="6"/>
  <c r="AS499" i="6"/>
  <c r="AT498" i="6"/>
  <c r="AS498" i="6"/>
  <c r="AT497" i="6"/>
  <c r="AS497" i="6"/>
  <c r="AT496" i="6"/>
  <c r="AS496" i="6"/>
  <c r="AT495" i="6"/>
  <c r="AS495" i="6"/>
  <c r="AT494" i="6"/>
  <c r="AS494" i="6"/>
  <c r="AT493" i="6"/>
  <c r="AS493" i="6"/>
  <c r="AT492" i="6"/>
  <c r="AS492" i="6"/>
  <c r="AT491" i="6"/>
  <c r="AS491" i="6"/>
  <c r="AT490" i="6"/>
  <c r="AS490" i="6"/>
  <c r="AT489" i="6"/>
  <c r="AS489" i="6"/>
  <c r="AT488" i="6"/>
  <c r="AS488" i="6"/>
  <c r="AT487" i="6"/>
  <c r="AS487" i="6"/>
  <c r="AT486" i="6"/>
  <c r="AS486" i="6"/>
  <c r="AT485" i="6"/>
  <c r="AS485" i="6"/>
  <c r="AT484" i="6"/>
  <c r="AS484" i="6"/>
  <c r="AT483" i="6"/>
  <c r="AS483" i="6"/>
  <c r="AT482" i="6"/>
  <c r="AS482" i="6"/>
  <c r="AT481" i="6"/>
  <c r="AS481" i="6"/>
  <c r="AT480" i="6"/>
  <c r="AS480" i="6"/>
  <c r="AT479" i="6"/>
  <c r="AS479" i="6"/>
  <c r="AT478" i="6"/>
  <c r="AS478" i="6"/>
  <c r="AT477" i="6"/>
  <c r="AS477" i="6"/>
  <c r="AT476" i="6"/>
  <c r="AS476" i="6"/>
  <c r="AT475" i="6"/>
  <c r="AS475" i="6"/>
  <c r="AT474" i="6"/>
  <c r="AS474" i="6"/>
  <c r="AT473" i="6"/>
  <c r="AS473" i="6"/>
  <c r="AT472" i="6"/>
  <c r="AS472" i="6"/>
  <c r="AT471" i="6"/>
  <c r="AS471" i="6"/>
  <c r="AT470" i="6"/>
  <c r="AS470" i="6"/>
  <c r="AT469" i="6"/>
  <c r="AS469" i="6"/>
  <c r="AT468" i="6"/>
  <c r="AS468" i="6"/>
  <c r="AT467" i="6"/>
  <c r="AS467" i="6"/>
  <c r="AT466" i="6"/>
  <c r="AS466" i="6"/>
  <c r="AT465" i="6"/>
  <c r="AS465" i="6"/>
  <c r="AT464" i="6"/>
  <c r="AS464" i="6"/>
  <c r="AT463" i="6"/>
  <c r="AS463" i="6"/>
  <c r="AT462" i="6"/>
  <c r="AS462" i="6"/>
  <c r="AT461" i="6"/>
  <c r="AS461" i="6"/>
  <c r="AT460" i="6"/>
  <c r="AS460" i="6"/>
  <c r="AT459" i="6"/>
  <c r="AS459" i="6"/>
  <c r="AT458" i="6"/>
  <c r="AS458" i="6"/>
  <c r="AT457" i="6"/>
  <c r="AS457" i="6"/>
  <c r="AT456" i="6"/>
  <c r="AS456" i="6"/>
  <c r="AT455" i="6"/>
  <c r="AS455" i="6"/>
  <c r="AT454" i="6"/>
  <c r="AS454" i="6"/>
  <c r="AT453" i="6"/>
  <c r="AS453" i="6"/>
  <c r="AT452" i="6"/>
  <c r="AS452" i="6"/>
  <c r="AT451" i="6"/>
  <c r="AS451" i="6"/>
  <c r="AT450" i="6"/>
  <c r="AS450" i="6"/>
  <c r="AT449" i="6"/>
  <c r="AS449" i="6"/>
  <c r="AT448" i="6"/>
  <c r="AS448" i="6"/>
  <c r="AT447" i="6"/>
  <c r="AS447" i="6"/>
  <c r="AT446" i="6"/>
  <c r="AS446" i="6"/>
  <c r="AT445" i="6"/>
  <c r="AS445" i="6"/>
  <c r="AT444" i="6"/>
  <c r="AS444" i="6"/>
  <c r="AT443" i="6"/>
  <c r="AS443" i="6"/>
  <c r="AT442" i="6"/>
  <c r="AS442" i="6"/>
  <c r="AT441" i="6"/>
  <c r="AS441" i="6"/>
  <c r="AT440" i="6"/>
  <c r="AS440" i="6"/>
  <c r="AT439" i="6"/>
  <c r="AS439" i="6"/>
  <c r="AT438" i="6"/>
  <c r="AS438" i="6"/>
  <c r="AT437" i="6"/>
  <c r="AS437" i="6"/>
  <c r="AT436" i="6"/>
  <c r="AS436" i="6"/>
  <c r="AT435" i="6"/>
  <c r="AS435" i="6"/>
  <c r="AT434" i="6"/>
  <c r="AS434" i="6"/>
  <c r="AT433" i="6"/>
  <c r="AS433" i="6"/>
  <c r="AT432" i="6"/>
  <c r="AS432" i="6"/>
  <c r="AT431" i="6"/>
  <c r="AS431" i="6"/>
  <c r="AT430" i="6"/>
  <c r="AS430" i="6"/>
  <c r="AT429" i="6"/>
  <c r="AS429" i="6"/>
  <c r="AT428" i="6"/>
  <c r="AS428" i="6"/>
  <c r="AT427" i="6"/>
  <c r="AS427" i="6"/>
  <c r="AT426" i="6"/>
  <c r="AS426" i="6"/>
  <c r="AT425" i="6"/>
  <c r="AS425" i="6"/>
  <c r="AT424" i="6"/>
  <c r="AS424" i="6"/>
  <c r="AT423" i="6"/>
  <c r="AS423" i="6"/>
  <c r="AT422" i="6"/>
  <c r="AS422" i="6"/>
  <c r="AT421" i="6"/>
  <c r="AS421" i="6"/>
  <c r="AT420" i="6"/>
  <c r="AS420" i="6"/>
  <c r="AT419" i="6"/>
  <c r="AS419" i="6"/>
  <c r="AT418" i="6"/>
  <c r="AS418" i="6"/>
  <c r="AT417" i="6"/>
  <c r="AS417" i="6"/>
  <c r="AT416" i="6"/>
  <c r="AS416" i="6"/>
  <c r="AT415" i="6"/>
  <c r="AS415" i="6"/>
  <c r="AT414" i="6"/>
  <c r="AS414" i="6"/>
  <c r="AT413" i="6"/>
  <c r="AS413" i="6"/>
  <c r="AT412" i="6"/>
  <c r="AS412" i="6"/>
  <c r="AT411" i="6"/>
  <c r="AS411" i="6"/>
  <c r="AT410" i="6"/>
  <c r="AS410" i="6"/>
  <c r="AT409" i="6"/>
  <c r="AS409" i="6"/>
  <c r="AT408" i="6"/>
  <c r="AS408" i="6"/>
  <c r="AT407" i="6"/>
  <c r="AS407" i="6"/>
  <c r="AT406" i="6"/>
  <c r="AS406" i="6"/>
  <c r="AT405" i="6"/>
  <c r="AS405" i="6"/>
  <c r="AT404" i="6"/>
  <c r="AS404" i="6"/>
  <c r="AT403" i="6"/>
  <c r="AS403" i="6"/>
  <c r="AT402" i="6"/>
  <c r="AS402" i="6"/>
  <c r="AT401" i="6"/>
  <c r="AS401" i="6"/>
  <c r="AT400" i="6"/>
  <c r="AS400" i="6"/>
  <c r="AT399" i="6"/>
  <c r="AS399" i="6"/>
  <c r="AT398" i="6"/>
  <c r="AS398" i="6"/>
  <c r="AT397" i="6"/>
  <c r="AS397" i="6"/>
  <c r="AT396" i="6"/>
  <c r="AS396" i="6"/>
  <c r="AT395" i="6"/>
  <c r="AS395" i="6"/>
  <c r="AT394" i="6"/>
  <c r="AS394" i="6"/>
  <c r="AT393" i="6"/>
  <c r="AS393" i="6"/>
  <c r="AT392" i="6"/>
  <c r="AS392" i="6"/>
  <c r="AT391" i="6"/>
  <c r="AS391" i="6"/>
  <c r="AT390" i="6"/>
  <c r="AS390" i="6"/>
  <c r="AT389" i="6"/>
  <c r="AS389" i="6"/>
  <c r="AT388" i="6"/>
  <c r="AS388" i="6"/>
  <c r="AT387" i="6"/>
  <c r="AS387" i="6"/>
  <c r="AT386" i="6"/>
  <c r="AS386" i="6"/>
  <c r="AT385" i="6"/>
  <c r="AS385" i="6"/>
  <c r="AT384" i="6"/>
  <c r="AS384" i="6"/>
  <c r="AT383" i="6"/>
  <c r="AS383" i="6"/>
  <c r="AT382" i="6"/>
  <c r="AS382" i="6"/>
  <c r="AT381" i="6"/>
  <c r="AS381" i="6"/>
  <c r="AT380" i="6"/>
  <c r="AS380" i="6"/>
  <c r="AT379" i="6"/>
  <c r="AS379" i="6"/>
  <c r="AT378" i="6"/>
  <c r="AS378" i="6"/>
  <c r="AT377" i="6"/>
  <c r="AS377" i="6"/>
  <c r="AT376" i="6"/>
  <c r="AS376" i="6"/>
  <c r="AT375" i="6"/>
  <c r="AS375" i="6"/>
  <c r="AT374" i="6"/>
  <c r="AS374" i="6"/>
  <c r="AT373" i="6"/>
  <c r="AS373" i="6"/>
  <c r="AT372" i="6"/>
  <c r="AS372" i="6"/>
  <c r="AT371" i="6"/>
  <c r="AS371" i="6"/>
  <c r="AT370" i="6"/>
  <c r="AS370" i="6"/>
  <c r="AT369" i="6"/>
  <c r="AS369" i="6"/>
  <c r="AT368" i="6"/>
  <c r="AS368" i="6"/>
  <c r="AT367" i="6"/>
  <c r="AS367" i="6"/>
  <c r="AT366" i="6"/>
  <c r="AS366" i="6"/>
  <c r="AT365" i="6"/>
  <c r="AS365" i="6"/>
  <c r="AT364" i="6"/>
  <c r="AS364" i="6"/>
  <c r="AT363" i="6"/>
  <c r="AS363" i="6"/>
  <c r="AT362" i="6"/>
  <c r="AS362" i="6"/>
  <c r="AT361" i="6"/>
  <c r="AS361" i="6"/>
  <c r="AT360" i="6"/>
  <c r="AS360" i="6"/>
  <c r="AT359" i="6"/>
  <c r="AS359" i="6"/>
  <c r="AT358" i="6"/>
  <c r="AS358" i="6"/>
  <c r="AT357" i="6"/>
  <c r="AS357" i="6"/>
  <c r="AT356" i="6"/>
  <c r="AS356" i="6"/>
  <c r="AT355" i="6"/>
  <c r="AS355" i="6"/>
  <c r="AT354" i="6"/>
  <c r="AS354" i="6"/>
  <c r="AT353" i="6"/>
  <c r="AS353" i="6"/>
  <c r="AT352" i="6"/>
  <c r="AS352" i="6"/>
  <c r="AT351" i="6"/>
  <c r="AS351" i="6"/>
  <c r="AT350" i="6"/>
  <c r="AS350" i="6"/>
  <c r="AT349" i="6"/>
  <c r="AS349" i="6"/>
  <c r="AT348" i="6"/>
  <c r="AS348" i="6"/>
  <c r="AT347" i="6"/>
  <c r="AS347" i="6"/>
  <c r="AT346" i="6"/>
  <c r="AS346" i="6"/>
  <c r="AT345" i="6"/>
  <c r="AS345" i="6"/>
  <c r="AT344" i="6"/>
  <c r="AS344" i="6"/>
  <c r="AT343" i="6"/>
  <c r="AS343" i="6"/>
  <c r="AT342" i="6"/>
  <c r="AS342" i="6"/>
  <c r="AT341" i="6"/>
  <c r="AS341" i="6"/>
  <c r="AT340" i="6"/>
  <c r="AS340" i="6"/>
  <c r="AT339" i="6"/>
  <c r="AS339" i="6"/>
  <c r="AT338" i="6"/>
  <c r="AS338" i="6"/>
  <c r="AT337" i="6"/>
  <c r="AS337" i="6"/>
  <c r="AT336" i="6"/>
  <c r="AS336" i="6"/>
  <c r="AT335" i="6"/>
  <c r="AS335" i="6"/>
  <c r="AT334" i="6"/>
  <c r="AS334" i="6"/>
  <c r="AT333" i="6"/>
  <c r="AS333" i="6"/>
  <c r="AT332" i="6"/>
  <c r="AS332" i="6"/>
  <c r="AT331" i="6"/>
  <c r="AS331" i="6"/>
  <c r="AT330" i="6"/>
  <c r="AS330" i="6"/>
  <c r="AT329" i="6"/>
  <c r="AS329" i="6"/>
  <c r="AT328" i="6"/>
  <c r="AS328" i="6"/>
  <c r="AT327" i="6"/>
  <c r="AS327" i="6"/>
  <c r="AT326" i="6"/>
  <c r="AS326" i="6"/>
  <c r="AT325" i="6"/>
  <c r="AS325" i="6"/>
  <c r="AT324" i="6"/>
  <c r="AS324" i="6"/>
  <c r="AT323" i="6"/>
  <c r="AS323" i="6"/>
  <c r="AT322" i="6"/>
  <c r="AS322" i="6"/>
  <c r="AT321" i="6"/>
  <c r="AS321" i="6"/>
  <c r="AT320" i="6"/>
  <c r="AS320" i="6"/>
  <c r="AT319" i="6"/>
  <c r="AS319" i="6"/>
  <c r="AT318" i="6"/>
  <c r="AS318" i="6"/>
  <c r="AT317" i="6"/>
  <c r="AS317" i="6"/>
  <c r="AT316" i="6"/>
  <c r="AS316" i="6"/>
  <c r="AT315" i="6"/>
  <c r="AS315" i="6"/>
  <c r="AT314" i="6"/>
  <c r="AS314" i="6"/>
  <c r="AT313" i="6"/>
  <c r="AS313" i="6"/>
  <c r="AT312" i="6"/>
  <c r="AS312" i="6"/>
  <c r="AT311" i="6"/>
  <c r="AS311" i="6"/>
  <c r="AT310" i="6"/>
  <c r="AS310" i="6"/>
  <c r="AT309" i="6"/>
  <c r="AS309" i="6"/>
  <c r="AT308" i="6"/>
  <c r="AS308" i="6"/>
  <c r="AT307" i="6"/>
  <c r="AS307" i="6"/>
  <c r="AT306" i="6"/>
  <c r="AS306" i="6"/>
  <c r="AT305" i="6"/>
  <c r="AS305" i="6"/>
  <c r="AT304" i="6"/>
  <c r="AS304" i="6"/>
  <c r="AT303" i="6"/>
  <c r="AS303" i="6"/>
  <c r="AT302" i="6"/>
  <c r="AS302" i="6"/>
  <c r="AT301" i="6"/>
  <c r="AS301" i="6"/>
  <c r="AT300" i="6"/>
  <c r="AS300" i="6"/>
  <c r="AT299" i="6"/>
  <c r="AS299" i="6"/>
  <c r="AT298" i="6"/>
  <c r="AS298" i="6"/>
  <c r="AT297" i="6"/>
  <c r="AS297" i="6"/>
  <c r="AT296" i="6"/>
  <c r="AS296" i="6"/>
  <c r="AT295" i="6"/>
  <c r="AS295" i="6"/>
  <c r="AT294" i="6"/>
  <c r="AS294" i="6"/>
  <c r="AT293" i="6"/>
  <c r="AS293" i="6"/>
  <c r="AT292" i="6"/>
  <c r="AS292" i="6"/>
  <c r="AT291" i="6"/>
  <c r="AS291" i="6"/>
  <c r="AT290" i="6"/>
  <c r="AS290" i="6"/>
  <c r="AT289" i="6"/>
  <c r="AS289" i="6"/>
  <c r="AT288" i="6"/>
  <c r="AS288" i="6"/>
  <c r="AT287" i="6"/>
  <c r="AS287" i="6"/>
  <c r="AT286" i="6"/>
  <c r="AS286" i="6"/>
  <c r="AT285" i="6"/>
  <c r="AS285" i="6"/>
  <c r="AT284" i="6"/>
  <c r="AS284" i="6"/>
  <c r="AT283" i="6"/>
  <c r="AS283" i="6"/>
  <c r="AT282" i="6"/>
  <c r="AS282" i="6"/>
  <c r="AT281" i="6"/>
  <c r="AS281" i="6"/>
  <c r="AT280" i="6"/>
  <c r="AS280" i="6"/>
  <c r="AT279" i="6"/>
  <c r="AS279" i="6"/>
  <c r="AT278" i="6"/>
  <c r="AS278" i="6"/>
  <c r="AT277" i="6"/>
  <c r="AS277" i="6"/>
  <c r="AT276" i="6"/>
  <c r="AS276" i="6"/>
  <c r="AT275" i="6"/>
  <c r="AS275" i="6"/>
  <c r="AT274" i="6"/>
  <c r="AS274" i="6"/>
  <c r="AT273" i="6"/>
  <c r="AS273" i="6"/>
  <c r="AT272" i="6"/>
  <c r="AS272" i="6"/>
  <c r="AT271" i="6"/>
  <c r="AS271" i="6"/>
  <c r="AT270" i="6"/>
  <c r="AS270" i="6"/>
  <c r="AT269" i="6"/>
  <c r="AS269" i="6"/>
  <c r="AT268" i="6"/>
  <c r="AS268" i="6"/>
  <c r="AT267" i="6"/>
  <c r="AS267" i="6"/>
  <c r="AT266" i="6"/>
  <c r="AS266" i="6"/>
  <c r="AT265" i="6"/>
  <c r="AS265" i="6"/>
  <c r="AT264" i="6"/>
  <c r="AS264" i="6"/>
  <c r="AT263" i="6"/>
  <c r="AS263" i="6"/>
  <c r="AT262" i="6"/>
  <c r="AS262" i="6"/>
  <c r="AT261" i="6"/>
  <c r="AS261" i="6"/>
  <c r="AT260" i="6"/>
  <c r="AS260" i="6"/>
  <c r="AT259" i="6"/>
  <c r="AS259" i="6"/>
  <c r="AT258" i="6"/>
  <c r="AS258" i="6"/>
  <c r="AT257" i="6"/>
  <c r="AS257" i="6"/>
  <c r="AT256" i="6"/>
  <c r="AS256" i="6"/>
  <c r="AT255" i="6"/>
  <c r="AS255" i="6"/>
  <c r="AT254" i="6"/>
  <c r="AS254" i="6"/>
  <c r="AT253" i="6"/>
  <c r="AS253" i="6"/>
  <c r="AT252" i="6"/>
  <c r="AS252" i="6"/>
  <c r="AT251" i="6"/>
  <c r="AS251" i="6"/>
  <c r="AT250" i="6"/>
  <c r="AS250" i="6"/>
  <c r="AT249" i="6"/>
  <c r="AS249" i="6"/>
  <c r="AT248" i="6"/>
  <c r="AS248" i="6"/>
  <c r="AT247" i="6"/>
  <c r="AS247" i="6"/>
  <c r="AT246" i="6"/>
  <c r="AS246" i="6"/>
  <c r="AT245" i="6"/>
  <c r="AS245" i="6"/>
  <c r="AT244" i="6"/>
  <c r="AS244" i="6"/>
  <c r="AT243" i="6"/>
  <c r="AS243" i="6"/>
  <c r="AT242" i="6"/>
  <c r="AS242" i="6"/>
  <c r="AT241" i="6"/>
  <c r="AS241" i="6"/>
  <c r="AT240" i="6"/>
  <c r="AS240" i="6"/>
  <c r="AT239" i="6"/>
  <c r="AS239" i="6"/>
  <c r="AT238" i="6"/>
  <c r="AS238" i="6"/>
  <c r="AT237" i="6"/>
  <c r="AS237" i="6"/>
  <c r="AT236" i="6"/>
  <c r="AS236" i="6"/>
  <c r="AT235" i="6"/>
  <c r="AS235" i="6"/>
  <c r="AT234" i="6"/>
  <c r="AS234" i="6"/>
  <c r="AT233" i="6"/>
  <c r="AS233" i="6"/>
  <c r="AT232" i="6"/>
  <c r="AS232" i="6"/>
  <c r="AT231" i="6"/>
  <c r="AS231" i="6"/>
  <c r="AT230" i="6"/>
  <c r="AS230" i="6"/>
  <c r="AT229" i="6"/>
  <c r="AS229" i="6"/>
  <c r="AT228" i="6"/>
  <c r="AS228" i="6"/>
  <c r="AT227" i="6"/>
  <c r="AS227" i="6"/>
  <c r="AT226" i="6"/>
  <c r="AS226" i="6"/>
  <c r="AT225" i="6"/>
  <c r="AS225" i="6"/>
  <c r="AT224" i="6"/>
  <c r="AS224" i="6"/>
  <c r="AT223" i="6"/>
  <c r="AS223" i="6"/>
  <c r="AT222" i="6"/>
  <c r="AS222" i="6"/>
  <c r="AT221" i="6"/>
  <c r="AS221" i="6"/>
  <c r="AT220" i="6"/>
  <c r="AS220" i="6"/>
  <c r="AT219" i="6"/>
  <c r="AS219" i="6"/>
  <c r="AT218" i="6"/>
  <c r="AS218" i="6"/>
  <c r="AT217" i="6"/>
  <c r="AS217" i="6"/>
  <c r="AT216" i="6"/>
  <c r="AS216" i="6"/>
  <c r="AT215" i="6"/>
  <c r="AS215" i="6"/>
  <c r="AT214" i="6"/>
  <c r="AS214" i="6"/>
  <c r="AT213" i="6"/>
  <c r="AS213" i="6"/>
  <c r="AT212" i="6"/>
  <c r="AS212" i="6"/>
  <c r="AT211" i="6"/>
  <c r="AS211" i="6"/>
  <c r="AT210" i="6"/>
  <c r="AS210" i="6"/>
  <c r="AT209" i="6"/>
  <c r="AS209" i="6"/>
  <c r="AT208" i="6"/>
  <c r="AS208" i="6"/>
  <c r="AT207" i="6"/>
  <c r="AS207" i="6"/>
  <c r="AT206" i="6"/>
  <c r="AS206" i="6"/>
  <c r="AT205" i="6"/>
  <c r="AS205" i="6"/>
  <c r="AT204" i="6"/>
  <c r="AS204" i="6"/>
  <c r="AT203" i="6"/>
  <c r="AS203" i="6"/>
  <c r="AT202" i="6"/>
  <c r="AS202" i="6"/>
  <c r="AT201" i="6"/>
  <c r="AS201" i="6"/>
  <c r="AT200" i="6"/>
  <c r="AS200" i="6"/>
  <c r="AT199" i="6"/>
  <c r="AS199" i="6"/>
  <c r="AT198" i="6"/>
  <c r="AS198" i="6"/>
  <c r="AT197" i="6"/>
  <c r="AS197" i="6"/>
  <c r="AT196" i="6"/>
  <c r="AS196" i="6"/>
  <c r="AT195" i="6"/>
  <c r="AS195" i="6"/>
  <c r="AT194" i="6"/>
  <c r="AS194" i="6"/>
  <c r="AT193" i="6"/>
  <c r="AS193" i="6"/>
  <c r="AT192" i="6"/>
  <c r="AS192" i="6"/>
  <c r="AT191" i="6"/>
  <c r="AS191" i="6"/>
  <c r="AT190" i="6"/>
  <c r="AS190" i="6"/>
  <c r="AT189" i="6"/>
  <c r="AS189" i="6"/>
  <c r="AT188" i="6"/>
  <c r="AS188" i="6"/>
  <c r="AT187" i="6"/>
  <c r="AS187" i="6"/>
  <c r="AT186" i="6"/>
  <c r="AS186" i="6"/>
  <c r="AT185" i="6"/>
  <c r="AS185" i="6"/>
  <c r="AT184" i="6"/>
  <c r="AS184" i="6"/>
  <c r="AT183" i="6"/>
  <c r="AS183" i="6"/>
  <c r="AT182" i="6"/>
  <c r="AS182" i="6"/>
  <c r="AT181" i="6"/>
  <c r="AS181" i="6"/>
  <c r="AT180" i="6"/>
  <c r="AS180" i="6"/>
  <c r="AT179" i="6"/>
  <c r="AS179" i="6"/>
  <c r="AT178" i="6"/>
  <c r="AS178" i="6"/>
  <c r="AT177" i="6"/>
  <c r="AS177" i="6"/>
  <c r="AT176" i="6"/>
  <c r="AS176" i="6"/>
  <c r="AT175" i="6"/>
  <c r="AS175" i="6"/>
  <c r="AT174" i="6"/>
  <c r="AS174" i="6"/>
  <c r="AT173" i="6"/>
  <c r="AS173" i="6"/>
  <c r="AT172" i="6"/>
  <c r="AS172" i="6"/>
  <c r="AT171" i="6"/>
  <c r="AS171" i="6"/>
  <c r="AT170" i="6"/>
  <c r="AS170" i="6"/>
  <c r="AT169" i="6"/>
  <c r="AS169" i="6"/>
  <c r="AT168" i="6"/>
  <c r="AS168" i="6"/>
  <c r="AT167" i="6"/>
  <c r="AS167" i="6"/>
  <c r="AT166" i="6"/>
  <c r="AS166" i="6"/>
  <c r="AT165" i="6"/>
  <c r="AS165" i="6"/>
  <c r="AT164" i="6"/>
  <c r="AS164" i="6"/>
  <c r="AT163" i="6"/>
  <c r="AS163" i="6"/>
  <c r="AT162" i="6"/>
  <c r="AS162" i="6"/>
  <c r="AT161" i="6"/>
  <c r="AS161" i="6"/>
  <c r="AT160" i="6"/>
  <c r="AS160" i="6"/>
  <c r="AT159" i="6"/>
  <c r="AS159" i="6"/>
  <c r="AT158" i="6"/>
  <c r="AS158" i="6"/>
  <c r="AT157" i="6"/>
  <c r="AS157" i="6"/>
  <c r="AT156" i="6"/>
  <c r="AS156" i="6"/>
  <c r="AT155" i="6"/>
  <c r="AS155" i="6"/>
  <c r="AT154" i="6"/>
  <c r="AS154" i="6"/>
  <c r="AT153" i="6"/>
  <c r="AS153" i="6"/>
  <c r="AT152" i="6"/>
  <c r="AS152" i="6"/>
  <c r="AT151" i="6"/>
  <c r="AS151" i="6"/>
  <c r="AT150" i="6"/>
  <c r="AS150" i="6"/>
  <c r="AT149" i="6"/>
  <c r="AS149" i="6"/>
  <c r="AT148" i="6"/>
  <c r="AS148" i="6"/>
  <c r="AT147" i="6"/>
  <c r="AS147" i="6"/>
  <c r="AT146" i="6"/>
  <c r="AS146" i="6"/>
  <c r="AT145" i="6"/>
  <c r="AS145" i="6"/>
  <c r="AT144" i="6"/>
  <c r="AS144" i="6"/>
  <c r="AT143" i="6"/>
  <c r="AS143" i="6"/>
  <c r="AT142" i="6"/>
  <c r="AS142" i="6"/>
  <c r="AT141" i="6"/>
  <c r="AS141" i="6"/>
  <c r="AT140" i="6"/>
  <c r="AS140" i="6"/>
  <c r="AT139" i="6"/>
  <c r="AS139" i="6"/>
  <c r="AT138" i="6"/>
  <c r="AS138" i="6"/>
  <c r="AT137" i="6"/>
  <c r="AS137" i="6"/>
  <c r="AT136" i="6"/>
  <c r="AS136" i="6"/>
  <c r="AT135" i="6"/>
  <c r="AS135" i="6"/>
  <c r="AT134" i="6"/>
  <c r="AS134" i="6"/>
  <c r="AT133" i="6"/>
  <c r="AS133" i="6"/>
  <c r="AT132" i="6"/>
  <c r="AS132" i="6"/>
  <c r="AT131" i="6"/>
  <c r="AS131" i="6"/>
  <c r="AT130" i="6"/>
  <c r="AS130" i="6"/>
  <c r="AT129" i="6"/>
  <c r="AS129" i="6"/>
  <c r="AT128" i="6"/>
  <c r="AS128" i="6"/>
  <c r="AT127" i="6"/>
  <c r="AS127" i="6"/>
  <c r="AT126" i="6"/>
  <c r="AS126" i="6"/>
  <c r="AT125" i="6"/>
  <c r="AS125" i="6"/>
  <c r="AT124" i="6"/>
  <c r="AS124" i="6"/>
  <c r="AT123" i="6"/>
  <c r="AS123" i="6"/>
  <c r="AT122" i="6"/>
  <c r="AS122" i="6"/>
  <c r="AT121" i="6"/>
  <c r="AS121" i="6"/>
  <c r="AT120" i="6"/>
  <c r="AS120" i="6"/>
  <c r="AT119" i="6"/>
  <c r="AS119" i="6"/>
  <c r="AT118" i="6"/>
  <c r="AS118" i="6"/>
  <c r="AT117" i="6"/>
  <c r="AS117" i="6"/>
  <c r="AT116" i="6"/>
  <c r="AS116" i="6"/>
  <c r="AT115" i="6"/>
  <c r="AS115" i="6"/>
  <c r="AT114" i="6"/>
  <c r="AS114" i="6"/>
  <c r="AT113" i="6"/>
  <c r="AS113" i="6"/>
  <c r="AT112" i="6"/>
  <c r="AS112" i="6"/>
  <c r="AT111" i="6"/>
  <c r="AS111" i="6"/>
  <c r="AT110" i="6"/>
  <c r="AS110" i="6"/>
  <c r="AT109" i="6"/>
  <c r="AS109" i="6"/>
  <c r="AT108" i="6"/>
  <c r="AS108" i="6"/>
  <c r="AT107" i="6"/>
  <c r="AS107" i="6"/>
  <c r="AT106" i="6"/>
  <c r="AS106" i="6"/>
  <c r="AT105" i="6"/>
  <c r="AS105" i="6"/>
  <c r="AT104" i="6"/>
  <c r="AS104" i="6"/>
  <c r="AT103" i="6"/>
  <c r="AS103" i="6"/>
  <c r="AT102" i="6"/>
  <c r="AS102" i="6"/>
  <c r="AT101" i="6"/>
  <c r="AS101" i="6"/>
  <c r="AT100" i="6"/>
  <c r="AS100" i="6"/>
  <c r="AT99" i="6"/>
  <c r="AS99" i="6"/>
  <c r="AT98" i="6"/>
  <c r="AS98" i="6"/>
  <c r="AT97" i="6"/>
  <c r="AS97" i="6"/>
  <c r="AT96" i="6"/>
  <c r="AS96" i="6"/>
  <c r="AT95" i="6"/>
  <c r="AS95" i="6"/>
  <c r="AT94" i="6"/>
  <c r="AS94" i="6"/>
  <c r="AT93" i="6"/>
  <c r="AS93" i="6"/>
  <c r="AT92" i="6"/>
  <c r="AS92" i="6"/>
  <c r="AT91" i="6"/>
  <c r="AS91" i="6"/>
  <c r="AT90" i="6"/>
  <c r="AS90" i="6"/>
  <c r="AT89" i="6"/>
  <c r="AS89" i="6"/>
  <c r="AT88" i="6"/>
  <c r="AS88" i="6"/>
  <c r="AT87" i="6"/>
  <c r="AS87" i="6"/>
  <c r="AT86" i="6"/>
  <c r="AS86" i="6"/>
  <c r="AT85" i="6"/>
  <c r="AS85" i="6"/>
  <c r="AT84" i="6"/>
  <c r="AS84" i="6"/>
  <c r="AT83" i="6"/>
  <c r="AS83" i="6"/>
  <c r="AT82" i="6"/>
  <c r="AS82" i="6"/>
  <c r="AT81" i="6"/>
  <c r="AS81" i="6"/>
  <c r="AT80" i="6"/>
  <c r="AS80" i="6"/>
  <c r="AT79" i="6"/>
  <c r="AS79" i="6"/>
  <c r="AT78" i="6"/>
  <c r="AS78" i="6"/>
  <c r="AT77" i="6"/>
  <c r="AS77" i="6"/>
  <c r="AT76" i="6"/>
  <c r="AS76" i="6"/>
  <c r="AT75" i="6"/>
  <c r="AS75" i="6"/>
  <c r="AT74" i="6"/>
  <c r="AS74" i="6"/>
  <c r="AT73" i="6"/>
  <c r="AS73" i="6"/>
  <c r="AT72" i="6"/>
  <c r="AS72" i="6"/>
  <c r="AT71" i="6"/>
  <c r="AS71" i="6"/>
  <c r="AT70" i="6"/>
  <c r="AS70" i="6"/>
  <c r="AT69" i="6"/>
  <c r="AS69" i="6"/>
  <c r="AT68" i="6"/>
  <c r="AS68" i="6"/>
  <c r="AT67" i="6"/>
  <c r="AS67" i="6"/>
  <c r="AT66" i="6"/>
  <c r="AS66" i="6"/>
  <c r="AT65" i="6"/>
  <c r="AS65" i="6"/>
  <c r="AT64" i="6"/>
  <c r="AS64" i="6"/>
  <c r="AT63" i="6"/>
  <c r="AS63" i="6"/>
  <c r="AT62" i="6"/>
  <c r="AS62" i="6"/>
  <c r="AT61" i="6"/>
  <c r="AS61" i="6"/>
  <c r="AT60" i="6"/>
  <c r="AS60" i="6"/>
  <c r="AT59" i="6"/>
  <c r="AS59" i="6"/>
  <c r="AT58" i="6"/>
  <c r="AS58" i="6"/>
  <c r="AT57" i="6"/>
  <c r="AS57" i="6"/>
  <c r="AT56" i="6"/>
  <c r="AS56" i="6"/>
  <c r="AT55" i="6"/>
  <c r="AS55" i="6"/>
  <c r="AT54" i="6"/>
  <c r="AS54" i="6"/>
  <c r="AT53" i="6"/>
  <c r="AS53" i="6"/>
  <c r="AT52" i="6"/>
  <c r="AS52" i="6"/>
  <c r="AT51" i="6"/>
  <c r="AS51" i="6"/>
  <c r="AT50" i="6"/>
  <c r="AS50" i="6"/>
  <c r="AT49" i="6"/>
  <c r="AS49" i="6"/>
  <c r="AT48" i="6"/>
  <c r="AS48" i="6"/>
  <c r="AT47" i="6"/>
  <c r="AS47" i="6"/>
  <c r="AT46" i="6"/>
  <c r="AS46" i="6"/>
  <c r="AT45" i="6"/>
  <c r="AS45" i="6"/>
  <c r="AT44" i="6"/>
  <c r="AS44" i="6"/>
  <c r="AT43" i="6"/>
  <c r="AS43" i="6"/>
  <c r="AT42" i="6"/>
  <c r="AS42" i="6"/>
  <c r="AT41" i="6"/>
  <c r="AS41" i="6"/>
  <c r="AT40" i="6"/>
  <c r="AS40" i="6"/>
  <c r="AT39" i="6"/>
  <c r="AS39" i="6"/>
  <c r="AT38" i="6"/>
  <c r="AS38" i="6"/>
  <c r="AT37" i="6"/>
  <c r="AS37" i="6"/>
  <c r="AT36" i="6"/>
  <c r="AS36" i="6"/>
  <c r="AT35" i="6"/>
  <c r="AS35" i="6"/>
  <c r="AT34" i="6"/>
  <c r="AS34" i="6"/>
  <c r="AT33" i="6"/>
  <c r="AS33" i="6"/>
  <c r="AT32" i="6"/>
  <c r="AS32" i="6"/>
  <c r="AT31" i="6"/>
  <c r="AS31" i="6"/>
  <c r="AT30" i="6"/>
  <c r="AS30" i="6"/>
  <c r="AT29" i="6"/>
  <c r="AS29" i="6"/>
  <c r="AT28" i="6"/>
  <c r="AS28" i="6"/>
  <c r="AT27" i="6"/>
  <c r="AS27" i="6"/>
  <c r="AT26" i="6"/>
  <c r="AS26" i="6"/>
  <c r="AT25" i="6"/>
  <c r="AS25" i="6"/>
  <c r="AT24" i="6"/>
  <c r="AS24" i="6"/>
  <c r="AT23" i="6"/>
  <c r="AS23" i="6"/>
  <c r="AT22" i="6"/>
  <c r="AS22" i="6"/>
  <c r="AT21" i="6"/>
  <c r="AS21" i="6"/>
  <c r="AT20" i="6"/>
  <c r="AS20" i="6"/>
  <c r="AT19" i="6"/>
  <c r="AS19" i="6"/>
  <c r="AT18" i="6"/>
  <c r="AS18" i="6"/>
  <c r="AT17" i="6"/>
  <c r="AS17" i="6"/>
  <c r="AT16" i="6"/>
  <c r="AS16" i="6"/>
  <c r="AT15" i="6"/>
  <c r="AS15" i="6"/>
  <c r="AT14" i="6"/>
  <c r="AS14" i="6"/>
  <c r="AT13" i="6"/>
  <c r="AS13" i="6"/>
  <c r="AT12" i="6"/>
  <c r="AS12" i="6"/>
  <c r="AT11" i="6"/>
  <c r="B18" i="11" l="1"/>
  <c r="B19" i="11" s="1"/>
  <c r="B20" i="11" s="1"/>
  <c r="B21" i="11" s="1"/>
  <c r="B22" i="11" s="1"/>
  <c r="B23" i="11" s="1"/>
  <c r="B24" i="11" s="1"/>
  <c r="B508" i="11"/>
  <c r="M10" i="4"/>
  <c r="M9" i="4"/>
  <c r="M8" i="4"/>
  <c r="M5" i="4"/>
  <c r="M4" i="4"/>
  <c r="L11" i="14"/>
  <c r="A18" i="11"/>
  <c r="A25" i="11" s="1"/>
  <c r="A32" i="11" s="1"/>
  <c r="A39" i="11" s="1"/>
  <c r="A46" i="11" s="1"/>
  <c r="A53" i="11" s="1"/>
  <c r="A60" i="11" s="1"/>
  <c r="A13" i="14"/>
  <c r="A19" i="14"/>
  <c r="A26" i="14" s="1"/>
  <c r="A33" i="14" s="1"/>
  <c r="A40" i="14" s="1"/>
  <c r="A47" i="14" s="1"/>
  <c r="A54" i="14" s="1"/>
  <c r="K12" i="14"/>
  <c r="L12" i="14"/>
  <c r="H12" i="14"/>
  <c r="I12" i="14"/>
  <c r="G12" i="14"/>
  <c r="J12" i="14"/>
  <c r="K11" i="14"/>
  <c r="AW11" i="14" s="1"/>
  <c r="A18" i="14"/>
  <c r="A25" i="14" s="1"/>
  <c r="A32" i="14" s="1"/>
  <c r="A39" i="14" s="1"/>
  <c r="A46" i="14" s="1"/>
  <c r="A53" i="14" s="1"/>
  <c r="A60" i="14" s="1"/>
  <c r="J11" i="14"/>
  <c r="I11" i="14"/>
  <c r="G12" i="11"/>
  <c r="I12" i="11"/>
  <c r="A19" i="11"/>
  <c r="A26" i="11" s="1"/>
  <c r="A33" i="11" s="1"/>
  <c r="A40" i="11" s="1"/>
  <c r="A47" i="11" s="1"/>
  <c r="A54" i="11" s="1"/>
  <c r="A20" i="11"/>
  <c r="A27" i="11" s="1"/>
  <c r="A34" i="11" s="1"/>
  <c r="A41" i="11" s="1"/>
  <c r="A48" i="11" s="1"/>
  <c r="A55" i="11" s="1"/>
  <c r="A14" i="11"/>
  <c r="H11" i="11"/>
  <c r="K11" i="11"/>
  <c r="AU11" i="11" s="1"/>
  <c r="J12" i="11"/>
  <c r="I11" i="11"/>
  <c r="J11" i="11"/>
  <c r="T500" i="11"/>
  <c r="S500" i="11"/>
  <c r="T499" i="11"/>
  <c r="S499" i="11"/>
  <c r="T498" i="11"/>
  <c r="S498" i="11"/>
  <c r="T497" i="11"/>
  <c r="S497" i="11"/>
  <c r="T496" i="11"/>
  <c r="S496" i="11"/>
  <c r="T495" i="11"/>
  <c r="S495" i="11"/>
  <c r="T494" i="11"/>
  <c r="S494" i="11"/>
  <c r="T493" i="11"/>
  <c r="S493" i="11"/>
  <c r="T492" i="11"/>
  <c r="S492" i="11"/>
  <c r="T491" i="11"/>
  <c r="S491" i="11"/>
  <c r="T490" i="11"/>
  <c r="S490" i="11"/>
  <c r="T489" i="11"/>
  <c r="S489" i="11"/>
  <c r="T488" i="11"/>
  <c r="S488" i="11"/>
  <c r="T487" i="11"/>
  <c r="S487" i="11"/>
  <c r="T486" i="11"/>
  <c r="S486" i="11"/>
  <c r="T485" i="11"/>
  <c r="S485" i="11"/>
  <c r="T484" i="11"/>
  <c r="S484" i="11"/>
  <c r="T483" i="11"/>
  <c r="S483" i="11"/>
  <c r="T482" i="11"/>
  <c r="S482" i="11"/>
  <c r="T481" i="11"/>
  <c r="S481" i="11"/>
  <c r="T480" i="11"/>
  <c r="S480" i="11"/>
  <c r="T479" i="11"/>
  <c r="S479" i="11"/>
  <c r="T478" i="11"/>
  <c r="S478" i="11"/>
  <c r="T477" i="11"/>
  <c r="S477" i="11"/>
  <c r="T476" i="11"/>
  <c r="S476" i="11"/>
  <c r="T475" i="11"/>
  <c r="S475" i="11"/>
  <c r="T474" i="11"/>
  <c r="S474" i="11"/>
  <c r="T473" i="11"/>
  <c r="S473" i="11"/>
  <c r="T472" i="11"/>
  <c r="S472" i="11"/>
  <c r="T471" i="11"/>
  <c r="S471" i="11"/>
  <c r="T470" i="11"/>
  <c r="S470" i="11"/>
  <c r="T469" i="11"/>
  <c r="S469" i="11"/>
  <c r="T468" i="11"/>
  <c r="S468" i="11"/>
  <c r="T467" i="11"/>
  <c r="S467" i="11"/>
  <c r="T466" i="11"/>
  <c r="S466" i="11"/>
  <c r="T465" i="11"/>
  <c r="S465" i="11"/>
  <c r="T464" i="11"/>
  <c r="S464" i="11"/>
  <c r="T463" i="11"/>
  <c r="S463" i="11"/>
  <c r="T462" i="11"/>
  <c r="S462" i="11"/>
  <c r="T461" i="11"/>
  <c r="S461" i="11"/>
  <c r="T460" i="11"/>
  <c r="S460" i="11"/>
  <c r="T459" i="11"/>
  <c r="S459" i="11"/>
  <c r="T458" i="11"/>
  <c r="S458" i="11"/>
  <c r="T457" i="11"/>
  <c r="S457" i="11"/>
  <c r="T456" i="11"/>
  <c r="S456" i="11"/>
  <c r="T455" i="11"/>
  <c r="S455" i="11"/>
  <c r="T454" i="11"/>
  <c r="S454" i="11"/>
  <c r="T453" i="11"/>
  <c r="S453" i="11"/>
  <c r="T452" i="11"/>
  <c r="S452" i="11"/>
  <c r="T451" i="11"/>
  <c r="S451" i="11"/>
  <c r="T450" i="11"/>
  <c r="S450" i="11"/>
  <c r="T449" i="11"/>
  <c r="S449" i="11"/>
  <c r="T448" i="11"/>
  <c r="S448" i="11"/>
  <c r="T447" i="11"/>
  <c r="S447" i="11"/>
  <c r="T446" i="11"/>
  <c r="S446" i="11"/>
  <c r="T445" i="11"/>
  <c r="S445" i="11"/>
  <c r="T444" i="11"/>
  <c r="S444" i="11"/>
  <c r="T443" i="11"/>
  <c r="S443" i="11"/>
  <c r="T442" i="11"/>
  <c r="S442" i="11"/>
  <c r="T441" i="11"/>
  <c r="S441" i="11"/>
  <c r="T440" i="11"/>
  <c r="S440" i="11"/>
  <c r="T439" i="11"/>
  <c r="S439" i="11"/>
  <c r="T438" i="11"/>
  <c r="S438" i="11"/>
  <c r="T437" i="11"/>
  <c r="S437" i="11"/>
  <c r="T436" i="11"/>
  <c r="S436" i="11"/>
  <c r="T435" i="11"/>
  <c r="S435" i="11"/>
  <c r="T434" i="11"/>
  <c r="S434" i="11"/>
  <c r="T433" i="11"/>
  <c r="S433" i="11"/>
  <c r="T432" i="11"/>
  <c r="S432" i="11"/>
  <c r="T431" i="11"/>
  <c r="S431" i="11"/>
  <c r="T430" i="11"/>
  <c r="S430" i="11"/>
  <c r="T429" i="11"/>
  <c r="S429" i="11"/>
  <c r="T428" i="11"/>
  <c r="S428" i="11"/>
  <c r="T427" i="11"/>
  <c r="S427" i="11"/>
  <c r="T426" i="11"/>
  <c r="S426" i="11"/>
  <c r="T425" i="11"/>
  <c r="S425" i="11"/>
  <c r="T424" i="11"/>
  <c r="S424" i="11"/>
  <c r="T423" i="11"/>
  <c r="S423" i="11"/>
  <c r="T422" i="11"/>
  <c r="S422" i="11"/>
  <c r="T421" i="11"/>
  <c r="S421" i="11"/>
  <c r="T420" i="11"/>
  <c r="S420" i="11"/>
  <c r="T419" i="11"/>
  <c r="S419" i="11"/>
  <c r="T418" i="11"/>
  <c r="S418" i="11"/>
  <c r="T417" i="11"/>
  <c r="S417" i="11"/>
  <c r="T416" i="11"/>
  <c r="S416" i="11"/>
  <c r="T415" i="11"/>
  <c r="S415" i="11"/>
  <c r="T414" i="11"/>
  <c r="S414" i="11"/>
  <c r="T413" i="11"/>
  <c r="S413" i="11"/>
  <c r="T412" i="11"/>
  <c r="S412" i="11"/>
  <c r="T411" i="11"/>
  <c r="S411" i="11"/>
  <c r="T410" i="11"/>
  <c r="S410" i="11"/>
  <c r="T409" i="11"/>
  <c r="S409" i="11"/>
  <c r="T408" i="11"/>
  <c r="S408" i="11"/>
  <c r="T407" i="11"/>
  <c r="S407" i="11"/>
  <c r="T406" i="11"/>
  <c r="S406" i="11"/>
  <c r="T405" i="11"/>
  <c r="S405" i="11"/>
  <c r="T404" i="11"/>
  <c r="S404" i="11"/>
  <c r="T403" i="11"/>
  <c r="S403" i="11"/>
  <c r="T402" i="11"/>
  <c r="S402" i="11"/>
  <c r="T401" i="11"/>
  <c r="S401" i="11"/>
  <c r="T400" i="11"/>
  <c r="S400" i="11"/>
  <c r="T399" i="11"/>
  <c r="S399" i="11"/>
  <c r="T398" i="11"/>
  <c r="S398" i="11"/>
  <c r="T397" i="11"/>
  <c r="S397" i="11"/>
  <c r="T396" i="11"/>
  <c r="S396" i="11"/>
  <c r="T395" i="11"/>
  <c r="S395" i="11"/>
  <c r="T394" i="11"/>
  <c r="S394" i="11"/>
  <c r="T393" i="11"/>
  <c r="S393" i="11"/>
  <c r="T392" i="11"/>
  <c r="S392" i="11"/>
  <c r="T391" i="11"/>
  <c r="S391" i="11"/>
  <c r="T390" i="11"/>
  <c r="S390" i="11"/>
  <c r="T389" i="11"/>
  <c r="S389" i="11"/>
  <c r="T388" i="11"/>
  <c r="S388" i="11"/>
  <c r="T387" i="11"/>
  <c r="S387" i="11"/>
  <c r="T386" i="11"/>
  <c r="S386" i="11"/>
  <c r="T385" i="11"/>
  <c r="S385" i="11"/>
  <c r="T384" i="11"/>
  <c r="S384" i="11"/>
  <c r="T383" i="11"/>
  <c r="S383" i="11"/>
  <c r="T382" i="11"/>
  <c r="S382" i="11"/>
  <c r="T381" i="11"/>
  <c r="S381" i="11"/>
  <c r="T380" i="11"/>
  <c r="S380" i="11"/>
  <c r="T379" i="11"/>
  <c r="S379" i="11"/>
  <c r="T378" i="11"/>
  <c r="S378" i="11"/>
  <c r="T377" i="11"/>
  <c r="S377" i="11"/>
  <c r="T376" i="11"/>
  <c r="S376" i="11"/>
  <c r="T375" i="11"/>
  <c r="S375" i="11"/>
  <c r="T374" i="11"/>
  <c r="S374" i="11"/>
  <c r="T373" i="11"/>
  <c r="S373" i="11"/>
  <c r="T372" i="11"/>
  <c r="S372" i="11"/>
  <c r="T371" i="11"/>
  <c r="S371" i="11"/>
  <c r="T370" i="11"/>
  <c r="S370" i="11"/>
  <c r="T369" i="11"/>
  <c r="S369" i="11"/>
  <c r="T368" i="11"/>
  <c r="S368" i="11"/>
  <c r="T367" i="11"/>
  <c r="S367" i="11"/>
  <c r="T366" i="11"/>
  <c r="S366" i="11"/>
  <c r="T365" i="11"/>
  <c r="S365" i="11"/>
  <c r="T364" i="11"/>
  <c r="S364" i="11"/>
  <c r="T363" i="11"/>
  <c r="S363" i="11"/>
  <c r="T362" i="11"/>
  <c r="S362" i="11"/>
  <c r="T361" i="11"/>
  <c r="S361" i="11"/>
  <c r="T360" i="11"/>
  <c r="S360" i="11"/>
  <c r="T359" i="11"/>
  <c r="S359" i="11"/>
  <c r="T358" i="11"/>
  <c r="S358" i="11"/>
  <c r="T357" i="11"/>
  <c r="S357" i="11"/>
  <c r="T356" i="11"/>
  <c r="S356" i="11"/>
  <c r="T355" i="11"/>
  <c r="S355" i="11"/>
  <c r="T354" i="11"/>
  <c r="S354" i="11"/>
  <c r="T353" i="11"/>
  <c r="S353" i="11"/>
  <c r="T352" i="11"/>
  <c r="S352" i="11"/>
  <c r="T351" i="11"/>
  <c r="S351" i="11"/>
  <c r="T350" i="11"/>
  <c r="S350" i="11"/>
  <c r="T349" i="11"/>
  <c r="S349" i="11"/>
  <c r="T348" i="11"/>
  <c r="S348" i="11"/>
  <c r="T347" i="11"/>
  <c r="S347" i="11"/>
  <c r="T346" i="11"/>
  <c r="S346" i="11"/>
  <c r="T345" i="11"/>
  <c r="S345" i="11"/>
  <c r="T344" i="11"/>
  <c r="S344" i="11"/>
  <c r="T343" i="11"/>
  <c r="S343" i="11"/>
  <c r="T342" i="11"/>
  <c r="S342" i="11"/>
  <c r="T341" i="11"/>
  <c r="S341" i="11"/>
  <c r="T340" i="11"/>
  <c r="S340" i="11"/>
  <c r="T339" i="11"/>
  <c r="S339" i="11"/>
  <c r="T338" i="11"/>
  <c r="S338" i="11"/>
  <c r="T337" i="11"/>
  <c r="S337" i="11"/>
  <c r="T336" i="11"/>
  <c r="S336" i="11"/>
  <c r="T335" i="11"/>
  <c r="S335" i="11"/>
  <c r="T334" i="11"/>
  <c r="S334" i="11"/>
  <c r="T333" i="11"/>
  <c r="S333" i="11"/>
  <c r="T332" i="11"/>
  <c r="S332" i="11"/>
  <c r="T331" i="11"/>
  <c r="S331" i="11"/>
  <c r="T330" i="11"/>
  <c r="S330" i="11"/>
  <c r="T329" i="11"/>
  <c r="S329" i="11"/>
  <c r="T328" i="11"/>
  <c r="S328" i="11"/>
  <c r="T327" i="11"/>
  <c r="S327" i="11"/>
  <c r="T326" i="11"/>
  <c r="S326" i="11"/>
  <c r="T325" i="11"/>
  <c r="S325" i="11"/>
  <c r="T324" i="11"/>
  <c r="S324" i="11"/>
  <c r="T323" i="11"/>
  <c r="S323" i="11"/>
  <c r="T322" i="11"/>
  <c r="S322" i="11"/>
  <c r="T321" i="11"/>
  <c r="S321" i="11"/>
  <c r="T320" i="11"/>
  <c r="S320" i="11"/>
  <c r="T319" i="11"/>
  <c r="S319" i="11"/>
  <c r="T318" i="11"/>
  <c r="S318" i="11"/>
  <c r="T317" i="11"/>
  <c r="S317" i="11"/>
  <c r="T316" i="11"/>
  <c r="S316" i="11"/>
  <c r="T315" i="11"/>
  <c r="S315" i="11"/>
  <c r="T314" i="11"/>
  <c r="S314" i="11"/>
  <c r="T313" i="11"/>
  <c r="S313" i="11"/>
  <c r="T312" i="11"/>
  <c r="S312" i="11"/>
  <c r="T311" i="11"/>
  <c r="S311" i="11"/>
  <c r="T310" i="11"/>
  <c r="S310" i="11"/>
  <c r="T309" i="11"/>
  <c r="S309" i="11"/>
  <c r="T308" i="11"/>
  <c r="S308" i="11"/>
  <c r="T307" i="11"/>
  <c r="S307" i="11"/>
  <c r="T306" i="11"/>
  <c r="S306" i="11"/>
  <c r="T305" i="11"/>
  <c r="S305" i="11"/>
  <c r="T304" i="11"/>
  <c r="S304" i="11"/>
  <c r="T303" i="11"/>
  <c r="S303" i="11"/>
  <c r="T302" i="11"/>
  <c r="S302" i="11"/>
  <c r="T301" i="11"/>
  <c r="S301" i="11"/>
  <c r="T300" i="11"/>
  <c r="S300" i="11"/>
  <c r="T299" i="11"/>
  <c r="S299" i="11"/>
  <c r="T298" i="11"/>
  <c r="S298" i="11"/>
  <c r="T297" i="11"/>
  <c r="S297" i="11"/>
  <c r="T296" i="11"/>
  <c r="S296" i="11"/>
  <c r="T295" i="11"/>
  <c r="S295" i="11"/>
  <c r="T294" i="11"/>
  <c r="S294" i="11"/>
  <c r="T293" i="11"/>
  <c r="S293" i="11"/>
  <c r="T292" i="11"/>
  <c r="S292" i="11"/>
  <c r="T291" i="11"/>
  <c r="S291" i="11"/>
  <c r="T290" i="11"/>
  <c r="S290" i="11"/>
  <c r="T289" i="11"/>
  <c r="S289" i="11"/>
  <c r="T288" i="11"/>
  <c r="S288" i="11"/>
  <c r="T287" i="11"/>
  <c r="S287" i="11"/>
  <c r="T286" i="11"/>
  <c r="S286" i="11"/>
  <c r="T285" i="11"/>
  <c r="S285" i="11"/>
  <c r="T284" i="11"/>
  <c r="S284" i="11"/>
  <c r="T283" i="11"/>
  <c r="S283" i="11"/>
  <c r="T282" i="11"/>
  <c r="S282" i="11"/>
  <c r="T281" i="11"/>
  <c r="S281" i="11"/>
  <c r="T280" i="11"/>
  <c r="S280" i="11"/>
  <c r="T279" i="11"/>
  <c r="S279" i="11"/>
  <c r="T278" i="11"/>
  <c r="S278" i="11"/>
  <c r="T277" i="11"/>
  <c r="S277" i="11"/>
  <c r="T276" i="11"/>
  <c r="S276" i="11"/>
  <c r="T275" i="11"/>
  <c r="S275" i="11"/>
  <c r="T274" i="11"/>
  <c r="S274" i="11"/>
  <c r="T273" i="11"/>
  <c r="S273" i="11"/>
  <c r="T272" i="11"/>
  <c r="S272" i="11"/>
  <c r="T271" i="11"/>
  <c r="S271" i="11"/>
  <c r="T270" i="11"/>
  <c r="S270" i="11"/>
  <c r="T269" i="11"/>
  <c r="S269" i="11"/>
  <c r="T268" i="11"/>
  <c r="S268" i="11"/>
  <c r="T267" i="11"/>
  <c r="S267" i="11"/>
  <c r="T266" i="11"/>
  <c r="S266" i="11"/>
  <c r="T265" i="11"/>
  <c r="S265" i="11"/>
  <c r="T264" i="11"/>
  <c r="S264" i="11"/>
  <c r="T263" i="11"/>
  <c r="S263" i="11"/>
  <c r="T262" i="11"/>
  <c r="S262" i="11"/>
  <c r="T261" i="11"/>
  <c r="S261" i="11"/>
  <c r="T260" i="11"/>
  <c r="S260" i="11"/>
  <c r="T259" i="11"/>
  <c r="S259" i="11"/>
  <c r="T258" i="11"/>
  <c r="S258" i="11"/>
  <c r="T257" i="11"/>
  <c r="S257" i="11"/>
  <c r="T256" i="11"/>
  <c r="S256" i="11"/>
  <c r="T255" i="11"/>
  <c r="S255" i="11"/>
  <c r="T254" i="11"/>
  <c r="S254" i="11"/>
  <c r="T253" i="11"/>
  <c r="S253" i="11"/>
  <c r="T252" i="11"/>
  <c r="S252" i="11"/>
  <c r="T251" i="11"/>
  <c r="S251" i="11"/>
  <c r="T250" i="11"/>
  <c r="S250" i="11"/>
  <c r="T249" i="11"/>
  <c r="S249" i="11"/>
  <c r="T248" i="11"/>
  <c r="S248" i="11"/>
  <c r="T247" i="11"/>
  <c r="S247" i="11"/>
  <c r="T246" i="11"/>
  <c r="S246" i="11"/>
  <c r="T245" i="11"/>
  <c r="S245" i="11"/>
  <c r="T244" i="11"/>
  <c r="S244" i="11"/>
  <c r="T243" i="11"/>
  <c r="S243" i="11"/>
  <c r="T242" i="11"/>
  <c r="S242" i="11"/>
  <c r="T241" i="11"/>
  <c r="S241" i="11"/>
  <c r="T240" i="11"/>
  <c r="S240" i="11"/>
  <c r="T239" i="11"/>
  <c r="S239" i="11"/>
  <c r="T238" i="11"/>
  <c r="S238" i="11"/>
  <c r="T237" i="11"/>
  <c r="S237" i="11"/>
  <c r="T236" i="11"/>
  <c r="S236" i="11"/>
  <c r="T235" i="11"/>
  <c r="S235" i="11"/>
  <c r="T234" i="11"/>
  <c r="S234" i="11"/>
  <c r="T233" i="11"/>
  <c r="S233" i="11"/>
  <c r="T232" i="11"/>
  <c r="S232" i="11"/>
  <c r="T231" i="11"/>
  <c r="S231" i="11"/>
  <c r="T230" i="11"/>
  <c r="S230" i="11"/>
  <c r="T229" i="11"/>
  <c r="S229" i="11"/>
  <c r="T228" i="11"/>
  <c r="S228" i="11"/>
  <c r="T227" i="11"/>
  <c r="S227" i="11"/>
  <c r="T226" i="11"/>
  <c r="S226" i="11"/>
  <c r="T225" i="11"/>
  <c r="S225" i="11"/>
  <c r="T224" i="11"/>
  <c r="S224" i="11"/>
  <c r="T223" i="11"/>
  <c r="S223" i="11"/>
  <c r="T222" i="11"/>
  <c r="S222" i="11"/>
  <c r="T221" i="11"/>
  <c r="S221" i="11"/>
  <c r="T220" i="11"/>
  <c r="S220" i="11"/>
  <c r="T219" i="11"/>
  <c r="S219" i="11"/>
  <c r="T218" i="11"/>
  <c r="S218" i="11"/>
  <c r="T217" i="11"/>
  <c r="S217" i="11"/>
  <c r="T216" i="11"/>
  <c r="S216" i="11"/>
  <c r="T215" i="11"/>
  <c r="S215" i="11"/>
  <c r="T214" i="11"/>
  <c r="S214" i="11"/>
  <c r="T213" i="11"/>
  <c r="S213" i="11"/>
  <c r="T212" i="11"/>
  <c r="S212" i="11"/>
  <c r="T211" i="11"/>
  <c r="S211" i="11"/>
  <c r="T210" i="11"/>
  <c r="S210" i="11"/>
  <c r="T209" i="11"/>
  <c r="S209" i="11"/>
  <c r="T208" i="11"/>
  <c r="S208" i="11"/>
  <c r="T207" i="11"/>
  <c r="S207" i="11"/>
  <c r="T206" i="11"/>
  <c r="S206" i="11"/>
  <c r="T205" i="11"/>
  <c r="S205" i="11"/>
  <c r="T204" i="11"/>
  <c r="S204" i="11"/>
  <c r="T203" i="11"/>
  <c r="S203" i="11"/>
  <c r="T202" i="11"/>
  <c r="S202" i="11"/>
  <c r="T201" i="11"/>
  <c r="S201" i="11"/>
  <c r="T200" i="11"/>
  <c r="S200" i="11"/>
  <c r="T199" i="11"/>
  <c r="S199" i="11"/>
  <c r="T198" i="11"/>
  <c r="S198" i="11"/>
  <c r="T197" i="11"/>
  <c r="S197" i="11"/>
  <c r="T196" i="11"/>
  <c r="S196" i="11"/>
  <c r="T195" i="11"/>
  <c r="S195" i="11"/>
  <c r="T194" i="11"/>
  <c r="S194" i="11"/>
  <c r="T193" i="11"/>
  <c r="S193" i="11"/>
  <c r="T192" i="11"/>
  <c r="S192" i="11"/>
  <c r="T191" i="11"/>
  <c r="S191" i="11"/>
  <c r="T190" i="11"/>
  <c r="S190" i="11"/>
  <c r="T189" i="11"/>
  <c r="S189" i="11"/>
  <c r="T188" i="11"/>
  <c r="S188" i="11"/>
  <c r="T187" i="11"/>
  <c r="S187" i="11"/>
  <c r="T186" i="11"/>
  <c r="S186" i="11"/>
  <c r="T185" i="11"/>
  <c r="S185" i="11"/>
  <c r="T184" i="11"/>
  <c r="S184" i="11"/>
  <c r="T183" i="11"/>
  <c r="S183" i="11"/>
  <c r="T182" i="11"/>
  <c r="S182" i="11"/>
  <c r="T181" i="11"/>
  <c r="S181" i="11"/>
  <c r="T180" i="11"/>
  <c r="S180" i="11"/>
  <c r="T179" i="11"/>
  <c r="S179" i="11"/>
  <c r="T178" i="11"/>
  <c r="S178" i="11"/>
  <c r="T177" i="11"/>
  <c r="S177" i="11"/>
  <c r="T176" i="11"/>
  <c r="S176" i="11"/>
  <c r="T175" i="11"/>
  <c r="S175" i="11"/>
  <c r="T174" i="11"/>
  <c r="S174" i="11"/>
  <c r="T173" i="11"/>
  <c r="S173" i="11"/>
  <c r="T172" i="11"/>
  <c r="S172" i="11"/>
  <c r="T171" i="11"/>
  <c r="S171" i="11"/>
  <c r="T170" i="11"/>
  <c r="S170" i="11"/>
  <c r="T169" i="11"/>
  <c r="S169" i="11"/>
  <c r="T168" i="11"/>
  <c r="S168" i="11"/>
  <c r="T167" i="11"/>
  <c r="S167" i="11"/>
  <c r="T166" i="11"/>
  <c r="S166" i="11"/>
  <c r="T165" i="11"/>
  <c r="S165" i="11"/>
  <c r="T164" i="11"/>
  <c r="S164" i="11"/>
  <c r="T163" i="11"/>
  <c r="S163" i="11"/>
  <c r="T162" i="11"/>
  <c r="S162" i="11"/>
  <c r="T161" i="11"/>
  <c r="S161" i="11"/>
  <c r="T160" i="11"/>
  <c r="S160" i="11"/>
  <c r="T159" i="11"/>
  <c r="S159" i="11"/>
  <c r="T158" i="11"/>
  <c r="S158" i="11"/>
  <c r="T157" i="11"/>
  <c r="S157" i="11"/>
  <c r="T156" i="11"/>
  <c r="S156" i="11"/>
  <c r="T155" i="11"/>
  <c r="S155" i="11"/>
  <c r="T154" i="11"/>
  <c r="S154" i="11"/>
  <c r="T153" i="11"/>
  <c r="S153" i="11"/>
  <c r="T152" i="11"/>
  <c r="S152" i="11"/>
  <c r="T151" i="11"/>
  <c r="S151" i="11"/>
  <c r="T150" i="11"/>
  <c r="S150" i="11"/>
  <c r="T149" i="11"/>
  <c r="S149" i="11"/>
  <c r="T148" i="11"/>
  <c r="S148" i="11"/>
  <c r="T147" i="11"/>
  <c r="S147" i="11"/>
  <c r="T146" i="11"/>
  <c r="S146" i="11"/>
  <c r="T145" i="11"/>
  <c r="S145" i="11"/>
  <c r="T144" i="11"/>
  <c r="S144" i="11"/>
  <c r="T143" i="11"/>
  <c r="S143" i="11"/>
  <c r="T142" i="11"/>
  <c r="S142" i="11"/>
  <c r="T141" i="11"/>
  <c r="S141" i="11"/>
  <c r="T140" i="11"/>
  <c r="S140" i="11"/>
  <c r="T139" i="11"/>
  <c r="S139" i="11"/>
  <c r="T138" i="11"/>
  <c r="S138" i="11"/>
  <c r="T137" i="11"/>
  <c r="S137" i="11"/>
  <c r="T136" i="11"/>
  <c r="S136" i="11"/>
  <c r="T135" i="11"/>
  <c r="S135" i="11"/>
  <c r="T134" i="11"/>
  <c r="S134" i="11"/>
  <c r="T133" i="11"/>
  <c r="S133" i="11"/>
  <c r="T132" i="11"/>
  <c r="S132" i="11"/>
  <c r="T131" i="11"/>
  <c r="S131" i="11"/>
  <c r="T130" i="11"/>
  <c r="S130" i="11"/>
  <c r="T129" i="11"/>
  <c r="S129" i="11"/>
  <c r="T128" i="11"/>
  <c r="S128" i="11"/>
  <c r="T127" i="11"/>
  <c r="S127" i="11"/>
  <c r="T126" i="11"/>
  <c r="S126" i="11"/>
  <c r="T125" i="11"/>
  <c r="S125" i="11"/>
  <c r="T124" i="11"/>
  <c r="S124" i="11"/>
  <c r="T123" i="11"/>
  <c r="S123" i="11"/>
  <c r="T122" i="11"/>
  <c r="S122" i="11"/>
  <c r="T121" i="11"/>
  <c r="S121" i="11"/>
  <c r="T120" i="11"/>
  <c r="S120" i="11"/>
  <c r="T119" i="11"/>
  <c r="S119" i="11"/>
  <c r="T118" i="11"/>
  <c r="S118" i="11"/>
  <c r="T500" i="16"/>
  <c r="S500" i="16"/>
  <c r="T499" i="16"/>
  <c r="S499" i="16"/>
  <c r="T498" i="16"/>
  <c r="S498" i="16"/>
  <c r="T497" i="16"/>
  <c r="S497" i="16"/>
  <c r="T496" i="16"/>
  <c r="S496" i="16"/>
  <c r="T495" i="16"/>
  <c r="S495" i="16"/>
  <c r="T494" i="16"/>
  <c r="S494" i="16"/>
  <c r="T493" i="16"/>
  <c r="S493" i="16"/>
  <c r="T492" i="16"/>
  <c r="S492" i="16"/>
  <c r="T491" i="16"/>
  <c r="S491" i="16"/>
  <c r="T490" i="16"/>
  <c r="S490" i="16"/>
  <c r="T489" i="16"/>
  <c r="S489" i="16"/>
  <c r="T488" i="16"/>
  <c r="S488" i="16"/>
  <c r="T487" i="16"/>
  <c r="S487" i="16"/>
  <c r="T486" i="16"/>
  <c r="S486" i="16"/>
  <c r="T485" i="16"/>
  <c r="S485" i="16"/>
  <c r="T484" i="16"/>
  <c r="S484" i="16"/>
  <c r="T483" i="16"/>
  <c r="S483" i="16"/>
  <c r="T482" i="16"/>
  <c r="S482" i="16"/>
  <c r="T481" i="16"/>
  <c r="S481" i="16"/>
  <c r="T480" i="16"/>
  <c r="S480" i="16"/>
  <c r="T479" i="16"/>
  <c r="S479" i="16"/>
  <c r="T478" i="16"/>
  <c r="S478" i="16"/>
  <c r="T477" i="16"/>
  <c r="S477" i="16"/>
  <c r="T476" i="16"/>
  <c r="S476" i="16"/>
  <c r="T475" i="16"/>
  <c r="S475" i="16"/>
  <c r="T474" i="16"/>
  <c r="S474" i="16"/>
  <c r="T473" i="16"/>
  <c r="S473" i="16"/>
  <c r="T472" i="16"/>
  <c r="S472" i="16"/>
  <c r="T471" i="16"/>
  <c r="S471" i="16"/>
  <c r="T470" i="16"/>
  <c r="S470" i="16"/>
  <c r="T469" i="16"/>
  <c r="S469" i="16"/>
  <c r="T468" i="16"/>
  <c r="S468" i="16"/>
  <c r="T467" i="16"/>
  <c r="S467" i="16"/>
  <c r="T466" i="16"/>
  <c r="S466" i="16"/>
  <c r="T465" i="16"/>
  <c r="S465" i="16"/>
  <c r="T464" i="16"/>
  <c r="S464" i="16"/>
  <c r="T463" i="16"/>
  <c r="S463" i="16"/>
  <c r="T462" i="16"/>
  <c r="S462" i="16"/>
  <c r="T461" i="16"/>
  <c r="S461" i="16"/>
  <c r="T460" i="16"/>
  <c r="S460" i="16"/>
  <c r="T459" i="16"/>
  <c r="S459" i="16"/>
  <c r="T458" i="16"/>
  <c r="S458" i="16"/>
  <c r="T457" i="16"/>
  <c r="S457" i="16"/>
  <c r="T456" i="16"/>
  <c r="S456" i="16"/>
  <c r="T455" i="16"/>
  <c r="S455" i="16"/>
  <c r="T454" i="16"/>
  <c r="S454" i="16"/>
  <c r="T453" i="16"/>
  <c r="S453" i="16"/>
  <c r="T452" i="16"/>
  <c r="S452" i="16"/>
  <c r="T451" i="16"/>
  <c r="S451" i="16"/>
  <c r="T450" i="16"/>
  <c r="S450" i="16"/>
  <c r="T449" i="16"/>
  <c r="S449" i="16"/>
  <c r="T448" i="16"/>
  <c r="S448" i="16"/>
  <c r="T447" i="16"/>
  <c r="S447" i="16"/>
  <c r="T446" i="16"/>
  <c r="S446" i="16"/>
  <c r="T445" i="16"/>
  <c r="S445" i="16"/>
  <c r="T444" i="16"/>
  <c r="S444" i="16"/>
  <c r="T443" i="16"/>
  <c r="S443" i="16"/>
  <c r="T442" i="16"/>
  <c r="S442" i="16"/>
  <c r="T441" i="16"/>
  <c r="S441" i="16"/>
  <c r="T440" i="16"/>
  <c r="S440" i="16"/>
  <c r="T439" i="16"/>
  <c r="S439" i="16"/>
  <c r="T438" i="16"/>
  <c r="S438" i="16"/>
  <c r="T437" i="16"/>
  <c r="S437" i="16"/>
  <c r="T436" i="16"/>
  <c r="S436" i="16"/>
  <c r="T435" i="16"/>
  <c r="S435" i="16"/>
  <c r="T434" i="16"/>
  <c r="S434" i="16"/>
  <c r="T433" i="16"/>
  <c r="S433" i="16"/>
  <c r="T432" i="16"/>
  <c r="S432" i="16"/>
  <c r="T431" i="16"/>
  <c r="S431" i="16"/>
  <c r="T430" i="16"/>
  <c r="S430" i="16"/>
  <c r="T429" i="16"/>
  <c r="S429" i="16"/>
  <c r="T428" i="16"/>
  <c r="S428" i="16"/>
  <c r="T427" i="16"/>
  <c r="S427" i="16"/>
  <c r="T426" i="16"/>
  <c r="S426" i="16"/>
  <c r="T425" i="16"/>
  <c r="S425" i="16"/>
  <c r="T424" i="16"/>
  <c r="S424" i="16"/>
  <c r="T423" i="16"/>
  <c r="S423" i="16"/>
  <c r="T422" i="16"/>
  <c r="S422" i="16"/>
  <c r="T421" i="16"/>
  <c r="S421" i="16"/>
  <c r="T420" i="16"/>
  <c r="S420" i="16"/>
  <c r="T419" i="16"/>
  <c r="S419" i="16"/>
  <c r="T418" i="16"/>
  <c r="S418" i="16"/>
  <c r="T417" i="16"/>
  <c r="S417" i="16"/>
  <c r="T416" i="16"/>
  <c r="S416" i="16"/>
  <c r="T415" i="16"/>
  <c r="S415" i="16"/>
  <c r="T414" i="16"/>
  <c r="S414" i="16"/>
  <c r="T413" i="16"/>
  <c r="S413" i="16"/>
  <c r="T412" i="16"/>
  <c r="S412" i="16"/>
  <c r="T411" i="16"/>
  <c r="S411" i="16"/>
  <c r="T410" i="16"/>
  <c r="S410" i="16"/>
  <c r="T409" i="16"/>
  <c r="S409" i="16"/>
  <c r="T408" i="16"/>
  <c r="S408" i="16"/>
  <c r="T407" i="16"/>
  <c r="S407" i="16"/>
  <c r="T406" i="16"/>
  <c r="S406" i="16"/>
  <c r="T405" i="16"/>
  <c r="S405" i="16"/>
  <c r="T404" i="16"/>
  <c r="S404" i="16"/>
  <c r="T403" i="16"/>
  <c r="S403" i="16"/>
  <c r="T402" i="16"/>
  <c r="S402" i="16"/>
  <c r="T401" i="16"/>
  <c r="S401" i="16"/>
  <c r="T400" i="16"/>
  <c r="S400" i="16"/>
  <c r="T399" i="16"/>
  <c r="S399" i="16"/>
  <c r="T398" i="16"/>
  <c r="S398" i="16"/>
  <c r="T397" i="16"/>
  <c r="S397" i="16"/>
  <c r="T396" i="16"/>
  <c r="S396" i="16"/>
  <c r="T395" i="16"/>
  <c r="S395" i="16"/>
  <c r="T394" i="16"/>
  <c r="S394" i="16"/>
  <c r="T393" i="16"/>
  <c r="S393" i="16"/>
  <c r="T392" i="16"/>
  <c r="S392" i="16"/>
  <c r="T391" i="16"/>
  <c r="S391" i="16"/>
  <c r="T390" i="16"/>
  <c r="S390" i="16"/>
  <c r="T389" i="16"/>
  <c r="S389" i="16"/>
  <c r="T388" i="16"/>
  <c r="S388" i="16"/>
  <c r="T387" i="16"/>
  <c r="S387" i="16"/>
  <c r="T386" i="16"/>
  <c r="S386" i="16"/>
  <c r="T385" i="16"/>
  <c r="S385" i="16"/>
  <c r="T384" i="16"/>
  <c r="S384" i="16"/>
  <c r="T383" i="16"/>
  <c r="S383" i="16"/>
  <c r="T382" i="16"/>
  <c r="S382" i="16"/>
  <c r="T381" i="16"/>
  <c r="S381" i="16"/>
  <c r="T380" i="16"/>
  <c r="S380" i="16"/>
  <c r="T379" i="16"/>
  <c r="S379" i="16"/>
  <c r="T378" i="16"/>
  <c r="S378" i="16"/>
  <c r="T377" i="16"/>
  <c r="S377" i="16"/>
  <c r="T376" i="16"/>
  <c r="S376" i="16"/>
  <c r="T375" i="16"/>
  <c r="S375" i="16"/>
  <c r="T374" i="16"/>
  <c r="S374" i="16"/>
  <c r="T373" i="16"/>
  <c r="S373" i="16"/>
  <c r="T372" i="16"/>
  <c r="S372" i="16"/>
  <c r="T371" i="16"/>
  <c r="S371" i="16"/>
  <c r="T370" i="16"/>
  <c r="S370" i="16"/>
  <c r="T369" i="16"/>
  <c r="S369" i="16"/>
  <c r="T368" i="16"/>
  <c r="S368" i="16"/>
  <c r="T367" i="16"/>
  <c r="S367" i="16"/>
  <c r="T366" i="16"/>
  <c r="S366" i="16"/>
  <c r="T365" i="16"/>
  <c r="S365" i="16"/>
  <c r="T364" i="16"/>
  <c r="S364" i="16"/>
  <c r="T363" i="16"/>
  <c r="S363" i="16"/>
  <c r="T362" i="16"/>
  <c r="S362" i="16"/>
  <c r="T361" i="16"/>
  <c r="S361" i="16"/>
  <c r="T360" i="16"/>
  <c r="S360" i="16"/>
  <c r="T359" i="16"/>
  <c r="S359" i="16"/>
  <c r="T358" i="16"/>
  <c r="S358" i="16"/>
  <c r="T357" i="16"/>
  <c r="S357" i="16"/>
  <c r="T356" i="16"/>
  <c r="S356" i="16"/>
  <c r="T355" i="16"/>
  <c r="S355" i="16"/>
  <c r="T354" i="16"/>
  <c r="S354" i="16"/>
  <c r="T353" i="16"/>
  <c r="S353" i="16"/>
  <c r="T352" i="16"/>
  <c r="S352" i="16"/>
  <c r="T351" i="16"/>
  <c r="S351" i="16"/>
  <c r="T350" i="16"/>
  <c r="S350" i="16"/>
  <c r="T349" i="16"/>
  <c r="S349" i="16"/>
  <c r="T348" i="16"/>
  <c r="S348" i="16"/>
  <c r="T347" i="16"/>
  <c r="S347" i="16"/>
  <c r="T346" i="16"/>
  <c r="S346" i="16"/>
  <c r="T345" i="16"/>
  <c r="S345" i="16"/>
  <c r="T344" i="16"/>
  <c r="S344" i="16"/>
  <c r="T343" i="16"/>
  <c r="S343" i="16"/>
  <c r="T342" i="16"/>
  <c r="S342" i="16"/>
  <c r="T341" i="16"/>
  <c r="S341" i="16"/>
  <c r="T340" i="16"/>
  <c r="S340" i="16"/>
  <c r="T339" i="16"/>
  <c r="S339" i="16"/>
  <c r="T338" i="16"/>
  <c r="S338" i="16"/>
  <c r="T337" i="16"/>
  <c r="S337" i="16"/>
  <c r="T336" i="16"/>
  <c r="S336" i="16"/>
  <c r="T335" i="16"/>
  <c r="S335" i="16"/>
  <c r="T334" i="16"/>
  <c r="S334" i="16"/>
  <c r="T333" i="16"/>
  <c r="S333" i="16"/>
  <c r="T332" i="16"/>
  <c r="S332" i="16"/>
  <c r="T331" i="16"/>
  <c r="S331" i="16"/>
  <c r="T330" i="16"/>
  <c r="S330" i="16"/>
  <c r="T329" i="16"/>
  <c r="S329" i="16"/>
  <c r="T328" i="16"/>
  <c r="S328" i="16"/>
  <c r="T327" i="16"/>
  <c r="S327" i="16"/>
  <c r="T326" i="16"/>
  <c r="S326" i="16"/>
  <c r="T325" i="16"/>
  <c r="S325" i="16"/>
  <c r="T324" i="16"/>
  <c r="S324" i="16"/>
  <c r="T323" i="16"/>
  <c r="S323" i="16"/>
  <c r="T322" i="16"/>
  <c r="S322" i="16"/>
  <c r="T321" i="16"/>
  <c r="S321" i="16"/>
  <c r="T320" i="16"/>
  <c r="S320" i="16"/>
  <c r="T319" i="16"/>
  <c r="S319" i="16"/>
  <c r="T318" i="16"/>
  <c r="S318" i="16"/>
  <c r="T317" i="16"/>
  <c r="S317" i="16"/>
  <c r="T316" i="16"/>
  <c r="S316" i="16"/>
  <c r="T315" i="16"/>
  <c r="S315" i="16"/>
  <c r="T314" i="16"/>
  <c r="S314" i="16"/>
  <c r="T313" i="16"/>
  <c r="S313" i="16"/>
  <c r="T312" i="16"/>
  <c r="S312" i="16"/>
  <c r="T311" i="16"/>
  <c r="S311" i="16"/>
  <c r="T310" i="16"/>
  <c r="S310" i="16"/>
  <c r="T309" i="16"/>
  <c r="S309" i="16"/>
  <c r="T308" i="16"/>
  <c r="S308" i="16"/>
  <c r="T307" i="16"/>
  <c r="S307" i="16"/>
  <c r="T306" i="16"/>
  <c r="S306" i="16"/>
  <c r="T305" i="16"/>
  <c r="S305" i="16"/>
  <c r="T304" i="16"/>
  <c r="S304" i="16"/>
  <c r="T303" i="16"/>
  <c r="S303" i="16"/>
  <c r="T302" i="16"/>
  <c r="S302" i="16"/>
  <c r="T301" i="16"/>
  <c r="S301" i="16"/>
  <c r="T300" i="16"/>
  <c r="S300" i="16"/>
  <c r="T299" i="16"/>
  <c r="S299" i="16"/>
  <c r="T298" i="16"/>
  <c r="S298" i="16"/>
  <c r="T297" i="16"/>
  <c r="S297" i="16"/>
  <c r="T296" i="16"/>
  <c r="S296" i="16"/>
  <c r="T295" i="16"/>
  <c r="S295" i="16"/>
  <c r="T294" i="16"/>
  <c r="S294" i="16"/>
  <c r="T293" i="16"/>
  <c r="S293" i="16"/>
  <c r="T292" i="16"/>
  <c r="S292" i="16"/>
  <c r="T291" i="16"/>
  <c r="S291" i="16"/>
  <c r="T290" i="16"/>
  <c r="S290" i="16"/>
  <c r="T289" i="16"/>
  <c r="S289" i="16"/>
  <c r="T288" i="16"/>
  <c r="S288" i="16"/>
  <c r="T287" i="16"/>
  <c r="S287" i="16"/>
  <c r="T286" i="16"/>
  <c r="S286" i="16"/>
  <c r="T285" i="16"/>
  <c r="S285" i="16"/>
  <c r="T284" i="16"/>
  <c r="S284" i="16"/>
  <c r="T283" i="16"/>
  <c r="S283" i="16"/>
  <c r="T282" i="16"/>
  <c r="S282" i="16"/>
  <c r="T281" i="16"/>
  <c r="S281" i="16"/>
  <c r="T280" i="16"/>
  <c r="S280" i="16"/>
  <c r="T279" i="16"/>
  <c r="S279" i="16"/>
  <c r="T278" i="16"/>
  <c r="S278" i="16"/>
  <c r="T277" i="16"/>
  <c r="S277" i="16"/>
  <c r="T276" i="16"/>
  <c r="S276" i="16"/>
  <c r="T275" i="16"/>
  <c r="S275" i="16"/>
  <c r="T274" i="16"/>
  <c r="S274" i="16"/>
  <c r="T273" i="16"/>
  <c r="S273" i="16"/>
  <c r="T272" i="16"/>
  <c r="S272" i="16"/>
  <c r="T271" i="16"/>
  <c r="S271" i="16"/>
  <c r="T270" i="16"/>
  <c r="S270" i="16"/>
  <c r="T269" i="16"/>
  <c r="S269" i="16"/>
  <c r="T268" i="16"/>
  <c r="S268" i="16"/>
  <c r="T267" i="16"/>
  <c r="S267" i="16"/>
  <c r="T266" i="16"/>
  <c r="S266" i="16"/>
  <c r="T265" i="16"/>
  <c r="S265" i="16"/>
  <c r="T264" i="16"/>
  <c r="S264" i="16"/>
  <c r="T263" i="16"/>
  <c r="S263" i="16"/>
  <c r="T262" i="16"/>
  <c r="S262" i="16"/>
  <c r="T261" i="16"/>
  <c r="S261" i="16"/>
  <c r="T260" i="16"/>
  <c r="S260" i="16"/>
  <c r="T259" i="16"/>
  <c r="S259" i="16"/>
  <c r="T258" i="16"/>
  <c r="S258" i="16"/>
  <c r="T257" i="16"/>
  <c r="S257" i="16"/>
  <c r="T256" i="16"/>
  <c r="S256" i="16"/>
  <c r="T255" i="16"/>
  <c r="S255" i="16"/>
  <c r="T254" i="16"/>
  <c r="S254" i="16"/>
  <c r="T253" i="16"/>
  <c r="S253" i="16"/>
  <c r="T252" i="16"/>
  <c r="S252" i="16"/>
  <c r="T251" i="16"/>
  <c r="S251" i="16"/>
  <c r="T250" i="16"/>
  <c r="S250" i="16"/>
  <c r="T249" i="16"/>
  <c r="S249" i="16"/>
  <c r="T248" i="16"/>
  <c r="S248" i="16"/>
  <c r="T247" i="16"/>
  <c r="S247" i="16"/>
  <c r="T246" i="16"/>
  <c r="S246" i="16"/>
  <c r="T245" i="16"/>
  <c r="S245" i="16"/>
  <c r="T244" i="16"/>
  <c r="S244" i="16"/>
  <c r="T243" i="16"/>
  <c r="S243" i="16"/>
  <c r="T242" i="16"/>
  <c r="S242" i="16"/>
  <c r="T241" i="16"/>
  <c r="S241" i="16"/>
  <c r="T240" i="16"/>
  <c r="S240" i="16"/>
  <c r="T239" i="16"/>
  <c r="S239" i="16"/>
  <c r="T238" i="16"/>
  <c r="S238" i="16"/>
  <c r="T237" i="16"/>
  <c r="S237" i="16"/>
  <c r="T236" i="16"/>
  <c r="S236" i="16"/>
  <c r="T235" i="16"/>
  <c r="S235" i="16"/>
  <c r="T234" i="16"/>
  <c r="S234" i="16"/>
  <c r="T233" i="16"/>
  <c r="S233" i="16"/>
  <c r="T232" i="16"/>
  <c r="S232" i="16"/>
  <c r="T231" i="16"/>
  <c r="S231" i="16"/>
  <c r="T230" i="16"/>
  <c r="S230" i="16"/>
  <c r="T229" i="16"/>
  <c r="S229" i="16"/>
  <c r="T228" i="16"/>
  <c r="S228" i="16"/>
  <c r="T227" i="16"/>
  <c r="S227" i="16"/>
  <c r="T226" i="16"/>
  <c r="S226" i="16"/>
  <c r="T225" i="16"/>
  <c r="S225" i="16"/>
  <c r="T224" i="16"/>
  <c r="S224" i="16"/>
  <c r="T223" i="16"/>
  <c r="S223" i="16"/>
  <c r="T222" i="16"/>
  <c r="S222" i="16"/>
  <c r="T221" i="16"/>
  <c r="S221" i="16"/>
  <c r="T220" i="16"/>
  <c r="S220" i="16"/>
  <c r="T219" i="16"/>
  <c r="S219" i="16"/>
  <c r="T218" i="16"/>
  <c r="S218" i="16"/>
  <c r="T217" i="16"/>
  <c r="S217" i="16"/>
  <c r="T216" i="16"/>
  <c r="S216" i="16"/>
  <c r="T215" i="16"/>
  <c r="S215" i="16"/>
  <c r="T214" i="16"/>
  <c r="S214" i="16"/>
  <c r="T213" i="16"/>
  <c r="S213" i="16"/>
  <c r="T212" i="16"/>
  <c r="S212" i="16"/>
  <c r="T211" i="16"/>
  <c r="S211" i="16"/>
  <c r="T210" i="16"/>
  <c r="S210" i="16"/>
  <c r="T209" i="16"/>
  <c r="S209" i="16"/>
  <c r="T208" i="16"/>
  <c r="S208" i="16"/>
  <c r="T207" i="16"/>
  <c r="S207" i="16"/>
  <c r="T206" i="16"/>
  <c r="S206" i="16"/>
  <c r="T205" i="16"/>
  <c r="S205" i="16"/>
  <c r="T204" i="16"/>
  <c r="S204" i="16"/>
  <c r="T203" i="16"/>
  <c r="S203" i="16"/>
  <c r="T202" i="16"/>
  <c r="S202" i="16"/>
  <c r="T201" i="16"/>
  <c r="S201" i="16"/>
  <c r="T200" i="16"/>
  <c r="S200" i="16"/>
  <c r="T199" i="16"/>
  <c r="S199" i="16"/>
  <c r="T198" i="16"/>
  <c r="S198" i="16"/>
  <c r="T197" i="16"/>
  <c r="S197" i="16"/>
  <c r="T196" i="16"/>
  <c r="S196" i="16"/>
  <c r="T195" i="16"/>
  <c r="S195" i="16"/>
  <c r="T194" i="16"/>
  <c r="S194" i="16"/>
  <c r="T193" i="16"/>
  <c r="S193" i="16"/>
  <c r="T192" i="16"/>
  <c r="S192" i="16"/>
  <c r="T191" i="16"/>
  <c r="S191" i="16"/>
  <c r="T190" i="16"/>
  <c r="S190" i="16"/>
  <c r="T189" i="16"/>
  <c r="S189" i="16"/>
  <c r="T188" i="16"/>
  <c r="S188" i="16"/>
  <c r="T187" i="16"/>
  <c r="S187" i="16"/>
  <c r="T186" i="16"/>
  <c r="S186" i="16"/>
  <c r="T185" i="16"/>
  <c r="S185" i="16"/>
  <c r="T184" i="16"/>
  <c r="S184" i="16"/>
  <c r="T183" i="16"/>
  <c r="S183" i="16"/>
  <c r="T182" i="16"/>
  <c r="S182" i="16"/>
  <c r="T181" i="16"/>
  <c r="S181" i="16"/>
  <c r="T180" i="16"/>
  <c r="S180" i="16"/>
  <c r="T179" i="16"/>
  <c r="S179" i="16"/>
  <c r="T178" i="16"/>
  <c r="S178" i="16"/>
  <c r="T177" i="16"/>
  <c r="S177" i="16"/>
  <c r="T176" i="16"/>
  <c r="S176" i="16"/>
  <c r="T175" i="16"/>
  <c r="S175" i="16"/>
  <c r="T174" i="16"/>
  <c r="S174" i="16"/>
  <c r="T173" i="16"/>
  <c r="S173" i="16"/>
  <c r="T172" i="16"/>
  <c r="S172" i="16"/>
  <c r="T171" i="16"/>
  <c r="S171" i="16"/>
  <c r="T170" i="16"/>
  <c r="S170" i="16"/>
  <c r="T169" i="16"/>
  <c r="S169" i="16"/>
  <c r="T168" i="16"/>
  <c r="S168" i="16"/>
  <c r="T167" i="16"/>
  <c r="S167" i="16"/>
  <c r="T166" i="16"/>
  <c r="S166" i="16"/>
  <c r="T165" i="16"/>
  <c r="S165" i="16"/>
  <c r="T164" i="16"/>
  <c r="S164" i="16"/>
  <c r="T163" i="16"/>
  <c r="S163" i="16"/>
  <c r="T162" i="16"/>
  <c r="S162" i="16"/>
  <c r="T161" i="16"/>
  <c r="S161" i="16"/>
  <c r="T160" i="16"/>
  <c r="S160" i="16"/>
  <c r="T159" i="16"/>
  <c r="S159" i="16"/>
  <c r="T158" i="16"/>
  <c r="S158" i="16"/>
  <c r="T157" i="16"/>
  <c r="S157" i="16"/>
  <c r="T156" i="16"/>
  <c r="S156" i="16"/>
  <c r="T155" i="16"/>
  <c r="S155" i="16"/>
  <c r="T154" i="16"/>
  <c r="S154" i="16"/>
  <c r="T153" i="16"/>
  <c r="S153" i="16"/>
  <c r="T152" i="16"/>
  <c r="S152" i="16"/>
  <c r="T151" i="16"/>
  <c r="S151" i="16"/>
  <c r="T150" i="16"/>
  <c r="S150" i="16"/>
  <c r="T149" i="16"/>
  <c r="S149" i="16"/>
  <c r="T148" i="16"/>
  <c r="S148" i="16"/>
  <c r="T147" i="16"/>
  <c r="S147" i="16"/>
  <c r="T146" i="16"/>
  <c r="S146" i="16"/>
  <c r="T145" i="16"/>
  <c r="S145" i="16"/>
  <c r="T144" i="16"/>
  <c r="S144" i="16"/>
  <c r="T143" i="16"/>
  <c r="S143" i="16"/>
  <c r="T142" i="16"/>
  <c r="S142" i="16"/>
  <c r="T141" i="16"/>
  <c r="S141" i="16"/>
  <c r="T140" i="16"/>
  <c r="S140" i="16"/>
  <c r="T139" i="16"/>
  <c r="S139" i="16"/>
  <c r="T138" i="16"/>
  <c r="S138" i="16"/>
  <c r="T137" i="16"/>
  <c r="S137" i="16"/>
  <c r="T136" i="16"/>
  <c r="S136" i="16"/>
  <c r="T135" i="16"/>
  <c r="S135" i="16"/>
  <c r="T134" i="16"/>
  <c r="S134" i="16"/>
  <c r="T133" i="16"/>
  <c r="S133" i="16"/>
  <c r="T132" i="16"/>
  <c r="S132" i="16"/>
  <c r="T131" i="16"/>
  <c r="S131" i="16"/>
  <c r="T130" i="16"/>
  <c r="S130" i="16"/>
  <c r="T129" i="16"/>
  <c r="S129" i="16"/>
  <c r="T128" i="16"/>
  <c r="S128" i="16"/>
  <c r="T127" i="16"/>
  <c r="S127" i="16"/>
  <c r="T126" i="16"/>
  <c r="S126" i="16"/>
  <c r="T125" i="16"/>
  <c r="S125" i="16"/>
  <c r="T124" i="16"/>
  <c r="S124" i="16"/>
  <c r="T123" i="16"/>
  <c r="S123" i="16"/>
  <c r="T122" i="16"/>
  <c r="S122" i="16"/>
  <c r="T121" i="16"/>
  <c r="S121" i="16"/>
  <c r="T120" i="16"/>
  <c r="S120" i="16"/>
  <c r="T119" i="16"/>
  <c r="S119" i="16"/>
  <c r="T118" i="16"/>
  <c r="S118" i="16"/>
  <c r="T117" i="16"/>
  <c r="S117" i="16"/>
  <c r="T116" i="16"/>
  <c r="S116" i="16"/>
  <c r="T115" i="16"/>
  <c r="S115" i="16"/>
  <c r="T114" i="16"/>
  <c r="S114" i="16"/>
  <c r="T113" i="16"/>
  <c r="S113" i="16"/>
  <c r="T112" i="16"/>
  <c r="S112" i="16"/>
  <c r="T111" i="16"/>
  <c r="S111" i="16"/>
  <c r="T110" i="16"/>
  <c r="S110" i="16"/>
  <c r="T109" i="16"/>
  <c r="S109" i="16"/>
  <c r="T108" i="16"/>
  <c r="S108" i="16"/>
  <c r="T107" i="16"/>
  <c r="S107" i="16"/>
  <c r="T106" i="16"/>
  <c r="S106" i="16"/>
  <c r="T105" i="16"/>
  <c r="S105" i="16"/>
  <c r="T104" i="16"/>
  <c r="S104" i="16"/>
  <c r="T103" i="16"/>
  <c r="S103" i="16"/>
  <c r="T102" i="16"/>
  <c r="S102" i="16"/>
  <c r="T101" i="16"/>
  <c r="S101" i="16"/>
  <c r="T100" i="16"/>
  <c r="S100" i="16"/>
  <c r="T99" i="16"/>
  <c r="S99" i="16"/>
  <c r="T98" i="16"/>
  <c r="S98" i="16"/>
  <c r="T97" i="16"/>
  <c r="S97" i="16"/>
  <c r="T96" i="16"/>
  <c r="S96" i="16"/>
  <c r="T95" i="16"/>
  <c r="S95" i="16"/>
  <c r="T94" i="16"/>
  <c r="S94" i="16"/>
  <c r="T93" i="16"/>
  <c r="S93" i="16"/>
  <c r="T92" i="16"/>
  <c r="S92" i="16"/>
  <c r="T91" i="16"/>
  <c r="S91" i="16"/>
  <c r="T90" i="16"/>
  <c r="S90" i="16"/>
  <c r="T89" i="16"/>
  <c r="S89" i="16"/>
  <c r="T88" i="16"/>
  <c r="S88" i="16"/>
  <c r="T87" i="16"/>
  <c r="S87" i="16"/>
  <c r="T86" i="16"/>
  <c r="S86" i="16"/>
  <c r="T85" i="16"/>
  <c r="S85" i="16"/>
  <c r="T84" i="16"/>
  <c r="S84" i="16"/>
  <c r="T83" i="16"/>
  <c r="S83" i="16"/>
  <c r="T82" i="16"/>
  <c r="S82" i="16"/>
  <c r="T81" i="16"/>
  <c r="S81" i="16"/>
  <c r="T80" i="16"/>
  <c r="S80" i="16"/>
  <c r="T79" i="16"/>
  <c r="S79" i="16"/>
  <c r="T78" i="16"/>
  <c r="S78" i="16"/>
  <c r="T77" i="16"/>
  <c r="S77" i="16"/>
  <c r="T76" i="16"/>
  <c r="S76" i="16"/>
  <c r="T75" i="16"/>
  <c r="S75" i="16"/>
  <c r="T74" i="16"/>
  <c r="S74" i="16"/>
  <c r="T73" i="16"/>
  <c r="S73" i="16"/>
  <c r="T72" i="16"/>
  <c r="S72" i="16"/>
  <c r="T71" i="16"/>
  <c r="S71" i="16"/>
  <c r="T70" i="16"/>
  <c r="S70" i="16"/>
  <c r="T69" i="16"/>
  <c r="S69" i="16"/>
  <c r="T68" i="16"/>
  <c r="S68" i="16"/>
  <c r="T67" i="16"/>
  <c r="S67" i="16"/>
  <c r="T66" i="16"/>
  <c r="S66" i="16"/>
  <c r="T65" i="16"/>
  <c r="S65" i="16"/>
  <c r="T64" i="16"/>
  <c r="S64" i="16"/>
  <c r="T63" i="16"/>
  <c r="S63" i="16"/>
  <c r="T62" i="16"/>
  <c r="S62" i="16"/>
  <c r="T61" i="16"/>
  <c r="S61" i="16"/>
  <c r="T60" i="16"/>
  <c r="S60" i="16"/>
  <c r="T59" i="16"/>
  <c r="S59" i="16"/>
  <c r="T58" i="16"/>
  <c r="S58" i="16"/>
  <c r="T57" i="16"/>
  <c r="S57" i="16"/>
  <c r="T56" i="16"/>
  <c r="S56" i="16"/>
  <c r="T55" i="16"/>
  <c r="S55" i="16"/>
  <c r="T54" i="16"/>
  <c r="S54" i="16"/>
  <c r="T53" i="16"/>
  <c r="S53" i="16"/>
  <c r="T52" i="16"/>
  <c r="S52" i="16"/>
  <c r="T51" i="16"/>
  <c r="S51" i="16"/>
  <c r="T50" i="16"/>
  <c r="S50" i="16"/>
  <c r="T49" i="16"/>
  <c r="S49" i="16"/>
  <c r="T48" i="16"/>
  <c r="S48" i="16"/>
  <c r="T47" i="16"/>
  <c r="S47" i="16"/>
  <c r="T46" i="16"/>
  <c r="S46" i="16"/>
  <c r="T45" i="16"/>
  <c r="S45" i="16"/>
  <c r="T44" i="16"/>
  <c r="S44" i="16"/>
  <c r="T43" i="16"/>
  <c r="S43" i="16"/>
  <c r="T42" i="16"/>
  <c r="S42" i="16"/>
  <c r="T41" i="16"/>
  <c r="S41" i="16"/>
  <c r="T40" i="16"/>
  <c r="S40" i="16"/>
  <c r="T39" i="16"/>
  <c r="S39" i="16"/>
  <c r="T38" i="16"/>
  <c r="S38" i="16"/>
  <c r="T37" i="16"/>
  <c r="S37" i="16"/>
  <c r="T36" i="16"/>
  <c r="S36" i="16"/>
  <c r="T35" i="16"/>
  <c r="S35" i="16"/>
  <c r="T34" i="16"/>
  <c r="S34" i="16"/>
  <c r="T33" i="16"/>
  <c r="S33" i="16"/>
  <c r="T32" i="16"/>
  <c r="S32" i="16"/>
  <c r="T31" i="16"/>
  <c r="S31" i="16"/>
  <c r="T30" i="16"/>
  <c r="S30" i="16"/>
  <c r="T29" i="16"/>
  <c r="S29" i="16"/>
  <c r="T28" i="16"/>
  <c r="S28" i="16"/>
  <c r="T27" i="16"/>
  <c r="S27" i="16"/>
  <c r="T26" i="16"/>
  <c r="S26" i="16"/>
  <c r="T25" i="16"/>
  <c r="S25" i="16"/>
  <c r="T24" i="16"/>
  <c r="S24" i="16"/>
  <c r="T23" i="16"/>
  <c r="S23" i="16"/>
  <c r="T22" i="16"/>
  <c r="S22" i="16"/>
  <c r="T21" i="16"/>
  <c r="S21" i="16"/>
  <c r="T20" i="16"/>
  <c r="S20" i="16"/>
  <c r="T19" i="16"/>
  <c r="S19" i="16"/>
  <c r="T18" i="16"/>
  <c r="S18" i="16"/>
  <c r="T17" i="16"/>
  <c r="S17" i="16"/>
  <c r="T16" i="16"/>
  <c r="S16" i="16"/>
  <c r="T15" i="16"/>
  <c r="S15" i="16"/>
  <c r="T14" i="16"/>
  <c r="S14" i="16"/>
  <c r="T13" i="16"/>
  <c r="S13" i="16"/>
  <c r="T12" i="16"/>
  <c r="S12" i="16"/>
  <c r="T11" i="16"/>
  <c r="S11" i="16"/>
  <c r="T500" i="15"/>
  <c r="S500" i="15"/>
  <c r="T499" i="15"/>
  <c r="S499" i="15"/>
  <c r="T498" i="15"/>
  <c r="S498" i="15"/>
  <c r="T497" i="15"/>
  <c r="S497" i="15"/>
  <c r="T496" i="15"/>
  <c r="S496" i="15"/>
  <c r="T495" i="15"/>
  <c r="S495" i="15"/>
  <c r="T494" i="15"/>
  <c r="S494" i="15"/>
  <c r="T493" i="15"/>
  <c r="S493" i="15"/>
  <c r="T492" i="15"/>
  <c r="S492" i="15"/>
  <c r="T491" i="15"/>
  <c r="S491" i="15"/>
  <c r="T490" i="15"/>
  <c r="S490" i="15"/>
  <c r="T489" i="15"/>
  <c r="S489" i="15"/>
  <c r="T488" i="15"/>
  <c r="S488" i="15"/>
  <c r="T487" i="15"/>
  <c r="S487" i="15"/>
  <c r="T486" i="15"/>
  <c r="S486" i="15"/>
  <c r="T485" i="15"/>
  <c r="S485" i="15"/>
  <c r="T484" i="15"/>
  <c r="S484" i="15"/>
  <c r="T483" i="15"/>
  <c r="S483" i="15"/>
  <c r="T482" i="15"/>
  <c r="S482" i="15"/>
  <c r="T481" i="15"/>
  <c r="S481" i="15"/>
  <c r="T480" i="15"/>
  <c r="S480" i="15"/>
  <c r="T479" i="15"/>
  <c r="S479" i="15"/>
  <c r="T478" i="15"/>
  <c r="S478" i="15"/>
  <c r="T477" i="15"/>
  <c r="S477" i="15"/>
  <c r="T476" i="15"/>
  <c r="S476" i="15"/>
  <c r="T475" i="15"/>
  <c r="S475" i="15"/>
  <c r="T474" i="15"/>
  <c r="S474" i="15"/>
  <c r="T473" i="15"/>
  <c r="S473" i="15"/>
  <c r="T472" i="15"/>
  <c r="S472" i="15"/>
  <c r="T471" i="15"/>
  <c r="S471" i="15"/>
  <c r="T470" i="15"/>
  <c r="S470" i="15"/>
  <c r="T469" i="15"/>
  <c r="S469" i="15"/>
  <c r="T468" i="15"/>
  <c r="S468" i="15"/>
  <c r="T467" i="15"/>
  <c r="S467" i="15"/>
  <c r="T466" i="15"/>
  <c r="S466" i="15"/>
  <c r="T465" i="15"/>
  <c r="S465" i="15"/>
  <c r="T464" i="15"/>
  <c r="S464" i="15"/>
  <c r="T463" i="15"/>
  <c r="S463" i="15"/>
  <c r="T462" i="15"/>
  <c r="S462" i="15"/>
  <c r="T461" i="15"/>
  <c r="S461" i="15"/>
  <c r="T460" i="15"/>
  <c r="S460" i="15"/>
  <c r="T459" i="15"/>
  <c r="S459" i="15"/>
  <c r="T458" i="15"/>
  <c r="S458" i="15"/>
  <c r="T457" i="15"/>
  <c r="S457" i="15"/>
  <c r="T456" i="15"/>
  <c r="S456" i="15"/>
  <c r="T455" i="15"/>
  <c r="S455" i="15"/>
  <c r="T454" i="15"/>
  <c r="S454" i="15"/>
  <c r="T453" i="15"/>
  <c r="S453" i="15"/>
  <c r="T452" i="15"/>
  <c r="S452" i="15"/>
  <c r="T451" i="15"/>
  <c r="S451" i="15"/>
  <c r="T450" i="15"/>
  <c r="S450" i="15"/>
  <c r="T449" i="15"/>
  <c r="S449" i="15"/>
  <c r="T448" i="15"/>
  <c r="S448" i="15"/>
  <c r="T447" i="15"/>
  <c r="S447" i="15"/>
  <c r="T446" i="15"/>
  <c r="S446" i="15"/>
  <c r="T445" i="15"/>
  <c r="S445" i="15"/>
  <c r="T444" i="15"/>
  <c r="S444" i="15"/>
  <c r="T443" i="15"/>
  <c r="S443" i="15"/>
  <c r="T442" i="15"/>
  <c r="S442" i="15"/>
  <c r="T441" i="15"/>
  <c r="S441" i="15"/>
  <c r="T440" i="15"/>
  <c r="S440" i="15"/>
  <c r="T439" i="15"/>
  <c r="S439" i="15"/>
  <c r="T438" i="15"/>
  <c r="S438" i="15"/>
  <c r="T437" i="15"/>
  <c r="S437" i="15"/>
  <c r="T436" i="15"/>
  <c r="S436" i="15"/>
  <c r="T435" i="15"/>
  <c r="S435" i="15"/>
  <c r="T434" i="15"/>
  <c r="S434" i="15"/>
  <c r="T433" i="15"/>
  <c r="S433" i="15"/>
  <c r="T432" i="15"/>
  <c r="S432" i="15"/>
  <c r="T431" i="15"/>
  <c r="S431" i="15"/>
  <c r="T430" i="15"/>
  <c r="S430" i="15"/>
  <c r="T429" i="15"/>
  <c r="S429" i="15"/>
  <c r="T428" i="15"/>
  <c r="S428" i="15"/>
  <c r="T427" i="15"/>
  <c r="S427" i="15"/>
  <c r="T426" i="15"/>
  <c r="S426" i="15"/>
  <c r="T425" i="15"/>
  <c r="S425" i="15"/>
  <c r="T424" i="15"/>
  <c r="S424" i="15"/>
  <c r="T423" i="15"/>
  <c r="S423" i="15"/>
  <c r="T422" i="15"/>
  <c r="S422" i="15"/>
  <c r="T421" i="15"/>
  <c r="S421" i="15"/>
  <c r="T420" i="15"/>
  <c r="S420" i="15"/>
  <c r="T419" i="15"/>
  <c r="S419" i="15"/>
  <c r="T418" i="15"/>
  <c r="S418" i="15"/>
  <c r="T417" i="15"/>
  <c r="S417" i="15"/>
  <c r="T416" i="15"/>
  <c r="S416" i="15"/>
  <c r="T415" i="15"/>
  <c r="S415" i="15"/>
  <c r="T414" i="15"/>
  <c r="S414" i="15"/>
  <c r="T413" i="15"/>
  <c r="S413" i="15"/>
  <c r="T412" i="15"/>
  <c r="S412" i="15"/>
  <c r="T411" i="15"/>
  <c r="S411" i="15"/>
  <c r="T410" i="15"/>
  <c r="S410" i="15"/>
  <c r="T409" i="15"/>
  <c r="S409" i="15"/>
  <c r="T408" i="15"/>
  <c r="S408" i="15"/>
  <c r="T407" i="15"/>
  <c r="S407" i="15"/>
  <c r="T406" i="15"/>
  <c r="S406" i="15"/>
  <c r="T405" i="15"/>
  <c r="S405" i="15"/>
  <c r="T404" i="15"/>
  <c r="S404" i="15"/>
  <c r="T403" i="15"/>
  <c r="S403" i="15"/>
  <c r="T402" i="15"/>
  <c r="S402" i="15"/>
  <c r="T401" i="15"/>
  <c r="S401" i="15"/>
  <c r="T400" i="15"/>
  <c r="S400" i="15"/>
  <c r="T399" i="15"/>
  <c r="S399" i="15"/>
  <c r="T398" i="15"/>
  <c r="S398" i="15"/>
  <c r="T397" i="15"/>
  <c r="S397" i="15"/>
  <c r="T396" i="15"/>
  <c r="S396" i="15"/>
  <c r="T395" i="15"/>
  <c r="S395" i="15"/>
  <c r="T394" i="15"/>
  <c r="S394" i="15"/>
  <c r="T393" i="15"/>
  <c r="S393" i="15"/>
  <c r="T392" i="15"/>
  <c r="S392" i="15"/>
  <c r="T391" i="15"/>
  <c r="S391" i="15"/>
  <c r="T390" i="15"/>
  <c r="S390" i="15"/>
  <c r="T389" i="15"/>
  <c r="S389" i="15"/>
  <c r="T388" i="15"/>
  <c r="S388" i="15"/>
  <c r="T387" i="15"/>
  <c r="S387" i="15"/>
  <c r="T386" i="15"/>
  <c r="S386" i="15"/>
  <c r="T385" i="15"/>
  <c r="S385" i="15"/>
  <c r="T384" i="15"/>
  <c r="S384" i="15"/>
  <c r="T383" i="15"/>
  <c r="S383" i="15"/>
  <c r="T382" i="15"/>
  <c r="S382" i="15"/>
  <c r="T381" i="15"/>
  <c r="S381" i="15"/>
  <c r="T380" i="15"/>
  <c r="S380" i="15"/>
  <c r="T379" i="15"/>
  <c r="S379" i="15"/>
  <c r="T378" i="15"/>
  <c r="S378" i="15"/>
  <c r="T377" i="15"/>
  <c r="S377" i="15"/>
  <c r="T376" i="15"/>
  <c r="S376" i="15"/>
  <c r="T375" i="15"/>
  <c r="S375" i="15"/>
  <c r="T374" i="15"/>
  <c r="S374" i="15"/>
  <c r="T373" i="15"/>
  <c r="S373" i="15"/>
  <c r="T372" i="15"/>
  <c r="S372" i="15"/>
  <c r="T371" i="15"/>
  <c r="S371" i="15"/>
  <c r="T370" i="15"/>
  <c r="S370" i="15"/>
  <c r="T369" i="15"/>
  <c r="S369" i="15"/>
  <c r="T368" i="15"/>
  <c r="S368" i="15"/>
  <c r="T367" i="15"/>
  <c r="S367" i="15"/>
  <c r="T366" i="15"/>
  <c r="S366" i="15"/>
  <c r="T365" i="15"/>
  <c r="S365" i="15"/>
  <c r="T364" i="15"/>
  <c r="S364" i="15"/>
  <c r="T363" i="15"/>
  <c r="S363" i="15"/>
  <c r="T362" i="15"/>
  <c r="S362" i="15"/>
  <c r="T361" i="15"/>
  <c r="S361" i="15"/>
  <c r="T360" i="15"/>
  <c r="S360" i="15"/>
  <c r="T359" i="15"/>
  <c r="S359" i="15"/>
  <c r="T358" i="15"/>
  <c r="S358" i="15"/>
  <c r="T357" i="15"/>
  <c r="S357" i="15"/>
  <c r="T356" i="15"/>
  <c r="S356" i="15"/>
  <c r="T355" i="15"/>
  <c r="S355" i="15"/>
  <c r="T354" i="15"/>
  <c r="S354" i="15"/>
  <c r="T353" i="15"/>
  <c r="S353" i="15"/>
  <c r="T352" i="15"/>
  <c r="S352" i="15"/>
  <c r="T351" i="15"/>
  <c r="S351" i="15"/>
  <c r="T350" i="15"/>
  <c r="S350" i="15"/>
  <c r="T349" i="15"/>
  <c r="S349" i="15"/>
  <c r="T348" i="15"/>
  <c r="S348" i="15"/>
  <c r="T347" i="15"/>
  <c r="S347" i="15"/>
  <c r="T346" i="15"/>
  <c r="S346" i="15"/>
  <c r="T345" i="15"/>
  <c r="S345" i="15"/>
  <c r="T344" i="15"/>
  <c r="S344" i="15"/>
  <c r="T343" i="15"/>
  <c r="S343" i="15"/>
  <c r="T342" i="15"/>
  <c r="S342" i="15"/>
  <c r="T341" i="15"/>
  <c r="S341" i="15"/>
  <c r="T340" i="15"/>
  <c r="S340" i="15"/>
  <c r="T339" i="15"/>
  <c r="S339" i="15"/>
  <c r="T338" i="15"/>
  <c r="S338" i="15"/>
  <c r="T337" i="15"/>
  <c r="S337" i="15"/>
  <c r="T336" i="15"/>
  <c r="S336" i="15"/>
  <c r="T335" i="15"/>
  <c r="S335" i="15"/>
  <c r="T334" i="15"/>
  <c r="S334" i="15"/>
  <c r="T333" i="15"/>
  <c r="S333" i="15"/>
  <c r="T332" i="15"/>
  <c r="S332" i="15"/>
  <c r="T331" i="15"/>
  <c r="S331" i="15"/>
  <c r="T330" i="15"/>
  <c r="S330" i="15"/>
  <c r="T329" i="15"/>
  <c r="S329" i="15"/>
  <c r="T328" i="15"/>
  <c r="S328" i="15"/>
  <c r="T327" i="15"/>
  <c r="S327" i="15"/>
  <c r="T326" i="15"/>
  <c r="S326" i="15"/>
  <c r="T325" i="15"/>
  <c r="S325" i="15"/>
  <c r="T324" i="15"/>
  <c r="S324" i="15"/>
  <c r="T323" i="15"/>
  <c r="S323" i="15"/>
  <c r="T322" i="15"/>
  <c r="S322" i="15"/>
  <c r="T321" i="15"/>
  <c r="S321" i="15"/>
  <c r="T320" i="15"/>
  <c r="S320" i="15"/>
  <c r="T319" i="15"/>
  <c r="S319" i="15"/>
  <c r="T318" i="15"/>
  <c r="S318" i="15"/>
  <c r="T317" i="15"/>
  <c r="S317" i="15"/>
  <c r="T316" i="15"/>
  <c r="S316" i="15"/>
  <c r="T315" i="15"/>
  <c r="S315" i="15"/>
  <c r="T314" i="15"/>
  <c r="S314" i="15"/>
  <c r="T313" i="15"/>
  <c r="S313" i="15"/>
  <c r="T312" i="15"/>
  <c r="S312" i="15"/>
  <c r="T311" i="15"/>
  <c r="S311" i="15"/>
  <c r="T310" i="15"/>
  <c r="S310" i="15"/>
  <c r="T309" i="15"/>
  <c r="S309" i="15"/>
  <c r="T308" i="15"/>
  <c r="S308" i="15"/>
  <c r="T307" i="15"/>
  <c r="S307" i="15"/>
  <c r="T306" i="15"/>
  <c r="S306" i="15"/>
  <c r="T305" i="15"/>
  <c r="S305" i="15"/>
  <c r="T304" i="15"/>
  <c r="S304" i="15"/>
  <c r="T303" i="15"/>
  <c r="S303" i="15"/>
  <c r="T302" i="15"/>
  <c r="S302" i="15"/>
  <c r="T301" i="15"/>
  <c r="S301" i="15"/>
  <c r="T300" i="15"/>
  <c r="S300" i="15"/>
  <c r="T299" i="15"/>
  <c r="S299" i="15"/>
  <c r="T298" i="15"/>
  <c r="S298" i="15"/>
  <c r="T297" i="15"/>
  <c r="S297" i="15"/>
  <c r="T296" i="15"/>
  <c r="S296" i="15"/>
  <c r="T295" i="15"/>
  <c r="S295" i="15"/>
  <c r="T294" i="15"/>
  <c r="S294" i="15"/>
  <c r="T293" i="15"/>
  <c r="S293" i="15"/>
  <c r="T292" i="15"/>
  <c r="S292" i="15"/>
  <c r="T291" i="15"/>
  <c r="S291" i="15"/>
  <c r="T290" i="15"/>
  <c r="S290" i="15"/>
  <c r="T289" i="15"/>
  <c r="S289" i="15"/>
  <c r="T288" i="15"/>
  <c r="S288" i="15"/>
  <c r="T287" i="15"/>
  <c r="S287" i="15"/>
  <c r="T286" i="15"/>
  <c r="S286" i="15"/>
  <c r="T285" i="15"/>
  <c r="S285" i="15"/>
  <c r="T284" i="15"/>
  <c r="S284" i="15"/>
  <c r="T283" i="15"/>
  <c r="S283" i="15"/>
  <c r="T282" i="15"/>
  <c r="S282" i="15"/>
  <c r="T281" i="15"/>
  <c r="S281" i="15"/>
  <c r="T280" i="15"/>
  <c r="S280" i="15"/>
  <c r="T279" i="15"/>
  <c r="S279" i="15"/>
  <c r="T278" i="15"/>
  <c r="S278" i="15"/>
  <c r="T277" i="15"/>
  <c r="S277" i="15"/>
  <c r="T276" i="15"/>
  <c r="S276" i="15"/>
  <c r="T275" i="15"/>
  <c r="S275" i="15"/>
  <c r="T274" i="15"/>
  <c r="S274" i="15"/>
  <c r="T273" i="15"/>
  <c r="S273" i="15"/>
  <c r="T272" i="15"/>
  <c r="S272" i="15"/>
  <c r="T271" i="15"/>
  <c r="S271" i="15"/>
  <c r="T270" i="15"/>
  <c r="S270" i="15"/>
  <c r="T269" i="15"/>
  <c r="S269" i="15"/>
  <c r="T268" i="15"/>
  <c r="S268" i="15"/>
  <c r="T267" i="15"/>
  <c r="S267" i="15"/>
  <c r="T266" i="15"/>
  <c r="S266" i="15"/>
  <c r="T265" i="15"/>
  <c r="S265" i="15"/>
  <c r="T264" i="15"/>
  <c r="S264" i="15"/>
  <c r="T263" i="15"/>
  <c r="S263" i="15"/>
  <c r="T262" i="15"/>
  <c r="S262" i="15"/>
  <c r="T261" i="15"/>
  <c r="S261" i="15"/>
  <c r="T260" i="15"/>
  <c r="S260" i="15"/>
  <c r="T259" i="15"/>
  <c r="S259" i="15"/>
  <c r="T258" i="15"/>
  <c r="S258" i="15"/>
  <c r="T257" i="15"/>
  <c r="S257" i="15"/>
  <c r="T256" i="15"/>
  <c r="S256" i="15"/>
  <c r="T255" i="15"/>
  <c r="S255" i="15"/>
  <c r="T254" i="15"/>
  <c r="S254" i="15"/>
  <c r="T253" i="15"/>
  <c r="S253" i="15"/>
  <c r="T252" i="15"/>
  <c r="S252" i="15"/>
  <c r="T251" i="15"/>
  <c r="S251" i="15"/>
  <c r="T250" i="15"/>
  <c r="S250" i="15"/>
  <c r="T249" i="15"/>
  <c r="S249" i="15"/>
  <c r="T248" i="15"/>
  <c r="S248" i="15"/>
  <c r="T247" i="15"/>
  <c r="S247" i="15"/>
  <c r="T246" i="15"/>
  <c r="S246" i="15"/>
  <c r="T245" i="15"/>
  <c r="S245" i="15"/>
  <c r="T244" i="15"/>
  <c r="S244" i="15"/>
  <c r="T243" i="15"/>
  <c r="S243" i="15"/>
  <c r="T242" i="15"/>
  <c r="S242" i="15"/>
  <c r="T241" i="15"/>
  <c r="S241" i="15"/>
  <c r="T240" i="15"/>
  <c r="S240" i="15"/>
  <c r="T239" i="15"/>
  <c r="S239" i="15"/>
  <c r="T238" i="15"/>
  <c r="S238" i="15"/>
  <c r="T237" i="15"/>
  <c r="S237" i="15"/>
  <c r="T236" i="15"/>
  <c r="S236" i="15"/>
  <c r="T235" i="15"/>
  <c r="S235" i="15"/>
  <c r="T234" i="15"/>
  <c r="S234" i="15"/>
  <c r="T233" i="15"/>
  <c r="S233" i="15"/>
  <c r="T232" i="15"/>
  <c r="S232" i="15"/>
  <c r="T231" i="15"/>
  <c r="S231" i="15"/>
  <c r="T230" i="15"/>
  <c r="S230" i="15"/>
  <c r="T229" i="15"/>
  <c r="S229" i="15"/>
  <c r="T228" i="15"/>
  <c r="S228" i="15"/>
  <c r="T227" i="15"/>
  <c r="S227" i="15"/>
  <c r="T226" i="15"/>
  <c r="S226" i="15"/>
  <c r="T225" i="15"/>
  <c r="S225" i="15"/>
  <c r="T224" i="15"/>
  <c r="S224" i="15"/>
  <c r="T223" i="15"/>
  <c r="S223" i="15"/>
  <c r="T222" i="15"/>
  <c r="S222" i="15"/>
  <c r="T221" i="15"/>
  <c r="S221" i="15"/>
  <c r="T220" i="15"/>
  <c r="S220" i="15"/>
  <c r="T219" i="15"/>
  <c r="S219" i="15"/>
  <c r="T218" i="15"/>
  <c r="S218" i="15"/>
  <c r="T217" i="15"/>
  <c r="S217" i="15"/>
  <c r="T216" i="15"/>
  <c r="S216" i="15"/>
  <c r="T215" i="15"/>
  <c r="S215" i="15"/>
  <c r="T214" i="15"/>
  <c r="S214" i="15"/>
  <c r="T213" i="15"/>
  <c r="S213" i="15"/>
  <c r="T212" i="15"/>
  <c r="S212" i="15"/>
  <c r="T211" i="15"/>
  <c r="S211" i="15"/>
  <c r="T210" i="15"/>
  <c r="S210" i="15"/>
  <c r="T209" i="15"/>
  <c r="S209" i="15"/>
  <c r="T208" i="15"/>
  <c r="S208" i="15"/>
  <c r="T207" i="15"/>
  <c r="S207" i="15"/>
  <c r="T206" i="15"/>
  <c r="S206" i="15"/>
  <c r="T205" i="15"/>
  <c r="S205" i="15"/>
  <c r="T204" i="15"/>
  <c r="S204" i="15"/>
  <c r="T203" i="15"/>
  <c r="S203" i="15"/>
  <c r="T202" i="15"/>
  <c r="S202" i="15"/>
  <c r="T201" i="15"/>
  <c r="S201" i="15"/>
  <c r="T200" i="15"/>
  <c r="S200" i="15"/>
  <c r="T199" i="15"/>
  <c r="S199" i="15"/>
  <c r="T198" i="15"/>
  <c r="S198" i="15"/>
  <c r="T197" i="15"/>
  <c r="S197" i="15"/>
  <c r="T196" i="15"/>
  <c r="S196" i="15"/>
  <c r="T195" i="15"/>
  <c r="S195" i="15"/>
  <c r="T194" i="15"/>
  <c r="S194" i="15"/>
  <c r="T193" i="15"/>
  <c r="S193" i="15"/>
  <c r="T192" i="15"/>
  <c r="S192" i="15"/>
  <c r="T191" i="15"/>
  <c r="S191" i="15"/>
  <c r="T190" i="15"/>
  <c r="S190" i="15"/>
  <c r="T189" i="15"/>
  <c r="S189" i="15"/>
  <c r="T188" i="15"/>
  <c r="S188" i="15"/>
  <c r="T187" i="15"/>
  <c r="S187" i="15"/>
  <c r="T186" i="15"/>
  <c r="S186" i="15"/>
  <c r="T185" i="15"/>
  <c r="S185" i="15"/>
  <c r="T184" i="15"/>
  <c r="S184" i="15"/>
  <c r="T183" i="15"/>
  <c r="S183" i="15"/>
  <c r="T182" i="15"/>
  <c r="S182" i="15"/>
  <c r="T181" i="15"/>
  <c r="S181" i="15"/>
  <c r="T180" i="15"/>
  <c r="S180" i="15"/>
  <c r="T179" i="15"/>
  <c r="S179" i="15"/>
  <c r="T178" i="15"/>
  <c r="S178" i="15"/>
  <c r="T177" i="15"/>
  <c r="S177" i="15"/>
  <c r="T176" i="15"/>
  <c r="S176" i="15"/>
  <c r="T175" i="15"/>
  <c r="S175" i="15"/>
  <c r="T174" i="15"/>
  <c r="S174" i="15"/>
  <c r="T173" i="15"/>
  <c r="S173" i="15"/>
  <c r="T172" i="15"/>
  <c r="S172" i="15"/>
  <c r="T171" i="15"/>
  <c r="S171" i="15"/>
  <c r="T170" i="15"/>
  <c r="S170" i="15"/>
  <c r="T169" i="15"/>
  <c r="S169" i="15"/>
  <c r="T168" i="15"/>
  <c r="S168" i="15"/>
  <c r="T167" i="15"/>
  <c r="S167" i="15"/>
  <c r="T166" i="15"/>
  <c r="S166" i="15"/>
  <c r="T165" i="15"/>
  <c r="S165" i="15"/>
  <c r="T164" i="15"/>
  <c r="S164" i="15"/>
  <c r="T163" i="15"/>
  <c r="S163" i="15"/>
  <c r="T162" i="15"/>
  <c r="S162" i="15"/>
  <c r="T161" i="15"/>
  <c r="S161" i="15"/>
  <c r="T160" i="15"/>
  <c r="S160" i="15"/>
  <c r="T159" i="15"/>
  <c r="S159" i="15"/>
  <c r="T158" i="15"/>
  <c r="S158" i="15"/>
  <c r="T157" i="15"/>
  <c r="S157" i="15"/>
  <c r="T156" i="15"/>
  <c r="S156" i="15"/>
  <c r="T155" i="15"/>
  <c r="S155" i="15"/>
  <c r="T154" i="15"/>
  <c r="S154" i="15"/>
  <c r="T153" i="15"/>
  <c r="S153" i="15"/>
  <c r="T152" i="15"/>
  <c r="S152" i="15"/>
  <c r="T151" i="15"/>
  <c r="S151" i="15"/>
  <c r="T150" i="15"/>
  <c r="S150" i="15"/>
  <c r="T149" i="15"/>
  <c r="S149" i="15"/>
  <c r="T148" i="15"/>
  <c r="S148" i="15"/>
  <c r="T147" i="15"/>
  <c r="S147" i="15"/>
  <c r="T146" i="15"/>
  <c r="S146" i="15"/>
  <c r="T145" i="15"/>
  <c r="S145" i="15"/>
  <c r="T144" i="15"/>
  <c r="S144" i="15"/>
  <c r="T143" i="15"/>
  <c r="S143" i="15"/>
  <c r="T142" i="15"/>
  <c r="S142" i="15"/>
  <c r="T141" i="15"/>
  <c r="S141" i="15"/>
  <c r="T140" i="15"/>
  <c r="S140" i="15"/>
  <c r="T139" i="15"/>
  <c r="S139" i="15"/>
  <c r="T138" i="15"/>
  <c r="S138" i="15"/>
  <c r="T137" i="15"/>
  <c r="S137" i="15"/>
  <c r="T136" i="15"/>
  <c r="S136" i="15"/>
  <c r="T135" i="15"/>
  <c r="S135" i="15"/>
  <c r="T134" i="15"/>
  <c r="S134" i="15"/>
  <c r="T133" i="15"/>
  <c r="S133" i="15"/>
  <c r="T132" i="15"/>
  <c r="S132" i="15"/>
  <c r="T131" i="15"/>
  <c r="S131" i="15"/>
  <c r="T130" i="15"/>
  <c r="S130" i="15"/>
  <c r="T129" i="15"/>
  <c r="S129" i="15"/>
  <c r="T128" i="15"/>
  <c r="S128" i="15"/>
  <c r="T127" i="15"/>
  <c r="S127" i="15"/>
  <c r="T126" i="15"/>
  <c r="S126" i="15"/>
  <c r="T125" i="15"/>
  <c r="S125" i="15"/>
  <c r="T124" i="15"/>
  <c r="S124" i="15"/>
  <c r="T123" i="15"/>
  <c r="S123" i="15"/>
  <c r="T122" i="15"/>
  <c r="S122" i="15"/>
  <c r="T121" i="15"/>
  <c r="S121" i="15"/>
  <c r="T120" i="15"/>
  <c r="S120" i="15"/>
  <c r="T119" i="15"/>
  <c r="S119" i="15"/>
  <c r="T118" i="15"/>
  <c r="S118" i="15"/>
  <c r="T117" i="15"/>
  <c r="S117" i="15"/>
  <c r="T116" i="15"/>
  <c r="S116" i="15"/>
  <c r="T115" i="15"/>
  <c r="S115" i="15"/>
  <c r="T114" i="15"/>
  <c r="S114" i="15"/>
  <c r="T113" i="15"/>
  <c r="S113" i="15"/>
  <c r="T112" i="15"/>
  <c r="S112" i="15"/>
  <c r="T111" i="15"/>
  <c r="S111" i="15"/>
  <c r="T110" i="15"/>
  <c r="S110" i="15"/>
  <c r="T109" i="15"/>
  <c r="S109" i="15"/>
  <c r="T108" i="15"/>
  <c r="S108" i="15"/>
  <c r="T107" i="15"/>
  <c r="S107" i="15"/>
  <c r="T106" i="15"/>
  <c r="S106" i="15"/>
  <c r="T105" i="15"/>
  <c r="S105" i="15"/>
  <c r="T104" i="15"/>
  <c r="S104" i="15"/>
  <c r="T103" i="15"/>
  <c r="S103" i="15"/>
  <c r="T102" i="15"/>
  <c r="S102" i="15"/>
  <c r="T101" i="15"/>
  <c r="S101" i="15"/>
  <c r="T100" i="15"/>
  <c r="S100" i="15"/>
  <c r="T99" i="15"/>
  <c r="S99" i="15"/>
  <c r="T98" i="15"/>
  <c r="S98" i="15"/>
  <c r="T97" i="15"/>
  <c r="S97" i="15"/>
  <c r="T96" i="15"/>
  <c r="S96" i="15"/>
  <c r="T95" i="15"/>
  <c r="S95" i="15"/>
  <c r="T94" i="15"/>
  <c r="S94" i="15"/>
  <c r="T93" i="15"/>
  <c r="S93" i="15"/>
  <c r="T92" i="15"/>
  <c r="S92" i="15"/>
  <c r="T91" i="15"/>
  <c r="S91" i="15"/>
  <c r="T90" i="15"/>
  <c r="S90" i="15"/>
  <c r="T89" i="15"/>
  <c r="S89" i="15"/>
  <c r="T88" i="15"/>
  <c r="S88" i="15"/>
  <c r="T87" i="15"/>
  <c r="S87" i="15"/>
  <c r="T86" i="15"/>
  <c r="S86" i="15"/>
  <c r="T85" i="15"/>
  <c r="S85" i="15"/>
  <c r="T84" i="15"/>
  <c r="S84" i="15"/>
  <c r="T83" i="15"/>
  <c r="S83" i="15"/>
  <c r="T82" i="15"/>
  <c r="S82" i="15"/>
  <c r="T81" i="15"/>
  <c r="S81" i="15"/>
  <c r="T80" i="15"/>
  <c r="S80" i="15"/>
  <c r="T79" i="15"/>
  <c r="S79" i="15"/>
  <c r="T78" i="15"/>
  <c r="S78" i="15"/>
  <c r="T77" i="15"/>
  <c r="S77" i="15"/>
  <c r="T76" i="15"/>
  <c r="S76" i="15"/>
  <c r="T75" i="15"/>
  <c r="S75" i="15"/>
  <c r="T74" i="15"/>
  <c r="S74" i="15"/>
  <c r="T73" i="15"/>
  <c r="S73" i="15"/>
  <c r="T72" i="15"/>
  <c r="S72" i="15"/>
  <c r="T71" i="15"/>
  <c r="S71" i="15"/>
  <c r="T70" i="15"/>
  <c r="S70" i="15"/>
  <c r="T69" i="15"/>
  <c r="S69" i="15"/>
  <c r="T68" i="15"/>
  <c r="S68" i="15"/>
  <c r="T67" i="15"/>
  <c r="S67" i="15"/>
  <c r="T66" i="15"/>
  <c r="S66" i="15"/>
  <c r="T65" i="15"/>
  <c r="S65" i="15"/>
  <c r="T64" i="15"/>
  <c r="S64" i="15"/>
  <c r="T63" i="15"/>
  <c r="S63" i="15"/>
  <c r="T62" i="15"/>
  <c r="S62" i="15"/>
  <c r="T61" i="15"/>
  <c r="S61" i="15"/>
  <c r="T60" i="15"/>
  <c r="S60" i="15"/>
  <c r="T59" i="15"/>
  <c r="S59" i="15"/>
  <c r="T58" i="15"/>
  <c r="S58" i="15"/>
  <c r="T57" i="15"/>
  <c r="S57" i="15"/>
  <c r="T56" i="15"/>
  <c r="S56" i="15"/>
  <c r="T55" i="15"/>
  <c r="S55" i="15"/>
  <c r="T54" i="15"/>
  <c r="S54" i="15"/>
  <c r="T53" i="15"/>
  <c r="S53" i="15"/>
  <c r="T52" i="15"/>
  <c r="S52" i="15"/>
  <c r="T51" i="15"/>
  <c r="S51" i="15"/>
  <c r="T50" i="15"/>
  <c r="S50" i="15"/>
  <c r="T49" i="15"/>
  <c r="S49" i="15"/>
  <c r="T48" i="15"/>
  <c r="S48" i="15"/>
  <c r="T47" i="15"/>
  <c r="S47" i="15"/>
  <c r="T46" i="15"/>
  <c r="S46" i="15"/>
  <c r="T45" i="15"/>
  <c r="S45" i="15"/>
  <c r="T44" i="15"/>
  <c r="S44" i="15"/>
  <c r="T43" i="15"/>
  <c r="S43" i="15"/>
  <c r="T42" i="15"/>
  <c r="S42" i="15"/>
  <c r="T41" i="15"/>
  <c r="S41" i="15"/>
  <c r="T40" i="15"/>
  <c r="S40" i="15"/>
  <c r="T39" i="15"/>
  <c r="S39" i="15"/>
  <c r="T38" i="15"/>
  <c r="S38" i="15"/>
  <c r="T37" i="15"/>
  <c r="S37" i="15"/>
  <c r="T36" i="15"/>
  <c r="S36" i="15"/>
  <c r="T35" i="15"/>
  <c r="S35" i="15"/>
  <c r="T34" i="15"/>
  <c r="S34" i="15"/>
  <c r="T33" i="15"/>
  <c r="S33" i="15"/>
  <c r="T32" i="15"/>
  <c r="S32" i="15"/>
  <c r="T31" i="15"/>
  <c r="S31" i="15"/>
  <c r="T30" i="15"/>
  <c r="S30" i="15"/>
  <c r="T29" i="15"/>
  <c r="S29" i="15"/>
  <c r="T28" i="15"/>
  <c r="S28" i="15"/>
  <c r="T27" i="15"/>
  <c r="S27" i="15"/>
  <c r="T26" i="15"/>
  <c r="S26" i="15"/>
  <c r="T25" i="15"/>
  <c r="S25" i="15"/>
  <c r="T24" i="15"/>
  <c r="S24" i="15"/>
  <c r="T23" i="15"/>
  <c r="S23" i="15"/>
  <c r="T22" i="15"/>
  <c r="S22" i="15"/>
  <c r="T21" i="15"/>
  <c r="S21" i="15"/>
  <c r="T20" i="15"/>
  <c r="S20" i="15"/>
  <c r="T19" i="15"/>
  <c r="S19" i="15"/>
  <c r="T18" i="15"/>
  <c r="S18" i="15"/>
  <c r="T17" i="15"/>
  <c r="S17" i="15"/>
  <c r="T16" i="15"/>
  <c r="S16" i="15"/>
  <c r="T15" i="15"/>
  <c r="S15" i="15"/>
  <c r="T14" i="15"/>
  <c r="S14" i="15"/>
  <c r="T13" i="15"/>
  <c r="S13" i="15"/>
  <c r="T12" i="15"/>
  <c r="S12" i="15"/>
  <c r="T11" i="15"/>
  <c r="S11" i="15"/>
  <c r="N11" i="16"/>
  <c r="N12" i="16" s="1"/>
  <c r="N13" i="16" s="1"/>
  <c r="N14" i="16" s="1"/>
  <c r="N15" i="16" s="1"/>
  <c r="N16" i="16" s="1"/>
  <c r="N17" i="16" s="1"/>
  <c r="N18" i="16" s="1"/>
  <c r="N19" i="16" s="1"/>
  <c r="N20" i="16" s="1"/>
  <c r="N21" i="16" s="1"/>
  <c r="N22" i="16" s="1"/>
  <c r="N23" i="16" s="1"/>
  <c r="N24" i="16" s="1"/>
  <c r="N25" i="16" s="1"/>
  <c r="N26" i="16" s="1"/>
  <c r="N27" i="16" s="1"/>
  <c r="N28" i="16" s="1"/>
  <c r="N29" i="16" s="1"/>
  <c r="N30" i="16" s="1"/>
  <c r="N31" i="16" s="1"/>
  <c r="N32" i="16" s="1"/>
  <c r="N33" i="16" s="1"/>
  <c r="N34" i="16" s="1"/>
  <c r="N35" i="16" s="1"/>
  <c r="N36" i="16" s="1"/>
  <c r="N37" i="16" s="1"/>
  <c r="N38" i="16" s="1"/>
  <c r="N39" i="16" s="1"/>
  <c r="N40" i="16" s="1"/>
  <c r="N41" i="16" s="1"/>
  <c r="N42" i="16" s="1"/>
  <c r="N43" i="16" s="1"/>
  <c r="N44" i="16" s="1"/>
  <c r="N45" i="16" s="1"/>
  <c r="N46" i="16" s="1"/>
  <c r="N47" i="16" s="1"/>
  <c r="N48" i="16" s="1"/>
  <c r="N49" i="16" s="1"/>
  <c r="N50" i="16" s="1"/>
  <c r="N51" i="16" s="1"/>
  <c r="N52" i="16" s="1"/>
  <c r="N53" i="16" s="1"/>
  <c r="N54" i="16" s="1"/>
  <c r="N55" i="16" s="1"/>
  <c r="N56" i="16" s="1"/>
  <c r="N57" i="16" s="1"/>
  <c r="N58" i="16" s="1"/>
  <c r="N59" i="16" s="1"/>
  <c r="N60" i="16" s="1"/>
  <c r="N61" i="16" s="1"/>
  <c r="N62" i="16" s="1"/>
  <c r="N63" i="16" s="1"/>
  <c r="N64" i="16" s="1"/>
  <c r="N65" i="16" s="1"/>
  <c r="N66" i="16" s="1"/>
  <c r="N67" i="16" s="1"/>
  <c r="N68" i="16" s="1"/>
  <c r="N69" i="16" s="1"/>
  <c r="N70" i="16" s="1"/>
  <c r="N71" i="16" s="1"/>
  <c r="N72" i="16" s="1"/>
  <c r="N73" i="16" s="1"/>
  <c r="N74" i="16" s="1"/>
  <c r="N75" i="16" s="1"/>
  <c r="N76" i="16" s="1"/>
  <c r="N77" i="16" s="1"/>
  <c r="N78" i="16" s="1"/>
  <c r="N79" i="16" s="1"/>
  <c r="N80" i="16" s="1"/>
  <c r="N81" i="16" s="1"/>
  <c r="N82" i="16" s="1"/>
  <c r="N83" i="16" s="1"/>
  <c r="N84" i="16" s="1"/>
  <c r="N85" i="16" s="1"/>
  <c r="N86" i="16" s="1"/>
  <c r="N87" i="16" s="1"/>
  <c r="N88" i="16" s="1"/>
  <c r="N89" i="16" s="1"/>
  <c r="N90" i="16" s="1"/>
  <c r="N91" i="16" s="1"/>
  <c r="N92" i="16" s="1"/>
  <c r="N93" i="16" s="1"/>
  <c r="N94" i="16" s="1"/>
  <c r="N95" i="16" s="1"/>
  <c r="N96" i="16" s="1"/>
  <c r="N97" i="16" s="1"/>
  <c r="N98" i="16" s="1"/>
  <c r="N99" i="16" s="1"/>
  <c r="N100" i="16" s="1"/>
  <c r="N101" i="16" s="1"/>
  <c r="N102" i="16" s="1"/>
  <c r="N103" i="16" s="1"/>
  <c r="N104" i="16" s="1"/>
  <c r="N105" i="16" s="1"/>
  <c r="N106" i="16" s="1"/>
  <c r="N107" i="16" s="1"/>
  <c r="N108" i="16" s="1"/>
  <c r="N109" i="16" s="1"/>
  <c r="N110" i="16" s="1"/>
  <c r="N111" i="16" s="1"/>
  <c r="N112" i="16" s="1"/>
  <c r="N113" i="16" s="1"/>
  <c r="N114" i="16" s="1"/>
  <c r="N115" i="16" s="1"/>
  <c r="N116" i="16" s="1"/>
  <c r="N117" i="16" s="1"/>
  <c r="N118" i="16" s="1"/>
  <c r="N119" i="16" s="1"/>
  <c r="N120" i="16" s="1"/>
  <c r="N121" i="16" s="1"/>
  <c r="N122" i="16" s="1"/>
  <c r="N123" i="16" s="1"/>
  <c r="N124" i="16" s="1"/>
  <c r="N125" i="16" s="1"/>
  <c r="N126" i="16" s="1"/>
  <c r="N127" i="16" s="1"/>
  <c r="N128" i="16" s="1"/>
  <c r="N129" i="16" s="1"/>
  <c r="N130" i="16" s="1"/>
  <c r="N131" i="16" s="1"/>
  <c r="N132" i="16" s="1"/>
  <c r="N133" i="16" s="1"/>
  <c r="N134" i="16" s="1"/>
  <c r="N135" i="16" s="1"/>
  <c r="N136" i="16" s="1"/>
  <c r="N137" i="16" s="1"/>
  <c r="N138" i="16" s="1"/>
  <c r="N139" i="16" s="1"/>
  <c r="N140" i="16" s="1"/>
  <c r="N141" i="16" s="1"/>
  <c r="N142" i="16" s="1"/>
  <c r="N143" i="16" s="1"/>
  <c r="N144" i="16" s="1"/>
  <c r="N145" i="16" s="1"/>
  <c r="N146" i="16" s="1"/>
  <c r="N147" i="16" s="1"/>
  <c r="N148" i="16" s="1"/>
  <c r="N149" i="16" s="1"/>
  <c r="N150" i="16" s="1"/>
  <c r="N151" i="16" s="1"/>
  <c r="N152" i="16" s="1"/>
  <c r="N153" i="16" s="1"/>
  <c r="N154" i="16" s="1"/>
  <c r="N155" i="16" s="1"/>
  <c r="N156" i="16" s="1"/>
  <c r="N157" i="16" s="1"/>
  <c r="N158" i="16" s="1"/>
  <c r="N159" i="16" s="1"/>
  <c r="N160" i="16" s="1"/>
  <c r="N161" i="16" s="1"/>
  <c r="N162" i="16" s="1"/>
  <c r="N163" i="16" s="1"/>
  <c r="N164" i="16" s="1"/>
  <c r="N165" i="16" s="1"/>
  <c r="N166" i="16" s="1"/>
  <c r="N167" i="16" s="1"/>
  <c r="N168" i="16" s="1"/>
  <c r="N169" i="16" s="1"/>
  <c r="N170" i="16" s="1"/>
  <c r="N171" i="16" s="1"/>
  <c r="N172" i="16" s="1"/>
  <c r="N173" i="16" s="1"/>
  <c r="N174" i="16" s="1"/>
  <c r="N175" i="16" s="1"/>
  <c r="N176" i="16" s="1"/>
  <c r="N177" i="16" s="1"/>
  <c r="N178" i="16" s="1"/>
  <c r="N179" i="16" s="1"/>
  <c r="N180" i="16" s="1"/>
  <c r="N181" i="16" s="1"/>
  <c r="N182" i="16" s="1"/>
  <c r="N183" i="16" s="1"/>
  <c r="N184" i="16" s="1"/>
  <c r="N185" i="16" s="1"/>
  <c r="N186" i="16" s="1"/>
  <c r="N187" i="16" s="1"/>
  <c r="N188" i="16" s="1"/>
  <c r="N189" i="16" s="1"/>
  <c r="N190" i="16" s="1"/>
  <c r="N191" i="16" s="1"/>
  <c r="N192" i="16" s="1"/>
  <c r="N193" i="16" s="1"/>
  <c r="N194" i="16" s="1"/>
  <c r="N195" i="16" s="1"/>
  <c r="N196" i="16" s="1"/>
  <c r="N197" i="16" s="1"/>
  <c r="N198" i="16" s="1"/>
  <c r="N199" i="16" s="1"/>
  <c r="N200" i="16" s="1"/>
  <c r="N201" i="16" s="1"/>
  <c r="N202" i="16" s="1"/>
  <c r="N203" i="16" s="1"/>
  <c r="N204" i="16" s="1"/>
  <c r="N205" i="16" s="1"/>
  <c r="N206" i="16" s="1"/>
  <c r="N207" i="16" s="1"/>
  <c r="N208" i="16" s="1"/>
  <c r="N209" i="16" s="1"/>
  <c r="N210" i="16" s="1"/>
  <c r="N211" i="16" s="1"/>
  <c r="N212" i="16" s="1"/>
  <c r="N213" i="16" s="1"/>
  <c r="N214" i="16" s="1"/>
  <c r="N215" i="16" s="1"/>
  <c r="N216" i="16" s="1"/>
  <c r="N217" i="16" s="1"/>
  <c r="N218" i="16" s="1"/>
  <c r="N219" i="16" s="1"/>
  <c r="N220" i="16" s="1"/>
  <c r="N221" i="16" s="1"/>
  <c r="N222" i="16" s="1"/>
  <c r="N223" i="16" s="1"/>
  <c r="N224" i="16" s="1"/>
  <c r="N225" i="16" s="1"/>
  <c r="N226" i="16" s="1"/>
  <c r="N227" i="16" s="1"/>
  <c r="N228" i="16" s="1"/>
  <c r="N229" i="16" s="1"/>
  <c r="N230" i="16" s="1"/>
  <c r="N231" i="16" s="1"/>
  <c r="N232" i="16" s="1"/>
  <c r="N233" i="16" s="1"/>
  <c r="N234" i="16" s="1"/>
  <c r="N235" i="16" s="1"/>
  <c r="N236" i="16" s="1"/>
  <c r="N237" i="16" s="1"/>
  <c r="N238" i="16" s="1"/>
  <c r="N239" i="16" s="1"/>
  <c r="N240" i="16" s="1"/>
  <c r="N241" i="16" s="1"/>
  <c r="N242" i="16" s="1"/>
  <c r="N243" i="16" s="1"/>
  <c r="N244" i="16" s="1"/>
  <c r="N245" i="16" s="1"/>
  <c r="N246" i="16" s="1"/>
  <c r="N247" i="16" s="1"/>
  <c r="N248" i="16" s="1"/>
  <c r="N249" i="16" s="1"/>
  <c r="N250" i="16" s="1"/>
  <c r="N251" i="16" s="1"/>
  <c r="N252" i="16" s="1"/>
  <c r="N253" i="16" s="1"/>
  <c r="N254" i="16" s="1"/>
  <c r="N255" i="16" s="1"/>
  <c r="N256" i="16" s="1"/>
  <c r="N257" i="16" s="1"/>
  <c r="N258" i="16" s="1"/>
  <c r="N259" i="16" s="1"/>
  <c r="N260" i="16" s="1"/>
  <c r="N261" i="16" s="1"/>
  <c r="N262" i="16" s="1"/>
  <c r="N263" i="16" s="1"/>
  <c r="N264" i="16" s="1"/>
  <c r="N265" i="16" s="1"/>
  <c r="N266" i="16" s="1"/>
  <c r="N267" i="16" s="1"/>
  <c r="N268" i="16" s="1"/>
  <c r="N269" i="16" s="1"/>
  <c r="N270" i="16" s="1"/>
  <c r="N271" i="16" s="1"/>
  <c r="N272" i="16" s="1"/>
  <c r="N273" i="16" s="1"/>
  <c r="N274" i="16" s="1"/>
  <c r="N275" i="16" s="1"/>
  <c r="N276" i="16" s="1"/>
  <c r="N277" i="16" s="1"/>
  <c r="N278" i="16" s="1"/>
  <c r="N279" i="16" s="1"/>
  <c r="N280" i="16" s="1"/>
  <c r="N281" i="16" s="1"/>
  <c r="N282" i="16" s="1"/>
  <c r="N283" i="16" s="1"/>
  <c r="N284" i="16" s="1"/>
  <c r="N285" i="16" s="1"/>
  <c r="N286" i="16" s="1"/>
  <c r="N287" i="16" s="1"/>
  <c r="N288" i="16" s="1"/>
  <c r="N289" i="16" s="1"/>
  <c r="N290" i="16" s="1"/>
  <c r="N291" i="16" s="1"/>
  <c r="N292" i="16" s="1"/>
  <c r="N293" i="16" s="1"/>
  <c r="N294" i="16" s="1"/>
  <c r="N295" i="16" s="1"/>
  <c r="N296" i="16" s="1"/>
  <c r="N297" i="16" s="1"/>
  <c r="N298" i="16" s="1"/>
  <c r="N299" i="16" s="1"/>
  <c r="N300" i="16" s="1"/>
  <c r="N301" i="16" s="1"/>
  <c r="N302" i="16" s="1"/>
  <c r="N303" i="16" s="1"/>
  <c r="N304" i="16" s="1"/>
  <c r="N305" i="16" s="1"/>
  <c r="N306" i="16" s="1"/>
  <c r="N307" i="16" s="1"/>
  <c r="N308" i="16" s="1"/>
  <c r="N309" i="16" s="1"/>
  <c r="N310" i="16" s="1"/>
  <c r="N311" i="16" s="1"/>
  <c r="N312" i="16" s="1"/>
  <c r="N313" i="16" s="1"/>
  <c r="N314" i="16" s="1"/>
  <c r="N315" i="16" s="1"/>
  <c r="N316" i="16" s="1"/>
  <c r="N317" i="16" s="1"/>
  <c r="N318" i="16" s="1"/>
  <c r="N319" i="16" s="1"/>
  <c r="N320" i="16" s="1"/>
  <c r="N321" i="16" s="1"/>
  <c r="N322" i="16" s="1"/>
  <c r="N323" i="16" s="1"/>
  <c r="N324" i="16" s="1"/>
  <c r="N325" i="16" s="1"/>
  <c r="N326" i="16" s="1"/>
  <c r="N327" i="16" s="1"/>
  <c r="N328" i="16" s="1"/>
  <c r="N329" i="16" s="1"/>
  <c r="N330" i="16" s="1"/>
  <c r="N331" i="16" s="1"/>
  <c r="N332" i="16" s="1"/>
  <c r="N333" i="16" s="1"/>
  <c r="N334" i="16" s="1"/>
  <c r="N335" i="16" s="1"/>
  <c r="N336" i="16" s="1"/>
  <c r="N337" i="16" s="1"/>
  <c r="N338" i="16" s="1"/>
  <c r="N339" i="16" s="1"/>
  <c r="N340" i="16" s="1"/>
  <c r="N341" i="16" s="1"/>
  <c r="N342" i="16" s="1"/>
  <c r="N343" i="16" s="1"/>
  <c r="N344" i="16" s="1"/>
  <c r="N345" i="16" s="1"/>
  <c r="N346" i="16" s="1"/>
  <c r="N347" i="16" s="1"/>
  <c r="N348" i="16" s="1"/>
  <c r="N349" i="16" s="1"/>
  <c r="N350" i="16" s="1"/>
  <c r="N351" i="16" s="1"/>
  <c r="N352" i="16" s="1"/>
  <c r="N353" i="16" s="1"/>
  <c r="N354" i="16" s="1"/>
  <c r="N355" i="16" s="1"/>
  <c r="N356" i="16" s="1"/>
  <c r="N357" i="16" s="1"/>
  <c r="N358" i="16" s="1"/>
  <c r="N359" i="16" s="1"/>
  <c r="N360" i="16" s="1"/>
  <c r="N361" i="16" s="1"/>
  <c r="N362" i="16" s="1"/>
  <c r="N363" i="16" s="1"/>
  <c r="N364" i="16" s="1"/>
  <c r="N365" i="16" s="1"/>
  <c r="N366" i="16" s="1"/>
  <c r="N367" i="16" s="1"/>
  <c r="N368" i="16" s="1"/>
  <c r="N369" i="16" s="1"/>
  <c r="N370" i="16" s="1"/>
  <c r="N371" i="16" s="1"/>
  <c r="N372" i="16" s="1"/>
  <c r="N373" i="16" s="1"/>
  <c r="N374" i="16" s="1"/>
  <c r="N375" i="16" s="1"/>
  <c r="N376" i="16" s="1"/>
  <c r="N377" i="16" s="1"/>
  <c r="N378" i="16" s="1"/>
  <c r="N379" i="16" s="1"/>
  <c r="N380" i="16" s="1"/>
  <c r="N381" i="16" s="1"/>
  <c r="N382" i="16" s="1"/>
  <c r="N383" i="16" s="1"/>
  <c r="N384" i="16" s="1"/>
  <c r="N385" i="16" s="1"/>
  <c r="N386" i="16" s="1"/>
  <c r="N387" i="16" s="1"/>
  <c r="N388" i="16" s="1"/>
  <c r="N389" i="16" s="1"/>
  <c r="N390" i="16" s="1"/>
  <c r="N391" i="16" s="1"/>
  <c r="N392" i="16" s="1"/>
  <c r="N393" i="16" s="1"/>
  <c r="N394" i="16" s="1"/>
  <c r="N395" i="16" s="1"/>
  <c r="N396" i="16" s="1"/>
  <c r="N397" i="16" s="1"/>
  <c r="N398" i="16" s="1"/>
  <c r="N399" i="16" s="1"/>
  <c r="N400" i="16" s="1"/>
  <c r="N401" i="16" s="1"/>
  <c r="N402" i="16" s="1"/>
  <c r="N403" i="16" s="1"/>
  <c r="N404" i="16" s="1"/>
  <c r="N405" i="16" s="1"/>
  <c r="N406" i="16" s="1"/>
  <c r="N407" i="16" s="1"/>
  <c r="N408" i="16" s="1"/>
  <c r="N409" i="16" s="1"/>
  <c r="N410" i="16" s="1"/>
  <c r="N411" i="16" s="1"/>
  <c r="N412" i="16" s="1"/>
  <c r="N413" i="16" s="1"/>
  <c r="N414" i="16" s="1"/>
  <c r="N415" i="16" s="1"/>
  <c r="N416" i="16" s="1"/>
  <c r="N417" i="16" s="1"/>
  <c r="N418" i="16" s="1"/>
  <c r="N419" i="16" s="1"/>
  <c r="N420" i="16" s="1"/>
  <c r="N421" i="16" s="1"/>
  <c r="N422" i="16" s="1"/>
  <c r="N423" i="16" s="1"/>
  <c r="N424" i="16" s="1"/>
  <c r="N425" i="16" s="1"/>
  <c r="N426" i="16" s="1"/>
  <c r="N427" i="16" s="1"/>
  <c r="N428" i="16" s="1"/>
  <c r="N429" i="16" s="1"/>
  <c r="N430" i="16" s="1"/>
  <c r="N431" i="16" s="1"/>
  <c r="N432" i="16" s="1"/>
  <c r="N433" i="16" s="1"/>
  <c r="N434" i="16" s="1"/>
  <c r="N435" i="16" s="1"/>
  <c r="N436" i="16" s="1"/>
  <c r="N437" i="16" s="1"/>
  <c r="N438" i="16" s="1"/>
  <c r="N439" i="16" s="1"/>
  <c r="N440" i="16" s="1"/>
  <c r="N441" i="16" s="1"/>
  <c r="N442" i="16" s="1"/>
  <c r="N443" i="16" s="1"/>
  <c r="N444" i="16" s="1"/>
  <c r="N445" i="16" s="1"/>
  <c r="N446" i="16" s="1"/>
  <c r="N447" i="16" s="1"/>
  <c r="N448" i="16" s="1"/>
  <c r="N449" i="16" s="1"/>
  <c r="N450" i="16" s="1"/>
  <c r="N451" i="16" s="1"/>
  <c r="N452" i="16" s="1"/>
  <c r="N453" i="16" s="1"/>
  <c r="N454" i="16" s="1"/>
  <c r="N455" i="16" s="1"/>
  <c r="N456" i="16" s="1"/>
  <c r="N457" i="16" s="1"/>
  <c r="N458" i="16" s="1"/>
  <c r="N459" i="16" s="1"/>
  <c r="N460" i="16" s="1"/>
  <c r="N461" i="16" s="1"/>
  <c r="N462" i="16" s="1"/>
  <c r="N463" i="16" s="1"/>
  <c r="N464" i="16" s="1"/>
  <c r="N465" i="16" s="1"/>
  <c r="N466" i="16" s="1"/>
  <c r="N467" i="16" s="1"/>
  <c r="N468" i="16" s="1"/>
  <c r="N469" i="16" s="1"/>
  <c r="N470" i="16" s="1"/>
  <c r="N471" i="16" s="1"/>
  <c r="N472" i="16" s="1"/>
  <c r="N473" i="16" s="1"/>
  <c r="N474" i="16" s="1"/>
  <c r="N475" i="16" s="1"/>
  <c r="N476" i="16" s="1"/>
  <c r="N477" i="16" s="1"/>
  <c r="N478" i="16" s="1"/>
  <c r="N479" i="16" s="1"/>
  <c r="N480" i="16" s="1"/>
  <c r="N481" i="16" s="1"/>
  <c r="N482" i="16" s="1"/>
  <c r="N483" i="16" s="1"/>
  <c r="N484" i="16" s="1"/>
  <c r="N485" i="16" s="1"/>
  <c r="N486" i="16" s="1"/>
  <c r="N487" i="16" s="1"/>
  <c r="N488" i="16" s="1"/>
  <c r="N489" i="16" s="1"/>
  <c r="N490" i="16" s="1"/>
  <c r="N491" i="16" s="1"/>
  <c r="N492" i="16" s="1"/>
  <c r="N493" i="16" s="1"/>
  <c r="N494" i="16" s="1"/>
  <c r="N495" i="16" s="1"/>
  <c r="N496" i="16" s="1"/>
  <c r="N497" i="16" s="1"/>
  <c r="N498" i="16" s="1"/>
  <c r="N499" i="16" s="1"/>
  <c r="N500" i="16" s="1"/>
  <c r="N11" i="15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11" i="6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N135" i="6" s="1"/>
  <c r="N136" i="6" s="1"/>
  <c r="N137" i="6" s="1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N175" i="6" s="1"/>
  <c r="N176" i="6" s="1"/>
  <c r="N177" i="6" s="1"/>
  <c r="N178" i="6" s="1"/>
  <c r="N179" i="6" s="1"/>
  <c r="N180" i="6" s="1"/>
  <c r="N181" i="6" s="1"/>
  <c r="N182" i="6" s="1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N256" i="6" s="1"/>
  <c r="N257" i="6" s="1"/>
  <c r="N258" i="6" s="1"/>
  <c r="N259" i="6" s="1"/>
  <c r="N260" i="6" s="1"/>
  <c r="N261" i="6" s="1"/>
  <c r="N262" i="6" s="1"/>
  <c r="N263" i="6" s="1"/>
  <c r="N264" i="6" s="1"/>
  <c r="N265" i="6" s="1"/>
  <c r="N266" i="6" s="1"/>
  <c r="N267" i="6" s="1"/>
  <c r="N268" i="6" s="1"/>
  <c r="N269" i="6" s="1"/>
  <c r="N270" i="6" s="1"/>
  <c r="N271" i="6" s="1"/>
  <c r="N272" i="6" s="1"/>
  <c r="N273" i="6" s="1"/>
  <c r="N274" i="6" s="1"/>
  <c r="N275" i="6" s="1"/>
  <c r="N276" i="6" s="1"/>
  <c r="N277" i="6" s="1"/>
  <c r="N278" i="6" s="1"/>
  <c r="N279" i="6" s="1"/>
  <c r="N280" i="6" s="1"/>
  <c r="N281" i="6" s="1"/>
  <c r="N282" i="6" s="1"/>
  <c r="N283" i="6" s="1"/>
  <c r="N284" i="6" s="1"/>
  <c r="N285" i="6" s="1"/>
  <c r="N286" i="6" s="1"/>
  <c r="N287" i="6" s="1"/>
  <c r="N288" i="6" s="1"/>
  <c r="N289" i="6" s="1"/>
  <c r="N290" i="6" s="1"/>
  <c r="N291" i="6" s="1"/>
  <c r="N292" i="6" s="1"/>
  <c r="N293" i="6" s="1"/>
  <c r="N294" i="6" s="1"/>
  <c r="N295" i="6" s="1"/>
  <c r="N296" i="6" s="1"/>
  <c r="N297" i="6" s="1"/>
  <c r="N298" i="6" s="1"/>
  <c r="N299" i="6" s="1"/>
  <c r="N300" i="6" s="1"/>
  <c r="N301" i="6" s="1"/>
  <c r="N302" i="6" s="1"/>
  <c r="N303" i="6" s="1"/>
  <c r="N304" i="6" s="1"/>
  <c r="N305" i="6" s="1"/>
  <c r="N306" i="6" s="1"/>
  <c r="N307" i="6" s="1"/>
  <c r="N308" i="6" s="1"/>
  <c r="N309" i="6" s="1"/>
  <c r="N310" i="6" s="1"/>
  <c r="N311" i="6" s="1"/>
  <c r="N312" i="6" s="1"/>
  <c r="N313" i="6" s="1"/>
  <c r="N314" i="6" s="1"/>
  <c r="N315" i="6" s="1"/>
  <c r="N316" i="6" s="1"/>
  <c r="N317" i="6" s="1"/>
  <c r="N318" i="6" s="1"/>
  <c r="N319" i="6" s="1"/>
  <c r="N320" i="6" s="1"/>
  <c r="N321" i="6" s="1"/>
  <c r="N322" i="6" s="1"/>
  <c r="N323" i="6" s="1"/>
  <c r="N324" i="6" s="1"/>
  <c r="N325" i="6" s="1"/>
  <c r="N326" i="6" s="1"/>
  <c r="N327" i="6" s="1"/>
  <c r="N328" i="6" s="1"/>
  <c r="N329" i="6" s="1"/>
  <c r="N330" i="6" s="1"/>
  <c r="N331" i="6" s="1"/>
  <c r="N332" i="6" s="1"/>
  <c r="N333" i="6" s="1"/>
  <c r="N334" i="6" s="1"/>
  <c r="N335" i="6" s="1"/>
  <c r="N336" i="6" s="1"/>
  <c r="N337" i="6" s="1"/>
  <c r="N338" i="6" s="1"/>
  <c r="N339" i="6" s="1"/>
  <c r="N340" i="6" s="1"/>
  <c r="N341" i="6" s="1"/>
  <c r="N342" i="6" s="1"/>
  <c r="N343" i="6" s="1"/>
  <c r="N344" i="6" s="1"/>
  <c r="N345" i="6" s="1"/>
  <c r="N346" i="6" s="1"/>
  <c r="N347" i="6" s="1"/>
  <c r="N348" i="6" s="1"/>
  <c r="N349" i="6" s="1"/>
  <c r="N350" i="6" s="1"/>
  <c r="N351" i="6" s="1"/>
  <c r="N352" i="6" s="1"/>
  <c r="N353" i="6" s="1"/>
  <c r="N354" i="6" s="1"/>
  <c r="N355" i="6" s="1"/>
  <c r="N356" i="6" s="1"/>
  <c r="N357" i="6" s="1"/>
  <c r="N358" i="6" s="1"/>
  <c r="N359" i="6" s="1"/>
  <c r="N360" i="6" s="1"/>
  <c r="N361" i="6" s="1"/>
  <c r="N362" i="6" s="1"/>
  <c r="N363" i="6" s="1"/>
  <c r="N364" i="6" s="1"/>
  <c r="N365" i="6" s="1"/>
  <c r="N366" i="6" s="1"/>
  <c r="N367" i="6" s="1"/>
  <c r="N368" i="6" s="1"/>
  <c r="N369" i="6" s="1"/>
  <c r="N370" i="6" s="1"/>
  <c r="N371" i="6" s="1"/>
  <c r="N372" i="6" s="1"/>
  <c r="N373" i="6" s="1"/>
  <c r="N374" i="6" s="1"/>
  <c r="N375" i="6" s="1"/>
  <c r="N376" i="6" s="1"/>
  <c r="N377" i="6" s="1"/>
  <c r="N378" i="6" s="1"/>
  <c r="N379" i="6" s="1"/>
  <c r="N380" i="6" s="1"/>
  <c r="N381" i="6" s="1"/>
  <c r="N382" i="6" s="1"/>
  <c r="N383" i="6" s="1"/>
  <c r="N384" i="6" s="1"/>
  <c r="N385" i="6" s="1"/>
  <c r="N386" i="6" s="1"/>
  <c r="N387" i="6" s="1"/>
  <c r="N388" i="6" s="1"/>
  <c r="N389" i="6" s="1"/>
  <c r="N390" i="6" s="1"/>
  <c r="N391" i="6" s="1"/>
  <c r="N392" i="6" s="1"/>
  <c r="N393" i="6" s="1"/>
  <c r="N394" i="6" s="1"/>
  <c r="N395" i="6" s="1"/>
  <c r="N396" i="6" s="1"/>
  <c r="N397" i="6" s="1"/>
  <c r="N398" i="6" s="1"/>
  <c r="N399" i="6" s="1"/>
  <c r="N400" i="6" s="1"/>
  <c r="N401" i="6" s="1"/>
  <c r="N402" i="6" s="1"/>
  <c r="N403" i="6" s="1"/>
  <c r="N404" i="6" s="1"/>
  <c r="N405" i="6" s="1"/>
  <c r="N406" i="6" s="1"/>
  <c r="N407" i="6" s="1"/>
  <c r="N408" i="6" s="1"/>
  <c r="N409" i="6" s="1"/>
  <c r="N410" i="6" s="1"/>
  <c r="N411" i="6" s="1"/>
  <c r="N412" i="6" s="1"/>
  <c r="N413" i="6" s="1"/>
  <c r="N414" i="6" s="1"/>
  <c r="N415" i="6" s="1"/>
  <c r="N416" i="6" s="1"/>
  <c r="N417" i="6" s="1"/>
  <c r="N418" i="6" s="1"/>
  <c r="N419" i="6" s="1"/>
  <c r="N420" i="6" s="1"/>
  <c r="N421" i="6" s="1"/>
  <c r="N422" i="6" s="1"/>
  <c r="N423" i="6" s="1"/>
  <c r="N424" i="6" s="1"/>
  <c r="N425" i="6" s="1"/>
  <c r="N426" i="6" s="1"/>
  <c r="N427" i="6" s="1"/>
  <c r="N428" i="6" s="1"/>
  <c r="N429" i="6" s="1"/>
  <c r="N430" i="6" s="1"/>
  <c r="N431" i="6" s="1"/>
  <c r="N432" i="6" s="1"/>
  <c r="N433" i="6" s="1"/>
  <c r="N434" i="6" s="1"/>
  <c r="N435" i="6" s="1"/>
  <c r="N436" i="6" s="1"/>
  <c r="N437" i="6" s="1"/>
  <c r="N438" i="6" s="1"/>
  <c r="N439" i="6" s="1"/>
  <c r="N440" i="6" s="1"/>
  <c r="N441" i="6" s="1"/>
  <c r="N442" i="6" s="1"/>
  <c r="N443" i="6" s="1"/>
  <c r="N444" i="6" s="1"/>
  <c r="N445" i="6" s="1"/>
  <c r="N446" i="6" s="1"/>
  <c r="N447" i="6" s="1"/>
  <c r="N448" i="6" s="1"/>
  <c r="N449" i="6" s="1"/>
  <c r="N450" i="6" s="1"/>
  <c r="N451" i="6" s="1"/>
  <c r="N452" i="6" s="1"/>
  <c r="N453" i="6" s="1"/>
  <c r="N454" i="6" s="1"/>
  <c r="N455" i="6" s="1"/>
  <c r="N456" i="6" s="1"/>
  <c r="N457" i="6" s="1"/>
  <c r="N458" i="6" s="1"/>
  <c r="N459" i="6" s="1"/>
  <c r="N460" i="6" s="1"/>
  <c r="N461" i="6" s="1"/>
  <c r="N462" i="6" s="1"/>
  <c r="N463" i="6" s="1"/>
  <c r="N464" i="6" s="1"/>
  <c r="N465" i="6" s="1"/>
  <c r="N466" i="6" s="1"/>
  <c r="N467" i="6" s="1"/>
  <c r="N468" i="6" s="1"/>
  <c r="N469" i="6" s="1"/>
  <c r="N470" i="6" s="1"/>
  <c r="N471" i="6" s="1"/>
  <c r="N472" i="6" s="1"/>
  <c r="N473" i="6" s="1"/>
  <c r="N474" i="6" s="1"/>
  <c r="N475" i="6" s="1"/>
  <c r="N476" i="6" s="1"/>
  <c r="N477" i="6" s="1"/>
  <c r="N478" i="6" s="1"/>
  <c r="N479" i="6" s="1"/>
  <c r="N480" i="6" s="1"/>
  <c r="N481" i="6" s="1"/>
  <c r="N482" i="6" s="1"/>
  <c r="N483" i="6" s="1"/>
  <c r="N484" i="6" s="1"/>
  <c r="N485" i="6" s="1"/>
  <c r="N486" i="6" s="1"/>
  <c r="N487" i="6" s="1"/>
  <c r="N488" i="6" s="1"/>
  <c r="N489" i="6" s="1"/>
  <c r="N490" i="6" s="1"/>
  <c r="N491" i="6" s="1"/>
  <c r="N492" i="6" s="1"/>
  <c r="N493" i="6" s="1"/>
  <c r="N494" i="6" s="1"/>
  <c r="N495" i="6" s="1"/>
  <c r="N496" i="6" s="1"/>
  <c r="N497" i="6" s="1"/>
  <c r="N498" i="6" s="1"/>
  <c r="N499" i="6" s="1"/>
  <c r="N500" i="6" s="1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11" i="11"/>
  <c r="N12" i="11" s="1"/>
  <c r="N13" i="11" s="1"/>
  <c r="N14" i="11" s="1"/>
  <c r="N15" i="11" s="1"/>
  <c r="N16" i="11" s="1"/>
  <c r="N17" i="11" s="1"/>
  <c r="N18" i="11" s="1"/>
  <c r="N19" i="11" s="1"/>
  <c r="N20" i="11" s="1"/>
  <c r="N21" i="11" s="1"/>
  <c r="N22" i="11" s="1"/>
  <c r="N23" i="11" s="1"/>
  <c r="N24" i="11" s="1"/>
  <c r="N25" i="11" s="1"/>
  <c r="N26" i="11" s="1"/>
  <c r="N27" i="11" s="1"/>
  <c r="N28" i="11" s="1"/>
  <c r="N29" i="11" s="1"/>
  <c r="N30" i="11" s="1"/>
  <c r="N31" i="11" s="1"/>
  <c r="N32" i="11" s="1"/>
  <c r="N33" i="11" s="1"/>
  <c r="N34" i="11" s="1"/>
  <c r="N35" i="11" s="1"/>
  <c r="N36" i="11" s="1"/>
  <c r="N37" i="11" s="1"/>
  <c r="N38" i="11" s="1"/>
  <c r="N39" i="11" s="1"/>
  <c r="N40" i="11" s="1"/>
  <c r="N41" i="11" s="1"/>
  <c r="N42" i="11" s="1"/>
  <c r="N43" i="11" s="1"/>
  <c r="N44" i="11" s="1"/>
  <c r="N45" i="11" s="1"/>
  <c r="N46" i="11" s="1"/>
  <c r="N47" i="11" s="1"/>
  <c r="N48" i="11" s="1"/>
  <c r="N49" i="11" s="1"/>
  <c r="N50" i="11" s="1"/>
  <c r="N51" i="11" s="1"/>
  <c r="N52" i="11" s="1"/>
  <c r="N53" i="11" s="1"/>
  <c r="N54" i="11" s="1"/>
  <c r="N55" i="11" s="1"/>
  <c r="N56" i="11" s="1"/>
  <c r="N57" i="11" s="1"/>
  <c r="N58" i="11" s="1"/>
  <c r="N59" i="11" s="1"/>
  <c r="N60" i="11" s="1"/>
  <c r="N61" i="11" s="1"/>
  <c r="N62" i="11" s="1"/>
  <c r="N63" i="11" s="1"/>
  <c r="N64" i="11" s="1"/>
  <c r="N65" i="11" s="1"/>
  <c r="N66" i="11" s="1"/>
  <c r="N67" i="11" s="1"/>
  <c r="N68" i="11" s="1"/>
  <c r="N69" i="11" s="1"/>
  <c r="N70" i="11" s="1"/>
  <c r="N71" i="11" s="1"/>
  <c r="N72" i="11" s="1"/>
  <c r="N73" i="11" s="1"/>
  <c r="N74" i="11" s="1"/>
  <c r="N75" i="11" s="1"/>
  <c r="N76" i="11" s="1"/>
  <c r="N77" i="11" s="1"/>
  <c r="N78" i="11" s="1"/>
  <c r="N79" i="11" s="1"/>
  <c r="N80" i="11" s="1"/>
  <c r="N81" i="11" s="1"/>
  <c r="N82" i="11" s="1"/>
  <c r="N83" i="11" s="1"/>
  <c r="N84" i="11" s="1"/>
  <c r="N85" i="11" s="1"/>
  <c r="N86" i="11" s="1"/>
  <c r="N87" i="11" s="1"/>
  <c r="N88" i="11" s="1"/>
  <c r="N89" i="11" s="1"/>
  <c r="N90" i="11" s="1"/>
  <c r="N91" i="11" s="1"/>
  <c r="N92" i="11" s="1"/>
  <c r="N93" i="11" s="1"/>
  <c r="N94" i="11" s="1"/>
  <c r="N95" i="11" s="1"/>
  <c r="N96" i="11" s="1"/>
  <c r="N97" i="11" s="1"/>
  <c r="N98" i="11" s="1"/>
  <c r="N99" i="11" s="1"/>
  <c r="N100" i="11" s="1"/>
  <c r="N101" i="11" s="1"/>
  <c r="N102" i="11" s="1"/>
  <c r="N103" i="11" s="1"/>
  <c r="N104" i="11" s="1"/>
  <c r="N105" i="11" s="1"/>
  <c r="N106" i="11" s="1"/>
  <c r="N107" i="11" s="1"/>
  <c r="N108" i="11" s="1"/>
  <c r="N109" i="11" s="1"/>
  <c r="N110" i="11" s="1"/>
  <c r="N111" i="11" s="1"/>
  <c r="N112" i="11" s="1"/>
  <c r="N113" i="11" s="1"/>
  <c r="N114" i="11" s="1"/>
  <c r="N115" i="11" s="1"/>
  <c r="N116" i="11" s="1"/>
  <c r="N117" i="11" s="1"/>
  <c r="N118" i="11" s="1"/>
  <c r="N119" i="11" s="1"/>
  <c r="N120" i="11" s="1"/>
  <c r="N121" i="11" s="1"/>
  <c r="N122" i="11" s="1"/>
  <c r="N123" i="11" s="1"/>
  <c r="N124" i="11" s="1"/>
  <c r="N125" i="11" s="1"/>
  <c r="N126" i="11" s="1"/>
  <c r="N127" i="11" s="1"/>
  <c r="N128" i="11" s="1"/>
  <c r="N129" i="11" s="1"/>
  <c r="N130" i="11" s="1"/>
  <c r="N131" i="11" s="1"/>
  <c r="N132" i="11" s="1"/>
  <c r="N133" i="11" s="1"/>
  <c r="N134" i="11" s="1"/>
  <c r="N135" i="11" s="1"/>
  <c r="N136" i="11" s="1"/>
  <c r="N137" i="11" s="1"/>
  <c r="N138" i="11" s="1"/>
  <c r="N139" i="11" s="1"/>
  <c r="N140" i="11" s="1"/>
  <c r="N141" i="11" s="1"/>
  <c r="N142" i="11" s="1"/>
  <c r="N143" i="11" s="1"/>
  <c r="N144" i="11" s="1"/>
  <c r="N145" i="11" s="1"/>
  <c r="N146" i="11" s="1"/>
  <c r="N147" i="11" s="1"/>
  <c r="N148" i="11" s="1"/>
  <c r="N149" i="11" s="1"/>
  <c r="N150" i="11" s="1"/>
  <c r="N151" i="11" s="1"/>
  <c r="N152" i="11" s="1"/>
  <c r="N153" i="11" s="1"/>
  <c r="N154" i="11" s="1"/>
  <c r="N155" i="11" s="1"/>
  <c r="N156" i="11" s="1"/>
  <c r="N157" i="11" s="1"/>
  <c r="N158" i="11" s="1"/>
  <c r="N159" i="11" s="1"/>
  <c r="N160" i="11" s="1"/>
  <c r="N161" i="11" s="1"/>
  <c r="N162" i="11" s="1"/>
  <c r="N163" i="11" s="1"/>
  <c r="N164" i="11" s="1"/>
  <c r="N165" i="11" s="1"/>
  <c r="N166" i="11" s="1"/>
  <c r="N167" i="11" s="1"/>
  <c r="N168" i="11" s="1"/>
  <c r="N169" i="11" s="1"/>
  <c r="N170" i="11" s="1"/>
  <c r="N171" i="11" s="1"/>
  <c r="N172" i="11" s="1"/>
  <c r="N173" i="11" s="1"/>
  <c r="N174" i="11" s="1"/>
  <c r="N175" i="11" s="1"/>
  <c r="N176" i="11" s="1"/>
  <c r="N177" i="11" s="1"/>
  <c r="N178" i="11" s="1"/>
  <c r="N179" i="11" s="1"/>
  <c r="N180" i="11" s="1"/>
  <c r="N181" i="11" s="1"/>
  <c r="N182" i="11" s="1"/>
  <c r="N183" i="11" s="1"/>
  <c r="N184" i="11" s="1"/>
  <c r="N185" i="11" s="1"/>
  <c r="N186" i="11" s="1"/>
  <c r="N187" i="11" s="1"/>
  <c r="N188" i="11" s="1"/>
  <c r="N189" i="11" s="1"/>
  <c r="N190" i="11" s="1"/>
  <c r="N191" i="11" s="1"/>
  <c r="N192" i="11" s="1"/>
  <c r="N193" i="11" s="1"/>
  <c r="N194" i="11" s="1"/>
  <c r="N195" i="11" s="1"/>
  <c r="N196" i="11" s="1"/>
  <c r="N197" i="11" s="1"/>
  <c r="N198" i="11" s="1"/>
  <c r="N199" i="11" s="1"/>
  <c r="N200" i="11" s="1"/>
  <c r="N201" i="11" s="1"/>
  <c r="N202" i="11" s="1"/>
  <c r="N203" i="11" s="1"/>
  <c r="N204" i="11" s="1"/>
  <c r="N205" i="11" s="1"/>
  <c r="N206" i="11" s="1"/>
  <c r="N207" i="11" s="1"/>
  <c r="N208" i="11" s="1"/>
  <c r="N209" i="11" s="1"/>
  <c r="N210" i="11" s="1"/>
  <c r="N211" i="11" s="1"/>
  <c r="N212" i="11" s="1"/>
  <c r="N213" i="11" s="1"/>
  <c r="N214" i="11" s="1"/>
  <c r="N215" i="11" s="1"/>
  <c r="N216" i="11" s="1"/>
  <c r="N217" i="11" s="1"/>
  <c r="N218" i="11" s="1"/>
  <c r="N219" i="11" s="1"/>
  <c r="N220" i="11" s="1"/>
  <c r="N221" i="11" s="1"/>
  <c r="N222" i="11" s="1"/>
  <c r="N223" i="11" s="1"/>
  <c r="N224" i="11" s="1"/>
  <c r="N225" i="11" s="1"/>
  <c r="N226" i="11" s="1"/>
  <c r="N227" i="11" s="1"/>
  <c r="N228" i="11" s="1"/>
  <c r="N229" i="11" s="1"/>
  <c r="N230" i="11" s="1"/>
  <c r="N231" i="11" s="1"/>
  <c r="N232" i="11" s="1"/>
  <c r="N233" i="11" s="1"/>
  <c r="N234" i="11" s="1"/>
  <c r="N235" i="11" s="1"/>
  <c r="N236" i="11" s="1"/>
  <c r="N237" i="11" s="1"/>
  <c r="N238" i="11" s="1"/>
  <c r="N239" i="11" s="1"/>
  <c r="N240" i="11" s="1"/>
  <c r="N241" i="11" s="1"/>
  <c r="N242" i="11" s="1"/>
  <c r="N243" i="11" s="1"/>
  <c r="N244" i="11" s="1"/>
  <c r="N245" i="11" s="1"/>
  <c r="N246" i="11" s="1"/>
  <c r="N247" i="11" s="1"/>
  <c r="N248" i="11" s="1"/>
  <c r="N249" i="11" s="1"/>
  <c r="N250" i="11" s="1"/>
  <c r="N251" i="11" s="1"/>
  <c r="N252" i="11" s="1"/>
  <c r="N253" i="11" s="1"/>
  <c r="N254" i="11" s="1"/>
  <c r="N255" i="11" s="1"/>
  <c r="N256" i="11" s="1"/>
  <c r="N257" i="11" s="1"/>
  <c r="N258" i="11" s="1"/>
  <c r="N259" i="11" s="1"/>
  <c r="N260" i="11" s="1"/>
  <c r="N261" i="11" s="1"/>
  <c r="N262" i="11" s="1"/>
  <c r="N263" i="11" s="1"/>
  <c r="N264" i="11" s="1"/>
  <c r="N265" i="11" s="1"/>
  <c r="N266" i="11" s="1"/>
  <c r="N267" i="11" s="1"/>
  <c r="N268" i="11" s="1"/>
  <c r="N269" i="11" s="1"/>
  <c r="N270" i="11" s="1"/>
  <c r="N271" i="11" s="1"/>
  <c r="N272" i="11" s="1"/>
  <c r="N273" i="11" s="1"/>
  <c r="N274" i="11" s="1"/>
  <c r="N275" i="11" s="1"/>
  <c r="N276" i="11" s="1"/>
  <c r="N277" i="11" s="1"/>
  <c r="N278" i="11" s="1"/>
  <c r="N279" i="11" s="1"/>
  <c r="N280" i="11" s="1"/>
  <c r="N281" i="11" s="1"/>
  <c r="N282" i="11" s="1"/>
  <c r="N283" i="11" s="1"/>
  <c r="N284" i="11" s="1"/>
  <c r="N285" i="11" s="1"/>
  <c r="N286" i="11" s="1"/>
  <c r="N287" i="11" s="1"/>
  <c r="N288" i="11" s="1"/>
  <c r="N289" i="11" s="1"/>
  <c r="N290" i="11" s="1"/>
  <c r="N291" i="11" s="1"/>
  <c r="N292" i="11" s="1"/>
  <c r="N293" i="11" s="1"/>
  <c r="N294" i="11" s="1"/>
  <c r="N295" i="11" s="1"/>
  <c r="N296" i="11" s="1"/>
  <c r="N297" i="11" s="1"/>
  <c r="N298" i="11" s="1"/>
  <c r="N299" i="11" s="1"/>
  <c r="N300" i="11" s="1"/>
  <c r="N301" i="11" s="1"/>
  <c r="N302" i="11" s="1"/>
  <c r="N303" i="11" s="1"/>
  <c r="N304" i="11" s="1"/>
  <c r="N305" i="11" s="1"/>
  <c r="N306" i="11" s="1"/>
  <c r="N307" i="11" s="1"/>
  <c r="N308" i="11" s="1"/>
  <c r="N309" i="11" s="1"/>
  <c r="N310" i="11" s="1"/>
  <c r="N311" i="11" s="1"/>
  <c r="N312" i="11" s="1"/>
  <c r="N313" i="11" s="1"/>
  <c r="N314" i="11" s="1"/>
  <c r="N315" i="11" s="1"/>
  <c r="N316" i="11" s="1"/>
  <c r="N317" i="11" s="1"/>
  <c r="N318" i="11" s="1"/>
  <c r="N319" i="11" s="1"/>
  <c r="N320" i="11" s="1"/>
  <c r="N321" i="11" s="1"/>
  <c r="N322" i="11" s="1"/>
  <c r="N323" i="11" s="1"/>
  <c r="N324" i="11" s="1"/>
  <c r="N325" i="11" s="1"/>
  <c r="N326" i="11" s="1"/>
  <c r="N327" i="11" s="1"/>
  <c r="N328" i="11" s="1"/>
  <c r="N329" i="11" s="1"/>
  <c r="N330" i="11" s="1"/>
  <c r="N331" i="11" s="1"/>
  <c r="N332" i="11" s="1"/>
  <c r="N333" i="11" s="1"/>
  <c r="N334" i="11" s="1"/>
  <c r="N335" i="11" s="1"/>
  <c r="N336" i="11" s="1"/>
  <c r="N337" i="11" s="1"/>
  <c r="N338" i="11" s="1"/>
  <c r="N339" i="11" s="1"/>
  <c r="N340" i="11" s="1"/>
  <c r="N341" i="11" s="1"/>
  <c r="N342" i="11" s="1"/>
  <c r="N343" i="11" s="1"/>
  <c r="N344" i="11" s="1"/>
  <c r="N345" i="11" s="1"/>
  <c r="N346" i="11" s="1"/>
  <c r="N347" i="11" s="1"/>
  <c r="N348" i="11" s="1"/>
  <c r="N349" i="11" s="1"/>
  <c r="N350" i="11" s="1"/>
  <c r="N351" i="11" s="1"/>
  <c r="N352" i="11" s="1"/>
  <c r="N353" i="11" s="1"/>
  <c r="N354" i="11" s="1"/>
  <c r="N355" i="11" s="1"/>
  <c r="N356" i="11" s="1"/>
  <c r="N357" i="11" s="1"/>
  <c r="N358" i="11" s="1"/>
  <c r="N359" i="11" s="1"/>
  <c r="N360" i="11" s="1"/>
  <c r="N361" i="11" s="1"/>
  <c r="N362" i="11" s="1"/>
  <c r="N363" i="11" s="1"/>
  <c r="N364" i="11" s="1"/>
  <c r="N365" i="11" s="1"/>
  <c r="N366" i="11" s="1"/>
  <c r="N367" i="11" s="1"/>
  <c r="N368" i="11" s="1"/>
  <c r="N369" i="11" s="1"/>
  <c r="N370" i="11" s="1"/>
  <c r="N371" i="11" s="1"/>
  <c r="N372" i="11" s="1"/>
  <c r="N373" i="11" s="1"/>
  <c r="N374" i="11" s="1"/>
  <c r="N375" i="11" s="1"/>
  <c r="N376" i="11" s="1"/>
  <c r="N377" i="11" s="1"/>
  <c r="N378" i="11" s="1"/>
  <c r="N379" i="11" s="1"/>
  <c r="N380" i="11" s="1"/>
  <c r="N381" i="11" s="1"/>
  <c r="N382" i="11" s="1"/>
  <c r="N383" i="11" s="1"/>
  <c r="N384" i="11" s="1"/>
  <c r="N385" i="11" s="1"/>
  <c r="N386" i="11" s="1"/>
  <c r="N387" i="11" s="1"/>
  <c r="N388" i="11" s="1"/>
  <c r="N389" i="11" s="1"/>
  <c r="N390" i="11" s="1"/>
  <c r="N391" i="11" s="1"/>
  <c r="N392" i="11" s="1"/>
  <c r="N393" i="11" s="1"/>
  <c r="N394" i="11" s="1"/>
  <c r="N395" i="11" s="1"/>
  <c r="N396" i="11" s="1"/>
  <c r="N397" i="11" s="1"/>
  <c r="N398" i="11" s="1"/>
  <c r="N399" i="11" s="1"/>
  <c r="N400" i="11" s="1"/>
  <c r="N401" i="11" s="1"/>
  <c r="N402" i="11" s="1"/>
  <c r="N403" i="11" s="1"/>
  <c r="N404" i="11" s="1"/>
  <c r="N405" i="11" s="1"/>
  <c r="N406" i="11" s="1"/>
  <c r="N407" i="11" s="1"/>
  <c r="N408" i="11" s="1"/>
  <c r="N409" i="11" s="1"/>
  <c r="N410" i="11" s="1"/>
  <c r="N411" i="11" s="1"/>
  <c r="N412" i="11" s="1"/>
  <c r="N413" i="11" s="1"/>
  <c r="N414" i="11" s="1"/>
  <c r="N415" i="11" s="1"/>
  <c r="N416" i="11" s="1"/>
  <c r="N417" i="11" s="1"/>
  <c r="N418" i="11" s="1"/>
  <c r="N419" i="11" s="1"/>
  <c r="N420" i="11" s="1"/>
  <c r="N421" i="11" s="1"/>
  <c r="N422" i="11" s="1"/>
  <c r="N423" i="11" s="1"/>
  <c r="N424" i="11" s="1"/>
  <c r="N425" i="11" s="1"/>
  <c r="N426" i="11" s="1"/>
  <c r="N427" i="11" s="1"/>
  <c r="N428" i="11" s="1"/>
  <c r="N429" i="11" s="1"/>
  <c r="N430" i="11" s="1"/>
  <c r="N431" i="11" s="1"/>
  <c r="N432" i="11" s="1"/>
  <c r="N433" i="11" s="1"/>
  <c r="N434" i="11" s="1"/>
  <c r="N435" i="11" s="1"/>
  <c r="N436" i="11" s="1"/>
  <c r="N437" i="11" s="1"/>
  <c r="N438" i="11" s="1"/>
  <c r="N439" i="11" s="1"/>
  <c r="N440" i="11" s="1"/>
  <c r="N441" i="11" s="1"/>
  <c r="N442" i="11" s="1"/>
  <c r="N443" i="11" s="1"/>
  <c r="N444" i="11" s="1"/>
  <c r="N445" i="11" s="1"/>
  <c r="N446" i="11" s="1"/>
  <c r="N447" i="11" s="1"/>
  <c r="N448" i="11" s="1"/>
  <c r="N449" i="11" s="1"/>
  <c r="N450" i="11" s="1"/>
  <c r="N451" i="11" s="1"/>
  <c r="N452" i="11" s="1"/>
  <c r="N453" i="11" s="1"/>
  <c r="N454" i="11" s="1"/>
  <c r="N455" i="11" s="1"/>
  <c r="N456" i="11" s="1"/>
  <c r="N457" i="11" s="1"/>
  <c r="N458" i="11" s="1"/>
  <c r="N459" i="11" s="1"/>
  <c r="N460" i="11" s="1"/>
  <c r="N461" i="11" s="1"/>
  <c r="N462" i="11" s="1"/>
  <c r="N463" i="11" s="1"/>
  <c r="N464" i="11" s="1"/>
  <c r="N465" i="11" s="1"/>
  <c r="N466" i="11" s="1"/>
  <c r="N467" i="11" s="1"/>
  <c r="N468" i="11" s="1"/>
  <c r="N469" i="11" s="1"/>
  <c r="N470" i="11" s="1"/>
  <c r="N471" i="11" s="1"/>
  <c r="N472" i="11" s="1"/>
  <c r="N473" i="11" s="1"/>
  <c r="N474" i="11" s="1"/>
  <c r="N475" i="11" s="1"/>
  <c r="N476" i="11" s="1"/>
  <c r="N477" i="11" s="1"/>
  <c r="N478" i="11" s="1"/>
  <c r="N479" i="11" s="1"/>
  <c r="N480" i="11" s="1"/>
  <c r="N481" i="11" s="1"/>
  <c r="N482" i="11" s="1"/>
  <c r="N483" i="11" s="1"/>
  <c r="N484" i="11" s="1"/>
  <c r="N485" i="11" s="1"/>
  <c r="N486" i="11" s="1"/>
  <c r="N487" i="11" s="1"/>
  <c r="N488" i="11" s="1"/>
  <c r="N489" i="11" s="1"/>
  <c r="N490" i="11" s="1"/>
  <c r="N491" i="11" s="1"/>
  <c r="N492" i="11" s="1"/>
  <c r="N493" i="11" s="1"/>
  <c r="N494" i="11" s="1"/>
  <c r="N495" i="11" s="1"/>
  <c r="N496" i="11" s="1"/>
  <c r="N497" i="11" s="1"/>
  <c r="N498" i="11" s="1"/>
  <c r="N499" i="11" s="1"/>
  <c r="N500" i="11" s="1"/>
  <c r="G508" i="11" l="1"/>
  <c r="H508" i="11"/>
  <c r="B25" i="11"/>
  <c r="B26" i="11" s="1"/>
  <c r="B27" i="11" s="1"/>
  <c r="B28" i="11" s="1"/>
  <c r="B29" i="11" s="1"/>
  <c r="B30" i="11" s="1"/>
  <c r="B31" i="11" s="1"/>
  <c r="B509" i="11"/>
  <c r="AW12" i="14"/>
  <c r="I13" i="14"/>
  <c r="J13" i="14"/>
  <c r="G13" i="14"/>
  <c r="H13" i="14"/>
  <c r="K13" i="14"/>
  <c r="L13" i="14"/>
  <c r="A14" i="14"/>
  <c r="A20" i="14"/>
  <c r="A27" i="14" s="1"/>
  <c r="A34" i="14" s="1"/>
  <c r="A41" i="14" s="1"/>
  <c r="A48" i="14" s="1"/>
  <c r="A55" i="14" s="1"/>
  <c r="H12" i="11"/>
  <c r="K12" i="11"/>
  <c r="L12" i="11"/>
  <c r="A21" i="11"/>
  <c r="A28" i="11" s="1"/>
  <c r="A35" i="11" s="1"/>
  <c r="A42" i="11" s="1"/>
  <c r="A49" i="11" s="1"/>
  <c r="A56" i="11" s="1"/>
  <c r="A15" i="11"/>
  <c r="G13" i="11"/>
  <c r="I13" i="11"/>
  <c r="J13" i="11"/>
  <c r="B10" i="3"/>
  <c r="BB500" i="16"/>
  <c r="AY500" i="16"/>
  <c r="BB499" i="16"/>
  <c r="AY499" i="16"/>
  <c r="BB498" i="16"/>
  <c r="AY498" i="16"/>
  <c r="BB497" i="16"/>
  <c r="AY497" i="16"/>
  <c r="BB496" i="16"/>
  <c r="AY496" i="16"/>
  <c r="BB495" i="16"/>
  <c r="AY495" i="16"/>
  <c r="BB494" i="16"/>
  <c r="AY494" i="16"/>
  <c r="BB493" i="16"/>
  <c r="AY493" i="16"/>
  <c r="BB492" i="16"/>
  <c r="AY492" i="16"/>
  <c r="BB491" i="16"/>
  <c r="AY491" i="16"/>
  <c r="BB490" i="16"/>
  <c r="AY490" i="16"/>
  <c r="BB489" i="16"/>
  <c r="AY489" i="16"/>
  <c r="BB488" i="16"/>
  <c r="AY488" i="16"/>
  <c r="BB487" i="16"/>
  <c r="AY487" i="16"/>
  <c r="BB486" i="16"/>
  <c r="AY486" i="16"/>
  <c r="BB485" i="16"/>
  <c r="AY485" i="16"/>
  <c r="BB484" i="16"/>
  <c r="AY484" i="16"/>
  <c r="BB483" i="16"/>
  <c r="AY483" i="16"/>
  <c r="BB482" i="16"/>
  <c r="AY482" i="16"/>
  <c r="BB481" i="16"/>
  <c r="AY481" i="16"/>
  <c r="BB480" i="16"/>
  <c r="AY480" i="16"/>
  <c r="BB479" i="16"/>
  <c r="AY479" i="16"/>
  <c r="BB478" i="16"/>
  <c r="AY478" i="16"/>
  <c r="BB477" i="16"/>
  <c r="AY477" i="16"/>
  <c r="BB476" i="16"/>
  <c r="AY476" i="16"/>
  <c r="BB475" i="16"/>
  <c r="AY475" i="16"/>
  <c r="BB474" i="16"/>
  <c r="AY474" i="16"/>
  <c r="BB473" i="16"/>
  <c r="AY473" i="16"/>
  <c r="BB472" i="16"/>
  <c r="AY472" i="16"/>
  <c r="BB471" i="16"/>
  <c r="AY471" i="16"/>
  <c r="BB470" i="16"/>
  <c r="AY470" i="16"/>
  <c r="BB469" i="16"/>
  <c r="AY469" i="16"/>
  <c r="BB468" i="16"/>
  <c r="AY468" i="16"/>
  <c r="BB467" i="16"/>
  <c r="AY467" i="16"/>
  <c r="BB466" i="16"/>
  <c r="AY466" i="16"/>
  <c r="BB465" i="16"/>
  <c r="AY465" i="16"/>
  <c r="BB464" i="16"/>
  <c r="AY464" i="16"/>
  <c r="BB463" i="16"/>
  <c r="AY463" i="16"/>
  <c r="BB462" i="16"/>
  <c r="AY462" i="16"/>
  <c r="BB461" i="16"/>
  <c r="AY461" i="16"/>
  <c r="BB460" i="16"/>
  <c r="AY460" i="16"/>
  <c r="BB459" i="16"/>
  <c r="AY459" i="16"/>
  <c r="BB458" i="16"/>
  <c r="AY458" i="16"/>
  <c r="BB457" i="16"/>
  <c r="AY457" i="16"/>
  <c r="BB456" i="16"/>
  <c r="AY456" i="16"/>
  <c r="BB455" i="16"/>
  <c r="AY455" i="16"/>
  <c r="BB454" i="16"/>
  <c r="AY454" i="16"/>
  <c r="BB453" i="16"/>
  <c r="AY453" i="16"/>
  <c r="BB452" i="16"/>
  <c r="AY452" i="16"/>
  <c r="BB451" i="16"/>
  <c r="AY451" i="16"/>
  <c r="BB450" i="16"/>
  <c r="AY450" i="16"/>
  <c r="BB449" i="16"/>
  <c r="AY449" i="16"/>
  <c r="BB448" i="16"/>
  <c r="AY448" i="16"/>
  <c r="BB447" i="16"/>
  <c r="AY447" i="16"/>
  <c r="BB446" i="16"/>
  <c r="AY446" i="16"/>
  <c r="BB445" i="16"/>
  <c r="AY445" i="16"/>
  <c r="BB444" i="16"/>
  <c r="AY444" i="16"/>
  <c r="BB443" i="16"/>
  <c r="AY443" i="16"/>
  <c r="BB442" i="16"/>
  <c r="AY442" i="16"/>
  <c r="BB441" i="16"/>
  <c r="AY441" i="16"/>
  <c r="BB440" i="16"/>
  <c r="AY440" i="16"/>
  <c r="BB439" i="16"/>
  <c r="AY439" i="16"/>
  <c r="BB438" i="16"/>
  <c r="AY438" i="16"/>
  <c r="BB437" i="16"/>
  <c r="AY437" i="16"/>
  <c r="BB436" i="16"/>
  <c r="AY436" i="16"/>
  <c r="BB435" i="16"/>
  <c r="AY435" i="16"/>
  <c r="BB434" i="16"/>
  <c r="AY434" i="16"/>
  <c r="BB433" i="16"/>
  <c r="AY433" i="16"/>
  <c r="BB432" i="16"/>
  <c r="AY432" i="16"/>
  <c r="BB431" i="16"/>
  <c r="AY431" i="16"/>
  <c r="BB430" i="16"/>
  <c r="AY430" i="16"/>
  <c r="BB429" i="16"/>
  <c r="AY429" i="16"/>
  <c r="BB428" i="16"/>
  <c r="AY428" i="16"/>
  <c r="BB427" i="16"/>
  <c r="AY427" i="16"/>
  <c r="BB426" i="16"/>
  <c r="AY426" i="16"/>
  <c r="BB425" i="16"/>
  <c r="AY425" i="16"/>
  <c r="BB424" i="16"/>
  <c r="AY424" i="16"/>
  <c r="BB423" i="16"/>
  <c r="AY423" i="16"/>
  <c r="BB422" i="16"/>
  <c r="AY422" i="16"/>
  <c r="BB421" i="16"/>
  <c r="AY421" i="16"/>
  <c r="BB420" i="16"/>
  <c r="AY420" i="16"/>
  <c r="BB419" i="16"/>
  <c r="AY419" i="16"/>
  <c r="BB418" i="16"/>
  <c r="AY418" i="16"/>
  <c r="BB417" i="16"/>
  <c r="AY417" i="16"/>
  <c r="BB416" i="16"/>
  <c r="AY416" i="16"/>
  <c r="BB415" i="16"/>
  <c r="AY415" i="16"/>
  <c r="BB414" i="16"/>
  <c r="AY414" i="16"/>
  <c r="BB413" i="16"/>
  <c r="AY413" i="16"/>
  <c r="BB412" i="16"/>
  <c r="AY412" i="16"/>
  <c r="BB411" i="16"/>
  <c r="AY411" i="16"/>
  <c r="BB410" i="16"/>
  <c r="AY410" i="16"/>
  <c r="BB409" i="16"/>
  <c r="AY409" i="16"/>
  <c r="BB408" i="16"/>
  <c r="AY408" i="16"/>
  <c r="BB407" i="16"/>
  <c r="AY407" i="16"/>
  <c r="BB406" i="16"/>
  <c r="AY406" i="16"/>
  <c r="BB405" i="16"/>
  <c r="AY405" i="16"/>
  <c r="BB404" i="16"/>
  <c r="AY404" i="16"/>
  <c r="BB403" i="16"/>
  <c r="AY403" i="16"/>
  <c r="BB402" i="16"/>
  <c r="AY402" i="16"/>
  <c r="BB401" i="16"/>
  <c r="AY401" i="16"/>
  <c r="BB400" i="16"/>
  <c r="AY400" i="16"/>
  <c r="BB399" i="16"/>
  <c r="AY399" i="16"/>
  <c r="BB398" i="16"/>
  <c r="AY398" i="16"/>
  <c r="BB397" i="16"/>
  <c r="AY397" i="16"/>
  <c r="BB396" i="16"/>
  <c r="AY396" i="16"/>
  <c r="BB395" i="16"/>
  <c r="AY395" i="16"/>
  <c r="BB394" i="16"/>
  <c r="AY394" i="16"/>
  <c r="BB393" i="16"/>
  <c r="AY393" i="16"/>
  <c r="BB392" i="16"/>
  <c r="AY392" i="16"/>
  <c r="BB391" i="16"/>
  <c r="AY391" i="16"/>
  <c r="BB390" i="16"/>
  <c r="AY390" i="16"/>
  <c r="BB389" i="16"/>
  <c r="AY389" i="16"/>
  <c r="BB388" i="16"/>
  <c r="AY388" i="16"/>
  <c r="BB387" i="16"/>
  <c r="AY387" i="16"/>
  <c r="BB386" i="16"/>
  <c r="AY386" i="16"/>
  <c r="BB385" i="16"/>
  <c r="AY385" i="16"/>
  <c r="BB384" i="16"/>
  <c r="AY384" i="16"/>
  <c r="BB383" i="16"/>
  <c r="AY383" i="16"/>
  <c r="BB382" i="16"/>
  <c r="AY382" i="16"/>
  <c r="BB381" i="16"/>
  <c r="AY381" i="16"/>
  <c r="BB380" i="16"/>
  <c r="AY380" i="16"/>
  <c r="BB379" i="16"/>
  <c r="AY379" i="16"/>
  <c r="BB378" i="16"/>
  <c r="AY378" i="16"/>
  <c r="BB377" i="16"/>
  <c r="AY377" i="16"/>
  <c r="BB376" i="16"/>
  <c r="AY376" i="16"/>
  <c r="BB375" i="16"/>
  <c r="AY375" i="16"/>
  <c r="BB374" i="16"/>
  <c r="AY374" i="16"/>
  <c r="BB373" i="16"/>
  <c r="AY373" i="16"/>
  <c r="BB372" i="16"/>
  <c r="AY372" i="16"/>
  <c r="BB371" i="16"/>
  <c r="AY371" i="16"/>
  <c r="BB370" i="16"/>
  <c r="AY370" i="16"/>
  <c r="BB369" i="16"/>
  <c r="AY369" i="16"/>
  <c r="BB368" i="16"/>
  <c r="AY368" i="16"/>
  <c r="BB367" i="16"/>
  <c r="AY367" i="16"/>
  <c r="BB366" i="16"/>
  <c r="AY366" i="16"/>
  <c r="BB365" i="16"/>
  <c r="AY365" i="16"/>
  <c r="BB364" i="16"/>
  <c r="AY364" i="16"/>
  <c r="BB363" i="16"/>
  <c r="AY363" i="16"/>
  <c r="BB362" i="16"/>
  <c r="AY362" i="16"/>
  <c r="BB361" i="16"/>
  <c r="AY361" i="16"/>
  <c r="BB360" i="16"/>
  <c r="AY360" i="16"/>
  <c r="BB359" i="16"/>
  <c r="AY359" i="16"/>
  <c r="BB358" i="16"/>
  <c r="AY358" i="16"/>
  <c r="BB357" i="16"/>
  <c r="AY357" i="16"/>
  <c r="BB356" i="16"/>
  <c r="AY356" i="16"/>
  <c r="BB355" i="16"/>
  <c r="AY355" i="16"/>
  <c r="BB354" i="16"/>
  <c r="AY354" i="16"/>
  <c r="BB353" i="16"/>
  <c r="AY353" i="16"/>
  <c r="BB352" i="16"/>
  <c r="AY352" i="16"/>
  <c r="BB351" i="16"/>
  <c r="AY351" i="16"/>
  <c r="BB350" i="16"/>
  <c r="AY350" i="16"/>
  <c r="BB349" i="16"/>
  <c r="AY349" i="16"/>
  <c r="BB348" i="16"/>
  <c r="AY348" i="16"/>
  <c r="BB347" i="16"/>
  <c r="AY347" i="16"/>
  <c r="BB346" i="16"/>
  <c r="AY346" i="16"/>
  <c r="BB345" i="16"/>
  <c r="AY345" i="16"/>
  <c r="BB344" i="16"/>
  <c r="AY344" i="16"/>
  <c r="BB343" i="16"/>
  <c r="AY343" i="16"/>
  <c r="BB342" i="16"/>
  <c r="AY342" i="16"/>
  <c r="BB341" i="16"/>
  <c r="AY341" i="16"/>
  <c r="BB340" i="16"/>
  <c r="AY340" i="16"/>
  <c r="BB339" i="16"/>
  <c r="AY339" i="16"/>
  <c r="BB338" i="16"/>
  <c r="AY338" i="16"/>
  <c r="BB337" i="16"/>
  <c r="AY337" i="16"/>
  <c r="BB336" i="16"/>
  <c r="AY336" i="16"/>
  <c r="BB335" i="16"/>
  <c r="AY335" i="16"/>
  <c r="BB334" i="16"/>
  <c r="AY334" i="16"/>
  <c r="BB333" i="16"/>
  <c r="AY333" i="16"/>
  <c r="BB332" i="16"/>
  <c r="AY332" i="16"/>
  <c r="BB331" i="16"/>
  <c r="AY331" i="16"/>
  <c r="BB330" i="16"/>
  <c r="AY330" i="16"/>
  <c r="BB329" i="16"/>
  <c r="AY329" i="16"/>
  <c r="BB328" i="16"/>
  <c r="AY328" i="16"/>
  <c r="BB327" i="16"/>
  <c r="AY327" i="16"/>
  <c r="BB326" i="16"/>
  <c r="AY326" i="16"/>
  <c r="BB325" i="16"/>
  <c r="AY325" i="16"/>
  <c r="BB324" i="16"/>
  <c r="AY324" i="16"/>
  <c r="BB323" i="16"/>
  <c r="AY323" i="16"/>
  <c r="BB322" i="16"/>
  <c r="AY322" i="16"/>
  <c r="BB321" i="16"/>
  <c r="AY321" i="16"/>
  <c r="BB320" i="16"/>
  <c r="AY320" i="16"/>
  <c r="BB319" i="16"/>
  <c r="AY319" i="16"/>
  <c r="BB318" i="16"/>
  <c r="AY318" i="16"/>
  <c r="BB317" i="16"/>
  <c r="AY317" i="16"/>
  <c r="BB316" i="16"/>
  <c r="AY316" i="16"/>
  <c r="BB315" i="16"/>
  <c r="AY315" i="16"/>
  <c r="BB314" i="16"/>
  <c r="AY314" i="16"/>
  <c r="BB313" i="16"/>
  <c r="AY313" i="16"/>
  <c r="BB312" i="16"/>
  <c r="AY312" i="16"/>
  <c r="BB311" i="16"/>
  <c r="AY311" i="16"/>
  <c r="BB310" i="16"/>
  <c r="AY310" i="16"/>
  <c r="BB309" i="16"/>
  <c r="AY309" i="16"/>
  <c r="BB308" i="16"/>
  <c r="AY308" i="16"/>
  <c r="BB307" i="16"/>
  <c r="AY307" i="16"/>
  <c r="BB306" i="16"/>
  <c r="AY306" i="16"/>
  <c r="BB305" i="16"/>
  <c r="AY305" i="16"/>
  <c r="BB304" i="16"/>
  <c r="AY304" i="16"/>
  <c r="BB303" i="16"/>
  <c r="AY303" i="16"/>
  <c r="BB302" i="16"/>
  <c r="AY302" i="16"/>
  <c r="BB301" i="16"/>
  <c r="AY301" i="16"/>
  <c r="BB300" i="16"/>
  <c r="AY300" i="16"/>
  <c r="BB299" i="16"/>
  <c r="AY299" i="16"/>
  <c r="BB298" i="16"/>
  <c r="AY298" i="16"/>
  <c r="BB297" i="16"/>
  <c r="AY297" i="16"/>
  <c r="BB296" i="16"/>
  <c r="AY296" i="16"/>
  <c r="BB295" i="16"/>
  <c r="AY295" i="16"/>
  <c r="BB294" i="16"/>
  <c r="AY294" i="16"/>
  <c r="BB293" i="16"/>
  <c r="AY293" i="16"/>
  <c r="BB292" i="16"/>
  <c r="AY292" i="16"/>
  <c r="BB291" i="16"/>
  <c r="AY291" i="16"/>
  <c r="BB290" i="16"/>
  <c r="AY290" i="16"/>
  <c r="BB289" i="16"/>
  <c r="AY289" i="16"/>
  <c r="BB288" i="16"/>
  <c r="AY288" i="16"/>
  <c r="BB287" i="16"/>
  <c r="AY287" i="16"/>
  <c r="BB286" i="16"/>
  <c r="AY286" i="16"/>
  <c r="BB285" i="16"/>
  <c r="AY285" i="16"/>
  <c r="BB284" i="16"/>
  <c r="AY284" i="16"/>
  <c r="BB283" i="16"/>
  <c r="AY283" i="16"/>
  <c r="BB282" i="16"/>
  <c r="AY282" i="16"/>
  <c r="BB281" i="16"/>
  <c r="AY281" i="16"/>
  <c r="BB280" i="16"/>
  <c r="AY280" i="16"/>
  <c r="BB279" i="16"/>
  <c r="AY279" i="16"/>
  <c r="BB278" i="16"/>
  <c r="AY278" i="16"/>
  <c r="BB277" i="16"/>
  <c r="AY277" i="16"/>
  <c r="BB276" i="16"/>
  <c r="AY276" i="16"/>
  <c r="BB275" i="16"/>
  <c r="AY275" i="16"/>
  <c r="BB274" i="16"/>
  <c r="AY274" i="16"/>
  <c r="BB273" i="16"/>
  <c r="AY273" i="16"/>
  <c r="BB272" i="16"/>
  <c r="AY272" i="16"/>
  <c r="BB271" i="16"/>
  <c r="AY271" i="16"/>
  <c r="BB270" i="16"/>
  <c r="AY270" i="16"/>
  <c r="BB269" i="16"/>
  <c r="AY269" i="16"/>
  <c r="BB268" i="16"/>
  <c r="AY268" i="16"/>
  <c r="BB267" i="16"/>
  <c r="AY267" i="16"/>
  <c r="BB266" i="16"/>
  <c r="AY266" i="16"/>
  <c r="BB265" i="16"/>
  <c r="AY265" i="16"/>
  <c r="BB264" i="16"/>
  <c r="AY264" i="16"/>
  <c r="BB263" i="16"/>
  <c r="AY263" i="16"/>
  <c r="BB262" i="16"/>
  <c r="AY262" i="16"/>
  <c r="BB261" i="16"/>
  <c r="AY261" i="16"/>
  <c r="BB260" i="16"/>
  <c r="AY260" i="16"/>
  <c r="BB259" i="16"/>
  <c r="AY259" i="16"/>
  <c r="BB258" i="16"/>
  <c r="AY258" i="16"/>
  <c r="BB257" i="16"/>
  <c r="AY257" i="16"/>
  <c r="BB256" i="16"/>
  <c r="AY256" i="16"/>
  <c r="BB255" i="16"/>
  <c r="AY255" i="16"/>
  <c r="BB254" i="16"/>
  <c r="AY254" i="16"/>
  <c r="BB253" i="16"/>
  <c r="AY253" i="16"/>
  <c r="BB252" i="16"/>
  <c r="AY252" i="16"/>
  <c r="BB251" i="16"/>
  <c r="AY251" i="16"/>
  <c r="BB250" i="16"/>
  <c r="AY250" i="16"/>
  <c r="BB249" i="16"/>
  <c r="AY249" i="16"/>
  <c r="BB248" i="16"/>
  <c r="AY248" i="16"/>
  <c r="BB247" i="16"/>
  <c r="AY247" i="16"/>
  <c r="BB246" i="16"/>
  <c r="AY246" i="16"/>
  <c r="BB245" i="16"/>
  <c r="AY245" i="16"/>
  <c r="BB244" i="16"/>
  <c r="AY244" i="16"/>
  <c r="BB243" i="16"/>
  <c r="AY243" i="16"/>
  <c r="BB242" i="16"/>
  <c r="AY242" i="16"/>
  <c r="BB241" i="16"/>
  <c r="AY241" i="16"/>
  <c r="BB240" i="16"/>
  <c r="AY240" i="16"/>
  <c r="BB239" i="16"/>
  <c r="AY239" i="16"/>
  <c r="BB238" i="16"/>
  <c r="AY238" i="16"/>
  <c r="BB237" i="16"/>
  <c r="AY237" i="16"/>
  <c r="BB236" i="16"/>
  <c r="AY236" i="16"/>
  <c r="BB235" i="16"/>
  <c r="AY235" i="16"/>
  <c r="BB234" i="16"/>
  <c r="AY234" i="16"/>
  <c r="BB233" i="16"/>
  <c r="AY233" i="16"/>
  <c r="BB232" i="16"/>
  <c r="AY232" i="16"/>
  <c r="BB231" i="16"/>
  <c r="AY231" i="16"/>
  <c r="BB230" i="16"/>
  <c r="AY230" i="16"/>
  <c r="BB229" i="16"/>
  <c r="AY229" i="16"/>
  <c r="BB228" i="16"/>
  <c r="AY228" i="16"/>
  <c r="BB227" i="16"/>
  <c r="AY227" i="16"/>
  <c r="BB226" i="16"/>
  <c r="AY226" i="16"/>
  <c r="BB225" i="16"/>
  <c r="AY225" i="16"/>
  <c r="BB224" i="16"/>
  <c r="AY224" i="16"/>
  <c r="BB223" i="16"/>
  <c r="AY223" i="16"/>
  <c r="BB222" i="16"/>
  <c r="AY222" i="16"/>
  <c r="BB221" i="16"/>
  <c r="AY221" i="16"/>
  <c r="BB220" i="16"/>
  <c r="AY220" i="16"/>
  <c r="BB219" i="16"/>
  <c r="AY219" i="16"/>
  <c r="BB218" i="16"/>
  <c r="AY218" i="16"/>
  <c r="BB217" i="16"/>
  <c r="AY217" i="16"/>
  <c r="BB216" i="16"/>
  <c r="AY216" i="16"/>
  <c r="BB215" i="16"/>
  <c r="AY215" i="16"/>
  <c r="BB214" i="16"/>
  <c r="AY214" i="16"/>
  <c r="BB213" i="16"/>
  <c r="AY213" i="16"/>
  <c r="BB212" i="16"/>
  <c r="AY212" i="16"/>
  <c r="BB211" i="16"/>
  <c r="AY211" i="16"/>
  <c r="BB210" i="16"/>
  <c r="AY210" i="16"/>
  <c r="BB209" i="16"/>
  <c r="AY209" i="16"/>
  <c r="BB208" i="16"/>
  <c r="AY208" i="16"/>
  <c r="BB207" i="16"/>
  <c r="AY207" i="16"/>
  <c r="BB206" i="16"/>
  <c r="AY206" i="16"/>
  <c r="BB205" i="16"/>
  <c r="AY205" i="16"/>
  <c r="BB204" i="16"/>
  <c r="AY204" i="16"/>
  <c r="BB203" i="16"/>
  <c r="AY203" i="16"/>
  <c r="BB202" i="16"/>
  <c r="AY202" i="16"/>
  <c r="BB201" i="16"/>
  <c r="AY201" i="16"/>
  <c r="BB200" i="16"/>
  <c r="AY200" i="16"/>
  <c r="BB199" i="16"/>
  <c r="AY199" i="16"/>
  <c r="BB198" i="16"/>
  <c r="AY198" i="16"/>
  <c r="BB197" i="16"/>
  <c r="AY197" i="16"/>
  <c r="BB196" i="16"/>
  <c r="AY196" i="16"/>
  <c r="BB195" i="16"/>
  <c r="AY195" i="16"/>
  <c r="BB194" i="16"/>
  <c r="AY194" i="16"/>
  <c r="BB193" i="16"/>
  <c r="AY193" i="16"/>
  <c r="BB192" i="16"/>
  <c r="AY192" i="16"/>
  <c r="BB191" i="16"/>
  <c r="AY191" i="16"/>
  <c r="BB190" i="16"/>
  <c r="AY190" i="16"/>
  <c r="BB189" i="16"/>
  <c r="AY189" i="16"/>
  <c r="BB188" i="16"/>
  <c r="AY188" i="16"/>
  <c r="BB187" i="16"/>
  <c r="AY187" i="16"/>
  <c r="BB186" i="16"/>
  <c r="AY186" i="16"/>
  <c r="BB185" i="16"/>
  <c r="AY185" i="16"/>
  <c r="BB184" i="16"/>
  <c r="AY184" i="16"/>
  <c r="BB183" i="16"/>
  <c r="AY183" i="16"/>
  <c r="BB182" i="16"/>
  <c r="AY182" i="16"/>
  <c r="BB181" i="16"/>
  <c r="AY181" i="16"/>
  <c r="BB180" i="16"/>
  <c r="AY180" i="16"/>
  <c r="BB179" i="16"/>
  <c r="AY179" i="16"/>
  <c r="BB178" i="16"/>
  <c r="AY178" i="16"/>
  <c r="BB177" i="16"/>
  <c r="AY177" i="16"/>
  <c r="BB176" i="16"/>
  <c r="AY176" i="16"/>
  <c r="BB175" i="16"/>
  <c r="AY175" i="16"/>
  <c r="BB174" i="16"/>
  <c r="AY174" i="16"/>
  <c r="BB173" i="16"/>
  <c r="AY173" i="16"/>
  <c r="BB172" i="16"/>
  <c r="AY172" i="16"/>
  <c r="BB171" i="16"/>
  <c r="AY171" i="16"/>
  <c r="BB170" i="16"/>
  <c r="AY170" i="16"/>
  <c r="BB169" i="16"/>
  <c r="AY169" i="16"/>
  <c r="BB168" i="16"/>
  <c r="AY168" i="16"/>
  <c r="BB167" i="16"/>
  <c r="AY167" i="16"/>
  <c r="BB166" i="16"/>
  <c r="AY166" i="16"/>
  <c r="BB165" i="16"/>
  <c r="AY165" i="16"/>
  <c r="BB164" i="16"/>
  <c r="AY164" i="16"/>
  <c r="BB163" i="16"/>
  <c r="AY163" i="16"/>
  <c r="BB162" i="16"/>
  <c r="AY162" i="16"/>
  <c r="BB161" i="16"/>
  <c r="AY161" i="16"/>
  <c r="BB160" i="16"/>
  <c r="AY160" i="16"/>
  <c r="BB159" i="16"/>
  <c r="AY159" i="16"/>
  <c r="BB158" i="16"/>
  <c r="AY158" i="16"/>
  <c r="BB157" i="16"/>
  <c r="AY157" i="16"/>
  <c r="BB156" i="16"/>
  <c r="AY156" i="16"/>
  <c r="BB155" i="16"/>
  <c r="AY155" i="16"/>
  <c r="BB154" i="16"/>
  <c r="AY154" i="16"/>
  <c r="BB153" i="16"/>
  <c r="AY153" i="16"/>
  <c r="BB152" i="16"/>
  <c r="AY152" i="16"/>
  <c r="BB151" i="16"/>
  <c r="AY151" i="16"/>
  <c r="BB150" i="16"/>
  <c r="AY150" i="16"/>
  <c r="BB149" i="16"/>
  <c r="AY149" i="16"/>
  <c r="BB148" i="16"/>
  <c r="AY148" i="16"/>
  <c r="BB147" i="16"/>
  <c r="AY147" i="16"/>
  <c r="BB146" i="16"/>
  <c r="AY146" i="16"/>
  <c r="BB145" i="16"/>
  <c r="AY145" i="16"/>
  <c r="BB144" i="16"/>
  <c r="AY144" i="16"/>
  <c r="BB143" i="16"/>
  <c r="AY143" i="16"/>
  <c r="BB142" i="16"/>
  <c r="AY142" i="16"/>
  <c r="BB141" i="16"/>
  <c r="AY141" i="16"/>
  <c r="BB140" i="16"/>
  <c r="AY140" i="16"/>
  <c r="BB139" i="16"/>
  <c r="AY139" i="16"/>
  <c r="BB138" i="16"/>
  <c r="AY138" i="16"/>
  <c r="BB137" i="16"/>
  <c r="AY137" i="16"/>
  <c r="BB136" i="16"/>
  <c r="AY136" i="16"/>
  <c r="BB135" i="16"/>
  <c r="AY135" i="16"/>
  <c r="BB134" i="16"/>
  <c r="AY134" i="16"/>
  <c r="BB133" i="16"/>
  <c r="AY133" i="16"/>
  <c r="BB132" i="16"/>
  <c r="AY132" i="16"/>
  <c r="BB131" i="16"/>
  <c r="AY131" i="16"/>
  <c r="BB130" i="16"/>
  <c r="AY130" i="16"/>
  <c r="BB129" i="16"/>
  <c r="AY129" i="16"/>
  <c r="BB128" i="16"/>
  <c r="AY128" i="16"/>
  <c r="BB127" i="16"/>
  <c r="AY127" i="16"/>
  <c r="BB126" i="16"/>
  <c r="AY126" i="16"/>
  <c r="BB125" i="16"/>
  <c r="AY125" i="16"/>
  <c r="BB124" i="16"/>
  <c r="AY124" i="16"/>
  <c r="BB123" i="16"/>
  <c r="AY123" i="16"/>
  <c r="BB122" i="16"/>
  <c r="AY122" i="16"/>
  <c r="BB121" i="16"/>
  <c r="AY121" i="16"/>
  <c r="BB120" i="16"/>
  <c r="AY120" i="16"/>
  <c r="BB119" i="16"/>
  <c r="AY119" i="16"/>
  <c r="BB118" i="16"/>
  <c r="AY118" i="16"/>
  <c r="BB117" i="16"/>
  <c r="AY117" i="16"/>
  <c r="BB116" i="16"/>
  <c r="AY116" i="16"/>
  <c r="BB115" i="16"/>
  <c r="AY115" i="16"/>
  <c r="BB114" i="16"/>
  <c r="AY114" i="16"/>
  <c r="BB113" i="16"/>
  <c r="AY113" i="16"/>
  <c r="BB112" i="16"/>
  <c r="AY112" i="16"/>
  <c r="BB111" i="16"/>
  <c r="AY111" i="16"/>
  <c r="BB110" i="16"/>
  <c r="AY110" i="16"/>
  <c r="BB109" i="16"/>
  <c r="AY109" i="16"/>
  <c r="BB108" i="16"/>
  <c r="AY108" i="16"/>
  <c r="BB107" i="16"/>
  <c r="AY107" i="16"/>
  <c r="BB106" i="16"/>
  <c r="AY106" i="16"/>
  <c r="BB105" i="16"/>
  <c r="AY105" i="16"/>
  <c r="BB104" i="16"/>
  <c r="AY104" i="16"/>
  <c r="BB103" i="16"/>
  <c r="AY103" i="16"/>
  <c r="BB102" i="16"/>
  <c r="AY102" i="16"/>
  <c r="BB101" i="16"/>
  <c r="AY101" i="16"/>
  <c r="BB100" i="16"/>
  <c r="AY100" i="16"/>
  <c r="BB99" i="16"/>
  <c r="AY99" i="16"/>
  <c r="BB98" i="16"/>
  <c r="AY98" i="16"/>
  <c r="BB97" i="16"/>
  <c r="AY97" i="16"/>
  <c r="BB96" i="16"/>
  <c r="AY96" i="16"/>
  <c r="BB95" i="16"/>
  <c r="AY95" i="16"/>
  <c r="BB94" i="16"/>
  <c r="AY94" i="16"/>
  <c r="BB93" i="16"/>
  <c r="AY93" i="16"/>
  <c r="BB92" i="16"/>
  <c r="AY92" i="16"/>
  <c r="BB91" i="16"/>
  <c r="AY91" i="16"/>
  <c r="BB90" i="16"/>
  <c r="AY90" i="16"/>
  <c r="BB89" i="16"/>
  <c r="AY89" i="16"/>
  <c r="BB88" i="16"/>
  <c r="AY88" i="16"/>
  <c r="BB87" i="16"/>
  <c r="AY87" i="16"/>
  <c r="BB86" i="16"/>
  <c r="AY86" i="16"/>
  <c r="BB85" i="16"/>
  <c r="AY85" i="16"/>
  <c r="BB84" i="16"/>
  <c r="AY84" i="16"/>
  <c r="BB83" i="16"/>
  <c r="AY83" i="16"/>
  <c r="BB82" i="16"/>
  <c r="AY82" i="16"/>
  <c r="BB81" i="16"/>
  <c r="AY81" i="16"/>
  <c r="BB80" i="16"/>
  <c r="AY80" i="16"/>
  <c r="BB79" i="16"/>
  <c r="AY79" i="16"/>
  <c r="BB78" i="16"/>
  <c r="AY78" i="16"/>
  <c r="BB77" i="16"/>
  <c r="AY77" i="16"/>
  <c r="BB76" i="16"/>
  <c r="AY76" i="16"/>
  <c r="BB75" i="16"/>
  <c r="AY75" i="16"/>
  <c r="BB74" i="16"/>
  <c r="AY74" i="16"/>
  <c r="BB73" i="16"/>
  <c r="AY73" i="16"/>
  <c r="BB72" i="16"/>
  <c r="AY72" i="16"/>
  <c r="BB71" i="16"/>
  <c r="AY71" i="16"/>
  <c r="BB70" i="16"/>
  <c r="AY70" i="16"/>
  <c r="BB69" i="16"/>
  <c r="AY69" i="16"/>
  <c r="BB68" i="16"/>
  <c r="AY68" i="16"/>
  <c r="BB67" i="16"/>
  <c r="AY67" i="16"/>
  <c r="BB66" i="16"/>
  <c r="AY66" i="16"/>
  <c r="BB65" i="16"/>
  <c r="AY65" i="16"/>
  <c r="BB64" i="16"/>
  <c r="AY64" i="16"/>
  <c r="BB63" i="16"/>
  <c r="AY63" i="16"/>
  <c r="BB62" i="16"/>
  <c r="AY62" i="16"/>
  <c r="BB61" i="16"/>
  <c r="AY61" i="16"/>
  <c r="BB60" i="16"/>
  <c r="AY60" i="16"/>
  <c r="BB59" i="16"/>
  <c r="AY59" i="16"/>
  <c r="BB58" i="16"/>
  <c r="AY58" i="16"/>
  <c r="BB57" i="16"/>
  <c r="AY57" i="16"/>
  <c r="BB56" i="16"/>
  <c r="AY56" i="16"/>
  <c r="BB55" i="16"/>
  <c r="AY55" i="16"/>
  <c r="BB54" i="16"/>
  <c r="AY54" i="16"/>
  <c r="BB53" i="16"/>
  <c r="AY53" i="16"/>
  <c r="BB52" i="16"/>
  <c r="AY52" i="16"/>
  <c r="BB51" i="16"/>
  <c r="AY51" i="16"/>
  <c r="BB50" i="16"/>
  <c r="AY50" i="16"/>
  <c r="BB49" i="16"/>
  <c r="AY49" i="16"/>
  <c r="BB48" i="16"/>
  <c r="AY48" i="16"/>
  <c r="BB47" i="16"/>
  <c r="AY47" i="16"/>
  <c r="BB46" i="16"/>
  <c r="AY46" i="16"/>
  <c r="BB45" i="16"/>
  <c r="AY45" i="16"/>
  <c r="BB44" i="16"/>
  <c r="AY44" i="16"/>
  <c r="BB43" i="16"/>
  <c r="AY43" i="16"/>
  <c r="BB42" i="16"/>
  <c r="AY42" i="16"/>
  <c r="BB41" i="16"/>
  <c r="AY41" i="16"/>
  <c r="BB40" i="16"/>
  <c r="AY40" i="16"/>
  <c r="BB39" i="16"/>
  <c r="AY39" i="16"/>
  <c r="BB38" i="16"/>
  <c r="AY38" i="16"/>
  <c r="BB37" i="16"/>
  <c r="AY37" i="16"/>
  <c r="BB36" i="16"/>
  <c r="AY36" i="16"/>
  <c r="BB35" i="16"/>
  <c r="AY35" i="16"/>
  <c r="BB34" i="16"/>
  <c r="AY34" i="16"/>
  <c r="BB33" i="16"/>
  <c r="AY33" i="16"/>
  <c r="BB32" i="16"/>
  <c r="AY32" i="16"/>
  <c r="BB31" i="16"/>
  <c r="AY31" i="16"/>
  <c r="BB30" i="16"/>
  <c r="AY30" i="16"/>
  <c r="BB29" i="16"/>
  <c r="AY29" i="16"/>
  <c r="BB28" i="16"/>
  <c r="AY28" i="16"/>
  <c r="BB27" i="16"/>
  <c r="AY27" i="16"/>
  <c r="BB26" i="16"/>
  <c r="AY26" i="16"/>
  <c r="BB25" i="16"/>
  <c r="AY25" i="16"/>
  <c r="BB24" i="16"/>
  <c r="AY24" i="16"/>
  <c r="BB23" i="16"/>
  <c r="AY23" i="16"/>
  <c r="BB22" i="16"/>
  <c r="AY22" i="16"/>
  <c r="BB21" i="16"/>
  <c r="AY21" i="16"/>
  <c r="BB20" i="16"/>
  <c r="AY20" i="16"/>
  <c r="BB19" i="16"/>
  <c r="AY19" i="16"/>
  <c r="BB18" i="16"/>
  <c r="AY18" i="16"/>
  <c r="BB17" i="16"/>
  <c r="AY17" i="16"/>
  <c r="BB16" i="16"/>
  <c r="AY16" i="16"/>
  <c r="BB15" i="16"/>
  <c r="AY15" i="16"/>
  <c r="BB14" i="16"/>
  <c r="AY14" i="16"/>
  <c r="BB13" i="16"/>
  <c r="AY13" i="16"/>
  <c r="BB12" i="16"/>
  <c r="AY12" i="16"/>
  <c r="BB11" i="16"/>
  <c r="AY11" i="16"/>
  <c r="BB500" i="15"/>
  <c r="AY500" i="15"/>
  <c r="BB499" i="15"/>
  <c r="AY499" i="15"/>
  <c r="BB498" i="15"/>
  <c r="AY498" i="15"/>
  <c r="BB497" i="15"/>
  <c r="AY497" i="15"/>
  <c r="BB496" i="15"/>
  <c r="AY496" i="15"/>
  <c r="BB495" i="15"/>
  <c r="AY495" i="15"/>
  <c r="BB494" i="15"/>
  <c r="AY494" i="15"/>
  <c r="BB493" i="15"/>
  <c r="AY493" i="15"/>
  <c r="BB492" i="15"/>
  <c r="AY492" i="15"/>
  <c r="BB491" i="15"/>
  <c r="AY491" i="15"/>
  <c r="BB490" i="15"/>
  <c r="AY490" i="15"/>
  <c r="BB489" i="15"/>
  <c r="AY489" i="15"/>
  <c r="BB488" i="15"/>
  <c r="AY488" i="15"/>
  <c r="BB487" i="15"/>
  <c r="AY487" i="15"/>
  <c r="BB486" i="15"/>
  <c r="AY486" i="15"/>
  <c r="BB485" i="15"/>
  <c r="AY485" i="15"/>
  <c r="BB484" i="15"/>
  <c r="AY484" i="15"/>
  <c r="BB483" i="15"/>
  <c r="AY483" i="15"/>
  <c r="BB482" i="15"/>
  <c r="AY482" i="15"/>
  <c r="BB481" i="15"/>
  <c r="AY481" i="15"/>
  <c r="BB480" i="15"/>
  <c r="AY480" i="15"/>
  <c r="BB479" i="15"/>
  <c r="AY479" i="15"/>
  <c r="BB478" i="15"/>
  <c r="AY478" i="15"/>
  <c r="BB477" i="15"/>
  <c r="AY477" i="15"/>
  <c r="BB476" i="15"/>
  <c r="AY476" i="15"/>
  <c r="BB475" i="15"/>
  <c r="AY475" i="15"/>
  <c r="BB474" i="15"/>
  <c r="AY474" i="15"/>
  <c r="BB473" i="15"/>
  <c r="AY473" i="15"/>
  <c r="BB472" i="15"/>
  <c r="AY472" i="15"/>
  <c r="BB471" i="15"/>
  <c r="AY471" i="15"/>
  <c r="BB470" i="15"/>
  <c r="AY470" i="15"/>
  <c r="BB469" i="15"/>
  <c r="AY469" i="15"/>
  <c r="BB468" i="15"/>
  <c r="AY468" i="15"/>
  <c r="BB467" i="15"/>
  <c r="AY467" i="15"/>
  <c r="BB466" i="15"/>
  <c r="AY466" i="15"/>
  <c r="BB465" i="15"/>
  <c r="AY465" i="15"/>
  <c r="BB464" i="15"/>
  <c r="AY464" i="15"/>
  <c r="BB463" i="15"/>
  <c r="AY463" i="15"/>
  <c r="BB462" i="15"/>
  <c r="AY462" i="15"/>
  <c r="BB461" i="15"/>
  <c r="AY461" i="15"/>
  <c r="BB460" i="15"/>
  <c r="AY460" i="15"/>
  <c r="BB459" i="15"/>
  <c r="AY459" i="15"/>
  <c r="BB458" i="15"/>
  <c r="AY458" i="15"/>
  <c r="BB457" i="15"/>
  <c r="AY457" i="15"/>
  <c r="BB456" i="15"/>
  <c r="AY456" i="15"/>
  <c r="BB455" i="15"/>
  <c r="AY455" i="15"/>
  <c r="BB454" i="15"/>
  <c r="AY454" i="15"/>
  <c r="BB453" i="15"/>
  <c r="AY453" i="15"/>
  <c r="BB452" i="15"/>
  <c r="AY452" i="15"/>
  <c r="BB451" i="15"/>
  <c r="AY451" i="15"/>
  <c r="BB450" i="15"/>
  <c r="AY450" i="15"/>
  <c r="BB449" i="15"/>
  <c r="AY449" i="15"/>
  <c r="BB448" i="15"/>
  <c r="AY448" i="15"/>
  <c r="BB447" i="15"/>
  <c r="AY447" i="15"/>
  <c r="BB446" i="15"/>
  <c r="AY446" i="15"/>
  <c r="BB445" i="15"/>
  <c r="AY445" i="15"/>
  <c r="BB444" i="15"/>
  <c r="AY444" i="15"/>
  <c r="BB443" i="15"/>
  <c r="AY443" i="15"/>
  <c r="BB442" i="15"/>
  <c r="AY442" i="15"/>
  <c r="BB441" i="15"/>
  <c r="AY441" i="15"/>
  <c r="BB440" i="15"/>
  <c r="AY440" i="15"/>
  <c r="BB439" i="15"/>
  <c r="AY439" i="15"/>
  <c r="BB438" i="15"/>
  <c r="AY438" i="15"/>
  <c r="BB437" i="15"/>
  <c r="AY437" i="15"/>
  <c r="BB436" i="15"/>
  <c r="AY436" i="15"/>
  <c r="BB435" i="15"/>
  <c r="AY435" i="15"/>
  <c r="BB434" i="15"/>
  <c r="AY434" i="15"/>
  <c r="BB433" i="15"/>
  <c r="AY433" i="15"/>
  <c r="BB432" i="15"/>
  <c r="AY432" i="15"/>
  <c r="BB431" i="15"/>
  <c r="AY431" i="15"/>
  <c r="BB430" i="15"/>
  <c r="AY430" i="15"/>
  <c r="BB429" i="15"/>
  <c r="AY429" i="15"/>
  <c r="BB428" i="15"/>
  <c r="AY428" i="15"/>
  <c r="BB427" i="15"/>
  <c r="AY427" i="15"/>
  <c r="BB426" i="15"/>
  <c r="AY426" i="15"/>
  <c r="BB425" i="15"/>
  <c r="AY425" i="15"/>
  <c r="BB424" i="15"/>
  <c r="AY424" i="15"/>
  <c r="BB423" i="15"/>
  <c r="AY423" i="15"/>
  <c r="BB422" i="15"/>
  <c r="AY422" i="15"/>
  <c r="BB421" i="15"/>
  <c r="AY421" i="15"/>
  <c r="BB420" i="15"/>
  <c r="AY420" i="15"/>
  <c r="BB419" i="15"/>
  <c r="AY419" i="15"/>
  <c r="BB418" i="15"/>
  <c r="AY418" i="15"/>
  <c r="BB417" i="15"/>
  <c r="AY417" i="15"/>
  <c r="BB416" i="15"/>
  <c r="AY416" i="15"/>
  <c r="BB415" i="15"/>
  <c r="AY415" i="15"/>
  <c r="BB414" i="15"/>
  <c r="AY414" i="15"/>
  <c r="BB413" i="15"/>
  <c r="AY413" i="15"/>
  <c r="BB412" i="15"/>
  <c r="AY412" i="15"/>
  <c r="BB411" i="15"/>
  <c r="AY411" i="15"/>
  <c r="BB410" i="15"/>
  <c r="AY410" i="15"/>
  <c r="BB409" i="15"/>
  <c r="AY409" i="15"/>
  <c r="BB408" i="15"/>
  <c r="AY408" i="15"/>
  <c r="BB407" i="15"/>
  <c r="AY407" i="15"/>
  <c r="BB406" i="15"/>
  <c r="AY406" i="15"/>
  <c r="BB405" i="15"/>
  <c r="AY405" i="15"/>
  <c r="BB404" i="15"/>
  <c r="AY404" i="15"/>
  <c r="BB403" i="15"/>
  <c r="AY403" i="15"/>
  <c r="BB402" i="15"/>
  <c r="AY402" i="15"/>
  <c r="BB401" i="15"/>
  <c r="AY401" i="15"/>
  <c r="BB400" i="15"/>
  <c r="AY400" i="15"/>
  <c r="BB399" i="15"/>
  <c r="AY399" i="15"/>
  <c r="BB398" i="15"/>
  <c r="AY398" i="15"/>
  <c r="BB397" i="15"/>
  <c r="AY397" i="15"/>
  <c r="BB396" i="15"/>
  <c r="AY396" i="15"/>
  <c r="BB395" i="15"/>
  <c r="AY395" i="15"/>
  <c r="BB394" i="15"/>
  <c r="AY394" i="15"/>
  <c r="BB393" i="15"/>
  <c r="AY393" i="15"/>
  <c r="BB392" i="15"/>
  <c r="AY392" i="15"/>
  <c r="BB391" i="15"/>
  <c r="AY391" i="15"/>
  <c r="BB390" i="15"/>
  <c r="AY390" i="15"/>
  <c r="BB389" i="15"/>
  <c r="AY389" i="15"/>
  <c r="BB388" i="15"/>
  <c r="AY388" i="15"/>
  <c r="BB387" i="15"/>
  <c r="AY387" i="15"/>
  <c r="BB386" i="15"/>
  <c r="AY386" i="15"/>
  <c r="BB385" i="15"/>
  <c r="AY385" i="15"/>
  <c r="BB384" i="15"/>
  <c r="AY384" i="15"/>
  <c r="BB383" i="15"/>
  <c r="AY383" i="15"/>
  <c r="BB382" i="15"/>
  <c r="AY382" i="15"/>
  <c r="BB381" i="15"/>
  <c r="AY381" i="15"/>
  <c r="BB380" i="15"/>
  <c r="AY380" i="15"/>
  <c r="BB379" i="15"/>
  <c r="AY379" i="15"/>
  <c r="BB378" i="15"/>
  <c r="AY378" i="15"/>
  <c r="BB377" i="15"/>
  <c r="AY377" i="15"/>
  <c r="BB376" i="15"/>
  <c r="AY376" i="15"/>
  <c r="BB375" i="15"/>
  <c r="AY375" i="15"/>
  <c r="BB374" i="15"/>
  <c r="AY374" i="15"/>
  <c r="BB373" i="15"/>
  <c r="AY373" i="15"/>
  <c r="BB372" i="15"/>
  <c r="AY372" i="15"/>
  <c r="BB371" i="15"/>
  <c r="AY371" i="15"/>
  <c r="BB370" i="15"/>
  <c r="AY370" i="15"/>
  <c r="BB369" i="15"/>
  <c r="AY369" i="15"/>
  <c r="BB368" i="15"/>
  <c r="AY368" i="15"/>
  <c r="BB367" i="15"/>
  <c r="AY367" i="15"/>
  <c r="BB366" i="15"/>
  <c r="AY366" i="15"/>
  <c r="BB365" i="15"/>
  <c r="AY365" i="15"/>
  <c r="BB364" i="15"/>
  <c r="AY364" i="15"/>
  <c r="BB363" i="15"/>
  <c r="AY363" i="15"/>
  <c r="BB362" i="15"/>
  <c r="AY362" i="15"/>
  <c r="BB361" i="15"/>
  <c r="AY361" i="15"/>
  <c r="BB360" i="15"/>
  <c r="AY360" i="15"/>
  <c r="BB359" i="15"/>
  <c r="AY359" i="15"/>
  <c r="BB358" i="15"/>
  <c r="AY358" i="15"/>
  <c r="BB357" i="15"/>
  <c r="AY357" i="15"/>
  <c r="BB356" i="15"/>
  <c r="AY356" i="15"/>
  <c r="BB355" i="15"/>
  <c r="AY355" i="15"/>
  <c r="BB354" i="15"/>
  <c r="AY354" i="15"/>
  <c r="BB353" i="15"/>
  <c r="AY353" i="15"/>
  <c r="BB352" i="15"/>
  <c r="AY352" i="15"/>
  <c r="BB351" i="15"/>
  <c r="AY351" i="15"/>
  <c r="BB350" i="15"/>
  <c r="AY350" i="15"/>
  <c r="BB349" i="15"/>
  <c r="AY349" i="15"/>
  <c r="BB348" i="15"/>
  <c r="AY348" i="15"/>
  <c r="BB347" i="15"/>
  <c r="AY347" i="15"/>
  <c r="BB346" i="15"/>
  <c r="AY346" i="15"/>
  <c r="BB345" i="15"/>
  <c r="AY345" i="15"/>
  <c r="BB344" i="15"/>
  <c r="AY344" i="15"/>
  <c r="BB343" i="15"/>
  <c r="AY343" i="15"/>
  <c r="BB342" i="15"/>
  <c r="AY342" i="15"/>
  <c r="BB341" i="15"/>
  <c r="AY341" i="15"/>
  <c r="BB340" i="15"/>
  <c r="AY340" i="15"/>
  <c r="BB339" i="15"/>
  <c r="AY339" i="15"/>
  <c r="BB338" i="15"/>
  <c r="AY338" i="15"/>
  <c r="BB337" i="15"/>
  <c r="AY337" i="15"/>
  <c r="BB336" i="15"/>
  <c r="AY336" i="15"/>
  <c r="BB335" i="15"/>
  <c r="AY335" i="15"/>
  <c r="BB334" i="15"/>
  <c r="AY334" i="15"/>
  <c r="BB333" i="15"/>
  <c r="AY333" i="15"/>
  <c r="BB332" i="15"/>
  <c r="AY332" i="15"/>
  <c r="BB331" i="15"/>
  <c r="AY331" i="15"/>
  <c r="BB330" i="15"/>
  <c r="AY330" i="15"/>
  <c r="BB329" i="15"/>
  <c r="AY329" i="15"/>
  <c r="BB328" i="15"/>
  <c r="AY328" i="15"/>
  <c r="BB327" i="15"/>
  <c r="AY327" i="15"/>
  <c r="BB326" i="15"/>
  <c r="AY326" i="15"/>
  <c r="BB325" i="15"/>
  <c r="AY325" i="15"/>
  <c r="BB324" i="15"/>
  <c r="AY324" i="15"/>
  <c r="BB323" i="15"/>
  <c r="AY323" i="15"/>
  <c r="BB322" i="15"/>
  <c r="AY322" i="15"/>
  <c r="BB321" i="15"/>
  <c r="AY321" i="15"/>
  <c r="BB320" i="15"/>
  <c r="AY320" i="15"/>
  <c r="BB319" i="15"/>
  <c r="AY319" i="15"/>
  <c r="BB318" i="15"/>
  <c r="AY318" i="15"/>
  <c r="BB317" i="15"/>
  <c r="AY317" i="15"/>
  <c r="BB316" i="15"/>
  <c r="AY316" i="15"/>
  <c r="BB315" i="15"/>
  <c r="AY315" i="15"/>
  <c r="BB314" i="15"/>
  <c r="AY314" i="15"/>
  <c r="BB313" i="15"/>
  <c r="AY313" i="15"/>
  <c r="BB312" i="15"/>
  <c r="AY312" i="15"/>
  <c r="BB311" i="15"/>
  <c r="AY311" i="15"/>
  <c r="BB310" i="15"/>
  <c r="AY310" i="15"/>
  <c r="BB309" i="15"/>
  <c r="AY309" i="15"/>
  <c r="BB308" i="15"/>
  <c r="AY308" i="15"/>
  <c r="BB307" i="15"/>
  <c r="AY307" i="15"/>
  <c r="BB306" i="15"/>
  <c r="AY306" i="15"/>
  <c r="BB305" i="15"/>
  <c r="AY305" i="15"/>
  <c r="BB304" i="15"/>
  <c r="AY304" i="15"/>
  <c r="BB303" i="15"/>
  <c r="AY303" i="15"/>
  <c r="BB302" i="15"/>
  <c r="AY302" i="15"/>
  <c r="BB301" i="15"/>
  <c r="AY301" i="15"/>
  <c r="BB300" i="15"/>
  <c r="AY300" i="15"/>
  <c r="BB299" i="15"/>
  <c r="AY299" i="15"/>
  <c r="BB298" i="15"/>
  <c r="AY298" i="15"/>
  <c r="BB297" i="15"/>
  <c r="AY297" i="15"/>
  <c r="BB296" i="15"/>
  <c r="AY296" i="15"/>
  <c r="BB295" i="15"/>
  <c r="AY295" i="15"/>
  <c r="BB294" i="15"/>
  <c r="AY294" i="15"/>
  <c r="BB293" i="15"/>
  <c r="AY293" i="15"/>
  <c r="BB292" i="15"/>
  <c r="AY292" i="15"/>
  <c r="BB291" i="15"/>
  <c r="AY291" i="15"/>
  <c r="BB290" i="15"/>
  <c r="AY290" i="15"/>
  <c r="BB289" i="15"/>
  <c r="AY289" i="15"/>
  <c r="BB288" i="15"/>
  <c r="AY288" i="15"/>
  <c r="BB287" i="15"/>
  <c r="AY287" i="15"/>
  <c r="BB286" i="15"/>
  <c r="AY286" i="15"/>
  <c r="BB285" i="15"/>
  <c r="AY285" i="15"/>
  <c r="BB284" i="15"/>
  <c r="AY284" i="15"/>
  <c r="BB283" i="15"/>
  <c r="AY283" i="15"/>
  <c r="BB282" i="15"/>
  <c r="AY282" i="15"/>
  <c r="BB281" i="15"/>
  <c r="AY281" i="15"/>
  <c r="BB280" i="15"/>
  <c r="AY280" i="15"/>
  <c r="BB279" i="15"/>
  <c r="AY279" i="15"/>
  <c r="BB278" i="15"/>
  <c r="AY278" i="15"/>
  <c r="BB277" i="15"/>
  <c r="AY277" i="15"/>
  <c r="BB276" i="15"/>
  <c r="AY276" i="15"/>
  <c r="BB275" i="15"/>
  <c r="AY275" i="15"/>
  <c r="BB274" i="15"/>
  <c r="AY274" i="15"/>
  <c r="BB273" i="15"/>
  <c r="AY273" i="15"/>
  <c r="BB272" i="15"/>
  <c r="AY272" i="15"/>
  <c r="BB271" i="15"/>
  <c r="AY271" i="15"/>
  <c r="BB270" i="15"/>
  <c r="AY270" i="15"/>
  <c r="BB269" i="15"/>
  <c r="AY269" i="15"/>
  <c r="BB268" i="15"/>
  <c r="AY268" i="15"/>
  <c r="BB267" i="15"/>
  <c r="AY267" i="15"/>
  <c r="BB266" i="15"/>
  <c r="AY266" i="15"/>
  <c r="BB265" i="15"/>
  <c r="AY265" i="15"/>
  <c r="BB264" i="15"/>
  <c r="AY264" i="15"/>
  <c r="BB263" i="15"/>
  <c r="AY263" i="15"/>
  <c r="BB262" i="15"/>
  <c r="AY262" i="15"/>
  <c r="BB261" i="15"/>
  <c r="AY261" i="15"/>
  <c r="BB260" i="15"/>
  <c r="AY260" i="15"/>
  <c r="BB259" i="15"/>
  <c r="AY259" i="15"/>
  <c r="BB258" i="15"/>
  <c r="AY258" i="15"/>
  <c r="BB257" i="15"/>
  <c r="AY257" i="15"/>
  <c r="BB256" i="15"/>
  <c r="AY256" i="15"/>
  <c r="BB255" i="15"/>
  <c r="AY255" i="15"/>
  <c r="BB254" i="15"/>
  <c r="AY254" i="15"/>
  <c r="BB253" i="15"/>
  <c r="AY253" i="15"/>
  <c r="BB252" i="15"/>
  <c r="AY252" i="15"/>
  <c r="BB251" i="15"/>
  <c r="AY251" i="15"/>
  <c r="BB250" i="15"/>
  <c r="AY250" i="15"/>
  <c r="BB249" i="15"/>
  <c r="AY249" i="15"/>
  <c r="BB248" i="15"/>
  <c r="AY248" i="15"/>
  <c r="BB247" i="15"/>
  <c r="AY247" i="15"/>
  <c r="BB246" i="15"/>
  <c r="AY246" i="15"/>
  <c r="BB245" i="15"/>
  <c r="AY245" i="15"/>
  <c r="BB244" i="15"/>
  <c r="AY244" i="15"/>
  <c r="BB243" i="15"/>
  <c r="AY243" i="15"/>
  <c r="BB242" i="15"/>
  <c r="AY242" i="15"/>
  <c r="BB241" i="15"/>
  <c r="AY241" i="15"/>
  <c r="BB240" i="15"/>
  <c r="AY240" i="15"/>
  <c r="BB239" i="15"/>
  <c r="AY239" i="15"/>
  <c r="BB238" i="15"/>
  <c r="AY238" i="15"/>
  <c r="BB237" i="15"/>
  <c r="AY237" i="15"/>
  <c r="BB236" i="15"/>
  <c r="AY236" i="15"/>
  <c r="BB235" i="15"/>
  <c r="AY235" i="15"/>
  <c r="BB234" i="15"/>
  <c r="AY234" i="15"/>
  <c r="BB233" i="15"/>
  <c r="AY233" i="15"/>
  <c r="BB232" i="15"/>
  <c r="AY232" i="15"/>
  <c r="BB231" i="15"/>
  <c r="AY231" i="15"/>
  <c r="BB230" i="15"/>
  <c r="AY230" i="15"/>
  <c r="BB229" i="15"/>
  <c r="AY229" i="15"/>
  <c r="BB228" i="15"/>
  <c r="AY228" i="15"/>
  <c r="BB227" i="15"/>
  <c r="AY227" i="15"/>
  <c r="BB226" i="15"/>
  <c r="AY226" i="15"/>
  <c r="BB225" i="15"/>
  <c r="AY225" i="15"/>
  <c r="BB224" i="15"/>
  <c r="AY224" i="15"/>
  <c r="BB223" i="15"/>
  <c r="AY223" i="15"/>
  <c r="BB222" i="15"/>
  <c r="AY222" i="15"/>
  <c r="BB221" i="15"/>
  <c r="AY221" i="15"/>
  <c r="BB220" i="15"/>
  <c r="AY220" i="15"/>
  <c r="BB219" i="15"/>
  <c r="AY219" i="15"/>
  <c r="BB218" i="15"/>
  <c r="AY218" i="15"/>
  <c r="BB217" i="15"/>
  <c r="AY217" i="15"/>
  <c r="BB216" i="15"/>
  <c r="AY216" i="15"/>
  <c r="BB215" i="15"/>
  <c r="AY215" i="15"/>
  <c r="BB214" i="15"/>
  <c r="AY214" i="15"/>
  <c r="BB213" i="15"/>
  <c r="AY213" i="15"/>
  <c r="BB212" i="15"/>
  <c r="AY212" i="15"/>
  <c r="BB211" i="15"/>
  <c r="AY211" i="15"/>
  <c r="BB210" i="15"/>
  <c r="AY210" i="15"/>
  <c r="BB209" i="15"/>
  <c r="AY209" i="15"/>
  <c r="BB208" i="15"/>
  <c r="AY208" i="15"/>
  <c r="BB207" i="15"/>
  <c r="AY207" i="15"/>
  <c r="BB206" i="15"/>
  <c r="AY206" i="15"/>
  <c r="BB205" i="15"/>
  <c r="AY205" i="15"/>
  <c r="BB204" i="15"/>
  <c r="AY204" i="15"/>
  <c r="BB203" i="15"/>
  <c r="AY203" i="15"/>
  <c r="BB202" i="15"/>
  <c r="AY202" i="15"/>
  <c r="BB201" i="15"/>
  <c r="AY201" i="15"/>
  <c r="BB200" i="15"/>
  <c r="AY200" i="15"/>
  <c r="BB199" i="15"/>
  <c r="AY199" i="15"/>
  <c r="BB198" i="15"/>
  <c r="AY198" i="15"/>
  <c r="BB197" i="15"/>
  <c r="AY197" i="15"/>
  <c r="BB196" i="15"/>
  <c r="AY196" i="15"/>
  <c r="BB195" i="15"/>
  <c r="AY195" i="15"/>
  <c r="BB194" i="15"/>
  <c r="AY194" i="15"/>
  <c r="BB193" i="15"/>
  <c r="AY193" i="15"/>
  <c r="BB192" i="15"/>
  <c r="AY192" i="15"/>
  <c r="BB191" i="15"/>
  <c r="AY191" i="15"/>
  <c r="BB190" i="15"/>
  <c r="AY190" i="15"/>
  <c r="BB189" i="15"/>
  <c r="AY189" i="15"/>
  <c r="BB188" i="15"/>
  <c r="AY188" i="15"/>
  <c r="BB187" i="15"/>
  <c r="AY187" i="15"/>
  <c r="BB186" i="15"/>
  <c r="AY186" i="15"/>
  <c r="BB185" i="15"/>
  <c r="AY185" i="15"/>
  <c r="BB184" i="15"/>
  <c r="AY184" i="15"/>
  <c r="BB183" i="15"/>
  <c r="AY183" i="15"/>
  <c r="BB182" i="15"/>
  <c r="AY182" i="15"/>
  <c r="BB181" i="15"/>
  <c r="AY181" i="15"/>
  <c r="BB180" i="15"/>
  <c r="AY180" i="15"/>
  <c r="BB179" i="15"/>
  <c r="AY179" i="15"/>
  <c r="BB178" i="15"/>
  <c r="AY178" i="15"/>
  <c r="BB177" i="15"/>
  <c r="AY177" i="15"/>
  <c r="BB176" i="15"/>
  <c r="AY176" i="15"/>
  <c r="BB175" i="15"/>
  <c r="AY175" i="15"/>
  <c r="BB174" i="15"/>
  <c r="AY174" i="15"/>
  <c r="BB173" i="15"/>
  <c r="AY173" i="15"/>
  <c r="BB172" i="15"/>
  <c r="AY172" i="15"/>
  <c r="BB171" i="15"/>
  <c r="AY171" i="15"/>
  <c r="BB170" i="15"/>
  <c r="AY170" i="15"/>
  <c r="BB169" i="15"/>
  <c r="AY169" i="15"/>
  <c r="BB168" i="15"/>
  <c r="AY168" i="15"/>
  <c r="BB167" i="15"/>
  <c r="AY167" i="15"/>
  <c r="BB166" i="15"/>
  <c r="AY166" i="15"/>
  <c r="BB165" i="15"/>
  <c r="AY165" i="15"/>
  <c r="BB164" i="15"/>
  <c r="AY164" i="15"/>
  <c r="BB163" i="15"/>
  <c r="AY163" i="15"/>
  <c r="BB162" i="15"/>
  <c r="AY162" i="15"/>
  <c r="BB161" i="15"/>
  <c r="AY161" i="15"/>
  <c r="BB160" i="15"/>
  <c r="AY160" i="15"/>
  <c r="BB159" i="15"/>
  <c r="AY159" i="15"/>
  <c r="BB158" i="15"/>
  <c r="AY158" i="15"/>
  <c r="BB157" i="15"/>
  <c r="AY157" i="15"/>
  <c r="BB156" i="15"/>
  <c r="AY156" i="15"/>
  <c r="BB155" i="15"/>
  <c r="AY155" i="15"/>
  <c r="BB154" i="15"/>
  <c r="AY154" i="15"/>
  <c r="BB153" i="15"/>
  <c r="AY153" i="15"/>
  <c r="BB152" i="15"/>
  <c r="AY152" i="15"/>
  <c r="BB151" i="15"/>
  <c r="AY151" i="15"/>
  <c r="BB150" i="15"/>
  <c r="AY150" i="15"/>
  <c r="BB149" i="15"/>
  <c r="AY149" i="15"/>
  <c r="BB148" i="15"/>
  <c r="AY148" i="15"/>
  <c r="BB147" i="15"/>
  <c r="AY147" i="15"/>
  <c r="BB146" i="15"/>
  <c r="AY146" i="15"/>
  <c r="BB145" i="15"/>
  <c r="AY145" i="15"/>
  <c r="BB144" i="15"/>
  <c r="AY144" i="15"/>
  <c r="BB143" i="15"/>
  <c r="AY143" i="15"/>
  <c r="BB142" i="15"/>
  <c r="AY142" i="15"/>
  <c r="BB141" i="15"/>
  <c r="AY141" i="15"/>
  <c r="BB140" i="15"/>
  <c r="AY140" i="15"/>
  <c r="BB139" i="15"/>
  <c r="AY139" i="15"/>
  <c r="BB138" i="15"/>
  <c r="AY138" i="15"/>
  <c r="BB137" i="15"/>
  <c r="AY137" i="15"/>
  <c r="BB136" i="15"/>
  <c r="AY136" i="15"/>
  <c r="BB135" i="15"/>
  <c r="AY135" i="15"/>
  <c r="BB134" i="15"/>
  <c r="AY134" i="15"/>
  <c r="BB133" i="15"/>
  <c r="AY133" i="15"/>
  <c r="BB132" i="15"/>
  <c r="AY132" i="15"/>
  <c r="BB131" i="15"/>
  <c r="AY131" i="15"/>
  <c r="BB130" i="15"/>
  <c r="AY130" i="15"/>
  <c r="BB129" i="15"/>
  <c r="AY129" i="15"/>
  <c r="BB128" i="15"/>
  <c r="AY128" i="15"/>
  <c r="BB127" i="15"/>
  <c r="AY127" i="15"/>
  <c r="BB126" i="15"/>
  <c r="AY126" i="15"/>
  <c r="BB125" i="15"/>
  <c r="AY125" i="15"/>
  <c r="BB124" i="15"/>
  <c r="AY124" i="15"/>
  <c r="BB123" i="15"/>
  <c r="AY123" i="15"/>
  <c r="BB122" i="15"/>
  <c r="AY122" i="15"/>
  <c r="BB121" i="15"/>
  <c r="AY121" i="15"/>
  <c r="BB120" i="15"/>
  <c r="AY120" i="15"/>
  <c r="BB119" i="15"/>
  <c r="AY119" i="15"/>
  <c r="BB118" i="15"/>
  <c r="AY118" i="15"/>
  <c r="BB117" i="15"/>
  <c r="AY117" i="15"/>
  <c r="BB116" i="15"/>
  <c r="AY116" i="15"/>
  <c r="BB115" i="15"/>
  <c r="AY115" i="15"/>
  <c r="BB114" i="15"/>
  <c r="AY114" i="15"/>
  <c r="BB113" i="15"/>
  <c r="AY113" i="15"/>
  <c r="BB112" i="15"/>
  <c r="AY112" i="15"/>
  <c r="BB111" i="15"/>
  <c r="AY111" i="15"/>
  <c r="BB110" i="15"/>
  <c r="AY110" i="15"/>
  <c r="BB109" i="15"/>
  <c r="AY109" i="15"/>
  <c r="BB108" i="15"/>
  <c r="AY108" i="15"/>
  <c r="BB107" i="15"/>
  <c r="AY107" i="15"/>
  <c r="BB106" i="15"/>
  <c r="AY106" i="15"/>
  <c r="BB105" i="15"/>
  <c r="AY105" i="15"/>
  <c r="BB104" i="15"/>
  <c r="AY104" i="15"/>
  <c r="BB103" i="15"/>
  <c r="AY103" i="15"/>
  <c r="BB102" i="15"/>
  <c r="AY102" i="15"/>
  <c r="BB101" i="15"/>
  <c r="AY101" i="15"/>
  <c r="BB100" i="15"/>
  <c r="AY100" i="15"/>
  <c r="BB99" i="15"/>
  <c r="AY99" i="15"/>
  <c r="BB98" i="15"/>
  <c r="AY98" i="15"/>
  <c r="BB97" i="15"/>
  <c r="AY97" i="15"/>
  <c r="BB96" i="15"/>
  <c r="AY96" i="15"/>
  <c r="BB95" i="15"/>
  <c r="AY95" i="15"/>
  <c r="BB94" i="15"/>
  <c r="AY94" i="15"/>
  <c r="AY93" i="15"/>
  <c r="BB92" i="15"/>
  <c r="AY92" i="15"/>
  <c r="BB91" i="15"/>
  <c r="AY91" i="15"/>
  <c r="BB90" i="15"/>
  <c r="AY90" i="15"/>
  <c r="BB89" i="15"/>
  <c r="AY89" i="15"/>
  <c r="BB88" i="15"/>
  <c r="AY88" i="15"/>
  <c r="BB87" i="15"/>
  <c r="AY87" i="15"/>
  <c r="BB86" i="15"/>
  <c r="AY86" i="15"/>
  <c r="BB85" i="15"/>
  <c r="AY85" i="15"/>
  <c r="BB84" i="15"/>
  <c r="AY84" i="15"/>
  <c r="BB83" i="15"/>
  <c r="AY83" i="15"/>
  <c r="BB82" i="15"/>
  <c r="AY82" i="15"/>
  <c r="BB81" i="15"/>
  <c r="AY81" i="15"/>
  <c r="BB80" i="15"/>
  <c r="AY80" i="15"/>
  <c r="BB79" i="15"/>
  <c r="AY79" i="15"/>
  <c r="BB78" i="15"/>
  <c r="AY78" i="15"/>
  <c r="BB77" i="15"/>
  <c r="AY77" i="15"/>
  <c r="BB76" i="15"/>
  <c r="AY76" i="15"/>
  <c r="BB75" i="15"/>
  <c r="AY75" i="15"/>
  <c r="BB74" i="15"/>
  <c r="AY74" i="15"/>
  <c r="BB73" i="15"/>
  <c r="AY73" i="15"/>
  <c r="BB72" i="15"/>
  <c r="AY72" i="15"/>
  <c r="BB71" i="15"/>
  <c r="AY71" i="15"/>
  <c r="BB70" i="15"/>
  <c r="AY70" i="15"/>
  <c r="BB69" i="15"/>
  <c r="AY69" i="15"/>
  <c r="BB68" i="15"/>
  <c r="AY68" i="15"/>
  <c r="BB67" i="15"/>
  <c r="AY67" i="15"/>
  <c r="BB66" i="15"/>
  <c r="AY66" i="15"/>
  <c r="BB65" i="15"/>
  <c r="AY65" i="15"/>
  <c r="BB64" i="15"/>
  <c r="AY64" i="15"/>
  <c r="BB63" i="15"/>
  <c r="AY63" i="15"/>
  <c r="BB62" i="15"/>
  <c r="AY62" i="15"/>
  <c r="BB61" i="15"/>
  <c r="AY61" i="15"/>
  <c r="BB60" i="15"/>
  <c r="AY60" i="15"/>
  <c r="BB59" i="15"/>
  <c r="AY59" i="15"/>
  <c r="BB58" i="15"/>
  <c r="AY58" i="15"/>
  <c r="BB57" i="15"/>
  <c r="AY57" i="15"/>
  <c r="BB56" i="15"/>
  <c r="AY56" i="15"/>
  <c r="BB55" i="15"/>
  <c r="AY55" i="15"/>
  <c r="BB54" i="15"/>
  <c r="AY54" i="15"/>
  <c r="BB53" i="15"/>
  <c r="AY53" i="15"/>
  <c r="BB52" i="15"/>
  <c r="AY52" i="15"/>
  <c r="BB51" i="15"/>
  <c r="AY51" i="15"/>
  <c r="BB50" i="15"/>
  <c r="AY50" i="15"/>
  <c r="BB49" i="15"/>
  <c r="AY49" i="15"/>
  <c r="BB48" i="15"/>
  <c r="AY48" i="15"/>
  <c r="BB47" i="15"/>
  <c r="AY47" i="15"/>
  <c r="BB46" i="15"/>
  <c r="AY46" i="15"/>
  <c r="BB45" i="15"/>
  <c r="AY45" i="15"/>
  <c r="BB44" i="15"/>
  <c r="AY44" i="15"/>
  <c r="BB43" i="15"/>
  <c r="AY43" i="15"/>
  <c r="BB42" i="15"/>
  <c r="AY42" i="15"/>
  <c r="BB41" i="15"/>
  <c r="AY41" i="15"/>
  <c r="BB40" i="15"/>
  <c r="AY40" i="15"/>
  <c r="BB39" i="15"/>
  <c r="AY39" i="15"/>
  <c r="BB38" i="15"/>
  <c r="AY38" i="15"/>
  <c r="BB37" i="15"/>
  <c r="AY37" i="15"/>
  <c r="BB36" i="15"/>
  <c r="AY36" i="15"/>
  <c r="BB35" i="15"/>
  <c r="AY35" i="15"/>
  <c r="BB34" i="15"/>
  <c r="AY34" i="15"/>
  <c r="BB33" i="15"/>
  <c r="AY33" i="15"/>
  <c r="BB32" i="15"/>
  <c r="AY32" i="15"/>
  <c r="BB31" i="15"/>
  <c r="AY31" i="15"/>
  <c r="BB30" i="15"/>
  <c r="AY30" i="15"/>
  <c r="BB29" i="15"/>
  <c r="AY29" i="15"/>
  <c r="BB28" i="15"/>
  <c r="AY28" i="15"/>
  <c r="BB27" i="15"/>
  <c r="AY27" i="15"/>
  <c r="BB26" i="15"/>
  <c r="AY26" i="15"/>
  <c r="BB25" i="15"/>
  <c r="AY25" i="15"/>
  <c r="BB24" i="15"/>
  <c r="AY24" i="15"/>
  <c r="BB23" i="15"/>
  <c r="AY23" i="15"/>
  <c r="BB22" i="15"/>
  <c r="AY22" i="15"/>
  <c r="BB21" i="15"/>
  <c r="AY21" i="15"/>
  <c r="BB20" i="15"/>
  <c r="AY20" i="15"/>
  <c r="BB19" i="15"/>
  <c r="AY19" i="15"/>
  <c r="BB18" i="15"/>
  <c r="AY18" i="15"/>
  <c r="BB17" i="15"/>
  <c r="AY17" i="15"/>
  <c r="BB16" i="15"/>
  <c r="AY16" i="15"/>
  <c r="BB15" i="15"/>
  <c r="AY15" i="15"/>
  <c r="BB14" i="15"/>
  <c r="AY14" i="15"/>
  <c r="BB13" i="15"/>
  <c r="AY13" i="15"/>
  <c r="BB12" i="15"/>
  <c r="AY12" i="15"/>
  <c r="BB11" i="15"/>
  <c r="AY11" i="15"/>
  <c r="BB500" i="6"/>
  <c r="AY500" i="6"/>
  <c r="BB499" i="6"/>
  <c r="AY499" i="6"/>
  <c r="BB498" i="6"/>
  <c r="AY498" i="6"/>
  <c r="BB497" i="6"/>
  <c r="AY497" i="6"/>
  <c r="BB496" i="6"/>
  <c r="AY496" i="6"/>
  <c r="BB495" i="6"/>
  <c r="AY495" i="6"/>
  <c r="BB494" i="6"/>
  <c r="AY494" i="6"/>
  <c r="BB493" i="6"/>
  <c r="AY493" i="6"/>
  <c r="BB492" i="6"/>
  <c r="AY492" i="6"/>
  <c r="BB491" i="6"/>
  <c r="AY491" i="6"/>
  <c r="BB490" i="6"/>
  <c r="AY490" i="6"/>
  <c r="BB489" i="6"/>
  <c r="AY489" i="6"/>
  <c r="BB488" i="6"/>
  <c r="AY488" i="6"/>
  <c r="BB487" i="6"/>
  <c r="AY487" i="6"/>
  <c r="BB486" i="6"/>
  <c r="AY486" i="6"/>
  <c r="BB485" i="6"/>
  <c r="AY485" i="6"/>
  <c r="BB484" i="6"/>
  <c r="AY484" i="6"/>
  <c r="BB483" i="6"/>
  <c r="AY483" i="6"/>
  <c r="BB482" i="6"/>
  <c r="AY482" i="6"/>
  <c r="BB481" i="6"/>
  <c r="AY481" i="6"/>
  <c r="BB480" i="6"/>
  <c r="AY480" i="6"/>
  <c r="BB479" i="6"/>
  <c r="AY479" i="6"/>
  <c r="BB478" i="6"/>
  <c r="AY478" i="6"/>
  <c r="BB477" i="6"/>
  <c r="AY477" i="6"/>
  <c r="BB476" i="6"/>
  <c r="AY476" i="6"/>
  <c r="BB475" i="6"/>
  <c r="AY475" i="6"/>
  <c r="BB474" i="6"/>
  <c r="AY474" i="6"/>
  <c r="BB473" i="6"/>
  <c r="AY473" i="6"/>
  <c r="BB472" i="6"/>
  <c r="AY472" i="6"/>
  <c r="BB471" i="6"/>
  <c r="AY471" i="6"/>
  <c r="BB470" i="6"/>
  <c r="AY470" i="6"/>
  <c r="BB469" i="6"/>
  <c r="AY469" i="6"/>
  <c r="BB468" i="6"/>
  <c r="AY468" i="6"/>
  <c r="BB467" i="6"/>
  <c r="AY467" i="6"/>
  <c r="BB466" i="6"/>
  <c r="AY466" i="6"/>
  <c r="BB465" i="6"/>
  <c r="AY465" i="6"/>
  <c r="BB464" i="6"/>
  <c r="AY464" i="6"/>
  <c r="BB463" i="6"/>
  <c r="AY463" i="6"/>
  <c r="BB462" i="6"/>
  <c r="AY462" i="6"/>
  <c r="BB461" i="6"/>
  <c r="AY461" i="6"/>
  <c r="BB460" i="6"/>
  <c r="AY460" i="6"/>
  <c r="BB459" i="6"/>
  <c r="AY459" i="6"/>
  <c r="BB458" i="6"/>
  <c r="AY458" i="6"/>
  <c r="BB457" i="6"/>
  <c r="AY457" i="6"/>
  <c r="BB456" i="6"/>
  <c r="AY456" i="6"/>
  <c r="BB455" i="6"/>
  <c r="AY455" i="6"/>
  <c r="BB454" i="6"/>
  <c r="AY454" i="6"/>
  <c r="BB453" i="6"/>
  <c r="AY453" i="6"/>
  <c r="BB452" i="6"/>
  <c r="AY452" i="6"/>
  <c r="BB451" i="6"/>
  <c r="AY451" i="6"/>
  <c r="BB450" i="6"/>
  <c r="AY450" i="6"/>
  <c r="BB449" i="6"/>
  <c r="AY449" i="6"/>
  <c r="BB448" i="6"/>
  <c r="AY448" i="6"/>
  <c r="BB447" i="6"/>
  <c r="AY447" i="6"/>
  <c r="BB446" i="6"/>
  <c r="AY446" i="6"/>
  <c r="BB445" i="6"/>
  <c r="AY445" i="6"/>
  <c r="BB444" i="6"/>
  <c r="AY444" i="6"/>
  <c r="BB443" i="6"/>
  <c r="AY443" i="6"/>
  <c r="BB442" i="6"/>
  <c r="AY442" i="6"/>
  <c r="BB441" i="6"/>
  <c r="AY441" i="6"/>
  <c r="BB440" i="6"/>
  <c r="AY440" i="6"/>
  <c r="BB439" i="6"/>
  <c r="AY439" i="6"/>
  <c r="BB438" i="6"/>
  <c r="AY438" i="6"/>
  <c r="BB437" i="6"/>
  <c r="AY437" i="6"/>
  <c r="BB436" i="6"/>
  <c r="AY436" i="6"/>
  <c r="BB435" i="6"/>
  <c r="AY435" i="6"/>
  <c r="BB434" i="6"/>
  <c r="AY434" i="6"/>
  <c r="BB433" i="6"/>
  <c r="AY433" i="6"/>
  <c r="BB432" i="6"/>
  <c r="AY432" i="6"/>
  <c r="BB431" i="6"/>
  <c r="AY431" i="6"/>
  <c r="BB430" i="6"/>
  <c r="AY430" i="6"/>
  <c r="BB429" i="6"/>
  <c r="AY429" i="6"/>
  <c r="BB428" i="6"/>
  <c r="AY428" i="6"/>
  <c r="BB427" i="6"/>
  <c r="AY427" i="6"/>
  <c r="BB426" i="6"/>
  <c r="AY426" i="6"/>
  <c r="BB425" i="6"/>
  <c r="AY425" i="6"/>
  <c r="BB424" i="6"/>
  <c r="AY424" i="6"/>
  <c r="BB423" i="6"/>
  <c r="AY423" i="6"/>
  <c r="BB422" i="6"/>
  <c r="AY422" i="6"/>
  <c r="BB421" i="6"/>
  <c r="AY421" i="6"/>
  <c r="BB420" i="6"/>
  <c r="AY420" i="6"/>
  <c r="BB419" i="6"/>
  <c r="AY419" i="6"/>
  <c r="BB418" i="6"/>
  <c r="AY418" i="6"/>
  <c r="BB417" i="6"/>
  <c r="AY417" i="6"/>
  <c r="BB416" i="6"/>
  <c r="AY416" i="6"/>
  <c r="BB415" i="6"/>
  <c r="AY415" i="6"/>
  <c r="BB414" i="6"/>
  <c r="AY414" i="6"/>
  <c r="BB413" i="6"/>
  <c r="AY413" i="6"/>
  <c r="BB412" i="6"/>
  <c r="AY412" i="6"/>
  <c r="BB411" i="6"/>
  <c r="AY411" i="6"/>
  <c r="BB410" i="6"/>
  <c r="AY410" i="6"/>
  <c r="BB409" i="6"/>
  <c r="AY409" i="6"/>
  <c r="BB408" i="6"/>
  <c r="AY408" i="6"/>
  <c r="BB407" i="6"/>
  <c r="AY407" i="6"/>
  <c r="BB406" i="6"/>
  <c r="AY406" i="6"/>
  <c r="BB405" i="6"/>
  <c r="AY405" i="6"/>
  <c r="BB404" i="6"/>
  <c r="AY404" i="6"/>
  <c r="BB403" i="6"/>
  <c r="AY403" i="6"/>
  <c r="BB402" i="6"/>
  <c r="AY402" i="6"/>
  <c r="BB401" i="6"/>
  <c r="AY401" i="6"/>
  <c r="BB400" i="6"/>
  <c r="AY400" i="6"/>
  <c r="BB399" i="6"/>
  <c r="AY399" i="6"/>
  <c r="BB398" i="6"/>
  <c r="AY398" i="6"/>
  <c r="BB397" i="6"/>
  <c r="AY397" i="6"/>
  <c r="BB396" i="6"/>
  <c r="AY396" i="6"/>
  <c r="BB395" i="6"/>
  <c r="AY395" i="6"/>
  <c r="BB394" i="6"/>
  <c r="AY394" i="6"/>
  <c r="BB393" i="6"/>
  <c r="AY393" i="6"/>
  <c r="BB392" i="6"/>
  <c r="AY392" i="6"/>
  <c r="BB391" i="6"/>
  <c r="AY391" i="6"/>
  <c r="BB390" i="6"/>
  <c r="AY390" i="6"/>
  <c r="BB389" i="6"/>
  <c r="AY389" i="6"/>
  <c r="BB388" i="6"/>
  <c r="AY388" i="6"/>
  <c r="BB387" i="6"/>
  <c r="AY387" i="6"/>
  <c r="BB386" i="6"/>
  <c r="AY386" i="6"/>
  <c r="BB385" i="6"/>
  <c r="AY385" i="6"/>
  <c r="BB384" i="6"/>
  <c r="AY384" i="6"/>
  <c r="BB383" i="6"/>
  <c r="AY383" i="6"/>
  <c r="BB382" i="6"/>
  <c r="AY382" i="6"/>
  <c r="BB381" i="6"/>
  <c r="AY381" i="6"/>
  <c r="BB380" i="6"/>
  <c r="AY380" i="6"/>
  <c r="BB379" i="6"/>
  <c r="AY379" i="6"/>
  <c r="BB378" i="6"/>
  <c r="AY378" i="6"/>
  <c r="BB377" i="6"/>
  <c r="AY377" i="6"/>
  <c r="BB376" i="6"/>
  <c r="AY376" i="6"/>
  <c r="BB375" i="6"/>
  <c r="AY375" i="6"/>
  <c r="BB374" i="6"/>
  <c r="AY374" i="6"/>
  <c r="BB373" i="6"/>
  <c r="AY373" i="6"/>
  <c r="BB372" i="6"/>
  <c r="AY372" i="6"/>
  <c r="BB371" i="6"/>
  <c r="AY371" i="6"/>
  <c r="BB370" i="6"/>
  <c r="AY370" i="6"/>
  <c r="BB369" i="6"/>
  <c r="AY369" i="6"/>
  <c r="BB368" i="6"/>
  <c r="AY368" i="6"/>
  <c r="BB367" i="6"/>
  <c r="AY367" i="6"/>
  <c r="BB366" i="6"/>
  <c r="AY366" i="6"/>
  <c r="BB365" i="6"/>
  <c r="AY365" i="6"/>
  <c r="BB364" i="6"/>
  <c r="AY364" i="6"/>
  <c r="BB363" i="6"/>
  <c r="AY363" i="6"/>
  <c r="BB362" i="6"/>
  <c r="AY362" i="6"/>
  <c r="BB361" i="6"/>
  <c r="AY361" i="6"/>
  <c r="BB360" i="6"/>
  <c r="AY360" i="6"/>
  <c r="BB359" i="6"/>
  <c r="AY359" i="6"/>
  <c r="BB358" i="6"/>
  <c r="AY358" i="6"/>
  <c r="BB357" i="6"/>
  <c r="AY357" i="6"/>
  <c r="BB356" i="6"/>
  <c r="AY356" i="6"/>
  <c r="BB355" i="6"/>
  <c r="AY355" i="6"/>
  <c r="BB354" i="6"/>
  <c r="AY354" i="6"/>
  <c r="BB353" i="6"/>
  <c r="AY353" i="6"/>
  <c r="BB352" i="6"/>
  <c r="AY352" i="6"/>
  <c r="BB351" i="6"/>
  <c r="AY351" i="6"/>
  <c r="BB350" i="6"/>
  <c r="AY350" i="6"/>
  <c r="BB349" i="6"/>
  <c r="AY349" i="6"/>
  <c r="BB348" i="6"/>
  <c r="AY348" i="6"/>
  <c r="BB347" i="6"/>
  <c r="AY347" i="6"/>
  <c r="BB346" i="6"/>
  <c r="AY346" i="6"/>
  <c r="BB345" i="6"/>
  <c r="AY345" i="6"/>
  <c r="BB344" i="6"/>
  <c r="AY344" i="6"/>
  <c r="BB343" i="6"/>
  <c r="AY343" i="6"/>
  <c r="BB342" i="6"/>
  <c r="AY342" i="6"/>
  <c r="BB341" i="6"/>
  <c r="AY341" i="6"/>
  <c r="BB340" i="6"/>
  <c r="AY340" i="6"/>
  <c r="BB339" i="6"/>
  <c r="AY339" i="6"/>
  <c r="BB338" i="6"/>
  <c r="AY338" i="6"/>
  <c r="BB337" i="6"/>
  <c r="AY337" i="6"/>
  <c r="BB336" i="6"/>
  <c r="AY336" i="6"/>
  <c r="BB335" i="6"/>
  <c r="AY335" i="6"/>
  <c r="BB334" i="6"/>
  <c r="AY334" i="6"/>
  <c r="BB333" i="6"/>
  <c r="AY333" i="6"/>
  <c r="BB332" i="6"/>
  <c r="AY332" i="6"/>
  <c r="BB331" i="6"/>
  <c r="AY331" i="6"/>
  <c r="BB330" i="6"/>
  <c r="AY330" i="6"/>
  <c r="BB329" i="6"/>
  <c r="AY329" i="6"/>
  <c r="BB328" i="6"/>
  <c r="AY328" i="6"/>
  <c r="BB327" i="6"/>
  <c r="AY327" i="6"/>
  <c r="BB326" i="6"/>
  <c r="AY326" i="6"/>
  <c r="BB325" i="6"/>
  <c r="AY325" i="6"/>
  <c r="BB324" i="6"/>
  <c r="AY324" i="6"/>
  <c r="BB323" i="6"/>
  <c r="AY323" i="6"/>
  <c r="BB322" i="6"/>
  <c r="AY322" i="6"/>
  <c r="BB321" i="6"/>
  <c r="AY321" i="6"/>
  <c r="BB320" i="6"/>
  <c r="AY320" i="6"/>
  <c r="BB319" i="6"/>
  <c r="AY319" i="6"/>
  <c r="BB318" i="6"/>
  <c r="AY318" i="6"/>
  <c r="BB317" i="6"/>
  <c r="AY317" i="6"/>
  <c r="BB316" i="6"/>
  <c r="AY316" i="6"/>
  <c r="BB315" i="6"/>
  <c r="AY315" i="6"/>
  <c r="BB314" i="6"/>
  <c r="AY314" i="6"/>
  <c r="BB313" i="6"/>
  <c r="AY313" i="6"/>
  <c r="BB312" i="6"/>
  <c r="AY312" i="6"/>
  <c r="BB311" i="6"/>
  <c r="AY311" i="6"/>
  <c r="BB310" i="6"/>
  <c r="AY310" i="6"/>
  <c r="BB309" i="6"/>
  <c r="AY309" i="6"/>
  <c r="BB308" i="6"/>
  <c r="AY308" i="6"/>
  <c r="BB307" i="6"/>
  <c r="AY307" i="6"/>
  <c r="BB306" i="6"/>
  <c r="AY306" i="6"/>
  <c r="BB305" i="6"/>
  <c r="AY305" i="6"/>
  <c r="BB304" i="6"/>
  <c r="AY304" i="6"/>
  <c r="BB303" i="6"/>
  <c r="AY303" i="6"/>
  <c r="BB302" i="6"/>
  <c r="AY302" i="6"/>
  <c r="BB301" i="6"/>
  <c r="AY301" i="6"/>
  <c r="BB300" i="6"/>
  <c r="AY300" i="6"/>
  <c r="BB299" i="6"/>
  <c r="AY299" i="6"/>
  <c r="BB298" i="6"/>
  <c r="AY298" i="6"/>
  <c r="BB297" i="6"/>
  <c r="AY297" i="6"/>
  <c r="BB296" i="6"/>
  <c r="AY296" i="6"/>
  <c r="BB295" i="6"/>
  <c r="AY295" i="6"/>
  <c r="BB294" i="6"/>
  <c r="AY294" i="6"/>
  <c r="BB293" i="6"/>
  <c r="AY293" i="6"/>
  <c r="BB292" i="6"/>
  <c r="AY292" i="6"/>
  <c r="BB291" i="6"/>
  <c r="AY291" i="6"/>
  <c r="BB290" i="6"/>
  <c r="AY290" i="6"/>
  <c r="BB289" i="6"/>
  <c r="AY289" i="6"/>
  <c r="BB288" i="6"/>
  <c r="AY288" i="6"/>
  <c r="BB287" i="6"/>
  <c r="AY287" i="6"/>
  <c r="BB286" i="6"/>
  <c r="AY286" i="6"/>
  <c r="BB285" i="6"/>
  <c r="AY285" i="6"/>
  <c r="BB284" i="6"/>
  <c r="AY284" i="6"/>
  <c r="BB283" i="6"/>
  <c r="AY283" i="6"/>
  <c r="BB282" i="6"/>
  <c r="AY282" i="6"/>
  <c r="BB281" i="6"/>
  <c r="AY281" i="6"/>
  <c r="BB280" i="6"/>
  <c r="AY280" i="6"/>
  <c r="BB279" i="6"/>
  <c r="AY279" i="6"/>
  <c r="BB278" i="6"/>
  <c r="AY278" i="6"/>
  <c r="BB277" i="6"/>
  <c r="AY277" i="6"/>
  <c r="BB276" i="6"/>
  <c r="AY276" i="6"/>
  <c r="BB275" i="6"/>
  <c r="AY275" i="6"/>
  <c r="BB274" i="6"/>
  <c r="AY274" i="6"/>
  <c r="BB273" i="6"/>
  <c r="AY273" i="6"/>
  <c r="BB272" i="6"/>
  <c r="AY272" i="6"/>
  <c r="BB271" i="6"/>
  <c r="AY271" i="6"/>
  <c r="BB270" i="6"/>
  <c r="AY270" i="6"/>
  <c r="BB269" i="6"/>
  <c r="AY269" i="6"/>
  <c r="BB268" i="6"/>
  <c r="AY268" i="6"/>
  <c r="BB267" i="6"/>
  <c r="AY267" i="6"/>
  <c r="BB266" i="6"/>
  <c r="AY266" i="6"/>
  <c r="BB265" i="6"/>
  <c r="AY265" i="6"/>
  <c r="BB264" i="6"/>
  <c r="AY264" i="6"/>
  <c r="BB263" i="6"/>
  <c r="AY263" i="6"/>
  <c r="BB262" i="6"/>
  <c r="AY262" i="6"/>
  <c r="BB261" i="6"/>
  <c r="AY261" i="6"/>
  <c r="BB260" i="6"/>
  <c r="AY260" i="6"/>
  <c r="BB259" i="6"/>
  <c r="AY259" i="6"/>
  <c r="BB258" i="6"/>
  <c r="AY258" i="6"/>
  <c r="BB257" i="6"/>
  <c r="AY257" i="6"/>
  <c r="BB256" i="6"/>
  <c r="AY256" i="6"/>
  <c r="BB255" i="6"/>
  <c r="AY255" i="6"/>
  <c r="BB254" i="6"/>
  <c r="AY254" i="6"/>
  <c r="BB253" i="6"/>
  <c r="AY253" i="6"/>
  <c r="BB252" i="6"/>
  <c r="AY252" i="6"/>
  <c r="BB251" i="6"/>
  <c r="AY251" i="6"/>
  <c r="BB250" i="6"/>
  <c r="AY250" i="6"/>
  <c r="BB249" i="6"/>
  <c r="AY249" i="6"/>
  <c r="BB248" i="6"/>
  <c r="AY248" i="6"/>
  <c r="BB247" i="6"/>
  <c r="AY247" i="6"/>
  <c r="BB246" i="6"/>
  <c r="AY246" i="6"/>
  <c r="BB245" i="6"/>
  <c r="AY245" i="6"/>
  <c r="BB244" i="6"/>
  <c r="AY244" i="6"/>
  <c r="BB243" i="6"/>
  <c r="AY243" i="6"/>
  <c r="BB242" i="6"/>
  <c r="AY242" i="6"/>
  <c r="BB241" i="6"/>
  <c r="AY241" i="6"/>
  <c r="BB240" i="6"/>
  <c r="AY240" i="6"/>
  <c r="BB239" i="6"/>
  <c r="AY239" i="6"/>
  <c r="BB238" i="6"/>
  <c r="AY238" i="6"/>
  <c r="BB237" i="6"/>
  <c r="AY237" i="6"/>
  <c r="BB236" i="6"/>
  <c r="AY236" i="6"/>
  <c r="BB235" i="6"/>
  <c r="AY235" i="6"/>
  <c r="BB234" i="6"/>
  <c r="AY234" i="6"/>
  <c r="BB233" i="6"/>
  <c r="AY233" i="6"/>
  <c r="BB232" i="6"/>
  <c r="AY232" i="6"/>
  <c r="BB231" i="6"/>
  <c r="AY231" i="6"/>
  <c r="BB230" i="6"/>
  <c r="AY230" i="6"/>
  <c r="BB229" i="6"/>
  <c r="AY229" i="6"/>
  <c r="BB228" i="6"/>
  <c r="AY228" i="6"/>
  <c r="BB227" i="6"/>
  <c r="AY227" i="6"/>
  <c r="BB226" i="6"/>
  <c r="AY226" i="6"/>
  <c r="BB225" i="6"/>
  <c r="AY225" i="6"/>
  <c r="BB224" i="6"/>
  <c r="AY224" i="6"/>
  <c r="BB223" i="6"/>
  <c r="AY223" i="6"/>
  <c r="BB222" i="6"/>
  <c r="AY222" i="6"/>
  <c r="BB221" i="6"/>
  <c r="AY221" i="6"/>
  <c r="BB220" i="6"/>
  <c r="AY220" i="6"/>
  <c r="BB219" i="6"/>
  <c r="AY219" i="6"/>
  <c r="BB218" i="6"/>
  <c r="AY218" i="6"/>
  <c r="BB217" i="6"/>
  <c r="AY217" i="6"/>
  <c r="BB216" i="6"/>
  <c r="AY216" i="6"/>
  <c r="BB215" i="6"/>
  <c r="AY215" i="6"/>
  <c r="BB214" i="6"/>
  <c r="AY214" i="6"/>
  <c r="BB213" i="6"/>
  <c r="AY213" i="6"/>
  <c r="BB212" i="6"/>
  <c r="AY212" i="6"/>
  <c r="BB211" i="6"/>
  <c r="AY211" i="6"/>
  <c r="BB210" i="6"/>
  <c r="AY210" i="6"/>
  <c r="BB209" i="6"/>
  <c r="AY209" i="6"/>
  <c r="BB208" i="6"/>
  <c r="AY208" i="6"/>
  <c r="BB207" i="6"/>
  <c r="AY207" i="6"/>
  <c r="BB206" i="6"/>
  <c r="AY206" i="6"/>
  <c r="BB205" i="6"/>
  <c r="AY205" i="6"/>
  <c r="BB204" i="6"/>
  <c r="AY204" i="6"/>
  <c r="BB203" i="6"/>
  <c r="AY203" i="6"/>
  <c r="BB202" i="6"/>
  <c r="AY202" i="6"/>
  <c r="BB201" i="6"/>
  <c r="AY201" i="6"/>
  <c r="BB200" i="6"/>
  <c r="AY200" i="6"/>
  <c r="BB199" i="6"/>
  <c r="AY199" i="6"/>
  <c r="BB198" i="6"/>
  <c r="AY198" i="6"/>
  <c r="BB197" i="6"/>
  <c r="AY197" i="6"/>
  <c r="BB196" i="6"/>
  <c r="AY196" i="6"/>
  <c r="BB195" i="6"/>
  <c r="AY195" i="6"/>
  <c r="BB194" i="6"/>
  <c r="AY194" i="6"/>
  <c r="BB193" i="6"/>
  <c r="AY193" i="6"/>
  <c r="BB192" i="6"/>
  <c r="AY192" i="6"/>
  <c r="BB191" i="6"/>
  <c r="AY191" i="6"/>
  <c r="BB190" i="6"/>
  <c r="AY190" i="6"/>
  <c r="BB189" i="6"/>
  <c r="AY189" i="6"/>
  <c r="BB188" i="6"/>
  <c r="AY188" i="6"/>
  <c r="BB187" i="6"/>
  <c r="AY187" i="6"/>
  <c r="BB186" i="6"/>
  <c r="AY186" i="6"/>
  <c r="BB185" i="6"/>
  <c r="AY185" i="6"/>
  <c r="BB184" i="6"/>
  <c r="AY184" i="6"/>
  <c r="BB183" i="6"/>
  <c r="AY183" i="6"/>
  <c r="BB182" i="6"/>
  <c r="AY182" i="6"/>
  <c r="BB181" i="6"/>
  <c r="AY181" i="6"/>
  <c r="BB180" i="6"/>
  <c r="AY180" i="6"/>
  <c r="BB179" i="6"/>
  <c r="AY179" i="6"/>
  <c r="BB178" i="6"/>
  <c r="AY178" i="6"/>
  <c r="BB177" i="6"/>
  <c r="AY177" i="6"/>
  <c r="BB176" i="6"/>
  <c r="AY176" i="6"/>
  <c r="BB175" i="6"/>
  <c r="AY175" i="6"/>
  <c r="BB174" i="6"/>
  <c r="AY174" i="6"/>
  <c r="BB173" i="6"/>
  <c r="AY173" i="6"/>
  <c r="BB172" i="6"/>
  <c r="AY172" i="6"/>
  <c r="BB171" i="6"/>
  <c r="AY171" i="6"/>
  <c r="BB170" i="6"/>
  <c r="AY170" i="6"/>
  <c r="BB169" i="6"/>
  <c r="AY169" i="6"/>
  <c r="BB168" i="6"/>
  <c r="AY168" i="6"/>
  <c r="BB167" i="6"/>
  <c r="AY167" i="6"/>
  <c r="BB166" i="6"/>
  <c r="AY166" i="6"/>
  <c r="BB165" i="6"/>
  <c r="AY165" i="6"/>
  <c r="BB164" i="6"/>
  <c r="AY164" i="6"/>
  <c r="BB163" i="6"/>
  <c r="AY163" i="6"/>
  <c r="BB162" i="6"/>
  <c r="AY162" i="6"/>
  <c r="BB161" i="6"/>
  <c r="AY161" i="6"/>
  <c r="BB160" i="6"/>
  <c r="AY160" i="6"/>
  <c r="BB159" i="6"/>
  <c r="AY159" i="6"/>
  <c r="BB158" i="6"/>
  <c r="AY158" i="6"/>
  <c r="BB157" i="6"/>
  <c r="AY157" i="6"/>
  <c r="BB156" i="6"/>
  <c r="AY156" i="6"/>
  <c r="BB155" i="6"/>
  <c r="AY155" i="6"/>
  <c r="BB154" i="6"/>
  <c r="AY154" i="6"/>
  <c r="BB153" i="6"/>
  <c r="AY153" i="6"/>
  <c r="BB152" i="6"/>
  <c r="AY152" i="6"/>
  <c r="BB151" i="6"/>
  <c r="AY151" i="6"/>
  <c r="BB150" i="6"/>
  <c r="AY150" i="6"/>
  <c r="BB149" i="6"/>
  <c r="AY149" i="6"/>
  <c r="BB148" i="6"/>
  <c r="AY148" i="6"/>
  <c r="BB147" i="6"/>
  <c r="AY147" i="6"/>
  <c r="BB146" i="6"/>
  <c r="AY146" i="6"/>
  <c r="BB145" i="6"/>
  <c r="AY145" i="6"/>
  <c r="BB144" i="6"/>
  <c r="AY144" i="6"/>
  <c r="BB143" i="6"/>
  <c r="AY143" i="6"/>
  <c r="BB142" i="6"/>
  <c r="AY142" i="6"/>
  <c r="BB141" i="6"/>
  <c r="AY141" i="6"/>
  <c r="BB140" i="6"/>
  <c r="AY140" i="6"/>
  <c r="BB139" i="6"/>
  <c r="AY139" i="6"/>
  <c r="BB138" i="6"/>
  <c r="AY138" i="6"/>
  <c r="BB137" i="6"/>
  <c r="AY137" i="6"/>
  <c r="BB136" i="6"/>
  <c r="AY136" i="6"/>
  <c r="BB135" i="6"/>
  <c r="AY135" i="6"/>
  <c r="BB134" i="6"/>
  <c r="AY134" i="6"/>
  <c r="BB133" i="6"/>
  <c r="AY133" i="6"/>
  <c r="BB132" i="6"/>
  <c r="AY132" i="6"/>
  <c r="BB131" i="6"/>
  <c r="AY131" i="6"/>
  <c r="BB130" i="6"/>
  <c r="AY130" i="6"/>
  <c r="BB129" i="6"/>
  <c r="AY129" i="6"/>
  <c r="BB128" i="6"/>
  <c r="AY128" i="6"/>
  <c r="BB127" i="6"/>
  <c r="AY127" i="6"/>
  <c r="BB126" i="6"/>
  <c r="AY126" i="6"/>
  <c r="BB125" i="6"/>
  <c r="AY125" i="6"/>
  <c r="BB124" i="6"/>
  <c r="AY124" i="6"/>
  <c r="BB123" i="6"/>
  <c r="AY123" i="6"/>
  <c r="BB122" i="6"/>
  <c r="AY122" i="6"/>
  <c r="BB121" i="6"/>
  <c r="AY121" i="6"/>
  <c r="BB120" i="6"/>
  <c r="AY120" i="6"/>
  <c r="BB119" i="6"/>
  <c r="AY119" i="6"/>
  <c r="BB118" i="6"/>
  <c r="AY118" i="6"/>
  <c r="BB117" i="6"/>
  <c r="AY117" i="6"/>
  <c r="BB116" i="6"/>
  <c r="AY116" i="6"/>
  <c r="BB115" i="6"/>
  <c r="AY115" i="6"/>
  <c r="BB114" i="6"/>
  <c r="AY114" i="6"/>
  <c r="BB113" i="6"/>
  <c r="AY113" i="6"/>
  <c r="BB112" i="6"/>
  <c r="AY112" i="6"/>
  <c r="BB111" i="6"/>
  <c r="AY111" i="6"/>
  <c r="BB110" i="6"/>
  <c r="AY110" i="6"/>
  <c r="BB109" i="6"/>
  <c r="AY109" i="6"/>
  <c r="BB108" i="6"/>
  <c r="AY108" i="6"/>
  <c r="BB107" i="6"/>
  <c r="AY107" i="6"/>
  <c r="BB106" i="6"/>
  <c r="AY106" i="6"/>
  <c r="BB105" i="6"/>
  <c r="AY105" i="6"/>
  <c r="BB104" i="6"/>
  <c r="AY104" i="6"/>
  <c r="BB103" i="6"/>
  <c r="AY103" i="6"/>
  <c r="BB102" i="6"/>
  <c r="AY102" i="6"/>
  <c r="BB101" i="6"/>
  <c r="AY101" i="6"/>
  <c r="BB100" i="6"/>
  <c r="AY100" i="6"/>
  <c r="BB99" i="6"/>
  <c r="AY99" i="6"/>
  <c r="BB98" i="6"/>
  <c r="AY98" i="6"/>
  <c r="BB97" i="6"/>
  <c r="AY97" i="6"/>
  <c r="BB96" i="6"/>
  <c r="AY96" i="6"/>
  <c r="BB95" i="6"/>
  <c r="AY95" i="6"/>
  <c r="BB94" i="6"/>
  <c r="AY94" i="6"/>
  <c r="BB93" i="6"/>
  <c r="AY93" i="6"/>
  <c r="BB92" i="6"/>
  <c r="AY92" i="6"/>
  <c r="BB91" i="6"/>
  <c r="AY91" i="6"/>
  <c r="BB90" i="6"/>
  <c r="AY90" i="6"/>
  <c r="BB89" i="6"/>
  <c r="AY89" i="6"/>
  <c r="BB88" i="6"/>
  <c r="AY88" i="6"/>
  <c r="BB87" i="6"/>
  <c r="AY87" i="6"/>
  <c r="BB86" i="6"/>
  <c r="AY86" i="6"/>
  <c r="BB85" i="6"/>
  <c r="AY85" i="6"/>
  <c r="BB84" i="6"/>
  <c r="AY84" i="6"/>
  <c r="BB83" i="6"/>
  <c r="AY83" i="6"/>
  <c r="BB82" i="6"/>
  <c r="AY82" i="6"/>
  <c r="BB81" i="6"/>
  <c r="AY81" i="6"/>
  <c r="BB80" i="6"/>
  <c r="AY80" i="6"/>
  <c r="BB79" i="6"/>
  <c r="AY79" i="6"/>
  <c r="BB78" i="6"/>
  <c r="AY78" i="6"/>
  <c r="BB77" i="6"/>
  <c r="AY77" i="6"/>
  <c r="BB76" i="6"/>
  <c r="AY76" i="6"/>
  <c r="BB75" i="6"/>
  <c r="AY75" i="6"/>
  <c r="BB74" i="6"/>
  <c r="AY74" i="6"/>
  <c r="BB73" i="6"/>
  <c r="AY73" i="6"/>
  <c r="BB72" i="6"/>
  <c r="AY72" i="6"/>
  <c r="BB71" i="6"/>
  <c r="AY71" i="6"/>
  <c r="BB70" i="6"/>
  <c r="AY70" i="6"/>
  <c r="BB69" i="6"/>
  <c r="AY69" i="6"/>
  <c r="BB68" i="6"/>
  <c r="AY68" i="6"/>
  <c r="BB67" i="6"/>
  <c r="AY67" i="6"/>
  <c r="BB66" i="6"/>
  <c r="AY66" i="6"/>
  <c r="BB65" i="6"/>
  <c r="AY65" i="6"/>
  <c r="BB64" i="6"/>
  <c r="AY64" i="6"/>
  <c r="BB63" i="6"/>
  <c r="AY63" i="6"/>
  <c r="BB62" i="6"/>
  <c r="AY62" i="6"/>
  <c r="BB61" i="6"/>
  <c r="AY61" i="6"/>
  <c r="BB60" i="6"/>
  <c r="AY60" i="6"/>
  <c r="BB59" i="6"/>
  <c r="AY59" i="6"/>
  <c r="BB58" i="6"/>
  <c r="AY58" i="6"/>
  <c r="BB57" i="6"/>
  <c r="AY57" i="6"/>
  <c r="BB56" i="6"/>
  <c r="AY56" i="6"/>
  <c r="BB55" i="6"/>
  <c r="AY55" i="6"/>
  <c r="BB54" i="6"/>
  <c r="AY54" i="6"/>
  <c r="BB53" i="6"/>
  <c r="AY53" i="6"/>
  <c r="BB52" i="6"/>
  <c r="AY52" i="6"/>
  <c r="BB51" i="6"/>
  <c r="AY51" i="6"/>
  <c r="BB50" i="6"/>
  <c r="AY50" i="6"/>
  <c r="BB49" i="6"/>
  <c r="AY49" i="6"/>
  <c r="BB48" i="6"/>
  <c r="AY48" i="6"/>
  <c r="BB47" i="6"/>
  <c r="AY47" i="6"/>
  <c r="BB46" i="6"/>
  <c r="AY46" i="6"/>
  <c r="BB45" i="6"/>
  <c r="AY45" i="6"/>
  <c r="BB44" i="6"/>
  <c r="AY44" i="6"/>
  <c r="BB43" i="6"/>
  <c r="AY43" i="6"/>
  <c r="BB42" i="6"/>
  <c r="AY42" i="6"/>
  <c r="BB41" i="6"/>
  <c r="AY41" i="6"/>
  <c r="BB40" i="6"/>
  <c r="AY40" i="6"/>
  <c r="BB39" i="6"/>
  <c r="AY39" i="6"/>
  <c r="BB38" i="6"/>
  <c r="AY38" i="6"/>
  <c r="BB37" i="6"/>
  <c r="AY37" i="6"/>
  <c r="BB36" i="6"/>
  <c r="AY36" i="6"/>
  <c r="BB35" i="6"/>
  <c r="AY35" i="6"/>
  <c r="BB34" i="6"/>
  <c r="AY34" i="6"/>
  <c r="BB33" i="6"/>
  <c r="AY33" i="6"/>
  <c r="BB32" i="6"/>
  <c r="AY32" i="6"/>
  <c r="BB31" i="6"/>
  <c r="AY31" i="6"/>
  <c r="BB30" i="6"/>
  <c r="AY30" i="6"/>
  <c r="BB29" i="6"/>
  <c r="AY29" i="6"/>
  <c r="BB28" i="6"/>
  <c r="AY28" i="6"/>
  <c r="BB27" i="6"/>
  <c r="AY27" i="6"/>
  <c r="BB26" i="6"/>
  <c r="AY26" i="6"/>
  <c r="BB25" i="6"/>
  <c r="AY25" i="6"/>
  <c r="BB24" i="6"/>
  <c r="AY24" i="6"/>
  <c r="BB23" i="6"/>
  <c r="AY23" i="6"/>
  <c r="BB22" i="6"/>
  <c r="AY22" i="6"/>
  <c r="BB21" i="6"/>
  <c r="AY21" i="6"/>
  <c r="BB20" i="6"/>
  <c r="AY20" i="6"/>
  <c r="BB19" i="6"/>
  <c r="AY19" i="6"/>
  <c r="BB18" i="6"/>
  <c r="AY18" i="6"/>
  <c r="BB17" i="6"/>
  <c r="AY17" i="6"/>
  <c r="BB16" i="6"/>
  <c r="AY16" i="6"/>
  <c r="BB15" i="6"/>
  <c r="AY15" i="6"/>
  <c r="BB14" i="6"/>
  <c r="AY14" i="6"/>
  <c r="BB13" i="6"/>
  <c r="AY13" i="6"/>
  <c r="BB12" i="6"/>
  <c r="AY12" i="6"/>
  <c r="BB11" i="6"/>
  <c r="AY11" i="6"/>
  <c r="AS11" i="6"/>
  <c r="BB500" i="11"/>
  <c r="AY500" i="11"/>
  <c r="BB499" i="11"/>
  <c r="AY499" i="11"/>
  <c r="BB498" i="11"/>
  <c r="AY498" i="11"/>
  <c r="BB497" i="11"/>
  <c r="AY497" i="11"/>
  <c r="BB496" i="11"/>
  <c r="AY496" i="11"/>
  <c r="BB495" i="11"/>
  <c r="AY495" i="11"/>
  <c r="BB494" i="11"/>
  <c r="AY494" i="11"/>
  <c r="BB493" i="11"/>
  <c r="AY493" i="11"/>
  <c r="BB492" i="11"/>
  <c r="AY492" i="11"/>
  <c r="BB491" i="11"/>
  <c r="AY491" i="11"/>
  <c r="BB490" i="11"/>
  <c r="AY490" i="11"/>
  <c r="BB489" i="11"/>
  <c r="AY489" i="11"/>
  <c r="BB488" i="11"/>
  <c r="AY488" i="11"/>
  <c r="BB487" i="11"/>
  <c r="AY487" i="11"/>
  <c r="BB486" i="11"/>
  <c r="AY486" i="11"/>
  <c r="BB485" i="11"/>
  <c r="AY485" i="11"/>
  <c r="BB484" i="11"/>
  <c r="AY484" i="11"/>
  <c r="BB483" i="11"/>
  <c r="AY483" i="11"/>
  <c r="BB482" i="11"/>
  <c r="AY482" i="11"/>
  <c r="BB481" i="11"/>
  <c r="AY481" i="11"/>
  <c r="BB480" i="11"/>
  <c r="AY480" i="11"/>
  <c r="BB479" i="11"/>
  <c r="AY479" i="11"/>
  <c r="BB478" i="11"/>
  <c r="AY478" i="11"/>
  <c r="BB477" i="11"/>
  <c r="AY477" i="11"/>
  <c r="BB476" i="11"/>
  <c r="AY476" i="11"/>
  <c r="BB475" i="11"/>
  <c r="AY475" i="11"/>
  <c r="BB474" i="11"/>
  <c r="AY474" i="11"/>
  <c r="BB473" i="11"/>
  <c r="AY473" i="11"/>
  <c r="BB472" i="11"/>
  <c r="AY472" i="11"/>
  <c r="BB471" i="11"/>
  <c r="AY471" i="11"/>
  <c r="BB470" i="11"/>
  <c r="AY470" i="11"/>
  <c r="BB469" i="11"/>
  <c r="AY469" i="11"/>
  <c r="BB468" i="11"/>
  <c r="AY468" i="11"/>
  <c r="BB467" i="11"/>
  <c r="AY467" i="11"/>
  <c r="BB466" i="11"/>
  <c r="AY466" i="11"/>
  <c r="BB465" i="11"/>
  <c r="AY465" i="11"/>
  <c r="BB464" i="11"/>
  <c r="AY464" i="11"/>
  <c r="BB463" i="11"/>
  <c r="AY463" i="11"/>
  <c r="BB462" i="11"/>
  <c r="AY462" i="11"/>
  <c r="BB461" i="11"/>
  <c r="AY461" i="11"/>
  <c r="BB460" i="11"/>
  <c r="AY460" i="11"/>
  <c r="BB459" i="11"/>
  <c r="AY459" i="11"/>
  <c r="BB458" i="11"/>
  <c r="AY458" i="11"/>
  <c r="BB457" i="11"/>
  <c r="AY457" i="11"/>
  <c r="BB456" i="11"/>
  <c r="AY456" i="11"/>
  <c r="BB455" i="11"/>
  <c r="AY455" i="11"/>
  <c r="BB454" i="11"/>
  <c r="AY454" i="11"/>
  <c r="BB453" i="11"/>
  <c r="AY453" i="11"/>
  <c r="BB452" i="11"/>
  <c r="AY452" i="11"/>
  <c r="BB451" i="11"/>
  <c r="AY451" i="11"/>
  <c r="BB450" i="11"/>
  <c r="AY450" i="11"/>
  <c r="BB449" i="11"/>
  <c r="AY449" i="11"/>
  <c r="BB448" i="11"/>
  <c r="AY448" i="11"/>
  <c r="BB447" i="11"/>
  <c r="AY447" i="11"/>
  <c r="BB446" i="11"/>
  <c r="AY446" i="11"/>
  <c r="BB445" i="11"/>
  <c r="AY445" i="11"/>
  <c r="BB444" i="11"/>
  <c r="AY444" i="11"/>
  <c r="BB443" i="11"/>
  <c r="AY443" i="11"/>
  <c r="BB442" i="11"/>
  <c r="AY442" i="11"/>
  <c r="BB441" i="11"/>
  <c r="AY441" i="11"/>
  <c r="BB440" i="11"/>
  <c r="AY440" i="11"/>
  <c r="BB439" i="11"/>
  <c r="AY439" i="11"/>
  <c r="BB438" i="11"/>
  <c r="AY438" i="11"/>
  <c r="BB437" i="11"/>
  <c r="AY437" i="11"/>
  <c r="BB436" i="11"/>
  <c r="AY436" i="11"/>
  <c r="BB435" i="11"/>
  <c r="AY435" i="11"/>
  <c r="BB434" i="11"/>
  <c r="AY434" i="11"/>
  <c r="BB433" i="11"/>
  <c r="AY433" i="11"/>
  <c r="BB432" i="11"/>
  <c r="AY432" i="11"/>
  <c r="BB431" i="11"/>
  <c r="AY431" i="11"/>
  <c r="BB430" i="11"/>
  <c r="AY430" i="11"/>
  <c r="BB429" i="11"/>
  <c r="AY429" i="11"/>
  <c r="BB428" i="11"/>
  <c r="AY428" i="11"/>
  <c r="BB427" i="11"/>
  <c r="AY427" i="11"/>
  <c r="BB426" i="11"/>
  <c r="AY426" i="11"/>
  <c r="BB425" i="11"/>
  <c r="AY425" i="11"/>
  <c r="BB424" i="11"/>
  <c r="AY424" i="11"/>
  <c r="BB423" i="11"/>
  <c r="AY423" i="11"/>
  <c r="BB422" i="11"/>
  <c r="AY422" i="11"/>
  <c r="BB421" i="11"/>
  <c r="AY421" i="11"/>
  <c r="BB420" i="11"/>
  <c r="AY420" i="11"/>
  <c r="BB419" i="11"/>
  <c r="AY419" i="11"/>
  <c r="BB418" i="11"/>
  <c r="AY418" i="11"/>
  <c r="BB417" i="11"/>
  <c r="AY417" i="11"/>
  <c r="BB416" i="11"/>
  <c r="AY416" i="11"/>
  <c r="BB415" i="11"/>
  <c r="AY415" i="11"/>
  <c r="BB414" i="11"/>
  <c r="AY414" i="11"/>
  <c r="BB413" i="11"/>
  <c r="AY413" i="11"/>
  <c r="BB412" i="11"/>
  <c r="AY412" i="11"/>
  <c r="BB411" i="11"/>
  <c r="AY411" i="11"/>
  <c r="BB410" i="11"/>
  <c r="AY410" i="11"/>
  <c r="BB409" i="11"/>
  <c r="AY409" i="11"/>
  <c r="BB408" i="11"/>
  <c r="AY408" i="11"/>
  <c r="BB407" i="11"/>
  <c r="AY407" i="11"/>
  <c r="BB406" i="11"/>
  <c r="AY406" i="11"/>
  <c r="BB405" i="11"/>
  <c r="AY405" i="11"/>
  <c r="BB404" i="11"/>
  <c r="AY404" i="11"/>
  <c r="BB403" i="11"/>
  <c r="AY403" i="11"/>
  <c r="BB402" i="11"/>
  <c r="AY402" i="11"/>
  <c r="BB401" i="11"/>
  <c r="AY401" i="11"/>
  <c r="BB400" i="11"/>
  <c r="AY400" i="11"/>
  <c r="BB399" i="11"/>
  <c r="AY399" i="11"/>
  <c r="BB398" i="11"/>
  <c r="AY398" i="11"/>
  <c r="BB397" i="11"/>
  <c r="AY397" i="11"/>
  <c r="BB396" i="11"/>
  <c r="AY396" i="11"/>
  <c r="BB395" i="11"/>
  <c r="AY395" i="11"/>
  <c r="BB394" i="11"/>
  <c r="AY394" i="11"/>
  <c r="BB393" i="11"/>
  <c r="AY393" i="11"/>
  <c r="BB392" i="11"/>
  <c r="AY392" i="11"/>
  <c r="BB391" i="11"/>
  <c r="AY391" i="11"/>
  <c r="BB390" i="11"/>
  <c r="AY390" i="11"/>
  <c r="BB389" i="11"/>
  <c r="AY389" i="11"/>
  <c r="BB388" i="11"/>
  <c r="AY388" i="11"/>
  <c r="BB387" i="11"/>
  <c r="AY387" i="11"/>
  <c r="BB386" i="11"/>
  <c r="AY386" i="11"/>
  <c r="BB385" i="11"/>
  <c r="AY385" i="11"/>
  <c r="BB384" i="11"/>
  <c r="AY384" i="11"/>
  <c r="BB383" i="11"/>
  <c r="AY383" i="11"/>
  <c r="BB382" i="11"/>
  <c r="AY382" i="11"/>
  <c r="BB381" i="11"/>
  <c r="AY381" i="11"/>
  <c r="BB380" i="11"/>
  <c r="AY380" i="11"/>
  <c r="BB379" i="11"/>
  <c r="AY379" i="11"/>
  <c r="BB378" i="11"/>
  <c r="AY378" i="11"/>
  <c r="BB377" i="11"/>
  <c r="AY377" i="11"/>
  <c r="BB376" i="11"/>
  <c r="AY376" i="11"/>
  <c r="BB375" i="11"/>
  <c r="AY375" i="11"/>
  <c r="BB374" i="11"/>
  <c r="AY374" i="11"/>
  <c r="BB373" i="11"/>
  <c r="AY373" i="11"/>
  <c r="BB372" i="11"/>
  <c r="AY372" i="11"/>
  <c r="BB371" i="11"/>
  <c r="AY371" i="11"/>
  <c r="BB370" i="11"/>
  <c r="AY370" i="11"/>
  <c r="BB369" i="11"/>
  <c r="AY369" i="11"/>
  <c r="BB368" i="11"/>
  <c r="AY368" i="11"/>
  <c r="BB367" i="11"/>
  <c r="AY367" i="11"/>
  <c r="BB366" i="11"/>
  <c r="AY366" i="11"/>
  <c r="BB365" i="11"/>
  <c r="AY365" i="11"/>
  <c r="BB364" i="11"/>
  <c r="AY364" i="11"/>
  <c r="BB363" i="11"/>
  <c r="AY363" i="11"/>
  <c r="BB362" i="11"/>
  <c r="AY362" i="11"/>
  <c r="BB361" i="11"/>
  <c r="AY361" i="11"/>
  <c r="BB360" i="11"/>
  <c r="AY360" i="11"/>
  <c r="BB359" i="11"/>
  <c r="AY359" i="11"/>
  <c r="BB358" i="11"/>
  <c r="AY358" i="11"/>
  <c r="BB357" i="11"/>
  <c r="AY357" i="11"/>
  <c r="BB356" i="11"/>
  <c r="AY356" i="11"/>
  <c r="BB355" i="11"/>
  <c r="AY355" i="11"/>
  <c r="BB354" i="11"/>
  <c r="AY354" i="11"/>
  <c r="BB353" i="11"/>
  <c r="AY353" i="11"/>
  <c r="BB352" i="11"/>
  <c r="AY352" i="11"/>
  <c r="BB351" i="11"/>
  <c r="AY351" i="11"/>
  <c r="BB350" i="11"/>
  <c r="AY350" i="11"/>
  <c r="BB349" i="11"/>
  <c r="AY349" i="11"/>
  <c r="BB348" i="11"/>
  <c r="AY348" i="11"/>
  <c r="BB347" i="11"/>
  <c r="AY347" i="11"/>
  <c r="BB346" i="11"/>
  <c r="AY346" i="11"/>
  <c r="BB345" i="11"/>
  <c r="AY345" i="11"/>
  <c r="BB344" i="11"/>
  <c r="AY344" i="11"/>
  <c r="BB343" i="11"/>
  <c r="AY343" i="11"/>
  <c r="BB342" i="11"/>
  <c r="AY342" i="11"/>
  <c r="BB341" i="11"/>
  <c r="AY341" i="11"/>
  <c r="BB340" i="11"/>
  <c r="AY340" i="11"/>
  <c r="BB339" i="11"/>
  <c r="AY339" i="11"/>
  <c r="BB338" i="11"/>
  <c r="AY338" i="11"/>
  <c r="BB337" i="11"/>
  <c r="AY337" i="11"/>
  <c r="BB336" i="11"/>
  <c r="AY336" i="11"/>
  <c r="BB335" i="11"/>
  <c r="AY335" i="11"/>
  <c r="BB334" i="11"/>
  <c r="AY334" i="11"/>
  <c r="BB333" i="11"/>
  <c r="AY333" i="11"/>
  <c r="BB332" i="11"/>
  <c r="AY332" i="11"/>
  <c r="BB331" i="11"/>
  <c r="AY331" i="11"/>
  <c r="BB330" i="11"/>
  <c r="AY330" i="11"/>
  <c r="BB329" i="11"/>
  <c r="AY329" i="11"/>
  <c r="BB328" i="11"/>
  <c r="AY328" i="11"/>
  <c r="BB327" i="11"/>
  <c r="AY327" i="11"/>
  <c r="BB326" i="11"/>
  <c r="AY326" i="11"/>
  <c r="BB325" i="11"/>
  <c r="AY325" i="11"/>
  <c r="BB324" i="11"/>
  <c r="AY324" i="11"/>
  <c r="BB323" i="11"/>
  <c r="AY323" i="11"/>
  <c r="BB322" i="11"/>
  <c r="AY322" i="11"/>
  <c r="BB321" i="11"/>
  <c r="AY321" i="11"/>
  <c r="BB320" i="11"/>
  <c r="AY320" i="11"/>
  <c r="BB319" i="11"/>
  <c r="AY319" i="11"/>
  <c r="BB318" i="11"/>
  <c r="AY318" i="11"/>
  <c r="BB317" i="11"/>
  <c r="AY317" i="11"/>
  <c r="BB316" i="11"/>
  <c r="AY316" i="11"/>
  <c r="BB315" i="11"/>
  <c r="AY315" i="11"/>
  <c r="BB314" i="11"/>
  <c r="AY314" i="11"/>
  <c r="BB313" i="11"/>
  <c r="AY313" i="11"/>
  <c r="BB312" i="11"/>
  <c r="AY312" i="11"/>
  <c r="BB311" i="11"/>
  <c r="AY311" i="11"/>
  <c r="BB310" i="11"/>
  <c r="AY310" i="11"/>
  <c r="BB309" i="11"/>
  <c r="AY309" i="11"/>
  <c r="BB308" i="11"/>
  <c r="AY308" i="11"/>
  <c r="BB307" i="11"/>
  <c r="AY307" i="11"/>
  <c r="BB306" i="11"/>
  <c r="AY306" i="11"/>
  <c r="BB305" i="11"/>
  <c r="AY305" i="11"/>
  <c r="BB304" i="11"/>
  <c r="AY304" i="11"/>
  <c r="BB303" i="11"/>
  <c r="AY303" i="11"/>
  <c r="BB302" i="11"/>
  <c r="AY302" i="11"/>
  <c r="BB301" i="11"/>
  <c r="AY301" i="11"/>
  <c r="BB300" i="11"/>
  <c r="AY300" i="11"/>
  <c r="BB299" i="11"/>
  <c r="AY299" i="11"/>
  <c r="BB298" i="11"/>
  <c r="AY298" i="11"/>
  <c r="BB297" i="11"/>
  <c r="AY297" i="11"/>
  <c r="BB296" i="11"/>
  <c r="AY296" i="11"/>
  <c r="BB295" i="11"/>
  <c r="AY295" i="11"/>
  <c r="BB294" i="11"/>
  <c r="AY294" i="11"/>
  <c r="BB293" i="11"/>
  <c r="AY293" i="11"/>
  <c r="BB292" i="11"/>
  <c r="AY292" i="11"/>
  <c r="BB291" i="11"/>
  <c r="AY291" i="11"/>
  <c r="BB290" i="11"/>
  <c r="AY290" i="11"/>
  <c r="BB289" i="11"/>
  <c r="AY289" i="11"/>
  <c r="BB288" i="11"/>
  <c r="AY288" i="11"/>
  <c r="BB287" i="11"/>
  <c r="AY287" i="11"/>
  <c r="BB286" i="11"/>
  <c r="AY286" i="11"/>
  <c r="BB285" i="11"/>
  <c r="AY285" i="11"/>
  <c r="BB284" i="11"/>
  <c r="AY284" i="11"/>
  <c r="BB283" i="11"/>
  <c r="AY283" i="11"/>
  <c r="BB282" i="11"/>
  <c r="AY282" i="11"/>
  <c r="BB281" i="11"/>
  <c r="AY281" i="11"/>
  <c r="BB280" i="11"/>
  <c r="AY280" i="11"/>
  <c r="BB279" i="11"/>
  <c r="AY279" i="11"/>
  <c r="BB278" i="11"/>
  <c r="AY278" i="11"/>
  <c r="BB277" i="11"/>
  <c r="AY277" i="11"/>
  <c r="BB276" i="11"/>
  <c r="AY276" i="11"/>
  <c r="BB275" i="11"/>
  <c r="AY275" i="11"/>
  <c r="BB274" i="11"/>
  <c r="AY274" i="11"/>
  <c r="BB273" i="11"/>
  <c r="AY273" i="11"/>
  <c r="BB272" i="11"/>
  <c r="AY272" i="11"/>
  <c r="BB271" i="11"/>
  <c r="AY271" i="11"/>
  <c r="BB270" i="11"/>
  <c r="AY270" i="11"/>
  <c r="BB269" i="11"/>
  <c r="AY269" i="11"/>
  <c r="BB268" i="11"/>
  <c r="AY268" i="11"/>
  <c r="BB267" i="11"/>
  <c r="AY267" i="11"/>
  <c r="BB266" i="11"/>
  <c r="AY266" i="11"/>
  <c r="BB265" i="11"/>
  <c r="AY265" i="11"/>
  <c r="BB264" i="11"/>
  <c r="AY264" i="11"/>
  <c r="BB263" i="11"/>
  <c r="AY263" i="11"/>
  <c r="BB262" i="11"/>
  <c r="AY262" i="11"/>
  <c r="BB261" i="11"/>
  <c r="AY261" i="11"/>
  <c r="BB260" i="11"/>
  <c r="AY260" i="11"/>
  <c r="BB259" i="11"/>
  <c r="AY259" i="11"/>
  <c r="BB258" i="11"/>
  <c r="AY258" i="11"/>
  <c r="BB257" i="11"/>
  <c r="AY257" i="11"/>
  <c r="BB256" i="11"/>
  <c r="AY256" i="11"/>
  <c r="BB255" i="11"/>
  <c r="AY255" i="11"/>
  <c r="BB254" i="11"/>
  <c r="AY254" i="11"/>
  <c r="BB253" i="11"/>
  <c r="AY253" i="11"/>
  <c r="BB252" i="11"/>
  <c r="AY252" i="11"/>
  <c r="BB251" i="11"/>
  <c r="AY251" i="11"/>
  <c r="BB250" i="11"/>
  <c r="AY250" i="11"/>
  <c r="BB249" i="11"/>
  <c r="AY249" i="11"/>
  <c r="BB248" i="11"/>
  <c r="AY248" i="11"/>
  <c r="BB247" i="11"/>
  <c r="AY247" i="11"/>
  <c r="BB246" i="11"/>
  <c r="AY246" i="11"/>
  <c r="BB245" i="11"/>
  <c r="AY245" i="11"/>
  <c r="BB244" i="11"/>
  <c r="AY244" i="11"/>
  <c r="BB243" i="11"/>
  <c r="AY243" i="11"/>
  <c r="BB242" i="11"/>
  <c r="AY242" i="11"/>
  <c r="BB241" i="11"/>
  <c r="AY241" i="11"/>
  <c r="BB240" i="11"/>
  <c r="AY240" i="11"/>
  <c r="BB239" i="11"/>
  <c r="AY239" i="11"/>
  <c r="BB238" i="11"/>
  <c r="AY238" i="11"/>
  <c r="BB237" i="11"/>
  <c r="AY237" i="11"/>
  <c r="BB236" i="11"/>
  <c r="AY236" i="11"/>
  <c r="BB235" i="11"/>
  <c r="AY235" i="11"/>
  <c r="BB234" i="11"/>
  <c r="AY234" i="11"/>
  <c r="BB233" i="11"/>
  <c r="AY233" i="11"/>
  <c r="BB232" i="11"/>
  <c r="AY232" i="11"/>
  <c r="BB231" i="11"/>
  <c r="AY231" i="11"/>
  <c r="BB230" i="11"/>
  <c r="AY230" i="11"/>
  <c r="BB229" i="11"/>
  <c r="AY229" i="11"/>
  <c r="BB228" i="11"/>
  <c r="AY228" i="11"/>
  <c r="BB227" i="11"/>
  <c r="AY227" i="11"/>
  <c r="BB226" i="11"/>
  <c r="AY226" i="11"/>
  <c r="BB225" i="11"/>
  <c r="AY225" i="11"/>
  <c r="BB224" i="11"/>
  <c r="AY224" i="11"/>
  <c r="BB223" i="11"/>
  <c r="AY223" i="11"/>
  <c r="BB222" i="11"/>
  <c r="AY222" i="11"/>
  <c r="BB221" i="11"/>
  <c r="AY221" i="11"/>
  <c r="BB220" i="11"/>
  <c r="AY220" i="11"/>
  <c r="BB219" i="11"/>
  <c r="AY219" i="11"/>
  <c r="BB218" i="11"/>
  <c r="AY218" i="11"/>
  <c r="BB217" i="11"/>
  <c r="AY217" i="11"/>
  <c r="BB216" i="11"/>
  <c r="AY216" i="11"/>
  <c r="BB215" i="11"/>
  <c r="AY215" i="11"/>
  <c r="BB214" i="11"/>
  <c r="AY214" i="11"/>
  <c r="BB213" i="11"/>
  <c r="AY213" i="11"/>
  <c r="BB212" i="11"/>
  <c r="AY212" i="11"/>
  <c r="BB211" i="11"/>
  <c r="AY211" i="11"/>
  <c r="BB210" i="11"/>
  <c r="AY210" i="11"/>
  <c r="BB209" i="11"/>
  <c r="AY209" i="11"/>
  <c r="BB208" i="11"/>
  <c r="AY208" i="11"/>
  <c r="BB207" i="11"/>
  <c r="AY207" i="11"/>
  <c r="BB206" i="11"/>
  <c r="AY206" i="11"/>
  <c r="BB205" i="11"/>
  <c r="AY205" i="11"/>
  <c r="BB204" i="11"/>
  <c r="AY204" i="11"/>
  <c r="BB203" i="11"/>
  <c r="AY203" i="11"/>
  <c r="BB202" i="11"/>
  <c r="AY202" i="11"/>
  <c r="BB201" i="11"/>
  <c r="AY201" i="11"/>
  <c r="BB200" i="11"/>
  <c r="AY200" i="11"/>
  <c r="BB199" i="11"/>
  <c r="AY199" i="11"/>
  <c r="BB198" i="11"/>
  <c r="AY198" i="11"/>
  <c r="BB197" i="11"/>
  <c r="AY197" i="11"/>
  <c r="BB196" i="11"/>
  <c r="AY196" i="11"/>
  <c r="BB195" i="11"/>
  <c r="AY195" i="11"/>
  <c r="BB194" i="11"/>
  <c r="AY194" i="11"/>
  <c r="BB193" i="11"/>
  <c r="AY193" i="11"/>
  <c r="BB192" i="11"/>
  <c r="AY192" i="11"/>
  <c r="BB191" i="11"/>
  <c r="AY191" i="11"/>
  <c r="BB190" i="11"/>
  <c r="AY190" i="11"/>
  <c r="BB189" i="11"/>
  <c r="AY189" i="11"/>
  <c r="BB188" i="11"/>
  <c r="AY188" i="11"/>
  <c r="BB187" i="11"/>
  <c r="AY187" i="11"/>
  <c r="BB186" i="11"/>
  <c r="AY186" i="11"/>
  <c r="BB185" i="11"/>
  <c r="AY185" i="11"/>
  <c r="BB184" i="11"/>
  <c r="AY184" i="11"/>
  <c r="BB183" i="11"/>
  <c r="AY183" i="11"/>
  <c r="BB182" i="11"/>
  <c r="AY182" i="11"/>
  <c r="BB181" i="11"/>
  <c r="AY181" i="11"/>
  <c r="BB180" i="11"/>
  <c r="AY180" i="11"/>
  <c r="BB179" i="11"/>
  <c r="AY179" i="11"/>
  <c r="BB178" i="11"/>
  <c r="AY178" i="11"/>
  <c r="BB177" i="11"/>
  <c r="AY177" i="11"/>
  <c r="BB176" i="11"/>
  <c r="AY176" i="11"/>
  <c r="BB175" i="11"/>
  <c r="AY175" i="11"/>
  <c r="BB174" i="11"/>
  <c r="AY174" i="11"/>
  <c r="BB173" i="11"/>
  <c r="AY173" i="11"/>
  <c r="BB172" i="11"/>
  <c r="AY172" i="11"/>
  <c r="BB171" i="11"/>
  <c r="AY171" i="11"/>
  <c r="BB170" i="11"/>
  <c r="AY170" i="11"/>
  <c r="BB169" i="11"/>
  <c r="AY169" i="11"/>
  <c r="BB168" i="11"/>
  <c r="AY168" i="11"/>
  <c r="BB167" i="11"/>
  <c r="AY167" i="11"/>
  <c r="BB166" i="11"/>
  <c r="AY166" i="11"/>
  <c r="BB165" i="11"/>
  <c r="AY165" i="11"/>
  <c r="BB164" i="11"/>
  <c r="AY164" i="11"/>
  <c r="BB163" i="11"/>
  <c r="AY163" i="11"/>
  <c r="BB162" i="11"/>
  <c r="AY162" i="11"/>
  <c r="BB161" i="11"/>
  <c r="AY161" i="11"/>
  <c r="BB160" i="11"/>
  <c r="AY160" i="11"/>
  <c r="BB159" i="11"/>
  <c r="AY159" i="11"/>
  <c r="BB158" i="11"/>
  <c r="AY158" i="11"/>
  <c r="BB157" i="11"/>
  <c r="AY157" i="11"/>
  <c r="BB156" i="11"/>
  <c r="AY156" i="11"/>
  <c r="BB155" i="11"/>
  <c r="AY155" i="11"/>
  <c r="BB154" i="11"/>
  <c r="AY154" i="11"/>
  <c r="BB153" i="11"/>
  <c r="AY153" i="11"/>
  <c r="BB152" i="11"/>
  <c r="AY152" i="11"/>
  <c r="BB151" i="11"/>
  <c r="AY151" i="11"/>
  <c r="BB150" i="11"/>
  <c r="AY150" i="11"/>
  <c r="BB149" i="11"/>
  <c r="AY149" i="11"/>
  <c r="BB148" i="11"/>
  <c r="AY148" i="11"/>
  <c r="BB147" i="11"/>
  <c r="AY147" i="11"/>
  <c r="BB146" i="11"/>
  <c r="AY146" i="11"/>
  <c r="BB145" i="11"/>
  <c r="AY145" i="11"/>
  <c r="BB144" i="11"/>
  <c r="AY144" i="11"/>
  <c r="BB143" i="11"/>
  <c r="AY143" i="11"/>
  <c r="BB142" i="11"/>
  <c r="AY142" i="11"/>
  <c r="BB141" i="11"/>
  <c r="AY141" i="11"/>
  <c r="BB140" i="11"/>
  <c r="AY140" i="11"/>
  <c r="BB139" i="11"/>
  <c r="AY139" i="11"/>
  <c r="BB138" i="11"/>
  <c r="AY138" i="11"/>
  <c r="BB137" i="11"/>
  <c r="AY137" i="11"/>
  <c r="BB136" i="11"/>
  <c r="AY136" i="11"/>
  <c r="BB135" i="11"/>
  <c r="AY135" i="11"/>
  <c r="BB134" i="11"/>
  <c r="AY134" i="11"/>
  <c r="BB133" i="11"/>
  <c r="AY133" i="11"/>
  <c r="BB132" i="11"/>
  <c r="AY132" i="11"/>
  <c r="BB131" i="11"/>
  <c r="AY131" i="11"/>
  <c r="BB130" i="11"/>
  <c r="AY130" i="11"/>
  <c r="BB129" i="11"/>
  <c r="AY129" i="11"/>
  <c r="BB128" i="11"/>
  <c r="AY128" i="11"/>
  <c r="BB127" i="11"/>
  <c r="AY127" i="11"/>
  <c r="BB126" i="11"/>
  <c r="AY126" i="11"/>
  <c r="BB125" i="11"/>
  <c r="AY125" i="11"/>
  <c r="BB124" i="11"/>
  <c r="AY124" i="11"/>
  <c r="BB123" i="11"/>
  <c r="AY123" i="11"/>
  <c r="BB122" i="11"/>
  <c r="AY122" i="11"/>
  <c r="BB121" i="11"/>
  <c r="AY121" i="11"/>
  <c r="BB120" i="11"/>
  <c r="AY120" i="11"/>
  <c r="BB119" i="11"/>
  <c r="AY119" i="11"/>
  <c r="BB118" i="11"/>
  <c r="AY118" i="11"/>
  <c r="BB117" i="11"/>
  <c r="AY117" i="11"/>
  <c r="BB116" i="11"/>
  <c r="AY116" i="11"/>
  <c r="BB115" i="11"/>
  <c r="AY115" i="11"/>
  <c r="BB114" i="11"/>
  <c r="AY114" i="11"/>
  <c r="BB113" i="11"/>
  <c r="AY113" i="11"/>
  <c r="BB112" i="11"/>
  <c r="AY112" i="11"/>
  <c r="BB111" i="11"/>
  <c r="AY111" i="11"/>
  <c r="BB110" i="11"/>
  <c r="AY110" i="11"/>
  <c r="BB109" i="11"/>
  <c r="AY109" i="11"/>
  <c r="BB108" i="11"/>
  <c r="AY108" i="11"/>
  <c r="BB107" i="11"/>
  <c r="AY107" i="11"/>
  <c r="BB106" i="11"/>
  <c r="AY106" i="11"/>
  <c r="BB105" i="11"/>
  <c r="AY105" i="11"/>
  <c r="BB104" i="11"/>
  <c r="AY104" i="11"/>
  <c r="BB103" i="11"/>
  <c r="AY103" i="11"/>
  <c r="BB102" i="11"/>
  <c r="AY102" i="11"/>
  <c r="BB101" i="11"/>
  <c r="AY101" i="11"/>
  <c r="BB100" i="11"/>
  <c r="AY100" i="11"/>
  <c r="BB99" i="11"/>
  <c r="AY99" i="11"/>
  <c r="BB98" i="11"/>
  <c r="AY98" i="11"/>
  <c r="BB97" i="11"/>
  <c r="AY97" i="11"/>
  <c r="BB96" i="11"/>
  <c r="AY96" i="11"/>
  <c r="BB95" i="11"/>
  <c r="AY95" i="11"/>
  <c r="BB94" i="11"/>
  <c r="AY94" i="11"/>
  <c r="BB93" i="11"/>
  <c r="AY93" i="11"/>
  <c r="BB92" i="11"/>
  <c r="AY92" i="11"/>
  <c r="BB91" i="11"/>
  <c r="AY91" i="11"/>
  <c r="BB90" i="11"/>
  <c r="AY90" i="11"/>
  <c r="BB89" i="11"/>
  <c r="AY89" i="11"/>
  <c r="BB88" i="11"/>
  <c r="AY88" i="11"/>
  <c r="BB87" i="11"/>
  <c r="AY87" i="11"/>
  <c r="BB86" i="11"/>
  <c r="AY86" i="11"/>
  <c r="BB85" i="11"/>
  <c r="AY85" i="11"/>
  <c r="BB84" i="11"/>
  <c r="AY84" i="11"/>
  <c r="BB83" i="11"/>
  <c r="AY83" i="11"/>
  <c r="BB82" i="11"/>
  <c r="AY82" i="11"/>
  <c r="BB81" i="11"/>
  <c r="AY81" i="11"/>
  <c r="BB80" i="11"/>
  <c r="AY80" i="11"/>
  <c r="BB79" i="11"/>
  <c r="AY79" i="11"/>
  <c r="BB78" i="11"/>
  <c r="AY78" i="11"/>
  <c r="BB77" i="11"/>
  <c r="AY77" i="11"/>
  <c r="BB76" i="11"/>
  <c r="AY76" i="11"/>
  <c r="BB75" i="11"/>
  <c r="AY75" i="11"/>
  <c r="BB74" i="11"/>
  <c r="AY74" i="11"/>
  <c r="BB73" i="11"/>
  <c r="AY73" i="11"/>
  <c r="BB72" i="11"/>
  <c r="AY72" i="11"/>
  <c r="BB71" i="11"/>
  <c r="AY71" i="11"/>
  <c r="BB70" i="11"/>
  <c r="AY70" i="11"/>
  <c r="BB69" i="11"/>
  <c r="AY69" i="11"/>
  <c r="BB68" i="11"/>
  <c r="AY68" i="11"/>
  <c r="BB67" i="11"/>
  <c r="AY67" i="11"/>
  <c r="BB66" i="11"/>
  <c r="AY66" i="11"/>
  <c r="BB65" i="11"/>
  <c r="AY65" i="11"/>
  <c r="BB64" i="11"/>
  <c r="AY64" i="11"/>
  <c r="BB63" i="11"/>
  <c r="AY63" i="11"/>
  <c r="BB62" i="11"/>
  <c r="AY62" i="11"/>
  <c r="BB61" i="11"/>
  <c r="AY61" i="11"/>
  <c r="BB60" i="11"/>
  <c r="AY60" i="11"/>
  <c r="BB59" i="11"/>
  <c r="AY59" i="11"/>
  <c r="BB58" i="11"/>
  <c r="AY58" i="11"/>
  <c r="BB57" i="11"/>
  <c r="AY57" i="11"/>
  <c r="BB56" i="11"/>
  <c r="AY56" i="11"/>
  <c r="BB55" i="11"/>
  <c r="AY55" i="11"/>
  <c r="BB54" i="11"/>
  <c r="AY54" i="11"/>
  <c r="BB53" i="11"/>
  <c r="AY53" i="11"/>
  <c r="BB52" i="11"/>
  <c r="AY52" i="11"/>
  <c r="BB51" i="11"/>
  <c r="AY51" i="11"/>
  <c r="BB50" i="11"/>
  <c r="AY50" i="11"/>
  <c r="BB49" i="11"/>
  <c r="AY49" i="11"/>
  <c r="BB48" i="11"/>
  <c r="AY48" i="11"/>
  <c r="BB47" i="11"/>
  <c r="AY47" i="11"/>
  <c r="BB46" i="11"/>
  <c r="AY46" i="11"/>
  <c r="BB45" i="11"/>
  <c r="AY45" i="11"/>
  <c r="BB44" i="11"/>
  <c r="AY44" i="11"/>
  <c r="BB43" i="11"/>
  <c r="AY43" i="11"/>
  <c r="BB42" i="11"/>
  <c r="AY42" i="11"/>
  <c r="BB41" i="11"/>
  <c r="AY41" i="11"/>
  <c r="BB40" i="11"/>
  <c r="AY40" i="11"/>
  <c r="BB39" i="11"/>
  <c r="AY39" i="11"/>
  <c r="BB38" i="11"/>
  <c r="AY38" i="11"/>
  <c r="BB37" i="11"/>
  <c r="AY37" i="11"/>
  <c r="BB36" i="11"/>
  <c r="AY36" i="11"/>
  <c r="BB35" i="11"/>
  <c r="AY35" i="11"/>
  <c r="BB34" i="11"/>
  <c r="AY34" i="11"/>
  <c r="BB33" i="11"/>
  <c r="AY33" i="11"/>
  <c r="BB32" i="11"/>
  <c r="AY32" i="11"/>
  <c r="BB31" i="11"/>
  <c r="AY31" i="11"/>
  <c r="BB30" i="11"/>
  <c r="AY30" i="11"/>
  <c r="BB29" i="11"/>
  <c r="AY29" i="11"/>
  <c r="BB28" i="11"/>
  <c r="AY28" i="11"/>
  <c r="BB27" i="11"/>
  <c r="AY27" i="11"/>
  <c r="BB26" i="11"/>
  <c r="AY26" i="11"/>
  <c r="BB25" i="11"/>
  <c r="AY25" i="11"/>
  <c r="BB24" i="11"/>
  <c r="AY24" i="11"/>
  <c r="BB23" i="11"/>
  <c r="AY23" i="11"/>
  <c r="BB22" i="11"/>
  <c r="AY22" i="11"/>
  <c r="BB21" i="11"/>
  <c r="AY21" i="11"/>
  <c r="BB20" i="11"/>
  <c r="AY20" i="11"/>
  <c r="BB19" i="11"/>
  <c r="AY19" i="11"/>
  <c r="BB18" i="11"/>
  <c r="AY18" i="11"/>
  <c r="BB17" i="11"/>
  <c r="AY17" i="11"/>
  <c r="BB16" i="11"/>
  <c r="AY16" i="11"/>
  <c r="BB15" i="11"/>
  <c r="AY15" i="11"/>
  <c r="BB14" i="11"/>
  <c r="AY14" i="11"/>
  <c r="BB13" i="11"/>
  <c r="AY13" i="11"/>
  <c r="BB12" i="11"/>
  <c r="AY12" i="11"/>
  <c r="BB11" i="11"/>
  <c r="AY11" i="11"/>
  <c r="BB500" i="3"/>
  <c r="AY500" i="3"/>
  <c r="BB499" i="3"/>
  <c r="AY499" i="3"/>
  <c r="BB498" i="3"/>
  <c r="AY498" i="3"/>
  <c r="BB497" i="3"/>
  <c r="AY497" i="3"/>
  <c r="BB496" i="3"/>
  <c r="AY496" i="3"/>
  <c r="BB495" i="3"/>
  <c r="AY495" i="3"/>
  <c r="BB494" i="3"/>
  <c r="AY494" i="3"/>
  <c r="BB493" i="3"/>
  <c r="AY493" i="3"/>
  <c r="BB492" i="3"/>
  <c r="AY492" i="3"/>
  <c r="BB491" i="3"/>
  <c r="AY491" i="3"/>
  <c r="BB490" i="3"/>
  <c r="AY490" i="3"/>
  <c r="BB489" i="3"/>
  <c r="AY489" i="3"/>
  <c r="BB488" i="3"/>
  <c r="AY488" i="3"/>
  <c r="BB487" i="3"/>
  <c r="AY487" i="3"/>
  <c r="BB486" i="3"/>
  <c r="AY486" i="3"/>
  <c r="BB485" i="3"/>
  <c r="AY485" i="3"/>
  <c r="BB484" i="3"/>
  <c r="AY484" i="3"/>
  <c r="BB483" i="3"/>
  <c r="AY483" i="3"/>
  <c r="BB482" i="3"/>
  <c r="AY482" i="3"/>
  <c r="BB481" i="3"/>
  <c r="AY481" i="3"/>
  <c r="BB480" i="3"/>
  <c r="AY480" i="3"/>
  <c r="BB479" i="3"/>
  <c r="AY479" i="3"/>
  <c r="BB478" i="3"/>
  <c r="AY478" i="3"/>
  <c r="BB477" i="3"/>
  <c r="AY477" i="3"/>
  <c r="BB476" i="3"/>
  <c r="AY476" i="3"/>
  <c r="BB475" i="3"/>
  <c r="AY475" i="3"/>
  <c r="BB474" i="3"/>
  <c r="AY474" i="3"/>
  <c r="BB473" i="3"/>
  <c r="AY473" i="3"/>
  <c r="BB472" i="3"/>
  <c r="AY472" i="3"/>
  <c r="BB471" i="3"/>
  <c r="AY471" i="3"/>
  <c r="BB470" i="3"/>
  <c r="AY470" i="3"/>
  <c r="BB469" i="3"/>
  <c r="AY469" i="3"/>
  <c r="BB468" i="3"/>
  <c r="AY468" i="3"/>
  <c r="BB467" i="3"/>
  <c r="AY467" i="3"/>
  <c r="BB466" i="3"/>
  <c r="AY466" i="3"/>
  <c r="BB465" i="3"/>
  <c r="AY465" i="3"/>
  <c r="BB464" i="3"/>
  <c r="AY464" i="3"/>
  <c r="BB463" i="3"/>
  <c r="AY463" i="3"/>
  <c r="BB462" i="3"/>
  <c r="AY462" i="3"/>
  <c r="BB461" i="3"/>
  <c r="AY461" i="3"/>
  <c r="BB460" i="3"/>
  <c r="AY460" i="3"/>
  <c r="BB459" i="3"/>
  <c r="AY459" i="3"/>
  <c r="BB458" i="3"/>
  <c r="AY458" i="3"/>
  <c r="BB457" i="3"/>
  <c r="AY457" i="3"/>
  <c r="BB456" i="3"/>
  <c r="AY456" i="3"/>
  <c r="BB455" i="3"/>
  <c r="AY455" i="3"/>
  <c r="BB454" i="3"/>
  <c r="AY454" i="3"/>
  <c r="BB453" i="3"/>
  <c r="AY453" i="3"/>
  <c r="BB452" i="3"/>
  <c r="AY452" i="3"/>
  <c r="BB451" i="3"/>
  <c r="AY451" i="3"/>
  <c r="BB450" i="3"/>
  <c r="AY450" i="3"/>
  <c r="BB449" i="3"/>
  <c r="AY449" i="3"/>
  <c r="BB448" i="3"/>
  <c r="AY448" i="3"/>
  <c r="BB447" i="3"/>
  <c r="AY447" i="3"/>
  <c r="BB446" i="3"/>
  <c r="AY446" i="3"/>
  <c r="BB445" i="3"/>
  <c r="AY445" i="3"/>
  <c r="BB444" i="3"/>
  <c r="AY444" i="3"/>
  <c r="BB443" i="3"/>
  <c r="AY443" i="3"/>
  <c r="BB442" i="3"/>
  <c r="AY442" i="3"/>
  <c r="BB441" i="3"/>
  <c r="AY441" i="3"/>
  <c r="BB440" i="3"/>
  <c r="AY440" i="3"/>
  <c r="BB439" i="3"/>
  <c r="AY439" i="3"/>
  <c r="BB438" i="3"/>
  <c r="AY438" i="3"/>
  <c r="BB437" i="3"/>
  <c r="AY437" i="3"/>
  <c r="BB436" i="3"/>
  <c r="AY436" i="3"/>
  <c r="BB435" i="3"/>
  <c r="AY435" i="3"/>
  <c r="BB434" i="3"/>
  <c r="AY434" i="3"/>
  <c r="BB433" i="3"/>
  <c r="AY433" i="3"/>
  <c r="BB432" i="3"/>
  <c r="AY432" i="3"/>
  <c r="BB431" i="3"/>
  <c r="AY431" i="3"/>
  <c r="BB430" i="3"/>
  <c r="AY430" i="3"/>
  <c r="BB429" i="3"/>
  <c r="AY429" i="3"/>
  <c r="BB428" i="3"/>
  <c r="AY428" i="3"/>
  <c r="BB427" i="3"/>
  <c r="AY427" i="3"/>
  <c r="BB426" i="3"/>
  <c r="AY426" i="3"/>
  <c r="BB425" i="3"/>
  <c r="AY425" i="3"/>
  <c r="BB424" i="3"/>
  <c r="AY424" i="3"/>
  <c r="BB423" i="3"/>
  <c r="AY423" i="3"/>
  <c r="BB422" i="3"/>
  <c r="AY422" i="3"/>
  <c r="BB421" i="3"/>
  <c r="AY421" i="3"/>
  <c r="BB420" i="3"/>
  <c r="AY420" i="3"/>
  <c r="BB419" i="3"/>
  <c r="AY419" i="3"/>
  <c r="BB418" i="3"/>
  <c r="AY418" i="3"/>
  <c r="BB417" i="3"/>
  <c r="AY417" i="3"/>
  <c r="BB416" i="3"/>
  <c r="AY416" i="3"/>
  <c r="BB415" i="3"/>
  <c r="AY415" i="3"/>
  <c r="BB414" i="3"/>
  <c r="AY414" i="3"/>
  <c r="BB413" i="3"/>
  <c r="AY413" i="3"/>
  <c r="BB412" i="3"/>
  <c r="AY412" i="3"/>
  <c r="BB411" i="3"/>
  <c r="AY411" i="3"/>
  <c r="BB410" i="3"/>
  <c r="AY410" i="3"/>
  <c r="BB409" i="3"/>
  <c r="AY409" i="3"/>
  <c r="BB408" i="3"/>
  <c r="AY408" i="3"/>
  <c r="BB407" i="3"/>
  <c r="AY407" i="3"/>
  <c r="BB406" i="3"/>
  <c r="AY406" i="3"/>
  <c r="BB405" i="3"/>
  <c r="AY405" i="3"/>
  <c r="BB404" i="3"/>
  <c r="AY404" i="3"/>
  <c r="BB403" i="3"/>
  <c r="AY403" i="3"/>
  <c r="BB402" i="3"/>
  <c r="AY402" i="3"/>
  <c r="BB401" i="3"/>
  <c r="AY401" i="3"/>
  <c r="BB400" i="3"/>
  <c r="AY400" i="3"/>
  <c r="BB399" i="3"/>
  <c r="AY399" i="3"/>
  <c r="BB398" i="3"/>
  <c r="AY398" i="3"/>
  <c r="BB397" i="3"/>
  <c r="AY397" i="3"/>
  <c r="BB396" i="3"/>
  <c r="AY396" i="3"/>
  <c r="BB395" i="3"/>
  <c r="AY395" i="3"/>
  <c r="BB394" i="3"/>
  <c r="AY394" i="3"/>
  <c r="BB393" i="3"/>
  <c r="AY393" i="3"/>
  <c r="BB392" i="3"/>
  <c r="AY392" i="3"/>
  <c r="BB391" i="3"/>
  <c r="AY391" i="3"/>
  <c r="BB390" i="3"/>
  <c r="AY390" i="3"/>
  <c r="BB389" i="3"/>
  <c r="AY389" i="3"/>
  <c r="BB388" i="3"/>
  <c r="AY388" i="3"/>
  <c r="BB387" i="3"/>
  <c r="AY387" i="3"/>
  <c r="BB386" i="3"/>
  <c r="AY386" i="3"/>
  <c r="BB385" i="3"/>
  <c r="AY385" i="3"/>
  <c r="BB384" i="3"/>
  <c r="AY384" i="3"/>
  <c r="BB383" i="3"/>
  <c r="AY383" i="3"/>
  <c r="BB382" i="3"/>
  <c r="AY382" i="3"/>
  <c r="BB381" i="3"/>
  <c r="AY381" i="3"/>
  <c r="BB380" i="3"/>
  <c r="AY380" i="3"/>
  <c r="BB379" i="3"/>
  <c r="AY379" i="3"/>
  <c r="BB378" i="3"/>
  <c r="AY378" i="3"/>
  <c r="BB377" i="3"/>
  <c r="AY377" i="3"/>
  <c r="BB376" i="3"/>
  <c r="AY376" i="3"/>
  <c r="BB375" i="3"/>
  <c r="AY375" i="3"/>
  <c r="BB374" i="3"/>
  <c r="AY374" i="3"/>
  <c r="BB373" i="3"/>
  <c r="AY373" i="3"/>
  <c r="BB372" i="3"/>
  <c r="AY372" i="3"/>
  <c r="BB371" i="3"/>
  <c r="AY371" i="3"/>
  <c r="BB370" i="3"/>
  <c r="AY370" i="3"/>
  <c r="BB369" i="3"/>
  <c r="AY369" i="3"/>
  <c r="BB368" i="3"/>
  <c r="AY368" i="3"/>
  <c r="BB367" i="3"/>
  <c r="AY367" i="3"/>
  <c r="BB366" i="3"/>
  <c r="AY366" i="3"/>
  <c r="BB365" i="3"/>
  <c r="AY365" i="3"/>
  <c r="BB364" i="3"/>
  <c r="AY364" i="3"/>
  <c r="BB363" i="3"/>
  <c r="AY363" i="3"/>
  <c r="BB362" i="3"/>
  <c r="AY362" i="3"/>
  <c r="BB361" i="3"/>
  <c r="AY361" i="3"/>
  <c r="BB360" i="3"/>
  <c r="AY360" i="3"/>
  <c r="BB359" i="3"/>
  <c r="AY359" i="3"/>
  <c r="BB358" i="3"/>
  <c r="AY358" i="3"/>
  <c r="BB357" i="3"/>
  <c r="AY357" i="3"/>
  <c r="BB356" i="3"/>
  <c r="AY356" i="3"/>
  <c r="BB355" i="3"/>
  <c r="AY355" i="3"/>
  <c r="BB354" i="3"/>
  <c r="AY354" i="3"/>
  <c r="BB353" i="3"/>
  <c r="AY353" i="3"/>
  <c r="BB352" i="3"/>
  <c r="AY352" i="3"/>
  <c r="BB351" i="3"/>
  <c r="AY351" i="3"/>
  <c r="BB350" i="3"/>
  <c r="AY350" i="3"/>
  <c r="BB349" i="3"/>
  <c r="AY349" i="3"/>
  <c r="BB348" i="3"/>
  <c r="AY348" i="3"/>
  <c r="BB347" i="3"/>
  <c r="AY347" i="3"/>
  <c r="BB346" i="3"/>
  <c r="AY346" i="3"/>
  <c r="BB345" i="3"/>
  <c r="AY345" i="3"/>
  <c r="BB344" i="3"/>
  <c r="AY344" i="3"/>
  <c r="BB343" i="3"/>
  <c r="AY343" i="3"/>
  <c r="BB342" i="3"/>
  <c r="AY342" i="3"/>
  <c r="BB341" i="3"/>
  <c r="AY341" i="3"/>
  <c r="BB340" i="3"/>
  <c r="AY340" i="3"/>
  <c r="BB339" i="3"/>
  <c r="AY339" i="3"/>
  <c r="BB338" i="3"/>
  <c r="AY338" i="3"/>
  <c r="BB337" i="3"/>
  <c r="AY337" i="3"/>
  <c r="BB336" i="3"/>
  <c r="AY336" i="3"/>
  <c r="BB335" i="3"/>
  <c r="AY335" i="3"/>
  <c r="BB334" i="3"/>
  <c r="AY334" i="3"/>
  <c r="BB333" i="3"/>
  <c r="AY333" i="3"/>
  <c r="BB332" i="3"/>
  <c r="AY332" i="3"/>
  <c r="BB331" i="3"/>
  <c r="AY331" i="3"/>
  <c r="BB330" i="3"/>
  <c r="AY330" i="3"/>
  <c r="BB329" i="3"/>
  <c r="AY329" i="3"/>
  <c r="BB328" i="3"/>
  <c r="AY328" i="3"/>
  <c r="BB327" i="3"/>
  <c r="AY327" i="3"/>
  <c r="BB326" i="3"/>
  <c r="AY326" i="3"/>
  <c r="BB325" i="3"/>
  <c r="AY325" i="3"/>
  <c r="BB324" i="3"/>
  <c r="AY324" i="3"/>
  <c r="BB323" i="3"/>
  <c r="AY323" i="3"/>
  <c r="BB322" i="3"/>
  <c r="AY322" i="3"/>
  <c r="BB321" i="3"/>
  <c r="AY321" i="3"/>
  <c r="BB320" i="3"/>
  <c r="AY320" i="3"/>
  <c r="BB319" i="3"/>
  <c r="AY319" i="3"/>
  <c r="BB318" i="3"/>
  <c r="AY318" i="3"/>
  <c r="BB317" i="3"/>
  <c r="AY317" i="3"/>
  <c r="BB316" i="3"/>
  <c r="AY316" i="3"/>
  <c r="BB315" i="3"/>
  <c r="AY315" i="3"/>
  <c r="BB314" i="3"/>
  <c r="AY314" i="3"/>
  <c r="BB313" i="3"/>
  <c r="AY313" i="3"/>
  <c r="BB312" i="3"/>
  <c r="AY312" i="3"/>
  <c r="BB311" i="3"/>
  <c r="AY311" i="3"/>
  <c r="BB310" i="3"/>
  <c r="AY310" i="3"/>
  <c r="BB309" i="3"/>
  <c r="AY309" i="3"/>
  <c r="BB308" i="3"/>
  <c r="AY308" i="3"/>
  <c r="BB307" i="3"/>
  <c r="AY307" i="3"/>
  <c r="BB306" i="3"/>
  <c r="AY306" i="3"/>
  <c r="BB305" i="3"/>
  <c r="AY305" i="3"/>
  <c r="BB304" i="3"/>
  <c r="AY304" i="3"/>
  <c r="BB303" i="3"/>
  <c r="AY303" i="3"/>
  <c r="BB302" i="3"/>
  <c r="AY302" i="3"/>
  <c r="BB301" i="3"/>
  <c r="AY301" i="3"/>
  <c r="BB300" i="3"/>
  <c r="AY300" i="3"/>
  <c r="BB299" i="3"/>
  <c r="AY299" i="3"/>
  <c r="BB298" i="3"/>
  <c r="AY298" i="3"/>
  <c r="BB297" i="3"/>
  <c r="AY297" i="3"/>
  <c r="BB296" i="3"/>
  <c r="AY296" i="3"/>
  <c r="BB295" i="3"/>
  <c r="AY295" i="3"/>
  <c r="BB294" i="3"/>
  <c r="AY294" i="3"/>
  <c r="BB293" i="3"/>
  <c r="AY293" i="3"/>
  <c r="BB292" i="3"/>
  <c r="AY292" i="3"/>
  <c r="BB291" i="3"/>
  <c r="AY291" i="3"/>
  <c r="BB290" i="3"/>
  <c r="AY290" i="3"/>
  <c r="BB289" i="3"/>
  <c r="AY289" i="3"/>
  <c r="BB288" i="3"/>
  <c r="AY288" i="3"/>
  <c r="BB287" i="3"/>
  <c r="AY287" i="3"/>
  <c r="BB286" i="3"/>
  <c r="AY286" i="3"/>
  <c r="BB285" i="3"/>
  <c r="AY285" i="3"/>
  <c r="BB284" i="3"/>
  <c r="AY284" i="3"/>
  <c r="BB283" i="3"/>
  <c r="AY283" i="3"/>
  <c r="BB282" i="3"/>
  <c r="AY282" i="3"/>
  <c r="BB281" i="3"/>
  <c r="AY281" i="3"/>
  <c r="BB280" i="3"/>
  <c r="AY280" i="3"/>
  <c r="BB279" i="3"/>
  <c r="AY279" i="3"/>
  <c r="BB278" i="3"/>
  <c r="AY278" i="3"/>
  <c r="BB277" i="3"/>
  <c r="AY277" i="3"/>
  <c r="BB276" i="3"/>
  <c r="AY276" i="3"/>
  <c r="BB275" i="3"/>
  <c r="AY275" i="3"/>
  <c r="BB274" i="3"/>
  <c r="AY274" i="3"/>
  <c r="BB273" i="3"/>
  <c r="AY273" i="3"/>
  <c r="BB272" i="3"/>
  <c r="AY272" i="3"/>
  <c r="BB271" i="3"/>
  <c r="AY271" i="3"/>
  <c r="BB270" i="3"/>
  <c r="AY270" i="3"/>
  <c r="BB269" i="3"/>
  <c r="AY269" i="3"/>
  <c r="BB268" i="3"/>
  <c r="AY268" i="3"/>
  <c r="BB267" i="3"/>
  <c r="AY267" i="3"/>
  <c r="BB266" i="3"/>
  <c r="AY266" i="3"/>
  <c r="BB265" i="3"/>
  <c r="AY265" i="3"/>
  <c r="BB264" i="3"/>
  <c r="AY264" i="3"/>
  <c r="BB263" i="3"/>
  <c r="AY263" i="3"/>
  <c r="BB262" i="3"/>
  <c r="AY262" i="3"/>
  <c r="BB261" i="3"/>
  <c r="AY261" i="3"/>
  <c r="BB260" i="3"/>
  <c r="AY260" i="3"/>
  <c r="BB259" i="3"/>
  <c r="AY259" i="3"/>
  <c r="BB258" i="3"/>
  <c r="AY258" i="3"/>
  <c r="BB257" i="3"/>
  <c r="AY257" i="3"/>
  <c r="BB256" i="3"/>
  <c r="AY256" i="3"/>
  <c r="BB255" i="3"/>
  <c r="AY255" i="3"/>
  <c r="BB254" i="3"/>
  <c r="AY254" i="3"/>
  <c r="BB253" i="3"/>
  <c r="AY253" i="3"/>
  <c r="BB252" i="3"/>
  <c r="AY252" i="3"/>
  <c r="BB251" i="3"/>
  <c r="AY251" i="3"/>
  <c r="BB250" i="3"/>
  <c r="AY250" i="3"/>
  <c r="BB249" i="3"/>
  <c r="AY249" i="3"/>
  <c r="BB248" i="3"/>
  <c r="AY248" i="3"/>
  <c r="BB247" i="3"/>
  <c r="AY247" i="3"/>
  <c r="BB246" i="3"/>
  <c r="AY246" i="3"/>
  <c r="BB245" i="3"/>
  <c r="AY245" i="3"/>
  <c r="BB244" i="3"/>
  <c r="AY244" i="3"/>
  <c r="BB243" i="3"/>
  <c r="AY243" i="3"/>
  <c r="BB242" i="3"/>
  <c r="AY242" i="3"/>
  <c r="BB241" i="3"/>
  <c r="AY241" i="3"/>
  <c r="BB240" i="3"/>
  <c r="AY240" i="3"/>
  <c r="BB239" i="3"/>
  <c r="AY239" i="3"/>
  <c r="BB238" i="3"/>
  <c r="AY238" i="3"/>
  <c r="BB237" i="3"/>
  <c r="AY237" i="3"/>
  <c r="BB236" i="3"/>
  <c r="AY236" i="3"/>
  <c r="BB235" i="3"/>
  <c r="AY235" i="3"/>
  <c r="BB234" i="3"/>
  <c r="AY234" i="3"/>
  <c r="BB233" i="3"/>
  <c r="AY233" i="3"/>
  <c r="BB232" i="3"/>
  <c r="AY232" i="3"/>
  <c r="BB231" i="3"/>
  <c r="AY231" i="3"/>
  <c r="BB230" i="3"/>
  <c r="AY230" i="3"/>
  <c r="BB229" i="3"/>
  <c r="AY229" i="3"/>
  <c r="BB228" i="3"/>
  <c r="AY228" i="3"/>
  <c r="BB227" i="3"/>
  <c r="AY227" i="3"/>
  <c r="BB226" i="3"/>
  <c r="AY226" i="3"/>
  <c r="BB225" i="3"/>
  <c r="AY225" i="3"/>
  <c r="BB224" i="3"/>
  <c r="AY224" i="3"/>
  <c r="BB223" i="3"/>
  <c r="AY223" i="3"/>
  <c r="BB222" i="3"/>
  <c r="AY222" i="3"/>
  <c r="BB221" i="3"/>
  <c r="AY221" i="3"/>
  <c r="BB220" i="3"/>
  <c r="AY220" i="3"/>
  <c r="BB219" i="3"/>
  <c r="AY219" i="3"/>
  <c r="BB218" i="3"/>
  <c r="AY218" i="3"/>
  <c r="BB217" i="3"/>
  <c r="AY217" i="3"/>
  <c r="BB216" i="3"/>
  <c r="AY216" i="3"/>
  <c r="BB215" i="3"/>
  <c r="AY215" i="3"/>
  <c r="BB214" i="3"/>
  <c r="AY214" i="3"/>
  <c r="BB213" i="3"/>
  <c r="AY213" i="3"/>
  <c r="BB212" i="3"/>
  <c r="AY212" i="3"/>
  <c r="BB211" i="3"/>
  <c r="AY211" i="3"/>
  <c r="BB210" i="3"/>
  <c r="AY210" i="3"/>
  <c r="BB209" i="3"/>
  <c r="AY209" i="3"/>
  <c r="BB208" i="3"/>
  <c r="AY208" i="3"/>
  <c r="BB207" i="3"/>
  <c r="AY207" i="3"/>
  <c r="BB206" i="3"/>
  <c r="AY206" i="3"/>
  <c r="BB205" i="3"/>
  <c r="AY205" i="3"/>
  <c r="BB204" i="3"/>
  <c r="AY204" i="3"/>
  <c r="BB203" i="3"/>
  <c r="AY203" i="3"/>
  <c r="BB202" i="3"/>
  <c r="AY202" i="3"/>
  <c r="BB201" i="3"/>
  <c r="AY201" i="3"/>
  <c r="BB200" i="3"/>
  <c r="AY200" i="3"/>
  <c r="BB199" i="3"/>
  <c r="AY199" i="3"/>
  <c r="BB198" i="3"/>
  <c r="AY198" i="3"/>
  <c r="BB197" i="3"/>
  <c r="AY197" i="3"/>
  <c r="BB196" i="3"/>
  <c r="AY196" i="3"/>
  <c r="BB195" i="3"/>
  <c r="AY195" i="3"/>
  <c r="BB194" i="3"/>
  <c r="AY194" i="3"/>
  <c r="BB193" i="3"/>
  <c r="AY193" i="3"/>
  <c r="BB192" i="3"/>
  <c r="AY192" i="3"/>
  <c r="BB191" i="3"/>
  <c r="AY191" i="3"/>
  <c r="BB190" i="3"/>
  <c r="AY190" i="3"/>
  <c r="BB189" i="3"/>
  <c r="AY189" i="3"/>
  <c r="BB188" i="3"/>
  <c r="AY188" i="3"/>
  <c r="BB187" i="3"/>
  <c r="AY187" i="3"/>
  <c r="BB186" i="3"/>
  <c r="AY186" i="3"/>
  <c r="BB185" i="3"/>
  <c r="AY185" i="3"/>
  <c r="BB184" i="3"/>
  <c r="AY184" i="3"/>
  <c r="BB183" i="3"/>
  <c r="AY183" i="3"/>
  <c r="BB182" i="3"/>
  <c r="AY182" i="3"/>
  <c r="BB181" i="3"/>
  <c r="AY181" i="3"/>
  <c r="BB180" i="3"/>
  <c r="AY180" i="3"/>
  <c r="BB179" i="3"/>
  <c r="AY179" i="3"/>
  <c r="BB178" i="3"/>
  <c r="AY178" i="3"/>
  <c r="BB177" i="3"/>
  <c r="AY177" i="3"/>
  <c r="BB176" i="3"/>
  <c r="AY176" i="3"/>
  <c r="BB175" i="3"/>
  <c r="AY175" i="3"/>
  <c r="BB174" i="3"/>
  <c r="AY174" i="3"/>
  <c r="BB173" i="3"/>
  <c r="AY173" i="3"/>
  <c r="BB172" i="3"/>
  <c r="AY172" i="3"/>
  <c r="BB171" i="3"/>
  <c r="AY171" i="3"/>
  <c r="BB170" i="3"/>
  <c r="AY170" i="3"/>
  <c r="BB169" i="3"/>
  <c r="AY169" i="3"/>
  <c r="BB168" i="3"/>
  <c r="AY168" i="3"/>
  <c r="BB167" i="3"/>
  <c r="AY167" i="3"/>
  <c r="BB166" i="3"/>
  <c r="AY166" i="3"/>
  <c r="BB165" i="3"/>
  <c r="AY165" i="3"/>
  <c r="BB164" i="3"/>
  <c r="AY164" i="3"/>
  <c r="BB163" i="3"/>
  <c r="AY163" i="3"/>
  <c r="BB162" i="3"/>
  <c r="AY162" i="3"/>
  <c r="BB161" i="3"/>
  <c r="AY161" i="3"/>
  <c r="BB160" i="3"/>
  <c r="AY160" i="3"/>
  <c r="BB159" i="3"/>
  <c r="AY159" i="3"/>
  <c r="BB158" i="3"/>
  <c r="AY158" i="3"/>
  <c r="BB157" i="3"/>
  <c r="AY157" i="3"/>
  <c r="BB156" i="3"/>
  <c r="AY156" i="3"/>
  <c r="BB155" i="3"/>
  <c r="AY155" i="3"/>
  <c r="BB154" i="3"/>
  <c r="AY154" i="3"/>
  <c r="BB153" i="3"/>
  <c r="AY153" i="3"/>
  <c r="BB152" i="3"/>
  <c r="AY152" i="3"/>
  <c r="BB151" i="3"/>
  <c r="AY151" i="3"/>
  <c r="BB150" i="3"/>
  <c r="AY150" i="3"/>
  <c r="BB149" i="3"/>
  <c r="AY149" i="3"/>
  <c r="BB148" i="3"/>
  <c r="AY148" i="3"/>
  <c r="BB147" i="3"/>
  <c r="AY147" i="3"/>
  <c r="BB146" i="3"/>
  <c r="AY146" i="3"/>
  <c r="BB145" i="3"/>
  <c r="AY145" i="3"/>
  <c r="BB144" i="3"/>
  <c r="AY144" i="3"/>
  <c r="BB143" i="3"/>
  <c r="AY143" i="3"/>
  <c r="BB142" i="3"/>
  <c r="AY142" i="3"/>
  <c r="BB141" i="3"/>
  <c r="AY141" i="3"/>
  <c r="BB140" i="3"/>
  <c r="AY140" i="3"/>
  <c r="BB139" i="3"/>
  <c r="AY139" i="3"/>
  <c r="BB138" i="3"/>
  <c r="AY138" i="3"/>
  <c r="BB137" i="3"/>
  <c r="AY137" i="3"/>
  <c r="BB136" i="3"/>
  <c r="AY136" i="3"/>
  <c r="BB135" i="3"/>
  <c r="AY135" i="3"/>
  <c r="BB134" i="3"/>
  <c r="AY134" i="3"/>
  <c r="BB133" i="3"/>
  <c r="AY133" i="3"/>
  <c r="BB132" i="3"/>
  <c r="AY132" i="3"/>
  <c r="BB131" i="3"/>
  <c r="AY131" i="3"/>
  <c r="BB130" i="3"/>
  <c r="AY130" i="3"/>
  <c r="BB129" i="3"/>
  <c r="AY129" i="3"/>
  <c r="BB128" i="3"/>
  <c r="AY128" i="3"/>
  <c r="BB127" i="3"/>
  <c r="AY127" i="3"/>
  <c r="BB126" i="3"/>
  <c r="AY126" i="3"/>
  <c r="BB125" i="3"/>
  <c r="AY125" i="3"/>
  <c r="BB124" i="3"/>
  <c r="AY124" i="3"/>
  <c r="BB123" i="3"/>
  <c r="AY123" i="3"/>
  <c r="BB122" i="3"/>
  <c r="AY122" i="3"/>
  <c r="BB121" i="3"/>
  <c r="AY121" i="3"/>
  <c r="BB120" i="3"/>
  <c r="AY120" i="3"/>
  <c r="BB119" i="3"/>
  <c r="AY119" i="3"/>
  <c r="BB118" i="3"/>
  <c r="AY118" i="3"/>
  <c r="BB117" i="3"/>
  <c r="AY117" i="3"/>
  <c r="BB116" i="3"/>
  <c r="AY116" i="3"/>
  <c r="BB115" i="3"/>
  <c r="AY115" i="3"/>
  <c r="BB114" i="3"/>
  <c r="AY114" i="3"/>
  <c r="BB113" i="3"/>
  <c r="AY113" i="3"/>
  <c r="BB112" i="3"/>
  <c r="AY112" i="3"/>
  <c r="BB111" i="3"/>
  <c r="AY111" i="3"/>
  <c r="BB110" i="3"/>
  <c r="AY110" i="3"/>
  <c r="BB109" i="3"/>
  <c r="AY109" i="3"/>
  <c r="BB108" i="3"/>
  <c r="AY108" i="3"/>
  <c r="BB107" i="3"/>
  <c r="AY107" i="3"/>
  <c r="BB106" i="3"/>
  <c r="AY106" i="3"/>
  <c r="BB105" i="3"/>
  <c r="AY105" i="3"/>
  <c r="BB104" i="3"/>
  <c r="AY104" i="3"/>
  <c r="BB103" i="3"/>
  <c r="AY103" i="3"/>
  <c r="BB102" i="3"/>
  <c r="AY102" i="3"/>
  <c r="BB101" i="3"/>
  <c r="AY101" i="3"/>
  <c r="BB100" i="3"/>
  <c r="AY100" i="3"/>
  <c r="BB99" i="3"/>
  <c r="AY99" i="3"/>
  <c r="BB98" i="3"/>
  <c r="AY98" i="3"/>
  <c r="BB97" i="3"/>
  <c r="AY97" i="3"/>
  <c r="BB96" i="3"/>
  <c r="AY96" i="3"/>
  <c r="BB95" i="3"/>
  <c r="AY95" i="3"/>
  <c r="BB94" i="3"/>
  <c r="AY94" i="3"/>
  <c r="BB93" i="3"/>
  <c r="AY93" i="3"/>
  <c r="BB92" i="3"/>
  <c r="AY92" i="3"/>
  <c r="BB91" i="3"/>
  <c r="AY91" i="3"/>
  <c r="BB90" i="3"/>
  <c r="AY90" i="3"/>
  <c r="BB89" i="3"/>
  <c r="AY89" i="3"/>
  <c r="BB88" i="3"/>
  <c r="AY88" i="3"/>
  <c r="BB87" i="3"/>
  <c r="AY87" i="3"/>
  <c r="BB86" i="3"/>
  <c r="AY86" i="3"/>
  <c r="BB85" i="3"/>
  <c r="AY85" i="3"/>
  <c r="BB84" i="3"/>
  <c r="AY84" i="3"/>
  <c r="BB83" i="3"/>
  <c r="AY83" i="3"/>
  <c r="BB82" i="3"/>
  <c r="AY82" i="3"/>
  <c r="BB81" i="3"/>
  <c r="AY81" i="3"/>
  <c r="BB80" i="3"/>
  <c r="AY80" i="3"/>
  <c r="BB79" i="3"/>
  <c r="AY79" i="3"/>
  <c r="BB78" i="3"/>
  <c r="AY78" i="3"/>
  <c r="BB77" i="3"/>
  <c r="AY77" i="3"/>
  <c r="BB76" i="3"/>
  <c r="AY76" i="3"/>
  <c r="BB75" i="3"/>
  <c r="AY75" i="3"/>
  <c r="BB74" i="3"/>
  <c r="AY74" i="3"/>
  <c r="BB73" i="3"/>
  <c r="AY73" i="3"/>
  <c r="BB72" i="3"/>
  <c r="AY72" i="3"/>
  <c r="BB71" i="3"/>
  <c r="AY71" i="3"/>
  <c r="BB70" i="3"/>
  <c r="AY70" i="3"/>
  <c r="BB69" i="3"/>
  <c r="AY69" i="3"/>
  <c r="BB68" i="3"/>
  <c r="AY68" i="3"/>
  <c r="BB67" i="3"/>
  <c r="AY67" i="3"/>
  <c r="BB66" i="3"/>
  <c r="AY66" i="3"/>
  <c r="BB65" i="3"/>
  <c r="AY65" i="3"/>
  <c r="BB64" i="3"/>
  <c r="AY64" i="3"/>
  <c r="BB63" i="3"/>
  <c r="AY63" i="3"/>
  <c r="BB62" i="3"/>
  <c r="AY62" i="3"/>
  <c r="BB61" i="3"/>
  <c r="AY61" i="3"/>
  <c r="BB60" i="3"/>
  <c r="AY60" i="3"/>
  <c r="BB59" i="3"/>
  <c r="AY59" i="3"/>
  <c r="BB58" i="3"/>
  <c r="AY58" i="3"/>
  <c r="BB57" i="3"/>
  <c r="AY57" i="3"/>
  <c r="BB56" i="3"/>
  <c r="AY56" i="3"/>
  <c r="BB55" i="3"/>
  <c r="AY55" i="3"/>
  <c r="BB54" i="3"/>
  <c r="AY54" i="3"/>
  <c r="BB53" i="3"/>
  <c r="AY53" i="3"/>
  <c r="BB52" i="3"/>
  <c r="AY52" i="3"/>
  <c r="BB51" i="3"/>
  <c r="AY51" i="3"/>
  <c r="BB50" i="3"/>
  <c r="AY50" i="3"/>
  <c r="BB49" i="3"/>
  <c r="AY49" i="3"/>
  <c r="BB48" i="3"/>
  <c r="AY48" i="3"/>
  <c r="BB47" i="3"/>
  <c r="AY47" i="3"/>
  <c r="BB46" i="3"/>
  <c r="AY46" i="3"/>
  <c r="BB45" i="3"/>
  <c r="AY45" i="3"/>
  <c r="BB44" i="3"/>
  <c r="AY44" i="3"/>
  <c r="BB43" i="3"/>
  <c r="AY43" i="3"/>
  <c r="BB42" i="3"/>
  <c r="AY42" i="3"/>
  <c r="BB41" i="3"/>
  <c r="AY41" i="3"/>
  <c r="BB40" i="3"/>
  <c r="AY40" i="3"/>
  <c r="BB39" i="3"/>
  <c r="AY39" i="3"/>
  <c r="BB38" i="3"/>
  <c r="AY38" i="3"/>
  <c r="BB37" i="3"/>
  <c r="AY37" i="3"/>
  <c r="BB36" i="3"/>
  <c r="AY36" i="3"/>
  <c r="BB35" i="3"/>
  <c r="AY35" i="3"/>
  <c r="BB34" i="3"/>
  <c r="AY34" i="3"/>
  <c r="BB33" i="3"/>
  <c r="AY33" i="3"/>
  <c r="BB32" i="3"/>
  <c r="AY32" i="3"/>
  <c r="BB31" i="3"/>
  <c r="AY31" i="3"/>
  <c r="BB30" i="3"/>
  <c r="AY30" i="3"/>
  <c r="BB29" i="3"/>
  <c r="AY29" i="3"/>
  <c r="BB28" i="3"/>
  <c r="AY28" i="3"/>
  <c r="BB27" i="3"/>
  <c r="AY27" i="3"/>
  <c r="BB26" i="3"/>
  <c r="AY26" i="3"/>
  <c r="BB25" i="3"/>
  <c r="AY25" i="3"/>
  <c r="BB24" i="3"/>
  <c r="AY24" i="3"/>
  <c r="BB23" i="3"/>
  <c r="AY23" i="3"/>
  <c r="BB22" i="3"/>
  <c r="AY22" i="3"/>
  <c r="BB21" i="3"/>
  <c r="AY21" i="3"/>
  <c r="BB20" i="3"/>
  <c r="AY20" i="3"/>
  <c r="BB19" i="3"/>
  <c r="AY19" i="3"/>
  <c r="BB18" i="3"/>
  <c r="AY18" i="3"/>
  <c r="BB17" i="3"/>
  <c r="AY17" i="3"/>
  <c r="BB16" i="3"/>
  <c r="AY16" i="3"/>
  <c r="BB15" i="3"/>
  <c r="AY15" i="3"/>
  <c r="BB14" i="3"/>
  <c r="AY14" i="3"/>
  <c r="BB13" i="3"/>
  <c r="AY13" i="3"/>
  <c r="BB12" i="3"/>
  <c r="AY12" i="3"/>
  <c r="BB11" i="3"/>
  <c r="AY11" i="3"/>
  <c r="BB500" i="13"/>
  <c r="AY500" i="13"/>
  <c r="AT500" i="13"/>
  <c r="AS500" i="13"/>
  <c r="BB499" i="13"/>
  <c r="AY499" i="13"/>
  <c r="AT499" i="13"/>
  <c r="AS499" i="13"/>
  <c r="BB498" i="13"/>
  <c r="AY498" i="13"/>
  <c r="AT498" i="13"/>
  <c r="AS498" i="13"/>
  <c r="BB497" i="13"/>
  <c r="AY497" i="13"/>
  <c r="AT497" i="13"/>
  <c r="AS497" i="13"/>
  <c r="BB496" i="13"/>
  <c r="AY496" i="13"/>
  <c r="AT496" i="13"/>
  <c r="AS496" i="13"/>
  <c r="BB495" i="13"/>
  <c r="AY495" i="13"/>
  <c r="AT495" i="13"/>
  <c r="AS495" i="13"/>
  <c r="BB494" i="13"/>
  <c r="AY494" i="13"/>
  <c r="AT494" i="13"/>
  <c r="AS494" i="13"/>
  <c r="BB493" i="13"/>
  <c r="AY493" i="13"/>
  <c r="AT493" i="13"/>
  <c r="AS493" i="13"/>
  <c r="BB492" i="13"/>
  <c r="AY492" i="13"/>
  <c r="AT492" i="13"/>
  <c r="AS492" i="13"/>
  <c r="BB491" i="13"/>
  <c r="AY491" i="13"/>
  <c r="AT491" i="13"/>
  <c r="AS491" i="13"/>
  <c r="BB490" i="13"/>
  <c r="AY490" i="13"/>
  <c r="AT490" i="13"/>
  <c r="AS490" i="13"/>
  <c r="BB489" i="13"/>
  <c r="AY489" i="13"/>
  <c r="AT489" i="13"/>
  <c r="AS489" i="13"/>
  <c r="BB488" i="13"/>
  <c r="AY488" i="13"/>
  <c r="AT488" i="13"/>
  <c r="AS488" i="13"/>
  <c r="BB487" i="13"/>
  <c r="AY487" i="13"/>
  <c r="AT487" i="13"/>
  <c r="AS487" i="13"/>
  <c r="BB486" i="13"/>
  <c r="AY486" i="13"/>
  <c r="AT486" i="13"/>
  <c r="AS486" i="13"/>
  <c r="BB485" i="13"/>
  <c r="AY485" i="13"/>
  <c r="AT485" i="13"/>
  <c r="AS485" i="13"/>
  <c r="BB484" i="13"/>
  <c r="AY484" i="13"/>
  <c r="AT484" i="13"/>
  <c r="AS484" i="13"/>
  <c r="BB483" i="13"/>
  <c r="AY483" i="13"/>
  <c r="AT483" i="13"/>
  <c r="AS483" i="13"/>
  <c r="BB482" i="13"/>
  <c r="AY482" i="13"/>
  <c r="AT482" i="13"/>
  <c r="AS482" i="13"/>
  <c r="BB481" i="13"/>
  <c r="AY481" i="13"/>
  <c r="AT481" i="13"/>
  <c r="AS481" i="13"/>
  <c r="BB480" i="13"/>
  <c r="AY480" i="13"/>
  <c r="AT480" i="13"/>
  <c r="AS480" i="13"/>
  <c r="BB479" i="13"/>
  <c r="AY479" i="13"/>
  <c r="AT479" i="13"/>
  <c r="AS479" i="13"/>
  <c r="BB478" i="13"/>
  <c r="AY478" i="13"/>
  <c r="AT478" i="13"/>
  <c r="AS478" i="13"/>
  <c r="BB477" i="13"/>
  <c r="AY477" i="13"/>
  <c r="AT477" i="13"/>
  <c r="AS477" i="13"/>
  <c r="BB476" i="13"/>
  <c r="AY476" i="13"/>
  <c r="AT476" i="13"/>
  <c r="AS476" i="13"/>
  <c r="BB475" i="13"/>
  <c r="AY475" i="13"/>
  <c r="AT475" i="13"/>
  <c r="AS475" i="13"/>
  <c r="BB474" i="13"/>
  <c r="AY474" i="13"/>
  <c r="AT474" i="13"/>
  <c r="AS474" i="13"/>
  <c r="BB473" i="13"/>
  <c r="AY473" i="13"/>
  <c r="AT473" i="13"/>
  <c r="AS473" i="13"/>
  <c r="BB472" i="13"/>
  <c r="AY472" i="13"/>
  <c r="AT472" i="13"/>
  <c r="AS472" i="13"/>
  <c r="BB471" i="13"/>
  <c r="AY471" i="13"/>
  <c r="AT471" i="13"/>
  <c r="AS471" i="13"/>
  <c r="BB470" i="13"/>
  <c r="AY470" i="13"/>
  <c r="AT470" i="13"/>
  <c r="AS470" i="13"/>
  <c r="BB469" i="13"/>
  <c r="AY469" i="13"/>
  <c r="AT469" i="13"/>
  <c r="AS469" i="13"/>
  <c r="BB468" i="13"/>
  <c r="AY468" i="13"/>
  <c r="AT468" i="13"/>
  <c r="AS468" i="13"/>
  <c r="BB467" i="13"/>
  <c r="AY467" i="13"/>
  <c r="AT467" i="13"/>
  <c r="AS467" i="13"/>
  <c r="BB466" i="13"/>
  <c r="AY466" i="13"/>
  <c r="AT466" i="13"/>
  <c r="AS466" i="13"/>
  <c r="BB465" i="13"/>
  <c r="AY465" i="13"/>
  <c r="AT465" i="13"/>
  <c r="AS465" i="13"/>
  <c r="BB464" i="13"/>
  <c r="AY464" i="13"/>
  <c r="AT464" i="13"/>
  <c r="AS464" i="13"/>
  <c r="BB463" i="13"/>
  <c r="AY463" i="13"/>
  <c r="AT463" i="13"/>
  <c r="AS463" i="13"/>
  <c r="BB462" i="13"/>
  <c r="AY462" i="13"/>
  <c r="AT462" i="13"/>
  <c r="AS462" i="13"/>
  <c r="BB461" i="13"/>
  <c r="AY461" i="13"/>
  <c r="AT461" i="13"/>
  <c r="AS461" i="13"/>
  <c r="BB460" i="13"/>
  <c r="AY460" i="13"/>
  <c r="AT460" i="13"/>
  <c r="AS460" i="13"/>
  <c r="BB459" i="13"/>
  <c r="AY459" i="13"/>
  <c r="AT459" i="13"/>
  <c r="AS459" i="13"/>
  <c r="BB458" i="13"/>
  <c r="AY458" i="13"/>
  <c r="AT458" i="13"/>
  <c r="AS458" i="13"/>
  <c r="BB457" i="13"/>
  <c r="AY457" i="13"/>
  <c r="AT457" i="13"/>
  <c r="AS457" i="13"/>
  <c r="BB456" i="13"/>
  <c r="AY456" i="13"/>
  <c r="AT456" i="13"/>
  <c r="AS456" i="13"/>
  <c r="BB455" i="13"/>
  <c r="AY455" i="13"/>
  <c r="AT455" i="13"/>
  <c r="AS455" i="13"/>
  <c r="BB454" i="13"/>
  <c r="AY454" i="13"/>
  <c r="AT454" i="13"/>
  <c r="AS454" i="13"/>
  <c r="BB453" i="13"/>
  <c r="AY453" i="13"/>
  <c r="AT453" i="13"/>
  <c r="AS453" i="13"/>
  <c r="BB452" i="13"/>
  <c r="AY452" i="13"/>
  <c r="AT452" i="13"/>
  <c r="AS452" i="13"/>
  <c r="BB451" i="13"/>
  <c r="AY451" i="13"/>
  <c r="AT451" i="13"/>
  <c r="AS451" i="13"/>
  <c r="BB450" i="13"/>
  <c r="AY450" i="13"/>
  <c r="AT450" i="13"/>
  <c r="AS450" i="13"/>
  <c r="BB449" i="13"/>
  <c r="AY449" i="13"/>
  <c r="AT449" i="13"/>
  <c r="AS449" i="13"/>
  <c r="BB448" i="13"/>
  <c r="AY448" i="13"/>
  <c r="AT448" i="13"/>
  <c r="AS448" i="13"/>
  <c r="BB447" i="13"/>
  <c r="AY447" i="13"/>
  <c r="AT447" i="13"/>
  <c r="AS447" i="13"/>
  <c r="BB446" i="13"/>
  <c r="AY446" i="13"/>
  <c r="AT446" i="13"/>
  <c r="AS446" i="13"/>
  <c r="BB445" i="13"/>
  <c r="AY445" i="13"/>
  <c r="AT445" i="13"/>
  <c r="AS445" i="13"/>
  <c r="BB444" i="13"/>
  <c r="AY444" i="13"/>
  <c r="AT444" i="13"/>
  <c r="AS444" i="13"/>
  <c r="BB443" i="13"/>
  <c r="AY443" i="13"/>
  <c r="AT443" i="13"/>
  <c r="AS443" i="13"/>
  <c r="BB442" i="13"/>
  <c r="AY442" i="13"/>
  <c r="AT442" i="13"/>
  <c r="AS442" i="13"/>
  <c r="BB441" i="13"/>
  <c r="AY441" i="13"/>
  <c r="AT441" i="13"/>
  <c r="AS441" i="13"/>
  <c r="BB440" i="13"/>
  <c r="AY440" i="13"/>
  <c r="AT440" i="13"/>
  <c r="AS440" i="13"/>
  <c r="BB439" i="13"/>
  <c r="AY439" i="13"/>
  <c r="AT439" i="13"/>
  <c r="AS439" i="13"/>
  <c r="BB438" i="13"/>
  <c r="AY438" i="13"/>
  <c r="AT438" i="13"/>
  <c r="AS438" i="13"/>
  <c r="BB437" i="13"/>
  <c r="AY437" i="13"/>
  <c r="AT437" i="13"/>
  <c r="AS437" i="13"/>
  <c r="BB436" i="13"/>
  <c r="AY436" i="13"/>
  <c r="AT436" i="13"/>
  <c r="AS436" i="13"/>
  <c r="BB435" i="13"/>
  <c r="AY435" i="13"/>
  <c r="AT435" i="13"/>
  <c r="AS435" i="13"/>
  <c r="BB434" i="13"/>
  <c r="AY434" i="13"/>
  <c r="AT434" i="13"/>
  <c r="AS434" i="13"/>
  <c r="BB433" i="13"/>
  <c r="AY433" i="13"/>
  <c r="AT433" i="13"/>
  <c r="AS433" i="13"/>
  <c r="BB432" i="13"/>
  <c r="AY432" i="13"/>
  <c r="AT432" i="13"/>
  <c r="AS432" i="13"/>
  <c r="BB431" i="13"/>
  <c r="AY431" i="13"/>
  <c r="AT431" i="13"/>
  <c r="AS431" i="13"/>
  <c r="BB430" i="13"/>
  <c r="AY430" i="13"/>
  <c r="AT430" i="13"/>
  <c r="AS430" i="13"/>
  <c r="BB429" i="13"/>
  <c r="AY429" i="13"/>
  <c r="AT429" i="13"/>
  <c r="AS429" i="13"/>
  <c r="BB428" i="13"/>
  <c r="AY428" i="13"/>
  <c r="AT428" i="13"/>
  <c r="AS428" i="13"/>
  <c r="BB427" i="13"/>
  <c r="AY427" i="13"/>
  <c r="AT427" i="13"/>
  <c r="AS427" i="13"/>
  <c r="BB426" i="13"/>
  <c r="AY426" i="13"/>
  <c r="AT426" i="13"/>
  <c r="AS426" i="13"/>
  <c r="BB425" i="13"/>
  <c r="AY425" i="13"/>
  <c r="AT425" i="13"/>
  <c r="AS425" i="13"/>
  <c r="BB424" i="13"/>
  <c r="AY424" i="13"/>
  <c r="AT424" i="13"/>
  <c r="AS424" i="13"/>
  <c r="BB423" i="13"/>
  <c r="AY423" i="13"/>
  <c r="AT423" i="13"/>
  <c r="AS423" i="13"/>
  <c r="BB422" i="13"/>
  <c r="AY422" i="13"/>
  <c r="AT422" i="13"/>
  <c r="AS422" i="13"/>
  <c r="BB421" i="13"/>
  <c r="AY421" i="13"/>
  <c r="AT421" i="13"/>
  <c r="AS421" i="13"/>
  <c r="BB420" i="13"/>
  <c r="AY420" i="13"/>
  <c r="AT420" i="13"/>
  <c r="AS420" i="13"/>
  <c r="BB419" i="13"/>
  <c r="AY419" i="13"/>
  <c r="AT419" i="13"/>
  <c r="AS419" i="13"/>
  <c r="BB418" i="13"/>
  <c r="AY418" i="13"/>
  <c r="AT418" i="13"/>
  <c r="AS418" i="13"/>
  <c r="BB417" i="13"/>
  <c r="AY417" i="13"/>
  <c r="AT417" i="13"/>
  <c r="AS417" i="13"/>
  <c r="BB416" i="13"/>
  <c r="AY416" i="13"/>
  <c r="AT416" i="13"/>
  <c r="AS416" i="13"/>
  <c r="BB415" i="13"/>
  <c r="AY415" i="13"/>
  <c r="AT415" i="13"/>
  <c r="AS415" i="13"/>
  <c r="BB414" i="13"/>
  <c r="AY414" i="13"/>
  <c r="AT414" i="13"/>
  <c r="AS414" i="13"/>
  <c r="BB413" i="13"/>
  <c r="AY413" i="13"/>
  <c r="AT413" i="13"/>
  <c r="AS413" i="13"/>
  <c r="BB412" i="13"/>
  <c r="AY412" i="13"/>
  <c r="AT412" i="13"/>
  <c r="AS412" i="13"/>
  <c r="BB411" i="13"/>
  <c r="AY411" i="13"/>
  <c r="AT411" i="13"/>
  <c r="AS411" i="13"/>
  <c r="BB410" i="13"/>
  <c r="AY410" i="13"/>
  <c r="AT410" i="13"/>
  <c r="AS410" i="13"/>
  <c r="BB409" i="13"/>
  <c r="AY409" i="13"/>
  <c r="AT409" i="13"/>
  <c r="AS409" i="13"/>
  <c r="BB408" i="13"/>
  <c r="AY408" i="13"/>
  <c r="AT408" i="13"/>
  <c r="AS408" i="13"/>
  <c r="BB407" i="13"/>
  <c r="AY407" i="13"/>
  <c r="AT407" i="13"/>
  <c r="AS407" i="13"/>
  <c r="BB406" i="13"/>
  <c r="AY406" i="13"/>
  <c r="AT406" i="13"/>
  <c r="AS406" i="13"/>
  <c r="BB405" i="13"/>
  <c r="AY405" i="13"/>
  <c r="AT405" i="13"/>
  <c r="AS405" i="13"/>
  <c r="BB404" i="13"/>
  <c r="AY404" i="13"/>
  <c r="AT404" i="13"/>
  <c r="AS404" i="13"/>
  <c r="BB403" i="13"/>
  <c r="AY403" i="13"/>
  <c r="AT403" i="13"/>
  <c r="AS403" i="13"/>
  <c r="BB402" i="13"/>
  <c r="AY402" i="13"/>
  <c r="AT402" i="13"/>
  <c r="AS402" i="13"/>
  <c r="BB401" i="13"/>
  <c r="AY401" i="13"/>
  <c r="AT401" i="13"/>
  <c r="AS401" i="13"/>
  <c r="BB400" i="13"/>
  <c r="AY400" i="13"/>
  <c r="AT400" i="13"/>
  <c r="AS400" i="13"/>
  <c r="BB399" i="13"/>
  <c r="AY399" i="13"/>
  <c r="AT399" i="13"/>
  <c r="AS399" i="13"/>
  <c r="BB398" i="13"/>
  <c r="AY398" i="13"/>
  <c r="AT398" i="13"/>
  <c r="AS398" i="13"/>
  <c r="BB397" i="13"/>
  <c r="AY397" i="13"/>
  <c r="AT397" i="13"/>
  <c r="AS397" i="13"/>
  <c r="BB396" i="13"/>
  <c r="AY396" i="13"/>
  <c r="AT396" i="13"/>
  <c r="AS396" i="13"/>
  <c r="BB395" i="13"/>
  <c r="AY395" i="13"/>
  <c r="AT395" i="13"/>
  <c r="AS395" i="13"/>
  <c r="BB394" i="13"/>
  <c r="AY394" i="13"/>
  <c r="AT394" i="13"/>
  <c r="AS394" i="13"/>
  <c r="BB393" i="13"/>
  <c r="AY393" i="13"/>
  <c r="AT393" i="13"/>
  <c r="AS393" i="13"/>
  <c r="BB392" i="13"/>
  <c r="AY392" i="13"/>
  <c r="AT392" i="13"/>
  <c r="AS392" i="13"/>
  <c r="BB391" i="13"/>
  <c r="AY391" i="13"/>
  <c r="AT391" i="13"/>
  <c r="AS391" i="13"/>
  <c r="BB390" i="13"/>
  <c r="AY390" i="13"/>
  <c r="AT390" i="13"/>
  <c r="AS390" i="13"/>
  <c r="BB389" i="13"/>
  <c r="AY389" i="13"/>
  <c r="AT389" i="13"/>
  <c r="AS389" i="13"/>
  <c r="BB388" i="13"/>
  <c r="AY388" i="13"/>
  <c r="AT388" i="13"/>
  <c r="AS388" i="13"/>
  <c r="BB387" i="13"/>
  <c r="AY387" i="13"/>
  <c r="AT387" i="13"/>
  <c r="AS387" i="13"/>
  <c r="BB386" i="13"/>
  <c r="AY386" i="13"/>
  <c r="AT386" i="13"/>
  <c r="AS386" i="13"/>
  <c r="BB385" i="13"/>
  <c r="AY385" i="13"/>
  <c r="AT385" i="13"/>
  <c r="AS385" i="13"/>
  <c r="BB384" i="13"/>
  <c r="AY384" i="13"/>
  <c r="AT384" i="13"/>
  <c r="AS384" i="13"/>
  <c r="BB383" i="13"/>
  <c r="AY383" i="13"/>
  <c r="AT383" i="13"/>
  <c r="AS383" i="13"/>
  <c r="BB382" i="13"/>
  <c r="AY382" i="13"/>
  <c r="AT382" i="13"/>
  <c r="AS382" i="13"/>
  <c r="BB381" i="13"/>
  <c r="AY381" i="13"/>
  <c r="AT381" i="13"/>
  <c r="AS381" i="13"/>
  <c r="BB380" i="13"/>
  <c r="AY380" i="13"/>
  <c r="AT380" i="13"/>
  <c r="AS380" i="13"/>
  <c r="BB379" i="13"/>
  <c r="AY379" i="13"/>
  <c r="AT379" i="13"/>
  <c r="AS379" i="13"/>
  <c r="BB378" i="13"/>
  <c r="AY378" i="13"/>
  <c r="AT378" i="13"/>
  <c r="AS378" i="13"/>
  <c r="BB377" i="13"/>
  <c r="AY377" i="13"/>
  <c r="AT377" i="13"/>
  <c r="AS377" i="13"/>
  <c r="BB376" i="13"/>
  <c r="AY376" i="13"/>
  <c r="AT376" i="13"/>
  <c r="AS376" i="13"/>
  <c r="BB375" i="13"/>
  <c r="AY375" i="13"/>
  <c r="AT375" i="13"/>
  <c r="AS375" i="13"/>
  <c r="BB374" i="13"/>
  <c r="AY374" i="13"/>
  <c r="AT374" i="13"/>
  <c r="AS374" i="13"/>
  <c r="BB373" i="13"/>
  <c r="AY373" i="13"/>
  <c r="AT373" i="13"/>
  <c r="AS373" i="13"/>
  <c r="BB372" i="13"/>
  <c r="AY372" i="13"/>
  <c r="AT372" i="13"/>
  <c r="AS372" i="13"/>
  <c r="BB371" i="13"/>
  <c r="AY371" i="13"/>
  <c r="AT371" i="13"/>
  <c r="AS371" i="13"/>
  <c r="BB370" i="13"/>
  <c r="AY370" i="13"/>
  <c r="AT370" i="13"/>
  <c r="AS370" i="13"/>
  <c r="BB369" i="13"/>
  <c r="AY369" i="13"/>
  <c r="AT369" i="13"/>
  <c r="AS369" i="13"/>
  <c r="BB368" i="13"/>
  <c r="AY368" i="13"/>
  <c r="AT368" i="13"/>
  <c r="AS368" i="13"/>
  <c r="BB367" i="13"/>
  <c r="AY367" i="13"/>
  <c r="AT367" i="13"/>
  <c r="AS367" i="13"/>
  <c r="BB366" i="13"/>
  <c r="AY366" i="13"/>
  <c r="AT366" i="13"/>
  <c r="AS366" i="13"/>
  <c r="BB365" i="13"/>
  <c r="AY365" i="13"/>
  <c r="AT365" i="13"/>
  <c r="AS365" i="13"/>
  <c r="BB364" i="13"/>
  <c r="AY364" i="13"/>
  <c r="AT364" i="13"/>
  <c r="AS364" i="13"/>
  <c r="BB363" i="13"/>
  <c r="AY363" i="13"/>
  <c r="AT363" i="13"/>
  <c r="AS363" i="13"/>
  <c r="BB362" i="13"/>
  <c r="AY362" i="13"/>
  <c r="AT362" i="13"/>
  <c r="AS362" i="13"/>
  <c r="BB361" i="13"/>
  <c r="AY361" i="13"/>
  <c r="AT361" i="13"/>
  <c r="AS361" i="13"/>
  <c r="BB360" i="13"/>
  <c r="AY360" i="13"/>
  <c r="AT360" i="13"/>
  <c r="AS360" i="13"/>
  <c r="BB359" i="13"/>
  <c r="AY359" i="13"/>
  <c r="AT359" i="13"/>
  <c r="AS359" i="13"/>
  <c r="BB358" i="13"/>
  <c r="AY358" i="13"/>
  <c r="AT358" i="13"/>
  <c r="AS358" i="13"/>
  <c r="BB357" i="13"/>
  <c r="AY357" i="13"/>
  <c r="AT357" i="13"/>
  <c r="AS357" i="13"/>
  <c r="BB356" i="13"/>
  <c r="AY356" i="13"/>
  <c r="AT356" i="13"/>
  <c r="AS356" i="13"/>
  <c r="BB355" i="13"/>
  <c r="AY355" i="13"/>
  <c r="AT355" i="13"/>
  <c r="AS355" i="13"/>
  <c r="BB354" i="13"/>
  <c r="AY354" i="13"/>
  <c r="AT354" i="13"/>
  <c r="AS354" i="13"/>
  <c r="BB353" i="13"/>
  <c r="AY353" i="13"/>
  <c r="AT353" i="13"/>
  <c r="AS353" i="13"/>
  <c r="BB352" i="13"/>
  <c r="AY352" i="13"/>
  <c r="AT352" i="13"/>
  <c r="AS352" i="13"/>
  <c r="BB351" i="13"/>
  <c r="AY351" i="13"/>
  <c r="AT351" i="13"/>
  <c r="AS351" i="13"/>
  <c r="BB350" i="13"/>
  <c r="AY350" i="13"/>
  <c r="AT350" i="13"/>
  <c r="AS350" i="13"/>
  <c r="BB349" i="13"/>
  <c r="AY349" i="13"/>
  <c r="AT349" i="13"/>
  <c r="AS349" i="13"/>
  <c r="BB348" i="13"/>
  <c r="AY348" i="13"/>
  <c r="AT348" i="13"/>
  <c r="AS348" i="13"/>
  <c r="BB347" i="13"/>
  <c r="AY347" i="13"/>
  <c r="AT347" i="13"/>
  <c r="AS347" i="13"/>
  <c r="BB346" i="13"/>
  <c r="AY346" i="13"/>
  <c r="AT346" i="13"/>
  <c r="AS346" i="13"/>
  <c r="BB345" i="13"/>
  <c r="AY345" i="13"/>
  <c r="AT345" i="13"/>
  <c r="AS345" i="13"/>
  <c r="BB344" i="13"/>
  <c r="AY344" i="13"/>
  <c r="AT344" i="13"/>
  <c r="AS344" i="13"/>
  <c r="BB343" i="13"/>
  <c r="AY343" i="13"/>
  <c r="AT343" i="13"/>
  <c r="AS343" i="13"/>
  <c r="BB342" i="13"/>
  <c r="AY342" i="13"/>
  <c r="AT342" i="13"/>
  <c r="AS342" i="13"/>
  <c r="BB341" i="13"/>
  <c r="AY341" i="13"/>
  <c r="AT341" i="13"/>
  <c r="AS341" i="13"/>
  <c r="BB340" i="13"/>
  <c r="AY340" i="13"/>
  <c r="AT340" i="13"/>
  <c r="AS340" i="13"/>
  <c r="BB339" i="13"/>
  <c r="AY339" i="13"/>
  <c r="AT339" i="13"/>
  <c r="AS339" i="13"/>
  <c r="BB338" i="13"/>
  <c r="AY338" i="13"/>
  <c r="AT338" i="13"/>
  <c r="AS338" i="13"/>
  <c r="BB337" i="13"/>
  <c r="AY337" i="13"/>
  <c r="AT337" i="13"/>
  <c r="AS337" i="13"/>
  <c r="BB336" i="13"/>
  <c r="AY336" i="13"/>
  <c r="AT336" i="13"/>
  <c r="AS336" i="13"/>
  <c r="BB335" i="13"/>
  <c r="AY335" i="13"/>
  <c r="AT335" i="13"/>
  <c r="AS335" i="13"/>
  <c r="BB334" i="13"/>
  <c r="AY334" i="13"/>
  <c r="AT334" i="13"/>
  <c r="AS334" i="13"/>
  <c r="BB333" i="13"/>
  <c r="AY333" i="13"/>
  <c r="AT333" i="13"/>
  <c r="AS333" i="13"/>
  <c r="BB332" i="13"/>
  <c r="AY332" i="13"/>
  <c r="AT332" i="13"/>
  <c r="AS332" i="13"/>
  <c r="BB331" i="13"/>
  <c r="AY331" i="13"/>
  <c r="AT331" i="13"/>
  <c r="AS331" i="13"/>
  <c r="BB330" i="13"/>
  <c r="AY330" i="13"/>
  <c r="AT330" i="13"/>
  <c r="AS330" i="13"/>
  <c r="BB329" i="13"/>
  <c r="AY329" i="13"/>
  <c r="AT329" i="13"/>
  <c r="AS329" i="13"/>
  <c r="BB328" i="13"/>
  <c r="AY328" i="13"/>
  <c r="AT328" i="13"/>
  <c r="AS328" i="13"/>
  <c r="BB327" i="13"/>
  <c r="AY327" i="13"/>
  <c r="AT327" i="13"/>
  <c r="AS327" i="13"/>
  <c r="BB326" i="13"/>
  <c r="AY326" i="13"/>
  <c r="AT326" i="13"/>
  <c r="AS326" i="13"/>
  <c r="BB325" i="13"/>
  <c r="AY325" i="13"/>
  <c r="AT325" i="13"/>
  <c r="AS325" i="13"/>
  <c r="BB324" i="13"/>
  <c r="AY324" i="13"/>
  <c r="AT324" i="13"/>
  <c r="AS324" i="13"/>
  <c r="BB323" i="13"/>
  <c r="AY323" i="13"/>
  <c r="AT323" i="13"/>
  <c r="AS323" i="13"/>
  <c r="BB322" i="13"/>
  <c r="AY322" i="13"/>
  <c r="AT322" i="13"/>
  <c r="AS322" i="13"/>
  <c r="BB321" i="13"/>
  <c r="AY321" i="13"/>
  <c r="AT321" i="13"/>
  <c r="AS321" i="13"/>
  <c r="BB320" i="13"/>
  <c r="AY320" i="13"/>
  <c r="AT320" i="13"/>
  <c r="AS320" i="13"/>
  <c r="BB319" i="13"/>
  <c r="AY319" i="13"/>
  <c r="AT319" i="13"/>
  <c r="AS319" i="13"/>
  <c r="BB318" i="13"/>
  <c r="AY318" i="13"/>
  <c r="AT318" i="13"/>
  <c r="AS318" i="13"/>
  <c r="BB317" i="13"/>
  <c r="AY317" i="13"/>
  <c r="AT317" i="13"/>
  <c r="AS317" i="13"/>
  <c r="BB316" i="13"/>
  <c r="AY316" i="13"/>
  <c r="AT316" i="13"/>
  <c r="AS316" i="13"/>
  <c r="BB315" i="13"/>
  <c r="AY315" i="13"/>
  <c r="AT315" i="13"/>
  <c r="AS315" i="13"/>
  <c r="BB314" i="13"/>
  <c r="AY314" i="13"/>
  <c r="AT314" i="13"/>
  <c r="AS314" i="13"/>
  <c r="BB313" i="13"/>
  <c r="AY313" i="13"/>
  <c r="AT313" i="13"/>
  <c r="AS313" i="13"/>
  <c r="BB312" i="13"/>
  <c r="AY312" i="13"/>
  <c r="AT312" i="13"/>
  <c r="AS312" i="13"/>
  <c r="BB311" i="13"/>
  <c r="AY311" i="13"/>
  <c r="AT311" i="13"/>
  <c r="AS311" i="13"/>
  <c r="BB310" i="13"/>
  <c r="AY310" i="13"/>
  <c r="AT310" i="13"/>
  <c r="AS310" i="13"/>
  <c r="BB309" i="13"/>
  <c r="AY309" i="13"/>
  <c r="AT309" i="13"/>
  <c r="AS309" i="13"/>
  <c r="BB308" i="13"/>
  <c r="AY308" i="13"/>
  <c r="AT308" i="13"/>
  <c r="AS308" i="13"/>
  <c r="BB307" i="13"/>
  <c r="AY307" i="13"/>
  <c r="AT307" i="13"/>
  <c r="AS307" i="13"/>
  <c r="BB306" i="13"/>
  <c r="AY306" i="13"/>
  <c r="AT306" i="13"/>
  <c r="AS306" i="13"/>
  <c r="BB305" i="13"/>
  <c r="AY305" i="13"/>
  <c r="AT305" i="13"/>
  <c r="AS305" i="13"/>
  <c r="BB304" i="13"/>
  <c r="AY304" i="13"/>
  <c r="AT304" i="13"/>
  <c r="AS304" i="13"/>
  <c r="BB303" i="13"/>
  <c r="AY303" i="13"/>
  <c r="AT303" i="13"/>
  <c r="AS303" i="13"/>
  <c r="BB302" i="13"/>
  <c r="AY302" i="13"/>
  <c r="AT302" i="13"/>
  <c r="AS302" i="13"/>
  <c r="BB301" i="13"/>
  <c r="AY301" i="13"/>
  <c r="AT301" i="13"/>
  <c r="AS301" i="13"/>
  <c r="BB300" i="13"/>
  <c r="AY300" i="13"/>
  <c r="AT300" i="13"/>
  <c r="AS300" i="13"/>
  <c r="BB299" i="13"/>
  <c r="AY299" i="13"/>
  <c r="AT299" i="13"/>
  <c r="AS299" i="13"/>
  <c r="BB298" i="13"/>
  <c r="AY298" i="13"/>
  <c r="AT298" i="13"/>
  <c r="AS298" i="13"/>
  <c r="BB297" i="13"/>
  <c r="AY297" i="13"/>
  <c r="AT297" i="13"/>
  <c r="AS297" i="13"/>
  <c r="BB296" i="13"/>
  <c r="AY296" i="13"/>
  <c r="AT296" i="13"/>
  <c r="AS296" i="13"/>
  <c r="BB295" i="13"/>
  <c r="AY295" i="13"/>
  <c r="AT295" i="13"/>
  <c r="AS295" i="13"/>
  <c r="BB294" i="13"/>
  <c r="AY294" i="13"/>
  <c r="AT294" i="13"/>
  <c r="AS294" i="13"/>
  <c r="BB293" i="13"/>
  <c r="AY293" i="13"/>
  <c r="AT293" i="13"/>
  <c r="AS293" i="13"/>
  <c r="BB292" i="13"/>
  <c r="AY292" i="13"/>
  <c r="AT292" i="13"/>
  <c r="AS292" i="13"/>
  <c r="BB291" i="13"/>
  <c r="AY291" i="13"/>
  <c r="AT291" i="13"/>
  <c r="AS291" i="13"/>
  <c r="BB290" i="13"/>
  <c r="AY290" i="13"/>
  <c r="AT290" i="13"/>
  <c r="AS290" i="13"/>
  <c r="BB289" i="13"/>
  <c r="AY289" i="13"/>
  <c r="AT289" i="13"/>
  <c r="AS289" i="13"/>
  <c r="BB288" i="13"/>
  <c r="AY288" i="13"/>
  <c r="AT288" i="13"/>
  <c r="AS288" i="13"/>
  <c r="BB287" i="13"/>
  <c r="AY287" i="13"/>
  <c r="AT287" i="13"/>
  <c r="AS287" i="13"/>
  <c r="BB286" i="13"/>
  <c r="AY286" i="13"/>
  <c r="AT286" i="13"/>
  <c r="AS286" i="13"/>
  <c r="BB285" i="13"/>
  <c r="AY285" i="13"/>
  <c r="AT285" i="13"/>
  <c r="AS285" i="13"/>
  <c r="BB284" i="13"/>
  <c r="AY284" i="13"/>
  <c r="AT284" i="13"/>
  <c r="AS284" i="13"/>
  <c r="BB283" i="13"/>
  <c r="AY283" i="13"/>
  <c r="AT283" i="13"/>
  <c r="AS283" i="13"/>
  <c r="BB282" i="13"/>
  <c r="AY282" i="13"/>
  <c r="AT282" i="13"/>
  <c r="AS282" i="13"/>
  <c r="BB281" i="13"/>
  <c r="AY281" i="13"/>
  <c r="AT281" i="13"/>
  <c r="AS281" i="13"/>
  <c r="BB280" i="13"/>
  <c r="AY280" i="13"/>
  <c r="AT280" i="13"/>
  <c r="AS280" i="13"/>
  <c r="BB279" i="13"/>
  <c r="AY279" i="13"/>
  <c r="AT279" i="13"/>
  <c r="AS279" i="13"/>
  <c r="BB278" i="13"/>
  <c r="AY278" i="13"/>
  <c r="AT278" i="13"/>
  <c r="AS278" i="13"/>
  <c r="BB277" i="13"/>
  <c r="AY277" i="13"/>
  <c r="AT277" i="13"/>
  <c r="AS277" i="13"/>
  <c r="BB276" i="13"/>
  <c r="AY276" i="13"/>
  <c r="AT276" i="13"/>
  <c r="AS276" i="13"/>
  <c r="BB275" i="13"/>
  <c r="AY275" i="13"/>
  <c r="AT275" i="13"/>
  <c r="AS275" i="13"/>
  <c r="BB274" i="13"/>
  <c r="AY274" i="13"/>
  <c r="AT274" i="13"/>
  <c r="AS274" i="13"/>
  <c r="BB273" i="13"/>
  <c r="AY273" i="13"/>
  <c r="AT273" i="13"/>
  <c r="AS273" i="13"/>
  <c r="BB272" i="13"/>
  <c r="AY272" i="13"/>
  <c r="AT272" i="13"/>
  <c r="AS272" i="13"/>
  <c r="BB271" i="13"/>
  <c r="AY271" i="13"/>
  <c r="AT271" i="13"/>
  <c r="AS271" i="13"/>
  <c r="BB270" i="13"/>
  <c r="AY270" i="13"/>
  <c r="AT270" i="13"/>
  <c r="AS270" i="13"/>
  <c r="BB269" i="13"/>
  <c r="AY269" i="13"/>
  <c r="AT269" i="13"/>
  <c r="AS269" i="13"/>
  <c r="BB268" i="13"/>
  <c r="AY268" i="13"/>
  <c r="AT268" i="13"/>
  <c r="AS268" i="13"/>
  <c r="BB267" i="13"/>
  <c r="AY267" i="13"/>
  <c r="AT267" i="13"/>
  <c r="AS267" i="13"/>
  <c r="BB266" i="13"/>
  <c r="AY266" i="13"/>
  <c r="AT266" i="13"/>
  <c r="AS266" i="13"/>
  <c r="BB265" i="13"/>
  <c r="AY265" i="13"/>
  <c r="AT265" i="13"/>
  <c r="AS265" i="13"/>
  <c r="BB264" i="13"/>
  <c r="AY264" i="13"/>
  <c r="AT264" i="13"/>
  <c r="AS264" i="13"/>
  <c r="BB263" i="13"/>
  <c r="AY263" i="13"/>
  <c r="AT263" i="13"/>
  <c r="AS263" i="13"/>
  <c r="BB262" i="13"/>
  <c r="AY262" i="13"/>
  <c r="AT262" i="13"/>
  <c r="AS262" i="13"/>
  <c r="BB261" i="13"/>
  <c r="AY261" i="13"/>
  <c r="AT261" i="13"/>
  <c r="AS261" i="13"/>
  <c r="BB260" i="13"/>
  <c r="AY260" i="13"/>
  <c r="AT260" i="13"/>
  <c r="AS260" i="13"/>
  <c r="BB259" i="13"/>
  <c r="AY259" i="13"/>
  <c r="AT259" i="13"/>
  <c r="AS259" i="13"/>
  <c r="BB258" i="13"/>
  <c r="AY258" i="13"/>
  <c r="AT258" i="13"/>
  <c r="AS258" i="13"/>
  <c r="BB257" i="13"/>
  <c r="AY257" i="13"/>
  <c r="AT257" i="13"/>
  <c r="AS257" i="13"/>
  <c r="BB256" i="13"/>
  <c r="AY256" i="13"/>
  <c r="AT256" i="13"/>
  <c r="AS256" i="13"/>
  <c r="BB255" i="13"/>
  <c r="AY255" i="13"/>
  <c r="AT255" i="13"/>
  <c r="AS255" i="13"/>
  <c r="BB254" i="13"/>
  <c r="AY254" i="13"/>
  <c r="AT254" i="13"/>
  <c r="AS254" i="13"/>
  <c r="BB253" i="13"/>
  <c r="AY253" i="13"/>
  <c r="AT253" i="13"/>
  <c r="AS253" i="13"/>
  <c r="BB252" i="13"/>
  <c r="AY252" i="13"/>
  <c r="AT252" i="13"/>
  <c r="AS252" i="13"/>
  <c r="BB251" i="13"/>
  <c r="AY251" i="13"/>
  <c r="AT251" i="13"/>
  <c r="AS251" i="13"/>
  <c r="BB250" i="13"/>
  <c r="AY250" i="13"/>
  <c r="AT250" i="13"/>
  <c r="AS250" i="13"/>
  <c r="BB249" i="13"/>
  <c r="AY249" i="13"/>
  <c r="AT249" i="13"/>
  <c r="AS249" i="13"/>
  <c r="BB248" i="13"/>
  <c r="AY248" i="13"/>
  <c r="AT248" i="13"/>
  <c r="AS248" i="13"/>
  <c r="BB247" i="13"/>
  <c r="AY247" i="13"/>
  <c r="AT247" i="13"/>
  <c r="AS247" i="13"/>
  <c r="BB246" i="13"/>
  <c r="AY246" i="13"/>
  <c r="AT246" i="13"/>
  <c r="AS246" i="13"/>
  <c r="BB245" i="13"/>
  <c r="AY245" i="13"/>
  <c r="AT245" i="13"/>
  <c r="AS245" i="13"/>
  <c r="BB244" i="13"/>
  <c r="AY244" i="13"/>
  <c r="AT244" i="13"/>
  <c r="AS244" i="13"/>
  <c r="BB243" i="13"/>
  <c r="AY243" i="13"/>
  <c r="AT243" i="13"/>
  <c r="AS243" i="13"/>
  <c r="BB242" i="13"/>
  <c r="AY242" i="13"/>
  <c r="AT242" i="13"/>
  <c r="AS242" i="13"/>
  <c r="BB241" i="13"/>
  <c r="AY241" i="13"/>
  <c r="AT241" i="13"/>
  <c r="AS241" i="13"/>
  <c r="BB240" i="13"/>
  <c r="AY240" i="13"/>
  <c r="AT240" i="13"/>
  <c r="AS240" i="13"/>
  <c r="BB239" i="13"/>
  <c r="AY239" i="13"/>
  <c r="AT239" i="13"/>
  <c r="AS239" i="13"/>
  <c r="BB238" i="13"/>
  <c r="AY238" i="13"/>
  <c r="AT238" i="13"/>
  <c r="AS238" i="13"/>
  <c r="BB237" i="13"/>
  <c r="AY237" i="13"/>
  <c r="AT237" i="13"/>
  <c r="AS237" i="13"/>
  <c r="BB236" i="13"/>
  <c r="AY236" i="13"/>
  <c r="AT236" i="13"/>
  <c r="AS236" i="13"/>
  <c r="BB235" i="13"/>
  <c r="AY235" i="13"/>
  <c r="AT235" i="13"/>
  <c r="AS235" i="13"/>
  <c r="BB234" i="13"/>
  <c r="AY234" i="13"/>
  <c r="AT234" i="13"/>
  <c r="AS234" i="13"/>
  <c r="BB233" i="13"/>
  <c r="AY233" i="13"/>
  <c r="AT233" i="13"/>
  <c r="AS233" i="13"/>
  <c r="BB232" i="13"/>
  <c r="AY232" i="13"/>
  <c r="AT232" i="13"/>
  <c r="AS232" i="13"/>
  <c r="BB231" i="13"/>
  <c r="AY231" i="13"/>
  <c r="AT231" i="13"/>
  <c r="AS231" i="13"/>
  <c r="BB230" i="13"/>
  <c r="AY230" i="13"/>
  <c r="AT230" i="13"/>
  <c r="AS230" i="13"/>
  <c r="BB229" i="13"/>
  <c r="AY229" i="13"/>
  <c r="AT229" i="13"/>
  <c r="AS229" i="13"/>
  <c r="BB228" i="13"/>
  <c r="AY228" i="13"/>
  <c r="AT228" i="13"/>
  <c r="AS228" i="13"/>
  <c r="BB227" i="13"/>
  <c r="AY227" i="13"/>
  <c r="AT227" i="13"/>
  <c r="AS227" i="13"/>
  <c r="BB226" i="13"/>
  <c r="AY226" i="13"/>
  <c r="AT226" i="13"/>
  <c r="AS226" i="13"/>
  <c r="BB225" i="13"/>
  <c r="AY225" i="13"/>
  <c r="AT225" i="13"/>
  <c r="AS225" i="13"/>
  <c r="BB224" i="13"/>
  <c r="AY224" i="13"/>
  <c r="AT224" i="13"/>
  <c r="AS224" i="13"/>
  <c r="BB223" i="13"/>
  <c r="AY223" i="13"/>
  <c r="AT223" i="13"/>
  <c r="AS223" i="13"/>
  <c r="BB222" i="13"/>
  <c r="AY222" i="13"/>
  <c r="AT222" i="13"/>
  <c r="AS222" i="13"/>
  <c r="BB221" i="13"/>
  <c r="AY221" i="13"/>
  <c r="AT221" i="13"/>
  <c r="AS221" i="13"/>
  <c r="BB220" i="13"/>
  <c r="AY220" i="13"/>
  <c r="AT220" i="13"/>
  <c r="AS220" i="13"/>
  <c r="BB219" i="13"/>
  <c r="AY219" i="13"/>
  <c r="AT219" i="13"/>
  <c r="AS219" i="13"/>
  <c r="BB218" i="13"/>
  <c r="AY218" i="13"/>
  <c r="AT218" i="13"/>
  <c r="AS218" i="13"/>
  <c r="BB217" i="13"/>
  <c r="AY217" i="13"/>
  <c r="AT217" i="13"/>
  <c r="AS217" i="13"/>
  <c r="BB216" i="13"/>
  <c r="AY216" i="13"/>
  <c r="AT216" i="13"/>
  <c r="AS216" i="13"/>
  <c r="BB215" i="13"/>
  <c r="AY215" i="13"/>
  <c r="AT215" i="13"/>
  <c r="AS215" i="13"/>
  <c r="BB214" i="13"/>
  <c r="AY214" i="13"/>
  <c r="AT214" i="13"/>
  <c r="AS214" i="13"/>
  <c r="BB213" i="13"/>
  <c r="AY213" i="13"/>
  <c r="AT213" i="13"/>
  <c r="AS213" i="13"/>
  <c r="BB212" i="13"/>
  <c r="AY212" i="13"/>
  <c r="AT212" i="13"/>
  <c r="AS212" i="13"/>
  <c r="BB211" i="13"/>
  <c r="AY211" i="13"/>
  <c r="AT211" i="13"/>
  <c r="AS211" i="13"/>
  <c r="BB210" i="13"/>
  <c r="AY210" i="13"/>
  <c r="AT210" i="13"/>
  <c r="AS210" i="13"/>
  <c r="BB209" i="13"/>
  <c r="AY209" i="13"/>
  <c r="AT209" i="13"/>
  <c r="AS209" i="13"/>
  <c r="BB208" i="13"/>
  <c r="AY208" i="13"/>
  <c r="AT208" i="13"/>
  <c r="AS208" i="13"/>
  <c r="BB207" i="13"/>
  <c r="AY207" i="13"/>
  <c r="AT207" i="13"/>
  <c r="AS207" i="13"/>
  <c r="BB206" i="13"/>
  <c r="AY206" i="13"/>
  <c r="AT206" i="13"/>
  <c r="AS206" i="13"/>
  <c r="BB205" i="13"/>
  <c r="AY205" i="13"/>
  <c r="AT205" i="13"/>
  <c r="AS205" i="13"/>
  <c r="BB204" i="13"/>
  <c r="AY204" i="13"/>
  <c r="AT204" i="13"/>
  <c r="AS204" i="13"/>
  <c r="BB203" i="13"/>
  <c r="AY203" i="13"/>
  <c r="AT203" i="13"/>
  <c r="AS203" i="13"/>
  <c r="BB202" i="13"/>
  <c r="AY202" i="13"/>
  <c r="AT202" i="13"/>
  <c r="AS202" i="13"/>
  <c r="BB201" i="13"/>
  <c r="AY201" i="13"/>
  <c r="AT201" i="13"/>
  <c r="AS201" i="13"/>
  <c r="BB200" i="13"/>
  <c r="AY200" i="13"/>
  <c r="AT200" i="13"/>
  <c r="AS200" i="13"/>
  <c r="BB199" i="13"/>
  <c r="AY199" i="13"/>
  <c r="AT199" i="13"/>
  <c r="AS199" i="13"/>
  <c r="BB198" i="13"/>
  <c r="AY198" i="13"/>
  <c r="AT198" i="13"/>
  <c r="AS198" i="13"/>
  <c r="BB197" i="13"/>
  <c r="AY197" i="13"/>
  <c r="AT197" i="13"/>
  <c r="AS197" i="13"/>
  <c r="BB196" i="13"/>
  <c r="AY196" i="13"/>
  <c r="AT196" i="13"/>
  <c r="AS196" i="13"/>
  <c r="BB195" i="13"/>
  <c r="AY195" i="13"/>
  <c r="AT195" i="13"/>
  <c r="AS195" i="13"/>
  <c r="BB194" i="13"/>
  <c r="AY194" i="13"/>
  <c r="AT194" i="13"/>
  <c r="AS194" i="13"/>
  <c r="BB193" i="13"/>
  <c r="AY193" i="13"/>
  <c r="AT193" i="13"/>
  <c r="AS193" i="13"/>
  <c r="BB192" i="13"/>
  <c r="AY192" i="13"/>
  <c r="AT192" i="13"/>
  <c r="AS192" i="13"/>
  <c r="BB191" i="13"/>
  <c r="AY191" i="13"/>
  <c r="AT191" i="13"/>
  <c r="AS191" i="13"/>
  <c r="BB190" i="13"/>
  <c r="AY190" i="13"/>
  <c r="AT190" i="13"/>
  <c r="AS190" i="13"/>
  <c r="BB189" i="13"/>
  <c r="AY189" i="13"/>
  <c r="AT189" i="13"/>
  <c r="AS189" i="13"/>
  <c r="BB188" i="13"/>
  <c r="AY188" i="13"/>
  <c r="AT188" i="13"/>
  <c r="AS188" i="13"/>
  <c r="BB187" i="13"/>
  <c r="AY187" i="13"/>
  <c r="AT187" i="13"/>
  <c r="AS187" i="13"/>
  <c r="BB186" i="13"/>
  <c r="AY186" i="13"/>
  <c r="AT186" i="13"/>
  <c r="AS186" i="13"/>
  <c r="BB185" i="13"/>
  <c r="AY185" i="13"/>
  <c r="AT185" i="13"/>
  <c r="AS185" i="13"/>
  <c r="BB184" i="13"/>
  <c r="AY184" i="13"/>
  <c r="AT184" i="13"/>
  <c r="AS184" i="13"/>
  <c r="BB183" i="13"/>
  <c r="AY183" i="13"/>
  <c r="AT183" i="13"/>
  <c r="AS183" i="13"/>
  <c r="BB182" i="13"/>
  <c r="AY182" i="13"/>
  <c r="AT182" i="13"/>
  <c r="AS182" i="13"/>
  <c r="BB181" i="13"/>
  <c r="AY181" i="13"/>
  <c r="AT181" i="13"/>
  <c r="AS181" i="13"/>
  <c r="BB180" i="13"/>
  <c r="AY180" i="13"/>
  <c r="AT180" i="13"/>
  <c r="AS180" i="13"/>
  <c r="BB179" i="13"/>
  <c r="AY179" i="13"/>
  <c r="AT179" i="13"/>
  <c r="AS179" i="13"/>
  <c r="BB178" i="13"/>
  <c r="AY178" i="13"/>
  <c r="AT178" i="13"/>
  <c r="AS178" i="13"/>
  <c r="BB177" i="13"/>
  <c r="AY177" i="13"/>
  <c r="AT177" i="13"/>
  <c r="AS177" i="13"/>
  <c r="BB176" i="13"/>
  <c r="AY176" i="13"/>
  <c r="AT176" i="13"/>
  <c r="AS176" i="13"/>
  <c r="BB175" i="13"/>
  <c r="AY175" i="13"/>
  <c r="AT175" i="13"/>
  <c r="AS175" i="13"/>
  <c r="BB174" i="13"/>
  <c r="AY174" i="13"/>
  <c r="AT174" i="13"/>
  <c r="AS174" i="13"/>
  <c r="BB173" i="13"/>
  <c r="AY173" i="13"/>
  <c r="AT173" i="13"/>
  <c r="AS173" i="13"/>
  <c r="BB172" i="13"/>
  <c r="AY172" i="13"/>
  <c r="AT172" i="13"/>
  <c r="AS172" i="13"/>
  <c r="BB171" i="13"/>
  <c r="AY171" i="13"/>
  <c r="AT171" i="13"/>
  <c r="AS171" i="13"/>
  <c r="BB170" i="13"/>
  <c r="AY170" i="13"/>
  <c r="AT170" i="13"/>
  <c r="AS170" i="13"/>
  <c r="BB169" i="13"/>
  <c r="AY169" i="13"/>
  <c r="AT169" i="13"/>
  <c r="AS169" i="13"/>
  <c r="BB168" i="13"/>
  <c r="AY168" i="13"/>
  <c r="AT168" i="13"/>
  <c r="AS168" i="13"/>
  <c r="BB167" i="13"/>
  <c r="AY167" i="13"/>
  <c r="AT167" i="13"/>
  <c r="AS167" i="13"/>
  <c r="BB166" i="13"/>
  <c r="AY166" i="13"/>
  <c r="AT166" i="13"/>
  <c r="AS166" i="13"/>
  <c r="BB165" i="13"/>
  <c r="AY165" i="13"/>
  <c r="AT165" i="13"/>
  <c r="AS165" i="13"/>
  <c r="BB164" i="13"/>
  <c r="AY164" i="13"/>
  <c r="AT164" i="13"/>
  <c r="AS164" i="13"/>
  <c r="BB163" i="13"/>
  <c r="AY163" i="13"/>
  <c r="AT163" i="13"/>
  <c r="AS163" i="13"/>
  <c r="BB162" i="13"/>
  <c r="AY162" i="13"/>
  <c r="AT162" i="13"/>
  <c r="AS162" i="13"/>
  <c r="BB161" i="13"/>
  <c r="AY161" i="13"/>
  <c r="AT161" i="13"/>
  <c r="AS161" i="13"/>
  <c r="BB160" i="13"/>
  <c r="AY160" i="13"/>
  <c r="AT160" i="13"/>
  <c r="AS160" i="13"/>
  <c r="BB159" i="13"/>
  <c r="AY159" i="13"/>
  <c r="AT159" i="13"/>
  <c r="AS159" i="13"/>
  <c r="BB158" i="13"/>
  <c r="AY158" i="13"/>
  <c r="AT158" i="13"/>
  <c r="AS158" i="13"/>
  <c r="BB157" i="13"/>
  <c r="AY157" i="13"/>
  <c r="AT157" i="13"/>
  <c r="AS157" i="13"/>
  <c r="BB156" i="13"/>
  <c r="AY156" i="13"/>
  <c r="AT156" i="13"/>
  <c r="AS156" i="13"/>
  <c r="BB155" i="13"/>
  <c r="AY155" i="13"/>
  <c r="AT155" i="13"/>
  <c r="AS155" i="13"/>
  <c r="BB154" i="13"/>
  <c r="AY154" i="13"/>
  <c r="AT154" i="13"/>
  <c r="AS154" i="13"/>
  <c r="BB153" i="13"/>
  <c r="AY153" i="13"/>
  <c r="AT153" i="13"/>
  <c r="AS153" i="13"/>
  <c r="BB152" i="13"/>
  <c r="AY152" i="13"/>
  <c r="AT152" i="13"/>
  <c r="AS152" i="13"/>
  <c r="BB151" i="13"/>
  <c r="AY151" i="13"/>
  <c r="AT151" i="13"/>
  <c r="AS151" i="13"/>
  <c r="BB150" i="13"/>
  <c r="AY150" i="13"/>
  <c r="AT150" i="13"/>
  <c r="AS150" i="13"/>
  <c r="BB149" i="13"/>
  <c r="AY149" i="13"/>
  <c r="AT149" i="13"/>
  <c r="AS149" i="13"/>
  <c r="BB148" i="13"/>
  <c r="AY148" i="13"/>
  <c r="AT148" i="13"/>
  <c r="AS148" i="13"/>
  <c r="BB147" i="13"/>
  <c r="AY147" i="13"/>
  <c r="AT147" i="13"/>
  <c r="AS147" i="13"/>
  <c r="BB146" i="13"/>
  <c r="AY146" i="13"/>
  <c r="AT146" i="13"/>
  <c r="AS146" i="13"/>
  <c r="BB145" i="13"/>
  <c r="AY145" i="13"/>
  <c r="AT145" i="13"/>
  <c r="AS145" i="13"/>
  <c r="BB144" i="13"/>
  <c r="AY144" i="13"/>
  <c r="AT144" i="13"/>
  <c r="AS144" i="13"/>
  <c r="BB143" i="13"/>
  <c r="AY143" i="13"/>
  <c r="AT143" i="13"/>
  <c r="AS143" i="13"/>
  <c r="BB142" i="13"/>
  <c r="AY142" i="13"/>
  <c r="AT142" i="13"/>
  <c r="AS142" i="13"/>
  <c r="BB141" i="13"/>
  <c r="AY141" i="13"/>
  <c r="AT141" i="13"/>
  <c r="AS141" i="13"/>
  <c r="BB140" i="13"/>
  <c r="AY140" i="13"/>
  <c r="AT140" i="13"/>
  <c r="AS140" i="13"/>
  <c r="BB139" i="13"/>
  <c r="AY139" i="13"/>
  <c r="AT139" i="13"/>
  <c r="AS139" i="13"/>
  <c r="BB138" i="13"/>
  <c r="AY138" i="13"/>
  <c r="AT138" i="13"/>
  <c r="AS138" i="13"/>
  <c r="BB137" i="13"/>
  <c r="AY137" i="13"/>
  <c r="AT137" i="13"/>
  <c r="AS137" i="13"/>
  <c r="BB136" i="13"/>
  <c r="AY136" i="13"/>
  <c r="AT136" i="13"/>
  <c r="AS136" i="13"/>
  <c r="BB135" i="13"/>
  <c r="AY135" i="13"/>
  <c r="AT135" i="13"/>
  <c r="AS135" i="13"/>
  <c r="BB134" i="13"/>
  <c r="AY134" i="13"/>
  <c r="AT134" i="13"/>
  <c r="AS134" i="13"/>
  <c r="BB133" i="13"/>
  <c r="AY133" i="13"/>
  <c r="AT133" i="13"/>
  <c r="AS133" i="13"/>
  <c r="BB132" i="13"/>
  <c r="AY132" i="13"/>
  <c r="AT132" i="13"/>
  <c r="AS132" i="13"/>
  <c r="BB131" i="13"/>
  <c r="AY131" i="13"/>
  <c r="AT131" i="13"/>
  <c r="AS131" i="13"/>
  <c r="BB130" i="13"/>
  <c r="AY130" i="13"/>
  <c r="AT130" i="13"/>
  <c r="AS130" i="13"/>
  <c r="BB129" i="13"/>
  <c r="AY129" i="13"/>
  <c r="AT129" i="13"/>
  <c r="AS129" i="13"/>
  <c r="BB128" i="13"/>
  <c r="AY128" i="13"/>
  <c r="AT128" i="13"/>
  <c r="AS128" i="13"/>
  <c r="BB127" i="13"/>
  <c r="AY127" i="13"/>
  <c r="AT127" i="13"/>
  <c r="AS127" i="13"/>
  <c r="BB126" i="13"/>
  <c r="AY126" i="13"/>
  <c r="AT126" i="13"/>
  <c r="AS126" i="13"/>
  <c r="BB125" i="13"/>
  <c r="AY125" i="13"/>
  <c r="AT125" i="13"/>
  <c r="AS125" i="13"/>
  <c r="BB124" i="13"/>
  <c r="AY124" i="13"/>
  <c r="AT124" i="13"/>
  <c r="AS124" i="13"/>
  <c r="BB123" i="13"/>
  <c r="AY123" i="13"/>
  <c r="AT123" i="13"/>
  <c r="AS123" i="13"/>
  <c r="BB122" i="13"/>
  <c r="AY122" i="13"/>
  <c r="AT122" i="13"/>
  <c r="AS122" i="13"/>
  <c r="BB121" i="13"/>
  <c r="AY121" i="13"/>
  <c r="AT121" i="13"/>
  <c r="AS121" i="13"/>
  <c r="BB120" i="13"/>
  <c r="AY120" i="13"/>
  <c r="AT120" i="13"/>
  <c r="AS120" i="13"/>
  <c r="BB119" i="13"/>
  <c r="AY119" i="13"/>
  <c r="AT119" i="13"/>
  <c r="AS119" i="13"/>
  <c r="BB118" i="13"/>
  <c r="AY118" i="13"/>
  <c r="AT118" i="13"/>
  <c r="AS118" i="13"/>
  <c r="BB117" i="13"/>
  <c r="AY117" i="13"/>
  <c r="AT117" i="13"/>
  <c r="AS117" i="13"/>
  <c r="BB116" i="13"/>
  <c r="AY116" i="13"/>
  <c r="AT116" i="13"/>
  <c r="AS116" i="13"/>
  <c r="BB115" i="13"/>
  <c r="AY115" i="13"/>
  <c r="AT115" i="13"/>
  <c r="AS115" i="13"/>
  <c r="BB114" i="13"/>
  <c r="AY114" i="13"/>
  <c r="AT114" i="13"/>
  <c r="AS114" i="13"/>
  <c r="BB113" i="13"/>
  <c r="AY113" i="13"/>
  <c r="AT113" i="13"/>
  <c r="AS113" i="13"/>
  <c r="BB112" i="13"/>
  <c r="AY112" i="13"/>
  <c r="AT112" i="13"/>
  <c r="AS112" i="13"/>
  <c r="BB111" i="13"/>
  <c r="AY111" i="13"/>
  <c r="AT111" i="13"/>
  <c r="AS111" i="13"/>
  <c r="BB110" i="13"/>
  <c r="AY110" i="13"/>
  <c r="AT110" i="13"/>
  <c r="AS110" i="13"/>
  <c r="BB109" i="13"/>
  <c r="AY109" i="13"/>
  <c r="AT109" i="13"/>
  <c r="AS109" i="13"/>
  <c r="BB108" i="13"/>
  <c r="AY108" i="13"/>
  <c r="AT108" i="13"/>
  <c r="AS108" i="13"/>
  <c r="BB107" i="13"/>
  <c r="AY107" i="13"/>
  <c r="AT107" i="13"/>
  <c r="AS107" i="13"/>
  <c r="BB106" i="13"/>
  <c r="AY106" i="13"/>
  <c r="AT106" i="13"/>
  <c r="AS106" i="13"/>
  <c r="BB105" i="13"/>
  <c r="AY105" i="13"/>
  <c r="AT105" i="13"/>
  <c r="AS105" i="13"/>
  <c r="BB104" i="13"/>
  <c r="AY104" i="13"/>
  <c r="AT104" i="13"/>
  <c r="AS104" i="13"/>
  <c r="BB103" i="13"/>
  <c r="AY103" i="13"/>
  <c r="AT103" i="13"/>
  <c r="AS103" i="13"/>
  <c r="BB102" i="13"/>
  <c r="AY102" i="13"/>
  <c r="AT102" i="13"/>
  <c r="AS102" i="13"/>
  <c r="BB101" i="13"/>
  <c r="AY101" i="13"/>
  <c r="AT101" i="13"/>
  <c r="AS101" i="13"/>
  <c r="BB100" i="13"/>
  <c r="AY100" i="13"/>
  <c r="AT100" i="13"/>
  <c r="AS100" i="13"/>
  <c r="BB99" i="13"/>
  <c r="AY99" i="13"/>
  <c r="AT99" i="13"/>
  <c r="AS99" i="13"/>
  <c r="BB98" i="13"/>
  <c r="AY98" i="13"/>
  <c r="AT98" i="13"/>
  <c r="AS98" i="13"/>
  <c r="BB97" i="13"/>
  <c r="AY97" i="13"/>
  <c r="AT97" i="13"/>
  <c r="AS97" i="13"/>
  <c r="BB96" i="13"/>
  <c r="AY96" i="13"/>
  <c r="AT96" i="13"/>
  <c r="AS96" i="13"/>
  <c r="BB95" i="13"/>
  <c r="AY95" i="13"/>
  <c r="AT95" i="13"/>
  <c r="AS95" i="13"/>
  <c r="BB94" i="13"/>
  <c r="AY94" i="13"/>
  <c r="AT94" i="13"/>
  <c r="AS94" i="13"/>
  <c r="BB93" i="13"/>
  <c r="AY93" i="13"/>
  <c r="AT93" i="13"/>
  <c r="AS93" i="13"/>
  <c r="BB92" i="13"/>
  <c r="AY92" i="13"/>
  <c r="AT92" i="13"/>
  <c r="AS92" i="13"/>
  <c r="BB91" i="13"/>
  <c r="AY91" i="13"/>
  <c r="AT91" i="13"/>
  <c r="AS91" i="13"/>
  <c r="BB90" i="13"/>
  <c r="AY90" i="13"/>
  <c r="AT90" i="13"/>
  <c r="AS90" i="13"/>
  <c r="BB89" i="13"/>
  <c r="AY89" i="13"/>
  <c r="AT89" i="13"/>
  <c r="AS89" i="13"/>
  <c r="BB88" i="13"/>
  <c r="AY88" i="13"/>
  <c r="AT88" i="13"/>
  <c r="AS88" i="13"/>
  <c r="BB87" i="13"/>
  <c r="AY87" i="13"/>
  <c r="AT87" i="13"/>
  <c r="AS87" i="13"/>
  <c r="BB86" i="13"/>
  <c r="AY86" i="13"/>
  <c r="AT86" i="13"/>
  <c r="AS86" i="13"/>
  <c r="BB85" i="13"/>
  <c r="AY85" i="13"/>
  <c r="AT85" i="13"/>
  <c r="AS85" i="13"/>
  <c r="BB84" i="13"/>
  <c r="AY84" i="13"/>
  <c r="AT84" i="13"/>
  <c r="AS84" i="13"/>
  <c r="BB83" i="13"/>
  <c r="AY83" i="13"/>
  <c r="AT83" i="13"/>
  <c r="AS83" i="13"/>
  <c r="BB82" i="13"/>
  <c r="AY82" i="13"/>
  <c r="AT82" i="13"/>
  <c r="AS82" i="13"/>
  <c r="BB81" i="13"/>
  <c r="AY81" i="13"/>
  <c r="AT81" i="13"/>
  <c r="AS81" i="13"/>
  <c r="BB80" i="13"/>
  <c r="AY80" i="13"/>
  <c r="AT80" i="13"/>
  <c r="AS80" i="13"/>
  <c r="BB79" i="13"/>
  <c r="AY79" i="13"/>
  <c r="AT79" i="13"/>
  <c r="AS79" i="13"/>
  <c r="BB78" i="13"/>
  <c r="AY78" i="13"/>
  <c r="AT78" i="13"/>
  <c r="AS78" i="13"/>
  <c r="BB77" i="13"/>
  <c r="AY77" i="13"/>
  <c r="AT77" i="13"/>
  <c r="AS77" i="13"/>
  <c r="BB76" i="13"/>
  <c r="AY76" i="13"/>
  <c r="AT76" i="13"/>
  <c r="AS76" i="13"/>
  <c r="BB75" i="13"/>
  <c r="AY75" i="13"/>
  <c r="AT75" i="13"/>
  <c r="AS75" i="13"/>
  <c r="BB74" i="13"/>
  <c r="AY74" i="13"/>
  <c r="AT74" i="13"/>
  <c r="AS74" i="13"/>
  <c r="BB73" i="13"/>
  <c r="AY73" i="13"/>
  <c r="AT73" i="13"/>
  <c r="AS73" i="13"/>
  <c r="BB72" i="13"/>
  <c r="AY72" i="13"/>
  <c r="AT72" i="13"/>
  <c r="AS72" i="13"/>
  <c r="BB71" i="13"/>
  <c r="AY71" i="13"/>
  <c r="AT71" i="13"/>
  <c r="AS71" i="13"/>
  <c r="BB70" i="13"/>
  <c r="AY70" i="13"/>
  <c r="AT70" i="13"/>
  <c r="AS70" i="13"/>
  <c r="BB69" i="13"/>
  <c r="AY69" i="13"/>
  <c r="AT69" i="13"/>
  <c r="AS69" i="13"/>
  <c r="BB68" i="13"/>
  <c r="AY68" i="13"/>
  <c r="AT68" i="13"/>
  <c r="AS68" i="13"/>
  <c r="BB67" i="13"/>
  <c r="AY67" i="13"/>
  <c r="AT67" i="13"/>
  <c r="AS67" i="13"/>
  <c r="BB66" i="13"/>
  <c r="AY66" i="13"/>
  <c r="AT66" i="13"/>
  <c r="AS66" i="13"/>
  <c r="BB65" i="13"/>
  <c r="AY65" i="13"/>
  <c r="AT65" i="13"/>
  <c r="AS65" i="13"/>
  <c r="BB64" i="13"/>
  <c r="AY64" i="13"/>
  <c r="AT64" i="13"/>
  <c r="AS64" i="13"/>
  <c r="BB63" i="13"/>
  <c r="AY63" i="13"/>
  <c r="AT63" i="13"/>
  <c r="AS63" i="13"/>
  <c r="BB62" i="13"/>
  <c r="AY62" i="13"/>
  <c r="AT62" i="13"/>
  <c r="AS62" i="13"/>
  <c r="BB61" i="13"/>
  <c r="AY61" i="13"/>
  <c r="AT61" i="13"/>
  <c r="AS61" i="13"/>
  <c r="BB60" i="13"/>
  <c r="AY60" i="13"/>
  <c r="AT60" i="13"/>
  <c r="AS60" i="13"/>
  <c r="BB59" i="13"/>
  <c r="AY59" i="13"/>
  <c r="AT59" i="13"/>
  <c r="AS59" i="13"/>
  <c r="BB58" i="13"/>
  <c r="AY58" i="13"/>
  <c r="AT58" i="13"/>
  <c r="AS58" i="13"/>
  <c r="BB57" i="13"/>
  <c r="AY57" i="13"/>
  <c r="AT57" i="13"/>
  <c r="AS57" i="13"/>
  <c r="BB56" i="13"/>
  <c r="AY56" i="13"/>
  <c r="AT56" i="13"/>
  <c r="AS56" i="13"/>
  <c r="BB55" i="13"/>
  <c r="AY55" i="13"/>
  <c r="AT55" i="13"/>
  <c r="AS55" i="13"/>
  <c r="BB54" i="13"/>
  <c r="AY54" i="13"/>
  <c r="AT54" i="13"/>
  <c r="AS54" i="13"/>
  <c r="BB53" i="13"/>
  <c r="AY53" i="13"/>
  <c r="AT53" i="13"/>
  <c r="AS53" i="13"/>
  <c r="BB52" i="13"/>
  <c r="AY52" i="13"/>
  <c r="AT52" i="13"/>
  <c r="AS52" i="13"/>
  <c r="BB51" i="13"/>
  <c r="AY51" i="13"/>
  <c r="AT51" i="13"/>
  <c r="AS51" i="13"/>
  <c r="BB50" i="13"/>
  <c r="AY50" i="13"/>
  <c r="AT50" i="13"/>
  <c r="AS50" i="13"/>
  <c r="BB49" i="13"/>
  <c r="AY49" i="13"/>
  <c r="AT49" i="13"/>
  <c r="AS49" i="13"/>
  <c r="BB48" i="13"/>
  <c r="AY48" i="13"/>
  <c r="AT48" i="13"/>
  <c r="AS48" i="13"/>
  <c r="BB47" i="13"/>
  <c r="AY47" i="13"/>
  <c r="AT47" i="13"/>
  <c r="AS47" i="13"/>
  <c r="BB46" i="13"/>
  <c r="AY46" i="13"/>
  <c r="AT46" i="13"/>
  <c r="AS46" i="13"/>
  <c r="BB45" i="13"/>
  <c r="AY45" i="13"/>
  <c r="AT45" i="13"/>
  <c r="AS45" i="13"/>
  <c r="BB44" i="13"/>
  <c r="AY44" i="13"/>
  <c r="AT44" i="13"/>
  <c r="AS44" i="13"/>
  <c r="BB43" i="13"/>
  <c r="AY43" i="13"/>
  <c r="AT43" i="13"/>
  <c r="AS43" i="13"/>
  <c r="BB42" i="13"/>
  <c r="AY42" i="13"/>
  <c r="AT42" i="13"/>
  <c r="AS42" i="13"/>
  <c r="BB41" i="13"/>
  <c r="AY41" i="13"/>
  <c r="AT41" i="13"/>
  <c r="AS41" i="13"/>
  <c r="BB40" i="13"/>
  <c r="AY40" i="13"/>
  <c r="AT40" i="13"/>
  <c r="AS40" i="13"/>
  <c r="BB39" i="13"/>
  <c r="AY39" i="13"/>
  <c r="AT39" i="13"/>
  <c r="AS39" i="13"/>
  <c r="BB38" i="13"/>
  <c r="AY38" i="13"/>
  <c r="AT38" i="13"/>
  <c r="AS38" i="13"/>
  <c r="BB37" i="13"/>
  <c r="AY37" i="13"/>
  <c r="AT37" i="13"/>
  <c r="AS37" i="13"/>
  <c r="BB36" i="13"/>
  <c r="AY36" i="13"/>
  <c r="AT36" i="13"/>
  <c r="AS36" i="13"/>
  <c r="BB35" i="13"/>
  <c r="AY35" i="13"/>
  <c r="AT35" i="13"/>
  <c r="AS35" i="13"/>
  <c r="BB34" i="13"/>
  <c r="AY34" i="13"/>
  <c r="AT34" i="13"/>
  <c r="AS34" i="13"/>
  <c r="BB33" i="13"/>
  <c r="AY33" i="13"/>
  <c r="AT33" i="13"/>
  <c r="AS33" i="13"/>
  <c r="BB32" i="13"/>
  <c r="AY32" i="13"/>
  <c r="AT32" i="13"/>
  <c r="AS32" i="13"/>
  <c r="BB31" i="13"/>
  <c r="AY31" i="13"/>
  <c r="AT31" i="13"/>
  <c r="AS31" i="13"/>
  <c r="BB30" i="13"/>
  <c r="AY30" i="13"/>
  <c r="AT30" i="13"/>
  <c r="AS30" i="13"/>
  <c r="BB29" i="13"/>
  <c r="AY29" i="13"/>
  <c r="AT29" i="13"/>
  <c r="AS29" i="13"/>
  <c r="BB28" i="13"/>
  <c r="AY28" i="13"/>
  <c r="AT28" i="13"/>
  <c r="AS28" i="13"/>
  <c r="BB27" i="13"/>
  <c r="AY27" i="13"/>
  <c r="AT27" i="13"/>
  <c r="AS27" i="13"/>
  <c r="BB26" i="13"/>
  <c r="AY26" i="13"/>
  <c r="AT26" i="13"/>
  <c r="AS26" i="13"/>
  <c r="BB25" i="13"/>
  <c r="AY25" i="13"/>
  <c r="AT25" i="13"/>
  <c r="AS25" i="13"/>
  <c r="BB24" i="13"/>
  <c r="AY24" i="13"/>
  <c r="AT24" i="13"/>
  <c r="AS24" i="13"/>
  <c r="BB23" i="13"/>
  <c r="AY23" i="13"/>
  <c r="AT23" i="13"/>
  <c r="AS23" i="13"/>
  <c r="BB22" i="13"/>
  <c r="AY22" i="13"/>
  <c r="AT22" i="13"/>
  <c r="AS22" i="13"/>
  <c r="BB21" i="13"/>
  <c r="AY21" i="13"/>
  <c r="AT21" i="13"/>
  <c r="AS21" i="13"/>
  <c r="BB20" i="13"/>
  <c r="AY20" i="13"/>
  <c r="AT20" i="13"/>
  <c r="AS20" i="13"/>
  <c r="BB19" i="13"/>
  <c r="AY19" i="13"/>
  <c r="AT19" i="13"/>
  <c r="AS19" i="13"/>
  <c r="BB18" i="13"/>
  <c r="AY18" i="13"/>
  <c r="AT18" i="13"/>
  <c r="AS18" i="13"/>
  <c r="BB17" i="13"/>
  <c r="AY17" i="13"/>
  <c r="AT17" i="13"/>
  <c r="AS17" i="13"/>
  <c r="BB16" i="13"/>
  <c r="AY16" i="13"/>
  <c r="AT16" i="13"/>
  <c r="AS16" i="13"/>
  <c r="BB15" i="13"/>
  <c r="AY15" i="13"/>
  <c r="AT15" i="13"/>
  <c r="AS15" i="13"/>
  <c r="BB14" i="13"/>
  <c r="AY14" i="13"/>
  <c r="AT14" i="13"/>
  <c r="AS14" i="13"/>
  <c r="BB13" i="13"/>
  <c r="AY13" i="13"/>
  <c r="AT13" i="13"/>
  <c r="AS13" i="13"/>
  <c r="BB12" i="13"/>
  <c r="AY12" i="13"/>
  <c r="AT12" i="13"/>
  <c r="AS12" i="13"/>
  <c r="BB11" i="13"/>
  <c r="AY11" i="13"/>
  <c r="AT11" i="13"/>
  <c r="AS11" i="13"/>
  <c r="BA18" i="14"/>
  <c r="BD18" i="14"/>
  <c r="BA19" i="14"/>
  <c r="BD19" i="14"/>
  <c r="BA20" i="14"/>
  <c r="BD20" i="14"/>
  <c r="BA21" i="14"/>
  <c r="BD21" i="14"/>
  <c r="BA22" i="14"/>
  <c r="BD22" i="14"/>
  <c r="BA23" i="14"/>
  <c r="BD23" i="14"/>
  <c r="BA24" i="14"/>
  <c r="BD24" i="14"/>
  <c r="BA25" i="14"/>
  <c r="BD25" i="14"/>
  <c r="BA26" i="14"/>
  <c r="BD26" i="14"/>
  <c r="BA27" i="14"/>
  <c r="BD27" i="14"/>
  <c r="BA28" i="14"/>
  <c r="BD28" i="14"/>
  <c r="BA29" i="14"/>
  <c r="BD29" i="14"/>
  <c r="BA30" i="14"/>
  <c r="BD30" i="14"/>
  <c r="BA31" i="14"/>
  <c r="BD31" i="14"/>
  <c r="BA32" i="14"/>
  <c r="BD32" i="14"/>
  <c r="BA33" i="14"/>
  <c r="BD33" i="14"/>
  <c r="BA34" i="14"/>
  <c r="BD34" i="14"/>
  <c r="BA35" i="14"/>
  <c r="BD35" i="14"/>
  <c r="BA36" i="14"/>
  <c r="BD36" i="14"/>
  <c r="BA37" i="14"/>
  <c r="BD37" i="14"/>
  <c r="BA38" i="14"/>
  <c r="BD38" i="14"/>
  <c r="BA39" i="14"/>
  <c r="BD39" i="14"/>
  <c r="BA40" i="14"/>
  <c r="BD40" i="14"/>
  <c r="BA41" i="14"/>
  <c r="BD41" i="14"/>
  <c r="BA42" i="14"/>
  <c r="BD42" i="14"/>
  <c r="BA43" i="14"/>
  <c r="BD43" i="14"/>
  <c r="BA44" i="14"/>
  <c r="BD44" i="14"/>
  <c r="BA45" i="14"/>
  <c r="BD45" i="14"/>
  <c r="BA46" i="14"/>
  <c r="BD46" i="14"/>
  <c r="BA47" i="14"/>
  <c r="BD47" i="14"/>
  <c r="BA48" i="14"/>
  <c r="BD48" i="14"/>
  <c r="BA49" i="14"/>
  <c r="BD49" i="14"/>
  <c r="BA50" i="14"/>
  <c r="BD50" i="14"/>
  <c r="BA51" i="14"/>
  <c r="BD51" i="14"/>
  <c r="BA52" i="14"/>
  <c r="BD52" i="14"/>
  <c r="BA53" i="14"/>
  <c r="BD53" i="14"/>
  <c r="BA54" i="14"/>
  <c r="BD54" i="14"/>
  <c r="BA55" i="14"/>
  <c r="BD55" i="14"/>
  <c r="BA56" i="14"/>
  <c r="BD56" i="14"/>
  <c r="BA57" i="14"/>
  <c r="BD57" i="14"/>
  <c r="BA58" i="14"/>
  <c r="BD58" i="14"/>
  <c r="BA59" i="14"/>
  <c r="BD59" i="14"/>
  <c r="BA60" i="14"/>
  <c r="BD60" i="14"/>
  <c r="BA61" i="14"/>
  <c r="BD61" i="14"/>
  <c r="BA62" i="14"/>
  <c r="BD62" i="14"/>
  <c r="BA63" i="14"/>
  <c r="BD63" i="14"/>
  <c r="BA64" i="14"/>
  <c r="BD64" i="14"/>
  <c r="BA65" i="14"/>
  <c r="BD65" i="14"/>
  <c r="BA66" i="14"/>
  <c r="BD66" i="14"/>
  <c r="BA67" i="14"/>
  <c r="BD67" i="14"/>
  <c r="BA68" i="14"/>
  <c r="BD68" i="14"/>
  <c r="BA69" i="14"/>
  <c r="BD69" i="14"/>
  <c r="BA70" i="14"/>
  <c r="BD70" i="14"/>
  <c r="BA71" i="14"/>
  <c r="BD71" i="14"/>
  <c r="BA72" i="14"/>
  <c r="BD72" i="14"/>
  <c r="BA73" i="14"/>
  <c r="BD73" i="14"/>
  <c r="BA74" i="14"/>
  <c r="BD74" i="14"/>
  <c r="BA75" i="14"/>
  <c r="BD75" i="14"/>
  <c r="BA76" i="14"/>
  <c r="BD76" i="14"/>
  <c r="BA77" i="14"/>
  <c r="BD77" i="14"/>
  <c r="BA78" i="14"/>
  <c r="BD78" i="14"/>
  <c r="BA79" i="14"/>
  <c r="BD79" i="14"/>
  <c r="BA80" i="14"/>
  <c r="BD80" i="14"/>
  <c r="BA81" i="14"/>
  <c r="BD81" i="14"/>
  <c r="BA82" i="14"/>
  <c r="BD82" i="14"/>
  <c r="BA83" i="14"/>
  <c r="BD83" i="14"/>
  <c r="BA84" i="14"/>
  <c r="BD84" i="14"/>
  <c r="BA85" i="14"/>
  <c r="BD85" i="14"/>
  <c r="BA86" i="14"/>
  <c r="BD86" i="14"/>
  <c r="BA87" i="14"/>
  <c r="BD87" i="14"/>
  <c r="BA88" i="14"/>
  <c r="BD88" i="14"/>
  <c r="BA89" i="14"/>
  <c r="BD89" i="14"/>
  <c r="BA90" i="14"/>
  <c r="BD90" i="14"/>
  <c r="BA91" i="14"/>
  <c r="BD91" i="14"/>
  <c r="BA92" i="14"/>
  <c r="BD92" i="14"/>
  <c r="BA93" i="14"/>
  <c r="BD93" i="14"/>
  <c r="BA94" i="14"/>
  <c r="BD94" i="14"/>
  <c r="BA95" i="14"/>
  <c r="BD95" i="14"/>
  <c r="BA96" i="14"/>
  <c r="BD96" i="14"/>
  <c r="BA97" i="14"/>
  <c r="BD97" i="14"/>
  <c r="BA98" i="14"/>
  <c r="BD98" i="14"/>
  <c r="BA99" i="14"/>
  <c r="BD99" i="14"/>
  <c r="BA100" i="14"/>
  <c r="BD100" i="14"/>
  <c r="BA101" i="14"/>
  <c r="BD101" i="14"/>
  <c r="BA102" i="14"/>
  <c r="BD102" i="14"/>
  <c r="BA103" i="14"/>
  <c r="BD103" i="14"/>
  <c r="BA104" i="14"/>
  <c r="BD104" i="14"/>
  <c r="BA105" i="14"/>
  <c r="BD105" i="14"/>
  <c r="BA106" i="14"/>
  <c r="BD106" i="14"/>
  <c r="BA107" i="14"/>
  <c r="BD107" i="14"/>
  <c r="BA108" i="14"/>
  <c r="BD108" i="14"/>
  <c r="BA109" i="14"/>
  <c r="BD109" i="14"/>
  <c r="BA110" i="14"/>
  <c r="BD110" i="14"/>
  <c r="BA111" i="14"/>
  <c r="BD111" i="14"/>
  <c r="BA112" i="14"/>
  <c r="BD112" i="14"/>
  <c r="BA113" i="14"/>
  <c r="BD113" i="14"/>
  <c r="BA114" i="14"/>
  <c r="BD114" i="14"/>
  <c r="BA115" i="14"/>
  <c r="BD115" i="14"/>
  <c r="BA116" i="14"/>
  <c r="BD116" i="14"/>
  <c r="BA117" i="14"/>
  <c r="BD117" i="14"/>
  <c r="BA118" i="14"/>
  <c r="BD118" i="14"/>
  <c r="BA119" i="14"/>
  <c r="BD119" i="14"/>
  <c r="BA120" i="14"/>
  <c r="BD120" i="14"/>
  <c r="BA121" i="14"/>
  <c r="BD121" i="14"/>
  <c r="BA122" i="14"/>
  <c r="BD122" i="14"/>
  <c r="BA123" i="14"/>
  <c r="BD123" i="14"/>
  <c r="BA124" i="14"/>
  <c r="BD124" i="14"/>
  <c r="BA125" i="14"/>
  <c r="BD125" i="14"/>
  <c r="BA126" i="14"/>
  <c r="BD126" i="14"/>
  <c r="BA127" i="14"/>
  <c r="BD127" i="14"/>
  <c r="BA128" i="14"/>
  <c r="BD128" i="14"/>
  <c r="BA129" i="14"/>
  <c r="BD129" i="14"/>
  <c r="BA130" i="14"/>
  <c r="BD130" i="14"/>
  <c r="BA131" i="14"/>
  <c r="BD131" i="14"/>
  <c r="BA132" i="14"/>
  <c r="BD132" i="14"/>
  <c r="BA133" i="14"/>
  <c r="BD133" i="14"/>
  <c r="BA134" i="14"/>
  <c r="BD134" i="14"/>
  <c r="BA135" i="14"/>
  <c r="BD135" i="14"/>
  <c r="BA136" i="14"/>
  <c r="BD136" i="14"/>
  <c r="BA137" i="14"/>
  <c r="BD137" i="14"/>
  <c r="BA138" i="14"/>
  <c r="BD138" i="14"/>
  <c r="BA139" i="14"/>
  <c r="BD139" i="14"/>
  <c r="BA140" i="14"/>
  <c r="BD140" i="14"/>
  <c r="BA141" i="14"/>
  <c r="BD141" i="14"/>
  <c r="BA142" i="14"/>
  <c r="BD142" i="14"/>
  <c r="BA143" i="14"/>
  <c r="BD143" i="14"/>
  <c r="BA144" i="14"/>
  <c r="BD144" i="14"/>
  <c r="BA145" i="14"/>
  <c r="BD145" i="14"/>
  <c r="BA146" i="14"/>
  <c r="BD146" i="14"/>
  <c r="BA147" i="14"/>
  <c r="BD147" i="14"/>
  <c r="BA148" i="14"/>
  <c r="BD148" i="14"/>
  <c r="BA149" i="14"/>
  <c r="BD149" i="14"/>
  <c r="BA150" i="14"/>
  <c r="BD150" i="14"/>
  <c r="BA151" i="14"/>
  <c r="BD151" i="14"/>
  <c r="BA152" i="14"/>
  <c r="BD152" i="14"/>
  <c r="BA153" i="14"/>
  <c r="BD153" i="14"/>
  <c r="BA154" i="14"/>
  <c r="BD154" i="14"/>
  <c r="BA155" i="14"/>
  <c r="BD155" i="14"/>
  <c r="BA156" i="14"/>
  <c r="BD156" i="14"/>
  <c r="BA157" i="14"/>
  <c r="BD157" i="14"/>
  <c r="BA158" i="14"/>
  <c r="BD158" i="14"/>
  <c r="BA159" i="14"/>
  <c r="BD159" i="14"/>
  <c r="BA160" i="14"/>
  <c r="BD160" i="14"/>
  <c r="BA161" i="14"/>
  <c r="BD161" i="14"/>
  <c r="BA162" i="14"/>
  <c r="BD162" i="14"/>
  <c r="BA163" i="14"/>
  <c r="BD163" i="14"/>
  <c r="BA164" i="14"/>
  <c r="BD164" i="14"/>
  <c r="BA165" i="14"/>
  <c r="BD165" i="14"/>
  <c r="BA166" i="14"/>
  <c r="BD166" i="14"/>
  <c r="BA167" i="14"/>
  <c r="BD167" i="14"/>
  <c r="BA168" i="14"/>
  <c r="BD168" i="14"/>
  <c r="BA169" i="14"/>
  <c r="BD169" i="14"/>
  <c r="BA170" i="14"/>
  <c r="BD170" i="14"/>
  <c r="BA171" i="14"/>
  <c r="BD171" i="14"/>
  <c r="BA172" i="14"/>
  <c r="BD172" i="14"/>
  <c r="BA173" i="14"/>
  <c r="BD173" i="14"/>
  <c r="BA174" i="14"/>
  <c r="BD174" i="14"/>
  <c r="BA175" i="14"/>
  <c r="BD175" i="14"/>
  <c r="BA176" i="14"/>
  <c r="BD176" i="14"/>
  <c r="BA177" i="14"/>
  <c r="BD177" i="14"/>
  <c r="BA178" i="14"/>
  <c r="BD178" i="14"/>
  <c r="BA179" i="14"/>
  <c r="BD179" i="14"/>
  <c r="BA180" i="14"/>
  <c r="BD180" i="14"/>
  <c r="BA181" i="14"/>
  <c r="BD181" i="14"/>
  <c r="BA182" i="14"/>
  <c r="BD182" i="14"/>
  <c r="BA183" i="14"/>
  <c r="BD183" i="14"/>
  <c r="BA184" i="14"/>
  <c r="BD184" i="14"/>
  <c r="BA185" i="14"/>
  <c r="BD185" i="14"/>
  <c r="BA186" i="14"/>
  <c r="BD186" i="14"/>
  <c r="BA187" i="14"/>
  <c r="BD187" i="14"/>
  <c r="BA188" i="14"/>
  <c r="BD188" i="14"/>
  <c r="BA189" i="14"/>
  <c r="BD189" i="14"/>
  <c r="BA190" i="14"/>
  <c r="BD190" i="14"/>
  <c r="BA191" i="14"/>
  <c r="BD191" i="14"/>
  <c r="BA192" i="14"/>
  <c r="BD192" i="14"/>
  <c r="BA193" i="14"/>
  <c r="BD193" i="14"/>
  <c r="BA194" i="14"/>
  <c r="BD194" i="14"/>
  <c r="BA195" i="14"/>
  <c r="BD195" i="14"/>
  <c r="BA196" i="14"/>
  <c r="BD196" i="14"/>
  <c r="BA197" i="14"/>
  <c r="BD197" i="14"/>
  <c r="BA198" i="14"/>
  <c r="BD198" i="14"/>
  <c r="BA199" i="14"/>
  <c r="BD199" i="14"/>
  <c r="BA200" i="14"/>
  <c r="BD200" i="14"/>
  <c r="BA201" i="14"/>
  <c r="BD201" i="14"/>
  <c r="BA202" i="14"/>
  <c r="BD202" i="14"/>
  <c r="BA203" i="14"/>
  <c r="BD203" i="14"/>
  <c r="BA204" i="14"/>
  <c r="BD204" i="14"/>
  <c r="BA205" i="14"/>
  <c r="BD205" i="14"/>
  <c r="BA206" i="14"/>
  <c r="BD206" i="14"/>
  <c r="BA207" i="14"/>
  <c r="BD207" i="14"/>
  <c r="BA208" i="14"/>
  <c r="BD208" i="14"/>
  <c r="BA209" i="14"/>
  <c r="BD209" i="14"/>
  <c r="BA210" i="14"/>
  <c r="BD210" i="14"/>
  <c r="BA211" i="14"/>
  <c r="BD211" i="14"/>
  <c r="BA212" i="14"/>
  <c r="BD212" i="14"/>
  <c r="BA213" i="14"/>
  <c r="BD213" i="14"/>
  <c r="BA214" i="14"/>
  <c r="BD214" i="14"/>
  <c r="BA215" i="14"/>
  <c r="BD215" i="14"/>
  <c r="BA216" i="14"/>
  <c r="BD216" i="14"/>
  <c r="BA217" i="14"/>
  <c r="BD217" i="14"/>
  <c r="BA218" i="14"/>
  <c r="BD218" i="14"/>
  <c r="BA219" i="14"/>
  <c r="BD219" i="14"/>
  <c r="BA220" i="14"/>
  <c r="BD220" i="14"/>
  <c r="BA221" i="14"/>
  <c r="BD221" i="14"/>
  <c r="BA222" i="14"/>
  <c r="BD222" i="14"/>
  <c r="BA223" i="14"/>
  <c r="BD223" i="14"/>
  <c r="BA224" i="14"/>
  <c r="BD224" i="14"/>
  <c r="BA225" i="14"/>
  <c r="BD225" i="14"/>
  <c r="BA226" i="14"/>
  <c r="BD226" i="14"/>
  <c r="BA227" i="14"/>
  <c r="BD227" i="14"/>
  <c r="BA228" i="14"/>
  <c r="BD228" i="14"/>
  <c r="BA229" i="14"/>
  <c r="BD229" i="14"/>
  <c r="BA230" i="14"/>
  <c r="BD230" i="14"/>
  <c r="BA231" i="14"/>
  <c r="BD231" i="14"/>
  <c r="BA232" i="14"/>
  <c r="BD232" i="14"/>
  <c r="BA233" i="14"/>
  <c r="BD233" i="14"/>
  <c r="BA234" i="14"/>
  <c r="BD234" i="14"/>
  <c r="BA235" i="14"/>
  <c r="BD235" i="14"/>
  <c r="BA236" i="14"/>
  <c r="BD236" i="14"/>
  <c r="BA237" i="14"/>
  <c r="BD237" i="14"/>
  <c r="BA238" i="14"/>
  <c r="BD238" i="14"/>
  <c r="BA239" i="14"/>
  <c r="BD239" i="14"/>
  <c r="BA240" i="14"/>
  <c r="BD240" i="14"/>
  <c r="BA241" i="14"/>
  <c r="BD241" i="14"/>
  <c r="BA242" i="14"/>
  <c r="BD242" i="14"/>
  <c r="BA243" i="14"/>
  <c r="BD243" i="14"/>
  <c r="BA244" i="14"/>
  <c r="BD244" i="14"/>
  <c r="BA245" i="14"/>
  <c r="BD245" i="14"/>
  <c r="BA246" i="14"/>
  <c r="BD246" i="14"/>
  <c r="BA247" i="14"/>
  <c r="BD247" i="14"/>
  <c r="BA248" i="14"/>
  <c r="BD248" i="14"/>
  <c r="BA249" i="14"/>
  <c r="BD249" i="14"/>
  <c r="BA250" i="14"/>
  <c r="BD250" i="14"/>
  <c r="BA251" i="14"/>
  <c r="BD251" i="14"/>
  <c r="BA252" i="14"/>
  <c r="BD252" i="14"/>
  <c r="BA253" i="14"/>
  <c r="BD253" i="14"/>
  <c r="BA254" i="14"/>
  <c r="BD254" i="14"/>
  <c r="BA255" i="14"/>
  <c r="BD255" i="14"/>
  <c r="BA256" i="14"/>
  <c r="BD256" i="14"/>
  <c r="BA257" i="14"/>
  <c r="BD257" i="14"/>
  <c r="BA258" i="14"/>
  <c r="BD258" i="14"/>
  <c r="BA259" i="14"/>
  <c r="BD259" i="14"/>
  <c r="BA260" i="14"/>
  <c r="BD260" i="14"/>
  <c r="BA261" i="14"/>
  <c r="BD261" i="14"/>
  <c r="BA262" i="14"/>
  <c r="BD262" i="14"/>
  <c r="BA263" i="14"/>
  <c r="BD263" i="14"/>
  <c r="BA264" i="14"/>
  <c r="BD264" i="14"/>
  <c r="BA265" i="14"/>
  <c r="BD265" i="14"/>
  <c r="BA266" i="14"/>
  <c r="BD266" i="14"/>
  <c r="BA267" i="14"/>
  <c r="BD267" i="14"/>
  <c r="BA268" i="14"/>
  <c r="BD268" i="14"/>
  <c r="BA269" i="14"/>
  <c r="BD269" i="14"/>
  <c r="BA270" i="14"/>
  <c r="BD270" i="14"/>
  <c r="BA271" i="14"/>
  <c r="BD271" i="14"/>
  <c r="BA272" i="14"/>
  <c r="BD272" i="14"/>
  <c r="BA273" i="14"/>
  <c r="BD273" i="14"/>
  <c r="BA274" i="14"/>
  <c r="BD274" i="14"/>
  <c r="BA275" i="14"/>
  <c r="BD275" i="14"/>
  <c r="BA276" i="14"/>
  <c r="BD276" i="14"/>
  <c r="BA277" i="14"/>
  <c r="BD277" i="14"/>
  <c r="BA278" i="14"/>
  <c r="BD278" i="14"/>
  <c r="BA279" i="14"/>
  <c r="BD279" i="14"/>
  <c r="BA280" i="14"/>
  <c r="BD280" i="14"/>
  <c r="BA281" i="14"/>
  <c r="BD281" i="14"/>
  <c r="BA282" i="14"/>
  <c r="BD282" i="14"/>
  <c r="BA283" i="14"/>
  <c r="BD283" i="14"/>
  <c r="BA284" i="14"/>
  <c r="BD284" i="14"/>
  <c r="BA285" i="14"/>
  <c r="BD285" i="14"/>
  <c r="BA286" i="14"/>
  <c r="BD286" i="14"/>
  <c r="BA287" i="14"/>
  <c r="BD287" i="14"/>
  <c r="BA288" i="14"/>
  <c r="BD288" i="14"/>
  <c r="BA289" i="14"/>
  <c r="BD289" i="14"/>
  <c r="BA290" i="14"/>
  <c r="BD290" i="14"/>
  <c r="BA291" i="14"/>
  <c r="BD291" i="14"/>
  <c r="BA292" i="14"/>
  <c r="BD292" i="14"/>
  <c r="BA293" i="14"/>
  <c r="BD293" i="14"/>
  <c r="BA294" i="14"/>
  <c r="BD294" i="14"/>
  <c r="BA295" i="14"/>
  <c r="BD295" i="14"/>
  <c r="BA296" i="14"/>
  <c r="BD296" i="14"/>
  <c r="BA297" i="14"/>
  <c r="BD297" i="14"/>
  <c r="BA298" i="14"/>
  <c r="BD298" i="14"/>
  <c r="BA299" i="14"/>
  <c r="BD299" i="14"/>
  <c r="BA300" i="14"/>
  <c r="BD300" i="14"/>
  <c r="BA301" i="14"/>
  <c r="BD301" i="14"/>
  <c r="BA302" i="14"/>
  <c r="BD302" i="14"/>
  <c r="BA303" i="14"/>
  <c r="BD303" i="14"/>
  <c r="BA304" i="14"/>
  <c r="BD304" i="14"/>
  <c r="BA305" i="14"/>
  <c r="BD305" i="14"/>
  <c r="BA306" i="14"/>
  <c r="BD306" i="14"/>
  <c r="BA307" i="14"/>
  <c r="BD307" i="14"/>
  <c r="BA308" i="14"/>
  <c r="BD308" i="14"/>
  <c r="BA309" i="14"/>
  <c r="BD309" i="14"/>
  <c r="BA310" i="14"/>
  <c r="BD310" i="14"/>
  <c r="BA311" i="14"/>
  <c r="BD311" i="14"/>
  <c r="BA312" i="14"/>
  <c r="BD312" i="14"/>
  <c r="BA313" i="14"/>
  <c r="BD313" i="14"/>
  <c r="BA314" i="14"/>
  <c r="BD314" i="14"/>
  <c r="BA315" i="14"/>
  <c r="BD315" i="14"/>
  <c r="BA316" i="14"/>
  <c r="BD316" i="14"/>
  <c r="BA317" i="14"/>
  <c r="BD317" i="14"/>
  <c r="BA318" i="14"/>
  <c r="BD318" i="14"/>
  <c r="BA319" i="14"/>
  <c r="BD319" i="14"/>
  <c r="BA320" i="14"/>
  <c r="BD320" i="14"/>
  <c r="BA321" i="14"/>
  <c r="BD321" i="14"/>
  <c r="BA322" i="14"/>
  <c r="BD322" i="14"/>
  <c r="BA323" i="14"/>
  <c r="BD323" i="14"/>
  <c r="BA324" i="14"/>
  <c r="BD324" i="14"/>
  <c r="BA325" i="14"/>
  <c r="BD325" i="14"/>
  <c r="BA326" i="14"/>
  <c r="BD326" i="14"/>
  <c r="BA327" i="14"/>
  <c r="BD327" i="14"/>
  <c r="BA328" i="14"/>
  <c r="BD328" i="14"/>
  <c r="BA329" i="14"/>
  <c r="BD329" i="14"/>
  <c r="BA330" i="14"/>
  <c r="BD330" i="14"/>
  <c r="BA331" i="14"/>
  <c r="BD331" i="14"/>
  <c r="BA332" i="14"/>
  <c r="BD332" i="14"/>
  <c r="BA333" i="14"/>
  <c r="BD333" i="14"/>
  <c r="BA334" i="14"/>
  <c r="BD334" i="14"/>
  <c r="BA335" i="14"/>
  <c r="BD335" i="14"/>
  <c r="BA336" i="14"/>
  <c r="BD336" i="14"/>
  <c r="BA337" i="14"/>
  <c r="BD337" i="14"/>
  <c r="BA338" i="14"/>
  <c r="BD338" i="14"/>
  <c r="BA339" i="14"/>
  <c r="BD339" i="14"/>
  <c r="BA340" i="14"/>
  <c r="BD340" i="14"/>
  <c r="BA341" i="14"/>
  <c r="BD341" i="14"/>
  <c r="BA342" i="14"/>
  <c r="BD342" i="14"/>
  <c r="BA343" i="14"/>
  <c r="BD343" i="14"/>
  <c r="BA344" i="14"/>
  <c r="BD344" i="14"/>
  <c r="BA345" i="14"/>
  <c r="BD345" i="14"/>
  <c r="BA346" i="14"/>
  <c r="BD346" i="14"/>
  <c r="BA347" i="14"/>
  <c r="BD347" i="14"/>
  <c r="BA348" i="14"/>
  <c r="BD348" i="14"/>
  <c r="BA349" i="14"/>
  <c r="BD349" i="14"/>
  <c r="BA350" i="14"/>
  <c r="BD350" i="14"/>
  <c r="BA351" i="14"/>
  <c r="BD351" i="14"/>
  <c r="BA352" i="14"/>
  <c r="BD352" i="14"/>
  <c r="BA353" i="14"/>
  <c r="BD353" i="14"/>
  <c r="BA354" i="14"/>
  <c r="BD354" i="14"/>
  <c r="BA355" i="14"/>
  <c r="BD355" i="14"/>
  <c r="BA356" i="14"/>
  <c r="BD356" i="14"/>
  <c r="BA357" i="14"/>
  <c r="BD357" i="14"/>
  <c r="BA358" i="14"/>
  <c r="BD358" i="14"/>
  <c r="BA359" i="14"/>
  <c r="BD359" i="14"/>
  <c r="BA360" i="14"/>
  <c r="BD360" i="14"/>
  <c r="BA361" i="14"/>
  <c r="BD361" i="14"/>
  <c r="BA362" i="14"/>
  <c r="BD362" i="14"/>
  <c r="BA363" i="14"/>
  <c r="BD363" i="14"/>
  <c r="BA364" i="14"/>
  <c r="BD364" i="14"/>
  <c r="BA365" i="14"/>
  <c r="BD365" i="14"/>
  <c r="BA366" i="14"/>
  <c r="BD366" i="14"/>
  <c r="BA367" i="14"/>
  <c r="BD367" i="14"/>
  <c r="BA368" i="14"/>
  <c r="BD368" i="14"/>
  <c r="BA369" i="14"/>
  <c r="BD369" i="14"/>
  <c r="BA370" i="14"/>
  <c r="BD370" i="14"/>
  <c r="BA371" i="14"/>
  <c r="BD371" i="14"/>
  <c r="BA372" i="14"/>
  <c r="BD372" i="14"/>
  <c r="BA373" i="14"/>
  <c r="BD373" i="14"/>
  <c r="BA374" i="14"/>
  <c r="BD374" i="14"/>
  <c r="BA375" i="14"/>
  <c r="BD375" i="14"/>
  <c r="BA376" i="14"/>
  <c r="BD376" i="14"/>
  <c r="BA377" i="14"/>
  <c r="BD377" i="14"/>
  <c r="BA378" i="14"/>
  <c r="BD378" i="14"/>
  <c r="BA379" i="14"/>
  <c r="BD379" i="14"/>
  <c r="BA380" i="14"/>
  <c r="BD380" i="14"/>
  <c r="BA381" i="14"/>
  <c r="BD381" i="14"/>
  <c r="BA382" i="14"/>
  <c r="BD382" i="14"/>
  <c r="BA383" i="14"/>
  <c r="BD383" i="14"/>
  <c r="BA384" i="14"/>
  <c r="BD384" i="14"/>
  <c r="BA385" i="14"/>
  <c r="BD385" i="14"/>
  <c r="BA386" i="14"/>
  <c r="BD386" i="14"/>
  <c r="BA387" i="14"/>
  <c r="BD387" i="14"/>
  <c r="BA388" i="14"/>
  <c r="BD388" i="14"/>
  <c r="BA389" i="14"/>
  <c r="BD389" i="14"/>
  <c r="BA390" i="14"/>
  <c r="BD390" i="14"/>
  <c r="BA391" i="14"/>
  <c r="BD391" i="14"/>
  <c r="BA392" i="14"/>
  <c r="BD392" i="14"/>
  <c r="BA393" i="14"/>
  <c r="BD393" i="14"/>
  <c r="BA394" i="14"/>
  <c r="BD394" i="14"/>
  <c r="BA395" i="14"/>
  <c r="BD395" i="14"/>
  <c r="BA396" i="14"/>
  <c r="BD396" i="14"/>
  <c r="BA397" i="14"/>
  <c r="BD397" i="14"/>
  <c r="BA398" i="14"/>
  <c r="BD398" i="14"/>
  <c r="BA399" i="14"/>
  <c r="BD399" i="14"/>
  <c r="BA400" i="14"/>
  <c r="BD400" i="14"/>
  <c r="BA401" i="14"/>
  <c r="BD401" i="14"/>
  <c r="BA402" i="14"/>
  <c r="BD402" i="14"/>
  <c r="BA403" i="14"/>
  <c r="BD403" i="14"/>
  <c r="BA404" i="14"/>
  <c r="BD404" i="14"/>
  <c r="BA405" i="14"/>
  <c r="BD405" i="14"/>
  <c r="BA406" i="14"/>
  <c r="BD406" i="14"/>
  <c r="BA407" i="14"/>
  <c r="BD407" i="14"/>
  <c r="BA408" i="14"/>
  <c r="BD408" i="14"/>
  <c r="BA409" i="14"/>
  <c r="BD409" i="14"/>
  <c r="BA410" i="14"/>
  <c r="BD410" i="14"/>
  <c r="BA411" i="14"/>
  <c r="BD411" i="14"/>
  <c r="BA412" i="14"/>
  <c r="BD412" i="14"/>
  <c r="BA413" i="14"/>
  <c r="BD413" i="14"/>
  <c r="BA414" i="14"/>
  <c r="BD414" i="14"/>
  <c r="BA415" i="14"/>
  <c r="BD415" i="14"/>
  <c r="BA416" i="14"/>
  <c r="BD416" i="14"/>
  <c r="BA417" i="14"/>
  <c r="BD417" i="14"/>
  <c r="BA418" i="14"/>
  <c r="BD418" i="14"/>
  <c r="BA419" i="14"/>
  <c r="BD419" i="14"/>
  <c r="BA420" i="14"/>
  <c r="BD420" i="14"/>
  <c r="BA421" i="14"/>
  <c r="BD421" i="14"/>
  <c r="BA422" i="14"/>
  <c r="BD422" i="14"/>
  <c r="BA423" i="14"/>
  <c r="BD423" i="14"/>
  <c r="BA424" i="14"/>
  <c r="BD424" i="14"/>
  <c r="BA425" i="14"/>
  <c r="BD425" i="14"/>
  <c r="BA426" i="14"/>
  <c r="BD426" i="14"/>
  <c r="BA427" i="14"/>
  <c r="BD427" i="14"/>
  <c r="BA428" i="14"/>
  <c r="BD428" i="14"/>
  <c r="BA429" i="14"/>
  <c r="BD429" i="14"/>
  <c r="BA430" i="14"/>
  <c r="BD430" i="14"/>
  <c r="BA431" i="14"/>
  <c r="BD431" i="14"/>
  <c r="BA432" i="14"/>
  <c r="BD432" i="14"/>
  <c r="BA433" i="14"/>
  <c r="BD433" i="14"/>
  <c r="BA434" i="14"/>
  <c r="BD434" i="14"/>
  <c r="BA435" i="14"/>
  <c r="BD435" i="14"/>
  <c r="BA436" i="14"/>
  <c r="BD436" i="14"/>
  <c r="BA437" i="14"/>
  <c r="BD437" i="14"/>
  <c r="BA438" i="14"/>
  <c r="BD438" i="14"/>
  <c r="BA439" i="14"/>
  <c r="BD439" i="14"/>
  <c r="BA440" i="14"/>
  <c r="BD440" i="14"/>
  <c r="BA441" i="14"/>
  <c r="BD441" i="14"/>
  <c r="BA442" i="14"/>
  <c r="BD442" i="14"/>
  <c r="BA443" i="14"/>
  <c r="BD443" i="14"/>
  <c r="BA444" i="14"/>
  <c r="BD444" i="14"/>
  <c r="BA445" i="14"/>
  <c r="BD445" i="14"/>
  <c r="BA446" i="14"/>
  <c r="BD446" i="14"/>
  <c r="BA447" i="14"/>
  <c r="BD447" i="14"/>
  <c r="BA448" i="14"/>
  <c r="BD448" i="14"/>
  <c r="BA449" i="14"/>
  <c r="BD449" i="14"/>
  <c r="BA450" i="14"/>
  <c r="BD450" i="14"/>
  <c r="BA451" i="14"/>
  <c r="BD451" i="14"/>
  <c r="BA452" i="14"/>
  <c r="BD452" i="14"/>
  <c r="BA453" i="14"/>
  <c r="BD453" i="14"/>
  <c r="BA454" i="14"/>
  <c r="BD454" i="14"/>
  <c r="BA455" i="14"/>
  <c r="BD455" i="14"/>
  <c r="BA456" i="14"/>
  <c r="BD456" i="14"/>
  <c r="BA457" i="14"/>
  <c r="BD457" i="14"/>
  <c r="BA458" i="14"/>
  <c r="BD458" i="14"/>
  <c r="BA459" i="14"/>
  <c r="BD459" i="14"/>
  <c r="BA460" i="14"/>
  <c r="BD460" i="14"/>
  <c r="BA461" i="14"/>
  <c r="BD461" i="14"/>
  <c r="BA462" i="14"/>
  <c r="BD462" i="14"/>
  <c r="BA463" i="14"/>
  <c r="BD463" i="14"/>
  <c r="BA464" i="14"/>
  <c r="BD464" i="14"/>
  <c r="BA465" i="14"/>
  <c r="BD465" i="14"/>
  <c r="BA466" i="14"/>
  <c r="BD466" i="14"/>
  <c r="BA467" i="14"/>
  <c r="BD467" i="14"/>
  <c r="BA468" i="14"/>
  <c r="BD468" i="14"/>
  <c r="BA469" i="14"/>
  <c r="BD469" i="14"/>
  <c r="BA470" i="14"/>
  <c r="BD470" i="14"/>
  <c r="BA471" i="14"/>
  <c r="BD471" i="14"/>
  <c r="BA472" i="14"/>
  <c r="BD472" i="14"/>
  <c r="BA473" i="14"/>
  <c r="BD473" i="14"/>
  <c r="BA474" i="14"/>
  <c r="BD474" i="14"/>
  <c r="BA475" i="14"/>
  <c r="BD475" i="14"/>
  <c r="BA476" i="14"/>
  <c r="BD476" i="14"/>
  <c r="BA477" i="14"/>
  <c r="BD477" i="14"/>
  <c r="BA478" i="14"/>
  <c r="BD478" i="14"/>
  <c r="BA479" i="14"/>
  <c r="BD479" i="14"/>
  <c r="BA480" i="14"/>
  <c r="BD480" i="14"/>
  <c r="BA481" i="14"/>
  <c r="BD481" i="14"/>
  <c r="BA482" i="14"/>
  <c r="BD482" i="14"/>
  <c r="BA483" i="14"/>
  <c r="BD483" i="14"/>
  <c r="BA484" i="14"/>
  <c r="BD484" i="14"/>
  <c r="BA485" i="14"/>
  <c r="BD485" i="14"/>
  <c r="BA486" i="14"/>
  <c r="BD486" i="14"/>
  <c r="BA487" i="14"/>
  <c r="BD487" i="14"/>
  <c r="BA488" i="14"/>
  <c r="BD488" i="14"/>
  <c r="BA489" i="14"/>
  <c r="BD489" i="14"/>
  <c r="BA490" i="14"/>
  <c r="BD490" i="14"/>
  <c r="BA491" i="14"/>
  <c r="BD491" i="14"/>
  <c r="BA492" i="14"/>
  <c r="BD492" i="14"/>
  <c r="BA493" i="14"/>
  <c r="BD493" i="14"/>
  <c r="BA494" i="14"/>
  <c r="BD494" i="14"/>
  <c r="BA495" i="14"/>
  <c r="BD495" i="14"/>
  <c r="BA496" i="14"/>
  <c r="BD496" i="14"/>
  <c r="BA497" i="14"/>
  <c r="BD497" i="14"/>
  <c r="BA498" i="14"/>
  <c r="BD498" i="14"/>
  <c r="BA499" i="14"/>
  <c r="BD499" i="14"/>
  <c r="BA500" i="14"/>
  <c r="BD500" i="14"/>
  <c r="BD17" i="14"/>
  <c r="BA17" i="14"/>
  <c r="BD16" i="14"/>
  <c r="BA16" i="14"/>
  <c r="BD15" i="14"/>
  <c r="BA15" i="14"/>
  <c r="BD14" i="14"/>
  <c r="BA14" i="14"/>
  <c r="BD13" i="14"/>
  <c r="BA13" i="14"/>
  <c r="BD12" i="14"/>
  <c r="BA12" i="14"/>
  <c r="BA11" i="14"/>
  <c r="BD11" i="14"/>
  <c r="M11" i="16"/>
  <c r="AV11" i="16" s="1"/>
  <c r="M11" i="15"/>
  <c r="AV11" i="15" s="1"/>
  <c r="M11" i="6"/>
  <c r="AV11" i="6" s="1"/>
  <c r="AV11" i="11"/>
  <c r="M11" i="3"/>
  <c r="AV11" i="3" s="1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AX13" i="14"/>
  <c r="N11" i="13"/>
  <c r="N12" i="13" s="1"/>
  <c r="N13" i="13" s="1"/>
  <c r="N14" i="13" s="1"/>
  <c r="N15" i="13" s="1"/>
  <c r="N16" i="13" s="1"/>
  <c r="N17" i="13" s="1"/>
  <c r="N18" i="13" s="1"/>
  <c r="N19" i="13" s="1"/>
  <c r="N20" i="13" s="1"/>
  <c r="N21" i="13" s="1"/>
  <c r="N22" i="13" s="1"/>
  <c r="N23" i="13" s="1"/>
  <c r="N24" i="13" s="1"/>
  <c r="N25" i="13" s="1"/>
  <c r="N26" i="13" s="1"/>
  <c r="N27" i="13" s="1"/>
  <c r="N28" i="13" s="1"/>
  <c r="N29" i="13" s="1"/>
  <c r="N30" i="13" s="1"/>
  <c r="N31" i="13" s="1"/>
  <c r="N32" i="13" s="1"/>
  <c r="N33" i="13" s="1"/>
  <c r="N34" i="13" s="1"/>
  <c r="N35" i="13" s="1"/>
  <c r="N36" i="13" s="1"/>
  <c r="N37" i="13" s="1"/>
  <c r="N38" i="13" s="1"/>
  <c r="N39" i="13" s="1"/>
  <c r="N40" i="13" s="1"/>
  <c r="N41" i="13" s="1"/>
  <c r="N42" i="13" s="1"/>
  <c r="N43" i="13" s="1"/>
  <c r="N44" i="13" s="1"/>
  <c r="N45" i="13" s="1"/>
  <c r="N46" i="13" s="1"/>
  <c r="N47" i="13" s="1"/>
  <c r="N48" i="13" s="1"/>
  <c r="N49" i="13" s="1"/>
  <c r="N50" i="13" s="1"/>
  <c r="N51" i="13" s="1"/>
  <c r="N52" i="13" s="1"/>
  <c r="N53" i="13" s="1"/>
  <c r="N54" i="13" s="1"/>
  <c r="N55" i="13" s="1"/>
  <c r="N56" i="13" s="1"/>
  <c r="N57" i="13" s="1"/>
  <c r="N58" i="13" s="1"/>
  <c r="N59" i="13" s="1"/>
  <c r="N60" i="13" s="1"/>
  <c r="N61" i="13" s="1"/>
  <c r="N62" i="13" s="1"/>
  <c r="N63" i="13" s="1"/>
  <c r="N64" i="13" s="1"/>
  <c r="N65" i="13" s="1"/>
  <c r="N66" i="13" s="1"/>
  <c r="N67" i="13" s="1"/>
  <c r="N68" i="13" s="1"/>
  <c r="N69" i="13" s="1"/>
  <c r="N70" i="13" s="1"/>
  <c r="N71" i="13" s="1"/>
  <c r="N72" i="13" s="1"/>
  <c r="N73" i="13" s="1"/>
  <c r="N74" i="13" s="1"/>
  <c r="N75" i="13" s="1"/>
  <c r="N76" i="13" s="1"/>
  <c r="N77" i="13" s="1"/>
  <c r="N78" i="13" s="1"/>
  <c r="N79" i="13" s="1"/>
  <c r="N80" i="13" s="1"/>
  <c r="N81" i="13" s="1"/>
  <c r="N82" i="13" s="1"/>
  <c r="N83" i="13" s="1"/>
  <c r="N84" i="13" s="1"/>
  <c r="N85" i="13" s="1"/>
  <c r="N86" i="13" s="1"/>
  <c r="N87" i="13" s="1"/>
  <c r="N88" i="13" s="1"/>
  <c r="N89" i="13" s="1"/>
  <c r="N90" i="13" s="1"/>
  <c r="N91" i="13" s="1"/>
  <c r="N92" i="13" s="1"/>
  <c r="N93" i="13" s="1"/>
  <c r="N94" i="13" s="1"/>
  <c r="N95" i="13" s="1"/>
  <c r="N96" i="13" s="1"/>
  <c r="N97" i="13" s="1"/>
  <c r="N98" i="13" s="1"/>
  <c r="N99" i="13" s="1"/>
  <c r="N100" i="13" s="1"/>
  <c r="N101" i="13" s="1"/>
  <c r="N102" i="13" s="1"/>
  <c r="N103" i="13" s="1"/>
  <c r="N104" i="13" s="1"/>
  <c r="N105" i="13" s="1"/>
  <c r="N106" i="13" s="1"/>
  <c r="N107" i="13" s="1"/>
  <c r="N108" i="13" s="1"/>
  <c r="N109" i="13" s="1"/>
  <c r="N110" i="13" s="1"/>
  <c r="N111" i="13" s="1"/>
  <c r="N112" i="13" s="1"/>
  <c r="N113" i="13" s="1"/>
  <c r="N114" i="13" s="1"/>
  <c r="N115" i="13" s="1"/>
  <c r="N116" i="13" s="1"/>
  <c r="N117" i="13" s="1"/>
  <c r="N118" i="13" s="1"/>
  <c r="N119" i="13" s="1"/>
  <c r="N120" i="13" s="1"/>
  <c r="N121" i="13" s="1"/>
  <c r="N122" i="13" s="1"/>
  <c r="N123" i="13" s="1"/>
  <c r="N124" i="13" s="1"/>
  <c r="N125" i="13" s="1"/>
  <c r="N126" i="13" s="1"/>
  <c r="N127" i="13" s="1"/>
  <c r="N128" i="13" s="1"/>
  <c r="N129" i="13" s="1"/>
  <c r="N130" i="13" s="1"/>
  <c r="N131" i="13" s="1"/>
  <c r="N132" i="13" s="1"/>
  <c r="N133" i="13" s="1"/>
  <c r="N134" i="13" s="1"/>
  <c r="N135" i="13" s="1"/>
  <c r="N136" i="13" s="1"/>
  <c r="N137" i="13" s="1"/>
  <c r="N138" i="13" s="1"/>
  <c r="N139" i="13" s="1"/>
  <c r="N140" i="13" s="1"/>
  <c r="N141" i="13" s="1"/>
  <c r="N142" i="13" s="1"/>
  <c r="N143" i="13" s="1"/>
  <c r="N144" i="13" s="1"/>
  <c r="N145" i="13" s="1"/>
  <c r="N146" i="13" s="1"/>
  <c r="N147" i="13" s="1"/>
  <c r="N148" i="13" s="1"/>
  <c r="N149" i="13" s="1"/>
  <c r="N150" i="13" s="1"/>
  <c r="N151" i="13" s="1"/>
  <c r="N152" i="13" s="1"/>
  <c r="N153" i="13" s="1"/>
  <c r="N154" i="13" s="1"/>
  <c r="N155" i="13" s="1"/>
  <c r="N156" i="13" s="1"/>
  <c r="N157" i="13" s="1"/>
  <c r="N158" i="13" s="1"/>
  <c r="N159" i="13" s="1"/>
  <c r="N160" i="13" s="1"/>
  <c r="N161" i="13" s="1"/>
  <c r="N162" i="13" s="1"/>
  <c r="N163" i="13" s="1"/>
  <c r="N164" i="13" s="1"/>
  <c r="N165" i="13" s="1"/>
  <c r="N166" i="13" s="1"/>
  <c r="N167" i="13" s="1"/>
  <c r="N168" i="13" s="1"/>
  <c r="N169" i="13" s="1"/>
  <c r="N170" i="13" s="1"/>
  <c r="N171" i="13" s="1"/>
  <c r="N172" i="13" s="1"/>
  <c r="N173" i="13" s="1"/>
  <c r="N174" i="13" s="1"/>
  <c r="N175" i="13" s="1"/>
  <c r="N176" i="13" s="1"/>
  <c r="N177" i="13" s="1"/>
  <c r="N178" i="13" s="1"/>
  <c r="N179" i="13" s="1"/>
  <c r="N180" i="13" s="1"/>
  <c r="N181" i="13" s="1"/>
  <c r="N182" i="13" s="1"/>
  <c r="N183" i="13" s="1"/>
  <c r="N184" i="13" s="1"/>
  <c r="N185" i="13" s="1"/>
  <c r="N186" i="13" s="1"/>
  <c r="N187" i="13" s="1"/>
  <c r="N188" i="13" s="1"/>
  <c r="N189" i="13" s="1"/>
  <c r="N190" i="13" s="1"/>
  <c r="N191" i="13" s="1"/>
  <c r="N192" i="13" s="1"/>
  <c r="N193" i="13" s="1"/>
  <c r="N194" i="13" s="1"/>
  <c r="N195" i="13" s="1"/>
  <c r="N196" i="13" s="1"/>
  <c r="N197" i="13" s="1"/>
  <c r="N198" i="13" s="1"/>
  <c r="N199" i="13" s="1"/>
  <c r="N200" i="13" s="1"/>
  <c r="N201" i="13" s="1"/>
  <c r="N202" i="13" s="1"/>
  <c r="N203" i="13" s="1"/>
  <c r="N204" i="13" s="1"/>
  <c r="N205" i="13" s="1"/>
  <c r="N206" i="13" s="1"/>
  <c r="N207" i="13" s="1"/>
  <c r="N208" i="13" s="1"/>
  <c r="N209" i="13" s="1"/>
  <c r="N210" i="13" s="1"/>
  <c r="N211" i="13" s="1"/>
  <c r="N212" i="13" s="1"/>
  <c r="N213" i="13" s="1"/>
  <c r="N214" i="13" s="1"/>
  <c r="N215" i="13" s="1"/>
  <c r="N216" i="13" s="1"/>
  <c r="N217" i="13" s="1"/>
  <c r="N218" i="13" s="1"/>
  <c r="N219" i="13" s="1"/>
  <c r="N220" i="13" s="1"/>
  <c r="N221" i="13" s="1"/>
  <c r="N222" i="13" s="1"/>
  <c r="N223" i="13" s="1"/>
  <c r="N224" i="13" s="1"/>
  <c r="N225" i="13" s="1"/>
  <c r="N226" i="13" s="1"/>
  <c r="N227" i="13" s="1"/>
  <c r="N228" i="13" s="1"/>
  <c r="N229" i="13" s="1"/>
  <c r="N230" i="13" s="1"/>
  <c r="N231" i="13" s="1"/>
  <c r="N232" i="13" s="1"/>
  <c r="N233" i="13" s="1"/>
  <c r="N234" i="13" s="1"/>
  <c r="N235" i="13" s="1"/>
  <c r="N236" i="13" s="1"/>
  <c r="N237" i="13" s="1"/>
  <c r="N238" i="13" s="1"/>
  <c r="N239" i="13" s="1"/>
  <c r="N240" i="13" s="1"/>
  <c r="N241" i="13" s="1"/>
  <c r="N242" i="13" s="1"/>
  <c r="N243" i="13" s="1"/>
  <c r="N244" i="13" s="1"/>
  <c r="N245" i="13" s="1"/>
  <c r="N246" i="13" s="1"/>
  <c r="N247" i="13" s="1"/>
  <c r="N248" i="13" s="1"/>
  <c r="N249" i="13" s="1"/>
  <c r="N250" i="13" s="1"/>
  <c r="N251" i="13" s="1"/>
  <c r="N252" i="13" s="1"/>
  <c r="N253" i="13" s="1"/>
  <c r="N254" i="13" s="1"/>
  <c r="N255" i="13" s="1"/>
  <c r="N256" i="13" s="1"/>
  <c r="N257" i="13" s="1"/>
  <c r="N258" i="13" s="1"/>
  <c r="N259" i="13" s="1"/>
  <c r="N260" i="13" s="1"/>
  <c r="N261" i="13" s="1"/>
  <c r="N262" i="13" s="1"/>
  <c r="N263" i="13" s="1"/>
  <c r="N264" i="13" s="1"/>
  <c r="N265" i="13" s="1"/>
  <c r="N266" i="13" s="1"/>
  <c r="N267" i="13" s="1"/>
  <c r="N268" i="13" s="1"/>
  <c r="N269" i="13" s="1"/>
  <c r="N270" i="13" s="1"/>
  <c r="N271" i="13" s="1"/>
  <c r="N272" i="13" s="1"/>
  <c r="N273" i="13" s="1"/>
  <c r="N274" i="13" s="1"/>
  <c r="N275" i="13" s="1"/>
  <c r="N276" i="13" s="1"/>
  <c r="N277" i="13" s="1"/>
  <c r="N278" i="13" s="1"/>
  <c r="N279" i="13" s="1"/>
  <c r="N280" i="13" s="1"/>
  <c r="N281" i="13" s="1"/>
  <c r="N282" i="13" s="1"/>
  <c r="N283" i="13" s="1"/>
  <c r="N284" i="13" s="1"/>
  <c r="N285" i="13" s="1"/>
  <c r="N286" i="13" s="1"/>
  <c r="N287" i="13" s="1"/>
  <c r="N288" i="13" s="1"/>
  <c r="N289" i="13" s="1"/>
  <c r="N290" i="13" s="1"/>
  <c r="N291" i="13" s="1"/>
  <c r="N292" i="13" s="1"/>
  <c r="N293" i="13" s="1"/>
  <c r="N294" i="13" s="1"/>
  <c r="N295" i="13" s="1"/>
  <c r="N296" i="13" s="1"/>
  <c r="N297" i="13" s="1"/>
  <c r="N298" i="13" s="1"/>
  <c r="N299" i="13" s="1"/>
  <c r="N300" i="13" s="1"/>
  <c r="N301" i="13" s="1"/>
  <c r="N302" i="13" s="1"/>
  <c r="N303" i="13" s="1"/>
  <c r="N304" i="13" s="1"/>
  <c r="N305" i="13" s="1"/>
  <c r="N306" i="13" s="1"/>
  <c r="N307" i="13" s="1"/>
  <c r="N308" i="13" s="1"/>
  <c r="N309" i="13" s="1"/>
  <c r="N310" i="13" s="1"/>
  <c r="N311" i="13" s="1"/>
  <c r="N312" i="13" s="1"/>
  <c r="N313" i="13" s="1"/>
  <c r="N314" i="13" s="1"/>
  <c r="N315" i="13" s="1"/>
  <c r="N316" i="13" s="1"/>
  <c r="N317" i="13" s="1"/>
  <c r="N318" i="13" s="1"/>
  <c r="N319" i="13" s="1"/>
  <c r="N320" i="13" s="1"/>
  <c r="N321" i="13" s="1"/>
  <c r="N322" i="13" s="1"/>
  <c r="N323" i="13" s="1"/>
  <c r="N324" i="13" s="1"/>
  <c r="N325" i="13" s="1"/>
  <c r="N326" i="13" s="1"/>
  <c r="N327" i="13" s="1"/>
  <c r="N328" i="13" s="1"/>
  <c r="N329" i="13" s="1"/>
  <c r="N330" i="13" s="1"/>
  <c r="N331" i="13" s="1"/>
  <c r="N332" i="13" s="1"/>
  <c r="N333" i="13" s="1"/>
  <c r="N334" i="13" s="1"/>
  <c r="N335" i="13" s="1"/>
  <c r="N336" i="13" s="1"/>
  <c r="N337" i="13" s="1"/>
  <c r="N338" i="13" s="1"/>
  <c r="N339" i="13" s="1"/>
  <c r="N340" i="13" s="1"/>
  <c r="N341" i="13" s="1"/>
  <c r="N342" i="13" s="1"/>
  <c r="N343" i="13" s="1"/>
  <c r="N344" i="13" s="1"/>
  <c r="N345" i="13" s="1"/>
  <c r="N346" i="13" s="1"/>
  <c r="N347" i="13" s="1"/>
  <c r="N348" i="13" s="1"/>
  <c r="N349" i="13" s="1"/>
  <c r="N350" i="13" s="1"/>
  <c r="N351" i="13" s="1"/>
  <c r="N352" i="13" s="1"/>
  <c r="N353" i="13" s="1"/>
  <c r="N354" i="13" s="1"/>
  <c r="N355" i="13" s="1"/>
  <c r="N356" i="13" s="1"/>
  <c r="N357" i="13" s="1"/>
  <c r="N358" i="13" s="1"/>
  <c r="N359" i="13" s="1"/>
  <c r="N360" i="13" s="1"/>
  <c r="N361" i="13" s="1"/>
  <c r="N362" i="13" s="1"/>
  <c r="N363" i="13" s="1"/>
  <c r="N364" i="13" s="1"/>
  <c r="N365" i="13" s="1"/>
  <c r="N366" i="13" s="1"/>
  <c r="N367" i="13" s="1"/>
  <c r="N368" i="13" s="1"/>
  <c r="N369" i="13" s="1"/>
  <c r="N370" i="13" s="1"/>
  <c r="N371" i="13" s="1"/>
  <c r="N372" i="13" s="1"/>
  <c r="N373" i="13" s="1"/>
  <c r="N374" i="13" s="1"/>
  <c r="N375" i="13" s="1"/>
  <c r="N376" i="13" s="1"/>
  <c r="N377" i="13" s="1"/>
  <c r="N378" i="13" s="1"/>
  <c r="N379" i="13" s="1"/>
  <c r="N380" i="13" s="1"/>
  <c r="N381" i="13" s="1"/>
  <c r="N382" i="13" s="1"/>
  <c r="N383" i="13" s="1"/>
  <c r="N384" i="13" s="1"/>
  <c r="N385" i="13" s="1"/>
  <c r="N386" i="13" s="1"/>
  <c r="N387" i="13" s="1"/>
  <c r="N388" i="13" s="1"/>
  <c r="N389" i="13" s="1"/>
  <c r="N390" i="13" s="1"/>
  <c r="N391" i="13" s="1"/>
  <c r="N392" i="13" s="1"/>
  <c r="N393" i="13" s="1"/>
  <c r="N394" i="13" s="1"/>
  <c r="N395" i="13" s="1"/>
  <c r="N396" i="13" s="1"/>
  <c r="N397" i="13" s="1"/>
  <c r="N398" i="13" s="1"/>
  <c r="N399" i="13" s="1"/>
  <c r="N400" i="13" s="1"/>
  <c r="N401" i="13" s="1"/>
  <c r="N402" i="13" s="1"/>
  <c r="N403" i="13" s="1"/>
  <c r="N404" i="13" s="1"/>
  <c r="N405" i="13" s="1"/>
  <c r="N406" i="13" s="1"/>
  <c r="N407" i="13" s="1"/>
  <c r="N408" i="13" s="1"/>
  <c r="N409" i="13" s="1"/>
  <c r="N410" i="13" s="1"/>
  <c r="N411" i="13" s="1"/>
  <c r="N412" i="13" s="1"/>
  <c r="N413" i="13" s="1"/>
  <c r="N414" i="13" s="1"/>
  <c r="N415" i="13" s="1"/>
  <c r="N416" i="13" s="1"/>
  <c r="N417" i="13" s="1"/>
  <c r="N418" i="13" s="1"/>
  <c r="N419" i="13" s="1"/>
  <c r="N420" i="13" s="1"/>
  <c r="N421" i="13" s="1"/>
  <c r="N422" i="13" s="1"/>
  <c r="N423" i="13" s="1"/>
  <c r="N424" i="13" s="1"/>
  <c r="N425" i="13" s="1"/>
  <c r="N426" i="13" s="1"/>
  <c r="N427" i="13" s="1"/>
  <c r="N428" i="13" s="1"/>
  <c r="N429" i="13" s="1"/>
  <c r="N430" i="13" s="1"/>
  <c r="N431" i="13" s="1"/>
  <c r="N432" i="13" s="1"/>
  <c r="N433" i="13" s="1"/>
  <c r="N434" i="13" s="1"/>
  <c r="N435" i="13" s="1"/>
  <c r="N436" i="13" s="1"/>
  <c r="N437" i="13" s="1"/>
  <c r="N438" i="13" s="1"/>
  <c r="N439" i="13" s="1"/>
  <c r="N440" i="13" s="1"/>
  <c r="N441" i="13" s="1"/>
  <c r="N442" i="13" s="1"/>
  <c r="N443" i="13" s="1"/>
  <c r="N444" i="13" s="1"/>
  <c r="N445" i="13" s="1"/>
  <c r="N446" i="13" s="1"/>
  <c r="N447" i="13" s="1"/>
  <c r="N448" i="13" s="1"/>
  <c r="N449" i="13" s="1"/>
  <c r="N450" i="13" s="1"/>
  <c r="N451" i="13" s="1"/>
  <c r="N452" i="13" s="1"/>
  <c r="N453" i="13" s="1"/>
  <c r="N454" i="13" s="1"/>
  <c r="N455" i="13" s="1"/>
  <c r="N456" i="13" s="1"/>
  <c r="N457" i="13" s="1"/>
  <c r="N458" i="13" s="1"/>
  <c r="N459" i="13" s="1"/>
  <c r="N460" i="13" s="1"/>
  <c r="N461" i="13" s="1"/>
  <c r="N462" i="13" s="1"/>
  <c r="N463" i="13" s="1"/>
  <c r="N464" i="13" s="1"/>
  <c r="N465" i="13" s="1"/>
  <c r="N466" i="13" s="1"/>
  <c r="N467" i="13" s="1"/>
  <c r="N468" i="13" s="1"/>
  <c r="N469" i="13" s="1"/>
  <c r="N470" i="13" s="1"/>
  <c r="N471" i="13" s="1"/>
  <c r="N472" i="13" s="1"/>
  <c r="N473" i="13" s="1"/>
  <c r="N474" i="13" s="1"/>
  <c r="N475" i="13" s="1"/>
  <c r="N476" i="13" s="1"/>
  <c r="N477" i="13" s="1"/>
  <c r="N478" i="13" s="1"/>
  <c r="N479" i="13" s="1"/>
  <c r="N480" i="13" s="1"/>
  <c r="N481" i="13" s="1"/>
  <c r="N482" i="13" s="1"/>
  <c r="N483" i="13" s="1"/>
  <c r="N484" i="13" s="1"/>
  <c r="N485" i="13" s="1"/>
  <c r="N486" i="13" s="1"/>
  <c r="N487" i="13" s="1"/>
  <c r="N488" i="13" s="1"/>
  <c r="N489" i="13" s="1"/>
  <c r="N490" i="13" s="1"/>
  <c r="N491" i="13" s="1"/>
  <c r="N492" i="13" s="1"/>
  <c r="N493" i="13" s="1"/>
  <c r="N494" i="13" s="1"/>
  <c r="N495" i="13" s="1"/>
  <c r="N496" i="13" s="1"/>
  <c r="N497" i="13" s="1"/>
  <c r="N498" i="13" s="1"/>
  <c r="N499" i="13" s="1"/>
  <c r="N500" i="13" s="1"/>
  <c r="M11" i="13"/>
  <c r="M12" i="13" s="1"/>
  <c r="M13" i="13" s="1"/>
  <c r="AI500" i="16"/>
  <c r="AH500" i="16"/>
  <c r="AG500" i="16"/>
  <c r="AF500" i="16"/>
  <c r="AC500" i="16"/>
  <c r="O500" i="16"/>
  <c r="AI499" i="16"/>
  <c r="AH499" i="16"/>
  <c r="AG499" i="16"/>
  <c r="AF499" i="16"/>
  <c r="AC499" i="16"/>
  <c r="O499" i="16"/>
  <c r="AI498" i="16"/>
  <c r="AH498" i="16"/>
  <c r="AG498" i="16"/>
  <c r="AF498" i="16"/>
  <c r="AC498" i="16"/>
  <c r="O498" i="16"/>
  <c r="AI497" i="16"/>
  <c r="AH497" i="16"/>
  <c r="AG497" i="16"/>
  <c r="AF497" i="16"/>
  <c r="AC497" i="16"/>
  <c r="AJ497" i="16" s="1"/>
  <c r="O497" i="16"/>
  <c r="AI496" i="16"/>
  <c r="AH496" i="16"/>
  <c r="AG496" i="16"/>
  <c r="AF496" i="16"/>
  <c r="AC496" i="16"/>
  <c r="AD496" i="16" s="1"/>
  <c r="AK496" i="16" s="1"/>
  <c r="O496" i="16"/>
  <c r="AI495" i="16"/>
  <c r="AH495" i="16"/>
  <c r="AG495" i="16"/>
  <c r="AF495" i="16"/>
  <c r="AC495" i="16"/>
  <c r="AJ495" i="16" s="1"/>
  <c r="O495" i="16"/>
  <c r="AI494" i="16"/>
  <c r="AH494" i="16"/>
  <c r="AG494" i="16"/>
  <c r="AF494" i="16"/>
  <c r="AC494" i="16"/>
  <c r="AD494" i="16" s="1"/>
  <c r="AK494" i="16" s="1"/>
  <c r="O494" i="16"/>
  <c r="AI493" i="16"/>
  <c r="AH493" i="16"/>
  <c r="AG493" i="16"/>
  <c r="AF493" i="16"/>
  <c r="AC493" i="16"/>
  <c r="AJ493" i="16" s="1"/>
  <c r="O493" i="16"/>
  <c r="AI492" i="16"/>
  <c r="AH492" i="16"/>
  <c r="AG492" i="16"/>
  <c r="AF492" i="16"/>
  <c r="AC492" i="16"/>
  <c r="AD492" i="16" s="1"/>
  <c r="AK492" i="16" s="1"/>
  <c r="O492" i="16"/>
  <c r="AI491" i="16"/>
  <c r="AH491" i="16"/>
  <c r="AG491" i="16"/>
  <c r="AF491" i="16"/>
  <c r="AC491" i="16"/>
  <c r="O491" i="16"/>
  <c r="AI490" i="16"/>
  <c r="AH490" i="16"/>
  <c r="AG490" i="16"/>
  <c r="AF490" i="16"/>
  <c r="AC490" i="16"/>
  <c r="AJ490" i="16" s="1"/>
  <c r="O490" i="16"/>
  <c r="AI489" i="16"/>
  <c r="AH489" i="16"/>
  <c r="AG489" i="16"/>
  <c r="AF489" i="16"/>
  <c r="AC489" i="16"/>
  <c r="AD489" i="16" s="1"/>
  <c r="AK489" i="16" s="1"/>
  <c r="O489" i="16"/>
  <c r="AI488" i="16"/>
  <c r="AH488" i="16"/>
  <c r="AG488" i="16"/>
  <c r="AF488" i="16"/>
  <c r="AC488" i="16"/>
  <c r="O488" i="16"/>
  <c r="AI487" i="16"/>
  <c r="AH487" i="16"/>
  <c r="AG487" i="16"/>
  <c r="AF487" i="16"/>
  <c r="AC487" i="16"/>
  <c r="O487" i="16"/>
  <c r="AI486" i="16"/>
  <c r="AH486" i="16"/>
  <c r="AG486" i="16"/>
  <c r="AF486" i="16"/>
  <c r="AC486" i="16"/>
  <c r="O486" i="16"/>
  <c r="AI485" i="16"/>
  <c r="AH485" i="16"/>
  <c r="AG485" i="16"/>
  <c r="AF485" i="16"/>
  <c r="AC485" i="16"/>
  <c r="AJ485" i="16" s="1"/>
  <c r="O485" i="16"/>
  <c r="AI484" i="16"/>
  <c r="AH484" i="16"/>
  <c r="AG484" i="16"/>
  <c r="AF484" i="16"/>
  <c r="AC484" i="16"/>
  <c r="O484" i="16"/>
  <c r="AI483" i="16"/>
  <c r="AH483" i="16"/>
  <c r="AG483" i="16"/>
  <c r="AF483" i="16"/>
  <c r="AC483" i="16"/>
  <c r="AJ483" i="16" s="1"/>
  <c r="O483" i="16"/>
  <c r="AI482" i="16"/>
  <c r="AH482" i="16"/>
  <c r="AG482" i="16"/>
  <c r="AF482" i="16"/>
  <c r="AC482" i="16"/>
  <c r="O482" i="16"/>
  <c r="AI481" i="16"/>
  <c r="AH481" i="16"/>
  <c r="AG481" i="16"/>
  <c r="AF481" i="16"/>
  <c r="AC481" i="16"/>
  <c r="AJ481" i="16" s="1"/>
  <c r="O481" i="16"/>
  <c r="AI480" i="16"/>
  <c r="AH480" i="16"/>
  <c r="AG480" i="16"/>
  <c r="AF480" i="16"/>
  <c r="AC480" i="16"/>
  <c r="AJ480" i="16" s="1"/>
  <c r="O480" i="16"/>
  <c r="AI479" i="16"/>
  <c r="AH479" i="16"/>
  <c r="AG479" i="16"/>
  <c r="AF479" i="16"/>
  <c r="AC479" i="16"/>
  <c r="AJ479" i="16" s="1"/>
  <c r="O479" i="16"/>
  <c r="AI478" i="16"/>
  <c r="AH478" i="16"/>
  <c r="AG478" i="16"/>
  <c r="AF478" i="16"/>
  <c r="AC478" i="16"/>
  <c r="O478" i="16"/>
  <c r="AI477" i="16"/>
  <c r="AH477" i="16"/>
  <c r="AG477" i="16"/>
  <c r="AF477" i="16"/>
  <c r="AC477" i="16"/>
  <c r="AJ477" i="16" s="1"/>
  <c r="O477" i="16"/>
  <c r="AI476" i="16"/>
  <c r="AH476" i="16"/>
  <c r="AG476" i="16"/>
  <c r="AF476" i="16"/>
  <c r="AC476" i="16"/>
  <c r="AJ476" i="16" s="1"/>
  <c r="O476" i="16"/>
  <c r="AI475" i="16"/>
  <c r="AH475" i="16"/>
  <c r="AG475" i="16"/>
  <c r="AF475" i="16"/>
  <c r="AC475" i="16"/>
  <c r="AJ475" i="16" s="1"/>
  <c r="O475" i="16"/>
  <c r="AI474" i="16"/>
  <c r="AH474" i="16"/>
  <c r="AG474" i="16"/>
  <c r="AF474" i="16"/>
  <c r="AC474" i="16"/>
  <c r="O474" i="16"/>
  <c r="AI473" i="16"/>
  <c r="AH473" i="16"/>
  <c r="AG473" i="16"/>
  <c r="AF473" i="16"/>
  <c r="AC473" i="16"/>
  <c r="AD473" i="16" s="1"/>
  <c r="AK473" i="16" s="1"/>
  <c r="O473" i="16"/>
  <c r="AI472" i="16"/>
  <c r="AH472" i="16"/>
  <c r="AG472" i="16"/>
  <c r="AF472" i="16"/>
  <c r="AC472" i="16"/>
  <c r="O472" i="16"/>
  <c r="AI471" i="16"/>
  <c r="AH471" i="16"/>
  <c r="AG471" i="16"/>
  <c r="AF471" i="16"/>
  <c r="AC471" i="16"/>
  <c r="AJ471" i="16" s="1"/>
  <c r="O471" i="16"/>
  <c r="AI470" i="16"/>
  <c r="AH470" i="16"/>
  <c r="AG470" i="16"/>
  <c r="AF470" i="16"/>
  <c r="AC470" i="16"/>
  <c r="O470" i="16"/>
  <c r="AI469" i="16"/>
  <c r="AH469" i="16"/>
  <c r="AG469" i="16"/>
  <c r="AF469" i="16"/>
  <c r="AC469" i="16"/>
  <c r="AJ469" i="16" s="1"/>
  <c r="O469" i="16"/>
  <c r="AI468" i="16"/>
  <c r="AH468" i="16"/>
  <c r="AG468" i="16"/>
  <c r="AF468" i="16"/>
  <c r="AC468" i="16"/>
  <c r="AD468" i="16" s="1"/>
  <c r="AK468" i="16" s="1"/>
  <c r="O468" i="16"/>
  <c r="AI467" i="16"/>
  <c r="AH467" i="16"/>
  <c r="AG467" i="16"/>
  <c r="AF467" i="16"/>
  <c r="AC467" i="16"/>
  <c r="AJ467" i="16" s="1"/>
  <c r="O467" i="16"/>
  <c r="AI466" i="16"/>
  <c r="AH466" i="16"/>
  <c r="AG466" i="16"/>
  <c r="AF466" i="16"/>
  <c r="AC466" i="16"/>
  <c r="O466" i="16"/>
  <c r="AI465" i="16"/>
  <c r="AH465" i="16"/>
  <c r="AG465" i="16"/>
  <c r="AF465" i="16"/>
  <c r="AC465" i="16"/>
  <c r="AJ465" i="16" s="1"/>
  <c r="O465" i="16"/>
  <c r="AI464" i="16"/>
  <c r="AH464" i="16"/>
  <c r="AG464" i="16"/>
  <c r="AF464" i="16"/>
  <c r="AC464" i="16"/>
  <c r="O464" i="16"/>
  <c r="AI463" i="16"/>
  <c r="AH463" i="16"/>
  <c r="AG463" i="16"/>
  <c r="AF463" i="16"/>
  <c r="AC463" i="16"/>
  <c r="AD463" i="16" s="1"/>
  <c r="AK463" i="16" s="1"/>
  <c r="O463" i="16"/>
  <c r="AI462" i="16"/>
  <c r="AH462" i="16"/>
  <c r="AG462" i="16"/>
  <c r="AF462" i="16"/>
  <c r="AC462" i="16"/>
  <c r="AJ462" i="16" s="1"/>
  <c r="O462" i="16"/>
  <c r="AI461" i="16"/>
  <c r="AH461" i="16"/>
  <c r="AG461" i="16"/>
  <c r="AF461" i="16"/>
  <c r="AC461" i="16"/>
  <c r="AJ461" i="16" s="1"/>
  <c r="O461" i="16"/>
  <c r="AI460" i="16"/>
  <c r="AH460" i="16"/>
  <c r="AG460" i="16"/>
  <c r="AF460" i="16"/>
  <c r="AC460" i="16"/>
  <c r="O460" i="16"/>
  <c r="AI459" i="16"/>
  <c r="AH459" i="16"/>
  <c r="AG459" i="16"/>
  <c r="AF459" i="16"/>
  <c r="AC459" i="16"/>
  <c r="AD459" i="16" s="1"/>
  <c r="AK459" i="16" s="1"/>
  <c r="O459" i="16"/>
  <c r="AI458" i="16"/>
  <c r="AH458" i="16"/>
  <c r="AG458" i="16"/>
  <c r="AF458" i="16"/>
  <c r="AC458" i="16"/>
  <c r="O458" i="16"/>
  <c r="AI457" i="16"/>
  <c r="AH457" i="16"/>
  <c r="AG457" i="16"/>
  <c r="AF457" i="16"/>
  <c r="AC457" i="16"/>
  <c r="AD457" i="16" s="1"/>
  <c r="AK457" i="16" s="1"/>
  <c r="O457" i="16"/>
  <c r="AI456" i="16"/>
  <c r="AH456" i="16"/>
  <c r="AG456" i="16"/>
  <c r="AF456" i="16"/>
  <c r="AC456" i="16"/>
  <c r="AD456" i="16" s="1"/>
  <c r="AK456" i="16" s="1"/>
  <c r="O456" i="16"/>
  <c r="AI455" i="16"/>
  <c r="AH455" i="16"/>
  <c r="AG455" i="16"/>
  <c r="AF455" i="16"/>
  <c r="AC455" i="16"/>
  <c r="AD455" i="16" s="1"/>
  <c r="AK455" i="16" s="1"/>
  <c r="O455" i="16"/>
  <c r="AI454" i="16"/>
  <c r="AH454" i="16"/>
  <c r="AG454" i="16"/>
  <c r="AF454" i="16"/>
  <c r="AC454" i="16"/>
  <c r="O454" i="16"/>
  <c r="AI453" i="16"/>
  <c r="AH453" i="16"/>
  <c r="AG453" i="16"/>
  <c r="AF453" i="16"/>
  <c r="AC453" i="16"/>
  <c r="AJ453" i="16" s="1"/>
  <c r="O453" i="16"/>
  <c r="AI452" i="16"/>
  <c r="AH452" i="16"/>
  <c r="AG452" i="16"/>
  <c r="AF452" i="16"/>
  <c r="AC452" i="16"/>
  <c r="AD452" i="16" s="1"/>
  <c r="AK452" i="16" s="1"/>
  <c r="O452" i="16"/>
  <c r="AI451" i="16"/>
  <c r="AH451" i="16"/>
  <c r="AG451" i="16"/>
  <c r="AF451" i="16"/>
  <c r="AC451" i="16"/>
  <c r="AD451" i="16" s="1"/>
  <c r="AK451" i="16" s="1"/>
  <c r="O451" i="16"/>
  <c r="AI450" i="16"/>
  <c r="AH450" i="16"/>
  <c r="AG450" i="16"/>
  <c r="AF450" i="16"/>
  <c r="AC450" i="16"/>
  <c r="O450" i="16"/>
  <c r="AI449" i="16"/>
  <c r="AH449" i="16"/>
  <c r="AG449" i="16"/>
  <c r="AF449" i="16"/>
  <c r="AC449" i="16"/>
  <c r="O449" i="16"/>
  <c r="AI448" i="16"/>
  <c r="AH448" i="16"/>
  <c r="AG448" i="16"/>
  <c r="AF448" i="16"/>
  <c r="AC448" i="16"/>
  <c r="AJ448" i="16" s="1"/>
  <c r="O448" i="16"/>
  <c r="AI447" i="16"/>
  <c r="AH447" i="16"/>
  <c r="AG447" i="16"/>
  <c r="AF447" i="16"/>
  <c r="AC447" i="16"/>
  <c r="AJ447" i="16" s="1"/>
  <c r="O447" i="16"/>
  <c r="AI446" i="16"/>
  <c r="AH446" i="16"/>
  <c r="AG446" i="16"/>
  <c r="AF446" i="16"/>
  <c r="AC446" i="16"/>
  <c r="O446" i="16"/>
  <c r="AI445" i="16"/>
  <c r="AH445" i="16"/>
  <c r="AG445" i="16"/>
  <c r="AF445" i="16"/>
  <c r="AC445" i="16"/>
  <c r="O445" i="16"/>
  <c r="AI444" i="16"/>
  <c r="AH444" i="16"/>
  <c r="AG444" i="16"/>
  <c r="AF444" i="16"/>
  <c r="AC444" i="16"/>
  <c r="AD444" i="16" s="1"/>
  <c r="AK444" i="16" s="1"/>
  <c r="O444" i="16"/>
  <c r="AI443" i="16"/>
  <c r="AH443" i="16"/>
  <c r="AG443" i="16"/>
  <c r="AF443" i="16"/>
  <c r="AC443" i="16"/>
  <c r="O443" i="16"/>
  <c r="AI442" i="16"/>
  <c r="AH442" i="16"/>
  <c r="AG442" i="16"/>
  <c r="AF442" i="16"/>
  <c r="AC442" i="16"/>
  <c r="AD442" i="16" s="1"/>
  <c r="AK442" i="16" s="1"/>
  <c r="O442" i="16"/>
  <c r="AI441" i="16"/>
  <c r="AH441" i="16"/>
  <c r="AG441" i="16"/>
  <c r="AF441" i="16"/>
  <c r="AC441" i="16"/>
  <c r="O441" i="16"/>
  <c r="AI440" i="16"/>
  <c r="AH440" i="16"/>
  <c r="AG440" i="16"/>
  <c r="AF440" i="16"/>
  <c r="AC440" i="16"/>
  <c r="O440" i="16"/>
  <c r="AI439" i="16"/>
  <c r="AH439" i="16"/>
  <c r="AG439" i="16"/>
  <c r="AF439" i="16"/>
  <c r="AC439" i="16"/>
  <c r="O439" i="16"/>
  <c r="AI438" i="16"/>
  <c r="AH438" i="16"/>
  <c r="AG438" i="16"/>
  <c r="AF438" i="16"/>
  <c r="AC438" i="16"/>
  <c r="O438" i="16"/>
  <c r="AI437" i="16"/>
  <c r="AH437" i="16"/>
  <c r="AG437" i="16"/>
  <c r="AF437" i="16"/>
  <c r="AC437" i="16"/>
  <c r="AJ437" i="16" s="1"/>
  <c r="O437" i="16"/>
  <c r="AI436" i="16"/>
  <c r="AH436" i="16"/>
  <c r="AG436" i="16"/>
  <c r="AF436" i="16"/>
  <c r="AC436" i="16"/>
  <c r="O436" i="16"/>
  <c r="AI435" i="16"/>
  <c r="AH435" i="16"/>
  <c r="AG435" i="16"/>
  <c r="AF435" i="16"/>
  <c r="AC435" i="16"/>
  <c r="AD435" i="16" s="1"/>
  <c r="AK435" i="16" s="1"/>
  <c r="O435" i="16"/>
  <c r="AI434" i="16"/>
  <c r="AH434" i="16"/>
  <c r="AG434" i="16"/>
  <c r="AF434" i="16"/>
  <c r="AC434" i="16"/>
  <c r="O434" i="16"/>
  <c r="AI433" i="16"/>
  <c r="AH433" i="16"/>
  <c r="AG433" i="16"/>
  <c r="AF433" i="16"/>
  <c r="AC433" i="16"/>
  <c r="AD433" i="16" s="1"/>
  <c r="O433" i="16"/>
  <c r="AI432" i="16"/>
  <c r="AH432" i="16"/>
  <c r="AG432" i="16"/>
  <c r="AF432" i="16"/>
  <c r="AC432" i="16"/>
  <c r="AJ432" i="16" s="1"/>
  <c r="O432" i="16"/>
  <c r="AI431" i="16"/>
  <c r="AH431" i="16"/>
  <c r="AG431" i="16"/>
  <c r="AF431" i="16"/>
  <c r="AC431" i="16"/>
  <c r="O431" i="16"/>
  <c r="AI430" i="16"/>
  <c r="AH430" i="16"/>
  <c r="AG430" i="16"/>
  <c r="AF430" i="16"/>
  <c r="AC430" i="16"/>
  <c r="AJ430" i="16" s="1"/>
  <c r="O430" i="16"/>
  <c r="AI429" i="16"/>
  <c r="AH429" i="16"/>
  <c r="AG429" i="16"/>
  <c r="AF429" i="16"/>
  <c r="AC429" i="16"/>
  <c r="AJ429" i="16" s="1"/>
  <c r="O429" i="16"/>
  <c r="AI428" i="16"/>
  <c r="AH428" i="16"/>
  <c r="AG428" i="16"/>
  <c r="AF428" i="16"/>
  <c r="AC428" i="16"/>
  <c r="O428" i="16"/>
  <c r="AI427" i="16"/>
  <c r="AH427" i="16"/>
  <c r="AG427" i="16"/>
  <c r="AF427" i="16"/>
  <c r="AC427" i="16"/>
  <c r="O427" i="16"/>
  <c r="AI426" i="16"/>
  <c r="AH426" i="16"/>
  <c r="AG426" i="16"/>
  <c r="AF426" i="16"/>
  <c r="AC426" i="16"/>
  <c r="O426" i="16"/>
  <c r="AI425" i="16"/>
  <c r="AH425" i="16"/>
  <c r="AG425" i="16"/>
  <c r="AF425" i="16"/>
  <c r="AC425" i="16"/>
  <c r="AJ425" i="16" s="1"/>
  <c r="O425" i="16"/>
  <c r="AI424" i="16"/>
  <c r="AH424" i="16"/>
  <c r="AG424" i="16"/>
  <c r="AF424" i="16"/>
  <c r="AC424" i="16"/>
  <c r="O424" i="16"/>
  <c r="AI423" i="16"/>
  <c r="AH423" i="16"/>
  <c r="AG423" i="16"/>
  <c r="AF423" i="16"/>
  <c r="AC423" i="16"/>
  <c r="O423" i="16"/>
  <c r="AI422" i="16"/>
  <c r="AH422" i="16"/>
  <c r="AG422" i="16"/>
  <c r="AF422" i="16"/>
  <c r="AC422" i="16"/>
  <c r="O422" i="16"/>
  <c r="AI421" i="16"/>
  <c r="AH421" i="16"/>
  <c r="AG421" i="16"/>
  <c r="AF421" i="16"/>
  <c r="AC421" i="16"/>
  <c r="AJ421" i="16" s="1"/>
  <c r="O421" i="16"/>
  <c r="AI420" i="16"/>
  <c r="AH420" i="16"/>
  <c r="AG420" i="16"/>
  <c r="AF420" i="16"/>
  <c r="AC420" i="16"/>
  <c r="O420" i="16"/>
  <c r="AI419" i="16"/>
  <c r="AH419" i="16"/>
  <c r="AG419" i="16"/>
  <c r="AF419" i="16"/>
  <c r="AC419" i="16"/>
  <c r="O419" i="16"/>
  <c r="AI418" i="16"/>
  <c r="AH418" i="16"/>
  <c r="AG418" i="16"/>
  <c r="AF418" i="16"/>
  <c r="AC418" i="16"/>
  <c r="O418" i="16"/>
  <c r="AI417" i="16"/>
  <c r="AH417" i="16"/>
  <c r="AG417" i="16"/>
  <c r="AF417" i="16"/>
  <c r="AC417" i="16"/>
  <c r="AD417" i="16" s="1"/>
  <c r="AK417" i="16" s="1"/>
  <c r="O417" i="16"/>
  <c r="AI416" i="16"/>
  <c r="AH416" i="16"/>
  <c r="AG416" i="16"/>
  <c r="AF416" i="16"/>
  <c r="AC416" i="16"/>
  <c r="O416" i="16"/>
  <c r="AI415" i="16"/>
  <c r="AH415" i="16"/>
  <c r="AG415" i="16"/>
  <c r="AF415" i="16"/>
  <c r="AC415" i="16"/>
  <c r="AJ415" i="16" s="1"/>
  <c r="O415" i="16"/>
  <c r="AI414" i="16"/>
  <c r="AH414" i="16"/>
  <c r="AG414" i="16"/>
  <c r="AF414" i="16"/>
  <c r="AC414" i="16"/>
  <c r="O414" i="16"/>
  <c r="AI413" i="16"/>
  <c r="AH413" i="16"/>
  <c r="AG413" i="16"/>
  <c r="AF413" i="16"/>
  <c r="AC413" i="16"/>
  <c r="O413" i="16"/>
  <c r="AI412" i="16"/>
  <c r="AH412" i="16"/>
  <c r="AG412" i="16"/>
  <c r="AF412" i="16"/>
  <c r="AC412" i="16"/>
  <c r="AJ412" i="16" s="1"/>
  <c r="O412" i="16"/>
  <c r="AI411" i="16"/>
  <c r="AH411" i="16"/>
  <c r="AG411" i="16"/>
  <c r="AF411" i="16"/>
  <c r="AC411" i="16"/>
  <c r="AJ411" i="16" s="1"/>
  <c r="O411" i="16"/>
  <c r="AI410" i="16"/>
  <c r="AH410" i="16"/>
  <c r="AG410" i="16"/>
  <c r="AF410" i="16"/>
  <c r="AC410" i="16"/>
  <c r="O410" i="16"/>
  <c r="AI409" i="16"/>
  <c r="AH409" i="16"/>
  <c r="AG409" i="16"/>
  <c r="AF409" i="16"/>
  <c r="AC409" i="16"/>
  <c r="AJ409" i="16" s="1"/>
  <c r="O409" i="16"/>
  <c r="AI408" i="16"/>
  <c r="AH408" i="16"/>
  <c r="AG408" i="16"/>
  <c r="AF408" i="16"/>
  <c r="AC408" i="16"/>
  <c r="AD408" i="16" s="1"/>
  <c r="AK408" i="16" s="1"/>
  <c r="O408" i="16"/>
  <c r="AI407" i="16"/>
  <c r="AH407" i="16"/>
  <c r="AG407" i="16"/>
  <c r="AF407" i="16"/>
  <c r="AC407" i="16"/>
  <c r="O407" i="16"/>
  <c r="AI406" i="16"/>
  <c r="AH406" i="16"/>
  <c r="AG406" i="16"/>
  <c r="AF406" i="16"/>
  <c r="AC406" i="16"/>
  <c r="AJ406" i="16" s="1"/>
  <c r="O406" i="16"/>
  <c r="AI405" i="16"/>
  <c r="AH405" i="16"/>
  <c r="AG405" i="16"/>
  <c r="AF405" i="16"/>
  <c r="AC405" i="16"/>
  <c r="O405" i="16"/>
  <c r="AI404" i="16"/>
  <c r="AH404" i="16"/>
  <c r="AG404" i="16"/>
  <c r="AF404" i="16"/>
  <c r="AC404" i="16"/>
  <c r="AD404" i="16" s="1"/>
  <c r="AK404" i="16" s="1"/>
  <c r="O404" i="16"/>
  <c r="AI403" i="16"/>
  <c r="AH403" i="16"/>
  <c r="AG403" i="16"/>
  <c r="AF403" i="16"/>
  <c r="AC403" i="16"/>
  <c r="AJ403" i="16" s="1"/>
  <c r="O403" i="16"/>
  <c r="AI402" i="16"/>
  <c r="AH402" i="16"/>
  <c r="AG402" i="16"/>
  <c r="AF402" i="16"/>
  <c r="AC402" i="16"/>
  <c r="O402" i="16"/>
  <c r="AI401" i="16"/>
  <c r="AH401" i="16"/>
  <c r="AG401" i="16"/>
  <c r="AF401" i="16"/>
  <c r="AC401" i="16"/>
  <c r="AJ401" i="16" s="1"/>
  <c r="O401" i="16"/>
  <c r="AI400" i="16"/>
  <c r="AH400" i="16"/>
  <c r="AG400" i="16"/>
  <c r="AF400" i="16"/>
  <c r="AC400" i="16"/>
  <c r="AD400" i="16" s="1"/>
  <c r="AK400" i="16" s="1"/>
  <c r="O400" i="16"/>
  <c r="AI399" i="16"/>
  <c r="AH399" i="16"/>
  <c r="AG399" i="16"/>
  <c r="AF399" i="16"/>
  <c r="AC399" i="16"/>
  <c r="AJ399" i="16" s="1"/>
  <c r="O399" i="16"/>
  <c r="AI398" i="16"/>
  <c r="AH398" i="16"/>
  <c r="AG398" i="16"/>
  <c r="AF398" i="16"/>
  <c r="AC398" i="16"/>
  <c r="O398" i="16"/>
  <c r="AI397" i="16"/>
  <c r="AH397" i="16"/>
  <c r="AG397" i="16"/>
  <c r="AF397" i="16"/>
  <c r="AC397" i="16"/>
  <c r="O397" i="16"/>
  <c r="AI396" i="16"/>
  <c r="AH396" i="16"/>
  <c r="AG396" i="16"/>
  <c r="AF396" i="16"/>
  <c r="AC396" i="16"/>
  <c r="O396" i="16"/>
  <c r="AI395" i="16"/>
  <c r="AH395" i="16"/>
  <c r="AG395" i="16"/>
  <c r="AF395" i="16"/>
  <c r="AC395" i="16"/>
  <c r="AJ395" i="16" s="1"/>
  <c r="O395" i="16"/>
  <c r="AI394" i="16"/>
  <c r="AH394" i="16"/>
  <c r="AG394" i="16"/>
  <c r="AF394" i="16"/>
  <c r="AC394" i="16"/>
  <c r="O394" i="16"/>
  <c r="AI393" i="16"/>
  <c r="AH393" i="16"/>
  <c r="AG393" i="16"/>
  <c r="AF393" i="16"/>
  <c r="AC393" i="16"/>
  <c r="O393" i="16"/>
  <c r="AI392" i="16"/>
  <c r="AH392" i="16"/>
  <c r="AG392" i="16"/>
  <c r="AF392" i="16"/>
  <c r="AC392" i="16"/>
  <c r="AD392" i="16" s="1"/>
  <c r="AK392" i="16" s="1"/>
  <c r="O392" i="16"/>
  <c r="AI391" i="16"/>
  <c r="AH391" i="16"/>
  <c r="AG391" i="16"/>
  <c r="AF391" i="16"/>
  <c r="AC391" i="16"/>
  <c r="AJ391" i="16" s="1"/>
  <c r="O391" i="16"/>
  <c r="AI390" i="16"/>
  <c r="AH390" i="16"/>
  <c r="AG390" i="16"/>
  <c r="AF390" i="16"/>
  <c r="AC390" i="16"/>
  <c r="O390" i="16"/>
  <c r="AI389" i="16"/>
  <c r="AH389" i="16"/>
  <c r="AG389" i="16"/>
  <c r="AF389" i="16"/>
  <c r="AC389" i="16"/>
  <c r="O389" i="16"/>
  <c r="AI388" i="16"/>
  <c r="AH388" i="16"/>
  <c r="AG388" i="16"/>
  <c r="AF388" i="16"/>
  <c r="AC388" i="16"/>
  <c r="AD388" i="16" s="1"/>
  <c r="AK388" i="16" s="1"/>
  <c r="O388" i="16"/>
  <c r="AI387" i="16"/>
  <c r="AH387" i="16"/>
  <c r="AG387" i="16"/>
  <c r="AF387" i="16"/>
  <c r="AC387" i="16"/>
  <c r="O387" i="16"/>
  <c r="AI386" i="16"/>
  <c r="AH386" i="16"/>
  <c r="AG386" i="16"/>
  <c r="AF386" i="16"/>
  <c r="AC386" i="16"/>
  <c r="AD386" i="16" s="1"/>
  <c r="AK386" i="16" s="1"/>
  <c r="O386" i="16"/>
  <c r="AI385" i="16"/>
  <c r="AH385" i="16"/>
  <c r="AG385" i="16"/>
  <c r="AF385" i="16"/>
  <c r="AC385" i="16"/>
  <c r="O385" i="16"/>
  <c r="AI384" i="16"/>
  <c r="AH384" i="16"/>
  <c r="AG384" i="16"/>
  <c r="AF384" i="16"/>
  <c r="AC384" i="16"/>
  <c r="AJ384" i="16" s="1"/>
  <c r="O384" i="16"/>
  <c r="AI383" i="16"/>
  <c r="AH383" i="16"/>
  <c r="AG383" i="16"/>
  <c r="AF383" i="16"/>
  <c r="AC383" i="16"/>
  <c r="AD383" i="16" s="1"/>
  <c r="AK383" i="16" s="1"/>
  <c r="O383" i="16"/>
  <c r="AI382" i="16"/>
  <c r="AH382" i="16"/>
  <c r="AG382" i="16"/>
  <c r="AF382" i="16"/>
  <c r="AC382" i="16"/>
  <c r="O382" i="16"/>
  <c r="AI381" i="16"/>
  <c r="AH381" i="16"/>
  <c r="AG381" i="16"/>
  <c r="AF381" i="16"/>
  <c r="AC381" i="16"/>
  <c r="AJ381" i="16" s="1"/>
  <c r="O381" i="16"/>
  <c r="AI380" i="16"/>
  <c r="AH380" i="16"/>
  <c r="AG380" i="16"/>
  <c r="AF380" i="16"/>
  <c r="AC380" i="16"/>
  <c r="AJ380" i="16" s="1"/>
  <c r="O380" i="16"/>
  <c r="AI379" i="16"/>
  <c r="AH379" i="16"/>
  <c r="AG379" i="16"/>
  <c r="AF379" i="16"/>
  <c r="AC379" i="16"/>
  <c r="AJ379" i="16" s="1"/>
  <c r="O379" i="16"/>
  <c r="AI378" i="16"/>
  <c r="AH378" i="16"/>
  <c r="AG378" i="16"/>
  <c r="AF378" i="16"/>
  <c r="AC378" i="16"/>
  <c r="O378" i="16"/>
  <c r="AI377" i="16"/>
  <c r="AH377" i="16"/>
  <c r="AG377" i="16"/>
  <c r="AF377" i="16"/>
  <c r="AC377" i="16"/>
  <c r="AD377" i="16" s="1"/>
  <c r="AK377" i="16" s="1"/>
  <c r="O377" i="16"/>
  <c r="AI376" i="16"/>
  <c r="AH376" i="16"/>
  <c r="AG376" i="16"/>
  <c r="AF376" i="16"/>
  <c r="AC376" i="16"/>
  <c r="O376" i="16"/>
  <c r="AI375" i="16"/>
  <c r="AH375" i="16"/>
  <c r="AG375" i="16"/>
  <c r="AF375" i="16"/>
  <c r="AC375" i="16"/>
  <c r="O375" i="16"/>
  <c r="AI374" i="16"/>
  <c r="AH374" i="16"/>
  <c r="AG374" i="16"/>
  <c r="AF374" i="16"/>
  <c r="AC374" i="16"/>
  <c r="AJ374" i="16" s="1"/>
  <c r="O374" i="16"/>
  <c r="AI373" i="16"/>
  <c r="AH373" i="16"/>
  <c r="AG373" i="16"/>
  <c r="AF373" i="16"/>
  <c r="AC373" i="16"/>
  <c r="AD373" i="16" s="1"/>
  <c r="AK373" i="16" s="1"/>
  <c r="O373" i="16"/>
  <c r="AI372" i="16"/>
  <c r="AH372" i="16"/>
  <c r="AG372" i="16"/>
  <c r="AF372" i="16"/>
  <c r="AC372" i="16"/>
  <c r="AJ372" i="16" s="1"/>
  <c r="O372" i="16"/>
  <c r="AI371" i="16"/>
  <c r="AH371" i="16"/>
  <c r="AG371" i="16"/>
  <c r="AF371" i="16"/>
  <c r="AC371" i="16"/>
  <c r="O371" i="16"/>
  <c r="AI370" i="16"/>
  <c r="AH370" i="16"/>
  <c r="AG370" i="16"/>
  <c r="AF370" i="16"/>
  <c r="AC370" i="16"/>
  <c r="O370" i="16"/>
  <c r="AI369" i="16"/>
  <c r="AH369" i="16"/>
  <c r="AG369" i="16"/>
  <c r="AF369" i="16"/>
  <c r="AC369" i="16"/>
  <c r="O369" i="16"/>
  <c r="AI368" i="16"/>
  <c r="AH368" i="16"/>
  <c r="AG368" i="16"/>
  <c r="AF368" i="16"/>
  <c r="AC368" i="16"/>
  <c r="O368" i="16"/>
  <c r="AI367" i="16"/>
  <c r="AH367" i="16"/>
  <c r="AG367" i="16"/>
  <c r="AF367" i="16"/>
  <c r="AC367" i="16"/>
  <c r="AJ367" i="16" s="1"/>
  <c r="O367" i="16"/>
  <c r="AI366" i="16"/>
  <c r="AH366" i="16"/>
  <c r="AG366" i="16"/>
  <c r="AF366" i="16"/>
  <c r="AC366" i="16"/>
  <c r="AJ366" i="16" s="1"/>
  <c r="O366" i="16"/>
  <c r="AI365" i="16"/>
  <c r="AH365" i="16"/>
  <c r="AG365" i="16"/>
  <c r="AF365" i="16"/>
  <c r="AC365" i="16"/>
  <c r="AD365" i="16" s="1"/>
  <c r="AK365" i="16" s="1"/>
  <c r="O365" i="16"/>
  <c r="AI364" i="16"/>
  <c r="AH364" i="16"/>
  <c r="AG364" i="16"/>
  <c r="AF364" i="16"/>
  <c r="AC364" i="16"/>
  <c r="AD364" i="16" s="1"/>
  <c r="AK364" i="16" s="1"/>
  <c r="O364" i="16"/>
  <c r="AI363" i="16"/>
  <c r="AH363" i="16"/>
  <c r="AG363" i="16"/>
  <c r="AF363" i="16"/>
  <c r="AC363" i="16"/>
  <c r="AD363" i="16" s="1"/>
  <c r="AK363" i="16" s="1"/>
  <c r="O363" i="16"/>
  <c r="AI362" i="16"/>
  <c r="AH362" i="16"/>
  <c r="AG362" i="16"/>
  <c r="AF362" i="16"/>
  <c r="AC362" i="16"/>
  <c r="O362" i="16"/>
  <c r="AI361" i="16"/>
  <c r="AH361" i="16"/>
  <c r="AG361" i="16"/>
  <c r="AF361" i="16"/>
  <c r="AC361" i="16"/>
  <c r="O361" i="16"/>
  <c r="AI360" i="16"/>
  <c r="AH360" i="16"/>
  <c r="AG360" i="16"/>
  <c r="AF360" i="16"/>
  <c r="AC360" i="16"/>
  <c r="AJ360" i="16" s="1"/>
  <c r="O360" i="16"/>
  <c r="AI359" i="16"/>
  <c r="AH359" i="16"/>
  <c r="AG359" i="16"/>
  <c r="AF359" i="16"/>
  <c r="AC359" i="16"/>
  <c r="AD359" i="16" s="1"/>
  <c r="AK359" i="16" s="1"/>
  <c r="O359" i="16"/>
  <c r="AI358" i="16"/>
  <c r="AH358" i="16"/>
  <c r="AG358" i="16"/>
  <c r="AF358" i="16"/>
  <c r="AC358" i="16"/>
  <c r="O358" i="16"/>
  <c r="AI357" i="16"/>
  <c r="AH357" i="16"/>
  <c r="AG357" i="16"/>
  <c r="AF357" i="16"/>
  <c r="AC357" i="16"/>
  <c r="AD357" i="16" s="1"/>
  <c r="AK357" i="16" s="1"/>
  <c r="O357" i="16"/>
  <c r="AI356" i="16"/>
  <c r="AH356" i="16"/>
  <c r="AG356" i="16"/>
  <c r="AF356" i="16"/>
  <c r="AC356" i="16"/>
  <c r="AJ356" i="16" s="1"/>
  <c r="O356" i="16"/>
  <c r="AI355" i="16"/>
  <c r="AH355" i="16"/>
  <c r="AG355" i="16"/>
  <c r="AF355" i="16"/>
  <c r="AC355" i="16"/>
  <c r="O355" i="16"/>
  <c r="AI354" i="16"/>
  <c r="AH354" i="16"/>
  <c r="AG354" i="16"/>
  <c r="AF354" i="16"/>
  <c r="AC354" i="16"/>
  <c r="AD354" i="16" s="1"/>
  <c r="AK354" i="16" s="1"/>
  <c r="O354" i="16"/>
  <c r="AI353" i="16"/>
  <c r="AH353" i="16"/>
  <c r="AG353" i="16"/>
  <c r="AF353" i="16"/>
  <c r="AC353" i="16"/>
  <c r="AD353" i="16" s="1"/>
  <c r="AK353" i="16" s="1"/>
  <c r="O353" i="16"/>
  <c r="AI352" i="16"/>
  <c r="AH352" i="16"/>
  <c r="AG352" i="16"/>
  <c r="AF352" i="16"/>
  <c r="AC352" i="16"/>
  <c r="AJ352" i="16" s="1"/>
  <c r="O352" i="16"/>
  <c r="AI351" i="16"/>
  <c r="AH351" i="16"/>
  <c r="AG351" i="16"/>
  <c r="AF351" i="16"/>
  <c r="AC351" i="16"/>
  <c r="O351" i="16"/>
  <c r="AI350" i="16"/>
  <c r="AH350" i="16"/>
  <c r="AG350" i="16"/>
  <c r="AF350" i="16"/>
  <c r="AC350" i="16"/>
  <c r="O350" i="16"/>
  <c r="AI349" i="16"/>
  <c r="AH349" i="16"/>
  <c r="AG349" i="16"/>
  <c r="AF349" i="16"/>
  <c r="AC349" i="16"/>
  <c r="AD349" i="16" s="1"/>
  <c r="AK349" i="16" s="1"/>
  <c r="O349" i="16"/>
  <c r="AI348" i="16"/>
  <c r="AH348" i="16"/>
  <c r="AG348" i="16"/>
  <c r="AF348" i="16"/>
  <c r="AC348" i="16"/>
  <c r="O348" i="16"/>
  <c r="AI347" i="16"/>
  <c r="AH347" i="16"/>
  <c r="AG347" i="16"/>
  <c r="AF347" i="16"/>
  <c r="AC347" i="16"/>
  <c r="O347" i="16"/>
  <c r="AI346" i="16"/>
  <c r="AH346" i="16"/>
  <c r="AG346" i="16"/>
  <c r="AF346" i="16"/>
  <c r="AC346" i="16"/>
  <c r="AJ346" i="16" s="1"/>
  <c r="O346" i="16"/>
  <c r="AI345" i="16"/>
  <c r="AH345" i="16"/>
  <c r="AG345" i="16"/>
  <c r="AF345" i="16"/>
  <c r="AC345" i="16"/>
  <c r="O345" i="16"/>
  <c r="AI344" i="16"/>
  <c r="AH344" i="16"/>
  <c r="AG344" i="16"/>
  <c r="AF344" i="16"/>
  <c r="AC344" i="16"/>
  <c r="AD344" i="16" s="1"/>
  <c r="AK344" i="16" s="1"/>
  <c r="O344" i="16"/>
  <c r="AI343" i="16"/>
  <c r="AH343" i="16"/>
  <c r="AG343" i="16"/>
  <c r="AF343" i="16"/>
  <c r="AC343" i="16"/>
  <c r="O343" i="16"/>
  <c r="AI342" i="16"/>
  <c r="AH342" i="16"/>
  <c r="AG342" i="16"/>
  <c r="AF342" i="16"/>
  <c r="AC342" i="16"/>
  <c r="AD342" i="16" s="1"/>
  <c r="AK342" i="16" s="1"/>
  <c r="O342" i="16"/>
  <c r="AI341" i="16"/>
  <c r="AH341" i="16"/>
  <c r="AG341" i="16"/>
  <c r="AF341" i="16"/>
  <c r="AC341" i="16"/>
  <c r="AD341" i="16" s="1"/>
  <c r="AK341" i="16" s="1"/>
  <c r="O341" i="16"/>
  <c r="AI340" i="16"/>
  <c r="AH340" i="16"/>
  <c r="AG340" i="16"/>
  <c r="AF340" i="16"/>
  <c r="AC340" i="16"/>
  <c r="O340" i="16"/>
  <c r="AI339" i="16"/>
  <c r="AH339" i="16"/>
  <c r="AG339" i="16"/>
  <c r="AF339" i="16"/>
  <c r="AC339" i="16"/>
  <c r="O339" i="16"/>
  <c r="AI338" i="16"/>
  <c r="AH338" i="16"/>
  <c r="AG338" i="16"/>
  <c r="AF338" i="16"/>
  <c r="AC338" i="16"/>
  <c r="O338" i="16"/>
  <c r="AI337" i="16"/>
  <c r="AH337" i="16"/>
  <c r="AG337" i="16"/>
  <c r="AF337" i="16"/>
  <c r="AC337" i="16"/>
  <c r="AD337" i="16" s="1"/>
  <c r="AK337" i="16" s="1"/>
  <c r="O337" i="16"/>
  <c r="AI336" i="16"/>
  <c r="AH336" i="16"/>
  <c r="AG336" i="16"/>
  <c r="AF336" i="16"/>
  <c r="AC336" i="16"/>
  <c r="AJ336" i="16" s="1"/>
  <c r="O336" i="16"/>
  <c r="AI335" i="16"/>
  <c r="AH335" i="16"/>
  <c r="AG335" i="16"/>
  <c r="AF335" i="16"/>
  <c r="AC335" i="16"/>
  <c r="AD335" i="16" s="1"/>
  <c r="AK335" i="16" s="1"/>
  <c r="O335" i="16"/>
  <c r="AI334" i="16"/>
  <c r="AH334" i="16"/>
  <c r="AG334" i="16"/>
  <c r="AF334" i="16"/>
  <c r="AC334" i="16"/>
  <c r="O334" i="16"/>
  <c r="AI333" i="16"/>
  <c r="AH333" i="16"/>
  <c r="AG333" i="16"/>
  <c r="AF333" i="16"/>
  <c r="AC333" i="16"/>
  <c r="AD333" i="16" s="1"/>
  <c r="O333" i="16"/>
  <c r="AI332" i="16"/>
  <c r="AH332" i="16"/>
  <c r="AG332" i="16"/>
  <c r="AF332" i="16"/>
  <c r="AC332" i="16"/>
  <c r="AD332" i="16" s="1"/>
  <c r="AK332" i="16" s="1"/>
  <c r="O332" i="16"/>
  <c r="AI331" i="16"/>
  <c r="AH331" i="16"/>
  <c r="AG331" i="16"/>
  <c r="AF331" i="16"/>
  <c r="AC331" i="16"/>
  <c r="O331" i="16"/>
  <c r="AI330" i="16"/>
  <c r="AH330" i="16"/>
  <c r="AG330" i="16"/>
  <c r="AF330" i="16"/>
  <c r="AC330" i="16"/>
  <c r="AJ330" i="16" s="1"/>
  <c r="O330" i="16"/>
  <c r="AI329" i="16"/>
  <c r="AH329" i="16"/>
  <c r="AG329" i="16"/>
  <c r="AF329" i="16"/>
  <c r="AC329" i="16"/>
  <c r="AD329" i="16" s="1"/>
  <c r="AK329" i="16" s="1"/>
  <c r="O329" i="16"/>
  <c r="AI328" i="16"/>
  <c r="AH328" i="16"/>
  <c r="AG328" i="16"/>
  <c r="AF328" i="16"/>
  <c r="AC328" i="16"/>
  <c r="AJ328" i="16" s="1"/>
  <c r="O328" i="16"/>
  <c r="AI327" i="16"/>
  <c r="AH327" i="16"/>
  <c r="AG327" i="16"/>
  <c r="AF327" i="16"/>
  <c r="AC327" i="16"/>
  <c r="O327" i="16"/>
  <c r="AI326" i="16"/>
  <c r="AH326" i="16"/>
  <c r="AG326" i="16"/>
  <c r="AF326" i="16"/>
  <c r="AC326" i="16"/>
  <c r="O326" i="16"/>
  <c r="AI325" i="16"/>
  <c r="AH325" i="16"/>
  <c r="AG325" i="16"/>
  <c r="AF325" i="16"/>
  <c r="AC325" i="16"/>
  <c r="O325" i="16"/>
  <c r="AI324" i="16"/>
  <c r="AH324" i="16"/>
  <c r="AG324" i="16"/>
  <c r="AF324" i="16"/>
  <c r="AC324" i="16"/>
  <c r="AD324" i="16" s="1"/>
  <c r="O324" i="16"/>
  <c r="AI323" i="16"/>
  <c r="AH323" i="16"/>
  <c r="AG323" i="16"/>
  <c r="AF323" i="16"/>
  <c r="AC323" i="16"/>
  <c r="AJ323" i="16" s="1"/>
  <c r="O323" i="16"/>
  <c r="AI322" i="16"/>
  <c r="AH322" i="16"/>
  <c r="AG322" i="16"/>
  <c r="AF322" i="16"/>
  <c r="AC322" i="16"/>
  <c r="O322" i="16"/>
  <c r="AI321" i="16"/>
  <c r="AH321" i="16"/>
  <c r="AG321" i="16"/>
  <c r="AF321" i="16"/>
  <c r="AC321" i="16"/>
  <c r="AD321" i="16" s="1"/>
  <c r="AK321" i="16" s="1"/>
  <c r="O321" i="16"/>
  <c r="AI320" i="16"/>
  <c r="AH320" i="16"/>
  <c r="AG320" i="16"/>
  <c r="AF320" i="16"/>
  <c r="AC320" i="16"/>
  <c r="AJ320" i="16" s="1"/>
  <c r="O320" i="16"/>
  <c r="AI319" i="16"/>
  <c r="AH319" i="16"/>
  <c r="AG319" i="16"/>
  <c r="AF319" i="16"/>
  <c r="AC319" i="16"/>
  <c r="O319" i="16"/>
  <c r="AI318" i="16"/>
  <c r="AH318" i="16"/>
  <c r="AG318" i="16"/>
  <c r="AF318" i="16"/>
  <c r="AC318" i="16"/>
  <c r="AD318" i="16" s="1"/>
  <c r="AK318" i="16" s="1"/>
  <c r="O318" i="16"/>
  <c r="AI317" i="16"/>
  <c r="AH317" i="16"/>
  <c r="AG317" i="16"/>
  <c r="AF317" i="16"/>
  <c r="AC317" i="16"/>
  <c r="O317" i="16"/>
  <c r="AI316" i="16"/>
  <c r="AH316" i="16"/>
  <c r="AG316" i="16"/>
  <c r="AF316" i="16"/>
  <c r="AC316" i="16"/>
  <c r="O316" i="16"/>
  <c r="AI315" i="16"/>
  <c r="AH315" i="16"/>
  <c r="AG315" i="16"/>
  <c r="AF315" i="16"/>
  <c r="AC315" i="16"/>
  <c r="AD315" i="16" s="1"/>
  <c r="AK315" i="16" s="1"/>
  <c r="O315" i="16"/>
  <c r="AI314" i="16"/>
  <c r="AH314" i="16"/>
  <c r="AG314" i="16"/>
  <c r="AF314" i="16"/>
  <c r="AC314" i="16"/>
  <c r="AJ314" i="16" s="1"/>
  <c r="O314" i="16"/>
  <c r="AI313" i="16"/>
  <c r="AH313" i="16"/>
  <c r="AG313" i="16"/>
  <c r="AF313" i="16"/>
  <c r="AC313" i="16"/>
  <c r="O313" i="16"/>
  <c r="AI312" i="16"/>
  <c r="AH312" i="16"/>
  <c r="AG312" i="16"/>
  <c r="AF312" i="16"/>
  <c r="AC312" i="16"/>
  <c r="O312" i="16"/>
  <c r="AI311" i="16"/>
  <c r="AH311" i="16"/>
  <c r="AG311" i="16"/>
  <c r="AF311" i="16"/>
  <c r="AC311" i="16"/>
  <c r="AD311" i="16" s="1"/>
  <c r="O311" i="16"/>
  <c r="AI310" i="16"/>
  <c r="AH310" i="16"/>
  <c r="AG310" i="16"/>
  <c r="AF310" i="16"/>
  <c r="AC310" i="16"/>
  <c r="AD310" i="16" s="1"/>
  <c r="AK310" i="16" s="1"/>
  <c r="O310" i="16"/>
  <c r="AI309" i="16"/>
  <c r="AH309" i="16"/>
  <c r="AG309" i="16"/>
  <c r="AF309" i="16"/>
  <c r="AC309" i="16"/>
  <c r="AD309" i="16" s="1"/>
  <c r="AK309" i="16" s="1"/>
  <c r="O309" i="16"/>
  <c r="AI308" i="16"/>
  <c r="AH308" i="16"/>
  <c r="AG308" i="16"/>
  <c r="AF308" i="16"/>
  <c r="AC308" i="16"/>
  <c r="AJ308" i="16" s="1"/>
  <c r="O308" i="16"/>
  <c r="AI307" i="16"/>
  <c r="AH307" i="16"/>
  <c r="AG307" i="16"/>
  <c r="AF307" i="16"/>
  <c r="AC307" i="16"/>
  <c r="AD307" i="16" s="1"/>
  <c r="AK307" i="16" s="1"/>
  <c r="O307" i="16"/>
  <c r="AI306" i="16"/>
  <c r="AH306" i="16"/>
  <c r="AG306" i="16"/>
  <c r="AF306" i="16"/>
  <c r="AC306" i="16"/>
  <c r="O306" i="16"/>
  <c r="AI305" i="16"/>
  <c r="AH305" i="16"/>
  <c r="AG305" i="16"/>
  <c r="AF305" i="16"/>
  <c r="AC305" i="16"/>
  <c r="AJ305" i="16" s="1"/>
  <c r="O305" i="16"/>
  <c r="AI304" i="16"/>
  <c r="AH304" i="16"/>
  <c r="AG304" i="16"/>
  <c r="AF304" i="16"/>
  <c r="AC304" i="16"/>
  <c r="AJ304" i="16" s="1"/>
  <c r="O304" i="16"/>
  <c r="AI303" i="16"/>
  <c r="AH303" i="16"/>
  <c r="AG303" i="16"/>
  <c r="AF303" i="16"/>
  <c r="AC303" i="16"/>
  <c r="O303" i="16"/>
  <c r="AI302" i="16"/>
  <c r="AH302" i="16"/>
  <c r="AG302" i="16"/>
  <c r="AF302" i="16"/>
  <c r="AC302" i="16"/>
  <c r="O302" i="16"/>
  <c r="AI301" i="16"/>
  <c r="AH301" i="16"/>
  <c r="AG301" i="16"/>
  <c r="AF301" i="16"/>
  <c r="AC301" i="16"/>
  <c r="AJ301" i="16" s="1"/>
  <c r="O301" i="16"/>
  <c r="AI300" i="16"/>
  <c r="AH300" i="16"/>
  <c r="AG300" i="16"/>
  <c r="AF300" i="16"/>
  <c r="AC300" i="16"/>
  <c r="AD300" i="16" s="1"/>
  <c r="AK300" i="16" s="1"/>
  <c r="O300" i="16"/>
  <c r="AI299" i="16"/>
  <c r="AH299" i="16"/>
  <c r="AG299" i="16"/>
  <c r="AF299" i="16"/>
  <c r="AC299" i="16"/>
  <c r="O299" i="16"/>
  <c r="AI298" i="16"/>
  <c r="AH298" i="16"/>
  <c r="AG298" i="16"/>
  <c r="AF298" i="16"/>
  <c r="AC298" i="16"/>
  <c r="AD298" i="16" s="1"/>
  <c r="AK298" i="16" s="1"/>
  <c r="O298" i="16"/>
  <c r="AI297" i="16"/>
  <c r="AH297" i="16"/>
  <c r="AG297" i="16"/>
  <c r="AF297" i="16"/>
  <c r="AC297" i="16"/>
  <c r="AD297" i="16" s="1"/>
  <c r="AK297" i="16" s="1"/>
  <c r="O297" i="16"/>
  <c r="AI296" i="16"/>
  <c r="AH296" i="16"/>
  <c r="AG296" i="16"/>
  <c r="AF296" i="16"/>
  <c r="AC296" i="16"/>
  <c r="AD296" i="16" s="1"/>
  <c r="AK296" i="16" s="1"/>
  <c r="O296" i="16"/>
  <c r="AI295" i="16"/>
  <c r="AH295" i="16"/>
  <c r="AG295" i="16"/>
  <c r="AF295" i="16"/>
  <c r="AC295" i="16"/>
  <c r="AD295" i="16" s="1"/>
  <c r="AK295" i="16" s="1"/>
  <c r="O295" i="16"/>
  <c r="AI294" i="16"/>
  <c r="AH294" i="16"/>
  <c r="AG294" i="16"/>
  <c r="AF294" i="16"/>
  <c r="AC294" i="16"/>
  <c r="O294" i="16"/>
  <c r="AI293" i="16"/>
  <c r="AH293" i="16"/>
  <c r="AG293" i="16"/>
  <c r="AF293" i="16"/>
  <c r="AC293" i="16"/>
  <c r="AD293" i="16" s="1"/>
  <c r="AK293" i="16" s="1"/>
  <c r="O293" i="16"/>
  <c r="AI292" i="16"/>
  <c r="AH292" i="16"/>
  <c r="AG292" i="16"/>
  <c r="AF292" i="16"/>
  <c r="AC292" i="16"/>
  <c r="O292" i="16"/>
  <c r="AI291" i="16"/>
  <c r="AH291" i="16"/>
  <c r="AG291" i="16"/>
  <c r="AF291" i="16"/>
  <c r="AC291" i="16"/>
  <c r="AD291" i="16" s="1"/>
  <c r="AK291" i="16" s="1"/>
  <c r="O291" i="16"/>
  <c r="AI290" i="16"/>
  <c r="AH290" i="16"/>
  <c r="AG290" i="16"/>
  <c r="AF290" i="16"/>
  <c r="AC290" i="16"/>
  <c r="AJ290" i="16" s="1"/>
  <c r="O290" i="16"/>
  <c r="AI289" i="16"/>
  <c r="AH289" i="16"/>
  <c r="AG289" i="16"/>
  <c r="AF289" i="16"/>
  <c r="AC289" i="16"/>
  <c r="O289" i="16"/>
  <c r="AI288" i="16"/>
  <c r="AH288" i="16"/>
  <c r="AG288" i="16"/>
  <c r="AF288" i="16"/>
  <c r="AC288" i="16"/>
  <c r="O288" i="16"/>
  <c r="AI287" i="16"/>
  <c r="AH287" i="16"/>
  <c r="AG287" i="16"/>
  <c r="AF287" i="16"/>
  <c r="AC287" i="16"/>
  <c r="AJ287" i="16" s="1"/>
  <c r="O287" i="16"/>
  <c r="AI286" i="16"/>
  <c r="AH286" i="16"/>
  <c r="AG286" i="16"/>
  <c r="AF286" i="16"/>
  <c r="AC286" i="16"/>
  <c r="AD286" i="16" s="1"/>
  <c r="AK286" i="16" s="1"/>
  <c r="O286" i="16"/>
  <c r="AI285" i="16"/>
  <c r="AH285" i="16"/>
  <c r="AG285" i="16"/>
  <c r="AF285" i="16"/>
  <c r="AC285" i="16"/>
  <c r="AJ285" i="16" s="1"/>
  <c r="O285" i="16"/>
  <c r="AI284" i="16"/>
  <c r="AH284" i="16"/>
  <c r="AG284" i="16"/>
  <c r="AF284" i="16"/>
  <c r="AC284" i="16"/>
  <c r="AD284" i="16" s="1"/>
  <c r="AK284" i="16" s="1"/>
  <c r="O284" i="16"/>
  <c r="AI283" i="16"/>
  <c r="AH283" i="16"/>
  <c r="AG283" i="16"/>
  <c r="AF283" i="16"/>
  <c r="AC283" i="16"/>
  <c r="AD283" i="16" s="1"/>
  <c r="AK283" i="16" s="1"/>
  <c r="O283" i="16"/>
  <c r="AI282" i="16"/>
  <c r="AH282" i="16"/>
  <c r="AG282" i="16"/>
  <c r="AF282" i="16"/>
  <c r="AC282" i="16"/>
  <c r="AJ282" i="16" s="1"/>
  <c r="O282" i="16"/>
  <c r="AI281" i="16"/>
  <c r="AH281" i="16"/>
  <c r="AG281" i="16"/>
  <c r="AF281" i="16"/>
  <c r="AC281" i="16"/>
  <c r="O281" i="16"/>
  <c r="AI280" i="16"/>
  <c r="AH280" i="16"/>
  <c r="AG280" i="16"/>
  <c r="AF280" i="16"/>
  <c r="AC280" i="16"/>
  <c r="AD280" i="16" s="1"/>
  <c r="AK280" i="16" s="1"/>
  <c r="O280" i="16"/>
  <c r="AI279" i="16"/>
  <c r="AH279" i="16"/>
  <c r="AG279" i="16"/>
  <c r="AF279" i="16"/>
  <c r="AC279" i="16"/>
  <c r="O279" i="16"/>
  <c r="AI278" i="16"/>
  <c r="AH278" i="16"/>
  <c r="AG278" i="16"/>
  <c r="AF278" i="16"/>
  <c r="AC278" i="16"/>
  <c r="O278" i="16"/>
  <c r="AI277" i="16"/>
  <c r="AH277" i="16"/>
  <c r="AG277" i="16"/>
  <c r="AF277" i="16"/>
  <c r="AC277" i="16"/>
  <c r="AD277" i="16" s="1"/>
  <c r="O277" i="16"/>
  <c r="AI276" i="16"/>
  <c r="AH276" i="16"/>
  <c r="AG276" i="16"/>
  <c r="AF276" i="16"/>
  <c r="AC276" i="16"/>
  <c r="AJ276" i="16" s="1"/>
  <c r="O276" i="16"/>
  <c r="AI275" i="16"/>
  <c r="AH275" i="16"/>
  <c r="AG275" i="16"/>
  <c r="AF275" i="16"/>
  <c r="AC275" i="16"/>
  <c r="AJ275" i="16" s="1"/>
  <c r="O275" i="16"/>
  <c r="AI274" i="16"/>
  <c r="AH274" i="16"/>
  <c r="AG274" i="16"/>
  <c r="AF274" i="16"/>
  <c r="AC274" i="16"/>
  <c r="O274" i="16"/>
  <c r="AI273" i="16"/>
  <c r="AH273" i="16"/>
  <c r="AG273" i="16"/>
  <c r="AF273" i="16"/>
  <c r="AC273" i="16"/>
  <c r="O273" i="16"/>
  <c r="AI272" i="16"/>
  <c r="AH272" i="16"/>
  <c r="AG272" i="16"/>
  <c r="AF272" i="16"/>
  <c r="AC272" i="16"/>
  <c r="AD272" i="16" s="1"/>
  <c r="AK272" i="16" s="1"/>
  <c r="O272" i="16"/>
  <c r="AI271" i="16"/>
  <c r="AH271" i="16"/>
  <c r="AG271" i="16"/>
  <c r="AF271" i="16"/>
  <c r="AC271" i="16"/>
  <c r="O271" i="16"/>
  <c r="AI270" i="16"/>
  <c r="AH270" i="16"/>
  <c r="AG270" i="16"/>
  <c r="AF270" i="16"/>
  <c r="AC270" i="16"/>
  <c r="O270" i="16"/>
  <c r="AI269" i="16"/>
  <c r="AH269" i="16"/>
  <c r="AG269" i="16"/>
  <c r="AF269" i="16"/>
  <c r="AC269" i="16"/>
  <c r="O269" i="16"/>
  <c r="AI268" i="16"/>
  <c r="AH268" i="16"/>
  <c r="AG268" i="16"/>
  <c r="AF268" i="16"/>
  <c r="AC268" i="16"/>
  <c r="AD268" i="16" s="1"/>
  <c r="AK268" i="16" s="1"/>
  <c r="O268" i="16"/>
  <c r="AI267" i="16"/>
  <c r="AH267" i="16"/>
  <c r="AG267" i="16"/>
  <c r="AF267" i="16"/>
  <c r="AC267" i="16"/>
  <c r="AD267" i="16" s="1"/>
  <c r="AK267" i="16" s="1"/>
  <c r="O267" i="16"/>
  <c r="AI266" i="16"/>
  <c r="AH266" i="16"/>
  <c r="AG266" i="16"/>
  <c r="AF266" i="16"/>
  <c r="AC266" i="16"/>
  <c r="AJ266" i="16" s="1"/>
  <c r="O266" i="16"/>
  <c r="AI265" i="16"/>
  <c r="AH265" i="16"/>
  <c r="AG265" i="16"/>
  <c r="AF265" i="16"/>
  <c r="AC265" i="16"/>
  <c r="AJ265" i="16" s="1"/>
  <c r="O265" i="16"/>
  <c r="AI264" i="16"/>
  <c r="AH264" i="16"/>
  <c r="AG264" i="16"/>
  <c r="AF264" i="16"/>
  <c r="AC264" i="16"/>
  <c r="O264" i="16"/>
  <c r="AI263" i="16"/>
  <c r="AH263" i="16"/>
  <c r="AG263" i="16"/>
  <c r="AF263" i="16"/>
  <c r="AC263" i="16"/>
  <c r="AD263" i="16" s="1"/>
  <c r="O263" i="16"/>
  <c r="AI262" i="16"/>
  <c r="AH262" i="16"/>
  <c r="AG262" i="16"/>
  <c r="AF262" i="16"/>
  <c r="AC262" i="16"/>
  <c r="AJ262" i="16" s="1"/>
  <c r="O262" i="16"/>
  <c r="AI261" i="16"/>
  <c r="AH261" i="16"/>
  <c r="AG261" i="16"/>
  <c r="AF261" i="16"/>
  <c r="AC261" i="16"/>
  <c r="O261" i="16"/>
  <c r="AI260" i="16"/>
  <c r="AH260" i="16"/>
  <c r="AG260" i="16"/>
  <c r="AF260" i="16"/>
  <c r="AC260" i="16"/>
  <c r="O260" i="16"/>
  <c r="AI259" i="16"/>
  <c r="AH259" i="16"/>
  <c r="AG259" i="16"/>
  <c r="AF259" i="16"/>
  <c r="AC259" i="16"/>
  <c r="AD259" i="16" s="1"/>
  <c r="AK259" i="16" s="1"/>
  <c r="O259" i="16"/>
  <c r="AI258" i="16"/>
  <c r="AH258" i="16"/>
  <c r="AG258" i="16"/>
  <c r="AF258" i="16"/>
  <c r="AC258" i="16"/>
  <c r="O258" i="16"/>
  <c r="AI257" i="16"/>
  <c r="AH257" i="16"/>
  <c r="AG257" i="16"/>
  <c r="AF257" i="16"/>
  <c r="AC257" i="16"/>
  <c r="O257" i="16"/>
  <c r="AI256" i="16"/>
  <c r="AH256" i="16"/>
  <c r="AG256" i="16"/>
  <c r="AF256" i="16"/>
  <c r="AC256" i="16"/>
  <c r="O256" i="16"/>
  <c r="AI255" i="16"/>
  <c r="AH255" i="16"/>
  <c r="AG255" i="16"/>
  <c r="AF255" i="16"/>
  <c r="AC255" i="16"/>
  <c r="O255" i="16"/>
  <c r="AI254" i="16"/>
  <c r="AH254" i="16"/>
  <c r="AG254" i="16"/>
  <c r="AF254" i="16"/>
  <c r="AC254" i="16"/>
  <c r="O254" i="16"/>
  <c r="AI253" i="16"/>
  <c r="AH253" i="16"/>
  <c r="AG253" i="16"/>
  <c r="AF253" i="16"/>
  <c r="AC253" i="16"/>
  <c r="AD253" i="16" s="1"/>
  <c r="AK253" i="16" s="1"/>
  <c r="O253" i="16"/>
  <c r="AI252" i="16"/>
  <c r="AH252" i="16"/>
  <c r="AG252" i="16"/>
  <c r="AF252" i="16"/>
  <c r="AC252" i="16"/>
  <c r="O252" i="16"/>
  <c r="AI251" i="16"/>
  <c r="AH251" i="16"/>
  <c r="AG251" i="16"/>
  <c r="AF251" i="16"/>
  <c r="AC251" i="16"/>
  <c r="O251" i="16"/>
  <c r="AI250" i="16"/>
  <c r="AH250" i="16"/>
  <c r="AG250" i="16"/>
  <c r="AF250" i="16"/>
  <c r="AC250" i="16"/>
  <c r="AJ250" i="16" s="1"/>
  <c r="O250" i="16"/>
  <c r="AI249" i="16"/>
  <c r="AH249" i="16"/>
  <c r="AG249" i="16"/>
  <c r="AF249" i="16"/>
  <c r="AC249" i="16"/>
  <c r="O249" i="16"/>
  <c r="AI248" i="16"/>
  <c r="AH248" i="16"/>
  <c r="AG248" i="16"/>
  <c r="AF248" i="16"/>
  <c r="AC248" i="16"/>
  <c r="AD248" i="16" s="1"/>
  <c r="AK248" i="16" s="1"/>
  <c r="O248" i="16"/>
  <c r="AI247" i="16"/>
  <c r="AH247" i="16"/>
  <c r="AG247" i="16"/>
  <c r="AF247" i="16"/>
  <c r="AC247" i="16"/>
  <c r="AD247" i="16" s="1"/>
  <c r="AK247" i="16" s="1"/>
  <c r="O247" i="16"/>
  <c r="AI246" i="16"/>
  <c r="AH246" i="16"/>
  <c r="AG246" i="16"/>
  <c r="AF246" i="16"/>
  <c r="AC246" i="16"/>
  <c r="AD246" i="16" s="1"/>
  <c r="AK246" i="16" s="1"/>
  <c r="O246" i="16"/>
  <c r="AI245" i="16"/>
  <c r="AH245" i="16"/>
  <c r="AG245" i="16"/>
  <c r="AF245" i="16"/>
  <c r="AC245" i="16"/>
  <c r="AD245" i="16" s="1"/>
  <c r="AK245" i="16" s="1"/>
  <c r="O245" i="16"/>
  <c r="AI244" i="16"/>
  <c r="AH244" i="16"/>
  <c r="AG244" i="16"/>
  <c r="AF244" i="16"/>
  <c r="AC244" i="16"/>
  <c r="AD244" i="16" s="1"/>
  <c r="AK244" i="16" s="1"/>
  <c r="O244" i="16"/>
  <c r="AI243" i="16"/>
  <c r="AH243" i="16"/>
  <c r="AG243" i="16"/>
  <c r="AF243" i="16"/>
  <c r="AC243" i="16"/>
  <c r="O243" i="16"/>
  <c r="AI242" i="16"/>
  <c r="AH242" i="16"/>
  <c r="AG242" i="16"/>
  <c r="AF242" i="16"/>
  <c r="AC242" i="16"/>
  <c r="O242" i="16"/>
  <c r="AI241" i="16"/>
  <c r="AH241" i="16"/>
  <c r="AG241" i="16"/>
  <c r="AF241" i="16"/>
  <c r="AC241" i="16"/>
  <c r="O241" i="16"/>
  <c r="AI240" i="16"/>
  <c r="AH240" i="16"/>
  <c r="AG240" i="16"/>
  <c r="AF240" i="16"/>
  <c r="AC240" i="16"/>
  <c r="AJ240" i="16" s="1"/>
  <c r="O240" i="16"/>
  <c r="AI239" i="16"/>
  <c r="AH239" i="16"/>
  <c r="AG239" i="16"/>
  <c r="AF239" i="16"/>
  <c r="AC239" i="16"/>
  <c r="O239" i="16"/>
  <c r="AI238" i="16"/>
  <c r="AH238" i="16"/>
  <c r="AG238" i="16"/>
  <c r="AF238" i="16"/>
  <c r="AC238" i="16"/>
  <c r="O238" i="16"/>
  <c r="AI237" i="16"/>
  <c r="AH237" i="16"/>
  <c r="AG237" i="16"/>
  <c r="AF237" i="16"/>
  <c r="AC237" i="16"/>
  <c r="AD237" i="16" s="1"/>
  <c r="AK237" i="16" s="1"/>
  <c r="O237" i="16"/>
  <c r="AI236" i="16"/>
  <c r="AH236" i="16"/>
  <c r="AG236" i="16"/>
  <c r="AF236" i="16"/>
  <c r="AC236" i="16"/>
  <c r="AJ236" i="16" s="1"/>
  <c r="O236" i="16"/>
  <c r="AI235" i="16"/>
  <c r="AH235" i="16"/>
  <c r="AG235" i="16"/>
  <c r="AF235" i="16"/>
  <c r="AC235" i="16"/>
  <c r="O235" i="16"/>
  <c r="AI234" i="16"/>
  <c r="AH234" i="16"/>
  <c r="AG234" i="16"/>
  <c r="AF234" i="16"/>
  <c r="AC234" i="16"/>
  <c r="O234" i="16"/>
  <c r="AI233" i="16"/>
  <c r="AH233" i="16"/>
  <c r="AG233" i="16"/>
  <c r="AF233" i="16"/>
  <c r="AC233" i="16"/>
  <c r="AJ233" i="16" s="1"/>
  <c r="O233" i="16"/>
  <c r="AI232" i="16"/>
  <c r="AH232" i="16"/>
  <c r="AG232" i="16"/>
  <c r="AF232" i="16"/>
  <c r="AC232" i="16"/>
  <c r="AD232" i="16" s="1"/>
  <c r="AK232" i="16" s="1"/>
  <c r="O232" i="16"/>
  <c r="AI231" i="16"/>
  <c r="AH231" i="16"/>
  <c r="AG231" i="16"/>
  <c r="AF231" i="16"/>
  <c r="AC231" i="16"/>
  <c r="O231" i="16"/>
  <c r="AI230" i="16"/>
  <c r="AH230" i="16"/>
  <c r="AG230" i="16"/>
  <c r="AF230" i="16"/>
  <c r="AC230" i="16"/>
  <c r="O230" i="16"/>
  <c r="AI229" i="16"/>
  <c r="AH229" i="16"/>
  <c r="AG229" i="16"/>
  <c r="AF229" i="16"/>
  <c r="AC229" i="16"/>
  <c r="AD229" i="16" s="1"/>
  <c r="AK229" i="16" s="1"/>
  <c r="O229" i="16"/>
  <c r="AI228" i="16"/>
  <c r="AH228" i="16"/>
  <c r="AG228" i="16"/>
  <c r="AF228" i="16"/>
  <c r="AC228" i="16"/>
  <c r="AJ228" i="16" s="1"/>
  <c r="O228" i="16"/>
  <c r="AI227" i="16"/>
  <c r="AH227" i="16"/>
  <c r="AG227" i="16"/>
  <c r="AF227" i="16"/>
  <c r="AC227" i="16"/>
  <c r="AD227" i="16" s="1"/>
  <c r="AK227" i="16" s="1"/>
  <c r="O227" i="16"/>
  <c r="AI226" i="16"/>
  <c r="AH226" i="16"/>
  <c r="AG226" i="16"/>
  <c r="AF226" i="16"/>
  <c r="AC226" i="16"/>
  <c r="O226" i="16"/>
  <c r="AI225" i="16"/>
  <c r="AH225" i="16"/>
  <c r="AG225" i="16"/>
  <c r="AF225" i="16"/>
  <c r="AC225" i="16"/>
  <c r="AD225" i="16" s="1"/>
  <c r="AK225" i="16" s="1"/>
  <c r="O225" i="16"/>
  <c r="AI224" i="16"/>
  <c r="AH224" i="16"/>
  <c r="AG224" i="16"/>
  <c r="AF224" i="16"/>
  <c r="AC224" i="16"/>
  <c r="AD224" i="16" s="1"/>
  <c r="AK224" i="16" s="1"/>
  <c r="O224" i="16"/>
  <c r="AI223" i="16"/>
  <c r="AH223" i="16"/>
  <c r="AG223" i="16"/>
  <c r="AF223" i="16"/>
  <c r="AC223" i="16"/>
  <c r="AD223" i="16" s="1"/>
  <c r="AK223" i="16" s="1"/>
  <c r="O223" i="16"/>
  <c r="AI222" i="16"/>
  <c r="AH222" i="16"/>
  <c r="AG222" i="16"/>
  <c r="AF222" i="16"/>
  <c r="AC222" i="16"/>
  <c r="O222" i="16"/>
  <c r="AI221" i="16"/>
  <c r="AH221" i="16"/>
  <c r="AG221" i="16"/>
  <c r="AF221" i="16"/>
  <c r="AC221" i="16"/>
  <c r="O221" i="16"/>
  <c r="AI220" i="16"/>
  <c r="AH220" i="16"/>
  <c r="AG220" i="16"/>
  <c r="AF220" i="16"/>
  <c r="AC220" i="16"/>
  <c r="AJ220" i="16" s="1"/>
  <c r="O220" i="16"/>
  <c r="AI219" i="16"/>
  <c r="AH219" i="16"/>
  <c r="AG219" i="16"/>
  <c r="AF219" i="16"/>
  <c r="AC219" i="16"/>
  <c r="O219" i="16"/>
  <c r="AI218" i="16"/>
  <c r="AH218" i="16"/>
  <c r="AG218" i="16"/>
  <c r="AF218" i="16"/>
  <c r="AC218" i="16"/>
  <c r="O218" i="16"/>
  <c r="AI217" i="16"/>
  <c r="AH217" i="16"/>
  <c r="AG217" i="16"/>
  <c r="AF217" i="16"/>
  <c r="AC217" i="16"/>
  <c r="AJ217" i="16" s="1"/>
  <c r="O217" i="16"/>
  <c r="AI216" i="16"/>
  <c r="AH216" i="16"/>
  <c r="AG216" i="16"/>
  <c r="AF216" i="16"/>
  <c r="AC216" i="16"/>
  <c r="AJ216" i="16" s="1"/>
  <c r="O216" i="16"/>
  <c r="AI215" i="16"/>
  <c r="AH215" i="16"/>
  <c r="AG215" i="16"/>
  <c r="AF215" i="16"/>
  <c r="AC215" i="16"/>
  <c r="AD215" i="16" s="1"/>
  <c r="AK215" i="16" s="1"/>
  <c r="O215" i="16"/>
  <c r="AI214" i="16"/>
  <c r="AH214" i="16"/>
  <c r="AG214" i="16"/>
  <c r="AF214" i="16"/>
  <c r="AC214" i="16"/>
  <c r="AJ214" i="16" s="1"/>
  <c r="O214" i="16"/>
  <c r="AI213" i="16"/>
  <c r="AH213" i="16"/>
  <c r="AG213" i="16"/>
  <c r="AF213" i="16"/>
  <c r="AC213" i="16"/>
  <c r="AJ213" i="16" s="1"/>
  <c r="O213" i="16"/>
  <c r="AI212" i="16"/>
  <c r="AH212" i="16"/>
  <c r="AG212" i="16"/>
  <c r="AF212" i="16"/>
  <c r="AC212" i="16"/>
  <c r="O212" i="16"/>
  <c r="AI211" i="16"/>
  <c r="AH211" i="16"/>
  <c r="AG211" i="16"/>
  <c r="AF211" i="16"/>
  <c r="AC211" i="16"/>
  <c r="AD211" i="16" s="1"/>
  <c r="AK211" i="16" s="1"/>
  <c r="O211" i="16"/>
  <c r="AI210" i="16"/>
  <c r="AH210" i="16"/>
  <c r="AG210" i="16"/>
  <c r="AF210" i="16"/>
  <c r="AC210" i="16"/>
  <c r="O210" i="16"/>
  <c r="AI209" i="16"/>
  <c r="AH209" i="16"/>
  <c r="AG209" i="16"/>
  <c r="AF209" i="16"/>
  <c r="AC209" i="16"/>
  <c r="AD209" i="16" s="1"/>
  <c r="AK209" i="16" s="1"/>
  <c r="O209" i="16"/>
  <c r="AI208" i="16"/>
  <c r="AH208" i="16"/>
  <c r="AG208" i="16"/>
  <c r="AF208" i="16"/>
  <c r="AC208" i="16"/>
  <c r="O208" i="16"/>
  <c r="AI207" i="16"/>
  <c r="AH207" i="16"/>
  <c r="AG207" i="16"/>
  <c r="AF207" i="16"/>
  <c r="AC207" i="16"/>
  <c r="AJ207" i="16" s="1"/>
  <c r="O207" i="16"/>
  <c r="AI206" i="16"/>
  <c r="AH206" i="16"/>
  <c r="AG206" i="16"/>
  <c r="AF206" i="16"/>
  <c r="AC206" i="16"/>
  <c r="O206" i="16"/>
  <c r="AI205" i="16"/>
  <c r="AH205" i="16"/>
  <c r="AG205" i="16"/>
  <c r="AF205" i="16"/>
  <c r="AC205" i="16"/>
  <c r="AD205" i="16" s="1"/>
  <c r="AK205" i="16" s="1"/>
  <c r="O205" i="16"/>
  <c r="AI204" i="16"/>
  <c r="AH204" i="16"/>
  <c r="AG204" i="16"/>
  <c r="AF204" i="16"/>
  <c r="AC204" i="16"/>
  <c r="O204" i="16"/>
  <c r="AI203" i="16"/>
  <c r="AH203" i="16"/>
  <c r="AG203" i="16"/>
  <c r="AF203" i="16"/>
  <c r="AC203" i="16"/>
  <c r="O203" i="16"/>
  <c r="AI202" i="16"/>
  <c r="AH202" i="16"/>
  <c r="AG202" i="16"/>
  <c r="AF202" i="16"/>
  <c r="AC202" i="16"/>
  <c r="AJ202" i="16" s="1"/>
  <c r="O202" i="16"/>
  <c r="AI201" i="16"/>
  <c r="AH201" i="16"/>
  <c r="AG201" i="16"/>
  <c r="AF201" i="16"/>
  <c r="AC201" i="16"/>
  <c r="AD201" i="16" s="1"/>
  <c r="AK201" i="16" s="1"/>
  <c r="O201" i="16"/>
  <c r="AI200" i="16"/>
  <c r="AH200" i="16"/>
  <c r="AG200" i="16"/>
  <c r="AF200" i="16"/>
  <c r="AC200" i="16"/>
  <c r="O200" i="16"/>
  <c r="AI199" i="16"/>
  <c r="AH199" i="16"/>
  <c r="AG199" i="16"/>
  <c r="AF199" i="16"/>
  <c r="AC199" i="16"/>
  <c r="AD199" i="16" s="1"/>
  <c r="AK199" i="16" s="1"/>
  <c r="O199" i="16"/>
  <c r="AI198" i="16"/>
  <c r="AH198" i="16"/>
  <c r="AG198" i="16"/>
  <c r="AF198" i="16"/>
  <c r="AC198" i="16"/>
  <c r="AJ198" i="16" s="1"/>
  <c r="O198" i="16"/>
  <c r="AI197" i="16"/>
  <c r="AH197" i="16"/>
  <c r="AG197" i="16"/>
  <c r="AF197" i="16"/>
  <c r="AC197" i="16"/>
  <c r="O197" i="16"/>
  <c r="AI196" i="16"/>
  <c r="AH196" i="16"/>
  <c r="AG196" i="16"/>
  <c r="AF196" i="16"/>
  <c r="AC196" i="16"/>
  <c r="O196" i="16"/>
  <c r="AI195" i="16"/>
  <c r="AH195" i="16"/>
  <c r="AG195" i="16"/>
  <c r="AF195" i="16"/>
  <c r="AC195" i="16"/>
  <c r="AJ195" i="16" s="1"/>
  <c r="O195" i="16"/>
  <c r="AI194" i="16"/>
  <c r="AH194" i="16"/>
  <c r="AG194" i="16"/>
  <c r="AF194" i="16"/>
  <c r="AC194" i="16"/>
  <c r="AD194" i="16" s="1"/>
  <c r="AK194" i="16" s="1"/>
  <c r="O194" i="16"/>
  <c r="AI193" i="16"/>
  <c r="AH193" i="16"/>
  <c r="AG193" i="16"/>
  <c r="AF193" i="16"/>
  <c r="AC193" i="16"/>
  <c r="O193" i="16"/>
  <c r="AI192" i="16"/>
  <c r="AH192" i="16"/>
  <c r="AG192" i="16"/>
  <c r="AF192" i="16"/>
  <c r="AC192" i="16"/>
  <c r="O192" i="16"/>
  <c r="AI191" i="16"/>
  <c r="AH191" i="16"/>
  <c r="AG191" i="16"/>
  <c r="AF191" i="16"/>
  <c r="AC191" i="16"/>
  <c r="O191" i="16"/>
  <c r="AI190" i="16"/>
  <c r="AH190" i="16"/>
  <c r="AG190" i="16"/>
  <c r="AF190" i="16"/>
  <c r="AC190" i="16"/>
  <c r="O190" i="16"/>
  <c r="AI189" i="16"/>
  <c r="AH189" i="16"/>
  <c r="AG189" i="16"/>
  <c r="AF189" i="16"/>
  <c r="AC189" i="16"/>
  <c r="AJ189" i="16" s="1"/>
  <c r="O189" i="16"/>
  <c r="AI188" i="16"/>
  <c r="AH188" i="16"/>
  <c r="AG188" i="16"/>
  <c r="AF188" i="16"/>
  <c r="AC188" i="16"/>
  <c r="AD188" i="16" s="1"/>
  <c r="AK188" i="16" s="1"/>
  <c r="O188" i="16"/>
  <c r="AI187" i="16"/>
  <c r="AH187" i="16"/>
  <c r="AG187" i="16"/>
  <c r="AF187" i="16"/>
  <c r="AC187" i="16"/>
  <c r="AJ187" i="16" s="1"/>
  <c r="O187" i="16"/>
  <c r="AI186" i="16"/>
  <c r="AH186" i="16"/>
  <c r="AG186" i="16"/>
  <c r="AF186" i="16"/>
  <c r="AC186" i="16"/>
  <c r="O186" i="16"/>
  <c r="AI185" i="16"/>
  <c r="AH185" i="16"/>
  <c r="AG185" i="16"/>
  <c r="AF185" i="16"/>
  <c r="AC185" i="16"/>
  <c r="AD185" i="16" s="1"/>
  <c r="AK185" i="16" s="1"/>
  <c r="O185" i="16"/>
  <c r="AI184" i="16"/>
  <c r="AH184" i="16"/>
  <c r="AG184" i="16"/>
  <c r="AF184" i="16"/>
  <c r="AC184" i="16"/>
  <c r="AJ184" i="16" s="1"/>
  <c r="O184" i="16"/>
  <c r="AI183" i="16"/>
  <c r="AH183" i="16"/>
  <c r="AG183" i="16"/>
  <c r="AF183" i="16"/>
  <c r="AC183" i="16"/>
  <c r="AJ183" i="16" s="1"/>
  <c r="O183" i="16"/>
  <c r="AI182" i="16"/>
  <c r="AH182" i="16"/>
  <c r="AG182" i="16"/>
  <c r="AF182" i="16"/>
  <c r="AC182" i="16"/>
  <c r="O182" i="16"/>
  <c r="AI181" i="16"/>
  <c r="AH181" i="16"/>
  <c r="AG181" i="16"/>
  <c r="AF181" i="16"/>
  <c r="AC181" i="16"/>
  <c r="AD181" i="16" s="1"/>
  <c r="AK181" i="16" s="1"/>
  <c r="O181" i="16"/>
  <c r="AI180" i="16"/>
  <c r="AH180" i="16"/>
  <c r="AG180" i="16"/>
  <c r="AF180" i="16"/>
  <c r="AC180" i="16"/>
  <c r="AJ180" i="16" s="1"/>
  <c r="O180" i="16"/>
  <c r="AI179" i="16"/>
  <c r="AH179" i="16"/>
  <c r="AG179" i="16"/>
  <c r="AF179" i="16"/>
  <c r="AC179" i="16"/>
  <c r="AJ179" i="16" s="1"/>
  <c r="O179" i="16"/>
  <c r="AI178" i="16"/>
  <c r="AH178" i="16"/>
  <c r="AG178" i="16"/>
  <c r="AF178" i="16"/>
  <c r="AC178" i="16"/>
  <c r="AD178" i="16" s="1"/>
  <c r="AK178" i="16" s="1"/>
  <c r="O178" i="16"/>
  <c r="AI177" i="16"/>
  <c r="AH177" i="16"/>
  <c r="AG177" i="16"/>
  <c r="AF177" i="16"/>
  <c r="AC177" i="16"/>
  <c r="O177" i="16"/>
  <c r="AI176" i="16"/>
  <c r="AH176" i="16"/>
  <c r="AG176" i="16"/>
  <c r="AF176" i="16"/>
  <c r="AC176" i="16"/>
  <c r="AJ176" i="16" s="1"/>
  <c r="O176" i="16"/>
  <c r="AI175" i="16"/>
  <c r="AH175" i="16"/>
  <c r="AG175" i="16"/>
  <c r="AF175" i="16"/>
  <c r="AC175" i="16"/>
  <c r="AD175" i="16" s="1"/>
  <c r="AK175" i="16" s="1"/>
  <c r="O175" i="16"/>
  <c r="AI174" i="16"/>
  <c r="AH174" i="16"/>
  <c r="AG174" i="16"/>
  <c r="AF174" i="16"/>
  <c r="AC174" i="16"/>
  <c r="O174" i="16"/>
  <c r="AI173" i="16"/>
  <c r="AH173" i="16"/>
  <c r="AG173" i="16"/>
  <c r="AF173" i="16"/>
  <c r="AC173" i="16"/>
  <c r="AD173" i="16" s="1"/>
  <c r="AK173" i="16" s="1"/>
  <c r="O173" i="16"/>
  <c r="AI172" i="16"/>
  <c r="AH172" i="16"/>
  <c r="AG172" i="16"/>
  <c r="AF172" i="16"/>
  <c r="AC172" i="16"/>
  <c r="AD172" i="16" s="1"/>
  <c r="AK172" i="16" s="1"/>
  <c r="O172" i="16"/>
  <c r="AI171" i="16"/>
  <c r="AH171" i="16"/>
  <c r="AG171" i="16"/>
  <c r="AF171" i="16"/>
  <c r="AC171" i="16"/>
  <c r="O171" i="16"/>
  <c r="AI170" i="16"/>
  <c r="AH170" i="16"/>
  <c r="AG170" i="16"/>
  <c r="AF170" i="16"/>
  <c r="AC170" i="16"/>
  <c r="O170" i="16"/>
  <c r="AI169" i="16"/>
  <c r="AH169" i="16"/>
  <c r="AG169" i="16"/>
  <c r="AF169" i="16"/>
  <c r="AC169" i="16"/>
  <c r="AJ169" i="16" s="1"/>
  <c r="O169" i="16"/>
  <c r="AI168" i="16"/>
  <c r="AH168" i="16"/>
  <c r="AG168" i="16"/>
  <c r="AF168" i="16"/>
  <c r="AC168" i="16"/>
  <c r="AJ168" i="16" s="1"/>
  <c r="O168" i="16"/>
  <c r="AI167" i="16"/>
  <c r="AH167" i="16"/>
  <c r="AG167" i="16"/>
  <c r="AF167" i="16"/>
  <c r="AC167" i="16"/>
  <c r="AD167" i="16" s="1"/>
  <c r="AK167" i="16" s="1"/>
  <c r="O167" i="16"/>
  <c r="AI166" i="16"/>
  <c r="AH166" i="16"/>
  <c r="AG166" i="16"/>
  <c r="AF166" i="16"/>
  <c r="AC166" i="16"/>
  <c r="O166" i="16"/>
  <c r="AI165" i="16"/>
  <c r="AH165" i="16"/>
  <c r="AG165" i="16"/>
  <c r="AF165" i="16"/>
  <c r="AC165" i="16"/>
  <c r="AD165" i="16" s="1"/>
  <c r="AK165" i="16" s="1"/>
  <c r="O165" i="16"/>
  <c r="AI164" i="16"/>
  <c r="AH164" i="16"/>
  <c r="AG164" i="16"/>
  <c r="AF164" i="16"/>
  <c r="AC164" i="16"/>
  <c r="O164" i="16"/>
  <c r="AI163" i="16"/>
  <c r="AH163" i="16"/>
  <c r="AG163" i="16"/>
  <c r="AF163" i="16"/>
  <c r="AC163" i="16"/>
  <c r="O163" i="16"/>
  <c r="AI162" i="16"/>
  <c r="AH162" i="16"/>
  <c r="AG162" i="16"/>
  <c r="AF162" i="16"/>
  <c r="AC162" i="16"/>
  <c r="O162" i="16"/>
  <c r="AI161" i="16"/>
  <c r="AH161" i="16"/>
  <c r="AG161" i="16"/>
  <c r="AF161" i="16"/>
  <c r="AC161" i="16"/>
  <c r="O161" i="16"/>
  <c r="AI160" i="16"/>
  <c r="AH160" i="16"/>
  <c r="AG160" i="16"/>
  <c r="AF160" i="16"/>
  <c r="AC160" i="16"/>
  <c r="AD160" i="16" s="1"/>
  <c r="AK160" i="16" s="1"/>
  <c r="O160" i="16"/>
  <c r="AI159" i="16"/>
  <c r="AH159" i="16"/>
  <c r="AG159" i="16"/>
  <c r="AF159" i="16"/>
  <c r="AC159" i="16"/>
  <c r="AD159" i="16" s="1"/>
  <c r="AK159" i="16" s="1"/>
  <c r="O159" i="16"/>
  <c r="AI158" i="16"/>
  <c r="AH158" i="16"/>
  <c r="AG158" i="16"/>
  <c r="AF158" i="16"/>
  <c r="AC158" i="16"/>
  <c r="AD158" i="16" s="1"/>
  <c r="AK158" i="16" s="1"/>
  <c r="O158" i="16"/>
  <c r="AI157" i="16"/>
  <c r="AH157" i="16"/>
  <c r="AG157" i="16"/>
  <c r="AF157" i="16"/>
  <c r="AC157" i="16"/>
  <c r="O157" i="16"/>
  <c r="AI156" i="16"/>
  <c r="AH156" i="16"/>
  <c r="AG156" i="16"/>
  <c r="AF156" i="16"/>
  <c r="AC156" i="16"/>
  <c r="O156" i="16"/>
  <c r="AI155" i="16"/>
  <c r="AH155" i="16"/>
  <c r="AG155" i="16"/>
  <c r="AF155" i="16"/>
  <c r="AC155" i="16"/>
  <c r="AD155" i="16" s="1"/>
  <c r="AK155" i="16" s="1"/>
  <c r="O155" i="16"/>
  <c r="AI154" i="16"/>
  <c r="AH154" i="16"/>
  <c r="AG154" i="16"/>
  <c r="AF154" i="16"/>
  <c r="AC154" i="16"/>
  <c r="O154" i="16"/>
  <c r="AI153" i="16"/>
  <c r="AH153" i="16"/>
  <c r="AG153" i="16"/>
  <c r="AF153" i="16"/>
  <c r="AC153" i="16"/>
  <c r="O153" i="16"/>
  <c r="AI152" i="16"/>
  <c r="AH152" i="16"/>
  <c r="AG152" i="16"/>
  <c r="AF152" i="16"/>
  <c r="AC152" i="16"/>
  <c r="AJ152" i="16" s="1"/>
  <c r="O152" i="16"/>
  <c r="AI151" i="16"/>
  <c r="AH151" i="16"/>
  <c r="AG151" i="16"/>
  <c r="AF151" i="16"/>
  <c r="AC151" i="16"/>
  <c r="O151" i="16"/>
  <c r="AI150" i="16"/>
  <c r="AH150" i="16"/>
  <c r="AG150" i="16"/>
  <c r="AF150" i="16"/>
  <c r="AC150" i="16"/>
  <c r="O150" i="16"/>
  <c r="AI149" i="16"/>
  <c r="AH149" i="16"/>
  <c r="AG149" i="16"/>
  <c r="AF149" i="16"/>
  <c r="AC149" i="16"/>
  <c r="O149" i="16"/>
  <c r="AI148" i="16"/>
  <c r="AH148" i="16"/>
  <c r="AG148" i="16"/>
  <c r="AF148" i="16"/>
  <c r="AC148" i="16"/>
  <c r="O148" i="16"/>
  <c r="AI147" i="16"/>
  <c r="AH147" i="16"/>
  <c r="AG147" i="16"/>
  <c r="AF147" i="16"/>
  <c r="AC147" i="16"/>
  <c r="O147" i="16"/>
  <c r="AI146" i="16"/>
  <c r="AH146" i="16"/>
  <c r="AG146" i="16"/>
  <c r="AF146" i="16"/>
  <c r="AC146" i="16"/>
  <c r="O146" i="16"/>
  <c r="AI145" i="16"/>
  <c r="AH145" i="16"/>
  <c r="AG145" i="16"/>
  <c r="AF145" i="16"/>
  <c r="AC145" i="16"/>
  <c r="AD145" i="16" s="1"/>
  <c r="AK145" i="16" s="1"/>
  <c r="O145" i="16"/>
  <c r="AI144" i="16"/>
  <c r="AH144" i="16"/>
  <c r="AG144" i="16"/>
  <c r="AF144" i="16"/>
  <c r="AC144" i="16"/>
  <c r="AD144" i="16" s="1"/>
  <c r="AK144" i="16" s="1"/>
  <c r="O144" i="16"/>
  <c r="AI143" i="16"/>
  <c r="AH143" i="16"/>
  <c r="AG143" i="16"/>
  <c r="AF143" i="16"/>
  <c r="AC143" i="16"/>
  <c r="AD143" i="16" s="1"/>
  <c r="AK143" i="16" s="1"/>
  <c r="O143" i="16"/>
  <c r="AI142" i="16"/>
  <c r="AH142" i="16"/>
  <c r="AG142" i="16"/>
  <c r="AF142" i="16"/>
  <c r="AC142" i="16"/>
  <c r="O142" i="16"/>
  <c r="AI141" i="16"/>
  <c r="AH141" i="16"/>
  <c r="AG141" i="16"/>
  <c r="AF141" i="16"/>
  <c r="AC141" i="16"/>
  <c r="O141" i="16"/>
  <c r="AI140" i="16"/>
  <c r="AH140" i="16"/>
  <c r="AG140" i="16"/>
  <c r="AF140" i="16"/>
  <c r="AC140" i="16"/>
  <c r="AJ140" i="16" s="1"/>
  <c r="O140" i="16"/>
  <c r="AI139" i="16"/>
  <c r="AH139" i="16"/>
  <c r="AG139" i="16"/>
  <c r="AF139" i="16"/>
  <c r="AC139" i="16"/>
  <c r="AD139" i="16" s="1"/>
  <c r="AK139" i="16" s="1"/>
  <c r="O139" i="16"/>
  <c r="AI138" i="16"/>
  <c r="AH138" i="16"/>
  <c r="AG138" i="16"/>
  <c r="AF138" i="16"/>
  <c r="AC138" i="16"/>
  <c r="AD138" i="16" s="1"/>
  <c r="AK138" i="16" s="1"/>
  <c r="O138" i="16"/>
  <c r="AI137" i="16"/>
  <c r="AH137" i="16"/>
  <c r="AG137" i="16"/>
  <c r="AF137" i="16"/>
  <c r="AC137" i="16"/>
  <c r="AJ137" i="16" s="1"/>
  <c r="O137" i="16"/>
  <c r="AI136" i="16"/>
  <c r="AH136" i="16"/>
  <c r="AG136" i="16"/>
  <c r="AF136" i="16"/>
  <c r="AC136" i="16"/>
  <c r="O136" i="16"/>
  <c r="AI135" i="16"/>
  <c r="AH135" i="16"/>
  <c r="AG135" i="16"/>
  <c r="AF135" i="16"/>
  <c r="AC135" i="16"/>
  <c r="AJ135" i="16" s="1"/>
  <c r="O135" i="16"/>
  <c r="AI134" i="16"/>
  <c r="AH134" i="16"/>
  <c r="AG134" i="16"/>
  <c r="AF134" i="16"/>
  <c r="AC134" i="16"/>
  <c r="AD134" i="16" s="1"/>
  <c r="AK134" i="16" s="1"/>
  <c r="O134" i="16"/>
  <c r="AI133" i="16"/>
  <c r="AH133" i="16"/>
  <c r="AG133" i="16"/>
  <c r="AF133" i="16"/>
  <c r="AC133" i="16"/>
  <c r="O133" i="16"/>
  <c r="AI132" i="16"/>
  <c r="AH132" i="16"/>
  <c r="AG132" i="16"/>
  <c r="AF132" i="16"/>
  <c r="AC132" i="16"/>
  <c r="AJ132" i="16" s="1"/>
  <c r="O132" i="16"/>
  <c r="AI131" i="16"/>
  <c r="AH131" i="16"/>
  <c r="AG131" i="16"/>
  <c r="AF131" i="16"/>
  <c r="AC131" i="16"/>
  <c r="AD131" i="16" s="1"/>
  <c r="AK131" i="16" s="1"/>
  <c r="O131" i="16"/>
  <c r="AI130" i="16"/>
  <c r="AH130" i="16"/>
  <c r="AG130" i="16"/>
  <c r="AF130" i="16"/>
  <c r="AC130" i="16"/>
  <c r="O130" i="16"/>
  <c r="AI129" i="16"/>
  <c r="AH129" i="16"/>
  <c r="AG129" i="16"/>
  <c r="AF129" i="16"/>
  <c r="AC129" i="16"/>
  <c r="AD129" i="16" s="1"/>
  <c r="AK129" i="16" s="1"/>
  <c r="O129" i="16"/>
  <c r="AI128" i="16"/>
  <c r="AH128" i="16"/>
  <c r="AG128" i="16"/>
  <c r="AF128" i="16"/>
  <c r="AC128" i="16"/>
  <c r="AJ128" i="16" s="1"/>
  <c r="O128" i="16"/>
  <c r="AI127" i="16"/>
  <c r="AH127" i="16"/>
  <c r="AG127" i="16"/>
  <c r="AF127" i="16"/>
  <c r="AC127" i="16"/>
  <c r="AD127" i="16" s="1"/>
  <c r="AK127" i="16" s="1"/>
  <c r="O127" i="16"/>
  <c r="AI126" i="16"/>
  <c r="AH126" i="16"/>
  <c r="AG126" i="16"/>
  <c r="AF126" i="16"/>
  <c r="AC126" i="16"/>
  <c r="AD126" i="16" s="1"/>
  <c r="AK126" i="16" s="1"/>
  <c r="O126" i="16"/>
  <c r="AI125" i="16"/>
  <c r="AH125" i="16"/>
  <c r="AG125" i="16"/>
  <c r="AF125" i="16"/>
  <c r="AC125" i="16"/>
  <c r="AJ125" i="16" s="1"/>
  <c r="O125" i="16"/>
  <c r="AI124" i="16"/>
  <c r="AH124" i="16"/>
  <c r="AG124" i="16"/>
  <c r="AF124" i="16"/>
  <c r="AC124" i="16"/>
  <c r="AJ124" i="16" s="1"/>
  <c r="O124" i="16"/>
  <c r="AI123" i="16"/>
  <c r="AH123" i="16"/>
  <c r="AG123" i="16"/>
  <c r="AF123" i="16"/>
  <c r="AC123" i="16"/>
  <c r="AD123" i="16" s="1"/>
  <c r="AK123" i="16" s="1"/>
  <c r="O123" i="16"/>
  <c r="AI122" i="16"/>
  <c r="AH122" i="16"/>
  <c r="AG122" i="16"/>
  <c r="AF122" i="16"/>
  <c r="AC122" i="16"/>
  <c r="AD122" i="16" s="1"/>
  <c r="AK122" i="16" s="1"/>
  <c r="O122" i="16"/>
  <c r="AI121" i="16"/>
  <c r="AH121" i="16"/>
  <c r="AG121" i="16"/>
  <c r="AF121" i="16"/>
  <c r="AC121" i="16"/>
  <c r="O121" i="16"/>
  <c r="AI120" i="16"/>
  <c r="AH120" i="16"/>
  <c r="AG120" i="16"/>
  <c r="AF120" i="16"/>
  <c r="AC120" i="16"/>
  <c r="O120" i="16"/>
  <c r="AI119" i="16"/>
  <c r="AH119" i="16"/>
  <c r="AG119" i="16"/>
  <c r="AF119" i="16"/>
  <c r="AC119" i="16"/>
  <c r="AD119" i="16" s="1"/>
  <c r="AK119" i="16" s="1"/>
  <c r="O119" i="16"/>
  <c r="AI118" i="16"/>
  <c r="AH118" i="16"/>
  <c r="AG118" i="16"/>
  <c r="AF118" i="16"/>
  <c r="AC118" i="16"/>
  <c r="AJ118" i="16" s="1"/>
  <c r="O118" i="16"/>
  <c r="AI117" i="16"/>
  <c r="AH117" i="16"/>
  <c r="AG117" i="16"/>
  <c r="AF117" i="16"/>
  <c r="AC117" i="16"/>
  <c r="O117" i="16"/>
  <c r="AI116" i="16"/>
  <c r="AH116" i="16"/>
  <c r="AG116" i="16"/>
  <c r="AF116" i="16"/>
  <c r="AC116" i="16"/>
  <c r="O116" i="16"/>
  <c r="AI115" i="16"/>
  <c r="AH115" i="16"/>
  <c r="AG115" i="16"/>
  <c r="AF115" i="16"/>
  <c r="AC115" i="16"/>
  <c r="AD115" i="16" s="1"/>
  <c r="AK115" i="16" s="1"/>
  <c r="O115" i="16"/>
  <c r="AI114" i="16"/>
  <c r="AH114" i="16"/>
  <c r="AG114" i="16"/>
  <c r="AF114" i="16"/>
  <c r="AC114" i="16"/>
  <c r="AJ114" i="16" s="1"/>
  <c r="O114" i="16"/>
  <c r="AI113" i="16"/>
  <c r="AH113" i="16"/>
  <c r="AG113" i="16"/>
  <c r="AF113" i="16"/>
  <c r="AC113" i="16"/>
  <c r="O113" i="16"/>
  <c r="AI112" i="16"/>
  <c r="AH112" i="16"/>
  <c r="AG112" i="16"/>
  <c r="AF112" i="16"/>
  <c r="AC112" i="16"/>
  <c r="AD112" i="16" s="1"/>
  <c r="AK112" i="16" s="1"/>
  <c r="O112" i="16"/>
  <c r="AI111" i="16"/>
  <c r="AH111" i="16"/>
  <c r="AG111" i="16"/>
  <c r="AF111" i="16"/>
  <c r="AC111" i="16"/>
  <c r="AD111" i="16" s="1"/>
  <c r="AK111" i="16" s="1"/>
  <c r="O111" i="16"/>
  <c r="AI110" i="16"/>
  <c r="AH110" i="16"/>
  <c r="AG110" i="16"/>
  <c r="AF110" i="16"/>
  <c r="AC110" i="16"/>
  <c r="AD110" i="16" s="1"/>
  <c r="AK110" i="16" s="1"/>
  <c r="O110" i="16"/>
  <c r="AI109" i="16"/>
  <c r="AH109" i="16"/>
  <c r="AG109" i="16"/>
  <c r="AF109" i="16"/>
  <c r="AC109" i="16"/>
  <c r="AJ109" i="16" s="1"/>
  <c r="O109" i="16"/>
  <c r="AI108" i="16"/>
  <c r="AH108" i="16"/>
  <c r="AG108" i="16"/>
  <c r="AF108" i="16"/>
  <c r="AC108" i="16"/>
  <c r="AJ108" i="16" s="1"/>
  <c r="O108" i="16"/>
  <c r="AI107" i="16"/>
  <c r="AH107" i="16"/>
  <c r="AG107" i="16"/>
  <c r="AF107" i="16"/>
  <c r="AC107" i="16"/>
  <c r="O107" i="16"/>
  <c r="AI106" i="16"/>
  <c r="AH106" i="16"/>
  <c r="AG106" i="16"/>
  <c r="AF106" i="16"/>
  <c r="AC106" i="16"/>
  <c r="AD106" i="16" s="1"/>
  <c r="AK106" i="16" s="1"/>
  <c r="O106" i="16"/>
  <c r="AI105" i="16"/>
  <c r="AH105" i="16"/>
  <c r="AG105" i="16"/>
  <c r="AF105" i="16"/>
  <c r="AC105" i="16"/>
  <c r="O105" i="16"/>
  <c r="AI104" i="16"/>
  <c r="AH104" i="16"/>
  <c r="AG104" i="16"/>
  <c r="AF104" i="16"/>
  <c r="AC104" i="16"/>
  <c r="O104" i="16"/>
  <c r="AI103" i="16"/>
  <c r="AH103" i="16"/>
  <c r="AG103" i="16"/>
  <c r="AF103" i="16"/>
  <c r="AC103" i="16"/>
  <c r="O103" i="16"/>
  <c r="AI102" i="16"/>
  <c r="AH102" i="16"/>
  <c r="AG102" i="16"/>
  <c r="AF102" i="16"/>
  <c r="AC102" i="16"/>
  <c r="O102" i="16"/>
  <c r="AI101" i="16"/>
  <c r="AH101" i="16"/>
  <c r="AG101" i="16"/>
  <c r="AF101" i="16"/>
  <c r="AC101" i="16"/>
  <c r="O101" i="16"/>
  <c r="AI100" i="16"/>
  <c r="AH100" i="16"/>
  <c r="AG100" i="16"/>
  <c r="AF100" i="16"/>
  <c r="AC100" i="16"/>
  <c r="AJ100" i="16" s="1"/>
  <c r="O100" i="16"/>
  <c r="AI99" i="16"/>
  <c r="AH99" i="16"/>
  <c r="AG99" i="16"/>
  <c r="AF99" i="16"/>
  <c r="AC99" i="16"/>
  <c r="O99" i="16"/>
  <c r="AI98" i="16"/>
  <c r="AH98" i="16"/>
  <c r="AG98" i="16"/>
  <c r="AF98" i="16"/>
  <c r="AC98" i="16"/>
  <c r="O98" i="16"/>
  <c r="AI97" i="16"/>
  <c r="AH97" i="16"/>
  <c r="AG97" i="16"/>
  <c r="AF97" i="16"/>
  <c r="AC97" i="16"/>
  <c r="O97" i="16"/>
  <c r="AI96" i="16"/>
  <c r="AH96" i="16"/>
  <c r="AG96" i="16"/>
  <c r="AF96" i="16"/>
  <c r="AC96" i="16"/>
  <c r="O96" i="16"/>
  <c r="AI95" i="16"/>
  <c r="AH95" i="16"/>
  <c r="AG95" i="16"/>
  <c r="AF95" i="16"/>
  <c r="AC95" i="16"/>
  <c r="AD95" i="16" s="1"/>
  <c r="AK95" i="16" s="1"/>
  <c r="O95" i="16"/>
  <c r="AI94" i="16"/>
  <c r="AH94" i="16"/>
  <c r="AG94" i="16"/>
  <c r="AF94" i="16"/>
  <c r="AC94" i="16"/>
  <c r="AD94" i="16" s="1"/>
  <c r="AK94" i="16" s="1"/>
  <c r="O94" i="16"/>
  <c r="AI93" i="16"/>
  <c r="AH93" i="16"/>
  <c r="AG93" i="16"/>
  <c r="AF93" i="16"/>
  <c r="AC93" i="16"/>
  <c r="O93" i="16"/>
  <c r="AI92" i="16"/>
  <c r="AH92" i="16"/>
  <c r="AG92" i="16"/>
  <c r="AF92" i="16"/>
  <c r="AC92" i="16"/>
  <c r="AD92" i="16" s="1"/>
  <c r="AK92" i="16" s="1"/>
  <c r="O92" i="16"/>
  <c r="AI91" i="16"/>
  <c r="AH91" i="16"/>
  <c r="AG91" i="16"/>
  <c r="AF91" i="16"/>
  <c r="AC91" i="16"/>
  <c r="AD91" i="16" s="1"/>
  <c r="AK91" i="16" s="1"/>
  <c r="O91" i="16"/>
  <c r="AI90" i="16"/>
  <c r="AH90" i="16"/>
  <c r="AG90" i="16"/>
  <c r="AF90" i="16"/>
  <c r="AC90" i="16"/>
  <c r="O90" i="16"/>
  <c r="AI89" i="16"/>
  <c r="AH89" i="16"/>
  <c r="AG89" i="16"/>
  <c r="AF89" i="16"/>
  <c r="AC89" i="16"/>
  <c r="O89" i="16"/>
  <c r="AI88" i="16"/>
  <c r="AH88" i="16"/>
  <c r="AG88" i="16"/>
  <c r="AF88" i="16"/>
  <c r="AC88" i="16"/>
  <c r="AJ88" i="16" s="1"/>
  <c r="O88" i="16"/>
  <c r="AI87" i="16"/>
  <c r="AH87" i="16"/>
  <c r="AG87" i="16"/>
  <c r="AF87" i="16"/>
  <c r="AC87" i="16"/>
  <c r="AJ87" i="16" s="1"/>
  <c r="O87" i="16"/>
  <c r="AI86" i="16"/>
  <c r="AH86" i="16"/>
  <c r="AG86" i="16"/>
  <c r="AF86" i="16"/>
  <c r="AC86" i="16"/>
  <c r="AJ86" i="16" s="1"/>
  <c r="O86" i="16"/>
  <c r="AI85" i="16"/>
  <c r="AH85" i="16"/>
  <c r="AG85" i="16"/>
  <c r="AF85" i="16"/>
  <c r="AC85" i="16"/>
  <c r="AJ85" i="16" s="1"/>
  <c r="O85" i="16"/>
  <c r="AI84" i="16"/>
  <c r="AH84" i="16"/>
  <c r="AG84" i="16"/>
  <c r="AF84" i="16"/>
  <c r="AC84" i="16"/>
  <c r="O84" i="16"/>
  <c r="AI83" i="16"/>
  <c r="AH83" i="16"/>
  <c r="AG83" i="16"/>
  <c r="AF83" i="16"/>
  <c r="AC83" i="16"/>
  <c r="O83" i="16"/>
  <c r="AI82" i="16"/>
  <c r="AH82" i="16"/>
  <c r="AG82" i="16"/>
  <c r="AF82" i="16"/>
  <c r="AC82" i="16"/>
  <c r="O82" i="16"/>
  <c r="AI81" i="16"/>
  <c r="AH81" i="16"/>
  <c r="AG81" i="16"/>
  <c r="AF81" i="16"/>
  <c r="AC81" i="16"/>
  <c r="AD81" i="16" s="1"/>
  <c r="O81" i="16"/>
  <c r="AI80" i="16"/>
  <c r="AH80" i="16"/>
  <c r="AG80" i="16"/>
  <c r="AF80" i="16"/>
  <c r="AC80" i="16"/>
  <c r="AJ80" i="16" s="1"/>
  <c r="O80" i="16"/>
  <c r="AI79" i="16"/>
  <c r="AH79" i="16"/>
  <c r="AG79" i="16"/>
  <c r="AF79" i="16"/>
  <c r="AC79" i="16"/>
  <c r="O79" i="16"/>
  <c r="AI78" i="16"/>
  <c r="AH78" i="16"/>
  <c r="AG78" i="16"/>
  <c r="AF78" i="16"/>
  <c r="AC78" i="16"/>
  <c r="O78" i="16"/>
  <c r="AI77" i="16"/>
  <c r="AH77" i="16"/>
  <c r="AG77" i="16"/>
  <c r="AF77" i="16"/>
  <c r="AC77" i="16"/>
  <c r="AD77" i="16" s="1"/>
  <c r="AK77" i="16" s="1"/>
  <c r="O77" i="16"/>
  <c r="AI76" i="16"/>
  <c r="AH76" i="16"/>
  <c r="AG76" i="16"/>
  <c r="AF76" i="16"/>
  <c r="AC76" i="16"/>
  <c r="AD76" i="16" s="1"/>
  <c r="AK76" i="16" s="1"/>
  <c r="O76" i="16"/>
  <c r="AI75" i="16"/>
  <c r="AH75" i="16"/>
  <c r="AG75" i="16"/>
  <c r="AF75" i="16"/>
  <c r="AC75" i="16"/>
  <c r="O75" i="16"/>
  <c r="AI74" i="16"/>
  <c r="AH74" i="16"/>
  <c r="AG74" i="16"/>
  <c r="AF74" i="16"/>
  <c r="AC74" i="16"/>
  <c r="O74" i="16"/>
  <c r="AI73" i="16"/>
  <c r="AH73" i="16"/>
  <c r="AG73" i="16"/>
  <c r="AF73" i="16"/>
  <c r="AC73" i="16"/>
  <c r="AJ73" i="16" s="1"/>
  <c r="O73" i="16"/>
  <c r="AI72" i="16"/>
  <c r="AH72" i="16"/>
  <c r="AG72" i="16"/>
  <c r="AF72" i="16"/>
  <c r="AC72" i="16"/>
  <c r="O72" i="16"/>
  <c r="AI71" i="16"/>
  <c r="AH71" i="16"/>
  <c r="AG71" i="16"/>
  <c r="AF71" i="16"/>
  <c r="AC71" i="16"/>
  <c r="O71" i="16"/>
  <c r="AI70" i="16"/>
  <c r="AH70" i="16"/>
  <c r="AG70" i="16"/>
  <c r="AF70" i="16"/>
  <c r="AC70" i="16"/>
  <c r="AJ70" i="16" s="1"/>
  <c r="O70" i="16"/>
  <c r="AI69" i="16"/>
  <c r="AH69" i="16"/>
  <c r="AG69" i="16"/>
  <c r="AF69" i="16"/>
  <c r="AC69" i="16"/>
  <c r="O69" i="16"/>
  <c r="AI68" i="16"/>
  <c r="AH68" i="16"/>
  <c r="AG68" i="16"/>
  <c r="AF68" i="16"/>
  <c r="AC68" i="16"/>
  <c r="AD68" i="16" s="1"/>
  <c r="AK68" i="16" s="1"/>
  <c r="O68" i="16"/>
  <c r="AI67" i="16"/>
  <c r="AH67" i="16"/>
  <c r="AG67" i="16"/>
  <c r="AF67" i="16"/>
  <c r="AC67" i="16"/>
  <c r="AJ67" i="16" s="1"/>
  <c r="O67" i="16"/>
  <c r="AI66" i="16"/>
  <c r="AH66" i="16"/>
  <c r="AG66" i="16"/>
  <c r="AF66" i="16"/>
  <c r="AC66" i="16"/>
  <c r="AD66" i="16" s="1"/>
  <c r="AK66" i="16" s="1"/>
  <c r="O66" i="16"/>
  <c r="AI65" i="16"/>
  <c r="AH65" i="16"/>
  <c r="AG65" i="16"/>
  <c r="AF65" i="16"/>
  <c r="AC65" i="16"/>
  <c r="AJ65" i="16" s="1"/>
  <c r="O65" i="16"/>
  <c r="AI64" i="16"/>
  <c r="AH64" i="16"/>
  <c r="AG64" i="16"/>
  <c r="AF64" i="16"/>
  <c r="AC64" i="16"/>
  <c r="O64" i="16"/>
  <c r="AI63" i="16"/>
  <c r="AH63" i="16"/>
  <c r="AG63" i="16"/>
  <c r="AF63" i="16"/>
  <c r="AC63" i="16"/>
  <c r="AD63" i="16" s="1"/>
  <c r="AK63" i="16" s="1"/>
  <c r="O63" i="16"/>
  <c r="AI62" i="16"/>
  <c r="AH62" i="16"/>
  <c r="AG62" i="16"/>
  <c r="AF62" i="16"/>
  <c r="AC62" i="16"/>
  <c r="O62" i="16"/>
  <c r="AI61" i="16"/>
  <c r="AH61" i="16"/>
  <c r="AG61" i="16"/>
  <c r="AF61" i="16"/>
  <c r="AC61" i="16"/>
  <c r="AD61" i="16" s="1"/>
  <c r="O61" i="16"/>
  <c r="AI60" i="16"/>
  <c r="AH60" i="16"/>
  <c r="AG60" i="16"/>
  <c r="AF60" i="16"/>
  <c r="AC60" i="16"/>
  <c r="AD60" i="16" s="1"/>
  <c r="AK60" i="16" s="1"/>
  <c r="O60" i="16"/>
  <c r="AI59" i="16"/>
  <c r="AH59" i="16"/>
  <c r="AG59" i="16"/>
  <c r="AF59" i="16"/>
  <c r="AC59" i="16"/>
  <c r="AD59" i="16" s="1"/>
  <c r="AK59" i="16" s="1"/>
  <c r="O59" i="16"/>
  <c r="AI58" i="16"/>
  <c r="AH58" i="16"/>
  <c r="AG58" i="16"/>
  <c r="AF58" i="16"/>
  <c r="AC58" i="16"/>
  <c r="O58" i="16"/>
  <c r="AI57" i="16"/>
  <c r="AH57" i="16"/>
  <c r="AG57" i="16"/>
  <c r="AF57" i="16"/>
  <c r="AC57" i="16"/>
  <c r="AJ57" i="16" s="1"/>
  <c r="O57" i="16"/>
  <c r="AI56" i="16"/>
  <c r="AH56" i="16"/>
  <c r="AG56" i="16"/>
  <c r="AF56" i="16"/>
  <c r="AC56" i="16"/>
  <c r="O56" i="16"/>
  <c r="AI55" i="16"/>
  <c r="AH55" i="16"/>
  <c r="AG55" i="16"/>
  <c r="AF55" i="16"/>
  <c r="AC55" i="16"/>
  <c r="AD55" i="16" s="1"/>
  <c r="AK55" i="16" s="1"/>
  <c r="O55" i="16"/>
  <c r="AI54" i="16"/>
  <c r="AH54" i="16"/>
  <c r="AG54" i="16"/>
  <c r="AF54" i="16"/>
  <c r="AC54" i="16"/>
  <c r="O54" i="16"/>
  <c r="AI53" i="16"/>
  <c r="AH53" i="16"/>
  <c r="AG53" i="16"/>
  <c r="AF53" i="16"/>
  <c r="AC53" i="16"/>
  <c r="AD53" i="16" s="1"/>
  <c r="O53" i="16"/>
  <c r="AI52" i="16"/>
  <c r="AH52" i="16"/>
  <c r="AG52" i="16"/>
  <c r="AF52" i="16"/>
  <c r="AC52" i="16"/>
  <c r="O52" i="16"/>
  <c r="AI51" i="16"/>
  <c r="AH51" i="16"/>
  <c r="AG51" i="16"/>
  <c r="AF51" i="16"/>
  <c r="AC51" i="16"/>
  <c r="AD51" i="16" s="1"/>
  <c r="AK51" i="16" s="1"/>
  <c r="O51" i="16"/>
  <c r="AI50" i="16"/>
  <c r="AH50" i="16"/>
  <c r="AG50" i="16"/>
  <c r="AF50" i="16"/>
  <c r="AC50" i="16"/>
  <c r="AD50" i="16" s="1"/>
  <c r="AK50" i="16" s="1"/>
  <c r="O50" i="16"/>
  <c r="AI49" i="16"/>
  <c r="AH49" i="16"/>
  <c r="AG49" i="16"/>
  <c r="AF49" i="16"/>
  <c r="AC49" i="16"/>
  <c r="O49" i="16"/>
  <c r="AI48" i="16"/>
  <c r="AH48" i="16"/>
  <c r="AG48" i="16"/>
  <c r="AF48" i="16"/>
  <c r="AC48" i="16"/>
  <c r="AJ48" i="16" s="1"/>
  <c r="O48" i="16"/>
  <c r="AI47" i="16"/>
  <c r="AH47" i="16"/>
  <c r="AG47" i="16"/>
  <c r="AF47" i="16"/>
  <c r="AC47" i="16"/>
  <c r="O47" i="16"/>
  <c r="AI46" i="16"/>
  <c r="AH46" i="16"/>
  <c r="AG46" i="16"/>
  <c r="AF46" i="16"/>
  <c r="AC46" i="16"/>
  <c r="AD46" i="16" s="1"/>
  <c r="AK46" i="16" s="1"/>
  <c r="O46" i="16"/>
  <c r="AI45" i="16"/>
  <c r="AH45" i="16"/>
  <c r="AG45" i="16"/>
  <c r="AF45" i="16"/>
  <c r="AC45" i="16"/>
  <c r="O45" i="16"/>
  <c r="AI44" i="16"/>
  <c r="AH44" i="16"/>
  <c r="AG44" i="16"/>
  <c r="AF44" i="16"/>
  <c r="AC44" i="16"/>
  <c r="O44" i="16"/>
  <c r="AI43" i="16"/>
  <c r="AH43" i="16"/>
  <c r="AG43" i="16"/>
  <c r="AF43" i="16"/>
  <c r="AC43" i="16"/>
  <c r="AJ43" i="16" s="1"/>
  <c r="O43" i="16"/>
  <c r="AI42" i="16"/>
  <c r="AH42" i="16"/>
  <c r="AG42" i="16"/>
  <c r="AF42" i="16"/>
  <c r="AC42" i="16"/>
  <c r="AD42" i="16" s="1"/>
  <c r="AK42" i="16" s="1"/>
  <c r="O42" i="16"/>
  <c r="AI41" i="16"/>
  <c r="AH41" i="16"/>
  <c r="AG41" i="16"/>
  <c r="AF41" i="16"/>
  <c r="AC41" i="16"/>
  <c r="AJ41" i="16" s="1"/>
  <c r="O41" i="16"/>
  <c r="AI40" i="16"/>
  <c r="AH40" i="16"/>
  <c r="AG40" i="16"/>
  <c r="AF40" i="16"/>
  <c r="AC40" i="16"/>
  <c r="AD40" i="16" s="1"/>
  <c r="AK40" i="16" s="1"/>
  <c r="O40" i="16"/>
  <c r="AI39" i="16"/>
  <c r="AH39" i="16"/>
  <c r="AG39" i="16"/>
  <c r="AF39" i="16"/>
  <c r="AC39" i="16"/>
  <c r="AJ39" i="16" s="1"/>
  <c r="O39" i="16"/>
  <c r="AI38" i="16"/>
  <c r="AH38" i="16"/>
  <c r="AG38" i="16"/>
  <c r="AF38" i="16"/>
  <c r="AC38" i="16"/>
  <c r="AD38" i="16" s="1"/>
  <c r="AK38" i="16" s="1"/>
  <c r="O38" i="16"/>
  <c r="AI37" i="16"/>
  <c r="AH37" i="16"/>
  <c r="AG37" i="16"/>
  <c r="AF37" i="16"/>
  <c r="AC37" i="16"/>
  <c r="AJ37" i="16" s="1"/>
  <c r="O37" i="16"/>
  <c r="AI36" i="16"/>
  <c r="AH36" i="16"/>
  <c r="AG36" i="16"/>
  <c r="AF36" i="16"/>
  <c r="AC36" i="16"/>
  <c r="AJ36" i="16" s="1"/>
  <c r="O36" i="16"/>
  <c r="AI35" i="16"/>
  <c r="AH35" i="16"/>
  <c r="AG35" i="16"/>
  <c r="AF35" i="16"/>
  <c r="AC35" i="16"/>
  <c r="O35" i="16"/>
  <c r="AI34" i="16"/>
  <c r="AH34" i="16"/>
  <c r="AG34" i="16"/>
  <c r="AF34" i="16"/>
  <c r="AC34" i="16"/>
  <c r="AD34" i="16" s="1"/>
  <c r="AK34" i="16" s="1"/>
  <c r="O34" i="16"/>
  <c r="AI33" i="16"/>
  <c r="AH33" i="16"/>
  <c r="AG33" i="16"/>
  <c r="AF33" i="16"/>
  <c r="AC33" i="16"/>
  <c r="AD33" i="16" s="1"/>
  <c r="AK33" i="16" s="1"/>
  <c r="O33" i="16"/>
  <c r="AI32" i="16"/>
  <c r="AH32" i="16"/>
  <c r="AG32" i="16"/>
  <c r="AF32" i="16"/>
  <c r="AC32" i="16"/>
  <c r="AD32" i="16" s="1"/>
  <c r="AK32" i="16" s="1"/>
  <c r="O32" i="16"/>
  <c r="AI31" i="16"/>
  <c r="AH31" i="16"/>
  <c r="AG31" i="16"/>
  <c r="AF31" i="16"/>
  <c r="AC31" i="16"/>
  <c r="AJ31" i="16" s="1"/>
  <c r="O31" i="16"/>
  <c r="AI30" i="16"/>
  <c r="AH30" i="16"/>
  <c r="AG30" i="16"/>
  <c r="AF30" i="16"/>
  <c r="AC30" i="16"/>
  <c r="O30" i="16"/>
  <c r="AI29" i="16"/>
  <c r="AH29" i="16"/>
  <c r="AG29" i="16"/>
  <c r="AF29" i="16"/>
  <c r="AC29" i="16"/>
  <c r="AD29" i="16" s="1"/>
  <c r="AK29" i="16" s="1"/>
  <c r="O29" i="16"/>
  <c r="AI28" i="16"/>
  <c r="AH28" i="16"/>
  <c r="AG28" i="16"/>
  <c r="AF28" i="16"/>
  <c r="AC28" i="16"/>
  <c r="O28" i="16"/>
  <c r="AI27" i="16"/>
  <c r="AH27" i="16"/>
  <c r="AG27" i="16"/>
  <c r="AF27" i="16"/>
  <c r="AC27" i="16"/>
  <c r="O27" i="16"/>
  <c r="AI26" i="16"/>
  <c r="AH26" i="16"/>
  <c r="AG26" i="16"/>
  <c r="AF26" i="16"/>
  <c r="AC26" i="16"/>
  <c r="O26" i="16"/>
  <c r="AI25" i="16"/>
  <c r="AH25" i="16"/>
  <c r="AG25" i="16"/>
  <c r="AF25" i="16"/>
  <c r="AC25" i="16"/>
  <c r="AD25" i="16" s="1"/>
  <c r="AK25" i="16" s="1"/>
  <c r="O25" i="16"/>
  <c r="AI24" i="16"/>
  <c r="AH24" i="16"/>
  <c r="AG24" i="16"/>
  <c r="AF24" i="16"/>
  <c r="AC24" i="16"/>
  <c r="AD24" i="16" s="1"/>
  <c r="AK24" i="16" s="1"/>
  <c r="O24" i="16"/>
  <c r="AI23" i="16"/>
  <c r="AH23" i="16"/>
  <c r="AG23" i="16"/>
  <c r="AF23" i="16"/>
  <c r="AC23" i="16"/>
  <c r="AJ23" i="16" s="1"/>
  <c r="O23" i="16"/>
  <c r="AI22" i="16"/>
  <c r="AH22" i="16"/>
  <c r="AG22" i="16"/>
  <c r="AF22" i="16"/>
  <c r="AC22" i="16"/>
  <c r="AD22" i="16" s="1"/>
  <c r="AK22" i="16" s="1"/>
  <c r="O22" i="16"/>
  <c r="AI21" i="16"/>
  <c r="AH21" i="16"/>
  <c r="AG21" i="16"/>
  <c r="AF21" i="16"/>
  <c r="AC21" i="16"/>
  <c r="AJ21" i="16" s="1"/>
  <c r="O21" i="16"/>
  <c r="AI20" i="16"/>
  <c r="AH20" i="16"/>
  <c r="AG20" i="16"/>
  <c r="AF20" i="16"/>
  <c r="AC20" i="16"/>
  <c r="AD20" i="16" s="1"/>
  <c r="AK20" i="16" s="1"/>
  <c r="O20" i="16"/>
  <c r="AI19" i="16"/>
  <c r="AH19" i="16"/>
  <c r="AG19" i="16"/>
  <c r="AF19" i="16"/>
  <c r="AC19" i="16"/>
  <c r="AD19" i="16" s="1"/>
  <c r="AK19" i="16" s="1"/>
  <c r="O19" i="16"/>
  <c r="AI18" i="16"/>
  <c r="AH18" i="16"/>
  <c r="AG18" i="16"/>
  <c r="AF18" i="16"/>
  <c r="AC18" i="16"/>
  <c r="AD18" i="16" s="1"/>
  <c r="AK18" i="16" s="1"/>
  <c r="O18" i="16"/>
  <c r="AI17" i="16"/>
  <c r="AH17" i="16"/>
  <c r="AG17" i="16"/>
  <c r="AF17" i="16"/>
  <c r="AC17" i="16"/>
  <c r="O17" i="16"/>
  <c r="AI16" i="16"/>
  <c r="AH16" i="16"/>
  <c r="AG16" i="16"/>
  <c r="AF16" i="16"/>
  <c r="AC16" i="16"/>
  <c r="O16" i="16"/>
  <c r="AI15" i="16"/>
  <c r="AH15" i="16"/>
  <c r="AG15" i="16"/>
  <c r="AF15" i="16"/>
  <c r="AC15" i="16"/>
  <c r="AD15" i="16" s="1"/>
  <c r="AK15" i="16" s="1"/>
  <c r="O15" i="16"/>
  <c r="AI14" i="16"/>
  <c r="AH14" i="16"/>
  <c r="AG14" i="16"/>
  <c r="AF14" i="16"/>
  <c r="AC14" i="16"/>
  <c r="O14" i="16"/>
  <c r="AI13" i="16"/>
  <c r="AH13" i="16"/>
  <c r="AG13" i="16"/>
  <c r="AF13" i="16"/>
  <c r="AC13" i="16"/>
  <c r="O13" i="16"/>
  <c r="AI12" i="16"/>
  <c r="AH12" i="16"/>
  <c r="AG12" i="16"/>
  <c r="AF12" i="16"/>
  <c r="AC12" i="16"/>
  <c r="AJ12" i="16" s="1"/>
  <c r="O12" i="16"/>
  <c r="AI11" i="16"/>
  <c r="AH11" i="16"/>
  <c r="AG11" i="16"/>
  <c r="AF11" i="16"/>
  <c r="AC11" i="16"/>
  <c r="O11" i="16"/>
  <c r="A11" i="16"/>
  <c r="H10" i="16"/>
  <c r="G10" i="16"/>
  <c r="B10" i="16"/>
  <c r="B11" i="16" s="1"/>
  <c r="B12" i="16" s="1"/>
  <c r="B13" i="16" s="1"/>
  <c r="B14" i="16" s="1"/>
  <c r="B15" i="16" s="1"/>
  <c r="B16" i="16" s="1"/>
  <c r="B17" i="16" s="1"/>
  <c r="B2" i="16" a="1"/>
  <c r="B2" i="16" s="1"/>
  <c r="AI500" i="15"/>
  <c r="AH500" i="15"/>
  <c r="AG500" i="15"/>
  <c r="AF500" i="15"/>
  <c r="AC500" i="15"/>
  <c r="O500" i="15"/>
  <c r="AI499" i="15"/>
  <c r="AH499" i="15"/>
  <c r="AG499" i="15"/>
  <c r="AF499" i="15"/>
  <c r="AC499" i="15"/>
  <c r="AJ499" i="15" s="1"/>
  <c r="O499" i="15"/>
  <c r="AI498" i="15"/>
  <c r="AH498" i="15"/>
  <c r="AG498" i="15"/>
  <c r="AF498" i="15"/>
  <c r="AC498" i="15"/>
  <c r="O498" i="15"/>
  <c r="AI497" i="15"/>
  <c r="AH497" i="15"/>
  <c r="AG497" i="15"/>
  <c r="AF497" i="15"/>
  <c r="AC497" i="15"/>
  <c r="AJ497" i="15" s="1"/>
  <c r="O497" i="15"/>
  <c r="AI496" i="15"/>
  <c r="AH496" i="15"/>
  <c r="AG496" i="15"/>
  <c r="AF496" i="15"/>
  <c r="AC496" i="15"/>
  <c r="O496" i="15"/>
  <c r="AI495" i="15"/>
  <c r="AH495" i="15"/>
  <c r="AG495" i="15"/>
  <c r="AF495" i="15"/>
  <c r="AC495" i="15"/>
  <c r="AD495" i="15" s="1"/>
  <c r="AK495" i="15" s="1"/>
  <c r="O495" i="15"/>
  <c r="AI494" i="15"/>
  <c r="AH494" i="15"/>
  <c r="AG494" i="15"/>
  <c r="AF494" i="15"/>
  <c r="AC494" i="15"/>
  <c r="O494" i="15"/>
  <c r="AI493" i="15"/>
  <c r="AH493" i="15"/>
  <c r="AG493" i="15"/>
  <c r="AF493" i="15"/>
  <c r="AC493" i="15"/>
  <c r="O493" i="15"/>
  <c r="AI492" i="15"/>
  <c r="AH492" i="15"/>
  <c r="AG492" i="15"/>
  <c r="AF492" i="15"/>
  <c r="AC492" i="15"/>
  <c r="AD492" i="15" s="1"/>
  <c r="AK492" i="15" s="1"/>
  <c r="O492" i="15"/>
  <c r="AI491" i="15"/>
  <c r="AH491" i="15"/>
  <c r="AG491" i="15"/>
  <c r="AF491" i="15"/>
  <c r="AC491" i="15"/>
  <c r="AJ491" i="15" s="1"/>
  <c r="O491" i="15"/>
  <c r="AI490" i="15"/>
  <c r="AH490" i="15"/>
  <c r="AG490" i="15"/>
  <c r="AF490" i="15"/>
  <c r="AC490" i="15"/>
  <c r="O490" i="15"/>
  <c r="AI489" i="15"/>
  <c r="AH489" i="15"/>
  <c r="AG489" i="15"/>
  <c r="AF489" i="15"/>
  <c r="AC489" i="15"/>
  <c r="AD489" i="15" s="1"/>
  <c r="AK489" i="15" s="1"/>
  <c r="O489" i="15"/>
  <c r="AI488" i="15"/>
  <c r="AH488" i="15"/>
  <c r="AG488" i="15"/>
  <c r="AF488" i="15"/>
  <c r="AC488" i="15"/>
  <c r="O488" i="15"/>
  <c r="AI487" i="15"/>
  <c r="AH487" i="15"/>
  <c r="AG487" i="15"/>
  <c r="AF487" i="15"/>
  <c r="AC487" i="15"/>
  <c r="AD487" i="15" s="1"/>
  <c r="AK487" i="15" s="1"/>
  <c r="O487" i="15"/>
  <c r="AI486" i="15"/>
  <c r="AH486" i="15"/>
  <c r="AG486" i="15"/>
  <c r="AF486" i="15"/>
  <c r="AC486" i="15"/>
  <c r="O486" i="15"/>
  <c r="AI485" i="15"/>
  <c r="AH485" i="15"/>
  <c r="AG485" i="15"/>
  <c r="AF485" i="15"/>
  <c r="AC485" i="15"/>
  <c r="O485" i="15"/>
  <c r="AI484" i="15"/>
  <c r="AH484" i="15"/>
  <c r="AG484" i="15"/>
  <c r="AF484" i="15"/>
  <c r="AC484" i="15"/>
  <c r="AJ484" i="15" s="1"/>
  <c r="O484" i="15"/>
  <c r="AI483" i="15"/>
  <c r="AH483" i="15"/>
  <c r="AG483" i="15"/>
  <c r="AF483" i="15"/>
  <c r="AC483" i="15"/>
  <c r="AJ483" i="15" s="1"/>
  <c r="O483" i="15"/>
  <c r="AI482" i="15"/>
  <c r="AH482" i="15"/>
  <c r="AG482" i="15"/>
  <c r="AF482" i="15"/>
  <c r="AC482" i="15"/>
  <c r="O482" i="15"/>
  <c r="AI481" i="15"/>
  <c r="AH481" i="15"/>
  <c r="AG481" i="15"/>
  <c r="AF481" i="15"/>
  <c r="AC481" i="15"/>
  <c r="O481" i="15"/>
  <c r="AI480" i="15"/>
  <c r="AH480" i="15"/>
  <c r="AG480" i="15"/>
  <c r="AF480" i="15"/>
  <c r="AC480" i="15"/>
  <c r="AJ480" i="15" s="1"/>
  <c r="O480" i="15"/>
  <c r="AI479" i="15"/>
  <c r="AH479" i="15"/>
  <c r="AG479" i="15"/>
  <c r="AF479" i="15"/>
  <c r="AC479" i="15"/>
  <c r="AJ479" i="15" s="1"/>
  <c r="O479" i="15"/>
  <c r="AI478" i="15"/>
  <c r="AH478" i="15"/>
  <c r="AG478" i="15"/>
  <c r="AF478" i="15"/>
  <c r="AC478" i="15"/>
  <c r="AJ478" i="15" s="1"/>
  <c r="O478" i="15"/>
  <c r="AI477" i="15"/>
  <c r="AH477" i="15"/>
  <c r="AG477" i="15"/>
  <c r="AF477" i="15"/>
  <c r="AC477" i="15"/>
  <c r="O477" i="15"/>
  <c r="AI476" i="15"/>
  <c r="AH476" i="15"/>
  <c r="AG476" i="15"/>
  <c r="AF476" i="15"/>
  <c r="AC476" i="15"/>
  <c r="O476" i="15"/>
  <c r="AI475" i="15"/>
  <c r="AH475" i="15"/>
  <c r="AG475" i="15"/>
  <c r="AF475" i="15"/>
  <c r="AC475" i="15"/>
  <c r="AD475" i="15" s="1"/>
  <c r="AK475" i="15" s="1"/>
  <c r="O475" i="15"/>
  <c r="AI474" i="15"/>
  <c r="AH474" i="15"/>
  <c r="AG474" i="15"/>
  <c r="AF474" i="15"/>
  <c r="AC474" i="15"/>
  <c r="AD474" i="15" s="1"/>
  <c r="AK474" i="15" s="1"/>
  <c r="O474" i="15"/>
  <c r="AI473" i="15"/>
  <c r="AH473" i="15"/>
  <c r="AG473" i="15"/>
  <c r="AF473" i="15"/>
  <c r="AC473" i="15"/>
  <c r="O473" i="15"/>
  <c r="AI472" i="15"/>
  <c r="AH472" i="15"/>
  <c r="AG472" i="15"/>
  <c r="AF472" i="15"/>
  <c r="AC472" i="15"/>
  <c r="AJ472" i="15" s="1"/>
  <c r="O472" i="15"/>
  <c r="AI471" i="15"/>
  <c r="AH471" i="15"/>
  <c r="AG471" i="15"/>
  <c r="AF471" i="15"/>
  <c r="AC471" i="15"/>
  <c r="AD471" i="15" s="1"/>
  <c r="AK471" i="15" s="1"/>
  <c r="O471" i="15"/>
  <c r="AI470" i="15"/>
  <c r="AH470" i="15"/>
  <c r="AG470" i="15"/>
  <c r="AF470" i="15"/>
  <c r="AC470" i="15"/>
  <c r="O470" i="15"/>
  <c r="AI469" i="15"/>
  <c r="AH469" i="15"/>
  <c r="AG469" i="15"/>
  <c r="AF469" i="15"/>
  <c r="AC469" i="15"/>
  <c r="AD469" i="15" s="1"/>
  <c r="AK469" i="15" s="1"/>
  <c r="O469" i="15"/>
  <c r="AI468" i="15"/>
  <c r="AH468" i="15"/>
  <c r="AG468" i="15"/>
  <c r="AF468" i="15"/>
  <c r="AC468" i="15"/>
  <c r="O468" i="15"/>
  <c r="AI467" i="15"/>
  <c r="AH467" i="15"/>
  <c r="AG467" i="15"/>
  <c r="AF467" i="15"/>
  <c r="AC467" i="15"/>
  <c r="O467" i="15"/>
  <c r="AI466" i="15"/>
  <c r="AH466" i="15"/>
  <c r="AG466" i="15"/>
  <c r="AF466" i="15"/>
  <c r="AC466" i="15"/>
  <c r="AJ466" i="15" s="1"/>
  <c r="O466" i="15"/>
  <c r="AI465" i="15"/>
  <c r="AH465" i="15"/>
  <c r="AG465" i="15"/>
  <c r="AF465" i="15"/>
  <c r="AC465" i="15"/>
  <c r="O465" i="15"/>
  <c r="AI464" i="15"/>
  <c r="AH464" i="15"/>
  <c r="AG464" i="15"/>
  <c r="AF464" i="15"/>
  <c r="AC464" i="15"/>
  <c r="AD464" i="15" s="1"/>
  <c r="AK464" i="15" s="1"/>
  <c r="O464" i="15"/>
  <c r="AI463" i="15"/>
  <c r="AH463" i="15"/>
  <c r="AG463" i="15"/>
  <c r="AF463" i="15"/>
  <c r="AC463" i="15"/>
  <c r="O463" i="15"/>
  <c r="AI462" i="15"/>
  <c r="AH462" i="15"/>
  <c r="AG462" i="15"/>
  <c r="AF462" i="15"/>
  <c r="AC462" i="15"/>
  <c r="AJ462" i="15" s="1"/>
  <c r="O462" i="15"/>
  <c r="AI461" i="15"/>
  <c r="AH461" i="15"/>
  <c r="AG461" i="15"/>
  <c r="AF461" i="15"/>
  <c r="AC461" i="15"/>
  <c r="AJ461" i="15" s="1"/>
  <c r="O461" i="15"/>
  <c r="AI460" i="15"/>
  <c r="AH460" i="15"/>
  <c r="AG460" i="15"/>
  <c r="AF460" i="15"/>
  <c r="AC460" i="15"/>
  <c r="AJ460" i="15" s="1"/>
  <c r="O460" i="15"/>
  <c r="AI459" i="15"/>
  <c r="AH459" i="15"/>
  <c r="AG459" i="15"/>
  <c r="AF459" i="15"/>
  <c r="AC459" i="15"/>
  <c r="AD459" i="15" s="1"/>
  <c r="AK459" i="15" s="1"/>
  <c r="O459" i="15"/>
  <c r="AI458" i="15"/>
  <c r="AH458" i="15"/>
  <c r="AG458" i="15"/>
  <c r="AF458" i="15"/>
  <c r="AC458" i="15"/>
  <c r="O458" i="15"/>
  <c r="AI457" i="15"/>
  <c r="AH457" i="15"/>
  <c r="AG457" i="15"/>
  <c r="AF457" i="15"/>
  <c r="AC457" i="15"/>
  <c r="AD457" i="15" s="1"/>
  <c r="AK457" i="15" s="1"/>
  <c r="O457" i="15"/>
  <c r="AI456" i="15"/>
  <c r="AH456" i="15"/>
  <c r="AG456" i="15"/>
  <c r="AF456" i="15"/>
  <c r="AC456" i="15"/>
  <c r="O456" i="15"/>
  <c r="AI455" i="15"/>
  <c r="AH455" i="15"/>
  <c r="AG455" i="15"/>
  <c r="AF455" i="15"/>
  <c r="AC455" i="15"/>
  <c r="O455" i="15"/>
  <c r="AI454" i="15"/>
  <c r="AH454" i="15"/>
  <c r="AG454" i="15"/>
  <c r="AF454" i="15"/>
  <c r="AC454" i="15"/>
  <c r="AJ454" i="15" s="1"/>
  <c r="O454" i="15"/>
  <c r="AI453" i="15"/>
  <c r="AH453" i="15"/>
  <c r="AG453" i="15"/>
  <c r="AF453" i="15"/>
  <c r="AC453" i="15"/>
  <c r="AJ453" i="15" s="1"/>
  <c r="O453" i="15"/>
  <c r="AI452" i="15"/>
  <c r="AH452" i="15"/>
  <c r="AG452" i="15"/>
  <c r="AF452" i="15"/>
  <c r="AC452" i="15"/>
  <c r="O452" i="15"/>
  <c r="AI451" i="15"/>
  <c r="AH451" i="15"/>
  <c r="AG451" i="15"/>
  <c r="AF451" i="15"/>
  <c r="AC451" i="15"/>
  <c r="AD451" i="15" s="1"/>
  <c r="AK451" i="15" s="1"/>
  <c r="O451" i="15"/>
  <c r="AI450" i="15"/>
  <c r="AH450" i="15"/>
  <c r="AG450" i="15"/>
  <c r="AF450" i="15"/>
  <c r="AC450" i="15"/>
  <c r="AJ450" i="15" s="1"/>
  <c r="O450" i="15"/>
  <c r="AI449" i="15"/>
  <c r="AH449" i="15"/>
  <c r="AG449" i="15"/>
  <c r="AF449" i="15"/>
  <c r="AC449" i="15"/>
  <c r="AJ449" i="15" s="1"/>
  <c r="O449" i="15"/>
  <c r="AI448" i="15"/>
  <c r="AH448" i="15"/>
  <c r="AG448" i="15"/>
  <c r="AF448" i="15"/>
  <c r="AC448" i="15"/>
  <c r="AD448" i="15" s="1"/>
  <c r="AK448" i="15" s="1"/>
  <c r="O448" i="15"/>
  <c r="AI447" i="15"/>
  <c r="AH447" i="15"/>
  <c r="AG447" i="15"/>
  <c r="AF447" i="15"/>
  <c r="AC447" i="15"/>
  <c r="AD447" i="15" s="1"/>
  <c r="AK447" i="15" s="1"/>
  <c r="O447" i="15"/>
  <c r="AI446" i="15"/>
  <c r="AH446" i="15"/>
  <c r="AG446" i="15"/>
  <c r="AF446" i="15"/>
  <c r="AC446" i="15"/>
  <c r="AD446" i="15" s="1"/>
  <c r="AK446" i="15" s="1"/>
  <c r="O446" i="15"/>
  <c r="AI445" i="15"/>
  <c r="AH445" i="15"/>
  <c r="AG445" i="15"/>
  <c r="AF445" i="15"/>
  <c r="AC445" i="15"/>
  <c r="AJ445" i="15" s="1"/>
  <c r="O445" i="15"/>
  <c r="AI444" i="15"/>
  <c r="AH444" i="15"/>
  <c r="AG444" i="15"/>
  <c r="AF444" i="15"/>
  <c r="AC444" i="15"/>
  <c r="O444" i="15"/>
  <c r="AI443" i="15"/>
  <c r="AH443" i="15"/>
  <c r="AG443" i="15"/>
  <c r="AF443" i="15"/>
  <c r="AC443" i="15"/>
  <c r="AJ443" i="15" s="1"/>
  <c r="O443" i="15"/>
  <c r="AI442" i="15"/>
  <c r="AH442" i="15"/>
  <c r="AG442" i="15"/>
  <c r="AF442" i="15"/>
  <c r="AC442" i="15"/>
  <c r="AJ442" i="15" s="1"/>
  <c r="O442" i="15"/>
  <c r="AI441" i="15"/>
  <c r="AH441" i="15"/>
  <c r="AG441" i="15"/>
  <c r="AF441" i="15"/>
  <c r="AC441" i="15"/>
  <c r="AD441" i="15" s="1"/>
  <c r="AK441" i="15" s="1"/>
  <c r="O441" i="15"/>
  <c r="AI440" i="15"/>
  <c r="AH440" i="15"/>
  <c r="AG440" i="15"/>
  <c r="AF440" i="15"/>
  <c r="AC440" i="15"/>
  <c r="O440" i="15"/>
  <c r="AI439" i="15"/>
  <c r="AH439" i="15"/>
  <c r="AG439" i="15"/>
  <c r="AF439" i="15"/>
  <c r="AC439" i="15"/>
  <c r="AD439" i="15" s="1"/>
  <c r="AK439" i="15" s="1"/>
  <c r="O439" i="15"/>
  <c r="AI438" i="15"/>
  <c r="AH438" i="15"/>
  <c r="AG438" i="15"/>
  <c r="AF438" i="15"/>
  <c r="AC438" i="15"/>
  <c r="AJ438" i="15" s="1"/>
  <c r="O438" i="15"/>
  <c r="AI437" i="15"/>
  <c r="AH437" i="15"/>
  <c r="AG437" i="15"/>
  <c r="AF437" i="15"/>
  <c r="AC437" i="15"/>
  <c r="AD437" i="15" s="1"/>
  <c r="AK437" i="15" s="1"/>
  <c r="O437" i="15"/>
  <c r="AI436" i="15"/>
  <c r="AH436" i="15"/>
  <c r="AG436" i="15"/>
  <c r="AF436" i="15"/>
  <c r="AC436" i="15"/>
  <c r="O436" i="15"/>
  <c r="AI435" i="15"/>
  <c r="AH435" i="15"/>
  <c r="AG435" i="15"/>
  <c r="AF435" i="15"/>
  <c r="AC435" i="15"/>
  <c r="O435" i="15"/>
  <c r="AI434" i="15"/>
  <c r="AH434" i="15"/>
  <c r="AG434" i="15"/>
  <c r="AF434" i="15"/>
  <c r="AC434" i="15"/>
  <c r="O434" i="15"/>
  <c r="AI433" i="15"/>
  <c r="AH433" i="15"/>
  <c r="AG433" i="15"/>
  <c r="AF433" i="15"/>
  <c r="AC433" i="15"/>
  <c r="AJ433" i="15" s="1"/>
  <c r="O433" i="15"/>
  <c r="AI432" i="15"/>
  <c r="AH432" i="15"/>
  <c r="AG432" i="15"/>
  <c r="AF432" i="15"/>
  <c r="AC432" i="15"/>
  <c r="O432" i="15"/>
  <c r="AI431" i="15"/>
  <c r="AH431" i="15"/>
  <c r="AG431" i="15"/>
  <c r="AF431" i="15"/>
  <c r="AC431" i="15"/>
  <c r="AD431" i="15" s="1"/>
  <c r="AK431" i="15" s="1"/>
  <c r="O431" i="15"/>
  <c r="AI430" i="15"/>
  <c r="AH430" i="15"/>
  <c r="AG430" i="15"/>
  <c r="AF430" i="15"/>
  <c r="AC430" i="15"/>
  <c r="O430" i="15"/>
  <c r="AI429" i="15"/>
  <c r="AH429" i="15"/>
  <c r="AG429" i="15"/>
  <c r="AF429" i="15"/>
  <c r="AC429" i="15"/>
  <c r="AD429" i="15" s="1"/>
  <c r="AK429" i="15" s="1"/>
  <c r="O429" i="15"/>
  <c r="AI428" i="15"/>
  <c r="AH428" i="15"/>
  <c r="AG428" i="15"/>
  <c r="AF428" i="15"/>
  <c r="AC428" i="15"/>
  <c r="AD428" i="15" s="1"/>
  <c r="AK428" i="15" s="1"/>
  <c r="O428" i="15"/>
  <c r="AI427" i="15"/>
  <c r="AH427" i="15"/>
  <c r="AG427" i="15"/>
  <c r="AF427" i="15"/>
  <c r="AC427" i="15"/>
  <c r="O427" i="15"/>
  <c r="AI426" i="15"/>
  <c r="AH426" i="15"/>
  <c r="AG426" i="15"/>
  <c r="AF426" i="15"/>
  <c r="AC426" i="15"/>
  <c r="AD426" i="15" s="1"/>
  <c r="AK426" i="15" s="1"/>
  <c r="O426" i="15"/>
  <c r="AI425" i="15"/>
  <c r="AH425" i="15"/>
  <c r="AG425" i="15"/>
  <c r="AF425" i="15"/>
  <c r="AC425" i="15"/>
  <c r="AD425" i="15" s="1"/>
  <c r="AK425" i="15" s="1"/>
  <c r="O425" i="15"/>
  <c r="AI424" i="15"/>
  <c r="AH424" i="15"/>
  <c r="AG424" i="15"/>
  <c r="AF424" i="15"/>
  <c r="AC424" i="15"/>
  <c r="O424" i="15"/>
  <c r="AI423" i="15"/>
  <c r="AH423" i="15"/>
  <c r="AG423" i="15"/>
  <c r="AF423" i="15"/>
  <c r="AC423" i="15"/>
  <c r="AD423" i="15" s="1"/>
  <c r="AK423" i="15" s="1"/>
  <c r="O423" i="15"/>
  <c r="AI422" i="15"/>
  <c r="AH422" i="15"/>
  <c r="AG422" i="15"/>
  <c r="AF422" i="15"/>
  <c r="AC422" i="15"/>
  <c r="AJ422" i="15" s="1"/>
  <c r="O422" i="15"/>
  <c r="AI421" i="15"/>
  <c r="AH421" i="15"/>
  <c r="AG421" i="15"/>
  <c r="AF421" i="15"/>
  <c r="AC421" i="15"/>
  <c r="AD421" i="15" s="1"/>
  <c r="AK421" i="15" s="1"/>
  <c r="O421" i="15"/>
  <c r="AI420" i="15"/>
  <c r="AH420" i="15"/>
  <c r="AG420" i="15"/>
  <c r="AF420" i="15"/>
  <c r="AC420" i="15"/>
  <c r="O420" i="15"/>
  <c r="AI419" i="15"/>
  <c r="AH419" i="15"/>
  <c r="AG419" i="15"/>
  <c r="AF419" i="15"/>
  <c r="AC419" i="15"/>
  <c r="O419" i="15"/>
  <c r="AI418" i="15"/>
  <c r="AH418" i="15"/>
  <c r="AG418" i="15"/>
  <c r="AF418" i="15"/>
  <c r="AC418" i="15"/>
  <c r="AD418" i="15" s="1"/>
  <c r="O418" i="15"/>
  <c r="AI417" i="15"/>
  <c r="AH417" i="15"/>
  <c r="AG417" i="15"/>
  <c r="AF417" i="15"/>
  <c r="AC417" i="15"/>
  <c r="AJ417" i="15" s="1"/>
  <c r="O417" i="15"/>
  <c r="AI416" i="15"/>
  <c r="AH416" i="15"/>
  <c r="AG416" i="15"/>
  <c r="AF416" i="15"/>
  <c r="AC416" i="15"/>
  <c r="AJ416" i="15" s="1"/>
  <c r="O416" i="15"/>
  <c r="AI415" i="15"/>
  <c r="AH415" i="15"/>
  <c r="AG415" i="15"/>
  <c r="AF415" i="15"/>
  <c r="AC415" i="15"/>
  <c r="O415" i="15"/>
  <c r="AI414" i="15"/>
  <c r="AH414" i="15"/>
  <c r="AG414" i="15"/>
  <c r="AF414" i="15"/>
  <c r="AC414" i="15"/>
  <c r="AJ414" i="15" s="1"/>
  <c r="O414" i="15"/>
  <c r="AI413" i="15"/>
  <c r="AH413" i="15"/>
  <c r="AG413" i="15"/>
  <c r="AF413" i="15"/>
  <c r="AC413" i="15"/>
  <c r="O413" i="15"/>
  <c r="AI412" i="15"/>
  <c r="AH412" i="15"/>
  <c r="AG412" i="15"/>
  <c r="AF412" i="15"/>
  <c r="AC412" i="15"/>
  <c r="O412" i="15"/>
  <c r="AI411" i="15"/>
  <c r="AH411" i="15"/>
  <c r="AG411" i="15"/>
  <c r="AF411" i="15"/>
  <c r="AC411" i="15"/>
  <c r="AD411" i="15" s="1"/>
  <c r="AK411" i="15" s="1"/>
  <c r="O411" i="15"/>
  <c r="AI410" i="15"/>
  <c r="AH410" i="15"/>
  <c r="AG410" i="15"/>
  <c r="AF410" i="15"/>
  <c r="AC410" i="15"/>
  <c r="AJ410" i="15" s="1"/>
  <c r="O410" i="15"/>
  <c r="AI409" i="15"/>
  <c r="AH409" i="15"/>
  <c r="AG409" i="15"/>
  <c r="AF409" i="15"/>
  <c r="AC409" i="15"/>
  <c r="O409" i="15"/>
  <c r="AI408" i="15"/>
  <c r="AH408" i="15"/>
  <c r="AG408" i="15"/>
  <c r="AF408" i="15"/>
  <c r="AC408" i="15"/>
  <c r="O408" i="15"/>
  <c r="AI407" i="15"/>
  <c r="AH407" i="15"/>
  <c r="AG407" i="15"/>
  <c r="AF407" i="15"/>
  <c r="AC407" i="15"/>
  <c r="AD407" i="15" s="1"/>
  <c r="AK407" i="15" s="1"/>
  <c r="O407" i="15"/>
  <c r="AI406" i="15"/>
  <c r="AH406" i="15"/>
  <c r="AG406" i="15"/>
  <c r="AF406" i="15"/>
  <c r="AC406" i="15"/>
  <c r="AJ406" i="15" s="1"/>
  <c r="O406" i="15"/>
  <c r="AI405" i="15"/>
  <c r="AH405" i="15"/>
  <c r="AG405" i="15"/>
  <c r="AF405" i="15"/>
  <c r="AC405" i="15"/>
  <c r="O405" i="15"/>
  <c r="AI404" i="15"/>
  <c r="AH404" i="15"/>
  <c r="AG404" i="15"/>
  <c r="AF404" i="15"/>
  <c r="AC404" i="15"/>
  <c r="O404" i="15"/>
  <c r="AI403" i="15"/>
  <c r="AH403" i="15"/>
  <c r="AG403" i="15"/>
  <c r="AF403" i="15"/>
  <c r="AC403" i="15"/>
  <c r="O403" i="15"/>
  <c r="AI402" i="15"/>
  <c r="AH402" i="15"/>
  <c r="AG402" i="15"/>
  <c r="AF402" i="15"/>
  <c r="AC402" i="15"/>
  <c r="O402" i="15"/>
  <c r="AI401" i="15"/>
  <c r="AH401" i="15"/>
  <c r="AG401" i="15"/>
  <c r="AF401" i="15"/>
  <c r="AC401" i="15"/>
  <c r="AJ401" i="15" s="1"/>
  <c r="O401" i="15"/>
  <c r="AI400" i="15"/>
  <c r="AH400" i="15"/>
  <c r="AG400" i="15"/>
  <c r="AF400" i="15"/>
  <c r="AC400" i="15"/>
  <c r="AJ400" i="15" s="1"/>
  <c r="O400" i="15"/>
  <c r="AI399" i="15"/>
  <c r="AH399" i="15"/>
  <c r="AG399" i="15"/>
  <c r="AF399" i="15"/>
  <c r="AC399" i="15"/>
  <c r="AD399" i="15" s="1"/>
  <c r="AK399" i="15" s="1"/>
  <c r="O399" i="15"/>
  <c r="AI398" i="15"/>
  <c r="AH398" i="15"/>
  <c r="AG398" i="15"/>
  <c r="AF398" i="15"/>
  <c r="AC398" i="15"/>
  <c r="O398" i="15"/>
  <c r="AI397" i="15"/>
  <c r="AH397" i="15"/>
  <c r="AG397" i="15"/>
  <c r="AF397" i="15"/>
  <c r="AC397" i="15"/>
  <c r="AD397" i="15" s="1"/>
  <c r="AK397" i="15" s="1"/>
  <c r="O397" i="15"/>
  <c r="AI396" i="15"/>
  <c r="AH396" i="15"/>
  <c r="AG396" i="15"/>
  <c r="AF396" i="15"/>
  <c r="AC396" i="15"/>
  <c r="AD396" i="15" s="1"/>
  <c r="AK396" i="15" s="1"/>
  <c r="O396" i="15"/>
  <c r="AI395" i="15"/>
  <c r="AH395" i="15"/>
  <c r="AG395" i="15"/>
  <c r="AF395" i="15"/>
  <c r="AC395" i="15"/>
  <c r="O395" i="15"/>
  <c r="AI394" i="15"/>
  <c r="AH394" i="15"/>
  <c r="AG394" i="15"/>
  <c r="AF394" i="15"/>
  <c r="AC394" i="15"/>
  <c r="AJ394" i="15" s="1"/>
  <c r="O394" i="15"/>
  <c r="AI393" i="15"/>
  <c r="AH393" i="15"/>
  <c r="AG393" i="15"/>
  <c r="AF393" i="15"/>
  <c r="AC393" i="15"/>
  <c r="AJ393" i="15" s="1"/>
  <c r="O393" i="15"/>
  <c r="AI392" i="15"/>
  <c r="AH392" i="15"/>
  <c r="AG392" i="15"/>
  <c r="AF392" i="15"/>
  <c r="AC392" i="15"/>
  <c r="AJ392" i="15" s="1"/>
  <c r="O392" i="15"/>
  <c r="AI391" i="15"/>
  <c r="AH391" i="15"/>
  <c r="AG391" i="15"/>
  <c r="AF391" i="15"/>
  <c r="AC391" i="15"/>
  <c r="O391" i="15"/>
  <c r="AI390" i="15"/>
  <c r="AH390" i="15"/>
  <c r="AG390" i="15"/>
  <c r="AF390" i="15"/>
  <c r="AC390" i="15"/>
  <c r="AJ390" i="15" s="1"/>
  <c r="O390" i="15"/>
  <c r="AI389" i="15"/>
  <c r="AH389" i="15"/>
  <c r="AG389" i="15"/>
  <c r="AF389" i="15"/>
  <c r="AC389" i="15"/>
  <c r="AJ389" i="15" s="1"/>
  <c r="O389" i="15"/>
  <c r="AI388" i="15"/>
  <c r="AH388" i="15"/>
  <c r="AG388" i="15"/>
  <c r="AF388" i="15"/>
  <c r="AC388" i="15"/>
  <c r="AJ388" i="15" s="1"/>
  <c r="O388" i="15"/>
  <c r="AI387" i="15"/>
  <c r="AH387" i="15"/>
  <c r="AG387" i="15"/>
  <c r="AF387" i="15"/>
  <c r="AC387" i="15"/>
  <c r="AD387" i="15" s="1"/>
  <c r="AK387" i="15" s="1"/>
  <c r="O387" i="15"/>
  <c r="AI386" i="15"/>
  <c r="AH386" i="15"/>
  <c r="AG386" i="15"/>
  <c r="AF386" i="15"/>
  <c r="AC386" i="15"/>
  <c r="AD386" i="15" s="1"/>
  <c r="AK386" i="15" s="1"/>
  <c r="O386" i="15"/>
  <c r="AI385" i="15"/>
  <c r="AH385" i="15"/>
  <c r="AG385" i="15"/>
  <c r="AF385" i="15"/>
  <c r="AC385" i="15"/>
  <c r="AJ385" i="15" s="1"/>
  <c r="O385" i="15"/>
  <c r="AI384" i="15"/>
  <c r="AH384" i="15"/>
  <c r="AG384" i="15"/>
  <c r="AF384" i="15"/>
  <c r="AC384" i="15"/>
  <c r="O384" i="15"/>
  <c r="AI383" i="15"/>
  <c r="AH383" i="15"/>
  <c r="AG383" i="15"/>
  <c r="AF383" i="15"/>
  <c r="AC383" i="15"/>
  <c r="AJ383" i="15" s="1"/>
  <c r="O383" i="15"/>
  <c r="AI382" i="15"/>
  <c r="AH382" i="15"/>
  <c r="AG382" i="15"/>
  <c r="AF382" i="15"/>
  <c r="AC382" i="15"/>
  <c r="AJ382" i="15" s="1"/>
  <c r="O382" i="15"/>
  <c r="AI381" i="15"/>
  <c r="AH381" i="15"/>
  <c r="AG381" i="15"/>
  <c r="AF381" i="15"/>
  <c r="AC381" i="15"/>
  <c r="O381" i="15"/>
  <c r="AI380" i="15"/>
  <c r="AH380" i="15"/>
  <c r="AG380" i="15"/>
  <c r="AF380" i="15"/>
  <c r="AC380" i="15"/>
  <c r="AD380" i="15" s="1"/>
  <c r="AK380" i="15" s="1"/>
  <c r="O380" i="15"/>
  <c r="AI379" i="15"/>
  <c r="AH379" i="15"/>
  <c r="AG379" i="15"/>
  <c r="AF379" i="15"/>
  <c r="AC379" i="15"/>
  <c r="O379" i="15"/>
  <c r="AI378" i="15"/>
  <c r="AH378" i="15"/>
  <c r="AG378" i="15"/>
  <c r="AF378" i="15"/>
  <c r="AC378" i="15"/>
  <c r="AD378" i="15" s="1"/>
  <c r="AK378" i="15" s="1"/>
  <c r="O378" i="15"/>
  <c r="AI377" i="15"/>
  <c r="AH377" i="15"/>
  <c r="AG377" i="15"/>
  <c r="AF377" i="15"/>
  <c r="AC377" i="15"/>
  <c r="AJ377" i="15" s="1"/>
  <c r="O377" i="15"/>
  <c r="AI376" i="15"/>
  <c r="AH376" i="15"/>
  <c r="AG376" i="15"/>
  <c r="AF376" i="15"/>
  <c r="AC376" i="15"/>
  <c r="O376" i="15"/>
  <c r="AI375" i="15"/>
  <c r="AH375" i="15"/>
  <c r="AG375" i="15"/>
  <c r="AF375" i="15"/>
  <c r="AC375" i="15"/>
  <c r="AJ375" i="15" s="1"/>
  <c r="O375" i="15"/>
  <c r="AI374" i="15"/>
  <c r="AH374" i="15"/>
  <c r="AG374" i="15"/>
  <c r="AF374" i="15"/>
  <c r="AC374" i="15"/>
  <c r="AJ374" i="15" s="1"/>
  <c r="O374" i="15"/>
  <c r="AI373" i="15"/>
  <c r="AH373" i="15"/>
  <c r="AG373" i="15"/>
  <c r="AF373" i="15"/>
  <c r="AC373" i="15"/>
  <c r="AD373" i="15" s="1"/>
  <c r="AK373" i="15" s="1"/>
  <c r="O373" i="15"/>
  <c r="AI372" i="15"/>
  <c r="AH372" i="15"/>
  <c r="AG372" i="15"/>
  <c r="AF372" i="15"/>
  <c r="AC372" i="15"/>
  <c r="AJ372" i="15" s="1"/>
  <c r="O372" i="15"/>
  <c r="AI371" i="15"/>
  <c r="AH371" i="15"/>
  <c r="AG371" i="15"/>
  <c r="AF371" i="15"/>
  <c r="AC371" i="15"/>
  <c r="O371" i="15"/>
  <c r="AI370" i="15"/>
  <c r="AH370" i="15"/>
  <c r="AG370" i="15"/>
  <c r="AF370" i="15"/>
  <c r="AC370" i="15"/>
  <c r="AJ370" i="15" s="1"/>
  <c r="O370" i="15"/>
  <c r="AI369" i="15"/>
  <c r="AH369" i="15"/>
  <c r="AG369" i="15"/>
  <c r="AF369" i="15"/>
  <c r="AC369" i="15"/>
  <c r="O369" i="15"/>
  <c r="AI368" i="15"/>
  <c r="AH368" i="15"/>
  <c r="AG368" i="15"/>
  <c r="AF368" i="15"/>
  <c r="AC368" i="15"/>
  <c r="O368" i="15"/>
  <c r="AI367" i="15"/>
  <c r="AH367" i="15"/>
  <c r="AG367" i="15"/>
  <c r="AF367" i="15"/>
  <c r="AC367" i="15"/>
  <c r="AJ367" i="15" s="1"/>
  <c r="O367" i="15"/>
  <c r="AI366" i="15"/>
  <c r="AH366" i="15"/>
  <c r="AG366" i="15"/>
  <c r="AF366" i="15"/>
  <c r="AC366" i="15"/>
  <c r="AJ366" i="15" s="1"/>
  <c r="O366" i="15"/>
  <c r="AI365" i="15"/>
  <c r="AH365" i="15"/>
  <c r="AG365" i="15"/>
  <c r="AF365" i="15"/>
  <c r="AC365" i="15"/>
  <c r="AJ365" i="15" s="1"/>
  <c r="O365" i="15"/>
  <c r="AI364" i="15"/>
  <c r="AH364" i="15"/>
  <c r="AG364" i="15"/>
  <c r="AF364" i="15"/>
  <c r="AC364" i="15"/>
  <c r="O364" i="15"/>
  <c r="AI363" i="15"/>
  <c r="AH363" i="15"/>
  <c r="AG363" i="15"/>
  <c r="AF363" i="15"/>
  <c r="AC363" i="15"/>
  <c r="O363" i="15"/>
  <c r="AI362" i="15"/>
  <c r="AH362" i="15"/>
  <c r="AG362" i="15"/>
  <c r="AF362" i="15"/>
  <c r="AC362" i="15"/>
  <c r="O362" i="15"/>
  <c r="AI361" i="15"/>
  <c r="AH361" i="15"/>
  <c r="AG361" i="15"/>
  <c r="AF361" i="15"/>
  <c r="AC361" i="15"/>
  <c r="AJ361" i="15" s="1"/>
  <c r="O361" i="15"/>
  <c r="AI360" i="15"/>
  <c r="AH360" i="15"/>
  <c r="AG360" i="15"/>
  <c r="AF360" i="15"/>
  <c r="AC360" i="15"/>
  <c r="AD360" i="15" s="1"/>
  <c r="AK360" i="15" s="1"/>
  <c r="O360" i="15"/>
  <c r="AI359" i="15"/>
  <c r="AH359" i="15"/>
  <c r="AG359" i="15"/>
  <c r="AF359" i="15"/>
  <c r="AC359" i="15"/>
  <c r="AD359" i="15" s="1"/>
  <c r="AK359" i="15" s="1"/>
  <c r="O359" i="15"/>
  <c r="AI358" i="15"/>
  <c r="AH358" i="15"/>
  <c r="AG358" i="15"/>
  <c r="AF358" i="15"/>
  <c r="AC358" i="15"/>
  <c r="O358" i="15"/>
  <c r="AI357" i="15"/>
  <c r="AH357" i="15"/>
  <c r="AG357" i="15"/>
  <c r="AF357" i="15"/>
  <c r="AC357" i="15"/>
  <c r="O357" i="15"/>
  <c r="AI356" i="15"/>
  <c r="AH356" i="15"/>
  <c r="AG356" i="15"/>
  <c r="AF356" i="15"/>
  <c r="AC356" i="15"/>
  <c r="O356" i="15"/>
  <c r="AI355" i="15"/>
  <c r="AH355" i="15"/>
  <c r="AG355" i="15"/>
  <c r="AF355" i="15"/>
  <c r="AC355" i="15"/>
  <c r="AD355" i="15" s="1"/>
  <c r="AK355" i="15" s="1"/>
  <c r="O355" i="15"/>
  <c r="AI354" i="15"/>
  <c r="AH354" i="15"/>
  <c r="AG354" i="15"/>
  <c r="AF354" i="15"/>
  <c r="AC354" i="15"/>
  <c r="O354" i="15"/>
  <c r="AI353" i="15"/>
  <c r="AH353" i="15"/>
  <c r="AG353" i="15"/>
  <c r="AF353" i="15"/>
  <c r="AC353" i="15"/>
  <c r="O353" i="15"/>
  <c r="AI352" i="15"/>
  <c r="AH352" i="15"/>
  <c r="AG352" i="15"/>
  <c r="AF352" i="15"/>
  <c r="AC352" i="15"/>
  <c r="AJ352" i="15" s="1"/>
  <c r="O352" i="15"/>
  <c r="AI351" i="15"/>
  <c r="AH351" i="15"/>
  <c r="AG351" i="15"/>
  <c r="AF351" i="15"/>
  <c r="AC351" i="15"/>
  <c r="O351" i="15"/>
  <c r="AI350" i="15"/>
  <c r="AH350" i="15"/>
  <c r="AG350" i="15"/>
  <c r="AF350" i="15"/>
  <c r="AC350" i="15"/>
  <c r="O350" i="15"/>
  <c r="AI349" i="15"/>
  <c r="AH349" i="15"/>
  <c r="AG349" i="15"/>
  <c r="AF349" i="15"/>
  <c r="AC349" i="15"/>
  <c r="AJ349" i="15" s="1"/>
  <c r="O349" i="15"/>
  <c r="AI348" i="15"/>
  <c r="AH348" i="15"/>
  <c r="AG348" i="15"/>
  <c r="AF348" i="15"/>
  <c r="AC348" i="15"/>
  <c r="O348" i="15"/>
  <c r="AI347" i="15"/>
  <c r="AH347" i="15"/>
  <c r="AG347" i="15"/>
  <c r="AF347" i="15"/>
  <c r="AC347" i="15"/>
  <c r="AD347" i="15" s="1"/>
  <c r="AK347" i="15" s="1"/>
  <c r="O347" i="15"/>
  <c r="AI346" i="15"/>
  <c r="AH346" i="15"/>
  <c r="AG346" i="15"/>
  <c r="AF346" i="15"/>
  <c r="AC346" i="15"/>
  <c r="O346" i="15"/>
  <c r="AI345" i="15"/>
  <c r="AH345" i="15"/>
  <c r="AG345" i="15"/>
  <c r="AF345" i="15"/>
  <c r="AC345" i="15"/>
  <c r="AD345" i="15" s="1"/>
  <c r="AK345" i="15" s="1"/>
  <c r="O345" i="15"/>
  <c r="AI344" i="15"/>
  <c r="AH344" i="15"/>
  <c r="AG344" i="15"/>
  <c r="AF344" i="15"/>
  <c r="AC344" i="15"/>
  <c r="AD344" i="15" s="1"/>
  <c r="AK344" i="15" s="1"/>
  <c r="O344" i="15"/>
  <c r="AI343" i="15"/>
  <c r="AH343" i="15"/>
  <c r="AG343" i="15"/>
  <c r="AF343" i="15"/>
  <c r="AC343" i="15"/>
  <c r="O343" i="15"/>
  <c r="AI342" i="15"/>
  <c r="AH342" i="15"/>
  <c r="AG342" i="15"/>
  <c r="AF342" i="15"/>
  <c r="AC342" i="15"/>
  <c r="AJ342" i="15" s="1"/>
  <c r="O342" i="15"/>
  <c r="AI341" i="15"/>
  <c r="AH341" i="15"/>
  <c r="AG341" i="15"/>
  <c r="AF341" i="15"/>
  <c r="AC341" i="15"/>
  <c r="AJ341" i="15" s="1"/>
  <c r="O341" i="15"/>
  <c r="AI340" i="15"/>
  <c r="AH340" i="15"/>
  <c r="AG340" i="15"/>
  <c r="AF340" i="15"/>
  <c r="AC340" i="15"/>
  <c r="AD340" i="15" s="1"/>
  <c r="AK340" i="15" s="1"/>
  <c r="O340" i="15"/>
  <c r="AI339" i="15"/>
  <c r="AH339" i="15"/>
  <c r="AG339" i="15"/>
  <c r="AF339" i="15"/>
  <c r="AC339" i="15"/>
  <c r="O339" i="15"/>
  <c r="AI338" i="15"/>
  <c r="AH338" i="15"/>
  <c r="AG338" i="15"/>
  <c r="AF338" i="15"/>
  <c r="AC338" i="15"/>
  <c r="AJ338" i="15" s="1"/>
  <c r="O338" i="15"/>
  <c r="AI337" i="15"/>
  <c r="AH337" i="15"/>
  <c r="AG337" i="15"/>
  <c r="AF337" i="15"/>
  <c r="AC337" i="15"/>
  <c r="AD337" i="15" s="1"/>
  <c r="AK337" i="15" s="1"/>
  <c r="O337" i="15"/>
  <c r="AI336" i="15"/>
  <c r="AH336" i="15"/>
  <c r="AG336" i="15"/>
  <c r="AF336" i="15"/>
  <c r="AC336" i="15"/>
  <c r="O336" i="15"/>
  <c r="AI335" i="15"/>
  <c r="AH335" i="15"/>
  <c r="AG335" i="15"/>
  <c r="AF335" i="15"/>
  <c r="AC335" i="15"/>
  <c r="AJ335" i="15" s="1"/>
  <c r="O335" i="15"/>
  <c r="AI334" i="15"/>
  <c r="AH334" i="15"/>
  <c r="AG334" i="15"/>
  <c r="AF334" i="15"/>
  <c r="AC334" i="15"/>
  <c r="AD334" i="15" s="1"/>
  <c r="AK334" i="15" s="1"/>
  <c r="O334" i="15"/>
  <c r="AI333" i="15"/>
  <c r="AH333" i="15"/>
  <c r="AG333" i="15"/>
  <c r="AF333" i="15"/>
  <c r="AC333" i="15"/>
  <c r="O333" i="15"/>
  <c r="AI332" i="15"/>
  <c r="AH332" i="15"/>
  <c r="AG332" i="15"/>
  <c r="AF332" i="15"/>
  <c r="AC332" i="15"/>
  <c r="O332" i="15"/>
  <c r="AI331" i="15"/>
  <c r="AH331" i="15"/>
  <c r="AG331" i="15"/>
  <c r="AF331" i="15"/>
  <c r="AC331" i="15"/>
  <c r="AD331" i="15" s="1"/>
  <c r="AK331" i="15" s="1"/>
  <c r="O331" i="15"/>
  <c r="AI330" i="15"/>
  <c r="AH330" i="15"/>
  <c r="AG330" i="15"/>
  <c r="AF330" i="15"/>
  <c r="AC330" i="15"/>
  <c r="AD330" i="15" s="1"/>
  <c r="AK330" i="15" s="1"/>
  <c r="O330" i="15"/>
  <c r="AI329" i="15"/>
  <c r="AH329" i="15"/>
  <c r="AG329" i="15"/>
  <c r="AF329" i="15"/>
  <c r="AC329" i="15"/>
  <c r="AD329" i="15" s="1"/>
  <c r="AK329" i="15" s="1"/>
  <c r="O329" i="15"/>
  <c r="AI328" i="15"/>
  <c r="AH328" i="15"/>
  <c r="AG328" i="15"/>
  <c r="AF328" i="15"/>
  <c r="AC328" i="15"/>
  <c r="O328" i="15"/>
  <c r="AI327" i="15"/>
  <c r="AH327" i="15"/>
  <c r="AG327" i="15"/>
  <c r="AF327" i="15"/>
  <c r="AC327" i="15"/>
  <c r="O327" i="15"/>
  <c r="AI326" i="15"/>
  <c r="AH326" i="15"/>
  <c r="AG326" i="15"/>
  <c r="AF326" i="15"/>
  <c r="AC326" i="15"/>
  <c r="AD326" i="15" s="1"/>
  <c r="AK326" i="15" s="1"/>
  <c r="O326" i="15"/>
  <c r="AI325" i="15"/>
  <c r="AH325" i="15"/>
  <c r="AG325" i="15"/>
  <c r="AF325" i="15"/>
  <c r="AC325" i="15"/>
  <c r="O325" i="15"/>
  <c r="AI324" i="15"/>
  <c r="AH324" i="15"/>
  <c r="AG324" i="15"/>
  <c r="AF324" i="15"/>
  <c r="AC324" i="15"/>
  <c r="AD324" i="15" s="1"/>
  <c r="AK324" i="15" s="1"/>
  <c r="O324" i="15"/>
  <c r="AI323" i="15"/>
  <c r="AH323" i="15"/>
  <c r="AG323" i="15"/>
  <c r="AF323" i="15"/>
  <c r="AC323" i="15"/>
  <c r="AJ323" i="15" s="1"/>
  <c r="O323" i="15"/>
  <c r="AI322" i="15"/>
  <c r="AH322" i="15"/>
  <c r="AG322" i="15"/>
  <c r="AF322" i="15"/>
  <c r="AC322" i="15"/>
  <c r="O322" i="15"/>
  <c r="AI321" i="15"/>
  <c r="AH321" i="15"/>
  <c r="AG321" i="15"/>
  <c r="AF321" i="15"/>
  <c r="AC321" i="15"/>
  <c r="AJ321" i="15" s="1"/>
  <c r="O321" i="15"/>
  <c r="AI320" i="15"/>
  <c r="AH320" i="15"/>
  <c r="AG320" i="15"/>
  <c r="AF320" i="15"/>
  <c r="AC320" i="15"/>
  <c r="AJ320" i="15" s="1"/>
  <c r="O320" i="15"/>
  <c r="AI319" i="15"/>
  <c r="AH319" i="15"/>
  <c r="AG319" i="15"/>
  <c r="AF319" i="15"/>
  <c r="AC319" i="15"/>
  <c r="AJ319" i="15" s="1"/>
  <c r="O319" i="15"/>
  <c r="AI318" i="15"/>
  <c r="AH318" i="15"/>
  <c r="AG318" i="15"/>
  <c r="AF318" i="15"/>
  <c r="AC318" i="15"/>
  <c r="AJ318" i="15" s="1"/>
  <c r="O318" i="15"/>
  <c r="AI317" i="15"/>
  <c r="AH317" i="15"/>
  <c r="AG317" i="15"/>
  <c r="AF317" i="15"/>
  <c r="AC317" i="15"/>
  <c r="AJ317" i="15" s="1"/>
  <c r="O317" i="15"/>
  <c r="AI316" i="15"/>
  <c r="AH316" i="15"/>
  <c r="AG316" i="15"/>
  <c r="AF316" i="15"/>
  <c r="AC316" i="15"/>
  <c r="O316" i="15"/>
  <c r="AI315" i="15"/>
  <c r="AH315" i="15"/>
  <c r="AG315" i="15"/>
  <c r="AF315" i="15"/>
  <c r="AC315" i="15"/>
  <c r="AD315" i="15" s="1"/>
  <c r="AK315" i="15" s="1"/>
  <c r="O315" i="15"/>
  <c r="AI314" i="15"/>
  <c r="AH314" i="15"/>
  <c r="AG314" i="15"/>
  <c r="AF314" i="15"/>
  <c r="AC314" i="15"/>
  <c r="AJ314" i="15" s="1"/>
  <c r="O314" i="15"/>
  <c r="AI313" i="15"/>
  <c r="AH313" i="15"/>
  <c r="AG313" i="15"/>
  <c r="AF313" i="15"/>
  <c r="AC313" i="15"/>
  <c r="AD313" i="15" s="1"/>
  <c r="AK313" i="15" s="1"/>
  <c r="O313" i="15"/>
  <c r="AI312" i="15"/>
  <c r="AH312" i="15"/>
  <c r="AG312" i="15"/>
  <c r="AF312" i="15"/>
  <c r="AC312" i="15"/>
  <c r="O312" i="15"/>
  <c r="AI311" i="15"/>
  <c r="AH311" i="15"/>
  <c r="AG311" i="15"/>
  <c r="AF311" i="15"/>
  <c r="AC311" i="15"/>
  <c r="AD311" i="15" s="1"/>
  <c r="AK311" i="15" s="1"/>
  <c r="O311" i="15"/>
  <c r="AI310" i="15"/>
  <c r="AH310" i="15"/>
  <c r="AG310" i="15"/>
  <c r="AF310" i="15"/>
  <c r="AC310" i="15"/>
  <c r="O310" i="15"/>
  <c r="AI309" i="15"/>
  <c r="AH309" i="15"/>
  <c r="AG309" i="15"/>
  <c r="AF309" i="15"/>
  <c r="AC309" i="15"/>
  <c r="AJ309" i="15" s="1"/>
  <c r="O309" i="15"/>
  <c r="AI308" i="15"/>
  <c r="AH308" i="15"/>
  <c r="AG308" i="15"/>
  <c r="AF308" i="15"/>
  <c r="AC308" i="15"/>
  <c r="O308" i="15"/>
  <c r="AI307" i="15"/>
  <c r="AH307" i="15"/>
  <c r="AG307" i="15"/>
  <c r="AF307" i="15"/>
  <c r="AC307" i="15"/>
  <c r="AJ307" i="15" s="1"/>
  <c r="O307" i="15"/>
  <c r="AI306" i="15"/>
  <c r="AH306" i="15"/>
  <c r="AG306" i="15"/>
  <c r="AF306" i="15"/>
  <c r="AC306" i="15"/>
  <c r="AD306" i="15" s="1"/>
  <c r="AK306" i="15" s="1"/>
  <c r="O306" i="15"/>
  <c r="AI305" i="15"/>
  <c r="AH305" i="15"/>
  <c r="AG305" i="15"/>
  <c r="AF305" i="15"/>
  <c r="AC305" i="15"/>
  <c r="AD305" i="15" s="1"/>
  <c r="AK305" i="15" s="1"/>
  <c r="O305" i="15"/>
  <c r="AI304" i="15"/>
  <c r="AH304" i="15"/>
  <c r="AG304" i="15"/>
  <c r="AF304" i="15"/>
  <c r="AC304" i="15"/>
  <c r="AD304" i="15" s="1"/>
  <c r="AK304" i="15" s="1"/>
  <c r="O304" i="15"/>
  <c r="AI303" i="15"/>
  <c r="AH303" i="15"/>
  <c r="AG303" i="15"/>
  <c r="AF303" i="15"/>
  <c r="AC303" i="15"/>
  <c r="O303" i="15"/>
  <c r="AI302" i="15"/>
  <c r="AH302" i="15"/>
  <c r="AG302" i="15"/>
  <c r="AF302" i="15"/>
  <c r="AC302" i="15"/>
  <c r="AD302" i="15" s="1"/>
  <c r="AK302" i="15" s="1"/>
  <c r="O302" i="15"/>
  <c r="AI301" i="15"/>
  <c r="AH301" i="15"/>
  <c r="AG301" i="15"/>
  <c r="AF301" i="15"/>
  <c r="AC301" i="15"/>
  <c r="AJ301" i="15" s="1"/>
  <c r="O301" i="15"/>
  <c r="AI300" i="15"/>
  <c r="AH300" i="15"/>
  <c r="AG300" i="15"/>
  <c r="AF300" i="15"/>
  <c r="AC300" i="15"/>
  <c r="AD300" i="15" s="1"/>
  <c r="AK300" i="15" s="1"/>
  <c r="O300" i="15"/>
  <c r="AI299" i="15"/>
  <c r="AH299" i="15"/>
  <c r="AG299" i="15"/>
  <c r="AF299" i="15"/>
  <c r="AC299" i="15"/>
  <c r="AJ299" i="15" s="1"/>
  <c r="O299" i="15"/>
  <c r="AI298" i="15"/>
  <c r="AH298" i="15"/>
  <c r="AG298" i="15"/>
  <c r="AF298" i="15"/>
  <c r="AC298" i="15"/>
  <c r="AJ298" i="15" s="1"/>
  <c r="O298" i="15"/>
  <c r="AI297" i="15"/>
  <c r="AH297" i="15"/>
  <c r="AG297" i="15"/>
  <c r="AF297" i="15"/>
  <c r="AC297" i="15"/>
  <c r="O297" i="15"/>
  <c r="AI296" i="15"/>
  <c r="AH296" i="15"/>
  <c r="AG296" i="15"/>
  <c r="AF296" i="15"/>
  <c r="AC296" i="15"/>
  <c r="AJ296" i="15" s="1"/>
  <c r="O296" i="15"/>
  <c r="AI295" i="15"/>
  <c r="AH295" i="15"/>
  <c r="AG295" i="15"/>
  <c r="AF295" i="15"/>
  <c r="AC295" i="15"/>
  <c r="AD295" i="15" s="1"/>
  <c r="AK295" i="15" s="1"/>
  <c r="O295" i="15"/>
  <c r="AI294" i="15"/>
  <c r="AH294" i="15"/>
  <c r="AG294" i="15"/>
  <c r="AF294" i="15"/>
  <c r="AC294" i="15"/>
  <c r="O294" i="15"/>
  <c r="AI293" i="15"/>
  <c r="AH293" i="15"/>
  <c r="AG293" i="15"/>
  <c r="AF293" i="15"/>
  <c r="AC293" i="15"/>
  <c r="O293" i="15"/>
  <c r="AI292" i="15"/>
  <c r="AH292" i="15"/>
  <c r="AG292" i="15"/>
  <c r="AF292" i="15"/>
  <c r="AC292" i="15"/>
  <c r="O292" i="15"/>
  <c r="AI291" i="15"/>
  <c r="AH291" i="15"/>
  <c r="AG291" i="15"/>
  <c r="AF291" i="15"/>
  <c r="AC291" i="15"/>
  <c r="AD291" i="15" s="1"/>
  <c r="AK291" i="15" s="1"/>
  <c r="O291" i="15"/>
  <c r="AI290" i="15"/>
  <c r="AH290" i="15"/>
  <c r="AG290" i="15"/>
  <c r="AF290" i="15"/>
  <c r="AC290" i="15"/>
  <c r="O290" i="15"/>
  <c r="AI289" i="15"/>
  <c r="AH289" i="15"/>
  <c r="AG289" i="15"/>
  <c r="AF289" i="15"/>
  <c r="AC289" i="15"/>
  <c r="O289" i="15"/>
  <c r="AI288" i="15"/>
  <c r="AH288" i="15"/>
  <c r="AG288" i="15"/>
  <c r="AF288" i="15"/>
  <c r="AC288" i="15"/>
  <c r="AJ288" i="15" s="1"/>
  <c r="O288" i="15"/>
  <c r="AI287" i="15"/>
  <c r="AH287" i="15"/>
  <c r="AG287" i="15"/>
  <c r="AF287" i="15"/>
  <c r="AC287" i="15"/>
  <c r="AD287" i="15" s="1"/>
  <c r="AK287" i="15" s="1"/>
  <c r="O287" i="15"/>
  <c r="AI286" i="15"/>
  <c r="AH286" i="15"/>
  <c r="AG286" i="15"/>
  <c r="AF286" i="15"/>
  <c r="AC286" i="15"/>
  <c r="AD286" i="15" s="1"/>
  <c r="AK286" i="15" s="1"/>
  <c r="O286" i="15"/>
  <c r="AI285" i="15"/>
  <c r="AH285" i="15"/>
  <c r="AG285" i="15"/>
  <c r="AF285" i="15"/>
  <c r="AC285" i="15"/>
  <c r="AD285" i="15" s="1"/>
  <c r="O285" i="15"/>
  <c r="AI284" i="15"/>
  <c r="AH284" i="15"/>
  <c r="AG284" i="15"/>
  <c r="AF284" i="15"/>
  <c r="AC284" i="15"/>
  <c r="O284" i="15"/>
  <c r="AI283" i="15"/>
  <c r="AH283" i="15"/>
  <c r="AG283" i="15"/>
  <c r="AF283" i="15"/>
  <c r="AC283" i="15"/>
  <c r="AJ283" i="15" s="1"/>
  <c r="O283" i="15"/>
  <c r="AI282" i="15"/>
  <c r="AH282" i="15"/>
  <c r="AG282" i="15"/>
  <c r="AF282" i="15"/>
  <c r="AC282" i="15"/>
  <c r="AD282" i="15" s="1"/>
  <c r="AK282" i="15" s="1"/>
  <c r="O282" i="15"/>
  <c r="AI281" i="15"/>
  <c r="AH281" i="15"/>
  <c r="AG281" i="15"/>
  <c r="AF281" i="15"/>
  <c r="AC281" i="15"/>
  <c r="O281" i="15"/>
  <c r="AI280" i="15"/>
  <c r="AH280" i="15"/>
  <c r="AG280" i="15"/>
  <c r="AF280" i="15"/>
  <c r="AC280" i="15"/>
  <c r="AJ280" i="15" s="1"/>
  <c r="O280" i="15"/>
  <c r="AI279" i="15"/>
  <c r="AH279" i="15"/>
  <c r="AG279" i="15"/>
  <c r="AF279" i="15"/>
  <c r="AC279" i="15"/>
  <c r="AJ279" i="15" s="1"/>
  <c r="O279" i="15"/>
  <c r="AI278" i="15"/>
  <c r="AH278" i="15"/>
  <c r="AG278" i="15"/>
  <c r="AF278" i="15"/>
  <c r="AC278" i="15"/>
  <c r="O278" i="15"/>
  <c r="AI277" i="15"/>
  <c r="AH277" i="15"/>
  <c r="AG277" i="15"/>
  <c r="AF277" i="15"/>
  <c r="AC277" i="15"/>
  <c r="O277" i="15"/>
  <c r="AI276" i="15"/>
  <c r="AH276" i="15"/>
  <c r="AG276" i="15"/>
  <c r="AF276" i="15"/>
  <c r="AC276" i="15"/>
  <c r="O276" i="15"/>
  <c r="AI275" i="15"/>
  <c r="AH275" i="15"/>
  <c r="AG275" i="15"/>
  <c r="AF275" i="15"/>
  <c r="AC275" i="15"/>
  <c r="AD275" i="15" s="1"/>
  <c r="AK275" i="15" s="1"/>
  <c r="O275" i="15"/>
  <c r="AI274" i="15"/>
  <c r="AH274" i="15"/>
  <c r="AG274" i="15"/>
  <c r="AF274" i="15"/>
  <c r="AC274" i="15"/>
  <c r="AD274" i="15" s="1"/>
  <c r="AK274" i="15" s="1"/>
  <c r="O274" i="15"/>
  <c r="AI273" i="15"/>
  <c r="AH273" i="15"/>
  <c r="AG273" i="15"/>
  <c r="AF273" i="15"/>
  <c r="AC273" i="15"/>
  <c r="AD273" i="15" s="1"/>
  <c r="AK273" i="15" s="1"/>
  <c r="O273" i="15"/>
  <c r="AI272" i="15"/>
  <c r="AH272" i="15"/>
  <c r="AG272" i="15"/>
  <c r="AF272" i="15"/>
  <c r="AC272" i="15"/>
  <c r="AD272" i="15" s="1"/>
  <c r="AK272" i="15" s="1"/>
  <c r="O272" i="15"/>
  <c r="AI271" i="15"/>
  <c r="AH271" i="15"/>
  <c r="AG271" i="15"/>
  <c r="AF271" i="15"/>
  <c r="AC271" i="15"/>
  <c r="AD271" i="15" s="1"/>
  <c r="AK271" i="15" s="1"/>
  <c r="O271" i="15"/>
  <c r="AI270" i="15"/>
  <c r="AH270" i="15"/>
  <c r="AG270" i="15"/>
  <c r="AF270" i="15"/>
  <c r="AC270" i="15"/>
  <c r="AD270" i="15" s="1"/>
  <c r="AK270" i="15" s="1"/>
  <c r="O270" i="15"/>
  <c r="AI269" i="15"/>
  <c r="AH269" i="15"/>
  <c r="AG269" i="15"/>
  <c r="AF269" i="15"/>
  <c r="AC269" i="15"/>
  <c r="O269" i="15"/>
  <c r="AI268" i="15"/>
  <c r="AH268" i="15"/>
  <c r="AG268" i="15"/>
  <c r="AF268" i="15"/>
  <c r="AC268" i="15"/>
  <c r="AJ268" i="15" s="1"/>
  <c r="O268" i="15"/>
  <c r="AI267" i="15"/>
  <c r="AH267" i="15"/>
  <c r="AG267" i="15"/>
  <c r="AF267" i="15"/>
  <c r="AC267" i="15"/>
  <c r="AD267" i="15" s="1"/>
  <c r="AK267" i="15" s="1"/>
  <c r="O267" i="15"/>
  <c r="AI266" i="15"/>
  <c r="AH266" i="15"/>
  <c r="AG266" i="15"/>
  <c r="AF266" i="15"/>
  <c r="AC266" i="15"/>
  <c r="AD266" i="15" s="1"/>
  <c r="AK266" i="15" s="1"/>
  <c r="O266" i="15"/>
  <c r="AI265" i="15"/>
  <c r="AH265" i="15"/>
  <c r="AG265" i="15"/>
  <c r="AF265" i="15"/>
  <c r="AC265" i="15"/>
  <c r="AJ265" i="15" s="1"/>
  <c r="O265" i="15"/>
  <c r="AI264" i="15"/>
  <c r="AH264" i="15"/>
  <c r="AG264" i="15"/>
  <c r="AF264" i="15"/>
  <c r="AC264" i="15"/>
  <c r="O264" i="15"/>
  <c r="AI263" i="15"/>
  <c r="AH263" i="15"/>
  <c r="AG263" i="15"/>
  <c r="AF263" i="15"/>
  <c r="AC263" i="15"/>
  <c r="AD263" i="15" s="1"/>
  <c r="AK263" i="15" s="1"/>
  <c r="O263" i="15"/>
  <c r="AI262" i="15"/>
  <c r="AH262" i="15"/>
  <c r="AG262" i="15"/>
  <c r="AF262" i="15"/>
  <c r="AC262" i="15"/>
  <c r="AD262" i="15" s="1"/>
  <c r="AK262" i="15" s="1"/>
  <c r="O262" i="15"/>
  <c r="AI261" i="15"/>
  <c r="AH261" i="15"/>
  <c r="AG261" i="15"/>
  <c r="AF261" i="15"/>
  <c r="AC261" i="15"/>
  <c r="AD261" i="15" s="1"/>
  <c r="AK261" i="15" s="1"/>
  <c r="O261" i="15"/>
  <c r="AI260" i="15"/>
  <c r="AH260" i="15"/>
  <c r="AG260" i="15"/>
  <c r="AF260" i="15"/>
  <c r="AC260" i="15"/>
  <c r="O260" i="15"/>
  <c r="AI259" i="15"/>
  <c r="AH259" i="15"/>
  <c r="AG259" i="15"/>
  <c r="AF259" i="15"/>
  <c r="AC259" i="15"/>
  <c r="AD259" i="15" s="1"/>
  <c r="AK259" i="15" s="1"/>
  <c r="O259" i="15"/>
  <c r="AI258" i="15"/>
  <c r="AH258" i="15"/>
  <c r="AG258" i="15"/>
  <c r="AF258" i="15"/>
  <c r="AC258" i="15"/>
  <c r="AJ258" i="15" s="1"/>
  <c r="O258" i="15"/>
  <c r="AI257" i="15"/>
  <c r="AH257" i="15"/>
  <c r="AG257" i="15"/>
  <c r="AF257" i="15"/>
  <c r="AC257" i="15"/>
  <c r="AD257" i="15" s="1"/>
  <c r="AK257" i="15" s="1"/>
  <c r="O257" i="15"/>
  <c r="AI256" i="15"/>
  <c r="AH256" i="15"/>
  <c r="AG256" i="15"/>
  <c r="AF256" i="15"/>
  <c r="AC256" i="15"/>
  <c r="AD256" i="15" s="1"/>
  <c r="AK256" i="15" s="1"/>
  <c r="O256" i="15"/>
  <c r="AI255" i="15"/>
  <c r="AH255" i="15"/>
  <c r="AG255" i="15"/>
  <c r="AF255" i="15"/>
  <c r="AC255" i="15"/>
  <c r="AD255" i="15" s="1"/>
  <c r="AK255" i="15" s="1"/>
  <c r="O255" i="15"/>
  <c r="AI254" i="15"/>
  <c r="AH254" i="15"/>
  <c r="AG254" i="15"/>
  <c r="AF254" i="15"/>
  <c r="AC254" i="15"/>
  <c r="O254" i="15"/>
  <c r="AI253" i="15"/>
  <c r="AH253" i="15"/>
  <c r="AG253" i="15"/>
  <c r="AF253" i="15"/>
  <c r="AC253" i="15"/>
  <c r="AJ253" i="15" s="1"/>
  <c r="O253" i="15"/>
  <c r="AI252" i="15"/>
  <c r="AH252" i="15"/>
  <c r="AG252" i="15"/>
  <c r="AF252" i="15"/>
  <c r="AC252" i="15"/>
  <c r="O252" i="15"/>
  <c r="AI251" i="15"/>
  <c r="AH251" i="15"/>
  <c r="AG251" i="15"/>
  <c r="AF251" i="15"/>
  <c r="AC251" i="15"/>
  <c r="AD251" i="15" s="1"/>
  <c r="AK251" i="15" s="1"/>
  <c r="O251" i="15"/>
  <c r="AI250" i="15"/>
  <c r="AH250" i="15"/>
  <c r="AG250" i="15"/>
  <c r="AF250" i="15"/>
  <c r="AC250" i="15"/>
  <c r="AD250" i="15" s="1"/>
  <c r="AK250" i="15" s="1"/>
  <c r="O250" i="15"/>
  <c r="AI249" i="15"/>
  <c r="AH249" i="15"/>
  <c r="AG249" i="15"/>
  <c r="AF249" i="15"/>
  <c r="AC249" i="15"/>
  <c r="AD249" i="15" s="1"/>
  <c r="AK249" i="15" s="1"/>
  <c r="O249" i="15"/>
  <c r="AI248" i="15"/>
  <c r="AH248" i="15"/>
  <c r="AG248" i="15"/>
  <c r="AF248" i="15"/>
  <c r="AC248" i="15"/>
  <c r="O248" i="15"/>
  <c r="AI247" i="15"/>
  <c r="AH247" i="15"/>
  <c r="AG247" i="15"/>
  <c r="AF247" i="15"/>
  <c r="AC247" i="15"/>
  <c r="O247" i="15"/>
  <c r="AI246" i="15"/>
  <c r="AH246" i="15"/>
  <c r="AG246" i="15"/>
  <c r="AF246" i="15"/>
  <c r="AC246" i="15"/>
  <c r="AJ246" i="15" s="1"/>
  <c r="O246" i="15"/>
  <c r="AI245" i="15"/>
  <c r="AH245" i="15"/>
  <c r="AG245" i="15"/>
  <c r="AF245" i="15"/>
  <c r="AC245" i="15"/>
  <c r="AJ245" i="15" s="1"/>
  <c r="O245" i="15"/>
  <c r="AI244" i="15"/>
  <c r="AH244" i="15"/>
  <c r="AG244" i="15"/>
  <c r="AF244" i="15"/>
  <c r="AC244" i="15"/>
  <c r="O244" i="15"/>
  <c r="AI243" i="15"/>
  <c r="AH243" i="15"/>
  <c r="AG243" i="15"/>
  <c r="AF243" i="15"/>
  <c r="AC243" i="15"/>
  <c r="AD243" i="15" s="1"/>
  <c r="AK243" i="15" s="1"/>
  <c r="O243" i="15"/>
  <c r="AI242" i="15"/>
  <c r="AH242" i="15"/>
  <c r="AG242" i="15"/>
  <c r="AF242" i="15"/>
  <c r="AC242" i="15"/>
  <c r="AD242" i="15" s="1"/>
  <c r="AK242" i="15" s="1"/>
  <c r="O242" i="15"/>
  <c r="AI241" i="15"/>
  <c r="AH241" i="15"/>
  <c r="AG241" i="15"/>
  <c r="AF241" i="15"/>
  <c r="AC241" i="15"/>
  <c r="AD241" i="15" s="1"/>
  <c r="AK241" i="15" s="1"/>
  <c r="O241" i="15"/>
  <c r="AI240" i="15"/>
  <c r="AH240" i="15"/>
  <c r="AG240" i="15"/>
  <c r="AF240" i="15"/>
  <c r="AC240" i="15"/>
  <c r="O240" i="15"/>
  <c r="AI239" i="15"/>
  <c r="AH239" i="15"/>
  <c r="AG239" i="15"/>
  <c r="AF239" i="15"/>
  <c r="AC239" i="15"/>
  <c r="AD239" i="15" s="1"/>
  <c r="AK239" i="15" s="1"/>
  <c r="O239" i="15"/>
  <c r="AI238" i="15"/>
  <c r="AH238" i="15"/>
  <c r="AG238" i="15"/>
  <c r="AF238" i="15"/>
  <c r="AC238" i="15"/>
  <c r="AD238" i="15" s="1"/>
  <c r="AK238" i="15" s="1"/>
  <c r="O238" i="15"/>
  <c r="AI237" i="15"/>
  <c r="AH237" i="15"/>
  <c r="AG237" i="15"/>
  <c r="AF237" i="15"/>
  <c r="AC237" i="15"/>
  <c r="O237" i="15"/>
  <c r="AI236" i="15"/>
  <c r="AH236" i="15"/>
  <c r="AG236" i="15"/>
  <c r="AF236" i="15"/>
  <c r="AC236" i="15"/>
  <c r="O236" i="15"/>
  <c r="AI235" i="15"/>
  <c r="AH235" i="15"/>
  <c r="AG235" i="15"/>
  <c r="AF235" i="15"/>
  <c r="AC235" i="15"/>
  <c r="O235" i="15"/>
  <c r="AI234" i="15"/>
  <c r="AH234" i="15"/>
  <c r="AG234" i="15"/>
  <c r="AF234" i="15"/>
  <c r="AC234" i="15"/>
  <c r="O234" i="15"/>
  <c r="AI233" i="15"/>
  <c r="AH233" i="15"/>
  <c r="AG233" i="15"/>
  <c r="AF233" i="15"/>
  <c r="AC233" i="15"/>
  <c r="AJ233" i="15" s="1"/>
  <c r="O233" i="15"/>
  <c r="AI232" i="15"/>
  <c r="AH232" i="15"/>
  <c r="AG232" i="15"/>
  <c r="AF232" i="15"/>
  <c r="AC232" i="15"/>
  <c r="O232" i="15"/>
  <c r="AI231" i="15"/>
  <c r="AH231" i="15"/>
  <c r="AG231" i="15"/>
  <c r="AF231" i="15"/>
  <c r="AC231" i="15"/>
  <c r="O231" i="15"/>
  <c r="AI230" i="15"/>
  <c r="AH230" i="15"/>
  <c r="AG230" i="15"/>
  <c r="AF230" i="15"/>
  <c r="AC230" i="15"/>
  <c r="AD230" i="15" s="1"/>
  <c r="AK230" i="15" s="1"/>
  <c r="O230" i="15"/>
  <c r="AI229" i="15"/>
  <c r="AH229" i="15"/>
  <c r="AG229" i="15"/>
  <c r="AF229" i="15"/>
  <c r="AC229" i="15"/>
  <c r="AJ229" i="15" s="1"/>
  <c r="O229" i="15"/>
  <c r="AI228" i="15"/>
  <c r="AH228" i="15"/>
  <c r="AG228" i="15"/>
  <c r="AF228" i="15"/>
  <c r="AC228" i="15"/>
  <c r="O228" i="15"/>
  <c r="AI227" i="15"/>
  <c r="AH227" i="15"/>
  <c r="AG227" i="15"/>
  <c r="AF227" i="15"/>
  <c r="AC227" i="15"/>
  <c r="O227" i="15"/>
  <c r="AI226" i="15"/>
  <c r="AH226" i="15"/>
  <c r="AG226" i="15"/>
  <c r="AF226" i="15"/>
  <c r="AC226" i="15"/>
  <c r="O226" i="15"/>
  <c r="AI225" i="15"/>
  <c r="AH225" i="15"/>
  <c r="AG225" i="15"/>
  <c r="AF225" i="15"/>
  <c r="AC225" i="15"/>
  <c r="AD225" i="15" s="1"/>
  <c r="AK225" i="15" s="1"/>
  <c r="O225" i="15"/>
  <c r="AI224" i="15"/>
  <c r="AH224" i="15"/>
  <c r="AG224" i="15"/>
  <c r="AF224" i="15"/>
  <c r="AC224" i="15"/>
  <c r="O224" i="15"/>
  <c r="AI223" i="15"/>
  <c r="AH223" i="15"/>
  <c r="AG223" i="15"/>
  <c r="AF223" i="15"/>
  <c r="AC223" i="15"/>
  <c r="O223" i="15"/>
  <c r="AI222" i="15"/>
  <c r="AH222" i="15"/>
  <c r="AG222" i="15"/>
  <c r="AF222" i="15"/>
  <c r="AC222" i="15"/>
  <c r="AD222" i="15" s="1"/>
  <c r="AK222" i="15" s="1"/>
  <c r="O222" i="15"/>
  <c r="AI221" i="15"/>
  <c r="AH221" i="15"/>
  <c r="AG221" i="15"/>
  <c r="AF221" i="15"/>
  <c r="AC221" i="15"/>
  <c r="AD221" i="15" s="1"/>
  <c r="AK221" i="15" s="1"/>
  <c r="O221" i="15"/>
  <c r="AI220" i="15"/>
  <c r="AH220" i="15"/>
  <c r="AG220" i="15"/>
  <c r="AF220" i="15"/>
  <c r="AC220" i="15"/>
  <c r="O220" i="15"/>
  <c r="AI219" i="15"/>
  <c r="AH219" i="15"/>
  <c r="AG219" i="15"/>
  <c r="AF219" i="15"/>
  <c r="AC219" i="15"/>
  <c r="AJ219" i="15" s="1"/>
  <c r="O219" i="15"/>
  <c r="AI218" i="15"/>
  <c r="AH218" i="15"/>
  <c r="AG218" i="15"/>
  <c r="AF218" i="15"/>
  <c r="AC218" i="15"/>
  <c r="O218" i="15"/>
  <c r="AI217" i="15"/>
  <c r="AH217" i="15"/>
  <c r="AG217" i="15"/>
  <c r="AF217" i="15"/>
  <c r="AC217" i="15"/>
  <c r="AJ217" i="15" s="1"/>
  <c r="O217" i="15"/>
  <c r="AI216" i="15"/>
  <c r="AH216" i="15"/>
  <c r="AG216" i="15"/>
  <c r="AF216" i="15"/>
  <c r="AC216" i="15"/>
  <c r="O216" i="15"/>
  <c r="AI215" i="15"/>
  <c r="AH215" i="15"/>
  <c r="AG215" i="15"/>
  <c r="AF215" i="15"/>
  <c r="AC215" i="15"/>
  <c r="AD215" i="15" s="1"/>
  <c r="AK215" i="15" s="1"/>
  <c r="O215" i="15"/>
  <c r="AI214" i="15"/>
  <c r="AH214" i="15"/>
  <c r="AG214" i="15"/>
  <c r="AF214" i="15"/>
  <c r="AC214" i="15"/>
  <c r="O214" i="15"/>
  <c r="AI213" i="15"/>
  <c r="AH213" i="15"/>
  <c r="AG213" i="15"/>
  <c r="AF213" i="15"/>
  <c r="AC213" i="15"/>
  <c r="AD213" i="15" s="1"/>
  <c r="AK213" i="15" s="1"/>
  <c r="O213" i="15"/>
  <c r="AI212" i="15"/>
  <c r="AH212" i="15"/>
  <c r="AG212" i="15"/>
  <c r="AF212" i="15"/>
  <c r="AC212" i="15"/>
  <c r="O212" i="15"/>
  <c r="AI211" i="15"/>
  <c r="AH211" i="15"/>
  <c r="AG211" i="15"/>
  <c r="AF211" i="15"/>
  <c r="AC211" i="15"/>
  <c r="AJ211" i="15" s="1"/>
  <c r="O211" i="15"/>
  <c r="AI210" i="15"/>
  <c r="AH210" i="15"/>
  <c r="AG210" i="15"/>
  <c r="AF210" i="15"/>
  <c r="AC210" i="15"/>
  <c r="O210" i="15"/>
  <c r="AI209" i="15"/>
  <c r="AH209" i="15"/>
  <c r="AG209" i="15"/>
  <c r="AF209" i="15"/>
  <c r="AC209" i="15"/>
  <c r="O209" i="15"/>
  <c r="AI208" i="15"/>
  <c r="AH208" i="15"/>
  <c r="AG208" i="15"/>
  <c r="AF208" i="15"/>
  <c r="AC208" i="15"/>
  <c r="O208" i="15"/>
  <c r="AI207" i="15"/>
  <c r="AH207" i="15"/>
  <c r="AG207" i="15"/>
  <c r="AF207" i="15"/>
  <c r="AC207" i="15"/>
  <c r="AD207" i="15" s="1"/>
  <c r="AK207" i="15" s="1"/>
  <c r="O207" i="15"/>
  <c r="AI206" i="15"/>
  <c r="AH206" i="15"/>
  <c r="AG206" i="15"/>
  <c r="AF206" i="15"/>
  <c r="AC206" i="15"/>
  <c r="O206" i="15"/>
  <c r="AI205" i="15"/>
  <c r="AH205" i="15"/>
  <c r="AG205" i="15"/>
  <c r="AF205" i="15"/>
  <c r="AC205" i="15"/>
  <c r="AD205" i="15" s="1"/>
  <c r="AK205" i="15" s="1"/>
  <c r="O205" i="15"/>
  <c r="AI204" i="15"/>
  <c r="AH204" i="15"/>
  <c r="AG204" i="15"/>
  <c r="AF204" i="15"/>
  <c r="AC204" i="15"/>
  <c r="O204" i="15"/>
  <c r="AI203" i="15"/>
  <c r="AH203" i="15"/>
  <c r="AG203" i="15"/>
  <c r="AF203" i="15"/>
  <c r="AC203" i="15"/>
  <c r="AD203" i="15" s="1"/>
  <c r="AK203" i="15" s="1"/>
  <c r="O203" i="15"/>
  <c r="AI202" i="15"/>
  <c r="AH202" i="15"/>
  <c r="AG202" i="15"/>
  <c r="AF202" i="15"/>
  <c r="AC202" i="15"/>
  <c r="O202" i="15"/>
  <c r="AI201" i="15"/>
  <c r="AH201" i="15"/>
  <c r="AG201" i="15"/>
  <c r="AF201" i="15"/>
  <c r="AC201" i="15"/>
  <c r="O201" i="15"/>
  <c r="AI200" i="15"/>
  <c r="AH200" i="15"/>
  <c r="AG200" i="15"/>
  <c r="AF200" i="15"/>
  <c r="AC200" i="15"/>
  <c r="O200" i="15"/>
  <c r="AI199" i="15"/>
  <c r="AH199" i="15"/>
  <c r="AG199" i="15"/>
  <c r="AF199" i="15"/>
  <c r="AC199" i="15"/>
  <c r="AD199" i="15" s="1"/>
  <c r="AK199" i="15" s="1"/>
  <c r="O199" i="15"/>
  <c r="AI198" i="15"/>
  <c r="AH198" i="15"/>
  <c r="AG198" i="15"/>
  <c r="AF198" i="15"/>
  <c r="AC198" i="15"/>
  <c r="O198" i="15"/>
  <c r="AI197" i="15"/>
  <c r="AH197" i="15"/>
  <c r="AG197" i="15"/>
  <c r="AF197" i="15"/>
  <c r="AC197" i="15"/>
  <c r="AD197" i="15" s="1"/>
  <c r="AK197" i="15" s="1"/>
  <c r="O197" i="15"/>
  <c r="AI196" i="15"/>
  <c r="AH196" i="15"/>
  <c r="AG196" i="15"/>
  <c r="AF196" i="15"/>
  <c r="AC196" i="15"/>
  <c r="O196" i="15"/>
  <c r="AI195" i="15"/>
  <c r="AH195" i="15"/>
  <c r="AG195" i="15"/>
  <c r="AF195" i="15"/>
  <c r="AC195" i="15"/>
  <c r="AD195" i="15" s="1"/>
  <c r="O195" i="15"/>
  <c r="AI194" i="15"/>
  <c r="AH194" i="15"/>
  <c r="AG194" i="15"/>
  <c r="AF194" i="15"/>
  <c r="AC194" i="15"/>
  <c r="O194" i="15"/>
  <c r="AI193" i="15"/>
  <c r="AH193" i="15"/>
  <c r="AG193" i="15"/>
  <c r="AF193" i="15"/>
  <c r="AC193" i="15"/>
  <c r="O193" i="15"/>
  <c r="AI192" i="15"/>
  <c r="AH192" i="15"/>
  <c r="AG192" i="15"/>
  <c r="AF192" i="15"/>
  <c r="AC192" i="15"/>
  <c r="O192" i="15"/>
  <c r="AI191" i="15"/>
  <c r="AH191" i="15"/>
  <c r="AG191" i="15"/>
  <c r="AF191" i="15"/>
  <c r="AC191" i="15"/>
  <c r="AD191" i="15" s="1"/>
  <c r="AK191" i="15" s="1"/>
  <c r="O191" i="15"/>
  <c r="AI190" i="15"/>
  <c r="AH190" i="15"/>
  <c r="AG190" i="15"/>
  <c r="AF190" i="15"/>
  <c r="AC190" i="15"/>
  <c r="O190" i="15"/>
  <c r="AI189" i="15"/>
  <c r="AH189" i="15"/>
  <c r="AG189" i="15"/>
  <c r="AF189" i="15"/>
  <c r="AC189" i="15"/>
  <c r="AD189" i="15" s="1"/>
  <c r="AK189" i="15" s="1"/>
  <c r="O189" i="15"/>
  <c r="AI188" i="15"/>
  <c r="AH188" i="15"/>
  <c r="AG188" i="15"/>
  <c r="AF188" i="15"/>
  <c r="AC188" i="15"/>
  <c r="O188" i="15"/>
  <c r="AI187" i="15"/>
  <c r="AH187" i="15"/>
  <c r="AG187" i="15"/>
  <c r="AF187" i="15"/>
  <c r="AC187" i="15"/>
  <c r="AD187" i="15" s="1"/>
  <c r="AK187" i="15" s="1"/>
  <c r="O187" i="15"/>
  <c r="AI186" i="15"/>
  <c r="AH186" i="15"/>
  <c r="AG186" i="15"/>
  <c r="AF186" i="15"/>
  <c r="AC186" i="15"/>
  <c r="AJ186" i="15" s="1"/>
  <c r="O186" i="15"/>
  <c r="AI185" i="15"/>
  <c r="AH185" i="15"/>
  <c r="AG185" i="15"/>
  <c r="AF185" i="15"/>
  <c r="AC185" i="15"/>
  <c r="AJ185" i="15" s="1"/>
  <c r="O185" i="15"/>
  <c r="AI184" i="15"/>
  <c r="AH184" i="15"/>
  <c r="AG184" i="15"/>
  <c r="AF184" i="15"/>
  <c r="AC184" i="15"/>
  <c r="O184" i="15"/>
  <c r="AI183" i="15"/>
  <c r="AH183" i="15"/>
  <c r="AG183" i="15"/>
  <c r="AF183" i="15"/>
  <c r="AC183" i="15"/>
  <c r="AD183" i="15" s="1"/>
  <c r="AK183" i="15" s="1"/>
  <c r="O183" i="15"/>
  <c r="AI182" i="15"/>
  <c r="AH182" i="15"/>
  <c r="AG182" i="15"/>
  <c r="AF182" i="15"/>
  <c r="AC182" i="15"/>
  <c r="AJ182" i="15" s="1"/>
  <c r="O182" i="15"/>
  <c r="AI181" i="15"/>
  <c r="AH181" i="15"/>
  <c r="AG181" i="15"/>
  <c r="AF181" i="15"/>
  <c r="AC181" i="15"/>
  <c r="AD181" i="15" s="1"/>
  <c r="AK181" i="15" s="1"/>
  <c r="O181" i="15"/>
  <c r="AI180" i="15"/>
  <c r="AH180" i="15"/>
  <c r="AG180" i="15"/>
  <c r="AF180" i="15"/>
  <c r="AC180" i="15"/>
  <c r="O180" i="15"/>
  <c r="AI179" i="15"/>
  <c r="AH179" i="15"/>
  <c r="AG179" i="15"/>
  <c r="AF179" i="15"/>
  <c r="AC179" i="15"/>
  <c r="AD179" i="15" s="1"/>
  <c r="AK179" i="15" s="1"/>
  <c r="O179" i="15"/>
  <c r="AI178" i="15"/>
  <c r="AH178" i="15"/>
  <c r="AG178" i="15"/>
  <c r="AF178" i="15"/>
  <c r="AC178" i="15"/>
  <c r="AD178" i="15" s="1"/>
  <c r="AK178" i="15" s="1"/>
  <c r="O178" i="15"/>
  <c r="AI177" i="15"/>
  <c r="AH177" i="15"/>
  <c r="AG177" i="15"/>
  <c r="AF177" i="15"/>
  <c r="AC177" i="15"/>
  <c r="AD177" i="15" s="1"/>
  <c r="AK177" i="15" s="1"/>
  <c r="O177" i="15"/>
  <c r="AI176" i="15"/>
  <c r="AH176" i="15"/>
  <c r="AG176" i="15"/>
  <c r="AF176" i="15"/>
  <c r="AC176" i="15"/>
  <c r="O176" i="15"/>
  <c r="AI175" i="15"/>
  <c r="AH175" i="15"/>
  <c r="AG175" i="15"/>
  <c r="AF175" i="15"/>
  <c r="AC175" i="15"/>
  <c r="AD175" i="15" s="1"/>
  <c r="AK175" i="15" s="1"/>
  <c r="O175" i="15"/>
  <c r="AI174" i="15"/>
  <c r="AH174" i="15"/>
  <c r="AG174" i="15"/>
  <c r="AF174" i="15"/>
  <c r="AC174" i="15"/>
  <c r="AD174" i="15" s="1"/>
  <c r="AK174" i="15" s="1"/>
  <c r="O174" i="15"/>
  <c r="AI173" i="15"/>
  <c r="AH173" i="15"/>
  <c r="AG173" i="15"/>
  <c r="AF173" i="15"/>
  <c r="AC173" i="15"/>
  <c r="O173" i="15"/>
  <c r="AI172" i="15"/>
  <c r="AH172" i="15"/>
  <c r="AG172" i="15"/>
  <c r="AF172" i="15"/>
  <c r="AC172" i="15"/>
  <c r="O172" i="15"/>
  <c r="AI171" i="15"/>
  <c r="AH171" i="15"/>
  <c r="AG171" i="15"/>
  <c r="AF171" i="15"/>
  <c r="AC171" i="15"/>
  <c r="AJ171" i="15" s="1"/>
  <c r="O171" i="15"/>
  <c r="AI170" i="15"/>
  <c r="AH170" i="15"/>
  <c r="AG170" i="15"/>
  <c r="AF170" i="15"/>
  <c r="AC170" i="15"/>
  <c r="AJ170" i="15" s="1"/>
  <c r="O170" i="15"/>
  <c r="AI169" i="15"/>
  <c r="AH169" i="15"/>
  <c r="AG169" i="15"/>
  <c r="AF169" i="15"/>
  <c r="AC169" i="15"/>
  <c r="O169" i="15"/>
  <c r="AI168" i="15"/>
  <c r="AH168" i="15"/>
  <c r="AG168" i="15"/>
  <c r="AF168" i="15"/>
  <c r="AC168" i="15"/>
  <c r="O168" i="15"/>
  <c r="AI167" i="15"/>
  <c r="AH167" i="15"/>
  <c r="AG167" i="15"/>
  <c r="AF167" i="15"/>
  <c r="AC167" i="15"/>
  <c r="AD167" i="15" s="1"/>
  <c r="AK167" i="15" s="1"/>
  <c r="O167" i="15"/>
  <c r="AI166" i="15"/>
  <c r="AH166" i="15"/>
  <c r="AG166" i="15"/>
  <c r="AF166" i="15"/>
  <c r="AC166" i="15"/>
  <c r="O166" i="15"/>
  <c r="AI165" i="15"/>
  <c r="AH165" i="15"/>
  <c r="AG165" i="15"/>
  <c r="AF165" i="15"/>
  <c r="AC165" i="15"/>
  <c r="O165" i="15"/>
  <c r="AI164" i="15"/>
  <c r="AH164" i="15"/>
  <c r="AG164" i="15"/>
  <c r="AF164" i="15"/>
  <c r="AC164" i="15"/>
  <c r="O164" i="15"/>
  <c r="AI163" i="15"/>
  <c r="AH163" i="15"/>
  <c r="AG163" i="15"/>
  <c r="AF163" i="15"/>
  <c r="AC163" i="15"/>
  <c r="AD163" i="15" s="1"/>
  <c r="AK163" i="15" s="1"/>
  <c r="O163" i="15"/>
  <c r="AI162" i="15"/>
  <c r="AH162" i="15"/>
  <c r="AG162" i="15"/>
  <c r="AF162" i="15"/>
  <c r="AC162" i="15"/>
  <c r="AJ162" i="15" s="1"/>
  <c r="O162" i="15"/>
  <c r="AI161" i="15"/>
  <c r="AH161" i="15"/>
  <c r="AG161" i="15"/>
  <c r="AF161" i="15"/>
  <c r="AC161" i="15"/>
  <c r="O161" i="15"/>
  <c r="AI160" i="15"/>
  <c r="AH160" i="15"/>
  <c r="AG160" i="15"/>
  <c r="AF160" i="15"/>
  <c r="AC160" i="15"/>
  <c r="AD160" i="15" s="1"/>
  <c r="AK160" i="15" s="1"/>
  <c r="O160" i="15"/>
  <c r="AI159" i="15"/>
  <c r="AH159" i="15"/>
  <c r="AG159" i="15"/>
  <c r="AF159" i="15"/>
  <c r="AC159" i="15"/>
  <c r="AJ159" i="15" s="1"/>
  <c r="O159" i="15"/>
  <c r="AI158" i="15"/>
  <c r="AH158" i="15"/>
  <c r="AG158" i="15"/>
  <c r="AF158" i="15"/>
  <c r="AC158" i="15"/>
  <c r="O158" i="15"/>
  <c r="AI157" i="15"/>
  <c r="AH157" i="15"/>
  <c r="AG157" i="15"/>
  <c r="AF157" i="15"/>
  <c r="AC157" i="15"/>
  <c r="AD157" i="15" s="1"/>
  <c r="AK157" i="15" s="1"/>
  <c r="O157" i="15"/>
  <c r="AI156" i="15"/>
  <c r="AH156" i="15"/>
  <c r="AG156" i="15"/>
  <c r="AF156" i="15"/>
  <c r="AC156" i="15"/>
  <c r="O156" i="15"/>
  <c r="AI155" i="15"/>
  <c r="AH155" i="15"/>
  <c r="AG155" i="15"/>
  <c r="AF155" i="15"/>
  <c r="AC155" i="15"/>
  <c r="AD155" i="15" s="1"/>
  <c r="AK155" i="15" s="1"/>
  <c r="O155" i="15"/>
  <c r="AI154" i="15"/>
  <c r="AH154" i="15"/>
  <c r="AG154" i="15"/>
  <c r="AF154" i="15"/>
  <c r="AC154" i="15"/>
  <c r="AJ154" i="15" s="1"/>
  <c r="O154" i="15"/>
  <c r="AI153" i="15"/>
  <c r="AH153" i="15"/>
  <c r="AG153" i="15"/>
  <c r="AF153" i="15"/>
  <c r="AC153" i="15"/>
  <c r="AD153" i="15" s="1"/>
  <c r="AK153" i="15" s="1"/>
  <c r="O153" i="15"/>
  <c r="AI152" i="15"/>
  <c r="AH152" i="15"/>
  <c r="AG152" i="15"/>
  <c r="AF152" i="15"/>
  <c r="AC152" i="15"/>
  <c r="O152" i="15"/>
  <c r="AI151" i="15"/>
  <c r="AH151" i="15"/>
  <c r="AG151" i="15"/>
  <c r="AF151" i="15"/>
  <c r="AC151" i="15"/>
  <c r="AD151" i="15" s="1"/>
  <c r="AK151" i="15" s="1"/>
  <c r="O151" i="15"/>
  <c r="AI150" i="15"/>
  <c r="AH150" i="15"/>
  <c r="AG150" i="15"/>
  <c r="AF150" i="15"/>
  <c r="AC150" i="15"/>
  <c r="AJ150" i="15" s="1"/>
  <c r="O150" i="15"/>
  <c r="AI149" i="15"/>
  <c r="AH149" i="15"/>
  <c r="AG149" i="15"/>
  <c r="AF149" i="15"/>
  <c r="AC149" i="15"/>
  <c r="AD149" i="15" s="1"/>
  <c r="AK149" i="15" s="1"/>
  <c r="O149" i="15"/>
  <c r="AI148" i="15"/>
  <c r="AH148" i="15"/>
  <c r="AG148" i="15"/>
  <c r="AF148" i="15"/>
  <c r="AC148" i="15"/>
  <c r="O148" i="15"/>
  <c r="AI147" i="15"/>
  <c r="AH147" i="15"/>
  <c r="AG147" i="15"/>
  <c r="AF147" i="15"/>
  <c r="AC147" i="15"/>
  <c r="AD147" i="15" s="1"/>
  <c r="AK147" i="15" s="1"/>
  <c r="O147" i="15"/>
  <c r="AI146" i="15"/>
  <c r="AH146" i="15"/>
  <c r="AG146" i="15"/>
  <c r="AF146" i="15"/>
  <c r="AC146" i="15"/>
  <c r="O146" i="15"/>
  <c r="AI145" i="15"/>
  <c r="AH145" i="15"/>
  <c r="AG145" i="15"/>
  <c r="AF145" i="15"/>
  <c r="AC145" i="15"/>
  <c r="AJ145" i="15" s="1"/>
  <c r="O145" i="15"/>
  <c r="AI144" i="15"/>
  <c r="AH144" i="15"/>
  <c r="AG144" i="15"/>
  <c r="AF144" i="15"/>
  <c r="AC144" i="15"/>
  <c r="O144" i="15"/>
  <c r="AI143" i="15"/>
  <c r="AH143" i="15"/>
  <c r="AG143" i="15"/>
  <c r="AF143" i="15"/>
  <c r="AC143" i="15"/>
  <c r="AD143" i="15" s="1"/>
  <c r="AK143" i="15" s="1"/>
  <c r="O143" i="15"/>
  <c r="AI142" i="15"/>
  <c r="AH142" i="15"/>
  <c r="AG142" i="15"/>
  <c r="AF142" i="15"/>
  <c r="AC142" i="15"/>
  <c r="AJ142" i="15" s="1"/>
  <c r="O142" i="15"/>
  <c r="AI141" i="15"/>
  <c r="AH141" i="15"/>
  <c r="AG141" i="15"/>
  <c r="AF141" i="15"/>
  <c r="AC141" i="15"/>
  <c r="AD141" i="15" s="1"/>
  <c r="AK141" i="15" s="1"/>
  <c r="O141" i="15"/>
  <c r="AI140" i="15"/>
  <c r="AH140" i="15"/>
  <c r="AG140" i="15"/>
  <c r="AF140" i="15"/>
  <c r="AC140" i="15"/>
  <c r="O140" i="15"/>
  <c r="AI139" i="15"/>
  <c r="AH139" i="15"/>
  <c r="AG139" i="15"/>
  <c r="AF139" i="15"/>
  <c r="AC139" i="15"/>
  <c r="AJ139" i="15" s="1"/>
  <c r="O139" i="15"/>
  <c r="AI138" i="15"/>
  <c r="AH138" i="15"/>
  <c r="AG138" i="15"/>
  <c r="AF138" i="15"/>
  <c r="AC138" i="15"/>
  <c r="O138" i="15"/>
  <c r="AI137" i="15"/>
  <c r="AH137" i="15"/>
  <c r="AG137" i="15"/>
  <c r="AF137" i="15"/>
  <c r="AC137" i="15"/>
  <c r="AD137" i="15" s="1"/>
  <c r="O137" i="15"/>
  <c r="AI136" i="15"/>
  <c r="AH136" i="15"/>
  <c r="AG136" i="15"/>
  <c r="AF136" i="15"/>
  <c r="AC136" i="15"/>
  <c r="O136" i="15"/>
  <c r="AI135" i="15"/>
  <c r="AH135" i="15"/>
  <c r="AG135" i="15"/>
  <c r="AF135" i="15"/>
  <c r="AC135" i="15"/>
  <c r="AD135" i="15" s="1"/>
  <c r="AK135" i="15" s="1"/>
  <c r="O135" i="15"/>
  <c r="AI134" i="15"/>
  <c r="AH134" i="15"/>
  <c r="AG134" i="15"/>
  <c r="AF134" i="15"/>
  <c r="AC134" i="15"/>
  <c r="AD134" i="15" s="1"/>
  <c r="AK134" i="15" s="1"/>
  <c r="O134" i="15"/>
  <c r="AI133" i="15"/>
  <c r="AH133" i="15"/>
  <c r="AG133" i="15"/>
  <c r="AF133" i="15"/>
  <c r="AC133" i="15"/>
  <c r="AJ133" i="15" s="1"/>
  <c r="O133" i="15"/>
  <c r="AI132" i="15"/>
  <c r="AH132" i="15"/>
  <c r="AG132" i="15"/>
  <c r="AF132" i="15"/>
  <c r="AC132" i="15"/>
  <c r="AD132" i="15" s="1"/>
  <c r="AK132" i="15" s="1"/>
  <c r="O132" i="15"/>
  <c r="AI131" i="15"/>
  <c r="AH131" i="15"/>
  <c r="AG131" i="15"/>
  <c r="AF131" i="15"/>
  <c r="AC131" i="15"/>
  <c r="AD131" i="15" s="1"/>
  <c r="AK131" i="15" s="1"/>
  <c r="O131" i="15"/>
  <c r="AI130" i="15"/>
  <c r="AH130" i="15"/>
  <c r="AG130" i="15"/>
  <c r="AF130" i="15"/>
  <c r="AC130" i="15"/>
  <c r="AJ130" i="15" s="1"/>
  <c r="O130" i="15"/>
  <c r="AI129" i="15"/>
  <c r="AH129" i="15"/>
  <c r="AG129" i="15"/>
  <c r="AF129" i="15"/>
  <c r="AC129" i="15"/>
  <c r="AJ129" i="15" s="1"/>
  <c r="O129" i="15"/>
  <c r="AI128" i="15"/>
  <c r="AH128" i="15"/>
  <c r="AG128" i="15"/>
  <c r="AF128" i="15"/>
  <c r="AC128" i="15"/>
  <c r="O128" i="15"/>
  <c r="AI127" i="15"/>
  <c r="AH127" i="15"/>
  <c r="AG127" i="15"/>
  <c r="AF127" i="15"/>
  <c r="AC127" i="15"/>
  <c r="AJ127" i="15" s="1"/>
  <c r="O127" i="15"/>
  <c r="AI126" i="15"/>
  <c r="AH126" i="15"/>
  <c r="AG126" i="15"/>
  <c r="AF126" i="15"/>
  <c r="AC126" i="15"/>
  <c r="AJ126" i="15" s="1"/>
  <c r="O126" i="15"/>
  <c r="AI125" i="15"/>
  <c r="AH125" i="15"/>
  <c r="AG125" i="15"/>
  <c r="AF125" i="15"/>
  <c r="AC125" i="15"/>
  <c r="O125" i="15"/>
  <c r="AI124" i="15"/>
  <c r="AH124" i="15"/>
  <c r="AG124" i="15"/>
  <c r="AF124" i="15"/>
  <c r="AC124" i="15"/>
  <c r="O124" i="15"/>
  <c r="AI123" i="15"/>
  <c r="AH123" i="15"/>
  <c r="AG123" i="15"/>
  <c r="AF123" i="15"/>
  <c r="AC123" i="15"/>
  <c r="O123" i="15"/>
  <c r="AI122" i="15"/>
  <c r="AH122" i="15"/>
  <c r="AG122" i="15"/>
  <c r="AF122" i="15"/>
  <c r="AC122" i="15"/>
  <c r="AJ122" i="15" s="1"/>
  <c r="O122" i="15"/>
  <c r="AI121" i="15"/>
  <c r="AH121" i="15"/>
  <c r="AG121" i="15"/>
  <c r="AF121" i="15"/>
  <c r="AC121" i="15"/>
  <c r="AJ121" i="15" s="1"/>
  <c r="O121" i="15"/>
  <c r="AI120" i="15"/>
  <c r="AH120" i="15"/>
  <c r="AG120" i="15"/>
  <c r="AF120" i="15"/>
  <c r="AC120" i="15"/>
  <c r="O120" i="15"/>
  <c r="AI119" i="15"/>
  <c r="AH119" i="15"/>
  <c r="AG119" i="15"/>
  <c r="AF119" i="15"/>
  <c r="AC119" i="15"/>
  <c r="O119" i="15"/>
  <c r="AI118" i="15"/>
  <c r="AH118" i="15"/>
  <c r="AG118" i="15"/>
  <c r="AF118" i="15"/>
  <c r="AC118" i="15"/>
  <c r="O118" i="15"/>
  <c r="AI117" i="15"/>
  <c r="AH117" i="15"/>
  <c r="AG117" i="15"/>
  <c r="AF117" i="15"/>
  <c r="AC117" i="15"/>
  <c r="O117" i="15"/>
  <c r="AI116" i="15"/>
  <c r="AH116" i="15"/>
  <c r="AG116" i="15"/>
  <c r="AF116" i="15"/>
  <c r="AC116" i="15"/>
  <c r="O116" i="15"/>
  <c r="AI115" i="15"/>
  <c r="AH115" i="15"/>
  <c r="AG115" i="15"/>
  <c r="AF115" i="15"/>
  <c r="AC115" i="15"/>
  <c r="AD115" i="15" s="1"/>
  <c r="AK115" i="15" s="1"/>
  <c r="O115" i="15"/>
  <c r="AI114" i="15"/>
  <c r="AH114" i="15"/>
  <c r="AG114" i="15"/>
  <c r="AF114" i="15"/>
  <c r="AC114" i="15"/>
  <c r="AJ114" i="15" s="1"/>
  <c r="O114" i="15"/>
  <c r="AI113" i="15"/>
  <c r="AH113" i="15"/>
  <c r="AG113" i="15"/>
  <c r="AF113" i="15"/>
  <c r="AC113" i="15"/>
  <c r="AJ113" i="15" s="1"/>
  <c r="O113" i="15"/>
  <c r="AI112" i="15"/>
  <c r="AH112" i="15"/>
  <c r="AG112" i="15"/>
  <c r="AF112" i="15"/>
  <c r="AC112" i="15"/>
  <c r="O112" i="15"/>
  <c r="AI111" i="15"/>
  <c r="AH111" i="15"/>
  <c r="AG111" i="15"/>
  <c r="AF111" i="15"/>
  <c r="AC111" i="15"/>
  <c r="AJ111" i="15" s="1"/>
  <c r="O111" i="15"/>
  <c r="AI110" i="15"/>
  <c r="AH110" i="15"/>
  <c r="AG110" i="15"/>
  <c r="AF110" i="15"/>
  <c r="AC110" i="15"/>
  <c r="O110" i="15"/>
  <c r="AI109" i="15"/>
  <c r="AH109" i="15"/>
  <c r="AG109" i="15"/>
  <c r="AF109" i="15"/>
  <c r="AC109" i="15"/>
  <c r="AJ109" i="15" s="1"/>
  <c r="O109" i="15"/>
  <c r="AI108" i="15"/>
  <c r="AH108" i="15"/>
  <c r="AG108" i="15"/>
  <c r="AF108" i="15"/>
  <c r="AC108" i="15"/>
  <c r="O108" i="15"/>
  <c r="AI107" i="15"/>
  <c r="AH107" i="15"/>
  <c r="AG107" i="15"/>
  <c r="AF107" i="15"/>
  <c r="AC107" i="15"/>
  <c r="AJ107" i="15" s="1"/>
  <c r="O107" i="15"/>
  <c r="AI106" i="15"/>
  <c r="AH106" i="15"/>
  <c r="AG106" i="15"/>
  <c r="AF106" i="15"/>
  <c r="AC106" i="15"/>
  <c r="AD106" i="15" s="1"/>
  <c r="AK106" i="15" s="1"/>
  <c r="O106" i="15"/>
  <c r="AI105" i="15"/>
  <c r="AH105" i="15"/>
  <c r="AG105" i="15"/>
  <c r="AF105" i="15"/>
  <c r="AC105" i="15"/>
  <c r="AD105" i="15" s="1"/>
  <c r="AK105" i="15" s="1"/>
  <c r="O105" i="15"/>
  <c r="AI104" i="15"/>
  <c r="AH104" i="15"/>
  <c r="AG104" i="15"/>
  <c r="AF104" i="15"/>
  <c r="AC104" i="15"/>
  <c r="O104" i="15"/>
  <c r="AI103" i="15"/>
  <c r="AH103" i="15"/>
  <c r="AG103" i="15"/>
  <c r="AF103" i="15"/>
  <c r="AC103" i="15"/>
  <c r="O103" i="15"/>
  <c r="AI102" i="15"/>
  <c r="AH102" i="15"/>
  <c r="AG102" i="15"/>
  <c r="AF102" i="15"/>
  <c r="AC102" i="15"/>
  <c r="AD102" i="15" s="1"/>
  <c r="AK102" i="15" s="1"/>
  <c r="O102" i="15"/>
  <c r="AI101" i="15"/>
  <c r="AH101" i="15"/>
  <c r="AG101" i="15"/>
  <c r="AF101" i="15"/>
  <c r="AC101" i="15"/>
  <c r="AJ101" i="15" s="1"/>
  <c r="O101" i="15"/>
  <c r="AI100" i="15"/>
  <c r="AH100" i="15"/>
  <c r="AG100" i="15"/>
  <c r="AF100" i="15"/>
  <c r="AC100" i="15"/>
  <c r="O100" i="15"/>
  <c r="AI99" i="15"/>
  <c r="AH99" i="15"/>
  <c r="AG99" i="15"/>
  <c r="AF99" i="15"/>
  <c r="AC99" i="15"/>
  <c r="O99" i="15"/>
  <c r="AI98" i="15"/>
  <c r="AH98" i="15"/>
  <c r="AG98" i="15"/>
  <c r="AF98" i="15"/>
  <c r="AC98" i="15"/>
  <c r="AD98" i="15" s="1"/>
  <c r="AK98" i="15" s="1"/>
  <c r="O98" i="15"/>
  <c r="AI97" i="15"/>
  <c r="AH97" i="15"/>
  <c r="AG97" i="15"/>
  <c r="AF97" i="15"/>
  <c r="AC97" i="15"/>
  <c r="AD97" i="15" s="1"/>
  <c r="AK97" i="15" s="1"/>
  <c r="O97" i="15"/>
  <c r="AI96" i="15"/>
  <c r="AH96" i="15"/>
  <c r="AG96" i="15"/>
  <c r="AF96" i="15"/>
  <c r="AC96" i="15"/>
  <c r="O96" i="15"/>
  <c r="AI95" i="15"/>
  <c r="AH95" i="15"/>
  <c r="AG95" i="15"/>
  <c r="AF95" i="15"/>
  <c r="AC95" i="15"/>
  <c r="O95" i="15"/>
  <c r="AI94" i="15"/>
  <c r="AH94" i="15"/>
  <c r="AG94" i="15"/>
  <c r="AF94" i="15"/>
  <c r="AC94" i="15"/>
  <c r="O94" i="15"/>
  <c r="AI93" i="15"/>
  <c r="AH93" i="15"/>
  <c r="AG93" i="15"/>
  <c r="AF93" i="15"/>
  <c r="AC93" i="15"/>
  <c r="AD93" i="15" s="1"/>
  <c r="AK93" i="15" s="1"/>
  <c r="O93" i="15"/>
  <c r="AI92" i="15"/>
  <c r="AH92" i="15"/>
  <c r="AG92" i="15"/>
  <c r="AF92" i="15"/>
  <c r="AC92" i="15"/>
  <c r="AJ92" i="15" s="1"/>
  <c r="O92" i="15"/>
  <c r="AI91" i="15"/>
  <c r="AH91" i="15"/>
  <c r="AG91" i="15"/>
  <c r="AF91" i="15"/>
  <c r="AC91" i="15"/>
  <c r="O91" i="15"/>
  <c r="AI90" i="15"/>
  <c r="AH90" i="15"/>
  <c r="AG90" i="15"/>
  <c r="AF90" i="15"/>
  <c r="AC90" i="15"/>
  <c r="O90" i="15"/>
  <c r="AI89" i="15"/>
  <c r="AH89" i="15"/>
  <c r="AG89" i="15"/>
  <c r="AF89" i="15"/>
  <c r="AC89" i="15"/>
  <c r="AJ89" i="15" s="1"/>
  <c r="O89" i="15"/>
  <c r="AI88" i="15"/>
  <c r="AH88" i="15"/>
  <c r="AG88" i="15"/>
  <c r="AF88" i="15"/>
  <c r="AC88" i="15"/>
  <c r="O88" i="15"/>
  <c r="AI87" i="15"/>
  <c r="AH87" i="15"/>
  <c r="AG87" i="15"/>
  <c r="AF87" i="15"/>
  <c r="AC87" i="15"/>
  <c r="O87" i="15"/>
  <c r="AI86" i="15"/>
  <c r="AH86" i="15"/>
  <c r="AG86" i="15"/>
  <c r="AF86" i="15"/>
  <c r="AC86" i="15"/>
  <c r="O86" i="15"/>
  <c r="AI85" i="15"/>
  <c r="AH85" i="15"/>
  <c r="AG85" i="15"/>
  <c r="AF85" i="15"/>
  <c r="AC85" i="15"/>
  <c r="AD85" i="15" s="1"/>
  <c r="AK85" i="15" s="1"/>
  <c r="O85" i="15"/>
  <c r="AI84" i="15"/>
  <c r="AH84" i="15"/>
  <c r="AG84" i="15"/>
  <c r="AF84" i="15"/>
  <c r="AC84" i="15"/>
  <c r="O84" i="15"/>
  <c r="AI83" i="15"/>
  <c r="AH83" i="15"/>
  <c r="AG83" i="15"/>
  <c r="AF83" i="15"/>
  <c r="AC83" i="15"/>
  <c r="AJ83" i="15" s="1"/>
  <c r="O83" i="15"/>
  <c r="AI82" i="15"/>
  <c r="AH82" i="15"/>
  <c r="AG82" i="15"/>
  <c r="AF82" i="15"/>
  <c r="AC82" i="15"/>
  <c r="AD82" i="15" s="1"/>
  <c r="O82" i="15"/>
  <c r="AI81" i="15"/>
  <c r="AH81" i="15"/>
  <c r="AG81" i="15"/>
  <c r="AF81" i="15"/>
  <c r="AC81" i="15"/>
  <c r="AD81" i="15" s="1"/>
  <c r="AK81" i="15" s="1"/>
  <c r="O81" i="15"/>
  <c r="AI80" i="15"/>
  <c r="AH80" i="15"/>
  <c r="AG80" i="15"/>
  <c r="AF80" i="15"/>
  <c r="AC80" i="15"/>
  <c r="O80" i="15"/>
  <c r="AI79" i="15"/>
  <c r="AH79" i="15"/>
  <c r="AG79" i="15"/>
  <c r="AF79" i="15"/>
  <c r="AC79" i="15"/>
  <c r="AJ79" i="15" s="1"/>
  <c r="O79" i="15"/>
  <c r="AI78" i="15"/>
  <c r="AH78" i="15"/>
  <c r="AG78" i="15"/>
  <c r="AF78" i="15"/>
  <c r="AC78" i="15"/>
  <c r="AJ78" i="15" s="1"/>
  <c r="O78" i="15"/>
  <c r="AI77" i="15"/>
  <c r="AH77" i="15"/>
  <c r="AG77" i="15"/>
  <c r="AF77" i="15"/>
  <c r="AC77" i="15"/>
  <c r="AD77" i="15" s="1"/>
  <c r="AK77" i="15" s="1"/>
  <c r="O77" i="15"/>
  <c r="AI76" i="15"/>
  <c r="AH76" i="15"/>
  <c r="AG76" i="15"/>
  <c r="AF76" i="15"/>
  <c r="AC76" i="15"/>
  <c r="O76" i="15"/>
  <c r="AI75" i="15"/>
  <c r="AH75" i="15"/>
  <c r="AG75" i="15"/>
  <c r="AF75" i="15"/>
  <c r="AC75" i="15"/>
  <c r="AD75" i="15" s="1"/>
  <c r="AK75" i="15" s="1"/>
  <c r="O75" i="15"/>
  <c r="AI74" i="15"/>
  <c r="AH74" i="15"/>
  <c r="AG74" i="15"/>
  <c r="AF74" i="15"/>
  <c r="AC74" i="15"/>
  <c r="AD74" i="15" s="1"/>
  <c r="AK74" i="15" s="1"/>
  <c r="O74" i="15"/>
  <c r="AI73" i="15"/>
  <c r="AH73" i="15"/>
  <c r="AG73" i="15"/>
  <c r="AF73" i="15"/>
  <c r="AC73" i="15"/>
  <c r="AJ73" i="15" s="1"/>
  <c r="O73" i="15"/>
  <c r="AI72" i="15"/>
  <c r="AH72" i="15"/>
  <c r="AG72" i="15"/>
  <c r="AF72" i="15"/>
  <c r="AC72" i="15"/>
  <c r="O72" i="15"/>
  <c r="AI71" i="15"/>
  <c r="AH71" i="15"/>
  <c r="AG71" i="15"/>
  <c r="AF71" i="15"/>
  <c r="AC71" i="15"/>
  <c r="AD71" i="15" s="1"/>
  <c r="AK71" i="15" s="1"/>
  <c r="O71" i="15"/>
  <c r="AI70" i="15"/>
  <c r="AH70" i="15"/>
  <c r="AG70" i="15"/>
  <c r="AF70" i="15"/>
  <c r="AC70" i="15"/>
  <c r="AD70" i="15" s="1"/>
  <c r="AK70" i="15" s="1"/>
  <c r="O70" i="15"/>
  <c r="AI69" i="15"/>
  <c r="AH69" i="15"/>
  <c r="AG69" i="15"/>
  <c r="AF69" i="15"/>
  <c r="AC69" i="15"/>
  <c r="AD69" i="15" s="1"/>
  <c r="AK69" i="15" s="1"/>
  <c r="O69" i="15"/>
  <c r="AI68" i="15"/>
  <c r="AH68" i="15"/>
  <c r="AG68" i="15"/>
  <c r="AF68" i="15"/>
  <c r="AC68" i="15"/>
  <c r="O68" i="15"/>
  <c r="AI67" i="15"/>
  <c r="AH67" i="15"/>
  <c r="AG67" i="15"/>
  <c r="AF67" i="15"/>
  <c r="AC67" i="15"/>
  <c r="AJ67" i="15" s="1"/>
  <c r="O67" i="15"/>
  <c r="AI66" i="15"/>
  <c r="AH66" i="15"/>
  <c r="AG66" i="15"/>
  <c r="AF66" i="15"/>
  <c r="AC66" i="15"/>
  <c r="AJ66" i="15" s="1"/>
  <c r="O66" i="15"/>
  <c r="AI65" i="15"/>
  <c r="AH65" i="15"/>
  <c r="AG65" i="15"/>
  <c r="AF65" i="15"/>
  <c r="AC65" i="15"/>
  <c r="O65" i="15"/>
  <c r="AI64" i="15"/>
  <c r="AH64" i="15"/>
  <c r="AG64" i="15"/>
  <c r="AF64" i="15"/>
  <c r="AC64" i="15"/>
  <c r="O64" i="15"/>
  <c r="AI63" i="15"/>
  <c r="AH63" i="15"/>
  <c r="AG63" i="15"/>
  <c r="AF63" i="15"/>
  <c r="AC63" i="15"/>
  <c r="AJ63" i="15" s="1"/>
  <c r="O63" i="15"/>
  <c r="AI62" i="15"/>
  <c r="AH62" i="15"/>
  <c r="AG62" i="15"/>
  <c r="AF62" i="15"/>
  <c r="AC62" i="15"/>
  <c r="AJ62" i="15" s="1"/>
  <c r="O62" i="15"/>
  <c r="AI61" i="15"/>
  <c r="AH61" i="15"/>
  <c r="AG61" i="15"/>
  <c r="AF61" i="15"/>
  <c r="AC61" i="15"/>
  <c r="AD61" i="15" s="1"/>
  <c r="AK61" i="15" s="1"/>
  <c r="O61" i="15"/>
  <c r="AI60" i="15"/>
  <c r="AH60" i="15"/>
  <c r="AG60" i="15"/>
  <c r="AF60" i="15"/>
  <c r="AC60" i="15"/>
  <c r="O60" i="15"/>
  <c r="AI59" i="15"/>
  <c r="AH59" i="15"/>
  <c r="AG59" i="15"/>
  <c r="AF59" i="15"/>
  <c r="AC59" i="15"/>
  <c r="AD59" i="15" s="1"/>
  <c r="AK59" i="15" s="1"/>
  <c r="O59" i="15"/>
  <c r="AI58" i="15"/>
  <c r="AH58" i="15"/>
  <c r="AG58" i="15"/>
  <c r="AF58" i="15"/>
  <c r="AC58" i="15"/>
  <c r="AD58" i="15" s="1"/>
  <c r="AK58" i="15" s="1"/>
  <c r="O58" i="15"/>
  <c r="AI57" i="15"/>
  <c r="AH57" i="15"/>
  <c r="AG57" i="15"/>
  <c r="AF57" i="15"/>
  <c r="AC57" i="15"/>
  <c r="AJ57" i="15" s="1"/>
  <c r="O57" i="15"/>
  <c r="AI56" i="15"/>
  <c r="AH56" i="15"/>
  <c r="AG56" i="15"/>
  <c r="AF56" i="15"/>
  <c r="AC56" i="15"/>
  <c r="AJ56" i="15" s="1"/>
  <c r="O56" i="15"/>
  <c r="AI55" i="15"/>
  <c r="AH55" i="15"/>
  <c r="AG55" i="15"/>
  <c r="AF55" i="15"/>
  <c r="AC55" i="15"/>
  <c r="AD55" i="15" s="1"/>
  <c r="AK55" i="15" s="1"/>
  <c r="O55" i="15"/>
  <c r="AI54" i="15"/>
  <c r="AH54" i="15"/>
  <c r="AG54" i="15"/>
  <c r="AF54" i="15"/>
  <c r="AC54" i="15"/>
  <c r="O54" i="15"/>
  <c r="AI53" i="15"/>
  <c r="AH53" i="15"/>
  <c r="AG53" i="15"/>
  <c r="AF53" i="15"/>
  <c r="AC53" i="15"/>
  <c r="AD53" i="15" s="1"/>
  <c r="AK53" i="15" s="1"/>
  <c r="O53" i="15"/>
  <c r="AI52" i="15"/>
  <c r="AH52" i="15"/>
  <c r="AG52" i="15"/>
  <c r="AF52" i="15"/>
  <c r="AC52" i="15"/>
  <c r="O52" i="15"/>
  <c r="AI51" i="15"/>
  <c r="AH51" i="15"/>
  <c r="AG51" i="15"/>
  <c r="AF51" i="15"/>
  <c r="AC51" i="15"/>
  <c r="AJ51" i="15" s="1"/>
  <c r="O51" i="15"/>
  <c r="AI50" i="15"/>
  <c r="AH50" i="15"/>
  <c r="AG50" i="15"/>
  <c r="AF50" i="15"/>
  <c r="AC50" i="15"/>
  <c r="O50" i="15"/>
  <c r="AI49" i="15"/>
  <c r="AH49" i="15"/>
  <c r="AG49" i="15"/>
  <c r="AF49" i="15"/>
  <c r="AC49" i="15"/>
  <c r="AD49" i="15" s="1"/>
  <c r="AK49" i="15" s="1"/>
  <c r="O49" i="15"/>
  <c r="AI48" i="15"/>
  <c r="AH48" i="15"/>
  <c r="AG48" i="15"/>
  <c r="AF48" i="15"/>
  <c r="AC48" i="15"/>
  <c r="O48" i="15"/>
  <c r="AI47" i="15"/>
  <c r="AH47" i="15"/>
  <c r="AG47" i="15"/>
  <c r="AF47" i="15"/>
  <c r="AC47" i="15"/>
  <c r="AJ47" i="15" s="1"/>
  <c r="O47" i="15"/>
  <c r="AI46" i="15"/>
  <c r="AH46" i="15"/>
  <c r="AG46" i="15"/>
  <c r="AF46" i="15"/>
  <c r="AC46" i="15"/>
  <c r="O46" i="15"/>
  <c r="AI45" i="15"/>
  <c r="AH45" i="15"/>
  <c r="AG45" i="15"/>
  <c r="AF45" i="15"/>
  <c r="AC45" i="15"/>
  <c r="AD45" i="15" s="1"/>
  <c r="AK45" i="15" s="1"/>
  <c r="O45" i="15"/>
  <c r="AI44" i="15"/>
  <c r="AH44" i="15"/>
  <c r="AG44" i="15"/>
  <c r="AF44" i="15"/>
  <c r="AC44" i="15"/>
  <c r="AJ44" i="15" s="1"/>
  <c r="O44" i="15"/>
  <c r="AI43" i="15"/>
  <c r="AH43" i="15"/>
  <c r="AG43" i="15"/>
  <c r="AF43" i="15"/>
  <c r="AC43" i="15"/>
  <c r="AJ43" i="15" s="1"/>
  <c r="O43" i="15"/>
  <c r="AI42" i="15"/>
  <c r="AH42" i="15"/>
  <c r="AG42" i="15"/>
  <c r="AF42" i="15"/>
  <c r="AC42" i="15"/>
  <c r="O42" i="15"/>
  <c r="AI41" i="15"/>
  <c r="AH41" i="15"/>
  <c r="AG41" i="15"/>
  <c r="AF41" i="15"/>
  <c r="AC41" i="15"/>
  <c r="AD41" i="15" s="1"/>
  <c r="AK41" i="15" s="1"/>
  <c r="O41" i="15"/>
  <c r="AI40" i="15"/>
  <c r="AH40" i="15"/>
  <c r="AG40" i="15"/>
  <c r="AF40" i="15"/>
  <c r="AC40" i="15"/>
  <c r="O40" i="15"/>
  <c r="AI39" i="15"/>
  <c r="AH39" i="15"/>
  <c r="AG39" i="15"/>
  <c r="AF39" i="15"/>
  <c r="AC39" i="15"/>
  <c r="O39" i="15"/>
  <c r="AI38" i="15"/>
  <c r="AH38" i="15"/>
  <c r="AG38" i="15"/>
  <c r="AF38" i="15"/>
  <c r="AC38" i="15"/>
  <c r="O38" i="15"/>
  <c r="AI37" i="15"/>
  <c r="AH37" i="15"/>
  <c r="AG37" i="15"/>
  <c r="AF37" i="15"/>
  <c r="AC37" i="15"/>
  <c r="AJ37" i="15" s="1"/>
  <c r="O37" i="15"/>
  <c r="AI36" i="15"/>
  <c r="AH36" i="15"/>
  <c r="AG36" i="15"/>
  <c r="AF36" i="15"/>
  <c r="AC36" i="15"/>
  <c r="O36" i="15"/>
  <c r="AI35" i="15"/>
  <c r="AH35" i="15"/>
  <c r="AG35" i="15"/>
  <c r="AF35" i="15"/>
  <c r="AC35" i="15"/>
  <c r="O35" i="15"/>
  <c r="AI34" i="15"/>
  <c r="AH34" i="15"/>
  <c r="AG34" i="15"/>
  <c r="AF34" i="15"/>
  <c r="AC34" i="15"/>
  <c r="O34" i="15"/>
  <c r="AI33" i="15"/>
  <c r="AH33" i="15"/>
  <c r="AG33" i="15"/>
  <c r="AF33" i="15"/>
  <c r="AC33" i="15"/>
  <c r="AD33" i="15" s="1"/>
  <c r="AK33" i="15" s="1"/>
  <c r="O33" i="15"/>
  <c r="AI32" i="15"/>
  <c r="AH32" i="15"/>
  <c r="AG32" i="15"/>
  <c r="AF32" i="15"/>
  <c r="AC32" i="15"/>
  <c r="O32" i="15"/>
  <c r="AI31" i="15"/>
  <c r="AH31" i="15"/>
  <c r="AG31" i="15"/>
  <c r="AF31" i="15"/>
  <c r="AC31" i="15"/>
  <c r="AJ31" i="15" s="1"/>
  <c r="O31" i="15"/>
  <c r="AI30" i="15"/>
  <c r="AH30" i="15"/>
  <c r="AG30" i="15"/>
  <c r="AF30" i="15"/>
  <c r="AC30" i="15"/>
  <c r="O30" i="15"/>
  <c r="AI29" i="15"/>
  <c r="AH29" i="15"/>
  <c r="AG29" i="15"/>
  <c r="AF29" i="15"/>
  <c r="AC29" i="15"/>
  <c r="AD29" i="15" s="1"/>
  <c r="AK29" i="15" s="1"/>
  <c r="O29" i="15"/>
  <c r="AI28" i="15"/>
  <c r="AH28" i="15"/>
  <c r="AG28" i="15"/>
  <c r="AF28" i="15"/>
  <c r="AC28" i="15"/>
  <c r="O28" i="15"/>
  <c r="AI27" i="15"/>
  <c r="AH27" i="15"/>
  <c r="AG27" i="15"/>
  <c r="AF27" i="15"/>
  <c r="AC27" i="15"/>
  <c r="AD27" i="15" s="1"/>
  <c r="AK27" i="15" s="1"/>
  <c r="O27" i="15"/>
  <c r="AI26" i="15"/>
  <c r="AH26" i="15"/>
  <c r="AG26" i="15"/>
  <c r="AF26" i="15"/>
  <c r="AC26" i="15"/>
  <c r="AJ26" i="15" s="1"/>
  <c r="O26" i="15"/>
  <c r="AI25" i="15"/>
  <c r="AH25" i="15"/>
  <c r="AG25" i="15"/>
  <c r="AF25" i="15"/>
  <c r="AC25" i="15"/>
  <c r="AJ25" i="15" s="1"/>
  <c r="O25" i="15"/>
  <c r="AI24" i="15"/>
  <c r="AH24" i="15"/>
  <c r="AG24" i="15"/>
  <c r="AF24" i="15"/>
  <c r="AC24" i="15"/>
  <c r="O24" i="15"/>
  <c r="AI23" i="15"/>
  <c r="AH23" i="15"/>
  <c r="AG23" i="15"/>
  <c r="AF23" i="15"/>
  <c r="AC23" i="15"/>
  <c r="AJ23" i="15" s="1"/>
  <c r="O23" i="15"/>
  <c r="AI22" i="15"/>
  <c r="AH22" i="15"/>
  <c r="AG22" i="15"/>
  <c r="AF22" i="15"/>
  <c r="AC22" i="15"/>
  <c r="AD22" i="15" s="1"/>
  <c r="AK22" i="15" s="1"/>
  <c r="O22" i="15"/>
  <c r="AI21" i="15"/>
  <c r="AH21" i="15"/>
  <c r="AG21" i="15"/>
  <c r="AF21" i="15"/>
  <c r="AC21" i="15"/>
  <c r="O21" i="15"/>
  <c r="AI20" i="15"/>
  <c r="AH20" i="15"/>
  <c r="AG20" i="15"/>
  <c r="AF20" i="15"/>
  <c r="AC20" i="15"/>
  <c r="O20" i="15"/>
  <c r="AI19" i="15"/>
  <c r="AH19" i="15"/>
  <c r="AG19" i="15"/>
  <c r="AF19" i="15"/>
  <c r="AC19" i="15"/>
  <c r="AD19" i="15" s="1"/>
  <c r="AK19" i="15" s="1"/>
  <c r="O19" i="15"/>
  <c r="AI18" i="15"/>
  <c r="AH18" i="15"/>
  <c r="AG18" i="15"/>
  <c r="AF18" i="15"/>
  <c r="AC18" i="15"/>
  <c r="AD18" i="15" s="1"/>
  <c r="AK18" i="15" s="1"/>
  <c r="O18" i="15"/>
  <c r="AI17" i="15"/>
  <c r="AH17" i="15"/>
  <c r="AG17" i="15"/>
  <c r="AF17" i="15"/>
  <c r="AC17" i="15"/>
  <c r="O17" i="15"/>
  <c r="AI16" i="15"/>
  <c r="AH16" i="15"/>
  <c r="AG16" i="15"/>
  <c r="AF16" i="15"/>
  <c r="AC16" i="15"/>
  <c r="AJ16" i="15" s="1"/>
  <c r="O16" i="15"/>
  <c r="AI15" i="15"/>
  <c r="AH15" i="15"/>
  <c r="AG15" i="15"/>
  <c r="AF15" i="15"/>
  <c r="AC15" i="15"/>
  <c r="AJ15" i="15" s="1"/>
  <c r="O15" i="15"/>
  <c r="AI14" i="15"/>
  <c r="AH14" i="15"/>
  <c r="AG14" i="15"/>
  <c r="AF14" i="15"/>
  <c r="AC14" i="15"/>
  <c r="AD14" i="15" s="1"/>
  <c r="AK14" i="15" s="1"/>
  <c r="O14" i="15"/>
  <c r="AI13" i="15"/>
  <c r="AH13" i="15"/>
  <c r="AG13" i="15"/>
  <c r="AF13" i="15"/>
  <c r="AC13" i="15"/>
  <c r="AD13" i="15" s="1"/>
  <c r="AK13" i="15" s="1"/>
  <c r="O13" i="15"/>
  <c r="AI12" i="15"/>
  <c r="AH12" i="15"/>
  <c r="AG12" i="15"/>
  <c r="AF12" i="15"/>
  <c r="AC12" i="15"/>
  <c r="AD12" i="15" s="1"/>
  <c r="AK12" i="15" s="1"/>
  <c r="O12" i="15"/>
  <c r="AI11" i="15"/>
  <c r="AH11" i="15"/>
  <c r="AG11" i="15"/>
  <c r="AF11" i="15"/>
  <c r="AC11" i="15"/>
  <c r="AD11" i="15" s="1"/>
  <c r="O11" i="15"/>
  <c r="A11" i="15"/>
  <c r="H10" i="15"/>
  <c r="G10" i="15"/>
  <c r="I11" i="15" s="1"/>
  <c r="B10" i="15"/>
  <c r="B11" i="15" s="1"/>
  <c r="B12" i="15" s="1"/>
  <c r="B13" i="15" s="1"/>
  <c r="B14" i="15" s="1"/>
  <c r="B15" i="15" s="1"/>
  <c r="B16" i="15" s="1"/>
  <c r="B17" i="15" s="1"/>
  <c r="B2" i="15" a="1"/>
  <c r="B2" i="15" s="1"/>
  <c r="A6" i="4"/>
  <c r="B7" i="13"/>
  <c r="B7" i="3"/>
  <c r="C8" i="5"/>
  <c r="AK500" i="14"/>
  <c r="AJ500" i="14"/>
  <c r="AI500" i="14"/>
  <c r="AH500" i="14"/>
  <c r="AE500" i="14"/>
  <c r="O500" i="14"/>
  <c r="AK499" i="14"/>
  <c r="AJ499" i="14"/>
  <c r="AI499" i="14"/>
  <c r="AH499" i="14"/>
  <c r="AE499" i="14"/>
  <c r="O499" i="14"/>
  <c r="AK498" i="14"/>
  <c r="AJ498" i="14"/>
  <c r="AI498" i="14"/>
  <c r="AH498" i="14"/>
  <c r="AE498" i="14"/>
  <c r="AL498" i="14" s="1"/>
  <c r="O498" i="14"/>
  <c r="AK497" i="14"/>
  <c r="AJ497" i="14"/>
  <c r="AI497" i="14"/>
  <c r="AH497" i="14"/>
  <c r="AE497" i="14"/>
  <c r="O497" i="14"/>
  <c r="AK496" i="14"/>
  <c r="AJ496" i="14"/>
  <c r="AI496" i="14"/>
  <c r="AH496" i="14"/>
  <c r="AE496" i="14"/>
  <c r="AL496" i="14" s="1"/>
  <c r="O496" i="14"/>
  <c r="AK495" i="14"/>
  <c r="AJ495" i="14"/>
  <c r="AI495" i="14"/>
  <c r="AH495" i="14"/>
  <c r="AE495" i="14"/>
  <c r="AF495" i="14" s="1"/>
  <c r="O495" i="14"/>
  <c r="AK494" i="14"/>
  <c r="AJ494" i="14"/>
  <c r="AI494" i="14"/>
  <c r="AH494" i="14"/>
  <c r="AE494" i="14"/>
  <c r="O494" i="14"/>
  <c r="AK493" i="14"/>
  <c r="AJ493" i="14"/>
  <c r="AI493" i="14"/>
  <c r="AH493" i="14"/>
  <c r="AE493" i="14"/>
  <c r="O493" i="14"/>
  <c r="AK492" i="14"/>
  <c r="AJ492" i="14"/>
  <c r="AI492" i="14"/>
  <c r="AH492" i="14"/>
  <c r="AE492" i="14"/>
  <c r="O492" i="14"/>
  <c r="AK491" i="14"/>
  <c r="AJ491" i="14"/>
  <c r="AI491" i="14"/>
  <c r="AH491" i="14"/>
  <c r="AE491" i="14"/>
  <c r="AL491" i="14" s="1"/>
  <c r="O491" i="14"/>
  <c r="AK490" i="14"/>
  <c r="AJ490" i="14"/>
  <c r="AI490" i="14"/>
  <c r="AH490" i="14"/>
  <c r="AE490" i="14"/>
  <c r="AF490" i="14" s="1"/>
  <c r="AM490" i="14" s="1"/>
  <c r="O490" i="14"/>
  <c r="AK489" i="14"/>
  <c r="AJ489" i="14"/>
  <c r="AI489" i="14"/>
  <c r="AH489" i="14"/>
  <c r="AE489" i="14"/>
  <c r="AF489" i="14" s="1"/>
  <c r="AM489" i="14" s="1"/>
  <c r="O489" i="14"/>
  <c r="AK488" i="14"/>
  <c r="AJ488" i="14"/>
  <c r="AI488" i="14"/>
  <c r="AH488" i="14"/>
  <c r="AE488" i="14"/>
  <c r="AF488" i="14" s="1"/>
  <c r="AM488" i="14" s="1"/>
  <c r="O488" i="14"/>
  <c r="AK487" i="14"/>
  <c r="AJ487" i="14"/>
  <c r="AI487" i="14"/>
  <c r="AH487" i="14"/>
  <c r="AE487" i="14"/>
  <c r="AF487" i="14" s="1"/>
  <c r="AM487" i="14" s="1"/>
  <c r="O487" i="14"/>
  <c r="AK486" i="14"/>
  <c r="AJ486" i="14"/>
  <c r="AI486" i="14"/>
  <c r="AH486" i="14"/>
  <c r="AE486" i="14"/>
  <c r="AL486" i="14" s="1"/>
  <c r="O486" i="14"/>
  <c r="AK485" i="14"/>
  <c r="AJ485" i="14"/>
  <c r="AI485" i="14"/>
  <c r="AH485" i="14"/>
  <c r="AE485" i="14"/>
  <c r="AF485" i="14" s="1"/>
  <c r="AM485" i="14" s="1"/>
  <c r="O485" i="14"/>
  <c r="AK484" i="14"/>
  <c r="AJ484" i="14"/>
  <c r="AI484" i="14"/>
  <c r="AH484" i="14"/>
  <c r="AE484" i="14"/>
  <c r="AL484" i="14" s="1"/>
  <c r="O484" i="14"/>
  <c r="AK483" i="14"/>
  <c r="AJ483" i="14"/>
  <c r="AI483" i="14"/>
  <c r="AH483" i="14"/>
  <c r="AE483" i="14"/>
  <c r="O483" i="14"/>
  <c r="AK482" i="14"/>
  <c r="AJ482" i="14"/>
  <c r="AI482" i="14"/>
  <c r="AH482" i="14"/>
  <c r="AE482" i="14"/>
  <c r="O482" i="14"/>
  <c r="AK481" i="14"/>
  <c r="AJ481" i="14"/>
  <c r="AI481" i="14"/>
  <c r="AH481" i="14"/>
  <c r="AE481" i="14"/>
  <c r="AF481" i="14" s="1"/>
  <c r="AM481" i="14" s="1"/>
  <c r="O481" i="14"/>
  <c r="AK480" i="14"/>
  <c r="AJ480" i="14"/>
  <c r="AI480" i="14"/>
  <c r="AH480" i="14"/>
  <c r="AE480" i="14"/>
  <c r="AL480" i="14" s="1"/>
  <c r="O480" i="14"/>
  <c r="AK479" i="14"/>
  <c r="AJ479" i="14"/>
  <c r="AI479" i="14"/>
  <c r="AH479" i="14"/>
  <c r="AE479" i="14"/>
  <c r="AF479" i="14" s="1"/>
  <c r="AM479" i="14" s="1"/>
  <c r="O479" i="14"/>
  <c r="AK478" i="14"/>
  <c r="AJ478" i="14"/>
  <c r="AI478" i="14"/>
  <c r="AH478" i="14"/>
  <c r="AE478" i="14"/>
  <c r="AL478" i="14" s="1"/>
  <c r="O478" i="14"/>
  <c r="AK477" i="14"/>
  <c r="AJ477" i="14"/>
  <c r="AI477" i="14"/>
  <c r="AH477" i="14"/>
  <c r="AE477" i="14"/>
  <c r="AF477" i="14" s="1"/>
  <c r="O477" i="14"/>
  <c r="AK476" i="14"/>
  <c r="AJ476" i="14"/>
  <c r="AI476" i="14"/>
  <c r="AH476" i="14"/>
  <c r="AE476" i="14"/>
  <c r="AF476" i="14" s="1"/>
  <c r="AM476" i="14" s="1"/>
  <c r="O476" i="14"/>
  <c r="AK475" i="14"/>
  <c r="AJ475" i="14"/>
  <c r="AI475" i="14"/>
  <c r="AH475" i="14"/>
  <c r="AE475" i="14"/>
  <c r="AF475" i="14" s="1"/>
  <c r="AM475" i="14" s="1"/>
  <c r="O475" i="14"/>
  <c r="AK474" i="14"/>
  <c r="AJ474" i="14"/>
  <c r="AI474" i="14"/>
  <c r="AH474" i="14"/>
  <c r="AE474" i="14"/>
  <c r="AL474" i="14" s="1"/>
  <c r="O474" i="14"/>
  <c r="AK473" i="14"/>
  <c r="AJ473" i="14"/>
  <c r="AI473" i="14"/>
  <c r="AH473" i="14"/>
  <c r="AE473" i="14"/>
  <c r="AF473" i="14" s="1"/>
  <c r="AM473" i="14" s="1"/>
  <c r="O473" i="14"/>
  <c r="AK472" i="14"/>
  <c r="AJ472" i="14"/>
  <c r="AI472" i="14"/>
  <c r="AH472" i="14"/>
  <c r="AE472" i="14"/>
  <c r="AF472" i="14" s="1"/>
  <c r="AM472" i="14" s="1"/>
  <c r="O472" i="14"/>
  <c r="AK471" i="14"/>
  <c r="AJ471" i="14"/>
  <c r="AI471" i="14"/>
  <c r="AH471" i="14"/>
  <c r="AE471" i="14"/>
  <c r="AF471" i="14" s="1"/>
  <c r="AM471" i="14" s="1"/>
  <c r="O471" i="14"/>
  <c r="AK470" i="14"/>
  <c r="AJ470" i="14"/>
  <c r="AI470" i="14"/>
  <c r="AH470" i="14"/>
  <c r="AE470" i="14"/>
  <c r="O470" i="14"/>
  <c r="AK469" i="14"/>
  <c r="AJ469" i="14"/>
  <c r="AI469" i="14"/>
  <c r="AH469" i="14"/>
  <c r="AE469" i="14"/>
  <c r="AL469" i="14" s="1"/>
  <c r="O469" i="14"/>
  <c r="AK468" i="14"/>
  <c r="AJ468" i="14"/>
  <c r="AI468" i="14"/>
  <c r="AH468" i="14"/>
  <c r="AE468" i="14"/>
  <c r="AF468" i="14" s="1"/>
  <c r="AM468" i="14" s="1"/>
  <c r="O468" i="14"/>
  <c r="AK467" i="14"/>
  <c r="AJ467" i="14"/>
  <c r="AI467" i="14"/>
  <c r="AH467" i="14"/>
  <c r="AE467" i="14"/>
  <c r="AF467" i="14" s="1"/>
  <c r="AM467" i="14" s="1"/>
  <c r="O467" i="14"/>
  <c r="AK466" i="14"/>
  <c r="AJ466" i="14"/>
  <c r="AI466" i="14"/>
  <c r="AH466" i="14"/>
  <c r="AE466" i="14"/>
  <c r="AL466" i="14" s="1"/>
  <c r="O466" i="14"/>
  <c r="AK465" i="14"/>
  <c r="AJ465" i="14"/>
  <c r="AI465" i="14"/>
  <c r="AH465" i="14"/>
  <c r="AE465" i="14"/>
  <c r="AL465" i="14" s="1"/>
  <c r="O465" i="14"/>
  <c r="AK464" i="14"/>
  <c r="AJ464" i="14"/>
  <c r="AI464" i="14"/>
  <c r="AH464" i="14"/>
  <c r="AE464" i="14"/>
  <c r="AL464" i="14" s="1"/>
  <c r="O464" i="14"/>
  <c r="AK463" i="14"/>
  <c r="AJ463" i="14"/>
  <c r="AI463" i="14"/>
  <c r="AH463" i="14"/>
  <c r="AE463" i="14"/>
  <c r="AF463" i="14" s="1"/>
  <c r="AM463" i="14" s="1"/>
  <c r="O463" i="14"/>
  <c r="AK462" i="14"/>
  <c r="AJ462" i="14"/>
  <c r="AI462" i="14"/>
  <c r="AH462" i="14"/>
  <c r="AE462" i="14"/>
  <c r="O462" i="14"/>
  <c r="AK461" i="14"/>
  <c r="AJ461" i="14"/>
  <c r="AI461" i="14"/>
  <c r="AH461" i="14"/>
  <c r="AE461" i="14"/>
  <c r="AF461" i="14" s="1"/>
  <c r="AM461" i="14" s="1"/>
  <c r="O461" i="14"/>
  <c r="AK460" i="14"/>
  <c r="AJ460" i="14"/>
  <c r="AI460" i="14"/>
  <c r="AH460" i="14"/>
  <c r="AE460" i="14"/>
  <c r="AL460" i="14" s="1"/>
  <c r="O460" i="14"/>
  <c r="AK459" i="14"/>
  <c r="AJ459" i="14"/>
  <c r="AI459" i="14"/>
  <c r="AH459" i="14"/>
  <c r="AE459" i="14"/>
  <c r="AF459" i="14" s="1"/>
  <c r="AM459" i="14" s="1"/>
  <c r="O459" i="14"/>
  <c r="AK458" i="14"/>
  <c r="AJ458" i="14"/>
  <c r="AI458" i="14"/>
  <c r="AH458" i="14"/>
  <c r="AE458" i="14"/>
  <c r="AL458" i="14" s="1"/>
  <c r="O458" i="14"/>
  <c r="AK457" i="14"/>
  <c r="AJ457" i="14"/>
  <c r="AI457" i="14"/>
  <c r="AH457" i="14"/>
  <c r="AE457" i="14"/>
  <c r="AF457" i="14" s="1"/>
  <c r="AM457" i="14" s="1"/>
  <c r="O457" i="14"/>
  <c r="AK456" i="14"/>
  <c r="AJ456" i="14"/>
  <c r="AI456" i="14"/>
  <c r="AH456" i="14"/>
  <c r="AE456" i="14"/>
  <c r="AF456" i="14" s="1"/>
  <c r="AM456" i="14" s="1"/>
  <c r="O456" i="14"/>
  <c r="AK455" i="14"/>
  <c r="AJ455" i="14"/>
  <c r="AI455" i="14"/>
  <c r="AH455" i="14"/>
  <c r="AE455" i="14"/>
  <c r="AF455" i="14" s="1"/>
  <c r="AM455" i="14" s="1"/>
  <c r="O455" i="14"/>
  <c r="AK454" i="14"/>
  <c r="AJ454" i="14"/>
  <c r="AI454" i="14"/>
  <c r="AH454" i="14"/>
  <c r="AE454" i="14"/>
  <c r="AL454" i="14" s="1"/>
  <c r="O454" i="14"/>
  <c r="AK453" i="14"/>
  <c r="AJ453" i="14"/>
  <c r="AI453" i="14"/>
  <c r="AH453" i="14"/>
  <c r="AE453" i="14"/>
  <c r="AL453" i="14" s="1"/>
  <c r="O453" i="14"/>
  <c r="AK452" i="14"/>
  <c r="AJ452" i="14"/>
  <c r="AI452" i="14"/>
  <c r="AH452" i="14"/>
  <c r="AE452" i="14"/>
  <c r="O452" i="14"/>
  <c r="AK451" i="14"/>
  <c r="AJ451" i="14"/>
  <c r="AI451" i="14"/>
  <c r="AH451" i="14"/>
  <c r="AE451" i="14"/>
  <c r="AF451" i="14" s="1"/>
  <c r="AM451" i="14" s="1"/>
  <c r="O451" i="14"/>
  <c r="AK450" i="14"/>
  <c r="AJ450" i="14"/>
  <c r="AI450" i="14"/>
  <c r="AH450" i="14"/>
  <c r="AE450" i="14"/>
  <c r="O450" i="14"/>
  <c r="AK449" i="14"/>
  <c r="AJ449" i="14"/>
  <c r="AI449" i="14"/>
  <c r="AH449" i="14"/>
  <c r="AE449" i="14"/>
  <c r="AF449" i="14" s="1"/>
  <c r="AM449" i="14" s="1"/>
  <c r="O449" i="14"/>
  <c r="AK448" i="14"/>
  <c r="AJ448" i="14"/>
  <c r="AI448" i="14"/>
  <c r="AH448" i="14"/>
  <c r="AE448" i="14"/>
  <c r="O448" i="14"/>
  <c r="AK447" i="14"/>
  <c r="AJ447" i="14"/>
  <c r="AI447" i="14"/>
  <c r="AH447" i="14"/>
  <c r="AE447" i="14"/>
  <c r="AF447" i="14" s="1"/>
  <c r="AM447" i="14" s="1"/>
  <c r="O447" i="14"/>
  <c r="AK446" i="14"/>
  <c r="AJ446" i="14"/>
  <c r="AI446" i="14"/>
  <c r="AH446" i="14"/>
  <c r="AE446" i="14"/>
  <c r="AF446" i="14" s="1"/>
  <c r="AM446" i="14" s="1"/>
  <c r="O446" i="14"/>
  <c r="AK445" i="14"/>
  <c r="AJ445" i="14"/>
  <c r="AI445" i="14"/>
  <c r="AH445" i="14"/>
  <c r="AE445" i="14"/>
  <c r="AF445" i="14" s="1"/>
  <c r="AM445" i="14" s="1"/>
  <c r="O445" i="14"/>
  <c r="AK444" i="14"/>
  <c r="AJ444" i="14"/>
  <c r="AI444" i="14"/>
  <c r="AH444" i="14"/>
  <c r="AE444" i="14"/>
  <c r="AF444" i="14" s="1"/>
  <c r="AM444" i="14" s="1"/>
  <c r="O444" i="14"/>
  <c r="AK443" i="14"/>
  <c r="AJ443" i="14"/>
  <c r="AI443" i="14"/>
  <c r="AH443" i="14"/>
  <c r="AE443" i="14"/>
  <c r="AF443" i="14" s="1"/>
  <c r="AM443" i="14" s="1"/>
  <c r="O443" i="14"/>
  <c r="AK442" i="14"/>
  <c r="AJ442" i="14"/>
  <c r="AI442" i="14"/>
  <c r="AH442" i="14"/>
  <c r="AE442" i="14"/>
  <c r="AF442" i="14" s="1"/>
  <c r="AM442" i="14" s="1"/>
  <c r="O442" i="14"/>
  <c r="AK441" i="14"/>
  <c r="AJ441" i="14"/>
  <c r="AI441" i="14"/>
  <c r="AH441" i="14"/>
  <c r="AE441" i="14"/>
  <c r="AF441" i="14" s="1"/>
  <c r="AM441" i="14" s="1"/>
  <c r="O441" i="14"/>
  <c r="AK440" i="14"/>
  <c r="AJ440" i="14"/>
  <c r="AI440" i="14"/>
  <c r="AH440" i="14"/>
  <c r="AE440" i="14"/>
  <c r="AF440" i="14" s="1"/>
  <c r="AM440" i="14" s="1"/>
  <c r="O440" i="14"/>
  <c r="AK439" i="14"/>
  <c r="AJ439" i="14"/>
  <c r="AI439" i="14"/>
  <c r="AH439" i="14"/>
  <c r="AE439" i="14"/>
  <c r="AL439" i="14" s="1"/>
  <c r="O439" i="14"/>
  <c r="AK438" i="14"/>
  <c r="AJ438" i="14"/>
  <c r="AI438" i="14"/>
  <c r="AH438" i="14"/>
  <c r="AE438" i="14"/>
  <c r="O438" i="14"/>
  <c r="AK437" i="14"/>
  <c r="AJ437" i="14"/>
  <c r="AI437" i="14"/>
  <c r="AH437" i="14"/>
  <c r="AE437" i="14"/>
  <c r="O437" i="14"/>
  <c r="AK436" i="14"/>
  <c r="AJ436" i="14"/>
  <c r="AI436" i="14"/>
  <c r="AH436" i="14"/>
  <c r="AE436" i="14"/>
  <c r="AL436" i="14" s="1"/>
  <c r="O436" i="14"/>
  <c r="AK435" i="14"/>
  <c r="AJ435" i="14"/>
  <c r="AI435" i="14"/>
  <c r="AH435" i="14"/>
  <c r="AE435" i="14"/>
  <c r="AL435" i="14" s="1"/>
  <c r="O435" i="14"/>
  <c r="AK434" i="14"/>
  <c r="AJ434" i="14"/>
  <c r="AI434" i="14"/>
  <c r="AH434" i="14"/>
  <c r="AE434" i="14"/>
  <c r="AL434" i="14" s="1"/>
  <c r="O434" i="14"/>
  <c r="AK433" i="14"/>
  <c r="AJ433" i="14"/>
  <c r="AI433" i="14"/>
  <c r="AH433" i="14"/>
  <c r="AE433" i="14"/>
  <c r="AF433" i="14" s="1"/>
  <c r="AM433" i="14" s="1"/>
  <c r="O433" i="14"/>
  <c r="AK432" i="14"/>
  <c r="AJ432" i="14"/>
  <c r="AI432" i="14"/>
  <c r="AH432" i="14"/>
  <c r="AE432" i="14"/>
  <c r="AL432" i="14" s="1"/>
  <c r="O432" i="14"/>
  <c r="AK431" i="14"/>
  <c r="AJ431" i="14"/>
  <c r="AI431" i="14"/>
  <c r="AH431" i="14"/>
  <c r="AE431" i="14"/>
  <c r="AF431" i="14" s="1"/>
  <c r="O431" i="14"/>
  <c r="AK430" i="14"/>
  <c r="AJ430" i="14"/>
  <c r="AI430" i="14"/>
  <c r="AH430" i="14"/>
  <c r="AE430" i="14"/>
  <c r="AL430" i="14" s="1"/>
  <c r="O430" i="14"/>
  <c r="AK429" i="14"/>
  <c r="AJ429" i="14"/>
  <c r="AI429" i="14"/>
  <c r="AH429" i="14"/>
  <c r="AE429" i="14"/>
  <c r="AL429" i="14" s="1"/>
  <c r="O429" i="14"/>
  <c r="AK428" i="14"/>
  <c r="AJ428" i="14"/>
  <c r="AI428" i="14"/>
  <c r="AH428" i="14"/>
  <c r="AE428" i="14"/>
  <c r="AF428" i="14" s="1"/>
  <c r="AM428" i="14" s="1"/>
  <c r="O428" i="14"/>
  <c r="AK427" i="14"/>
  <c r="AJ427" i="14"/>
  <c r="AI427" i="14"/>
  <c r="AH427" i="14"/>
  <c r="AE427" i="14"/>
  <c r="AL427" i="14" s="1"/>
  <c r="O427" i="14"/>
  <c r="AK426" i="14"/>
  <c r="AJ426" i="14"/>
  <c r="AI426" i="14"/>
  <c r="AH426" i="14"/>
  <c r="AE426" i="14"/>
  <c r="AF426" i="14" s="1"/>
  <c r="AM426" i="14" s="1"/>
  <c r="O426" i="14"/>
  <c r="AK425" i="14"/>
  <c r="AJ425" i="14"/>
  <c r="AI425" i="14"/>
  <c r="AH425" i="14"/>
  <c r="AE425" i="14"/>
  <c r="AF425" i="14" s="1"/>
  <c r="AM425" i="14" s="1"/>
  <c r="O425" i="14"/>
  <c r="AK424" i="14"/>
  <c r="AJ424" i="14"/>
  <c r="AI424" i="14"/>
  <c r="AH424" i="14"/>
  <c r="AE424" i="14"/>
  <c r="O424" i="14"/>
  <c r="AK423" i="14"/>
  <c r="AJ423" i="14"/>
  <c r="AI423" i="14"/>
  <c r="AH423" i="14"/>
  <c r="AE423" i="14"/>
  <c r="AF423" i="14" s="1"/>
  <c r="AM423" i="14" s="1"/>
  <c r="O423" i="14"/>
  <c r="AK422" i="14"/>
  <c r="AJ422" i="14"/>
  <c r="AI422" i="14"/>
  <c r="AH422" i="14"/>
  <c r="AE422" i="14"/>
  <c r="O422" i="14"/>
  <c r="AK421" i="14"/>
  <c r="AJ421" i="14"/>
  <c r="AI421" i="14"/>
  <c r="AH421" i="14"/>
  <c r="AE421" i="14"/>
  <c r="AL421" i="14" s="1"/>
  <c r="O421" i="14"/>
  <c r="AK420" i="14"/>
  <c r="AJ420" i="14"/>
  <c r="AI420" i="14"/>
  <c r="AH420" i="14"/>
  <c r="AE420" i="14"/>
  <c r="AF420" i="14" s="1"/>
  <c r="AM420" i="14" s="1"/>
  <c r="O420" i="14"/>
  <c r="AK419" i="14"/>
  <c r="AJ419" i="14"/>
  <c r="AI419" i="14"/>
  <c r="AH419" i="14"/>
  <c r="AE419" i="14"/>
  <c r="AL419" i="14" s="1"/>
  <c r="O419" i="14"/>
  <c r="AK418" i="14"/>
  <c r="AJ418" i="14"/>
  <c r="AI418" i="14"/>
  <c r="AH418" i="14"/>
  <c r="AE418" i="14"/>
  <c r="O418" i="14"/>
  <c r="AK417" i="14"/>
  <c r="AJ417" i="14"/>
  <c r="AI417" i="14"/>
  <c r="AH417" i="14"/>
  <c r="AE417" i="14"/>
  <c r="AF417" i="14" s="1"/>
  <c r="AM417" i="14" s="1"/>
  <c r="O417" i="14"/>
  <c r="AK416" i="14"/>
  <c r="AJ416" i="14"/>
  <c r="AI416" i="14"/>
  <c r="AH416" i="14"/>
  <c r="AE416" i="14"/>
  <c r="O416" i="14"/>
  <c r="AK415" i="14"/>
  <c r="AJ415" i="14"/>
  <c r="AI415" i="14"/>
  <c r="AH415" i="14"/>
  <c r="AE415" i="14"/>
  <c r="AF415" i="14" s="1"/>
  <c r="AM415" i="14" s="1"/>
  <c r="O415" i="14"/>
  <c r="AK414" i="14"/>
  <c r="AJ414" i="14"/>
  <c r="AI414" i="14"/>
  <c r="AH414" i="14"/>
  <c r="AE414" i="14"/>
  <c r="AL414" i="14" s="1"/>
  <c r="O414" i="14"/>
  <c r="AK413" i="14"/>
  <c r="AJ413" i="14"/>
  <c r="AI413" i="14"/>
  <c r="AH413" i="14"/>
  <c r="AE413" i="14"/>
  <c r="AF413" i="14" s="1"/>
  <c r="AM413" i="14" s="1"/>
  <c r="O413" i="14"/>
  <c r="AK412" i="14"/>
  <c r="AJ412" i="14"/>
  <c r="AI412" i="14"/>
  <c r="AH412" i="14"/>
  <c r="AE412" i="14"/>
  <c r="O412" i="14"/>
  <c r="AK411" i="14"/>
  <c r="AJ411" i="14"/>
  <c r="AI411" i="14"/>
  <c r="AH411" i="14"/>
  <c r="AE411" i="14"/>
  <c r="AF411" i="14" s="1"/>
  <c r="AM411" i="14" s="1"/>
  <c r="O411" i="14"/>
  <c r="AK410" i="14"/>
  <c r="AJ410" i="14"/>
  <c r="AI410" i="14"/>
  <c r="AH410" i="14"/>
  <c r="AE410" i="14"/>
  <c r="AF410" i="14" s="1"/>
  <c r="AM410" i="14" s="1"/>
  <c r="O410" i="14"/>
  <c r="AK409" i="14"/>
  <c r="AJ409" i="14"/>
  <c r="AI409" i="14"/>
  <c r="AH409" i="14"/>
  <c r="AE409" i="14"/>
  <c r="AF409" i="14" s="1"/>
  <c r="AM409" i="14" s="1"/>
  <c r="O409" i="14"/>
  <c r="AK408" i="14"/>
  <c r="AJ408" i="14"/>
  <c r="AI408" i="14"/>
  <c r="AH408" i="14"/>
  <c r="AE408" i="14"/>
  <c r="AF408" i="14" s="1"/>
  <c r="AM408" i="14" s="1"/>
  <c r="O408" i="14"/>
  <c r="AK407" i="14"/>
  <c r="AJ407" i="14"/>
  <c r="AI407" i="14"/>
  <c r="AH407" i="14"/>
  <c r="AE407" i="14"/>
  <c r="AF407" i="14" s="1"/>
  <c r="O407" i="14"/>
  <c r="AK406" i="14"/>
  <c r="AJ406" i="14"/>
  <c r="AI406" i="14"/>
  <c r="AH406" i="14"/>
  <c r="AE406" i="14"/>
  <c r="O406" i="14"/>
  <c r="AK405" i="14"/>
  <c r="AJ405" i="14"/>
  <c r="AI405" i="14"/>
  <c r="AH405" i="14"/>
  <c r="AE405" i="14"/>
  <c r="AF405" i="14" s="1"/>
  <c r="AM405" i="14" s="1"/>
  <c r="O405" i="14"/>
  <c r="AK404" i="14"/>
  <c r="AJ404" i="14"/>
  <c r="AI404" i="14"/>
  <c r="AH404" i="14"/>
  <c r="AE404" i="14"/>
  <c r="AF404" i="14" s="1"/>
  <c r="AM404" i="14" s="1"/>
  <c r="O404" i="14"/>
  <c r="AK403" i="14"/>
  <c r="AJ403" i="14"/>
  <c r="AI403" i="14"/>
  <c r="AH403" i="14"/>
  <c r="AE403" i="14"/>
  <c r="AL403" i="14" s="1"/>
  <c r="O403" i="14"/>
  <c r="AK402" i="14"/>
  <c r="AJ402" i="14"/>
  <c r="AI402" i="14"/>
  <c r="AH402" i="14"/>
  <c r="AE402" i="14"/>
  <c r="O402" i="14"/>
  <c r="AK401" i="14"/>
  <c r="AJ401" i="14"/>
  <c r="AI401" i="14"/>
  <c r="AH401" i="14"/>
  <c r="AE401" i="14"/>
  <c r="AF401" i="14" s="1"/>
  <c r="AM401" i="14" s="1"/>
  <c r="O401" i="14"/>
  <c r="AK400" i="14"/>
  <c r="AJ400" i="14"/>
  <c r="AI400" i="14"/>
  <c r="AH400" i="14"/>
  <c r="AE400" i="14"/>
  <c r="O400" i="14"/>
  <c r="AK399" i="14"/>
  <c r="AJ399" i="14"/>
  <c r="AI399" i="14"/>
  <c r="AH399" i="14"/>
  <c r="AE399" i="14"/>
  <c r="AF399" i="14" s="1"/>
  <c r="AM399" i="14" s="1"/>
  <c r="O399" i="14"/>
  <c r="AK398" i="14"/>
  <c r="AJ398" i="14"/>
  <c r="AI398" i="14"/>
  <c r="AH398" i="14"/>
  <c r="AE398" i="14"/>
  <c r="AF398" i="14" s="1"/>
  <c r="AM398" i="14" s="1"/>
  <c r="O398" i="14"/>
  <c r="AK397" i="14"/>
  <c r="AJ397" i="14"/>
  <c r="AI397" i="14"/>
  <c r="AH397" i="14"/>
  <c r="AE397" i="14"/>
  <c r="AL397" i="14" s="1"/>
  <c r="O397" i="14"/>
  <c r="AK396" i="14"/>
  <c r="AJ396" i="14"/>
  <c r="AI396" i="14"/>
  <c r="AH396" i="14"/>
  <c r="AE396" i="14"/>
  <c r="AL396" i="14" s="1"/>
  <c r="O396" i="14"/>
  <c r="AK395" i="14"/>
  <c r="AJ395" i="14"/>
  <c r="AI395" i="14"/>
  <c r="AH395" i="14"/>
  <c r="AE395" i="14"/>
  <c r="AL395" i="14" s="1"/>
  <c r="O395" i="14"/>
  <c r="AK394" i="14"/>
  <c r="AJ394" i="14"/>
  <c r="AI394" i="14"/>
  <c r="AH394" i="14"/>
  <c r="AE394" i="14"/>
  <c r="O394" i="14"/>
  <c r="AK393" i="14"/>
  <c r="AJ393" i="14"/>
  <c r="AI393" i="14"/>
  <c r="AH393" i="14"/>
  <c r="AE393" i="14"/>
  <c r="AL393" i="14" s="1"/>
  <c r="O393" i="14"/>
  <c r="AK392" i="14"/>
  <c r="AJ392" i="14"/>
  <c r="AI392" i="14"/>
  <c r="AH392" i="14"/>
  <c r="AE392" i="14"/>
  <c r="O392" i="14"/>
  <c r="AK391" i="14"/>
  <c r="AJ391" i="14"/>
  <c r="AI391" i="14"/>
  <c r="AH391" i="14"/>
  <c r="AE391" i="14"/>
  <c r="AF391" i="14" s="1"/>
  <c r="AM391" i="14" s="1"/>
  <c r="O391" i="14"/>
  <c r="AK390" i="14"/>
  <c r="AJ390" i="14"/>
  <c r="AI390" i="14"/>
  <c r="AH390" i="14"/>
  <c r="AE390" i="14"/>
  <c r="AF390" i="14" s="1"/>
  <c r="AM390" i="14" s="1"/>
  <c r="O390" i="14"/>
  <c r="AK389" i="14"/>
  <c r="AJ389" i="14"/>
  <c r="AI389" i="14"/>
  <c r="AH389" i="14"/>
  <c r="AE389" i="14"/>
  <c r="AF389" i="14" s="1"/>
  <c r="AM389" i="14" s="1"/>
  <c r="O389" i="14"/>
  <c r="AK388" i="14"/>
  <c r="AJ388" i="14"/>
  <c r="AI388" i="14"/>
  <c r="AH388" i="14"/>
  <c r="AE388" i="14"/>
  <c r="AF388" i="14" s="1"/>
  <c r="AM388" i="14" s="1"/>
  <c r="O388" i="14"/>
  <c r="AK387" i="14"/>
  <c r="AJ387" i="14"/>
  <c r="AI387" i="14"/>
  <c r="AH387" i="14"/>
  <c r="AE387" i="14"/>
  <c r="AL387" i="14" s="1"/>
  <c r="O387" i="14"/>
  <c r="AK386" i="14"/>
  <c r="AJ386" i="14"/>
  <c r="AI386" i="14"/>
  <c r="AH386" i="14"/>
  <c r="AE386" i="14"/>
  <c r="AF386" i="14" s="1"/>
  <c r="AM386" i="14" s="1"/>
  <c r="O386" i="14"/>
  <c r="AK385" i="14"/>
  <c r="AJ385" i="14"/>
  <c r="AI385" i="14"/>
  <c r="AH385" i="14"/>
  <c r="AE385" i="14"/>
  <c r="AF385" i="14" s="1"/>
  <c r="AM385" i="14" s="1"/>
  <c r="O385" i="14"/>
  <c r="AK384" i="14"/>
  <c r="AJ384" i="14"/>
  <c r="AI384" i="14"/>
  <c r="AH384" i="14"/>
  <c r="AE384" i="14"/>
  <c r="AL384" i="14" s="1"/>
  <c r="O384" i="14"/>
  <c r="AK383" i="14"/>
  <c r="AJ383" i="14"/>
  <c r="AI383" i="14"/>
  <c r="AH383" i="14"/>
  <c r="AE383" i="14"/>
  <c r="AF383" i="14" s="1"/>
  <c r="AM383" i="14" s="1"/>
  <c r="O383" i="14"/>
  <c r="AK382" i="14"/>
  <c r="AJ382" i="14"/>
  <c r="AI382" i="14"/>
  <c r="AH382" i="14"/>
  <c r="AE382" i="14"/>
  <c r="O382" i="14"/>
  <c r="AK381" i="14"/>
  <c r="AJ381" i="14"/>
  <c r="AI381" i="14"/>
  <c r="AH381" i="14"/>
  <c r="AE381" i="14"/>
  <c r="AF381" i="14" s="1"/>
  <c r="AM381" i="14" s="1"/>
  <c r="O381" i="14"/>
  <c r="AK380" i="14"/>
  <c r="AJ380" i="14"/>
  <c r="AI380" i="14"/>
  <c r="AH380" i="14"/>
  <c r="AE380" i="14"/>
  <c r="AF380" i="14" s="1"/>
  <c r="AM380" i="14" s="1"/>
  <c r="O380" i="14"/>
  <c r="AK379" i="14"/>
  <c r="AJ379" i="14"/>
  <c r="AI379" i="14"/>
  <c r="AH379" i="14"/>
  <c r="AE379" i="14"/>
  <c r="AF379" i="14" s="1"/>
  <c r="AM379" i="14" s="1"/>
  <c r="O379" i="14"/>
  <c r="AK378" i="14"/>
  <c r="AJ378" i="14"/>
  <c r="AI378" i="14"/>
  <c r="AH378" i="14"/>
  <c r="AE378" i="14"/>
  <c r="AL378" i="14" s="1"/>
  <c r="O378" i="14"/>
  <c r="AK377" i="14"/>
  <c r="AJ377" i="14"/>
  <c r="AI377" i="14"/>
  <c r="AH377" i="14"/>
  <c r="AE377" i="14"/>
  <c r="AL377" i="14" s="1"/>
  <c r="O377" i="14"/>
  <c r="AK376" i="14"/>
  <c r="AJ376" i="14"/>
  <c r="AI376" i="14"/>
  <c r="AH376" i="14"/>
  <c r="AE376" i="14"/>
  <c r="AF376" i="14" s="1"/>
  <c r="AM376" i="14" s="1"/>
  <c r="O376" i="14"/>
  <c r="AK375" i="14"/>
  <c r="AJ375" i="14"/>
  <c r="AI375" i="14"/>
  <c r="AH375" i="14"/>
  <c r="AE375" i="14"/>
  <c r="AL375" i="14" s="1"/>
  <c r="O375" i="14"/>
  <c r="AK374" i="14"/>
  <c r="AJ374" i="14"/>
  <c r="AI374" i="14"/>
  <c r="AH374" i="14"/>
  <c r="AE374" i="14"/>
  <c r="O374" i="14"/>
  <c r="AK373" i="14"/>
  <c r="AJ373" i="14"/>
  <c r="AI373" i="14"/>
  <c r="AH373" i="14"/>
  <c r="AE373" i="14"/>
  <c r="AF373" i="14" s="1"/>
  <c r="AM373" i="14" s="1"/>
  <c r="O373" i="14"/>
  <c r="AK372" i="14"/>
  <c r="AJ372" i="14"/>
  <c r="AI372" i="14"/>
  <c r="AH372" i="14"/>
  <c r="AE372" i="14"/>
  <c r="AL372" i="14" s="1"/>
  <c r="O372" i="14"/>
  <c r="AK371" i="14"/>
  <c r="AJ371" i="14"/>
  <c r="AI371" i="14"/>
  <c r="AH371" i="14"/>
  <c r="AE371" i="14"/>
  <c r="AL371" i="14" s="1"/>
  <c r="O371" i="14"/>
  <c r="AK370" i="14"/>
  <c r="AJ370" i="14"/>
  <c r="AI370" i="14"/>
  <c r="AH370" i="14"/>
  <c r="AE370" i="14"/>
  <c r="O370" i="14"/>
  <c r="AK369" i="14"/>
  <c r="AJ369" i="14"/>
  <c r="AI369" i="14"/>
  <c r="AH369" i="14"/>
  <c r="AE369" i="14"/>
  <c r="AL369" i="14" s="1"/>
  <c r="O369" i="14"/>
  <c r="AK368" i="14"/>
  <c r="AJ368" i="14"/>
  <c r="AI368" i="14"/>
  <c r="AH368" i="14"/>
  <c r="AE368" i="14"/>
  <c r="AL368" i="14" s="1"/>
  <c r="O368" i="14"/>
  <c r="AK367" i="14"/>
  <c r="AJ367" i="14"/>
  <c r="AI367" i="14"/>
  <c r="AH367" i="14"/>
  <c r="AE367" i="14"/>
  <c r="AL367" i="14" s="1"/>
  <c r="O367" i="14"/>
  <c r="AK366" i="14"/>
  <c r="AJ366" i="14"/>
  <c r="AI366" i="14"/>
  <c r="AH366" i="14"/>
  <c r="AE366" i="14"/>
  <c r="AF366" i="14" s="1"/>
  <c r="AM366" i="14" s="1"/>
  <c r="O366" i="14"/>
  <c r="AK365" i="14"/>
  <c r="AJ365" i="14"/>
  <c r="AI365" i="14"/>
  <c r="AH365" i="14"/>
  <c r="AE365" i="14"/>
  <c r="O365" i="14"/>
  <c r="AK364" i="14"/>
  <c r="AJ364" i="14"/>
  <c r="AI364" i="14"/>
  <c r="AH364" i="14"/>
  <c r="AE364" i="14"/>
  <c r="AL364" i="14" s="1"/>
  <c r="O364" i="14"/>
  <c r="AK363" i="14"/>
  <c r="AJ363" i="14"/>
  <c r="AI363" i="14"/>
  <c r="AH363" i="14"/>
  <c r="AE363" i="14"/>
  <c r="AL363" i="14" s="1"/>
  <c r="O363" i="14"/>
  <c r="AK362" i="14"/>
  <c r="AJ362" i="14"/>
  <c r="AI362" i="14"/>
  <c r="AH362" i="14"/>
  <c r="AE362" i="14"/>
  <c r="AF362" i="14" s="1"/>
  <c r="AM362" i="14" s="1"/>
  <c r="O362" i="14"/>
  <c r="AK361" i="14"/>
  <c r="AJ361" i="14"/>
  <c r="AI361" i="14"/>
  <c r="AH361" i="14"/>
  <c r="AE361" i="14"/>
  <c r="O361" i="14"/>
  <c r="AK360" i="14"/>
  <c r="AJ360" i="14"/>
  <c r="AI360" i="14"/>
  <c r="AH360" i="14"/>
  <c r="AE360" i="14"/>
  <c r="AL360" i="14" s="1"/>
  <c r="O360" i="14"/>
  <c r="AK359" i="14"/>
  <c r="AJ359" i="14"/>
  <c r="AI359" i="14"/>
  <c r="AH359" i="14"/>
  <c r="AE359" i="14"/>
  <c r="AF359" i="14" s="1"/>
  <c r="AM359" i="14" s="1"/>
  <c r="O359" i="14"/>
  <c r="AK358" i="14"/>
  <c r="AJ358" i="14"/>
  <c r="AI358" i="14"/>
  <c r="AH358" i="14"/>
  <c r="AE358" i="14"/>
  <c r="O358" i="14"/>
  <c r="AK357" i="14"/>
  <c r="AJ357" i="14"/>
  <c r="AI357" i="14"/>
  <c r="AH357" i="14"/>
  <c r="AE357" i="14"/>
  <c r="AF357" i="14" s="1"/>
  <c r="AM357" i="14" s="1"/>
  <c r="O357" i="14"/>
  <c r="AK356" i="14"/>
  <c r="AJ356" i="14"/>
  <c r="AI356" i="14"/>
  <c r="AH356" i="14"/>
  <c r="AE356" i="14"/>
  <c r="AF356" i="14" s="1"/>
  <c r="O356" i="14"/>
  <c r="AK355" i="14"/>
  <c r="AJ355" i="14"/>
  <c r="AI355" i="14"/>
  <c r="AH355" i="14"/>
  <c r="AE355" i="14"/>
  <c r="AF355" i="14" s="1"/>
  <c r="AM355" i="14" s="1"/>
  <c r="O355" i="14"/>
  <c r="AK354" i="14"/>
  <c r="AJ354" i="14"/>
  <c r="AI354" i="14"/>
  <c r="AH354" i="14"/>
  <c r="AE354" i="14"/>
  <c r="AF354" i="14" s="1"/>
  <c r="AM354" i="14" s="1"/>
  <c r="O354" i="14"/>
  <c r="AK353" i="14"/>
  <c r="AJ353" i="14"/>
  <c r="AI353" i="14"/>
  <c r="AH353" i="14"/>
  <c r="AE353" i="14"/>
  <c r="AL353" i="14" s="1"/>
  <c r="O353" i="14"/>
  <c r="AK352" i="14"/>
  <c r="AJ352" i="14"/>
  <c r="AI352" i="14"/>
  <c r="AH352" i="14"/>
  <c r="AE352" i="14"/>
  <c r="AF352" i="14" s="1"/>
  <c r="AM352" i="14" s="1"/>
  <c r="O352" i="14"/>
  <c r="AK351" i="14"/>
  <c r="AJ351" i="14"/>
  <c r="AI351" i="14"/>
  <c r="AH351" i="14"/>
  <c r="AE351" i="14"/>
  <c r="AF351" i="14" s="1"/>
  <c r="AM351" i="14" s="1"/>
  <c r="O351" i="14"/>
  <c r="AK350" i="14"/>
  <c r="AJ350" i="14"/>
  <c r="AI350" i="14"/>
  <c r="AH350" i="14"/>
  <c r="AE350" i="14"/>
  <c r="AF350" i="14" s="1"/>
  <c r="AM350" i="14" s="1"/>
  <c r="O350" i="14"/>
  <c r="AK349" i="14"/>
  <c r="AJ349" i="14"/>
  <c r="AI349" i="14"/>
  <c r="AH349" i="14"/>
  <c r="AE349" i="14"/>
  <c r="O349" i="14"/>
  <c r="AK348" i="14"/>
  <c r="AJ348" i="14"/>
  <c r="AI348" i="14"/>
  <c r="AH348" i="14"/>
  <c r="AE348" i="14"/>
  <c r="AL348" i="14" s="1"/>
  <c r="O348" i="14"/>
  <c r="AK347" i="14"/>
  <c r="AJ347" i="14"/>
  <c r="AI347" i="14"/>
  <c r="AH347" i="14"/>
  <c r="AE347" i="14"/>
  <c r="AF347" i="14" s="1"/>
  <c r="AM347" i="14" s="1"/>
  <c r="O347" i="14"/>
  <c r="AK346" i="14"/>
  <c r="AJ346" i="14"/>
  <c r="AI346" i="14"/>
  <c r="AH346" i="14"/>
  <c r="AE346" i="14"/>
  <c r="O346" i="14"/>
  <c r="AK345" i="14"/>
  <c r="AJ345" i="14"/>
  <c r="AI345" i="14"/>
  <c r="AH345" i="14"/>
  <c r="AE345" i="14"/>
  <c r="AL345" i="14" s="1"/>
  <c r="O345" i="14"/>
  <c r="AK344" i="14"/>
  <c r="AJ344" i="14"/>
  <c r="AI344" i="14"/>
  <c r="AH344" i="14"/>
  <c r="AE344" i="14"/>
  <c r="AF344" i="14" s="1"/>
  <c r="AM344" i="14" s="1"/>
  <c r="O344" i="14"/>
  <c r="AK343" i="14"/>
  <c r="AJ343" i="14"/>
  <c r="AI343" i="14"/>
  <c r="AH343" i="14"/>
  <c r="AE343" i="14"/>
  <c r="O343" i="14"/>
  <c r="AK342" i="14"/>
  <c r="AJ342" i="14"/>
  <c r="AI342" i="14"/>
  <c r="AH342" i="14"/>
  <c r="AE342" i="14"/>
  <c r="O342" i="14"/>
  <c r="AK341" i="14"/>
  <c r="AJ341" i="14"/>
  <c r="AI341" i="14"/>
  <c r="AH341" i="14"/>
  <c r="AE341" i="14"/>
  <c r="AL341" i="14" s="1"/>
  <c r="O341" i="14"/>
  <c r="AK340" i="14"/>
  <c r="AJ340" i="14"/>
  <c r="AI340" i="14"/>
  <c r="AH340" i="14"/>
  <c r="AE340" i="14"/>
  <c r="AF340" i="14" s="1"/>
  <c r="AM340" i="14" s="1"/>
  <c r="O340" i="14"/>
  <c r="AK339" i="14"/>
  <c r="AJ339" i="14"/>
  <c r="AI339" i="14"/>
  <c r="AH339" i="14"/>
  <c r="AE339" i="14"/>
  <c r="AF339" i="14" s="1"/>
  <c r="AM339" i="14" s="1"/>
  <c r="O339" i="14"/>
  <c r="AK338" i="14"/>
  <c r="AJ338" i="14"/>
  <c r="AI338" i="14"/>
  <c r="AH338" i="14"/>
  <c r="AE338" i="14"/>
  <c r="O338" i="14"/>
  <c r="AK337" i="14"/>
  <c r="AJ337" i="14"/>
  <c r="AI337" i="14"/>
  <c r="AH337" i="14"/>
  <c r="AE337" i="14"/>
  <c r="AL337" i="14" s="1"/>
  <c r="O337" i="14"/>
  <c r="AK336" i="14"/>
  <c r="AJ336" i="14"/>
  <c r="AI336" i="14"/>
  <c r="AH336" i="14"/>
  <c r="AE336" i="14"/>
  <c r="AL336" i="14" s="1"/>
  <c r="O336" i="14"/>
  <c r="AK335" i="14"/>
  <c r="AJ335" i="14"/>
  <c r="AI335" i="14"/>
  <c r="AH335" i="14"/>
  <c r="AE335" i="14"/>
  <c r="AL335" i="14" s="1"/>
  <c r="O335" i="14"/>
  <c r="AK334" i="14"/>
  <c r="AJ334" i="14"/>
  <c r="AI334" i="14"/>
  <c r="AH334" i="14"/>
  <c r="AE334" i="14"/>
  <c r="O334" i="14"/>
  <c r="AK333" i="14"/>
  <c r="AJ333" i="14"/>
  <c r="AI333" i="14"/>
  <c r="AH333" i="14"/>
  <c r="AE333" i="14"/>
  <c r="AL333" i="14" s="1"/>
  <c r="O333" i="14"/>
  <c r="AK332" i="14"/>
  <c r="AJ332" i="14"/>
  <c r="AI332" i="14"/>
  <c r="AH332" i="14"/>
  <c r="AE332" i="14"/>
  <c r="AL332" i="14" s="1"/>
  <c r="O332" i="14"/>
  <c r="AK331" i="14"/>
  <c r="AJ331" i="14"/>
  <c r="AI331" i="14"/>
  <c r="AH331" i="14"/>
  <c r="AE331" i="14"/>
  <c r="AL331" i="14" s="1"/>
  <c r="O331" i="14"/>
  <c r="AK330" i="14"/>
  <c r="AJ330" i="14"/>
  <c r="AI330" i="14"/>
  <c r="AH330" i="14"/>
  <c r="AE330" i="14"/>
  <c r="AL330" i="14" s="1"/>
  <c r="O330" i="14"/>
  <c r="AK329" i="14"/>
  <c r="AJ329" i="14"/>
  <c r="AI329" i="14"/>
  <c r="AH329" i="14"/>
  <c r="AE329" i="14"/>
  <c r="AF329" i="14" s="1"/>
  <c r="AM329" i="14" s="1"/>
  <c r="O329" i="14"/>
  <c r="AK328" i="14"/>
  <c r="AJ328" i="14"/>
  <c r="AI328" i="14"/>
  <c r="AH328" i="14"/>
  <c r="AE328" i="14"/>
  <c r="AF328" i="14" s="1"/>
  <c r="AM328" i="14" s="1"/>
  <c r="O328" i="14"/>
  <c r="AK327" i="14"/>
  <c r="AJ327" i="14"/>
  <c r="AI327" i="14"/>
  <c r="AH327" i="14"/>
  <c r="AE327" i="14"/>
  <c r="AL327" i="14" s="1"/>
  <c r="O327" i="14"/>
  <c r="AK326" i="14"/>
  <c r="AJ326" i="14"/>
  <c r="AI326" i="14"/>
  <c r="AH326" i="14"/>
  <c r="AE326" i="14"/>
  <c r="O326" i="14"/>
  <c r="AK325" i="14"/>
  <c r="AJ325" i="14"/>
  <c r="AI325" i="14"/>
  <c r="AH325" i="14"/>
  <c r="AE325" i="14"/>
  <c r="AL325" i="14" s="1"/>
  <c r="O325" i="14"/>
  <c r="AK324" i="14"/>
  <c r="AJ324" i="14"/>
  <c r="AI324" i="14"/>
  <c r="AH324" i="14"/>
  <c r="AE324" i="14"/>
  <c r="AF324" i="14" s="1"/>
  <c r="AM324" i="14" s="1"/>
  <c r="O324" i="14"/>
  <c r="AK323" i="14"/>
  <c r="AJ323" i="14"/>
  <c r="AI323" i="14"/>
  <c r="AH323" i="14"/>
  <c r="AE323" i="14"/>
  <c r="AF323" i="14" s="1"/>
  <c r="AM323" i="14" s="1"/>
  <c r="O323" i="14"/>
  <c r="AK322" i="14"/>
  <c r="AJ322" i="14"/>
  <c r="AI322" i="14"/>
  <c r="AH322" i="14"/>
  <c r="AE322" i="14"/>
  <c r="O322" i="14"/>
  <c r="AK321" i="14"/>
  <c r="AJ321" i="14"/>
  <c r="AI321" i="14"/>
  <c r="AH321" i="14"/>
  <c r="AE321" i="14"/>
  <c r="AL321" i="14" s="1"/>
  <c r="O321" i="14"/>
  <c r="AK320" i="14"/>
  <c r="AJ320" i="14"/>
  <c r="AI320" i="14"/>
  <c r="AH320" i="14"/>
  <c r="AE320" i="14"/>
  <c r="AF320" i="14" s="1"/>
  <c r="AM320" i="14" s="1"/>
  <c r="O320" i="14"/>
  <c r="AK319" i="14"/>
  <c r="AJ319" i="14"/>
  <c r="AI319" i="14"/>
  <c r="AH319" i="14"/>
  <c r="AE319" i="14"/>
  <c r="AF319" i="14" s="1"/>
  <c r="AM319" i="14" s="1"/>
  <c r="O319" i="14"/>
  <c r="AK318" i="14"/>
  <c r="AJ318" i="14"/>
  <c r="AI318" i="14"/>
  <c r="AH318" i="14"/>
  <c r="AE318" i="14"/>
  <c r="AL318" i="14" s="1"/>
  <c r="O318" i="14"/>
  <c r="AK317" i="14"/>
  <c r="AJ317" i="14"/>
  <c r="AI317" i="14"/>
  <c r="AH317" i="14"/>
  <c r="AE317" i="14"/>
  <c r="AF317" i="14" s="1"/>
  <c r="AM317" i="14" s="1"/>
  <c r="O317" i="14"/>
  <c r="AK316" i="14"/>
  <c r="AJ316" i="14"/>
  <c r="AI316" i="14"/>
  <c r="AH316" i="14"/>
  <c r="AE316" i="14"/>
  <c r="O316" i="14"/>
  <c r="AK315" i="14"/>
  <c r="AJ315" i="14"/>
  <c r="AI315" i="14"/>
  <c r="AH315" i="14"/>
  <c r="AE315" i="14"/>
  <c r="AL315" i="14" s="1"/>
  <c r="O315" i="14"/>
  <c r="AK314" i="14"/>
  <c r="AJ314" i="14"/>
  <c r="AI314" i="14"/>
  <c r="AH314" i="14"/>
  <c r="AE314" i="14"/>
  <c r="AL314" i="14" s="1"/>
  <c r="O314" i="14"/>
  <c r="AK313" i="14"/>
  <c r="AJ313" i="14"/>
  <c r="AI313" i="14"/>
  <c r="AH313" i="14"/>
  <c r="AE313" i="14"/>
  <c r="O313" i="14"/>
  <c r="AK312" i="14"/>
  <c r="AJ312" i="14"/>
  <c r="AI312" i="14"/>
  <c r="AH312" i="14"/>
  <c r="AE312" i="14"/>
  <c r="AF312" i="14" s="1"/>
  <c r="AM312" i="14" s="1"/>
  <c r="O312" i="14"/>
  <c r="AK311" i="14"/>
  <c r="AJ311" i="14"/>
  <c r="AI311" i="14"/>
  <c r="AH311" i="14"/>
  <c r="AE311" i="14"/>
  <c r="AL311" i="14" s="1"/>
  <c r="O311" i="14"/>
  <c r="AK310" i="14"/>
  <c r="AJ310" i="14"/>
  <c r="AI310" i="14"/>
  <c r="AH310" i="14"/>
  <c r="AE310" i="14"/>
  <c r="AF310" i="14" s="1"/>
  <c r="AM310" i="14" s="1"/>
  <c r="O310" i="14"/>
  <c r="AK309" i="14"/>
  <c r="AJ309" i="14"/>
  <c r="AI309" i="14"/>
  <c r="AH309" i="14"/>
  <c r="AE309" i="14"/>
  <c r="AF309" i="14" s="1"/>
  <c r="AM309" i="14" s="1"/>
  <c r="O309" i="14"/>
  <c r="AK308" i="14"/>
  <c r="AJ308" i="14"/>
  <c r="AI308" i="14"/>
  <c r="AH308" i="14"/>
  <c r="AE308" i="14"/>
  <c r="O308" i="14"/>
  <c r="AK307" i="14"/>
  <c r="AJ307" i="14"/>
  <c r="AI307" i="14"/>
  <c r="AH307" i="14"/>
  <c r="AE307" i="14"/>
  <c r="AF307" i="14" s="1"/>
  <c r="O307" i="14"/>
  <c r="AK306" i="14"/>
  <c r="AJ306" i="14"/>
  <c r="AI306" i="14"/>
  <c r="AH306" i="14"/>
  <c r="AE306" i="14"/>
  <c r="AF306" i="14" s="1"/>
  <c r="O306" i="14"/>
  <c r="AK305" i="14"/>
  <c r="AJ305" i="14"/>
  <c r="AI305" i="14"/>
  <c r="AH305" i="14"/>
  <c r="AE305" i="14"/>
  <c r="AL305" i="14" s="1"/>
  <c r="O305" i="14"/>
  <c r="AK304" i="14"/>
  <c r="AJ304" i="14"/>
  <c r="AI304" i="14"/>
  <c r="AH304" i="14"/>
  <c r="AE304" i="14"/>
  <c r="AF304" i="14" s="1"/>
  <c r="AM304" i="14" s="1"/>
  <c r="O304" i="14"/>
  <c r="AK303" i="14"/>
  <c r="AJ303" i="14"/>
  <c r="AI303" i="14"/>
  <c r="AH303" i="14"/>
  <c r="AE303" i="14"/>
  <c r="AF303" i="14" s="1"/>
  <c r="AM303" i="14" s="1"/>
  <c r="O303" i="14"/>
  <c r="AK302" i="14"/>
  <c r="AJ302" i="14"/>
  <c r="AI302" i="14"/>
  <c r="AH302" i="14"/>
  <c r="AE302" i="14"/>
  <c r="AL302" i="14" s="1"/>
  <c r="O302" i="14"/>
  <c r="AK301" i="14"/>
  <c r="AJ301" i="14"/>
  <c r="AI301" i="14"/>
  <c r="AH301" i="14"/>
  <c r="AE301" i="14"/>
  <c r="O301" i="14"/>
  <c r="AK300" i="14"/>
  <c r="AJ300" i="14"/>
  <c r="AI300" i="14"/>
  <c r="AH300" i="14"/>
  <c r="AE300" i="14"/>
  <c r="AF300" i="14" s="1"/>
  <c r="AM300" i="14" s="1"/>
  <c r="O300" i="14"/>
  <c r="AK299" i="14"/>
  <c r="AJ299" i="14"/>
  <c r="AI299" i="14"/>
  <c r="AH299" i="14"/>
  <c r="AE299" i="14"/>
  <c r="AL299" i="14" s="1"/>
  <c r="O299" i="14"/>
  <c r="AK298" i="14"/>
  <c r="AJ298" i="14"/>
  <c r="AI298" i="14"/>
  <c r="AH298" i="14"/>
  <c r="AE298" i="14"/>
  <c r="O298" i="14"/>
  <c r="AK297" i="14"/>
  <c r="AJ297" i="14"/>
  <c r="AI297" i="14"/>
  <c r="AH297" i="14"/>
  <c r="AE297" i="14"/>
  <c r="AL297" i="14" s="1"/>
  <c r="O297" i="14"/>
  <c r="AK296" i="14"/>
  <c r="AJ296" i="14"/>
  <c r="AI296" i="14"/>
  <c r="AH296" i="14"/>
  <c r="AE296" i="14"/>
  <c r="AL296" i="14" s="1"/>
  <c r="O296" i="14"/>
  <c r="AK295" i="14"/>
  <c r="AJ295" i="14"/>
  <c r="AI295" i="14"/>
  <c r="AH295" i="14"/>
  <c r="AE295" i="14"/>
  <c r="AL295" i="14" s="1"/>
  <c r="O295" i="14"/>
  <c r="AK294" i="14"/>
  <c r="AJ294" i="14"/>
  <c r="AI294" i="14"/>
  <c r="AH294" i="14"/>
  <c r="AE294" i="14"/>
  <c r="O294" i="14"/>
  <c r="AK293" i="14"/>
  <c r="AJ293" i="14"/>
  <c r="AI293" i="14"/>
  <c r="AH293" i="14"/>
  <c r="AE293" i="14"/>
  <c r="O293" i="14"/>
  <c r="AK292" i="14"/>
  <c r="AJ292" i="14"/>
  <c r="AI292" i="14"/>
  <c r="AH292" i="14"/>
  <c r="AE292" i="14"/>
  <c r="AL292" i="14" s="1"/>
  <c r="O292" i="14"/>
  <c r="AK291" i="14"/>
  <c r="AJ291" i="14"/>
  <c r="AI291" i="14"/>
  <c r="AH291" i="14"/>
  <c r="AE291" i="14"/>
  <c r="AF291" i="14" s="1"/>
  <c r="AM291" i="14" s="1"/>
  <c r="O291" i="14"/>
  <c r="AK290" i="14"/>
  <c r="AJ290" i="14"/>
  <c r="AI290" i="14"/>
  <c r="AH290" i="14"/>
  <c r="AE290" i="14"/>
  <c r="O290" i="14"/>
  <c r="AK289" i="14"/>
  <c r="AJ289" i="14"/>
  <c r="AI289" i="14"/>
  <c r="AH289" i="14"/>
  <c r="AE289" i="14"/>
  <c r="O289" i="14"/>
  <c r="AK288" i="14"/>
  <c r="AJ288" i="14"/>
  <c r="AI288" i="14"/>
  <c r="AH288" i="14"/>
  <c r="AE288" i="14"/>
  <c r="AF288" i="14" s="1"/>
  <c r="AM288" i="14" s="1"/>
  <c r="O288" i="14"/>
  <c r="AK287" i="14"/>
  <c r="AJ287" i="14"/>
  <c r="AI287" i="14"/>
  <c r="AH287" i="14"/>
  <c r="AE287" i="14"/>
  <c r="AL287" i="14" s="1"/>
  <c r="O287" i="14"/>
  <c r="AK286" i="14"/>
  <c r="AJ286" i="14"/>
  <c r="AI286" i="14"/>
  <c r="AH286" i="14"/>
  <c r="AE286" i="14"/>
  <c r="AF286" i="14" s="1"/>
  <c r="O286" i="14"/>
  <c r="AK285" i="14"/>
  <c r="AJ285" i="14"/>
  <c r="AI285" i="14"/>
  <c r="AH285" i="14"/>
  <c r="AE285" i="14"/>
  <c r="AF285" i="14" s="1"/>
  <c r="AM285" i="14" s="1"/>
  <c r="O285" i="14"/>
  <c r="AK284" i="14"/>
  <c r="AJ284" i="14"/>
  <c r="AI284" i="14"/>
  <c r="AH284" i="14"/>
  <c r="AE284" i="14"/>
  <c r="AF284" i="14" s="1"/>
  <c r="AM284" i="14" s="1"/>
  <c r="O284" i="14"/>
  <c r="AK283" i="14"/>
  <c r="AJ283" i="14"/>
  <c r="AI283" i="14"/>
  <c r="AH283" i="14"/>
  <c r="AE283" i="14"/>
  <c r="AF283" i="14" s="1"/>
  <c r="AM283" i="14" s="1"/>
  <c r="O283" i="14"/>
  <c r="AK282" i="14"/>
  <c r="AJ282" i="14"/>
  <c r="AI282" i="14"/>
  <c r="AH282" i="14"/>
  <c r="AE282" i="14"/>
  <c r="O282" i="14"/>
  <c r="AK281" i="14"/>
  <c r="AJ281" i="14"/>
  <c r="AI281" i="14"/>
  <c r="AH281" i="14"/>
  <c r="AE281" i="14"/>
  <c r="AL281" i="14" s="1"/>
  <c r="O281" i="14"/>
  <c r="AK280" i="14"/>
  <c r="AJ280" i="14"/>
  <c r="AI280" i="14"/>
  <c r="AH280" i="14"/>
  <c r="AE280" i="14"/>
  <c r="AF280" i="14" s="1"/>
  <c r="AM280" i="14" s="1"/>
  <c r="O280" i="14"/>
  <c r="AK279" i="14"/>
  <c r="AJ279" i="14"/>
  <c r="AI279" i="14"/>
  <c r="AH279" i="14"/>
  <c r="AE279" i="14"/>
  <c r="AL279" i="14" s="1"/>
  <c r="O279" i="14"/>
  <c r="AK278" i="14"/>
  <c r="AJ278" i="14"/>
  <c r="AI278" i="14"/>
  <c r="AH278" i="14"/>
  <c r="AE278" i="14"/>
  <c r="AF278" i="14" s="1"/>
  <c r="AM278" i="14" s="1"/>
  <c r="O278" i="14"/>
  <c r="AK277" i="14"/>
  <c r="AJ277" i="14"/>
  <c r="AI277" i="14"/>
  <c r="AH277" i="14"/>
  <c r="AE277" i="14"/>
  <c r="AL277" i="14" s="1"/>
  <c r="O277" i="14"/>
  <c r="AK276" i="14"/>
  <c r="AJ276" i="14"/>
  <c r="AI276" i="14"/>
  <c r="AH276" i="14"/>
  <c r="AE276" i="14"/>
  <c r="AF276" i="14" s="1"/>
  <c r="AM276" i="14" s="1"/>
  <c r="O276" i="14"/>
  <c r="AK275" i="14"/>
  <c r="AJ275" i="14"/>
  <c r="AI275" i="14"/>
  <c r="AH275" i="14"/>
  <c r="AE275" i="14"/>
  <c r="AF275" i="14" s="1"/>
  <c r="AM275" i="14" s="1"/>
  <c r="O275" i="14"/>
  <c r="AK274" i="14"/>
  <c r="AJ274" i="14"/>
  <c r="AI274" i="14"/>
  <c r="AH274" i="14"/>
  <c r="AE274" i="14"/>
  <c r="O274" i="14"/>
  <c r="AK273" i="14"/>
  <c r="AJ273" i="14"/>
  <c r="AI273" i="14"/>
  <c r="AH273" i="14"/>
  <c r="AE273" i="14"/>
  <c r="AL273" i="14" s="1"/>
  <c r="O273" i="14"/>
  <c r="AK272" i="14"/>
  <c r="AJ272" i="14"/>
  <c r="AI272" i="14"/>
  <c r="AH272" i="14"/>
  <c r="AE272" i="14"/>
  <c r="AF272" i="14" s="1"/>
  <c r="AM272" i="14" s="1"/>
  <c r="O272" i="14"/>
  <c r="AK271" i="14"/>
  <c r="AJ271" i="14"/>
  <c r="AI271" i="14"/>
  <c r="AH271" i="14"/>
  <c r="AE271" i="14"/>
  <c r="AF271" i="14" s="1"/>
  <c r="AM271" i="14" s="1"/>
  <c r="O271" i="14"/>
  <c r="AK270" i="14"/>
  <c r="AJ270" i="14"/>
  <c r="AI270" i="14"/>
  <c r="AH270" i="14"/>
  <c r="AE270" i="14"/>
  <c r="O270" i="14"/>
  <c r="AK269" i="14"/>
  <c r="AJ269" i="14"/>
  <c r="AI269" i="14"/>
  <c r="AH269" i="14"/>
  <c r="AE269" i="14"/>
  <c r="AL269" i="14" s="1"/>
  <c r="O269" i="14"/>
  <c r="AK268" i="14"/>
  <c r="AJ268" i="14"/>
  <c r="AI268" i="14"/>
  <c r="AH268" i="14"/>
  <c r="AE268" i="14"/>
  <c r="AL268" i="14" s="1"/>
  <c r="O268" i="14"/>
  <c r="AK267" i="14"/>
  <c r="AJ267" i="14"/>
  <c r="AI267" i="14"/>
  <c r="AH267" i="14"/>
  <c r="AE267" i="14"/>
  <c r="AL267" i="14" s="1"/>
  <c r="O267" i="14"/>
  <c r="AK266" i="14"/>
  <c r="AJ266" i="14"/>
  <c r="AI266" i="14"/>
  <c r="AH266" i="14"/>
  <c r="AE266" i="14"/>
  <c r="AL266" i="14" s="1"/>
  <c r="O266" i="14"/>
  <c r="AK265" i="14"/>
  <c r="AJ265" i="14"/>
  <c r="AI265" i="14"/>
  <c r="AH265" i="14"/>
  <c r="AE265" i="14"/>
  <c r="AF265" i="14" s="1"/>
  <c r="AM265" i="14" s="1"/>
  <c r="O265" i="14"/>
  <c r="AK264" i="14"/>
  <c r="AJ264" i="14"/>
  <c r="AI264" i="14"/>
  <c r="AH264" i="14"/>
  <c r="AE264" i="14"/>
  <c r="AF264" i="14" s="1"/>
  <c r="AM264" i="14" s="1"/>
  <c r="O264" i="14"/>
  <c r="AK263" i="14"/>
  <c r="AJ263" i="14"/>
  <c r="AI263" i="14"/>
  <c r="AH263" i="14"/>
  <c r="AE263" i="14"/>
  <c r="AL263" i="14" s="1"/>
  <c r="O263" i="14"/>
  <c r="AK262" i="14"/>
  <c r="AJ262" i="14"/>
  <c r="AI262" i="14"/>
  <c r="AH262" i="14"/>
  <c r="AE262" i="14"/>
  <c r="AF262" i="14" s="1"/>
  <c r="AM262" i="14" s="1"/>
  <c r="O262" i="14"/>
  <c r="AK261" i="14"/>
  <c r="AJ261" i="14"/>
  <c r="AI261" i="14"/>
  <c r="AH261" i="14"/>
  <c r="AE261" i="14"/>
  <c r="AL261" i="14" s="1"/>
  <c r="O261" i="14"/>
  <c r="AK260" i="14"/>
  <c r="AJ260" i="14"/>
  <c r="AI260" i="14"/>
  <c r="AH260" i="14"/>
  <c r="AE260" i="14"/>
  <c r="AL260" i="14" s="1"/>
  <c r="O260" i="14"/>
  <c r="AK259" i="14"/>
  <c r="AJ259" i="14"/>
  <c r="AI259" i="14"/>
  <c r="AH259" i="14"/>
  <c r="AE259" i="14"/>
  <c r="AL259" i="14" s="1"/>
  <c r="O259" i="14"/>
  <c r="AK258" i="14"/>
  <c r="AJ258" i="14"/>
  <c r="AI258" i="14"/>
  <c r="AH258" i="14"/>
  <c r="AE258" i="14"/>
  <c r="AF258" i="14" s="1"/>
  <c r="AM258" i="14" s="1"/>
  <c r="O258" i="14"/>
  <c r="AK257" i="14"/>
  <c r="AJ257" i="14"/>
  <c r="AI257" i="14"/>
  <c r="AH257" i="14"/>
  <c r="AE257" i="14"/>
  <c r="AF257" i="14" s="1"/>
  <c r="AM257" i="14" s="1"/>
  <c r="O257" i="14"/>
  <c r="AK256" i="14"/>
  <c r="AJ256" i="14"/>
  <c r="AI256" i="14"/>
  <c r="AH256" i="14"/>
  <c r="AE256" i="14"/>
  <c r="AF256" i="14" s="1"/>
  <c r="AM256" i="14" s="1"/>
  <c r="O256" i="14"/>
  <c r="AK255" i="14"/>
  <c r="AJ255" i="14"/>
  <c r="AI255" i="14"/>
  <c r="AH255" i="14"/>
  <c r="AE255" i="14"/>
  <c r="AL255" i="14" s="1"/>
  <c r="O255" i="14"/>
  <c r="AK254" i="14"/>
  <c r="AJ254" i="14"/>
  <c r="AI254" i="14"/>
  <c r="AH254" i="14"/>
  <c r="AE254" i="14"/>
  <c r="AF254" i="14" s="1"/>
  <c r="AM254" i="14" s="1"/>
  <c r="O254" i="14"/>
  <c r="AK253" i="14"/>
  <c r="AJ253" i="14"/>
  <c r="AI253" i="14"/>
  <c r="AH253" i="14"/>
  <c r="AE253" i="14"/>
  <c r="AL253" i="14" s="1"/>
  <c r="O253" i="14"/>
  <c r="AK252" i="14"/>
  <c r="AJ252" i="14"/>
  <c r="AI252" i="14"/>
  <c r="AH252" i="14"/>
  <c r="AE252" i="14"/>
  <c r="AF252" i="14" s="1"/>
  <c r="AM252" i="14" s="1"/>
  <c r="O252" i="14"/>
  <c r="AK251" i="14"/>
  <c r="AJ251" i="14"/>
  <c r="AI251" i="14"/>
  <c r="AH251" i="14"/>
  <c r="AE251" i="14"/>
  <c r="AF251" i="14" s="1"/>
  <c r="AM251" i="14" s="1"/>
  <c r="O251" i="14"/>
  <c r="AK250" i="14"/>
  <c r="AJ250" i="14"/>
  <c r="AI250" i="14"/>
  <c r="AH250" i="14"/>
  <c r="AE250" i="14"/>
  <c r="AL250" i="14" s="1"/>
  <c r="O250" i="14"/>
  <c r="AK249" i="14"/>
  <c r="AJ249" i="14"/>
  <c r="AI249" i="14"/>
  <c r="AH249" i="14"/>
  <c r="AE249" i="14"/>
  <c r="AF249" i="14" s="1"/>
  <c r="AM249" i="14" s="1"/>
  <c r="O249" i="14"/>
  <c r="AK248" i="14"/>
  <c r="AJ248" i="14"/>
  <c r="AI248" i="14"/>
  <c r="AH248" i="14"/>
  <c r="AE248" i="14"/>
  <c r="AF248" i="14" s="1"/>
  <c r="AM248" i="14" s="1"/>
  <c r="O248" i="14"/>
  <c r="AK247" i="14"/>
  <c r="AJ247" i="14"/>
  <c r="AI247" i="14"/>
  <c r="AH247" i="14"/>
  <c r="AE247" i="14"/>
  <c r="AL247" i="14" s="1"/>
  <c r="O247" i="14"/>
  <c r="AK246" i="14"/>
  <c r="AJ246" i="14"/>
  <c r="AI246" i="14"/>
  <c r="AH246" i="14"/>
  <c r="AE246" i="14"/>
  <c r="AF246" i="14" s="1"/>
  <c r="AM246" i="14" s="1"/>
  <c r="O246" i="14"/>
  <c r="AK245" i="14"/>
  <c r="AJ245" i="14"/>
  <c r="AI245" i="14"/>
  <c r="AH245" i="14"/>
  <c r="AE245" i="14"/>
  <c r="AF245" i="14" s="1"/>
  <c r="AM245" i="14" s="1"/>
  <c r="O245" i="14"/>
  <c r="AK244" i="14"/>
  <c r="AJ244" i="14"/>
  <c r="AI244" i="14"/>
  <c r="AH244" i="14"/>
  <c r="AE244" i="14"/>
  <c r="AF244" i="14" s="1"/>
  <c r="O244" i="14"/>
  <c r="AK243" i="14"/>
  <c r="AJ243" i="14"/>
  <c r="AI243" i="14"/>
  <c r="AH243" i="14"/>
  <c r="AE243" i="14"/>
  <c r="O243" i="14"/>
  <c r="AK242" i="14"/>
  <c r="AJ242" i="14"/>
  <c r="AI242" i="14"/>
  <c r="AH242" i="14"/>
  <c r="AE242" i="14"/>
  <c r="AF242" i="14" s="1"/>
  <c r="O242" i="14"/>
  <c r="AK241" i="14"/>
  <c r="AJ241" i="14"/>
  <c r="AI241" i="14"/>
  <c r="AH241" i="14"/>
  <c r="AE241" i="14"/>
  <c r="AF241" i="14" s="1"/>
  <c r="AM241" i="14" s="1"/>
  <c r="O241" i="14"/>
  <c r="AK240" i="14"/>
  <c r="AJ240" i="14"/>
  <c r="AI240" i="14"/>
  <c r="AH240" i="14"/>
  <c r="AE240" i="14"/>
  <c r="AL240" i="14" s="1"/>
  <c r="O240" i="14"/>
  <c r="AK239" i="14"/>
  <c r="AJ239" i="14"/>
  <c r="AI239" i="14"/>
  <c r="AH239" i="14"/>
  <c r="AE239" i="14"/>
  <c r="AL239" i="14" s="1"/>
  <c r="O239" i="14"/>
  <c r="AK238" i="14"/>
  <c r="AJ238" i="14"/>
  <c r="AI238" i="14"/>
  <c r="AH238" i="14"/>
  <c r="AE238" i="14"/>
  <c r="O238" i="14"/>
  <c r="AK237" i="14"/>
  <c r="AJ237" i="14"/>
  <c r="AI237" i="14"/>
  <c r="AH237" i="14"/>
  <c r="AE237" i="14"/>
  <c r="AL237" i="14" s="1"/>
  <c r="O237" i="14"/>
  <c r="AK236" i="14"/>
  <c r="AJ236" i="14"/>
  <c r="AI236" i="14"/>
  <c r="AH236" i="14"/>
  <c r="AE236" i="14"/>
  <c r="AL236" i="14" s="1"/>
  <c r="O236" i="14"/>
  <c r="AK235" i="14"/>
  <c r="AJ235" i="14"/>
  <c r="AI235" i="14"/>
  <c r="AH235" i="14"/>
  <c r="AE235" i="14"/>
  <c r="AF235" i="14" s="1"/>
  <c r="AM235" i="14" s="1"/>
  <c r="O235" i="14"/>
  <c r="AK234" i="14"/>
  <c r="AJ234" i="14"/>
  <c r="AI234" i="14"/>
  <c r="AH234" i="14"/>
  <c r="AE234" i="14"/>
  <c r="AF234" i="14" s="1"/>
  <c r="AM234" i="14" s="1"/>
  <c r="O234" i="14"/>
  <c r="AK233" i="14"/>
  <c r="AJ233" i="14"/>
  <c r="AI233" i="14"/>
  <c r="AH233" i="14"/>
  <c r="AE233" i="14"/>
  <c r="AL233" i="14" s="1"/>
  <c r="O233" i="14"/>
  <c r="AK232" i="14"/>
  <c r="AJ232" i="14"/>
  <c r="AI232" i="14"/>
  <c r="AH232" i="14"/>
  <c r="AE232" i="14"/>
  <c r="AF232" i="14" s="1"/>
  <c r="AM232" i="14" s="1"/>
  <c r="O232" i="14"/>
  <c r="AK231" i="14"/>
  <c r="AJ231" i="14"/>
  <c r="AI231" i="14"/>
  <c r="AH231" i="14"/>
  <c r="AE231" i="14"/>
  <c r="AL231" i="14" s="1"/>
  <c r="O231" i="14"/>
  <c r="AK230" i="14"/>
  <c r="AJ230" i="14"/>
  <c r="AI230" i="14"/>
  <c r="AH230" i="14"/>
  <c r="AE230" i="14"/>
  <c r="AL230" i="14" s="1"/>
  <c r="O230" i="14"/>
  <c r="AK229" i="14"/>
  <c r="AJ229" i="14"/>
  <c r="AI229" i="14"/>
  <c r="AH229" i="14"/>
  <c r="AE229" i="14"/>
  <c r="AL229" i="14" s="1"/>
  <c r="O229" i="14"/>
  <c r="AK228" i="14"/>
  <c r="AJ228" i="14"/>
  <c r="AI228" i="14"/>
  <c r="AH228" i="14"/>
  <c r="AE228" i="14"/>
  <c r="O228" i="14"/>
  <c r="AK227" i="14"/>
  <c r="AJ227" i="14"/>
  <c r="AI227" i="14"/>
  <c r="AH227" i="14"/>
  <c r="AE227" i="14"/>
  <c r="AF227" i="14" s="1"/>
  <c r="AM227" i="14" s="1"/>
  <c r="O227" i="14"/>
  <c r="AK226" i="14"/>
  <c r="AJ226" i="14"/>
  <c r="AI226" i="14"/>
  <c r="AH226" i="14"/>
  <c r="AE226" i="14"/>
  <c r="AF226" i="14" s="1"/>
  <c r="AM226" i="14" s="1"/>
  <c r="O226" i="14"/>
  <c r="AK225" i="14"/>
  <c r="AJ225" i="14"/>
  <c r="AI225" i="14"/>
  <c r="AH225" i="14"/>
  <c r="AE225" i="14"/>
  <c r="AF225" i="14" s="1"/>
  <c r="AM225" i="14" s="1"/>
  <c r="O225" i="14"/>
  <c r="AK224" i="14"/>
  <c r="AJ224" i="14"/>
  <c r="AI224" i="14"/>
  <c r="AH224" i="14"/>
  <c r="AE224" i="14"/>
  <c r="AF224" i="14" s="1"/>
  <c r="AM224" i="14" s="1"/>
  <c r="O224" i="14"/>
  <c r="AK223" i="14"/>
  <c r="AJ223" i="14"/>
  <c r="AI223" i="14"/>
  <c r="AH223" i="14"/>
  <c r="AE223" i="14"/>
  <c r="AF223" i="14" s="1"/>
  <c r="AM223" i="14" s="1"/>
  <c r="O223" i="14"/>
  <c r="AK222" i="14"/>
  <c r="AJ222" i="14"/>
  <c r="AI222" i="14"/>
  <c r="AH222" i="14"/>
  <c r="AE222" i="14"/>
  <c r="AL222" i="14" s="1"/>
  <c r="O222" i="14"/>
  <c r="AK221" i="14"/>
  <c r="AJ221" i="14"/>
  <c r="AI221" i="14"/>
  <c r="AH221" i="14"/>
  <c r="AE221" i="14"/>
  <c r="AL221" i="14" s="1"/>
  <c r="O221" i="14"/>
  <c r="AK220" i="14"/>
  <c r="AJ220" i="14"/>
  <c r="AI220" i="14"/>
  <c r="AH220" i="14"/>
  <c r="AE220" i="14"/>
  <c r="AF220" i="14" s="1"/>
  <c r="AM220" i="14" s="1"/>
  <c r="O220" i="14"/>
  <c r="AK219" i="14"/>
  <c r="AJ219" i="14"/>
  <c r="AI219" i="14"/>
  <c r="AH219" i="14"/>
  <c r="AE219" i="14"/>
  <c r="AF219" i="14" s="1"/>
  <c r="AM219" i="14" s="1"/>
  <c r="O219" i="14"/>
  <c r="AK218" i="14"/>
  <c r="AJ218" i="14"/>
  <c r="AI218" i="14"/>
  <c r="AH218" i="14"/>
  <c r="AE218" i="14"/>
  <c r="AF218" i="14" s="1"/>
  <c r="AM218" i="14" s="1"/>
  <c r="O218" i="14"/>
  <c r="AK217" i="14"/>
  <c r="AJ217" i="14"/>
  <c r="AI217" i="14"/>
  <c r="AH217" i="14"/>
  <c r="AE217" i="14"/>
  <c r="AF217" i="14" s="1"/>
  <c r="AM217" i="14" s="1"/>
  <c r="O217" i="14"/>
  <c r="AK216" i="14"/>
  <c r="AJ216" i="14"/>
  <c r="AI216" i="14"/>
  <c r="AH216" i="14"/>
  <c r="AE216" i="14"/>
  <c r="AL216" i="14" s="1"/>
  <c r="O216" i="14"/>
  <c r="AK215" i="14"/>
  <c r="AJ215" i="14"/>
  <c r="AI215" i="14"/>
  <c r="AH215" i="14"/>
  <c r="AE215" i="14"/>
  <c r="AL215" i="14" s="1"/>
  <c r="O215" i="14"/>
  <c r="AK214" i="14"/>
  <c r="AJ214" i="14"/>
  <c r="AI214" i="14"/>
  <c r="AH214" i="14"/>
  <c r="AE214" i="14"/>
  <c r="O214" i="14"/>
  <c r="AK213" i="14"/>
  <c r="AJ213" i="14"/>
  <c r="AI213" i="14"/>
  <c r="AH213" i="14"/>
  <c r="AE213" i="14"/>
  <c r="AL213" i="14" s="1"/>
  <c r="O213" i="14"/>
  <c r="AK212" i="14"/>
  <c r="AJ212" i="14"/>
  <c r="AI212" i="14"/>
  <c r="AH212" i="14"/>
  <c r="AE212" i="14"/>
  <c r="AF212" i="14" s="1"/>
  <c r="AM212" i="14" s="1"/>
  <c r="O212" i="14"/>
  <c r="AK211" i="14"/>
  <c r="AJ211" i="14"/>
  <c r="AI211" i="14"/>
  <c r="AH211" i="14"/>
  <c r="AE211" i="14"/>
  <c r="AL211" i="14" s="1"/>
  <c r="O211" i="14"/>
  <c r="AK210" i="14"/>
  <c r="AJ210" i="14"/>
  <c r="AI210" i="14"/>
  <c r="AH210" i="14"/>
  <c r="AE210" i="14"/>
  <c r="AL210" i="14" s="1"/>
  <c r="O210" i="14"/>
  <c r="AK209" i="14"/>
  <c r="AJ209" i="14"/>
  <c r="AI209" i="14"/>
  <c r="AH209" i="14"/>
  <c r="AE209" i="14"/>
  <c r="AL209" i="14" s="1"/>
  <c r="O209" i="14"/>
  <c r="AK208" i="14"/>
  <c r="AJ208" i="14"/>
  <c r="AI208" i="14"/>
  <c r="AH208" i="14"/>
  <c r="AE208" i="14"/>
  <c r="AL208" i="14" s="1"/>
  <c r="O208" i="14"/>
  <c r="AK207" i="14"/>
  <c r="AJ207" i="14"/>
  <c r="AI207" i="14"/>
  <c r="AH207" i="14"/>
  <c r="AE207" i="14"/>
  <c r="AF207" i="14" s="1"/>
  <c r="AM207" i="14" s="1"/>
  <c r="O207" i="14"/>
  <c r="AK206" i="14"/>
  <c r="AJ206" i="14"/>
  <c r="AI206" i="14"/>
  <c r="AH206" i="14"/>
  <c r="AE206" i="14"/>
  <c r="AF206" i="14" s="1"/>
  <c r="AM206" i="14" s="1"/>
  <c r="O206" i="14"/>
  <c r="AK205" i="14"/>
  <c r="AJ205" i="14"/>
  <c r="AI205" i="14"/>
  <c r="AH205" i="14"/>
  <c r="AE205" i="14"/>
  <c r="AL205" i="14" s="1"/>
  <c r="O205" i="14"/>
  <c r="AK204" i="14"/>
  <c r="AJ204" i="14"/>
  <c r="AI204" i="14"/>
  <c r="AH204" i="14"/>
  <c r="AE204" i="14"/>
  <c r="AL204" i="14" s="1"/>
  <c r="O204" i="14"/>
  <c r="AK203" i="14"/>
  <c r="AJ203" i="14"/>
  <c r="AI203" i="14"/>
  <c r="AH203" i="14"/>
  <c r="AE203" i="14"/>
  <c r="AF203" i="14" s="1"/>
  <c r="AM203" i="14" s="1"/>
  <c r="O203" i="14"/>
  <c r="AK202" i="14"/>
  <c r="AJ202" i="14"/>
  <c r="AI202" i="14"/>
  <c r="AH202" i="14"/>
  <c r="AE202" i="14"/>
  <c r="AF202" i="14" s="1"/>
  <c r="AM202" i="14" s="1"/>
  <c r="O202" i="14"/>
  <c r="AK201" i="14"/>
  <c r="AJ201" i="14"/>
  <c r="AI201" i="14"/>
  <c r="AH201" i="14"/>
  <c r="AE201" i="14"/>
  <c r="AF201" i="14" s="1"/>
  <c r="AM201" i="14" s="1"/>
  <c r="O201" i="14"/>
  <c r="AK200" i="14"/>
  <c r="AJ200" i="14"/>
  <c r="AI200" i="14"/>
  <c r="AH200" i="14"/>
  <c r="AE200" i="14"/>
  <c r="AF200" i="14" s="1"/>
  <c r="AM200" i="14" s="1"/>
  <c r="O200" i="14"/>
  <c r="AK199" i="14"/>
  <c r="AJ199" i="14"/>
  <c r="AI199" i="14"/>
  <c r="AH199" i="14"/>
  <c r="AE199" i="14"/>
  <c r="AF199" i="14" s="1"/>
  <c r="AM199" i="14" s="1"/>
  <c r="O199" i="14"/>
  <c r="AK198" i="14"/>
  <c r="AJ198" i="14"/>
  <c r="AI198" i="14"/>
  <c r="AH198" i="14"/>
  <c r="AE198" i="14"/>
  <c r="AF198" i="14" s="1"/>
  <c r="AM198" i="14" s="1"/>
  <c r="O198" i="14"/>
  <c r="AK197" i="14"/>
  <c r="AJ197" i="14"/>
  <c r="AI197" i="14"/>
  <c r="AH197" i="14"/>
  <c r="AE197" i="14"/>
  <c r="AF197" i="14" s="1"/>
  <c r="AM197" i="14" s="1"/>
  <c r="O197" i="14"/>
  <c r="AK196" i="14"/>
  <c r="AJ196" i="14"/>
  <c r="AI196" i="14"/>
  <c r="AH196" i="14"/>
  <c r="AE196" i="14"/>
  <c r="O196" i="14"/>
  <c r="AK195" i="14"/>
  <c r="AJ195" i="14"/>
  <c r="AI195" i="14"/>
  <c r="AH195" i="14"/>
  <c r="AE195" i="14"/>
  <c r="AF195" i="14" s="1"/>
  <c r="AM195" i="14" s="1"/>
  <c r="O195" i="14"/>
  <c r="AK194" i="14"/>
  <c r="AJ194" i="14"/>
  <c r="AI194" i="14"/>
  <c r="AH194" i="14"/>
  <c r="AE194" i="14"/>
  <c r="AL194" i="14" s="1"/>
  <c r="O194" i="14"/>
  <c r="AK193" i="14"/>
  <c r="AJ193" i="14"/>
  <c r="AI193" i="14"/>
  <c r="AH193" i="14"/>
  <c r="AE193" i="14"/>
  <c r="AL193" i="14" s="1"/>
  <c r="O193" i="14"/>
  <c r="AK192" i="14"/>
  <c r="AJ192" i="14"/>
  <c r="AI192" i="14"/>
  <c r="AH192" i="14"/>
  <c r="AE192" i="14"/>
  <c r="AF192" i="14" s="1"/>
  <c r="AM192" i="14" s="1"/>
  <c r="O192" i="14"/>
  <c r="AK191" i="14"/>
  <c r="AJ191" i="14"/>
  <c r="AI191" i="14"/>
  <c r="AH191" i="14"/>
  <c r="AE191" i="14"/>
  <c r="AF191" i="14" s="1"/>
  <c r="AM191" i="14" s="1"/>
  <c r="O191" i="14"/>
  <c r="AK190" i="14"/>
  <c r="AJ190" i="14"/>
  <c r="AI190" i="14"/>
  <c r="AH190" i="14"/>
  <c r="AE190" i="14"/>
  <c r="O190" i="14"/>
  <c r="AK189" i="14"/>
  <c r="AJ189" i="14"/>
  <c r="AI189" i="14"/>
  <c r="AH189" i="14"/>
  <c r="AE189" i="14"/>
  <c r="AL189" i="14" s="1"/>
  <c r="O189" i="14"/>
  <c r="AK188" i="14"/>
  <c r="AJ188" i="14"/>
  <c r="AI188" i="14"/>
  <c r="AH188" i="14"/>
  <c r="AE188" i="14"/>
  <c r="AF188" i="14" s="1"/>
  <c r="AM188" i="14" s="1"/>
  <c r="O188" i="14"/>
  <c r="AK187" i="14"/>
  <c r="AJ187" i="14"/>
  <c r="AI187" i="14"/>
  <c r="AH187" i="14"/>
  <c r="AE187" i="14"/>
  <c r="AL187" i="14" s="1"/>
  <c r="O187" i="14"/>
  <c r="AK186" i="14"/>
  <c r="AJ186" i="14"/>
  <c r="AI186" i="14"/>
  <c r="AH186" i="14"/>
  <c r="AE186" i="14"/>
  <c r="AF186" i="14" s="1"/>
  <c r="AM186" i="14" s="1"/>
  <c r="O186" i="14"/>
  <c r="AK185" i="14"/>
  <c r="AJ185" i="14"/>
  <c r="AI185" i="14"/>
  <c r="AH185" i="14"/>
  <c r="AE185" i="14"/>
  <c r="AL185" i="14" s="1"/>
  <c r="O185" i="14"/>
  <c r="AK184" i="14"/>
  <c r="AJ184" i="14"/>
  <c r="AI184" i="14"/>
  <c r="AH184" i="14"/>
  <c r="AE184" i="14"/>
  <c r="AF184" i="14" s="1"/>
  <c r="AM184" i="14" s="1"/>
  <c r="O184" i="14"/>
  <c r="AK183" i="14"/>
  <c r="AJ183" i="14"/>
  <c r="AI183" i="14"/>
  <c r="AH183" i="14"/>
  <c r="AE183" i="14"/>
  <c r="AF183" i="14" s="1"/>
  <c r="AM183" i="14" s="1"/>
  <c r="O183" i="14"/>
  <c r="AK182" i="14"/>
  <c r="AJ182" i="14"/>
  <c r="AI182" i="14"/>
  <c r="AH182" i="14"/>
  <c r="AE182" i="14"/>
  <c r="AF182" i="14" s="1"/>
  <c r="AM182" i="14" s="1"/>
  <c r="O182" i="14"/>
  <c r="AK181" i="14"/>
  <c r="AJ181" i="14"/>
  <c r="AI181" i="14"/>
  <c r="AH181" i="14"/>
  <c r="AE181" i="14"/>
  <c r="AF181" i="14" s="1"/>
  <c r="AM181" i="14" s="1"/>
  <c r="O181" i="14"/>
  <c r="AK180" i="14"/>
  <c r="AJ180" i="14"/>
  <c r="AI180" i="14"/>
  <c r="AH180" i="14"/>
  <c r="AE180" i="14"/>
  <c r="AL180" i="14" s="1"/>
  <c r="O180" i="14"/>
  <c r="AK179" i="14"/>
  <c r="AJ179" i="14"/>
  <c r="AI179" i="14"/>
  <c r="AH179" i="14"/>
  <c r="AE179" i="14"/>
  <c r="AF179" i="14" s="1"/>
  <c r="AM179" i="14" s="1"/>
  <c r="O179" i="14"/>
  <c r="AK178" i="14"/>
  <c r="AJ178" i="14"/>
  <c r="AI178" i="14"/>
  <c r="AH178" i="14"/>
  <c r="AE178" i="14"/>
  <c r="O178" i="14"/>
  <c r="AK177" i="14"/>
  <c r="AJ177" i="14"/>
  <c r="AI177" i="14"/>
  <c r="AH177" i="14"/>
  <c r="AE177" i="14"/>
  <c r="AL177" i="14" s="1"/>
  <c r="O177" i="14"/>
  <c r="AK176" i="14"/>
  <c r="AJ176" i="14"/>
  <c r="AI176" i="14"/>
  <c r="AH176" i="14"/>
  <c r="AE176" i="14"/>
  <c r="AF176" i="14" s="1"/>
  <c r="AM176" i="14" s="1"/>
  <c r="O176" i="14"/>
  <c r="AK175" i="14"/>
  <c r="AJ175" i="14"/>
  <c r="AI175" i="14"/>
  <c r="AH175" i="14"/>
  <c r="AE175" i="14"/>
  <c r="AF175" i="14" s="1"/>
  <c r="AM175" i="14" s="1"/>
  <c r="O175" i="14"/>
  <c r="AK174" i="14"/>
  <c r="AJ174" i="14"/>
  <c r="AI174" i="14"/>
  <c r="AH174" i="14"/>
  <c r="AE174" i="14"/>
  <c r="O174" i="14"/>
  <c r="AK173" i="14"/>
  <c r="AJ173" i="14"/>
  <c r="AI173" i="14"/>
  <c r="AH173" i="14"/>
  <c r="AE173" i="14"/>
  <c r="AF173" i="14" s="1"/>
  <c r="AM173" i="14" s="1"/>
  <c r="O173" i="14"/>
  <c r="AK172" i="14"/>
  <c r="AJ172" i="14"/>
  <c r="AI172" i="14"/>
  <c r="AH172" i="14"/>
  <c r="AE172" i="14"/>
  <c r="AF172" i="14" s="1"/>
  <c r="AM172" i="14" s="1"/>
  <c r="O172" i="14"/>
  <c r="AK171" i="14"/>
  <c r="AJ171" i="14"/>
  <c r="AI171" i="14"/>
  <c r="AH171" i="14"/>
  <c r="AE171" i="14"/>
  <c r="AL171" i="14" s="1"/>
  <c r="O171" i="14"/>
  <c r="AK170" i="14"/>
  <c r="AJ170" i="14"/>
  <c r="AI170" i="14"/>
  <c r="AH170" i="14"/>
  <c r="AE170" i="14"/>
  <c r="AF170" i="14" s="1"/>
  <c r="AM170" i="14" s="1"/>
  <c r="O170" i="14"/>
  <c r="AK169" i="14"/>
  <c r="AJ169" i="14"/>
  <c r="AI169" i="14"/>
  <c r="AH169" i="14"/>
  <c r="AE169" i="14"/>
  <c r="AF169" i="14" s="1"/>
  <c r="AM169" i="14" s="1"/>
  <c r="O169" i="14"/>
  <c r="AK168" i="14"/>
  <c r="AJ168" i="14"/>
  <c r="AI168" i="14"/>
  <c r="AH168" i="14"/>
  <c r="AE168" i="14"/>
  <c r="AL168" i="14" s="1"/>
  <c r="O168" i="14"/>
  <c r="AK167" i="14"/>
  <c r="AJ167" i="14"/>
  <c r="AI167" i="14"/>
  <c r="AH167" i="14"/>
  <c r="AE167" i="14"/>
  <c r="AF167" i="14" s="1"/>
  <c r="AM167" i="14" s="1"/>
  <c r="O167" i="14"/>
  <c r="AK166" i="14"/>
  <c r="AJ166" i="14"/>
  <c r="AI166" i="14"/>
  <c r="AH166" i="14"/>
  <c r="AE166" i="14"/>
  <c r="AF166" i="14" s="1"/>
  <c r="AM166" i="14" s="1"/>
  <c r="O166" i="14"/>
  <c r="AK165" i="14"/>
  <c r="AJ165" i="14"/>
  <c r="AI165" i="14"/>
  <c r="AH165" i="14"/>
  <c r="AE165" i="14"/>
  <c r="O165" i="14"/>
  <c r="AK164" i="14"/>
  <c r="AJ164" i="14"/>
  <c r="AI164" i="14"/>
  <c r="AH164" i="14"/>
  <c r="AE164" i="14"/>
  <c r="AF164" i="14" s="1"/>
  <c r="AM164" i="14" s="1"/>
  <c r="O164" i="14"/>
  <c r="AK163" i="14"/>
  <c r="AJ163" i="14"/>
  <c r="AI163" i="14"/>
  <c r="AH163" i="14"/>
  <c r="AE163" i="14"/>
  <c r="AF163" i="14" s="1"/>
  <c r="AM163" i="14" s="1"/>
  <c r="O163" i="14"/>
  <c r="AK162" i="14"/>
  <c r="AJ162" i="14"/>
  <c r="AI162" i="14"/>
  <c r="AH162" i="14"/>
  <c r="AE162" i="14"/>
  <c r="O162" i="14"/>
  <c r="AK161" i="14"/>
  <c r="AJ161" i="14"/>
  <c r="AI161" i="14"/>
  <c r="AH161" i="14"/>
  <c r="AE161" i="14"/>
  <c r="AL161" i="14" s="1"/>
  <c r="O161" i="14"/>
  <c r="AK160" i="14"/>
  <c r="AJ160" i="14"/>
  <c r="AI160" i="14"/>
  <c r="AH160" i="14"/>
  <c r="AE160" i="14"/>
  <c r="AF160" i="14" s="1"/>
  <c r="AM160" i="14" s="1"/>
  <c r="O160" i="14"/>
  <c r="AK159" i="14"/>
  <c r="AJ159" i="14"/>
  <c r="AI159" i="14"/>
  <c r="AH159" i="14"/>
  <c r="AE159" i="14"/>
  <c r="AL159" i="14" s="1"/>
  <c r="O159" i="14"/>
  <c r="AK158" i="14"/>
  <c r="AJ158" i="14"/>
  <c r="AI158" i="14"/>
  <c r="AH158" i="14"/>
  <c r="AE158" i="14"/>
  <c r="AF158" i="14" s="1"/>
  <c r="AM158" i="14" s="1"/>
  <c r="O158" i="14"/>
  <c r="AK157" i="14"/>
  <c r="AJ157" i="14"/>
  <c r="AI157" i="14"/>
  <c r="AH157" i="14"/>
  <c r="AE157" i="14"/>
  <c r="AL157" i="14" s="1"/>
  <c r="O157" i="14"/>
  <c r="AK156" i="14"/>
  <c r="AJ156" i="14"/>
  <c r="AI156" i="14"/>
  <c r="AH156" i="14"/>
  <c r="AE156" i="14"/>
  <c r="O156" i="14"/>
  <c r="AK155" i="14"/>
  <c r="AJ155" i="14"/>
  <c r="AI155" i="14"/>
  <c r="AH155" i="14"/>
  <c r="AE155" i="14"/>
  <c r="AF155" i="14" s="1"/>
  <c r="AM155" i="14" s="1"/>
  <c r="O155" i="14"/>
  <c r="AK154" i="14"/>
  <c r="AJ154" i="14"/>
  <c r="AI154" i="14"/>
  <c r="AH154" i="14"/>
  <c r="AE154" i="14"/>
  <c r="AF154" i="14" s="1"/>
  <c r="AM154" i="14" s="1"/>
  <c r="O154" i="14"/>
  <c r="AK153" i="14"/>
  <c r="AJ153" i="14"/>
  <c r="AI153" i="14"/>
  <c r="AH153" i="14"/>
  <c r="AE153" i="14"/>
  <c r="AL153" i="14" s="1"/>
  <c r="O153" i="14"/>
  <c r="AK152" i="14"/>
  <c r="AJ152" i="14"/>
  <c r="AI152" i="14"/>
  <c r="AH152" i="14"/>
  <c r="AE152" i="14"/>
  <c r="AF152" i="14" s="1"/>
  <c r="AM152" i="14" s="1"/>
  <c r="O152" i="14"/>
  <c r="AK151" i="14"/>
  <c r="AJ151" i="14"/>
  <c r="AI151" i="14"/>
  <c r="AH151" i="14"/>
  <c r="AE151" i="14"/>
  <c r="AF151" i="14" s="1"/>
  <c r="AM151" i="14" s="1"/>
  <c r="O151" i="14"/>
  <c r="AK150" i="14"/>
  <c r="AJ150" i="14"/>
  <c r="AI150" i="14"/>
  <c r="AH150" i="14"/>
  <c r="AE150" i="14"/>
  <c r="AL150" i="14" s="1"/>
  <c r="O150" i="14"/>
  <c r="AK149" i="14"/>
  <c r="AJ149" i="14"/>
  <c r="AI149" i="14"/>
  <c r="AH149" i="14"/>
  <c r="AE149" i="14"/>
  <c r="AL149" i="14" s="1"/>
  <c r="O149" i="14"/>
  <c r="AK148" i="14"/>
  <c r="AJ148" i="14"/>
  <c r="AI148" i="14"/>
  <c r="AH148" i="14"/>
  <c r="AE148" i="14"/>
  <c r="AF148" i="14" s="1"/>
  <c r="O148" i="14"/>
  <c r="AK147" i="14"/>
  <c r="AJ147" i="14"/>
  <c r="AI147" i="14"/>
  <c r="AH147" i="14"/>
  <c r="AE147" i="14"/>
  <c r="AF147" i="14" s="1"/>
  <c r="AM147" i="14" s="1"/>
  <c r="O147" i="14"/>
  <c r="AK146" i="14"/>
  <c r="AJ146" i="14"/>
  <c r="AI146" i="14"/>
  <c r="AH146" i="14"/>
  <c r="AE146" i="14"/>
  <c r="AF146" i="14" s="1"/>
  <c r="AM146" i="14" s="1"/>
  <c r="O146" i="14"/>
  <c r="AK145" i="14"/>
  <c r="AJ145" i="14"/>
  <c r="AI145" i="14"/>
  <c r="AH145" i="14"/>
  <c r="AE145" i="14"/>
  <c r="AL145" i="14" s="1"/>
  <c r="O145" i="14"/>
  <c r="AK144" i="14"/>
  <c r="AJ144" i="14"/>
  <c r="AI144" i="14"/>
  <c r="AH144" i="14"/>
  <c r="AE144" i="14"/>
  <c r="AF144" i="14" s="1"/>
  <c r="AM144" i="14" s="1"/>
  <c r="O144" i="14"/>
  <c r="AK143" i="14"/>
  <c r="AJ143" i="14"/>
  <c r="AI143" i="14"/>
  <c r="AH143" i="14"/>
  <c r="AE143" i="14"/>
  <c r="AF143" i="14" s="1"/>
  <c r="AM143" i="14" s="1"/>
  <c r="O143" i="14"/>
  <c r="AK142" i="14"/>
  <c r="AJ142" i="14"/>
  <c r="AI142" i="14"/>
  <c r="AH142" i="14"/>
  <c r="AE142" i="14"/>
  <c r="AL142" i="14" s="1"/>
  <c r="O142" i="14"/>
  <c r="AK141" i="14"/>
  <c r="AJ141" i="14"/>
  <c r="AI141" i="14"/>
  <c r="AH141" i="14"/>
  <c r="AE141" i="14"/>
  <c r="AF141" i="14" s="1"/>
  <c r="AM141" i="14" s="1"/>
  <c r="O141" i="14"/>
  <c r="AK140" i="14"/>
  <c r="AJ140" i="14"/>
  <c r="AI140" i="14"/>
  <c r="AH140" i="14"/>
  <c r="AE140" i="14"/>
  <c r="AF140" i="14" s="1"/>
  <c r="AM140" i="14" s="1"/>
  <c r="O140" i="14"/>
  <c r="AK139" i="14"/>
  <c r="AJ139" i="14"/>
  <c r="AI139" i="14"/>
  <c r="AH139" i="14"/>
  <c r="AE139" i="14"/>
  <c r="AF139" i="14" s="1"/>
  <c r="AM139" i="14" s="1"/>
  <c r="O139" i="14"/>
  <c r="AK138" i="14"/>
  <c r="AJ138" i="14"/>
  <c r="AI138" i="14"/>
  <c r="AH138" i="14"/>
  <c r="AE138" i="14"/>
  <c r="O138" i="14"/>
  <c r="AK137" i="14"/>
  <c r="AJ137" i="14"/>
  <c r="AI137" i="14"/>
  <c r="AH137" i="14"/>
  <c r="AE137" i="14"/>
  <c r="AF137" i="14" s="1"/>
  <c r="O137" i="14"/>
  <c r="AK136" i="14"/>
  <c r="AJ136" i="14"/>
  <c r="AI136" i="14"/>
  <c r="AH136" i="14"/>
  <c r="AE136" i="14"/>
  <c r="AL136" i="14" s="1"/>
  <c r="O136" i="14"/>
  <c r="AK135" i="14"/>
  <c r="AJ135" i="14"/>
  <c r="AI135" i="14"/>
  <c r="AH135" i="14"/>
  <c r="AE135" i="14"/>
  <c r="O135" i="14"/>
  <c r="AK134" i="14"/>
  <c r="AJ134" i="14"/>
  <c r="AI134" i="14"/>
  <c r="AH134" i="14"/>
  <c r="AE134" i="14"/>
  <c r="AL134" i="14" s="1"/>
  <c r="O134" i="14"/>
  <c r="AK133" i="14"/>
  <c r="AJ133" i="14"/>
  <c r="AI133" i="14"/>
  <c r="AH133" i="14"/>
  <c r="AE133" i="14"/>
  <c r="O133" i="14"/>
  <c r="AK132" i="14"/>
  <c r="AJ132" i="14"/>
  <c r="AI132" i="14"/>
  <c r="AH132" i="14"/>
  <c r="AE132" i="14"/>
  <c r="AF132" i="14" s="1"/>
  <c r="AM132" i="14" s="1"/>
  <c r="O132" i="14"/>
  <c r="AK131" i="14"/>
  <c r="AJ131" i="14"/>
  <c r="AI131" i="14"/>
  <c r="AH131" i="14"/>
  <c r="AE131" i="14"/>
  <c r="O131" i="14"/>
  <c r="AK130" i="14"/>
  <c r="AJ130" i="14"/>
  <c r="AI130" i="14"/>
  <c r="AH130" i="14"/>
  <c r="AE130" i="14"/>
  <c r="AF130" i="14" s="1"/>
  <c r="AM130" i="14" s="1"/>
  <c r="O130" i="14"/>
  <c r="AK129" i="14"/>
  <c r="AJ129" i="14"/>
  <c r="AI129" i="14"/>
  <c r="AH129" i="14"/>
  <c r="AE129" i="14"/>
  <c r="O129" i="14"/>
  <c r="AK128" i="14"/>
  <c r="AJ128" i="14"/>
  <c r="AI128" i="14"/>
  <c r="AH128" i="14"/>
  <c r="AE128" i="14"/>
  <c r="AF128" i="14" s="1"/>
  <c r="AM128" i="14" s="1"/>
  <c r="O128" i="14"/>
  <c r="AK127" i="14"/>
  <c r="AJ127" i="14"/>
  <c r="AI127" i="14"/>
  <c r="AH127" i="14"/>
  <c r="AE127" i="14"/>
  <c r="AL127" i="14" s="1"/>
  <c r="O127" i="14"/>
  <c r="AK126" i="14"/>
  <c r="AJ126" i="14"/>
  <c r="AI126" i="14"/>
  <c r="AH126" i="14"/>
  <c r="AE126" i="14"/>
  <c r="AL126" i="14" s="1"/>
  <c r="O126" i="14"/>
  <c r="AK125" i="14"/>
  <c r="AJ125" i="14"/>
  <c r="AI125" i="14"/>
  <c r="AH125" i="14"/>
  <c r="AE125" i="14"/>
  <c r="O125" i="14"/>
  <c r="AK124" i="14"/>
  <c r="AJ124" i="14"/>
  <c r="AI124" i="14"/>
  <c r="AH124" i="14"/>
  <c r="AE124" i="14"/>
  <c r="AF124" i="14" s="1"/>
  <c r="AM124" i="14" s="1"/>
  <c r="O124" i="14"/>
  <c r="AK123" i="14"/>
  <c r="AJ123" i="14"/>
  <c r="AI123" i="14"/>
  <c r="AH123" i="14"/>
  <c r="AE123" i="14"/>
  <c r="AF123" i="14" s="1"/>
  <c r="AM123" i="14" s="1"/>
  <c r="O123" i="14"/>
  <c r="AK122" i="14"/>
  <c r="AJ122" i="14"/>
  <c r="AI122" i="14"/>
  <c r="AH122" i="14"/>
  <c r="AE122" i="14"/>
  <c r="AF122" i="14" s="1"/>
  <c r="AM122" i="14" s="1"/>
  <c r="O122" i="14"/>
  <c r="AK121" i="14"/>
  <c r="AJ121" i="14"/>
  <c r="AI121" i="14"/>
  <c r="AH121" i="14"/>
  <c r="AE121" i="14"/>
  <c r="O121" i="14"/>
  <c r="AK120" i="14"/>
  <c r="AJ120" i="14"/>
  <c r="AI120" i="14"/>
  <c r="AH120" i="14"/>
  <c r="AE120" i="14"/>
  <c r="AF120" i="14" s="1"/>
  <c r="AM120" i="14" s="1"/>
  <c r="O120" i="14"/>
  <c r="AK119" i="14"/>
  <c r="AJ119" i="14"/>
  <c r="AI119" i="14"/>
  <c r="AH119" i="14"/>
  <c r="AE119" i="14"/>
  <c r="AF119" i="14" s="1"/>
  <c r="AM119" i="14" s="1"/>
  <c r="O119" i="14"/>
  <c r="AK118" i="14"/>
  <c r="AJ118" i="14"/>
  <c r="AI118" i="14"/>
  <c r="AH118" i="14"/>
  <c r="AE118" i="14"/>
  <c r="AL118" i="14" s="1"/>
  <c r="O118" i="14"/>
  <c r="AK117" i="14"/>
  <c r="AJ117" i="14"/>
  <c r="AI117" i="14"/>
  <c r="AH117" i="14"/>
  <c r="AE117" i="14"/>
  <c r="O117" i="14"/>
  <c r="AK116" i="14"/>
  <c r="AJ116" i="14"/>
  <c r="AI116" i="14"/>
  <c r="AH116" i="14"/>
  <c r="AE116" i="14"/>
  <c r="AL116" i="14" s="1"/>
  <c r="O116" i="14"/>
  <c r="AK115" i="14"/>
  <c r="AJ115" i="14"/>
  <c r="AI115" i="14"/>
  <c r="AH115" i="14"/>
  <c r="AE115" i="14"/>
  <c r="AL115" i="14" s="1"/>
  <c r="O115" i="14"/>
  <c r="AK114" i="14"/>
  <c r="AJ114" i="14"/>
  <c r="AI114" i="14"/>
  <c r="AH114" i="14"/>
  <c r="AE114" i="14"/>
  <c r="O114" i="14"/>
  <c r="AK113" i="14"/>
  <c r="AJ113" i="14"/>
  <c r="AI113" i="14"/>
  <c r="AH113" i="14"/>
  <c r="AE113" i="14"/>
  <c r="AL113" i="14" s="1"/>
  <c r="O113" i="14"/>
  <c r="AK112" i="14"/>
  <c r="AJ112" i="14"/>
  <c r="AI112" i="14"/>
  <c r="AH112" i="14"/>
  <c r="AE112" i="14"/>
  <c r="AL112" i="14" s="1"/>
  <c r="O112" i="14"/>
  <c r="AK111" i="14"/>
  <c r="AJ111" i="14"/>
  <c r="AI111" i="14"/>
  <c r="AH111" i="14"/>
  <c r="AE111" i="14"/>
  <c r="AF111" i="14" s="1"/>
  <c r="AM111" i="14" s="1"/>
  <c r="O111" i="14"/>
  <c r="AK110" i="14"/>
  <c r="AJ110" i="14"/>
  <c r="AI110" i="14"/>
  <c r="AH110" i="14"/>
  <c r="AE110" i="14"/>
  <c r="AL110" i="14" s="1"/>
  <c r="O110" i="14"/>
  <c r="AK109" i="14"/>
  <c r="AJ109" i="14"/>
  <c r="AI109" i="14"/>
  <c r="AH109" i="14"/>
  <c r="AE109" i="14"/>
  <c r="AF109" i="14" s="1"/>
  <c r="AM109" i="14" s="1"/>
  <c r="O109" i="14"/>
  <c r="AK108" i="14"/>
  <c r="AJ108" i="14"/>
  <c r="AI108" i="14"/>
  <c r="AH108" i="14"/>
  <c r="AE108" i="14"/>
  <c r="AF108" i="14" s="1"/>
  <c r="AM108" i="14" s="1"/>
  <c r="O108" i="14"/>
  <c r="AK107" i="14"/>
  <c r="AJ107" i="14"/>
  <c r="AI107" i="14"/>
  <c r="AH107" i="14"/>
  <c r="AE107" i="14"/>
  <c r="AL107" i="14" s="1"/>
  <c r="O107" i="14"/>
  <c r="AK106" i="14"/>
  <c r="AJ106" i="14"/>
  <c r="AI106" i="14"/>
  <c r="AH106" i="14"/>
  <c r="AE106" i="14"/>
  <c r="AL106" i="14" s="1"/>
  <c r="O106" i="14"/>
  <c r="AK105" i="14"/>
  <c r="AJ105" i="14"/>
  <c r="AI105" i="14"/>
  <c r="AH105" i="14"/>
  <c r="AE105" i="14"/>
  <c r="AF105" i="14" s="1"/>
  <c r="AM105" i="14" s="1"/>
  <c r="O105" i="14"/>
  <c r="AK104" i="14"/>
  <c r="AJ104" i="14"/>
  <c r="AI104" i="14"/>
  <c r="AH104" i="14"/>
  <c r="AE104" i="14"/>
  <c r="AF104" i="14" s="1"/>
  <c r="AM104" i="14" s="1"/>
  <c r="O104" i="14"/>
  <c r="AK103" i="14"/>
  <c r="AJ103" i="14"/>
  <c r="AI103" i="14"/>
  <c r="AH103" i="14"/>
  <c r="AE103" i="14"/>
  <c r="AF103" i="14" s="1"/>
  <c r="AM103" i="14" s="1"/>
  <c r="O103" i="14"/>
  <c r="AK102" i="14"/>
  <c r="AJ102" i="14"/>
  <c r="AI102" i="14"/>
  <c r="AH102" i="14"/>
  <c r="AE102" i="14"/>
  <c r="AF102" i="14" s="1"/>
  <c r="AM102" i="14" s="1"/>
  <c r="O102" i="14"/>
  <c r="AK101" i="14"/>
  <c r="AJ101" i="14"/>
  <c r="AI101" i="14"/>
  <c r="AH101" i="14"/>
  <c r="AE101" i="14"/>
  <c r="AF101" i="14" s="1"/>
  <c r="AM101" i="14" s="1"/>
  <c r="O101" i="14"/>
  <c r="AK100" i="14"/>
  <c r="AJ100" i="14"/>
  <c r="AI100" i="14"/>
  <c r="AH100" i="14"/>
  <c r="AE100" i="14"/>
  <c r="AL100" i="14" s="1"/>
  <c r="O100" i="14"/>
  <c r="AK99" i="14"/>
  <c r="AJ99" i="14"/>
  <c r="AI99" i="14"/>
  <c r="AH99" i="14"/>
  <c r="AE99" i="14"/>
  <c r="AF99" i="14" s="1"/>
  <c r="AM99" i="14" s="1"/>
  <c r="O99" i="14"/>
  <c r="AK98" i="14"/>
  <c r="AJ98" i="14"/>
  <c r="AI98" i="14"/>
  <c r="AH98" i="14"/>
  <c r="AE98" i="14"/>
  <c r="AF98" i="14" s="1"/>
  <c r="AM98" i="14" s="1"/>
  <c r="O98" i="14"/>
  <c r="AK97" i="14"/>
  <c r="AJ97" i="14"/>
  <c r="AI97" i="14"/>
  <c r="AH97" i="14"/>
  <c r="AE97" i="14"/>
  <c r="AL97" i="14" s="1"/>
  <c r="O97" i="14"/>
  <c r="AK96" i="14"/>
  <c r="AJ96" i="14"/>
  <c r="AI96" i="14"/>
  <c r="AH96" i="14"/>
  <c r="AE96" i="14"/>
  <c r="O96" i="14"/>
  <c r="AK95" i="14"/>
  <c r="AJ95" i="14"/>
  <c r="AI95" i="14"/>
  <c r="AH95" i="14"/>
  <c r="AE95" i="14"/>
  <c r="AL95" i="14" s="1"/>
  <c r="O95" i="14"/>
  <c r="AK94" i="14"/>
  <c r="AJ94" i="14"/>
  <c r="AI94" i="14"/>
  <c r="AH94" i="14"/>
  <c r="AE94" i="14"/>
  <c r="AL94" i="14" s="1"/>
  <c r="O94" i="14"/>
  <c r="AK93" i="14"/>
  <c r="AJ93" i="14"/>
  <c r="AI93" i="14"/>
  <c r="AH93" i="14"/>
  <c r="AE93" i="14"/>
  <c r="AL93" i="14" s="1"/>
  <c r="O93" i="14"/>
  <c r="AK92" i="14"/>
  <c r="AJ92" i="14"/>
  <c r="AI92" i="14"/>
  <c r="AH92" i="14"/>
  <c r="AE92" i="14"/>
  <c r="AL92" i="14" s="1"/>
  <c r="O92" i="14"/>
  <c r="AK91" i="14"/>
  <c r="AJ91" i="14"/>
  <c r="AI91" i="14"/>
  <c r="AH91" i="14"/>
  <c r="AE91" i="14"/>
  <c r="AF91" i="14" s="1"/>
  <c r="AM91" i="14" s="1"/>
  <c r="O91" i="14"/>
  <c r="AK90" i="14"/>
  <c r="AJ90" i="14"/>
  <c r="AI90" i="14"/>
  <c r="AH90" i="14"/>
  <c r="AE90" i="14"/>
  <c r="AL90" i="14" s="1"/>
  <c r="O90" i="14"/>
  <c r="AK89" i="14"/>
  <c r="AJ89" i="14"/>
  <c r="AI89" i="14"/>
  <c r="AH89" i="14"/>
  <c r="AE89" i="14"/>
  <c r="AL89" i="14" s="1"/>
  <c r="O89" i="14"/>
  <c r="AK88" i="14"/>
  <c r="AJ88" i="14"/>
  <c r="AI88" i="14"/>
  <c r="AH88" i="14"/>
  <c r="AE88" i="14"/>
  <c r="AF88" i="14" s="1"/>
  <c r="AM88" i="14" s="1"/>
  <c r="O88" i="14"/>
  <c r="AK87" i="14"/>
  <c r="AJ87" i="14"/>
  <c r="AI87" i="14"/>
  <c r="AH87" i="14"/>
  <c r="AE87" i="14"/>
  <c r="AL87" i="14" s="1"/>
  <c r="O87" i="14"/>
  <c r="AK86" i="14"/>
  <c r="AJ86" i="14"/>
  <c r="AI86" i="14"/>
  <c r="AH86" i="14"/>
  <c r="AE86" i="14"/>
  <c r="AL86" i="14" s="1"/>
  <c r="O86" i="14"/>
  <c r="AK85" i="14"/>
  <c r="AJ85" i="14"/>
  <c r="AI85" i="14"/>
  <c r="AH85" i="14"/>
  <c r="AE85" i="14"/>
  <c r="AL85" i="14" s="1"/>
  <c r="O85" i="14"/>
  <c r="AK84" i="14"/>
  <c r="AJ84" i="14"/>
  <c r="AI84" i="14"/>
  <c r="AH84" i="14"/>
  <c r="AE84" i="14"/>
  <c r="AF84" i="14" s="1"/>
  <c r="AM84" i="14" s="1"/>
  <c r="O84" i="14"/>
  <c r="AK83" i="14"/>
  <c r="AJ83" i="14"/>
  <c r="AI83" i="14"/>
  <c r="AH83" i="14"/>
  <c r="AE83" i="14"/>
  <c r="AL83" i="14" s="1"/>
  <c r="O83" i="14"/>
  <c r="AK82" i="14"/>
  <c r="AJ82" i="14"/>
  <c r="AI82" i="14"/>
  <c r="AH82" i="14"/>
  <c r="AE82" i="14"/>
  <c r="AF82" i="14" s="1"/>
  <c r="AM82" i="14" s="1"/>
  <c r="O82" i="14"/>
  <c r="AK81" i="14"/>
  <c r="AJ81" i="14"/>
  <c r="AI81" i="14"/>
  <c r="AH81" i="14"/>
  <c r="AE81" i="14"/>
  <c r="AF81" i="14" s="1"/>
  <c r="AM81" i="14" s="1"/>
  <c r="O81" i="14"/>
  <c r="AK80" i="14"/>
  <c r="AJ80" i="14"/>
  <c r="AI80" i="14"/>
  <c r="AH80" i="14"/>
  <c r="AE80" i="14"/>
  <c r="AF80" i="14" s="1"/>
  <c r="AM80" i="14" s="1"/>
  <c r="O80" i="14"/>
  <c r="AK79" i="14"/>
  <c r="AJ79" i="14"/>
  <c r="AI79" i="14"/>
  <c r="AH79" i="14"/>
  <c r="AE79" i="14"/>
  <c r="AF79" i="14" s="1"/>
  <c r="AM79" i="14" s="1"/>
  <c r="O79" i="14"/>
  <c r="AK78" i="14"/>
  <c r="AJ78" i="14"/>
  <c r="AI78" i="14"/>
  <c r="AH78" i="14"/>
  <c r="AE78" i="14"/>
  <c r="AL78" i="14" s="1"/>
  <c r="O78" i="14"/>
  <c r="AK77" i="14"/>
  <c r="AJ77" i="14"/>
  <c r="AI77" i="14"/>
  <c r="AH77" i="14"/>
  <c r="AE77" i="14"/>
  <c r="AL77" i="14" s="1"/>
  <c r="O77" i="14"/>
  <c r="AK76" i="14"/>
  <c r="AJ76" i="14"/>
  <c r="AI76" i="14"/>
  <c r="AH76" i="14"/>
  <c r="AE76" i="14"/>
  <c r="AL76" i="14" s="1"/>
  <c r="O76" i="14"/>
  <c r="AK75" i="14"/>
  <c r="AJ75" i="14"/>
  <c r="AI75" i="14"/>
  <c r="AH75" i="14"/>
  <c r="AE75" i="14"/>
  <c r="AL75" i="14" s="1"/>
  <c r="O75" i="14"/>
  <c r="AK74" i="14"/>
  <c r="AJ74" i="14"/>
  <c r="AI74" i="14"/>
  <c r="AH74" i="14"/>
  <c r="AE74" i="14"/>
  <c r="AL74" i="14" s="1"/>
  <c r="O74" i="14"/>
  <c r="AK73" i="14"/>
  <c r="AJ73" i="14"/>
  <c r="AI73" i="14"/>
  <c r="AH73" i="14"/>
  <c r="AE73" i="14"/>
  <c r="AL73" i="14" s="1"/>
  <c r="O73" i="14"/>
  <c r="AK72" i="14"/>
  <c r="AJ72" i="14"/>
  <c r="AI72" i="14"/>
  <c r="AH72" i="14"/>
  <c r="AE72" i="14"/>
  <c r="AF72" i="14" s="1"/>
  <c r="AM72" i="14" s="1"/>
  <c r="O72" i="14"/>
  <c r="AK71" i="14"/>
  <c r="AJ71" i="14"/>
  <c r="AI71" i="14"/>
  <c r="AH71" i="14"/>
  <c r="AE71" i="14"/>
  <c r="AF71" i="14" s="1"/>
  <c r="AM71" i="14" s="1"/>
  <c r="O71" i="14"/>
  <c r="AK70" i="14"/>
  <c r="AJ70" i="14"/>
  <c r="AI70" i="14"/>
  <c r="AH70" i="14"/>
  <c r="AE70" i="14"/>
  <c r="AF70" i="14" s="1"/>
  <c r="O70" i="14"/>
  <c r="AK69" i="14"/>
  <c r="AJ69" i="14"/>
  <c r="AI69" i="14"/>
  <c r="AH69" i="14"/>
  <c r="AE69" i="14"/>
  <c r="AF69" i="14" s="1"/>
  <c r="AM69" i="14" s="1"/>
  <c r="O69" i="14"/>
  <c r="AK68" i="14"/>
  <c r="AJ68" i="14"/>
  <c r="AI68" i="14"/>
  <c r="AH68" i="14"/>
  <c r="AE68" i="14"/>
  <c r="AF68" i="14" s="1"/>
  <c r="AM68" i="14" s="1"/>
  <c r="O68" i="14"/>
  <c r="AK67" i="14"/>
  <c r="AJ67" i="14"/>
  <c r="AI67" i="14"/>
  <c r="AH67" i="14"/>
  <c r="AE67" i="14"/>
  <c r="AF67" i="14" s="1"/>
  <c r="AM67" i="14" s="1"/>
  <c r="O67" i="14"/>
  <c r="AK66" i="14"/>
  <c r="AJ66" i="14"/>
  <c r="AI66" i="14"/>
  <c r="AH66" i="14"/>
  <c r="AE66" i="14"/>
  <c r="AL66" i="14" s="1"/>
  <c r="O66" i="14"/>
  <c r="AK65" i="14"/>
  <c r="AJ65" i="14"/>
  <c r="AI65" i="14"/>
  <c r="AH65" i="14"/>
  <c r="AE65" i="14"/>
  <c r="AL65" i="14" s="1"/>
  <c r="O65" i="14"/>
  <c r="AK64" i="14"/>
  <c r="AJ64" i="14"/>
  <c r="AI64" i="14"/>
  <c r="AH64" i="14"/>
  <c r="AE64" i="14"/>
  <c r="AF64" i="14" s="1"/>
  <c r="AM64" i="14" s="1"/>
  <c r="O64" i="14"/>
  <c r="AK63" i="14"/>
  <c r="AJ63" i="14"/>
  <c r="AI63" i="14"/>
  <c r="AH63" i="14"/>
  <c r="AE63" i="14"/>
  <c r="AL63" i="14" s="1"/>
  <c r="O63" i="14"/>
  <c r="AK62" i="14"/>
  <c r="AJ62" i="14"/>
  <c r="AI62" i="14"/>
  <c r="AH62" i="14"/>
  <c r="AE62" i="14"/>
  <c r="AL62" i="14" s="1"/>
  <c r="O62" i="14"/>
  <c r="AK61" i="14"/>
  <c r="AJ61" i="14"/>
  <c r="AI61" i="14"/>
  <c r="AH61" i="14"/>
  <c r="AE61" i="14"/>
  <c r="AL61" i="14" s="1"/>
  <c r="O61" i="14"/>
  <c r="AK60" i="14"/>
  <c r="AJ60" i="14"/>
  <c r="AI60" i="14"/>
  <c r="AH60" i="14"/>
  <c r="AE60" i="14"/>
  <c r="AL60" i="14" s="1"/>
  <c r="AK59" i="14"/>
  <c r="AJ59" i="14"/>
  <c r="AI59" i="14"/>
  <c r="AH59" i="14"/>
  <c r="AE59" i="14"/>
  <c r="AF59" i="14" s="1"/>
  <c r="AM59" i="14" s="1"/>
  <c r="AK58" i="14"/>
  <c r="AJ58" i="14"/>
  <c r="AI58" i="14"/>
  <c r="AH58" i="14"/>
  <c r="AE58" i="14"/>
  <c r="AF58" i="14" s="1"/>
  <c r="AM58" i="14" s="1"/>
  <c r="AK57" i="14"/>
  <c r="AJ57" i="14"/>
  <c r="AI57" i="14"/>
  <c r="AH57" i="14"/>
  <c r="AE57" i="14"/>
  <c r="AF57" i="14" s="1"/>
  <c r="AM57" i="14" s="1"/>
  <c r="AK56" i="14"/>
  <c r="AJ56" i="14"/>
  <c r="AI56" i="14"/>
  <c r="AH56" i="14"/>
  <c r="AE56" i="14"/>
  <c r="AF56" i="14" s="1"/>
  <c r="AM56" i="14" s="1"/>
  <c r="AK55" i="14"/>
  <c r="AJ55" i="14"/>
  <c r="AI55" i="14"/>
  <c r="AH55" i="14"/>
  <c r="AE55" i="14"/>
  <c r="AF55" i="14" s="1"/>
  <c r="AM55" i="14" s="1"/>
  <c r="AK54" i="14"/>
  <c r="AJ54" i="14"/>
  <c r="AI54" i="14"/>
  <c r="AH54" i="14"/>
  <c r="AE54" i="14"/>
  <c r="AF54" i="14" s="1"/>
  <c r="AM54" i="14" s="1"/>
  <c r="AK53" i="14"/>
  <c r="AJ53" i="14"/>
  <c r="AI53" i="14"/>
  <c r="AH53" i="14"/>
  <c r="AE53" i="14"/>
  <c r="AL53" i="14" s="1"/>
  <c r="AK52" i="14"/>
  <c r="AJ52" i="14"/>
  <c r="AI52" i="14"/>
  <c r="AH52" i="14"/>
  <c r="AE52" i="14"/>
  <c r="AF52" i="14" s="1"/>
  <c r="AM52" i="14" s="1"/>
  <c r="AK51" i="14"/>
  <c r="AJ51" i="14"/>
  <c r="AI51" i="14"/>
  <c r="AH51" i="14"/>
  <c r="AE51" i="14"/>
  <c r="AF51" i="14" s="1"/>
  <c r="AM51" i="14" s="1"/>
  <c r="AK50" i="14"/>
  <c r="AJ50" i="14"/>
  <c r="AI50" i="14"/>
  <c r="AH50" i="14"/>
  <c r="AE50" i="14"/>
  <c r="AL50" i="14" s="1"/>
  <c r="AK49" i="14"/>
  <c r="AJ49" i="14"/>
  <c r="AI49" i="14"/>
  <c r="AH49" i="14"/>
  <c r="AE49" i="14"/>
  <c r="AF49" i="14" s="1"/>
  <c r="AK48" i="14"/>
  <c r="AJ48" i="14"/>
  <c r="AI48" i="14"/>
  <c r="AH48" i="14"/>
  <c r="AE48" i="14"/>
  <c r="AF48" i="14" s="1"/>
  <c r="AM48" i="14" s="1"/>
  <c r="AK47" i="14"/>
  <c r="AJ47" i="14"/>
  <c r="AI47" i="14"/>
  <c r="AH47" i="14"/>
  <c r="AE47" i="14"/>
  <c r="AF47" i="14" s="1"/>
  <c r="AM47" i="14" s="1"/>
  <c r="AK46" i="14"/>
  <c r="AJ46" i="14"/>
  <c r="AI46" i="14"/>
  <c r="AH46" i="14"/>
  <c r="AE46" i="14"/>
  <c r="AF46" i="14" s="1"/>
  <c r="AM46" i="14" s="1"/>
  <c r="AK45" i="14"/>
  <c r="AJ45" i="14"/>
  <c r="AI45" i="14"/>
  <c r="AH45" i="14"/>
  <c r="AE45" i="14"/>
  <c r="AF45" i="14" s="1"/>
  <c r="AM45" i="14" s="1"/>
  <c r="AK44" i="14"/>
  <c r="AJ44" i="14"/>
  <c r="AI44" i="14"/>
  <c r="AH44" i="14"/>
  <c r="AE44" i="14"/>
  <c r="AF44" i="14" s="1"/>
  <c r="AM44" i="14" s="1"/>
  <c r="AK43" i="14"/>
  <c r="AJ43" i="14"/>
  <c r="AI43" i="14"/>
  <c r="AH43" i="14"/>
  <c r="AE43" i="14"/>
  <c r="AF43" i="14" s="1"/>
  <c r="AM43" i="14" s="1"/>
  <c r="AK42" i="14"/>
  <c r="AJ42" i="14"/>
  <c r="AI42" i="14"/>
  <c r="AH42" i="14"/>
  <c r="AE42" i="14"/>
  <c r="AF42" i="14" s="1"/>
  <c r="AM42" i="14" s="1"/>
  <c r="AK41" i="14"/>
  <c r="AJ41" i="14"/>
  <c r="AI41" i="14"/>
  <c r="AH41" i="14"/>
  <c r="AE41" i="14"/>
  <c r="AL41" i="14" s="1"/>
  <c r="AK40" i="14"/>
  <c r="AJ40" i="14"/>
  <c r="AI40" i="14"/>
  <c r="AH40" i="14"/>
  <c r="AE40" i="14"/>
  <c r="AF40" i="14" s="1"/>
  <c r="AM40" i="14" s="1"/>
  <c r="AK39" i="14"/>
  <c r="AJ39" i="14"/>
  <c r="AI39" i="14"/>
  <c r="AH39" i="14"/>
  <c r="AE39" i="14"/>
  <c r="AF39" i="14" s="1"/>
  <c r="AM39" i="14" s="1"/>
  <c r="AK38" i="14"/>
  <c r="AJ38" i="14"/>
  <c r="AI38" i="14"/>
  <c r="AH38" i="14"/>
  <c r="AE38" i="14"/>
  <c r="AF38" i="14" s="1"/>
  <c r="AM38" i="14" s="1"/>
  <c r="AK37" i="14"/>
  <c r="AJ37" i="14"/>
  <c r="AI37" i="14"/>
  <c r="AH37" i="14"/>
  <c r="AE37" i="14"/>
  <c r="AK36" i="14"/>
  <c r="AJ36" i="14"/>
  <c r="AI36" i="14"/>
  <c r="AH36" i="14"/>
  <c r="AE36" i="14"/>
  <c r="AF36" i="14" s="1"/>
  <c r="AM36" i="14" s="1"/>
  <c r="AK35" i="14"/>
  <c r="AJ35" i="14"/>
  <c r="AI35" i="14"/>
  <c r="AH35" i="14"/>
  <c r="AE35" i="14"/>
  <c r="AL35" i="14" s="1"/>
  <c r="AK34" i="14"/>
  <c r="AJ34" i="14"/>
  <c r="AI34" i="14"/>
  <c r="AH34" i="14"/>
  <c r="AE34" i="14"/>
  <c r="AF34" i="14" s="1"/>
  <c r="AM34" i="14" s="1"/>
  <c r="AK33" i="14"/>
  <c r="AJ33" i="14"/>
  <c r="AI33" i="14"/>
  <c r="AH33" i="14"/>
  <c r="AE33" i="14"/>
  <c r="AF33" i="14" s="1"/>
  <c r="AM33" i="14" s="1"/>
  <c r="AK32" i="14"/>
  <c r="AJ32" i="14"/>
  <c r="AI32" i="14"/>
  <c r="AH32" i="14"/>
  <c r="AE32" i="14"/>
  <c r="AL32" i="14" s="1"/>
  <c r="AK31" i="14"/>
  <c r="AJ31" i="14"/>
  <c r="AI31" i="14"/>
  <c r="AH31" i="14"/>
  <c r="AE31" i="14"/>
  <c r="AL31" i="14" s="1"/>
  <c r="AK30" i="14"/>
  <c r="AJ30" i="14"/>
  <c r="AI30" i="14"/>
  <c r="AH30" i="14"/>
  <c r="AE30" i="14"/>
  <c r="AF30" i="14" s="1"/>
  <c r="AM30" i="14" s="1"/>
  <c r="AK29" i="14"/>
  <c r="AJ29" i="14"/>
  <c r="AI29" i="14"/>
  <c r="AH29" i="14"/>
  <c r="AE29" i="14"/>
  <c r="AK28" i="14"/>
  <c r="AJ28" i="14"/>
  <c r="AI28" i="14"/>
  <c r="AH28" i="14"/>
  <c r="AE28" i="14"/>
  <c r="AK27" i="14"/>
  <c r="AJ27" i="14"/>
  <c r="AI27" i="14"/>
  <c r="AH27" i="14"/>
  <c r="AE27" i="14"/>
  <c r="AF27" i="14" s="1"/>
  <c r="AM27" i="14" s="1"/>
  <c r="AK26" i="14"/>
  <c r="AJ26" i="14"/>
  <c r="AI26" i="14"/>
  <c r="AH26" i="14"/>
  <c r="AE26" i="14"/>
  <c r="AL26" i="14" s="1"/>
  <c r="AK25" i="14"/>
  <c r="AJ25" i="14"/>
  <c r="AI25" i="14"/>
  <c r="AH25" i="14"/>
  <c r="AE25" i="14"/>
  <c r="AF25" i="14" s="1"/>
  <c r="AM25" i="14" s="1"/>
  <c r="AK24" i="14"/>
  <c r="AJ24" i="14"/>
  <c r="AI24" i="14"/>
  <c r="AH24" i="14"/>
  <c r="AE24" i="14"/>
  <c r="AF24" i="14" s="1"/>
  <c r="AM24" i="14" s="1"/>
  <c r="AK23" i="14"/>
  <c r="AJ23" i="14"/>
  <c r="AI23" i="14"/>
  <c r="AH23" i="14"/>
  <c r="AE23" i="14"/>
  <c r="AL23" i="14" s="1"/>
  <c r="AK22" i="14"/>
  <c r="AJ22" i="14"/>
  <c r="AI22" i="14"/>
  <c r="AH22" i="14"/>
  <c r="AE22" i="14"/>
  <c r="AL22" i="14" s="1"/>
  <c r="AK21" i="14"/>
  <c r="AJ21" i="14"/>
  <c r="AI21" i="14"/>
  <c r="AH21" i="14"/>
  <c r="AE21" i="14"/>
  <c r="AK20" i="14"/>
  <c r="AJ20" i="14"/>
  <c r="AI20" i="14"/>
  <c r="AH20" i="14"/>
  <c r="AE20" i="14"/>
  <c r="AL20" i="14" s="1"/>
  <c r="AK19" i="14"/>
  <c r="AJ19" i="14"/>
  <c r="AI19" i="14"/>
  <c r="AH19" i="14"/>
  <c r="AE19" i="14"/>
  <c r="AF19" i="14" s="1"/>
  <c r="AK18" i="14"/>
  <c r="AJ18" i="14"/>
  <c r="AI18" i="14"/>
  <c r="AH18" i="14"/>
  <c r="AE18" i="14"/>
  <c r="AL18" i="14" s="1"/>
  <c r="AK17" i="14"/>
  <c r="AJ17" i="14"/>
  <c r="AI17" i="14"/>
  <c r="AH17" i="14"/>
  <c r="AE17" i="14"/>
  <c r="AK16" i="14"/>
  <c r="AJ16" i="14"/>
  <c r="AI16" i="14"/>
  <c r="AH16" i="14"/>
  <c r="AE16" i="14"/>
  <c r="AF16" i="14" s="1"/>
  <c r="AM16" i="14" s="1"/>
  <c r="AK15" i="14"/>
  <c r="AJ15" i="14"/>
  <c r="AI15" i="14"/>
  <c r="AH15" i="14"/>
  <c r="AE15" i="14"/>
  <c r="AF15" i="14" s="1"/>
  <c r="AM15" i="14" s="1"/>
  <c r="AK14" i="14"/>
  <c r="AJ14" i="14"/>
  <c r="AI14" i="14"/>
  <c r="AH14" i="14"/>
  <c r="AE14" i="14"/>
  <c r="AF14" i="14" s="1"/>
  <c r="AM14" i="14" s="1"/>
  <c r="AK13" i="14"/>
  <c r="AJ13" i="14"/>
  <c r="AI13" i="14"/>
  <c r="AH13" i="14"/>
  <c r="AE13" i="14"/>
  <c r="AF13" i="14" s="1"/>
  <c r="AM13" i="14" s="1"/>
  <c r="AK12" i="14"/>
  <c r="AJ12" i="14"/>
  <c r="AI12" i="14"/>
  <c r="AH12" i="14"/>
  <c r="AE12" i="14"/>
  <c r="AF12" i="14" s="1"/>
  <c r="AM12" i="14" s="1"/>
  <c r="AK11" i="14"/>
  <c r="AJ11" i="14"/>
  <c r="AI11" i="14"/>
  <c r="AH11" i="14"/>
  <c r="AE11" i="14"/>
  <c r="AG11" i="14"/>
  <c r="B2" i="14" a="1"/>
  <c r="B2" i="14" s="1"/>
  <c r="B8" i="5"/>
  <c r="AI500" i="13"/>
  <c r="AH500" i="13"/>
  <c r="AG500" i="13"/>
  <c r="AF500" i="13"/>
  <c r="AC500" i="13"/>
  <c r="T500" i="13"/>
  <c r="S500" i="13"/>
  <c r="O500" i="13"/>
  <c r="AI499" i="13"/>
  <c r="AH499" i="13"/>
  <c r="AG499" i="13"/>
  <c r="AF499" i="13"/>
  <c r="AC499" i="13"/>
  <c r="T499" i="13"/>
  <c r="S499" i="13"/>
  <c r="O499" i="13"/>
  <c r="AI498" i="13"/>
  <c r="AH498" i="13"/>
  <c r="AG498" i="13"/>
  <c r="AF498" i="13"/>
  <c r="AC498" i="13"/>
  <c r="T498" i="13"/>
  <c r="S498" i="13"/>
  <c r="O498" i="13"/>
  <c r="AI497" i="13"/>
  <c r="AH497" i="13"/>
  <c r="AG497" i="13"/>
  <c r="AF497" i="13"/>
  <c r="AC497" i="13"/>
  <c r="T497" i="13"/>
  <c r="S497" i="13"/>
  <c r="O497" i="13"/>
  <c r="AI496" i="13"/>
  <c r="AH496" i="13"/>
  <c r="AG496" i="13"/>
  <c r="AF496" i="13"/>
  <c r="AC496" i="13"/>
  <c r="T496" i="13"/>
  <c r="S496" i="13"/>
  <c r="O496" i="13"/>
  <c r="AI495" i="13"/>
  <c r="AH495" i="13"/>
  <c r="AG495" i="13"/>
  <c r="AF495" i="13"/>
  <c r="AC495" i="13"/>
  <c r="T495" i="13"/>
  <c r="S495" i="13"/>
  <c r="O495" i="13"/>
  <c r="AI494" i="13"/>
  <c r="AH494" i="13"/>
  <c r="AG494" i="13"/>
  <c r="AF494" i="13"/>
  <c r="AC494" i="13"/>
  <c r="AD494" i="13" s="1"/>
  <c r="AK494" i="13" s="1"/>
  <c r="T494" i="13"/>
  <c r="S494" i="13"/>
  <c r="O494" i="13"/>
  <c r="AI493" i="13"/>
  <c r="AH493" i="13"/>
  <c r="AG493" i="13"/>
  <c r="AF493" i="13"/>
  <c r="AC493" i="13"/>
  <c r="T493" i="13"/>
  <c r="S493" i="13"/>
  <c r="O493" i="13"/>
  <c r="AI492" i="13"/>
  <c r="AH492" i="13"/>
  <c r="AG492" i="13"/>
  <c r="AF492" i="13"/>
  <c r="AC492" i="13"/>
  <c r="T492" i="13"/>
  <c r="S492" i="13"/>
  <c r="O492" i="13"/>
  <c r="AI491" i="13"/>
  <c r="AH491" i="13"/>
  <c r="AG491" i="13"/>
  <c r="AF491" i="13"/>
  <c r="AC491" i="13"/>
  <c r="T491" i="13"/>
  <c r="S491" i="13"/>
  <c r="O491" i="13"/>
  <c r="AI490" i="13"/>
  <c r="AH490" i="13"/>
  <c r="AG490" i="13"/>
  <c r="AF490" i="13"/>
  <c r="AC490" i="13"/>
  <c r="T490" i="13"/>
  <c r="S490" i="13"/>
  <c r="O490" i="13"/>
  <c r="AI489" i="13"/>
  <c r="AH489" i="13"/>
  <c r="AG489" i="13"/>
  <c r="AF489" i="13"/>
  <c r="AC489" i="13"/>
  <c r="T489" i="13"/>
  <c r="S489" i="13"/>
  <c r="O489" i="13"/>
  <c r="AI488" i="13"/>
  <c r="AH488" i="13"/>
  <c r="AG488" i="13"/>
  <c r="AF488" i="13"/>
  <c r="AC488" i="13"/>
  <c r="T488" i="13"/>
  <c r="S488" i="13"/>
  <c r="O488" i="13"/>
  <c r="AI487" i="13"/>
  <c r="AH487" i="13"/>
  <c r="AG487" i="13"/>
  <c r="AF487" i="13"/>
  <c r="AC487" i="13"/>
  <c r="AD487" i="13" s="1"/>
  <c r="AK487" i="13" s="1"/>
  <c r="T487" i="13"/>
  <c r="S487" i="13"/>
  <c r="O487" i="13"/>
  <c r="AI486" i="13"/>
  <c r="AH486" i="13"/>
  <c r="AG486" i="13"/>
  <c r="AF486" i="13"/>
  <c r="AC486" i="13"/>
  <c r="T486" i="13"/>
  <c r="S486" i="13"/>
  <c r="O486" i="13"/>
  <c r="AI485" i="13"/>
  <c r="AH485" i="13"/>
  <c r="AG485" i="13"/>
  <c r="AF485" i="13"/>
  <c r="AC485" i="13"/>
  <c r="T485" i="13"/>
  <c r="S485" i="13"/>
  <c r="O485" i="13"/>
  <c r="AI484" i="13"/>
  <c r="AH484" i="13"/>
  <c r="AG484" i="13"/>
  <c r="AF484" i="13"/>
  <c r="AC484" i="13"/>
  <c r="T484" i="13"/>
  <c r="S484" i="13"/>
  <c r="O484" i="13"/>
  <c r="AI483" i="13"/>
  <c r="AH483" i="13"/>
  <c r="AG483" i="13"/>
  <c r="AF483" i="13"/>
  <c r="AC483" i="13"/>
  <c r="T483" i="13"/>
  <c r="S483" i="13"/>
  <c r="O483" i="13"/>
  <c r="AI482" i="13"/>
  <c r="AH482" i="13"/>
  <c r="AG482" i="13"/>
  <c r="AF482" i="13"/>
  <c r="AC482" i="13"/>
  <c r="AJ482" i="13" s="1"/>
  <c r="T482" i="13"/>
  <c r="S482" i="13"/>
  <c r="O482" i="13"/>
  <c r="AI481" i="13"/>
  <c r="AH481" i="13"/>
  <c r="AG481" i="13"/>
  <c r="AF481" i="13"/>
  <c r="AC481" i="13"/>
  <c r="AJ481" i="13" s="1"/>
  <c r="T481" i="13"/>
  <c r="S481" i="13"/>
  <c r="O481" i="13"/>
  <c r="AI480" i="13"/>
  <c r="AH480" i="13"/>
  <c r="AG480" i="13"/>
  <c r="AF480" i="13"/>
  <c r="AC480" i="13"/>
  <c r="T480" i="13"/>
  <c r="S480" i="13"/>
  <c r="O480" i="13"/>
  <c r="AI479" i="13"/>
  <c r="AH479" i="13"/>
  <c r="AG479" i="13"/>
  <c r="AF479" i="13"/>
  <c r="AC479" i="13"/>
  <c r="AD479" i="13" s="1"/>
  <c r="AK479" i="13" s="1"/>
  <c r="T479" i="13"/>
  <c r="S479" i="13"/>
  <c r="O479" i="13"/>
  <c r="AI478" i="13"/>
  <c r="AH478" i="13"/>
  <c r="AG478" i="13"/>
  <c r="AF478" i="13"/>
  <c r="AC478" i="13"/>
  <c r="T478" i="13"/>
  <c r="S478" i="13"/>
  <c r="O478" i="13"/>
  <c r="AI477" i="13"/>
  <c r="AH477" i="13"/>
  <c r="AG477" i="13"/>
  <c r="AF477" i="13"/>
  <c r="AC477" i="13"/>
  <c r="T477" i="13"/>
  <c r="S477" i="13"/>
  <c r="O477" i="13"/>
  <c r="AI476" i="13"/>
  <c r="AH476" i="13"/>
  <c r="AG476" i="13"/>
  <c r="AF476" i="13"/>
  <c r="AC476" i="13"/>
  <c r="T476" i="13"/>
  <c r="S476" i="13"/>
  <c r="O476" i="13"/>
  <c r="AI475" i="13"/>
  <c r="AH475" i="13"/>
  <c r="AG475" i="13"/>
  <c r="AF475" i="13"/>
  <c r="AC475" i="13"/>
  <c r="T475" i="13"/>
  <c r="S475" i="13"/>
  <c r="O475" i="13"/>
  <c r="AI474" i="13"/>
  <c r="AH474" i="13"/>
  <c r="AG474" i="13"/>
  <c r="AF474" i="13"/>
  <c r="AC474" i="13"/>
  <c r="T474" i="13"/>
  <c r="S474" i="13"/>
  <c r="O474" i="13"/>
  <c r="AI473" i="13"/>
  <c r="AH473" i="13"/>
  <c r="AG473" i="13"/>
  <c r="AF473" i="13"/>
  <c r="AC473" i="13"/>
  <c r="T473" i="13"/>
  <c r="S473" i="13"/>
  <c r="O473" i="13"/>
  <c r="AI472" i="13"/>
  <c r="AH472" i="13"/>
  <c r="AG472" i="13"/>
  <c r="AF472" i="13"/>
  <c r="AC472" i="13"/>
  <c r="T472" i="13"/>
  <c r="S472" i="13"/>
  <c r="O472" i="13"/>
  <c r="AI471" i="13"/>
  <c r="AH471" i="13"/>
  <c r="AG471" i="13"/>
  <c r="AF471" i="13"/>
  <c r="AC471" i="13"/>
  <c r="T471" i="13"/>
  <c r="S471" i="13"/>
  <c r="O471" i="13"/>
  <c r="AI470" i="13"/>
  <c r="AH470" i="13"/>
  <c r="AG470" i="13"/>
  <c r="AF470" i="13"/>
  <c r="AC470" i="13"/>
  <c r="AJ470" i="13" s="1"/>
  <c r="T470" i="13"/>
  <c r="S470" i="13"/>
  <c r="O470" i="13"/>
  <c r="AI469" i="13"/>
  <c r="AH469" i="13"/>
  <c r="AG469" i="13"/>
  <c r="AF469" i="13"/>
  <c r="AC469" i="13"/>
  <c r="T469" i="13"/>
  <c r="S469" i="13"/>
  <c r="O469" i="13"/>
  <c r="AI468" i="13"/>
  <c r="AH468" i="13"/>
  <c r="AG468" i="13"/>
  <c r="AF468" i="13"/>
  <c r="AC468" i="13"/>
  <c r="T468" i="13"/>
  <c r="S468" i="13"/>
  <c r="O468" i="13"/>
  <c r="AI467" i="13"/>
  <c r="AH467" i="13"/>
  <c r="AG467" i="13"/>
  <c r="AF467" i="13"/>
  <c r="AC467" i="13"/>
  <c r="T467" i="13"/>
  <c r="S467" i="13"/>
  <c r="O467" i="13"/>
  <c r="AI466" i="13"/>
  <c r="AH466" i="13"/>
  <c r="AG466" i="13"/>
  <c r="AF466" i="13"/>
  <c r="AC466" i="13"/>
  <c r="T466" i="13"/>
  <c r="S466" i="13"/>
  <c r="O466" i="13"/>
  <c r="AI465" i="13"/>
  <c r="AH465" i="13"/>
  <c r="AG465" i="13"/>
  <c r="AF465" i="13"/>
  <c r="AC465" i="13"/>
  <c r="AJ465" i="13" s="1"/>
  <c r="T465" i="13"/>
  <c r="S465" i="13"/>
  <c r="O465" i="13"/>
  <c r="AI464" i="13"/>
  <c r="AH464" i="13"/>
  <c r="AG464" i="13"/>
  <c r="AF464" i="13"/>
  <c r="AC464" i="13"/>
  <c r="AJ464" i="13" s="1"/>
  <c r="T464" i="13"/>
  <c r="S464" i="13"/>
  <c r="O464" i="13"/>
  <c r="AI463" i="13"/>
  <c r="AH463" i="13"/>
  <c r="AG463" i="13"/>
  <c r="AF463" i="13"/>
  <c r="AC463" i="13"/>
  <c r="T463" i="13"/>
  <c r="S463" i="13"/>
  <c r="O463" i="13"/>
  <c r="AI462" i="13"/>
  <c r="AH462" i="13"/>
  <c r="AG462" i="13"/>
  <c r="AF462" i="13"/>
  <c r="AC462" i="13"/>
  <c r="T462" i="13"/>
  <c r="S462" i="13"/>
  <c r="O462" i="13"/>
  <c r="AI461" i="13"/>
  <c r="AH461" i="13"/>
  <c r="AG461" i="13"/>
  <c r="AF461" i="13"/>
  <c r="AC461" i="13"/>
  <c r="T461" i="13"/>
  <c r="S461" i="13"/>
  <c r="O461" i="13"/>
  <c r="AI460" i="13"/>
  <c r="AH460" i="13"/>
  <c r="AG460" i="13"/>
  <c r="AF460" i="13"/>
  <c r="AC460" i="13"/>
  <c r="T460" i="13"/>
  <c r="S460" i="13"/>
  <c r="O460" i="13"/>
  <c r="AI459" i="13"/>
  <c r="AH459" i="13"/>
  <c r="AG459" i="13"/>
  <c r="AF459" i="13"/>
  <c r="AC459" i="13"/>
  <c r="T459" i="13"/>
  <c r="S459" i="13"/>
  <c r="O459" i="13"/>
  <c r="AI458" i="13"/>
  <c r="AH458" i="13"/>
  <c r="AG458" i="13"/>
  <c r="AF458" i="13"/>
  <c r="AC458" i="13"/>
  <c r="AD458" i="13" s="1"/>
  <c r="AK458" i="13" s="1"/>
  <c r="T458" i="13"/>
  <c r="S458" i="13"/>
  <c r="O458" i="13"/>
  <c r="AI457" i="13"/>
  <c r="AH457" i="13"/>
  <c r="AG457" i="13"/>
  <c r="AF457" i="13"/>
  <c r="AC457" i="13"/>
  <c r="T457" i="13"/>
  <c r="S457" i="13"/>
  <c r="O457" i="13"/>
  <c r="AI456" i="13"/>
  <c r="AH456" i="13"/>
  <c r="AG456" i="13"/>
  <c r="AF456" i="13"/>
  <c r="AC456" i="13"/>
  <c r="T456" i="13"/>
  <c r="S456" i="13"/>
  <c r="O456" i="13"/>
  <c r="AI455" i="13"/>
  <c r="AH455" i="13"/>
  <c r="AG455" i="13"/>
  <c r="AF455" i="13"/>
  <c r="AC455" i="13"/>
  <c r="T455" i="13"/>
  <c r="S455" i="13"/>
  <c r="O455" i="13"/>
  <c r="AI454" i="13"/>
  <c r="AH454" i="13"/>
  <c r="AG454" i="13"/>
  <c r="AF454" i="13"/>
  <c r="AC454" i="13"/>
  <c r="T454" i="13"/>
  <c r="S454" i="13"/>
  <c r="O454" i="13"/>
  <c r="AI453" i="13"/>
  <c r="AH453" i="13"/>
  <c r="AG453" i="13"/>
  <c r="AF453" i="13"/>
  <c r="AC453" i="13"/>
  <c r="T453" i="13"/>
  <c r="S453" i="13"/>
  <c r="O453" i="13"/>
  <c r="AI452" i="13"/>
  <c r="AH452" i="13"/>
  <c r="AG452" i="13"/>
  <c r="AF452" i="13"/>
  <c r="AC452" i="13"/>
  <c r="AD452" i="13" s="1"/>
  <c r="AK452" i="13" s="1"/>
  <c r="T452" i="13"/>
  <c r="S452" i="13"/>
  <c r="O452" i="13"/>
  <c r="AI451" i="13"/>
  <c r="AH451" i="13"/>
  <c r="AG451" i="13"/>
  <c r="AF451" i="13"/>
  <c r="AC451" i="13"/>
  <c r="AJ451" i="13" s="1"/>
  <c r="T451" i="13"/>
  <c r="S451" i="13"/>
  <c r="O451" i="13"/>
  <c r="AI450" i="13"/>
  <c r="AH450" i="13"/>
  <c r="AG450" i="13"/>
  <c r="AF450" i="13"/>
  <c r="AC450" i="13"/>
  <c r="T450" i="13"/>
  <c r="S450" i="13"/>
  <c r="O450" i="13"/>
  <c r="AI449" i="13"/>
  <c r="AH449" i="13"/>
  <c r="AG449" i="13"/>
  <c r="AF449" i="13"/>
  <c r="AC449" i="13"/>
  <c r="T449" i="13"/>
  <c r="S449" i="13"/>
  <c r="O449" i="13"/>
  <c r="AI448" i="13"/>
  <c r="AH448" i="13"/>
  <c r="AG448" i="13"/>
  <c r="AF448" i="13"/>
  <c r="AC448" i="13"/>
  <c r="T448" i="13"/>
  <c r="S448" i="13"/>
  <c r="O448" i="13"/>
  <c r="AI447" i="13"/>
  <c r="AH447" i="13"/>
  <c r="AG447" i="13"/>
  <c r="AF447" i="13"/>
  <c r="AC447" i="13"/>
  <c r="AD447" i="13" s="1"/>
  <c r="AK447" i="13" s="1"/>
  <c r="T447" i="13"/>
  <c r="S447" i="13"/>
  <c r="O447" i="13"/>
  <c r="AI446" i="13"/>
  <c r="AH446" i="13"/>
  <c r="AG446" i="13"/>
  <c r="AF446" i="13"/>
  <c r="AC446" i="13"/>
  <c r="AJ446" i="13" s="1"/>
  <c r="T446" i="13"/>
  <c r="S446" i="13"/>
  <c r="O446" i="13"/>
  <c r="AI445" i="13"/>
  <c r="AH445" i="13"/>
  <c r="AG445" i="13"/>
  <c r="AF445" i="13"/>
  <c r="AC445" i="13"/>
  <c r="T445" i="13"/>
  <c r="S445" i="13"/>
  <c r="O445" i="13"/>
  <c r="AI444" i="13"/>
  <c r="AH444" i="13"/>
  <c r="AG444" i="13"/>
  <c r="AF444" i="13"/>
  <c r="AC444" i="13"/>
  <c r="T444" i="13"/>
  <c r="S444" i="13"/>
  <c r="O444" i="13"/>
  <c r="AI443" i="13"/>
  <c r="AH443" i="13"/>
  <c r="AG443" i="13"/>
  <c r="AF443" i="13"/>
  <c r="AC443" i="13"/>
  <c r="T443" i="13"/>
  <c r="S443" i="13"/>
  <c r="O443" i="13"/>
  <c r="AI442" i="13"/>
  <c r="AH442" i="13"/>
  <c r="AG442" i="13"/>
  <c r="AF442" i="13"/>
  <c r="AC442" i="13"/>
  <c r="T442" i="13"/>
  <c r="S442" i="13"/>
  <c r="O442" i="13"/>
  <c r="AI441" i="13"/>
  <c r="AH441" i="13"/>
  <c r="AG441" i="13"/>
  <c r="AF441" i="13"/>
  <c r="AC441" i="13"/>
  <c r="T441" i="13"/>
  <c r="S441" i="13"/>
  <c r="O441" i="13"/>
  <c r="AI440" i="13"/>
  <c r="AH440" i="13"/>
  <c r="AG440" i="13"/>
  <c r="AF440" i="13"/>
  <c r="AC440" i="13"/>
  <c r="T440" i="13"/>
  <c r="S440" i="13"/>
  <c r="O440" i="13"/>
  <c r="AI439" i="13"/>
  <c r="AH439" i="13"/>
  <c r="AG439" i="13"/>
  <c r="AF439" i="13"/>
  <c r="AC439" i="13"/>
  <c r="T439" i="13"/>
  <c r="S439" i="13"/>
  <c r="O439" i="13"/>
  <c r="AI438" i="13"/>
  <c r="AH438" i="13"/>
  <c r="AG438" i="13"/>
  <c r="AF438" i="13"/>
  <c r="AC438" i="13"/>
  <c r="T438" i="13"/>
  <c r="S438" i="13"/>
  <c r="O438" i="13"/>
  <c r="AI437" i="13"/>
  <c r="AH437" i="13"/>
  <c r="AG437" i="13"/>
  <c r="AF437" i="13"/>
  <c r="AC437" i="13"/>
  <c r="AJ437" i="13" s="1"/>
  <c r="T437" i="13"/>
  <c r="S437" i="13"/>
  <c r="O437" i="13"/>
  <c r="AI436" i="13"/>
  <c r="AH436" i="13"/>
  <c r="AG436" i="13"/>
  <c r="AF436" i="13"/>
  <c r="AC436" i="13"/>
  <c r="T436" i="13"/>
  <c r="S436" i="13"/>
  <c r="O436" i="13"/>
  <c r="AI435" i="13"/>
  <c r="AH435" i="13"/>
  <c r="AG435" i="13"/>
  <c r="AF435" i="13"/>
  <c r="AC435" i="13"/>
  <c r="T435" i="13"/>
  <c r="S435" i="13"/>
  <c r="O435" i="13"/>
  <c r="AI434" i="13"/>
  <c r="AH434" i="13"/>
  <c r="AG434" i="13"/>
  <c r="AF434" i="13"/>
  <c r="AC434" i="13"/>
  <c r="AD434" i="13" s="1"/>
  <c r="AK434" i="13" s="1"/>
  <c r="T434" i="13"/>
  <c r="S434" i="13"/>
  <c r="O434" i="13"/>
  <c r="AI433" i="13"/>
  <c r="AH433" i="13"/>
  <c r="AG433" i="13"/>
  <c r="AF433" i="13"/>
  <c r="AC433" i="13"/>
  <c r="T433" i="13"/>
  <c r="S433" i="13"/>
  <c r="O433" i="13"/>
  <c r="AI432" i="13"/>
  <c r="AH432" i="13"/>
  <c r="AG432" i="13"/>
  <c r="AF432" i="13"/>
  <c r="AC432" i="13"/>
  <c r="AJ432" i="13" s="1"/>
  <c r="T432" i="13"/>
  <c r="S432" i="13"/>
  <c r="O432" i="13"/>
  <c r="AI431" i="13"/>
  <c r="AH431" i="13"/>
  <c r="AG431" i="13"/>
  <c r="AF431" i="13"/>
  <c r="AC431" i="13"/>
  <c r="T431" i="13"/>
  <c r="S431" i="13"/>
  <c r="O431" i="13"/>
  <c r="AI430" i="13"/>
  <c r="AH430" i="13"/>
  <c r="AG430" i="13"/>
  <c r="AF430" i="13"/>
  <c r="AC430" i="13"/>
  <c r="T430" i="13"/>
  <c r="S430" i="13"/>
  <c r="O430" i="13"/>
  <c r="AI429" i="13"/>
  <c r="AH429" i="13"/>
  <c r="AG429" i="13"/>
  <c r="AF429" i="13"/>
  <c r="AC429" i="13"/>
  <c r="T429" i="13"/>
  <c r="S429" i="13"/>
  <c r="O429" i="13"/>
  <c r="AI428" i="13"/>
  <c r="AH428" i="13"/>
  <c r="AG428" i="13"/>
  <c r="AF428" i="13"/>
  <c r="AC428" i="13"/>
  <c r="T428" i="13"/>
  <c r="S428" i="13"/>
  <c r="O428" i="13"/>
  <c r="AI427" i="13"/>
  <c r="AH427" i="13"/>
  <c r="AG427" i="13"/>
  <c r="AF427" i="13"/>
  <c r="AC427" i="13"/>
  <c r="T427" i="13"/>
  <c r="S427" i="13"/>
  <c r="O427" i="13"/>
  <c r="AI426" i="13"/>
  <c r="AH426" i="13"/>
  <c r="AG426" i="13"/>
  <c r="AF426" i="13"/>
  <c r="AC426" i="13"/>
  <c r="AJ426" i="13" s="1"/>
  <c r="T426" i="13"/>
  <c r="S426" i="13"/>
  <c r="O426" i="13"/>
  <c r="AI425" i="13"/>
  <c r="AH425" i="13"/>
  <c r="AG425" i="13"/>
  <c r="AF425" i="13"/>
  <c r="AC425" i="13"/>
  <c r="AJ425" i="13" s="1"/>
  <c r="T425" i="13"/>
  <c r="S425" i="13"/>
  <c r="O425" i="13"/>
  <c r="AI424" i="13"/>
  <c r="AH424" i="13"/>
  <c r="AG424" i="13"/>
  <c r="AF424" i="13"/>
  <c r="AC424" i="13"/>
  <c r="T424" i="13"/>
  <c r="S424" i="13"/>
  <c r="O424" i="13"/>
  <c r="AI423" i="13"/>
  <c r="AH423" i="13"/>
  <c r="AG423" i="13"/>
  <c r="AF423" i="13"/>
  <c r="AC423" i="13"/>
  <c r="T423" i="13"/>
  <c r="S423" i="13"/>
  <c r="O423" i="13"/>
  <c r="AI422" i="13"/>
  <c r="AH422" i="13"/>
  <c r="AG422" i="13"/>
  <c r="AF422" i="13"/>
  <c r="AC422" i="13"/>
  <c r="T422" i="13"/>
  <c r="S422" i="13"/>
  <c r="O422" i="13"/>
  <c r="AI421" i="13"/>
  <c r="AH421" i="13"/>
  <c r="AG421" i="13"/>
  <c r="AF421" i="13"/>
  <c r="AC421" i="13"/>
  <c r="T421" i="13"/>
  <c r="S421" i="13"/>
  <c r="O421" i="13"/>
  <c r="AI420" i="13"/>
  <c r="AH420" i="13"/>
  <c r="AG420" i="13"/>
  <c r="AF420" i="13"/>
  <c r="AC420" i="13"/>
  <c r="T420" i="13"/>
  <c r="S420" i="13"/>
  <c r="O420" i="13"/>
  <c r="AI419" i="13"/>
  <c r="AH419" i="13"/>
  <c r="AG419" i="13"/>
  <c r="AF419" i="13"/>
  <c r="AC419" i="13"/>
  <c r="T419" i="13"/>
  <c r="S419" i="13"/>
  <c r="O419" i="13"/>
  <c r="AI418" i="13"/>
  <c r="AH418" i="13"/>
  <c r="AG418" i="13"/>
  <c r="AF418" i="13"/>
  <c r="AC418" i="13"/>
  <c r="T418" i="13"/>
  <c r="S418" i="13"/>
  <c r="O418" i="13"/>
  <c r="AI417" i="13"/>
  <c r="AH417" i="13"/>
  <c r="AG417" i="13"/>
  <c r="AF417" i="13"/>
  <c r="AC417" i="13"/>
  <c r="T417" i="13"/>
  <c r="S417" i="13"/>
  <c r="O417" i="13"/>
  <c r="AI416" i="13"/>
  <c r="AH416" i="13"/>
  <c r="AG416" i="13"/>
  <c r="AF416" i="13"/>
  <c r="AC416" i="13"/>
  <c r="T416" i="13"/>
  <c r="S416" i="13"/>
  <c r="O416" i="13"/>
  <c r="AI415" i="13"/>
  <c r="AH415" i="13"/>
  <c r="AG415" i="13"/>
  <c r="AF415" i="13"/>
  <c r="AC415" i="13"/>
  <c r="T415" i="13"/>
  <c r="S415" i="13"/>
  <c r="O415" i="13"/>
  <c r="AI414" i="13"/>
  <c r="AH414" i="13"/>
  <c r="AG414" i="13"/>
  <c r="AF414" i="13"/>
  <c r="AC414" i="13"/>
  <c r="AJ414" i="13" s="1"/>
  <c r="T414" i="13"/>
  <c r="S414" i="13"/>
  <c r="O414" i="13"/>
  <c r="AI413" i="13"/>
  <c r="AH413" i="13"/>
  <c r="AG413" i="13"/>
  <c r="AF413" i="13"/>
  <c r="AC413" i="13"/>
  <c r="AJ413" i="13" s="1"/>
  <c r="T413" i="13"/>
  <c r="S413" i="13"/>
  <c r="O413" i="13"/>
  <c r="AI412" i="13"/>
  <c r="AH412" i="13"/>
  <c r="AG412" i="13"/>
  <c r="AF412" i="13"/>
  <c r="AC412" i="13"/>
  <c r="T412" i="13"/>
  <c r="S412" i="13"/>
  <c r="O412" i="13"/>
  <c r="AI411" i="13"/>
  <c r="AH411" i="13"/>
  <c r="AG411" i="13"/>
  <c r="AF411" i="13"/>
  <c r="AC411" i="13"/>
  <c r="T411" i="13"/>
  <c r="S411" i="13"/>
  <c r="O411" i="13"/>
  <c r="AI410" i="13"/>
  <c r="AH410" i="13"/>
  <c r="AG410" i="13"/>
  <c r="AF410" i="13"/>
  <c r="AC410" i="13"/>
  <c r="T410" i="13"/>
  <c r="S410" i="13"/>
  <c r="O410" i="13"/>
  <c r="AI409" i="13"/>
  <c r="AH409" i="13"/>
  <c r="AG409" i="13"/>
  <c r="AF409" i="13"/>
  <c r="AC409" i="13"/>
  <c r="T409" i="13"/>
  <c r="S409" i="13"/>
  <c r="O409" i="13"/>
  <c r="AI408" i="13"/>
  <c r="AH408" i="13"/>
  <c r="AG408" i="13"/>
  <c r="AF408" i="13"/>
  <c r="AC408" i="13"/>
  <c r="T408" i="13"/>
  <c r="S408" i="13"/>
  <c r="O408" i="13"/>
  <c r="AI407" i="13"/>
  <c r="AH407" i="13"/>
  <c r="AG407" i="13"/>
  <c r="AF407" i="13"/>
  <c r="AC407" i="13"/>
  <c r="T407" i="13"/>
  <c r="S407" i="13"/>
  <c r="O407" i="13"/>
  <c r="AI406" i="13"/>
  <c r="AH406" i="13"/>
  <c r="AG406" i="13"/>
  <c r="AF406" i="13"/>
  <c r="AC406" i="13"/>
  <c r="T406" i="13"/>
  <c r="S406" i="13"/>
  <c r="O406" i="13"/>
  <c r="AI405" i="13"/>
  <c r="AH405" i="13"/>
  <c r="AG405" i="13"/>
  <c r="AF405" i="13"/>
  <c r="AC405" i="13"/>
  <c r="T405" i="13"/>
  <c r="S405" i="13"/>
  <c r="O405" i="13"/>
  <c r="AI404" i="13"/>
  <c r="AH404" i="13"/>
  <c r="AG404" i="13"/>
  <c r="AF404" i="13"/>
  <c r="AC404" i="13"/>
  <c r="T404" i="13"/>
  <c r="S404" i="13"/>
  <c r="O404" i="13"/>
  <c r="AI403" i="13"/>
  <c r="AH403" i="13"/>
  <c r="AG403" i="13"/>
  <c r="AF403" i="13"/>
  <c r="AC403" i="13"/>
  <c r="T403" i="13"/>
  <c r="S403" i="13"/>
  <c r="O403" i="13"/>
  <c r="AI402" i="13"/>
  <c r="AH402" i="13"/>
  <c r="AG402" i="13"/>
  <c r="AF402" i="13"/>
  <c r="AC402" i="13"/>
  <c r="T402" i="13"/>
  <c r="S402" i="13"/>
  <c r="O402" i="13"/>
  <c r="AI401" i="13"/>
  <c r="AH401" i="13"/>
  <c r="AG401" i="13"/>
  <c r="AF401" i="13"/>
  <c r="AC401" i="13"/>
  <c r="T401" i="13"/>
  <c r="S401" i="13"/>
  <c r="O401" i="13"/>
  <c r="AI400" i="13"/>
  <c r="AH400" i="13"/>
  <c r="AG400" i="13"/>
  <c r="AF400" i="13"/>
  <c r="AC400" i="13"/>
  <c r="T400" i="13"/>
  <c r="S400" i="13"/>
  <c r="O400" i="13"/>
  <c r="AI399" i="13"/>
  <c r="AH399" i="13"/>
  <c r="AG399" i="13"/>
  <c r="AF399" i="13"/>
  <c r="AC399" i="13"/>
  <c r="AD399" i="13" s="1"/>
  <c r="AK399" i="13" s="1"/>
  <c r="T399" i="13"/>
  <c r="S399" i="13"/>
  <c r="O399" i="13"/>
  <c r="AI398" i="13"/>
  <c r="AH398" i="13"/>
  <c r="AG398" i="13"/>
  <c r="AF398" i="13"/>
  <c r="AC398" i="13"/>
  <c r="AD398" i="13" s="1"/>
  <c r="T398" i="13"/>
  <c r="S398" i="13"/>
  <c r="O398" i="13"/>
  <c r="AI397" i="13"/>
  <c r="AH397" i="13"/>
  <c r="AG397" i="13"/>
  <c r="AF397" i="13"/>
  <c r="AC397" i="13"/>
  <c r="T397" i="13"/>
  <c r="S397" i="13"/>
  <c r="O397" i="13"/>
  <c r="AI396" i="13"/>
  <c r="AH396" i="13"/>
  <c r="AG396" i="13"/>
  <c r="AF396" i="13"/>
  <c r="AC396" i="13"/>
  <c r="AD396" i="13" s="1"/>
  <c r="AK396" i="13" s="1"/>
  <c r="T396" i="13"/>
  <c r="S396" i="13"/>
  <c r="O396" i="13"/>
  <c r="AI395" i="13"/>
  <c r="AH395" i="13"/>
  <c r="AG395" i="13"/>
  <c r="AF395" i="13"/>
  <c r="AC395" i="13"/>
  <c r="T395" i="13"/>
  <c r="S395" i="13"/>
  <c r="O395" i="13"/>
  <c r="AI394" i="13"/>
  <c r="AH394" i="13"/>
  <c r="AG394" i="13"/>
  <c r="AF394" i="13"/>
  <c r="AC394" i="13"/>
  <c r="AD394" i="13" s="1"/>
  <c r="AK394" i="13" s="1"/>
  <c r="T394" i="13"/>
  <c r="S394" i="13"/>
  <c r="O394" i="13"/>
  <c r="AI393" i="13"/>
  <c r="AH393" i="13"/>
  <c r="AG393" i="13"/>
  <c r="AF393" i="13"/>
  <c r="AC393" i="13"/>
  <c r="T393" i="13"/>
  <c r="S393" i="13"/>
  <c r="O393" i="13"/>
  <c r="AI392" i="13"/>
  <c r="AH392" i="13"/>
  <c r="AG392" i="13"/>
  <c r="AF392" i="13"/>
  <c r="AC392" i="13"/>
  <c r="T392" i="13"/>
  <c r="S392" i="13"/>
  <c r="O392" i="13"/>
  <c r="AI391" i="13"/>
  <c r="AH391" i="13"/>
  <c r="AG391" i="13"/>
  <c r="AF391" i="13"/>
  <c r="AC391" i="13"/>
  <c r="T391" i="13"/>
  <c r="S391" i="13"/>
  <c r="O391" i="13"/>
  <c r="AI390" i="13"/>
  <c r="AH390" i="13"/>
  <c r="AG390" i="13"/>
  <c r="AF390" i="13"/>
  <c r="AC390" i="13"/>
  <c r="T390" i="13"/>
  <c r="S390" i="13"/>
  <c r="O390" i="13"/>
  <c r="AI389" i="13"/>
  <c r="AH389" i="13"/>
  <c r="AG389" i="13"/>
  <c r="AF389" i="13"/>
  <c r="AC389" i="13"/>
  <c r="AJ389" i="13" s="1"/>
  <c r="T389" i="13"/>
  <c r="S389" i="13"/>
  <c r="O389" i="13"/>
  <c r="AI388" i="13"/>
  <c r="AH388" i="13"/>
  <c r="AG388" i="13"/>
  <c r="AF388" i="13"/>
  <c r="AC388" i="13"/>
  <c r="T388" i="13"/>
  <c r="S388" i="13"/>
  <c r="O388" i="13"/>
  <c r="AI387" i="13"/>
  <c r="AH387" i="13"/>
  <c r="AG387" i="13"/>
  <c r="AF387" i="13"/>
  <c r="AC387" i="13"/>
  <c r="T387" i="13"/>
  <c r="S387" i="13"/>
  <c r="O387" i="13"/>
  <c r="AI386" i="13"/>
  <c r="AH386" i="13"/>
  <c r="AG386" i="13"/>
  <c r="AF386" i="13"/>
  <c r="AC386" i="13"/>
  <c r="T386" i="13"/>
  <c r="S386" i="13"/>
  <c r="O386" i="13"/>
  <c r="AI385" i="13"/>
  <c r="AH385" i="13"/>
  <c r="AG385" i="13"/>
  <c r="AF385" i="13"/>
  <c r="AC385" i="13"/>
  <c r="T385" i="13"/>
  <c r="S385" i="13"/>
  <c r="O385" i="13"/>
  <c r="AI384" i="13"/>
  <c r="AH384" i="13"/>
  <c r="AG384" i="13"/>
  <c r="AF384" i="13"/>
  <c r="AC384" i="13"/>
  <c r="AD384" i="13" s="1"/>
  <c r="AK384" i="13" s="1"/>
  <c r="T384" i="13"/>
  <c r="S384" i="13"/>
  <c r="O384" i="13"/>
  <c r="AI383" i="13"/>
  <c r="AH383" i="13"/>
  <c r="AG383" i="13"/>
  <c r="AF383" i="13"/>
  <c r="AC383" i="13"/>
  <c r="T383" i="13"/>
  <c r="S383" i="13"/>
  <c r="O383" i="13"/>
  <c r="AI382" i="13"/>
  <c r="AH382" i="13"/>
  <c r="AG382" i="13"/>
  <c r="AF382" i="13"/>
  <c r="AC382" i="13"/>
  <c r="T382" i="13"/>
  <c r="S382" i="13"/>
  <c r="O382" i="13"/>
  <c r="AI381" i="13"/>
  <c r="AH381" i="13"/>
  <c r="AG381" i="13"/>
  <c r="AF381" i="13"/>
  <c r="AC381" i="13"/>
  <c r="T381" i="13"/>
  <c r="S381" i="13"/>
  <c r="O381" i="13"/>
  <c r="AI380" i="13"/>
  <c r="AH380" i="13"/>
  <c r="AG380" i="13"/>
  <c r="AF380" i="13"/>
  <c r="AC380" i="13"/>
  <c r="T380" i="13"/>
  <c r="S380" i="13"/>
  <c r="O380" i="13"/>
  <c r="AI379" i="13"/>
  <c r="AH379" i="13"/>
  <c r="AG379" i="13"/>
  <c r="AF379" i="13"/>
  <c r="AC379" i="13"/>
  <c r="T379" i="13"/>
  <c r="S379" i="13"/>
  <c r="O379" i="13"/>
  <c r="AI378" i="13"/>
  <c r="AH378" i="13"/>
  <c r="AG378" i="13"/>
  <c r="AF378" i="13"/>
  <c r="AC378" i="13"/>
  <c r="T378" i="13"/>
  <c r="S378" i="13"/>
  <c r="O378" i="13"/>
  <c r="AI377" i="13"/>
  <c r="AH377" i="13"/>
  <c r="AG377" i="13"/>
  <c r="AF377" i="13"/>
  <c r="AC377" i="13"/>
  <c r="AD377" i="13" s="1"/>
  <c r="AK377" i="13" s="1"/>
  <c r="T377" i="13"/>
  <c r="S377" i="13"/>
  <c r="O377" i="13"/>
  <c r="AI376" i="13"/>
  <c r="AH376" i="13"/>
  <c r="AG376" i="13"/>
  <c r="AF376" i="13"/>
  <c r="AC376" i="13"/>
  <c r="T376" i="13"/>
  <c r="S376" i="13"/>
  <c r="O376" i="13"/>
  <c r="AI375" i="13"/>
  <c r="AH375" i="13"/>
  <c r="AG375" i="13"/>
  <c r="AF375" i="13"/>
  <c r="AC375" i="13"/>
  <c r="T375" i="13"/>
  <c r="S375" i="13"/>
  <c r="O375" i="13"/>
  <c r="AI374" i="13"/>
  <c r="AH374" i="13"/>
  <c r="AG374" i="13"/>
  <c r="AF374" i="13"/>
  <c r="AC374" i="13"/>
  <c r="T374" i="13"/>
  <c r="S374" i="13"/>
  <c r="O374" i="13"/>
  <c r="AI373" i="13"/>
  <c r="AH373" i="13"/>
  <c r="AG373" i="13"/>
  <c r="AF373" i="13"/>
  <c r="AC373" i="13"/>
  <c r="T373" i="13"/>
  <c r="S373" i="13"/>
  <c r="O373" i="13"/>
  <c r="AI372" i="13"/>
  <c r="AH372" i="13"/>
  <c r="AG372" i="13"/>
  <c r="AF372" i="13"/>
  <c r="AC372" i="13"/>
  <c r="T372" i="13"/>
  <c r="S372" i="13"/>
  <c r="O372" i="13"/>
  <c r="AI371" i="13"/>
  <c r="AH371" i="13"/>
  <c r="AG371" i="13"/>
  <c r="AF371" i="13"/>
  <c r="AC371" i="13"/>
  <c r="T371" i="13"/>
  <c r="S371" i="13"/>
  <c r="O371" i="13"/>
  <c r="AI370" i="13"/>
  <c r="AH370" i="13"/>
  <c r="AG370" i="13"/>
  <c r="AF370" i="13"/>
  <c r="AC370" i="13"/>
  <c r="T370" i="13"/>
  <c r="S370" i="13"/>
  <c r="O370" i="13"/>
  <c r="AI369" i="13"/>
  <c r="AH369" i="13"/>
  <c r="AG369" i="13"/>
  <c r="AF369" i="13"/>
  <c r="AC369" i="13"/>
  <c r="T369" i="13"/>
  <c r="S369" i="13"/>
  <c r="O369" i="13"/>
  <c r="AI368" i="13"/>
  <c r="AH368" i="13"/>
  <c r="AG368" i="13"/>
  <c r="AF368" i="13"/>
  <c r="AC368" i="13"/>
  <c r="T368" i="13"/>
  <c r="S368" i="13"/>
  <c r="O368" i="13"/>
  <c r="AI367" i="13"/>
  <c r="AH367" i="13"/>
  <c r="AG367" i="13"/>
  <c r="AF367" i="13"/>
  <c r="AC367" i="13"/>
  <c r="T367" i="13"/>
  <c r="S367" i="13"/>
  <c r="O367" i="13"/>
  <c r="AI366" i="13"/>
  <c r="AH366" i="13"/>
  <c r="AG366" i="13"/>
  <c r="AF366" i="13"/>
  <c r="AC366" i="13"/>
  <c r="T366" i="13"/>
  <c r="S366" i="13"/>
  <c r="O366" i="13"/>
  <c r="AI365" i="13"/>
  <c r="AH365" i="13"/>
  <c r="AG365" i="13"/>
  <c r="AF365" i="13"/>
  <c r="AC365" i="13"/>
  <c r="T365" i="13"/>
  <c r="S365" i="13"/>
  <c r="O365" i="13"/>
  <c r="AI364" i="13"/>
  <c r="AH364" i="13"/>
  <c r="AG364" i="13"/>
  <c r="AF364" i="13"/>
  <c r="AC364" i="13"/>
  <c r="T364" i="13"/>
  <c r="S364" i="13"/>
  <c r="O364" i="13"/>
  <c r="AI363" i="13"/>
  <c r="AH363" i="13"/>
  <c r="AG363" i="13"/>
  <c r="AF363" i="13"/>
  <c r="AC363" i="13"/>
  <c r="T363" i="13"/>
  <c r="S363" i="13"/>
  <c r="O363" i="13"/>
  <c r="AI362" i="13"/>
  <c r="AH362" i="13"/>
  <c r="AG362" i="13"/>
  <c r="AF362" i="13"/>
  <c r="AC362" i="13"/>
  <c r="T362" i="13"/>
  <c r="S362" i="13"/>
  <c r="O362" i="13"/>
  <c r="AI361" i="13"/>
  <c r="AH361" i="13"/>
  <c r="AG361" i="13"/>
  <c r="AF361" i="13"/>
  <c r="AC361" i="13"/>
  <c r="AJ361" i="13" s="1"/>
  <c r="T361" i="13"/>
  <c r="S361" i="13"/>
  <c r="O361" i="13"/>
  <c r="AI360" i="13"/>
  <c r="AH360" i="13"/>
  <c r="AG360" i="13"/>
  <c r="AF360" i="13"/>
  <c r="AC360" i="13"/>
  <c r="T360" i="13"/>
  <c r="S360" i="13"/>
  <c r="O360" i="13"/>
  <c r="AI359" i="13"/>
  <c r="AH359" i="13"/>
  <c r="AG359" i="13"/>
  <c r="AF359" i="13"/>
  <c r="AC359" i="13"/>
  <c r="T359" i="13"/>
  <c r="S359" i="13"/>
  <c r="O359" i="13"/>
  <c r="AI358" i="13"/>
  <c r="AH358" i="13"/>
  <c r="AG358" i="13"/>
  <c r="AF358" i="13"/>
  <c r="AC358" i="13"/>
  <c r="T358" i="13"/>
  <c r="S358" i="13"/>
  <c r="O358" i="13"/>
  <c r="AI357" i="13"/>
  <c r="AH357" i="13"/>
  <c r="AG357" i="13"/>
  <c r="AF357" i="13"/>
  <c r="AC357" i="13"/>
  <c r="T357" i="13"/>
  <c r="S357" i="13"/>
  <c r="O357" i="13"/>
  <c r="AI356" i="13"/>
  <c r="AH356" i="13"/>
  <c r="AG356" i="13"/>
  <c r="AF356" i="13"/>
  <c r="AC356" i="13"/>
  <c r="T356" i="13"/>
  <c r="S356" i="13"/>
  <c r="O356" i="13"/>
  <c r="AI355" i="13"/>
  <c r="AH355" i="13"/>
  <c r="AG355" i="13"/>
  <c r="AF355" i="13"/>
  <c r="AC355" i="13"/>
  <c r="AD355" i="13" s="1"/>
  <c r="AK355" i="13" s="1"/>
  <c r="T355" i="13"/>
  <c r="S355" i="13"/>
  <c r="O355" i="13"/>
  <c r="AI354" i="13"/>
  <c r="AH354" i="13"/>
  <c r="AG354" i="13"/>
  <c r="AF354" i="13"/>
  <c r="AC354" i="13"/>
  <c r="T354" i="13"/>
  <c r="S354" i="13"/>
  <c r="O354" i="13"/>
  <c r="AI353" i="13"/>
  <c r="AH353" i="13"/>
  <c r="AG353" i="13"/>
  <c r="AF353" i="13"/>
  <c r="AC353" i="13"/>
  <c r="T353" i="13"/>
  <c r="S353" i="13"/>
  <c r="O353" i="13"/>
  <c r="AI352" i="13"/>
  <c r="AH352" i="13"/>
  <c r="AG352" i="13"/>
  <c r="AF352" i="13"/>
  <c r="AC352" i="13"/>
  <c r="T352" i="13"/>
  <c r="S352" i="13"/>
  <c r="O352" i="13"/>
  <c r="AI351" i="13"/>
  <c r="AH351" i="13"/>
  <c r="AG351" i="13"/>
  <c r="AF351" i="13"/>
  <c r="AC351" i="13"/>
  <c r="T351" i="13"/>
  <c r="S351" i="13"/>
  <c r="O351" i="13"/>
  <c r="AI350" i="13"/>
  <c r="AH350" i="13"/>
  <c r="AG350" i="13"/>
  <c r="AF350" i="13"/>
  <c r="AC350" i="13"/>
  <c r="T350" i="13"/>
  <c r="S350" i="13"/>
  <c r="O350" i="13"/>
  <c r="AI349" i="13"/>
  <c r="AH349" i="13"/>
  <c r="AG349" i="13"/>
  <c r="AF349" i="13"/>
  <c r="AC349" i="13"/>
  <c r="T349" i="13"/>
  <c r="S349" i="13"/>
  <c r="O349" i="13"/>
  <c r="AI348" i="13"/>
  <c r="AH348" i="13"/>
  <c r="AG348" i="13"/>
  <c r="AF348" i="13"/>
  <c r="AC348" i="13"/>
  <c r="T348" i="13"/>
  <c r="S348" i="13"/>
  <c r="O348" i="13"/>
  <c r="AI347" i="13"/>
  <c r="AH347" i="13"/>
  <c r="AG347" i="13"/>
  <c r="AF347" i="13"/>
  <c r="AC347" i="13"/>
  <c r="T347" i="13"/>
  <c r="S347" i="13"/>
  <c r="O347" i="13"/>
  <c r="AI346" i="13"/>
  <c r="AH346" i="13"/>
  <c r="AG346" i="13"/>
  <c r="AF346" i="13"/>
  <c r="AC346" i="13"/>
  <c r="T346" i="13"/>
  <c r="S346" i="13"/>
  <c r="O346" i="13"/>
  <c r="AI345" i="13"/>
  <c r="AH345" i="13"/>
  <c r="AG345" i="13"/>
  <c r="AF345" i="13"/>
  <c r="AC345" i="13"/>
  <c r="T345" i="13"/>
  <c r="S345" i="13"/>
  <c r="O345" i="13"/>
  <c r="AI344" i="13"/>
  <c r="AH344" i="13"/>
  <c r="AG344" i="13"/>
  <c r="AF344" i="13"/>
  <c r="AC344" i="13"/>
  <c r="T344" i="13"/>
  <c r="S344" i="13"/>
  <c r="O344" i="13"/>
  <c r="AI343" i="13"/>
  <c r="AH343" i="13"/>
  <c r="AG343" i="13"/>
  <c r="AF343" i="13"/>
  <c r="AC343" i="13"/>
  <c r="T343" i="13"/>
  <c r="S343" i="13"/>
  <c r="O343" i="13"/>
  <c r="AI342" i="13"/>
  <c r="AH342" i="13"/>
  <c r="AG342" i="13"/>
  <c r="AF342" i="13"/>
  <c r="AC342" i="13"/>
  <c r="T342" i="13"/>
  <c r="S342" i="13"/>
  <c r="O342" i="13"/>
  <c r="AI341" i="13"/>
  <c r="AH341" i="13"/>
  <c r="AG341" i="13"/>
  <c r="AF341" i="13"/>
  <c r="AC341" i="13"/>
  <c r="T341" i="13"/>
  <c r="S341" i="13"/>
  <c r="O341" i="13"/>
  <c r="AI340" i="13"/>
  <c r="AH340" i="13"/>
  <c r="AG340" i="13"/>
  <c r="AF340" i="13"/>
  <c r="AC340" i="13"/>
  <c r="T340" i="13"/>
  <c r="S340" i="13"/>
  <c r="O340" i="13"/>
  <c r="AI339" i="13"/>
  <c r="AH339" i="13"/>
  <c r="AG339" i="13"/>
  <c r="AF339" i="13"/>
  <c r="AC339" i="13"/>
  <c r="AJ339" i="13" s="1"/>
  <c r="T339" i="13"/>
  <c r="S339" i="13"/>
  <c r="O339" i="13"/>
  <c r="AI338" i="13"/>
  <c r="AH338" i="13"/>
  <c r="AG338" i="13"/>
  <c r="AF338" i="13"/>
  <c r="AC338" i="13"/>
  <c r="T338" i="13"/>
  <c r="S338" i="13"/>
  <c r="O338" i="13"/>
  <c r="AI337" i="13"/>
  <c r="AH337" i="13"/>
  <c r="AG337" i="13"/>
  <c r="AF337" i="13"/>
  <c r="AC337" i="13"/>
  <c r="T337" i="13"/>
  <c r="S337" i="13"/>
  <c r="O337" i="13"/>
  <c r="AI336" i="13"/>
  <c r="AH336" i="13"/>
  <c r="AG336" i="13"/>
  <c r="AF336" i="13"/>
  <c r="AC336" i="13"/>
  <c r="T336" i="13"/>
  <c r="S336" i="13"/>
  <c r="O336" i="13"/>
  <c r="AI335" i="13"/>
  <c r="AH335" i="13"/>
  <c r="AG335" i="13"/>
  <c r="AF335" i="13"/>
  <c r="AC335" i="13"/>
  <c r="AJ335" i="13" s="1"/>
  <c r="T335" i="13"/>
  <c r="S335" i="13"/>
  <c r="O335" i="13"/>
  <c r="AI334" i="13"/>
  <c r="AH334" i="13"/>
  <c r="AG334" i="13"/>
  <c r="AF334" i="13"/>
  <c r="AC334" i="13"/>
  <c r="T334" i="13"/>
  <c r="S334" i="13"/>
  <c r="O334" i="13"/>
  <c r="AI333" i="13"/>
  <c r="AH333" i="13"/>
  <c r="AG333" i="13"/>
  <c r="AF333" i="13"/>
  <c r="AC333" i="13"/>
  <c r="T333" i="13"/>
  <c r="S333" i="13"/>
  <c r="O333" i="13"/>
  <c r="AI332" i="13"/>
  <c r="AH332" i="13"/>
  <c r="AG332" i="13"/>
  <c r="AF332" i="13"/>
  <c r="AC332" i="13"/>
  <c r="T332" i="13"/>
  <c r="S332" i="13"/>
  <c r="O332" i="13"/>
  <c r="AI331" i="13"/>
  <c r="AH331" i="13"/>
  <c r="AG331" i="13"/>
  <c r="AF331" i="13"/>
  <c r="AC331" i="13"/>
  <c r="T331" i="13"/>
  <c r="S331" i="13"/>
  <c r="O331" i="13"/>
  <c r="AI330" i="13"/>
  <c r="AH330" i="13"/>
  <c r="AG330" i="13"/>
  <c r="AF330" i="13"/>
  <c r="AC330" i="13"/>
  <c r="T330" i="13"/>
  <c r="S330" i="13"/>
  <c r="O330" i="13"/>
  <c r="AI329" i="13"/>
  <c r="AH329" i="13"/>
  <c r="AG329" i="13"/>
  <c r="AF329" i="13"/>
  <c r="AC329" i="13"/>
  <c r="T329" i="13"/>
  <c r="S329" i="13"/>
  <c r="O329" i="13"/>
  <c r="AI328" i="13"/>
  <c r="AH328" i="13"/>
  <c r="AG328" i="13"/>
  <c r="AF328" i="13"/>
  <c r="AC328" i="13"/>
  <c r="T328" i="13"/>
  <c r="S328" i="13"/>
  <c r="O328" i="13"/>
  <c r="AI327" i="13"/>
  <c r="AH327" i="13"/>
  <c r="AG327" i="13"/>
  <c r="AF327" i="13"/>
  <c r="AC327" i="13"/>
  <c r="T327" i="13"/>
  <c r="S327" i="13"/>
  <c r="O327" i="13"/>
  <c r="AI326" i="13"/>
  <c r="AH326" i="13"/>
  <c r="AG326" i="13"/>
  <c r="AF326" i="13"/>
  <c r="AC326" i="13"/>
  <c r="T326" i="13"/>
  <c r="S326" i="13"/>
  <c r="O326" i="13"/>
  <c r="AI325" i="13"/>
  <c r="AH325" i="13"/>
  <c r="AG325" i="13"/>
  <c r="AF325" i="13"/>
  <c r="AC325" i="13"/>
  <c r="T325" i="13"/>
  <c r="S325" i="13"/>
  <c r="O325" i="13"/>
  <c r="AI324" i="13"/>
  <c r="AH324" i="13"/>
  <c r="AG324" i="13"/>
  <c r="AF324" i="13"/>
  <c r="AC324" i="13"/>
  <c r="T324" i="13"/>
  <c r="S324" i="13"/>
  <c r="O324" i="13"/>
  <c r="AI323" i="13"/>
  <c r="AH323" i="13"/>
  <c r="AG323" i="13"/>
  <c r="AF323" i="13"/>
  <c r="AC323" i="13"/>
  <c r="T323" i="13"/>
  <c r="S323" i="13"/>
  <c r="O323" i="13"/>
  <c r="AI322" i="13"/>
  <c r="AH322" i="13"/>
  <c r="AG322" i="13"/>
  <c r="AF322" i="13"/>
  <c r="AC322" i="13"/>
  <c r="T322" i="13"/>
  <c r="S322" i="13"/>
  <c r="O322" i="13"/>
  <c r="AI321" i="13"/>
  <c r="AH321" i="13"/>
  <c r="AG321" i="13"/>
  <c r="AF321" i="13"/>
  <c r="AC321" i="13"/>
  <c r="T321" i="13"/>
  <c r="S321" i="13"/>
  <c r="O321" i="13"/>
  <c r="AI320" i="13"/>
  <c r="AH320" i="13"/>
  <c r="AG320" i="13"/>
  <c r="AF320" i="13"/>
  <c r="AC320" i="13"/>
  <c r="T320" i="13"/>
  <c r="S320" i="13"/>
  <c r="O320" i="13"/>
  <c r="AI319" i="13"/>
  <c r="AH319" i="13"/>
  <c r="AG319" i="13"/>
  <c r="AF319" i="13"/>
  <c r="AC319" i="13"/>
  <c r="T319" i="13"/>
  <c r="S319" i="13"/>
  <c r="O319" i="13"/>
  <c r="AI318" i="13"/>
  <c r="AH318" i="13"/>
  <c r="AG318" i="13"/>
  <c r="AF318" i="13"/>
  <c r="AC318" i="13"/>
  <c r="T318" i="13"/>
  <c r="S318" i="13"/>
  <c r="O318" i="13"/>
  <c r="AI317" i="13"/>
  <c r="AH317" i="13"/>
  <c r="AG317" i="13"/>
  <c r="AF317" i="13"/>
  <c r="AC317" i="13"/>
  <c r="T317" i="13"/>
  <c r="S317" i="13"/>
  <c r="O317" i="13"/>
  <c r="AI316" i="13"/>
  <c r="AH316" i="13"/>
  <c r="AG316" i="13"/>
  <c r="AF316" i="13"/>
  <c r="AC316" i="13"/>
  <c r="T316" i="13"/>
  <c r="S316" i="13"/>
  <c r="O316" i="13"/>
  <c r="AI315" i="13"/>
  <c r="AH315" i="13"/>
  <c r="AG315" i="13"/>
  <c r="AF315" i="13"/>
  <c r="AC315" i="13"/>
  <c r="T315" i="13"/>
  <c r="S315" i="13"/>
  <c r="O315" i="13"/>
  <c r="AI314" i="13"/>
  <c r="AH314" i="13"/>
  <c r="AG314" i="13"/>
  <c r="AF314" i="13"/>
  <c r="AC314" i="13"/>
  <c r="T314" i="13"/>
  <c r="S314" i="13"/>
  <c r="O314" i="13"/>
  <c r="AI313" i="13"/>
  <c r="AH313" i="13"/>
  <c r="AG313" i="13"/>
  <c r="AF313" i="13"/>
  <c r="AC313" i="13"/>
  <c r="AJ313" i="13" s="1"/>
  <c r="T313" i="13"/>
  <c r="S313" i="13"/>
  <c r="O313" i="13"/>
  <c r="AI312" i="13"/>
  <c r="AH312" i="13"/>
  <c r="AG312" i="13"/>
  <c r="AF312" i="13"/>
  <c r="AC312" i="13"/>
  <c r="T312" i="13"/>
  <c r="S312" i="13"/>
  <c r="O312" i="13"/>
  <c r="AI311" i="13"/>
  <c r="AH311" i="13"/>
  <c r="AG311" i="13"/>
  <c r="AF311" i="13"/>
  <c r="AC311" i="13"/>
  <c r="AD311" i="13" s="1"/>
  <c r="AK311" i="13" s="1"/>
  <c r="T311" i="13"/>
  <c r="S311" i="13"/>
  <c r="O311" i="13"/>
  <c r="AI310" i="13"/>
  <c r="AH310" i="13"/>
  <c r="AG310" i="13"/>
  <c r="AF310" i="13"/>
  <c r="AC310" i="13"/>
  <c r="T310" i="13"/>
  <c r="S310" i="13"/>
  <c r="O310" i="13"/>
  <c r="AI309" i="13"/>
  <c r="AH309" i="13"/>
  <c r="AG309" i="13"/>
  <c r="AF309" i="13"/>
  <c r="AC309" i="13"/>
  <c r="T309" i="13"/>
  <c r="S309" i="13"/>
  <c r="O309" i="13"/>
  <c r="AI308" i="13"/>
  <c r="AH308" i="13"/>
  <c r="AG308" i="13"/>
  <c r="AF308" i="13"/>
  <c r="AC308" i="13"/>
  <c r="T308" i="13"/>
  <c r="S308" i="13"/>
  <c r="O308" i="13"/>
  <c r="AI307" i="13"/>
  <c r="AH307" i="13"/>
  <c r="AG307" i="13"/>
  <c r="AF307" i="13"/>
  <c r="AC307" i="13"/>
  <c r="AD307" i="13" s="1"/>
  <c r="AK307" i="13" s="1"/>
  <c r="T307" i="13"/>
  <c r="S307" i="13"/>
  <c r="O307" i="13"/>
  <c r="AI306" i="13"/>
  <c r="AH306" i="13"/>
  <c r="AG306" i="13"/>
  <c r="AF306" i="13"/>
  <c r="AC306" i="13"/>
  <c r="AJ306" i="13" s="1"/>
  <c r="T306" i="13"/>
  <c r="S306" i="13"/>
  <c r="O306" i="13"/>
  <c r="AI305" i="13"/>
  <c r="AH305" i="13"/>
  <c r="AG305" i="13"/>
  <c r="AF305" i="13"/>
  <c r="AC305" i="13"/>
  <c r="T305" i="13"/>
  <c r="S305" i="13"/>
  <c r="O305" i="13"/>
  <c r="AI304" i="13"/>
  <c r="AH304" i="13"/>
  <c r="AG304" i="13"/>
  <c r="AF304" i="13"/>
  <c r="AC304" i="13"/>
  <c r="T304" i="13"/>
  <c r="S304" i="13"/>
  <c r="O304" i="13"/>
  <c r="AI303" i="13"/>
  <c r="AH303" i="13"/>
  <c r="AG303" i="13"/>
  <c r="AF303" i="13"/>
  <c r="AC303" i="13"/>
  <c r="T303" i="13"/>
  <c r="S303" i="13"/>
  <c r="O303" i="13"/>
  <c r="AI302" i="13"/>
  <c r="AH302" i="13"/>
  <c r="AG302" i="13"/>
  <c r="AF302" i="13"/>
  <c r="AC302" i="13"/>
  <c r="T302" i="13"/>
  <c r="S302" i="13"/>
  <c r="O302" i="13"/>
  <c r="AI301" i="13"/>
  <c r="AH301" i="13"/>
  <c r="AG301" i="13"/>
  <c r="AF301" i="13"/>
  <c r="AC301" i="13"/>
  <c r="AD301" i="13" s="1"/>
  <c r="AK301" i="13" s="1"/>
  <c r="T301" i="13"/>
  <c r="S301" i="13"/>
  <c r="O301" i="13"/>
  <c r="AI300" i="13"/>
  <c r="AH300" i="13"/>
  <c r="AG300" i="13"/>
  <c r="AF300" i="13"/>
  <c r="AC300" i="13"/>
  <c r="AJ300" i="13" s="1"/>
  <c r="T300" i="13"/>
  <c r="S300" i="13"/>
  <c r="O300" i="13"/>
  <c r="AI299" i="13"/>
  <c r="AH299" i="13"/>
  <c r="AG299" i="13"/>
  <c r="AF299" i="13"/>
  <c r="AC299" i="13"/>
  <c r="AD299" i="13" s="1"/>
  <c r="AK299" i="13" s="1"/>
  <c r="T299" i="13"/>
  <c r="S299" i="13"/>
  <c r="O299" i="13"/>
  <c r="AI298" i="13"/>
  <c r="AH298" i="13"/>
  <c r="AG298" i="13"/>
  <c r="AF298" i="13"/>
  <c r="AC298" i="13"/>
  <c r="T298" i="13"/>
  <c r="S298" i="13"/>
  <c r="O298" i="13"/>
  <c r="AI297" i="13"/>
  <c r="AH297" i="13"/>
  <c r="AG297" i="13"/>
  <c r="AF297" i="13"/>
  <c r="AC297" i="13"/>
  <c r="T297" i="13"/>
  <c r="S297" i="13"/>
  <c r="O297" i="13"/>
  <c r="AI296" i="13"/>
  <c r="AH296" i="13"/>
  <c r="AG296" i="13"/>
  <c r="AF296" i="13"/>
  <c r="AC296" i="13"/>
  <c r="T296" i="13"/>
  <c r="S296" i="13"/>
  <c r="O296" i="13"/>
  <c r="AI295" i="13"/>
  <c r="AH295" i="13"/>
  <c r="AG295" i="13"/>
  <c r="AF295" i="13"/>
  <c r="AC295" i="13"/>
  <c r="T295" i="13"/>
  <c r="S295" i="13"/>
  <c r="O295" i="13"/>
  <c r="AI294" i="13"/>
  <c r="AH294" i="13"/>
  <c r="AG294" i="13"/>
  <c r="AF294" i="13"/>
  <c r="AC294" i="13"/>
  <c r="T294" i="13"/>
  <c r="S294" i="13"/>
  <c r="O294" i="13"/>
  <c r="AI293" i="13"/>
  <c r="AH293" i="13"/>
  <c r="AG293" i="13"/>
  <c r="AF293" i="13"/>
  <c r="AC293" i="13"/>
  <c r="AJ293" i="13" s="1"/>
  <c r="T293" i="13"/>
  <c r="S293" i="13"/>
  <c r="O293" i="13"/>
  <c r="AI292" i="13"/>
  <c r="AH292" i="13"/>
  <c r="AG292" i="13"/>
  <c r="AF292" i="13"/>
  <c r="AC292" i="13"/>
  <c r="AJ292" i="13" s="1"/>
  <c r="T292" i="13"/>
  <c r="S292" i="13"/>
  <c r="O292" i="13"/>
  <c r="AI291" i="13"/>
  <c r="AH291" i="13"/>
  <c r="AG291" i="13"/>
  <c r="AF291" i="13"/>
  <c r="AC291" i="13"/>
  <c r="T291" i="13"/>
  <c r="S291" i="13"/>
  <c r="O291" i="13"/>
  <c r="AI290" i="13"/>
  <c r="AH290" i="13"/>
  <c r="AG290" i="13"/>
  <c r="AF290" i="13"/>
  <c r="AC290" i="13"/>
  <c r="T290" i="13"/>
  <c r="S290" i="13"/>
  <c r="O290" i="13"/>
  <c r="AI289" i="13"/>
  <c r="AH289" i="13"/>
  <c r="AG289" i="13"/>
  <c r="AF289" i="13"/>
  <c r="AC289" i="13"/>
  <c r="T289" i="13"/>
  <c r="S289" i="13"/>
  <c r="O289" i="13"/>
  <c r="AI288" i="13"/>
  <c r="AH288" i="13"/>
  <c r="AG288" i="13"/>
  <c r="AF288" i="13"/>
  <c r="AC288" i="13"/>
  <c r="T288" i="13"/>
  <c r="S288" i="13"/>
  <c r="O288" i="13"/>
  <c r="AI287" i="13"/>
  <c r="AH287" i="13"/>
  <c r="AG287" i="13"/>
  <c r="AF287" i="13"/>
  <c r="AC287" i="13"/>
  <c r="T287" i="13"/>
  <c r="S287" i="13"/>
  <c r="O287" i="13"/>
  <c r="AI286" i="13"/>
  <c r="AH286" i="13"/>
  <c r="AG286" i="13"/>
  <c r="AF286" i="13"/>
  <c r="AC286" i="13"/>
  <c r="T286" i="13"/>
  <c r="S286" i="13"/>
  <c r="O286" i="13"/>
  <c r="AI285" i="13"/>
  <c r="AH285" i="13"/>
  <c r="AG285" i="13"/>
  <c r="AF285" i="13"/>
  <c r="AC285" i="13"/>
  <c r="T285" i="13"/>
  <c r="S285" i="13"/>
  <c r="O285" i="13"/>
  <c r="AI284" i="13"/>
  <c r="AH284" i="13"/>
  <c r="AG284" i="13"/>
  <c r="AF284" i="13"/>
  <c r="AC284" i="13"/>
  <c r="T284" i="13"/>
  <c r="S284" i="13"/>
  <c r="O284" i="13"/>
  <c r="AI283" i="13"/>
  <c r="AH283" i="13"/>
  <c r="AG283" i="13"/>
  <c r="AF283" i="13"/>
  <c r="AC283" i="13"/>
  <c r="AJ283" i="13" s="1"/>
  <c r="T283" i="13"/>
  <c r="S283" i="13"/>
  <c r="O283" i="13"/>
  <c r="AI282" i="13"/>
  <c r="AH282" i="13"/>
  <c r="AG282" i="13"/>
  <c r="AF282" i="13"/>
  <c r="AC282" i="13"/>
  <c r="AJ282" i="13" s="1"/>
  <c r="T282" i="13"/>
  <c r="S282" i="13"/>
  <c r="O282" i="13"/>
  <c r="AI281" i="13"/>
  <c r="AH281" i="13"/>
  <c r="AG281" i="13"/>
  <c r="AF281" i="13"/>
  <c r="AC281" i="13"/>
  <c r="AD281" i="13" s="1"/>
  <c r="AK281" i="13" s="1"/>
  <c r="T281" i="13"/>
  <c r="S281" i="13"/>
  <c r="O281" i="13"/>
  <c r="AI280" i="13"/>
  <c r="AH280" i="13"/>
  <c r="AG280" i="13"/>
  <c r="AF280" i="13"/>
  <c r="AC280" i="13"/>
  <c r="T280" i="13"/>
  <c r="S280" i="13"/>
  <c r="O280" i="13"/>
  <c r="AI279" i="13"/>
  <c r="AH279" i="13"/>
  <c r="AG279" i="13"/>
  <c r="AF279" i="13"/>
  <c r="AC279" i="13"/>
  <c r="T279" i="13"/>
  <c r="S279" i="13"/>
  <c r="O279" i="13"/>
  <c r="AI278" i="13"/>
  <c r="AH278" i="13"/>
  <c r="AG278" i="13"/>
  <c r="AF278" i="13"/>
  <c r="AC278" i="13"/>
  <c r="T278" i="13"/>
  <c r="S278" i="13"/>
  <c r="O278" i="13"/>
  <c r="AI277" i="13"/>
  <c r="AH277" i="13"/>
  <c r="AG277" i="13"/>
  <c r="AF277" i="13"/>
  <c r="AC277" i="13"/>
  <c r="T277" i="13"/>
  <c r="S277" i="13"/>
  <c r="O277" i="13"/>
  <c r="AI276" i="13"/>
  <c r="AH276" i="13"/>
  <c r="AG276" i="13"/>
  <c r="AF276" i="13"/>
  <c r="AC276" i="13"/>
  <c r="T276" i="13"/>
  <c r="S276" i="13"/>
  <c r="O276" i="13"/>
  <c r="AI275" i="13"/>
  <c r="AH275" i="13"/>
  <c r="AG275" i="13"/>
  <c r="AF275" i="13"/>
  <c r="AC275" i="13"/>
  <c r="T275" i="13"/>
  <c r="S275" i="13"/>
  <c r="O275" i="13"/>
  <c r="AI274" i="13"/>
  <c r="AH274" i="13"/>
  <c r="AG274" i="13"/>
  <c r="AF274" i="13"/>
  <c r="AC274" i="13"/>
  <c r="AD274" i="13" s="1"/>
  <c r="AK274" i="13" s="1"/>
  <c r="T274" i="13"/>
  <c r="S274" i="13"/>
  <c r="O274" i="13"/>
  <c r="AI273" i="13"/>
  <c r="AH273" i="13"/>
  <c r="AG273" i="13"/>
  <c r="AF273" i="13"/>
  <c r="AC273" i="13"/>
  <c r="T273" i="13"/>
  <c r="S273" i="13"/>
  <c r="O273" i="13"/>
  <c r="AI272" i="13"/>
  <c r="AH272" i="13"/>
  <c r="AG272" i="13"/>
  <c r="AF272" i="13"/>
  <c r="AC272" i="13"/>
  <c r="T272" i="13"/>
  <c r="S272" i="13"/>
  <c r="O272" i="13"/>
  <c r="AI271" i="13"/>
  <c r="AH271" i="13"/>
  <c r="AG271" i="13"/>
  <c r="AF271" i="13"/>
  <c r="AC271" i="13"/>
  <c r="T271" i="13"/>
  <c r="S271" i="13"/>
  <c r="O271" i="13"/>
  <c r="AI270" i="13"/>
  <c r="AH270" i="13"/>
  <c r="AG270" i="13"/>
  <c r="AF270" i="13"/>
  <c r="AC270" i="13"/>
  <c r="T270" i="13"/>
  <c r="S270" i="13"/>
  <c r="O270" i="13"/>
  <c r="AI269" i="13"/>
  <c r="AH269" i="13"/>
  <c r="AG269" i="13"/>
  <c r="AF269" i="13"/>
  <c r="AC269" i="13"/>
  <c r="T269" i="13"/>
  <c r="S269" i="13"/>
  <c r="O269" i="13"/>
  <c r="AI268" i="13"/>
  <c r="AH268" i="13"/>
  <c r="AG268" i="13"/>
  <c r="AF268" i="13"/>
  <c r="AC268" i="13"/>
  <c r="T268" i="13"/>
  <c r="S268" i="13"/>
  <c r="O268" i="13"/>
  <c r="AI267" i="13"/>
  <c r="AH267" i="13"/>
  <c r="AG267" i="13"/>
  <c r="AF267" i="13"/>
  <c r="AC267" i="13"/>
  <c r="AJ267" i="13" s="1"/>
  <c r="T267" i="13"/>
  <c r="S267" i="13"/>
  <c r="O267" i="13"/>
  <c r="AI266" i="13"/>
  <c r="AH266" i="13"/>
  <c r="AG266" i="13"/>
  <c r="AF266" i="13"/>
  <c r="AC266" i="13"/>
  <c r="T266" i="13"/>
  <c r="S266" i="13"/>
  <c r="O266" i="13"/>
  <c r="AI265" i="13"/>
  <c r="AH265" i="13"/>
  <c r="AG265" i="13"/>
  <c r="AF265" i="13"/>
  <c r="AC265" i="13"/>
  <c r="T265" i="13"/>
  <c r="S265" i="13"/>
  <c r="O265" i="13"/>
  <c r="AI264" i="13"/>
  <c r="AH264" i="13"/>
  <c r="AG264" i="13"/>
  <c r="AF264" i="13"/>
  <c r="AC264" i="13"/>
  <c r="AJ264" i="13" s="1"/>
  <c r="T264" i="13"/>
  <c r="S264" i="13"/>
  <c r="O264" i="13"/>
  <c r="AI263" i="13"/>
  <c r="AH263" i="13"/>
  <c r="AG263" i="13"/>
  <c r="AF263" i="13"/>
  <c r="AC263" i="13"/>
  <c r="AJ263" i="13" s="1"/>
  <c r="T263" i="13"/>
  <c r="S263" i="13"/>
  <c r="O263" i="13"/>
  <c r="AI262" i="13"/>
  <c r="AH262" i="13"/>
  <c r="AG262" i="13"/>
  <c r="AF262" i="13"/>
  <c r="AC262" i="13"/>
  <c r="T262" i="13"/>
  <c r="S262" i="13"/>
  <c r="O262" i="13"/>
  <c r="AI261" i="13"/>
  <c r="AH261" i="13"/>
  <c r="AG261" i="13"/>
  <c r="AF261" i="13"/>
  <c r="AC261" i="13"/>
  <c r="T261" i="13"/>
  <c r="S261" i="13"/>
  <c r="O261" i="13"/>
  <c r="AI260" i="13"/>
  <c r="AH260" i="13"/>
  <c r="AG260" i="13"/>
  <c r="AF260" i="13"/>
  <c r="AC260" i="13"/>
  <c r="AD260" i="13" s="1"/>
  <c r="AK260" i="13" s="1"/>
  <c r="T260" i="13"/>
  <c r="S260" i="13"/>
  <c r="O260" i="13"/>
  <c r="AI259" i="13"/>
  <c r="AH259" i="13"/>
  <c r="AG259" i="13"/>
  <c r="AF259" i="13"/>
  <c r="AC259" i="13"/>
  <c r="T259" i="13"/>
  <c r="S259" i="13"/>
  <c r="O259" i="13"/>
  <c r="AI258" i="13"/>
  <c r="AH258" i="13"/>
  <c r="AG258" i="13"/>
  <c r="AF258" i="13"/>
  <c r="AC258" i="13"/>
  <c r="T258" i="13"/>
  <c r="S258" i="13"/>
  <c r="O258" i="13"/>
  <c r="AI257" i="13"/>
  <c r="AH257" i="13"/>
  <c r="AG257" i="13"/>
  <c r="AF257" i="13"/>
  <c r="AC257" i="13"/>
  <c r="T257" i="13"/>
  <c r="S257" i="13"/>
  <c r="O257" i="13"/>
  <c r="AI256" i="13"/>
  <c r="AH256" i="13"/>
  <c r="AG256" i="13"/>
  <c r="AF256" i="13"/>
  <c r="AC256" i="13"/>
  <c r="AD256" i="13" s="1"/>
  <c r="AK256" i="13" s="1"/>
  <c r="T256" i="13"/>
  <c r="S256" i="13"/>
  <c r="O256" i="13"/>
  <c r="AI255" i="13"/>
  <c r="AH255" i="13"/>
  <c r="AG255" i="13"/>
  <c r="AF255" i="13"/>
  <c r="AC255" i="13"/>
  <c r="T255" i="13"/>
  <c r="S255" i="13"/>
  <c r="O255" i="13"/>
  <c r="AI254" i="13"/>
  <c r="AH254" i="13"/>
  <c r="AG254" i="13"/>
  <c r="AF254" i="13"/>
  <c r="AC254" i="13"/>
  <c r="T254" i="13"/>
  <c r="S254" i="13"/>
  <c r="O254" i="13"/>
  <c r="AI253" i="13"/>
  <c r="AH253" i="13"/>
  <c r="AG253" i="13"/>
  <c r="AF253" i="13"/>
  <c r="AC253" i="13"/>
  <c r="T253" i="13"/>
  <c r="S253" i="13"/>
  <c r="O253" i="13"/>
  <c r="AI252" i="13"/>
  <c r="AH252" i="13"/>
  <c r="AG252" i="13"/>
  <c r="AF252" i="13"/>
  <c r="AC252" i="13"/>
  <c r="AJ252" i="13" s="1"/>
  <c r="T252" i="13"/>
  <c r="S252" i="13"/>
  <c r="O252" i="13"/>
  <c r="AI251" i="13"/>
  <c r="AH251" i="13"/>
  <c r="AG251" i="13"/>
  <c r="AF251" i="13"/>
  <c r="AC251" i="13"/>
  <c r="T251" i="13"/>
  <c r="S251" i="13"/>
  <c r="O251" i="13"/>
  <c r="AI250" i="13"/>
  <c r="AH250" i="13"/>
  <c r="AG250" i="13"/>
  <c r="AF250" i="13"/>
  <c r="AC250" i="13"/>
  <c r="AJ250" i="13" s="1"/>
  <c r="T250" i="13"/>
  <c r="S250" i="13"/>
  <c r="O250" i="13"/>
  <c r="AI249" i="13"/>
  <c r="AH249" i="13"/>
  <c r="AG249" i="13"/>
  <c r="AF249" i="13"/>
  <c r="AC249" i="13"/>
  <c r="AD249" i="13" s="1"/>
  <c r="AK249" i="13" s="1"/>
  <c r="T249" i="13"/>
  <c r="S249" i="13"/>
  <c r="O249" i="13"/>
  <c r="AI248" i="13"/>
  <c r="AH248" i="13"/>
  <c r="AG248" i="13"/>
  <c r="AF248" i="13"/>
  <c r="AC248" i="13"/>
  <c r="T248" i="13"/>
  <c r="S248" i="13"/>
  <c r="O248" i="13"/>
  <c r="AI247" i="13"/>
  <c r="AH247" i="13"/>
  <c r="AG247" i="13"/>
  <c r="AF247" i="13"/>
  <c r="AC247" i="13"/>
  <c r="T247" i="13"/>
  <c r="S247" i="13"/>
  <c r="O247" i="13"/>
  <c r="AI246" i="13"/>
  <c r="AH246" i="13"/>
  <c r="AG246" i="13"/>
  <c r="AF246" i="13"/>
  <c r="AC246" i="13"/>
  <c r="T246" i="13"/>
  <c r="S246" i="13"/>
  <c r="O246" i="13"/>
  <c r="AI245" i="13"/>
  <c r="AH245" i="13"/>
  <c r="AG245" i="13"/>
  <c r="AF245" i="13"/>
  <c r="AC245" i="13"/>
  <c r="T245" i="13"/>
  <c r="S245" i="13"/>
  <c r="O245" i="13"/>
  <c r="AI244" i="13"/>
  <c r="AH244" i="13"/>
  <c r="AG244" i="13"/>
  <c r="AF244" i="13"/>
  <c r="AC244" i="13"/>
  <c r="AJ244" i="13" s="1"/>
  <c r="T244" i="13"/>
  <c r="S244" i="13"/>
  <c r="O244" i="13"/>
  <c r="AI243" i="13"/>
  <c r="AH243" i="13"/>
  <c r="AG243" i="13"/>
  <c r="AF243" i="13"/>
  <c r="AC243" i="13"/>
  <c r="T243" i="13"/>
  <c r="S243" i="13"/>
  <c r="O243" i="13"/>
  <c r="AI242" i="13"/>
  <c r="AH242" i="13"/>
  <c r="AG242" i="13"/>
  <c r="AF242" i="13"/>
  <c r="AC242" i="13"/>
  <c r="T242" i="13"/>
  <c r="S242" i="13"/>
  <c r="O242" i="13"/>
  <c r="AI241" i="13"/>
  <c r="AH241" i="13"/>
  <c r="AG241" i="13"/>
  <c r="AF241" i="13"/>
  <c r="AC241" i="13"/>
  <c r="T241" i="13"/>
  <c r="S241" i="13"/>
  <c r="O241" i="13"/>
  <c r="AI240" i="13"/>
  <c r="AH240" i="13"/>
  <c r="AG240" i="13"/>
  <c r="AF240" i="13"/>
  <c r="AC240" i="13"/>
  <c r="T240" i="13"/>
  <c r="S240" i="13"/>
  <c r="O240" i="13"/>
  <c r="AI239" i="13"/>
  <c r="AH239" i="13"/>
  <c r="AG239" i="13"/>
  <c r="AF239" i="13"/>
  <c r="AC239" i="13"/>
  <c r="T239" i="13"/>
  <c r="S239" i="13"/>
  <c r="O239" i="13"/>
  <c r="AI238" i="13"/>
  <c r="AH238" i="13"/>
  <c r="AG238" i="13"/>
  <c r="AF238" i="13"/>
  <c r="AC238" i="13"/>
  <c r="T238" i="13"/>
  <c r="S238" i="13"/>
  <c r="O238" i="13"/>
  <c r="AI237" i="13"/>
  <c r="AH237" i="13"/>
  <c r="AG237" i="13"/>
  <c r="AF237" i="13"/>
  <c r="AC237" i="13"/>
  <c r="T237" i="13"/>
  <c r="S237" i="13"/>
  <c r="O237" i="13"/>
  <c r="AI236" i="13"/>
  <c r="AH236" i="13"/>
  <c r="AG236" i="13"/>
  <c r="AF236" i="13"/>
  <c r="AC236" i="13"/>
  <c r="T236" i="13"/>
  <c r="S236" i="13"/>
  <c r="O236" i="13"/>
  <c r="AI235" i="13"/>
  <c r="AH235" i="13"/>
  <c r="AG235" i="13"/>
  <c r="AF235" i="13"/>
  <c r="AC235" i="13"/>
  <c r="T235" i="13"/>
  <c r="S235" i="13"/>
  <c r="O235" i="13"/>
  <c r="AI234" i="13"/>
  <c r="AH234" i="13"/>
  <c r="AG234" i="13"/>
  <c r="AF234" i="13"/>
  <c r="AC234" i="13"/>
  <c r="T234" i="13"/>
  <c r="S234" i="13"/>
  <c r="O234" i="13"/>
  <c r="AI233" i="13"/>
  <c r="AH233" i="13"/>
  <c r="AG233" i="13"/>
  <c r="AF233" i="13"/>
  <c r="AC233" i="13"/>
  <c r="T233" i="13"/>
  <c r="S233" i="13"/>
  <c r="O233" i="13"/>
  <c r="AI232" i="13"/>
  <c r="AH232" i="13"/>
  <c r="AG232" i="13"/>
  <c r="AF232" i="13"/>
  <c r="AC232" i="13"/>
  <c r="T232" i="13"/>
  <c r="S232" i="13"/>
  <c r="O232" i="13"/>
  <c r="AI231" i="13"/>
  <c r="AH231" i="13"/>
  <c r="AG231" i="13"/>
  <c r="AF231" i="13"/>
  <c r="AC231" i="13"/>
  <c r="T231" i="13"/>
  <c r="S231" i="13"/>
  <c r="O231" i="13"/>
  <c r="AI230" i="13"/>
  <c r="AH230" i="13"/>
  <c r="AG230" i="13"/>
  <c r="AF230" i="13"/>
  <c r="AC230" i="13"/>
  <c r="T230" i="13"/>
  <c r="S230" i="13"/>
  <c r="O230" i="13"/>
  <c r="AI229" i="13"/>
  <c r="AH229" i="13"/>
  <c r="AG229" i="13"/>
  <c r="AF229" i="13"/>
  <c r="AC229" i="13"/>
  <c r="T229" i="13"/>
  <c r="S229" i="13"/>
  <c r="O229" i="13"/>
  <c r="AI228" i="13"/>
  <c r="AH228" i="13"/>
  <c r="AG228" i="13"/>
  <c r="AF228" i="13"/>
  <c r="AC228" i="13"/>
  <c r="T228" i="13"/>
  <c r="S228" i="13"/>
  <c r="O228" i="13"/>
  <c r="AI227" i="13"/>
  <c r="AH227" i="13"/>
  <c r="AG227" i="13"/>
  <c r="AF227" i="13"/>
  <c r="AC227" i="13"/>
  <c r="T227" i="13"/>
  <c r="S227" i="13"/>
  <c r="O227" i="13"/>
  <c r="AI226" i="13"/>
  <c r="AH226" i="13"/>
  <c r="AG226" i="13"/>
  <c r="AF226" i="13"/>
  <c r="AC226" i="13"/>
  <c r="T226" i="13"/>
  <c r="S226" i="13"/>
  <c r="O226" i="13"/>
  <c r="AI225" i="13"/>
  <c r="AH225" i="13"/>
  <c r="AG225" i="13"/>
  <c r="AF225" i="13"/>
  <c r="AC225" i="13"/>
  <c r="AD225" i="13" s="1"/>
  <c r="AK225" i="13" s="1"/>
  <c r="T225" i="13"/>
  <c r="S225" i="13"/>
  <c r="O225" i="13"/>
  <c r="AI224" i="13"/>
  <c r="AH224" i="13"/>
  <c r="AG224" i="13"/>
  <c r="AF224" i="13"/>
  <c r="AC224" i="13"/>
  <c r="T224" i="13"/>
  <c r="S224" i="13"/>
  <c r="O224" i="13"/>
  <c r="AI223" i="13"/>
  <c r="AH223" i="13"/>
  <c r="AG223" i="13"/>
  <c r="AF223" i="13"/>
  <c r="AC223" i="13"/>
  <c r="T223" i="13"/>
  <c r="S223" i="13"/>
  <c r="O223" i="13"/>
  <c r="AI222" i="13"/>
  <c r="AH222" i="13"/>
  <c r="AG222" i="13"/>
  <c r="AF222" i="13"/>
  <c r="AC222" i="13"/>
  <c r="AJ222" i="13" s="1"/>
  <c r="T222" i="13"/>
  <c r="S222" i="13"/>
  <c r="O222" i="13"/>
  <c r="AI221" i="13"/>
  <c r="AH221" i="13"/>
  <c r="AG221" i="13"/>
  <c r="AF221" i="13"/>
  <c r="AC221" i="13"/>
  <c r="AD221" i="13" s="1"/>
  <c r="AK221" i="13" s="1"/>
  <c r="T221" i="13"/>
  <c r="S221" i="13"/>
  <c r="O221" i="13"/>
  <c r="AI220" i="13"/>
  <c r="AH220" i="13"/>
  <c r="AG220" i="13"/>
  <c r="AF220" i="13"/>
  <c r="AC220" i="13"/>
  <c r="T220" i="13"/>
  <c r="S220" i="13"/>
  <c r="O220" i="13"/>
  <c r="AI219" i="13"/>
  <c r="AH219" i="13"/>
  <c r="AG219" i="13"/>
  <c r="AF219" i="13"/>
  <c r="AC219" i="13"/>
  <c r="T219" i="13"/>
  <c r="S219" i="13"/>
  <c r="O219" i="13"/>
  <c r="AI218" i="13"/>
  <c r="AH218" i="13"/>
  <c r="AG218" i="13"/>
  <c r="AF218" i="13"/>
  <c r="AC218" i="13"/>
  <c r="AD218" i="13" s="1"/>
  <c r="AK218" i="13" s="1"/>
  <c r="T218" i="13"/>
  <c r="S218" i="13"/>
  <c r="O218" i="13"/>
  <c r="AI217" i="13"/>
  <c r="AH217" i="13"/>
  <c r="AG217" i="13"/>
  <c r="AF217" i="13"/>
  <c r="AC217" i="13"/>
  <c r="T217" i="13"/>
  <c r="S217" i="13"/>
  <c r="O217" i="13"/>
  <c r="AI216" i="13"/>
  <c r="AH216" i="13"/>
  <c r="AG216" i="13"/>
  <c r="AF216" i="13"/>
  <c r="AC216" i="13"/>
  <c r="AJ216" i="13" s="1"/>
  <c r="T216" i="13"/>
  <c r="S216" i="13"/>
  <c r="O216" i="13"/>
  <c r="AI215" i="13"/>
  <c r="AH215" i="13"/>
  <c r="AG215" i="13"/>
  <c r="AF215" i="13"/>
  <c r="AC215" i="13"/>
  <c r="T215" i="13"/>
  <c r="S215" i="13"/>
  <c r="O215" i="13"/>
  <c r="AI214" i="13"/>
  <c r="AH214" i="13"/>
  <c r="AG214" i="13"/>
  <c r="AF214" i="13"/>
  <c r="AC214" i="13"/>
  <c r="T214" i="13"/>
  <c r="S214" i="13"/>
  <c r="O214" i="13"/>
  <c r="AI213" i="13"/>
  <c r="AH213" i="13"/>
  <c r="AG213" i="13"/>
  <c r="AF213" i="13"/>
  <c r="AC213" i="13"/>
  <c r="T213" i="13"/>
  <c r="S213" i="13"/>
  <c r="O213" i="13"/>
  <c r="AI212" i="13"/>
  <c r="AH212" i="13"/>
  <c r="AG212" i="13"/>
  <c r="AF212" i="13"/>
  <c r="AC212" i="13"/>
  <c r="T212" i="13"/>
  <c r="S212" i="13"/>
  <c r="O212" i="13"/>
  <c r="AI211" i="13"/>
  <c r="AH211" i="13"/>
  <c r="AG211" i="13"/>
  <c r="AF211" i="13"/>
  <c r="AC211" i="13"/>
  <c r="T211" i="13"/>
  <c r="S211" i="13"/>
  <c r="O211" i="13"/>
  <c r="AI210" i="13"/>
  <c r="AH210" i="13"/>
  <c r="AG210" i="13"/>
  <c r="AF210" i="13"/>
  <c r="AC210" i="13"/>
  <c r="AD210" i="13" s="1"/>
  <c r="AK210" i="13" s="1"/>
  <c r="T210" i="13"/>
  <c r="S210" i="13"/>
  <c r="O210" i="13"/>
  <c r="AI209" i="13"/>
  <c r="AH209" i="13"/>
  <c r="AG209" i="13"/>
  <c r="AF209" i="13"/>
  <c r="AC209" i="13"/>
  <c r="T209" i="13"/>
  <c r="S209" i="13"/>
  <c r="O209" i="13"/>
  <c r="AI208" i="13"/>
  <c r="AH208" i="13"/>
  <c r="AG208" i="13"/>
  <c r="AF208" i="13"/>
  <c r="AC208" i="13"/>
  <c r="AD208" i="13" s="1"/>
  <c r="AK208" i="13" s="1"/>
  <c r="T208" i="13"/>
  <c r="S208" i="13"/>
  <c r="O208" i="13"/>
  <c r="AI207" i="13"/>
  <c r="AH207" i="13"/>
  <c r="AG207" i="13"/>
  <c r="AF207" i="13"/>
  <c r="AC207" i="13"/>
  <c r="T207" i="13"/>
  <c r="S207" i="13"/>
  <c r="O207" i="13"/>
  <c r="AI206" i="13"/>
  <c r="AH206" i="13"/>
  <c r="AG206" i="13"/>
  <c r="AF206" i="13"/>
  <c r="AC206" i="13"/>
  <c r="AD206" i="13" s="1"/>
  <c r="AK206" i="13" s="1"/>
  <c r="T206" i="13"/>
  <c r="S206" i="13"/>
  <c r="O206" i="13"/>
  <c r="AI205" i="13"/>
  <c r="AH205" i="13"/>
  <c r="AG205" i="13"/>
  <c r="AF205" i="13"/>
  <c r="AC205" i="13"/>
  <c r="AD205" i="13" s="1"/>
  <c r="AK205" i="13" s="1"/>
  <c r="T205" i="13"/>
  <c r="S205" i="13"/>
  <c r="O205" i="13"/>
  <c r="AI204" i="13"/>
  <c r="AH204" i="13"/>
  <c r="AG204" i="13"/>
  <c r="AF204" i="13"/>
  <c r="AC204" i="13"/>
  <c r="AJ204" i="13" s="1"/>
  <c r="T204" i="13"/>
  <c r="S204" i="13"/>
  <c r="O204" i="13"/>
  <c r="AI203" i="13"/>
  <c r="AH203" i="13"/>
  <c r="AG203" i="13"/>
  <c r="AF203" i="13"/>
  <c r="AC203" i="13"/>
  <c r="T203" i="13"/>
  <c r="S203" i="13"/>
  <c r="O203" i="13"/>
  <c r="AI202" i="13"/>
  <c r="AH202" i="13"/>
  <c r="AG202" i="13"/>
  <c r="AF202" i="13"/>
  <c r="AC202" i="13"/>
  <c r="T202" i="13"/>
  <c r="S202" i="13"/>
  <c r="O202" i="13"/>
  <c r="AI201" i="13"/>
  <c r="AH201" i="13"/>
  <c r="AG201" i="13"/>
  <c r="AF201" i="13"/>
  <c r="AC201" i="13"/>
  <c r="AJ201" i="13" s="1"/>
  <c r="T201" i="13"/>
  <c r="S201" i="13"/>
  <c r="O201" i="13"/>
  <c r="AI200" i="13"/>
  <c r="AH200" i="13"/>
  <c r="AG200" i="13"/>
  <c r="AF200" i="13"/>
  <c r="AC200" i="13"/>
  <c r="T200" i="13"/>
  <c r="S200" i="13"/>
  <c r="O200" i="13"/>
  <c r="AI199" i="13"/>
  <c r="AH199" i="13"/>
  <c r="AG199" i="13"/>
  <c r="AF199" i="13"/>
  <c r="AC199" i="13"/>
  <c r="T199" i="13"/>
  <c r="S199" i="13"/>
  <c r="O199" i="13"/>
  <c r="AI198" i="13"/>
  <c r="AH198" i="13"/>
  <c r="AG198" i="13"/>
  <c r="AF198" i="13"/>
  <c r="AC198" i="13"/>
  <c r="T198" i="13"/>
  <c r="S198" i="13"/>
  <c r="O198" i="13"/>
  <c r="AI197" i="13"/>
  <c r="AH197" i="13"/>
  <c r="AG197" i="13"/>
  <c r="AF197" i="13"/>
  <c r="AC197" i="13"/>
  <c r="T197" i="13"/>
  <c r="S197" i="13"/>
  <c r="O197" i="13"/>
  <c r="AI196" i="13"/>
  <c r="AH196" i="13"/>
  <c r="AG196" i="13"/>
  <c r="AF196" i="13"/>
  <c r="AC196" i="13"/>
  <c r="T196" i="13"/>
  <c r="S196" i="13"/>
  <c r="O196" i="13"/>
  <c r="AI195" i="13"/>
  <c r="AH195" i="13"/>
  <c r="AG195" i="13"/>
  <c r="AF195" i="13"/>
  <c r="AC195" i="13"/>
  <c r="T195" i="13"/>
  <c r="S195" i="13"/>
  <c r="O195" i="13"/>
  <c r="AI194" i="13"/>
  <c r="AH194" i="13"/>
  <c r="AG194" i="13"/>
  <c r="AF194" i="13"/>
  <c r="AC194" i="13"/>
  <c r="T194" i="13"/>
  <c r="S194" i="13"/>
  <c r="O194" i="13"/>
  <c r="AI193" i="13"/>
  <c r="AH193" i="13"/>
  <c r="AG193" i="13"/>
  <c r="AF193" i="13"/>
  <c r="AC193" i="13"/>
  <c r="AD193" i="13" s="1"/>
  <c r="AK193" i="13" s="1"/>
  <c r="T193" i="13"/>
  <c r="S193" i="13"/>
  <c r="O193" i="13"/>
  <c r="AI192" i="13"/>
  <c r="AH192" i="13"/>
  <c r="AG192" i="13"/>
  <c r="AF192" i="13"/>
  <c r="AC192" i="13"/>
  <c r="T192" i="13"/>
  <c r="S192" i="13"/>
  <c r="O192" i="13"/>
  <c r="AI191" i="13"/>
  <c r="AH191" i="13"/>
  <c r="AG191" i="13"/>
  <c r="AF191" i="13"/>
  <c r="AC191" i="13"/>
  <c r="T191" i="13"/>
  <c r="S191" i="13"/>
  <c r="O191" i="13"/>
  <c r="AI190" i="13"/>
  <c r="AH190" i="13"/>
  <c r="AG190" i="13"/>
  <c r="AF190" i="13"/>
  <c r="AC190" i="13"/>
  <c r="T190" i="13"/>
  <c r="S190" i="13"/>
  <c r="O190" i="13"/>
  <c r="AI189" i="13"/>
  <c r="AH189" i="13"/>
  <c r="AG189" i="13"/>
  <c r="AF189" i="13"/>
  <c r="AC189" i="13"/>
  <c r="T189" i="13"/>
  <c r="S189" i="13"/>
  <c r="O189" i="13"/>
  <c r="AI188" i="13"/>
  <c r="AH188" i="13"/>
  <c r="AG188" i="13"/>
  <c r="AF188" i="13"/>
  <c r="AC188" i="13"/>
  <c r="AJ188" i="13" s="1"/>
  <c r="T188" i="13"/>
  <c r="S188" i="13"/>
  <c r="O188" i="13"/>
  <c r="AI187" i="13"/>
  <c r="AH187" i="13"/>
  <c r="AG187" i="13"/>
  <c r="AF187" i="13"/>
  <c r="AC187" i="13"/>
  <c r="AD187" i="13" s="1"/>
  <c r="AK187" i="13" s="1"/>
  <c r="T187" i="13"/>
  <c r="S187" i="13"/>
  <c r="O187" i="13"/>
  <c r="AI186" i="13"/>
  <c r="AH186" i="13"/>
  <c r="AG186" i="13"/>
  <c r="AF186" i="13"/>
  <c r="AC186" i="13"/>
  <c r="T186" i="13"/>
  <c r="S186" i="13"/>
  <c r="O186" i="13"/>
  <c r="AI185" i="13"/>
  <c r="AH185" i="13"/>
  <c r="AG185" i="13"/>
  <c r="AF185" i="13"/>
  <c r="AC185" i="13"/>
  <c r="T185" i="13"/>
  <c r="S185" i="13"/>
  <c r="O185" i="13"/>
  <c r="AI184" i="13"/>
  <c r="AH184" i="13"/>
  <c r="AG184" i="13"/>
  <c r="AF184" i="13"/>
  <c r="AC184" i="13"/>
  <c r="T184" i="13"/>
  <c r="S184" i="13"/>
  <c r="O184" i="13"/>
  <c r="AI183" i="13"/>
  <c r="AH183" i="13"/>
  <c r="AG183" i="13"/>
  <c r="AF183" i="13"/>
  <c r="AC183" i="13"/>
  <c r="T183" i="13"/>
  <c r="S183" i="13"/>
  <c r="O183" i="13"/>
  <c r="AI182" i="13"/>
  <c r="AH182" i="13"/>
  <c r="AG182" i="13"/>
  <c r="AF182" i="13"/>
  <c r="AC182" i="13"/>
  <c r="AD182" i="13" s="1"/>
  <c r="AK182" i="13" s="1"/>
  <c r="T182" i="13"/>
  <c r="S182" i="13"/>
  <c r="O182" i="13"/>
  <c r="AI181" i="13"/>
  <c r="AH181" i="13"/>
  <c r="AG181" i="13"/>
  <c r="AF181" i="13"/>
  <c r="AC181" i="13"/>
  <c r="T181" i="13"/>
  <c r="S181" i="13"/>
  <c r="O181" i="13"/>
  <c r="AI180" i="13"/>
  <c r="AH180" i="13"/>
  <c r="AG180" i="13"/>
  <c r="AF180" i="13"/>
  <c r="AC180" i="13"/>
  <c r="AJ180" i="13" s="1"/>
  <c r="T180" i="13"/>
  <c r="S180" i="13"/>
  <c r="O180" i="13"/>
  <c r="AI179" i="13"/>
  <c r="AH179" i="13"/>
  <c r="AG179" i="13"/>
  <c r="AF179" i="13"/>
  <c r="AC179" i="13"/>
  <c r="T179" i="13"/>
  <c r="S179" i="13"/>
  <c r="O179" i="13"/>
  <c r="AI178" i="13"/>
  <c r="AH178" i="13"/>
  <c r="AG178" i="13"/>
  <c r="AF178" i="13"/>
  <c r="AC178" i="13"/>
  <c r="T178" i="13"/>
  <c r="S178" i="13"/>
  <c r="O178" i="13"/>
  <c r="AI177" i="13"/>
  <c r="AH177" i="13"/>
  <c r="AG177" i="13"/>
  <c r="AF177" i="13"/>
  <c r="AC177" i="13"/>
  <c r="AD177" i="13" s="1"/>
  <c r="AK177" i="13" s="1"/>
  <c r="T177" i="13"/>
  <c r="S177" i="13"/>
  <c r="O177" i="13"/>
  <c r="AI176" i="13"/>
  <c r="AH176" i="13"/>
  <c r="AG176" i="13"/>
  <c r="AF176" i="13"/>
  <c r="AC176" i="13"/>
  <c r="T176" i="13"/>
  <c r="S176" i="13"/>
  <c r="O176" i="13"/>
  <c r="AI175" i="13"/>
  <c r="AH175" i="13"/>
  <c r="AG175" i="13"/>
  <c r="AF175" i="13"/>
  <c r="AC175" i="13"/>
  <c r="T175" i="13"/>
  <c r="S175" i="13"/>
  <c r="O175" i="13"/>
  <c r="AI174" i="13"/>
  <c r="AH174" i="13"/>
  <c r="AG174" i="13"/>
  <c r="AF174" i="13"/>
  <c r="AC174" i="13"/>
  <c r="AJ174" i="13" s="1"/>
  <c r="T174" i="13"/>
  <c r="S174" i="13"/>
  <c r="O174" i="13"/>
  <c r="AI173" i="13"/>
  <c r="AH173" i="13"/>
  <c r="AG173" i="13"/>
  <c r="AF173" i="13"/>
  <c r="AC173" i="13"/>
  <c r="T173" i="13"/>
  <c r="S173" i="13"/>
  <c r="O173" i="13"/>
  <c r="AI172" i="13"/>
  <c r="AH172" i="13"/>
  <c r="AG172" i="13"/>
  <c r="AF172" i="13"/>
  <c r="AC172" i="13"/>
  <c r="AD172" i="13" s="1"/>
  <c r="AK172" i="13" s="1"/>
  <c r="T172" i="13"/>
  <c r="S172" i="13"/>
  <c r="O172" i="13"/>
  <c r="AI171" i="13"/>
  <c r="AH171" i="13"/>
  <c r="AG171" i="13"/>
  <c r="AF171" i="13"/>
  <c r="AC171" i="13"/>
  <c r="T171" i="13"/>
  <c r="S171" i="13"/>
  <c r="O171" i="13"/>
  <c r="AI170" i="13"/>
  <c r="AH170" i="13"/>
  <c r="AG170" i="13"/>
  <c r="AF170" i="13"/>
  <c r="AC170" i="13"/>
  <c r="AD170" i="13" s="1"/>
  <c r="AK170" i="13" s="1"/>
  <c r="T170" i="13"/>
  <c r="S170" i="13"/>
  <c r="O170" i="13"/>
  <c r="AI169" i="13"/>
  <c r="AH169" i="13"/>
  <c r="AG169" i="13"/>
  <c r="AF169" i="13"/>
  <c r="AC169" i="13"/>
  <c r="T169" i="13"/>
  <c r="S169" i="13"/>
  <c r="O169" i="13"/>
  <c r="AI168" i="13"/>
  <c r="AH168" i="13"/>
  <c r="AG168" i="13"/>
  <c r="AF168" i="13"/>
  <c r="AC168" i="13"/>
  <c r="T168" i="13"/>
  <c r="S168" i="13"/>
  <c r="O168" i="13"/>
  <c r="AI167" i="13"/>
  <c r="AH167" i="13"/>
  <c r="AG167" i="13"/>
  <c r="AF167" i="13"/>
  <c r="AC167" i="13"/>
  <c r="T167" i="13"/>
  <c r="S167" i="13"/>
  <c r="O167" i="13"/>
  <c r="AI166" i="13"/>
  <c r="AH166" i="13"/>
  <c r="AG166" i="13"/>
  <c r="AF166" i="13"/>
  <c r="AC166" i="13"/>
  <c r="AD166" i="13" s="1"/>
  <c r="AK166" i="13" s="1"/>
  <c r="T166" i="13"/>
  <c r="S166" i="13"/>
  <c r="O166" i="13"/>
  <c r="AI165" i="13"/>
  <c r="AH165" i="13"/>
  <c r="AG165" i="13"/>
  <c r="AF165" i="13"/>
  <c r="AC165" i="13"/>
  <c r="T165" i="13"/>
  <c r="S165" i="13"/>
  <c r="O165" i="13"/>
  <c r="AI164" i="13"/>
  <c r="AH164" i="13"/>
  <c r="AG164" i="13"/>
  <c r="AF164" i="13"/>
  <c r="AC164" i="13"/>
  <c r="T164" i="13"/>
  <c r="S164" i="13"/>
  <c r="O164" i="13"/>
  <c r="AI163" i="13"/>
  <c r="AH163" i="13"/>
  <c r="AG163" i="13"/>
  <c r="AF163" i="13"/>
  <c r="AC163" i="13"/>
  <c r="AJ163" i="13" s="1"/>
  <c r="T163" i="13"/>
  <c r="S163" i="13"/>
  <c r="O163" i="13"/>
  <c r="AI162" i="13"/>
  <c r="AH162" i="13"/>
  <c r="AG162" i="13"/>
  <c r="AF162" i="13"/>
  <c r="AC162" i="13"/>
  <c r="AJ162" i="13" s="1"/>
  <c r="T162" i="13"/>
  <c r="S162" i="13"/>
  <c r="O162" i="13"/>
  <c r="AI161" i="13"/>
  <c r="AH161" i="13"/>
  <c r="AG161" i="13"/>
  <c r="AF161" i="13"/>
  <c r="AC161" i="13"/>
  <c r="AD161" i="13" s="1"/>
  <c r="AK161" i="13" s="1"/>
  <c r="T161" i="13"/>
  <c r="S161" i="13"/>
  <c r="O161" i="13"/>
  <c r="AI160" i="13"/>
  <c r="AH160" i="13"/>
  <c r="AG160" i="13"/>
  <c r="AF160" i="13"/>
  <c r="AC160" i="13"/>
  <c r="T160" i="13"/>
  <c r="S160" i="13"/>
  <c r="O160" i="13"/>
  <c r="AI159" i="13"/>
  <c r="AH159" i="13"/>
  <c r="AG159" i="13"/>
  <c r="AF159" i="13"/>
  <c r="AC159" i="13"/>
  <c r="T159" i="13"/>
  <c r="S159" i="13"/>
  <c r="O159" i="13"/>
  <c r="AI158" i="13"/>
  <c r="AH158" i="13"/>
  <c r="AG158" i="13"/>
  <c r="AF158" i="13"/>
  <c r="AC158" i="13"/>
  <c r="T158" i="13"/>
  <c r="S158" i="13"/>
  <c r="O158" i="13"/>
  <c r="AI157" i="13"/>
  <c r="AH157" i="13"/>
  <c r="AG157" i="13"/>
  <c r="AF157" i="13"/>
  <c r="AC157" i="13"/>
  <c r="T157" i="13"/>
  <c r="S157" i="13"/>
  <c r="O157" i="13"/>
  <c r="AI156" i="13"/>
  <c r="AH156" i="13"/>
  <c r="AG156" i="13"/>
  <c r="AF156" i="13"/>
  <c r="AC156" i="13"/>
  <c r="T156" i="13"/>
  <c r="S156" i="13"/>
  <c r="O156" i="13"/>
  <c r="AI155" i="13"/>
  <c r="AH155" i="13"/>
  <c r="AG155" i="13"/>
  <c r="AF155" i="13"/>
  <c r="AC155" i="13"/>
  <c r="AD155" i="13" s="1"/>
  <c r="AK155" i="13" s="1"/>
  <c r="T155" i="13"/>
  <c r="S155" i="13"/>
  <c r="O155" i="13"/>
  <c r="AI154" i="13"/>
  <c r="AH154" i="13"/>
  <c r="AG154" i="13"/>
  <c r="AF154" i="13"/>
  <c r="AC154" i="13"/>
  <c r="T154" i="13"/>
  <c r="S154" i="13"/>
  <c r="O154" i="13"/>
  <c r="AI153" i="13"/>
  <c r="AH153" i="13"/>
  <c r="AG153" i="13"/>
  <c r="AF153" i="13"/>
  <c r="AC153" i="13"/>
  <c r="T153" i="13"/>
  <c r="S153" i="13"/>
  <c r="O153" i="13"/>
  <c r="AI152" i="13"/>
  <c r="AH152" i="13"/>
  <c r="AG152" i="13"/>
  <c r="AF152" i="13"/>
  <c r="AC152" i="13"/>
  <c r="T152" i="13"/>
  <c r="S152" i="13"/>
  <c r="O152" i="13"/>
  <c r="AI151" i="13"/>
  <c r="AH151" i="13"/>
  <c r="AG151" i="13"/>
  <c r="AF151" i="13"/>
  <c r="AC151" i="13"/>
  <c r="T151" i="13"/>
  <c r="S151" i="13"/>
  <c r="O151" i="13"/>
  <c r="AI150" i="13"/>
  <c r="AH150" i="13"/>
  <c r="AG150" i="13"/>
  <c r="AF150" i="13"/>
  <c r="AC150" i="13"/>
  <c r="T150" i="13"/>
  <c r="S150" i="13"/>
  <c r="O150" i="13"/>
  <c r="AI149" i="13"/>
  <c r="AH149" i="13"/>
  <c r="AG149" i="13"/>
  <c r="AF149" i="13"/>
  <c r="AC149" i="13"/>
  <c r="AD149" i="13" s="1"/>
  <c r="AK149" i="13" s="1"/>
  <c r="T149" i="13"/>
  <c r="S149" i="13"/>
  <c r="O149" i="13"/>
  <c r="AI148" i="13"/>
  <c r="AH148" i="13"/>
  <c r="AG148" i="13"/>
  <c r="AF148" i="13"/>
  <c r="AC148" i="13"/>
  <c r="T148" i="13"/>
  <c r="S148" i="13"/>
  <c r="O148" i="13"/>
  <c r="AI147" i="13"/>
  <c r="AH147" i="13"/>
  <c r="AG147" i="13"/>
  <c r="AF147" i="13"/>
  <c r="AC147" i="13"/>
  <c r="T147" i="13"/>
  <c r="S147" i="13"/>
  <c r="O147" i="13"/>
  <c r="AI146" i="13"/>
  <c r="AH146" i="13"/>
  <c r="AG146" i="13"/>
  <c r="AF146" i="13"/>
  <c r="AC146" i="13"/>
  <c r="AJ146" i="13" s="1"/>
  <c r="T146" i="13"/>
  <c r="S146" i="13"/>
  <c r="O146" i="13"/>
  <c r="AI145" i="13"/>
  <c r="AH145" i="13"/>
  <c r="AG145" i="13"/>
  <c r="AF145" i="13"/>
  <c r="AC145" i="13"/>
  <c r="AJ145" i="13" s="1"/>
  <c r="T145" i="13"/>
  <c r="S145" i="13"/>
  <c r="O145" i="13"/>
  <c r="AI144" i="13"/>
  <c r="AH144" i="13"/>
  <c r="AG144" i="13"/>
  <c r="AF144" i="13"/>
  <c r="AC144" i="13"/>
  <c r="T144" i="13"/>
  <c r="S144" i="13"/>
  <c r="O144" i="13"/>
  <c r="AI143" i="13"/>
  <c r="AH143" i="13"/>
  <c r="AG143" i="13"/>
  <c r="AF143" i="13"/>
  <c r="AC143" i="13"/>
  <c r="T143" i="13"/>
  <c r="S143" i="13"/>
  <c r="O143" i="13"/>
  <c r="AI142" i="13"/>
  <c r="AH142" i="13"/>
  <c r="AG142" i="13"/>
  <c r="AF142" i="13"/>
  <c r="AC142" i="13"/>
  <c r="T142" i="13"/>
  <c r="S142" i="13"/>
  <c r="O142" i="13"/>
  <c r="AI141" i="13"/>
  <c r="AH141" i="13"/>
  <c r="AG141" i="13"/>
  <c r="AF141" i="13"/>
  <c r="AC141" i="13"/>
  <c r="T141" i="13"/>
  <c r="S141" i="13"/>
  <c r="O141" i="13"/>
  <c r="AI140" i="13"/>
  <c r="AH140" i="13"/>
  <c r="AG140" i="13"/>
  <c r="AF140" i="13"/>
  <c r="AC140" i="13"/>
  <c r="T140" i="13"/>
  <c r="S140" i="13"/>
  <c r="O140" i="13"/>
  <c r="AI139" i="13"/>
  <c r="AH139" i="13"/>
  <c r="AG139" i="13"/>
  <c r="AF139" i="13"/>
  <c r="AC139" i="13"/>
  <c r="T139" i="13"/>
  <c r="S139" i="13"/>
  <c r="O139" i="13"/>
  <c r="AI138" i="13"/>
  <c r="AH138" i="13"/>
  <c r="AG138" i="13"/>
  <c r="AF138" i="13"/>
  <c r="AC138" i="13"/>
  <c r="T138" i="13"/>
  <c r="S138" i="13"/>
  <c r="O138" i="13"/>
  <c r="AI137" i="13"/>
  <c r="AH137" i="13"/>
  <c r="AG137" i="13"/>
  <c r="AF137" i="13"/>
  <c r="AC137" i="13"/>
  <c r="T137" i="13"/>
  <c r="S137" i="13"/>
  <c r="O137" i="13"/>
  <c r="AI136" i="13"/>
  <c r="AH136" i="13"/>
  <c r="AG136" i="13"/>
  <c r="AF136" i="13"/>
  <c r="AC136" i="13"/>
  <c r="T136" i="13"/>
  <c r="S136" i="13"/>
  <c r="O136" i="13"/>
  <c r="AI135" i="13"/>
  <c r="AH135" i="13"/>
  <c r="AG135" i="13"/>
  <c r="AF135" i="13"/>
  <c r="AC135" i="13"/>
  <c r="AD135" i="13" s="1"/>
  <c r="AK135" i="13" s="1"/>
  <c r="T135" i="13"/>
  <c r="S135" i="13"/>
  <c r="O135" i="13"/>
  <c r="AI134" i="13"/>
  <c r="AH134" i="13"/>
  <c r="AG134" i="13"/>
  <c r="AF134" i="13"/>
  <c r="AC134" i="13"/>
  <c r="T134" i="13"/>
  <c r="S134" i="13"/>
  <c r="O134" i="13"/>
  <c r="AI133" i="13"/>
  <c r="AH133" i="13"/>
  <c r="AG133" i="13"/>
  <c r="AF133" i="13"/>
  <c r="AC133" i="13"/>
  <c r="T133" i="13"/>
  <c r="S133" i="13"/>
  <c r="O133" i="13"/>
  <c r="AI132" i="13"/>
  <c r="AH132" i="13"/>
  <c r="AG132" i="13"/>
  <c r="AF132" i="13"/>
  <c r="AC132" i="13"/>
  <c r="T132" i="13"/>
  <c r="S132" i="13"/>
  <c r="O132" i="13"/>
  <c r="AI131" i="13"/>
  <c r="AH131" i="13"/>
  <c r="AG131" i="13"/>
  <c r="AF131" i="13"/>
  <c r="AC131" i="13"/>
  <c r="AD131" i="13" s="1"/>
  <c r="AK131" i="13" s="1"/>
  <c r="T131" i="13"/>
  <c r="S131" i="13"/>
  <c r="O131" i="13"/>
  <c r="AI130" i="13"/>
  <c r="AH130" i="13"/>
  <c r="AG130" i="13"/>
  <c r="AF130" i="13"/>
  <c r="AC130" i="13"/>
  <c r="T130" i="13"/>
  <c r="S130" i="13"/>
  <c r="O130" i="13"/>
  <c r="AI129" i="13"/>
  <c r="AH129" i="13"/>
  <c r="AG129" i="13"/>
  <c r="AF129" i="13"/>
  <c r="AC129" i="13"/>
  <c r="T129" i="13"/>
  <c r="S129" i="13"/>
  <c r="O129" i="13"/>
  <c r="AI128" i="13"/>
  <c r="AH128" i="13"/>
  <c r="AG128" i="13"/>
  <c r="AF128" i="13"/>
  <c r="AC128" i="13"/>
  <c r="AJ128" i="13" s="1"/>
  <c r="T128" i="13"/>
  <c r="S128" i="13"/>
  <c r="O128" i="13"/>
  <c r="AI127" i="13"/>
  <c r="AH127" i="13"/>
  <c r="AG127" i="13"/>
  <c r="AF127" i="13"/>
  <c r="AC127" i="13"/>
  <c r="AD127" i="13" s="1"/>
  <c r="AK127" i="13" s="1"/>
  <c r="T127" i="13"/>
  <c r="S127" i="13"/>
  <c r="O127" i="13"/>
  <c r="AI126" i="13"/>
  <c r="AH126" i="13"/>
  <c r="AG126" i="13"/>
  <c r="AF126" i="13"/>
  <c r="AC126" i="13"/>
  <c r="AD126" i="13" s="1"/>
  <c r="AK126" i="13" s="1"/>
  <c r="T126" i="13"/>
  <c r="S126" i="13"/>
  <c r="O126" i="13"/>
  <c r="AI125" i="13"/>
  <c r="AH125" i="13"/>
  <c r="AG125" i="13"/>
  <c r="AF125" i="13"/>
  <c r="AC125" i="13"/>
  <c r="AD125" i="13" s="1"/>
  <c r="AK125" i="13" s="1"/>
  <c r="T125" i="13"/>
  <c r="S125" i="13"/>
  <c r="O125" i="13"/>
  <c r="AI124" i="13"/>
  <c r="AH124" i="13"/>
  <c r="AG124" i="13"/>
  <c r="AF124" i="13"/>
  <c r="AC124" i="13"/>
  <c r="T124" i="13"/>
  <c r="S124" i="13"/>
  <c r="O124" i="13"/>
  <c r="AI123" i="13"/>
  <c r="AH123" i="13"/>
  <c r="AG123" i="13"/>
  <c r="AF123" i="13"/>
  <c r="AC123" i="13"/>
  <c r="T123" i="13"/>
  <c r="S123" i="13"/>
  <c r="O123" i="13"/>
  <c r="AI122" i="13"/>
  <c r="AH122" i="13"/>
  <c r="AG122" i="13"/>
  <c r="AF122" i="13"/>
  <c r="AC122" i="13"/>
  <c r="T122" i="13"/>
  <c r="S122" i="13"/>
  <c r="O122" i="13"/>
  <c r="AI121" i="13"/>
  <c r="AH121" i="13"/>
  <c r="AG121" i="13"/>
  <c r="AF121" i="13"/>
  <c r="AC121" i="13"/>
  <c r="T121" i="13"/>
  <c r="S121" i="13"/>
  <c r="O121" i="13"/>
  <c r="AI120" i="13"/>
  <c r="AH120" i="13"/>
  <c r="AG120" i="13"/>
  <c r="AF120" i="13"/>
  <c r="AC120" i="13"/>
  <c r="T120" i="13"/>
  <c r="S120" i="13"/>
  <c r="O120" i="13"/>
  <c r="AI119" i="13"/>
  <c r="AH119" i="13"/>
  <c r="AG119" i="13"/>
  <c r="AF119" i="13"/>
  <c r="AC119" i="13"/>
  <c r="AJ119" i="13" s="1"/>
  <c r="T119" i="13"/>
  <c r="S119" i="13"/>
  <c r="O119" i="13"/>
  <c r="AI118" i="13"/>
  <c r="AH118" i="13"/>
  <c r="AG118" i="13"/>
  <c r="AF118" i="13"/>
  <c r="AC118" i="13"/>
  <c r="T118" i="13"/>
  <c r="S118" i="13"/>
  <c r="O118" i="13"/>
  <c r="AI117" i="13"/>
  <c r="AH117" i="13"/>
  <c r="AG117" i="13"/>
  <c r="AF117" i="13"/>
  <c r="AC117" i="13"/>
  <c r="T117" i="13"/>
  <c r="S117" i="13"/>
  <c r="O117" i="13"/>
  <c r="AI116" i="13"/>
  <c r="AH116" i="13"/>
  <c r="AG116" i="13"/>
  <c r="AF116" i="13"/>
  <c r="AC116" i="13"/>
  <c r="T116" i="13"/>
  <c r="S116" i="13"/>
  <c r="O116" i="13"/>
  <c r="AI115" i="13"/>
  <c r="AH115" i="13"/>
  <c r="AG115" i="13"/>
  <c r="AF115" i="13"/>
  <c r="AC115" i="13"/>
  <c r="T115" i="13"/>
  <c r="S115" i="13"/>
  <c r="O115" i="13"/>
  <c r="AI114" i="13"/>
  <c r="AH114" i="13"/>
  <c r="AG114" i="13"/>
  <c r="AF114" i="13"/>
  <c r="AC114" i="13"/>
  <c r="T114" i="13"/>
  <c r="S114" i="13"/>
  <c r="O114" i="13"/>
  <c r="AI113" i="13"/>
  <c r="AH113" i="13"/>
  <c r="AG113" i="13"/>
  <c r="AF113" i="13"/>
  <c r="AC113" i="13"/>
  <c r="T113" i="13"/>
  <c r="S113" i="13"/>
  <c r="O113" i="13"/>
  <c r="AI112" i="13"/>
  <c r="AH112" i="13"/>
  <c r="AG112" i="13"/>
  <c r="AF112" i="13"/>
  <c r="AC112" i="13"/>
  <c r="T112" i="13"/>
  <c r="S112" i="13"/>
  <c r="O112" i="13"/>
  <c r="AI111" i="13"/>
  <c r="AH111" i="13"/>
  <c r="AG111" i="13"/>
  <c r="AF111" i="13"/>
  <c r="AC111" i="13"/>
  <c r="T111" i="13"/>
  <c r="S111" i="13"/>
  <c r="O111" i="13"/>
  <c r="AI110" i="13"/>
  <c r="AH110" i="13"/>
  <c r="AG110" i="13"/>
  <c r="AF110" i="13"/>
  <c r="AC110" i="13"/>
  <c r="T110" i="13"/>
  <c r="S110" i="13"/>
  <c r="O110" i="13"/>
  <c r="AI109" i="13"/>
  <c r="AH109" i="13"/>
  <c r="AG109" i="13"/>
  <c r="AF109" i="13"/>
  <c r="AC109" i="13"/>
  <c r="T109" i="13"/>
  <c r="S109" i="13"/>
  <c r="O109" i="13"/>
  <c r="AI108" i="13"/>
  <c r="AH108" i="13"/>
  <c r="AG108" i="13"/>
  <c r="AF108" i="13"/>
  <c r="AC108" i="13"/>
  <c r="AD108" i="13" s="1"/>
  <c r="AK108" i="13" s="1"/>
  <c r="T108" i="13"/>
  <c r="S108" i="13"/>
  <c r="O108" i="13"/>
  <c r="AI107" i="13"/>
  <c r="AH107" i="13"/>
  <c r="AG107" i="13"/>
  <c r="AF107" i="13"/>
  <c r="AC107" i="13"/>
  <c r="T107" i="13"/>
  <c r="S107" i="13"/>
  <c r="O107" i="13"/>
  <c r="AI106" i="13"/>
  <c r="AH106" i="13"/>
  <c r="AG106" i="13"/>
  <c r="AF106" i="13"/>
  <c r="AC106" i="13"/>
  <c r="AD106" i="13" s="1"/>
  <c r="AK106" i="13" s="1"/>
  <c r="T106" i="13"/>
  <c r="S106" i="13"/>
  <c r="O106" i="13"/>
  <c r="AI105" i="13"/>
  <c r="AH105" i="13"/>
  <c r="AG105" i="13"/>
  <c r="AF105" i="13"/>
  <c r="AC105" i="13"/>
  <c r="AJ105" i="13" s="1"/>
  <c r="T105" i="13"/>
  <c r="S105" i="13"/>
  <c r="O105" i="13"/>
  <c r="AI104" i="13"/>
  <c r="AH104" i="13"/>
  <c r="AG104" i="13"/>
  <c r="AF104" i="13"/>
  <c r="AC104" i="13"/>
  <c r="AD104" i="13" s="1"/>
  <c r="AK104" i="13" s="1"/>
  <c r="T104" i="13"/>
  <c r="S104" i="13"/>
  <c r="O104" i="13"/>
  <c r="AI103" i="13"/>
  <c r="AH103" i="13"/>
  <c r="AG103" i="13"/>
  <c r="AF103" i="13"/>
  <c r="AC103" i="13"/>
  <c r="T103" i="13"/>
  <c r="S103" i="13"/>
  <c r="O103" i="13"/>
  <c r="AI102" i="13"/>
  <c r="AH102" i="13"/>
  <c r="AG102" i="13"/>
  <c r="AF102" i="13"/>
  <c r="AC102" i="13"/>
  <c r="T102" i="13"/>
  <c r="S102" i="13"/>
  <c r="O102" i="13"/>
  <c r="AI101" i="13"/>
  <c r="AH101" i="13"/>
  <c r="AG101" i="13"/>
  <c r="AF101" i="13"/>
  <c r="AC101" i="13"/>
  <c r="T101" i="13"/>
  <c r="S101" i="13"/>
  <c r="O101" i="13"/>
  <c r="AI100" i="13"/>
  <c r="AH100" i="13"/>
  <c r="AG100" i="13"/>
  <c r="AF100" i="13"/>
  <c r="AC100" i="13"/>
  <c r="T100" i="13"/>
  <c r="S100" i="13"/>
  <c r="O100" i="13"/>
  <c r="AI99" i="13"/>
  <c r="AH99" i="13"/>
  <c r="AG99" i="13"/>
  <c r="AF99" i="13"/>
  <c r="AC99" i="13"/>
  <c r="AD99" i="13" s="1"/>
  <c r="AK99" i="13" s="1"/>
  <c r="T99" i="13"/>
  <c r="S99" i="13"/>
  <c r="O99" i="13"/>
  <c r="AI98" i="13"/>
  <c r="AH98" i="13"/>
  <c r="AG98" i="13"/>
  <c r="AF98" i="13"/>
  <c r="AC98" i="13"/>
  <c r="T98" i="13"/>
  <c r="S98" i="13"/>
  <c r="O98" i="13"/>
  <c r="AI97" i="13"/>
  <c r="AH97" i="13"/>
  <c r="AG97" i="13"/>
  <c r="AF97" i="13"/>
  <c r="AC97" i="13"/>
  <c r="T97" i="13"/>
  <c r="S97" i="13"/>
  <c r="O97" i="13"/>
  <c r="AI96" i="13"/>
  <c r="AH96" i="13"/>
  <c r="AG96" i="13"/>
  <c r="AF96" i="13"/>
  <c r="AC96" i="13"/>
  <c r="AJ96" i="13" s="1"/>
  <c r="T96" i="13"/>
  <c r="S96" i="13"/>
  <c r="O96" i="13"/>
  <c r="AI95" i="13"/>
  <c r="AH95" i="13"/>
  <c r="AG95" i="13"/>
  <c r="AF95" i="13"/>
  <c r="AC95" i="13"/>
  <c r="T95" i="13"/>
  <c r="S95" i="13"/>
  <c r="O95" i="13"/>
  <c r="AI94" i="13"/>
  <c r="AH94" i="13"/>
  <c r="AG94" i="13"/>
  <c r="AF94" i="13"/>
  <c r="AC94" i="13"/>
  <c r="AJ94" i="13" s="1"/>
  <c r="T94" i="13"/>
  <c r="S94" i="13"/>
  <c r="O94" i="13"/>
  <c r="AI93" i="13"/>
  <c r="AH93" i="13"/>
  <c r="AG93" i="13"/>
  <c r="AF93" i="13"/>
  <c r="AC93" i="13"/>
  <c r="AJ93" i="13" s="1"/>
  <c r="T93" i="13"/>
  <c r="S93" i="13"/>
  <c r="O93" i="13"/>
  <c r="AI92" i="13"/>
  <c r="AH92" i="13"/>
  <c r="AG92" i="13"/>
  <c r="AF92" i="13"/>
  <c r="AC92" i="13"/>
  <c r="AD92" i="13" s="1"/>
  <c r="AK92" i="13" s="1"/>
  <c r="T92" i="13"/>
  <c r="S92" i="13"/>
  <c r="O92" i="13"/>
  <c r="AI91" i="13"/>
  <c r="AH91" i="13"/>
  <c r="AG91" i="13"/>
  <c r="AF91" i="13"/>
  <c r="AC91" i="13"/>
  <c r="AJ91" i="13" s="1"/>
  <c r="T91" i="13"/>
  <c r="S91" i="13"/>
  <c r="O91" i="13"/>
  <c r="AI90" i="13"/>
  <c r="AH90" i="13"/>
  <c r="AG90" i="13"/>
  <c r="AF90" i="13"/>
  <c r="AC90" i="13"/>
  <c r="T90" i="13"/>
  <c r="S90" i="13"/>
  <c r="O90" i="13"/>
  <c r="AI89" i="13"/>
  <c r="AH89" i="13"/>
  <c r="AG89" i="13"/>
  <c r="AF89" i="13"/>
  <c r="AC89" i="13"/>
  <c r="AD89" i="13" s="1"/>
  <c r="AK89" i="13" s="1"/>
  <c r="T89" i="13"/>
  <c r="S89" i="13"/>
  <c r="O89" i="13"/>
  <c r="AI88" i="13"/>
  <c r="AH88" i="13"/>
  <c r="AG88" i="13"/>
  <c r="AF88" i="13"/>
  <c r="AC88" i="13"/>
  <c r="AD88" i="13" s="1"/>
  <c r="AK88" i="13" s="1"/>
  <c r="T88" i="13"/>
  <c r="S88" i="13"/>
  <c r="O88" i="13"/>
  <c r="AI87" i="13"/>
  <c r="AH87" i="13"/>
  <c r="AG87" i="13"/>
  <c r="AF87" i="13"/>
  <c r="AC87" i="13"/>
  <c r="AJ87" i="13" s="1"/>
  <c r="T87" i="13"/>
  <c r="S87" i="13"/>
  <c r="O87" i="13"/>
  <c r="AI86" i="13"/>
  <c r="AH86" i="13"/>
  <c r="AG86" i="13"/>
  <c r="AF86" i="13"/>
  <c r="AC86" i="13"/>
  <c r="AD86" i="13" s="1"/>
  <c r="AK86" i="13" s="1"/>
  <c r="T86" i="13"/>
  <c r="S86" i="13"/>
  <c r="O86" i="13"/>
  <c r="AI85" i="13"/>
  <c r="AH85" i="13"/>
  <c r="AG85" i="13"/>
  <c r="AF85" i="13"/>
  <c r="AC85" i="13"/>
  <c r="AD85" i="13" s="1"/>
  <c r="AK85" i="13" s="1"/>
  <c r="T85" i="13"/>
  <c r="S85" i="13"/>
  <c r="O85" i="13"/>
  <c r="AI84" i="13"/>
  <c r="AH84" i="13"/>
  <c r="AG84" i="13"/>
  <c r="AF84" i="13"/>
  <c r="AC84" i="13"/>
  <c r="T84" i="13"/>
  <c r="S84" i="13"/>
  <c r="O84" i="13"/>
  <c r="AI83" i="13"/>
  <c r="AH83" i="13"/>
  <c r="AG83" i="13"/>
  <c r="AF83" i="13"/>
  <c r="AC83" i="13"/>
  <c r="T83" i="13"/>
  <c r="S83" i="13"/>
  <c r="O83" i="13"/>
  <c r="AI82" i="13"/>
  <c r="AH82" i="13"/>
  <c r="AG82" i="13"/>
  <c r="AF82" i="13"/>
  <c r="AC82" i="13"/>
  <c r="T82" i="13"/>
  <c r="S82" i="13"/>
  <c r="O82" i="13"/>
  <c r="AI81" i="13"/>
  <c r="AH81" i="13"/>
  <c r="AG81" i="13"/>
  <c r="AF81" i="13"/>
  <c r="AC81" i="13"/>
  <c r="AJ81" i="13" s="1"/>
  <c r="T81" i="13"/>
  <c r="S81" i="13"/>
  <c r="O81" i="13"/>
  <c r="AI80" i="13"/>
  <c r="AH80" i="13"/>
  <c r="AG80" i="13"/>
  <c r="AF80" i="13"/>
  <c r="AC80" i="13"/>
  <c r="AJ80" i="13" s="1"/>
  <c r="T80" i="13"/>
  <c r="S80" i="13"/>
  <c r="O80" i="13"/>
  <c r="AI79" i="13"/>
  <c r="AH79" i="13"/>
  <c r="AG79" i="13"/>
  <c r="AF79" i="13"/>
  <c r="AC79" i="13"/>
  <c r="T79" i="13"/>
  <c r="S79" i="13"/>
  <c r="O79" i="13"/>
  <c r="AI78" i="13"/>
  <c r="AH78" i="13"/>
  <c r="AG78" i="13"/>
  <c r="AF78" i="13"/>
  <c r="AC78" i="13"/>
  <c r="T78" i="13"/>
  <c r="S78" i="13"/>
  <c r="O78" i="13"/>
  <c r="AI77" i="13"/>
  <c r="AH77" i="13"/>
  <c r="AG77" i="13"/>
  <c r="AF77" i="13"/>
  <c r="AC77" i="13"/>
  <c r="AJ77" i="13" s="1"/>
  <c r="T77" i="13"/>
  <c r="S77" i="13"/>
  <c r="O77" i="13"/>
  <c r="AI76" i="13"/>
  <c r="AH76" i="13"/>
  <c r="AG76" i="13"/>
  <c r="AF76" i="13"/>
  <c r="AC76" i="13"/>
  <c r="AD76" i="13" s="1"/>
  <c r="AK76" i="13" s="1"/>
  <c r="T76" i="13"/>
  <c r="S76" i="13"/>
  <c r="O76" i="13"/>
  <c r="AI75" i="13"/>
  <c r="AH75" i="13"/>
  <c r="AG75" i="13"/>
  <c r="AF75" i="13"/>
  <c r="AC75" i="13"/>
  <c r="AJ75" i="13" s="1"/>
  <c r="T75" i="13"/>
  <c r="S75" i="13"/>
  <c r="O75" i="13"/>
  <c r="AI74" i="13"/>
  <c r="AH74" i="13"/>
  <c r="AG74" i="13"/>
  <c r="AF74" i="13"/>
  <c r="AC74" i="13"/>
  <c r="AD74" i="13" s="1"/>
  <c r="AK74" i="13" s="1"/>
  <c r="T74" i="13"/>
  <c r="S74" i="13"/>
  <c r="O74" i="13"/>
  <c r="AI73" i="13"/>
  <c r="AH73" i="13"/>
  <c r="AG73" i="13"/>
  <c r="AF73" i="13"/>
  <c r="AC73" i="13"/>
  <c r="AJ73" i="13" s="1"/>
  <c r="T73" i="13"/>
  <c r="S73" i="13"/>
  <c r="O73" i="13"/>
  <c r="AI72" i="13"/>
  <c r="AH72" i="13"/>
  <c r="AG72" i="13"/>
  <c r="AF72" i="13"/>
  <c r="AC72" i="13"/>
  <c r="AD72" i="13" s="1"/>
  <c r="AK72" i="13" s="1"/>
  <c r="T72" i="13"/>
  <c r="S72" i="13"/>
  <c r="O72" i="13"/>
  <c r="AI71" i="13"/>
  <c r="AH71" i="13"/>
  <c r="AG71" i="13"/>
  <c r="AF71" i="13"/>
  <c r="AC71" i="13"/>
  <c r="AJ71" i="13" s="1"/>
  <c r="T71" i="13"/>
  <c r="S71" i="13"/>
  <c r="O71" i="13"/>
  <c r="AI70" i="13"/>
  <c r="AH70" i="13"/>
  <c r="AG70" i="13"/>
  <c r="AF70" i="13"/>
  <c r="AC70" i="13"/>
  <c r="AD70" i="13" s="1"/>
  <c r="T70" i="13"/>
  <c r="S70" i="13"/>
  <c r="O70" i="13"/>
  <c r="AI69" i="13"/>
  <c r="AH69" i="13"/>
  <c r="AG69" i="13"/>
  <c r="AF69" i="13"/>
  <c r="AC69" i="13"/>
  <c r="AJ69" i="13" s="1"/>
  <c r="T69" i="13"/>
  <c r="S69" i="13"/>
  <c r="O69" i="13"/>
  <c r="AI68" i="13"/>
  <c r="AH68" i="13"/>
  <c r="AG68" i="13"/>
  <c r="AF68" i="13"/>
  <c r="AC68" i="13"/>
  <c r="AD68" i="13" s="1"/>
  <c r="AK68" i="13" s="1"/>
  <c r="T68" i="13"/>
  <c r="S68" i="13"/>
  <c r="O68" i="13"/>
  <c r="AI67" i="13"/>
  <c r="AH67" i="13"/>
  <c r="AG67" i="13"/>
  <c r="AF67" i="13"/>
  <c r="AC67" i="13"/>
  <c r="T67" i="13"/>
  <c r="S67" i="13"/>
  <c r="O67" i="13"/>
  <c r="AI66" i="13"/>
  <c r="AH66" i="13"/>
  <c r="AG66" i="13"/>
  <c r="AF66" i="13"/>
  <c r="AC66" i="13"/>
  <c r="T66" i="13"/>
  <c r="S66" i="13"/>
  <c r="O66" i="13"/>
  <c r="AI65" i="13"/>
  <c r="AH65" i="13"/>
  <c r="AG65" i="13"/>
  <c r="AF65" i="13"/>
  <c r="AC65" i="13"/>
  <c r="T65" i="13"/>
  <c r="S65" i="13"/>
  <c r="O65" i="13"/>
  <c r="AI64" i="13"/>
  <c r="AH64" i="13"/>
  <c r="AG64" i="13"/>
  <c r="AF64" i="13"/>
  <c r="AC64" i="13"/>
  <c r="AD64" i="13" s="1"/>
  <c r="AK64" i="13" s="1"/>
  <c r="T64" i="13"/>
  <c r="S64" i="13"/>
  <c r="O64" i="13"/>
  <c r="AI63" i="13"/>
  <c r="AH63" i="13"/>
  <c r="AG63" i="13"/>
  <c r="AF63" i="13"/>
  <c r="AC63" i="13"/>
  <c r="AJ63" i="13" s="1"/>
  <c r="T63" i="13"/>
  <c r="S63" i="13"/>
  <c r="O63" i="13"/>
  <c r="AI62" i="13"/>
  <c r="AH62" i="13"/>
  <c r="AG62" i="13"/>
  <c r="AF62" i="13"/>
  <c r="AC62" i="13"/>
  <c r="T62" i="13"/>
  <c r="S62" i="13"/>
  <c r="O62" i="13"/>
  <c r="AI61" i="13"/>
  <c r="AH61" i="13"/>
  <c r="AG61" i="13"/>
  <c r="AF61" i="13"/>
  <c r="AC61" i="13"/>
  <c r="T61" i="13"/>
  <c r="S61" i="13"/>
  <c r="O61" i="13"/>
  <c r="AI60" i="13"/>
  <c r="AH60" i="13"/>
  <c r="AG60" i="13"/>
  <c r="AF60" i="13"/>
  <c r="AC60" i="13"/>
  <c r="AD60" i="13" s="1"/>
  <c r="AK60" i="13" s="1"/>
  <c r="T60" i="13"/>
  <c r="S60" i="13"/>
  <c r="O60" i="13"/>
  <c r="AI59" i="13"/>
  <c r="AH59" i="13"/>
  <c r="AG59" i="13"/>
  <c r="AF59" i="13"/>
  <c r="AC59" i="13"/>
  <c r="T59" i="13"/>
  <c r="S59" i="13"/>
  <c r="O59" i="13"/>
  <c r="AI58" i="13"/>
  <c r="AH58" i="13"/>
  <c r="AG58" i="13"/>
  <c r="AF58" i="13"/>
  <c r="AC58" i="13"/>
  <c r="T58" i="13"/>
  <c r="S58" i="13"/>
  <c r="O58" i="13"/>
  <c r="AI57" i="13"/>
  <c r="AH57" i="13"/>
  <c r="AG57" i="13"/>
  <c r="AF57" i="13"/>
  <c r="AC57" i="13"/>
  <c r="T57" i="13"/>
  <c r="S57" i="13"/>
  <c r="O57" i="13"/>
  <c r="AI56" i="13"/>
  <c r="AH56" i="13"/>
  <c r="AG56" i="13"/>
  <c r="AF56" i="13"/>
  <c r="AC56" i="13"/>
  <c r="T56" i="13"/>
  <c r="S56" i="13"/>
  <c r="O56" i="13"/>
  <c r="AI55" i="13"/>
  <c r="AH55" i="13"/>
  <c r="AG55" i="13"/>
  <c r="AF55" i="13"/>
  <c r="AC55" i="13"/>
  <c r="AD55" i="13" s="1"/>
  <c r="AK55" i="13" s="1"/>
  <c r="T55" i="13"/>
  <c r="S55" i="13"/>
  <c r="O55" i="13"/>
  <c r="AI54" i="13"/>
  <c r="AH54" i="13"/>
  <c r="AG54" i="13"/>
  <c r="AF54" i="13"/>
  <c r="AC54" i="13"/>
  <c r="T54" i="13"/>
  <c r="S54" i="13"/>
  <c r="O54" i="13"/>
  <c r="AI53" i="13"/>
  <c r="AH53" i="13"/>
  <c r="AG53" i="13"/>
  <c r="AF53" i="13"/>
  <c r="AC53" i="13"/>
  <c r="T53" i="13"/>
  <c r="S53" i="13"/>
  <c r="O53" i="13"/>
  <c r="AI52" i="13"/>
  <c r="AH52" i="13"/>
  <c r="AG52" i="13"/>
  <c r="AF52" i="13"/>
  <c r="AC52" i="13"/>
  <c r="AD52" i="13" s="1"/>
  <c r="AK52" i="13" s="1"/>
  <c r="T52" i="13"/>
  <c r="S52" i="13"/>
  <c r="O52" i="13"/>
  <c r="AI51" i="13"/>
  <c r="AH51" i="13"/>
  <c r="AG51" i="13"/>
  <c r="AF51" i="13"/>
  <c r="AC51" i="13"/>
  <c r="AD51" i="13" s="1"/>
  <c r="AK51" i="13" s="1"/>
  <c r="T51" i="13"/>
  <c r="S51" i="13"/>
  <c r="O51" i="13"/>
  <c r="AI50" i="13"/>
  <c r="AH50" i="13"/>
  <c r="AG50" i="13"/>
  <c r="AF50" i="13"/>
  <c r="AC50" i="13"/>
  <c r="AD50" i="13" s="1"/>
  <c r="AK50" i="13" s="1"/>
  <c r="T50" i="13"/>
  <c r="S50" i="13"/>
  <c r="O50" i="13"/>
  <c r="AI49" i="13"/>
  <c r="AH49" i="13"/>
  <c r="AG49" i="13"/>
  <c r="AF49" i="13"/>
  <c r="AC49" i="13"/>
  <c r="AD49" i="13" s="1"/>
  <c r="AK49" i="13" s="1"/>
  <c r="T49" i="13"/>
  <c r="S49" i="13"/>
  <c r="O49" i="13"/>
  <c r="AI48" i="13"/>
  <c r="AH48" i="13"/>
  <c r="AG48" i="13"/>
  <c r="AF48" i="13"/>
  <c r="AC48" i="13"/>
  <c r="T48" i="13"/>
  <c r="S48" i="13"/>
  <c r="O48" i="13"/>
  <c r="AI47" i="13"/>
  <c r="AH47" i="13"/>
  <c r="AG47" i="13"/>
  <c r="AF47" i="13"/>
  <c r="AC47" i="13"/>
  <c r="T47" i="13"/>
  <c r="S47" i="13"/>
  <c r="O47" i="13"/>
  <c r="AI46" i="13"/>
  <c r="AH46" i="13"/>
  <c r="AG46" i="13"/>
  <c r="AF46" i="13"/>
  <c r="AC46" i="13"/>
  <c r="T46" i="13"/>
  <c r="S46" i="13"/>
  <c r="O46" i="13"/>
  <c r="AI45" i="13"/>
  <c r="AH45" i="13"/>
  <c r="AG45" i="13"/>
  <c r="AF45" i="13"/>
  <c r="AC45" i="13"/>
  <c r="T45" i="13"/>
  <c r="S45" i="13"/>
  <c r="O45" i="13"/>
  <c r="AI44" i="13"/>
  <c r="AH44" i="13"/>
  <c r="AG44" i="13"/>
  <c r="AF44" i="13"/>
  <c r="AC44" i="13"/>
  <c r="T44" i="13"/>
  <c r="S44" i="13"/>
  <c r="O44" i="13"/>
  <c r="AI43" i="13"/>
  <c r="AH43" i="13"/>
  <c r="AG43" i="13"/>
  <c r="AF43" i="13"/>
  <c r="AC43" i="13"/>
  <c r="T43" i="13"/>
  <c r="S43" i="13"/>
  <c r="O43" i="13"/>
  <c r="AI42" i="13"/>
  <c r="AH42" i="13"/>
  <c r="AG42" i="13"/>
  <c r="AF42" i="13"/>
  <c r="AC42" i="13"/>
  <c r="T42" i="13"/>
  <c r="S42" i="13"/>
  <c r="O42" i="13"/>
  <c r="AI41" i="13"/>
  <c r="AH41" i="13"/>
  <c r="AG41" i="13"/>
  <c r="AF41" i="13"/>
  <c r="AC41" i="13"/>
  <c r="AD41" i="13" s="1"/>
  <c r="AK41" i="13" s="1"/>
  <c r="T41" i="13"/>
  <c r="S41" i="13"/>
  <c r="O41" i="13"/>
  <c r="AI40" i="13"/>
  <c r="AH40" i="13"/>
  <c r="AG40" i="13"/>
  <c r="AF40" i="13"/>
  <c r="AC40" i="13"/>
  <c r="AD40" i="13" s="1"/>
  <c r="AK40" i="13" s="1"/>
  <c r="T40" i="13"/>
  <c r="S40" i="13"/>
  <c r="O40" i="13"/>
  <c r="AI39" i="13"/>
  <c r="AH39" i="13"/>
  <c r="AG39" i="13"/>
  <c r="AF39" i="13"/>
  <c r="AC39" i="13"/>
  <c r="T39" i="13"/>
  <c r="S39" i="13"/>
  <c r="O39" i="13"/>
  <c r="AI38" i="13"/>
  <c r="AH38" i="13"/>
  <c r="AG38" i="13"/>
  <c r="AF38" i="13"/>
  <c r="AC38" i="13"/>
  <c r="AJ38" i="13" s="1"/>
  <c r="T38" i="13"/>
  <c r="S38" i="13"/>
  <c r="O38" i="13"/>
  <c r="AI37" i="13"/>
  <c r="AH37" i="13"/>
  <c r="AG37" i="13"/>
  <c r="AF37" i="13"/>
  <c r="AC37" i="13"/>
  <c r="AD37" i="13" s="1"/>
  <c r="AK37" i="13" s="1"/>
  <c r="T37" i="13"/>
  <c r="S37" i="13"/>
  <c r="O37" i="13"/>
  <c r="AI36" i="13"/>
  <c r="AH36" i="13"/>
  <c r="AG36" i="13"/>
  <c r="AF36" i="13"/>
  <c r="AC36" i="13"/>
  <c r="AD36" i="13" s="1"/>
  <c r="AK36" i="13" s="1"/>
  <c r="T36" i="13"/>
  <c r="S36" i="13"/>
  <c r="O36" i="13"/>
  <c r="AI35" i="13"/>
  <c r="AH35" i="13"/>
  <c r="AG35" i="13"/>
  <c r="AF35" i="13"/>
  <c r="AC35" i="13"/>
  <c r="AJ35" i="13" s="1"/>
  <c r="T35" i="13"/>
  <c r="S35" i="13"/>
  <c r="O35" i="13"/>
  <c r="AI34" i="13"/>
  <c r="AH34" i="13"/>
  <c r="AG34" i="13"/>
  <c r="AF34" i="13"/>
  <c r="AC34" i="13"/>
  <c r="T34" i="13"/>
  <c r="S34" i="13"/>
  <c r="O34" i="13"/>
  <c r="AI33" i="13"/>
  <c r="AH33" i="13"/>
  <c r="AG33" i="13"/>
  <c r="AF33" i="13"/>
  <c r="AC33" i="13"/>
  <c r="AJ33" i="13" s="1"/>
  <c r="T33" i="13"/>
  <c r="S33" i="13"/>
  <c r="O33" i="13"/>
  <c r="AI32" i="13"/>
  <c r="AH32" i="13"/>
  <c r="AG32" i="13"/>
  <c r="AF32" i="13"/>
  <c r="AC32" i="13"/>
  <c r="AJ32" i="13" s="1"/>
  <c r="T32" i="13"/>
  <c r="S32" i="13"/>
  <c r="O32" i="13"/>
  <c r="AI31" i="13"/>
  <c r="AH31" i="13"/>
  <c r="AG31" i="13"/>
  <c r="AF31" i="13"/>
  <c r="AC31" i="13"/>
  <c r="AD31" i="13" s="1"/>
  <c r="AK31" i="13" s="1"/>
  <c r="T31" i="13"/>
  <c r="S31" i="13"/>
  <c r="O31" i="13"/>
  <c r="AI30" i="13"/>
  <c r="AH30" i="13"/>
  <c r="AG30" i="13"/>
  <c r="AF30" i="13"/>
  <c r="AC30" i="13"/>
  <c r="T30" i="13"/>
  <c r="S30" i="13"/>
  <c r="O30" i="13"/>
  <c r="AI29" i="13"/>
  <c r="AH29" i="13"/>
  <c r="AG29" i="13"/>
  <c r="AF29" i="13"/>
  <c r="AC29" i="13"/>
  <c r="AD29" i="13" s="1"/>
  <c r="AK29" i="13" s="1"/>
  <c r="T29" i="13"/>
  <c r="S29" i="13"/>
  <c r="O29" i="13"/>
  <c r="AI28" i="13"/>
  <c r="AH28" i="13"/>
  <c r="AG28" i="13"/>
  <c r="AF28" i="13"/>
  <c r="AC28" i="13"/>
  <c r="AD28" i="13" s="1"/>
  <c r="AK28" i="13" s="1"/>
  <c r="T28" i="13"/>
  <c r="S28" i="13"/>
  <c r="O28" i="13"/>
  <c r="AI27" i="13"/>
  <c r="AH27" i="13"/>
  <c r="AG27" i="13"/>
  <c r="AF27" i="13"/>
  <c r="AC27" i="13"/>
  <c r="T27" i="13"/>
  <c r="S27" i="13"/>
  <c r="O27" i="13"/>
  <c r="AI26" i="13"/>
  <c r="AH26" i="13"/>
  <c r="AG26" i="13"/>
  <c r="AF26" i="13"/>
  <c r="AC26" i="13"/>
  <c r="AD26" i="13" s="1"/>
  <c r="AK26" i="13" s="1"/>
  <c r="T26" i="13"/>
  <c r="S26" i="13"/>
  <c r="O26" i="13"/>
  <c r="AI25" i="13"/>
  <c r="AH25" i="13"/>
  <c r="AG25" i="13"/>
  <c r="AF25" i="13"/>
  <c r="AC25" i="13"/>
  <c r="AD25" i="13" s="1"/>
  <c r="AK25" i="13" s="1"/>
  <c r="T25" i="13"/>
  <c r="S25" i="13"/>
  <c r="O25" i="13"/>
  <c r="AI24" i="13"/>
  <c r="AH24" i="13"/>
  <c r="AG24" i="13"/>
  <c r="AF24" i="13"/>
  <c r="AC24" i="13"/>
  <c r="T24" i="13"/>
  <c r="S24" i="13"/>
  <c r="O24" i="13"/>
  <c r="AI23" i="13"/>
  <c r="AH23" i="13"/>
  <c r="AG23" i="13"/>
  <c r="AF23" i="13"/>
  <c r="AC23" i="13"/>
  <c r="T23" i="13"/>
  <c r="S23" i="13"/>
  <c r="O23" i="13"/>
  <c r="AI22" i="13"/>
  <c r="AH22" i="13"/>
  <c r="AG22" i="13"/>
  <c r="AF22" i="13"/>
  <c r="AC22" i="13"/>
  <c r="AJ22" i="13" s="1"/>
  <c r="T22" i="13"/>
  <c r="S22" i="13"/>
  <c r="O22" i="13"/>
  <c r="AI21" i="13"/>
  <c r="AH21" i="13"/>
  <c r="AG21" i="13"/>
  <c r="AF21" i="13"/>
  <c r="AC21" i="13"/>
  <c r="AD21" i="13" s="1"/>
  <c r="AK21" i="13" s="1"/>
  <c r="T21" i="13"/>
  <c r="S21" i="13"/>
  <c r="O21" i="13"/>
  <c r="AI20" i="13"/>
  <c r="AH20" i="13"/>
  <c r="AG20" i="13"/>
  <c r="AF20" i="13"/>
  <c r="AC20" i="13"/>
  <c r="T20" i="13"/>
  <c r="S20" i="13"/>
  <c r="O20" i="13"/>
  <c r="AI19" i="13"/>
  <c r="AH19" i="13"/>
  <c r="AG19" i="13"/>
  <c r="AF19" i="13"/>
  <c r="AC19" i="13"/>
  <c r="T19" i="13"/>
  <c r="S19" i="13"/>
  <c r="O19" i="13"/>
  <c r="AI18" i="13"/>
  <c r="AH18" i="13"/>
  <c r="AG18" i="13"/>
  <c r="AF18" i="13"/>
  <c r="AC18" i="13"/>
  <c r="AJ18" i="13" s="1"/>
  <c r="T18" i="13"/>
  <c r="S18" i="13"/>
  <c r="O18" i="13"/>
  <c r="AI17" i="13"/>
  <c r="AH17" i="13"/>
  <c r="AG17" i="13"/>
  <c r="AF17" i="13"/>
  <c r="AC17" i="13"/>
  <c r="AJ17" i="13" s="1"/>
  <c r="T17" i="13"/>
  <c r="S17" i="13"/>
  <c r="O17" i="13"/>
  <c r="AI16" i="13"/>
  <c r="AH16" i="13"/>
  <c r="AG16" i="13"/>
  <c r="AF16" i="13"/>
  <c r="AC16" i="13"/>
  <c r="AJ16" i="13" s="1"/>
  <c r="T16" i="13"/>
  <c r="S16" i="13"/>
  <c r="O16" i="13"/>
  <c r="AI15" i="13"/>
  <c r="AH15" i="13"/>
  <c r="AG15" i="13"/>
  <c r="AF15" i="13"/>
  <c r="AC15" i="13"/>
  <c r="T15" i="13"/>
  <c r="S15" i="13"/>
  <c r="O15" i="13"/>
  <c r="AI14" i="13"/>
  <c r="AH14" i="13"/>
  <c r="AG14" i="13"/>
  <c r="AF14" i="13"/>
  <c r="AC14" i="13"/>
  <c r="AD14" i="13" s="1"/>
  <c r="AK14" i="13" s="1"/>
  <c r="T14" i="13"/>
  <c r="S14" i="13"/>
  <c r="O14" i="13"/>
  <c r="AI13" i="13"/>
  <c r="AH13" i="13"/>
  <c r="AG13" i="13"/>
  <c r="AF13" i="13"/>
  <c r="AC13" i="13"/>
  <c r="AJ13" i="13" s="1"/>
  <c r="T13" i="13"/>
  <c r="S13" i="13"/>
  <c r="O13" i="13"/>
  <c r="AI12" i="13"/>
  <c r="AH12" i="13"/>
  <c r="AG12" i="13"/>
  <c r="AF12" i="13"/>
  <c r="AC12" i="13"/>
  <c r="AJ12" i="13" s="1"/>
  <c r="T12" i="13"/>
  <c r="S12" i="13"/>
  <c r="O12" i="13"/>
  <c r="AI11" i="13"/>
  <c r="AH11" i="13"/>
  <c r="AG11" i="13"/>
  <c r="AF11" i="13"/>
  <c r="AC11" i="13"/>
  <c r="T11" i="13"/>
  <c r="S11" i="13"/>
  <c r="O11" i="13"/>
  <c r="A11" i="13"/>
  <c r="A12" i="13" s="1"/>
  <c r="A13" i="13" s="1"/>
  <c r="H10" i="13"/>
  <c r="G10" i="13"/>
  <c r="J11" i="13" s="1"/>
  <c r="B10" i="13"/>
  <c r="B11" i="13" s="1"/>
  <c r="B12" i="13" s="1"/>
  <c r="B13" i="13" s="1"/>
  <c r="B14" i="13" s="1"/>
  <c r="B15" i="13" s="1"/>
  <c r="B16" i="13" s="1"/>
  <c r="B17" i="13" s="1"/>
  <c r="B6" i="13"/>
  <c r="B2" i="13" a="1"/>
  <c r="B2" i="13" s="1"/>
  <c r="A6" i="13" s="1"/>
  <c r="A11" i="6"/>
  <c r="A12" i="6" s="1"/>
  <c r="AI500" i="11"/>
  <c r="AH500" i="11"/>
  <c r="AG500" i="11"/>
  <c r="AF500" i="11"/>
  <c r="AC500" i="11"/>
  <c r="O500" i="11"/>
  <c r="AI499" i="11"/>
  <c r="AH499" i="11"/>
  <c r="AG499" i="11"/>
  <c r="AF499" i="11"/>
  <c r="AC499" i="11"/>
  <c r="AJ499" i="11" s="1"/>
  <c r="O499" i="11"/>
  <c r="AI498" i="11"/>
  <c r="AH498" i="11"/>
  <c r="AG498" i="11"/>
  <c r="AF498" i="11"/>
  <c r="AC498" i="11"/>
  <c r="AJ498" i="11" s="1"/>
  <c r="O498" i="11"/>
  <c r="AI497" i="11"/>
  <c r="AH497" i="11"/>
  <c r="AG497" i="11"/>
  <c r="AF497" i="11"/>
  <c r="AC497" i="11"/>
  <c r="AJ497" i="11" s="1"/>
  <c r="O497" i="11"/>
  <c r="AI496" i="11"/>
  <c r="AH496" i="11"/>
  <c r="AG496" i="11"/>
  <c r="AF496" i="11"/>
  <c r="AC496" i="11"/>
  <c r="AD496" i="11" s="1"/>
  <c r="O496" i="11"/>
  <c r="AI495" i="11"/>
  <c r="AH495" i="11"/>
  <c r="AG495" i="11"/>
  <c r="AF495" i="11"/>
  <c r="AC495" i="11"/>
  <c r="AJ495" i="11" s="1"/>
  <c r="O495" i="11"/>
  <c r="AI494" i="11"/>
  <c r="AH494" i="11"/>
  <c r="AG494" i="11"/>
  <c r="AF494" i="11"/>
  <c r="AC494" i="11"/>
  <c r="O494" i="11"/>
  <c r="AI493" i="11"/>
  <c r="AH493" i="11"/>
  <c r="AG493" i="11"/>
  <c r="AF493" i="11"/>
  <c r="AC493" i="11"/>
  <c r="O493" i="11"/>
  <c r="AI492" i="11"/>
  <c r="AH492" i="11"/>
  <c r="AG492" i="11"/>
  <c r="AF492" i="11"/>
  <c r="AC492" i="11"/>
  <c r="AD492" i="11" s="1"/>
  <c r="AK492" i="11" s="1"/>
  <c r="O492" i="11"/>
  <c r="AI491" i="11"/>
  <c r="AH491" i="11"/>
  <c r="AG491" i="11"/>
  <c r="AF491" i="11"/>
  <c r="AC491" i="11"/>
  <c r="AJ491" i="11" s="1"/>
  <c r="O491" i="11"/>
  <c r="AI490" i="11"/>
  <c r="AH490" i="11"/>
  <c r="AG490" i="11"/>
  <c r="AF490" i="11"/>
  <c r="AC490" i="11"/>
  <c r="O490" i="11"/>
  <c r="AI489" i="11"/>
  <c r="AH489" i="11"/>
  <c r="AG489" i="11"/>
  <c r="AF489" i="11"/>
  <c r="AC489" i="11"/>
  <c r="O489" i="11"/>
  <c r="AI488" i="11"/>
  <c r="AH488" i="11"/>
  <c r="AG488" i="11"/>
  <c r="AF488" i="11"/>
  <c r="AC488" i="11"/>
  <c r="O488" i="11"/>
  <c r="AI487" i="11"/>
  <c r="AH487" i="11"/>
  <c r="AG487" i="11"/>
  <c r="AF487" i="11"/>
  <c r="AC487" i="11"/>
  <c r="AD487" i="11" s="1"/>
  <c r="O487" i="11"/>
  <c r="AI486" i="11"/>
  <c r="AH486" i="11"/>
  <c r="AG486" i="11"/>
  <c r="AF486" i="11"/>
  <c r="AC486" i="11"/>
  <c r="AJ486" i="11" s="1"/>
  <c r="O486" i="11"/>
  <c r="AI485" i="11"/>
  <c r="AH485" i="11"/>
  <c r="AG485" i="11"/>
  <c r="AF485" i="11"/>
  <c r="AC485" i="11"/>
  <c r="AJ485" i="11" s="1"/>
  <c r="O485" i="11"/>
  <c r="AI484" i="11"/>
  <c r="AH484" i="11"/>
  <c r="AG484" i="11"/>
  <c r="AF484" i="11"/>
  <c r="AC484" i="11"/>
  <c r="O484" i="11"/>
  <c r="AI483" i="11"/>
  <c r="AH483" i="11"/>
  <c r="AG483" i="11"/>
  <c r="AF483" i="11"/>
  <c r="AC483" i="11"/>
  <c r="O483" i="11"/>
  <c r="AI482" i="11"/>
  <c r="AH482" i="11"/>
  <c r="AG482" i="11"/>
  <c r="AF482" i="11"/>
  <c r="AC482" i="11"/>
  <c r="AJ482" i="11" s="1"/>
  <c r="O482" i="11"/>
  <c r="AI481" i="11"/>
  <c r="AH481" i="11"/>
  <c r="AG481" i="11"/>
  <c r="AF481" i="11"/>
  <c r="AC481" i="11"/>
  <c r="AJ481" i="11" s="1"/>
  <c r="O481" i="11"/>
  <c r="AI480" i="11"/>
  <c r="AH480" i="11"/>
  <c r="AG480" i="11"/>
  <c r="AF480" i="11"/>
  <c r="AC480" i="11"/>
  <c r="O480" i="11"/>
  <c r="AI479" i="11"/>
  <c r="AH479" i="11"/>
  <c r="AG479" i="11"/>
  <c r="AF479" i="11"/>
  <c r="AC479" i="11"/>
  <c r="O479" i="11"/>
  <c r="AI478" i="11"/>
  <c r="AH478" i="11"/>
  <c r="AG478" i="11"/>
  <c r="AF478" i="11"/>
  <c r="AC478" i="11"/>
  <c r="AJ478" i="11" s="1"/>
  <c r="O478" i="11"/>
  <c r="AI477" i="11"/>
  <c r="AH477" i="11"/>
  <c r="AG477" i="11"/>
  <c r="AF477" i="11"/>
  <c r="AC477" i="11"/>
  <c r="AD477" i="11" s="1"/>
  <c r="AK477" i="11" s="1"/>
  <c r="O477" i="11"/>
  <c r="AI476" i="11"/>
  <c r="AH476" i="11"/>
  <c r="AG476" i="11"/>
  <c r="AF476" i="11"/>
  <c r="AC476" i="11"/>
  <c r="AJ476" i="11" s="1"/>
  <c r="O476" i="11"/>
  <c r="AI475" i="11"/>
  <c r="AH475" i="11"/>
  <c r="AG475" i="11"/>
  <c r="AF475" i="11"/>
  <c r="AC475" i="11"/>
  <c r="O475" i="11"/>
  <c r="AI474" i="11"/>
  <c r="AH474" i="11"/>
  <c r="AG474" i="11"/>
  <c r="AF474" i="11"/>
  <c r="AC474" i="11"/>
  <c r="O474" i="11"/>
  <c r="AI473" i="11"/>
  <c r="AH473" i="11"/>
  <c r="AG473" i="11"/>
  <c r="AF473" i="11"/>
  <c r="AC473" i="11"/>
  <c r="AJ473" i="11" s="1"/>
  <c r="O473" i="11"/>
  <c r="AI472" i="11"/>
  <c r="AH472" i="11"/>
  <c r="AG472" i="11"/>
  <c r="AF472" i="11"/>
  <c r="AC472" i="11"/>
  <c r="AD472" i="11" s="1"/>
  <c r="AK472" i="11" s="1"/>
  <c r="O472" i="11"/>
  <c r="AI471" i="11"/>
  <c r="AH471" i="11"/>
  <c r="AG471" i="11"/>
  <c r="AF471" i="11"/>
  <c r="AC471" i="11"/>
  <c r="AJ471" i="11" s="1"/>
  <c r="O471" i="11"/>
  <c r="AI470" i="11"/>
  <c r="AH470" i="11"/>
  <c r="AG470" i="11"/>
  <c r="AF470" i="11"/>
  <c r="AC470" i="11"/>
  <c r="AJ470" i="11" s="1"/>
  <c r="O470" i="11"/>
  <c r="AI469" i="11"/>
  <c r="AH469" i="11"/>
  <c r="AG469" i="11"/>
  <c r="AF469" i="11"/>
  <c r="AC469" i="11"/>
  <c r="O469" i="11"/>
  <c r="AI468" i="11"/>
  <c r="AH468" i="11"/>
  <c r="AG468" i="11"/>
  <c r="AF468" i="11"/>
  <c r="AC468" i="11"/>
  <c r="O468" i="11"/>
  <c r="AI467" i="11"/>
  <c r="AH467" i="11"/>
  <c r="AG467" i="11"/>
  <c r="AF467" i="11"/>
  <c r="AC467" i="11"/>
  <c r="AJ467" i="11" s="1"/>
  <c r="O467" i="11"/>
  <c r="AI466" i="11"/>
  <c r="AH466" i="11"/>
  <c r="AG466" i="11"/>
  <c r="AF466" i="11"/>
  <c r="AC466" i="11"/>
  <c r="O466" i="11"/>
  <c r="AI465" i="11"/>
  <c r="AH465" i="11"/>
  <c r="AG465" i="11"/>
  <c r="AF465" i="11"/>
  <c r="AC465" i="11"/>
  <c r="O465" i="11"/>
  <c r="AI464" i="11"/>
  <c r="AH464" i="11"/>
  <c r="AG464" i="11"/>
  <c r="AF464" i="11"/>
  <c r="AC464" i="11"/>
  <c r="AD464" i="11" s="1"/>
  <c r="AK464" i="11" s="1"/>
  <c r="O464" i="11"/>
  <c r="AI463" i="11"/>
  <c r="AH463" i="11"/>
  <c r="AG463" i="11"/>
  <c r="AF463" i="11"/>
  <c r="AC463" i="11"/>
  <c r="O463" i="11"/>
  <c r="AI462" i="11"/>
  <c r="AH462" i="11"/>
  <c r="AG462" i="11"/>
  <c r="AF462" i="11"/>
  <c r="AC462" i="11"/>
  <c r="O462" i="11"/>
  <c r="AI461" i="11"/>
  <c r="AH461" i="11"/>
  <c r="AG461" i="11"/>
  <c r="AF461" i="11"/>
  <c r="AC461" i="11"/>
  <c r="AJ461" i="11" s="1"/>
  <c r="O461" i="11"/>
  <c r="AI460" i="11"/>
  <c r="AH460" i="11"/>
  <c r="AG460" i="11"/>
  <c r="AF460" i="11"/>
  <c r="AC460" i="11"/>
  <c r="O460" i="11"/>
  <c r="AI459" i="11"/>
  <c r="AH459" i="11"/>
  <c r="AG459" i="11"/>
  <c r="AF459" i="11"/>
  <c r="AC459" i="11"/>
  <c r="AJ459" i="11" s="1"/>
  <c r="O459" i="11"/>
  <c r="AI458" i="11"/>
  <c r="AH458" i="11"/>
  <c r="AG458" i="11"/>
  <c r="AF458" i="11"/>
  <c r="AC458" i="11"/>
  <c r="O458" i="11"/>
  <c r="AI457" i="11"/>
  <c r="AH457" i="11"/>
  <c r="AG457" i="11"/>
  <c r="AF457" i="11"/>
  <c r="AC457" i="11"/>
  <c r="O457" i="11"/>
  <c r="AI456" i="11"/>
  <c r="AH456" i="11"/>
  <c r="AG456" i="11"/>
  <c r="AF456" i="11"/>
  <c r="AC456" i="11"/>
  <c r="O456" i="11"/>
  <c r="AI455" i="11"/>
  <c r="AH455" i="11"/>
  <c r="AG455" i="11"/>
  <c r="AF455" i="11"/>
  <c r="AC455" i="11"/>
  <c r="O455" i="11"/>
  <c r="AI454" i="11"/>
  <c r="AH454" i="11"/>
  <c r="AG454" i="11"/>
  <c r="AF454" i="11"/>
  <c r="AC454" i="11"/>
  <c r="AJ454" i="11" s="1"/>
  <c r="O454" i="11"/>
  <c r="AI453" i="11"/>
  <c r="AH453" i="11"/>
  <c r="AG453" i="11"/>
  <c r="AF453" i="11"/>
  <c r="AC453" i="11"/>
  <c r="AD453" i="11" s="1"/>
  <c r="AK453" i="11" s="1"/>
  <c r="O453" i="11"/>
  <c r="AI452" i="11"/>
  <c r="AH452" i="11"/>
  <c r="AG452" i="11"/>
  <c r="AF452" i="11"/>
  <c r="AC452" i="11"/>
  <c r="AD452" i="11" s="1"/>
  <c r="O452" i="11"/>
  <c r="AI451" i="11"/>
  <c r="AH451" i="11"/>
  <c r="AG451" i="11"/>
  <c r="AF451" i="11"/>
  <c r="AC451" i="11"/>
  <c r="O451" i="11"/>
  <c r="AI450" i="11"/>
  <c r="AH450" i="11"/>
  <c r="AG450" i="11"/>
  <c r="AF450" i="11"/>
  <c r="AC450" i="11"/>
  <c r="O450" i="11"/>
  <c r="AI449" i="11"/>
  <c r="AH449" i="11"/>
  <c r="AG449" i="11"/>
  <c r="AF449" i="11"/>
  <c r="AC449" i="11"/>
  <c r="O449" i="11"/>
  <c r="AI448" i="11"/>
  <c r="AH448" i="11"/>
  <c r="AG448" i="11"/>
  <c r="AF448" i="11"/>
  <c r="AC448" i="11"/>
  <c r="AD448" i="11" s="1"/>
  <c r="AK448" i="11" s="1"/>
  <c r="O448" i="11"/>
  <c r="AI447" i="11"/>
  <c r="AH447" i="11"/>
  <c r="AG447" i="11"/>
  <c r="AF447" i="11"/>
  <c r="AC447" i="11"/>
  <c r="AD447" i="11" s="1"/>
  <c r="AK447" i="11" s="1"/>
  <c r="O447" i="11"/>
  <c r="AI446" i="11"/>
  <c r="AH446" i="11"/>
  <c r="AG446" i="11"/>
  <c r="AF446" i="11"/>
  <c r="AC446" i="11"/>
  <c r="O446" i="11"/>
  <c r="AI445" i="11"/>
  <c r="AH445" i="11"/>
  <c r="AG445" i="11"/>
  <c r="AF445" i="11"/>
  <c r="AC445" i="11"/>
  <c r="AJ445" i="11" s="1"/>
  <c r="O445" i="11"/>
  <c r="AI444" i="11"/>
  <c r="AH444" i="11"/>
  <c r="AG444" i="11"/>
  <c r="AF444" i="11"/>
  <c r="AC444" i="11"/>
  <c r="O444" i="11"/>
  <c r="AI443" i="11"/>
  <c r="AH443" i="11"/>
  <c r="AG443" i="11"/>
  <c r="AF443" i="11"/>
  <c r="AC443" i="11"/>
  <c r="AJ443" i="11" s="1"/>
  <c r="O443" i="11"/>
  <c r="AI442" i="11"/>
  <c r="AH442" i="11"/>
  <c r="AG442" i="11"/>
  <c r="AF442" i="11"/>
  <c r="AC442" i="11"/>
  <c r="O442" i="11"/>
  <c r="AI441" i="11"/>
  <c r="AH441" i="11"/>
  <c r="AG441" i="11"/>
  <c r="AF441" i="11"/>
  <c r="AC441" i="11"/>
  <c r="AD441" i="11" s="1"/>
  <c r="AK441" i="11" s="1"/>
  <c r="O441" i="11"/>
  <c r="AI440" i="11"/>
  <c r="AH440" i="11"/>
  <c r="AG440" i="11"/>
  <c r="AF440" i="11"/>
  <c r="AC440" i="11"/>
  <c r="AD440" i="11" s="1"/>
  <c r="AK440" i="11" s="1"/>
  <c r="O440" i="11"/>
  <c r="AI439" i="11"/>
  <c r="AH439" i="11"/>
  <c r="AG439" i="11"/>
  <c r="AF439" i="11"/>
  <c r="AC439" i="11"/>
  <c r="O439" i="11"/>
  <c r="AI438" i="11"/>
  <c r="AH438" i="11"/>
  <c r="AG438" i="11"/>
  <c r="AF438" i="11"/>
  <c r="AC438" i="11"/>
  <c r="AD438" i="11" s="1"/>
  <c r="O438" i="11"/>
  <c r="AI437" i="11"/>
  <c r="AH437" i="11"/>
  <c r="AG437" i="11"/>
  <c r="AF437" i="11"/>
  <c r="AC437" i="11"/>
  <c r="O437" i="11"/>
  <c r="AI436" i="11"/>
  <c r="AH436" i="11"/>
  <c r="AG436" i="11"/>
  <c r="AF436" i="11"/>
  <c r="AC436" i="11"/>
  <c r="O436" i="11"/>
  <c r="AI435" i="11"/>
  <c r="AH435" i="11"/>
  <c r="AG435" i="11"/>
  <c r="AF435" i="11"/>
  <c r="AC435" i="11"/>
  <c r="AJ435" i="11" s="1"/>
  <c r="O435" i="11"/>
  <c r="AI434" i="11"/>
  <c r="AH434" i="11"/>
  <c r="AG434" i="11"/>
  <c r="AF434" i="11"/>
  <c r="AC434" i="11"/>
  <c r="AD434" i="11" s="1"/>
  <c r="AK434" i="11" s="1"/>
  <c r="O434" i="11"/>
  <c r="AI433" i="11"/>
  <c r="AH433" i="11"/>
  <c r="AG433" i="11"/>
  <c r="AF433" i="11"/>
  <c r="AC433" i="11"/>
  <c r="O433" i="11"/>
  <c r="AI432" i="11"/>
  <c r="AH432" i="11"/>
  <c r="AG432" i="11"/>
  <c r="AF432" i="11"/>
  <c r="AC432" i="11"/>
  <c r="O432" i="11"/>
  <c r="AI431" i="11"/>
  <c r="AH431" i="11"/>
  <c r="AG431" i="11"/>
  <c r="AF431" i="11"/>
  <c r="AC431" i="11"/>
  <c r="O431" i="11"/>
  <c r="AI430" i="11"/>
  <c r="AH430" i="11"/>
  <c r="AG430" i="11"/>
  <c r="AF430" i="11"/>
  <c r="AC430" i="11"/>
  <c r="O430" i="11"/>
  <c r="AI429" i="11"/>
  <c r="AH429" i="11"/>
  <c r="AG429" i="11"/>
  <c r="AF429" i="11"/>
  <c r="AC429" i="11"/>
  <c r="O429" i="11"/>
  <c r="AI428" i="11"/>
  <c r="AH428" i="11"/>
  <c r="AG428" i="11"/>
  <c r="AF428" i="11"/>
  <c r="AC428" i="11"/>
  <c r="O428" i="11"/>
  <c r="AI427" i="11"/>
  <c r="AH427" i="11"/>
  <c r="AG427" i="11"/>
  <c r="AF427" i="11"/>
  <c r="AC427" i="11"/>
  <c r="AD427" i="11" s="1"/>
  <c r="AK427" i="11" s="1"/>
  <c r="O427" i="11"/>
  <c r="AI426" i="11"/>
  <c r="AH426" i="11"/>
  <c r="AG426" i="11"/>
  <c r="AF426" i="11"/>
  <c r="AC426" i="11"/>
  <c r="O426" i="11"/>
  <c r="AI425" i="11"/>
  <c r="AH425" i="11"/>
  <c r="AG425" i="11"/>
  <c r="AF425" i="11"/>
  <c r="AC425" i="11"/>
  <c r="O425" i="11"/>
  <c r="AI424" i="11"/>
  <c r="AH424" i="11"/>
  <c r="AG424" i="11"/>
  <c r="AF424" i="11"/>
  <c r="AC424" i="11"/>
  <c r="O424" i="11"/>
  <c r="AI423" i="11"/>
  <c r="AH423" i="11"/>
  <c r="AG423" i="11"/>
  <c r="AF423" i="11"/>
  <c r="AC423" i="11"/>
  <c r="O423" i="11"/>
  <c r="AI422" i="11"/>
  <c r="AH422" i="11"/>
  <c r="AG422" i="11"/>
  <c r="AF422" i="11"/>
  <c r="AC422" i="11"/>
  <c r="O422" i="11"/>
  <c r="AI421" i="11"/>
  <c r="AH421" i="11"/>
  <c r="AG421" i="11"/>
  <c r="AF421" i="11"/>
  <c r="AC421" i="11"/>
  <c r="O421" i="11"/>
  <c r="AI420" i="11"/>
  <c r="AH420" i="11"/>
  <c r="AG420" i="11"/>
  <c r="AF420" i="11"/>
  <c r="AC420" i="11"/>
  <c r="O420" i="11"/>
  <c r="AI419" i="11"/>
  <c r="AH419" i="11"/>
  <c r="AG419" i="11"/>
  <c r="AF419" i="11"/>
  <c r="AC419" i="11"/>
  <c r="O419" i="11"/>
  <c r="AI418" i="11"/>
  <c r="AH418" i="11"/>
  <c r="AG418" i="11"/>
  <c r="AF418" i="11"/>
  <c r="AC418" i="11"/>
  <c r="O418" i="11"/>
  <c r="AI417" i="11"/>
  <c r="AH417" i="11"/>
  <c r="AG417" i="11"/>
  <c r="AF417" i="11"/>
  <c r="AC417" i="11"/>
  <c r="AJ417" i="11" s="1"/>
  <c r="O417" i="11"/>
  <c r="AI416" i="11"/>
  <c r="AH416" i="11"/>
  <c r="AG416" i="11"/>
  <c r="AF416" i="11"/>
  <c r="AC416" i="11"/>
  <c r="AD416" i="11" s="1"/>
  <c r="AK416" i="11" s="1"/>
  <c r="O416" i="11"/>
  <c r="AI415" i="11"/>
  <c r="AH415" i="11"/>
  <c r="AG415" i="11"/>
  <c r="AF415" i="11"/>
  <c r="AC415" i="11"/>
  <c r="O415" i="11"/>
  <c r="AI414" i="11"/>
  <c r="AH414" i="11"/>
  <c r="AG414" i="11"/>
  <c r="AF414" i="11"/>
  <c r="AC414" i="11"/>
  <c r="AD414" i="11" s="1"/>
  <c r="AK414" i="11" s="1"/>
  <c r="O414" i="11"/>
  <c r="AI413" i="11"/>
  <c r="AH413" i="11"/>
  <c r="AG413" i="11"/>
  <c r="AF413" i="11"/>
  <c r="AC413" i="11"/>
  <c r="O413" i="11"/>
  <c r="AI412" i="11"/>
  <c r="AH412" i="11"/>
  <c r="AG412" i="11"/>
  <c r="AF412" i="11"/>
  <c r="AC412" i="11"/>
  <c r="O412" i="11"/>
  <c r="AI411" i="11"/>
  <c r="AH411" i="11"/>
  <c r="AG411" i="11"/>
  <c r="AF411" i="11"/>
  <c r="AC411" i="11"/>
  <c r="O411" i="11"/>
  <c r="AI410" i="11"/>
  <c r="AH410" i="11"/>
  <c r="AG410" i="11"/>
  <c r="AF410" i="11"/>
  <c r="AC410" i="11"/>
  <c r="AD410" i="11" s="1"/>
  <c r="O410" i="11"/>
  <c r="AI409" i="11"/>
  <c r="AH409" i="11"/>
  <c r="AG409" i="11"/>
  <c r="AF409" i="11"/>
  <c r="AC409" i="11"/>
  <c r="AD409" i="11" s="1"/>
  <c r="AK409" i="11" s="1"/>
  <c r="O409" i="11"/>
  <c r="AI408" i="11"/>
  <c r="AH408" i="11"/>
  <c r="AG408" i="11"/>
  <c r="AF408" i="11"/>
  <c r="AC408" i="11"/>
  <c r="O408" i="11"/>
  <c r="AI407" i="11"/>
  <c r="AH407" i="11"/>
  <c r="AG407" i="11"/>
  <c r="AF407" i="11"/>
  <c r="AC407" i="11"/>
  <c r="O407" i="11"/>
  <c r="AI406" i="11"/>
  <c r="AH406" i="11"/>
  <c r="AG406" i="11"/>
  <c r="AF406" i="11"/>
  <c r="AC406" i="11"/>
  <c r="AJ406" i="11" s="1"/>
  <c r="O406" i="11"/>
  <c r="AI405" i="11"/>
  <c r="AH405" i="11"/>
  <c r="AG405" i="11"/>
  <c r="AF405" i="11"/>
  <c r="AC405" i="11"/>
  <c r="AJ405" i="11" s="1"/>
  <c r="O405" i="11"/>
  <c r="AI404" i="11"/>
  <c r="AH404" i="11"/>
  <c r="AG404" i="11"/>
  <c r="AF404" i="11"/>
  <c r="AC404" i="11"/>
  <c r="O404" i="11"/>
  <c r="AI403" i="11"/>
  <c r="AH403" i="11"/>
  <c r="AG403" i="11"/>
  <c r="AF403" i="11"/>
  <c r="AC403" i="11"/>
  <c r="O403" i="11"/>
  <c r="AI402" i="11"/>
  <c r="AH402" i="11"/>
  <c r="AG402" i="11"/>
  <c r="AF402" i="11"/>
  <c r="AC402" i="11"/>
  <c r="AJ402" i="11" s="1"/>
  <c r="O402" i="11"/>
  <c r="AI401" i="11"/>
  <c r="AH401" i="11"/>
  <c r="AG401" i="11"/>
  <c r="AF401" i="11"/>
  <c r="AC401" i="11"/>
  <c r="AD401" i="11" s="1"/>
  <c r="AK401" i="11" s="1"/>
  <c r="O401" i="11"/>
  <c r="AI400" i="11"/>
  <c r="AH400" i="11"/>
  <c r="AG400" i="11"/>
  <c r="AF400" i="11"/>
  <c r="AC400" i="11"/>
  <c r="O400" i="11"/>
  <c r="AI399" i="11"/>
  <c r="AH399" i="11"/>
  <c r="AG399" i="11"/>
  <c r="AF399" i="11"/>
  <c r="AC399" i="11"/>
  <c r="AJ399" i="11" s="1"/>
  <c r="O399" i="11"/>
  <c r="AI398" i="11"/>
  <c r="AH398" i="11"/>
  <c r="AG398" i="11"/>
  <c r="AF398" i="11"/>
  <c r="AC398" i="11"/>
  <c r="AD398" i="11" s="1"/>
  <c r="AK398" i="11" s="1"/>
  <c r="O398" i="11"/>
  <c r="AI397" i="11"/>
  <c r="AH397" i="11"/>
  <c r="AG397" i="11"/>
  <c r="AF397" i="11"/>
  <c r="AC397" i="11"/>
  <c r="O397" i="11"/>
  <c r="AI396" i="11"/>
  <c r="AH396" i="11"/>
  <c r="AG396" i="11"/>
  <c r="AF396" i="11"/>
  <c r="AC396" i="11"/>
  <c r="AJ396" i="11" s="1"/>
  <c r="O396" i="11"/>
  <c r="AI395" i="11"/>
  <c r="AH395" i="11"/>
  <c r="AG395" i="11"/>
  <c r="AF395" i="11"/>
  <c r="AC395" i="11"/>
  <c r="AJ395" i="11" s="1"/>
  <c r="O395" i="11"/>
  <c r="AI394" i="11"/>
  <c r="AH394" i="11"/>
  <c r="AG394" i="11"/>
  <c r="AF394" i="11"/>
  <c r="AC394" i="11"/>
  <c r="AJ394" i="11" s="1"/>
  <c r="O394" i="11"/>
  <c r="AI393" i="11"/>
  <c r="AH393" i="11"/>
  <c r="AG393" i="11"/>
  <c r="AF393" i="11"/>
  <c r="AC393" i="11"/>
  <c r="O393" i="11"/>
  <c r="AI392" i="11"/>
  <c r="AH392" i="11"/>
  <c r="AG392" i="11"/>
  <c r="AF392" i="11"/>
  <c r="AC392" i="11"/>
  <c r="O392" i="11"/>
  <c r="AI391" i="11"/>
  <c r="AH391" i="11"/>
  <c r="AG391" i="11"/>
  <c r="AF391" i="11"/>
  <c r="AC391" i="11"/>
  <c r="AJ391" i="11" s="1"/>
  <c r="O391" i="11"/>
  <c r="AI390" i="11"/>
  <c r="AH390" i="11"/>
  <c r="AG390" i="11"/>
  <c r="AF390" i="11"/>
  <c r="AC390" i="11"/>
  <c r="AJ390" i="11" s="1"/>
  <c r="O390" i="11"/>
  <c r="AI389" i="11"/>
  <c r="AH389" i="11"/>
  <c r="AG389" i="11"/>
  <c r="AF389" i="11"/>
  <c r="AC389" i="11"/>
  <c r="AJ389" i="11" s="1"/>
  <c r="O389" i="11"/>
  <c r="AI388" i="11"/>
  <c r="AH388" i="11"/>
  <c r="AG388" i="11"/>
  <c r="AF388" i="11"/>
  <c r="AC388" i="11"/>
  <c r="AJ388" i="11" s="1"/>
  <c r="O388" i="11"/>
  <c r="AI387" i="11"/>
  <c r="AH387" i="11"/>
  <c r="AG387" i="11"/>
  <c r="AF387" i="11"/>
  <c r="AC387" i="11"/>
  <c r="O387" i="11"/>
  <c r="AI386" i="11"/>
  <c r="AH386" i="11"/>
  <c r="AG386" i="11"/>
  <c r="AF386" i="11"/>
  <c r="AC386" i="11"/>
  <c r="O386" i="11"/>
  <c r="AI385" i="11"/>
  <c r="AH385" i="11"/>
  <c r="AG385" i="11"/>
  <c r="AF385" i="11"/>
  <c r="AC385" i="11"/>
  <c r="O385" i="11"/>
  <c r="AI384" i="11"/>
  <c r="AH384" i="11"/>
  <c r="AG384" i="11"/>
  <c r="AF384" i="11"/>
  <c r="AC384" i="11"/>
  <c r="AJ384" i="11" s="1"/>
  <c r="O384" i="11"/>
  <c r="AI383" i="11"/>
  <c r="AH383" i="11"/>
  <c r="AG383" i="11"/>
  <c r="AF383" i="11"/>
  <c r="AC383" i="11"/>
  <c r="O383" i="11"/>
  <c r="AI382" i="11"/>
  <c r="AH382" i="11"/>
  <c r="AG382" i="11"/>
  <c r="AF382" i="11"/>
  <c r="AC382" i="11"/>
  <c r="AD382" i="11" s="1"/>
  <c r="O382" i="11"/>
  <c r="AI381" i="11"/>
  <c r="AH381" i="11"/>
  <c r="AG381" i="11"/>
  <c r="AF381" i="11"/>
  <c r="AC381" i="11"/>
  <c r="AJ381" i="11" s="1"/>
  <c r="O381" i="11"/>
  <c r="AI380" i="11"/>
  <c r="AH380" i="11"/>
  <c r="AG380" i="11"/>
  <c r="AF380" i="11"/>
  <c r="AC380" i="11"/>
  <c r="AJ380" i="11" s="1"/>
  <c r="O380" i="11"/>
  <c r="AI379" i="11"/>
  <c r="AH379" i="11"/>
  <c r="AG379" i="11"/>
  <c r="AF379" i="11"/>
  <c r="AC379" i="11"/>
  <c r="O379" i="11"/>
  <c r="AI378" i="11"/>
  <c r="AH378" i="11"/>
  <c r="AG378" i="11"/>
  <c r="AF378" i="11"/>
  <c r="AC378" i="11"/>
  <c r="AJ378" i="11" s="1"/>
  <c r="O378" i="11"/>
  <c r="AI377" i="11"/>
  <c r="AH377" i="11"/>
  <c r="AG377" i="11"/>
  <c r="AF377" i="11"/>
  <c r="AC377" i="11"/>
  <c r="O377" i="11"/>
  <c r="AI376" i="11"/>
  <c r="AH376" i="11"/>
  <c r="AG376" i="11"/>
  <c r="AF376" i="11"/>
  <c r="AC376" i="11"/>
  <c r="AJ376" i="11" s="1"/>
  <c r="O376" i="11"/>
  <c r="AI375" i="11"/>
  <c r="AH375" i="11"/>
  <c r="AG375" i="11"/>
  <c r="AF375" i="11"/>
  <c r="AC375" i="11"/>
  <c r="O375" i="11"/>
  <c r="AI374" i="11"/>
  <c r="AH374" i="11"/>
  <c r="AG374" i="11"/>
  <c r="AF374" i="11"/>
  <c r="AC374" i="11"/>
  <c r="AD374" i="11" s="1"/>
  <c r="AK374" i="11" s="1"/>
  <c r="O374" i="11"/>
  <c r="AI373" i="11"/>
  <c r="AH373" i="11"/>
  <c r="AG373" i="11"/>
  <c r="AF373" i="11"/>
  <c r="AC373" i="11"/>
  <c r="O373" i="11"/>
  <c r="AI372" i="11"/>
  <c r="AH372" i="11"/>
  <c r="AG372" i="11"/>
  <c r="AF372" i="11"/>
  <c r="AC372" i="11"/>
  <c r="AJ372" i="11" s="1"/>
  <c r="O372" i="11"/>
  <c r="AI371" i="11"/>
  <c r="AH371" i="11"/>
  <c r="AG371" i="11"/>
  <c r="AF371" i="11"/>
  <c r="AC371" i="11"/>
  <c r="AD371" i="11" s="1"/>
  <c r="AK371" i="11" s="1"/>
  <c r="O371" i="11"/>
  <c r="AI370" i="11"/>
  <c r="AH370" i="11"/>
  <c r="AG370" i="11"/>
  <c r="AF370" i="11"/>
  <c r="AC370" i="11"/>
  <c r="O370" i="11"/>
  <c r="AI369" i="11"/>
  <c r="AH369" i="11"/>
  <c r="AG369" i="11"/>
  <c r="AF369" i="11"/>
  <c r="AC369" i="11"/>
  <c r="O369" i="11"/>
  <c r="AI368" i="11"/>
  <c r="AH368" i="11"/>
  <c r="AG368" i="11"/>
  <c r="AF368" i="11"/>
  <c r="AC368" i="11"/>
  <c r="AJ368" i="11" s="1"/>
  <c r="O368" i="11"/>
  <c r="AI367" i="11"/>
  <c r="AH367" i="11"/>
  <c r="AG367" i="11"/>
  <c r="AF367" i="11"/>
  <c r="AC367" i="11"/>
  <c r="AJ367" i="11" s="1"/>
  <c r="O367" i="11"/>
  <c r="AI366" i="11"/>
  <c r="AH366" i="11"/>
  <c r="AG366" i="11"/>
  <c r="AF366" i="11"/>
  <c r="AC366" i="11"/>
  <c r="AJ366" i="11" s="1"/>
  <c r="O366" i="11"/>
  <c r="AI365" i="11"/>
  <c r="AH365" i="11"/>
  <c r="AG365" i="11"/>
  <c r="AF365" i="11"/>
  <c r="AC365" i="11"/>
  <c r="O365" i="11"/>
  <c r="AI364" i="11"/>
  <c r="AH364" i="11"/>
  <c r="AG364" i="11"/>
  <c r="AF364" i="11"/>
  <c r="AC364" i="11"/>
  <c r="O364" i="11"/>
  <c r="AI363" i="11"/>
  <c r="AH363" i="11"/>
  <c r="AG363" i="11"/>
  <c r="AF363" i="11"/>
  <c r="AC363" i="11"/>
  <c r="O363" i="11"/>
  <c r="AI362" i="11"/>
  <c r="AH362" i="11"/>
  <c r="AG362" i="11"/>
  <c r="AF362" i="11"/>
  <c r="AC362" i="11"/>
  <c r="AD362" i="11" s="1"/>
  <c r="AK362" i="11" s="1"/>
  <c r="O362" i="11"/>
  <c r="AI361" i="11"/>
  <c r="AH361" i="11"/>
  <c r="AG361" i="11"/>
  <c r="AF361" i="11"/>
  <c r="AC361" i="11"/>
  <c r="O361" i="11"/>
  <c r="AI360" i="11"/>
  <c r="AH360" i="11"/>
  <c r="AG360" i="11"/>
  <c r="AF360" i="11"/>
  <c r="AC360" i="11"/>
  <c r="O360" i="11"/>
  <c r="AI359" i="11"/>
  <c r="AH359" i="11"/>
  <c r="AG359" i="11"/>
  <c r="AF359" i="11"/>
  <c r="AC359" i="11"/>
  <c r="O359" i="11"/>
  <c r="AI358" i="11"/>
  <c r="AH358" i="11"/>
  <c r="AG358" i="11"/>
  <c r="AF358" i="11"/>
  <c r="AC358" i="11"/>
  <c r="O358" i="11"/>
  <c r="AI357" i="11"/>
  <c r="AH357" i="11"/>
  <c r="AG357" i="11"/>
  <c r="AF357" i="11"/>
  <c r="AC357" i="11"/>
  <c r="AJ357" i="11" s="1"/>
  <c r="O357" i="11"/>
  <c r="AI356" i="11"/>
  <c r="AH356" i="11"/>
  <c r="AG356" i="11"/>
  <c r="AF356" i="11"/>
  <c r="AC356" i="11"/>
  <c r="O356" i="11"/>
  <c r="AI355" i="11"/>
  <c r="AH355" i="11"/>
  <c r="AG355" i="11"/>
  <c r="AF355" i="11"/>
  <c r="AC355" i="11"/>
  <c r="O355" i="11"/>
  <c r="AI354" i="11"/>
  <c r="AH354" i="11"/>
  <c r="AG354" i="11"/>
  <c r="AF354" i="11"/>
  <c r="AC354" i="11"/>
  <c r="AD354" i="11" s="1"/>
  <c r="O354" i="11"/>
  <c r="AI353" i="11"/>
  <c r="AH353" i="11"/>
  <c r="AG353" i="11"/>
  <c r="AF353" i="11"/>
  <c r="AC353" i="11"/>
  <c r="O353" i="11"/>
  <c r="AI352" i="11"/>
  <c r="AH352" i="11"/>
  <c r="AG352" i="11"/>
  <c r="AF352" i="11"/>
  <c r="AC352" i="11"/>
  <c r="AD352" i="11" s="1"/>
  <c r="AK352" i="11" s="1"/>
  <c r="O352" i="11"/>
  <c r="AI351" i="11"/>
  <c r="AH351" i="11"/>
  <c r="AG351" i="11"/>
  <c r="AF351" i="11"/>
  <c r="AC351" i="11"/>
  <c r="O351" i="11"/>
  <c r="AI350" i="11"/>
  <c r="AH350" i="11"/>
  <c r="AG350" i="11"/>
  <c r="AF350" i="11"/>
  <c r="AC350" i="11"/>
  <c r="AD350" i="11" s="1"/>
  <c r="O350" i="11"/>
  <c r="AI349" i="11"/>
  <c r="AH349" i="11"/>
  <c r="AG349" i="11"/>
  <c r="AF349" i="11"/>
  <c r="AC349" i="11"/>
  <c r="O349" i="11"/>
  <c r="AI348" i="11"/>
  <c r="AH348" i="11"/>
  <c r="AG348" i="11"/>
  <c r="AF348" i="11"/>
  <c r="AC348" i="11"/>
  <c r="O348" i="11"/>
  <c r="AI347" i="11"/>
  <c r="AH347" i="11"/>
  <c r="AG347" i="11"/>
  <c r="AF347" i="11"/>
  <c r="AC347" i="11"/>
  <c r="O347" i="11"/>
  <c r="AI346" i="11"/>
  <c r="AH346" i="11"/>
  <c r="AG346" i="11"/>
  <c r="AF346" i="11"/>
  <c r="AC346" i="11"/>
  <c r="O346" i="11"/>
  <c r="AI345" i="11"/>
  <c r="AH345" i="11"/>
  <c r="AG345" i="11"/>
  <c r="AF345" i="11"/>
  <c r="AC345" i="11"/>
  <c r="AD345" i="11" s="1"/>
  <c r="AK345" i="11" s="1"/>
  <c r="O345" i="11"/>
  <c r="AI344" i="11"/>
  <c r="AH344" i="11"/>
  <c r="AG344" i="11"/>
  <c r="AF344" i="11"/>
  <c r="AC344" i="11"/>
  <c r="O344" i="11"/>
  <c r="AI343" i="11"/>
  <c r="AH343" i="11"/>
  <c r="AG343" i="11"/>
  <c r="AF343" i="11"/>
  <c r="AC343" i="11"/>
  <c r="O343" i="11"/>
  <c r="AI342" i="11"/>
  <c r="AH342" i="11"/>
  <c r="AG342" i="11"/>
  <c r="AF342" i="11"/>
  <c r="AC342" i="11"/>
  <c r="AJ342" i="11" s="1"/>
  <c r="O342" i="11"/>
  <c r="AI341" i="11"/>
  <c r="AH341" i="11"/>
  <c r="AG341" i="11"/>
  <c r="AF341" i="11"/>
  <c r="AC341" i="11"/>
  <c r="AD341" i="11" s="1"/>
  <c r="AK341" i="11" s="1"/>
  <c r="O341" i="11"/>
  <c r="AI340" i="11"/>
  <c r="AH340" i="11"/>
  <c r="AG340" i="11"/>
  <c r="AF340" i="11"/>
  <c r="AC340" i="11"/>
  <c r="O340" i="11"/>
  <c r="AI339" i="11"/>
  <c r="AH339" i="11"/>
  <c r="AG339" i="11"/>
  <c r="AF339" i="11"/>
  <c r="AC339" i="11"/>
  <c r="O339" i="11"/>
  <c r="AI338" i="11"/>
  <c r="AH338" i="11"/>
  <c r="AG338" i="11"/>
  <c r="AF338" i="11"/>
  <c r="AC338" i="11"/>
  <c r="O338" i="11"/>
  <c r="AI337" i="11"/>
  <c r="AH337" i="11"/>
  <c r="AG337" i="11"/>
  <c r="AF337" i="11"/>
  <c r="AC337" i="11"/>
  <c r="O337" i="11"/>
  <c r="AI336" i="11"/>
  <c r="AH336" i="11"/>
  <c r="AG336" i="11"/>
  <c r="AF336" i="11"/>
  <c r="AC336" i="11"/>
  <c r="O336" i="11"/>
  <c r="AI335" i="11"/>
  <c r="AH335" i="11"/>
  <c r="AG335" i="11"/>
  <c r="AF335" i="11"/>
  <c r="AC335" i="11"/>
  <c r="AD335" i="11" s="1"/>
  <c r="AK335" i="11" s="1"/>
  <c r="O335" i="11"/>
  <c r="AI334" i="11"/>
  <c r="AH334" i="11"/>
  <c r="AG334" i="11"/>
  <c r="AF334" i="11"/>
  <c r="AC334" i="11"/>
  <c r="AD334" i="11" s="1"/>
  <c r="O334" i="11"/>
  <c r="AI333" i="11"/>
  <c r="AH333" i="11"/>
  <c r="AG333" i="11"/>
  <c r="AF333" i="11"/>
  <c r="AC333" i="11"/>
  <c r="O333" i="11"/>
  <c r="AI332" i="11"/>
  <c r="AH332" i="11"/>
  <c r="AG332" i="11"/>
  <c r="AF332" i="11"/>
  <c r="AC332" i="11"/>
  <c r="O332" i="11"/>
  <c r="AI331" i="11"/>
  <c r="AH331" i="11"/>
  <c r="AG331" i="11"/>
  <c r="AF331" i="11"/>
  <c r="AC331" i="11"/>
  <c r="O331" i="11"/>
  <c r="AI330" i="11"/>
  <c r="AH330" i="11"/>
  <c r="AG330" i="11"/>
  <c r="AF330" i="11"/>
  <c r="AC330" i="11"/>
  <c r="AD330" i="11" s="1"/>
  <c r="AK330" i="11" s="1"/>
  <c r="O330" i="11"/>
  <c r="AI329" i="11"/>
  <c r="AH329" i="11"/>
  <c r="AG329" i="11"/>
  <c r="AF329" i="11"/>
  <c r="AC329" i="11"/>
  <c r="O329" i="11"/>
  <c r="AI328" i="11"/>
  <c r="AH328" i="11"/>
  <c r="AG328" i="11"/>
  <c r="AF328" i="11"/>
  <c r="AC328" i="11"/>
  <c r="O328" i="11"/>
  <c r="AI327" i="11"/>
  <c r="AH327" i="11"/>
  <c r="AG327" i="11"/>
  <c r="AF327" i="11"/>
  <c r="AC327" i="11"/>
  <c r="O327" i="11"/>
  <c r="AI326" i="11"/>
  <c r="AH326" i="11"/>
  <c r="AG326" i="11"/>
  <c r="AF326" i="11"/>
  <c r="AC326" i="11"/>
  <c r="AJ326" i="11" s="1"/>
  <c r="O326" i="11"/>
  <c r="AI325" i="11"/>
  <c r="AH325" i="11"/>
  <c r="AG325" i="11"/>
  <c r="AF325" i="11"/>
  <c r="AC325" i="11"/>
  <c r="AD325" i="11" s="1"/>
  <c r="AK325" i="11" s="1"/>
  <c r="O325" i="11"/>
  <c r="AI324" i="11"/>
  <c r="AH324" i="11"/>
  <c r="AG324" i="11"/>
  <c r="AF324" i="11"/>
  <c r="AC324" i="11"/>
  <c r="AJ324" i="11" s="1"/>
  <c r="O324" i="11"/>
  <c r="AI323" i="11"/>
  <c r="AH323" i="11"/>
  <c r="AG323" i="11"/>
  <c r="AF323" i="11"/>
  <c r="AC323" i="11"/>
  <c r="O323" i="11"/>
  <c r="AI322" i="11"/>
  <c r="AH322" i="11"/>
  <c r="AG322" i="11"/>
  <c r="AF322" i="11"/>
  <c r="AC322" i="11"/>
  <c r="O322" i="11"/>
  <c r="AI321" i="11"/>
  <c r="AH321" i="11"/>
  <c r="AG321" i="11"/>
  <c r="AF321" i="11"/>
  <c r="AC321" i="11"/>
  <c r="AJ321" i="11" s="1"/>
  <c r="O321" i="11"/>
  <c r="AI320" i="11"/>
  <c r="AH320" i="11"/>
  <c r="AG320" i="11"/>
  <c r="AF320" i="11"/>
  <c r="AC320" i="11"/>
  <c r="O320" i="11"/>
  <c r="AI319" i="11"/>
  <c r="AH319" i="11"/>
  <c r="AG319" i="11"/>
  <c r="AF319" i="11"/>
  <c r="AC319" i="11"/>
  <c r="O319" i="11"/>
  <c r="AI318" i="11"/>
  <c r="AH318" i="11"/>
  <c r="AG318" i="11"/>
  <c r="AF318" i="11"/>
  <c r="AC318" i="11"/>
  <c r="AD318" i="11" s="1"/>
  <c r="AK318" i="11" s="1"/>
  <c r="O318" i="11"/>
  <c r="AI317" i="11"/>
  <c r="AH317" i="11"/>
  <c r="AG317" i="11"/>
  <c r="AF317" i="11"/>
  <c r="AC317" i="11"/>
  <c r="O317" i="11"/>
  <c r="AI316" i="11"/>
  <c r="AH316" i="11"/>
  <c r="AG316" i="11"/>
  <c r="AF316" i="11"/>
  <c r="AC316" i="11"/>
  <c r="O316" i="11"/>
  <c r="AI315" i="11"/>
  <c r="AH315" i="11"/>
  <c r="AG315" i="11"/>
  <c r="AF315" i="11"/>
  <c r="AC315" i="11"/>
  <c r="O315" i="11"/>
  <c r="AI314" i="11"/>
  <c r="AH314" i="11"/>
  <c r="AG314" i="11"/>
  <c r="AF314" i="11"/>
  <c r="AC314" i="11"/>
  <c r="AD314" i="11" s="1"/>
  <c r="AK314" i="11" s="1"/>
  <c r="O314" i="11"/>
  <c r="AI313" i="11"/>
  <c r="AH313" i="11"/>
  <c r="AG313" i="11"/>
  <c r="AF313" i="11"/>
  <c r="AC313" i="11"/>
  <c r="O313" i="11"/>
  <c r="AI312" i="11"/>
  <c r="AH312" i="11"/>
  <c r="AG312" i="11"/>
  <c r="AF312" i="11"/>
  <c r="AC312" i="11"/>
  <c r="O312" i="11"/>
  <c r="AI311" i="11"/>
  <c r="AH311" i="11"/>
  <c r="AG311" i="11"/>
  <c r="AF311" i="11"/>
  <c r="AC311" i="11"/>
  <c r="O311" i="11"/>
  <c r="AI310" i="11"/>
  <c r="AH310" i="11"/>
  <c r="AG310" i="11"/>
  <c r="AF310" i="11"/>
  <c r="AC310" i="11"/>
  <c r="AD310" i="11" s="1"/>
  <c r="AK310" i="11" s="1"/>
  <c r="O310" i="11"/>
  <c r="AI309" i="11"/>
  <c r="AH309" i="11"/>
  <c r="AG309" i="11"/>
  <c r="AF309" i="11"/>
  <c r="AC309" i="11"/>
  <c r="O309" i="11"/>
  <c r="AI308" i="11"/>
  <c r="AH308" i="11"/>
  <c r="AG308" i="11"/>
  <c r="AF308" i="11"/>
  <c r="AC308" i="11"/>
  <c r="O308" i="11"/>
  <c r="AI307" i="11"/>
  <c r="AH307" i="11"/>
  <c r="AG307" i="11"/>
  <c r="AF307" i="11"/>
  <c r="AC307" i="11"/>
  <c r="O307" i="11"/>
  <c r="AI306" i="11"/>
  <c r="AH306" i="11"/>
  <c r="AG306" i="11"/>
  <c r="AF306" i="11"/>
  <c r="AC306" i="11"/>
  <c r="O306" i="11"/>
  <c r="AI305" i="11"/>
  <c r="AH305" i="11"/>
  <c r="AG305" i="11"/>
  <c r="AF305" i="11"/>
  <c r="AC305" i="11"/>
  <c r="AJ305" i="11" s="1"/>
  <c r="O305" i="11"/>
  <c r="AI304" i="11"/>
  <c r="AH304" i="11"/>
  <c r="AG304" i="11"/>
  <c r="AF304" i="11"/>
  <c r="AC304" i="11"/>
  <c r="O304" i="11"/>
  <c r="AI303" i="11"/>
  <c r="AH303" i="11"/>
  <c r="AG303" i="11"/>
  <c r="AF303" i="11"/>
  <c r="AC303" i="11"/>
  <c r="O303" i="11"/>
  <c r="AI302" i="11"/>
  <c r="AH302" i="11"/>
  <c r="AG302" i="11"/>
  <c r="AF302" i="11"/>
  <c r="AC302" i="11"/>
  <c r="AD302" i="11" s="1"/>
  <c r="AK302" i="11" s="1"/>
  <c r="O302" i="11"/>
  <c r="AI301" i="11"/>
  <c r="AH301" i="11"/>
  <c r="AG301" i="11"/>
  <c r="AF301" i="11"/>
  <c r="AC301" i="11"/>
  <c r="O301" i="11"/>
  <c r="AI300" i="11"/>
  <c r="AH300" i="11"/>
  <c r="AG300" i="11"/>
  <c r="AF300" i="11"/>
  <c r="AC300" i="11"/>
  <c r="O300" i="11"/>
  <c r="AI299" i="11"/>
  <c r="AH299" i="11"/>
  <c r="AG299" i="11"/>
  <c r="AF299" i="11"/>
  <c r="AC299" i="11"/>
  <c r="O299" i="11"/>
  <c r="AI298" i="11"/>
  <c r="AH298" i="11"/>
  <c r="AG298" i="11"/>
  <c r="AF298" i="11"/>
  <c r="AC298" i="11"/>
  <c r="AJ298" i="11" s="1"/>
  <c r="O298" i="11"/>
  <c r="AI297" i="11"/>
  <c r="AH297" i="11"/>
  <c r="AG297" i="11"/>
  <c r="AF297" i="11"/>
  <c r="AC297" i="11"/>
  <c r="AJ297" i="11" s="1"/>
  <c r="O297" i="11"/>
  <c r="AI296" i="11"/>
  <c r="AH296" i="11"/>
  <c r="AG296" i="11"/>
  <c r="AF296" i="11"/>
  <c r="AC296" i="11"/>
  <c r="O296" i="11"/>
  <c r="AI295" i="11"/>
  <c r="AH295" i="11"/>
  <c r="AG295" i="11"/>
  <c r="AF295" i="11"/>
  <c r="AC295" i="11"/>
  <c r="O295" i="11"/>
  <c r="AI294" i="11"/>
  <c r="AH294" i="11"/>
  <c r="AG294" i="11"/>
  <c r="AF294" i="11"/>
  <c r="AC294" i="11"/>
  <c r="AJ294" i="11" s="1"/>
  <c r="O294" i="11"/>
  <c r="AI293" i="11"/>
  <c r="AH293" i="11"/>
  <c r="AG293" i="11"/>
  <c r="AF293" i="11"/>
  <c r="AC293" i="11"/>
  <c r="AJ293" i="11" s="1"/>
  <c r="O293" i="11"/>
  <c r="AI292" i="11"/>
  <c r="AH292" i="11"/>
  <c r="AG292" i="11"/>
  <c r="AF292" i="11"/>
  <c r="AC292" i="11"/>
  <c r="O292" i="11"/>
  <c r="AI291" i="11"/>
  <c r="AH291" i="11"/>
  <c r="AG291" i="11"/>
  <c r="AF291" i="11"/>
  <c r="AC291" i="11"/>
  <c r="AJ291" i="11" s="1"/>
  <c r="O291" i="11"/>
  <c r="AI290" i="11"/>
  <c r="AH290" i="11"/>
  <c r="AG290" i="11"/>
  <c r="AF290" i="11"/>
  <c r="AC290" i="11"/>
  <c r="O290" i="11"/>
  <c r="AI289" i="11"/>
  <c r="AH289" i="11"/>
  <c r="AG289" i="11"/>
  <c r="AF289" i="11"/>
  <c r="AC289" i="11"/>
  <c r="AJ289" i="11" s="1"/>
  <c r="O289" i="11"/>
  <c r="AI288" i="11"/>
  <c r="AH288" i="11"/>
  <c r="AG288" i="11"/>
  <c r="AF288" i="11"/>
  <c r="AC288" i="11"/>
  <c r="O288" i="11"/>
  <c r="AI287" i="11"/>
  <c r="AH287" i="11"/>
  <c r="AG287" i="11"/>
  <c r="AF287" i="11"/>
  <c r="AC287" i="11"/>
  <c r="AD287" i="11" s="1"/>
  <c r="AK287" i="11" s="1"/>
  <c r="O287" i="11"/>
  <c r="AI286" i="11"/>
  <c r="AH286" i="11"/>
  <c r="AG286" i="11"/>
  <c r="AF286" i="11"/>
  <c r="AC286" i="11"/>
  <c r="AD286" i="11" s="1"/>
  <c r="AK286" i="11" s="1"/>
  <c r="O286" i="11"/>
  <c r="AI285" i="11"/>
  <c r="AH285" i="11"/>
  <c r="AG285" i="11"/>
  <c r="AF285" i="11"/>
  <c r="AC285" i="11"/>
  <c r="O285" i="11"/>
  <c r="AI284" i="11"/>
  <c r="AH284" i="11"/>
  <c r="AG284" i="11"/>
  <c r="AF284" i="11"/>
  <c r="AC284" i="11"/>
  <c r="O284" i="11"/>
  <c r="AI283" i="11"/>
  <c r="AH283" i="11"/>
  <c r="AG283" i="11"/>
  <c r="AF283" i="11"/>
  <c r="AC283" i="11"/>
  <c r="AJ283" i="11" s="1"/>
  <c r="O283" i="11"/>
  <c r="AI282" i="11"/>
  <c r="AH282" i="11"/>
  <c r="AG282" i="11"/>
  <c r="AF282" i="11"/>
  <c r="AC282" i="11"/>
  <c r="O282" i="11"/>
  <c r="AI281" i="11"/>
  <c r="AH281" i="11"/>
  <c r="AG281" i="11"/>
  <c r="AF281" i="11"/>
  <c r="AC281" i="11"/>
  <c r="O281" i="11"/>
  <c r="AI280" i="11"/>
  <c r="AH280" i="11"/>
  <c r="AG280" i="11"/>
  <c r="AF280" i="11"/>
  <c r="AC280" i="11"/>
  <c r="O280" i="11"/>
  <c r="AI279" i="11"/>
  <c r="AH279" i="11"/>
  <c r="AG279" i="11"/>
  <c r="AF279" i="11"/>
  <c r="AC279" i="11"/>
  <c r="O279" i="11"/>
  <c r="AI278" i="11"/>
  <c r="AH278" i="11"/>
  <c r="AG278" i="11"/>
  <c r="AF278" i="11"/>
  <c r="AC278" i="11"/>
  <c r="AJ278" i="11" s="1"/>
  <c r="O278" i="11"/>
  <c r="AI277" i="11"/>
  <c r="AH277" i="11"/>
  <c r="AG277" i="11"/>
  <c r="AF277" i="11"/>
  <c r="AC277" i="11"/>
  <c r="O277" i="11"/>
  <c r="AI276" i="11"/>
  <c r="AH276" i="11"/>
  <c r="AG276" i="11"/>
  <c r="AF276" i="11"/>
  <c r="AC276" i="11"/>
  <c r="O276" i="11"/>
  <c r="AI275" i="11"/>
  <c r="AH275" i="11"/>
  <c r="AG275" i="11"/>
  <c r="AF275" i="11"/>
  <c r="AC275" i="11"/>
  <c r="AJ275" i="11" s="1"/>
  <c r="O275" i="11"/>
  <c r="AI274" i="11"/>
  <c r="AH274" i="11"/>
  <c r="AG274" i="11"/>
  <c r="AF274" i="11"/>
  <c r="AC274" i="11"/>
  <c r="O274" i="11"/>
  <c r="AI273" i="11"/>
  <c r="AH273" i="11"/>
  <c r="AG273" i="11"/>
  <c r="AF273" i="11"/>
  <c r="AC273" i="11"/>
  <c r="AJ273" i="11" s="1"/>
  <c r="O273" i="11"/>
  <c r="AI272" i="11"/>
  <c r="AH272" i="11"/>
  <c r="AG272" i="11"/>
  <c r="AF272" i="11"/>
  <c r="AC272" i="11"/>
  <c r="O272" i="11"/>
  <c r="AI271" i="11"/>
  <c r="AH271" i="11"/>
  <c r="AG271" i="11"/>
  <c r="AF271" i="11"/>
  <c r="AC271" i="11"/>
  <c r="O271" i="11"/>
  <c r="AI270" i="11"/>
  <c r="AH270" i="11"/>
  <c r="AG270" i="11"/>
  <c r="AF270" i="11"/>
  <c r="AC270" i="11"/>
  <c r="O270" i="11"/>
  <c r="AI269" i="11"/>
  <c r="AH269" i="11"/>
  <c r="AG269" i="11"/>
  <c r="AF269" i="11"/>
  <c r="AC269" i="11"/>
  <c r="AD269" i="11" s="1"/>
  <c r="AK269" i="11" s="1"/>
  <c r="O269" i="11"/>
  <c r="AI268" i="11"/>
  <c r="AH268" i="11"/>
  <c r="AG268" i="11"/>
  <c r="AF268" i="11"/>
  <c r="AC268" i="11"/>
  <c r="O268" i="11"/>
  <c r="AI267" i="11"/>
  <c r="AH267" i="11"/>
  <c r="AG267" i="11"/>
  <c r="AF267" i="11"/>
  <c r="AC267" i="11"/>
  <c r="O267" i="11"/>
  <c r="AI266" i="11"/>
  <c r="AH266" i="11"/>
  <c r="AG266" i="11"/>
  <c r="AF266" i="11"/>
  <c r="AC266" i="11"/>
  <c r="O266" i="11"/>
  <c r="AI265" i="11"/>
  <c r="AH265" i="11"/>
  <c r="AG265" i="11"/>
  <c r="AF265" i="11"/>
  <c r="AC265" i="11"/>
  <c r="AD265" i="11" s="1"/>
  <c r="O265" i="11"/>
  <c r="AI264" i="11"/>
  <c r="AH264" i="11"/>
  <c r="AG264" i="11"/>
  <c r="AF264" i="11"/>
  <c r="AC264" i="11"/>
  <c r="O264" i="11"/>
  <c r="AI263" i="11"/>
  <c r="AH263" i="11"/>
  <c r="AG263" i="11"/>
  <c r="AF263" i="11"/>
  <c r="AC263" i="11"/>
  <c r="AJ263" i="11" s="1"/>
  <c r="O263" i="11"/>
  <c r="AI262" i="11"/>
  <c r="AH262" i="11"/>
  <c r="AG262" i="11"/>
  <c r="AF262" i="11"/>
  <c r="AC262" i="11"/>
  <c r="O262" i="11"/>
  <c r="AI261" i="11"/>
  <c r="AH261" i="11"/>
  <c r="AG261" i="11"/>
  <c r="AF261" i="11"/>
  <c r="AC261" i="11"/>
  <c r="AD261" i="11" s="1"/>
  <c r="AK261" i="11" s="1"/>
  <c r="O261" i="11"/>
  <c r="AI260" i="11"/>
  <c r="AH260" i="11"/>
  <c r="AG260" i="11"/>
  <c r="AF260" i="11"/>
  <c r="AC260" i="11"/>
  <c r="O260" i="11"/>
  <c r="AI259" i="11"/>
  <c r="AH259" i="11"/>
  <c r="AG259" i="11"/>
  <c r="AF259" i="11"/>
  <c r="AC259" i="11"/>
  <c r="O259" i="11"/>
  <c r="AI258" i="11"/>
  <c r="AH258" i="11"/>
  <c r="AG258" i="11"/>
  <c r="AF258" i="11"/>
  <c r="AC258" i="11"/>
  <c r="O258" i="11"/>
  <c r="AI257" i="11"/>
  <c r="AH257" i="11"/>
  <c r="AG257" i="11"/>
  <c r="AF257" i="11"/>
  <c r="AC257" i="11"/>
  <c r="AJ257" i="11" s="1"/>
  <c r="O257" i="11"/>
  <c r="AI256" i="11"/>
  <c r="AH256" i="11"/>
  <c r="AG256" i="11"/>
  <c r="AF256" i="11"/>
  <c r="AC256" i="11"/>
  <c r="O256" i="11"/>
  <c r="AI255" i="11"/>
  <c r="AH255" i="11"/>
  <c r="AG255" i="11"/>
  <c r="AF255" i="11"/>
  <c r="AC255" i="11"/>
  <c r="AJ255" i="11" s="1"/>
  <c r="O255" i="11"/>
  <c r="AI254" i="11"/>
  <c r="AH254" i="11"/>
  <c r="AG254" i="11"/>
  <c r="AF254" i="11"/>
  <c r="AC254" i="11"/>
  <c r="AD254" i="11" s="1"/>
  <c r="AK254" i="11" s="1"/>
  <c r="O254" i="11"/>
  <c r="AI253" i="11"/>
  <c r="AH253" i="11"/>
  <c r="AG253" i="11"/>
  <c r="AF253" i="11"/>
  <c r="AC253" i="11"/>
  <c r="AJ253" i="11" s="1"/>
  <c r="O253" i="11"/>
  <c r="AI252" i="11"/>
  <c r="AH252" i="11"/>
  <c r="AG252" i="11"/>
  <c r="AF252" i="11"/>
  <c r="AC252" i="11"/>
  <c r="AD252" i="11" s="1"/>
  <c r="AK252" i="11" s="1"/>
  <c r="O252" i="11"/>
  <c r="AI251" i="11"/>
  <c r="AH251" i="11"/>
  <c r="AG251" i="11"/>
  <c r="AF251" i="11"/>
  <c r="AC251" i="11"/>
  <c r="AD251" i="11" s="1"/>
  <c r="AK251" i="11" s="1"/>
  <c r="O251" i="11"/>
  <c r="AI250" i="11"/>
  <c r="AH250" i="11"/>
  <c r="AG250" i="11"/>
  <c r="AF250" i="11"/>
  <c r="AC250" i="11"/>
  <c r="AJ250" i="11" s="1"/>
  <c r="O250" i="11"/>
  <c r="AI249" i="11"/>
  <c r="AH249" i="11"/>
  <c r="AG249" i="11"/>
  <c r="AF249" i="11"/>
  <c r="AC249" i="11"/>
  <c r="AD249" i="11" s="1"/>
  <c r="O249" i="11"/>
  <c r="AI248" i="11"/>
  <c r="AH248" i="11"/>
  <c r="AG248" i="11"/>
  <c r="AF248" i="11"/>
  <c r="AC248" i="11"/>
  <c r="O248" i="11"/>
  <c r="AI247" i="11"/>
  <c r="AH247" i="11"/>
  <c r="AG247" i="11"/>
  <c r="AF247" i="11"/>
  <c r="AC247" i="11"/>
  <c r="O247" i="11"/>
  <c r="AI246" i="11"/>
  <c r="AH246" i="11"/>
  <c r="AG246" i="11"/>
  <c r="AF246" i="11"/>
  <c r="AC246" i="11"/>
  <c r="AD246" i="11" s="1"/>
  <c r="AK246" i="11" s="1"/>
  <c r="O246" i="11"/>
  <c r="AI245" i="11"/>
  <c r="AH245" i="11"/>
  <c r="AG245" i="11"/>
  <c r="AF245" i="11"/>
  <c r="AC245" i="11"/>
  <c r="AJ245" i="11" s="1"/>
  <c r="O245" i="11"/>
  <c r="AI244" i="11"/>
  <c r="AH244" i="11"/>
  <c r="AG244" i="11"/>
  <c r="AF244" i="11"/>
  <c r="AC244" i="11"/>
  <c r="O244" i="11"/>
  <c r="AI243" i="11"/>
  <c r="AH243" i="11"/>
  <c r="AG243" i="11"/>
  <c r="AF243" i="11"/>
  <c r="AC243" i="11"/>
  <c r="O243" i="11"/>
  <c r="AI242" i="11"/>
  <c r="AH242" i="11"/>
  <c r="AG242" i="11"/>
  <c r="AF242" i="11"/>
  <c r="AC242" i="11"/>
  <c r="AD242" i="11" s="1"/>
  <c r="O242" i="11"/>
  <c r="AI241" i="11"/>
  <c r="AH241" i="11"/>
  <c r="AG241" i="11"/>
  <c r="AF241" i="11"/>
  <c r="AC241" i="11"/>
  <c r="AJ241" i="11" s="1"/>
  <c r="O241" i="11"/>
  <c r="AI240" i="11"/>
  <c r="AH240" i="11"/>
  <c r="AG240" i="11"/>
  <c r="AF240" i="11"/>
  <c r="AC240" i="11"/>
  <c r="O240" i="11"/>
  <c r="AI239" i="11"/>
  <c r="AH239" i="11"/>
  <c r="AG239" i="11"/>
  <c r="AF239" i="11"/>
  <c r="AC239" i="11"/>
  <c r="AJ239" i="11" s="1"/>
  <c r="O239" i="11"/>
  <c r="AI238" i="11"/>
  <c r="AH238" i="11"/>
  <c r="AG238" i="11"/>
  <c r="AF238" i="11"/>
  <c r="AC238" i="11"/>
  <c r="O238" i="11"/>
  <c r="AI237" i="11"/>
  <c r="AH237" i="11"/>
  <c r="AG237" i="11"/>
  <c r="AF237" i="11"/>
  <c r="AC237" i="11"/>
  <c r="O237" i="11"/>
  <c r="AI236" i="11"/>
  <c r="AH236" i="11"/>
  <c r="AG236" i="11"/>
  <c r="AF236" i="11"/>
  <c r="AC236" i="11"/>
  <c r="AJ236" i="11" s="1"/>
  <c r="O236" i="11"/>
  <c r="AI235" i="11"/>
  <c r="AH235" i="11"/>
  <c r="AG235" i="11"/>
  <c r="AF235" i="11"/>
  <c r="AC235" i="11"/>
  <c r="O235" i="11"/>
  <c r="AI234" i="11"/>
  <c r="AH234" i="11"/>
  <c r="AG234" i="11"/>
  <c r="AF234" i="11"/>
  <c r="AC234" i="11"/>
  <c r="AJ234" i="11" s="1"/>
  <c r="O234" i="11"/>
  <c r="AI233" i="11"/>
  <c r="AH233" i="11"/>
  <c r="AG233" i="11"/>
  <c r="AF233" i="11"/>
  <c r="AC233" i="11"/>
  <c r="AD233" i="11" s="1"/>
  <c r="AK233" i="11" s="1"/>
  <c r="O233" i="11"/>
  <c r="AI232" i="11"/>
  <c r="AH232" i="11"/>
  <c r="AG232" i="11"/>
  <c r="AF232" i="11"/>
  <c r="AC232" i="11"/>
  <c r="O232" i="11"/>
  <c r="AI231" i="11"/>
  <c r="AH231" i="11"/>
  <c r="AG231" i="11"/>
  <c r="AF231" i="11"/>
  <c r="AC231" i="11"/>
  <c r="O231" i="11"/>
  <c r="AI230" i="11"/>
  <c r="AH230" i="11"/>
  <c r="AG230" i="11"/>
  <c r="AF230" i="11"/>
  <c r="AC230" i="11"/>
  <c r="O230" i="11"/>
  <c r="AI229" i="11"/>
  <c r="AH229" i="11"/>
  <c r="AG229" i="11"/>
  <c r="AF229" i="11"/>
  <c r="AC229" i="11"/>
  <c r="O229" i="11"/>
  <c r="AI228" i="11"/>
  <c r="AH228" i="11"/>
  <c r="AG228" i="11"/>
  <c r="AF228" i="11"/>
  <c r="AC228" i="11"/>
  <c r="O228" i="11"/>
  <c r="AI227" i="11"/>
  <c r="AH227" i="11"/>
  <c r="AG227" i="11"/>
  <c r="AF227" i="11"/>
  <c r="AC227" i="11"/>
  <c r="AD227" i="11" s="1"/>
  <c r="AK227" i="11" s="1"/>
  <c r="O227" i="11"/>
  <c r="AI226" i="11"/>
  <c r="AH226" i="11"/>
  <c r="AG226" i="11"/>
  <c r="AF226" i="11"/>
  <c r="AC226" i="11"/>
  <c r="AJ226" i="11" s="1"/>
  <c r="O226" i="11"/>
  <c r="AI225" i="11"/>
  <c r="AH225" i="11"/>
  <c r="AG225" i="11"/>
  <c r="AF225" i="11"/>
  <c r="AC225" i="11"/>
  <c r="AJ225" i="11" s="1"/>
  <c r="O225" i="11"/>
  <c r="AI224" i="11"/>
  <c r="AH224" i="11"/>
  <c r="AG224" i="11"/>
  <c r="AF224" i="11"/>
  <c r="AC224" i="11"/>
  <c r="O224" i="11"/>
  <c r="AI223" i="11"/>
  <c r="AH223" i="11"/>
  <c r="AG223" i="11"/>
  <c r="AF223" i="11"/>
  <c r="AC223" i="11"/>
  <c r="O223" i="11"/>
  <c r="AI222" i="11"/>
  <c r="AH222" i="11"/>
  <c r="AG222" i="11"/>
  <c r="AF222" i="11"/>
  <c r="AC222" i="11"/>
  <c r="AD222" i="11" s="1"/>
  <c r="AK222" i="11" s="1"/>
  <c r="O222" i="11"/>
  <c r="AI221" i="11"/>
  <c r="AH221" i="11"/>
  <c r="AG221" i="11"/>
  <c r="AF221" i="11"/>
  <c r="AC221" i="11"/>
  <c r="AJ221" i="11" s="1"/>
  <c r="O221" i="11"/>
  <c r="AI220" i="11"/>
  <c r="AH220" i="11"/>
  <c r="AG220" i="11"/>
  <c r="AF220" i="11"/>
  <c r="AC220" i="11"/>
  <c r="AD220" i="11" s="1"/>
  <c r="AK220" i="11" s="1"/>
  <c r="O220" i="11"/>
  <c r="AI219" i="11"/>
  <c r="AH219" i="11"/>
  <c r="AG219" i="11"/>
  <c r="AF219" i="11"/>
  <c r="AC219" i="11"/>
  <c r="O219" i="11"/>
  <c r="AI218" i="11"/>
  <c r="AH218" i="11"/>
  <c r="AG218" i="11"/>
  <c r="AF218" i="11"/>
  <c r="AC218" i="11"/>
  <c r="AJ218" i="11" s="1"/>
  <c r="O218" i="11"/>
  <c r="AI217" i="11"/>
  <c r="AH217" i="11"/>
  <c r="AG217" i="11"/>
  <c r="AF217" i="11"/>
  <c r="AC217" i="11"/>
  <c r="O217" i="11"/>
  <c r="AI216" i="11"/>
  <c r="AH216" i="11"/>
  <c r="AG216" i="11"/>
  <c r="AF216" i="11"/>
  <c r="AC216" i="11"/>
  <c r="O216" i="11"/>
  <c r="AI215" i="11"/>
  <c r="AH215" i="11"/>
  <c r="AG215" i="11"/>
  <c r="AF215" i="11"/>
  <c r="AC215" i="11"/>
  <c r="AJ215" i="11" s="1"/>
  <c r="O215" i="11"/>
  <c r="AI214" i="11"/>
  <c r="AH214" i="11"/>
  <c r="AG214" i="11"/>
  <c r="AF214" i="11"/>
  <c r="AC214" i="11"/>
  <c r="O214" i="11"/>
  <c r="AI213" i="11"/>
  <c r="AH213" i="11"/>
  <c r="AG213" i="11"/>
  <c r="AF213" i="11"/>
  <c r="AC213" i="11"/>
  <c r="O213" i="11"/>
  <c r="AI212" i="11"/>
  <c r="AH212" i="11"/>
  <c r="AG212" i="11"/>
  <c r="AF212" i="11"/>
  <c r="AC212" i="11"/>
  <c r="O212" i="11"/>
  <c r="AI211" i="11"/>
  <c r="AH211" i="11"/>
  <c r="AG211" i="11"/>
  <c r="AF211" i="11"/>
  <c r="AC211" i="11"/>
  <c r="O211" i="11"/>
  <c r="AI210" i="11"/>
  <c r="AH210" i="11"/>
  <c r="AG210" i="11"/>
  <c r="AF210" i="11"/>
  <c r="AC210" i="11"/>
  <c r="O210" i="11"/>
  <c r="AI209" i="11"/>
  <c r="AH209" i="11"/>
  <c r="AG209" i="11"/>
  <c r="AF209" i="11"/>
  <c r="AC209" i="11"/>
  <c r="O209" i="11"/>
  <c r="AI208" i="11"/>
  <c r="AH208" i="11"/>
  <c r="AG208" i="11"/>
  <c r="AF208" i="11"/>
  <c r="AC208" i="11"/>
  <c r="AJ208" i="11" s="1"/>
  <c r="O208" i="11"/>
  <c r="AI207" i="11"/>
  <c r="AH207" i="11"/>
  <c r="AG207" i="11"/>
  <c r="AF207" i="11"/>
  <c r="AC207" i="11"/>
  <c r="AJ207" i="11" s="1"/>
  <c r="O207" i="11"/>
  <c r="AI206" i="11"/>
  <c r="AH206" i="11"/>
  <c r="AG206" i="11"/>
  <c r="AF206" i="11"/>
  <c r="AC206" i="11"/>
  <c r="AJ206" i="11" s="1"/>
  <c r="O206" i="11"/>
  <c r="AI205" i="11"/>
  <c r="AH205" i="11"/>
  <c r="AG205" i="11"/>
  <c r="AF205" i="11"/>
  <c r="AC205" i="11"/>
  <c r="O205" i="11"/>
  <c r="AI204" i="11"/>
  <c r="AH204" i="11"/>
  <c r="AG204" i="11"/>
  <c r="AF204" i="11"/>
  <c r="AC204" i="11"/>
  <c r="O204" i="11"/>
  <c r="AI203" i="11"/>
  <c r="AH203" i="11"/>
  <c r="AG203" i="11"/>
  <c r="AF203" i="11"/>
  <c r="AC203" i="11"/>
  <c r="AD203" i="11" s="1"/>
  <c r="O203" i="11"/>
  <c r="AI202" i="11"/>
  <c r="AH202" i="11"/>
  <c r="AG202" i="11"/>
  <c r="AF202" i="11"/>
  <c r="AC202" i="11"/>
  <c r="AD202" i="11" s="1"/>
  <c r="AK202" i="11" s="1"/>
  <c r="O202" i="11"/>
  <c r="AI201" i="11"/>
  <c r="AH201" i="11"/>
  <c r="AG201" i="11"/>
  <c r="AF201" i="11"/>
  <c r="AC201" i="11"/>
  <c r="AD201" i="11" s="1"/>
  <c r="AK201" i="11" s="1"/>
  <c r="O201" i="11"/>
  <c r="AI200" i="11"/>
  <c r="AH200" i="11"/>
  <c r="AG200" i="11"/>
  <c r="AF200" i="11"/>
  <c r="AC200" i="11"/>
  <c r="AJ200" i="11" s="1"/>
  <c r="O200" i="11"/>
  <c r="AI199" i="11"/>
  <c r="AH199" i="11"/>
  <c r="AG199" i="11"/>
  <c r="AF199" i="11"/>
  <c r="AC199" i="11"/>
  <c r="AJ199" i="11" s="1"/>
  <c r="O199" i="11"/>
  <c r="AI198" i="11"/>
  <c r="AH198" i="11"/>
  <c r="AG198" i="11"/>
  <c r="AF198" i="11"/>
  <c r="AC198" i="11"/>
  <c r="AD198" i="11" s="1"/>
  <c r="AK198" i="11" s="1"/>
  <c r="O198" i="11"/>
  <c r="AI197" i="11"/>
  <c r="AH197" i="11"/>
  <c r="AG197" i="11"/>
  <c r="AF197" i="11"/>
  <c r="AC197" i="11"/>
  <c r="AD197" i="11" s="1"/>
  <c r="AK197" i="11" s="1"/>
  <c r="O197" i="11"/>
  <c r="AI196" i="11"/>
  <c r="AH196" i="11"/>
  <c r="AG196" i="11"/>
  <c r="AF196" i="11"/>
  <c r="AC196" i="11"/>
  <c r="O196" i="11"/>
  <c r="AI195" i="11"/>
  <c r="AH195" i="11"/>
  <c r="AG195" i="11"/>
  <c r="AF195" i="11"/>
  <c r="AC195" i="11"/>
  <c r="O195" i="11"/>
  <c r="AI194" i="11"/>
  <c r="AH194" i="11"/>
  <c r="AG194" i="11"/>
  <c r="AF194" i="11"/>
  <c r="AC194" i="11"/>
  <c r="O194" i="11"/>
  <c r="AI193" i="11"/>
  <c r="AH193" i="11"/>
  <c r="AG193" i="11"/>
  <c r="AF193" i="11"/>
  <c r="AC193" i="11"/>
  <c r="O193" i="11"/>
  <c r="AI192" i="11"/>
  <c r="AH192" i="11"/>
  <c r="AG192" i="11"/>
  <c r="AF192" i="11"/>
  <c r="AC192" i="11"/>
  <c r="O192" i="11"/>
  <c r="AI191" i="11"/>
  <c r="AH191" i="11"/>
  <c r="AG191" i="11"/>
  <c r="AF191" i="11"/>
  <c r="AC191" i="11"/>
  <c r="AD191" i="11" s="1"/>
  <c r="AK191" i="11" s="1"/>
  <c r="O191" i="11"/>
  <c r="AI190" i="11"/>
  <c r="AH190" i="11"/>
  <c r="AG190" i="11"/>
  <c r="AF190" i="11"/>
  <c r="AC190" i="11"/>
  <c r="O190" i="11"/>
  <c r="AI189" i="11"/>
  <c r="AH189" i="11"/>
  <c r="AG189" i="11"/>
  <c r="AF189" i="11"/>
  <c r="AC189" i="11"/>
  <c r="O189" i="11"/>
  <c r="AI188" i="11"/>
  <c r="AH188" i="11"/>
  <c r="AG188" i="11"/>
  <c r="AF188" i="11"/>
  <c r="AC188" i="11"/>
  <c r="O188" i="11"/>
  <c r="AI187" i="11"/>
  <c r="AH187" i="11"/>
  <c r="AG187" i="11"/>
  <c r="AF187" i="11"/>
  <c r="AC187" i="11"/>
  <c r="AD187" i="11" s="1"/>
  <c r="AK187" i="11" s="1"/>
  <c r="O187" i="11"/>
  <c r="AI186" i="11"/>
  <c r="AH186" i="11"/>
  <c r="AG186" i="11"/>
  <c r="AF186" i="11"/>
  <c r="AC186" i="11"/>
  <c r="O186" i="11"/>
  <c r="AI185" i="11"/>
  <c r="AH185" i="11"/>
  <c r="AG185" i="11"/>
  <c r="AF185" i="11"/>
  <c r="AC185" i="11"/>
  <c r="AJ185" i="11" s="1"/>
  <c r="O185" i="11"/>
  <c r="AI184" i="11"/>
  <c r="AH184" i="11"/>
  <c r="AG184" i="11"/>
  <c r="AF184" i="11"/>
  <c r="AC184" i="11"/>
  <c r="O184" i="11"/>
  <c r="AI183" i="11"/>
  <c r="AH183" i="11"/>
  <c r="AG183" i="11"/>
  <c r="AF183" i="11"/>
  <c r="AC183" i="11"/>
  <c r="AJ183" i="11" s="1"/>
  <c r="O183" i="11"/>
  <c r="AI182" i="11"/>
  <c r="AH182" i="11"/>
  <c r="AG182" i="11"/>
  <c r="AF182" i="11"/>
  <c r="AC182" i="11"/>
  <c r="O182" i="11"/>
  <c r="AI181" i="11"/>
  <c r="AH181" i="11"/>
  <c r="AG181" i="11"/>
  <c r="AF181" i="11"/>
  <c r="AC181" i="11"/>
  <c r="AD181" i="11" s="1"/>
  <c r="AK181" i="11" s="1"/>
  <c r="O181" i="11"/>
  <c r="AI180" i="11"/>
  <c r="AH180" i="11"/>
  <c r="AG180" i="11"/>
  <c r="AF180" i="11"/>
  <c r="AC180" i="11"/>
  <c r="AD180" i="11" s="1"/>
  <c r="AK180" i="11" s="1"/>
  <c r="O180" i="11"/>
  <c r="AI179" i="11"/>
  <c r="AH179" i="11"/>
  <c r="AG179" i="11"/>
  <c r="AF179" i="11"/>
  <c r="AC179" i="11"/>
  <c r="AJ179" i="11" s="1"/>
  <c r="O179" i="11"/>
  <c r="AI178" i="11"/>
  <c r="AH178" i="11"/>
  <c r="AG178" i="11"/>
  <c r="AF178" i="11"/>
  <c r="AC178" i="11"/>
  <c r="AD178" i="11" s="1"/>
  <c r="AK178" i="11" s="1"/>
  <c r="O178" i="11"/>
  <c r="AI177" i="11"/>
  <c r="AH177" i="11"/>
  <c r="AG177" i="11"/>
  <c r="AF177" i="11"/>
  <c r="AC177" i="11"/>
  <c r="O177" i="11"/>
  <c r="AI176" i="11"/>
  <c r="AH176" i="11"/>
  <c r="AG176" i="11"/>
  <c r="AF176" i="11"/>
  <c r="AC176" i="11"/>
  <c r="O176" i="11"/>
  <c r="AI175" i="11"/>
  <c r="AH175" i="11"/>
  <c r="AG175" i="11"/>
  <c r="AF175" i="11"/>
  <c r="AC175" i="11"/>
  <c r="O175" i="11"/>
  <c r="AI174" i="11"/>
  <c r="AH174" i="11"/>
  <c r="AG174" i="11"/>
  <c r="AF174" i="11"/>
  <c r="AC174" i="11"/>
  <c r="AJ174" i="11" s="1"/>
  <c r="O174" i="11"/>
  <c r="AI173" i="11"/>
  <c r="AH173" i="11"/>
  <c r="AG173" i="11"/>
  <c r="AF173" i="11"/>
  <c r="AC173" i="11"/>
  <c r="O173" i="11"/>
  <c r="AI172" i="11"/>
  <c r="AH172" i="11"/>
  <c r="AG172" i="11"/>
  <c r="AF172" i="11"/>
  <c r="AC172" i="11"/>
  <c r="O172" i="11"/>
  <c r="AI171" i="11"/>
  <c r="AH171" i="11"/>
  <c r="AG171" i="11"/>
  <c r="AF171" i="11"/>
  <c r="AC171" i="11"/>
  <c r="AD171" i="11" s="1"/>
  <c r="AK171" i="11" s="1"/>
  <c r="O171" i="11"/>
  <c r="AI170" i="11"/>
  <c r="AH170" i="11"/>
  <c r="AG170" i="11"/>
  <c r="AF170" i="11"/>
  <c r="AC170" i="11"/>
  <c r="AJ170" i="11" s="1"/>
  <c r="O170" i="11"/>
  <c r="AI169" i="11"/>
  <c r="AH169" i="11"/>
  <c r="AG169" i="11"/>
  <c r="AF169" i="11"/>
  <c r="AC169" i="11"/>
  <c r="O169" i="11"/>
  <c r="AI168" i="11"/>
  <c r="AH168" i="11"/>
  <c r="AG168" i="11"/>
  <c r="AF168" i="11"/>
  <c r="AC168" i="11"/>
  <c r="O168" i="11"/>
  <c r="AI167" i="11"/>
  <c r="AH167" i="11"/>
  <c r="AG167" i="11"/>
  <c r="AF167" i="11"/>
  <c r="AC167" i="11"/>
  <c r="AD167" i="11" s="1"/>
  <c r="AK167" i="11" s="1"/>
  <c r="O167" i="11"/>
  <c r="AI166" i="11"/>
  <c r="AH166" i="11"/>
  <c r="AG166" i="11"/>
  <c r="AF166" i="11"/>
  <c r="AC166" i="11"/>
  <c r="O166" i="11"/>
  <c r="AI165" i="11"/>
  <c r="AH165" i="11"/>
  <c r="AG165" i="11"/>
  <c r="AF165" i="11"/>
  <c r="AC165" i="11"/>
  <c r="AJ165" i="11" s="1"/>
  <c r="O165" i="11"/>
  <c r="AI164" i="11"/>
  <c r="AH164" i="11"/>
  <c r="AG164" i="11"/>
  <c r="AF164" i="11"/>
  <c r="AC164" i="11"/>
  <c r="O164" i="11"/>
  <c r="AI163" i="11"/>
  <c r="AH163" i="11"/>
  <c r="AG163" i="11"/>
  <c r="AF163" i="11"/>
  <c r="AC163" i="11"/>
  <c r="AJ163" i="11" s="1"/>
  <c r="O163" i="11"/>
  <c r="AI162" i="11"/>
  <c r="AH162" i="11"/>
  <c r="AG162" i="11"/>
  <c r="AF162" i="11"/>
  <c r="AC162" i="11"/>
  <c r="O162" i="11"/>
  <c r="AI161" i="11"/>
  <c r="AH161" i="11"/>
  <c r="AG161" i="11"/>
  <c r="AF161" i="11"/>
  <c r="AC161" i="11"/>
  <c r="AD161" i="11" s="1"/>
  <c r="AK161" i="11" s="1"/>
  <c r="O161" i="11"/>
  <c r="AI160" i="11"/>
  <c r="AH160" i="11"/>
  <c r="AG160" i="11"/>
  <c r="AF160" i="11"/>
  <c r="AC160" i="11"/>
  <c r="O160" i="11"/>
  <c r="AI159" i="11"/>
  <c r="AH159" i="11"/>
  <c r="AG159" i="11"/>
  <c r="AF159" i="11"/>
  <c r="AC159" i="11"/>
  <c r="O159" i="11"/>
  <c r="AI158" i="11"/>
  <c r="AH158" i="11"/>
  <c r="AG158" i="11"/>
  <c r="AF158" i="11"/>
  <c r="AC158" i="11"/>
  <c r="O158" i="11"/>
  <c r="AI157" i="11"/>
  <c r="AH157" i="11"/>
  <c r="AG157" i="11"/>
  <c r="AF157" i="11"/>
  <c r="AC157" i="11"/>
  <c r="O157" i="11"/>
  <c r="AI156" i="11"/>
  <c r="AH156" i="11"/>
  <c r="AG156" i="11"/>
  <c r="AF156" i="11"/>
  <c r="AC156" i="11"/>
  <c r="AJ156" i="11" s="1"/>
  <c r="O156" i="11"/>
  <c r="AI155" i="11"/>
  <c r="AH155" i="11"/>
  <c r="AG155" i="11"/>
  <c r="AF155" i="11"/>
  <c r="AC155" i="11"/>
  <c r="AJ155" i="11" s="1"/>
  <c r="O155" i="11"/>
  <c r="AI154" i="11"/>
  <c r="AH154" i="11"/>
  <c r="AG154" i="11"/>
  <c r="AF154" i="11"/>
  <c r="AC154" i="11"/>
  <c r="O154" i="11"/>
  <c r="AI153" i="11"/>
  <c r="AH153" i="11"/>
  <c r="AG153" i="11"/>
  <c r="AF153" i="11"/>
  <c r="AC153" i="11"/>
  <c r="AD153" i="11" s="1"/>
  <c r="AK153" i="11" s="1"/>
  <c r="O153" i="11"/>
  <c r="AI152" i="11"/>
  <c r="AH152" i="11"/>
  <c r="AG152" i="11"/>
  <c r="AF152" i="11"/>
  <c r="AC152" i="11"/>
  <c r="O152" i="11"/>
  <c r="AI151" i="11"/>
  <c r="AH151" i="11"/>
  <c r="AG151" i="11"/>
  <c r="AF151" i="11"/>
  <c r="AC151" i="11"/>
  <c r="O151" i="11"/>
  <c r="AI150" i="11"/>
  <c r="AH150" i="11"/>
  <c r="AG150" i="11"/>
  <c r="AF150" i="11"/>
  <c r="AC150" i="11"/>
  <c r="AJ150" i="11" s="1"/>
  <c r="O150" i="11"/>
  <c r="AI149" i="11"/>
  <c r="AH149" i="11"/>
  <c r="AG149" i="11"/>
  <c r="AF149" i="11"/>
  <c r="AC149" i="11"/>
  <c r="AD149" i="11" s="1"/>
  <c r="AK149" i="11" s="1"/>
  <c r="O149" i="11"/>
  <c r="AI148" i="11"/>
  <c r="AH148" i="11"/>
  <c r="AG148" i="11"/>
  <c r="AF148" i="11"/>
  <c r="AC148" i="11"/>
  <c r="O148" i="11"/>
  <c r="AI147" i="11"/>
  <c r="AH147" i="11"/>
  <c r="AG147" i="11"/>
  <c r="AF147" i="11"/>
  <c r="AC147" i="11"/>
  <c r="O147" i="11"/>
  <c r="AI146" i="11"/>
  <c r="AH146" i="11"/>
  <c r="AG146" i="11"/>
  <c r="AF146" i="11"/>
  <c r="AC146" i="11"/>
  <c r="O146" i="11"/>
  <c r="AI145" i="11"/>
  <c r="AH145" i="11"/>
  <c r="AG145" i="11"/>
  <c r="AF145" i="11"/>
  <c r="AC145" i="11"/>
  <c r="AD145" i="11" s="1"/>
  <c r="AK145" i="11" s="1"/>
  <c r="O145" i="11"/>
  <c r="AI144" i="11"/>
  <c r="AH144" i="11"/>
  <c r="AG144" i="11"/>
  <c r="AF144" i="11"/>
  <c r="AC144" i="11"/>
  <c r="O144" i="11"/>
  <c r="AI143" i="11"/>
  <c r="AH143" i="11"/>
  <c r="AG143" i="11"/>
  <c r="AF143" i="11"/>
  <c r="AC143" i="11"/>
  <c r="O143" i="11"/>
  <c r="AI142" i="11"/>
  <c r="AH142" i="11"/>
  <c r="AG142" i="11"/>
  <c r="AF142" i="11"/>
  <c r="AC142" i="11"/>
  <c r="AD142" i="11" s="1"/>
  <c r="AK142" i="11" s="1"/>
  <c r="O142" i="11"/>
  <c r="AI141" i="11"/>
  <c r="AH141" i="11"/>
  <c r="AG141" i="11"/>
  <c r="AF141" i="11"/>
  <c r="AC141" i="11"/>
  <c r="AJ141" i="11" s="1"/>
  <c r="O141" i="11"/>
  <c r="AI140" i="11"/>
  <c r="AH140" i="11"/>
  <c r="AG140" i="11"/>
  <c r="AF140" i="11"/>
  <c r="AC140" i="11"/>
  <c r="O140" i="11"/>
  <c r="AI139" i="11"/>
  <c r="AH139" i="11"/>
  <c r="AG139" i="11"/>
  <c r="AF139" i="11"/>
  <c r="AC139" i="11"/>
  <c r="O139" i="11"/>
  <c r="AI138" i="11"/>
  <c r="AH138" i="11"/>
  <c r="AG138" i="11"/>
  <c r="AF138" i="11"/>
  <c r="AC138" i="11"/>
  <c r="O138" i="11"/>
  <c r="AI137" i="11"/>
  <c r="AH137" i="11"/>
  <c r="AG137" i="11"/>
  <c r="AF137" i="11"/>
  <c r="AC137" i="11"/>
  <c r="AJ137" i="11" s="1"/>
  <c r="O137" i="11"/>
  <c r="AI136" i="11"/>
  <c r="AH136" i="11"/>
  <c r="AG136" i="11"/>
  <c r="AF136" i="11"/>
  <c r="AC136" i="11"/>
  <c r="O136" i="11"/>
  <c r="AI135" i="11"/>
  <c r="AH135" i="11"/>
  <c r="AG135" i="11"/>
  <c r="AF135" i="11"/>
  <c r="AC135" i="11"/>
  <c r="O135" i="11"/>
  <c r="AI134" i="11"/>
  <c r="AH134" i="11"/>
  <c r="AG134" i="11"/>
  <c r="AF134" i="11"/>
  <c r="AC134" i="11"/>
  <c r="AD134" i="11" s="1"/>
  <c r="AK134" i="11" s="1"/>
  <c r="O134" i="11"/>
  <c r="AI133" i="11"/>
  <c r="AH133" i="11"/>
  <c r="AG133" i="11"/>
  <c r="AF133" i="11"/>
  <c r="AC133" i="11"/>
  <c r="AD133" i="11" s="1"/>
  <c r="AK133" i="11" s="1"/>
  <c r="O133" i="11"/>
  <c r="AI132" i="11"/>
  <c r="AH132" i="11"/>
  <c r="AG132" i="11"/>
  <c r="AF132" i="11"/>
  <c r="AC132" i="11"/>
  <c r="O132" i="11"/>
  <c r="AI131" i="11"/>
  <c r="AH131" i="11"/>
  <c r="AG131" i="11"/>
  <c r="AF131" i="11"/>
  <c r="AC131" i="11"/>
  <c r="O131" i="11"/>
  <c r="AI130" i="11"/>
  <c r="AH130" i="11"/>
  <c r="AG130" i="11"/>
  <c r="AF130" i="11"/>
  <c r="AC130" i="11"/>
  <c r="AJ130" i="11" s="1"/>
  <c r="O130" i="11"/>
  <c r="AI129" i="11"/>
  <c r="AH129" i="11"/>
  <c r="AG129" i="11"/>
  <c r="AF129" i="11"/>
  <c r="AC129" i="11"/>
  <c r="AD129" i="11" s="1"/>
  <c r="AK129" i="11" s="1"/>
  <c r="O129" i="11"/>
  <c r="AI128" i="11"/>
  <c r="AH128" i="11"/>
  <c r="AG128" i="11"/>
  <c r="AF128" i="11"/>
  <c r="AC128" i="11"/>
  <c r="O128" i="11"/>
  <c r="AI127" i="11"/>
  <c r="AH127" i="11"/>
  <c r="AG127" i="11"/>
  <c r="AF127" i="11"/>
  <c r="AC127" i="11"/>
  <c r="O127" i="11"/>
  <c r="AI126" i="11"/>
  <c r="AH126" i="11"/>
  <c r="AG126" i="11"/>
  <c r="AF126" i="11"/>
  <c r="AC126" i="11"/>
  <c r="AD126" i="11" s="1"/>
  <c r="AK126" i="11" s="1"/>
  <c r="O126" i="11"/>
  <c r="AI125" i="11"/>
  <c r="AH125" i="11"/>
  <c r="AG125" i="11"/>
  <c r="AF125" i="11"/>
  <c r="AC125" i="11"/>
  <c r="O125" i="11"/>
  <c r="AI124" i="11"/>
  <c r="AH124" i="11"/>
  <c r="AG124" i="11"/>
  <c r="AF124" i="11"/>
  <c r="AC124" i="11"/>
  <c r="AD124" i="11" s="1"/>
  <c r="O124" i="11"/>
  <c r="AI123" i="11"/>
  <c r="AH123" i="11"/>
  <c r="AG123" i="11"/>
  <c r="AF123" i="11"/>
  <c r="AC123" i="11"/>
  <c r="O123" i="11"/>
  <c r="AI122" i="11"/>
  <c r="AH122" i="11"/>
  <c r="AG122" i="11"/>
  <c r="AF122" i="11"/>
  <c r="AC122" i="11"/>
  <c r="O122" i="11"/>
  <c r="AI121" i="11"/>
  <c r="AH121" i="11"/>
  <c r="AG121" i="11"/>
  <c r="AF121" i="11"/>
  <c r="AC121" i="11"/>
  <c r="O121" i="11"/>
  <c r="AI120" i="11"/>
  <c r="AH120" i="11"/>
  <c r="AG120" i="11"/>
  <c r="AF120" i="11"/>
  <c r="AC120" i="11"/>
  <c r="O120" i="11"/>
  <c r="AI119" i="11"/>
  <c r="AH119" i="11"/>
  <c r="AG119" i="11"/>
  <c r="AF119" i="11"/>
  <c r="AC119" i="11"/>
  <c r="O119" i="11"/>
  <c r="AI118" i="11"/>
  <c r="AH118" i="11"/>
  <c r="AG118" i="11"/>
  <c r="AF118" i="11"/>
  <c r="AC118" i="11"/>
  <c r="O118" i="11"/>
  <c r="AI117" i="11"/>
  <c r="AH117" i="11"/>
  <c r="AG117" i="11"/>
  <c r="AF117" i="11"/>
  <c r="AC117" i="11"/>
  <c r="AD117" i="11" s="1"/>
  <c r="AK117" i="11" s="1"/>
  <c r="T117" i="11"/>
  <c r="S117" i="11"/>
  <c r="O117" i="11"/>
  <c r="AI116" i="11"/>
  <c r="AH116" i="11"/>
  <c r="AG116" i="11"/>
  <c r="AF116" i="11"/>
  <c r="AC116" i="11"/>
  <c r="AD116" i="11" s="1"/>
  <c r="T116" i="11"/>
  <c r="S116" i="11"/>
  <c r="O116" i="11"/>
  <c r="AI115" i="11"/>
  <c r="AH115" i="11"/>
  <c r="AG115" i="11"/>
  <c r="AF115" i="11"/>
  <c r="AC115" i="11"/>
  <c r="AJ115" i="11" s="1"/>
  <c r="T115" i="11"/>
  <c r="S115" i="11"/>
  <c r="O115" i="11"/>
  <c r="AI114" i="11"/>
  <c r="AH114" i="11"/>
  <c r="AG114" i="11"/>
  <c r="AF114" i="11"/>
  <c r="AC114" i="11"/>
  <c r="AD114" i="11" s="1"/>
  <c r="AK114" i="11" s="1"/>
  <c r="T114" i="11"/>
  <c r="S114" i="11"/>
  <c r="O114" i="11"/>
  <c r="AI113" i="11"/>
  <c r="AH113" i="11"/>
  <c r="AG113" i="11"/>
  <c r="AF113" i="11"/>
  <c r="AC113" i="11"/>
  <c r="AJ113" i="11" s="1"/>
  <c r="T113" i="11"/>
  <c r="S113" i="11"/>
  <c r="O113" i="11"/>
  <c r="AI112" i="11"/>
  <c r="AH112" i="11"/>
  <c r="AG112" i="11"/>
  <c r="AF112" i="11"/>
  <c r="AC112" i="11"/>
  <c r="AD112" i="11" s="1"/>
  <c r="AK112" i="11" s="1"/>
  <c r="T112" i="11"/>
  <c r="S112" i="11"/>
  <c r="O112" i="11"/>
  <c r="AI111" i="11"/>
  <c r="AH111" i="11"/>
  <c r="AG111" i="11"/>
  <c r="AF111" i="11"/>
  <c r="AC111" i="11"/>
  <c r="T111" i="11"/>
  <c r="S111" i="11"/>
  <c r="O111" i="11"/>
  <c r="AI110" i="11"/>
  <c r="AH110" i="11"/>
  <c r="AG110" i="11"/>
  <c r="AF110" i="11"/>
  <c r="AC110" i="11"/>
  <c r="AJ110" i="11" s="1"/>
  <c r="T110" i="11"/>
  <c r="S110" i="11"/>
  <c r="O110" i="11"/>
  <c r="AI109" i="11"/>
  <c r="AH109" i="11"/>
  <c r="AG109" i="11"/>
  <c r="AF109" i="11"/>
  <c r="AC109" i="11"/>
  <c r="AJ109" i="11" s="1"/>
  <c r="T109" i="11"/>
  <c r="S109" i="11"/>
  <c r="O109" i="11"/>
  <c r="AI108" i="11"/>
  <c r="AH108" i="11"/>
  <c r="AG108" i="11"/>
  <c r="AF108" i="11"/>
  <c r="AC108" i="11"/>
  <c r="AJ108" i="11" s="1"/>
  <c r="T108" i="11"/>
  <c r="S108" i="11"/>
  <c r="O108" i="11"/>
  <c r="AI107" i="11"/>
  <c r="AH107" i="11"/>
  <c r="AG107" i="11"/>
  <c r="AF107" i="11"/>
  <c r="AC107" i="11"/>
  <c r="AD107" i="11" s="1"/>
  <c r="T107" i="11"/>
  <c r="S107" i="11"/>
  <c r="O107" i="11"/>
  <c r="AI106" i="11"/>
  <c r="AH106" i="11"/>
  <c r="AG106" i="11"/>
  <c r="AF106" i="11"/>
  <c r="AC106" i="11"/>
  <c r="AD106" i="11" s="1"/>
  <c r="AK106" i="11" s="1"/>
  <c r="T106" i="11"/>
  <c r="S106" i="11"/>
  <c r="O106" i="11"/>
  <c r="AI105" i="11"/>
  <c r="AH105" i="11"/>
  <c r="AG105" i="11"/>
  <c r="AF105" i="11"/>
  <c r="AC105" i="11"/>
  <c r="AD105" i="11" s="1"/>
  <c r="AK105" i="11" s="1"/>
  <c r="T105" i="11"/>
  <c r="S105" i="11"/>
  <c r="O105" i="11"/>
  <c r="AI104" i="11"/>
  <c r="AH104" i="11"/>
  <c r="AG104" i="11"/>
  <c r="AF104" i="11"/>
  <c r="AC104" i="11"/>
  <c r="AD104" i="11" s="1"/>
  <c r="AK104" i="11" s="1"/>
  <c r="T104" i="11"/>
  <c r="S104" i="11"/>
  <c r="O104" i="11"/>
  <c r="AI103" i="11"/>
  <c r="AH103" i="11"/>
  <c r="AG103" i="11"/>
  <c r="AF103" i="11"/>
  <c r="AC103" i="11"/>
  <c r="T103" i="11"/>
  <c r="S103" i="11"/>
  <c r="O103" i="11"/>
  <c r="AI102" i="11"/>
  <c r="AH102" i="11"/>
  <c r="AG102" i="11"/>
  <c r="AF102" i="11"/>
  <c r="AC102" i="11"/>
  <c r="AJ102" i="11" s="1"/>
  <c r="T102" i="11"/>
  <c r="S102" i="11"/>
  <c r="O102" i="11"/>
  <c r="AI101" i="11"/>
  <c r="AH101" i="11"/>
  <c r="AG101" i="11"/>
  <c r="AF101" i="11"/>
  <c r="AC101" i="11"/>
  <c r="AJ101" i="11" s="1"/>
  <c r="T101" i="11"/>
  <c r="S101" i="11"/>
  <c r="O101" i="11"/>
  <c r="AI100" i="11"/>
  <c r="AH100" i="11"/>
  <c r="AG100" i="11"/>
  <c r="AF100" i="11"/>
  <c r="AC100" i="11"/>
  <c r="T100" i="11"/>
  <c r="S100" i="11"/>
  <c r="O100" i="11"/>
  <c r="AI99" i="11"/>
  <c r="AH99" i="11"/>
  <c r="AG99" i="11"/>
  <c r="AF99" i="11"/>
  <c r="AC99" i="11"/>
  <c r="AD99" i="11" s="1"/>
  <c r="AK99" i="11" s="1"/>
  <c r="T99" i="11"/>
  <c r="S99" i="11"/>
  <c r="O99" i="11"/>
  <c r="AI98" i="11"/>
  <c r="AH98" i="11"/>
  <c r="AG98" i="11"/>
  <c r="AF98" i="11"/>
  <c r="AC98" i="11"/>
  <c r="AJ98" i="11" s="1"/>
  <c r="T98" i="11"/>
  <c r="S98" i="11"/>
  <c r="O98" i="11"/>
  <c r="AI97" i="11"/>
  <c r="AH97" i="11"/>
  <c r="AG97" i="11"/>
  <c r="AF97" i="11"/>
  <c r="AC97" i="11"/>
  <c r="AJ97" i="11" s="1"/>
  <c r="T97" i="11"/>
  <c r="S97" i="11"/>
  <c r="O97" i="11"/>
  <c r="AI96" i="11"/>
  <c r="AH96" i="11"/>
  <c r="AG96" i="11"/>
  <c r="AF96" i="11"/>
  <c r="AC96" i="11"/>
  <c r="AD96" i="11" s="1"/>
  <c r="AK96" i="11" s="1"/>
  <c r="T96" i="11"/>
  <c r="S96" i="11"/>
  <c r="O96" i="11"/>
  <c r="AI95" i="11"/>
  <c r="AH95" i="11"/>
  <c r="AG95" i="11"/>
  <c r="AF95" i="11"/>
  <c r="AC95" i="11"/>
  <c r="AJ95" i="11" s="1"/>
  <c r="T95" i="11"/>
  <c r="S95" i="11"/>
  <c r="O95" i="11"/>
  <c r="AI94" i="11"/>
  <c r="AH94" i="11"/>
  <c r="AG94" i="11"/>
  <c r="AF94" i="11"/>
  <c r="AC94" i="11"/>
  <c r="AD94" i="11" s="1"/>
  <c r="AK94" i="11" s="1"/>
  <c r="T94" i="11"/>
  <c r="S94" i="11"/>
  <c r="O94" i="11"/>
  <c r="AI93" i="11"/>
  <c r="AH93" i="11"/>
  <c r="AG93" i="11"/>
  <c r="AF93" i="11"/>
  <c r="AC93" i="11"/>
  <c r="AD93" i="11" s="1"/>
  <c r="T93" i="11"/>
  <c r="S93" i="11"/>
  <c r="O93" i="11"/>
  <c r="AI92" i="11"/>
  <c r="AH92" i="11"/>
  <c r="AG92" i="11"/>
  <c r="AF92" i="11"/>
  <c r="AC92" i="11"/>
  <c r="AD92" i="11" s="1"/>
  <c r="AK92" i="11" s="1"/>
  <c r="T92" i="11"/>
  <c r="S92" i="11"/>
  <c r="O92" i="11"/>
  <c r="AI91" i="11"/>
  <c r="AH91" i="11"/>
  <c r="AG91" i="11"/>
  <c r="AF91" i="11"/>
  <c r="AC91" i="11"/>
  <c r="AD91" i="11" s="1"/>
  <c r="AK91" i="11" s="1"/>
  <c r="T91" i="11"/>
  <c r="S91" i="11"/>
  <c r="O91" i="11"/>
  <c r="AI90" i="11"/>
  <c r="AH90" i="11"/>
  <c r="AG90" i="11"/>
  <c r="AF90" i="11"/>
  <c r="AC90" i="11"/>
  <c r="AJ90" i="11" s="1"/>
  <c r="T90" i="11"/>
  <c r="S90" i="11"/>
  <c r="O90" i="11"/>
  <c r="AI89" i="11"/>
  <c r="AH89" i="11"/>
  <c r="AG89" i="11"/>
  <c r="AF89" i="11"/>
  <c r="AC89" i="11"/>
  <c r="T89" i="11"/>
  <c r="S89" i="11"/>
  <c r="O89" i="11"/>
  <c r="AI88" i="11"/>
  <c r="AH88" i="11"/>
  <c r="AG88" i="11"/>
  <c r="AF88" i="11"/>
  <c r="AC88" i="11"/>
  <c r="AD88" i="11" s="1"/>
  <c r="T88" i="11"/>
  <c r="S88" i="11"/>
  <c r="O88" i="11"/>
  <c r="AI87" i="11"/>
  <c r="AH87" i="11"/>
  <c r="AG87" i="11"/>
  <c r="AF87" i="11"/>
  <c r="AC87" i="11"/>
  <c r="T87" i="11"/>
  <c r="S87" i="11"/>
  <c r="O87" i="11"/>
  <c r="AI86" i="11"/>
  <c r="AH86" i="11"/>
  <c r="AG86" i="11"/>
  <c r="AF86" i="11"/>
  <c r="AC86" i="11"/>
  <c r="T86" i="11"/>
  <c r="S86" i="11"/>
  <c r="O86" i="11"/>
  <c r="AI85" i="11"/>
  <c r="AH85" i="11"/>
  <c r="AG85" i="11"/>
  <c r="AF85" i="11"/>
  <c r="AC85" i="11"/>
  <c r="AD85" i="11" s="1"/>
  <c r="AK85" i="11" s="1"/>
  <c r="T85" i="11"/>
  <c r="S85" i="11"/>
  <c r="O85" i="11"/>
  <c r="AI84" i="11"/>
  <c r="AH84" i="11"/>
  <c r="AG84" i="11"/>
  <c r="AF84" i="11"/>
  <c r="AC84" i="11"/>
  <c r="AD84" i="11" s="1"/>
  <c r="AK84" i="11" s="1"/>
  <c r="T84" i="11"/>
  <c r="S84" i="11"/>
  <c r="O84" i="11"/>
  <c r="AI83" i="11"/>
  <c r="AH83" i="11"/>
  <c r="AG83" i="11"/>
  <c r="AF83" i="11"/>
  <c r="AC83" i="11"/>
  <c r="AJ83" i="11" s="1"/>
  <c r="T83" i="11"/>
  <c r="S83" i="11"/>
  <c r="O83" i="11"/>
  <c r="AI82" i="11"/>
  <c r="AH82" i="11"/>
  <c r="AG82" i="11"/>
  <c r="AF82" i="11"/>
  <c r="AC82" i="11"/>
  <c r="AD82" i="11" s="1"/>
  <c r="AK82" i="11" s="1"/>
  <c r="T82" i="11"/>
  <c r="S82" i="11"/>
  <c r="O82" i="11"/>
  <c r="AI81" i="11"/>
  <c r="AH81" i="11"/>
  <c r="AG81" i="11"/>
  <c r="AF81" i="11"/>
  <c r="AC81" i="11"/>
  <c r="AJ81" i="11" s="1"/>
  <c r="T81" i="11"/>
  <c r="S81" i="11"/>
  <c r="O81" i="11"/>
  <c r="AI80" i="11"/>
  <c r="AH80" i="11"/>
  <c r="AG80" i="11"/>
  <c r="AF80" i="11"/>
  <c r="AC80" i="11"/>
  <c r="AJ80" i="11" s="1"/>
  <c r="T80" i="11"/>
  <c r="S80" i="11"/>
  <c r="O80" i="11"/>
  <c r="AI79" i="11"/>
  <c r="AH79" i="11"/>
  <c r="AG79" i="11"/>
  <c r="AF79" i="11"/>
  <c r="AC79" i="11"/>
  <c r="AD79" i="11" s="1"/>
  <c r="AK79" i="11" s="1"/>
  <c r="T79" i="11"/>
  <c r="S79" i="11"/>
  <c r="O79" i="11"/>
  <c r="AI78" i="11"/>
  <c r="AH78" i="11"/>
  <c r="AG78" i="11"/>
  <c r="AF78" i="11"/>
  <c r="AC78" i="11"/>
  <c r="AJ78" i="11" s="1"/>
  <c r="T78" i="11"/>
  <c r="S78" i="11"/>
  <c r="O78" i="11"/>
  <c r="AI77" i="11"/>
  <c r="AH77" i="11"/>
  <c r="AG77" i="11"/>
  <c r="AF77" i="11"/>
  <c r="AC77" i="11"/>
  <c r="AJ77" i="11" s="1"/>
  <c r="T77" i="11"/>
  <c r="S77" i="11"/>
  <c r="O77" i="11"/>
  <c r="AI76" i="11"/>
  <c r="AH76" i="11"/>
  <c r="AG76" i="11"/>
  <c r="AF76" i="11"/>
  <c r="AC76" i="11"/>
  <c r="T76" i="11"/>
  <c r="S76" i="11"/>
  <c r="O76" i="11"/>
  <c r="AI75" i="11"/>
  <c r="AH75" i="11"/>
  <c r="AG75" i="11"/>
  <c r="AF75" i="11"/>
  <c r="AC75" i="11"/>
  <c r="T75" i="11"/>
  <c r="S75" i="11"/>
  <c r="O75" i="11"/>
  <c r="AI74" i="11"/>
  <c r="AH74" i="11"/>
  <c r="AG74" i="11"/>
  <c r="AF74" i="11"/>
  <c r="AC74" i="11"/>
  <c r="T74" i="11"/>
  <c r="S74" i="11"/>
  <c r="O74" i="11"/>
  <c r="AI73" i="11"/>
  <c r="AH73" i="11"/>
  <c r="AG73" i="11"/>
  <c r="AF73" i="11"/>
  <c r="AC73" i="11"/>
  <c r="AJ73" i="11" s="1"/>
  <c r="T73" i="11"/>
  <c r="S73" i="11"/>
  <c r="O73" i="11"/>
  <c r="AI72" i="11"/>
  <c r="AH72" i="11"/>
  <c r="AG72" i="11"/>
  <c r="AF72" i="11"/>
  <c r="AC72" i="11"/>
  <c r="T72" i="11"/>
  <c r="S72" i="11"/>
  <c r="O72" i="11"/>
  <c r="AI71" i="11"/>
  <c r="AH71" i="11"/>
  <c r="AG71" i="11"/>
  <c r="AF71" i="11"/>
  <c r="AC71" i="11"/>
  <c r="AD71" i="11" s="1"/>
  <c r="AK71" i="11" s="1"/>
  <c r="T71" i="11"/>
  <c r="S71" i="11"/>
  <c r="O71" i="11"/>
  <c r="AI70" i="11"/>
  <c r="AH70" i="11"/>
  <c r="AG70" i="11"/>
  <c r="AF70" i="11"/>
  <c r="AC70" i="11"/>
  <c r="AD70" i="11" s="1"/>
  <c r="AK70" i="11" s="1"/>
  <c r="T70" i="11"/>
  <c r="S70" i="11"/>
  <c r="O70" i="11"/>
  <c r="AI69" i="11"/>
  <c r="AH69" i="11"/>
  <c r="AG69" i="11"/>
  <c r="AF69" i="11"/>
  <c r="AC69" i="11"/>
  <c r="T69" i="11"/>
  <c r="S69" i="11"/>
  <c r="O69" i="11"/>
  <c r="AI68" i="11"/>
  <c r="AH68" i="11"/>
  <c r="AG68" i="11"/>
  <c r="AF68" i="11"/>
  <c r="AC68" i="11"/>
  <c r="AD68" i="11" s="1"/>
  <c r="AK68" i="11" s="1"/>
  <c r="T68" i="11"/>
  <c r="S68" i="11"/>
  <c r="O68" i="11"/>
  <c r="AI67" i="11"/>
  <c r="AH67" i="11"/>
  <c r="AG67" i="11"/>
  <c r="AF67" i="11"/>
  <c r="AC67" i="11"/>
  <c r="AJ67" i="11" s="1"/>
  <c r="T67" i="11"/>
  <c r="S67" i="11"/>
  <c r="O67" i="11"/>
  <c r="AI66" i="11"/>
  <c r="AH66" i="11"/>
  <c r="AG66" i="11"/>
  <c r="AF66" i="11"/>
  <c r="AC66" i="11"/>
  <c r="AD66" i="11" s="1"/>
  <c r="AK66" i="11" s="1"/>
  <c r="T66" i="11"/>
  <c r="S66" i="11"/>
  <c r="O66" i="11"/>
  <c r="AI65" i="11"/>
  <c r="AH65" i="11"/>
  <c r="AG65" i="11"/>
  <c r="AF65" i="11"/>
  <c r="AC65" i="11"/>
  <c r="AD65" i="11" s="1"/>
  <c r="AK65" i="11" s="1"/>
  <c r="T65" i="11"/>
  <c r="S65" i="11"/>
  <c r="O65" i="11"/>
  <c r="AI64" i="11"/>
  <c r="AH64" i="11"/>
  <c r="AG64" i="11"/>
  <c r="AF64" i="11"/>
  <c r="AC64" i="11"/>
  <c r="AD64" i="11" s="1"/>
  <c r="AK64" i="11" s="1"/>
  <c r="T64" i="11"/>
  <c r="S64" i="11"/>
  <c r="O64" i="11"/>
  <c r="AI63" i="11"/>
  <c r="AH63" i="11"/>
  <c r="AG63" i="11"/>
  <c r="AF63" i="11"/>
  <c r="AC63" i="11"/>
  <c r="AJ63" i="11" s="1"/>
  <c r="T63" i="11"/>
  <c r="S63" i="11"/>
  <c r="O63" i="11"/>
  <c r="AI62" i="11"/>
  <c r="AH62" i="11"/>
  <c r="AG62" i="11"/>
  <c r="AF62" i="11"/>
  <c r="AC62" i="11"/>
  <c r="AD62" i="11" s="1"/>
  <c r="T62" i="11"/>
  <c r="S62" i="11"/>
  <c r="O62" i="11"/>
  <c r="AI61" i="11"/>
  <c r="AH61" i="11"/>
  <c r="AG61" i="11"/>
  <c r="AF61" i="11"/>
  <c r="AC61" i="11"/>
  <c r="AD61" i="11" s="1"/>
  <c r="AK61" i="11" s="1"/>
  <c r="T61" i="11"/>
  <c r="S61" i="11"/>
  <c r="O61" i="11"/>
  <c r="AI60" i="11"/>
  <c r="AH60" i="11"/>
  <c r="AG60" i="11"/>
  <c r="AF60" i="11"/>
  <c r="AC60" i="11"/>
  <c r="AJ60" i="11" s="1"/>
  <c r="T60" i="11"/>
  <c r="S60" i="11"/>
  <c r="O60" i="11"/>
  <c r="AI59" i="11"/>
  <c r="AH59" i="11"/>
  <c r="AG59" i="11"/>
  <c r="AF59" i="11"/>
  <c r="AC59" i="11"/>
  <c r="AJ59" i="11" s="1"/>
  <c r="T59" i="11"/>
  <c r="S59" i="11"/>
  <c r="O59" i="11"/>
  <c r="AI58" i="11"/>
  <c r="AH58" i="11"/>
  <c r="AG58" i="11"/>
  <c r="AF58" i="11"/>
  <c r="AC58" i="11"/>
  <c r="T58" i="11"/>
  <c r="S58" i="11"/>
  <c r="O58" i="11"/>
  <c r="AI57" i="11"/>
  <c r="AH57" i="11"/>
  <c r="AG57" i="11"/>
  <c r="AF57" i="11"/>
  <c r="AC57" i="11"/>
  <c r="AJ57" i="11" s="1"/>
  <c r="T57" i="11"/>
  <c r="S57" i="11"/>
  <c r="O57" i="11"/>
  <c r="AI56" i="11"/>
  <c r="AH56" i="11"/>
  <c r="AG56" i="11"/>
  <c r="AF56" i="11"/>
  <c r="AC56" i="11"/>
  <c r="AJ56" i="11" s="1"/>
  <c r="T56" i="11"/>
  <c r="S56" i="11"/>
  <c r="O56" i="11"/>
  <c r="AI55" i="11"/>
  <c r="AH55" i="11"/>
  <c r="AG55" i="11"/>
  <c r="AF55" i="11"/>
  <c r="AC55" i="11"/>
  <c r="AJ55" i="11" s="1"/>
  <c r="T55" i="11"/>
  <c r="S55" i="11"/>
  <c r="O55" i="11"/>
  <c r="AI54" i="11"/>
  <c r="AH54" i="11"/>
  <c r="AG54" i="11"/>
  <c r="AF54" i="11"/>
  <c r="AC54" i="11"/>
  <c r="T54" i="11"/>
  <c r="S54" i="11"/>
  <c r="O54" i="11"/>
  <c r="AI53" i="11"/>
  <c r="AH53" i="11"/>
  <c r="AG53" i="11"/>
  <c r="AF53" i="11"/>
  <c r="AC53" i="11"/>
  <c r="AJ53" i="11" s="1"/>
  <c r="T53" i="11"/>
  <c r="S53" i="11"/>
  <c r="O53" i="11"/>
  <c r="AI52" i="11"/>
  <c r="AH52" i="11"/>
  <c r="AG52" i="11"/>
  <c r="AF52" i="11"/>
  <c r="AC52" i="11"/>
  <c r="T52" i="11"/>
  <c r="S52" i="11"/>
  <c r="O52" i="11"/>
  <c r="AI51" i="11"/>
  <c r="AH51" i="11"/>
  <c r="AG51" i="11"/>
  <c r="AF51" i="11"/>
  <c r="AC51" i="11"/>
  <c r="AJ51" i="11" s="1"/>
  <c r="T51" i="11"/>
  <c r="S51" i="11"/>
  <c r="O51" i="11"/>
  <c r="AI50" i="11"/>
  <c r="AH50" i="11"/>
  <c r="AG50" i="11"/>
  <c r="AF50" i="11"/>
  <c r="AC50" i="11"/>
  <c r="AJ50" i="11" s="1"/>
  <c r="T50" i="11"/>
  <c r="S50" i="11"/>
  <c r="O50" i="11"/>
  <c r="AI49" i="11"/>
  <c r="AH49" i="11"/>
  <c r="AG49" i="11"/>
  <c r="AF49" i="11"/>
  <c r="AC49" i="11"/>
  <c r="AJ49" i="11" s="1"/>
  <c r="T49" i="11"/>
  <c r="S49" i="11"/>
  <c r="O49" i="11"/>
  <c r="AI48" i="11"/>
  <c r="AH48" i="11"/>
  <c r="AG48" i="11"/>
  <c r="AF48" i="11"/>
  <c r="AC48" i="11"/>
  <c r="AD48" i="11" s="1"/>
  <c r="AK48" i="11" s="1"/>
  <c r="T48" i="11"/>
  <c r="S48" i="11"/>
  <c r="O48" i="11"/>
  <c r="AI47" i="11"/>
  <c r="AH47" i="11"/>
  <c r="AG47" i="11"/>
  <c r="AF47" i="11"/>
  <c r="AC47" i="11"/>
  <c r="AJ47" i="11" s="1"/>
  <c r="T47" i="11"/>
  <c r="S47" i="11"/>
  <c r="O47" i="11"/>
  <c r="AI46" i="11"/>
  <c r="AH46" i="11"/>
  <c r="AG46" i="11"/>
  <c r="AF46" i="11"/>
  <c r="AC46" i="11"/>
  <c r="AJ46" i="11" s="1"/>
  <c r="T46" i="11"/>
  <c r="S46" i="11"/>
  <c r="O46" i="11"/>
  <c r="AI45" i="11"/>
  <c r="AH45" i="11"/>
  <c r="AG45" i="11"/>
  <c r="AF45" i="11"/>
  <c r="AC45" i="11"/>
  <c r="AJ45" i="11" s="1"/>
  <c r="T45" i="11"/>
  <c r="S45" i="11"/>
  <c r="O45" i="11"/>
  <c r="AI44" i="11"/>
  <c r="AH44" i="11"/>
  <c r="AG44" i="11"/>
  <c r="AF44" i="11"/>
  <c r="AC44" i="11"/>
  <c r="AD44" i="11" s="1"/>
  <c r="AK44" i="11" s="1"/>
  <c r="T44" i="11"/>
  <c r="S44" i="11"/>
  <c r="O44" i="11"/>
  <c r="AI43" i="11"/>
  <c r="AH43" i="11"/>
  <c r="AG43" i="11"/>
  <c r="AF43" i="11"/>
  <c r="AC43" i="11"/>
  <c r="AD43" i="11" s="1"/>
  <c r="AK43" i="11" s="1"/>
  <c r="T43" i="11"/>
  <c r="S43" i="11"/>
  <c r="O43" i="11"/>
  <c r="AI42" i="11"/>
  <c r="AH42" i="11"/>
  <c r="AG42" i="11"/>
  <c r="AF42" i="11"/>
  <c r="AC42" i="11"/>
  <c r="T42" i="11"/>
  <c r="S42" i="11"/>
  <c r="O42" i="11"/>
  <c r="AI41" i="11"/>
  <c r="AH41" i="11"/>
  <c r="AG41" i="11"/>
  <c r="AF41" i="11"/>
  <c r="AC41" i="11"/>
  <c r="AD41" i="11" s="1"/>
  <c r="AK41" i="11" s="1"/>
  <c r="T41" i="11"/>
  <c r="S41" i="11"/>
  <c r="O41" i="11"/>
  <c r="AI40" i="11"/>
  <c r="AH40" i="11"/>
  <c r="AG40" i="11"/>
  <c r="AF40" i="11"/>
  <c r="AC40" i="11"/>
  <c r="AJ40" i="11" s="1"/>
  <c r="T40" i="11"/>
  <c r="S40" i="11"/>
  <c r="O40" i="11"/>
  <c r="AI39" i="11"/>
  <c r="AH39" i="11"/>
  <c r="AG39" i="11"/>
  <c r="AF39" i="11"/>
  <c r="AC39" i="11"/>
  <c r="AD39" i="11" s="1"/>
  <c r="T39" i="11"/>
  <c r="S39" i="11"/>
  <c r="O39" i="11"/>
  <c r="AI38" i="11"/>
  <c r="AH38" i="11"/>
  <c r="AG38" i="11"/>
  <c r="AF38" i="11"/>
  <c r="AC38" i="11"/>
  <c r="AJ38" i="11" s="1"/>
  <c r="T38" i="11"/>
  <c r="S38" i="11"/>
  <c r="O38" i="11"/>
  <c r="AI37" i="11"/>
  <c r="AH37" i="11"/>
  <c r="AG37" i="11"/>
  <c r="AF37" i="11"/>
  <c r="AC37" i="11"/>
  <c r="AD37" i="11" s="1"/>
  <c r="AK37" i="11" s="1"/>
  <c r="T37" i="11"/>
  <c r="S37" i="11"/>
  <c r="O37" i="11"/>
  <c r="AI36" i="11"/>
  <c r="AH36" i="11"/>
  <c r="AG36" i="11"/>
  <c r="AF36" i="11"/>
  <c r="AC36" i="11"/>
  <c r="AJ36" i="11" s="1"/>
  <c r="T36" i="11"/>
  <c r="S36" i="11"/>
  <c r="O36" i="11"/>
  <c r="AI35" i="11"/>
  <c r="AH35" i="11"/>
  <c r="AG35" i="11"/>
  <c r="AF35" i="11"/>
  <c r="AC35" i="11"/>
  <c r="AJ35" i="11" s="1"/>
  <c r="T35" i="11"/>
  <c r="S35" i="11"/>
  <c r="O35" i="11"/>
  <c r="AI34" i="11"/>
  <c r="AH34" i="11"/>
  <c r="AG34" i="11"/>
  <c r="AF34" i="11"/>
  <c r="AC34" i="11"/>
  <c r="AJ34" i="11" s="1"/>
  <c r="T34" i="11"/>
  <c r="S34" i="11"/>
  <c r="O34" i="11"/>
  <c r="AI33" i="11"/>
  <c r="AH33" i="11"/>
  <c r="AG33" i="11"/>
  <c r="AF33" i="11"/>
  <c r="AC33" i="11"/>
  <c r="AJ33" i="11" s="1"/>
  <c r="T33" i="11"/>
  <c r="S33" i="11"/>
  <c r="O33" i="11"/>
  <c r="AI32" i="11"/>
  <c r="AH32" i="11"/>
  <c r="AG32" i="11"/>
  <c r="AF32" i="11"/>
  <c r="AC32" i="11"/>
  <c r="AD32" i="11" s="1"/>
  <c r="T32" i="11"/>
  <c r="S32" i="11"/>
  <c r="O32" i="11"/>
  <c r="AI31" i="11"/>
  <c r="AH31" i="11"/>
  <c r="AG31" i="11"/>
  <c r="AF31" i="11"/>
  <c r="AC31" i="11"/>
  <c r="AJ31" i="11" s="1"/>
  <c r="T31" i="11"/>
  <c r="S31" i="11"/>
  <c r="O31" i="11"/>
  <c r="AI30" i="11"/>
  <c r="AH30" i="11"/>
  <c r="AG30" i="11"/>
  <c r="AF30" i="11"/>
  <c r="AC30" i="11"/>
  <c r="AD30" i="11" s="1"/>
  <c r="AK30" i="11" s="1"/>
  <c r="T30" i="11"/>
  <c r="S30" i="11"/>
  <c r="O30" i="11"/>
  <c r="AI29" i="11"/>
  <c r="AH29" i="11"/>
  <c r="AG29" i="11"/>
  <c r="AF29" i="11"/>
  <c r="AC29" i="11"/>
  <c r="AJ29" i="11" s="1"/>
  <c r="T29" i="11"/>
  <c r="S29" i="11"/>
  <c r="O29" i="11"/>
  <c r="AI28" i="11"/>
  <c r="AH28" i="11"/>
  <c r="AG28" i="11"/>
  <c r="AF28" i="11"/>
  <c r="AC28" i="11"/>
  <c r="AJ28" i="11" s="1"/>
  <c r="T28" i="11"/>
  <c r="S28" i="11"/>
  <c r="O28" i="11"/>
  <c r="AI27" i="11"/>
  <c r="AH27" i="11"/>
  <c r="AG27" i="11"/>
  <c r="AF27" i="11"/>
  <c r="AC27" i="11"/>
  <c r="AJ27" i="11" s="1"/>
  <c r="T27" i="11"/>
  <c r="S27" i="11"/>
  <c r="O27" i="11"/>
  <c r="AI26" i="11"/>
  <c r="AH26" i="11"/>
  <c r="AG26" i="11"/>
  <c r="AF26" i="11"/>
  <c r="AC26" i="11"/>
  <c r="AJ26" i="11" s="1"/>
  <c r="T26" i="11"/>
  <c r="S26" i="11"/>
  <c r="O26" i="11"/>
  <c r="AI25" i="11"/>
  <c r="AH25" i="11"/>
  <c r="AG25" i="11"/>
  <c r="AF25" i="11"/>
  <c r="AC25" i="11"/>
  <c r="AJ25" i="11" s="1"/>
  <c r="T25" i="11"/>
  <c r="S25" i="11"/>
  <c r="O25" i="11"/>
  <c r="AI24" i="11"/>
  <c r="AH24" i="11"/>
  <c r="AG24" i="11"/>
  <c r="AF24" i="11"/>
  <c r="AC24" i="11"/>
  <c r="AD24" i="11" s="1"/>
  <c r="AK24" i="11" s="1"/>
  <c r="T24" i="11"/>
  <c r="S24" i="11"/>
  <c r="O24" i="11"/>
  <c r="AI23" i="11"/>
  <c r="AH23" i="11"/>
  <c r="AG23" i="11"/>
  <c r="AF23" i="11"/>
  <c r="AC23" i="11"/>
  <c r="AD23" i="11" s="1"/>
  <c r="AK23" i="11" s="1"/>
  <c r="T23" i="11"/>
  <c r="S23" i="11"/>
  <c r="O23" i="11"/>
  <c r="AI22" i="11"/>
  <c r="AH22" i="11"/>
  <c r="AG22" i="11"/>
  <c r="AF22" i="11"/>
  <c r="AC22" i="11"/>
  <c r="AD22" i="11" s="1"/>
  <c r="AK22" i="11" s="1"/>
  <c r="T22" i="11"/>
  <c r="S22" i="11"/>
  <c r="O22" i="11"/>
  <c r="AI21" i="11"/>
  <c r="AH21" i="11"/>
  <c r="AG21" i="11"/>
  <c r="AF21" i="11"/>
  <c r="AC21" i="11"/>
  <c r="AJ21" i="11" s="1"/>
  <c r="T21" i="11"/>
  <c r="S21" i="11"/>
  <c r="O21" i="11"/>
  <c r="AI20" i="11"/>
  <c r="AH20" i="11"/>
  <c r="AG20" i="11"/>
  <c r="AF20" i="11"/>
  <c r="AC20" i="11"/>
  <c r="T20" i="11"/>
  <c r="S20" i="11"/>
  <c r="O20" i="11"/>
  <c r="AI19" i="11"/>
  <c r="AH19" i="11"/>
  <c r="AG19" i="11"/>
  <c r="AF19" i="11"/>
  <c r="AC19" i="11"/>
  <c r="T19" i="11"/>
  <c r="S19" i="11"/>
  <c r="O19" i="11"/>
  <c r="AI18" i="11"/>
  <c r="AH18" i="11"/>
  <c r="AG18" i="11"/>
  <c r="AF18" i="11"/>
  <c r="AC18" i="11"/>
  <c r="T18" i="11"/>
  <c r="S18" i="11"/>
  <c r="O18" i="11"/>
  <c r="AI17" i="11"/>
  <c r="AH17" i="11"/>
  <c r="AG17" i="11"/>
  <c r="AF17" i="11"/>
  <c r="AC17" i="11"/>
  <c r="AJ17" i="11" s="1"/>
  <c r="T17" i="11"/>
  <c r="S17" i="11"/>
  <c r="O17" i="11"/>
  <c r="AI16" i="11"/>
  <c r="AH16" i="11"/>
  <c r="AG16" i="11"/>
  <c r="AF16" i="11"/>
  <c r="AC16" i="11"/>
  <c r="T16" i="11"/>
  <c r="S16" i="11"/>
  <c r="O16" i="11"/>
  <c r="AI15" i="11"/>
  <c r="AH15" i="11"/>
  <c r="AG15" i="11"/>
  <c r="AF15" i="11"/>
  <c r="AC15" i="11"/>
  <c r="T15" i="11"/>
  <c r="S15" i="11"/>
  <c r="O15" i="11"/>
  <c r="AI14" i="11"/>
  <c r="AH14" i="11"/>
  <c r="AG14" i="11"/>
  <c r="AF14" i="11"/>
  <c r="AC14" i="11"/>
  <c r="AD14" i="11" s="1"/>
  <c r="AK14" i="11" s="1"/>
  <c r="T14" i="11"/>
  <c r="S14" i="11"/>
  <c r="O14" i="11"/>
  <c r="AI13" i="11"/>
  <c r="AH13" i="11"/>
  <c r="AG13" i="11"/>
  <c r="AF13" i="11"/>
  <c r="AC13" i="11"/>
  <c r="T13" i="11"/>
  <c r="S13" i="11"/>
  <c r="O13" i="11"/>
  <c r="AI12" i="11"/>
  <c r="AH12" i="11"/>
  <c r="AG12" i="11"/>
  <c r="AF12" i="11"/>
  <c r="AC12" i="11"/>
  <c r="AD12" i="11" s="1"/>
  <c r="AK12" i="11" s="1"/>
  <c r="T12" i="11"/>
  <c r="S12" i="11"/>
  <c r="O12" i="11"/>
  <c r="AI11" i="11"/>
  <c r="AH11" i="11"/>
  <c r="AG11" i="11"/>
  <c r="AF11" i="11"/>
  <c r="AC11" i="11"/>
  <c r="AD11" i="11" s="1"/>
  <c r="T11" i="11"/>
  <c r="S11" i="11"/>
  <c r="O11" i="11"/>
  <c r="B2" i="11" a="1"/>
  <c r="B2" i="11" s="1"/>
  <c r="AD37" i="16"/>
  <c r="AK37" i="16" s="1"/>
  <c r="AJ76" i="16"/>
  <c r="AD176" i="16"/>
  <c r="AK176" i="16" s="1"/>
  <c r="AD31" i="16"/>
  <c r="AK31" i="16" s="1"/>
  <c r="AJ32" i="16"/>
  <c r="AD39" i="16"/>
  <c r="AK39" i="16" s="1"/>
  <c r="AJ40" i="16"/>
  <c r="AJ59" i="16"/>
  <c r="AD80" i="16"/>
  <c r="AK80" i="16" s="1"/>
  <c r="AJ144" i="16"/>
  <c r="AD189" i="16"/>
  <c r="AK189" i="16" s="1"/>
  <c r="AJ192" i="16"/>
  <c r="AD192" i="16"/>
  <c r="AK192" i="16" s="1"/>
  <c r="AJ91" i="16"/>
  <c r="AD107" i="16"/>
  <c r="AK107" i="16" s="1"/>
  <c r="AJ107" i="16"/>
  <c r="AJ160" i="16"/>
  <c r="AJ119" i="16"/>
  <c r="AJ123" i="16"/>
  <c r="AJ127" i="16"/>
  <c r="AJ155" i="16"/>
  <c r="AD180" i="16"/>
  <c r="AK180" i="16" s="1"/>
  <c r="AJ259" i="16"/>
  <c r="AJ229" i="16"/>
  <c r="AD184" i="16"/>
  <c r="AK184" i="16" s="1"/>
  <c r="AJ277" i="16"/>
  <c r="AD236" i="16"/>
  <c r="AK236" i="16" s="1"/>
  <c r="AJ253" i="16"/>
  <c r="AD279" i="16"/>
  <c r="AK279" i="16" s="1"/>
  <c r="AJ279" i="16"/>
  <c r="AJ324" i="16"/>
  <c r="AK324" i="16"/>
  <c r="AJ293" i="16"/>
  <c r="AJ315" i="16"/>
  <c r="AJ280" i="16"/>
  <c r="AD305" i="16"/>
  <c r="AK305" i="16" s="1"/>
  <c r="AJ283" i="16"/>
  <c r="AJ297" i="16"/>
  <c r="AJ354" i="16"/>
  <c r="AD351" i="16"/>
  <c r="AK351" i="16" s="1"/>
  <c r="AJ351" i="16"/>
  <c r="AD367" i="16"/>
  <c r="AK367" i="16" s="1"/>
  <c r="AD379" i="16"/>
  <c r="AK379" i="16" s="1"/>
  <c r="AJ353" i="16"/>
  <c r="AD384" i="16"/>
  <c r="AK384" i="16" s="1"/>
  <c r="AD380" i="16"/>
  <c r="AK380" i="16" s="1"/>
  <c r="AJ375" i="16"/>
  <c r="AD375" i="16"/>
  <c r="AK375" i="16" s="1"/>
  <c r="AJ383" i="16"/>
  <c r="AD411" i="16"/>
  <c r="AK411" i="16" s="1"/>
  <c r="AD356" i="16"/>
  <c r="AK356" i="16" s="1"/>
  <c r="AJ500" i="16"/>
  <c r="AD500" i="16"/>
  <c r="AK500" i="16" s="1"/>
  <c r="AD448" i="16"/>
  <c r="AD415" i="16"/>
  <c r="AK415" i="16" s="1"/>
  <c r="AJ388" i="16"/>
  <c r="AJ404" i="16"/>
  <c r="AJ451" i="16"/>
  <c r="AJ459" i="16"/>
  <c r="AJ463" i="16"/>
  <c r="AD319" i="15"/>
  <c r="AK319" i="15" s="1"/>
  <c r="AJ250" i="15"/>
  <c r="AJ333" i="15"/>
  <c r="AD333" i="15"/>
  <c r="AK333" i="15" s="1"/>
  <c r="AJ457" i="15"/>
  <c r="AJ453" i="11"/>
  <c r="AI500" i="6"/>
  <c r="AH500" i="6"/>
  <c r="AG500" i="6"/>
  <c r="AF500" i="6"/>
  <c r="AC500" i="6"/>
  <c r="AD500" i="6" s="1"/>
  <c r="AK500" i="6" s="1"/>
  <c r="O500" i="6"/>
  <c r="AI499" i="6"/>
  <c r="AH499" i="6"/>
  <c r="AG499" i="6"/>
  <c r="AF499" i="6"/>
  <c r="AC499" i="6"/>
  <c r="O499" i="6"/>
  <c r="AI498" i="6"/>
  <c r="AH498" i="6"/>
  <c r="AG498" i="6"/>
  <c r="AF498" i="6"/>
  <c r="AC498" i="6"/>
  <c r="O498" i="6"/>
  <c r="AI497" i="6"/>
  <c r="AH497" i="6"/>
  <c r="AG497" i="6"/>
  <c r="AF497" i="6"/>
  <c r="AC497" i="6"/>
  <c r="O497" i="6"/>
  <c r="AI496" i="6"/>
  <c r="AH496" i="6"/>
  <c r="AG496" i="6"/>
  <c r="AF496" i="6"/>
  <c r="AC496" i="6"/>
  <c r="AD496" i="6" s="1"/>
  <c r="AK496" i="6" s="1"/>
  <c r="O496" i="6"/>
  <c r="AI495" i="6"/>
  <c r="AH495" i="6"/>
  <c r="AG495" i="6"/>
  <c r="AF495" i="6"/>
  <c r="AC495" i="6"/>
  <c r="O495" i="6"/>
  <c r="AI494" i="6"/>
  <c r="AH494" i="6"/>
  <c r="AG494" i="6"/>
  <c r="AF494" i="6"/>
  <c r="AC494" i="6"/>
  <c r="AJ494" i="6" s="1"/>
  <c r="O494" i="6"/>
  <c r="AI493" i="6"/>
  <c r="AH493" i="6"/>
  <c r="AG493" i="6"/>
  <c r="AF493" i="6"/>
  <c r="AC493" i="6"/>
  <c r="O493" i="6"/>
  <c r="AI492" i="6"/>
  <c r="AH492" i="6"/>
  <c r="AG492" i="6"/>
  <c r="AF492" i="6"/>
  <c r="AC492" i="6"/>
  <c r="AJ492" i="6" s="1"/>
  <c r="O492" i="6"/>
  <c r="AI491" i="6"/>
  <c r="AH491" i="6"/>
  <c r="AG491" i="6"/>
  <c r="AF491" i="6"/>
  <c r="AC491" i="6"/>
  <c r="O491" i="6"/>
  <c r="AI490" i="6"/>
  <c r="AH490" i="6"/>
  <c r="AG490" i="6"/>
  <c r="AF490" i="6"/>
  <c r="AC490" i="6"/>
  <c r="O490" i="6"/>
  <c r="AI489" i="6"/>
  <c r="AH489" i="6"/>
  <c r="AG489" i="6"/>
  <c r="AF489" i="6"/>
  <c r="AC489" i="6"/>
  <c r="O489" i="6"/>
  <c r="AI488" i="6"/>
  <c r="AH488" i="6"/>
  <c r="AG488" i="6"/>
  <c r="AF488" i="6"/>
  <c r="AC488" i="6"/>
  <c r="O488" i="6"/>
  <c r="AI487" i="6"/>
  <c r="AH487" i="6"/>
  <c r="AG487" i="6"/>
  <c r="AF487" i="6"/>
  <c r="AC487" i="6"/>
  <c r="AJ487" i="6" s="1"/>
  <c r="O487" i="6"/>
  <c r="AI486" i="6"/>
  <c r="AH486" i="6"/>
  <c r="AG486" i="6"/>
  <c r="AF486" i="6"/>
  <c r="AC486" i="6"/>
  <c r="O486" i="6"/>
  <c r="AI485" i="6"/>
  <c r="AH485" i="6"/>
  <c r="AG485" i="6"/>
  <c r="AF485" i="6"/>
  <c r="AC485" i="6"/>
  <c r="O485" i="6"/>
  <c r="AI484" i="6"/>
  <c r="AH484" i="6"/>
  <c r="AG484" i="6"/>
  <c r="AF484" i="6"/>
  <c r="AC484" i="6"/>
  <c r="O484" i="6"/>
  <c r="AI483" i="6"/>
  <c r="AH483" i="6"/>
  <c r="AG483" i="6"/>
  <c r="AF483" i="6"/>
  <c r="AC483" i="6"/>
  <c r="AD483" i="6" s="1"/>
  <c r="AK483" i="6" s="1"/>
  <c r="O483" i="6"/>
  <c r="AI482" i="6"/>
  <c r="AH482" i="6"/>
  <c r="AG482" i="6"/>
  <c r="AF482" i="6"/>
  <c r="AC482" i="6"/>
  <c r="O482" i="6"/>
  <c r="AI481" i="6"/>
  <c r="AH481" i="6"/>
  <c r="AG481" i="6"/>
  <c r="AF481" i="6"/>
  <c r="AC481" i="6"/>
  <c r="AD481" i="6" s="1"/>
  <c r="AK481" i="6" s="1"/>
  <c r="O481" i="6"/>
  <c r="AI480" i="6"/>
  <c r="AH480" i="6"/>
  <c r="AG480" i="6"/>
  <c r="AF480" i="6"/>
  <c r="AC480" i="6"/>
  <c r="O480" i="6"/>
  <c r="AI479" i="6"/>
  <c r="AH479" i="6"/>
  <c r="AG479" i="6"/>
  <c r="AF479" i="6"/>
  <c r="AC479" i="6"/>
  <c r="AJ479" i="6" s="1"/>
  <c r="O479" i="6"/>
  <c r="AI478" i="6"/>
  <c r="AH478" i="6"/>
  <c r="AG478" i="6"/>
  <c r="AF478" i="6"/>
  <c r="AC478" i="6"/>
  <c r="O478" i="6"/>
  <c r="AI477" i="6"/>
  <c r="AH477" i="6"/>
  <c r="AG477" i="6"/>
  <c r="AF477" i="6"/>
  <c r="AC477" i="6"/>
  <c r="O477" i="6"/>
  <c r="AI476" i="6"/>
  <c r="AH476" i="6"/>
  <c r="AG476" i="6"/>
  <c r="AF476" i="6"/>
  <c r="AC476" i="6"/>
  <c r="AD476" i="6" s="1"/>
  <c r="AK476" i="6" s="1"/>
  <c r="O476" i="6"/>
  <c r="AI475" i="6"/>
  <c r="AH475" i="6"/>
  <c r="AG475" i="6"/>
  <c r="AF475" i="6"/>
  <c r="AC475" i="6"/>
  <c r="AJ475" i="6" s="1"/>
  <c r="O475" i="6"/>
  <c r="AI474" i="6"/>
  <c r="AH474" i="6"/>
  <c r="AG474" i="6"/>
  <c r="AF474" i="6"/>
  <c r="AC474" i="6"/>
  <c r="O474" i="6"/>
  <c r="AI473" i="6"/>
  <c r="AH473" i="6"/>
  <c r="AG473" i="6"/>
  <c r="AF473" i="6"/>
  <c r="AC473" i="6"/>
  <c r="AJ473" i="6" s="1"/>
  <c r="O473" i="6"/>
  <c r="AI472" i="6"/>
  <c r="AH472" i="6"/>
  <c r="AG472" i="6"/>
  <c r="AF472" i="6"/>
  <c r="AC472" i="6"/>
  <c r="AD472" i="6" s="1"/>
  <c r="AK472" i="6" s="1"/>
  <c r="O472" i="6"/>
  <c r="AI471" i="6"/>
  <c r="AH471" i="6"/>
  <c r="AG471" i="6"/>
  <c r="AF471" i="6"/>
  <c r="AC471" i="6"/>
  <c r="AJ471" i="6" s="1"/>
  <c r="O471" i="6"/>
  <c r="AI470" i="6"/>
  <c r="AH470" i="6"/>
  <c r="AG470" i="6"/>
  <c r="AF470" i="6"/>
  <c r="AC470" i="6"/>
  <c r="O470" i="6"/>
  <c r="AI469" i="6"/>
  <c r="AH469" i="6"/>
  <c r="AG469" i="6"/>
  <c r="AF469" i="6"/>
  <c r="AC469" i="6"/>
  <c r="AJ469" i="6" s="1"/>
  <c r="O469" i="6"/>
  <c r="AI468" i="6"/>
  <c r="AH468" i="6"/>
  <c r="AG468" i="6"/>
  <c r="AF468" i="6"/>
  <c r="AC468" i="6"/>
  <c r="O468" i="6"/>
  <c r="AI467" i="6"/>
  <c r="AH467" i="6"/>
  <c r="AG467" i="6"/>
  <c r="AF467" i="6"/>
  <c r="AC467" i="6"/>
  <c r="AJ467" i="6" s="1"/>
  <c r="O467" i="6"/>
  <c r="AI466" i="6"/>
  <c r="AH466" i="6"/>
  <c r="AG466" i="6"/>
  <c r="AF466" i="6"/>
  <c r="AC466" i="6"/>
  <c r="AD466" i="6" s="1"/>
  <c r="AK466" i="6" s="1"/>
  <c r="O466" i="6"/>
  <c r="AI465" i="6"/>
  <c r="AH465" i="6"/>
  <c r="AG465" i="6"/>
  <c r="AF465" i="6"/>
  <c r="AC465" i="6"/>
  <c r="O465" i="6"/>
  <c r="AI464" i="6"/>
  <c r="AH464" i="6"/>
  <c r="AG464" i="6"/>
  <c r="AF464" i="6"/>
  <c r="AC464" i="6"/>
  <c r="O464" i="6"/>
  <c r="AI463" i="6"/>
  <c r="AH463" i="6"/>
  <c r="AG463" i="6"/>
  <c r="AF463" i="6"/>
  <c r="AC463" i="6"/>
  <c r="O463" i="6"/>
  <c r="AI462" i="6"/>
  <c r="AH462" i="6"/>
  <c r="AG462" i="6"/>
  <c r="AF462" i="6"/>
  <c r="AC462" i="6"/>
  <c r="AJ462" i="6" s="1"/>
  <c r="O462" i="6"/>
  <c r="AI461" i="6"/>
  <c r="AH461" i="6"/>
  <c r="AG461" i="6"/>
  <c r="AF461" i="6"/>
  <c r="AC461" i="6"/>
  <c r="AD461" i="6" s="1"/>
  <c r="AK461" i="6" s="1"/>
  <c r="O461" i="6"/>
  <c r="AI460" i="6"/>
  <c r="AH460" i="6"/>
  <c r="AG460" i="6"/>
  <c r="AF460" i="6"/>
  <c r="AC460" i="6"/>
  <c r="O460" i="6"/>
  <c r="AI459" i="6"/>
  <c r="AH459" i="6"/>
  <c r="AG459" i="6"/>
  <c r="AF459" i="6"/>
  <c r="AC459" i="6"/>
  <c r="AD459" i="6" s="1"/>
  <c r="AK459" i="6" s="1"/>
  <c r="O459" i="6"/>
  <c r="AI458" i="6"/>
  <c r="AH458" i="6"/>
  <c r="AG458" i="6"/>
  <c r="AF458" i="6"/>
  <c r="AC458" i="6"/>
  <c r="O458" i="6"/>
  <c r="AI457" i="6"/>
  <c r="AH457" i="6"/>
  <c r="AG457" i="6"/>
  <c r="AF457" i="6"/>
  <c r="AC457" i="6"/>
  <c r="AD457" i="6" s="1"/>
  <c r="AK457" i="6" s="1"/>
  <c r="O457" i="6"/>
  <c r="AI456" i="6"/>
  <c r="AH456" i="6"/>
  <c r="AG456" i="6"/>
  <c r="AF456" i="6"/>
  <c r="AC456" i="6"/>
  <c r="AD456" i="6" s="1"/>
  <c r="AK456" i="6" s="1"/>
  <c r="O456" i="6"/>
  <c r="AI455" i="6"/>
  <c r="AH455" i="6"/>
  <c r="AG455" i="6"/>
  <c r="AF455" i="6"/>
  <c r="AC455" i="6"/>
  <c r="AD455" i="6" s="1"/>
  <c r="AK455" i="6" s="1"/>
  <c r="O455" i="6"/>
  <c r="AI454" i="6"/>
  <c r="AH454" i="6"/>
  <c r="AG454" i="6"/>
  <c r="AF454" i="6"/>
  <c r="AC454" i="6"/>
  <c r="O454" i="6"/>
  <c r="AI453" i="6"/>
  <c r="AH453" i="6"/>
  <c r="AG453" i="6"/>
  <c r="AF453" i="6"/>
  <c r="AC453" i="6"/>
  <c r="O453" i="6"/>
  <c r="AI452" i="6"/>
  <c r="AH452" i="6"/>
  <c r="AG452" i="6"/>
  <c r="AF452" i="6"/>
  <c r="AC452" i="6"/>
  <c r="O452" i="6"/>
  <c r="AI451" i="6"/>
  <c r="AH451" i="6"/>
  <c r="AG451" i="6"/>
  <c r="AF451" i="6"/>
  <c r="AC451" i="6"/>
  <c r="O451" i="6"/>
  <c r="AI450" i="6"/>
  <c r="AH450" i="6"/>
  <c r="AG450" i="6"/>
  <c r="AF450" i="6"/>
  <c r="AC450" i="6"/>
  <c r="O450" i="6"/>
  <c r="AI449" i="6"/>
  <c r="AH449" i="6"/>
  <c r="AG449" i="6"/>
  <c r="AF449" i="6"/>
  <c r="AC449" i="6"/>
  <c r="O449" i="6"/>
  <c r="AI448" i="6"/>
  <c r="AH448" i="6"/>
  <c r="AG448" i="6"/>
  <c r="AF448" i="6"/>
  <c r="AC448" i="6"/>
  <c r="O448" i="6"/>
  <c r="AI447" i="6"/>
  <c r="AH447" i="6"/>
  <c r="AG447" i="6"/>
  <c r="AF447" i="6"/>
  <c r="AC447" i="6"/>
  <c r="O447" i="6"/>
  <c r="AI446" i="6"/>
  <c r="AH446" i="6"/>
  <c r="AG446" i="6"/>
  <c r="AF446" i="6"/>
  <c r="AC446" i="6"/>
  <c r="O446" i="6"/>
  <c r="AI445" i="6"/>
  <c r="AH445" i="6"/>
  <c r="AG445" i="6"/>
  <c r="AF445" i="6"/>
  <c r="AC445" i="6"/>
  <c r="O445" i="6"/>
  <c r="AI444" i="6"/>
  <c r="AH444" i="6"/>
  <c r="AG444" i="6"/>
  <c r="AF444" i="6"/>
  <c r="AC444" i="6"/>
  <c r="O444" i="6"/>
  <c r="AI443" i="6"/>
  <c r="AH443" i="6"/>
  <c r="AG443" i="6"/>
  <c r="AF443" i="6"/>
  <c r="AC443" i="6"/>
  <c r="AJ443" i="6" s="1"/>
  <c r="O443" i="6"/>
  <c r="AI442" i="6"/>
  <c r="AH442" i="6"/>
  <c r="AG442" i="6"/>
  <c r="AF442" i="6"/>
  <c r="AC442" i="6"/>
  <c r="O442" i="6"/>
  <c r="AI441" i="6"/>
  <c r="AH441" i="6"/>
  <c r="AG441" i="6"/>
  <c r="AF441" i="6"/>
  <c r="AC441" i="6"/>
  <c r="O441" i="6"/>
  <c r="AI440" i="6"/>
  <c r="AH440" i="6"/>
  <c r="AG440" i="6"/>
  <c r="AF440" i="6"/>
  <c r="AC440" i="6"/>
  <c r="AJ440" i="6" s="1"/>
  <c r="O440" i="6"/>
  <c r="AI439" i="6"/>
  <c r="AH439" i="6"/>
  <c r="AG439" i="6"/>
  <c r="AF439" i="6"/>
  <c r="AC439" i="6"/>
  <c r="O439" i="6"/>
  <c r="AI438" i="6"/>
  <c r="AH438" i="6"/>
  <c r="AG438" i="6"/>
  <c r="AF438" i="6"/>
  <c r="AC438" i="6"/>
  <c r="AJ438" i="6" s="1"/>
  <c r="O438" i="6"/>
  <c r="AI437" i="6"/>
  <c r="AH437" i="6"/>
  <c r="AG437" i="6"/>
  <c r="AF437" i="6"/>
  <c r="AC437" i="6"/>
  <c r="O437" i="6"/>
  <c r="AI436" i="6"/>
  <c r="AH436" i="6"/>
  <c r="AG436" i="6"/>
  <c r="AF436" i="6"/>
  <c r="AC436" i="6"/>
  <c r="O436" i="6"/>
  <c r="AI435" i="6"/>
  <c r="AH435" i="6"/>
  <c r="AG435" i="6"/>
  <c r="AF435" i="6"/>
  <c r="AC435" i="6"/>
  <c r="O435" i="6"/>
  <c r="AI434" i="6"/>
  <c r="AH434" i="6"/>
  <c r="AG434" i="6"/>
  <c r="AF434" i="6"/>
  <c r="AC434" i="6"/>
  <c r="O434" i="6"/>
  <c r="AI433" i="6"/>
  <c r="AH433" i="6"/>
  <c r="AG433" i="6"/>
  <c r="AF433" i="6"/>
  <c r="AC433" i="6"/>
  <c r="AD433" i="6" s="1"/>
  <c r="AK433" i="6" s="1"/>
  <c r="O433" i="6"/>
  <c r="AI432" i="6"/>
  <c r="AH432" i="6"/>
  <c r="AG432" i="6"/>
  <c r="AF432" i="6"/>
  <c r="AC432" i="6"/>
  <c r="AD432" i="6" s="1"/>
  <c r="AK432" i="6" s="1"/>
  <c r="O432" i="6"/>
  <c r="AI431" i="6"/>
  <c r="AH431" i="6"/>
  <c r="AG431" i="6"/>
  <c r="AF431" i="6"/>
  <c r="AC431" i="6"/>
  <c r="AD431" i="6" s="1"/>
  <c r="O431" i="6"/>
  <c r="AI430" i="6"/>
  <c r="AH430" i="6"/>
  <c r="AG430" i="6"/>
  <c r="AF430" i="6"/>
  <c r="AC430" i="6"/>
  <c r="AJ430" i="6" s="1"/>
  <c r="O430" i="6"/>
  <c r="AI429" i="6"/>
  <c r="AH429" i="6"/>
  <c r="AG429" i="6"/>
  <c r="AF429" i="6"/>
  <c r="AC429" i="6"/>
  <c r="O429" i="6"/>
  <c r="AI428" i="6"/>
  <c r="AH428" i="6"/>
  <c r="AG428" i="6"/>
  <c r="AF428" i="6"/>
  <c r="AC428" i="6"/>
  <c r="AD428" i="6" s="1"/>
  <c r="AK428" i="6" s="1"/>
  <c r="O428" i="6"/>
  <c r="AI427" i="6"/>
  <c r="AH427" i="6"/>
  <c r="AG427" i="6"/>
  <c r="AF427" i="6"/>
  <c r="AC427" i="6"/>
  <c r="AJ427" i="6" s="1"/>
  <c r="O427" i="6"/>
  <c r="AI426" i="6"/>
  <c r="AH426" i="6"/>
  <c r="AG426" i="6"/>
  <c r="AF426" i="6"/>
  <c r="AC426" i="6"/>
  <c r="AD426" i="6" s="1"/>
  <c r="AK426" i="6" s="1"/>
  <c r="O426" i="6"/>
  <c r="AI425" i="6"/>
  <c r="AH425" i="6"/>
  <c r="AG425" i="6"/>
  <c r="AF425" i="6"/>
  <c r="AC425" i="6"/>
  <c r="AJ425" i="6" s="1"/>
  <c r="O425" i="6"/>
  <c r="AI424" i="6"/>
  <c r="AH424" i="6"/>
  <c r="AG424" i="6"/>
  <c r="AF424" i="6"/>
  <c r="AC424" i="6"/>
  <c r="AD424" i="6" s="1"/>
  <c r="AK424" i="6" s="1"/>
  <c r="O424" i="6"/>
  <c r="AI423" i="6"/>
  <c r="AH423" i="6"/>
  <c r="AG423" i="6"/>
  <c r="AF423" i="6"/>
  <c r="AC423" i="6"/>
  <c r="O423" i="6"/>
  <c r="AI422" i="6"/>
  <c r="AH422" i="6"/>
  <c r="AG422" i="6"/>
  <c r="AF422" i="6"/>
  <c r="AC422" i="6"/>
  <c r="O422" i="6"/>
  <c r="AI421" i="6"/>
  <c r="AH421" i="6"/>
  <c r="AG421" i="6"/>
  <c r="AF421" i="6"/>
  <c r="AC421" i="6"/>
  <c r="O421" i="6"/>
  <c r="AI420" i="6"/>
  <c r="AH420" i="6"/>
  <c r="AG420" i="6"/>
  <c r="AF420" i="6"/>
  <c r="AC420" i="6"/>
  <c r="AJ420" i="6" s="1"/>
  <c r="O420" i="6"/>
  <c r="AI419" i="6"/>
  <c r="AH419" i="6"/>
  <c r="AG419" i="6"/>
  <c r="AF419" i="6"/>
  <c r="AC419" i="6"/>
  <c r="O419" i="6"/>
  <c r="AI418" i="6"/>
  <c r="AH418" i="6"/>
  <c r="AG418" i="6"/>
  <c r="AF418" i="6"/>
  <c r="AC418" i="6"/>
  <c r="O418" i="6"/>
  <c r="AI417" i="6"/>
  <c r="AH417" i="6"/>
  <c r="AG417" i="6"/>
  <c r="AF417" i="6"/>
  <c r="AC417" i="6"/>
  <c r="AJ417" i="6" s="1"/>
  <c r="O417" i="6"/>
  <c r="AI416" i="6"/>
  <c r="AH416" i="6"/>
  <c r="AG416" i="6"/>
  <c r="AF416" i="6"/>
  <c r="AC416" i="6"/>
  <c r="O416" i="6"/>
  <c r="AI415" i="6"/>
  <c r="AH415" i="6"/>
  <c r="AG415" i="6"/>
  <c r="AF415" i="6"/>
  <c r="AC415" i="6"/>
  <c r="AD415" i="6" s="1"/>
  <c r="AK415" i="6" s="1"/>
  <c r="O415" i="6"/>
  <c r="AI414" i="6"/>
  <c r="AH414" i="6"/>
  <c r="AG414" i="6"/>
  <c r="AF414" i="6"/>
  <c r="AC414" i="6"/>
  <c r="O414" i="6"/>
  <c r="AI413" i="6"/>
  <c r="AH413" i="6"/>
  <c r="AG413" i="6"/>
  <c r="AF413" i="6"/>
  <c r="AC413" i="6"/>
  <c r="O413" i="6"/>
  <c r="AI412" i="6"/>
  <c r="AH412" i="6"/>
  <c r="AG412" i="6"/>
  <c r="AF412" i="6"/>
  <c r="AC412" i="6"/>
  <c r="AD412" i="6" s="1"/>
  <c r="AK412" i="6" s="1"/>
  <c r="O412" i="6"/>
  <c r="AI411" i="6"/>
  <c r="AH411" i="6"/>
  <c r="AG411" i="6"/>
  <c r="AF411" i="6"/>
  <c r="AC411" i="6"/>
  <c r="AJ411" i="6" s="1"/>
  <c r="O411" i="6"/>
  <c r="AI410" i="6"/>
  <c r="AH410" i="6"/>
  <c r="AG410" i="6"/>
  <c r="AF410" i="6"/>
  <c r="AC410" i="6"/>
  <c r="O410" i="6"/>
  <c r="AI409" i="6"/>
  <c r="AH409" i="6"/>
  <c r="AG409" i="6"/>
  <c r="AF409" i="6"/>
  <c r="AC409" i="6"/>
  <c r="O409" i="6"/>
  <c r="AI408" i="6"/>
  <c r="AH408" i="6"/>
  <c r="AG408" i="6"/>
  <c r="AF408" i="6"/>
  <c r="AC408" i="6"/>
  <c r="O408" i="6"/>
  <c r="AI407" i="6"/>
  <c r="AH407" i="6"/>
  <c r="AG407" i="6"/>
  <c r="AF407" i="6"/>
  <c r="AC407" i="6"/>
  <c r="AD407" i="6" s="1"/>
  <c r="AK407" i="6" s="1"/>
  <c r="O407" i="6"/>
  <c r="AI406" i="6"/>
  <c r="AH406" i="6"/>
  <c r="AG406" i="6"/>
  <c r="AF406" i="6"/>
  <c r="AC406" i="6"/>
  <c r="AJ406" i="6" s="1"/>
  <c r="O406" i="6"/>
  <c r="AI405" i="6"/>
  <c r="AH405" i="6"/>
  <c r="AG405" i="6"/>
  <c r="AF405" i="6"/>
  <c r="AC405" i="6"/>
  <c r="AJ405" i="6" s="1"/>
  <c r="O405" i="6"/>
  <c r="AI404" i="6"/>
  <c r="AH404" i="6"/>
  <c r="AG404" i="6"/>
  <c r="AF404" i="6"/>
  <c r="AC404" i="6"/>
  <c r="AJ404" i="6" s="1"/>
  <c r="O404" i="6"/>
  <c r="AI403" i="6"/>
  <c r="AH403" i="6"/>
  <c r="AG403" i="6"/>
  <c r="AF403" i="6"/>
  <c r="AC403" i="6"/>
  <c r="O403" i="6"/>
  <c r="AI402" i="6"/>
  <c r="AH402" i="6"/>
  <c r="AG402" i="6"/>
  <c r="AF402" i="6"/>
  <c r="AC402" i="6"/>
  <c r="AJ402" i="6" s="1"/>
  <c r="O402" i="6"/>
  <c r="AI401" i="6"/>
  <c r="AH401" i="6"/>
  <c r="AG401" i="6"/>
  <c r="AF401" i="6"/>
  <c r="AC401" i="6"/>
  <c r="AJ401" i="6" s="1"/>
  <c r="O401" i="6"/>
  <c r="AI400" i="6"/>
  <c r="AH400" i="6"/>
  <c r="AG400" i="6"/>
  <c r="AF400" i="6"/>
  <c r="AC400" i="6"/>
  <c r="AJ400" i="6" s="1"/>
  <c r="O400" i="6"/>
  <c r="AI399" i="6"/>
  <c r="AH399" i="6"/>
  <c r="AG399" i="6"/>
  <c r="AF399" i="6"/>
  <c r="AC399" i="6"/>
  <c r="O399" i="6"/>
  <c r="AI398" i="6"/>
  <c r="AH398" i="6"/>
  <c r="AG398" i="6"/>
  <c r="AF398" i="6"/>
  <c r="AC398" i="6"/>
  <c r="O398" i="6"/>
  <c r="AI397" i="6"/>
  <c r="AH397" i="6"/>
  <c r="AG397" i="6"/>
  <c r="AF397" i="6"/>
  <c r="AC397" i="6"/>
  <c r="O397" i="6"/>
  <c r="AI396" i="6"/>
  <c r="AH396" i="6"/>
  <c r="AG396" i="6"/>
  <c r="AF396" i="6"/>
  <c r="AC396" i="6"/>
  <c r="O396" i="6"/>
  <c r="AI395" i="6"/>
  <c r="AH395" i="6"/>
  <c r="AG395" i="6"/>
  <c r="AF395" i="6"/>
  <c r="AC395" i="6"/>
  <c r="AJ395" i="6" s="1"/>
  <c r="O395" i="6"/>
  <c r="AI394" i="6"/>
  <c r="AH394" i="6"/>
  <c r="AG394" i="6"/>
  <c r="AF394" i="6"/>
  <c r="AC394" i="6"/>
  <c r="O394" i="6"/>
  <c r="AI393" i="6"/>
  <c r="AH393" i="6"/>
  <c r="AG393" i="6"/>
  <c r="AF393" i="6"/>
  <c r="AC393" i="6"/>
  <c r="AD393" i="6" s="1"/>
  <c r="O393" i="6"/>
  <c r="AI392" i="6"/>
  <c r="AH392" i="6"/>
  <c r="AG392" i="6"/>
  <c r="AF392" i="6"/>
  <c r="AC392" i="6"/>
  <c r="O392" i="6"/>
  <c r="AI391" i="6"/>
  <c r="AH391" i="6"/>
  <c r="AG391" i="6"/>
  <c r="AF391" i="6"/>
  <c r="AC391" i="6"/>
  <c r="O391" i="6"/>
  <c r="AI390" i="6"/>
  <c r="AH390" i="6"/>
  <c r="AG390" i="6"/>
  <c r="AF390" i="6"/>
  <c r="AC390" i="6"/>
  <c r="O390" i="6"/>
  <c r="AI389" i="6"/>
  <c r="AH389" i="6"/>
  <c r="AG389" i="6"/>
  <c r="AF389" i="6"/>
  <c r="AC389" i="6"/>
  <c r="O389" i="6"/>
  <c r="AI388" i="6"/>
  <c r="AH388" i="6"/>
  <c r="AG388" i="6"/>
  <c r="AF388" i="6"/>
  <c r="AC388" i="6"/>
  <c r="AJ388" i="6" s="1"/>
  <c r="O388" i="6"/>
  <c r="AI387" i="6"/>
  <c r="AH387" i="6"/>
  <c r="AG387" i="6"/>
  <c r="AF387" i="6"/>
  <c r="AC387" i="6"/>
  <c r="AJ387" i="6" s="1"/>
  <c r="O387" i="6"/>
  <c r="AI386" i="6"/>
  <c r="AH386" i="6"/>
  <c r="AG386" i="6"/>
  <c r="AF386" i="6"/>
  <c r="AC386" i="6"/>
  <c r="O386" i="6"/>
  <c r="AI385" i="6"/>
  <c r="AH385" i="6"/>
  <c r="AG385" i="6"/>
  <c r="AF385" i="6"/>
  <c r="AC385" i="6"/>
  <c r="O385" i="6"/>
  <c r="AI384" i="6"/>
  <c r="AH384" i="6"/>
  <c r="AG384" i="6"/>
  <c r="AF384" i="6"/>
  <c r="AC384" i="6"/>
  <c r="O384" i="6"/>
  <c r="AI383" i="6"/>
  <c r="AH383" i="6"/>
  <c r="AG383" i="6"/>
  <c r="AF383" i="6"/>
  <c r="AC383" i="6"/>
  <c r="O383" i="6"/>
  <c r="AI382" i="6"/>
  <c r="AH382" i="6"/>
  <c r="AG382" i="6"/>
  <c r="AF382" i="6"/>
  <c r="AC382" i="6"/>
  <c r="O382" i="6"/>
  <c r="AI381" i="6"/>
  <c r="AH381" i="6"/>
  <c r="AG381" i="6"/>
  <c r="AF381" i="6"/>
  <c r="AC381" i="6"/>
  <c r="O381" i="6"/>
  <c r="AI380" i="6"/>
  <c r="AH380" i="6"/>
  <c r="AG380" i="6"/>
  <c r="AF380" i="6"/>
  <c r="AC380" i="6"/>
  <c r="AJ380" i="6" s="1"/>
  <c r="O380" i="6"/>
  <c r="AI379" i="6"/>
  <c r="AH379" i="6"/>
  <c r="AG379" i="6"/>
  <c r="AF379" i="6"/>
  <c r="AC379" i="6"/>
  <c r="AJ379" i="6" s="1"/>
  <c r="O379" i="6"/>
  <c r="AI378" i="6"/>
  <c r="AH378" i="6"/>
  <c r="AG378" i="6"/>
  <c r="AF378" i="6"/>
  <c r="AC378" i="6"/>
  <c r="AJ378" i="6" s="1"/>
  <c r="O378" i="6"/>
  <c r="AI377" i="6"/>
  <c r="AH377" i="6"/>
  <c r="AG377" i="6"/>
  <c r="AF377" i="6"/>
  <c r="AC377" i="6"/>
  <c r="AD377" i="6" s="1"/>
  <c r="AK377" i="6" s="1"/>
  <c r="O377" i="6"/>
  <c r="AI376" i="6"/>
  <c r="AH376" i="6"/>
  <c r="AG376" i="6"/>
  <c r="AF376" i="6"/>
  <c r="AC376" i="6"/>
  <c r="AD376" i="6" s="1"/>
  <c r="O376" i="6"/>
  <c r="AI375" i="6"/>
  <c r="AH375" i="6"/>
  <c r="AG375" i="6"/>
  <c r="AF375" i="6"/>
  <c r="AC375" i="6"/>
  <c r="AJ375" i="6" s="1"/>
  <c r="O375" i="6"/>
  <c r="AI374" i="6"/>
  <c r="AH374" i="6"/>
  <c r="AG374" i="6"/>
  <c r="AF374" i="6"/>
  <c r="AC374" i="6"/>
  <c r="AJ374" i="6" s="1"/>
  <c r="O374" i="6"/>
  <c r="AI373" i="6"/>
  <c r="AH373" i="6"/>
  <c r="AG373" i="6"/>
  <c r="AF373" i="6"/>
  <c r="AC373" i="6"/>
  <c r="O373" i="6"/>
  <c r="AI372" i="6"/>
  <c r="AH372" i="6"/>
  <c r="AG372" i="6"/>
  <c r="AF372" i="6"/>
  <c r="AC372" i="6"/>
  <c r="AJ372" i="6" s="1"/>
  <c r="O372" i="6"/>
  <c r="AI371" i="6"/>
  <c r="AH371" i="6"/>
  <c r="AG371" i="6"/>
  <c r="AF371" i="6"/>
  <c r="AC371" i="6"/>
  <c r="O371" i="6"/>
  <c r="AI370" i="6"/>
  <c r="AH370" i="6"/>
  <c r="AG370" i="6"/>
  <c r="AF370" i="6"/>
  <c r="AC370" i="6"/>
  <c r="O370" i="6"/>
  <c r="AI369" i="6"/>
  <c r="AH369" i="6"/>
  <c r="AG369" i="6"/>
  <c r="AF369" i="6"/>
  <c r="AC369" i="6"/>
  <c r="O369" i="6"/>
  <c r="AI368" i="6"/>
  <c r="AH368" i="6"/>
  <c r="AG368" i="6"/>
  <c r="AF368" i="6"/>
  <c r="AC368" i="6"/>
  <c r="AJ368" i="6" s="1"/>
  <c r="O368" i="6"/>
  <c r="AI367" i="6"/>
  <c r="AH367" i="6"/>
  <c r="AG367" i="6"/>
  <c r="AF367" i="6"/>
  <c r="AC367" i="6"/>
  <c r="AD367" i="6" s="1"/>
  <c r="AK367" i="6" s="1"/>
  <c r="O367" i="6"/>
  <c r="AI366" i="6"/>
  <c r="AH366" i="6"/>
  <c r="AG366" i="6"/>
  <c r="AF366" i="6"/>
  <c r="AC366" i="6"/>
  <c r="O366" i="6"/>
  <c r="AI365" i="6"/>
  <c r="AH365" i="6"/>
  <c r="AG365" i="6"/>
  <c r="AF365" i="6"/>
  <c r="AC365" i="6"/>
  <c r="AD365" i="6" s="1"/>
  <c r="AK365" i="6" s="1"/>
  <c r="O365" i="6"/>
  <c r="AI364" i="6"/>
  <c r="AH364" i="6"/>
  <c r="AG364" i="6"/>
  <c r="AF364" i="6"/>
  <c r="AC364" i="6"/>
  <c r="AJ364" i="6" s="1"/>
  <c r="O364" i="6"/>
  <c r="AI363" i="6"/>
  <c r="AH363" i="6"/>
  <c r="AG363" i="6"/>
  <c r="AF363" i="6"/>
  <c r="AC363" i="6"/>
  <c r="AJ363" i="6" s="1"/>
  <c r="O363" i="6"/>
  <c r="AI362" i="6"/>
  <c r="AH362" i="6"/>
  <c r="AG362" i="6"/>
  <c r="AF362" i="6"/>
  <c r="AC362" i="6"/>
  <c r="O362" i="6"/>
  <c r="AI361" i="6"/>
  <c r="AH361" i="6"/>
  <c r="AG361" i="6"/>
  <c r="AF361" i="6"/>
  <c r="AC361" i="6"/>
  <c r="O361" i="6"/>
  <c r="AI360" i="6"/>
  <c r="AH360" i="6"/>
  <c r="AG360" i="6"/>
  <c r="AF360" i="6"/>
  <c r="AC360" i="6"/>
  <c r="O360" i="6"/>
  <c r="AI359" i="6"/>
  <c r="AH359" i="6"/>
  <c r="AG359" i="6"/>
  <c r="AF359" i="6"/>
  <c r="AC359" i="6"/>
  <c r="AD359" i="6" s="1"/>
  <c r="AK359" i="6" s="1"/>
  <c r="O359" i="6"/>
  <c r="AI358" i="6"/>
  <c r="AH358" i="6"/>
  <c r="AG358" i="6"/>
  <c r="AF358" i="6"/>
  <c r="AC358" i="6"/>
  <c r="O358" i="6"/>
  <c r="AI357" i="6"/>
  <c r="AH357" i="6"/>
  <c r="AG357" i="6"/>
  <c r="AF357" i="6"/>
  <c r="AC357" i="6"/>
  <c r="O357" i="6"/>
  <c r="AI356" i="6"/>
  <c r="AH356" i="6"/>
  <c r="AG356" i="6"/>
  <c r="AF356" i="6"/>
  <c r="AC356" i="6"/>
  <c r="O356" i="6"/>
  <c r="AI355" i="6"/>
  <c r="AH355" i="6"/>
  <c r="AG355" i="6"/>
  <c r="AF355" i="6"/>
  <c r="AC355" i="6"/>
  <c r="O355" i="6"/>
  <c r="AI354" i="6"/>
  <c r="AH354" i="6"/>
  <c r="AG354" i="6"/>
  <c r="AF354" i="6"/>
  <c r="AC354" i="6"/>
  <c r="O354" i="6"/>
  <c r="AI353" i="6"/>
  <c r="AH353" i="6"/>
  <c r="AG353" i="6"/>
  <c r="AF353" i="6"/>
  <c r="AC353" i="6"/>
  <c r="AJ353" i="6" s="1"/>
  <c r="O353" i="6"/>
  <c r="AI352" i="6"/>
  <c r="AH352" i="6"/>
  <c r="AG352" i="6"/>
  <c r="AF352" i="6"/>
  <c r="AC352" i="6"/>
  <c r="AD352" i="6" s="1"/>
  <c r="AK352" i="6" s="1"/>
  <c r="O352" i="6"/>
  <c r="AI351" i="6"/>
  <c r="AH351" i="6"/>
  <c r="AG351" i="6"/>
  <c r="AF351" i="6"/>
  <c r="AC351" i="6"/>
  <c r="O351" i="6"/>
  <c r="AI350" i="6"/>
  <c r="AH350" i="6"/>
  <c r="AG350" i="6"/>
  <c r="AF350" i="6"/>
  <c r="AC350" i="6"/>
  <c r="AJ350" i="6" s="1"/>
  <c r="O350" i="6"/>
  <c r="AI349" i="6"/>
  <c r="AH349" i="6"/>
  <c r="AG349" i="6"/>
  <c r="AF349" i="6"/>
  <c r="AC349" i="6"/>
  <c r="O349" i="6"/>
  <c r="AI348" i="6"/>
  <c r="AH348" i="6"/>
  <c r="AG348" i="6"/>
  <c r="AF348" i="6"/>
  <c r="AC348" i="6"/>
  <c r="AJ348" i="6" s="1"/>
  <c r="O348" i="6"/>
  <c r="AI347" i="6"/>
  <c r="AH347" i="6"/>
  <c r="AG347" i="6"/>
  <c r="AF347" i="6"/>
  <c r="AC347" i="6"/>
  <c r="O347" i="6"/>
  <c r="AI346" i="6"/>
  <c r="AH346" i="6"/>
  <c r="AG346" i="6"/>
  <c r="AF346" i="6"/>
  <c r="AC346" i="6"/>
  <c r="O346" i="6"/>
  <c r="AI345" i="6"/>
  <c r="AH345" i="6"/>
  <c r="AG345" i="6"/>
  <c r="AF345" i="6"/>
  <c r="AC345" i="6"/>
  <c r="O345" i="6"/>
  <c r="AI344" i="6"/>
  <c r="AH344" i="6"/>
  <c r="AG344" i="6"/>
  <c r="AF344" i="6"/>
  <c r="AC344" i="6"/>
  <c r="AD344" i="6" s="1"/>
  <c r="AK344" i="6" s="1"/>
  <c r="O344" i="6"/>
  <c r="AI343" i="6"/>
  <c r="AH343" i="6"/>
  <c r="AG343" i="6"/>
  <c r="AF343" i="6"/>
  <c r="AC343" i="6"/>
  <c r="AD343" i="6" s="1"/>
  <c r="AK343" i="6" s="1"/>
  <c r="O343" i="6"/>
  <c r="AI342" i="6"/>
  <c r="AH342" i="6"/>
  <c r="AG342" i="6"/>
  <c r="AF342" i="6"/>
  <c r="AC342" i="6"/>
  <c r="O342" i="6"/>
  <c r="AI341" i="6"/>
  <c r="AH341" i="6"/>
  <c r="AG341" i="6"/>
  <c r="AF341" i="6"/>
  <c r="AC341" i="6"/>
  <c r="O341" i="6"/>
  <c r="AI340" i="6"/>
  <c r="AH340" i="6"/>
  <c r="AG340" i="6"/>
  <c r="AF340" i="6"/>
  <c r="AC340" i="6"/>
  <c r="AJ340" i="6" s="1"/>
  <c r="O340" i="6"/>
  <c r="AI339" i="6"/>
  <c r="AH339" i="6"/>
  <c r="AG339" i="6"/>
  <c r="AF339" i="6"/>
  <c r="AC339" i="6"/>
  <c r="AD339" i="6" s="1"/>
  <c r="AK339" i="6" s="1"/>
  <c r="O339" i="6"/>
  <c r="AI338" i="6"/>
  <c r="AH338" i="6"/>
  <c r="AG338" i="6"/>
  <c r="AF338" i="6"/>
  <c r="AC338" i="6"/>
  <c r="AD338" i="6" s="1"/>
  <c r="AK338" i="6" s="1"/>
  <c r="O338" i="6"/>
  <c r="AI337" i="6"/>
  <c r="AH337" i="6"/>
  <c r="AG337" i="6"/>
  <c r="AF337" i="6"/>
  <c r="AC337" i="6"/>
  <c r="O337" i="6"/>
  <c r="AI336" i="6"/>
  <c r="AH336" i="6"/>
  <c r="AG336" i="6"/>
  <c r="AF336" i="6"/>
  <c r="AC336" i="6"/>
  <c r="O336" i="6"/>
  <c r="AI335" i="6"/>
  <c r="AH335" i="6"/>
  <c r="AG335" i="6"/>
  <c r="AF335" i="6"/>
  <c r="AC335" i="6"/>
  <c r="AJ335" i="6" s="1"/>
  <c r="O335" i="6"/>
  <c r="AI334" i="6"/>
  <c r="AH334" i="6"/>
  <c r="AG334" i="6"/>
  <c r="AF334" i="6"/>
  <c r="AC334" i="6"/>
  <c r="O334" i="6"/>
  <c r="AI333" i="6"/>
  <c r="AH333" i="6"/>
  <c r="AG333" i="6"/>
  <c r="AF333" i="6"/>
  <c r="AC333" i="6"/>
  <c r="O333" i="6"/>
  <c r="AI332" i="6"/>
  <c r="AH332" i="6"/>
  <c r="AG332" i="6"/>
  <c r="AF332" i="6"/>
  <c r="AC332" i="6"/>
  <c r="O332" i="6"/>
  <c r="AI331" i="6"/>
  <c r="AH331" i="6"/>
  <c r="AG331" i="6"/>
  <c r="AF331" i="6"/>
  <c r="AC331" i="6"/>
  <c r="AJ331" i="6" s="1"/>
  <c r="O331" i="6"/>
  <c r="AI330" i="6"/>
  <c r="AH330" i="6"/>
  <c r="AG330" i="6"/>
  <c r="AF330" i="6"/>
  <c r="AC330" i="6"/>
  <c r="AD330" i="6" s="1"/>
  <c r="AK330" i="6" s="1"/>
  <c r="O330" i="6"/>
  <c r="AI329" i="6"/>
  <c r="AH329" i="6"/>
  <c r="AG329" i="6"/>
  <c r="AF329" i="6"/>
  <c r="AC329" i="6"/>
  <c r="O329" i="6"/>
  <c r="AI328" i="6"/>
  <c r="AH328" i="6"/>
  <c r="AG328" i="6"/>
  <c r="AF328" i="6"/>
  <c r="AC328" i="6"/>
  <c r="O328" i="6"/>
  <c r="AI327" i="6"/>
  <c r="AH327" i="6"/>
  <c r="AG327" i="6"/>
  <c r="AF327" i="6"/>
  <c r="AC327" i="6"/>
  <c r="O327" i="6"/>
  <c r="AI326" i="6"/>
  <c r="AH326" i="6"/>
  <c r="AG326" i="6"/>
  <c r="AF326" i="6"/>
  <c r="AC326" i="6"/>
  <c r="O326" i="6"/>
  <c r="AI325" i="6"/>
  <c r="AH325" i="6"/>
  <c r="AG325" i="6"/>
  <c r="AF325" i="6"/>
  <c r="AC325" i="6"/>
  <c r="O325" i="6"/>
  <c r="AI324" i="6"/>
  <c r="AH324" i="6"/>
  <c r="AG324" i="6"/>
  <c r="AF324" i="6"/>
  <c r="AC324" i="6"/>
  <c r="O324" i="6"/>
  <c r="AI323" i="6"/>
  <c r="AH323" i="6"/>
  <c r="AG323" i="6"/>
  <c r="AF323" i="6"/>
  <c r="AC323" i="6"/>
  <c r="O323" i="6"/>
  <c r="AI322" i="6"/>
  <c r="AH322" i="6"/>
  <c r="AG322" i="6"/>
  <c r="AF322" i="6"/>
  <c r="AC322" i="6"/>
  <c r="AD322" i="6" s="1"/>
  <c r="AK322" i="6" s="1"/>
  <c r="O322" i="6"/>
  <c r="AI321" i="6"/>
  <c r="AH321" i="6"/>
  <c r="AG321" i="6"/>
  <c r="AF321" i="6"/>
  <c r="AC321" i="6"/>
  <c r="O321" i="6"/>
  <c r="AI320" i="6"/>
  <c r="AH320" i="6"/>
  <c r="AG320" i="6"/>
  <c r="AF320" i="6"/>
  <c r="AC320" i="6"/>
  <c r="AD320" i="6" s="1"/>
  <c r="AK320" i="6" s="1"/>
  <c r="O320" i="6"/>
  <c r="AI319" i="6"/>
  <c r="AH319" i="6"/>
  <c r="AG319" i="6"/>
  <c r="AF319" i="6"/>
  <c r="AC319" i="6"/>
  <c r="O319" i="6"/>
  <c r="AI318" i="6"/>
  <c r="AH318" i="6"/>
  <c r="AG318" i="6"/>
  <c r="AF318" i="6"/>
  <c r="AC318" i="6"/>
  <c r="O318" i="6"/>
  <c r="AI317" i="6"/>
  <c r="AH317" i="6"/>
  <c r="AG317" i="6"/>
  <c r="AF317" i="6"/>
  <c r="AC317" i="6"/>
  <c r="O317" i="6"/>
  <c r="AI316" i="6"/>
  <c r="AH316" i="6"/>
  <c r="AG316" i="6"/>
  <c r="AF316" i="6"/>
  <c r="AC316" i="6"/>
  <c r="AD316" i="6" s="1"/>
  <c r="AK316" i="6" s="1"/>
  <c r="O316" i="6"/>
  <c r="AI315" i="6"/>
  <c r="AH315" i="6"/>
  <c r="AG315" i="6"/>
  <c r="AF315" i="6"/>
  <c r="AC315" i="6"/>
  <c r="O315" i="6"/>
  <c r="AI314" i="6"/>
  <c r="AH314" i="6"/>
  <c r="AG314" i="6"/>
  <c r="AF314" i="6"/>
  <c r="AC314" i="6"/>
  <c r="AJ314" i="6" s="1"/>
  <c r="O314" i="6"/>
  <c r="AI313" i="6"/>
  <c r="AH313" i="6"/>
  <c r="AG313" i="6"/>
  <c r="AF313" i="6"/>
  <c r="AC313" i="6"/>
  <c r="O313" i="6"/>
  <c r="AI312" i="6"/>
  <c r="AH312" i="6"/>
  <c r="AG312" i="6"/>
  <c r="AF312" i="6"/>
  <c r="AC312" i="6"/>
  <c r="AJ312" i="6" s="1"/>
  <c r="O312" i="6"/>
  <c r="AI311" i="6"/>
  <c r="AH311" i="6"/>
  <c r="AG311" i="6"/>
  <c r="AF311" i="6"/>
  <c r="AC311" i="6"/>
  <c r="O311" i="6"/>
  <c r="AI310" i="6"/>
  <c r="AH310" i="6"/>
  <c r="AG310" i="6"/>
  <c r="AF310" i="6"/>
  <c r="AC310" i="6"/>
  <c r="AD310" i="6" s="1"/>
  <c r="AK310" i="6" s="1"/>
  <c r="O310" i="6"/>
  <c r="AI309" i="6"/>
  <c r="AH309" i="6"/>
  <c r="AG309" i="6"/>
  <c r="AF309" i="6"/>
  <c r="AC309" i="6"/>
  <c r="O309" i="6"/>
  <c r="AI308" i="6"/>
  <c r="AH308" i="6"/>
  <c r="AG308" i="6"/>
  <c r="AF308" i="6"/>
  <c r="AC308" i="6"/>
  <c r="O308" i="6"/>
  <c r="AI307" i="6"/>
  <c r="AH307" i="6"/>
  <c r="AG307" i="6"/>
  <c r="AF307" i="6"/>
  <c r="AC307" i="6"/>
  <c r="AD307" i="6" s="1"/>
  <c r="AK307" i="6" s="1"/>
  <c r="O307" i="6"/>
  <c r="AI306" i="6"/>
  <c r="AH306" i="6"/>
  <c r="AG306" i="6"/>
  <c r="AF306" i="6"/>
  <c r="AC306" i="6"/>
  <c r="O306" i="6"/>
  <c r="AI305" i="6"/>
  <c r="AH305" i="6"/>
  <c r="AG305" i="6"/>
  <c r="AF305" i="6"/>
  <c r="AC305" i="6"/>
  <c r="AJ305" i="6" s="1"/>
  <c r="O305" i="6"/>
  <c r="AI304" i="6"/>
  <c r="AH304" i="6"/>
  <c r="AG304" i="6"/>
  <c r="AF304" i="6"/>
  <c r="AC304" i="6"/>
  <c r="AD304" i="6" s="1"/>
  <c r="AK304" i="6" s="1"/>
  <c r="O304" i="6"/>
  <c r="AI303" i="6"/>
  <c r="AH303" i="6"/>
  <c r="AG303" i="6"/>
  <c r="AF303" i="6"/>
  <c r="AC303" i="6"/>
  <c r="O303" i="6"/>
  <c r="AI302" i="6"/>
  <c r="AH302" i="6"/>
  <c r="AG302" i="6"/>
  <c r="AF302" i="6"/>
  <c r="AC302" i="6"/>
  <c r="AD302" i="6" s="1"/>
  <c r="AK302" i="6" s="1"/>
  <c r="O302" i="6"/>
  <c r="AI301" i="6"/>
  <c r="AH301" i="6"/>
  <c r="AG301" i="6"/>
  <c r="AF301" i="6"/>
  <c r="AC301" i="6"/>
  <c r="AD301" i="6" s="1"/>
  <c r="AK301" i="6" s="1"/>
  <c r="O301" i="6"/>
  <c r="AI300" i="6"/>
  <c r="AH300" i="6"/>
  <c r="AG300" i="6"/>
  <c r="AF300" i="6"/>
  <c r="AC300" i="6"/>
  <c r="AD300" i="6" s="1"/>
  <c r="AK300" i="6" s="1"/>
  <c r="O300" i="6"/>
  <c r="AI299" i="6"/>
  <c r="AH299" i="6"/>
  <c r="AG299" i="6"/>
  <c r="AF299" i="6"/>
  <c r="AC299" i="6"/>
  <c r="AD299" i="6" s="1"/>
  <c r="O299" i="6"/>
  <c r="AI298" i="6"/>
  <c r="AH298" i="6"/>
  <c r="AG298" i="6"/>
  <c r="AF298" i="6"/>
  <c r="AC298" i="6"/>
  <c r="O298" i="6"/>
  <c r="AI297" i="6"/>
  <c r="AH297" i="6"/>
  <c r="AG297" i="6"/>
  <c r="AF297" i="6"/>
  <c r="AC297" i="6"/>
  <c r="O297" i="6"/>
  <c r="AI296" i="6"/>
  <c r="AH296" i="6"/>
  <c r="AG296" i="6"/>
  <c r="AF296" i="6"/>
  <c r="AC296" i="6"/>
  <c r="AD296" i="6" s="1"/>
  <c r="AK296" i="6" s="1"/>
  <c r="O296" i="6"/>
  <c r="AI295" i="6"/>
  <c r="AH295" i="6"/>
  <c r="AG295" i="6"/>
  <c r="AF295" i="6"/>
  <c r="AC295" i="6"/>
  <c r="O295" i="6"/>
  <c r="AI294" i="6"/>
  <c r="AH294" i="6"/>
  <c r="AG294" i="6"/>
  <c r="AF294" i="6"/>
  <c r="AC294" i="6"/>
  <c r="O294" i="6"/>
  <c r="AI293" i="6"/>
  <c r="AH293" i="6"/>
  <c r="AG293" i="6"/>
  <c r="AF293" i="6"/>
  <c r="AC293" i="6"/>
  <c r="AD293" i="6" s="1"/>
  <c r="AK293" i="6" s="1"/>
  <c r="O293" i="6"/>
  <c r="AI292" i="6"/>
  <c r="AH292" i="6"/>
  <c r="AG292" i="6"/>
  <c r="AF292" i="6"/>
  <c r="AC292" i="6"/>
  <c r="AD292" i="6" s="1"/>
  <c r="AK292" i="6" s="1"/>
  <c r="O292" i="6"/>
  <c r="AI291" i="6"/>
  <c r="AH291" i="6"/>
  <c r="AG291" i="6"/>
  <c r="AF291" i="6"/>
  <c r="AC291" i="6"/>
  <c r="AJ291" i="6" s="1"/>
  <c r="O291" i="6"/>
  <c r="AI290" i="6"/>
  <c r="AH290" i="6"/>
  <c r="AG290" i="6"/>
  <c r="AF290" i="6"/>
  <c r="AC290" i="6"/>
  <c r="AD290" i="6" s="1"/>
  <c r="AK290" i="6" s="1"/>
  <c r="O290" i="6"/>
  <c r="AI289" i="6"/>
  <c r="AH289" i="6"/>
  <c r="AG289" i="6"/>
  <c r="AF289" i="6"/>
  <c r="AC289" i="6"/>
  <c r="O289" i="6"/>
  <c r="AI288" i="6"/>
  <c r="AH288" i="6"/>
  <c r="AG288" i="6"/>
  <c r="AF288" i="6"/>
  <c r="AC288" i="6"/>
  <c r="AJ288" i="6" s="1"/>
  <c r="O288" i="6"/>
  <c r="AI287" i="6"/>
  <c r="AH287" i="6"/>
  <c r="AG287" i="6"/>
  <c r="AF287" i="6"/>
  <c r="AC287" i="6"/>
  <c r="AJ287" i="6" s="1"/>
  <c r="O287" i="6"/>
  <c r="AI286" i="6"/>
  <c r="AH286" i="6"/>
  <c r="AG286" i="6"/>
  <c r="AF286" i="6"/>
  <c r="AC286" i="6"/>
  <c r="O286" i="6"/>
  <c r="AI285" i="6"/>
  <c r="AH285" i="6"/>
  <c r="AG285" i="6"/>
  <c r="AF285" i="6"/>
  <c r="AC285" i="6"/>
  <c r="AJ285" i="6" s="1"/>
  <c r="O285" i="6"/>
  <c r="AI284" i="6"/>
  <c r="AH284" i="6"/>
  <c r="AG284" i="6"/>
  <c r="AF284" i="6"/>
  <c r="AC284" i="6"/>
  <c r="AJ284" i="6" s="1"/>
  <c r="O284" i="6"/>
  <c r="AI283" i="6"/>
  <c r="AH283" i="6"/>
  <c r="AG283" i="6"/>
  <c r="AF283" i="6"/>
  <c r="AC283" i="6"/>
  <c r="AD283" i="6" s="1"/>
  <c r="O283" i="6"/>
  <c r="AI282" i="6"/>
  <c r="AH282" i="6"/>
  <c r="AG282" i="6"/>
  <c r="AF282" i="6"/>
  <c r="AC282" i="6"/>
  <c r="O282" i="6"/>
  <c r="AI281" i="6"/>
  <c r="AH281" i="6"/>
  <c r="AG281" i="6"/>
  <c r="AF281" i="6"/>
  <c r="AC281" i="6"/>
  <c r="O281" i="6"/>
  <c r="AI280" i="6"/>
  <c r="AH280" i="6"/>
  <c r="AG280" i="6"/>
  <c r="AF280" i="6"/>
  <c r="AC280" i="6"/>
  <c r="O280" i="6"/>
  <c r="AI279" i="6"/>
  <c r="AH279" i="6"/>
  <c r="AG279" i="6"/>
  <c r="AF279" i="6"/>
  <c r="AC279" i="6"/>
  <c r="AD279" i="6" s="1"/>
  <c r="AK279" i="6" s="1"/>
  <c r="O279" i="6"/>
  <c r="AI278" i="6"/>
  <c r="AH278" i="6"/>
  <c r="AG278" i="6"/>
  <c r="AF278" i="6"/>
  <c r="AC278" i="6"/>
  <c r="O278" i="6"/>
  <c r="AI277" i="6"/>
  <c r="AH277" i="6"/>
  <c r="AG277" i="6"/>
  <c r="AF277" i="6"/>
  <c r="AC277" i="6"/>
  <c r="O277" i="6"/>
  <c r="AI276" i="6"/>
  <c r="AH276" i="6"/>
  <c r="AG276" i="6"/>
  <c r="AF276" i="6"/>
  <c r="AC276" i="6"/>
  <c r="AD276" i="6" s="1"/>
  <c r="AK276" i="6" s="1"/>
  <c r="O276" i="6"/>
  <c r="AI275" i="6"/>
  <c r="AH275" i="6"/>
  <c r="AG275" i="6"/>
  <c r="AF275" i="6"/>
  <c r="AC275" i="6"/>
  <c r="O275" i="6"/>
  <c r="AI274" i="6"/>
  <c r="AH274" i="6"/>
  <c r="AG274" i="6"/>
  <c r="AF274" i="6"/>
  <c r="AC274" i="6"/>
  <c r="O274" i="6"/>
  <c r="AI273" i="6"/>
  <c r="AH273" i="6"/>
  <c r="AG273" i="6"/>
  <c r="AF273" i="6"/>
  <c r="AC273" i="6"/>
  <c r="O273" i="6"/>
  <c r="AI272" i="6"/>
  <c r="AH272" i="6"/>
  <c r="AG272" i="6"/>
  <c r="AF272" i="6"/>
  <c r="AC272" i="6"/>
  <c r="AD272" i="6" s="1"/>
  <c r="AK272" i="6" s="1"/>
  <c r="O272" i="6"/>
  <c r="AI271" i="6"/>
  <c r="AH271" i="6"/>
  <c r="AG271" i="6"/>
  <c r="AF271" i="6"/>
  <c r="AC271" i="6"/>
  <c r="O271" i="6"/>
  <c r="AI270" i="6"/>
  <c r="AH270" i="6"/>
  <c r="AG270" i="6"/>
  <c r="AF270" i="6"/>
  <c r="AC270" i="6"/>
  <c r="O270" i="6"/>
  <c r="AI269" i="6"/>
  <c r="AH269" i="6"/>
  <c r="AG269" i="6"/>
  <c r="AF269" i="6"/>
  <c r="AC269" i="6"/>
  <c r="AJ269" i="6" s="1"/>
  <c r="O269" i="6"/>
  <c r="AI268" i="6"/>
  <c r="AH268" i="6"/>
  <c r="AG268" i="6"/>
  <c r="AF268" i="6"/>
  <c r="AC268" i="6"/>
  <c r="AJ268" i="6" s="1"/>
  <c r="O268" i="6"/>
  <c r="AI267" i="6"/>
  <c r="AH267" i="6"/>
  <c r="AG267" i="6"/>
  <c r="AF267" i="6"/>
  <c r="AC267" i="6"/>
  <c r="AD267" i="6" s="1"/>
  <c r="AK267" i="6" s="1"/>
  <c r="O267" i="6"/>
  <c r="AI266" i="6"/>
  <c r="AH266" i="6"/>
  <c r="AG266" i="6"/>
  <c r="AF266" i="6"/>
  <c r="AC266" i="6"/>
  <c r="AD266" i="6" s="1"/>
  <c r="AK266" i="6" s="1"/>
  <c r="O266" i="6"/>
  <c r="AI265" i="6"/>
  <c r="AH265" i="6"/>
  <c r="AG265" i="6"/>
  <c r="AF265" i="6"/>
  <c r="AC265" i="6"/>
  <c r="O265" i="6"/>
  <c r="AI264" i="6"/>
  <c r="AH264" i="6"/>
  <c r="AG264" i="6"/>
  <c r="AF264" i="6"/>
  <c r="AC264" i="6"/>
  <c r="AD264" i="6" s="1"/>
  <c r="AK264" i="6" s="1"/>
  <c r="O264" i="6"/>
  <c r="AI263" i="6"/>
  <c r="AH263" i="6"/>
  <c r="AG263" i="6"/>
  <c r="AF263" i="6"/>
  <c r="AC263" i="6"/>
  <c r="O263" i="6"/>
  <c r="AI262" i="6"/>
  <c r="AH262" i="6"/>
  <c r="AG262" i="6"/>
  <c r="AF262" i="6"/>
  <c r="AC262" i="6"/>
  <c r="AD262" i="6" s="1"/>
  <c r="AK262" i="6" s="1"/>
  <c r="O262" i="6"/>
  <c r="AI261" i="6"/>
  <c r="AH261" i="6"/>
  <c r="AG261" i="6"/>
  <c r="AF261" i="6"/>
  <c r="AC261" i="6"/>
  <c r="O261" i="6"/>
  <c r="AI260" i="6"/>
  <c r="AH260" i="6"/>
  <c r="AG260" i="6"/>
  <c r="AF260" i="6"/>
  <c r="AC260" i="6"/>
  <c r="AJ260" i="6" s="1"/>
  <c r="O260" i="6"/>
  <c r="AI259" i="6"/>
  <c r="AH259" i="6"/>
  <c r="AG259" i="6"/>
  <c r="AF259" i="6"/>
  <c r="AC259" i="6"/>
  <c r="AJ259" i="6" s="1"/>
  <c r="O259" i="6"/>
  <c r="AI258" i="6"/>
  <c r="AH258" i="6"/>
  <c r="AG258" i="6"/>
  <c r="AF258" i="6"/>
  <c r="AC258" i="6"/>
  <c r="AD258" i="6" s="1"/>
  <c r="AK258" i="6" s="1"/>
  <c r="O258" i="6"/>
  <c r="AI257" i="6"/>
  <c r="AH257" i="6"/>
  <c r="AG257" i="6"/>
  <c r="AF257" i="6"/>
  <c r="AC257" i="6"/>
  <c r="O257" i="6"/>
  <c r="AI256" i="6"/>
  <c r="AH256" i="6"/>
  <c r="AG256" i="6"/>
  <c r="AF256" i="6"/>
  <c r="AC256" i="6"/>
  <c r="AD256" i="6" s="1"/>
  <c r="AK256" i="6" s="1"/>
  <c r="O256" i="6"/>
  <c r="AI255" i="6"/>
  <c r="AH255" i="6"/>
  <c r="AG255" i="6"/>
  <c r="AF255" i="6"/>
  <c r="AC255" i="6"/>
  <c r="O255" i="6"/>
  <c r="AI254" i="6"/>
  <c r="AH254" i="6"/>
  <c r="AG254" i="6"/>
  <c r="AF254" i="6"/>
  <c r="AC254" i="6"/>
  <c r="AJ254" i="6" s="1"/>
  <c r="O254" i="6"/>
  <c r="AI253" i="6"/>
  <c r="AH253" i="6"/>
  <c r="AG253" i="6"/>
  <c r="AF253" i="6"/>
  <c r="AC253" i="6"/>
  <c r="AD253" i="6" s="1"/>
  <c r="AK253" i="6" s="1"/>
  <c r="O253" i="6"/>
  <c r="AI252" i="6"/>
  <c r="AH252" i="6"/>
  <c r="AG252" i="6"/>
  <c r="AF252" i="6"/>
  <c r="AC252" i="6"/>
  <c r="AD252" i="6" s="1"/>
  <c r="AK252" i="6" s="1"/>
  <c r="O252" i="6"/>
  <c r="AI251" i="6"/>
  <c r="AH251" i="6"/>
  <c r="AG251" i="6"/>
  <c r="AF251" i="6"/>
  <c r="AC251" i="6"/>
  <c r="O251" i="6"/>
  <c r="AI250" i="6"/>
  <c r="AH250" i="6"/>
  <c r="AG250" i="6"/>
  <c r="AF250" i="6"/>
  <c r="AC250" i="6"/>
  <c r="AD250" i="6" s="1"/>
  <c r="AK250" i="6" s="1"/>
  <c r="O250" i="6"/>
  <c r="AI249" i="6"/>
  <c r="AH249" i="6"/>
  <c r="AG249" i="6"/>
  <c r="AF249" i="6"/>
  <c r="AC249" i="6"/>
  <c r="O249" i="6"/>
  <c r="AI248" i="6"/>
  <c r="AH248" i="6"/>
  <c r="AG248" i="6"/>
  <c r="AF248" i="6"/>
  <c r="AC248" i="6"/>
  <c r="AJ248" i="6" s="1"/>
  <c r="O248" i="6"/>
  <c r="AI247" i="6"/>
  <c r="AH247" i="6"/>
  <c r="AG247" i="6"/>
  <c r="AF247" i="6"/>
  <c r="AC247" i="6"/>
  <c r="O247" i="6"/>
  <c r="AI246" i="6"/>
  <c r="AH246" i="6"/>
  <c r="AG246" i="6"/>
  <c r="AF246" i="6"/>
  <c r="AC246" i="6"/>
  <c r="AD246" i="6" s="1"/>
  <c r="AK246" i="6" s="1"/>
  <c r="O246" i="6"/>
  <c r="AI245" i="6"/>
  <c r="AH245" i="6"/>
  <c r="AG245" i="6"/>
  <c r="AF245" i="6"/>
  <c r="AC245" i="6"/>
  <c r="AJ245" i="6" s="1"/>
  <c r="O245" i="6"/>
  <c r="AI244" i="6"/>
  <c r="AH244" i="6"/>
  <c r="AG244" i="6"/>
  <c r="AF244" i="6"/>
  <c r="AC244" i="6"/>
  <c r="AD244" i="6" s="1"/>
  <c r="AK244" i="6" s="1"/>
  <c r="O244" i="6"/>
  <c r="AI243" i="6"/>
  <c r="AH243" i="6"/>
  <c r="AG243" i="6"/>
  <c r="AF243" i="6"/>
  <c r="AC243" i="6"/>
  <c r="AD243" i="6" s="1"/>
  <c r="AK243" i="6" s="1"/>
  <c r="O243" i="6"/>
  <c r="AI242" i="6"/>
  <c r="AH242" i="6"/>
  <c r="AG242" i="6"/>
  <c r="AF242" i="6"/>
  <c r="AC242" i="6"/>
  <c r="AJ242" i="6" s="1"/>
  <c r="O242" i="6"/>
  <c r="AI241" i="6"/>
  <c r="AH241" i="6"/>
  <c r="AG241" i="6"/>
  <c r="AF241" i="6"/>
  <c r="AC241" i="6"/>
  <c r="AJ241" i="6" s="1"/>
  <c r="O241" i="6"/>
  <c r="AI240" i="6"/>
  <c r="AH240" i="6"/>
  <c r="AG240" i="6"/>
  <c r="AF240" i="6"/>
  <c r="AC240" i="6"/>
  <c r="AD240" i="6" s="1"/>
  <c r="AK240" i="6" s="1"/>
  <c r="O240" i="6"/>
  <c r="AI239" i="6"/>
  <c r="AH239" i="6"/>
  <c r="AG239" i="6"/>
  <c r="AF239" i="6"/>
  <c r="AC239" i="6"/>
  <c r="AJ239" i="6" s="1"/>
  <c r="O239" i="6"/>
  <c r="AI238" i="6"/>
  <c r="AH238" i="6"/>
  <c r="AG238" i="6"/>
  <c r="AF238" i="6"/>
  <c r="AC238" i="6"/>
  <c r="AD238" i="6" s="1"/>
  <c r="AK238" i="6" s="1"/>
  <c r="O238" i="6"/>
  <c r="AI237" i="6"/>
  <c r="AH237" i="6"/>
  <c r="AG237" i="6"/>
  <c r="AF237" i="6"/>
  <c r="AC237" i="6"/>
  <c r="O237" i="6"/>
  <c r="AI236" i="6"/>
  <c r="AH236" i="6"/>
  <c r="AG236" i="6"/>
  <c r="AF236" i="6"/>
  <c r="AC236" i="6"/>
  <c r="O236" i="6"/>
  <c r="AI235" i="6"/>
  <c r="AH235" i="6"/>
  <c r="AG235" i="6"/>
  <c r="AF235" i="6"/>
  <c r="AC235" i="6"/>
  <c r="AD235" i="6" s="1"/>
  <c r="AK235" i="6" s="1"/>
  <c r="O235" i="6"/>
  <c r="AI234" i="6"/>
  <c r="AH234" i="6"/>
  <c r="AG234" i="6"/>
  <c r="AF234" i="6"/>
  <c r="AC234" i="6"/>
  <c r="AJ234" i="6" s="1"/>
  <c r="O234" i="6"/>
  <c r="AI233" i="6"/>
  <c r="AH233" i="6"/>
  <c r="AG233" i="6"/>
  <c r="AF233" i="6"/>
  <c r="AC233" i="6"/>
  <c r="O233" i="6"/>
  <c r="AI232" i="6"/>
  <c r="AH232" i="6"/>
  <c r="AG232" i="6"/>
  <c r="AF232" i="6"/>
  <c r="AC232" i="6"/>
  <c r="O232" i="6"/>
  <c r="AI231" i="6"/>
  <c r="AH231" i="6"/>
  <c r="AG231" i="6"/>
  <c r="AF231" i="6"/>
  <c r="AC231" i="6"/>
  <c r="AD231" i="6" s="1"/>
  <c r="AK231" i="6" s="1"/>
  <c r="O231" i="6"/>
  <c r="AI230" i="6"/>
  <c r="AH230" i="6"/>
  <c r="AG230" i="6"/>
  <c r="AF230" i="6"/>
  <c r="AC230" i="6"/>
  <c r="O230" i="6"/>
  <c r="AI229" i="6"/>
  <c r="AH229" i="6"/>
  <c r="AG229" i="6"/>
  <c r="AF229" i="6"/>
  <c r="AC229" i="6"/>
  <c r="O229" i="6"/>
  <c r="AI228" i="6"/>
  <c r="AH228" i="6"/>
  <c r="AG228" i="6"/>
  <c r="AF228" i="6"/>
  <c r="AC228" i="6"/>
  <c r="AD228" i="6" s="1"/>
  <c r="AK228" i="6" s="1"/>
  <c r="O228" i="6"/>
  <c r="AI227" i="6"/>
  <c r="AH227" i="6"/>
  <c r="AG227" i="6"/>
  <c r="AF227" i="6"/>
  <c r="AC227" i="6"/>
  <c r="AD227" i="6" s="1"/>
  <c r="AK227" i="6" s="1"/>
  <c r="O227" i="6"/>
  <c r="AI226" i="6"/>
  <c r="AH226" i="6"/>
  <c r="AG226" i="6"/>
  <c r="AF226" i="6"/>
  <c r="AC226" i="6"/>
  <c r="O226" i="6"/>
  <c r="AI225" i="6"/>
  <c r="AH225" i="6"/>
  <c r="AG225" i="6"/>
  <c r="AF225" i="6"/>
  <c r="AC225" i="6"/>
  <c r="O225" i="6"/>
  <c r="AI224" i="6"/>
  <c r="AH224" i="6"/>
  <c r="AG224" i="6"/>
  <c r="AF224" i="6"/>
  <c r="AC224" i="6"/>
  <c r="AJ224" i="6" s="1"/>
  <c r="O224" i="6"/>
  <c r="AI223" i="6"/>
  <c r="AH223" i="6"/>
  <c r="AG223" i="6"/>
  <c r="AF223" i="6"/>
  <c r="AC223" i="6"/>
  <c r="AD223" i="6" s="1"/>
  <c r="AK223" i="6" s="1"/>
  <c r="O223" i="6"/>
  <c r="AI222" i="6"/>
  <c r="AH222" i="6"/>
  <c r="AG222" i="6"/>
  <c r="AF222" i="6"/>
  <c r="AC222" i="6"/>
  <c r="AD222" i="6" s="1"/>
  <c r="AK222" i="6" s="1"/>
  <c r="O222" i="6"/>
  <c r="AI221" i="6"/>
  <c r="AH221" i="6"/>
  <c r="AG221" i="6"/>
  <c r="AF221" i="6"/>
  <c r="AC221" i="6"/>
  <c r="O221" i="6"/>
  <c r="AI220" i="6"/>
  <c r="AH220" i="6"/>
  <c r="AG220" i="6"/>
  <c r="AF220" i="6"/>
  <c r="AC220" i="6"/>
  <c r="AJ220" i="6" s="1"/>
  <c r="O220" i="6"/>
  <c r="AI219" i="6"/>
  <c r="AH219" i="6"/>
  <c r="AG219" i="6"/>
  <c r="AF219" i="6"/>
  <c r="AC219" i="6"/>
  <c r="AJ219" i="6" s="1"/>
  <c r="O219" i="6"/>
  <c r="AI218" i="6"/>
  <c r="AH218" i="6"/>
  <c r="AG218" i="6"/>
  <c r="AF218" i="6"/>
  <c r="AC218" i="6"/>
  <c r="O218" i="6"/>
  <c r="AI217" i="6"/>
  <c r="AH217" i="6"/>
  <c r="AG217" i="6"/>
  <c r="AF217" i="6"/>
  <c r="AC217" i="6"/>
  <c r="O217" i="6"/>
  <c r="AI216" i="6"/>
  <c r="AH216" i="6"/>
  <c r="AG216" i="6"/>
  <c r="AF216" i="6"/>
  <c r="AC216" i="6"/>
  <c r="O216" i="6"/>
  <c r="AI215" i="6"/>
  <c r="AH215" i="6"/>
  <c r="AG215" i="6"/>
  <c r="AF215" i="6"/>
  <c r="AC215" i="6"/>
  <c r="AD215" i="6" s="1"/>
  <c r="AK215" i="6" s="1"/>
  <c r="O215" i="6"/>
  <c r="AI214" i="6"/>
  <c r="AH214" i="6"/>
  <c r="AG214" i="6"/>
  <c r="AF214" i="6"/>
  <c r="AC214" i="6"/>
  <c r="O214" i="6"/>
  <c r="AI213" i="6"/>
  <c r="AH213" i="6"/>
  <c r="AG213" i="6"/>
  <c r="AF213" i="6"/>
  <c r="AC213" i="6"/>
  <c r="AJ213" i="6" s="1"/>
  <c r="O213" i="6"/>
  <c r="AI212" i="6"/>
  <c r="AH212" i="6"/>
  <c r="AG212" i="6"/>
  <c r="AF212" i="6"/>
  <c r="AC212" i="6"/>
  <c r="O212" i="6"/>
  <c r="AI211" i="6"/>
  <c r="AH211" i="6"/>
  <c r="AG211" i="6"/>
  <c r="AF211" i="6"/>
  <c r="AC211" i="6"/>
  <c r="AD211" i="6" s="1"/>
  <c r="AK211" i="6" s="1"/>
  <c r="O211" i="6"/>
  <c r="AI210" i="6"/>
  <c r="AH210" i="6"/>
  <c r="AG210" i="6"/>
  <c r="AF210" i="6"/>
  <c r="AC210" i="6"/>
  <c r="O210" i="6"/>
  <c r="AI209" i="6"/>
  <c r="AH209" i="6"/>
  <c r="AG209" i="6"/>
  <c r="AF209" i="6"/>
  <c r="AC209" i="6"/>
  <c r="O209" i="6"/>
  <c r="AI208" i="6"/>
  <c r="AH208" i="6"/>
  <c r="AG208" i="6"/>
  <c r="AF208" i="6"/>
  <c r="AC208" i="6"/>
  <c r="O208" i="6"/>
  <c r="AI207" i="6"/>
  <c r="AH207" i="6"/>
  <c r="AG207" i="6"/>
  <c r="AF207" i="6"/>
  <c r="AC207" i="6"/>
  <c r="AD207" i="6" s="1"/>
  <c r="AK207" i="6" s="1"/>
  <c r="O207" i="6"/>
  <c r="AI206" i="6"/>
  <c r="AH206" i="6"/>
  <c r="AG206" i="6"/>
  <c r="AF206" i="6"/>
  <c r="AC206" i="6"/>
  <c r="O206" i="6"/>
  <c r="AI205" i="6"/>
  <c r="AH205" i="6"/>
  <c r="AG205" i="6"/>
  <c r="AF205" i="6"/>
  <c r="AC205" i="6"/>
  <c r="AD205" i="6" s="1"/>
  <c r="AK205" i="6" s="1"/>
  <c r="O205" i="6"/>
  <c r="AI204" i="6"/>
  <c r="AH204" i="6"/>
  <c r="AG204" i="6"/>
  <c r="AF204" i="6"/>
  <c r="AC204" i="6"/>
  <c r="AJ204" i="6" s="1"/>
  <c r="O204" i="6"/>
  <c r="AI203" i="6"/>
  <c r="AH203" i="6"/>
  <c r="AG203" i="6"/>
  <c r="AF203" i="6"/>
  <c r="AC203" i="6"/>
  <c r="O203" i="6"/>
  <c r="AI202" i="6"/>
  <c r="AH202" i="6"/>
  <c r="AG202" i="6"/>
  <c r="AF202" i="6"/>
  <c r="AC202" i="6"/>
  <c r="AD202" i="6" s="1"/>
  <c r="AK202" i="6" s="1"/>
  <c r="O202" i="6"/>
  <c r="AI201" i="6"/>
  <c r="AH201" i="6"/>
  <c r="AG201" i="6"/>
  <c r="AF201" i="6"/>
  <c r="AC201" i="6"/>
  <c r="O201" i="6"/>
  <c r="AI200" i="6"/>
  <c r="AH200" i="6"/>
  <c r="AG200" i="6"/>
  <c r="AF200" i="6"/>
  <c r="AC200" i="6"/>
  <c r="AD200" i="6" s="1"/>
  <c r="AK200" i="6" s="1"/>
  <c r="O200" i="6"/>
  <c r="AI199" i="6"/>
  <c r="AH199" i="6"/>
  <c r="AG199" i="6"/>
  <c r="AF199" i="6"/>
  <c r="AC199" i="6"/>
  <c r="O199" i="6"/>
  <c r="AI198" i="6"/>
  <c r="AH198" i="6"/>
  <c r="AG198" i="6"/>
  <c r="AF198" i="6"/>
  <c r="AC198" i="6"/>
  <c r="AD198" i="6" s="1"/>
  <c r="AK198" i="6" s="1"/>
  <c r="O198" i="6"/>
  <c r="AI197" i="6"/>
  <c r="AH197" i="6"/>
  <c r="AG197" i="6"/>
  <c r="AF197" i="6"/>
  <c r="AC197" i="6"/>
  <c r="O197" i="6"/>
  <c r="AI196" i="6"/>
  <c r="AH196" i="6"/>
  <c r="AG196" i="6"/>
  <c r="AF196" i="6"/>
  <c r="AC196" i="6"/>
  <c r="AD196" i="6" s="1"/>
  <c r="AK196" i="6" s="1"/>
  <c r="O196" i="6"/>
  <c r="AI195" i="6"/>
  <c r="AH195" i="6"/>
  <c r="AG195" i="6"/>
  <c r="AF195" i="6"/>
  <c r="AC195" i="6"/>
  <c r="O195" i="6"/>
  <c r="AI194" i="6"/>
  <c r="AH194" i="6"/>
  <c r="AG194" i="6"/>
  <c r="AF194" i="6"/>
  <c r="AC194" i="6"/>
  <c r="AD194" i="6" s="1"/>
  <c r="O194" i="6"/>
  <c r="AI193" i="6"/>
  <c r="AH193" i="6"/>
  <c r="AG193" i="6"/>
  <c r="AF193" i="6"/>
  <c r="AC193" i="6"/>
  <c r="O193" i="6"/>
  <c r="AI192" i="6"/>
  <c r="AH192" i="6"/>
  <c r="AG192" i="6"/>
  <c r="AF192" i="6"/>
  <c r="AC192" i="6"/>
  <c r="AD192" i="6" s="1"/>
  <c r="AK192" i="6" s="1"/>
  <c r="O192" i="6"/>
  <c r="AI191" i="6"/>
  <c r="AH191" i="6"/>
  <c r="AG191" i="6"/>
  <c r="AF191" i="6"/>
  <c r="AC191" i="6"/>
  <c r="O191" i="6"/>
  <c r="AI190" i="6"/>
  <c r="AH190" i="6"/>
  <c r="AG190" i="6"/>
  <c r="AF190" i="6"/>
  <c r="AC190" i="6"/>
  <c r="AJ190" i="6" s="1"/>
  <c r="O190" i="6"/>
  <c r="AI189" i="6"/>
  <c r="AH189" i="6"/>
  <c r="AG189" i="6"/>
  <c r="AF189" i="6"/>
  <c r="AC189" i="6"/>
  <c r="O189" i="6"/>
  <c r="AI188" i="6"/>
  <c r="AH188" i="6"/>
  <c r="AG188" i="6"/>
  <c r="AF188" i="6"/>
  <c r="AC188" i="6"/>
  <c r="AD188" i="6" s="1"/>
  <c r="AK188" i="6" s="1"/>
  <c r="O188" i="6"/>
  <c r="AI187" i="6"/>
  <c r="AH187" i="6"/>
  <c r="AG187" i="6"/>
  <c r="AF187" i="6"/>
  <c r="AC187" i="6"/>
  <c r="AD187" i="6" s="1"/>
  <c r="AK187" i="6" s="1"/>
  <c r="O187" i="6"/>
  <c r="AI186" i="6"/>
  <c r="AH186" i="6"/>
  <c r="AG186" i="6"/>
  <c r="AF186" i="6"/>
  <c r="AC186" i="6"/>
  <c r="O186" i="6"/>
  <c r="AI185" i="6"/>
  <c r="AH185" i="6"/>
  <c r="AG185" i="6"/>
  <c r="AF185" i="6"/>
  <c r="AC185" i="6"/>
  <c r="AJ185" i="6" s="1"/>
  <c r="O185" i="6"/>
  <c r="AI184" i="6"/>
  <c r="AH184" i="6"/>
  <c r="AG184" i="6"/>
  <c r="AF184" i="6"/>
  <c r="AC184" i="6"/>
  <c r="O184" i="6"/>
  <c r="AI183" i="6"/>
  <c r="AH183" i="6"/>
  <c r="AG183" i="6"/>
  <c r="AF183" i="6"/>
  <c r="AC183" i="6"/>
  <c r="AD183" i="6" s="1"/>
  <c r="AK183" i="6" s="1"/>
  <c r="O183" i="6"/>
  <c r="AI182" i="6"/>
  <c r="AH182" i="6"/>
  <c r="AG182" i="6"/>
  <c r="AF182" i="6"/>
  <c r="AC182" i="6"/>
  <c r="AD182" i="6" s="1"/>
  <c r="AK182" i="6" s="1"/>
  <c r="O182" i="6"/>
  <c r="AI181" i="6"/>
  <c r="AH181" i="6"/>
  <c r="AG181" i="6"/>
  <c r="AF181" i="6"/>
  <c r="AC181" i="6"/>
  <c r="AJ181" i="6" s="1"/>
  <c r="O181" i="6"/>
  <c r="AI180" i="6"/>
  <c r="AH180" i="6"/>
  <c r="AG180" i="6"/>
  <c r="AF180" i="6"/>
  <c r="AC180" i="6"/>
  <c r="AJ180" i="6" s="1"/>
  <c r="O180" i="6"/>
  <c r="AI179" i="6"/>
  <c r="AH179" i="6"/>
  <c r="AG179" i="6"/>
  <c r="AF179" i="6"/>
  <c r="AC179" i="6"/>
  <c r="O179" i="6"/>
  <c r="AI178" i="6"/>
  <c r="AH178" i="6"/>
  <c r="AG178" i="6"/>
  <c r="AF178" i="6"/>
  <c r="AC178" i="6"/>
  <c r="AJ178" i="6" s="1"/>
  <c r="O178" i="6"/>
  <c r="AI177" i="6"/>
  <c r="AH177" i="6"/>
  <c r="AG177" i="6"/>
  <c r="AF177" i="6"/>
  <c r="AC177" i="6"/>
  <c r="O177" i="6"/>
  <c r="AI176" i="6"/>
  <c r="AH176" i="6"/>
  <c r="AG176" i="6"/>
  <c r="AF176" i="6"/>
  <c r="AC176" i="6"/>
  <c r="O176" i="6"/>
  <c r="AI175" i="6"/>
  <c r="AH175" i="6"/>
  <c r="AG175" i="6"/>
  <c r="AF175" i="6"/>
  <c r="AC175" i="6"/>
  <c r="AD175" i="6" s="1"/>
  <c r="AK175" i="6" s="1"/>
  <c r="O175" i="6"/>
  <c r="AI174" i="6"/>
  <c r="AH174" i="6"/>
  <c r="AG174" i="6"/>
  <c r="AF174" i="6"/>
  <c r="AC174" i="6"/>
  <c r="AD174" i="6" s="1"/>
  <c r="AK174" i="6" s="1"/>
  <c r="O174" i="6"/>
  <c r="AI173" i="6"/>
  <c r="AH173" i="6"/>
  <c r="AG173" i="6"/>
  <c r="AF173" i="6"/>
  <c r="AC173" i="6"/>
  <c r="O173" i="6"/>
  <c r="AI172" i="6"/>
  <c r="AH172" i="6"/>
  <c r="AG172" i="6"/>
  <c r="AF172" i="6"/>
  <c r="AC172" i="6"/>
  <c r="O172" i="6"/>
  <c r="AI171" i="6"/>
  <c r="AH171" i="6"/>
  <c r="AG171" i="6"/>
  <c r="AF171" i="6"/>
  <c r="AC171" i="6"/>
  <c r="AD171" i="6" s="1"/>
  <c r="AK171" i="6" s="1"/>
  <c r="O171" i="6"/>
  <c r="AI170" i="6"/>
  <c r="AH170" i="6"/>
  <c r="AG170" i="6"/>
  <c r="AF170" i="6"/>
  <c r="AC170" i="6"/>
  <c r="AD170" i="6" s="1"/>
  <c r="AK170" i="6" s="1"/>
  <c r="O170" i="6"/>
  <c r="AI169" i="6"/>
  <c r="AH169" i="6"/>
  <c r="AG169" i="6"/>
  <c r="AF169" i="6"/>
  <c r="AC169" i="6"/>
  <c r="O169" i="6"/>
  <c r="AI168" i="6"/>
  <c r="AH168" i="6"/>
  <c r="AG168" i="6"/>
  <c r="AF168" i="6"/>
  <c r="AC168" i="6"/>
  <c r="O168" i="6"/>
  <c r="AI167" i="6"/>
  <c r="AH167" i="6"/>
  <c r="AG167" i="6"/>
  <c r="AF167" i="6"/>
  <c r="AC167" i="6"/>
  <c r="O167" i="6"/>
  <c r="AI166" i="6"/>
  <c r="AH166" i="6"/>
  <c r="AG166" i="6"/>
  <c r="AF166" i="6"/>
  <c r="AC166" i="6"/>
  <c r="O166" i="6"/>
  <c r="AI165" i="6"/>
  <c r="AH165" i="6"/>
  <c r="AG165" i="6"/>
  <c r="AF165" i="6"/>
  <c r="AC165" i="6"/>
  <c r="AD165" i="6" s="1"/>
  <c r="AK165" i="6" s="1"/>
  <c r="O165" i="6"/>
  <c r="AI164" i="6"/>
  <c r="AH164" i="6"/>
  <c r="AG164" i="6"/>
  <c r="AF164" i="6"/>
  <c r="AC164" i="6"/>
  <c r="AD164" i="6" s="1"/>
  <c r="AK164" i="6" s="1"/>
  <c r="O164" i="6"/>
  <c r="AI163" i="6"/>
  <c r="AH163" i="6"/>
  <c r="AG163" i="6"/>
  <c r="AF163" i="6"/>
  <c r="AC163" i="6"/>
  <c r="AD163" i="6" s="1"/>
  <c r="AK163" i="6" s="1"/>
  <c r="O163" i="6"/>
  <c r="AI162" i="6"/>
  <c r="AH162" i="6"/>
  <c r="AG162" i="6"/>
  <c r="AF162" i="6"/>
  <c r="AC162" i="6"/>
  <c r="O162" i="6"/>
  <c r="AI161" i="6"/>
  <c r="AH161" i="6"/>
  <c r="AG161" i="6"/>
  <c r="AF161" i="6"/>
  <c r="AC161" i="6"/>
  <c r="AJ161" i="6" s="1"/>
  <c r="O161" i="6"/>
  <c r="AI160" i="6"/>
  <c r="AH160" i="6"/>
  <c r="AG160" i="6"/>
  <c r="AF160" i="6"/>
  <c r="AC160" i="6"/>
  <c r="AJ160" i="6" s="1"/>
  <c r="O160" i="6"/>
  <c r="AI159" i="6"/>
  <c r="AH159" i="6"/>
  <c r="AG159" i="6"/>
  <c r="AF159" i="6"/>
  <c r="AC159" i="6"/>
  <c r="AJ159" i="6" s="1"/>
  <c r="O159" i="6"/>
  <c r="AI158" i="6"/>
  <c r="AH158" i="6"/>
  <c r="AG158" i="6"/>
  <c r="AF158" i="6"/>
  <c r="AC158" i="6"/>
  <c r="O158" i="6"/>
  <c r="AI157" i="6"/>
  <c r="AH157" i="6"/>
  <c r="AG157" i="6"/>
  <c r="AF157" i="6"/>
  <c r="AC157" i="6"/>
  <c r="O157" i="6"/>
  <c r="AI156" i="6"/>
  <c r="AH156" i="6"/>
  <c r="AG156" i="6"/>
  <c r="AF156" i="6"/>
  <c r="AC156" i="6"/>
  <c r="AD156" i="6" s="1"/>
  <c r="AK156" i="6" s="1"/>
  <c r="O156" i="6"/>
  <c r="AI155" i="6"/>
  <c r="AH155" i="6"/>
  <c r="AG155" i="6"/>
  <c r="AF155" i="6"/>
  <c r="AC155" i="6"/>
  <c r="O155" i="6"/>
  <c r="AI154" i="6"/>
  <c r="AH154" i="6"/>
  <c r="AG154" i="6"/>
  <c r="AF154" i="6"/>
  <c r="AC154" i="6"/>
  <c r="AD154" i="6" s="1"/>
  <c r="AK154" i="6" s="1"/>
  <c r="O154" i="6"/>
  <c r="AI153" i="6"/>
  <c r="AH153" i="6"/>
  <c r="AG153" i="6"/>
  <c r="AF153" i="6"/>
  <c r="AC153" i="6"/>
  <c r="O153" i="6"/>
  <c r="AI152" i="6"/>
  <c r="AH152" i="6"/>
  <c r="AG152" i="6"/>
  <c r="AF152" i="6"/>
  <c r="AC152" i="6"/>
  <c r="AJ152" i="6" s="1"/>
  <c r="O152" i="6"/>
  <c r="AI151" i="6"/>
  <c r="AH151" i="6"/>
  <c r="AG151" i="6"/>
  <c r="AF151" i="6"/>
  <c r="AC151" i="6"/>
  <c r="AD151" i="6" s="1"/>
  <c r="AK151" i="6" s="1"/>
  <c r="O151" i="6"/>
  <c r="AI150" i="6"/>
  <c r="AH150" i="6"/>
  <c r="AG150" i="6"/>
  <c r="AF150" i="6"/>
  <c r="AC150" i="6"/>
  <c r="AD150" i="6" s="1"/>
  <c r="AK150" i="6" s="1"/>
  <c r="O150" i="6"/>
  <c r="AI149" i="6"/>
  <c r="AH149" i="6"/>
  <c r="AG149" i="6"/>
  <c r="AF149" i="6"/>
  <c r="AC149" i="6"/>
  <c r="O149" i="6"/>
  <c r="AI148" i="6"/>
  <c r="AH148" i="6"/>
  <c r="AG148" i="6"/>
  <c r="AF148" i="6"/>
  <c r="AC148" i="6"/>
  <c r="O148" i="6"/>
  <c r="AI147" i="6"/>
  <c r="AH147" i="6"/>
  <c r="AG147" i="6"/>
  <c r="AF147" i="6"/>
  <c r="AC147" i="6"/>
  <c r="O147" i="6"/>
  <c r="AI146" i="6"/>
  <c r="AH146" i="6"/>
  <c r="AG146" i="6"/>
  <c r="AF146" i="6"/>
  <c r="AC146" i="6"/>
  <c r="AD146" i="6" s="1"/>
  <c r="O146" i="6"/>
  <c r="AI145" i="6"/>
  <c r="AH145" i="6"/>
  <c r="AG145" i="6"/>
  <c r="AF145" i="6"/>
  <c r="AC145" i="6"/>
  <c r="O145" i="6"/>
  <c r="AI144" i="6"/>
  <c r="AH144" i="6"/>
  <c r="AG144" i="6"/>
  <c r="AF144" i="6"/>
  <c r="AC144" i="6"/>
  <c r="AD144" i="6" s="1"/>
  <c r="AK144" i="6" s="1"/>
  <c r="O144" i="6"/>
  <c r="AI143" i="6"/>
  <c r="AH143" i="6"/>
  <c r="AG143" i="6"/>
  <c r="AF143" i="6"/>
  <c r="AC143" i="6"/>
  <c r="O143" i="6"/>
  <c r="AI142" i="6"/>
  <c r="AH142" i="6"/>
  <c r="AG142" i="6"/>
  <c r="AF142" i="6"/>
  <c r="AC142" i="6"/>
  <c r="AD142" i="6" s="1"/>
  <c r="O142" i="6"/>
  <c r="AI141" i="6"/>
  <c r="AH141" i="6"/>
  <c r="AG141" i="6"/>
  <c r="AF141" i="6"/>
  <c r="AC141" i="6"/>
  <c r="AJ141" i="6" s="1"/>
  <c r="O141" i="6"/>
  <c r="AI140" i="6"/>
  <c r="AH140" i="6"/>
  <c r="AG140" i="6"/>
  <c r="AF140" i="6"/>
  <c r="AC140" i="6"/>
  <c r="O140" i="6"/>
  <c r="AI139" i="6"/>
  <c r="AH139" i="6"/>
  <c r="AG139" i="6"/>
  <c r="AF139" i="6"/>
  <c r="AC139" i="6"/>
  <c r="O139" i="6"/>
  <c r="AI138" i="6"/>
  <c r="AH138" i="6"/>
  <c r="AG138" i="6"/>
  <c r="AF138" i="6"/>
  <c r="AC138" i="6"/>
  <c r="AD138" i="6" s="1"/>
  <c r="AK138" i="6" s="1"/>
  <c r="O138" i="6"/>
  <c r="AI137" i="6"/>
  <c r="AH137" i="6"/>
  <c r="AG137" i="6"/>
  <c r="AF137" i="6"/>
  <c r="AC137" i="6"/>
  <c r="O137" i="6"/>
  <c r="AI136" i="6"/>
  <c r="AH136" i="6"/>
  <c r="AG136" i="6"/>
  <c r="AF136" i="6"/>
  <c r="AC136" i="6"/>
  <c r="AD136" i="6" s="1"/>
  <c r="AK136" i="6" s="1"/>
  <c r="O136" i="6"/>
  <c r="AI135" i="6"/>
  <c r="AH135" i="6"/>
  <c r="AG135" i="6"/>
  <c r="AF135" i="6"/>
  <c r="AC135" i="6"/>
  <c r="AJ135" i="6" s="1"/>
  <c r="O135" i="6"/>
  <c r="AI134" i="6"/>
  <c r="AH134" i="6"/>
  <c r="AG134" i="6"/>
  <c r="AF134" i="6"/>
  <c r="AC134" i="6"/>
  <c r="AJ134" i="6" s="1"/>
  <c r="O134" i="6"/>
  <c r="AI133" i="6"/>
  <c r="AH133" i="6"/>
  <c r="AG133" i="6"/>
  <c r="AF133" i="6"/>
  <c r="AC133" i="6"/>
  <c r="AJ133" i="6" s="1"/>
  <c r="O133" i="6"/>
  <c r="AI132" i="6"/>
  <c r="AH132" i="6"/>
  <c r="AG132" i="6"/>
  <c r="AF132" i="6"/>
  <c r="AC132" i="6"/>
  <c r="AD132" i="6" s="1"/>
  <c r="AK132" i="6" s="1"/>
  <c r="O132" i="6"/>
  <c r="AI131" i="6"/>
  <c r="AH131" i="6"/>
  <c r="AG131" i="6"/>
  <c r="AF131" i="6"/>
  <c r="AC131" i="6"/>
  <c r="AD131" i="6" s="1"/>
  <c r="AK131" i="6" s="1"/>
  <c r="O131" i="6"/>
  <c r="AI130" i="6"/>
  <c r="AH130" i="6"/>
  <c r="AG130" i="6"/>
  <c r="AF130" i="6"/>
  <c r="AC130" i="6"/>
  <c r="AJ130" i="6" s="1"/>
  <c r="O130" i="6"/>
  <c r="AI129" i="6"/>
  <c r="AH129" i="6"/>
  <c r="AG129" i="6"/>
  <c r="AF129" i="6"/>
  <c r="AC129" i="6"/>
  <c r="AD129" i="6" s="1"/>
  <c r="O129" i="6"/>
  <c r="AI128" i="6"/>
  <c r="AH128" i="6"/>
  <c r="AG128" i="6"/>
  <c r="AF128" i="6"/>
  <c r="AC128" i="6"/>
  <c r="AJ128" i="6" s="1"/>
  <c r="O128" i="6"/>
  <c r="AI127" i="6"/>
  <c r="AH127" i="6"/>
  <c r="AG127" i="6"/>
  <c r="AF127" i="6"/>
  <c r="AC127" i="6"/>
  <c r="O127" i="6"/>
  <c r="AI126" i="6"/>
  <c r="AH126" i="6"/>
  <c r="AG126" i="6"/>
  <c r="AF126" i="6"/>
  <c r="AC126" i="6"/>
  <c r="O126" i="6"/>
  <c r="AI125" i="6"/>
  <c r="AH125" i="6"/>
  <c r="AG125" i="6"/>
  <c r="AF125" i="6"/>
  <c r="AC125" i="6"/>
  <c r="O125" i="6"/>
  <c r="AI124" i="6"/>
  <c r="AH124" i="6"/>
  <c r="AG124" i="6"/>
  <c r="AF124" i="6"/>
  <c r="AC124" i="6"/>
  <c r="AJ124" i="6" s="1"/>
  <c r="O124" i="6"/>
  <c r="AI123" i="6"/>
  <c r="AH123" i="6"/>
  <c r="AG123" i="6"/>
  <c r="AF123" i="6"/>
  <c r="AC123" i="6"/>
  <c r="AD123" i="6" s="1"/>
  <c r="AK123" i="6" s="1"/>
  <c r="O123" i="6"/>
  <c r="AI122" i="6"/>
  <c r="AH122" i="6"/>
  <c r="AG122" i="6"/>
  <c r="AF122" i="6"/>
  <c r="AC122" i="6"/>
  <c r="AD122" i="6" s="1"/>
  <c r="AK122" i="6" s="1"/>
  <c r="O122" i="6"/>
  <c r="AI121" i="6"/>
  <c r="AH121" i="6"/>
  <c r="AG121" i="6"/>
  <c r="AF121" i="6"/>
  <c r="AC121" i="6"/>
  <c r="O121" i="6"/>
  <c r="AI120" i="6"/>
  <c r="AH120" i="6"/>
  <c r="AG120" i="6"/>
  <c r="AF120" i="6"/>
  <c r="AC120" i="6"/>
  <c r="O120" i="6"/>
  <c r="AI119" i="6"/>
  <c r="AH119" i="6"/>
  <c r="AG119" i="6"/>
  <c r="AF119" i="6"/>
  <c r="AC119" i="6"/>
  <c r="O119" i="6"/>
  <c r="AI118" i="6"/>
  <c r="AH118" i="6"/>
  <c r="AG118" i="6"/>
  <c r="AF118" i="6"/>
  <c r="AC118" i="6"/>
  <c r="O118" i="6"/>
  <c r="AI117" i="6"/>
  <c r="AH117" i="6"/>
  <c r="AG117" i="6"/>
  <c r="AF117" i="6"/>
  <c r="AC117" i="6"/>
  <c r="O117" i="6"/>
  <c r="AI116" i="6"/>
  <c r="AH116" i="6"/>
  <c r="AG116" i="6"/>
  <c r="AF116" i="6"/>
  <c r="AC116" i="6"/>
  <c r="AD116" i="6" s="1"/>
  <c r="AK116" i="6" s="1"/>
  <c r="O116" i="6"/>
  <c r="AI115" i="6"/>
  <c r="AH115" i="6"/>
  <c r="AG115" i="6"/>
  <c r="AF115" i="6"/>
  <c r="AC115" i="6"/>
  <c r="O115" i="6"/>
  <c r="AI114" i="6"/>
  <c r="AH114" i="6"/>
  <c r="AG114" i="6"/>
  <c r="AF114" i="6"/>
  <c r="AC114" i="6"/>
  <c r="AD114" i="6" s="1"/>
  <c r="AK114" i="6" s="1"/>
  <c r="O114" i="6"/>
  <c r="AI113" i="6"/>
  <c r="AH113" i="6"/>
  <c r="AG113" i="6"/>
  <c r="AF113" i="6"/>
  <c r="AC113" i="6"/>
  <c r="O113" i="6"/>
  <c r="AI112" i="6"/>
  <c r="AH112" i="6"/>
  <c r="AG112" i="6"/>
  <c r="AF112" i="6"/>
  <c r="AC112" i="6"/>
  <c r="O112" i="6"/>
  <c r="AI111" i="6"/>
  <c r="AH111" i="6"/>
  <c r="AG111" i="6"/>
  <c r="AF111" i="6"/>
  <c r="AC111" i="6"/>
  <c r="O111" i="6"/>
  <c r="AI110" i="6"/>
  <c r="AH110" i="6"/>
  <c r="AG110" i="6"/>
  <c r="AF110" i="6"/>
  <c r="AC110" i="6"/>
  <c r="O110" i="6"/>
  <c r="AI109" i="6"/>
  <c r="AH109" i="6"/>
  <c r="AG109" i="6"/>
  <c r="AF109" i="6"/>
  <c r="AC109" i="6"/>
  <c r="O109" i="6"/>
  <c r="AI108" i="6"/>
  <c r="AH108" i="6"/>
  <c r="AG108" i="6"/>
  <c r="AF108" i="6"/>
  <c r="AC108" i="6"/>
  <c r="AD108" i="6" s="1"/>
  <c r="AK108" i="6" s="1"/>
  <c r="O108" i="6"/>
  <c r="AI107" i="6"/>
  <c r="AH107" i="6"/>
  <c r="AG107" i="6"/>
  <c r="AF107" i="6"/>
  <c r="AC107" i="6"/>
  <c r="O107" i="6"/>
  <c r="AI106" i="6"/>
  <c r="AH106" i="6"/>
  <c r="AG106" i="6"/>
  <c r="AF106" i="6"/>
  <c r="AC106" i="6"/>
  <c r="AD106" i="6" s="1"/>
  <c r="AK106" i="6" s="1"/>
  <c r="O106" i="6"/>
  <c r="AI105" i="6"/>
  <c r="AH105" i="6"/>
  <c r="AG105" i="6"/>
  <c r="AF105" i="6"/>
  <c r="AC105" i="6"/>
  <c r="O105" i="6"/>
  <c r="AI104" i="6"/>
  <c r="AH104" i="6"/>
  <c r="AG104" i="6"/>
  <c r="AF104" i="6"/>
  <c r="AC104" i="6"/>
  <c r="AJ104" i="6" s="1"/>
  <c r="O104" i="6"/>
  <c r="AI103" i="6"/>
  <c r="AH103" i="6"/>
  <c r="AG103" i="6"/>
  <c r="AF103" i="6"/>
  <c r="AC103" i="6"/>
  <c r="O103" i="6"/>
  <c r="AI102" i="6"/>
  <c r="AH102" i="6"/>
  <c r="AG102" i="6"/>
  <c r="AF102" i="6"/>
  <c r="AC102" i="6"/>
  <c r="AD102" i="6" s="1"/>
  <c r="AK102" i="6" s="1"/>
  <c r="O102" i="6"/>
  <c r="AI101" i="6"/>
  <c r="AH101" i="6"/>
  <c r="AG101" i="6"/>
  <c r="AF101" i="6"/>
  <c r="AC101" i="6"/>
  <c r="O101" i="6"/>
  <c r="AI100" i="6"/>
  <c r="AH100" i="6"/>
  <c r="AG100" i="6"/>
  <c r="AF100" i="6"/>
  <c r="AC100" i="6"/>
  <c r="O100" i="6"/>
  <c r="AI99" i="6"/>
  <c r="AH99" i="6"/>
  <c r="AG99" i="6"/>
  <c r="AF99" i="6"/>
  <c r="AC99" i="6"/>
  <c r="O99" i="6"/>
  <c r="AI98" i="6"/>
  <c r="AH98" i="6"/>
  <c r="AG98" i="6"/>
  <c r="AF98" i="6"/>
  <c r="AC98" i="6"/>
  <c r="AJ98" i="6" s="1"/>
  <c r="O98" i="6"/>
  <c r="AI97" i="6"/>
  <c r="AH97" i="6"/>
  <c r="AG97" i="6"/>
  <c r="AF97" i="6"/>
  <c r="AC97" i="6"/>
  <c r="O97" i="6"/>
  <c r="AI96" i="6"/>
  <c r="AH96" i="6"/>
  <c r="AG96" i="6"/>
  <c r="AF96" i="6"/>
  <c r="AC96" i="6"/>
  <c r="O96" i="6"/>
  <c r="AI95" i="6"/>
  <c r="AH95" i="6"/>
  <c r="AG95" i="6"/>
  <c r="AF95" i="6"/>
  <c r="AC95" i="6"/>
  <c r="AD95" i="6" s="1"/>
  <c r="AK95" i="6" s="1"/>
  <c r="O95" i="6"/>
  <c r="AI94" i="6"/>
  <c r="AH94" i="6"/>
  <c r="AG94" i="6"/>
  <c r="AF94" i="6"/>
  <c r="AC94" i="6"/>
  <c r="O94" i="6"/>
  <c r="AI93" i="6"/>
  <c r="AH93" i="6"/>
  <c r="AG93" i="6"/>
  <c r="AF93" i="6"/>
  <c r="AC93" i="6"/>
  <c r="O93" i="6"/>
  <c r="AI92" i="6"/>
  <c r="AH92" i="6"/>
  <c r="AG92" i="6"/>
  <c r="AF92" i="6"/>
  <c r="AC92" i="6"/>
  <c r="O92" i="6"/>
  <c r="AI91" i="6"/>
  <c r="AH91" i="6"/>
  <c r="AG91" i="6"/>
  <c r="AF91" i="6"/>
  <c r="AC91" i="6"/>
  <c r="O91" i="6"/>
  <c r="AI90" i="6"/>
  <c r="AH90" i="6"/>
  <c r="AG90" i="6"/>
  <c r="AF90" i="6"/>
  <c r="AC90" i="6"/>
  <c r="AJ90" i="6" s="1"/>
  <c r="O90" i="6"/>
  <c r="AI89" i="6"/>
  <c r="AH89" i="6"/>
  <c r="AG89" i="6"/>
  <c r="AF89" i="6"/>
  <c r="AC89" i="6"/>
  <c r="O89" i="6"/>
  <c r="AI88" i="6"/>
  <c r="AH88" i="6"/>
  <c r="AG88" i="6"/>
  <c r="AF88" i="6"/>
  <c r="AC88" i="6"/>
  <c r="O88" i="6"/>
  <c r="AI87" i="6"/>
  <c r="AH87" i="6"/>
  <c r="AG87" i="6"/>
  <c r="AF87" i="6"/>
  <c r="AC87" i="6"/>
  <c r="O87" i="6"/>
  <c r="AI86" i="6"/>
  <c r="AH86" i="6"/>
  <c r="AG86" i="6"/>
  <c r="AF86" i="6"/>
  <c r="AC86" i="6"/>
  <c r="AD86" i="6" s="1"/>
  <c r="AK86" i="6" s="1"/>
  <c r="O86" i="6"/>
  <c r="AI85" i="6"/>
  <c r="AH85" i="6"/>
  <c r="AG85" i="6"/>
  <c r="AF85" i="6"/>
  <c r="AC85" i="6"/>
  <c r="O85" i="6"/>
  <c r="AI84" i="6"/>
  <c r="AH84" i="6"/>
  <c r="AG84" i="6"/>
  <c r="AF84" i="6"/>
  <c r="AC84" i="6"/>
  <c r="O84" i="6"/>
  <c r="AI83" i="6"/>
  <c r="AH83" i="6"/>
  <c r="AG83" i="6"/>
  <c r="AF83" i="6"/>
  <c r="AC83" i="6"/>
  <c r="AJ83" i="6" s="1"/>
  <c r="O83" i="6"/>
  <c r="AI82" i="6"/>
  <c r="AH82" i="6"/>
  <c r="AG82" i="6"/>
  <c r="AF82" i="6"/>
  <c r="AC82" i="6"/>
  <c r="O82" i="6"/>
  <c r="AI81" i="6"/>
  <c r="AH81" i="6"/>
  <c r="AG81" i="6"/>
  <c r="AF81" i="6"/>
  <c r="AC81" i="6"/>
  <c r="O81" i="6"/>
  <c r="AI80" i="6"/>
  <c r="AH80" i="6"/>
  <c r="AG80" i="6"/>
  <c r="AF80" i="6"/>
  <c r="AC80" i="6"/>
  <c r="AD80" i="6" s="1"/>
  <c r="AK80" i="6" s="1"/>
  <c r="O80" i="6"/>
  <c r="AI79" i="6"/>
  <c r="AH79" i="6"/>
  <c r="AG79" i="6"/>
  <c r="AF79" i="6"/>
  <c r="AC79" i="6"/>
  <c r="O79" i="6"/>
  <c r="AI78" i="6"/>
  <c r="AH78" i="6"/>
  <c r="AG78" i="6"/>
  <c r="AF78" i="6"/>
  <c r="AC78" i="6"/>
  <c r="AD78" i="6" s="1"/>
  <c r="AK78" i="6" s="1"/>
  <c r="O78" i="6"/>
  <c r="AI77" i="6"/>
  <c r="AH77" i="6"/>
  <c r="AG77" i="6"/>
  <c r="AF77" i="6"/>
  <c r="AC77" i="6"/>
  <c r="O77" i="6"/>
  <c r="AI76" i="6"/>
  <c r="AH76" i="6"/>
  <c r="AG76" i="6"/>
  <c r="AF76" i="6"/>
  <c r="AC76" i="6"/>
  <c r="AJ76" i="6" s="1"/>
  <c r="O76" i="6"/>
  <c r="AI75" i="6"/>
  <c r="AH75" i="6"/>
  <c r="AG75" i="6"/>
  <c r="AF75" i="6"/>
  <c r="AC75" i="6"/>
  <c r="O75" i="6"/>
  <c r="AI74" i="6"/>
  <c r="AH74" i="6"/>
  <c r="AG74" i="6"/>
  <c r="AF74" i="6"/>
  <c r="AC74" i="6"/>
  <c r="AD74" i="6" s="1"/>
  <c r="AK74" i="6" s="1"/>
  <c r="O74" i="6"/>
  <c r="AI73" i="6"/>
  <c r="AH73" i="6"/>
  <c r="AG73" i="6"/>
  <c r="AF73" i="6"/>
  <c r="AC73" i="6"/>
  <c r="O73" i="6"/>
  <c r="AI72" i="6"/>
  <c r="AH72" i="6"/>
  <c r="AG72" i="6"/>
  <c r="AF72" i="6"/>
  <c r="AC72" i="6"/>
  <c r="AJ72" i="6" s="1"/>
  <c r="O72" i="6"/>
  <c r="AI71" i="6"/>
  <c r="AH71" i="6"/>
  <c r="AG71" i="6"/>
  <c r="AF71" i="6"/>
  <c r="AC71" i="6"/>
  <c r="O71" i="6"/>
  <c r="AI70" i="6"/>
  <c r="AH70" i="6"/>
  <c r="AG70" i="6"/>
  <c r="AF70" i="6"/>
  <c r="AC70" i="6"/>
  <c r="O70" i="6"/>
  <c r="AI69" i="6"/>
  <c r="AH69" i="6"/>
  <c r="AG69" i="6"/>
  <c r="AF69" i="6"/>
  <c r="AC69" i="6"/>
  <c r="O69" i="6"/>
  <c r="AI68" i="6"/>
  <c r="AH68" i="6"/>
  <c r="AG68" i="6"/>
  <c r="AF68" i="6"/>
  <c r="AC68" i="6"/>
  <c r="O68" i="6"/>
  <c r="AI67" i="6"/>
  <c r="AH67" i="6"/>
  <c r="AG67" i="6"/>
  <c r="AF67" i="6"/>
  <c r="AC67" i="6"/>
  <c r="O67" i="6"/>
  <c r="AI66" i="6"/>
  <c r="AH66" i="6"/>
  <c r="AG66" i="6"/>
  <c r="AF66" i="6"/>
  <c r="AC66" i="6"/>
  <c r="AJ66" i="6" s="1"/>
  <c r="O66" i="6"/>
  <c r="AI65" i="6"/>
  <c r="AH65" i="6"/>
  <c r="AG65" i="6"/>
  <c r="AF65" i="6"/>
  <c r="AC65" i="6"/>
  <c r="AJ65" i="6" s="1"/>
  <c r="O65" i="6"/>
  <c r="AI64" i="6"/>
  <c r="AH64" i="6"/>
  <c r="AG64" i="6"/>
  <c r="AF64" i="6"/>
  <c r="AC64" i="6"/>
  <c r="AD64" i="6" s="1"/>
  <c r="AK64" i="6" s="1"/>
  <c r="O64" i="6"/>
  <c r="AI63" i="6"/>
  <c r="AH63" i="6"/>
  <c r="AG63" i="6"/>
  <c r="AF63" i="6"/>
  <c r="AC63" i="6"/>
  <c r="AJ63" i="6" s="1"/>
  <c r="O63" i="6"/>
  <c r="AI62" i="6"/>
  <c r="AH62" i="6"/>
  <c r="AG62" i="6"/>
  <c r="AF62" i="6"/>
  <c r="AC62" i="6"/>
  <c r="AJ62" i="6" s="1"/>
  <c r="O62" i="6"/>
  <c r="AI61" i="6"/>
  <c r="AH61" i="6"/>
  <c r="AG61" i="6"/>
  <c r="AF61" i="6"/>
  <c r="AC61" i="6"/>
  <c r="O61" i="6"/>
  <c r="AI60" i="6"/>
  <c r="AH60" i="6"/>
  <c r="AG60" i="6"/>
  <c r="AF60" i="6"/>
  <c r="AC60" i="6"/>
  <c r="AJ60" i="6" s="1"/>
  <c r="O60" i="6"/>
  <c r="AI59" i="6"/>
  <c r="AH59" i="6"/>
  <c r="AG59" i="6"/>
  <c r="AF59" i="6"/>
  <c r="AC59" i="6"/>
  <c r="O59" i="6"/>
  <c r="AI58" i="6"/>
  <c r="AH58" i="6"/>
  <c r="AG58" i="6"/>
  <c r="AF58" i="6"/>
  <c r="AC58" i="6"/>
  <c r="AJ58" i="6" s="1"/>
  <c r="O58" i="6"/>
  <c r="AI57" i="6"/>
  <c r="AH57" i="6"/>
  <c r="AG57" i="6"/>
  <c r="AF57" i="6"/>
  <c r="AC57" i="6"/>
  <c r="O57" i="6"/>
  <c r="AI56" i="6"/>
  <c r="AH56" i="6"/>
  <c r="AG56" i="6"/>
  <c r="AF56" i="6"/>
  <c r="AC56" i="6"/>
  <c r="O56" i="6"/>
  <c r="AI55" i="6"/>
  <c r="AH55" i="6"/>
  <c r="AG55" i="6"/>
  <c r="AF55" i="6"/>
  <c r="AC55" i="6"/>
  <c r="O55" i="6"/>
  <c r="AI54" i="6"/>
  <c r="AH54" i="6"/>
  <c r="AG54" i="6"/>
  <c r="AF54" i="6"/>
  <c r="AC54" i="6"/>
  <c r="AJ54" i="6" s="1"/>
  <c r="O54" i="6"/>
  <c r="AI53" i="6"/>
  <c r="AH53" i="6"/>
  <c r="AG53" i="6"/>
  <c r="AF53" i="6"/>
  <c r="AC53" i="6"/>
  <c r="AJ53" i="6" s="1"/>
  <c r="O53" i="6"/>
  <c r="AI52" i="6"/>
  <c r="AH52" i="6"/>
  <c r="AG52" i="6"/>
  <c r="AF52" i="6"/>
  <c r="AC52" i="6"/>
  <c r="O52" i="6"/>
  <c r="AI51" i="6"/>
  <c r="AH51" i="6"/>
  <c r="AG51" i="6"/>
  <c r="AF51" i="6"/>
  <c r="AC51" i="6"/>
  <c r="O51" i="6"/>
  <c r="AI50" i="6"/>
  <c r="AH50" i="6"/>
  <c r="AG50" i="6"/>
  <c r="AF50" i="6"/>
  <c r="AC50" i="6"/>
  <c r="AD50" i="6" s="1"/>
  <c r="AK50" i="6" s="1"/>
  <c r="O50" i="6"/>
  <c r="AI49" i="6"/>
  <c r="AH49" i="6"/>
  <c r="AG49" i="6"/>
  <c r="AF49" i="6"/>
  <c r="AC49" i="6"/>
  <c r="O49" i="6"/>
  <c r="AI48" i="6"/>
  <c r="AH48" i="6"/>
  <c r="AG48" i="6"/>
  <c r="AF48" i="6"/>
  <c r="AC48" i="6"/>
  <c r="O48" i="6"/>
  <c r="AI47" i="6"/>
  <c r="AH47" i="6"/>
  <c r="AG47" i="6"/>
  <c r="AF47" i="6"/>
  <c r="AC47" i="6"/>
  <c r="O47" i="6"/>
  <c r="AI46" i="6"/>
  <c r="AH46" i="6"/>
  <c r="AG46" i="6"/>
  <c r="AF46" i="6"/>
  <c r="AC46" i="6"/>
  <c r="O46" i="6"/>
  <c r="AI45" i="6"/>
  <c r="AH45" i="6"/>
  <c r="AG45" i="6"/>
  <c r="AF45" i="6"/>
  <c r="AC45" i="6"/>
  <c r="O45" i="6"/>
  <c r="AI44" i="6"/>
  <c r="AH44" i="6"/>
  <c r="AG44" i="6"/>
  <c r="AF44" i="6"/>
  <c r="AC44" i="6"/>
  <c r="AJ44" i="6" s="1"/>
  <c r="O44" i="6"/>
  <c r="AI43" i="6"/>
  <c r="AH43" i="6"/>
  <c r="AG43" i="6"/>
  <c r="AF43" i="6"/>
  <c r="AC43" i="6"/>
  <c r="O43" i="6"/>
  <c r="AI42" i="6"/>
  <c r="AH42" i="6"/>
  <c r="AG42" i="6"/>
  <c r="AF42" i="6"/>
  <c r="AC42" i="6"/>
  <c r="AJ42" i="6" s="1"/>
  <c r="O42" i="6"/>
  <c r="AI41" i="6"/>
  <c r="AH41" i="6"/>
  <c r="AG41" i="6"/>
  <c r="AF41" i="6"/>
  <c r="AC41" i="6"/>
  <c r="O41" i="6"/>
  <c r="AI40" i="6"/>
  <c r="AH40" i="6"/>
  <c r="AG40" i="6"/>
  <c r="AF40" i="6"/>
  <c r="AC40" i="6"/>
  <c r="O40" i="6"/>
  <c r="AI39" i="6"/>
  <c r="AH39" i="6"/>
  <c r="AG39" i="6"/>
  <c r="AF39" i="6"/>
  <c r="AC39" i="6"/>
  <c r="O39" i="6"/>
  <c r="AI38" i="6"/>
  <c r="AH38" i="6"/>
  <c r="AG38" i="6"/>
  <c r="AF38" i="6"/>
  <c r="AC38" i="6"/>
  <c r="O38" i="6"/>
  <c r="AI37" i="6"/>
  <c r="AH37" i="6"/>
  <c r="AG37" i="6"/>
  <c r="AF37" i="6"/>
  <c r="AC37" i="6"/>
  <c r="O37" i="6"/>
  <c r="AI36" i="6"/>
  <c r="AH36" i="6"/>
  <c r="AG36" i="6"/>
  <c r="AF36" i="6"/>
  <c r="AC36" i="6"/>
  <c r="AD36" i="6" s="1"/>
  <c r="AK36" i="6" s="1"/>
  <c r="O36" i="6"/>
  <c r="AI35" i="6"/>
  <c r="AH35" i="6"/>
  <c r="AG35" i="6"/>
  <c r="AF35" i="6"/>
  <c r="AC35" i="6"/>
  <c r="O35" i="6"/>
  <c r="AI34" i="6"/>
  <c r="AH34" i="6"/>
  <c r="AG34" i="6"/>
  <c r="AF34" i="6"/>
  <c r="AC34" i="6"/>
  <c r="AD34" i="6" s="1"/>
  <c r="AK34" i="6" s="1"/>
  <c r="O34" i="6"/>
  <c r="AI33" i="6"/>
  <c r="AH33" i="6"/>
  <c r="AG33" i="6"/>
  <c r="AF33" i="6"/>
  <c r="AC33" i="6"/>
  <c r="AJ33" i="6" s="1"/>
  <c r="O33" i="6"/>
  <c r="AI32" i="6"/>
  <c r="AH32" i="6"/>
  <c r="AG32" i="6"/>
  <c r="AF32" i="6"/>
  <c r="AC32" i="6"/>
  <c r="AD32" i="6" s="1"/>
  <c r="AK32" i="6" s="1"/>
  <c r="O32" i="6"/>
  <c r="AI31" i="6"/>
  <c r="AH31" i="6"/>
  <c r="AG31" i="6"/>
  <c r="AF31" i="6"/>
  <c r="AC31" i="6"/>
  <c r="O31" i="6"/>
  <c r="AI30" i="6"/>
  <c r="AH30" i="6"/>
  <c r="AG30" i="6"/>
  <c r="AF30" i="6"/>
  <c r="AC30" i="6"/>
  <c r="O30" i="6"/>
  <c r="AI29" i="6"/>
  <c r="AH29" i="6"/>
  <c r="AG29" i="6"/>
  <c r="AF29" i="6"/>
  <c r="AC29" i="6"/>
  <c r="O29" i="6"/>
  <c r="AI28" i="6"/>
  <c r="AH28" i="6"/>
  <c r="AG28" i="6"/>
  <c r="AF28" i="6"/>
  <c r="AC28" i="6"/>
  <c r="AD28" i="6" s="1"/>
  <c r="AK28" i="6" s="1"/>
  <c r="O28" i="6"/>
  <c r="AI27" i="6"/>
  <c r="AH27" i="6"/>
  <c r="AG27" i="6"/>
  <c r="AF27" i="6"/>
  <c r="AC27" i="6"/>
  <c r="AD27" i="6" s="1"/>
  <c r="AK27" i="6" s="1"/>
  <c r="O27" i="6"/>
  <c r="AI26" i="6"/>
  <c r="AH26" i="6"/>
  <c r="AG26" i="6"/>
  <c r="AF26" i="6"/>
  <c r="AC26" i="6"/>
  <c r="AD26" i="6" s="1"/>
  <c r="AK26" i="6" s="1"/>
  <c r="O26" i="6"/>
  <c r="AI25" i="6"/>
  <c r="AH25" i="6"/>
  <c r="AG25" i="6"/>
  <c r="AF25" i="6"/>
  <c r="AC25" i="6"/>
  <c r="AD25" i="6" s="1"/>
  <c r="AK25" i="6" s="1"/>
  <c r="O25" i="6"/>
  <c r="AI24" i="6"/>
  <c r="AH24" i="6"/>
  <c r="AG24" i="6"/>
  <c r="AF24" i="6"/>
  <c r="AC24" i="6"/>
  <c r="AJ24" i="6" s="1"/>
  <c r="O24" i="6"/>
  <c r="AI23" i="6"/>
  <c r="AH23" i="6"/>
  <c r="AG23" i="6"/>
  <c r="AF23" i="6"/>
  <c r="AC23" i="6"/>
  <c r="O23" i="6"/>
  <c r="AI22" i="6"/>
  <c r="AH22" i="6"/>
  <c r="AG22" i="6"/>
  <c r="AF22" i="6"/>
  <c r="AC22" i="6"/>
  <c r="O22" i="6"/>
  <c r="AI21" i="6"/>
  <c r="AH21" i="6"/>
  <c r="AG21" i="6"/>
  <c r="AF21" i="6"/>
  <c r="AC21" i="6"/>
  <c r="O21" i="6"/>
  <c r="AI20" i="6"/>
  <c r="AH20" i="6"/>
  <c r="AG20" i="6"/>
  <c r="AF20" i="6"/>
  <c r="AC20" i="6"/>
  <c r="AJ20" i="6" s="1"/>
  <c r="O20" i="6"/>
  <c r="AI19" i="6"/>
  <c r="AH19" i="6"/>
  <c r="AG19" i="6"/>
  <c r="AF19" i="6"/>
  <c r="AC19" i="6"/>
  <c r="O19" i="6"/>
  <c r="AI18" i="6"/>
  <c r="AH18" i="6"/>
  <c r="AG18" i="6"/>
  <c r="AF18" i="6"/>
  <c r="AC18" i="6"/>
  <c r="AJ18" i="6" s="1"/>
  <c r="O18" i="6"/>
  <c r="AI17" i="6"/>
  <c r="AH17" i="6"/>
  <c r="AG17" i="6"/>
  <c r="AF17" i="6"/>
  <c r="AC17" i="6"/>
  <c r="AD17" i="6" s="1"/>
  <c r="AK17" i="6" s="1"/>
  <c r="O17" i="6"/>
  <c r="AI16" i="6"/>
  <c r="AH16" i="6"/>
  <c r="AG16" i="6"/>
  <c r="AF16" i="6"/>
  <c r="AC16" i="6"/>
  <c r="AD16" i="6" s="1"/>
  <c r="AK16" i="6" s="1"/>
  <c r="O16" i="6"/>
  <c r="AI15" i="6"/>
  <c r="AH15" i="6"/>
  <c r="AG15" i="6"/>
  <c r="AF15" i="6"/>
  <c r="AC15" i="6"/>
  <c r="O15" i="6"/>
  <c r="AI14" i="6"/>
  <c r="AH14" i="6"/>
  <c r="AG14" i="6"/>
  <c r="AF14" i="6"/>
  <c r="AC14" i="6"/>
  <c r="O14" i="6"/>
  <c r="AI13" i="6"/>
  <c r="AH13" i="6"/>
  <c r="AG13" i="6"/>
  <c r="AF13" i="6"/>
  <c r="AC13" i="6"/>
  <c r="O13" i="6"/>
  <c r="AI12" i="6"/>
  <c r="AH12" i="6"/>
  <c r="AG12" i="6"/>
  <c r="AF12" i="6"/>
  <c r="AC12" i="6"/>
  <c r="O12" i="6"/>
  <c r="AI11" i="6"/>
  <c r="AH11" i="6"/>
  <c r="AG11" i="6"/>
  <c r="AF11" i="6"/>
  <c r="AC11" i="6"/>
  <c r="AD11" i="6" s="1"/>
  <c r="O11" i="6"/>
  <c r="H10" i="6"/>
  <c r="G10" i="6"/>
  <c r="B10" i="6"/>
  <c r="B11" i="6" s="1"/>
  <c r="B12" i="6" s="1"/>
  <c r="B13" i="6" s="1"/>
  <c r="B14" i="6" s="1"/>
  <c r="B15" i="6" s="1"/>
  <c r="B16" i="6" s="1"/>
  <c r="B17" i="6" s="1"/>
  <c r="B2" i="6" a="1"/>
  <c r="B2" i="6" s="1"/>
  <c r="AJ106" i="6"/>
  <c r="A3" i="4"/>
  <c r="B6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08" i="3"/>
  <c r="AC509" i="3"/>
  <c r="AD509" i="3"/>
  <c r="AE509" i="3"/>
  <c r="AF509" i="3"/>
  <c r="AC510" i="3"/>
  <c r="AD510" i="3"/>
  <c r="AE510" i="3"/>
  <c r="AF510" i="3"/>
  <c r="AC511" i="3"/>
  <c r="AD511" i="3"/>
  <c r="AE511" i="3"/>
  <c r="AF511" i="3"/>
  <c r="AC512" i="3"/>
  <c r="AD512" i="3"/>
  <c r="AE512" i="3"/>
  <c r="AF512" i="3"/>
  <c r="AC513" i="3"/>
  <c r="AD513" i="3"/>
  <c r="AE513" i="3"/>
  <c r="AF513" i="3"/>
  <c r="AC514" i="3"/>
  <c r="AD514" i="3"/>
  <c r="AE514" i="3"/>
  <c r="AF514" i="3"/>
  <c r="AC515" i="3"/>
  <c r="AD515" i="3"/>
  <c r="AE515" i="3"/>
  <c r="AF515" i="3"/>
  <c r="AC516" i="3"/>
  <c r="AD516" i="3"/>
  <c r="AE516" i="3"/>
  <c r="AF516" i="3"/>
  <c r="AC517" i="3"/>
  <c r="AD517" i="3"/>
  <c r="AE517" i="3"/>
  <c r="AF517" i="3"/>
  <c r="AC518" i="3"/>
  <c r="AD518" i="3"/>
  <c r="AE518" i="3"/>
  <c r="AF518" i="3"/>
  <c r="AC519" i="3"/>
  <c r="AD519" i="3"/>
  <c r="AE519" i="3"/>
  <c r="AF519" i="3"/>
  <c r="AC520" i="3"/>
  <c r="AD520" i="3"/>
  <c r="AE520" i="3"/>
  <c r="AF520" i="3"/>
  <c r="AC521" i="3"/>
  <c r="AD521" i="3"/>
  <c r="AE521" i="3"/>
  <c r="AF521" i="3"/>
  <c r="AC522" i="3"/>
  <c r="AD522" i="3"/>
  <c r="AE522" i="3"/>
  <c r="AF522" i="3"/>
  <c r="AC523" i="3"/>
  <c r="AD523" i="3"/>
  <c r="AE523" i="3"/>
  <c r="AF523" i="3"/>
  <c r="AC524" i="3"/>
  <c r="AD524" i="3"/>
  <c r="AE524" i="3"/>
  <c r="AF524" i="3"/>
  <c r="AC525" i="3"/>
  <c r="AD525" i="3"/>
  <c r="AE525" i="3"/>
  <c r="AF525" i="3"/>
  <c r="AC526" i="3"/>
  <c r="AD526" i="3"/>
  <c r="AE526" i="3"/>
  <c r="AF526" i="3"/>
  <c r="AC527" i="3"/>
  <c r="AD527" i="3"/>
  <c r="AE527" i="3"/>
  <c r="AF527" i="3"/>
  <c r="AC528" i="3"/>
  <c r="AD528" i="3"/>
  <c r="AE528" i="3"/>
  <c r="AF528" i="3"/>
  <c r="AC529" i="3"/>
  <c r="AD529" i="3"/>
  <c r="AE529" i="3"/>
  <c r="AF529" i="3"/>
  <c r="AC530" i="3"/>
  <c r="AD530" i="3"/>
  <c r="AE530" i="3"/>
  <c r="AF530" i="3"/>
  <c r="AC531" i="3"/>
  <c r="AD531" i="3"/>
  <c r="AE531" i="3"/>
  <c r="AF531" i="3"/>
  <c r="AC532" i="3"/>
  <c r="AD532" i="3"/>
  <c r="AE532" i="3"/>
  <c r="AF532" i="3"/>
  <c r="AC533" i="3"/>
  <c r="AD533" i="3"/>
  <c r="AE533" i="3"/>
  <c r="AF533" i="3"/>
  <c r="AC534" i="3"/>
  <c r="AD534" i="3"/>
  <c r="AE534" i="3"/>
  <c r="AF534" i="3"/>
  <c r="AC535" i="3"/>
  <c r="AD535" i="3"/>
  <c r="AE535" i="3"/>
  <c r="AF535" i="3"/>
  <c r="AC536" i="3"/>
  <c r="AD536" i="3"/>
  <c r="AE536" i="3"/>
  <c r="AF536" i="3"/>
  <c r="AC537" i="3"/>
  <c r="AD537" i="3"/>
  <c r="AE537" i="3"/>
  <c r="AF537" i="3"/>
  <c r="AC538" i="3"/>
  <c r="AD538" i="3"/>
  <c r="AE538" i="3"/>
  <c r="AF538" i="3"/>
  <c r="AC539" i="3"/>
  <c r="AD539" i="3"/>
  <c r="AE539" i="3"/>
  <c r="AF539" i="3"/>
  <c r="AC540" i="3"/>
  <c r="AD540" i="3"/>
  <c r="AE540" i="3"/>
  <c r="AF540" i="3"/>
  <c r="AD541" i="3"/>
  <c r="AE541" i="3"/>
  <c r="AF541" i="3"/>
  <c r="AD542" i="3"/>
  <c r="AE542" i="3"/>
  <c r="AF542" i="3"/>
  <c r="AD543" i="3"/>
  <c r="AE543" i="3"/>
  <c r="AF543" i="3"/>
  <c r="AC544" i="3"/>
  <c r="AD544" i="3"/>
  <c r="AE544" i="3"/>
  <c r="AF544" i="3"/>
  <c r="AC545" i="3"/>
  <c r="AD545" i="3"/>
  <c r="AE545" i="3"/>
  <c r="AF545" i="3"/>
  <c r="AC546" i="3"/>
  <c r="AD546" i="3"/>
  <c r="AE546" i="3"/>
  <c r="AF546" i="3"/>
  <c r="AC547" i="3"/>
  <c r="AD547" i="3"/>
  <c r="AE547" i="3"/>
  <c r="AF547" i="3"/>
  <c r="AC548" i="3"/>
  <c r="AD548" i="3"/>
  <c r="AE548" i="3"/>
  <c r="AF548" i="3"/>
  <c r="AC549" i="3"/>
  <c r="AD549" i="3"/>
  <c r="AE549" i="3"/>
  <c r="AF549" i="3"/>
  <c r="AC550" i="3"/>
  <c r="AD550" i="3"/>
  <c r="AE550" i="3"/>
  <c r="AF550" i="3"/>
  <c r="AC551" i="3"/>
  <c r="AD551" i="3"/>
  <c r="AE551" i="3"/>
  <c r="AF551" i="3"/>
  <c r="AC552" i="3"/>
  <c r="AD552" i="3"/>
  <c r="AE552" i="3"/>
  <c r="AF552" i="3"/>
  <c r="AC553" i="3"/>
  <c r="AD553" i="3"/>
  <c r="AE553" i="3"/>
  <c r="AF553" i="3"/>
  <c r="AC554" i="3"/>
  <c r="AD554" i="3"/>
  <c r="AE554" i="3"/>
  <c r="AF554" i="3"/>
  <c r="AC555" i="3"/>
  <c r="AD555" i="3"/>
  <c r="AE555" i="3"/>
  <c r="AF555" i="3"/>
  <c r="AC556" i="3"/>
  <c r="AD556" i="3"/>
  <c r="AE556" i="3"/>
  <c r="AF556" i="3"/>
  <c r="AC557" i="3"/>
  <c r="AD557" i="3"/>
  <c r="AE557" i="3"/>
  <c r="AF557" i="3"/>
  <c r="AC558" i="3"/>
  <c r="AD558" i="3"/>
  <c r="AE558" i="3"/>
  <c r="AF558" i="3"/>
  <c r="AC559" i="3"/>
  <c r="AD559" i="3"/>
  <c r="AE559" i="3"/>
  <c r="AF559" i="3"/>
  <c r="AC560" i="3"/>
  <c r="AD560" i="3"/>
  <c r="AE560" i="3"/>
  <c r="AF560" i="3"/>
  <c r="AC561" i="3"/>
  <c r="AD561" i="3"/>
  <c r="AE561" i="3"/>
  <c r="AF561" i="3"/>
  <c r="AC562" i="3"/>
  <c r="AD562" i="3"/>
  <c r="AE562" i="3"/>
  <c r="AF562" i="3"/>
  <c r="AC563" i="3"/>
  <c r="AD563" i="3"/>
  <c r="AE563" i="3"/>
  <c r="AF563" i="3"/>
  <c r="AC564" i="3"/>
  <c r="AD564" i="3"/>
  <c r="AE564" i="3"/>
  <c r="AF564" i="3"/>
  <c r="AC565" i="3"/>
  <c r="AD565" i="3"/>
  <c r="AE565" i="3"/>
  <c r="AF565" i="3"/>
  <c r="AC566" i="3"/>
  <c r="AD566" i="3"/>
  <c r="AE566" i="3"/>
  <c r="AF566" i="3"/>
  <c r="AC567" i="3"/>
  <c r="AD567" i="3"/>
  <c r="AE567" i="3"/>
  <c r="AF567" i="3"/>
  <c r="AC568" i="3"/>
  <c r="AD568" i="3"/>
  <c r="AE568" i="3"/>
  <c r="AF568" i="3"/>
  <c r="AC569" i="3"/>
  <c r="AD569" i="3"/>
  <c r="AE569" i="3"/>
  <c r="AF569" i="3"/>
  <c r="AC570" i="3"/>
  <c r="AD570" i="3"/>
  <c r="AE570" i="3"/>
  <c r="AF570" i="3"/>
  <c r="AC571" i="3"/>
  <c r="AD571" i="3"/>
  <c r="AE571" i="3"/>
  <c r="AF571" i="3"/>
  <c r="AC572" i="3"/>
  <c r="AD572" i="3"/>
  <c r="AE572" i="3"/>
  <c r="AF572" i="3"/>
  <c r="AC573" i="3"/>
  <c r="AD573" i="3"/>
  <c r="AE573" i="3"/>
  <c r="AF573" i="3"/>
  <c r="AC574" i="3"/>
  <c r="AD574" i="3"/>
  <c r="AE574" i="3"/>
  <c r="AF574" i="3"/>
  <c r="AC575" i="3"/>
  <c r="AD575" i="3"/>
  <c r="AE575" i="3"/>
  <c r="AF575" i="3"/>
  <c r="AC576" i="3"/>
  <c r="AD576" i="3"/>
  <c r="AE576" i="3"/>
  <c r="AF576" i="3"/>
  <c r="AC577" i="3"/>
  <c r="AD577" i="3"/>
  <c r="AE577" i="3"/>
  <c r="AF577" i="3"/>
  <c r="AC508" i="3"/>
  <c r="AE508" i="3"/>
  <c r="S18" i="3"/>
  <c r="T18" i="3"/>
  <c r="S19" i="3"/>
  <c r="T19" i="3"/>
  <c r="S20" i="3"/>
  <c r="T20" i="3"/>
  <c r="S21" i="3"/>
  <c r="T21" i="3"/>
  <c r="S22" i="3"/>
  <c r="T22" i="3"/>
  <c r="S23" i="3"/>
  <c r="T23" i="3"/>
  <c r="S24" i="3"/>
  <c r="T24" i="3"/>
  <c r="S25" i="3"/>
  <c r="T25" i="3"/>
  <c r="S26" i="3"/>
  <c r="T26" i="3"/>
  <c r="S27" i="3"/>
  <c r="T27" i="3"/>
  <c r="S28" i="3"/>
  <c r="T28" i="3"/>
  <c r="S29" i="3"/>
  <c r="T29" i="3"/>
  <c r="S30" i="3"/>
  <c r="T30" i="3"/>
  <c r="S31" i="3"/>
  <c r="T31" i="3"/>
  <c r="S32" i="3"/>
  <c r="T32" i="3"/>
  <c r="S33" i="3"/>
  <c r="T33" i="3"/>
  <c r="S34" i="3"/>
  <c r="T34" i="3"/>
  <c r="S35" i="3"/>
  <c r="T35" i="3"/>
  <c r="S36" i="3"/>
  <c r="T36" i="3"/>
  <c r="S37" i="3"/>
  <c r="T37" i="3"/>
  <c r="S38" i="3"/>
  <c r="T38" i="3"/>
  <c r="S39" i="3"/>
  <c r="T39" i="3"/>
  <c r="S40" i="3"/>
  <c r="T40" i="3"/>
  <c r="S41" i="3"/>
  <c r="T41" i="3"/>
  <c r="S42" i="3"/>
  <c r="T42" i="3"/>
  <c r="S43" i="3"/>
  <c r="T43" i="3"/>
  <c r="S44" i="3"/>
  <c r="T44" i="3"/>
  <c r="S45" i="3"/>
  <c r="T45" i="3"/>
  <c r="S46" i="3"/>
  <c r="T46" i="3"/>
  <c r="S47" i="3"/>
  <c r="T47" i="3"/>
  <c r="S48" i="3"/>
  <c r="T48" i="3"/>
  <c r="S49" i="3"/>
  <c r="T49" i="3"/>
  <c r="S50" i="3"/>
  <c r="T50" i="3"/>
  <c r="S51" i="3"/>
  <c r="T51" i="3"/>
  <c r="S52" i="3"/>
  <c r="T52" i="3"/>
  <c r="S53" i="3"/>
  <c r="T53" i="3"/>
  <c r="S54" i="3"/>
  <c r="T54" i="3"/>
  <c r="S55" i="3"/>
  <c r="T55" i="3"/>
  <c r="S56" i="3"/>
  <c r="T56" i="3"/>
  <c r="S57" i="3"/>
  <c r="T57" i="3"/>
  <c r="S58" i="3"/>
  <c r="T58" i="3"/>
  <c r="S59" i="3"/>
  <c r="T59" i="3"/>
  <c r="S60" i="3"/>
  <c r="T60" i="3"/>
  <c r="S61" i="3"/>
  <c r="T61" i="3"/>
  <c r="S62" i="3"/>
  <c r="T62" i="3"/>
  <c r="S63" i="3"/>
  <c r="T63" i="3"/>
  <c r="S64" i="3"/>
  <c r="T64" i="3"/>
  <c r="S65" i="3"/>
  <c r="T65" i="3"/>
  <c r="S66" i="3"/>
  <c r="T66" i="3"/>
  <c r="S67" i="3"/>
  <c r="T67" i="3"/>
  <c r="S68" i="3"/>
  <c r="T68" i="3"/>
  <c r="S69" i="3"/>
  <c r="T69" i="3"/>
  <c r="S70" i="3"/>
  <c r="T70" i="3"/>
  <c r="S71" i="3"/>
  <c r="T71" i="3"/>
  <c r="S72" i="3"/>
  <c r="T72" i="3"/>
  <c r="S73" i="3"/>
  <c r="T73" i="3"/>
  <c r="S74" i="3"/>
  <c r="T74" i="3"/>
  <c r="S75" i="3"/>
  <c r="T75" i="3"/>
  <c r="S76" i="3"/>
  <c r="T76" i="3"/>
  <c r="S77" i="3"/>
  <c r="T77" i="3"/>
  <c r="S78" i="3"/>
  <c r="T78" i="3"/>
  <c r="S79" i="3"/>
  <c r="T79" i="3"/>
  <c r="S80" i="3"/>
  <c r="T80" i="3"/>
  <c r="S81" i="3"/>
  <c r="T81" i="3"/>
  <c r="S82" i="3"/>
  <c r="T82" i="3"/>
  <c r="S83" i="3"/>
  <c r="T83" i="3"/>
  <c r="S84" i="3"/>
  <c r="T84" i="3"/>
  <c r="S85" i="3"/>
  <c r="T85" i="3"/>
  <c r="S86" i="3"/>
  <c r="T86" i="3"/>
  <c r="S87" i="3"/>
  <c r="T87" i="3"/>
  <c r="S88" i="3"/>
  <c r="T88" i="3"/>
  <c r="S89" i="3"/>
  <c r="T89" i="3"/>
  <c r="S90" i="3"/>
  <c r="T90" i="3"/>
  <c r="S91" i="3"/>
  <c r="T91" i="3"/>
  <c r="S92" i="3"/>
  <c r="T92" i="3"/>
  <c r="S93" i="3"/>
  <c r="T93" i="3"/>
  <c r="S94" i="3"/>
  <c r="T94" i="3"/>
  <c r="S95" i="3"/>
  <c r="T95" i="3"/>
  <c r="S96" i="3"/>
  <c r="T96" i="3"/>
  <c r="S97" i="3"/>
  <c r="T97" i="3"/>
  <c r="S98" i="3"/>
  <c r="T98" i="3"/>
  <c r="S99" i="3"/>
  <c r="T99" i="3"/>
  <c r="S100" i="3"/>
  <c r="T100" i="3"/>
  <c r="S101" i="3"/>
  <c r="T101" i="3"/>
  <c r="S102" i="3"/>
  <c r="T102" i="3"/>
  <c r="S103" i="3"/>
  <c r="T103" i="3"/>
  <c r="S104" i="3"/>
  <c r="T104" i="3"/>
  <c r="S105" i="3"/>
  <c r="T105" i="3"/>
  <c r="S106" i="3"/>
  <c r="T106" i="3"/>
  <c r="S107" i="3"/>
  <c r="T107" i="3"/>
  <c r="S108" i="3"/>
  <c r="T108" i="3"/>
  <c r="S109" i="3"/>
  <c r="T109" i="3"/>
  <c r="S110" i="3"/>
  <c r="T110" i="3"/>
  <c r="S111" i="3"/>
  <c r="T111" i="3"/>
  <c r="S112" i="3"/>
  <c r="T112" i="3"/>
  <c r="S113" i="3"/>
  <c r="T113" i="3"/>
  <c r="S114" i="3"/>
  <c r="T114" i="3"/>
  <c r="S115" i="3"/>
  <c r="T115" i="3"/>
  <c r="S116" i="3"/>
  <c r="T116" i="3"/>
  <c r="S117" i="3"/>
  <c r="T117" i="3"/>
  <c r="S118" i="3"/>
  <c r="T118" i="3"/>
  <c r="S119" i="3"/>
  <c r="T119" i="3"/>
  <c r="S120" i="3"/>
  <c r="T120" i="3"/>
  <c r="S121" i="3"/>
  <c r="T121" i="3"/>
  <c r="S122" i="3"/>
  <c r="T122" i="3"/>
  <c r="S123" i="3"/>
  <c r="T123" i="3"/>
  <c r="S124" i="3"/>
  <c r="T124" i="3"/>
  <c r="S125" i="3"/>
  <c r="T125" i="3"/>
  <c r="S126" i="3"/>
  <c r="T126" i="3"/>
  <c r="S127" i="3"/>
  <c r="T127" i="3"/>
  <c r="S128" i="3"/>
  <c r="T128" i="3"/>
  <c r="S129" i="3"/>
  <c r="T129" i="3"/>
  <c r="S130" i="3"/>
  <c r="T130" i="3"/>
  <c r="S131" i="3"/>
  <c r="T131" i="3"/>
  <c r="S132" i="3"/>
  <c r="T132" i="3"/>
  <c r="S133" i="3"/>
  <c r="T133" i="3"/>
  <c r="S134" i="3"/>
  <c r="T134" i="3"/>
  <c r="S135" i="3"/>
  <c r="T135" i="3"/>
  <c r="S136" i="3"/>
  <c r="T136" i="3"/>
  <c r="S137" i="3"/>
  <c r="T137" i="3"/>
  <c r="S138" i="3"/>
  <c r="T138" i="3"/>
  <c r="S139" i="3"/>
  <c r="T139" i="3"/>
  <c r="S140" i="3"/>
  <c r="T140" i="3"/>
  <c r="S141" i="3"/>
  <c r="T141" i="3"/>
  <c r="S142" i="3"/>
  <c r="T142" i="3"/>
  <c r="S143" i="3"/>
  <c r="T143" i="3"/>
  <c r="S144" i="3"/>
  <c r="T144" i="3"/>
  <c r="S145" i="3"/>
  <c r="T145" i="3"/>
  <c r="S146" i="3"/>
  <c r="T146" i="3"/>
  <c r="S147" i="3"/>
  <c r="T147" i="3"/>
  <c r="S148" i="3"/>
  <c r="T148" i="3"/>
  <c r="S149" i="3"/>
  <c r="T149" i="3"/>
  <c r="S150" i="3"/>
  <c r="T150" i="3"/>
  <c r="S151" i="3"/>
  <c r="T151" i="3"/>
  <c r="S152" i="3"/>
  <c r="T152" i="3"/>
  <c r="S153" i="3"/>
  <c r="T153" i="3"/>
  <c r="S154" i="3"/>
  <c r="T154" i="3"/>
  <c r="S155" i="3"/>
  <c r="T155" i="3"/>
  <c r="S156" i="3"/>
  <c r="T156" i="3"/>
  <c r="S157" i="3"/>
  <c r="T157" i="3"/>
  <c r="S158" i="3"/>
  <c r="T158" i="3"/>
  <c r="S159" i="3"/>
  <c r="T159" i="3"/>
  <c r="S160" i="3"/>
  <c r="T160" i="3"/>
  <c r="S161" i="3"/>
  <c r="T161" i="3"/>
  <c r="S162" i="3"/>
  <c r="T162" i="3"/>
  <c r="S163" i="3"/>
  <c r="T163" i="3"/>
  <c r="S164" i="3"/>
  <c r="T164" i="3"/>
  <c r="S165" i="3"/>
  <c r="T165" i="3"/>
  <c r="S166" i="3"/>
  <c r="T166" i="3"/>
  <c r="S167" i="3"/>
  <c r="T167" i="3"/>
  <c r="S168" i="3"/>
  <c r="T168" i="3"/>
  <c r="S169" i="3"/>
  <c r="T169" i="3"/>
  <c r="S170" i="3"/>
  <c r="T170" i="3"/>
  <c r="S171" i="3"/>
  <c r="T171" i="3"/>
  <c r="S172" i="3"/>
  <c r="T172" i="3"/>
  <c r="S173" i="3"/>
  <c r="T173" i="3"/>
  <c r="S174" i="3"/>
  <c r="T174" i="3"/>
  <c r="S175" i="3"/>
  <c r="T175" i="3"/>
  <c r="S176" i="3"/>
  <c r="T176" i="3"/>
  <c r="S177" i="3"/>
  <c r="T177" i="3"/>
  <c r="S178" i="3"/>
  <c r="T178" i="3"/>
  <c r="S179" i="3"/>
  <c r="T179" i="3"/>
  <c r="S180" i="3"/>
  <c r="T180" i="3"/>
  <c r="S181" i="3"/>
  <c r="T181" i="3"/>
  <c r="S182" i="3"/>
  <c r="T182" i="3"/>
  <c r="S183" i="3"/>
  <c r="T183" i="3"/>
  <c r="S184" i="3"/>
  <c r="T184" i="3"/>
  <c r="S185" i="3"/>
  <c r="T185" i="3"/>
  <c r="S186" i="3"/>
  <c r="T186" i="3"/>
  <c r="S187" i="3"/>
  <c r="T187" i="3"/>
  <c r="S188" i="3"/>
  <c r="T188" i="3"/>
  <c r="S189" i="3"/>
  <c r="T189" i="3"/>
  <c r="S190" i="3"/>
  <c r="T190" i="3"/>
  <c r="S191" i="3"/>
  <c r="T191" i="3"/>
  <c r="S192" i="3"/>
  <c r="T192" i="3"/>
  <c r="S193" i="3"/>
  <c r="T193" i="3"/>
  <c r="S194" i="3"/>
  <c r="T194" i="3"/>
  <c r="S195" i="3"/>
  <c r="T195" i="3"/>
  <c r="S196" i="3"/>
  <c r="T196" i="3"/>
  <c r="S197" i="3"/>
  <c r="T197" i="3"/>
  <c r="S198" i="3"/>
  <c r="T198" i="3"/>
  <c r="S199" i="3"/>
  <c r="T199" i="3"/>
  <c r="S200" i="3"/>
  <c r="T200" i="3"/>
  <c r="S201" i="3"/>
  <c r="T201" i="3"/>
  <c r="S202" i="3"/>
  <c r="T202" i="3"/>
  <c r="S203" i="3"/>
  <c r="T203" i="3"/>
  <c r="S204" i="3"/>
  <c r="T204" i="3"/>
  <c r="S205" i="3"/>
  <c r="T205" i="3"/>
  <c r="S206" i="3"/>
  <c r="T206" i="3"/>
  <c r="S207" i="3"/>
  <c r="T207" i="3"/>
  <c r="S208" i="3"/>
  <c r="T208" i="3"/>
  <c r="S209" i="3"/>
  <c r="T209" i="3"/>
  <c r="S210" i="3"/>
  <c r="T210" i="3"/>
  <c r="S211" i="3"/>
  <c r="T211" i="3"/>
  <c r="S212" i="3"/>
  <c r="T212" i="3"/>
  <c r="S213" i="3"/>
  <c r="T213" i="3"/>
  <c r="S214" i="3"/>
  <c r="T214" i="3"/>
  <c r="S215" i="3"/>
  <c r="T215" i="3"/>
  <c r="S216" i="3"/>
  <c r="T216" i="3"/>
  <c r="S217" i="3"/>
  <c r="T217" i="3"/>
  <c r="S218" i="3"/>
  <c r="T218" i="3"/>
  <c r="S219" i="3"/>
  <c r="T219" i="3"/>
  <c r="S220" i="3"/>
  <c r="T220" i="3"/>
  <c r="S221" i="3"/>
  <c r="T221" i="3"/>
  <c r="S222" i="3"/>
  <c r="T222" i="3"/>
  <c r="S223" i="3"/>
  <c r="T223" i="3"/>
  <c r="S224" i="3"/>
  <c r="T224" i="3"/>
  <c r="S225" i="3"/>
  <c r="T225" i="3"/>
  <c r="S226" i="3"/>
  <c r="T226" i="3"/>
  <c r="S227" i="3"/>
  <c r="T227" i="3"/>
  <c r="S228" i="3"/>
  <c r="T228" i="3"/>
  <c r="S229" i="3"/>
  <c r="T229" i="3"/>
  <c r="S230" i="3"/>
  <c r="T230" i="3"/>
  <c r="S231" i="3"/>
  <c r="T231" i="3"/>
  <c r="S232" i="3"/>
  <c r="T232" i="3"/>
  <c r="S233" i="3"/>
  <c r="T233" i="3"/>
  <c r="S234" i="3"/>
  <c r="T234" i="3"/>
  <c r="S235" i="3"/>
  <c r="T235" i="3"/>
  <c r="S236" i="3"/>
  <c r="T236" i="3"/>
  <c r="S237" i="3"/>
  <c r="T237" i="3"/>
  <c r="S238" i="3"/>
  <c r="T238" i="3"/>
  <c r="S239" i="3"/>
  <c r="T239" i="3"/>
  <c r="S240" i="3"/>
  <c r="T240" i="3"/>
  <c r="S241" i="3"/>
  <c r="T241" i="3"/>
  <c r="S242" i="3"/>
  <c r="T242" i="3"/>
  <c r="S243" i="3"/>
  <c r="T243" i="3"/>
  <c r="S244" i="3"/>
  <c r="T244" i="3"/>
  <c r="S245" i="3"/>
  <c r="T245" i="3"/>
  <c r="S246" i="3"/>
  <c r="T246" i="3"/>
  <c r="S247" i="3"/>
  <c r="T247" i="3"/>
  <c r="S248" i="3"/>
  <c r="T248" i="3"/>
  <c r="S249" i="3"/>
  <c r="T249" i="3"/>
  <c r="S250" i="3"/>
  <c r="T250" i="3"/>
  <c r="S251" i="3"/>
  <c r="T251" i="3"/>
  <c r="S252" i="3"/>
  <c r="T252" i="3"/>
  <c r="S253" i="3"/>
  <c r="T253" i="3"/>
  <c r="S254" i="3"/>
  <c r="T254" i="3"/>
  <c r="T255" i="3"/>
  <c r="S13" i="3"/>
  <c r="T13" i="3"/>
  <c r="S14" i="3"/>
  <c r="T14" i="3"/>
  <c r="S15" i="3"/>
  <c r="T15" i="3"/>
  <c r="S16" i="3"/>
  <c r="T16" i="3"/>
  <c r="S17" i="3"/>
  <c r="T17" i="3"/>
  <c r="T12" i="3"/>
  <c r="S12" i="3"/>
  <c r="T11" i="3"/>
  <c r="S11" i="3"/>
  <c r="D514" i="3"/>
  <c r="D510" i="3"/>
  <c r="C510" i="3"/>
  <c r="H10" i="3"/>
  <c r="L11" i="3" s="1"/>
  <c r="G10" i="3"/>
  <c r="J11" i="3" s="1"/>
  <c r="A509" i="3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I500" i="3"/>
  <c r="AH500" i="3"/>
  <c r="AG500" i="3"/>
  <c r="AF500" i="3"/>
  <c r="AC500" i="3"/>
  <c r="O500" i="3"/>
  <c r="AI499" i="3"/>
  <c r="AH499" i="3"/>
  <c r="AG499" i="3"/>
  <c r="AF499" i="3"/>
  <c r="AC499" i="3"/>
  <c r="AD499" i="3" s="1"/>
  <c r="AK499" i="3" s="1"/>
  <c r="O499" i="3"/>
  <c r="AI498" i="3"/>
  <c r="AH498" i="3"/>
  <c r="AG498" i="3"/>
  <c r="AF498" i="3"/>
  <c r="AC498" i="3"/>
  <c r="AJ498" i="3" s="1"/>
  <c r="O498" i="3"/>
  <c r="AI497" i="3"/>
  <c r="AH497" i="3"/>
  <c r="AG497" i="3"/>
  <c r="AF497" i="3"/>
  <c r="AC497" i="3"/>
  <c r="AJ497" i="3" s="1"/>
  <c r="O497" i="3"/>
  <c r="AI496" i="3"/>
  <c r="AH496" i="3"/>
  <c r="AG496" i="3"/>
  <c r="AF496" i="3"/>
  <c r="AC496" i="3"/>
  <c r="O496" i="3"/>
  <c r="AI495" i="3"/>
  <c r="AH495" i="3"/>
  <c r="AG495" i="3"/>
  <c r="AF495" i="3"/>
  <c r="AC495" i="3"/>
  <c r="AJ495" i="3" s="1"/>
  <c r="O495" i="3"/>
  <c r="AI494" i="3"/>
  <c r="AH494" i="3"/>
  <c r="AG494" i="3"/>
  <c r="AF494" i="3"/>
  <c r="AC494" i="3"/>
  <c r="AJ494" i="3" s="1"/>
  <c r="O494" i="3"/>
  <c r="AI493" i="3"/>
  <c r="AH493" i="3"/>
  <c r="AG493" i="3"/>
  <c r="AF493" i="3"/>
  <c r="AC493" i="3"/>
  <c r="AJ493" i="3" s="1"/>
  <c r="O493" i="3"/>
  <c r="AI492" i="3"/>
  <c r="AH492" i="3"/>
  <c r="AG492" i="3"/>
  <c r="AF492" i="3"/>
  <c r="AC492" i="3"/>
  <c r="AJ492" i="3" s="1"/>
  <c r="O492" i="3"/>
  <c r="AI491" i="3"/>
  <c r="AH491" i="3"/>
  <c r="AG491" i="3"/>
  <c r="AF491" i="3"/>
  <c r="AC491" i="3"/>
  <c r="O491" i="3"/>
  <c r="AI490" i="3"/>
  <c r="AH490" i="3"/>
  <c r="AG490" i="3"/>
  <c r="AF490" i="3"/>
  <c r="AC490" i="3"/>
  <c r="AD490" i="3" s="1"/>
  <c r="AK490" i="3" s="1"/>
  <c r="O490" i="3"/>
  <c r="AI489" i="3"/>
  <c r="AH489" i="3"/>
  <c r="AG489" i="3"/>
  <c r="AF489" i="3"/>
  <c r="AC489" i="3"/>
  <c r="O489" i="3"/>
  <c r="AI488" i="3"/>
  <c r="AH488" i="3"/>
  <c r="AG488" i="3"/>
  <c r="AF488" i="3"/>
  <c r="AC488" i="3"/>
  <c r="O488" i="3"/>
  <c r="AI487" i="3"/>
  <c r="AH487" i="3"/>
  <c r="AG487" i="3"/>
  <c r="AF487" i="3"/>
  <c r="AC487" i="3"/>
  <c r="AJ487" i="3" s="1"/>
  <c r="O487" i="3"/>
  <c r="AI486" i="3"/>
  <c r="AH486" i="3"/>
  <c r="AG486" i="3"/>
  <c r="AF486" i="3"/>
  <c r="AC486" i="3"/>
  <c r="AJ486" i="3" s="1"/>
  <c r="O486" i="3"/>
  <c r="AI485" i="3"/>
  <c r="AH485" i="3"/>
  <c r="AG485" i="3"/>
  <c r="AF485" i="3"/>
  <c r="AC485" i="3"/>
  <c r="AJ485" i="3" s="1"/>
  <c r="O485" i="3"/>
  <c r="AI484" i="3"/>
  <c r="AH484" i="3"/>
  <c r="AG484" i="3"/>
  <c r="AF484" i="3"/>
  <c r="AC484" i="3"/>
  <c r="AJ484" i="3" s="1"/>
  <c r="O484" i="3"/>
  <c r="AI483" i="3"/>
  <c r="AH483" i="3"/>
  <c r="AG483" i="3"/>
  <c r="AF483" i="3"/>
  <c r="AC483" i="3"/>
  <c r="O483" i="3"/>
  <c r="AI482" i="3"/>
  <c r="AH482" i="3"/>
  <c r="AG482" i="3"/>
  <c r="AF482" i="3"/>
  <c r="AC482" i="3"/>
  <c r="AJ482" i="3" s="1"/>
  <c r="O482" i="3"/>
  <c r="AI481" i="3"/>
  <c r="AH481" i="3"/>
  <c r="AG481" i="3"/>
  <c r="AF481" i="3"/>
  <c r="AC481" i="3"/>
  <c r="AJ481" i="3" s="1"/>
  <c r="O481" i="3"/>
  <c r="AI480" i="3"/>
  <c r="AH480" i="3"/>
  <c r="AG480" i="3"/>
  <c r="AF480" i="3"/>
  <c r="AC480" i="3"/>
  <c r="O480" i="3"/>
  <c r="AI479" i="3"/>
  <c r="AH479" i="3"/>
  <c r="AG479" i="3"/>
  <c r="AF479" i="3"/>
  <c r="AC479" i="3"/>
  <c r="AJ479" i="3" s="1"/>
  <c r="O479" i="3"/>
  <c r="AI478" i="3"/>
  <c r="AH478" i="3"/>
  <c r="AG478" i="3"/>
  <c r="AF478" i="3"/>
  <c r="AC478" i="3"/>
  <c r="AD478" i="3" s="1"/>
  <c r="AK478" i="3" s="1"/>
  <c r="O478" i="3"/>
  <c r="AI477" i="3"/>
  <c r="AH477" i="3"/>
  <c r="AG477" i="3"/>
  <c r="AF477" i="3"/>
  <c r="AC477" i="3"/>
  <c r="AJ477" i="3" s="1"/>
  <c r="O477" i="3"/>
  <c r="AI476" i="3"/>
  <c r="AH476" i="3"/>
  <c r="AG476" i="3"/>
  <c r="AF476" i="3"/>
  <c r="AC476" i="3"/>
  <c r="O476" i="3"/>
  <c r="AI475" i="3"/>
  <c r="AH475" i="3"/>
  <c r="AG475" i="3"/>
  <c r="AF475" i="3"/>
  <c r="AC475" i="3"/>
  <c r="AD475" i="3" s="1"/>
  <c r="AK475" i="3" s="1"/>
  <c r="O475" i="3"/>
  <c r="AI474" i="3"/>
  <c r="AH474" i="3"/>
  <c r="AG474" i="3"/>
  <c r="AF474" i="3"/>
  <c r="AC474" i="3"/>
  <c r="AD474" i="3" s="1"/>
  <c r="AK474" i="3" s="1"/>
  <c r="O474" i="3"/>
  <c r="AI473" i="3"/>
  <c r="AH473" i="3"/>
  <c r="AG473" i="3"/>
  <c r="AF473" i="3"/>
  <c r="AC473" i="3"/>
  <c r="AJ473" i="3" s="1"/>
  <c r="O473" i="3"/>
  <c r="AI472" i="3"/>
  <c r="AH472" i="3"/>
  <c r="AG472" i="3"/>
  <c r="AF472" i="3"/>
  <c r="AC472" i="3"/>
  <c r="AJ472" i="3" s="1"/>
  <c r="O472" i="3"/>
  <c r="AI471" i="3"/>
  <c r="AH471" i="3"/>
  <c r="AG471" i="3"/>
  <c r="AF471" i="3"/>
  <c r="AC471" i="3"/>
  <c r="O471" i="3"/>
  <c r="AI470" i="3"/>
  <c r="AH470" i="3"/>
  <c r="AG470" i="3"/>
  <c r="AF470" i="3"/>
  <c r="AC470" i="3"/>
  <c r="O470" i="3"/>
  <c r="AI469" i="3"/>
  <c r="AH469" i="3"/>
  <c r="AG469" i="3"/>
  <c r="AF469" i="3"/>
  <c r="AC469" i="3"/>
  <c r="O469" i="3"/>
  <c r="AI468" i="3"/>
  <c r="AH468" i="3"/>
  <c r="AG468" i="3"/>
  <c r="AF468" i="3"/>
  <c r="AC468" i="3"/>
  <c r="O468" i="3"/>
  <c r="AI467" i="3"/>
  <c r="AH467" i="3"/>
  <c r="AG467" i="3"/>
  <c r="AF467" i="3"/>
  <c r="AC467" i="3"/>
  <c r="AJ467" i="3" s="1"/>
  <c r="O467" i="3"/>
  <c r="AI466" i="3"/>
  <c r="AH466" i="3"/>
  <c r="AG466" i="3"/>
  <c r="AF466" i="3"/>
  <c r="AC466" i="3"/>
  <c r="AJ466" i="3" s="1"/>
  <c r="O466" i="3"/>
  <c r="AI465" i="3"/>
  <c r="AH465" i="3"/>
  <c r="AG465" i="3"/>
  <c r="AF465" i="3"/>
  <c r="AC465" i="3"/>
  <c r="O465" i="3"/>
  <c r="AI464" i="3"/>
  <c r="AH464" i="3"/>
  <c r="AG464" i="3"/>
  <c r="AF464" i="3"/>
  <c r="AC464" i="3"/>
  <c r="AD464" i="3" s="1"/>
  <c r="AK464" i="3" s="1"/>
  <c r="O464" i="3"/>
  <c r="AI463" i="3"/>
  <c r="AH463" i="3"/>
  <c r="AG463" i="3"/>
  <c r="AF463" i="3"/>
  <c r="AC463" i="3"/>
  <c r="O463" i="3"/>
  <c r="AI462" i="3"/>
  <c r="AH462" i="3"/>
  <c r="AG462" i="3"/>
  <c r="AF462" i="3"/>
  <c r="AC462" i="3"/>
  <c r="O462" i="3"/>
  <c r="AI461" i="3"/>
  <c r="AH461" i="3"/>
  <c r="AG461" i="3"/>
  <c r="AF461" i="3"/>
  <c r="AC461" i="3"/>
  <c r="AJ461" i="3" s="1"/>
  <c r="O461" i="3"/>
  <c r="AI460" i="3"/>
  <c r="AH460" i="3"/>
  <c r="AG460" i="3"/>
  <c r="AF460" i="3"/>
  <c r="AC460" i="3"/>
  <c r="AJ460" i="3" s="1"/>
  <c r="O460" i="3"/>
  <c r="AI459" i="3"/>
  <c r="AH459" i="3"/>
  <c r="AG459" i="3"/>
  <c r="AF459" i="3"/>
  <c r="AC459" i="3"/>
  <c r="AJ459" i="3" s="1"/>
  <c r="O459" i="3"/>
  <c r="AI458" i="3"/>
  <c r="AH458" i="3"/>
  <c r="AG458" i="3"/>
  <c r="AF458" i="3"/>
  <c r="AC458" i="3"/>
  <c r="O458" i="3"/>
  <c r="AI457" i="3"/>
  <c r="AH457" i="3"/>
  <c r="AG457" i="3"/>
  <c r="AF457" i="3"/>
  <c r="AC457" i="3"/>
  <c r="AD457" i="3" s="1"/>
  <c r="AK457" i="3" s="1"/>
  <c r="O457" i="3"/>
  <c r="AI456" i="3"/>
  <c r="AH456" i="3"/>
  <c r="AG456" i="3"/>
  <c r="AF456" i="3"/>
  <c r="AC456" i="3"/>
  <c r="AD456" i="3" s="1"/>
  <c r="AK456" i="3" s="1"/>
  <c r="O456" i="3"/>
  <c r="AI455" i="3"/>
  <c r="AH455" i="3"/>
  <c r="AG455" i="3"/>
  <c r="AF455" i="3"/>
  <c r="AC455" i="3"/>
  <c r="AD455" i="3" s="1"/>
  <c r="AK455" i="3" s="1"/>
  <c r="O455" i="3"/>
  <c r="AI454" i="3"/>
  <c r="AH454" i="3"/>
  <c r="AG454" i="3"/>
  <c r="AF454" i="3"/>
  <c r="AC454" i="3"/>
  <c r="AJ454" i="3" s="1"/>
  <c r="O454" i="3"/>
  <c r="AI453" i="3"/>
  <c r="AH453" i="3"/>
  <c r="AG453" i="3"/>
  <c r="AF453" i="3"/>
  <c r="AC453" i="3"/>
  <c r="AJ453" i="3" s="1"/>
  <c r="O453" i="3"/>
  <c r="AI452" i="3"/>
  <c r="AH452" i="3"/>
  <c r="AG452" i="3"/>
  <c r="AF452" i="3"/>
  <c r="AC452" i="3"/>
  <c r="AD452" i="3" s="1"/>
  <c r="AK452" i="3" s="1"/>
  <c r="O452" i="3"/>
  <c r="AI451" i="3"/>
  <c r="AH451" i="3"/>
  <c r="AG451" i="3"/>
  <c r="AF451" i="3"/>
  <c r="AC451" i="3"/>
  <c r="O451" i="3"/>
  <c r="AI450" i="3"/>
  <c r="AH450" i="3"/>
  <c r="AG450" i="3"/>
  <c r="AF450" i="3"/>
  <c r="AC450" i="3"/>
  <c r="AJ450" i="3" s="1"/>
  <c r="O450" i="3"/>
  <c r="AI449" i="3"/>
  <c r="AH449" i="3"/>
  <c r="AG449" i="3"/>
  <c r="AF449" i="3"/>
  <c r="AC449" i="3"/>
  <c r="AD449" i="3" s="1"/>
  <c r="AK449" i="3" s="1"/>
  <c r="O449" i="3"/>
  <c r="AI448" i="3"/>
  <c r="AH448" i="3"/>
  <c r="AG448" i="3"/>
  <c r="AF448" i="3"/>
  <c r="AC448" i="3"/>
  <c r="O448" i="3"/>
  <c r="AI447" i="3"/>
  <c r="AH447" i="3"/>
  <c r="AG447" i="3"/>
  <c r="AF447" i="3"/>
  <c r="AC447" i="3"/>
  <c r="AD447" i="3" s="1"/>
  <c r="O447" i="3"/>
  <c r="AI446" i="3"/>
  <c r="AH446" i="3"/>
  <c r="AG446" i="3"/>
  <c r="AF446" i="3"/>
  <c r="AC446" i="3"/>
  <c r="AJ446" i="3" s="1"/>
  <c r="O446" i="3"/>
  <c r="AI445" i="3"/>
  <c r="AH445" i="3"/>
  <c r="AG445" i="3"/>
  <c r="AF445" i="3"/>
  <c r="AC445" i="3"/>
  <c r="AD445" i="3" s="1"/>
  <c r="AK445" i="3" s="1"/>
  <c r="O445" i="3"/>
  <c r="AI444" i="3"/>
  <c r="AH444" i="3"/>
  <c r="AG444" i="3"/>
  <c r="AF444" i="3"/>
  <c r="AC444" i="3"/>
  <c r="O444" i="3"/>
  <c r="AI443" i="3"/>
  <c r="AH443" i="3"/>
  <c r="AG443" i="3"/>
  <c r="AF443" i="3"/>
  <c r="AC443" i="3"/>
  <c r="O443" i="3"/>
  <c r="AI442" i="3"/>
  <c r="AH442" i="3"/>
  <c r="AG442" i="3"/>
  <c r="AF442" i="3"/>
  <c r="AC442" i="3"/>
  <c r="AD442" i="3" s="1"/>
  <c r="AK442" i="3" s="1"/>
  <c r="O442" i="3"/>
  <c r="AI441" i="3"/>
  <c r="AH441" i="3"/>
  <c r="AG441" i="3"/>
  <c r="AF441" i="3"/>
  <c r="AC441" i="3"/>
  <c r="AJ441" i="3" s="1"/>
  <c r="O441" i="3"/>
  <c r="AI440" i="3"/>
  <c r="AH440" i="3"/>
  <c r="AG440" i="3"/>
  <c r="AF440" i="3"/>
  <c r="AC440" i="3"/>
  <c r="O440" i="3"/>
  <c r="AI439" i="3"/>
  <c r="AH439" i="3"/>
  <c r="AG439" i="3"/>
  <c r="AF439" i="3"/>
  <c r="AC439" i="3"/>
  <c r="O439" i="3"/>
  <c r="AI438" i="3"/>
  <c r="AH438" i="3"/>
  <c r="AG438" i="3"/>
  <c r="AF438" i="3"/>
  <c r="AC438" i="3"/>
  <c r="O438" i="3"/>
  <c r="AI437" i="3"/>
  <c r="AH437" i="3"/>
  <c r="AG437" i="3"/>
  <c r="AF437" i="3"/>
  <c r="AC437" i="3"/>
  <c r="O437" i="3"/>
  <c r="AI436" i="3"/>
  <c r="AH436" i="3"/>
  <c r="AG436" i="3"/>
  <c r="AF436" i="3"/>
  <c r="AC436" i="3"/>
  <c r="O436" i="3"/>
  <c r="AI435" i="3"/>
  <c r="AH435" i="3"/>
  <c r="AG435" i="3"/>
  <c r="AF435" i="3"/>
  <c r="AC435" i="3"/>
  <c r="O435" i="3"/>
  <c r="AI434" i="3"/>
  <c r="AH434" i="3"/>
  <c r="AG434" i="3"/>
  <c r="AF434" i="3"/>
  <c r="AC434" i="3"/>
  <c r="AJ434" i="3" s="1"/>
  <c r="O434" i="3"/>
  <c r="AI433" i="3"/>
  <c r="AH433" i="3"/>
  <c r="AG433" i="3"/>
  <c r="AF433" i="3"/>
  <c r="AC433" i="3"/>
  <c r="AJ433" i="3" s="1"/>
  <c r="O433" i="3"/>
  <c r="AI432" i="3"/>
  <c r="AH432" i="3"/>
  <c r="AG432" i="3"/>
  <c r="AF432" i="3"/>
  <c r="AC432" i="3"/>
  <c r="AJ432" i="3" s="1"/>
  <c r="O432" i="3"/>
  <c r="AI431" i="3"/>
  <c r="AH431" i="3"/>
  <c r="AG431" i="3"/>
  <c r="AF431" i="3"/>
  <c r="AC431" i="3"/>
  <c r="O431" i="3"/>
  <c r="AI430" i="3"/>
  <c r="AH430" i="3"/>
  <c r="AG430" i="3"/>
  <c r="AF430" i="3"/>
  <c r="AC430" i="3"/>
  <c r="AD430" i="3" s="1"/>
  <c r="AK430" i="3" s="1"/>
  <c r="O430" i="3"/>
  <c r="AI429" i="3"/>
  <c r="AH429" i="3"/>
  <c r="AG429" i="3"/>
  <c r="AF429" i="3"/>
  <c r="AC429" i="3"/>
  <c r="AJ429" i="3" s="1"/>
  <c r="O429" i="3"/>
  <c r="AI428" i="3"/>
  <c r="AH428" i="3"/>
  <c r="AG428" i="3"/>
  <c r="AF428" i="3"/>
  <c r="AC428" i="3"/>
  <c r="O428" i="3"/>
  <c r="AI427" i="3"/>
  <c r="AH427" i="3"/>
  <c r="AG427" i="3"/>
  <c r="AF427" i="3"/>
  <c r="AC427" i="3"/>
  <c r="AJ427" i="3" s="1"/>
  <c r="O427" i="3"/>
  <c r="AI426" i="3"/>
  <c r="AH426" i="3"/>
  <c r="AG426" i="3"/>
  <c r="AF426" i="3"/>
  <c r="AC426" i="3"/>
  <c r="O426" i="3"/>
  <c r="AI425" i="3"/>
  <c r="AH425" i="3"/>
  <c r="AG425" i="3"/>
  <c r="AF425" i="3"/>
  <c r="AC425" i="3"/>
  <c r="O425" i="3"/>
  <c r="AI424" i="3"/>
  <c r="AH424" i="3"/>
  <c r="AG424" i="3"/>
  <c r="AF424" i="3"/>
  <c r="AC424" i="3"/>
  <c r="AJ424" i="3" s="1"/>
  <c r="O424" i="3"/>
  <c r="AI423" i="3"/>
  <c r="AH423" i="3"/>
  <c r="AG423" i="3"/>
  <c r="AF423" i="3"/>
  <c r="AC423" i="3"/>
  <c r="AJ423" i="3" s="1"/>
  <c r="O423" i="3"/>
  <c r="AI422" i="3"/>
  <c r="AH422" i="3"/>
  <c r="AG422" i="3"/>
  <c r="AF422" i="3"/>
  <c r="AC422" i="3"/>
  <c r="AJ422" i="3" s="1"/>
  <c r="O422" i="3"/>
  <c r="AI421" i="3"/>
  <c r="AH421" i="3"/>
  <c r="AG421" i="3"/>
  <c r="AF421" i="3"/>
  <c r="AC421" i="3"/>
  <c r="AD421" i="3" s="1"/>
  <c r="AK421" i="3" s="1"/>
  <c r="O421" i="3"/>
  <c r="AI420" i="3"/>
  <c r="AH420" i="3"/>
  <c r="AG420" i="3"/>
  <c r="AF420" i="3"/>
  <c r="AC420" i="3"/>
  <c r="O420" i="3"/>
  <c r="AI419" i="3"/>
  <c r="AH419" i="3"/>
  <c r="AG419" i="3"/>
  <c r="AF419" i="3"/>
  <c r="AC419" i="3"/>
  <c r="AJ419" i="3" s="1"/>
  <c r="O419" i="3"/>
  <c r="AI418" i="3"/>
  <c r="AH418" i="3"/>
  <c r="AG418" i="3"/>
  <c r="AF418" i="3"/>
  <c r="AC418" i="3"/>
  <c r="AJ418" i="3" s="1"/>
  <c r="O418" i="3"/>
  <c r="AI417" i="3"/>
  <c r="AH417" i="3"/>
  <c r="AG417" i="3"/>
  <c r="AF417" i="3"/>
  <c r="AC417" i="3"/>
  <c r="AD417" i="3" s="1"/>
  <c r="AK417" i="3" s="1"/>
  <c r="O417" i="3"/>
  <c r="AI416" i="3"/>
  <c r="AH416" i="3"/>
  <c r="AG416" i="3"/>
  <c r="AF416" i="3"/>
  <c r="AC416" i="3"/>
  <c r="AD416" i="3" s="1"/>
  <c r="AK416" i="3" s="1"/>
  <c r="O416" i="3"/>
  <c r="AI415" i="3"/>
  <c r="AH415" i="3"/>
  <c r="AG415" i="3"/>
  <c r="AF415" i="3"/>
  <c r="AC415" i="3"/>
  <c r="O415" i="3"/>
  <c r="AI414" i="3"/>
  <c r="AH414" i="3"/>
  <c r="AG414" i="3"/>
  <c r="AF414" i="3"/>
  <c r="AC414" i="3"/>
  <c r="AJ414" i="3" s="1"/>
  <c r="O414" i="3"/>
  <c r="AI413" i="3"/>
  <c r="AH413" i="3"/>
  <c r="AG413" i="3"/>
  <c r="AF413" i="3"/>
  <c r="AC413" i="3"/>
  <c r="AJ413" i="3" s="1"/>
  <c r="O413" i="3"/>
  <c r="AI412" i="3"/>
  <c r="AH412" i="3"/>
  <c r="AG412" i="3"/>
  <c r="AF412" i="3"/>
  <c r="AC412" i="3"/>
  <c r="AD412" i="3" s="1"/>
  <c r="AK412" i="3" s="1"/>
  <c r="O412" i="3"/>
  <c r="AI411" i="3"/>
  <c r="AH411" i="3"/>
  <c r="AG411" i="3"/>
  <c r="AF411" i="3"/>
  <c r="AC411" i="3"/>
  <c r="AJ411" i="3" s="1"/>
  <c r="O411" i="3"/>
  <c r="AI410" i="3"/>
  <c r="AH410" i="3"/>
  <c r="AG410" i="3"/>
  <c r="AF410" i="3"/>
  <c r="AC410" i="3"/>
  <c r="O410" i="3"/>
  <c r="AI409" i="3"/>
  <c r="AH409" i="3"/>
  <c r="AG409" i="3"/>
  <c r="AF409" i="3"/>
  <c r="AC409" i="3"/>
  <c r="O409" i="3"/>
  <c r="AI408" i="3"/>
  <c r="AH408" i="3"/>
  <c r="AG408" i="3"/>
  <c r="AF408" i="3"/>
  <c r="AC408" i="3"/>
  <c r="AJ408" i="3" s="1"/>
  <c r="O408" i="3"/>
  <c r="AI407" i="3"/>
  <c r="AH407" i="3"/>
  <c r="AG407" i="3"/>
  <c r="AF407" i="3"/>
  <c r="AC407" i="3"/>
  <c r="AJ407" i="3" s="1"/>
  <c r="O407" i="3"/>
  <c r="AI406" i="3"/>
  <c r="AH406" i="3"/>
  <c r="AG406" i="3"/>
  <c r="AF406" i="3"/>
  <c r="AC406" i="3"/>
  <c r="AJ406" i="3" s="1"/>
  <c r="O406" i="3"/>
  <c r="AI405" i="3"/>
  <c r="AH405" i="3"/>
  <c r="AG405" i="3"/>
  <c r="AF405" i="3"/>
  <c r="AC405" i="3"/>
  <c r="AJ405" i="3" s="1"/>
  <c r="O405" i="3"/>
  <c r="AI404" i="3"/>
  <c r="AH404" i="3"/>
  <c r="AG404" i="3"/>
  <c r="AF404" i="3"/>
  <c r="AC404" i="3"/>
  <c r="AD404" i="3" s="1"/>
  <c r="AK404" i="3" s="1"/>
  <c r="O404" i="3"/>
  <c r="AI403" i="3"/>
  <c r="AH403" i="3"/>
  <c r="AG403" i="3"/>
  <c r="AF403" i="3"/>
  <c r="AC403" i="3"/>
  <c r="AJ403" i="3" s="1"/>
  <c r="O403" i="3"/>
  <c r="AI402" i="3"/>
  <c r="AH402" i="3"/>
  <c r="AG402" i="3"/>
  <c r="AF402" i="3"/>
  <c r="AC402" i="3"/>
  <c r="AD402" i="3" s="1"/>
  <c r="AK402" i="3" s="1"/>
  <c r="O402" i="3"/>
  <c r="AI401" i="3"/>
  <c r="AH401" i="3"/>
  <c r="AG401" i="3"/>
  <c r="AF401" i="3"/>
  <c r="AC401" i="3"/>
  <c r="AD401" i="3" s="1"/>
  <c r="AK401" i="3" s="1"/>
  <c r="O401" i="3"/>
  <c r="AI400" i="3"/>
  <c r="AH400" i="3"/>
  <c r="AG400" i="3"/>
  <c r="AF400" i="3"/>
  <c r="AC400" i="3"/>
  <c r="O400" i="3"/>
  <c r="AI399" i="3"/>
  <c r="AH399" i="3"/>
  <c r="AG399" i="3"/>
  <c r="AF399" i="3"/>
  <c r="AC399" i="3"/>
  <c r="O399" i="3"/>
  <c r="AI398" i="3"/>
  <c r="AH398" i="3"/>
  <c r="AG398" i="3"/>
  <c r="AF398" i="3"/>
  <c r="AC398" i="3"/>
  <c r="AD398" i="3" s="1"/>
  <c r="AK398" i="3" s="1"/>
  <c r="O398" i="3"/>
  <c r="AI397" i="3"/>
  <c r="AH397" i="3"/>
  <c r="AG397" i="3"/>
  <c r="AF397" i="3"/>
  <c r="AC397" i="3"/>
  <c r="O397" i="3"/>
  <c r="AI396" i="3"/>
  <c r="AH396" i="3"/>
  <c r="AG396" i="3"/>
  <c r="AF396" i="3"/>
  <c r="AC396" i="3"/>
  <c r="O396" i="3"/>
  <c r="AI395" i="3"/>
  <c r="AH395" i="3"/>
  <c r="AG395" i="3"/>
  <c r="AF395" i="3"/>
  <c r="AC395" i="3"/>
  <c r="O395" i="3"/>
  <c r="AI394" i="3"/>
  <c r="AH394" i="3"/>
  <c r="AG394" i="3"/>
  <c r="AF394" i="3"/>
  <c r="AC394" i="3"/>
  <c r="O394" i="3"/>
  <c r="AI393" i="3"/>
  <c r="AH393" i="3"/>
  <c r="AG393" i="3"/>
  <c r="AF393" i="3"/>
  <c r="AC393" i="3"/>
  <c r="AJ393" i="3" s="1"/>
  <c r="O393" i="3"/>
  <c r="AI392" i="3"/>
  <c r="AH392" i="3"/>
  <c r="AG392" i="3"/>
  <c r="AF392" i="3"/>
  <c r="AC392" i="3"/>
  <c r="O392" i="3"/>
  <c r="AI391" i="3"/>
  <c r="AH391" i="3"/>
  <c r="AG391" i="3"/>
  <c r="AF391" i="3"/>
  <c r="AC391" i="3"/>
  <c r="AD391" i="3" s="1"/>
  <c r="AK391" i="3" s="1"/>
  <c r="O391" i="3"/>
  <c r="AI390" i="3"/>
  <c r="AH390" i="3"/>
  <c r="AG390" i="3"/>
  <c r="AF390" i="3"/>
  <c r="AC390" i="3"/>
  <c r="AD390" i="3" s="1"/>
  <c r="AK390" i="3" s="1"/>
  <c r="O390" i="3"/>
  <c r="AI389" i="3"/>
  <c r="AH389" i="3"/>
  <c r="AG389" i="3"/>
  <c r="AF389" i="3"/>
  <c r="AC389" i="3"/>
  <c r="AD389" i="3" s="1"/>
  <c r="AK389" i="3" s="1"/>
  <c r="O389" i="3"/>
  <c r="AI388" i="3"/>
  <c r="AH388" i="3"/>
  <c r="AG388" i="3"/>
  <c r="AF388" i="3"/>
  <c r="AC388" i="3"/>
  <c r="O388" i="3"/>
  <c r="AI387" i="3"/>
  <c r="AH387" i="3"/>
  <c r="AG387" i="3"/>
  <c r="AF387" i="3"/>
  <c r="AC387" i="3"/>
  <c r="AD387" i="3" s="1"/>
  <c r="AK387" i="3" s="1"/>
  <c r="O387" i="3"/>
  <c r="AI386" i="3"/>
  <c r="AH386" i="3"/>
  <c r="AG386" i="3"/>
  <c r="AF386" i="3"/>
  <c r="AC386" i="3"/>
  <c r="AD386" i="3" s="1"/>
  <c r="AK386" i="3" s="1"/>
  <c r="O386" i="3"/>
  <c r="AI385" i="3"/>
  <c r="AH385" i="3"/>
  <c r="AG385" i="3"/>
  <c r="AF385" i="3"/>
  <c r="AC385" i="3"/>
  <c r="O385" i="3"/>
  <c r="AI384" i="3"/>
  <c r="AH384" i="3"/>
  <c r="AG384" i="3"/>
  <c r="AF384" i="3"/>
  <c r="AC384" i="3"/>
  <c r="AD384" i="3" s="1"/>
  <c r="AK384" i="3" s="1"/>
  <c r="O384" i="3"/>
  <c r="AI383" i="3"/>
  <c r="AH383" i="3"/>
  <c r="AG383" i="3"/>
  <c r="AF383" i="3"/>
  <c r="AC383" i="3"/>
  <c r="O383" i="3"/>
  <c r="AI382" i="3"/>
  <c r="AH382" i="3"/>
  <c r="AG382" i="3"/>
  <c r="AF382" i="3"/>
  <c r="AC382" i="3"/>
  <c r="AD382" i="3" s="1"/>
  <c r="AK382" i="3" s="1"/>
  <c r="O382" i="3"/>
  <c r="AI381" i="3"/>
  <c r="AH381" i="3"/>
  <c r="AG381" i="3"/>
  <c r="AF381" i="3"/>
  <c r="AC381" i="3"/>
  <c r="AJ381" i="3" s="1"/>
  <c r="O381" i="3"/>
  <c r="AI380" i="3"/>
  <c r="AH380" i="3"/>
  <c r="AG380" i="3"/>
  <c r="AF380" i="3"/>
  <c r="AC380" i="3"/>
  <c r="AD380" i="3" s="1"/>
  <c r="AK380" i="3" s="1"/>
  <c r="O380" i="3"/>
  <c r="AI379" i="3"/>
  <c r="AH379" i="3"/>
  <c r="AG379" i="3"/>
  <c r="AF379" i="3"/>
  <c r="AC379" i="3"/>
  <c r="O379" i="3"/>
  <c r="AI378" i="3"/>
  <c r="AH378" i="3"/>
  <c r="AG378" i="3"/>
  <c r="AF378" i="3"/>
  <c r="AC378" i="3"/>
  <c r="AD378" i="3" s="1"/>
  <c r="AK378" i="3" s="1"/>
  <c r="O378" i="3"/>
  <c r="AI377" i="3"/>
  <c r="AH377" i="3"/>
  <c r="AG377" i="3"/>
  <c r="AF377" i="3"/>
  <c r="AC377" i="3"/>
  <c r="AD377" i="3" s="1"/>
  <c r="AK377" i="3" s="1"/>
  <c r="O377" i="3"/>
  <c r="AI376" i="3"/>
  <c r="AH376" i="3"/>
  <c r="AG376" i="3"/>
  <c r="AF376" i="3"/>
  <c r="AC376" i="3"/>
  <c r="O376" i="3"/>
  <c r="AI375" i="3"/>
  <c r="AH375" i="3"/>
  <c r="AG375" i="3"/>
  <c r="AF375" i="3"/>
  <c r="AC375" i="3"/>
  <c r="O375" i="3"/>
  <c r="AI374" i="3"/>
  <c r="AH374" i="3"/>
  <c r="AG374" i="3"/>
  <c r="AF374" i="3"/>
  <c r="AC374" i="3"/>
  <c r="AD374" i="3" s="1"/>
  <c r="AK374" i="3" s="1"/>
  <c r="O374" i="3"/>
  <c r="AI373" i="3"/>
  <c r="AH373" i="3"/>
  <c r="AG373" i="3"/>
  <c r="AF373" i="3"/>
  <c r="AC373" i="3"/>
  <c r="AD373" i="3" s="1"/>
  <c r="AK373" i="3" s="1"/>
  <c r="O373" i="3"/>
  <c r="AI372" i="3"/>
  <c r="AH372" i="3"/>
  <c r="AG372" i="3"/>
  <c r="AF372" i="3"/>
  <c r="AC372" i="3"/>
  <c r="O372" i="3"/>
  <c r="AI371" i="3"/>
  <c r="AH371" i="3"/>
  <c r="AG371" i="3"/>
  <c r="AF371" i="3"/>
  <c r="AC371" i="3"/>
  <c r="AJ371" i="3" s="1"/>
  <c r="O371" i="3"/>
  <c r="AI370" i="3"/>
  <c r="AH370" i="3"/>
  <c r="AG370" i="3"/>
  <c r="AF370" i="3"/>
  <c r="AC370" i="3"/>
  <c r="AD370" i="3" s="1"/>
  <c r="AK370" i="3" s="1"/>
  <c r="O370" i="3"/>
  <c r="AI369" i="3"/>
  <c r="AH369" i="3"/>
  <c r="AG369" i="3"/>
  <c r="AF369" i="3"/>
  <c r="AC369" i="3"/>
  <c r="AD369" i="3" s="1"/>
  <c r="AK369" i="3" s="1"/>
  <c r="O369" i="3"/>
  <c r="AI368" i="3"/>
  <c r="AH368" i="3"/>
  <c r="AG368" i="3"/>
  <c r="AF368" i="3"/>
  <c r="AC368" i="3"/>
  <c r="AJ368" i="3" s="1"/>
  <c r="O368" i="3"/>
  <c r="AI367" i="3"/>
  <c r="AH367" i="3"/>
  <c r="AG367" i="3"/>
  <c r="AF367" i="3"/>
  <c r="AC367" i="3"/>
  <c r="AJ367" i="3" s="1"/>
  <c r="O367" i="3"/>
  <c r="AI366" i="3"/>
  <c r="AH366" i="3"/>
  <c r="AG366" i="3"/>
  <c r="AF366" i="3"/>
  <c r="AC366" i="3"/>
  <c r="AJ366" i="3" s="1"/>
  <c r="O366" i="3"/>
  <c r="AI365" i="3"/>
  <c r="AH365" i="3"/>
  <c r="AG365" i="3"/>
  <c r="AF365" i="3"/>
  <c r="AC365" i="3"/>
  <c r="AD365" i="3" s="1"/>
  <c r="AK365" i="3" s="1"/>
  <c r="O365" i="3"/>
  <c r="AI364" i="3"/>
  <c r="AH364" i="3"/>
  <c r="AG364" i="3"/>
  <c r="AF364" i="3"/>
  <c r="AC364" i="3"/>
  <c r="AD364" i="3" s="1"/>
  <c r="AK364" i="3" s="1"/>
  <c r="O364" i="3"/>
  <c r="AI363" i="3"/>
  <c r="AH363" i="3"/>
  <c r="AG363" i="3"/>
  <c r="AF363" i="3"/>
  <c r="AC363" i="3"/>
  <c r="AJ363" i="3" s="1"/>
  <c r="O363" i="3"/>
  <c r="AI362" i="3"/>
  <c r="AH362" i="3"/>
  <c r="AG362" i="3"/>
  <c r="AF362" i="3"/>
  <c r="AC362" i="3"/>
  <c r="AJ362" i="3" s="1"/>
  <c r="O362" i="3"/>
  <c r="AI361" i="3"/>
  <c r="AH361" i="3"/>
  <c r="AG361" i="3"/>
  <c r="AF361" i="3"/>
  <c r="AC361" i="3"/>
  <c r="AJ361" i="3" s="1"/>
  <c r="O361" i="3"/>
  <c r="AI360" i="3"/>
  <c r="AH360" i="3"/>
  <c r="AG360" i="3"/>
  <c r="AF360" i="3"/>
  <c r="AC360" i="3"/>
  <c r="AJ360" i="3" s="1"/>
  <c r="O360" i="3"/>
  <c r="AI359" i="3"/>
  <c r="AH359" i="3"/>
  <c r="AG359" i="3"/>
  <c r="AF359" i="3"/>
  <c r="AC359" i="3"/>
  <c r="O359" i="3"/>
  <c r="AI358" i="3"/>
  <c r="AH358" i="3"/>
  <c r="AG358" i="3"/>
  <c r="AF358" i="3"/>
  <c r="AC358" i="3"/>
  <c r="AD358" i="3" s="1"/>
  <c r="AK358" i="3" s="1"/>
  <c r="O358" i="3"/>
  <c r="AI357" i="3"/>
  <c r="AH357" i="3"/>
  <c r="AG357" i="3"/>
  <c r="AF357" i="3"/>
  <c r="AC357" i="3"/>
  <c r="AD357" i="3" s="1"/>
  <c r="AK357" i="3" s="1"/>
  <c r="O357" i="3"/>
  <c r="AI356" i="3"/>
  <c r="AH356" i="3"/>
  <c r="AG356" i="3"/>
  <c r="AF356" i="3"/>
  <c r="AC356" i="3"/>
  <c r="AD356" i="3" s="1"/>
  <c r="AK356" i="3" s="1"/>
  <c r="O356" i="3"/>
  <c r="AI355" i="3"/>
  <c r="AH355" i="3"/>
  <c r="AG355" i="3"/>
  <c r="AF355" i="3"/>
  <c r="AC355" i="3"/>
  <c r="O355" i="3"/>
  <c r="AI354" i="3"/>
  <c r="AH354" i="3"/>
  <c r="AG354" i="3"/>
  <c r="AF354" i="3"/>
  <c r="AC354" i="3"/>
  <c r="AD354" i="3" s="1"/>
  <c r="AK354" i="3" s="1"/>
  <c r="O354" i="3"/>
  <c r="AI353" i="3"/>
  <c r="AH353" i="3"/>
  <c r="AG353" i="3"/>
  <c r="AF353" i="3"/>
  <c r="AC353" i="3"/>
  <c r="AJ353" i="3" s="1"/>
  <c r="O353" i="3"/>
  <c r="AI352" i="3"/>
  <c r="AH352" i="3"/>
  <c r="AG352" i="3"/>
  <c r="AF352" i="3"/>
  <c r="AC352" i="3"/>
  <c r="AD352" i="3" s="1"/>
  <c r="AK352" i="3" s="1"/>
  <c r="O352" i="3"/>
  <c r="AI351" i="3"/>
  <c r="AH351" i="3"/>
  <c r="AG351" i="3"/>
  <c r="AF351" i="3"/>
  <c r="AC351" i="3"/>
  <c r="O351" i="3"/>
  <c r="AI350" i="3"/>
  <c r="AH350" i="3"/>
  <c r="AG350" i="3"/>
  <c r="AF350" i="3"/>
  <c r="AC350" i="3"/>
  <c r="AJ350" i="3" s="1"/>
  <c r="O350" i="3"/>
  <c r="AI349" i="3"/>
  <c r="AH349" i="3"/>
  <c r="AG349" i="3"/>
  <c r="AF349" i="3"/>
  <c r="AC349" i="3"/>
  <c r="AD349" i="3" s="1"/>
  <c r="AK349" i="3" s="1"/>
  <c r="O349" i="3"/>
  <c r="AI348" i="3"/>
  <c r="AH348" i="3"/>
  <c r="AG348" i="3"/>
  <c r="AF348" i="3"/>
  <c r="AC348" i="3"/>
  <c r="O348" i="3"/>
  <c r="AI347" i="3"/>
  <c r="AH347" i="3"/>
  <c r="AG347" i="3"/>
  <c r="AF347" i="3"/>
  <c r="AC347" i="3"/>
  <c r="AJ347" i="3" s="1"/>
  <c r="O347" i="3"/>
  <c r="AI346" i="3"/>
  <c r="AH346" i="3"/>
  <c r="AG346" i="3"/>
  <c r="AF346" i="3"/>
  <c r="AC346" i="3"/>
  <c r="AD346" i="3" s="1"/>
  <c r="AK346" i="3" s="1"/>
  <c r="O346" i="3"/>
  <c r="AI345" i="3"/>
  <c r="AH345" i="3"/>
  <c r="AG345" i="3"/>
  <c r="AF345" i="3"/>
  <c r="AC345" i="3"/>
  <c r="AD345" i="3" s="1"/>
  <c r="AK345" i="3" s="1"/>
  <c r="O345" i="3"/>
  <c r="AI344" i="3"/>
  <c r="AH344" i="3"/>
  <c r="AG344" i="3"/>
  <c r="AF344" i="3"/>
  <c r="AC344" i="3"/>
  <c r="AJ344" i="3" s="1"/>
  <c r="O344" i="3"/>
  <c r="AI343" i="3"/>
  <c r="AH343" i="3"/>
  <c r="AG343" i="3"/>
  <c r="AF343" i="3"/>
  <c r="AC343" i="3"/>
  <c r="AJ343" i="3" s="1"/>
  <c r="O343" i="3"/>
  <c r="AI342" i="3"/>
  <c r="AH342" i="3"/>
  <c r="AG342" i="3"/>
  <c r="AF342" i="3"/>
  <c r="AC342" i="3"/>
  <c r="O342" i="3"/>
  <c r="AI341" i="3"/>
  <c r="AH341" i="3"/>
  <c r="AG341" i="3"/>
  <c r="AF341" i="3"/>
  <c r="AC341" i="3"/>
  <c r="O341" i="3"/>
  <c r="AI340" i="3"/>
  <c r="AH340" i="3"/>
  <c r="AG340" i="3"/>
  <c r="AF340" i="3"/>
  <c r="AC340" i="3"/>
  <c r="AD340" i="3" s="1"/>
  <c r="AK340" i="3" s="1"/>
  <c r="O340" i="3"/>
  <c r="AI339" i="3"/>
  <c r="AH339" i="3"/>
  <c r="AG339" i="3"/>
  <c r="AF339" i="3"/>
  <c r="AC339" i="3"/>
  <c r="AD339" i="3" s="1"/>
  <c r="AK339" i="3" s="1"/>
  <c r="O339" i="3"/>
  <c r="AI338" i="3"/>
  <c r="AH338" i="3"/>
  <c r="AG338" i="3"/>
  <c r="AF338" i="3"/>
  <c r="AC338" i="3"/>
  <c r="AD338" i="3" s="1"/>
  <c r="AK338" i="3" s="1"/>
  <c r="O338" i="3"/>
  <c r="AI337" i="3"/>
  <c r="AH337" i="3"/>
  <c r="AG337" i="3"/>
  <c r="AF337" i="3"/>
  <c r="AC337" i="3"/>
  <c r="AJ337" i="3" s="1"/>
  <c r="O337" i="3"/>
  <c r="AI336" i="3"/>
  <c r="AH336" i="3"/>
  <c r="AG336" i="3"/>
  <c r="AF336" i="3"/>
  <c r="AC336" i="3"/>
  <c r="AD336" i="3" s="1"/>
  <c r="AK336" i="3" s="1"/>
  <c r="O336" i="3"/>
  <c r="AI335" i="3"/>
  <c r="AH335" i="3"/>
  <c r="AG335" i="3"/>
  <c r="AF335" i="3"/>
  <c r="AC335" i="3"/>
  <c r="O335" i="3"/>
  <c r="AI334" i="3"/>
  <c r="AH334" i="3"/>
  <c r="AG334" i="3"/>
  <c r="AF334" i="3"/>
  <c r="AC334" i="3"/>
  <c r="AJ334" i="3" s="1"/>
  <c r="O334" i="3"/>
  <c r="AI333" i="3"/>
  <c r="AH333" i="3"/>
  <c r="AG333" i="3"/>
  <c r="AF333" i="3"/>
  <c r="AC333" i="3"/>
  <c r="O333" i="3"/>
  <c r="AI332" i="3"/>
  <c r="AH332" i="3"/>
  <c r="AG332" i="3"/>
  <c r="AF332" i="3"/>
  <c r="AC332" i="3"/>
  <c r="AD332" i="3" s="1"/>
  <c r="AK332" i="3" s="1"/>
  <c r="O332" i="3"/>
  <c r="AI331" i="3"/>
  <c r="AH331" i="3"/>
  <c r="AG331" i="3"/>
  <c r="AF331" i="3"/>
  <c r="AC331" i="3"/>
  <c r="AD331" i="3" s="1"/>
  <c r="AK331" i="3" s="1"/>
  <c r="O331" i="3"/>
  <c r="AI330" i="3"/>
  <c r="AH330" i="3"/>
  <c r="AG330" i="3"/>
  <c r="AF330" i="3"/>
  <c r="AC330" i="3"/>
  <c r="AJ330" i="3" s="1"/>
  <c r="O330" i="3"/>
  <c r="AI329" i="3"/>
  <c r="AH329" i="3"/>
  <c r="AG329" i="3"/>
  <c r="AF329" i="3"/>
  <c r="AC329" i="3"/>
  <c r="AJ329" i="3" s="1"/>
  <c r="O329" i="3"/>
  <c r="AI328" i="3"/>
  <c r="AH328" i="3"/>
  <c r="AG328" i="3"/>
  <c r="AF328" i="3"/>
  <c r="AC328" i="3"/>
  <c r="AD328" i="3" s="1"/>
  <c r="AK328" i="3" s="1"/>
  <c r="O328" i="3"/>
  <c r="AI327" i="3"/>
  <c r="AH327" i="3"/>
  <c r="AG327" i="3"/>
  <c r="AF327" i="3"/>
  <c r="AC327" i="3"/>
  <c r="AD327" i="3" s="1"/>
  <c r="AK327" i="3" s="1"/>
  <c r="O327" i="3"/>
  <c r="AI326" i="3"/>
  <c r="AH326" i="3"/>
  <c r="AG326" i="3"/>
  <c r="AF326" i="3"/>
  <c r="AC326" i="3"/>
  <c r="AJ326" i="3" s="1"/>
  <c r="O326" i="3"/>
  <c r="AI325" i="3"/>
  <c r="AH325" i="3"/>
  <c r="AG325" i="3"/>
  <c r="AF325" i="3"/>
  <c r="AC325" i="3"/>
  <c r="AD325" i="3" s="1"/>
  <c r="AK325" i="3" s="1"/>
  <c r="O325" i="3"/>
  <c r="AI324" i="3"/>
  <c r="AH324" i="3"/>
  <c r="AG324" i="3"/>
  <c r="AF324" i="3"/>
  <c r="AC324" i="3"/>
  <c r="AD324" i="3" s="1"/>
  <c r="AK324" i="3" s="1"/>
  <c r="O324" i="3"/>
  <c r="AI323" i="3"/>
  <c r="AH323" i="3"/>
  <c r="AG323" i="3"/>
  <c r="AF323" i="3"/>
  <c r="AC323" i="3"/>
  <c r="AJ323" i="3" s="1"/>
  <c r="O323" i="3"/>
  <c r="AI322" i="3"/>
  <c r="AH322" i="3"/>
  <c r="AG322" i="3"/>
  <c r="AF322" i="3"/>
  <c r="AC322" i="3"/>
  <c r="AD322" i="3" s="1"/>
  <c r="O322" i="3"/>
  <c r="AI321" i="3"/>
  <c r="AH321" i="3"/>
  <c r="AG321" i="3"/>
  <c r="AF321" i="3"/>
  <c r="AC321" i="3"/>
  <c r="AJ321" i="3" s="1"/>
  <c r="O321" i="3"/>
  <c r="AI320" i="3"/>
  <c r="AH320" i="3"/>
  <c r="AG320" i="3"/>
  <c r="AF320" i="3"/>
  <c r="AC320" i="3"/>
  <c r="AD320" i="3" s="1"/>
  <c r="AK320" i="3" s="1"/>
  <c r="O320" i="3"/>
  <c r="AI319" i="3"/>
  <c r="AH319" i="3"/>
  <c r="AG319" i="3"/>
  <c r="AF319" i="3"/>
  <c r="AC319" i="3"/>
  <c r="AD319" i="3" s="1"/>
  <c r="AK319" i="3" s="1"/>
  <c r="O319" i="3"/>
  <c r="AI318" i="3"/>
  <c r="AH318" i="3"/>
  <c r="AG318" i="3"/>
  <c r="AF318" i="3"/>
  <c r="AC318" i="3"/>
  <c r="O318" i="3"/>
  <c r="AI317" i="3"/>
  <c r="AH317" i="3"/>
  <c r="AG317" i="3"/>
  <c r="AF317" i="3"/>
  <c r="AC317" i="3"/>
  <c r="AJ317" i="3" s="1"/>
  <c r="O317" i="3"/>
  <c r="AI316" i="3"/>
  <c r="AH316" i="3"/>
  <c r="AG316" i="3"/>
  <c r="AF316" i="3"/>
  <c r="AC316" i="3"/>
  <c r="AJ316" i="3" s="1"/>
  <c r="O316" i="3"/>
  <c r="AI315" i="3"/>
  <c r="AH315" i="3"/>
  <c r="AG315" i="3"/>
  <c r="AF315" i="3"/>
  <c r="AC315" i="3"/>
  <c r="AD315" i="3" s="1"/>
  <c r="AK315" i="3" s="1"/>
  <c r="O315" i="3"/>
  <c r="AI314" i="3"/>
  <c r="AH314" i="3"/>
  <c r="AG314" i="3"/>
  <c r="AF314" i="3"/>
  <c r="AC314" i="3"/>
  <c r="O314" i="3"/>
  <c r="AI313" i="3"/>
  <c r="AH313" i="3"/>
  <c r="AG313" i="3"/>
  <c r="AF313" i="3"/>
  <c r="AC313" i="3"/>
  <c r="O313" i="3"/>
  <c r="AI312" i="3"/>
  <c r="AH312" i="3"/>
  <c r="AG312" i="3"/>
  <c r="AF312" i="3"/>
  <c r="AC312" i="3"/>
  <c r="AD312" i="3" s="1"/>
  <c r="AK312" i="3" s="1"/>
  <c r="O312" i="3"/>
  <c r="AI311" i="3"/>
  <c r="AH311" i="3"/>
  <c r="AG311" i="3"/>
  <c r="AF311" i="3"/>
  <c r="AC311" i="3"/>
  <c r="O311" i="3"/>
  <c r="AI310" i="3"/>
  <c r="AH310" i="3"/>
  <c r="AG310" i="3"/>
  <c r="AF310" i="3"/>
  <c r="AC310" i="3"/>
  <c r="O310" i="3"/>
  <c r="AI309" i="3"/>
  <c r="AH309" i="3"/>
  <c r="AG309" i="3"/>
  <c r="AF309" i="3"/>
  <c r="AC309" i="3"/>
  <c r="AJ309" i="3" s="1"/>
  <c r="O309" i="3"/>
  <c r="AI308" i="3"/>
  <c r="AH308" i="3"/>
  <c r="AG308" i="3"/>
  <c r="AF308" i="3"/>
  <c r="AC308" i="3"/>
  <c r="AJ308" i="3" s="1"/>
  <c r="O308" i="3"/>
  <c r="AI307" i="3"/>
  <c r="AH307" i="3"/>
  <c r="AG307" i="3"/>
  <c r="AF307" i="3"/>
  <c r="AC307" i="3"/>
  <c r="AJ307" i="3" s="1"/>
  <c r="O307" i="3"/>
  <c r="AI306" i="3"/>
  <c r="AH306" i="3"/>
  <c r="AG306" i="3"/>
  <c r="AF306" i="3"/>
  <c r="AC306" i="3"/>
  <c r="O306" i="3"/>
  <c r="AI305" i="3"/>
  <c r="AH305" i="3"/>
  <c r="AG305" i="3"/>
  <c r="AF305" i="3"/>
  <c r="AC305" i="3"/>
  <c r="O305" i="3"/>
  <c r="AI304" i="3"/>
  <c r="AH304" i="3"/>
  <c r="AG304" i="3"/>
  <c r="AF304" i="3"/>
  <c r="AC304" i="3"/>
  <c r="O304" i="3"/>
  <c r="AI303" i="3"/>
  <c r="AH303" i="3"/>
  <c r="AG303" i="3"/>
  <c r="AF303" i="3"/>
  <c r="AC303" i="3"/>
  <c r="O303" i="3"/>
  <c r="AI302" i="3"/>
  <c r="AH302" i="3"/>
  <c r="AG302" i="3"/>
  <c r="AF302" i="3"/>
  <c r="AC302" i="3"/>
  <c r="AD302" i="3" s="1"/>
  <c r="AK302" i="3" s="1"/>
  <c r="O302" i="3"/>
  <c r="AI301" i="3"/>
  <c r="AH301" i="3"/>
  <c r="AG301" i="3"/>
  <c r="AF301" i="3"/>
  <c r="AC301" i="3"/>
  <c r="AJ301" i="3" s="1"/>
  <c r="O301" i="3"/>
  <c r="AI300" i="3"/>
  <c r="AH300" i="3"/>
  <c r="AG300" i="3"/>
  <c r="AF300" i="3"/>
  <c r="AC300" i="3"/>
  <c r="AJ300" i="3" s="1"/>
  <c r="O300" i="3"/>
  <c r="AI299" i="3"/>
  <c r="AH299" i="3"/>
  <c r="AG299" i="3"/>
  <c r="AF299" i="3"/>
  <c r="AC299" i="3"/>
  <c r="AD299" i="3" s="1"/>
  <c r="AK299" i="3" s="1"/>
  <c r="O299" i="3"/>
  <c r="AI298" i="3"/>
  <c r="AH298" i="3"/>
  <c r="AG298" i="3"/>
  <c r="AF298" i="3"/>
  <c r="AC298" i="3"/>
  <c r="AJ298" i="3" s="1"/>
  <c r="O298" i="3"/>
  <c r="AI297" i="3"/>
  <c r="AH297" i="3"/>
  <c r="AG297" i="3"/>
  <c r="AF297" i="3"/>
  <c r="AC297" i="3"/>
  <c r="AJ297" i="3" s="1"/>
  <c r="O297" i="3"/>
  <c r="AI296" i="3"/>
  <c r="AH296" i="3"/>
  <c r="AG296" i="3"/>
  <c r="AF296" i="3"/>
  <c r="AC296" i="3"/>
  <c r="AD296" i="3" s="1"/>
  <c r="AK296" i="3" s="1"/>
  <c r="O296" i="3"/>
  <c r="AI295" i="3"/>
  <c r="AH295" i="3"/>
  <c r="AG295" i="3"/>
  <c r="AF295" i="3"/>
  <c r="AC295" i="3"/>
  <c r="O295" i="3"/>
  <c r="AI294" i="3"/>
  <c r="AH294" i="3"/>
  <c r="AG294" i="3"/>
  <c r="AF294" i="3"/>
  <c r="AC294" i="3"/>
  <c r="O294" i="3"/>
  <c r="AI293" i="3"/>
  <c r="AH293" i="3"/>
  <c r="AG293" i="3"/>
  <c r="AF293" i="3"/>
  <c r="AC293" i="3"/>
  <c r="AJ293" i="3" s="1"/>
  <c r="O293" i="3"/>
  <c r="AI292" i="3"/>
  <c r="AH292" i="3"/>
  <c r="AG292" i="3"/>
  <c r="AF292" i="3"/>
  <c r="AC292" i="3"/>
  <c r="AJ292" i="3" s="1"/>
  <c r="O292" i="3"/>
  <c r="AI291" i="3"/>
  <c r="AH291" i="3"/>
  <c r="AG291" i="3"/>
  <c r="AF291" i="3"/>
  <c r="AC291" i="3"/>
  <c r="AJ291" i="3" s="1"/>
  <c r="O291" i="3"/>
  <c r="AI290" i="3"/>
  <c r="AH290" i="3"/>
  <c r="AG290" i="3"/>
  <c r="AF290" i="3"/>
  <c r="AC290" i="3"/>
  <c r="O290" i="3"/>
  <c r="AI289" i="3"/>
  <c r="AH289" i="3"/>
  <c r="AG289" i="3"/>
  <c r="AF289" i="3"/>
  <c r="AC289" i="3"/>
  <c r="O289" i="3"/>
  <c r="AI288" i="3"/>
  <c r="AH288" i="3"/>
  <c r="AG288" i="3"/>
  <c r="AF288" i="3"/>
  <c r="AC288" i="3"/>
  <c r="AJ288" i="3" s="1"/>
  <c r="O288" i="3"/>
  <c r="AI287" i="3"/>
  <c r="AH287" i="3"/>
  <c r="AG287" i="3"/>
  <c r="AF287" i="3"/>
  <c r="AC287" i="3"/>
  <c r="AD287" i="3" s="1"/>
  <c r="O287" i="3"/>
  <c r="AI286" i="3"/>
  <c r="AH286" i="3"/>
  <c r="AG286" i="3"/>
  <c r="AF286" i="3"/>
  <c r="AC286" i="3"/>
  <c r="O286" i="3"/>
  <c r="AI285" i="3"/>
  <c r="AH285" i="3"/>
  <c r="AG285" i="3"/>
  <c r="AF285" i="3"/>
  <c r="AC285" i="3"/>
  <c r="AD285" i="3" s="1"/>
  <c r="AK285" i="3" s="1"/>
  <c r="O285" i="3"/>
  <c r="AI284" i="3"/>
  <c r="AH284" i="3"/>
  <c r="AG284" i="3"/>
  <c r="AF284" i="3"/>
  <c r="AC284" i="3"/>
  <c r="AJ284" i="3" s="1"/>
  <c r="O284" i="3"/>
  <c r="AI283" i="3"/>
  <c r="AH283" i="3"/>
  <c r="AG283" i="3"/>
  <c r="AF283" i="3"/>
  <c r="AC283" i="3"/>
  <c r="O283" i="3"/>
  <c r="AI282" i="3"/>
  <c r="AH282" i="3"/>
  <c r="AG282" i="3"/>
  <c r="AF282" i="3"/>
  <c r="AC282" i="3"/>
  <c r="O282" i="3"/>
  <c r="AI281" i="3"/>
  <c r="AH281" i="3"/>
  <c r="AG281" i="3"/>
  <c r="AF281" i="3"/>
  <c r="AC281" i="3"/>
  <c r="AJ281" i="3" s="1"/>
  <c r="O281" i="3"/>
  <c r="AI280" i="3"/>
  <c r="AH280" i="3"/>
  <c r="AG280" i="3"/>
  <c r="AF280" i="3"/>
  <c r="AC280" i="3"/>
  <c r="O280" i="3"/>
  <c r="AI279" i="3"/>
  <c r="AH279" i="3"/>
  <c r="AG279" i="3"/>
  <c r="AF279" i="3"/>
  <c r="AC279" i="3"/>
  <c r="O279" i="3"/>
  <c r="AI278" i="3"/>
  <c r="AH278" i="3"/>
  <c r="AG278" i="3"/>
  <c r="AF278" i="3"/>
  <c r="AC278" i="3"/>
  <c r="AD278" i="3" s="1"/>
  <c r="AK278" i="3" s="1"/>
  <c r="O278" i="3"/>
  <c r="AI277" i="3"/>
  <c r="AH277" i="3"/>
  <c r="AG277" i="3"/>
  <c r="AF277" i="3"/>
  <c r="AC277" i="3"/>
  <c r="AD277" i="3" s="1"/>
  <c r="AK277" i="3" s="1"/>
  <c r="O277" i="3"/>
  <c r="AI276" i="3"/>
  <c r="AH276" i="3"/>
  <c r="AG276" i="3"/>
  <c r="AF276" i="3"/>
  <c r="AC276" i="3"/>
  <c r="AJ276" i="3" s="1"/>
  <c r="O276" i="3"/>
  <c r="AI275" i="3"/>
  <c r="AH275" i="3"/>
  <c r="AG275" i="3"/>
  <c r="AF275" i="3"/>
  <c r="AC275" i="3"/>
  <c r="AD275" i="3" s="1"/>
  <c r="AK275" i="3" s="1"/>
  <c r="O275" i="3"/>
  <c r="AI274" i="3"/>
  <c r="AH274" i="3"/>
  <c r="AG274" i="3"/>
  <c r="AF274" i="3"/>
  <c r="AC274" i="3"/>
  <c r="O274" i="3"/>
  <c r="AI273" i="3"/>
  <c r="AH273" i="3"/>
  <c r="AG273" i="3"/>
  <c r="AF273" i="3"/>
  <c r="AC273" i="3"/>
  <c r="O273" i="3"/>
  <c r="AI272" i="3"/>
  <c r="AH272" i="3"/>
  <c r="AG272" i="3"/>
  <c r="AF272" i="3"/>
  <c r="AC272" i="3"/>
  <c r="AD272" i="3" s="1"/>
  <c r="AK272" i="3" s="1"/>
  <c r="O272" i="3"/>
  <c r="AI271" i="3"/>
  <c r="AH271" i="3"/>
  <c r="AG271" i="3"/>
  <c r="AF271" i="3"/>
  <c r="AC271" i="3"/>
  <c r="AJ271" i="3" s="1"/>
  <c r="O271" i="3"/>
  <c r="AI270" i="3"/>
  <c r="AH270" i="3"/>
  <c r="AG270" i="3"/>
  <c r="AF270" i="3"/>
  <c r="AC270" i="3"/>
  <c r="AD270" i="3" s="1"/>
  <c r="O270" i="3"/>
  <c r="AI269" i="3"/>
  <c r="AH269" i="3"/>
  <c r="AG269" i="3"/>
  <c r="AF269" i="3"/>
  <c r="AC269" i="3"/>
  <c r="AD269" i="3" s="1"/>
  <c r="AK269" i="3" s="1"/>
  <c r="O269" i="3"/>
  <c r="AI268" i="3"/>
  <c r="AH268" i="3"/>
  <c r="AG268" i="3"/>
  <c r="AF268" i="3"/>
  <c r="AC268" i="3"/>
  <c r="AD268" i="3" s="1"/>
  <c r="AK268" i="3" s="1"/>
  <c r="O268" i="3"/>
  <c r="AI267" i="3"/>
  <c r="AH267" i="3"/>
  <c r="AG267" i="3"/>
  <c r="AF267" i="3"/>
  <c r="AC267" i="3"/>
  <c r="AD267" i="3" s="1"/>
  <c r="AK267" i="3" s="1"/>
  <c r="O267" i="3"/>
  <c r="AI266" i="3"/>
  <c r="AH266" i="3"/>
  <c r="AG266" i="3"/>
  <c r="AF266" i="3"/>
  <c r="AC266" i="3"/>
  <c r="AD266" i="3" s="1"/>
  <c r="O266" i="3"/>
  <c r="AI265" i="3"/>
  <c r="AH265" i="3"/>
  <c r="AG265" i="3"/>
  <c r="AF265" i="3"/>
  <c r="AC265" i="3"/>
  <c r="AD265" i="3" s="1"/>
  <c r="AK265" i="3" s="1"/>
  <c r="O265" i="3"/>
  <c r="AI264" i="3"/>
  <c r="AH264" i="3"/>
  <c r="AG264" i="3"/>
  <c r="AF264" i="3"/>
  <c r="AC264" i="3"/>
  <c r="AD264" i="3" s="1"/>
  <c r="AK264" i="3" s="1"/>
  <c r="O264" i="3"/>
  <c r="AI263" i="3"/>
  <c r="AH263" i="3"/>
  <c r="AG263" i="3"/>
  <c r="AF263" i="3"/>
  <c r="AC263" i="3"/>
  <c r="AD263" i="3" s="1"/>
  <c r="AK263" i="3" s="1"/>
  <c r="O263" i="3"/>
  <c r="AI262" i="3"/>
  <c r="AH262" i="3"/>
  <c r="AG262" i="3"/>
  <c r="AF262" i="3"/>
  <c r="AC262" i="3"/>
  <c r="O262" i="3"/>
  <c r="AI261" i="3"/>
  <c r="AH261" i="3"/>
  <c r="AG261" i="3"/>
  <c r="AF261" i="3"/>
  <c r="AC261" i="3"/>
  <c r="AD261" i="3" s="1"/>
  <c r="AK261" i="3" s="1"/>
  <c r="O261" i="3"/>
  <c r="AI260" i="3"/>
  <c r="AH260" i="3"/>
  <c r="AG260" i="3"/>
  <c r="AF260" i="3"/>
  <c r="AC260" i="3"/>
  <c r="AD260" i="3" s="1"/>
  <c r="AK260" i="3" s="1"/>
  <c r="O260" i="3"/>
  <c r="AI259" i="3"/>
  <c r="AH259" i="3"/>
  <c r="AG259" i="3"/>
  <c r="AF259" i="3"/>
  <c r="AC259" i="3"/>
  <c r="AD259" i="3" s="1"/>
  <c r="AK259" i="3" s="1"/>
  <c r="O259" i="3"/>
  <c r="AI258" i="3"/>
  <c r="AH258" i="3"/>
  <c r="AG258" i="3"/>
  <c r="AF258" i="3"/>
  <c r="AC258" i="3"/>
  <c r="AJ258" i="3" s="1"/>
  <c r="O258" i="3"/>
  <c r="AI257" i="3"/>
  <c r="AH257" i="3"/>
  <c r="AG257" i="3"/>
  <c r="AF257" i="3"/>
  <c r="AC257" i="3"/>
  <c r="O257" i="3"/>
  <c r="AI256" i="3"/>
  <c r="AH256" i="3"/>
  <c r="AG256" i="3"/>
  <c r="AF256" i="3"/>
  <c r="AC256" i="3"/>
  <c r="AJ256" i="3" s="1"/>
  <c r="O256" i="3"/>
  <c r="AI255" i="3"/>
  <c r="AH255" i="3"/>
  <c r="AG255" i="3"/>
  <c r="AF255" i="3"/>
  <c r="AC255" i="3"/>
  <c r="AJ255" i="3" s="1"/>
  <c r="O255" i="3"/>
  <c r="AI254" i="3"/>
  <c r="AH254" i="3"/>
  <c r="AG254" i="3"/>
  <c r="AF254" i="3"/>
  <c r="AC254" i="3"/>
  <c r="AJ254" i="3" s="1"/>
  <c r="O254" i="3"/>
  <c r="AI253" i="3"/>
  <c r="AH253" i="3"/>
  <c r="AG253" i="3"/>
  <c r="AF253" i="3"/>
  <c r="AC253" i="3"/>
  <c r="AJ253" i="3" s="1"/>
  <c r="O253" i="3"/>
  <c r="AI252" i="3"/>
  <c r="AH252" i="3"/>
  <c r="AG252" i="3"/>
  <c r="AF252" i="3"/>
  <c r="AC252" i="3"/>
  <c r="O252" i="3"/>
  <c r="AI251" i="3"/>
  <c r="AH251" i="3"/>
  <c r="AG251" i="3"/>
  <c r="AF251" i="3"/>
  <c r="AC251" i="3"/>
  <c r="AD251" i="3" s="1"/>
  <c r="AK251" i="3" s="1"/>
  <c r="O251" i="3"/>
  <c r="AI250" i="3"/>
  <c r="AH250" i="3"/>
  <c r="AG250" i="3"/>
  <c r="AF250" i="3"/>
  <c r="AC250" i="3"/>
  <c r="AD250" i="3" s="1"/>
  <c r="AK250" i="3" s="1"/>
  <c r="O250" i="3"/>
  <c r="AI249" i="3"/>
  <c r="AH249" i="3"/>
  <c r="AG249" i="3"/>
  <c r="AF249" i="3"/>
  <c r="AC249" i="3"/>
  <c r="AJ249" i="3" s="1"/>
  <c r="O249" i="3"/>
  <c r="AI248" i="3"/>
  <c r="AH248" i="3"/>
  <c r="AG248" i="3"/>
  <c r="AF248" i="3"/>
  <c r="AC248" i="3"/>
  <c r="AD248" i="3" s="1"/>
  <c r="AK248" i="3" s="1"/>
  <c r="O248" i="3"/>
  <c r="AI247" i="3"/>
  <c r="AH247" i="3"/>
  <c r="AG247" i="3"/>
  <c r="AF247" i="3"/>
  <c r="AC247" i="3"/>
  <c r="AJ247" i="3" s="1"/>
  <c r="O247" i="3"/>
  <c r="AI246" i="3"/>
  <c r="AH246" i="3"/>
  <c r="AG246" i="3"/>
  <c r="AF246" i="3"/>
  <c r="AC246" i="3"/>
  <c r="AD246" i="3" s="1"/>
  <c r="AK246" i="3" s="1"/>
  <c r="O246" i="3"/>
  <c r="AI245" i="3"/>
  <c r="AH245" i="3"/>
  <c r="AG245" i="3"/>
  <c r="AF245" i="3"/>
  <c r="AC245" i="3"/>
  <c r="O245" i="3"/>
  <c r="AI244" i="3"/>
  <c r="AH244" i="3"/>
  <c r="AG244" i="3"/>
  <c r="AF244" i="3"/>
  <c r="AC244" i="3"/>
  <c r="AJ244" i="3" s="1"/>
  <c r="O244" i="3"/>
  <c r="AI243" i="3"/>
  <c r="AH243" i="3"/>
  <c r="AG243" i="3"/>
  <c r="AF243" i="3"/>
  <c r="AC243" i="3"/>
  <c r="AJ243" i="3" s="1"/>
  <c r="O243" i="3"/>
  <c r="AI242" i="3"/>
  <c r="AH242" i="3"/>
  <c r="AG242" i="3"/>
  <c r="AF242" i="3"/>
  <c r="AC242" i="3"/>
  <c r="AJ242" i="3" s="1"/>
  <c r="O242" i="3"/>
  <c r="AI241" i="3"/>
  <c r="AH241" i="3"/>
  <c r="AG241" i="3"/>
  <c r="AF241" i="3"/>
  <c r="AC241" i="3"/>
  <c r="AJ241" i="3" s="1"/>
  <c r="O241" i="3"/>
  <c r="AI240" i="3"/>
  <c r="AH240" i="3"/>
  <c r="AG240" i="3"/>
  <c r="AF240" i="3"/>
  <c r="AC240" i="3"/>
  <c r="AJ240" i="3" s="1"/>
  <c r="O240" i="3"/>
  <c r="AI239" i="3"/>
  <c r="AH239" i="3"/>
  <c r="AG239" i="3"/>
  <c r="AF239" i="3"/>
  <c r="AC239" i="3"/>
  <c r="AD239" i="3" s="1"/>
  <c r="AK239" i="3" s="1"/>
  <c r="O239" i="3"/>
  <c r="AI238" i="3"/>
  <c r="AH238" i="3"/>
  <c r="AG238" i="3"/>
  <c r="AF238" i="3"/>
  <c r="AC238" i="3"/>
  <c r="AD238" i="3" s="1"/>
  <c r="AK238" i="3" s="1"/>
  <c r="O238" i="3"/>
  <c r="AI237" i="3"/>
  <c r="AH237" i="3"/>
  <c r="AG237" i="3"/>
  <c r="AF237" i="3"/>
  <c r="AC237" i="3"/>
  <c r="O237" i="3"/>
  <c r="AI236" i="3"/>
  <c r="AH236" i="3"/>
  <c r="AG236" i="3"/>
  <c r="AF236" i="3"/>
  <c r="AC236" i="3"/>
  <c r="AJ236" i="3" s="1"/>
  <c r="O236" i="3"/>
  <c r="AI235" i="3"/>
  <c r="AH235" i="3"/>
  <c r="AG235" i="3"/>
  <c r="AF235" i="3"/>
  <c r="AC235" i="3"/>
  <c r="O235" i="3"/>
  <c r="AI234" i="3"/>
  <c r="AH234" i="3"/>
  <c r="AG234" i="3"/>
  <c r="AF234" i="3"/>
  <c r="AC234" i="3"/>
  <c r="AJ234" i="3" s="1"/>
  <c r="O234" i="3"/>
  <c r="AI233" i="3"/>
  <c r="AH233" i="3"/>
  <c r="AG233" i="3"/>
  <c r="AF233" i="3"/>
  <c r="AC233" i="3"/>
  <c r="O233" i="3"/>
  <c r="AI232" i="3"/>
  <c r="AH232" i="3"/>
  <c r="AG232" i="3"/>
  <c r="AF232" i="3"/>
  <c r="AC232" i="3"/>
  <c r="AD232" i="3" s="1"/>
  <c r="AK232" i="3" s="1"/>
  <c r="O232" i="3"/>
  <c r="AI231" i="3"/>
  <c r="AH231" i="3"/>
  <c r="AG231" i="3"/>
  <c r="AF231" i="3"/>
  <c r="AC231" i="3"/>
  <c r="AD231" i="3" s="1"/>
  <c r="AK231" i="3" s="1"/>
  <c r="O231" i="3"/>
  <c r="AI230" i="3"/>
  <c r="AH230" i="3"/>
  <c r="AG230" i="3"/>
  <c r="AF230" i="3"/>
  <c r="AC230" i="3"/>
  <c r="AD230" i="3" s="1"/>
  <c r="AK230" i="3" s="1"/>
  <c r="O230" i="3"/>
  <c r="AI229" i="3"/>
  <c r="AH229" i="3"/>
  <c r="AG229" i="3"/>
  <c r="AF229" i="3"/>
  <c r="AC229" i="3"/>
  <c r="O229" i="3"/>
  <c r="AI228" i="3"/>
  <c r="AH228" i="3"/>
  <c r="AG228" i="3"/>
  <c r="AF228" i="3"/>
  <c r="AC228" i="3"/>
  <c r="O228" i="3"/>
  <c r="AI227" i="3"/>
  <c r="AH227" i="3"/>
  <c r="AG227" i="3"/>
  <c r="AF227" i="3"/>
  <c r="AC227" i="3"/>
  <c r="O227" i="3"/>
  <c r="AI226" i="3"/>
  <c r="AH226" i="3"/>
  <c r="AG226" i="3"/>
  <c r="AF226" i="3"/>
  <c r="AC226" i="3"/>
  <c r="AJ226" i="3" s="1"/>
  <c r="O226" i="3"/>
  <c r="AI225" i="3"/>
  <c r="AH225" i="3"/>
  <c r="AG225" i="3"/>
  <c r="AF225" i="3"/>
  <c r="AC225" i="3"/>
  <c r="AJ225" i="3" s="1"/>
  <c r="O225" i="3"/>
  <c r="AI224" i="3"/>
  <c r="AH224" i="3"/>
  <c r="AG224" i="3"/>
  <c r="AF224" i="3"/>
  <c r="AC224" i="3"/>
  <c r="O224" i="3"/>
  <c r="AI223" i="3"/>
  <c r="AH223" i="3"/>
  <c r="AG223" i="3"/>
  <c r="AF223" i="3"/>
  <c r="AC223" i="3"/>
  <c r="AD223" i="3" s="1"/>
  <c r="AK223" i="3" s="1"/>
  <c r="O223" i="3"/>
  <c r="AI222" i="3"/>
  <c r="AH222" i="3"/>
  <c r="AG222" i="3"/>
  <c r="AF222" i="3"/>
  <c r="AC222" i="3"/>
  <c r="AJ222" i="3" s="1"/>
  <c r="O222" i="3"/>
  <c r="AI221" i="3"/>
  <c r="AH221" i="3"/>
  <c r="AG221" i="3"/>
  <c r="AF221" i="3"/>
  <c r="AC221" i="3"/>
  <c r="AD221" i="3" s="1"/>
  <c r="AK221" i="3" s="1"/>
  <c r="O221" i="3"/>
  <c r="AI220" i="3"/>
  <c r="AH220" i="3"/>
  <c r="AG220" i="3"/>
  <c r="AF220" i="3"/>
  <c r="AC220" i="3"/>
  <c r="AD220" i="3" s="1"/>
  <c r="AK220" i="3" s="1"/>
  <c r="O220" i="3"/>
  <c r="AI219" i="3"/>
  <c r="AH219" i="3"/>
  <c r="AG219" i="3"/>
  <c r="AF219" i="3"/>
  <c r="AC219" i="3"/>
  <c r="O219" i="3"/>
  <c r="AI218" i="3"/>
  <c r="AH218" i="3"/>
  <c r="AG218" i="3"/>
  <c r="AF218" i="3"/>
  <c r="AC218" i="3"/>
  <c r="AJ218" i="3" s="1"/>
  <c r="O218" i="3"/>
  <c r="AI217" i="3"/>
  <c r="AH217" i="3"/>
  <c r="AG217" i="3"/>
  <c r="AF217" i="3"/>
  <c r="AC217" i="3"/>
  <c r="AD217" i="3" s="1"/>
  <c r="AK217" i="3" s="1"/>
  <c r="O217" i="3"/>
  <c r="AI216" i="3"/>
  <c r="AH216" i="3"/>
  <c r="AG216" i="3"/>
  <c r="AF216" i="3"/>
  <c r="AC216" i="3"/>
  <c r="O216" i="3"/>
  <c r="AI215" i="3"/>
  <c r="AH215" i="3"/>
  <c r="AG215" i="3"/>
  <c r="AF215" i="3"/>
  <c r="AC215" i="3"/>
  <c r="AJ215" i="3" s="1"/>
  <c r="O215" i="3"/>
  <c r="AI214" i="3"/>
  <c r="AH214" i="3"/>
  <c r="AG214" i="3"/>
  <c r="AF214" i="3"/>
  <c r="AC214" i="3"/>
  <c r="AJ214" i="3" s="1"/>
  <c r="O214" i="3"/>
  <c r="AI213" i="3"/>
  <c r="AH213" i="3"/>
  <c r="AG213" i="3"/>
  <c r="AF213" i="3"/>
  <c r="AC213" i="3"/>
  <c r="AD213" i="3" s="1"/>
  <c r="AK213" i="3" s="1"/>
  <c r="O213" i="3"/>
  <c r="AI212" i="3"/>
  <c r="AH212" i="3"/>
  <c r="AG212" i="3"/>
  <c r="AF212" i="3"/>
  <c r="AC212" i="3"/>
  <c r="O212" i="3"/>
  <c r="AI211" i="3"/>
  <c r="AH211" i="3"/>
  <c r="AG211" i="3"/>
  <c r="AF211" i="3"/>
  <c r="AC211" i="3"/>
  <c r="O211" i="3"/>
  <c r="AI210" i="3"/>
  <c r="AH210" i="3"/>
  <c r="AG210" i="3"/>
  <c r="AF210" i="3"/>
  <c r="AC210" i="3"/>
  <c r="AD210" i="3" s="1"/>
  <c r="AK210" i="3" s="1"/>
  <c r="O210" i="3"/>
  <c r="AI209" i="3"/>
  <c r="AH209" i="3"/>
  <c r="AG209" i="3"/>
  <c r="AF209" i="3"/>
  <c r="AC209" i="3"/>
  <c r="O209" i="3"/>
  <c r="AI208" i="3"/>
  <c r="AH208" i="3"/>
  <c r="AG208" i="3"/>
  <c r="AF208" i="3"/>
  <c r="AC208" i="3"/>
  <c r="O208" i="3"/>
  <c r="AI207" i="3"/>
  <c r="AH207" i="3"/>
  <c r="AG207" i="3"/>
  <c r="AF207" i="3"/>
  <c r="AC207" i="3"/>
  <c r="AJ207" i="3" s="1"/>
  <c r="O207" i="3"/>
  <c r="AI206" i="3"/>
  <c r="AH206" i="3"/>
  <c r="AG206" i="3"/>
  <c r="AF206" i="3"/>
  <c r="AC206" i="3"/>
  <c r="AJ206" i="3" s="1"/>
  <c r="O206" i="3"/>
  <c r="AI205" i="3"/>
  <c r="AH205" i="3"/>
  <c r="AG205" i="3"/>
  <c r="AF205" i="3"/>
  <c r="AC205" i="3"/>
  <c r="AJ205" i="3" s="1"/>
  <c r="O205" i="3"/>
  <c r="AI204" i="3"/>
  <c r="AH204" i="3"/>
  <c r="AG204" i="3"/>
  <c r="AF204" i="3"/>
  <c r="AC204" i="3"/>
  <c r="AJ204" i="3" s="1"/>
  <c r="O204" i="3"/>
  <c r="AI203" i="3"/>
  <c r="AH203" i="3"/>
  <c r="AG203" i="3"/>
  <c r="AF203" i="3"/>
  <c r="AC203" i="3"/>
  <c r="AD203" i="3" s="1"/>
  <c r="AK203" i="3" s="1"/>
  <c r="O203" i="3"/>
  <c r="AI202" i="3"/>
  <c r="AH202" i="3"/>
  <c r="AG202" i="3"/>
  <c r="AF202" i="3"/>
  <c r="AC202" i="3"/>
  <c r="O202" i="3"/>
  <c r="AI201" i="3"/>
  <c r="AH201" i="3"/>
  <c r="AG201" i="3"/>
  <c r="AF201" i="3"/>
  <c r="AC201" i="3"/>
  <c r="AJ201" i="3" s="1"/>
  <c r="O201" i="3"/>
  <c r="AI200" i="3"/>
  <c r="AH200" i="3"/>
  <c r="AG200" i="3"/>
  <c r="AF200" i="3"/>
  <c r="AC200" i="3"/>
  <c r="O200" i="3"/>
  <c r="AI199" i="3"/>
  <c r="AH199" i="3"/>
  <c r="AG199" i="3"/>
  <c r="AF199" i="3"/>
  <c r="AC199" i="3"/>
  <c r="O199" i="3"/>
  <c r="AI198" i="3"/>
  <c r="AH198" i="3"/>
  <c r="AG198" i="3"/>
  <c r="AF198" i="3"/>
  <c r="AC198" i="3"/>
  <c r="O198" i="3"/>
  <c r="AI197" i="3"/>
  <c r="AH197" i="3"/>
  <c r="AG197" i="3"/>
  <c r="AF197" i="3"/>
  <c r="AC197" i="3"/>
  <c r="AD197" i="3" s="1"/>
  <c r="AK197" i="3" s="1"/>
  <c r="O197" i="3"/>
  <c r="AI196" i="3"/>
  <c r="AH196" i="3"/>
  <c r="AG196" i="3"/>
  <c r="AF196" i="3"/>
  <c r="AC196" i="3"/>
  <c r="AD196" i="3" s="1"/>
  <c r="AK196" i="3" s="1"/>
  <c r="O196" i="3"/>
  <c r="AI195" i="3"/>
  <c r="AH195" i="3"/>
  <c r="AG195" i="3"/>
  <c r="AF195" i="3"/>
  <c r="AC195" i="3"/>
  <c r="AJ195" i="3" s="1"/>
  <c r="O195" i="3"/>
  <c r="AI194" i="3"/>
  <c r="AH194" i="3"/>
  <c r="AG194" i="3"/>
  <c r="AF194" i="3"/>
  <c r="AC194" i="3"/>
  <c r="O194" i="3"/>
  <c r="AI193" i="3"/>
  <c r="AH193" i="3"/>
  <c r="AG193" i="3"/>
  <c r="AF193" i="3"/>
  <c r="AC193" i="3"/>
  <c r="AD193" i="3" s="1"/>
  <c r="AK193" i="3" s="1"/>
  <c r="O193" i="3"/>
  <c r="AI192" i="3"/>
  <c r="AH192" i="3"/>
  <c r="AG192" i="3"/>
  <c r="AF192" i="3"/>
  <c r="AC192" i="3"/>
  <c r="AD192" i="3" s="1"/>
  <c r="AK192" i="3" s="1"/>
  <c r="O192" i="3"/>
  <c r="AI191" i="3"/>
  <c r="AH191" i="3"/>
  <c r="AG191" i="3"/>
  <c r="AF191" i="3"/>
  <c r="AC191" i="3"/>
  <c r="AJ191" i="3" s="1"/>
  <c r="O191" i="3"/>
  <c r="AI190" i="3"/>
  <c r="AH190" i="3"/>
  <c r="AG190" i="3"/>
  <c r="AF190" i="3"/>
  <c r="AC190" i="3"/>
  <c r="O190" i="3"/>
  <c r="AI189" i="3"/>
  <c r="AH189" i="3"/>
  <c r="AG189" i="3"/>
  <c r="AF189" i="3"/>
  <c r="AC189" i="3"/>
  <c r="O189" i="3"/>
  <c r="AI188" i="3"/>
  <c r="AH188" i="3"/>
  <c r="AG188" i="3"/>
  <c r="AF188" i="3"/>
  <c r="AC188" i="3"/>
  <c r="AD188" i="3" s="1"/>
  <c r="AK188" i="3" s="1"/>
  <c r="O188" i="3"/>
  <c r="AI187" i="3"/>
  <c r="AH187" i="3"/>
  <c r="AG187" i="3"/>
  <c r="AF187" i="3"/>
  <c r="AC187" i="3"/>
  <c r="AD187" i="3" s="1"/>
  <c r="AK187" i="3" s="1"/>
  <c r="O187" i="3"/>
  <c r="AI186" i="3"/>
  <c r="AH186" i="3"/>
  <c r="AG186" i="3"/>
  <c r="AF186" i="3"/>
  <c r="AC186" i="3"/>
  <c r="O186" i="3"/>
  <c r="AI185" i="3"/>
  <c r="AH185" i="3"/>
  <c r="AG185" i="3"/>
  <c r="AF185" i="3"/>
  <c r="AC185" i="3"/>
  <c r="O185" i="3"/>
  <c r="AI184" i="3"/>
  <c r="AH184" i="3"/>
  <c r="AG184" i="3"/>
  <c r="AF184" i="3"/>
  <c r="AC184" i="3"/>
  <c r="O184" i="3"/>
  <c r="AI183" i="3"/>
  <c r="AH183" i="3"/>
  <c r="AG183" i="3"/>
  <c r="AF183" i="3"/>
  <c r="AC183" i="3"/>
  <c r="O183" i="3"/>
  <c r="AI182" i="3"/>
  <c r="AH182" i="3"/>
  <c r="AG182" i="3"/>
  <c r="AF182" i="3"/>
  <c r="AC182" i="3"/>
  <c r="AJ182" i="3" s="1"/>
  <c r="O182" i="3"/>
  <c r="AI181" i="3"/>
  <c r="AH181" i="3"/>
  <c r="AG181" i="3"/>
  <c r="AF181" i="3"/>
  <c r="AC181" i="3"/>
  <c r="AJ181" i="3" s="1"/>
  <c r="O181" i="3"/>
  <c r="AI180" i="3"/>
  <c r="AH180" i="3"/>
  <c r="AG180" i="3"/>
  <c r="AF180" i="3"/>
  <c r="AC180" i="3"/>
  <c r="AD180" i="3" s="1"/>
  <c r="AK180" i="3" s="1"/>
  <c r="O180" i="3"/>
  <c r="AI179" i="3"/>
  <c r="AH179" i="3"/>
  <c r="AG179" i="3"/>
  <c r="AF179" i="3"/>
  <c r="AC179" i="3"/>
  <c r="AD179" i="3" s="1"/>
  <c r="AK179" i="3" s="1"/>
  <c r="O179" i="3"/>
  <c r="AI178" i="3"/>
  <c r="AH178" i="3"/>
  <c r="AG178" i="3"/>
  <c r="AF178" i="3"/>
  <c r="AC178" i="3"/>
  <c r="AD178" i="3" s="1"/>
  <c r="AK178" i="3" s="1"/>
  <c r="O178" i="3"/>
  <c r="AI177" i="3"/>
  <c r="AH177" i="3"/>
  <c r="AG177" i="3"/>
  <c r="AF177" i="3"/>
  <c r="AC177" i="3"/>
  <c r="O177" i="3"/>
  <c r="AI176" i="3"/>
  <c r="AH176" i="3"/>
  <c r="AG176" i="3"/>
  <c r="AF176" i="3"/>
  <c r="AC176" i="3"/>
  <c r="AD176" i="3" s="1"/>
  <c r="AK176" i="3" s="1"/>
  <c r="O176" i="3"/>
  <c r="AI175" i="3"/>
  <c r="AH175" i="3"/>
  <c r="AG175" i="3"/>
  <c r="AF175" i="3"/>
  <c r="AC175" i="3"/>
  <c r="AJ175" i="3" s="1"/>
  <c r="O175" i="3"/>
  <c r="AI174" i="3"/>
  <c r="AH174" i="3"/>
  <c r="AG174" i="3"/>
  <c r="AF174" i="3"/>
  <c r="AC174" i="3"/>
  <c r="AD174" i="3" s="1"/>
  <c r="AK174" i="3" s="1"/>
  <c r="O174" i="3"/>
  <c r="AI173" i="3"/>
  <c r="AH173" i="3"/>
  <c r="AG173" i="3"/>
  <c r="AF173" i="3"/>
  <c r="AC173" i="3"/>
  <c r="AJ173" i="3" s="1"/>
  <c r="O173" i="3"/>
  <c r="AI172" i="3"/>
  <c r="AH172" i="3"/>
  <c r="AG172" i="3"/>
  <c r="AF172" i="3"/>
  <c r="AC172" i="3"/>
  <c r="O172" i="3"/>
  <c r="AI171" i="3"/>
  <c r="AH171" i="3"/>
  <c r="AG171" i="3"/>
  <c r="AF171" i="3"/>
  <c r="AC171" i="3"/>
  <c r="O171" i="3"/>
  <c r="AI170" i="3"/>
  <c r="AH170" i="3"/>
  <c r="AG170" i="3"/>
  <c r="AF170" i="3"/>
  <c r="AC170" i="3"/>
  <c r="AJ170" i="3" s="1"/>
  <c r="O170" i="3"/>
  <c r="AI169" i="3"/>
  <c r="AH169" i="3"/>
  <c r="AG169" i="3"/>
  <c r="AF169" i="3"/>
  <c r="AC169" i="3"/>
  <c r="AD169" i="3" s="1"/>
  <c r="AK169" i="3" s="1"/>
  <c r="O169" i="3"/>
  <c r="AI168" i="3"/>
  <c r="AH168" i="3"/>
  <c r="AG168" i="3"/>
  <c r="AF168" i="3"/>
  <c r="AC168" i="3"/>
  <c r="AJ168" i="3" s="1"/>
  <c r="O168" i="3"/>
  <c r="AI167" i="3"/>
  <c r="AH167" i="3"/>
  <c r="AG167" i="3"/>
  <c r="AF167" i="3"/>
  <c r="AC167" i="3"/>
  <c r="O167" i="3"/>
  <c r="AI166" i="3"/>
  <c r="AH166" i="3"/>
  <c r="AG166" i="3"/>
  <c r="AF166" i="3"/>
  <c r="AC166" i="3"/>
  <c r="AJ166" i="3" s="1"/>
  <c r="O166" i="3"/>
  <c r="AI165" i="3"/>
  <c r="AH165" i="3"/>
  <c r="AG165" i="3"/>
  <c r="AF165" i="3"/>
  <c r="AC165" i="3"/>
  <c r="AD165" i="3" s="1"/>
  <c r="AK165" i="3" s="1"/>
  <c r="O165" i="3"/>
  <c r="AI164" i="3"/>
  <c r="AH164" i="3"/>
  <c r="AG164" i="3"/>
  <c r="AF164" i="3"/>
  <c r="AC164" i="3"/>
  <c r="AJ164" i="3" s="1"/>
  <c r="O164" i="3"/>
  <c r="AI163" i="3"/>
  <c r="AH163" i="3"/>
  <c r="AG163" i="3"/>
  <c r="AF163" i="3"/>
  <c r="AC163" i="3"/>
  <c r="AJ163" i="3" s="1"/>
  <c r="O163" i="3"/>
  <c r="AI162" i="3"/>
  <c r="AH162" i="3"/>
  <c r="AG162" i="3"/>
  <c r="AF162" i="3"/>
  <c r="AC162" i="3"/>
  <c r="AD162" i="3" s="1"/>
  <c r="AK162" i="3" s="1"/>
  <c r="O162" i="3"/>
  <c r="AI161" i="3"/>
  <c r="AH161" i="3"/>
  <c r="AG161" i="3"/>
  <c r="AF161" i="3"/>
  <c r="AC161" i="3"/>
  <c r="AJ161" i="3" s="1"/>
  <c r="O161" i="3"/>
  <c r="AI160" i="3"/>
  <c r="AH160" i="3"/>
  <c r="AG160" i="3"/>
  <c r="AF160" i="3"/>
  <c r="AC160" i="3"/>
  <c r="AD160" i="3" s="1"/>
  <c r="AK160" i="3" s="1"/>
  <c r="O160" i="3"/>
  <c r="AI159" i="3"/>
  <c r="AH159" i="3"/>
  <c r="AG159" i="3"/>
  <c r="AF159" i="3"/>
  <c r="AC159" i="3"/>
  <c r="AD159" i="3" s="1"/>
  <c r="O159" i="3"/>
  <c r="AI158" i="3"/>
  <c r="AH158" i="3"/>
  <c r="AG158" i="3"/>
  <c r="AF158" i="3"/>
  <c r="AC158" i="3"/>
  <c r="AJ158" i="3" s="1"/>
  <c r="O158" i="3"/>
  <c r="AI157" i="3"/>
  <c r="AH157" i="3"/>
  <c r="AG157" i="3"/>
  <c r="AF157" i="3"/>
  <c r="AC157" i="3"/>
  <c r="AD157" i="3" s="1"/>
  <c r="AK157" i="3" s="1"/>
  <c r="O157" i="3"/>
  <c r="AI156" i="3"/>
  <c r="AH156" i="3"/>
  <c r="AG156" i="3"/>
  <c r="AF156" i="3"/>
  <c r="AC156" i="3"/>
  <c r="AJ156" i="3" s="1"/>
  <c r="O156" i="3"/>
  <c r="AI155" i="3"/>
  <c r="AH155" i="3"/>
  <c r="AG155" i="3"/>
  <c r="AF155" i="3"/>
  <c r="AC155" i="3"/>
  <c r="AJ155" i="3" s="1"/>
  <c r="O155" i="3"/>
  <c r="AI154" i="3"/>
  <c r="AH154" i="3"/>
  <c r="AG154" i="3"/>
  <c r="AF154" i="3"/>
  <c r="AC154" i="3"/>
  <c r="O154" i="3"/>
  <c r="AI153" i="3"/>
  <c r="AH153" i="3"/>
  <c r="AG153" i="3"/>
  <c r="AF153" i="3"/>
  <c r="AC153" i="3"/>
  <c r="AJ153" i="3" s="1"/>
  <c r="O153" i="3"/>
  <c r="AI152" i="3"/>
  <c r="AH152" i="3"/>
  <c r="AG152" i="3"/>
  <c r="AF152" i="3"/>
  <c r="AC152" i="3"/>
  <c r="AD152" i="3" s="1"/>
  <c r="O152" i="3"/>
  <c r="AI151" i="3"/>
  <c r="AH151" i="3"/>
  <c r="AG151" i="3"/>
  <c r="AF151" i="3"/>
  <c r="AC151" i="3"/>
  <c r="AD151" i="3" s="1"/>
  <c r="AK151" i="3" s="1"/>
  <c r="O151" i="3"/>
  <c r="AI150" i="3"/>
  <c r="AH150" i="3"/>
  <c r="AG150" i="3"/>
  <c r="AF150" i="3"/>
  <c r="AC150" i="3"/>
  <c r="AD150" i="3" s="1"/>
  <c r="AK150" i="3" s="1"/>
  <c r="O150" i="3"/>
  <c r="AI149" i="3"/>
  <c r="AH149" i="3"/>
  <c r="AG149" i="3"/>
  <c r="AF149" i="3"/>
  <c r="AC149" i="3"/>
  <c r="AD149" i="3" s="1"/>
  <c r="AK149" i="3" s="1"/>
  <c r="O149" i="3"/>
  <c r="AI148" i="3"/>
  <c r="AH148" i="3"/>
  <c r="AG148" i="3"/>
  <c r="AF148" i="3"/>
  <c r="AC148" i="3"/>
  <c r="AD148" i="3" s="1"/>
  <c r="AK148" i="3" s="1"/>
  <c r="O148" i="3"/>
  <c r="AI147" i="3"/>
  <c r="AH147" i="3"/>
  <c r="AG147" i="3"/>
  <c r="AF147" i="3"/>
  <c r="AC147" i="3"/>
  <c r="AJ147" i="3" s="1"/>
  <c r="O147" i="3"/>
  <c r="AI146" i="3"/>
  <c r="AH146" i="3"/>
  <c r="AG146" i="3"/>
  <c r="AF146" i="3"/>
  <c r="AC146" i="3"/>
  <c r="O146" i="3"/>
  <c r="AI145" i="3"/>
  <c r="AH145" i="3"/>
  <c r="AG145" i="3"/>
  <c r="AF145" i="3"/>
  <c r="AC145" i="3"/>
  <c r="AD145" i="3" s="1"/>
  <c r="AK145" i="3" s="1"/>
  <c r="O145" i="3"/>
  <c r="AI144" i="3"/>
  <c r="AH144" i="3"/>
  <c r="AG144" i="3"/>
  <c r="AF144" i="3"/>
  <c r="AC144" i="3"/>
  <c r="O144" i="3"/>
  <c r="AI143" i="3"/>
  <c r="AH143" i="3"/>
  <c r="AG143" i="3"/>
  <c r="AF143" i="3"/>
  <c r="AC143" i="3"/>
  <c r="AD143" i="3" s="1"/>
  <c r="AK143" i="3" s="1"/>
  <c r="O143" i="3"/>
  <c r="AI142" i="3"/>
  <c r="AH142" i="3"/>
  <c r="AG142" i="3"/>
  <c r="AF142" i="3"/>
  <c r="AC142" i="3"/>
  <c r="O142" i="3"/>
  <c r="AI141" i="3"/>
  <c r="AH141" i="3"/>
  <c r="AG141" i="3"/>
  <c r="AF141" i="3"/>
  <c r="AC141" i="3"/>
  <c r="AD141" i="3" s="1"/>
  <c r="AK141" i="3" s="1"/>
  <c r="O141" i="3"/>
  <c r="AI140" i="3"/>
  <c r="AH140" i="3"/>
  <c r="AG140" i="3"/>
  <c r="AF140" i="3"/>
  <c r="AC140" i="3"/>
  <c r="O140" i="3"/>
  <c r="AI139" i="3"/>
  <c r="AH139" i="3"/>
  <c r="AG139" i="3"/>
  <c r="AF139" i="3"/>
  <c r="AC139" i="3"/>
  <c r="AD139" i="3" s="1"/>
  <c r="AK139" i="3" s="1"/>
  <c r="O139" i="3"/>
  <c r="AI138" i="3"/>
  <c r="AH138" i="3"/>
  <c r="AG138" i="3"/>
  <c r="AF138" i="3"/>
  <c r="AC138" i="3"/>
  <c r="O138" i="3"/>
  <c r="AI137" i="3"/>
  <c r="AH137" i="3"/>
  <c r="AG137" i="3"/>
  <c r="AF137" i="3"/>
  <c r="AC137" i="3"/>
  <c r="AJ137" i="3" s="1"/>
  <c r="O137" i="3"/>
  <c r="AI136" i="3"/>
  <c r="AH136" i="3"/>
  <c r="AG136" i="3"/>
  <c r="AF136" i="3"/>
  <c r="AC136" i="3"/>
  <c r="AD136" i="3" s="1"/>
  <c r="AK136" i="3" s="1"/>
  <c r="O136" i="3"/>
  <c r="AI135" i="3"/>
  <c r="AH135" i="3"/>
  <c r="AG135" i="3"/>
  <c r="AF135" i="3"/>
  <c r="AC135" i="3"/>
  <c r="AJ135" i="3" s="1"/>
  <c r="O135" i="3"/>
  <c r="AI134" i="3"/>
  <c r="AH134" i="3"/>
  <c r="AG134" i="3"/>
  <c r="AF134" i="3"/>
  <c r="AC134" i="3"/>
  <c r="O134" i="3"/>
  <c r="AI133" i="3"/>
  <c r="AH133" i="3"/>
  <c r="AG133" i="3"/>
  <c r="AF133" i="3"/>
  <c r="AC133" i="3"/>
  <c r="AJ133" i="3" s="1"/>
  <c r="O133" i="3"/>
  <c r="AI132" i="3"/>
  <c r="AH132" i="3"/>
  <c r="AG132" i="3"/>
  <c r="AF132" i="3"/>
  <c r="AC132" i="3"/>
  <c r="AJ132" i="3" s="1"/>
  <c r="O132" i="3"/>
  <c r="AI131" i="3"/>
  <c r="AH131" i="3"/>
  <c r="AG131" i="3"/>
  <c r="AF131" i="3"/>
  <c r="AC131" i="3"/>
  <c r="O131" i="3"/>
  <c r="AI130" i="3"/>
  <c r="AH130" i="3"/>
  <c r="AG130" i="3"/>
  <c r="AF130" i="3"/>
  <c r="AC130" i="3"/>
  <c r="AD130" i="3" s="1"/>
  <c r="AK130" i="3" s="1"/>
  <c r="O130" i="3"/>
  <c r="AI129" i="3"/>
  <c r="AH129" i="3"/>
  <c r="AG129" i="3"/>
  <c r="AF129" i="3"/>
  <c r="AC129" i="3"/>
  <c r="O129" i="3"/>
  <c r="AI128" i="3"/>
  <c r="AH128" i="3"/>
  <c r="AG128" i="3"/>
  <c r="AF128" i="3"/>
  <c r="AC128" i="3"/>
  <c r="AJ128" i="3" s="1"/>
  <c r="O128" i="3"/>
  <c r="AI127" i="3"/>
  <c r="AH127" i="3"/>
  <c r="AG127" i="3"/>
  <c r="AF127" i="3"/>
  <c r="AC127" i="3"/>
  <c r="O127" i="3"/>
  <c r="AI126" i="3"/>
  <c r="AH126" i="3"/>
  <c r="AG126" i="3"/>
  <c r="AF126" i="3"/>
  <c r="AC126" i="3"/>
  <c r="AD126" i="3" s="1"/>
  <c r="O126" i="3"/>
  <c r="AI125" i="3"/>
  <c r="AH125" i="3"/>
  <c r="AG125" i="3"/>
  <c r="AF125" i="3"/>
  <c r="AC125" i="3"/>
  <c r="AD125" i="3" s="1"/>
  <c r="AK125" i="3" s="1"/>
  <c r="O125" i="3"/>
  <c r="AI124" i="3"/>
  <c r="AH124" i="3"/>
  <c r="AG124" i="3"/>
  <c r="AF124" i="3"/>
  <c r="AC124" i="3"/>
  <c r="AJ124" i="3" s="1"/>
  <c r="O124" i="3"/>
  <c r="AI123" i="3"/>
  <c r="AH123" i="3"/>
  <c r="AG123" i="3"/>
  <c r="AF123" i="3"/>
  <c r="AC123" i="3"/>
  <c r="AD123" i="3" s="1"/>
  <c r="AK123" i="3" s="1"/>
  <c r="O123" i="3"/>
  <c r="AI122" i="3"/>
  <c r="AH122" i="3"/>
  <c r="AG122" i="3"/>
  <c r="AF122" i="3"/>
  <c r="AC122" i="3"/>
  <c r="AD122" i="3" s="1"/>
  <c r="AK122" i="3" s="1"/>
  <c r="O122" i="3"/>
  <c r="AI121" i="3"/>
  <c r="AH121" i="3"/>
  <c r="AG121" i="3"/>
  <c r="AF121" i="3"/>
  <c r="AC121" i="3"/>
  <c r="O121" i="3"/>
  <c r="AI120" i="3"/>
  <c r="AH120" i="3"/>
  <c r="AG120" i="3"/>
  <c r="AF120" i="3"/>
  <c r="AC120" i="3"/>
  <c r="O120" i="3"/>
  <c r="AI119" i="3"/>
  <c r="AH119" i="3"/>
  <c r="AG119" i="3"/>
  <c r="AF119" i="3"/>
  <c r="AC119" i="3"/>
  <c r="AD119" i="3" s="1"/>
  <c r="AK119" i="3" s="1"/>
  <c r="O119" i="3"/>
  <c r="AI118" i="3"/>
  <c r="AH118" i="3"/>
  <c r="AG118" i="3"/>
  <c r="AF118" i="3"/>
  <c r="AC118" i="3"/>
  <c r="O118" i="3"/>
  <c r="AI117" i="3"/>
  <c r="AH117" i="3"/>
  <c r="AG117" i="3"/>
  <c r="AF117" i="3"/>
  <c r="AC117" i="3"/>
  <c r="O117" i="3"/>
  <c r="AI116" i="3"/>
  <c r="AH116" i="3"/>
  <c r="AG116" i="3"/>
  <c r="AF116" i="3"/>
  <c r="AC116" i="3"/>
  <c r="O116" i="3"/>
  <c r="AI115" i="3"/>
  <c r="AH115" i="3"/>
  <c r="AG115" i="3"/>
  <c r="AF115" i="3"/>
  <c r="AC115" i="3"/>
  <c r="AD115" i="3" s="1"/>
  <c r="AK115" i="3" s="1"/>
  <c r="O115" i="3"/>
  <c r="AI114" i="3"/>
  <c r="AH114" i="3"/>
  <c r="AG114" i="3"/>
  <c r="AF114" i="3"/>
  <c r="AC114" i="3"/>
  <c r="O114" i="3"/>
  <c r="AI113" i="3"/>
  <c r="AH113" i="3"/>
  <c r="AG113" i="3"/>
  <c r="AF113" i="3"/>
  <c r="AC113" i="3"/>
  <c r="O113" i="3"/>
  <c r="AI112" i="3"/>
  <c r="AH112" i="3"/>
  <c r="AG112" i="3"/>
  <c r="AF112" i="3"/>
  <c r="AC112" i="3"/>
  <c r="AJ112" i="3" s="1"/>
  <c r="O112" i="3"/>
  <c r="AI111" i="3"/>
  <c r="AH111" i="3"/>
  <c r="AG111" i="3"/>
  <c r="AF111" i="3"/>
  <c r="AC111" i="3"/>
  <c r="AD111" i="3" s="1"/>
  <c r="AK111" i="3" s="1"/>
  <c r="O111" i="3"/>
  <c r="AI110" i="3"/>
  <c r="AH110" i="3"/>
  <c r="AG110" i="3"/>
  <c r="AF110" i="3"/>
  <c r="AC110" i="3"/>
  <c r="AD110" i="3" s="1"/>
  <c r="AK110" i="3" s="1"/>
  <c r="O110" i="3"/>
  <c r="AI109" i="3"/>
  <c r="AH109" i="3"/>
  <c r="AG109" i="3"/>
  <c r="AF109" i="3"/>
  <c r="AC109" i="3"/>
  <c r="AJ109" i="3" s="1"/>
  <c r="O109" i="3"/>
  <c r="AI108" i="3"/>
  <c r="AH108" i="3"/>
  <c r="AG108" i="3"/>
  <c r="AF108" i="3"/>
  <c r="AC108" i="3"/>
  <c r="AJ108" i="3" s="1"/>
  <c r="O108" i="3"/>
  <c r="AI107" i="3"/>
  <c r="AH107" i="3"/>
  <c r="AG107" i="3"/>
  <c r="AF107" i="3"/>
  <c r="AC107" i="3"/>
  <c r="AD107" i="3" s="1"/>
  <c r="AK107" i="3" s="1"/>
  <c r="O107" i="3"/>
  <c r="AI106" i="3"/>
  <c r="AH106" i="3"/>
  <c r="AG106" i="3"/>
  <c r="AF106" i="3"/>
  <c r="AC106" i="3"/>
  <c r="AD106" i="3" s="1"/>
  <c r="AK106" i="3" s="1"/>
  <c r="O106" i="3"/>
  <c r="AI105" i="3"/>
  <c r="AH105" i="3"/>
  <c r="AG105" i="3"/>
  <c r="AF105" i="3"/>
  <c r="AC105" i="3"/>
  <c r="O105" i="3"/>
  <c r="AI104" i="3"/>
  <c r="AH104" i="3"/>
  <c r="AG104" i="3"/>
  <c r="AF104" i="3"/>
  <c r="AC104" i="3"/>
  <c r="O104" i="3"/>
  <c r="AI103" i="3"/>
  <c r="AH103" i="3"/>
  <c r="AG103" i="3"/>
  <c r="AF103" i="3"/>
  <c r="AC103" i="3"/>
  <c r="AJ103" i="3" s="1"/>
  <c r="O103" i="3"/>
  <c r="AI102" i="3"/>
  <c r="AH102" i="3"/>
  <c r="AG102" i="3"/>
  <c r="AF102" i="3"/>
  <c r="AC102" i="3"/>
  <c r="AJ102" i="3" s="1"/>
  <c r="O102" i="3"/>
  <c r="AI101" i="3"/>
  <c r="AH101" i="3"/>
  <c r="AG101" i="3"/>
  <c r="AF101" i="3"/>
  <c r="AC101" i="3"/>
  <c r="AJ101" i="3" s="1"/>
  <c r="O101" i="3"/>
  <c r="AI100" i="3"/>
  <c r="AH100" i="3"/>
  <c r="AG100" i="3"/>
  <c r="AF100" i="3"/>
  <c r="AC100" i="3"/>
  <c r="O100" i="3"/>
  <c r="AI99" i="3"/>
  <c r="AH99" i="3"/>
  <c r="AG99" i="3"/>
  <c r="AF99" i="3"/>
  <c r="AC99" i="3"/>
  <c r="AJ99" i="3" s="1"/>
  <c r="O99" i="3"/>
  <c r="AI98" i="3"/>
  <c r="AH98" i="3"/>
  <c r="AG98" i="3"/>
  <c r="AF98" i="3"/>
  <c r="AC98" i="3"/>
  <c r="AJ98" i="3" s="1"/>
  <c r="O98" i="3"/>
  <c r="AI97" i="3"/>
  <c r="AH97" i="3"/>
  <c r="AG97" i="3"/>
  <c r="AF97" i="3"/>
  <c r="AC97" i="3"/>
  <c r="AD97" i="3" s="1"/>
  <c r="AK97" i="3" s="1"/>
  <c r="O97" i="3"/>
  <c r="AI96" i="3"/>
  <c r="AH96" i="3"/>
  <c r="AG96" i="3"/>
  <c r="AF96" i="3"/>
  <c r="AC96" i="3"/>
  <c r="AJ96" i="3" s="1"/>
  <c r="O96" i="3"/>
  <c r="AI95" i="3"/>
  <c r="AH95" i="3"/>
  <c r="AG95" i="3"/>
  <c r="AF95" i="3"/>
  <c r="AC95" i="3"/>
  <c r="AJ95" i="3" s="1"/>
  <c r="O95" i="3"/>
  <c r="AI94" i="3"/>
  <c r="AH94" i="3"/>
  <c r="AG94" i="3"/>
  <c r="AF94" i="3"/>
  <c r="AC94" i="3"/>
  <c r="O94" i="3"/>
  <c r="AI93" i="3"/>
  <c r="AH93" i="3"/>
  <c r="AG93" i="3"/>
  <c r="AF93" i="3"/>
  <c r="AC93" i="3"/>
  <c r="AD93" i="3" s="1"/>
  <c r="AK93" i="3" s="1"/>
  <c r="O93" i="3"/>
  <c r="AI92" i="3"/>
  <c r="AH92" i="3"/>
  <c r="AG92" i="3"/>
  <c r="AF92" i="3"/>
  <c r="AC92" i="3"/>
  <c r="AJ92" i="3" s="1"/>
  <c r="O92" i="3"/>
  <c r="AI91" i="3"/>
  <c r="AH91" i="3"/>
  <c r="AG91" i="3"/>
  <c r="AF91" i="3"/>
  <c r="AC91" i="3"/>
  <c r="AD91" i="3" s="1"/>
  <c r="AK91" i="3" s="1"/>
  <c r="O91" i="3"/>
  <c r="AI90" i="3"/>
  <c r="AH90" i="3"/>
  <c r="AG90" i="3"/>
  <c r="AF90" i="3"/>
  <c r="AC90" i="3"/>
  <c r="AD90" i="3" s="1"/>
  <c r="AK90" i="3" s="1"/>
  <c r="O90" i="3"/>
  <c r="AI89" i="3"/>
  <c r="AH89" i="3"/>
  <c r="AG89" i="3"/>
  <c r="AF89" i="3"/>
  <c r="AC89" i="3"/>
  <c r="AJ89" i="3" s="1"/>
  <c r="O89" i="3"/>
  <c r="AI88" i="3"/>
  <c r="AH88" i="3"/>
  <c r="AG88" i="3"/>
  <c r="AF88" i="3"/>
  <c r="AC88" i="3"/>
  <c r="AJ88" i="3" s="1"/>
  <c r="O88" i="3"/>
  <c r="AI87" i="3"/>
  <c r="AH87" i="3"/>
  <c r="AG87" i="3"/>
  <c r="AF87" i="3"/>
  <c r="AC87" i="3"/>
  <c r="O87" i="3"/>
  <c r="AI86" i="3"/>
  <c r="AH86" i="3"/>
  <c r="AG86" i="3"/>
  <c r="AF86" i="3"/>
  <c r="AC86" i="3"/>
  <c r="O86" i="3"/>
  <c r="AI85" i="3"/>
  <c r="AH85" i="3"/>
  <c r="AG85" i="3"/>
  <c r="AF85" i="3"/>
  <c r="AC85" i="3"/>
  <c r="O85" i="3"/>
  <c r="AI84" i="3"/>
  <c r="AH84" i="3"/>
  <c r="AG84" i="3"/>
  <c r="AF84" i="3"/>
  <c r="AC84" i="3"/>
  <c r="AD84" i="3" s="1"/>
  <c r="AK84" i="3" s="1"/>
  <c r="O84" i="3"/>
  <c r="AI83" i="3"/>
  <c r="AH83" i="3"/>
  <c r="AG83" i="3"/>
  <c r="AF83" i="3"/>
  <c r="AC83" i="3"/>
  <c r="O83" i="3"/>
  <c r="AI82" i="3"/>
  <c r="AH82" i="3"/>
  <c r="AG82" i="3"/>
  <c r="AF82" i="3"/>
  <c r="AC82" i="3"/>
  <c r="AJ82" i="3" s="1"/>
  <c r="O82" i="3"/>
  <c r="AI81" i="3"/>
  <c r="AH81" i="3"/>
  <c r="AG81" i="3"/>
  <c r="AF81" i="3"/>
  <c r="AC81" i="3"/>
  <c r="AJ81" i="3" s="1"/>
  <c r="O81" i="3"/>
  <c r="S577" i="3"/>
  <c r="Y577" i="3" s="1"/>
  <c r="F577" i="3"/>
  <c r="E577" i="3"/>
  <c r="D577" i="3"/>
  <c r="C577" i="3"/>
  <c r="AI80" i="3"/>
  <c r="AH80" i="3"/>
  <c r="AG80" i="3"/>
  <c r="AF80" i="3"/>
  <c r="AC80" i="3"/>
  <c r="AJ80" i="3" s="1"/>
  <c r="O80" i="3"/>
  <c r="S576" i="3"/>
  <c r="W576" i="3" s="1"/>
  <c r="F576" i="3"/>
  <c r="E576" i="3"/>
  <c r="D576" i="3"/>
  <c r="C576" i="3"/>
  <c r="AI79" i="3"/>
  <c r="AH79" i="3"/>
  <c r="AG79" i="3"/>
  <c r="AF79" i="3"/>
  <c r="AC79" i="3"/>
  <c r="O79" i="3"/>
  <c r="S575" i="3"/>
  <c r="Z575" i="3" s="1"/>
  <c r="F575" i="3"/>
  <c r="E575" i="3"/>
  <c r="D575" i="3"/>
  <c r="C575" i="3"/>
  <c r="AI78" i="3"/>
  <c r="AH78" i="3"/>
  <c r="AG78" i="3"/>
  <c r="AF78" i="3"/>
  <c r="AC78" i="3"/>
  <c r="AD78" i="3" s="1"/>
  <c r="AK78" i="3" s="1"/>
  <c r="O78" i="3"/>
  <c r="S574" i="3"/>
  <c r="W574" i="3" s="1"/>
  <c r="F574" i="3"/>
  <c r="E574" i="3"/>
  <c r="D574" i="3"/>
  <c r="C574" i="3"/>
  <c r="AI77" i="3"/>
  <c r="AH77" i="3"/>
  <c r="AG77" i="3"/>
  <c r="AF77" i="3"/>
  <c r="AC77" i="3"/>
  <c r="AJ77" i="3" s="1"/>
  <c r="O77" i="3"/>
  <c r="S573" i="3"/>
  <c r="W573" i="3" s="1"/>
  <c r="F573" i="3"/>
  <c r="E573" i="3"/>
  <c r="D573" i="3"/>
  <c r="C573" i="3"/>
  <c r="AI76" i="3"/>
  <c r="AH76" i="3"/>
  <c r="AG76" i="3"/>
  <c r="AF76" i="3"/>
  <c r="AC76" i="3"/>
  <c r="AD76" i="3" s="1"/>
  <c r="AK76" i="3" s="1"/>
  <c r="O76" i="3"/>
  <c r="S572" i="3"/>
  <c r="Z572" i="3" s="1"/>
  <c r="F572" i="3"/>
  <c r="E572" i="3"/>
  <c r="D572" i="3"/>
  <c r="C572" i="3"/>
  <c r="AI75" i="3"/>
  <c r="AH75" i="3"/>
  <c r="AG75" i="3"/>
  <c r="AF75" i="3"/>
  <c r="AC75" i="3"/>
  <c r="AJ75" i="3" s="1"/>
  <c r="O75" i="3"/>
  <c r="S571" i="3"/>
  <c r="F571" i="3"/>
  <c r="E571" i="3"/>
  <c r="D571" i="3"/>
  <c r="C571" i="3"/>
  <c r="AI74" i="3"/>
  <c r="AH74" i="3"/>
  <c r="AG74" i="3"/>
  <c r="AF74" i="3"/>
  <c r="AC74" i="3"/>
  <c r="O74" i="3"/>
  <c r="S570" i="3"/>
  <c r="W570" i="3" s="1"/>
  <c r="F570" i="3"/>
  <c r="E570" i="3"/>
  <c r="D570" i="3"/>
  <c r="C570" i="3"/>
  <c r="AI73" i="3"/>
  <c r="AH73" i="3"/>
  <c r="AG73" i="3"/>
  <c r="AF73" i="3"/>
  <c r="AC73" i="3"/>
  <c r="AJ73" i="3" s="1"/>
  <c r="O73" i="3"/>
  <c r="S569" i="3"/>
  <c r="Z569" i="3" s="1"/>
  <c r="F569" i="3"/>
  <c r="E569" i="3"/>
  <c r="D569" i="3"/>
  <c r="C569" i="3"/>
  <c r="AI72" i="3"/>
  <c r="AH72" i="3"/>
  <c r="AG72" i="3"/>
  <c r="AF72" i="3"/>
  <c r="AC72" i="3"/>
  <c r="AD72" i="3" s="1"/>
  <c r="AK72" i="3" s="1"/>
  <c r="O72" i="3"/>
  <c r="S568" i="3"/>
  <c r="W568" i="3" s="1"/>
  <c r="F568" i="3"/>
  <c r="E568" i="3"/>
  <c r="D568" i="3"/>
  <c r="C568" i="3"/>
  <c r="AI71" i="3"/>
  <c r="AH71" i="3"/>
  <c r="AG71" i="3"/>
  <c r="AF71" i="3"/>
  <c r="AC71" i="3"/>
  <c r="O71" i="3"/>
  <c r="S567" i="3"/>
  <c r="W567" i="3" s="1"/>
  <c r="F567" i="3"/>
  <c r="E567" i="3"/>
  <c r="D567" i="3"/>
  <c r="C567" i="3"/>
  <c r="AI70" i="3"/>
  <c r="AH70" i="3"/>
  <c r="AG70" i="3"/>
  <c r="AF70" i="3"/>
  <c r="AC70" i="3"/>
  <c r="O70" i="3"/>
  <c r="S566" i="3"/>
  <c r="Z566" i="3" s="1"/>
  <c r="F566" i="3"/>
  <c r="E566" i="3"/>
  <c r="D566" i="3"/>
  <c r="C566" i="3"/>
  <c r="AI69" i="3"/>
  <c r="AH69" i="3"/>
  <c r="AG69" i="3"/>
  <c r="AF69" i="3"/>
  <c r="AC69" i="3"/>
  <c r="AJ69" i="3" s="1"/>
  <c r="O69" i="3"/>
  <c r="S565" i="3"/>
  <c r="Y565" i="3" s="1"/>
  <c r="F565" i="3"/>
  <c r="E565" i="3"/>
  <c r="D565" i="3"/>
  <c r="C565" i="3"/>
  <c r="AI68" i="3"/>
  <c r="AH68" i="3"/>
  <c r="AG68" i="3"/>
  <c r="AF68" i="3"/>
  <c r="AC68" i="3"/>
  <c r="O68" i="3"/>
  <c r="S564" i="3"/>
  <c r="Z564" i="3" s="1"/>
  <c r="F564" i="3"/>
  <c r="E564" i="3"/>
  <c r="D564" i="3"/>
  <c r="C564" i="3"/>
  <c r="AI67" i="3"/>
  <c r="AH67" i="3"/>
  <c r="AG67" i="3"/>
  <c r="AF67" i="3"/>
  <c r="AC67" i="3"/>
  <c r="O67" i="3"/>
  <c r="S563" i="3"/>
  <c r="W563" i="3" s="1"/>
  <c r="F563" i="3"/>
  <c r="E563" i="3"/>
  <c r="D563" i="3"/>
  <c r="C563" i="3"/>
  <c r="AI66" i="3"/>
  <c r="AH66" i="3"/>
  <c r="AG66" i="3"/>
  <c r="AF66" i="3"/>
  <c r="AC66" i="3"/>
  <c r="AJ66" i="3" s="1"/>
  <c r="O66" i="3"/>
  <c r="S562" i="3"/>
  <c r="Z562" i="3" s="1"/>
  <c r="F562" i="3"/>
  <c r="E562" i="3"/>
  <c r="D562" i="3"/>
  <c r="C562" i="3"/>
  <c r="AI65" i="3"/>
  <c r="AH65" i="3"/>
  <c r="AG65" i="3"/>
  <c r="AF65" i="3"/>
  <c r="AC65" i="3"/>
  <c r="AJ65" i="3" s="1"/>
  <c r="O65" i="3"/>
  <c r="S561" i="3"/>
  <c r="F561" i="3"/>
  <c r="E561" i="3"/>
  <c r="D561" i="3"/>
  <c r="C561" i="3"/>
  <c r="AI64" i="3"/>
  <c r="AH64" i="3"/>
  <c r="AG64" i="3"/>
  <c r="AF64" i="3"/>
  <c r="AC64" i="3"/>
  <c r="AJ64" i="3" s="1"/>
  <c r="O64" i="3"/>
  <c r="S560" i="3"/>
  <c r="Y560" i="3" s="1"/>
  <c r="F560" i="3"/>
  <c r="E560" i="3"/>
  <c r="D560" i="3"/>
  <c r="C560" i="3"/>
  <c r="AI63" i="3"/>
  <c r="AH63" i="3"/>
  <c r="AG63" i="3"/>
  <c r="AF63" i="3"/>
  <c r="AC63" i="3"/>
  <c r="AD63" i="3" s="1"/>
  <c r="AK63" i="3" s="1"/>
  <c r="O63" i="3"/>
  <c r="S559" i="3"/>
  <c r="X559" i="3" s="1"/>
  <c r="F559" i="3"/>
  <c r="E559" i="3"/>
  <c r="D559" i="3"/>
  <c r="C559" i="3"/>
  <c r="AI62" i="3"/>
  <c r="AH62" i="3"/>
  <c r="AG62" i="3"/>
  <c r="AF62" i="3"/>
  <c r="AC62" i="3"/>
  <c r="AJ62" i="3" s="1"/>
  <c r="O62" i="3"/>
  <c r="S558" i="3"/>
  <c r="W558" i="3" s="1"/>
  <c r="F558" i="3"/>
  <c r="E558" i="3"/>
  <c r="D558" i="3"/>
  <c r="C558" i="3"/>
  <c r="AI61" i="3"/>
  <c r="AH61" i="3"/>
  <c r="AG61" i="3"/>
  <c r="AF61" i="3"/>
  <c r="AC61" i="3"/>
  <c r="O61" i="3"/>
  <c r="S557" i="3"/>
  <c r="W557" i="3" s="1"/>
  <c r="F557" i="3"/>
  <c r="E557" i="3"/>
  <c r="D557" i="3"/>
  <c r="C557" i="3"/>
  <c r="AI60" i="3"/>
  <c r="AH60" i="3"/>
  <c r="AG60" i="3"/>
  <c r="AF60" i="3"/>
  <c r="AC60" i="3"/>
  <c r="AJ60" i="3" s="1"/>
  <c r="O60" i="3"/>
  <c r="S556" i="3"/>
  <c r="W556" i="3" s="1"/>
  <c r="F556" i="3"/>
  <c r="E556" i="3"/>
  <c r="D556" i="3"/>
  <c r="C556" i="3"/>
  <c r="AI59" i="3"/>
  <c r="AH59" i="3"/>
  <c r="AG59" i="3"/>
  <c r="AF59" i="3"/>
  <c r="AC59" i="3"/>
  <c r="AJ59" i="3" s="1"/>
  <c r="O59" i="3"/>
  <c r="S555" i="3"/>
  <c r="Y555" i="3" s="1"/>
  <c r="F555" i="3"/>
  <c r="E555" i="3"/>
  <c r="D555" i="3"/>
  <c r="C555" i="3"/>
  <c r="AI58" i="3"/>
  <c r="AH58" i="3"/>
  <c r="AG58" i="3"/>
  <c r="AF58" i="3"/>
  <c r="AC58" i="3"/>
  <c r="AD58" i="3" s="1"/>
  <c r="AK58" i="3" s="1"/>
  <c r="O58" i="3"/>
  <c r="S554" i="3"/>
  <c r="Y554" i="3" s="1"/>
  <c r="F554" i="3"/>
  <c r="E554" i="3"/>
  <c r="D554" i="3"/>
  <c r="C554" i="3"/>
  <c r="AI57" i="3"/>
  <c r="AH57" i="3"/>
  <c r="AG57" i="3"/>
  <c r="AF57" i="3"/>
  <c r="AC57" i="3"/>
  <c r="AD57" i="3" s="1"/>
  <c r="AK57" i="3" s="1"/>
  <c r="O57" i="3"/>
  <c r="S553" i="3"/>
  <c r="F553" i="3"/>
  <c r="E553" i="3"/>
  <c r="D553" i="3"/>
  <c r="C553" i="3"/>
  <c r="AI56" i="3"/>
  <c r="AH56" i="3"/>
  <c r="AG56" i="3"/>
  <c r="AF56" i="3"/>
  <c r="AC56" i="3"/>
  <c r="AD56" i="3" s="1"/>
  <c r="AK56" i="3" s="1"/>
  <c r="O56" i="3"/>
  <c r="S552" i="3"/>
  <c r="X552" i="3" s="1"/>
  <c r="F552" i="3"/>
  <c r="E552" i="3"/>
  <c r="D552" i="3"/>
  <c r="C552" i="3"/>
  <c r="AI55" i="3"/>
  <c r="AH55" i="3"/>
  <c r="AG55" i="3"/>
  <c r="AF55" i="3"/>
  <c r="AC55" i="3"/>
  <c r="AJ55" i="3" s="1"/>
  <c r="O55" i="3"/>
  <c r="S551" i="3"/>
  <c r="W551" i="3" s="1"/>
  <c r="F551" i="3"/>
  <c r="E551" i="3"/>
  <c r="D551" i="3"/>
  <c r="C551" i="3"/>
  <c r="AI54" i="3"/>
  <c r="AH54" i="3"/>
  <c r="AG54" i="3"/>
  <c r="AF54" i="3"/>
  <c r="AC54" i="3"/>
  <c r="AJ54" i="3" s="1"/>
  <c r="O54" i="3"/>
  <c r="S550" i="3"/>
  <c r="W550" i="3" s="1"/>
  <c r="F550" i="3"/>
  <c r="E550" i="3"/>
  <c r="D550" i="3"/>
  <c r="C550" i="3"/>
  <c r="AI53" i="3"/>
  <c r="AH53" i="3"/>
  <c r="AG53" i="3"/>
  <c r="AF53" i="3"/>
  <c r="AC53" i="3"/>
  <c r="AD53" i="3" s="1"/>
  <c r="AK53" i="3" s="1"/>
  <c r="O53" i="3"/>
  <c r="S549" i="3"/>
  <c r="F549" i="3"/>
  <c r="E549" i="3"/>
  <c r="D549" i="3"/>
  <c r="C549" i="3"/>
  <c r="AI52" i="3"/>
  <c r="AH52" i="3"/>
  <c r="AG52" i="3"/>
  <c r="AF52" i="3"/>
  <c r="AC52" i="3"/>
  <c r="O52" i="3"/>
  <c r="S548" i="3"/>
  <c r="W548" i="3" s="1"/>
  <c r="F548" i="3"/>
  <c r="E548" i="3"/>
  <c r="D548" i="3"/>
  <c r="C548" i="3"/>
  <c r="AI51" i="3"/>
  <c r="AH51" i="3"/>
  <c r="AG51" i="3"/>
  <c r="AF51" i="3"/>
  <c r="AC51" i="3"/>
  <c r="AJ51" i="3" s="1"/>
  <c r="O51" i="3"/>
  <c r="S547" i="3"/>
  <c r="Z547" i="3" s="1"/>
  <c r="F547" i="3"/>
  <c r="E547" i="3"/>
  <c r="D547" i="3"/>
  <c r="C547" i="3"/>
  <c r="AI50" i="3"/>
  <c r="AH50" i="3"/>
  <c r="AG50" i="3"/>
  <c r="AF50" i="3"/>
  <c r="AC50" i="3"/>
  <c r="AD50" i="3" s="1"/>
  <c r="AK50" i="3" s="1"/>
  <c r="O50" i="3"/>
  <c r="S546" i="3"/>
  <c r="W546" i="3" s="1"/>
  <c r="F546" i="3"/>
  <c r="E546" i="3"/>
  <c r="D546" i="3"/>
  <c r="C546" i="3"/>
  <c r="AI49" i="3"/>
  <c r="AH49" i="3"/>
  <c r="AG49" i="3"/>
  <c r="AF49" i="3"/>
  <c r="AC49" i="3"/>
  <c r="O49" i="3"/>
  <c r="S545" i="3"/>
  <c r="W545" i="3" s="1"/>
  <c r="F545" i="3"/>
  <c r="E545" i="3"/>
  <c r="D545" i="3"/>
  <c r="C545" i="3"/>
  <c r="AI48" i="3"/>
  <c r="AH48" i="3"/>
  <c r="AG48" i="3"/>
  <c r="AF48" i="3"/>
  <c r="AC48" i="3"/>
  <c r="AD48" i="3" s="1"/>
  <c r="AK48" i="3" s="1"/>
  <c r="O48" i="3"/>
  <c r="S544" i="3"/>
  <c r="X544" i="3" s="1"/>
  <c r="F544" i="3"/>
  <c r="E544" i="3"/>
  <c r="D544" i="3"/>
  <c r="C544" i="3"/>
  <c r="AI47" i="3"/>
  <c r="AH47" i="3"/>
  <c r="AG47" i="3"/>
  <c r="AF47" i="3"/>
  <c r="AC47" i="3"/>
  <c r="O47" i="3"/>
  <c r="S543" i="3"/>
  <c r="W543" i="3" s="1"/>
  <c r="F543" i="3"/>
  <c r="E543" i="3"/>
  <c r="D543" i="3"/>
  <c r="C543" i="3"/>
  <c r="AI46" i="3"/>
  <c r="AH46" i="3"/>
  <c r="AG46" i="3"/>
  <c r="AF46" i="3"/>
  <c r="AC46" i="3"/>
  <c r="AJ46" i="3" s="1"/>
  <c r="O46" i="3"/>
  <c r="S542" i="3"/>
  <c r="X542" i="3" s="1"/>
  <c r="F542" i="3"/>
  <c r="E542" i="3"/>
  <c r="D542" i="3"/>
  <c r="C542" i="3"/>
  <c r="AI45" i="3"/>
  <c r="AH45" i="3"/>
  <c r="AG45" i="3"/>
  <c r="AF45" i="3"/>
  <c r="AC45" i="3"/>
  <c r="O45" i="3"/>
  <c r="S541" i="3"/>
  <c r="W541" i="3" s="1"/>
  <c r="F541" i="3"/>
  <c r="E541" i="3"/>
  <c r="D541" i="3"/>
  <c r="C541" i="3"/>
  <c r="AI44" i="3"/>
  <c r="AH44" i="3"/>
  <c r="AG44" i="3"/>
  <c r="AF44" i="3"/>
  <c r="AC44" i="3"/>
  <c r="AJ44" i="3" s="1"/>
  <c r="O44" i="3"/>
  <c r="S540" i="3"/>
  <c r="F540" i="3"/>
  <c r="E540" i="3"/>
  <c r="D540" i="3"/>
  <c r="C540" i="3"/>
  <c r="AI43" i="3"/>
  <c r="AH43" i="3"/>
  <c r="AG43" i="3"/>
  <c r="AF43" i="3"/>
  <c r="AC43" i="3"/>
  <c r="AJ43" i="3" s="1"/>
  <c r="O43" i="3"/>
  <c r="S539" i="3"/>
  <c r="W539" i="3" s="1"/>
  <c r="F539" i="3"/>
  <c r="E539" i="3"/>
  <c r="D539" i="3"/>
  <c r="C539" i="3"/>
  <c r="AI42" i="3"/>
  <c r="AH42" i="3"/>
  <c r="AG42" i="3"/>
  <c r="AF42" i="3"/>
  <c r="AC42" i="3"/>
  <c r="AD42" i="3" s="1"/>
  <c r="AK42" i="3" s="1"/>
  <c r="O42" i="3"/>
  <c r="S538" i="3"/>
  <c r="Z538" i="3" s="1"/>
  <c r="F538" i="3"/>
  <c r="E538" i="3"/>
  <c r="D538" i="3"/>
  <c r="C538" i="3"/>
  <c r="AI41" i="3"/>
  <c r="AH41" i="3"/>
  <c r="AG41" i="3"/>
  <c r="AF41" i="3"/>
  <c r="AC41" i="3"/>
  <c r="AJ41" i="3" s="1"/>
  <c r="O41" i="3"/>
  <c r="S537" i="3"/>
  <c r="W537" i="3" s="1"/>
  <c r="F537" i="3"/>
  <c r="E537" i="3"/>
  <c r="D537" i="3"/>
  <c r="C537" i="3"/>
  <c r="AI40" i="3"/>
  <c r="AH40" i="3"/>
  <c r="AG40" i="3"/>
  <c r="AF40" i="3"/>
  <c r="AC40" i="3"/>
  <c r="O40" i="3"/>
  <c r="S536" i="3"/>
  <c r="Z536" i="3" s="1"/>
  <c r="F536" i="3"/>
  <c r="E536" i="3"/>
  <c r="D536" i="3"/>
  <c r="C536" i="3"/>
  <c r="AI39" i="3"/>
  <c r="AH39" i="3"/>
  <c r="AG39" i="3"/>
  <c r="AF39" i="3"/>
  <c r="AC39" i="3"/>
  <c r="O39" i="3"/>
  <c r="S535" i="3"/>
  <c r="F535" i="3"/>
  <c r="E535" i="3"/>
  <c r="D535" i="3"/>
  <c r="C535" i="3"/>
  <c r="AI38" i="3"/>
  <c r="AH38" i="3"/>
  <c r="AG38" i="3"/>
  <c r="AF38" i="3"/>
  <c r="AC38" i="3"/>
  <c r="AJ38" i="3" s="1"/>
  <c r="O38" i="3"/>
  <c r="S534" i="3"/>
  <c r="W534" i="3" s="1"/>
  <c r="F534" i="3"/>
  <c r="E534" i="3"/>
  <c r="D534" i="3"/>
  <c r="C534" i="3"/>
  <c r="AI37" i="3"/>
  <c r="AH37" i="3"/>
  <c r="AG37" i="3"/>
  <c r="AF37" i="3"/>
  <c r="AC37" i="3"/>
  <c r="AD37" i="3" s="1"/>
  <c r="AK37" i="3" s="1"/>
  <c r="O37" i="3"/>
  <c r="S533" i="3"/>
  <c r="X533" i="3" s="1"/>
  <c r="F533" i="3"/>
  <c r="E533" i="3"/>
  <c r="D533" i="3"/>
  <c r="C533" i="3"/>
  <c r="AI36" i="3"/>
  <c r="AH36" i="3"/>
  <c r="AG36" i="3"/>
  <c r="AF36" i="3"/>
  <c r="AC36" i="3"/>
  <c r="AD36" i="3" s="1"/>
  <c r="AK36" i="3" s="1"/>
  <c r="O36" i="3"/>
  <c r="S532" i="3"/>
  <c r="W532" i="3" s="1"/>
  <c r="F532" i="3"/>
  <c r="E532" i="3"/>
  <c r="D532" i="3"/>
  <c r="C532" i="3"/>
  <c r="AI35" i="3"/>
  <c r="AH35" i="3"/>
  <c r="AG35" i="3"/>
  <c r="AF35" i="3"/>
  <c r="AC35" i="3"/>
  <c r="AD35" i="3" s="1"/>
  <c r="AK35" i="3" s="1"/>
  <c r="O35" i="3"/>
  <c r="S531" i="3"/>
  <c r="Z531" i="3" s="1"/>
  <c r="F531" i="3"/>
  <c r="E531" i="3"/>
  <c r="D531" i="3"/>
  <c r="C531" i="3"/>
  <c r="AI34" i="3"/>
  <c r="AH34" i="3"/>
  <c r="AG34" i="3"/>
  <c r="AF34" i="3"/>
  <c r="AC34" i="3"/>
  <c r="AJ34" i="3" s="1"/>
  <c r="O34" i="3"/>
  <c r="S530" i="3"/>
  <c r="W530" i="3" s="1"/>
  <c r="F530" i="3"/>
  <c r="E530" i="3"/>
  <c r="D530" i="3"/>
  <c r="C530" i="3"/>
  <c r="AI33" i="3"/>
  <c r="AH33" i="3"/>
  <c r="AG33" i="3"/>
  <c r="AF33" i="3"/>
  <c r="AC33" i="3"/>
  <c r="AD33" i="3" s="1"/>
  <c r="AK33" i="3" s="1"/>
  <c r="O33" i="3"/>
  <c r="S529" i="3"/>
  <c r="Z529" i="3" s="1"/>
  <c r="F529" i="3"/>
  <c r="E529" i="3"/>
  <c r="D529" i="3"/>
  <c r="C529" i="3"/>
  <c r="AI32" i="3"/>
  <c r="AH32" i="3"/>
  <c r="AG32" i="3"/>
  <c r="AF32" i="3"/>
  <c r="AC32" i="3"/>
  <c r="AJ32" i="3" s="1"/>
  <c r="O32" i="3"/>
  <c r="S528" i="3"/>
  <c r="Z528" i="3" s="1"/>
  <c r="F528" i="3"/>
  <c r="E528" i="3"/>
  <c r="D528" i="3"/>
  <c r="C528" i="3"/>
  <c r="AI31" i="3"/>
  <c r="AH31" i="3"/>
  <c r="AG31" i="3"/>
  <c r="AF31" i="3"/>
  <c r="AC31" i="3"/>
  <c r="AJ31" i="3" s="1"/>
  <c r="O31" i="3"/>
  <c r="S527" i="3"/>
  <c r="X527" i="3" s="1"/>
  <c r="F527" i="3"/>
  <c r="E527" i="3"/>
  <c r="D527" i="3"/>
  <c r="C527" i="3"/>
  <c r="AI30" i="3"/>
  <c r="AH30" i="3"/>
  <c r="AG30" i="3"/>
  <c r="AF30" i="3"/>
  <c r="AC30" i="3"/>
  <c r="O30" i="3"/>
  <c r="S526" i="3"/>
  <c r="Y526" i="3" s="1"/>
  <c r="F526" i="3"/>
  <c r="E526" i="3"/>
  <c r="D526" i="3"/>
  <c r="C526" i="3"/>
  <c r="AI29" i="3"/>
  <c r="AH29" i="3"/>
  <c r="AG29" i="3"/>
  <c r="AF29" i="3"/>
  <c r="AC29" i="3"/>
  <c r="AJ29" i="3" s="1"/>
  <c r="O29" i="3"/>
  <c r="S525" i="3"/>
  <c r="W525" i="3" s="1"/>
  <c r="F525" i="3"/>
  <c r="E525" i="3"/>
  <c r="D525" i="3"/>
  <c r="C525" i="3"/>
  <c r="AI28" i="3"/>
  <c r="AH28" i="3"/>
  <c r="AG28" i="3"/>
  <c r="AF28" i="3"/>
  <c r="AC28" i="3"/>
  <c r="AJ28" i="3" s="1"/>
  <c r="O28" i="3"/>
  <c r="S524" i="3"/>
  <c r="W524" i="3" s="1"/>
  <c r="F524" i="3"/>
  <c r="E524" i="3"/>
  <c r="D524" i="3"/>
  <c r="C524" i="3"/>
  <c r="AI27" i="3"/>
  <c r="AH27" i="3"/>
  <c r="AG27" i="3"/>
  <c r="AF27" i="3"/>
  <c r="AC27" i="3"/>
  <c r="AJ27" i="3" s="1"/>
  <c r="O27" i="3"/>
  <c r="S523" i="3"/>
  <c r="Y523" i="3" s="1"/>
  <c r="F523" i="3"/>
  <c r="E523" i="3"/>
  <c r="D523" i="3"/>
  <c r="C523" i="3"/>
  <c r="AI26" i="3"/>
  <c r="AH26" i="3"/>
  <c r="AG26" i="3"/>
  <c r="AF26" i="3"/>
  <c r="AC26" i="3"/>
  <c r="AJ26" i="3" s="1"/>
  <c r="O26" i="3"/>
  <c r="S522" i="3"/>
  <c r="Y522" i="3" s="1"/>
  <c r="F522" i="3"/>
  <c r="E522" i="3"/>
  <c r="D522" i="3"/>
  <c r="C522" i="3"/>
  <c r="AI25" i="3"/>
  <c r="AH25" i="3"/>
  <c r="AG25" i="3"/>
  <c r="AF25" i="3"/>
  <c r="AC25" i="3"/>
  <c r="AJ25" i="3" s="1"/>
  <c r="O25" i="3"/>
  <c r="S521" i="3"/>
  <c r="X521" i="3" s="1"/>
  <c r="F521" i="3"/>
  <c r="E521" i="3"/>
  <c r="D521" i="3"/>
  <c r="C521" i="3"/>
  <c r="AI24" i="3"/>
  <c r="AH24" i="3"/>
  <c r="AG24" i="3"/>
  <c r="AF24" i="3"/>
  <c r="AC24" i="3"/>
  <c r="O24" i="3"/>
  <c r="S520" i="3"/>
  <c r="W520" i="3" s="1"/>
  <c r="F520" i="3"/>
  <c r="E520" i="3"/>
  <c r="D520" i="3"/>
  <c r="C520" i="3"/>
  <c r="AI23" i="3"/>
  <c r="AH23" i="3"/>
  <c r="AG23" i="3"/>
  <c r="AF23" i="3"/>
  <c r="AC23" i="3"/>
  <c r="O23" i="3"/>
  <c r="S519" i="3"/>
  <c r="W519" i="3" s="1"/>
  <c r="F519" i="3"/>
  <c r="E519" i="3"/>
  <c r="D519" i="3"/>
  <c r="C519" i="3"/>
  <c r="AI22" i="3"/>
  <c r="AH22" i="3"/>
  <c r="AG22" i="3"/>
  <c r="AF22" i="3"/>
  <c r="AC22" i="3"/>
  <c r="AJ22" i="3" s="1"/>
  <c r="O22" i="3"/>
  <c r="S518" i="3"/>
  <c r="F518" i="3"/>
  <c r="E518" i="3"/>
  <c r="D518" i="3"/>
  <c r="C518" i="3"/>
  <c r="AI21" i="3"/>
  <c r="AH21" i="3"/>
  <c r="AG21" i="3"/>
  <c r="AF21" i="3"/>
  <c r="AC21" i="3"/>
  <c r="O21" i="3"/>
  <c r="S517" i="3"/>
  <c r="Y517" i="3" s="1"/>
  <c r="F517" i="3"/>
  <c r="E517" i="3"/>
  <c r="D517" i="3"/>
  <c r="C517" i="3"/>
  <c r="AI20" i="3"/>
  <c r="AH20" i="3"/>
  <c r="AG20" i="3"/>
  <c r="AF20" i="3"/>
  <c r="AC20" i="3"/>
  <c r="AD20" i="3" s="1"/>
  <c r="AK20" i="3" s="1"/>
  <c r="O20" i="3"/>
  <c r="S516" i="3"/>
  <c r="W516" i="3" s="1"/>
  <c r="F516" i="3"/>
  <c r="E516" i="3"/>
  <c r="D516" i="3"/>
  <c r="C516" i="3"/>
  <c r="AI19" i="3"/>
  <c r="AH19" i="3"/>
  <c r="AG19" i="3"/>
  <c r="AF19" i="3"/>
  <c r="AC19" i="3"/>
  <c r="AD19" i="3" s="1"/>
  <c r="AK19" i="3" s="1"/>
  <c r="O19" i="3"/>
  <c r="S515" i="3"/>
  <c r="Z515" i="3" s="1"/>
  <c r="F515" i="3"/>
  <c r="E515" i="3"/>
  <c r="D515" i="3"/>
  <c r="C515" i="3"/>
  <c r="AI18" i="3"/>
  <c r="AH18" i="3"/>
  <c r="AG18" i="3"/>
  <c r="AF18" i="3"/>
  <c r="AC18" i="3"/>
  <c r="AD18" i="3" s="1"/>
  <c r="AK18" i="3" s="1"/>
  <c r="O18" i="3"/>
  <c r="S514" i="3"/>
  <c r="W514" i="3" s="1"/>
  <c r="F514" i="3"/>
  <c r="E514" i="3"/>
  <c r="C514" i="3"/>
  <c r="AI17" i="3"/>
  <c r="AH17" i="3"/>
  <c r="AG17" i="3"/>
  <c r="AF17" i="3"/>
  <c r="AC17" i="3"/>
  <c r="AD17" i="3" s="1"/>
  <c r="AK17" i="3" s="1"/>
  <c r="O17" i="3"/>
  <c r="S513" i="3"/>
  <c r="W513" i="3" s="1"/>
  <c r="F513" i="3"/>
  <c r="E513" i="3"/>
  <c r="D513" i="3"/>
  <c r="C513" i="3"/>
  <c r="AI16" i="3"/>
  <c r="AH16" i="3"/>
  <c r="AG16" i="3"/>
  <c r="AF16" i="3"/>
  <c r="AC16" i="3"/>
  <c r="AJ16" i="3" s="1"/>
  <c r="O16" i="3"/>
  <c r="S512" i="3"/>
  <c r="Y512" i="3" s="1"/>
  <c r="F512" i="3"/>
  <c r="E512" i="3"/>
  <c r="D512" i="3"/>
  <c r="C512" i="3"/>
  <c r="AI15" i="3"/>
  <c r="AH15" i="3"/>
  <c r="AG15" i="3"/>
  <c r="AF15" i="3"/>
  <c r="AC15" i="3"/>
  <c r="AJ15" i="3" s="1"/>
  <c r="O15" i="3"/>
  <c r="S511" i="3"/>
  <c r="Z511" i="3" s="1"/>
  <c r="F511" i="3"/>
  <c r="E511" i="3"/>
  <c r="D511" i="3"/>
  <c r="C511" i="3"/>
  <c r="AI14" i="3"/>
  <c r="AH14" i="3"/>
  <c r="AG14" i="3"/>
  <c r="AF14" i="3"/>
  <c r="AC14" i="3"/>
  <c r="AD14" i="3" s="1"/>
  <c r="AK14" i="3" s="1"/>
  <c r="O14" i="3"/>
  <c r="S510" i="3"/>
  <c r="W510" i="3" s="1"/>
  <c r="F510" i="3"/>
  <c r="E510" i="3"/>
  <c r="AI13" i="3"/>
  <c r="AH13" i="3"/>
  <c r="AG13" i="3"/>
  <c r="AF13" i="3"/>
  <c r="AC13" i="3"/>
  <c r="AD13" i="3" s="1"/>
  <c r="AK13" i="3" s="1"/>
  <c r="O13" i="3"/>
  <c r="S509" i="3"/>
  <c r="Y509" i="3" s="1"/>
  <c r="F509" i="3"/>
  <c r="E509" i="3"/>
  <c r="D509" i="3"/>
  <c r="C509" i="3"/>
  <c r="AI12" i="3"/>
  <c r="AH12" i="3"/>
  <c r="AG12" i="3"/>
  <c r="AF12" i="3"/>
  <c r="AC12" i="3"/>
  <c r="O12" i="3"/>
  <c r="S508" i="3"/>
  <c r="F508" i="3"/>
  <c r="E508" i="3"/>
  <c r="D508" i="3"/>
  <c r="C508" i="3"/>
  <c r="AI11" i="3"/>
  <c r="AH11" i="3"/>
  <c r="AG11" i="3"/>
  <c r="AF11" i="3"/>
  <c r="AC11" i="3"/>
  <c r="AD11" i="3" s="1"/>
  <c r="AK11" i="3" s="1"/>
  <c r="O11" i="3"/>
  <c r="A11" i="3"/>
  <c r="B2" i="3" a="1"/>
  <c r="B2" i="3" s="1"/>
  <c r="AE11" i="16"/>
  <c r="K11" i="16"/>
  <c r="AJ359" i="6"/>
  <c r="AD405" i="6"/>
  <c r="AK405" i="6" s="1"/>
  <c r="AD133" i="6"/>
  <c r="AK133" i="6" s="1"/>
  <c r="AJ267" i="6"/>
  <c r="AJ481" i="6"/>
  <c r="AD185" i="6"/>
  <c r="AK185" i="6" s="1"/>
  <c r="AJ249" i="16"/>
  <c r="AD249" i="16"/>
  <c r="AK249" i="16" s="1"/>
  <c r="AD240" i="16"/>
  <c r="AK240" i="16" s="1"/>
  <c r="AJ33" i="16"/>
  <c r="AD140" i="16"/>
  <c r="AK140" i="16" s="1"/>
  <c r="AJ158" i="16"/>
  <c r="AJ159" i="16"/>
  <c r="AJ60" i="16"/>
  <c r="AJ224" i="16"/>
  <c r="AJ284" i="16"/>
  <c r="AJ363" i="16"/>
  <c r="AJ452" i="16"/>
  <c r="AJ61" i="16"/>
  <c r="AJ329" i="16"/>
  <c r="AD412" i="16"/>
  <c r="AK412" i="16" s="1"/>
  <c r="AD445" i="16"/>
  <c r="AK445" i="16" s="1"/>
  <c r="AJ445" i="16"/>
  <c r="AJ455" i="16"/>
  <c r="AJ332" i="16"/>
  <c r="AJ237" i="16"/>
  <c r="AJ92" i="16"/>
  <c r="AD152" i="16"/>
  <c r="AK152" i="16" s="1"/>
  <c r="AD233" i="16"/>
  <c r="AK233" i="16" s="1"/>
  <c r="AD395" i="16"/>
  <c r="AK395" i="16" s="1"/>
  <c r="AD87" i="16"/>
  <c r="AK87" i="16" s="1"/>
  <c r="AD132" i="16"/>
  <c r="AK132" i="16" s="1"/>
  <c r="AD207" i="16"/>
  <c r="AK207" i="16" s="1"/>
  <c r="AJ215" i="16"/>
  <c r="AD420" i="16"/>
  <c r="AK420" i="16" s="1"/>
  <c r="AJ420" i="16"/>
  <c r="AJ25" i="16"/>
  <c r="AD213" i="16"/>
  <c r="AK213" i="16" s="1"/>
  <c r="AJ248" i="16"/>
  <c r="AD467" i="6"/>
  <c r="AK467" i="6" s="1"/>
  <c r="AD475" i="6"/>
  <c r="AK475" i="6" s="1"/>
  <c r="AJ17" i="6"/>
  <c r="AD289" i="11"/>
  <c r="AK289" i="11" s="1"/>
  <c r="AD326" i="11"/>
  <c r="AJ371" i="11"/>
  <c r="AJ434" i="11"/>
  <c r="AD253" i="11"/>
  <c r="AK253" i="11" s="1"/>
  <c r="AD394" i="11"/>
  <c r="AK394" i="11" s="1"/>
  <c r="AD470" i="11"/>
  <c r="AK470" i="11" s="1"/>
  <c r="AD484" i="15"/>
  <c r="AK484" i="15" s="1"/>
  <c r="AJ249" i="15"/>
  <c r="AD445" i="15"/>
  <c r="AD406" i="15"/>
  <c r="AK406" i="15" s="1"/>
  <c r="AJ51" i="16"/>
  <c r="AJ408" i="16"/>
  <c r="AJ364" i="16"/>
  <c r="AJ268" i="16"/>
  <c r="AJ115" i="16"/>
  <c r="AJ24" i="16"/>
  <c r="AD48" i="16"/>
  <c r="AJ15" i="16"/>
  <c r="AJ29" i="16"/>
  <c r="AD65" i="16"/>
  <c r="AK65" i="16" s="1"/>
  <c r="AD67" i="16"/>
  <c r="AK67" i="16" s="1"/>
  <c r="AD85" i="16"/>
  <c r="AK85" i="16" s="1"/>
  <c r="AD228" i="16"/>
  <c r="AK228" i="16" s="1"/>
  <c r="AD308" i="16"/>
  <c r="AK308" i="16" s="1"/>
  <c r="AJ392" i="16"/>
  <c r="AJ111" i="16"/>
  <c r="AD23" i="16"/>
  <c r="AK23" i="16" s="1"/>
  <c r="AD476" i="16"/>
  <c r="AK476" i="16" s="1"/>
  <c r="AD493" i="16"/>
  <c r="AD391" i="16"/>
  <c r="AK391" i="16" s="1"/>
  <c r="AJ227" i="16"/>
  <c r="AJ68" i="16"/>
  <c r="AD57" i="16"/>
  <c r="AK57" i="16" s="1"/>
  <c r="AD477" i="16"/>
  <c r="AK477" i="16" s="1"/>
  <c r="AD403" i="16"/>
  <c r="AK403" i="16" s="1"/>
  <c r="AJ321" i="16"/>
  <c r="AD168" i="16"/>
  <c r="AK168" i="16" s="1"/>
  <c r="AJ143" i="16"/>
  <c r="AJ19" i="16"/>
  <c r="AJ95" i="16"/>
  <c r="AJ106" i="16"/>
  <c r="AJ112" i="16"/>
  <c r="AJ167" i="16"/>
  <c r="AJ245" i="16"/>
  <c r="AJ267" i="16"/>
  <c r="AJ307" i="16"/>
  <c r="AJ318" i="16"/>
  <c r="AJ373" i="16"/>
  <c r="AJ457" i="16"/>
  <c r="AJ365" i="16"/>
  <c r="AJ291" i="16"/>
  <c r="AJ223" i="16"/>
  <c r="AD220" i="16"/>
  <c r="AK220" i="16" s="1"/>
  <c r="AJ131" i="16"/>
  <c r="AJ225" i="16"/>
  <c r="AJ205" i="16"/>
  <c r="AJ63" i="16"/>
  <c r="AJ53" i="16"/>
  <c r="AJ247" i="16"/>
  <c r="AJ295" i="16"/>
  <c r="AJ377" i="16"/>
  <c r="AJ417" i="16"/>
  <c r="AJ55" i="16"/>
  <c r="AJ175" i="16"/>
  <c r="AJ209" i="16"/>
  <c r="AJ296" i="16"/>
  <c r="AJ433" i="16"/>
  <c r="AK333" i="16"/>
  <c r="AJ333" i="16"/>
  <c r="AJ386" i="16"/>
  <c r="AK263" i="16"/>
  <c r="AJ211" i="16"/>
  <c r="AD285" i="16"/>
  <c r="AK285" i="16" s="1"/>
  <c r="AD288" i="16"/>
  <c r="AK288" i="16" s="1"/>
  <c r="AJ288" i="16"/>
  <c r="AD345" i="16"/>
  <c r="AK345" i="16" s="1"/>
  <c r="AJ345" i="16"/>
  <c r="AD495" i="16"/>
  <c r="AK495" i="16" s="1"/>
  <c r="AJ337" i="16"/>
  <c r="AD89" i="16"/>
  <c r="AK89" i="16" s="1"/>
  <c r="AJ89" i="16"/>
  <c r="AD149" i="16"/>
  <c r="AK149" i="16" s="1"/>
  <c r="AJ149" i="16"/>
  <c r="AD169" i="16"/>
  <c r="AK169" i="16" s="1"/>
  <c r="AJ185" i="16"/>
  <c r="AD202" i="16"/>
  <c r="AK202" i="16" s="1"/>
  <c r="AD275" i="16"/>
  <c r="AK275" i="16" s="1"/>
  <c r="AJ310" i="16"/>
  <c r="AD369" i="16"/>
  <c r="AK369" i="16" s="1"/>
  <c r="AJ369" i="16"/>
  <c r="AD480" i="16"/>
  <c r="AK480" i="16" s="1"/>
  <c r="AJ494" i="16"/>
  <c r="AJ335" i="16"/>
  <c r="AD28" i="16"/>
  <c r="AK28" i="16" s="1"/>
  <c r="AJ28" i="16"/>
  <c r="AD45" i="16"/>
  <c r="AK45" i="16" s="1"/>
  <c r="AJ45" i="16"/>
  <c r="AD47" i="16"/>
  <c r="AK47" i="16" s="1"/>
  <c r="AJ47" i="16"/>
  <c r="AJ49" i="16"/>
  <c r="AD49" i="16"/>
  <c r="AK49" i="16" s="1"/>
  <c r="AJ77" i="16"/>
  <c r="AD312" i="16"/>
  <c r="AK312" i="16" s="1"/>
  <c r="AJ312" i="16"/>
  <c r="AD316" i="16"/>
  <c r="AK316" i="16" s="1"/>
  <c r="AJ316" i="16"/>
  <c r="AD179" i="16"/>
  <c r="AK179" i="16" s="1"/>
  <c r="AD399" i="16"/>
  <c r="AK399" i="16" s="1"/>
  <c r="AJ359" i="16"/>
  <c r="AD336" i="16"/>
  <c r="AK336" i="16" s="1"/>
  <c r="AD100" i="16"/>
  <c r="AK100" i="16" s="1"/>
  <c r="AJ145" i="16"/>
  <c r="AD219" i="16"/>
  <c r="AK219" i="16" s="1"/>
  <c r="AJ219" i="16"/>
  <c r="AD405" i="16"/>
  <c r="AK405" i="16" s="1"/>
  <c r="AJ405" i="16"/>
  <c r="AD421" i="16"/>
  <c r="AK421" i="16" s="1"/>
  <c r="AD488" i="16"/>
  <c r="AK488" i="16" s="1"/>
  <c r="AJ488" i="16"/>
  <c r="AD491" i="16"/>
  <c r="AK491" i="16" s="1"/>
  <c r="AJ491" i="16"/>
  <c r="AD428" i="16"/>
  <c r="AK428" i="16" s="1"/>
  <c r="AJ428" i="16"/>
  <c r="AJ139" i="16"/>
  <c r="AD156" i="16"/>
  <c r="AK156" i="16" s="1"/>
  <c r="AJ156" i="16"/>
  <c r="AD157" i="16"/>
  <c r="AK157" i="16" s="1"/>
  <c r="AJ157" i="16"/>
  <c r="AJ177" i="16"/>
  <c r="AD177" i="16"/>
  <c r="AK177" i="16" s="1"/>
  <c r="AJ196" i="16"/>
  <c r="AD196" i="16"/>
  <c r="AK196" i="16" s="1"/>
  <c r="AJ199" i="16"/>
  <c r="AD255" i="16"/>
  <c r="AK255" i="16" s="1"/>
  <c r="AJ255" i="16"/>
  <c r="AJ300" i="16"/>
  <c r="AD441" i="16"/>
  <c r="AK441" i="16" s="1"/>
  <c r="AJ441" i="16"/>
  <c r="AJ496" i="16"/>
  <c r="AD265" i="16"/>
  <c r="AK265" i="16" s="1"/>
  <c r="AD11" i="16"/>
  <c r="AK11" i="16" s="1"/>
  <c r="AJ11" i="16"/>
  <c r="AD36" i="16"/>
  <c r="AK36" i="16" s="1"/>
  <c r="AD197" i="16"/>
  <c r="AK197" i="16" s="1"/>
  <c r="AJ197" i="16"/>
  <c r="AD465" i="16"/>
  <c r="AK465" i="16" s="1"/>
  <c r="AD471" i="16"/>
  <c r="AK471" i="16" s="1"/>
  <c r="AD128" i="16"/>
  <c r="AK128" i="16" s="1"/>
  <c r="AJ344" i="16"/>
  <c r="AJ246" i="16"/>
  <c r="AD461" i="16"/>
  <c r="AK461" i="16" s="1"/>
  <c r="AD185" i="15"/>
  <c r="AK185" i="15" s="1"/>
  <c r="AD382" i="15"/>
  <c r="AK382" i="15" s="1"/>
  <c r="AJ305" i="15"/>
  <c r="AD417" i="15"/>
  <c r="AK417" i="15" s="1"/>
  <c r="AJ98" i="15"/>
  <c r="AJ238" i="15"/>
  <c r="AD433" i="15"/>
  <c r="AK433" i="15" s="1"/>
  <c r="AD349" i="15"/>
  <c r="AK349" i="15" s="1"/>
  <c r="AJ360" i="15"/>
  <c r="AD233" i="15"/>
  <c r="AK233" i="15" s="1"/>
  <c r="AJ239" i="15"/>
  <c r="AJ189" i="15"/>
  <c r="AJ49" i="15"/>
  <c r="AJ437" i="15"/>
  <c r="AD390" i="15"/>
  <c r="AJ167" i="15"/>
  <c r="AJ13" i="15"/>
  <c r="AJ137" i="15"/>
  <c r="AJ181" i="15"/>
  <c r="AJ222" i="15"/>
  <c r="AJ426" i="15"/>
  <c r="AD121" i="15"/>
  <c r="AK121" i="15" s="1"/>
  <c r="AD365" i="15"/>
  <c r="AK365" i="15" s="1"/>
  <c r="AJ45" i="15"/>
  <c r="AD377" i="15"/>
  <c r="AK377" i="15" s="1"/>
  <c r="AJ380" i="15"/>
  <c r="AJ18" i="15"/>
  <c r="AJ74" i="15"/>
  <c r="AD114" i="15"/>
  <c r="AK114" i="15" s="1"/>
  <c r="AJ441" i="15"/>
  <c r="AD217" i="15"/>
  <c r="AK217" i="15" s="1"/>
  <c r="AJ262" i="15"/>
  <c r="AD101" i="15"/>
  <c r="AK101" i="15" s="1"/>
  <c r="AJ174" i="15"/>
  <c r="AJ330" i="15"/>
  <c r="AD438" i="15"/>
  <c r="AK438" i="15" s="1"/>
  <c r="AJ221" i="15"/>
  <c r="AJ205" i="15"/>
  <c r="AD258" i="15"/>
  <c r="AK258" i="15" s="1"/>
  <c r="AD374" i="15"/>
  <c r="AK374" i="15" s="1"/>
  <c r="AJ302" i="15"/>
  <c r="AJ329" i="15"/>
  <c r="AJ469" i="15"/>
  <c r="B18" i="15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AD449" i="15"/>
  <c r="AK449" i="15" s="1"/>
  <c r="AJ77" i="15"/>
  <c r="AJ267" i="15"/>
  <c r="AJ334" i="15"/>
  <c r="AD394" i="15"/>
  <c r="AK394" i="15" s="1"/>
  <c r="AJ474" i="15"/>
  <c r="AD401" i="15"/>
  <c r="AK401" i="15" s="1"/>
  <c r="AJ22" i="15"/>
  <c r="AD25" i="15"/>
  <c r="AK25" i="15" s="1"/>
  <c r="AD113" i="15"/>
  <c r="AK113" i="15" s="1"/>
  <c r="AD182" i="15"/>
  <c r="AK182" i="15" s="1"/>
  <c r="AD389" i="15"/>
  <c r="AK389" i="15" s="1"/>
  <c r="AD154" i="15"/>
  <c r="AK154" i="15" s="1"/>
  <c r="AJ425" i="15"/>
  <c r="AD453" i="15"/>
  <c r="AK453" i="15" s="1"/>
  <c r="AD388" i="15"/>
  <c r="AK388" i="15" s="1"/>
  <c r="AJ153" i="15"/>
  <c r="AD89" i="15"/>
  <c r="AK89" i="15" s="1"/>
  <c r="AD454" i="15"/>
  <c r="AK454" i="15" s="1"/>
  <c r="AD497" i="15"/>
  <c r="AK497" i="15" s="1"/>
  <c r="AD245" i="15"/>
  <c r="AK245" i="15" s="1"/>
  <c r="AJ272" i="15"/>
  <c r="AD78" i="15"/>
  <c r="AK78" i="15" s="1"/>
  <c r="AD301" i="15"/>
  <c r="AJ313" i="15"/>
  <c r="AJ337" i="15"/>
  <c r="AD392" i="15"/>
  <c r="AK392" i="15" s="1"/>
  <c r="AJ397" i="15"/>
  <c r="AJ106" i="15"/>
  <c r="AD109" i="15"/>
  <c r="AK109" i="15" s="1"/>
  <c r="AJ58" i="15"/>
  <c r="AD129" i="15"/>
  <c r="AK129" i="15" s="1"/>
  <c r="AD361" i="15"/>
  <c r="AK361" i="15" s="1"/>
  <c r="AD442" i="15"/>
  <c r="AK442" i="15" s="1"/>
  <c r="AD443" i="15"/>
  <c r="AK443" i="15" s="1"/>
  <c r="AD478" i="15"/>
  <c r="AK478" i="15" s="1"/>
  <c r="AJ134" i="15"/>
  <c r="AJ19" i="15"/>
  <c r="AJ61" i="15"/>
  <c r="AJ270" i="15"/>
  <c r="AJ306" i="15"/>
  <c r="AJ407" i="15"/>
  <c r="AJ429" i="15"/>
  <c r="AJ446" i="15"/>
  <c r="AJ489" i="15"/>
  <c r="AK418" i="15"/>
  <c r="AD66" i="15"/>
  <c r="AK66" i="15" s="1"/>
  <c r="AD268" i="15"/>
  <c r="AK268" i="15" s="1"/>
  <c r="AD309" i="15"/>
  <c r="AK309" i="15" s="1"/>
  <c r="AD393" i="15"/>
  <c r="AK393" i="15" s="1"/>
  <c r="AD422" i="15"/>
  <c r="AK422" i="15" s="1"/>
  <c r="AJ55" i="15"/>
  <c r="AJ97" i="15"/>
  <c r="AD126" i="15"/>
  <c r="AK126" i="15" s="1"/>
  <c r="AD246" i="15"/>
  <c r="AK246" i="15" s="1"/>
  <c r="AJ261" i="15"/>
  <c r="AD317" i="15"/>
  <c r="AD341" i="15"/>
  <c r="AK341" i="15" s="1"/>
  <c r="AD370" i="15"/>
  <c r="AK370" i="15" s="1"/>
  <c r="AJ418" i="15"/>
  <c r="AD466" i="15"/>
  <c r="AK466" i="15" s="1"/>
  <c r="AD499" i="15"/>
  <c r="AK499" i="15" s="1"/>
  <c r="AD229" i="15"/>
  <c r="AK229" i="15" s="1"/>
  <c r="AD133" i="15"/>
  <c r="AK133" i="15" s="1"/>
  <c r="AD400" i="15"/>
  <c r="AK400" i="15" s="1"/>
  <c r="AD461" i="15"/>
  <c r="AK461" i="15" s="1"/>
  <c r="AD366" i="15"/>
  <c r="AK366" i="15" s="1"/>
  <c r="AJ177" i="15"/>
  <c r="AJ14" i="15"/>
  <c r="AD162" i="15"/>
  <c r="AK162" i="15" s="1"/>
  <c r="AD170" i="15"/>
  <c r="AK170" i="15" s="1"/>
  <c r="AD410" i="15"/>
  <c r="AD37" i="15"/>
  <c r="AK37" i="15" s="1"/>
  <c r="AJ81" i="15"/>
  <c r="AD186" i="15"/>
  <c r="AK186" i="15" s="1"/>
  <c r="AD414" i="15"/>
  <c r="AK414" i="15" s="1"/>
  <c r="AD253" i="15"/>
  <c r="AK253" i="15" s="1"/>
  <c r="AJ242" i="15"/>
  <c r="AJ197" i="15"/>
  <c r="AJ105" i="15"/>
  <c r="AJ157" i="15"/>
  <c r="AD265" i="15"/>
  <c r="AK265" i="15" s="1"/>
  <c r="AD298" i="15"/>
  <c r="AK298" i="15" s="1"/>
  <c r="AD23" i="15"/>
  <c r="AK23" i="15" s="1"/>
  <c r="AJ33" i="15"/>
  <c r="AJ241" i="15"/>
  <c r="AJ273" i="15"/>
  <c r="AD283" i="15"/>
  <c r="AK283" i="15" s="1"/>
  <c r="AD338" i="15"/>
  <c r="AK338" i="15" s="1"/>
  <c r="AJ293" i="6"/>
  <c r="AD291" i="6"/>
  <c r="AK291" i="6" s="1"/>
  <c r="AD33" i="6"/>
  <c r="AK33" i="6" s="1"/>
  <c r="AD109" i="6"/>
  <c r="AK109" i="6" s="1"/>
  <c r="AJ109" i="6"/>
  <c r="AJ365" i="6"/>
  <c r="AJ461" i="6"/>
  <c r="AD469" i="6"/>
  <c r="AK469" i="6" s="1"/>
  <c r="AD473" i="6"/>
  <c r="AK473" i="6" s="1"/>
  <c r="AJ377" i="6"/>
  <c r="AD379" i="6"/>
  <c r="AK379" i="6" s="1"/>
  <c r="AJ283" i="6"/>
  <c r="AD305" i="6"/>
  <c r="AK305" i="6" s="1"/>
  <c r="AD347" i="6"/>
  <c r="AK347" i="6" s="1"/>
  <c r="AJ347" i="6"/>
  <c r="AD443" i="6"/>
  <c r="AK443" i="6" s="1"/>
  <c r="AJ403" i="6"/>
  <c r="AD403" i="6"/>
  <c r="AK403" i="6" s="1"/>
  <c r="AD18" i="6"/>
  <c r="AK18" i="6" s="1"/>
  <c r="AD387" i="6"/>
  <c r="AK387" i="6" s="1"/>
  <c r="AJ277" i="6"/>
  <c r="AD277" i="6"/>
  <c r="AK277" i="6" s="1"/>
  <c r="AD285" i="6"/>
  <c r="AK285" i="6" s="1"/>
  <c r="AD487" i="6"/>
  <c r="AJ129" i="6"/>
  <c r="AD19" i="6"/>
  <c r="AK19" i="6" s="1"/>
  <c r="AJ19" i="6"/>
  <c r="AD331" i="6"/>
  <c r="AK331" i="6" s="1"/>
  <c r="AD181" i="6"/>
  <c r="AK181" i="6" s="1"/>
  <c r="AD269" i="6"/>
  <c r="AK269" i="6" s="1"/>
  <c r="AD206" i="11"/>
  <c r="AK206" i="11" s="1"/>
  <c r="AJ330" i="11"/>
  <c r="AJ334" i="11"/>
  <c r="AD482" i="11"/>
  <c r="AK482" i="11" s="1"/>
  <c r="AJ354" i="11"/>
  <c r="AJ410" i="11"/>
  <c r="AJ314" i="11"/>
  <c r="AJ447" i="11"/>
  <c r="AD174" i="11"/>
  <c r="AK174" i="11" s="1"/>
  <c r="AJ210" i="11"/>
  <c r="AD210" i="11"/>
  <c r="AK210" i="11" s="1"/>
  <c r="AJ318" i="11"/>
  <c r="AJ362" i="11"/>
  <c r="AD418" i="11"/>
  <c r="AK418" i="11" s="1"/>
  <c r="AJ418" i="11"/>
  <c r="AD454" i="11"/>
  <c r="AK454" i="11" s="1"/>
  <c r="AD28" i="11"/>
  <c r="AK28" i="11" s="1"/>
  <c r="AD146" i="11"/>
  <c r="AK146" i="11" s="1"/>
  <c r="AJ146" i="11"/>
  <c r="AD322" i="11"/>
  <c r="AK322" i="11" s="1"/>
  <c r="AJ322" i="11"/>
  <c r="AD430" i="11"/>
  <c r="AK430" i="11" s="1"/>
  <c r="AJ430" i="11"/>
  <c r="AJ122" i="11"/>
  <c r="AD122" i="11"/>
  <c r="AK122" i="11" s="1"/>
  <c r="AD298" i="11"/>
  <c r="AD342" i="11"/>
  <c r="AK342" i="11" s="1"/>
  <c r="AD390" i="11"/>
  <c r="AK390" i="11" s="1"/>
  <c r="AD137" i="11"/>
  <c r="AJ414" i="11"/>
  <c r="AD402" i="11"/>
  <c r="AK402" i="11" s="1"/>
  <c r="AJ438" i="11"/>
  <c r="AJ450" i="11"/>
  <c r="AD450" i="11"/>
  <c r="AK450" i="11" s="1"/>
  <c r="AD170" i="11"/>
  <c r="AK170" i="11" s="1"/>
  <c r="AJ254" i="11"/>
  <c r="AJ426" i="11"/>
  <c r="AD426" i="11"/>
  <c r="AK426" i="11" s="1"/>
  <c r="AJ494" i="11"/>
  <c r="AD494" i="11"/>
  <c r="AD443" i="11"/>
  <c r="AK443" i="11" s="1"/>
  <c r="AD478" i="11"/>
  <c r="AK478" i="11" s="1"/>
  <c r="AD498" i="11"/>
  <c r="AK498" i="11" s="1"/>
  <c r="AD150" i="11"/>
  <c r="AK150" i="11" s="1"/>
  <c r="AJ222" i="11"/>
  <c r="AJ134" i="11"/>
  <c r="K11" i="13"/>
  <c r="AJ299" i="13"/>
  <c r="AD252" i="13"/>
  <c r="AK252" i="13" s="1"/>
  <c r="AL169" i="14"/>
  <c r="AF414" i="14"/>
  <c r="AM414" i="14" s="1"/>
  <c r="AF353" i="14"/>
  <c r="AM353" i="14" s="1"/>
  <c r="AL357" i="14"/>
  <c r="AF189" i="14"/>
  <c r="AM189" i="14" s="1"/>
  <c r="AF331" i="14"/>
  <c r="AM331" i="14" s="1"/>
  <c r="AF318" i="14"/>
  <c r="AM318" i="14" s="1"/>
  <c r="AL354" i="14"/>
  <c r="AF297" i="14"/>
  <c r="AM297" i="14" s="1"/>
  <c r="AF22" i="14"/>
  <c r="AM22" i="14" s="1"/>
  <c r="AF474" i="14"/>
  <c r="AM474" i="14" s="1"/>
  <c r="AF478" i="14"/>
  <c r="AM478" i="14" s="1"/>
  <c r="AL201" i="14"/>
  <c r="AL490" i="14"/>
  <c r="AF333" i="14"/>
  <c r="AM333" i="14" s="1"/>
  <c r="AF171" i="14"/>
  <c r="AM171" i="14" s="1"/>
  <c r="AL380" i="14"/>
  <c r="AL398" i="14"/>
  <c r="AF35" i="14"/>
  <c r="AM35" i="14" s="1"/>
  <c r="AF377" i="14"/>
  <c r="AM377" i="14" s="1"/>
  <c r="AL56" i="14"/>
  <c r="AF458" i="14"/>
  <c r="AM458" i="14" s="1"/>
  <c r="AF341" i="14"/>
  <c r="AM341" i="14" s="1"/>
  <c r="AF337" i="14"/>
  <c r="AM337" i="14" s="1"/>
  <c r="AD99" i="16"/>
  <c r="AK99" i="16" s="1"/>
  <c r="AJ99" i="16"/>
  <c r="AJ79" i="16"/>
  <c r="AD79" i="16"/>
  <c r="AK79" i="16" s="1"/>
  <c r="AD88" i="16"/>
  <c r="AK448" i="16"/>
  <c r="AD262" i="16"/>
  <c r="AK262" i="16" s="1"/>
  <c r="AK277" i="16"/>
  <c r="AK81" i="16"/>
  <c r="AJ171" i="16"/>
  <c r="AD171" i="16"/>
  <c r="AK171" i="16" s="1"/>
  <c r="AJ16" i="16"/>
  <c r="AD16" i="16"/>
  <c r="AK16" i="16" s="1"/>
  <c r="AK53" i="16"/>
  <c r="AK61" i="16"/>
  <c r="AK433" i="16"/>
  <c r="AJ35" i="16"/>
  <c r="AD35" i="16"/>
  <c r="AD69" i="16"/>
  <c r="AK69" i="16" s="1"/>
  <c r="AJ69" i="16"/>
  <c r="AD70" i="16"/>
  <c r="AK70" i="16" s="1"/>
  <c r="AD303" i="16"/>
  <c r="AK303" i="16" s="1"/>
  <c r="AJ303" i="16"/>
  <c r="AD163" i="16"/>
  <c r="AK163" i="16" s="1"/>
  <c r="AJ163" i="16"/>
  <c r="AD235" i="16"/>
  <c r="AK235" i="16" s="1"/>
  <c r="AJ235" i="16"/>
  <c r="AJ281" i="16"/>
  <c r="AD281" i="16"/>
  <c r="AK281" i="16" s="1"/>
  <c r="AD290" i="16"/>
  <c r="AK290" i="16" s="1"/>
  <c r="AD472" i="16"/>
  <c r="AK472" i="16" s="1"/>
  <c r="AJ472" i="16"/>
  <c r="AD12" i="16"/>
  <c r="AK12" i="16" s="1"/>
  <c r="AJ20" i="16"/>
  <c r="AD56" i="16"/>
  <c r="AK56" i="16" s="1"/>
  <c r="AJ56" i="16"/>
  <c r="AD75" i="16"/>
  <c r="AJ75" i="16"/>
  <c r="AD125" i="16"/>
  <c r="AK125" i="16" s="1"/>
  <c r="AD136" i="16"/>
  <c r="AK136" i="16" s="1"/>
  <c r="AJ136" i="16"/>
  <c r="AD203" i="16"/>
  <c r="AK203" i="16" s="1"/>
  <c r="AJ203" i="16"/>
  <c r="AJ292" i="16"/>
  <c r="AD292" i="16"/>
  <c r="AK292" i="16" s="1"/>
  <c r="AD313" i="16"/>
  <c r="AK313" i="16" s="1"/>
  <c r="AJ313" i="16"/>
  <c r="L11" i="16"/>
  <c r="H11" i="16"/>
  <c r="K12" i="16" s="1"/>
  <c r="AD64" i="16"/>
  <c r="AK64" i="16" s="1"/>
  <c r="AJ64" i="16"/>
  <c r="AJ126" i="16"/>
  <c r="AD148" i="16"/>
  <c r="AK148" i="16" s="1"/>
  <c r="AJ148" i="16"/>
  <c r="AD368" i="16"/>
  <c r="AK368" i="16" s="1"/>
  <c r="AJ368" i="16"/>
  <c r="AJ96" i="16"/>
  <c r="AD96" i="16"/>
  <c r="AK96" i="16" s="1"/>
  <c r="AD231" i="16"/>
  <c r="AK231" i="16" s="1"/>
  <c r="AJ231" i="16"/>
  <c r="AD271" i="16"/>
  <c r="AK271" i="16" s="1"/>
  <c r="AJ271" i="16"/>
  <c r="AD27" i="16"/>
  <c r="AK27" i="16" s="1"/>
  <c r="AJ27" i="16"/>
  <c r="AD41" i="16"/>
  <c r="AK41" i="16" s="1"/>
  <c r="AD43" i="16"/>
  <c r="AK43" i="16" s="1"/>
  <c r="AD328" i="16"/>
  <c r="AK328" i="16" s="1"/>
  <c r="AD360" i="16"/>
  <c r="AK360" i="16" s="1"/>
  <c r="AD389" i="16"/>
  <c r="AK389" i="16" s="1"/>
  <c r="AJ389" i="16"/>
  <c r="AD449" i="16"/>
  <c r="AK449" i="16" s="1"/>
  <c r="AJ449" i="16"/>
  <c r="AJ489" i="16"/>
  <c r="AD187" i="16"/>
  <c r="AK187" i="16" s="1"/>
  <c r="AJ188" i="16"/>
  <c r="AD257" i="16"/>
  <c r="AK257" i="16" s="1"/>
  <c r="AJ257" i="16"/>
  <c r="AD287" i="16"/>
  <c r="AK287" i="16" s="1"/>
  <c r="AD320" i="16"/>
  <c r="AK320" i="16" s="1"/>
  <c r="AD352" i="16"/>
  <c r="AK352" i="16" s="1"/>
  <c r="AD372" i="16"/>
  <c r="AK372" i="16" s="1"/>
  <c r="AD381" i="16"/>
  <c r="AK381" i="16" s="1"/>
  <c r="AD429" i="16"/>
  <c r="AK429" i="16" s="1"/>
  <c r="AD479" i="16"/>
  <c r="AK479" i="16" s="1"/>
  <c r="AD497" i="16"/>
  <c r="AK497" i="16" s="1"/>
  <c r="AJ499" i="16"/>
  <c r="AD499" i="16"/>
  <c r="AK499" i="16" s="1"/>
  <c r="AD195" i="16"/>
  <c r="AD216" i="16"/>
  <c r="AK216" i="16" s="1"/>
  <c r="AD251" i="16"/>
  <c r="AK251" i="16" s="1"/>
  <c r="AJ251" i="16"/>
  <c r="AJ311" i="16"/>
  <c r="AD340" i="16"/>
  <c r="AK340" i="16" s="1"/>
  <c r="AJ340" i="16"/>
  <c r="AD401" i="16"/>
  <c r="AK401" i="16" s="1"/>
  <c r="AD437" i="16"/>
  <c r="AK437" i="16" s="1"/>
  <c r="AD475" i="16"/>
  <c r="AK475" i="16" s="1"/>
  <c r="AD241" i="16"/>
  <c r="AK241" i="16" s="1"/>
  <c r="AJ241" i="16"/>
  <c r="AD301" i="16"/>
  <c r="AK301" i="16" s="1"/>
  <c r="AD343" i="16"/>
  <c r="AJ343" i="16"/>
  <c r="AJ440" i="16"/>
  <c r="AD440" i="16"/>
  <c r="AK440" i="16" s="1"/>
  <c r="AD469" i="16"/>
  <c r="AK469" i="16" s="1"/>
  <c r="AD490" i="16"/>
  <c r="AK490" i="16" s="1"/>
  <c r="AD261" i="16"/>
  <c r="AJ261" i="16"/>
  <c r="AJ263" i="16"/>
  <c r="AD276" i="16"/>
  <c r="AK276" i="16" s="1"/>
  <c r="AD325" i="16"/>
  <c r="AK325" i="16" s="1"/>
  <c r="AJ325" i="16"/>
  <c r="AD396" i="16"/>
  <c r="AK396" i="16" s="1"/>
  <c r="AJ396" i="16"/>
  <c r="AD409" i="16"/>
  <c r="AK409" i="16" s="1"/>
  <c r="AD425" i="16"/>
  <c r="AK425" i="16" s="1"/>
  <c r="AD453" i="16"/>
  <c r="AK453" i="16" s="1"/>
  <c r="AJ473" i="16"/>
  <c r="AD483" i="16"/>
  <c r="AK483" i="16" s="1"/>
  <c r="AD330" i="16"/>
  <c r="AD481" i="16"/>
  <c r="AK481" i="16" s="1"/>
  <c r="AK11" i="15"/>
  <c r="AJ29" i="15"/>
  <c r="AJ41" i="15"/>
  <c r="AJ70" i="15"/>
  <c r="AJ237" i="15"/>
  <c r="AD237" i="15"/>
  <c r="AK237" i="15" s="1"/>
  <c r="AD322" i="15"/>
  <c r="AK322" i="15" s="1"/>
  <c r="AJ322" i="15"/>
  <c r="AD335" i="15"/>
  <c r="AK335" i="15" s="1"/>
  <c r="AD416" i="15"/>
  <c r="AK416" i="15" s="1"/>
  <c r="AJ125" i="15"/>
  <c r="AD125" i="15"/>
  <c r="AK125" i="15" s="1"/>
  <c r="AD325" i="15"/>
  <c r="AK325" i="15" s="1"/>
  <c r="AJ325" i="15"/>
  <c r="AD405" i="15"/>
  <c r="AK405" i="15" s="1"/>
  <c r="AJ405" i="15"/>
  <c r="AD145" i="15"/>
  <c r="AK145" i="15" s="1"/>
  <c r="G11" i="15"/>
  <c r="G12" i="15" s="1"/>
  <c r="U12" i="15" s="1"/>
  <c r="AD57" i="15"/>
  <c r="AD73" i="15"/>
  <c r="AJ117" i="15"/>
  <c r="AD117" i="15"/>
  <c r="AK117" i="15" s="1"/>
  <c r="AD226" i="15"/>
  <c r="AK226" i="15" s="1"/>
  <c r="AJ226" i="15"/>
  <c r="AK285" i="15"/>
  <c r="AJ286" i="15"/>
  <c r="AD485" i="15"/>
  <c r="AK485" i="15" s="1"/>
  <c r="AJ485" i="15"/>
  <c r="AJ287" i="15"/>
  <c r="AD288" i="15"/>
  <c r="AK288" i="15" s="1"/>
  <c r="AK137" i="15"/>
  <c r="AD142" i="15"/>
  <c r="AD150" i="15"/>
  <c r="AK150" i="15" s="1"/>
  <c r="AD26" i="15"/>
  <c r="AK26" i="15" s="1"/>
  <c r="AD122" i="15"/>
  <c r="AK122" i="15" s="1"/>
  <c r="AD353" i="15"/>
  <c r="AK353" i="15" s="1"/>
  <c r="AJ353" i="15"/>
  <c r="J11" i="15"/>
  <c r="AD130" i="15"/>
  <c r="AK130" i="15" s="1"/>
  <c r="AD234" i="15"/>
  <c r="AK234" i="15" s="1"/>
  <c r="AJ234" i="15"/>
  <c r="AD254" i="15"/>
  <c r="AJ254" i="15"/>
  <c r="AJ257" i="15"/>
  <c r="AD458" i="15"/>
  <c r="AK458" i="15" s="1"/>
  <c r="AJ458" i="15"/>
  <c r="AJ470" i="15"/>
  <c r="AD470" i="15"/>
  <c r="AK470" i="15" s="1"/>
  <c r="AD369" i="15"/>
  <c r="AK369" i="15" s="1"/>
  <c r="AJ369" i="15"/>
  <c r="AJ398" i="15"/>
  <c r="AD398" i="15"/>
  <c r="AJ53" i="15"/>
  <c r="AJ69" i="15"/>
  <c r="AJ82" i="15"/>
  <c r="AJ85" i="15"/>
  <c r="AJ141" i="15"/>
  <c r="AJ149" i="15"/>
  <c r="AD269" i="15"/>
  <c r="AJ269" i="15"/>
  <c r="AD465" i="15"/>
  <c r="AK465" i="15" s="1"/>
  <c r="AJ465" i="15"/>
  <c r="AD318" i="15"/>
  <c r="AK318" i="15" s="1"/>
  <c r="AJ381" i="15"/>
  <c r="AD381" i="15"/>
  <c r="AJ490" i="15"/>
  <c r="AD490" i="15"/>
  <c r="AJ274" i="15"/>
  <c r="AD314" i="15"/>
  <c r="AK314" i="15" s="1"/>
  <c r="AD346" i="15"/>
  <c r="AK346" i="15" s="1"/>
  <c r="AJ346" i="15"/>
  <c r="AJ357" i="15"/>
  <c r="AD357" i="15"/>
  <c r="AK357" i="15" s="1"/>
  <c r="AJ225" i="15"/>
  <c r="AJ266" i="15"/>
  <c r="AJ345" i="15"/>
  <c r="AD498" i="15"/>
  <c r="AJ498" i="15"/>
  <c r="AJ178" i="15"/>
  <c r="AJ213" i="15"/>
  <c r="AJ230" i="15"/>
  <c r="AJ256" i="15"/>
  <c r="AJ285" i="15"/>
  <c r="AD299" i="15"/>
  <c r="AK299" i="15" s="1"/>
  <c r="AJ300" i="15"/>
  <c r="AJ282" i="15"/>
  <c r="AJ326" i="15"/>
  <c r="AJ402" i="15"/>
  <c r="AD402" i="15"/>
  <c r="AK402" i="15" s="1"/>
  <c r="AJ378" i="15"/>
  <c r="AD385" i="15"/>
  <c r="AK385" i="15" s="1"/>
  <c r="AJ386" i="15"/>
  <c r="AD450" i="15"/>
  <c r="AK450" i="15" s="1"/>
  <c r="AD462" i="15"/>
  <c r="AK462" i="15" s="1"/>
  <c r="AJ493" i="15"/>
  <c r="AD493" i="15"/>
  <c r="AK493" i="15" s="1"/>
  <c r="AD321" i="15"/>
  <c r="AK321" i="15" s="1"/>
  <c r="AJ464" i="15"/>
  <c r="AD482" i="15"/>
  <c r="AK482" i="15" s="1"/>
  <c r="AJ482" i="15"/>
  <c r="AJ494" i="15"/>
  <c r="AD494" i="15"/>
  <c r="AK494" i="15" s="1"/>
  <c r="AJ373" i="15"/>
  <c r="AJ421" i="15"/>
  <c r="AJ301" i="6"/>
  <c r="AJ424" i="6"/>
  <c r="AD65" i="6"/>
  <c r="AK65" i="6" s="1"/>
  <c r="AD425" i="6"/>
  <c r="AK425" i="6" s="1"/>
  <c r="AJ25" i="6"/>
  <c r="AD125" i="6"/>
  <c r="AK125" i="6" s="1"/>
  <c r="AJ125" i="6"/>
  <c r="AD213" i="6"/>
  <c r="AK213" i="6" s="1"/>
  <c r="AD161" i="6"/>
  <c r="AK161" i="6" s="1"/>
  <c r="AJ171" i="6"/>
  <c r="AJ339" i="6"/>
  <c r="AJ393" i="6"/>
  <c r="AD417" i="6"/>
  <c r="AK417" i="6" s="1"/>
  <c r="AD447" i="6"/>
  <c r="AK447" i="6" s="1"/>
  <c r="AJ447" i="6"/>
  <c r="AJ175" i="6"/>
  <c r="AD353" i="6"/>
  <c r="AK353" i="6" s="1"/>
  <c r="AD451" i="6"/>
  <c r="AK451" i="6" s="1"/>
  <c r="AJ451" i="6"/>
  <c r="AD401" i="6"/>
  <c r="AK401" i="6" s="1"/>
  <c r="AJ343" i="6"/>
  <c r="AD419" i="6"/>
  <c r="AK419" i="6" s="1"/>
  <c r="AJ419" i="6"/>
  <c r="AD375" i="6"/>
  <c r="AK375" i="6" s="1"/>
  <c r="AD113" i="11"/>
  <c r="AK113" i="11" s="1"/>
  <c r="AD446" i="11"/>
  <c r="AK446" i="11" s="1"/>
  <c r="AJ446" i="11"/>
  <c r="AJ370" i="11"/>
  <c r="AD370" i="11"/>
  <c r="AK370" i="11" s="1"/>
  <c r="AD166" i="11"/>
  <c r="AK166" i="11" s="1"/>
  <c r="AJ166" i="11"/>
  <c r="AD26" i="11"/>
  <c r="AK26" i="11" s="1"/>
  <c r="AJ22" i="11"/>
  <c r="AJ290" i="11"/>
  <c r="AD290" i="11"/>
  <c r="AK290" i="11" s="1"/>
  <c r="AD158" i="11"/>
  <c r="AJ158" i="11"/>
  <c r="AJ68" i="11"/>
  <c r="AJ99" i="11"/>
  <c r="AD102" i="11"/>
  <c r="AJ302" i="11"/>
  <c r="AD179" i="11"/>
  <c r="AD422" i="11"/>
  <c r="AK422" i="11" s="1"/>
  <c r="AJ422" i="11"/>
  <c r="AD130" i="11"/>
  <c r="AK130" i="11" s="1"/>
  <c r="AJ262" i="11"/>
  <c r="AD262" i="11"/>
  <c r="AK262" i="11" s="1"/>
  <c r="AJ350" i="11"/>
  <c r="AJ230" i="11"/>
  <c r="AD230" i="11"/>
  <c r="AK230" i="11" s="1"/>
  <c r="AJ145" i="11"/>
  <c r="AD294" i="11"/>
  <c r="AD278" i="11"/>
  <c r="AK278" i="11" s="1"/>
  <c r="AJ182" i="13"/>
  <c r="AJ106" i="13"/>
  <c r="AJ398" i="13"/>
  <c r="A19" i="13"/>
  <c r="A26" i="13" s="1"/>
  <c r="A33" i="13" s="1"/>
  <c r="A40" i="13" s="1"/>
  <c r="A47" i="13" s="1"/>
  <c r="A54" i="13" s="1"/>
  <c r="A61" i="13" s="1"/>
  <c r="A68" i="13" s="1"/>
  <c r="A75" i="13" s="1"/>
  <c r="A82" i="13" s="1"/>
  <c r="A89" i="13" s="1"/>
  <c r="A96" i="13" s="1"/>
  <c r="A103" i="13" s="1"/>
  <c r="A110" i="13" s="1"/>
  <c r="A117" i="13" s="1"/>
  <c r="A124" i="13" s="1"/>
  <c r="A131" i="13" s="1"/>
  <c r="A138" i="13" s="1"/>
  <c r="A145" i="13" s="1"/>
  <c r="A152" i="13" s="1"/>
  <c r="A159" i="13" s="1"/>
  <c r="A166" i="13" s="1"/>
  <c r="A173" i="13" s="1"/>
  <c r="A180" i="13" s="1"/>
  <c r="A187" i="13" s="1"/>
  <c r="A194" i="13" s="1"/>
  <c r="A201" i="13" s="1"/>
  <c r="A208" i="13" s="1"/>
  <c r="A215" i="13" s="1"/>
  <c r="A222" i="13" s="1"/>
  <c r="A229" i="13" s="1"/>
  <c r="A236" i="13" s="1"/>
  <c r="A243" i="13" s="1"/>
  <c r="A250" i="13" s="1"/>
  <c r="A257" i="13" s="1"/>
  <c r="A264" i="13" s="1"/>
  <c r="A271" i="13" s="1"/>
  <c r="A278" i="13" s="1"/>
  <c r="A285" i="13" s="1"/>
  <c r="A292" i="13" s="1"/>
  <c r="A299" i="13" s="1"/>
  <c r="A306" i="13" s="1"/>
  <c r="A313" i="13" s="1"/>
  <c r="A320" i="13" s="1"/>
  <c r="A327" i="13" s="1"/>
  <c r="A334" i="13" s="1"/>
  <c r="A341" i="13" s="1"/>
  <c r="A348" i="13" s="1"/>
  <c r="A355" i="13" s="1"/>
  <c r="A362" i="13" s="1"/>
  <c r="A369" i="13" s="1"/>
  <c r="A376" i="13" s="1"/>
  <c r="A383" i="13" s="1"/>
  <c r="A390" i="13" s="1"/>
  <c r="A397" i="13" s="1"/>
  <c r="A404" i="13" s="1"/>
  <c r="A411" i="13" s="1"/>
  <c r="A418" i="13" s="1"/>
  <c r="A425" i="13" s="1"/>
  <c r="A432" i="13" s="1"/>
  <c r="A439" i="13" s="1"/>
  <c r="A446" i="13" s="1"/>
  <c r="A453" i="13" s="1"/>
  <c r="A460" i="13" s="1"/>
  <c r="A467" i="13" s="1"/>
  <c r="A474" i="13" s="1"/>
  <c r="A481" i="13" s="1"/>
  <c r="A488" i="13" s="1"/>
  <c r="A495" i="13" s="1"/>
  <c r="AD174" i="13"/>
  <c r="AK174" i="13" s="1"/>
  <c r="AJ452" i="13"/>
  <c r="AJ487" i="13"/>
  <c r="A14" i="13"/>
  <c r="A15" i="13" s="1"/>
  <c r="A20" i="13"/>
  <c r="A27" i="13" s="1"/>
  <c r="A34" i="13" s="1"/>
  <c r="A41" i="13" s="1"/>
  <c r="A48" i="13" s="1"/>
  <c r="A55" i="13" s="1"/>
  <c r="A62" i="13" s="1"/>
  <c r="A69" i="13" s="1"/>
  <c r="A76" i="13" s="1"/>
  <c r="A83" i="13" s="1"/>
  <c r="A90" i="13" s="1"/>
  <c r="A97" i="13" s="1"/>
  <c r="A104" i="13" s="1"/>
  <c r="A111" i="13" s="1"/>
  <c r="A118" i="13" s="1"/>
  <c r="A125" i="13" s="1"/>
  <c r="A132" i="13" s="1"/>
  <c r="A139" i="13" s="1"/>
  <c r="A146" i="13" s="1"/>
  <c r="A153" i="13" s="1"/>
  <c r="A160" i="13" s="1"/>
  <c r="A167" i="13" s="1"/>
  <c r="A174" i="13" s="1"/>
  <c r="A181" i="13" s="1"/>
  <c r="A188" i="13" s="1"/>
  <c r="A195" i="13" s="1"/>
  <c r="A202" i="13" s="1"/>
  <c r="A209" i="13" s="1"/>
  <c r="A216" i="13" s="1"/>
  <c r="A223" i="13" s="1"/>
  <c r="A230" i="13" s="1"/>
  <c r="A237" i="13" s="1"/>
  <c r="A244" i="13" s="1"/>
  <c r="A251" i="13" s="1"/>
  <c r="A258" i="13" s="1"/>
  <c r="A265" i="13" s="1"/>
  <c r="A272" i="13" s="1"/>
  <c r="A279" i="13" s="1"/>
  <c r="A286" i="13" s="1"/>
  <c r="A293" i="13" s="1"/>
  <c r="A300" i="13" s="1"/>
  <c r="A307" i="13" s="1"/>
  <c r="A314" i="13" s="1"/>
  <c r="A321" i="13" s="1"/>
  <c r="A328" i="13" s="1"/>
  <c r="A335" i="13" s="1"/>
  <c r="A342" i="13" s="1"/>
  <c r="A349" i="13" s="1"/>
  <c r="A356" i="13" s="1"/>
  <c r="A363" i="13" s="1"/>
  <c r="A370" i="13" s="1"/>
  <c r="A377" i="13" s="1"/>
  <c r="A384" i="13" s="1"/>
  <c r="A391" i="13" s="1"/>
  <c r="A398" i="13" s="1"/>
  <c r="A405" i="13" s="1"/>
  <c r="A412" i="13" s="1"/>
  <c r="A419" i="13" s="1"/>
  <c r="A426" i="13" s="1"/>
  <c r="A433" i="13" s="1"/>
  <c r="A440" i="13" s="1"/>
  <c r="A447" i="13" s="1"/>
  <c r="A454" i="13" s="1"/>
  <c r="A461" i="13" s="1"/>
  <c r="A468" i="13" s="1"/>
  <c r="A475" i="13" s="1"/>
  <c r="A482" i="13" s="1"/>
  <c r="A489" i="13" s="1"/>
  <c r="A496" i="13" s="1"/>
  <c r="AJ92" i="13"/>
  <c r="AD313" i="13"/>
  <c r="AK313" i="13" s="1"/>
  <c r="A18" i="13"/>
  <c r="A25" i="13" s="1"/>
  <c r="A32" i="13" s="1"/>
  <c r="A39" i="13" s="1"/>
  <c r="A46" i="13" s="1"/>
  <c r="A53" i="13" s="1"/>
  <c r="A60" i="13" s="1"/>
  <c r="A67" i="13" s="1"/>
  <c r="A74" i="13" s="1"/>
  <c r="A81" i="13" s="1"/>
  <c r="A88" i="13" s="1"/>
  <c r="A95" i="13" s="1"/>
  <c r="A102" i="13" s="1"/>
  <c r="A109" i="13" s="1"/>
  <c r="A116" i="13" s="1"/>
  <c r="A123" i="13" s="1"/>
  <c r="A130" i="13" s="1"/>
  <c r="A137" i="13" s="1"/>
  <c r="A144" i="13" s="1"/>
  <c r="A151" i="13" s="1"/>
  <c r="A158" i="13" s="1"/>
  <c r="A165" i="13" s="1"/>
  <c r="A172" i="13" s="1"/>
  <c r="A179" i="13" s="1"/>
  <c r="A186" i="13" s="1"/>
  <c r="A193" i="13" s="1"/>
  <c r="A200" i="13" s="1"/>
  <c r="A207" i="13" s="1"/>
  <c r="A214" i="13" s="1"/>
  <c r="A221" i="13" s="1"/>
  <c r="A228" i="13" s="1"/>
  <c r="A235" i="13" s="1"/>
  <c r="A242" i="13" s="1"/>
  <c r="A249" i="13" s="1"/>
  <c r="A256" i="13" s="1"/>
  <c r="A263" i="13" s="1"/>
  <c r="A270" i="13" s="1"/>
  <c r="A277" i="13" s="1"/>
  <c r="A284" i="13" s="1"/>
  <c r="A291" i="13" s="1"/>
  <c r="A298" i="13" s="1"/>
  <c r="A305" i="13" s="1"/>
  <c r="A312" i="13" s="1"/>
  <c r="A319" i="13" s="1"/>
  <c r="A326" i="13" s="1"/>
  <c r="A333" i="13" s="1"/>
  <c r="A340" i="13" s="1"/>
  <c r="A347" i="13" s="1"/>
  <c r="A354" i="13" s="1"/>
  <c r="A361" i="13" s="1"/>
  <c r="A368" i="13" s="1"/>
  <c r="A375" i="13" s="1"/>
  <c r="A382" i="13" s="1"/>
  <c r="A389" i="13" s="1"/>
  <c r="A396" i="13" s="1"/>
  <c r="A403" i="13" s="1"/>
  <c r="A410" i="13" s="1"/>
  <c r="A417" i="13" s="1"/>
  <c r="A424" i="13" s="1"/>
  <c r="A431" i="13" s="1"/>
  <c r="A438" i="13" s="1"/>
  <c r="A445" i="13" s="1"/>
  <c r="A452" i="13" s="1"/>
  <c r="A459" i="13" s="1"/>
  <c r="A466" i="13" s="1"/>
  <c r="A473" i="13" s="1"/>
  <c r="A480" i="13" s="1"/>
  <c r="A487" i="13" s="1"/>
  <c r="A494" i="13" s="1"/>
  <c r="AD222" i="13"/>
  <c r="AK222" i="13" s="1"/>
  <c r="AJ281" i="13"/>
  <c r="AD481" i="13"/>
  <c r="AK481" i="13" s="1"/>
  <c r="AJ221" i="13"/>
  <c r="AF210" i="14"/>
  <c r="AM210" i="14" s="1"/>
  <c r="AF435" i="14"/>
  <c r="AM435" i="14" s="1"/>
  <c r="AF142" i="14"/>
  <c r="AM142" i="14" s="1"/>
  <c r="AL373" i="14"/>
  <c r="AF345" i="14"/>
  <c r="AM345" i="14" s="1"/>
  <c r="AF215" i="14"/>
  <c r="AM215" i="14" s="1"/>
  <c r="AF266" i="14"/>
  <c r="AM266" i="14" s="1"/>
  <c r="AF321" i="14"/>
  <c r="AM321" i="14" s="1"/>
  <c r="AF325" i="14"/>
  <c r="AM325" i="14" s="1"/>
  <c r="AL13" i="14"/>
  <c r="AL34" i="14"/>
  <c r="AL186" i="14"/>
  <c r="AL286" i="14"/>
  <c r="AL303" i="14"/>
  <c r="AL350" i="14"/>
  <c r="AF466" i="14"/>
  <c r="AM466" i="14" s="1"/>
  <c r="AL390" i="14"/>
  <c r="AF367" i="14"/>
  <c r="AM367" i="14" s="1"/>
  <c r="AF185" i="14"/>
  <c r="AM185" i="14" s="1"/>
  <c r="AL45" i="14"/>
  <c r="AL226" i="14"/>
  <c r="AF250" i="14"/>
  <c r="AM250" i="14" s="1"/>
  <c r="AL386" i="14"/>
  <c r="AL246" i="14"/>
  <c r="AL310" i="14"/>
  <c r="AL317" i="14"/>
  <c r="AF369" i="14"/>
  <c r="AM369" i="14" s="1"/>
  <c r="AF298" i="14"/>
  <c r="AM298" i="14" s="1"/>
  <c r="AL298" i="14"/>
  <c r="AF370" i="14"/>
  <c r="AM370" i="14" s="1"/>
  <c r="AL370" i="14"/>
  <c r="AF361" i="14"/>
  <c r="AM361" i="14" s="1"/>
  <c r="AL361" i="14"/>
  <c r="AF93" i="14"/>
  <c r="AM93" i="14" s="1"/>
  <c r="AM286" i="14"/>
  <c r="AF374" i="14"/>
  <c r="AM374" i="14" s="1"/>
  <c r="AL374" i="14"/>
  <c r="AL290" i="14"/>
  <c r="AF290" i="14"/>
  <c r="AM290" i="14" s="1"/>
  <c r="AF349" i="14"/>
  <c r="AM349" i="14" s="1"/>
  <c r="AL349" i="14"/>
  <c r="AF32" i="14"/>
  <c r="AM32" i="14" s="1"/>
  <c r="AF365" i="14"/>
  <c r="AM365" i="14" s="1"/>
  <c r="AL365" i="14"/>
  <c r="AF230" i="14"/>
  <c r="AM230" i="14" s="1"/>
  <c r="AL442" i="14"/>
  <c r="U11" i="14"/>
  <c r="U12" i="14"/>
  <c r="AF21" i="14"/>
  <c r="AM21" i="14" s="1"/>
  <c r="AL21" i="14"/>
  <c r="AF335" i="14"/>
  <c r="AL482" i="14"/>
  <c r="AF482" i="14"/>
  <c r="AM482" i="14" s="1"/>
  <c r="AF494" i="14"/>
  <c r="AM494" i="14" s="1"/>
  <c r="AL494" i="14"/>
  <c r="AM242" i="14"/>
  <c r="AF434" i="14"/>
  <c r="AM434" i="14" s="1"/>
  <c r="AL170" i="14"/>
  <c r="AL182" i="14"/>
  <c r="AL241" i="14"/>
  <c r="AF382" i="14"/>
  <c r="AM382" i="14" s="1"/>
  <c r="AL382" i="14"/>
  <c r="AF498" i="14"/>
  <c r="AM498" i="14" s="1"/>
  <c r="AF289" i="14"/>
  <c r="AM289" i="14" s="1"/>
  <c r="AL289" i="14"/>
  <c r="AF17" i="14"/>
  <c r="AM17" i="14" s="1"/>
  <c r="AL17" i="14"/>
  <c r="AF238" i="14"/>
  <c r="AM238" i="14" s="1"/>
  <c r="AL238" i="14"/>
  <c r="AF18" i="14"/>
  <c r="AM18" i="14" s="1"/>
  <c r="AL139" i="14"/>
  <c r="AL313" i="14"/>
  <c r="AF313" i="14"/>
  <c r="AM313" i="14" s="1"/>
  <c r="AF450" i="14"/>
  <c r="AM450" i="14" s="1"/>
  <c r="AL450" i="14"/>
  <c r="AF486" i="14"/>
  <c r="AM486" i="14" s="1"/>
  <c r="AF11" i="14"/>
  <c r="AL11" i="14"/>
  <c r="AF75" i="14"/>
  <c r="AM75" i="14" s="1"/>
  <c r="AL166" i="14"/>
  <c r="AF194" i="14"/>
  <c r="AM194" i="14" s="1"/>
  <c r="AF305" i="14"/>
  <c r="AM305" i="14" s="1"/>
  <c r="AL322" i="14"/>
  <c r="AF322" i="14"/>
  <c r="AM322" i="14" s="1"/>
  <c r="AF26" i="14"/>
  <c r="AM26" i="14" s="1"/>
  <c r="AF134" i="14"/>
  <c r="AM134" i="14" s="1"/>
  <c r="AF293" i="14"/>
  <c r="AM293" i="14" s="1"/>
  <c r="AL293" i="14"/>
  <c r="AF422" i="14"/>
  <c r="AM422" i="14" s="1"/>
  <c r="AL422" i="14"/>
  <c r="AL426" i="14"/>
  <c r="AF53" i="14"/>
  <c r="AM53" i="14" s="1"/>
  <c r="AF302" i="14"/>
  <c r="AM302" i="14" s="1"/>
  <c r="AF314" i="14"/>
  <c r="AM314" i="14" s="1"/>
  <c r="AF330" i="14"/>
  <c r="AM330" i="14" s="1"/>
  <c r="AF430" i="14"/>
  <c r="AM430" i="14" s="1"/>
  <c r="AL24" i="14"/>
  <c r="AF342" i="14"/>
  <c r="AM342" i="14" s="1"/>
  <c r="AL342" i="14"/>
  <c r="AF95" i="14"/>
  <c r="AM95" i="14" s="1"/>
  <c r="AM306" i="14"/>
  <c r="AF274" i="14"/>
  <c r="AM274" i="14" s="1"/>
  <c r="AL274" i="14"/>
  <c r="AF37" i="14"/>
  <c r="AM37" i="14" s="1"/>
  <c r="AL37" i="14"/>
  <c r="AF86" i="14"/>
  <c r="AM86" i="14" s="1"/>
  <c r="AM70" i="14"/>
  <c r="AF90" i="14"/>
  <c r="AM90" i="14" s="1"/>
  <c r="A61" i="14"/>
  <c r="A68" i="14" s="1"/>
  <c r="A75" i="14" s="1"/>
  <c r="A82" i="14" s="1"/>
  <c r="A89" i="14" s="1"/>
  <c r="A96" i="14" s="1"/>
  <c r="A103" i="14" s="1"/>
  <c r="A110" i="14" s="1"/>
  <c r="A117" i="14" s="1"/>
  <c r="A124" i="14" s="1"/>
  <c r="A131" i="14" s="1"/>
  <c r="A138" i="14" s="1"/>
  <c r="A145" i="14" s="1"/>
  <c r="A152" i="14" s="1"/>
  <c r="A159" i="14" s="1"/>
  <c r="A166" i="14" s="1"/>
  <c r="A173" i="14" s="1"/>
  <c r="A180" i="14" s="1"/>
  <c r="A187" i="14" s="1"/>
  <c r="A194" i="14" s="1"/>
  <c r="A201" i="14" s="1"/>
  <c r="A208" i="14" s="1"/>
  <c r="A215" i="14" s="1"/>
  <c r="A222" i="14" s="1"/>
  <c r="A229" i="14" s="1"/>
  <c r="A236" i="14" s="1"/>
  <c r="A243" i="14" s="1"/>
  <c r="A250" i="14" s="1"/>
  <c r="A257" i="14" s="1"/>
  <c r="A264" i="14" s="1"/>
  <c r="A271" i="14" s="1"/>
  <c r="A278" i="14" s="1"/>
  <c r="A285" i="14" s="1"/>
  <c r="A292" i="14" s="1"/>
  <c r="A299" i="14" s="1"/>
  <c r="A306" i="14" s="1"/>
  <c r="A313" i="14" s="1"/>
  <c r="A320" i="14" s="1"/>
  <c r="A327" i="14" s="1"/>
  <c r="A334" i="14" s="1"/>
  <c r="A341" i="14" s="1"/>
  <c r="A348" i="14" s="1"/>
  <c r="A355" i="14" s="1"/>
  <c r="A362" i="14" s="1"/>
  <c r="A369" i="14" s="1"/>
  <c r="A376" i="14" s="1"/>
  <c r="A383" i="14" s="1"/>
  <c r="A390" i="14" s="1"/>
  <c r="A397" i="14" s="1"/>
  <c r="A404" i="14" s="1"/>
  <c r="A411" i="14" s="1"/>
  <c r="A418" i="14" s="1"/>
  <c r="A425" i="14" s="1"/>
  <c r="A432" i="14" s="1"/>
  <c r="A439" i="14" s="1"/>
  <c r="A446" i="14" s="1"/>
  <c r="A453" i="14" s="1"/>
  <c r="A460" i="14" s="1"/>
  <c r="A467" i="14" s="1"/>
  <c r="A474" i="14" s="1"/>
  <c r="A481" i="14" s="1"/>
  <c r="A488" i="14" s="1"/>
  <c r="A495" i="14" s="1"/>
  <c r="AM19" i="14"/>
  <c r="AL27" i="14"/>
  <c r="AF89" i="14"/>
  <c r="AM89" i="14" s="1"/>
  <c r="AL401" i="14"/>
  <c r="AF454" i="14"/>
  <c r="AF162" i="14"/>
  <c r="AM162" i="14" s="1"/>
  <c r="AL162" i="14"/>
  <c r="AL214" i="14"/>
  <c r="AF214" i="14"/>
  <c r="AM214" i="14" s="1"/>
  <c r="A67" i="14"/>
  <c r="A74" i="14" s="1"/>
  <c r="A81" i="14" s="1"/>
  <c r="A88" i="14" s="1"/>
  <c r="A95" i="14" s="1"/>
  <c r="A102" i="14" s="1"/>
  <c r="A109" i="14" s="1"/>
  <c r="A116" i="14" s="1"/>
  <c r="A123" i="14" s="1"/>
  <c r="A130" i="14" s="1"/>
  <c r="A137" i="14" s="1"/>
  <c r="A144" i="14" s="1"/>
  <c r="A151" i="14" s="1"/>
  <c r="A158" i="14" s="1"/>
  <c r="A165" i="14" s="1"/>
  <c r="A172" i="14" s="1"/>
  <c r="A179" i="14" s="1"/>
  <c r="A186" i="14" s="1"/>
  <c r="A193" i="14" s="1"/>
  <c r="A200" i="14" s="1"/>
  <c r="A207" i="14" s="1"/>
  <c r="A214" i="14" s="1"/>
  <c r="A221" i="14" s="1"/>
  <c r="A228" i="14" s="1"/>
  <c r="A235" i="14" s="1"/>
  <c r="A242" i="14" s="1"/>
  <c r="A249" i="14" s="1"/>
  <c r="A256" i="14" s="1"/>
  <c r="A263" i="14" s="1"/>
  <c r="A270" i="14" s="1"/>
  <c r="A277" i="14" s="1"/>
  <c r="A284" i="14" s="1"/>
  <c r="A291" i="14" s="1"/>
  <c r="A298" i="14" s="1"/>
  <c r="A305" i="14" s="1"/>
  <c r="A312" i="14" s="1"/>
  <c r="A319" i="14" s="1"/>
  <c r="A326" i="14" s="1"/>
  <c r="A333" i="14" s="1"/>
  <c r="A340" i="14" s="1"/>
  <c r="A347" i="14" s="1"/>
  <c r="A354" i="14" s="1"/>
  <c r="A361" i="14" s="1"/>
  <c r="A368" i="14" s="1"/>
  <c r="A375" i="14" s="1"/>
  <c r="A382" i="14" s="1"/>
  <c r="A389" i="14" s="1"/>
  <c r="A396" i="14" s="1"/>
  <c r="A403" i="14" s="1"/>
  <c r="A410" i="14" s="1"/>
  <c r="A417" i="14" s="1"/>
  <c r="A424" i="14" s="1"/>
  <c r="A431" i="14" s="1"/>
  <c r="A438" i="14" s="1"/>
  <c r="A445" i="14" s="1"/>
  <c r="A452" i="14" s="1"/>
  <c r="A459" i="14" s="1"/>
  <c r="A466" i="14" s="1"/>
  <c r="A473" i="14" s="1"/>
  <c r="A480" i="14" s="1"/>
  <c r="A487" i="14" s="1"/>
  <c r="A494" i="14" s="1"/>
  <c r="AL43" i="14"/>
  <c r="AL51" i="14"/>
  <c r="AF118" i="14"/>
  <c r="AM118" i="14" s="1"/>
  <c r="AL123" i="14"/>
  <c r="AF294" i="14"/>
  <c r="AM294" i="14" s="1"/>
  <c r="AL294" i="14"/>
  <c r="AF301" i="14"/>
  <c r="AM301" i="14" s="1"/>
  <c r="AL301" i="14"/>
  <c r="AF346" i="14"/>
  <c r="AM346" i="14" s="1"/>
  <c r="AL346" i="14"/>
  <c r="AL470" i="14"/>
  <c r="AF470" i="14"/>
  <c r="AM470" i="14" s="1"/>
  <c r="AL270" i="14"/>
  <c r="AF270" i="14"/>
  <c r="AF462" i="14"/>
  <c r="AL462" i="14"/>
  <c r="AF110" i="14"/>
  <c r="AL218" i="14"/>
  <c r="AF267" i="14"/>
  <c r="AM267" i="14" s="1"/>
  <c r="AL306" i="14"/>
  <c r="AL394" i="14"/>
  <c r="AF394" i="14"/>
  <c r="AM394" i="14" s="1"/>
  <c r="AL98" i="14"/>
  <c r="AL154" i="14"/>
  <c r="AF174" i="14"/>
  <c r="AM174" i="14" s="1"/>
  <c r="AL174" i="14"/>
  <c r="AF106" i="14"/>
  <c r="AM106" i="14" s="1"/>
  <c r="AF190" i="14"/>
  <c r="AM190" i="14" s="1"/>
  <c r="AL190" i="14"/>
  <c r="AF338" i="14"/>
  <c r="AM338" i="14" s="1"/>
  <c r="AL338" i="14"/>
  <c r="AF406" i="14"/>
  <c r="AM406" i="14" s="1"/>
  <c r="AL406" i="14"/>
  <c r="AF438" i="14"/>
  <c r="AM438" i="14" s="1"/>
  <c r="AL438" i="14"/>
  <c r="AF138" i="14"/>
  <c r="AM138" i="14" s="1"/>
  <c r="AL138" i="14"/>
  <c r="AF178" i="14"/>
  <c r="AM178" i="14" s="1"/>
  <c r="AL178" i="14"/>
  <c r="AF237" i="14"/>
  <c r="AM237" i="14" s="1"/>
  <c r="AL282" i="14"/>
  <c r="AF282" i="14"/>
  <c r="AM282" i="14" s="1"/>
  <c r="AL326" i="14"/>
  <c r="AF326" i="14"/>
  <c r="AM326" i="14" s="1"/>
  <c r="AL402" i="14"/>
  <c r="AF402" i="14"/>
  <c r="AM402" i="14" s="1"/>
  <c r="AL418" i="14"/>
  <c r="AF418" i="14"/>
  <c r="AM418" i="14" s="1"/>
  <c r="AL309" i="14"/>
  <c r="AL410" i="14"/>
  <c r="AL102" i="14"/>
  <c r="AL141" i="14"/>
  <c r="AL198" i="14"/>
  <c r="AL202" i="14"/>
  <c r="AL254" i="14"/>
  <c r="AL262" i="14"/>
  <c r="AL278" i="14"/>
  <c r="AL329" i="14"/>
  <c r="AL489" i="14"/>
  <c r="AL477" i="14"/>
  <c r="AK487" i="6"/>
  <c r="U11" i="11"/>
  <c r="AK195" i="16"/>
  <c r="AK490" i="15"/>
  <c r="AK57" i="15"/>
  <c r="AK142" i="6"/>
  <c r="AK299" i="6"/>
  <c r="AG12" i="14"/>
  <c r="V11" i="14"/>
  <c r="A62" i="14"/>
  <c r="A69" i="14" s="1"/>
  <c r="A76" i="14" s="1"/>
  <c r="A83" i="14" s="1"/>
  <c r="A90" i="14" s="1"/>
  <c r="A97" i="14" s="1"/>
  <c r="A104" i="14" s="1"/>
  <c r="A111" i="14" s="1"/>
  <c r="A118" i="14" s="1"/>
  <c r="A125" i="14" s="1"/>
  <c r="A132" i="14" s="1"/>
  <c r="A139" i="14" s="1"/>
  <c r="A146" i="14" s="1"/>
  <c r="A153" i="14" s="1"/>
  <c r="A160" i="14" s="1"/>
  <c r="A167" i="14" s="1"/>
  <c r="A174" i="14" s="1"/>
  <c r="A181" i="14" s="1"/>
  <c r="A188" i="14" s="1"/>
  <c r="A195" i="14" s="1"/>
  <c r="A202" i="14" s="1"/>
  <c r="A209" i="14" s="1"/>
  <c r="A216" i="14" s="1"/>
  <c r="A223" i="14" s="1"/>
  <c r="A230" i="14" s="1"/>
  <c r="A237" i="14" s="1"/>
  <c r="A244" i="14" s="1"/>
  <c r="A251" i="14" s="1"/>
  <c r="A258" i="14" s="1"/>
  <c r="A265" i="14" s="1"/>
  <c r="A272" i="14" s="1"/>
  <c r="A279" i="14" s="1"/>
  <c r="A286" i="14" s="1"/>
  <c r="A293" i="14" s="1"/>
  <c r="A300" i="14" s="1"/>
  <c r="A307" i="14" s="1"/>
  <c r="A314" i="14" s="1"/>
  <c r="A321" i="14" s="1"/>
  <c r="A328" i="14" s="1"/>
  <c r="A335" i="14" s="1"/>
  <c r="A342" i="14" s="1"/>
  <c r="A349" i="14" s="1"/>
  <c r="A356" i="14" s="1"/>
  <c r="A363" i="14" s="1"/>
  <c r="A370" i="14" s="1"/>
  <c r="A377" i="14" s="1"/>
  <c r="A384" i="14" s="1"/>
  <c r="A391" i="14" s="1"/>
  <c r="A398" i="14" s="1"/>
  <c r="A405" i="14" s="1"/>
  <c r="A412" i="14" s="1"/>
  <c r="A419" i="14" s="1"/>
  <c r="A426" i="14" s="1"/>
  <c r="A433" i="14" s="1"/>
  <c r="A440" i="14" s="1"/>
  <c r="A447" i="14" s="1"/>
  <c r="A454" i="14" s="1"/>
  <c r="A461" i="14" s="1"/>
  <c r="A468" i="14" s="1"/>
  <c r="A475" i="14" s="1"/>
  <c r="A482" i="14" s="1"/>
  <c r="A489" i="14" s="1"/>
  <c r="A496" i="14" s="1"/>
  <c r="U12" i="11"/>
  <c r="AX18" i="14"/>
  <c r="U13" i="14"/>
  <c r="AG13" i="14"/>
  <c r="V12" i="14"/>
  <c r="AX19" i="14"/>
  <c r="V13" i="14"/>
  <c r="AG14" i="14"/>
  <c r="AX20" i="14"/>
  <c r="AX21" i="14"/>
  <c r="B61" i="14"/>
  <c r="B62" i="14" s="1"/>
  <c r="B63" i="14" s="1"/>
  <c r="B64" i="14" s="1"/>
  <c r="B65" i="14" s="1"/>
  <c r="B66" i="14" s="1"/>
  <c r="AX26" i="14"/>
  <c r="AX27" i="14"/>
  <c r="AX28" i="14"/>
  <c r="AX29" i="14"/>
  <c r="AX34" i="14"/>
  <c r="AX35" i="14"/>
  <c r="AX36" i="14"/>
  <c r="AX37" i="14"/>
  <c r="AX42" i="14"/>
  <c r="AX43" i="14"/>
  <c r="AX45" i="14"/>
  <c r="AX50" i="14"/>
  <c r="AX51" i="14"/>
  <c r="AX52" i="14"/>
  <c r="AX53" i="14"/>
  <c r="AX58" i="14"/>
  <c r="AX59" i="14"/>
  <c r="AX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C2" i="4" a="1"/>
  <c r="B6" i="5" a="1"/>
  <c r="C1" i="4" a="1"/>
  <c r="AK124" i="11" l="1"/>
  <c r="AK452" i="11"/>
  <c r="AK494" i="11"/>
  <c r="AK487" i="11"/>
  <c r="AK102" i="11"/>
  <c r="AK326" i="11"/>
  <c r="B32" i="11"/>
  <c r="B33" i="11" s="1"/>
  <c r="B34" i="11" s="1"/>
  <c r="B35" i="11" s="1"/>
  <c r="B36" i="11" s="1"/>
  <c r="B37" i="11" s="1"/>
  <c r="B38" i="11" s="1"/>
  <c r="B510" i="11"/>
  <c r="AK354" i="11"/>
  <c r="AK382" i="11"/>
  <c r="AK410" i="11"/>
  <c r="AK438" i="11"/>
  <c r="AK137" i="11"/>
  <c r="T508" i="11"/>
  <c r="N508" i="11"/>
  <c r="M508" i="11"/>
  <c r="AK179" i="11"/>
  <c r="AK11" i="11"/>
  <c r="AK39" i="11"/>
  <c r="AK88" i="11"/>
  <c r="AK116" i="11"/>
  <c r="AK298" i="11"/>
  <c r="L508" i="11"/>
  <c r="K508" i="11"/>
  <c r="AK249" i="11"/>
  <c r="W508" i="3"/>
  <c r="AJ176" i="11"/>
  <c r="AD176" i="11"/>
  <c r="AK176" i="11" s="1"/>
  <c r="AJ188" i="11"/>
  <c r="AD188" i="11"/>
  <c r="AK188" i="11" s="1"/>
  <c r="AJ212" i="11"/>
  <c r="AD212" i="11"/>
  <c r="AK212" i="11" s="1"/>
  <c r="AJ320" i="11"/>
  <c r="AD320" i="11"/>
  <c r="AK320" i="11" s="1"/>
  <c r="AJ332" i="11"/>
  <c r="AD332" i="11"/>
  <c r="AK332" i="11" s="1"/>
  <c r="AD44" i="13"/>
  <c r="AK44" i="13" s="1"/>
  <c r="AJ44" i="13"/>
  <c r="AD48" i="13"/>
  <c r="AK48" i="13" s="1"/>
  <c r="AJ48" i="13"/>
  <c r="AJ83" i="13"/>
  <c r="AD83" i="13"/>
  <c r="AK83" i="13" s="1"/>
  <c r="AD95" i="13"/>
  <c r="AK95" i="13" s="1"/>
  <c r="AJ95" i="13"/>
  <c r="AJ124" i="13"/>
  <c r="AD124" i="13"/>
  <c r="AD138" i="13"/>
  <c r="AK138" i="13" s="1"/>
  <c r="AJ138" i="13"/>
  <c r="AJ152" i="13"/>
  <c r="AD152" i="13"/>
  <c r="AK152" i="13" s="1"/>
  <c r="AD160" i="13"/>
  <c r="AK160" i="13" s="1"/>
  <c r="AJ160" i="13"/>
  <c r="AD173" i="13"/>
  <c r="AK173" i="13" s="1"/>
  <c r="AJ173" i="13"/>
  <c r="AD178" i="13"/>
  <c r="AK178" i="13" s="1"/>
  <c r="AJ178" i="13"/>
  <c r="AJ183" i="13"/>
  <c r="AD183" i="13"/>
  <c r="AK183" i="13" s="1"/>
  <c r="AJ197" i="13"/>
  <c r="AD197" i="13"/>
  <c r="AK197" i="13" s="1"/>
  <c r="AD211" i="13"/>
  <c r="AK211" i="13" s="1"/>
  <c r="AJ211" i="13"/>
  <c r="AJ223" i="13"/>
  <c r="AD223" i="13"/>
  <c r="AK223" i="13" s="1"/>
  <c r="AD230" i="13"/>
  <c r="AJ230" i="13"/>
  <c r="AD238" i="13"/>
  <c r="AK238" i="13" s="1"/>
  <c r="AJ238" i="13"/>
  <c r="AJ255" i="13"/>
  <c r="AD255" i="13"/>
  <c r="AK255" i="13" s="1"/>
  <c r="AD262" i="13"/>
  <c r="AK262" i="13" s="1"/>
  <c r="AJ262" i="13"/>
  <c r="AD272" i="13"/>
  <c r="AK272" i="13" s="1"/>
  <c r="AJ272" i="13"/>
  <c r="AD280" i="13"/>
  <c r="AJ280" i="13"/>
  <c r="AD319" i="13"/>
  <c r="AK319" i="13" s="1"/>
  <c r="AJ319" i="13"/>
  <c r="AD347" i="13"/>
  <c r="AK347" i="13" s="1"/>
  <c r="AJ347" i="13"/>
  <c r="AJ353" i="13"/>
  <c r="AD353" i="13"/>
  <c r="AK353" i="13" s="1"/>
  <c r="AJ360" i="13"/>
  <c r="AD360" i="13"/>
  <c r="AK360" i="13" s="1"/>
  <c r="AD381" i="13"/>
  <c r="AK381" i="13" s="1"/>
  <c r="AJ381" i="13"/>
  <c r="AJ401" i="13"/>
  <c r="AD401" i="13"/>
  <c r="AK401" i="13" s="1"/>
  <c r="AJ410" i="13"/>
  <c r="AD410" i="13"/>
  <c r="AK410" i="13" s="1"/>
  <c r="AJ424" i="13"/>
  <c r="AD424" i="13"/>
  <c r="AK424" i="13" s="1"/>
  <c r="AJ429" i="13"/>
  <c r="AD429" i="13"/>
  <c r="AK429" i="13" s="1"/>
  <c r="AD436" i="13"/>
  <c r="AK436" i="13" s="1"/>
  <c r="AJ436" i="13"/>
  <c r="AD467" i="13"/>
  <c r="AK467" i="13" s="1"/>
  <c r="AJ467" i="13"/>
  <c r="AD486" i="13"/>
  <c r="AK486" i="13" s="1"/>
  <c r="AJ486" i="13"/>
  <c r="AJ491" i="13"/>
  <c r="AD491" i="13"/>
  <c r="AK491" i="13" s="1"/>
  <c r="AF308" i="14"/>
  <c r="AM308" i="14" s="1"/>
  <c r="AL308" i="14"/>
  <c r="AF492" i="14"/>
  <c r="AM492" i="14" s="1"/>
  <c r="AL492" i="14"/>
  <c r="AJ48" i="15"/>
  <c r="AD48" i="15"/>
  <c r="AK48" i="15" s="1"/>
  <c r="AD60" i="15"/>
  <c r="AK60" i="15" s="1"/>
  <c r="AJ60" i="15"/>
  <c r="AJ120" i="15"/>
  <c r="AD120" i="15"/>
  <c r="AK120" i="15" s="1"/>
  <c r="AD192" i="15"/>
  <c r="AK192" i="15" s="1"/>
  <c r="AJ192" i="15"/>
  <c r="AD208" i="15"/>
  <c r="AK208" i="15" s="1"/>
  <c r="AJ208" i="15"/>
  <c r="AD216" i="15"/>
  <c r="AK216" i="15" s="1"/>
  <c r="AJ216" i="15"/>
  <c r="AJ224" i="15"/>
  <c r="AD224" i="15"/>
  <c r="AK224" i="15" s="1"/>
  <c r="AD236" i="15"/>
  <c r="AK236" i="15" s="1"/>
  <c r="AJ236" i="15"/>
  <c r="AJ187" i="13"/>
  <c r="AJ301" i="13"/>
  <c r="AJ260" i="13"/>
  <c r="AD361" i="13"/>
  <c r="AK361" i="13" s="1"/>
  <c r="AJ311" i="13"/>
  <c r="AJ208" i="13"/>
  <c r="AJ256" i="13"/>
  <c r="AJ396" i="13"/>
  <c r="AD180" i="13"/>
  <c r="AK180" i="13" s="1"/>
  <c r="AJ127" i="13"/>
  <c r="AD204" i="13"/>
  <c r="AK204" i="13" s="1"/>
  <c r="AJ135" i="13"/>
  <c r="AJ86" i="13"/>
  <c r="AJ394" i="13"/>
  <c r="AJ384" i="13"/>
  <c r="AJ148" i="11"/>
  <c r="AD148" i="11"/>
  <c r="AK148" i="11" s="1"/>
  <c r="AD360" i="11"/>
  <c r="AK360" i="11" s="1"/>
  <c r="AJ360" i="11"/>
  <c r="AD58" i="13"/>
  <c r="AK58" i="13" s="1"/>
  <c r="AJ58" i="13"/>
  <c r="AD65" i="13"/>
  <c r="AK65" i="13" s="1"/>
  <c r="AJ65" i="13"/>
  <c r="AJ84" i="13"/>
  <c r="AD84" i="13"/>
  <c r="AK84" i="13" s="1"/>
  <c r="AD90" i="13"/>
  <c r="AK90" i="13" s="1"/>
  <c r="AJ90" i="13"/>
  <c r="AD98" i="13"/>
  <c r="AK98" i="13" s="1"/>
  <c r="AJ98" i="13"/>
  <c r="AD102" i="13"/>
  <c r="AK102" i="13" s="1"/>
  <c r="AJ102" i="13"/>
  <c r="AJ109" i="13"/>
  <c r="AD109" i="13"/>
  <c r="AD139" i="13"/>
  <c r="AK139" i="13" s="1"/>
  <c r="AJ139" i="13"/>
  <c r="AD156" i="13"/>
  <c r="AK156" i="13" s="1"/>
  <c r="AJ156" i="13"/>
  <c r="AJ168" i="13"/>
  <c r="AD168" i="13"/>
  <c r="AK168" i="13" s="1"/>
  <c r="AD176" i="13"/>
  <c r="AK176" i="13" s="1"/>
  <c r="AJ176" i="13"/>
  <c r="AJ195" i="13"/>
  <c r="AD195" i="13"/>
  <c r="AK195" i="13" s="1"/>
  <c r="AJ214" i="13"/>
  <c r="AD214" i="13"/>
  <c r="AK214" i="13" s="1"/>
  <c r="AD226" i="13"/>
  <c r="AK226" i="13" s="1"/>
  <c r="AJ226" i="13"/>
  <c r="AD242" i="13"/>
  <c r="AK242" i="13" s="1"/>
  <c r="AJ242" i="13"/>
  <c r="AD247" i="13"/>
  <c r="AK247" i="13" s="1"/>
  <c r="AJ247" i="13"/>
  <c r="AD254" i="13"/>
  <c r="AK254" i="13" s="1"/>
  <c r="AJ254" i="13"/>
  <c r="AD261" i="13"/>
  <c r="AK261" i="13" s="1"/>
  <c r="AJ261" i="13"/>
  <c r="AJ269" i="13"/>
  <c r="AD269" i="13"/>
  <c r="AK269" i="13" s="1"/>
  <c r="AD275" i="13"/>
  <c r="AK275" i="13" s="1"/>
  <c r="AJ275" i="13"/>
  <c r="AJ321" i="13"/>
  <c r="AD321" i="13"/>
  <c r="AK321" i="13" s="1"/>
  <c r="AJ329" i="13"/>
  <c r="AD329" i="13"/>
  <c r="AK329" i="13" s="1"/>
  <c r="AD346" i="13"/>
  <c r="AK346" i="13" s="1"/>
  <c r="AJ346" i="13"/>
  <c r="AJ378" i="13"/>
  <c r="AD378" i="13"/>
  <c r="AK378" i="13" s="1"/>
  <c r="AD386" i="13"/>
  <c r="AK386" i="13" s="1"/>
  <c r="AJ386" i="13"/>
  <c r="AD393" i="13"/>
  <c r="AK393" i="13" s="1"/>
  <c r="AJ393" i="13"/>
  <c r="AD409" i="13"/>
  <c r="AK409" i="13" s="1"/>
  <c r="AJ409" i="13"/>
  <c r="AJ416" i="13"/>
  <c r="AD416" i="13"/>
  <c r="AK416" i="13" s="1"/>
  <c r="AJ431" i="13"/>
  <c r="AD431" i="13"/>
  <c r="AK431" i="13" s="1"/>
  <c r="AD438" i="13"/>
  <c r="AK438" i="13" s="1"/>
  <c r="AJ438" i="13"/>
  <c r="AJ445" i="13"/>
  <c r="AD445" i="13"/>
  <c r="AK445" i="13" s="1"/>
  <c r="AJ448" i="13"/>
  <c r="AD448" i="13"/>
  <c r="AK448" i="13" s="1"/>
  <c r="AJ455" i="13"/>
  <c r="AD455" i="13"/>
  <c r="AK455" i="13" s="1"/>
  <c r="AJ461" i="13"/>
  <c r="AD461" i="13"/>
  <c r="AK461" i="13" s="1"/>
  <c r="AD468" i="13"/>
  <c r="AK468" i="13" s="1"/>
  <c r="AJ468" i="13"/>
  <c r="AJ473" i="13"/>
  <c r="AD473" i="13"/>
  <c r="AK473" i="13" s="1"/>
  <c r="AJ478" i="13"/>
  <c r="AD478" i="13"/>
  <c r="AK478" i="13" s="1"/>
  <c r="AD484" i="13"/>
  <c r="AK484" i="13" s="1"/>
  <c r="AJ484" i="13"/>
  <c r="AD492" i="13"/>
  <c r="AK492" i="13" s="1"/>
  <c r="AJ492" i="13"/>
  <c r="AL196" i="14"/>
  <c r="AF196" i="14"/>
  <c r="AJ24" i="15"/>
  <c r="AD24" i="15"/>
  <c r="AK24" i="15" s="1"/>
  <c r="AD68" i="15"/>
  <c r="AK68" i="15" s="1"/>
  <c r="AJ68" i="15"/>
  <c r="AJ88" i="15"/>
  <c r="AD88" i="15"/>
  <c r="AK88" i="15" s="1"/>
  <c r="AD144" i="15"/>
  <c r="AK144" i="15" s="1"/>
  <c r="AJ144" i="15"/>
  <c r="AD212" i="15"/>
  <c r="AK212" i="15" s="1"/>
  <c r="AJ212" i="15"/>
  <c r="AD232" i="15"/>
  <c r="AK232" i="15" s="1"/>
  <c r="AJ232" i="15"/>
  <c r="AD248" i="15"/>
  <c r="AK248" i="15" s="1"/>
  <c r="AJ248" i="15"/>
  <c r="AJ458" i="13"/>
  <c r="AJ170" i="13"/>
  <c r="AD300" i="13"/>
  <c r="AK300" i="13" s="1"/>
  <c r="AD426" i="13"/>
  <c r="AD414" i="13"/>
  <c r="AK414" i="13" s="1"/>
  <c r="AD389" i="13"/>
  <c r="AK389" i="13" s="1"/>
  <c r="AJ249" i="13"/>
  <c r="AJ55" i="13"/>
  <c r="AD437" i="13"/>
  <c r="AK437" i="13" s="1"/>
  <c r="AJ29" i="13"/>
  <c r="AJ125" i="13"/>
  <c r="AJ131" i="13"/>
  <c r="AJ14" i="13"/>
  <c r="AJ193" i="13"/>
  <c r="AJ434" i="13"/>
  <c r="AJ164" i="11"/>
  <c r="AD164" i="11"/>
  <c r="AK164" i="11" s="1"/>
  <c r="AJ184" i="11"/>
  <c r="AD184" i="11"/>
  <c r="AK184" i="11" s="1"/>
  <c r="AD232" i="11"/>
  <c r="AK232" i="11" s="1"/>
  <c r="AJ232" i="11"/>
  <c r="AJ256" i="11"/>
  <c r="AD256" i="11"/>
  <c r="AJ264" i="11"/>
  <c r="AD264" i="11"/>
  <c r="AK264" i="11" s="1"/>
  <c r="AJ300" i="11"/>
  <c r="AD300" i="11"/>
  <c r="AK300" i="11" s="1"/>
  <c r="AD480" i="11"/>
  <c r="AJ480" i="11"/>
  <c r="AD56" i="13"/>
  <c r="AK56" i="13" s="1"/>
  <c r="AJ56" i="13"/>
  <c r="AJ61" i="13"/>
  <c r="AD61" i="13"/>
  <c r="AK61" i="13" s="1"/>
  <c r="AJ79" i="13"/>
  <c r="AD79" i="13"/>
  <c r="AK79" i="13" s="1"/>
  <c r="AD97" i="13"/>
  <c r="AK97" i="13" s="1"/>
  <c r="AJ97" i="13"/>
  <c r="AJ101" i="13"/>
  <c r="AD101" i="13"/>
  <c r="AK101" i="13" s="1"/>
  <c r="AD107" i="13"/>
  <c r="AK107" i="13" s="1"/>
  <c r="AJ107" i="13"/>
  <c r="AD132" i="13"/>
  <c r="AK132" i="13" s="1"/>
  <c r="AJ132" i="13"/>
  <c r="AD136" i="13"/>
  <c r="AK136" i="13" s="1"/>
  <c r="AJ136" i="13"/>
  <c r="AD141" i="13"/>
  <c r="AK141" i="13" s="1"/>
  <c r="AJ141" i="13"/>
  <c r="AJ165" i="13"/>
  <c r="AD165" i="13"/>
  <c r="AK165" i="13" s="1"/>
  <c r="AD169" i="13"/>
  <c r="AK169" i="13" s="1"/>
  <c r="AJ169" i="13"/>
  <c r="AD175" i="13"/>
  <c r="AK175" i="13" s="1"/>
  <c r="AJ175" i="13"/>
  <c r="AJ196" i="13"/>
  <c r="AD196" i="13"/>
  <c r="AK196" i="13" s="1"/>
  <c r="AD202" i="13"/>
  <c r="AK202" i="13" s="1"/>
  <c r="AJ202" i="13"/>
  <c r="AJ213" i="13"/>
  <c r="AD213" i="13"/>
  <c r="AK213" i="13" s="1"/>
  <c r="AD227" i="13"/>
  <c r="AK227" i="13" s="1"/>
  <c r="AJ227" i="13"/>
  <c r="AJ240" i="13"/>
  <c r="AD240" i="13"/>
  <c r="AK240" i="13" s="1"/>
  <c r="AD246" i="13"/>
  <c r="AK246" i="13" s="1"/>
  <c r="AJ246" i="13"/>
  <c r="AD258" i="13"/>
  <c r="AK258" i="13" s="1"/>
  <c r="AJ258" i="13"/>
  <c r="AJ268" i="13"/>
  <c r="AD268" i="13"/>
  <c r="AK268" i="13" s="1"/>
  <c r="AJ287" i="13"/>
  <c r="AD287" i="13"/>
  <c r="AK287" i="13" s="1"/>
  <c r="AJ294" i="13"/>
  <c r="AD294" i="13"/>
  <c r="AK294" i="13" s="1"/>
  <c r="AJ317" i="13"/>
  <c r="AD317" i="13"/>
  <c r="AK317" i="13" s="1"/>
  <c r="AD322" i="13"/>
  <c r="AK322" i="13" s="1"/>
  <c r="AJ322" i="13"/>
  <c r="AD327" i="13"/>
  <c r="AK327" i="13" s="1"/>
  <c r="AJ327" i="13"/>
  <c r="AJ331" i="13"/>
  <c r="AD331" i="13"/>
  <c r="AK331" i="13" s="1"/>
  <c r="AJ337" i="13"/>
  <c r="AD337" i="13"/>
  <c r="AK337" i="13" s="1"/>
  <c r="AJ344" i="13"/>
  <c r="AD344" i="13"/>
  <c r="AK344" i="13" s="1"/>
  <c r="AJ350" i="13"/>
  <c r="AD350" i="13"/>
  <c r="AK350" i="13" s="1"/>
  <c r="AJ354" i="13"/>
  <c r="AD354" i="13"/>
  <c r="AK354" i="13" s="1"/>
  <c r="AD359" i="13"/>
  <c r="AK359" i="13" s="1"/>
  <c r="AJ359" i="13"/>
  <c r="AD375" i="13"/>
  <c r="AJ375" i="13"/>
  <c r="AD380" i="13"/>
  <c r="AJ380" i="13"/>
  <c r="AJ385" i="13"/>
  <c r="AD385" i="13"/>
  <c r="AK385" i="13" s="1"/>
  <c r="AJ391" i="13"/>
  <c r="AD391" i="13"/>
  <c r="AK391" i="13" s="1"/>
  <c r="AD395" i="13"/>
  <c r="AK395" i="13" s="1"/>
  <c r="AJ395" i="13"/>
  <c r="AJ400" i="13"/>
  <c r="AD400" i="13"/>
  <c r="AK400" i="13" s="1"/>
  <c r="AJ407" i="13"/>
  <c r="AD407" i="13"/>
  <c r="AK407" i="13" s="1"/>
  <c r="AD412" i="13"/>
  <c r="AK412" i="13" s="1"/>
  <c r="AJ412" i="13"/>
  <c r="AD419" i="13"/>
  <c r="AK419" i="13" s="1"/>
  <c r="AJ419" i="13"/>
  <c r="AJ439" i="13"/>
  <c r="AD439" i="13"/>
  <c r="AK439" i="13" s="1"/>
  <c r="AJ443" i="13"/>
  <c r="AD443" i="13"/>
  <c r="AK443" i="13" s="1"/>
  <c r="AD449" i="13"/>
  <c r="AK449" i="13" s="1"/>
  <c r="AJ449" i="13"/>
  <c r="AJ463" i="13"/>
  <c r="AD463" i="13"/>
  <c r="AK463" i="13" s="1"/>
  <c r="AJ475" i="13"/>
  <c r="AD475" i="13"/>
  <c r="AK475" i="13" s="1"/>
  <c r="AD480" i="13"/>
  <c r="AK480" i="13" s="1"/>
  <c r="AJ480" i="13"/>
  <c r="AD485" i="13"/>
  <c r="AK485" i="13" s="1"/>
  <c r="AJ485" i="13"/>
  <c r="AD499" i="13"/>
  <c r="AK499" i="13" s="1"/>
  <c r="AJ499" i="13"/>
  <c r="AL392" i="14"/>
  <c r="AF392" i="14"/>
  <c r="AM392" i="14" s="1"/>
  <c r="AF416" i="14"/>
  <c r="AM416" i="14" s="1"/>
  <c r="AL416" i="14"/>
  <c r="AJ32" i="15"/>
  <c r="AD32" i="15"/>
  <c r="AK32" i="15" s="1"/>
  <c r="AD124" i="15"/>
  <c r="AK124" i="15" s="1"/>
  <c r="AJ124" i="15"/>
  <c r="AD148" i="15"/>
  <c r="AK148" i="15" s="1"/>
  <c r="AJ148" i="15"/>
  <c r="AD156" i="15"/>
  <c r="AK156" i="15" s="1"/>
  <c r="AJ156" i="15"/>
  <c r="AD180" i="15"/>
  <c r="AK180" i="15" s="1"/>
  <c r="AJ180" i="15"/>
  <c r="AL344" i="14"/>
  <c r="AD464" i="13"/>
  <c r="AK464" i="13" s="1"/>
  <c r="AJ126" i="13"/>
  <c r="AD293" i="13"/>
  <c r="AK293" i="13" s="1"/>
  <c r="AJ225" i="13"/>
  <c r="AD425" i="13"/>
  <c r="AK425" i="13" s="1"/>
  <c r="AD162" i="13"/>
  <c r="AK162" i="13" s="1"/>
  <c r="AJ166" i="13"/>
  <c r="AJ88" i="13"/>
  <c r="AD201" i="13"/>
  <c r="AK201" i="13" s="1"/>
  <c r="AJ49" i="13"/>
  <c r="AJ177" i="13"/>
  <c r="AD263" i="13"/>
  <c r="AK263" i="13" s="1"/>
  <c r="AD267" i="13"/>
  <c r="AK267" i="13" s="1"/>
  <c r="AD470" i="13"/>
  <c r="AK470" i="13" s="1"/>
  <c r="AJ161" i="13"/>
  <c r="AD80" i="13"/>
  <c r="AK80" i="13" s="1"/>
  <c r="AJ160" i="15"/>
  <c r="AD339" i="13"/>
  <c r="AK339" i="13" s="1"/>
  <c r="AD283" i="13"/>
  <c r="AK283" i="13" s="1"/>
  <c r="AJ155" i="13"/>
  <c r="AJ168" i="11"/>
  <c r="AD168" i="11"/>
  <c r="AK168" i="11" s="1"/>
  <c r="AD192" i="11"/>
  <c r="AK192" i="11" s="1"/>
  <c r="AJ192" i="11"/>
  <c r="AJ240" i="11"/>
  <c r="AD240" i="11"/>
  <c r="AK240" i="11" s="1"/>
  <c r="AD296" i="11"/>
  <c r="AK296" i="11" s="1"/>
  <c r="AJ296" i="11"/>
  <c r="AD344" i="11"/>
  <c r="AK344" i="11" s="1"/>
  <c r="AJ344" i="11"/>
  <c r="AD356" i="11"/>
  <c r="AK356" i="11" s="1"/>
  <c r="AJ356" i="11"/>
  <c r="AJ364" i="11"/>
  <c r="AD364" i="11"/>
  <c r="AK364" i="11" s="1"/>
  <c r="AD19" i="13"/>
  <c r="AK19" i="13" s="1"/>
  <c r="AJ19" i="13"/>
  <c r="AD82" i="13"/>
  <c r="AK82" i="13" s="1"/>
  <c r="AJ82" i="13"/>
  <c r="AD100" i="13"/>
  <c r="AK100" i="13" s="1"/>
  <c r="AJ100" i="13"/>
  <c r="AJ133" i="13"/>
  <c r="AD133" i="13"/>
  <c r="AK133" i="13" s="1"/>
  <c r="AJ140" i="13"/>
  <c r="AD140" i="13"/>
  <c r="AK140" i="13" s="1"/>
  <c r="AD148" i="13"/>
  <c r="AK148" i="13" s="1"/>
  <c r="AJ148" i="13"/>
  <c r="AD154" i="13"/>
  <c r="AJ154" i="13"/>
  <c r="AD167" i="13"/>
  <c r="AK167" i="13" s="1"/>
  <c r="AJ167" i="13"/>
  <c r="AD181" i="13"/>
  <c r="AK181" i="13" s="1"/>
  <c r="AJ181" i="13"/>
  <c r="AD189" i="13"/>
  <c r="AK189" i="13" s="1"/>
  <c r="AJ189" i="13"/>
  <c r="AD198" i="13"/>
  <c r="AK198" i="13" s="1"/>
  <c r="AJ198" i="13"/>
  <c r="AD212" i="13"/>
  <c r="AK212" i="13" s="1"/>
  <c r="AJ212" i="13"/>
  <c r="AJ220" i="13"/>
  <c r="AD220" i="13"/>
  <c r="AK220" i="13" s="1"/>
  <c r="AJ228" i="13"/>
  <c r="AD228" i="13"/>
  <c r="AK228" i="13" s="1"/>
  <c r="AD270" i="13"/>
  <c r="AK270" i="13" s="1"/>
  <c r="AJ270" i="13"/>
  <c r="AD278" i="13"/>
  <c r="AK278" i="13" s="1"/>
  <c r="AJ278" i="13"/>
  <c r="AJ285" i="13"/>
  <c r="AD285" i="13"/>
  <c r="AD290" i="13"/>
  <c r="AK290" i="13" s="1"/>
  <c r="AJ290" i="13"/>
  <c r="AD305" i="13"/>
  <c r="AK305" i="13" s="1"/>
  <c r="AJ305" i="13"/>
  <c r="AJ324" i="13"/>
  <c r="AD324" i="13"/>
  <c r="AK324" i="13" s="1"/>
  <c r="AD332" i="13"/>
  <c r="AK332" i="13" s="1"/>
  <c r="AJ332" i="13"/>
  <c r="AD376" i="13"/>
  <c r="AK376" i="13" s="1"/>
  <c r="AJ376" i="13"/>
  <c r="AD383" i="13"/>
  <c r="AK383" i="13" s="1"/>
  <c r="AJ383" i="13"/>
  <c r="AD387" i="13"/>
  <c r="AK387" i="13" s="1"/>
  <c r="AJ387" i="13"/>
  <c r="AD392" i="13"/>
  <c r="AK392" i="13" s="1"/>
  <c r="AJ392" i="13"/>
  <c r="AJ397" i="13"/>
  <c r="AD397" i="13"/>
  <c r="AK397" i="13" s="1"/>
  <c r="AD403" i="13"/>
  <c r="AK403" i="13" s="1"/>
  <c r="AJ403" i="13"/>
  <c r="AJ415" i="13"/>
  <c r="AD415" i="13"/>
  <c r="AK415" i="13" s="1"/>
  <c r="AJ422" i="13"/>
  <c r="AD422" i="13"/>
  <c r="AK422" i="13" s="1"/>
  <c r="AD428" i="13"/>
  <c r="AK428" i="13" s="1"/>
  <c r="AJ428" i="13"/>
  <c r="AD454" i="13"/>
  <c r="AK454" i="13" s="1"/>
  <c r="AJ454" i="13"/>
  <c r="AD462" i="13"/>
  <c r="AK462" i="13" s="1"/>
  <c r="AJ462" i="13"/>
  <c r="AJ469" i="13"/>
  <c r="AD469" i="13"/>
  <c r="AK469" i="13" s="1"/>
  <c r="AD477" i="13"/>
  <c r="AJ477" i="13"/>
  <c r="AJ493" i="13"/>
  <c r="AD493" i="13"/>
  <c r="AL400" i="14"/>
  <c r="AF400" i="14"/>
  <c r="AM400" i="14" s="1"/>
  <c r="AL452" i="14"/>
  <c r="AF452" i="14"/>
  <c r="AM452" i="14" s="1"/>
  <c r="AD28" i="15"/>
  <c r="AK28" i="15" s="1"/>
  <c r="AJ28" i="15"/>
  <c r="AD80" i="15"/>
  <c r="AK80" i="15" s="1"/>
  <c r="AJ80" i="15"/>
  <c r="AJ104" i="15"/>
  <c r="AD104" i="15"/>
  <c r="AK104" i="15" s="1"/>
  <c r="AD116" i="15"/>
  <c r="AK116" i="15" s="1"/>
  <c r="AJ116" i="15"/>
  <c r="AD196" i="15"/>
  <c r="AK196" i="15" s="1"/>
  <c r="AJ196" i="15"/>
  <c r="AJ220" i="15"/>
  <c r="AD220" i="15"/>
  <c r="AK220" i="15" s="1"/>
  <c r="AD446" i="13"/>
  <c r="AJ104" i="13"/>
  <c r="AD63" i="13"/>
  <c r="AK63" i="13" s="1"/>
  <c r="AD93" i="13"/>
  <c r="AK93" i="13" s="1"/>
  <c r="AJ206" i="13"/>
  <c r="AD87" i="13"/>
  <c r="AK87" i="13" s="1"/>
  <c r="AD413" i="13"/>
  <c r="AK413" i="13" s="1"/>
  <c r="AJ494" i="13"/>
  <c r="AD18" i="13"/>
  <c r="AK18" i="13" s="1"/>
  <c r="AD465" i="13"/>
  <c r="AK465" i="13" s="1"/>
  <c r="AJ274" i="13"/>
  <c r="AD119" i="13"/>
  <c r="AK119" i="13" s="1"/>
  <c r="AJ144" i="11"/>
  <c r="AD144" i="11"/>
  <c r="AJ43" i="13"/>
  <c r="AD43" i="13"/>
  <c r="AJ66" i="13"/>
  <c r="AD66" i="13"/>
  <c r="AK66" i="13" s="1"/>
  <c r="AD103" i="13"/>
  <c r="AK103" i="13" s="1"/>
  <c r="AJ103" i="13"/>
  <c r="AJ110" i="13"/>
  <c r="AD110" i="13"/>
  <c r="AK110" i="13" s="1"/>
  <c r="AD134" i="13"/>
  <c r="AK134" i="13" s="1"/>
  <c r="AJ134" i="13"/>
  <c r="AD142" i="13"/>
  <c r="AK142" i="13" s="1"/>
  <c r="AJ142" i="13"/>
  <c r="AD150" i="13"/>
  <c r="AK150" i="13" s="1"/>
  <c r="AJ150" i="13"/>
  <c r="AD157" i="13"/>
  <c r="AK157" i="13" s="1"/>
  <c r="AJ157" i="13"/>
  <c r="AD164" i="13"/>
  <c r="AK164" i="13" s="1"/>
  <c r="AJ164" i="13"/>
  <c r="AJ171" i="13"/>
  <c r="AD171" i="13"/>
  <c r="AK171" i="13" s="1"/>
  <c r="AD186" i="13"/>
  <c r="AK186" i="13" s="1"/>
  <c r="AJ186" i="13"/>
  <c r="AJ191" i="13"/>
  <c r="AD191" i="13"/>
  <c r="AK191" i="13" s="1"/>
  <c r="AD233" i="13"/>
  <c r="AK233" i="13" s="1"/>
  <c r="AJ233" i="13"/>
  <c r="AD239" i="13"/>
  <c r="AK239" i="13" s="1"/>
  <c r="AJ239" i="13"/>
  <c r="AJ245" i="13"/>
  <c r="AD245" i="13"/>
  <c r="AK245" i="13" s="1"/>
  <c r="AD251" i="13"/>
  <c r="AK251" i="13" s="1"/>
  <c r="AJ251" i="13"/>
  <c r="AJ259" i="13"/>
  <c r="AD259" i="13"/>
  <c r="AK259" i="13" s="1"/>
  <c r="AJ276" i="13"/>
  <c r="AD276" i="13"/>
  <c r="AK276" i="13" s="1"/>
  <c r="AJ284" i="13"/>
  <c r="AD284" i="13"/>
  <c r="AK284" i="13" s="1"/>
  <c r="AD291" i="13"/>
  <c r="AK291" i="13" s="1"/>
  <c r="AJ291" i="13"/>
  <c r="AJ308" i="13"/>
  <c r="AD308" i="13"/>
  <c r="AK308" i="13" s="1"/>
  <c r="AD315" i="13"/>
  <c r="AK315" i="13" s="1"/>
  <c r="AJ315" i="13"/>
  <c r="AD323" i="13"/>
  <c r="AK323" i="13" s="1"/>
  <c r="AJ323" i="13"/>
  <c r="AD336" i="13"/>
  <c r="AK336" i="13" s="1"/>
  <c r="AJ336" i="13"/>
  <c r="AJ342" i="13"/>
  <c r="AD342" i="13"/>
  <c r="AK342" i="13" s="1"/>
  <c r="AJ356" i="13"/>
  <c r="AD356" i="13"/>
  <c r="AK356" i="13" s="1"/>
  <c r="AJ362" i="13"/>
  <c r="AD362" i="13"/>
  <c r="AK362" i="13" s="1"/>
  <c r="AD373" i="13"/>
  <c r="AK373" i="13" s="1"/>
  <c r="AJ373" i="13"/>
  <c r="AD390" i="13"/>
  <c r="AK390" i="13" s="1"/>
  <c r="AJ390" i="13"/>
  <c r="AD406" i="13"/>
  <c r="AK406" i="13" s="1"/>
  <c r="AJ406" i="13"/>
  <c r="AD421" i="13"/>
  <c r="AK421" i="13" s="1"/>
  <c r="AJ421" i="13"/>
  <c r="AD440" i="13"/>
  <c r="AK440" i="13" s="1"/>
  <c r="AJ440" i="13"/>
  <c r="AD450" i="13"/>
  <c r="AK450" i="13" s="1"/>
  <c r="AJ450" i="13"/>
  <c r="AD457" i="13"/>
  <c r="AK457" i="13" s="1"/>
  <c r="AJ457" i="13"/>
  <c r="AD471" i="13"/>
  <c r="AK471" i="13" s="1"/>
  <c r="AJ471" i="13"/>
  <c r="AD483" i="13"/>
  <c r="AK483" i="13" s="1"/>
  <c r="AJ483" i="13"/>
  <c r="AJ490" i="13"/>
  <c r="AD490" i="13"/>
  <c r="AK490" i="13" s="1"/>
  <c r="AJ498" i="13"/>
  <c r="AD498" i="13"/>
  <c r="AK498" i="13" s="1"/>
  <c r="AL28" i="14"/>
  <c r="AF28" i="14"/>
  <c r="AM28" i="14" s="1"/>
  <c r="AF228" i="14"/>
  <c r="AM228" i="14" s="1"/>
  <c r="AL228" i="14"/>
  <c r="AD76" i="15"/>
  <c r="AK76" i="15" s="1"/>
  <c r="AJ76" i="15"/>
  <c r="AD96" i="15"/>
  <c r="AK96" i="15" s="1"/>
  <c r="AJ96" i="15"/>
  <c r="AJ164" i="15"/>
  <c r="AD164" i="15"/>
  <c r="AK164" i="15" s="1"/>
  <c r="AD184" i="15"/>
  <c r="AK184" i="15" s="1"/>
  <c r="AJ184" i="15"/>
  <c r="AD244" i="15"/>
  <c r="AK244" i="15" s="1"/>
  <c r="AJ244" i="15"/>
  <c r="AD432" i="13"/>
  <c r="AJ50" i="13"/>
  <c r="AD32" i="13"/>
  <c r="AD105" i="13"/>
  <c r="AK105" i="13" s="1"/>
  <c r="AD306" i="13"/>
  <c r="AK306" i="13" s="1"/>
  <c r="AD81" i="13"/>
  <c r="AK81" i="13" s="1"/>
  <c r="AJ447" i="13"/>
  <c r="AD146" i="13"/>
  <c r="AK146" i="13" s="1"/>
  <c r="AJ85" i="13"/>
  <c r="AD163" i="13"/>
  <c r="AK163" i="13" s="1"/>
  <c r="AL388" i="14"/>
  <c r="AD250" i="13"/>
  <c r="AK250" i="13" s="1"/>
  <c r="AJ307" i="13"/>
  <c r="AD44" i="15"/>
  <c r="AK44" i="15" s="1"/>
  <c r="AD276" i="11"/>
  <c r="AK276" i="11" s="1"/>
  <c r="AJ276" i="11"/>
  <c r="AJ316" i="11"/>
  <c r="AD316" i="11"/>
  <c r="AK316" i="11" s="1"/>
  <c r="AD328" i="11"/>
  <c r="AK328" i="11" s="1"/>
  <c r="AJ328" i="11"/>
  <c r="AD20" i="13"/>
  <c r="AK20" i="13" s="1"/>
  <c r="AJ20" i="13"/>
  <c r="AJ46" i="13"/>
  <c r="AD46" i="13"/>
  <c r="AK46" i="13" s="1"/>
  <c r="AD53" i="13"/>
  <c r="AK53" i="13" s="1"/>
  <c r="AJ53" i="13"/>
  <c r="AJ57" i="13"/>
  <c r="AD57" i="13"/>
  <c r="AK57" i="13" s="1"/>
  <c r="AD78" i="13"/>
  <c r="AK78" i="13" s="1"/>
  <c r="AJ78" i="13"/>
  <c r="AD123" i="13"/>
  <c r="AJ123" i="13"/>
  <c r="AJ130" i="13"/>
  <c r="AD130" i="13"/>
  <c r="AK130" i="13" s="1"/>
  <c r="AJ144" i="13"/>
  <c r="AD144" i="13"/>
  <c r="AK144" i="13" s="1"/>
  <c r="AD151" i="13"/>
  <c r="AK151" i="13" s="1"/>
  <c r="AJ151" i="13"/>
  <c r="AJ158" i="13"/>
  <c r="AD158" i="13"/>
  <c r="AK158" i="13" s="1"/>
  <c r="AJ185" i="13"/>
  <c r="AD185" i="13"/>
  <c r="AK185" i="13" s="1"/>
  <c r="AJ194" i="13"/>
  <c r="AD194" i="13"/>
  <c r="AK194" i="13" s="1"/>
  <c r="AJ207" i="13"/>
  <c r="AD207" i="13"/>
  <c r="AK207" i="13" s="1"/>
  <c r="AD217" i="13"/>
  <c r="AK217" i="13" s="1"/>
  <c r="AJ217" i="13"/>
  <c r="AD224" i="13"/>
  <c r="AK224" i="13" s="1"/>
  <c r="AJ224" i="13"/>
  <c r="AD231" i="13"/>
  <c r="AK231" i="13" s="1"/>
  <c r="AJ231" i="13"/>
  <c r="AJ241" i="13"/>
  <c r="AD241" i="13"/>
  <c r="AK241" i="13" s="1"/>
  <c r="AD248" i="13"/>
  <c r="AK248" i="13" s="1"/>
  <c r="AJ248" i="13"/>
  <c r="AD253" i="13"/>
  <c r="AK253" i="13" s="1"/>
  <c r="AJ253" i="13"/>
  <c r="AD266" i="13"/>
  <c r="AK266" i="13" s="1"/>
  <c r="AJ266" i="13"/>
  <c r="AJ273" i="13"/>
  <c r="AD273" i="13"/>
  <c r="AK273" i="13" s="1"/>
  <c r="AJ279" i="13"/>
  <c r="AD279" i="13"/>
  <c r="AK279" i="13" s="1"/>
  <c r="AJ297" i="13"/>
  <c r="AD297" i="13"/>
  <c r="AJ328" i="13"/>
  <c r="AD328" i="13"/>
  <c r="AK328" i="13" s="1"/>
  <c r="AD357" i="13"/>
  <c r="AK357" i="13" s="1"/>
  <c r="AJ357" i="13"/>
  <c r="AD379" i="13"/>
  <c r="AK379" i="13" s="1"/>
  <c r="AJ379" i="13"/>
  <c r="AJ404" i="13"/>
  <c r="AD404" i="13"/>
  <c r="AK404" i="13" s="1"/>
  <c r="AJ411" i="13"/>
  <c r="AD411" i="13"/>
  <c r="AK411" i="13" s="1"/>
  <c r="AD418" i="13"/>
  <c r="AK418" i="13" s="1"/>
  <c r="AJ418" i="13"/>
  <c r="AD423" i="13"/>
  <c r="AK423" i="13" s="1"/>
  <c r="AJ423" i="13"/>
  <c r="AD430" i="13"/>
  <c r="AK430" i="13" s="1"/>
  <c r="AJ430" i="13"/>
  <c r="AJ435" i="13"/>
  <c r="AD435" i="13"/>
  <c r="AK435" i="13" s="1"/>
  <c r="AD442" i="13"/>
  <c r="AK442" i="13" s="1"/>
  <c r="AJ442" i="13"/>
  <c r="AD459" i="13"/>
  <c r="AK459" i="13" s="1"/>
  <c r="AJ459" i="13"/>
  <c r="AJ466" i="13"/>
  <c r="AD466" i="13"/>
  <c r="AK466" i="13" s="1"/>
  <c r="AJ474" i="13"/>
  <c r="AD474" i="13"/>
  <c r="AK474" i="13" s="1"/>
  <c r="AD489" i="13"/>
  <c r="AK489" i="13" s="1"/>
  <c r="AJ489" i="13"/>
  <c r="AF96" i="14"/>
  <c r="AM96" i="14" s="1"/>
  <c r="AL96" i="14"/>
  <c r="AL316" i="14"/>
  <c r="AF316" i="14"/>
  <c r="AM316" i="14" s="1"/>
  <c r="AD64" i="15"/>
  <c r="AK64" i="15" s="1"/>
  <c r="AJ64" i="15"/>
  <c r="AJ72" i="15"/>
  <c r="AD72" i="15"/>
  <c r="AK72" i="15" s="1"/>
  <c r="AD84" i="15"/>
  <c r="AK84" i="15" s="1"/>
  <c r="AJ84" i="15"/>
  <c r="AD112" i="15"/>
  <c r="AK112" i="15" s="1"/>
  <c r="AJ112" i="15"/>
  <c r="AD204" i="15"/>
  <c r="AK204" i="15" s="1"/>
  <c r="AJ204" i="15"/>
  <c r="AD228" i="15"/>
  <c r="AK228" i="15" s="1"/>
  <c r="AJ228" i="15"/>
  <c r="AJ479" i="13"/>
  <c r="AD94" i="13"/>
  <c r="AJ377" i="13"/>
  <c r="AD96" i="13"/>
  <c r="AJ172" i="13"/>
  <c r="AJ52" i="13"/>
  <c r="AD264" i="13"/>
  <c r="AK264" i="13" s="1"/>
  <c r="AJ149" i="13"/>
  <c r="AD91" i="13"/>
  <c r="AK91" i="13" s="1"/>
  <c r="AJ64" i="13"/>
  <c r="AD145" i="13"/>
  <c r="AK145" i="13" s="1"/>
  <c r="AJ60" i="13"/>
  <c r="AJ89" i="13"/>
  <c r="AD56" i="15"/>
  <c r="AK56" i="15" s="1"/>
  <c r="AD216" i="11"/>
  <c r="AK216" i="11" s="1"/>
  <c r="AJ216" i="11"/>
  <c r="AJ404" i="11"/>
  <c r="AD404" i="11"/>
  <c r="AK404" i="11" s="1"/>
  <c r="AJ30" i="13"/>
  <c r="AD30" i="13"/>
  <c r="AK30" i="13" s="1"/>
  <c r="AJ42" i="13"/>
  <c r="AD42" i="13"/>
  <c r="AK42" i="13" s="1"/>
  <c r="AD62" i="13"/>
  <c r="AK62" i="13" s="1"/>
  <c r="AJ62" i="13"/>
  <c r="AD143" i="13"/>
  <c r="AK143" i="13" s="1"/>
  <c r="AJ143" i="13"/>
  <c r="AD147" i="13"/>
  <c r="AK147" i="13" s="1"/>
  <c r="AJ147" i="13"/>
  <c r="AD153" i="13"/>
  <c r="AK153" i="13" s="1"/>
  <c r="AJ153" i="13"/>
  <c r="AD159" i="13"/>
  <c r="AK159" i="13" s="1"/>
  <c r="AJ159" i="13"/>
  <c r="AJ179" i="13"/>
  <c r="AD179" i="13"/>
  <c r="AK179" i="13" s="1"/>
  <c r="AD184" i="13"/>
  <c r="AK184" i="13" s="1"/>
  <c r="AJ184" i="13"/>
  <c r="AJ190" i="13"/>
  <c r="AD190" i="13"/>
  <c r="AK190" i="13" s="1"/>
  <c r="AJ199" i="13"/>
  <c r="AD199" i="13"/>
  <c r="AK199" i="13" s="1"/>
  <c r="AJ203" i="13"/>
  <c r="AD203" i="13"/>
  <c r="AK203" i="13" s="1"/>
  <c r="AD209" i="13"/>
  <c r="AK209" i="13" s="1"/>
  <c r="AJ209" i="13"/>
  <c r="AD215" i="13"/>
  <c r="AK215" i="13" s="1"/>
  <c r="AJ215" i="13"/>
  <c r="AD229" i="13"/>
  <c r="AK229" i="13" s="1"/>
  <c r="AJ229" i="13"/>
  <c r="AD237" i="13"/>
  <c r="AK237" i="13" s="1"/>
  <c r="AJ237" i="13"/>
  <c r="AJ243" i="13"/>
  <c r="AD243" i="13"/>
  <c r="AK243" i="13" s="1"/>
  <c r="AD257" i="13"/>
  <c r="AK257" i="13" s="1"/>
  <c r="AJ257" i="13"/>
  <c r="AD265" i="13"/>
  <c r="AK265" i="13" s="1"/>
  <c r="AJ265" i="13"/>
  <c r="AJ271" i="13"/>
  <c r="AD271" i="13"/>
  <c r="AK271" i="13" s="1"/>
  <c r="AD277" i="13"/>
  <c r="AK277" i="13" s="1"/>
  <c r="AJ277" i="13"/>
  <c r="AJ289" i="13"/>
  <c r="AD289" i="13"/>
  <c r="AK289" i="13" s="1"/>
  <c r="AD318" i="13"/>
  <c r="AK318" i="13" s="1"/>
  <c r="AJ318" i="13"/>
  <c r="AJ325" i="13"/>
  <c r="AD325" i="13"/>
  <c r="AJ333" i="13"/>
  <c r="AD333" i="13"/>
  <c r="AJ345" i="13"/>
  <c r="AD345" i="13"/>
  <c r="AK345" i="13" s="1"/>
  <c r="AD351" i="13"/>
  <c r="AK351" i="13" s="1"/>
  <c r="AJ351" i="13"/>
  <c r="AD358" i="13"/>
  <c r="AK358" i="13" s="1"/>
  <c r="AJ358" i="13"/>
  <c r="AJ374" i="13"/>
  <c r="AD374" i="13"/>
  <c r="AK374" i="13" s="1"/>
  <c r="AJ382" i="13"/>
  <c r="AD382" i="13"/>
  <c r="AK382" i="13" s="1"/>
  <c r="AJ388" i="13"/>
  <c r="AD388" i="13"/>
  <c r="AK388" i="13" s="1"/>
  <c r="AJ405" i="13"/>
  <c r="AD405" i="13"/>
  <c r="AD420" i="13"/>
  <c r="AK420" i="13" s="1"/>
  <c r="AJ420" i="13"/>
  <c r="AJ427" i="13"/>
  <c r="AD427" i="13"/>
  <c r="AK427" i="13" s="1"/>
  <c r="AJ433" i="13"/>
  <c r="AD433" i="13"/>
  <c r="AK433" i="13" s="1"/>
  <c r="AJ441" i="13"/>
  <c r="AD441" i="13"/>
  <c r="AK441" i="13" s="1"/>
  <c r="AD456" i="13"/>
  <c r="AK456" i="13" s="1"/>
  <c r="AJ456" i="13"/>
  <c r="AD472" i="13"/>
  <c r="AK472" i="13" s="1"/>
  <c r="AJ472" i="13"/>
  <c r="AD488" i="13"/>
  <c r="AK488" i="13" s="1"/>
  <c r="AJ488" i="13"/>
  <c r="AD495" i="13"/>
  <c r="AK495" i="13" s="1"/>
  <c r="AJ495" i="13"/>
  <c r="AD500" i="13"/>
  <c r="AK500" i="13" s="1"/>
  <c r="AJ500" i="13"/>
  <c r="AL448" i="14"/>
  <c r="AF448" i="14"/>
  <c r="AM448" i="14" s="1"/>
  <c r="AJ20" i="15"/>
  <c r="AD20" i="15"/>
  <c r="AK20" i="15" s="1"/>
  <c r="AD40" i="15"/>
  <c r="AK40" i="15" s="1"/>
  <c r="AJ40" i="15"/>
  <c r="AD100" i="15"/>
  <c r="AK100" i="15" s="1"/>
  <c r="AJ100" i="15"/>
  <c r="AJ108" i="15"/>
  <c r="AD108" i="15"/>
  <c r="AK108" i="15" s="1"/>
  <c r="AD128" i="15"/>
  <c r="AK128" i="15" s="1"/>
  <c r="AJ128" i="15"/>
  <c r="AD152" i="15"/>
  <c r="AK152" i="15" s="1"/>
  <c r="AJ152" i="15"/>
  <c r="AJ168" i="15"/>
  <c r="AD168" i="15"/>
  <c r="AK168" i="15" s="1"/>
  <c r="AD176" i="15"/>
  <c r="AK176" i="15" s="1"/>
  <c r="AJ176" i="15"/>
  <c r="AD188" i="15"/>
  <c r="AK188" i="15" s="1"/>
  <c r="AJ188" i="15"/>
  <c r="AD200" i="15"/>
  <c r="AK200" i="15" s="1"/>
  <c r="AJ200" i="15"/>
  <c r="AJ240" i="15"/>
  <c r="AD240" i="15"/>
  <c r="AK240" i="15" s="1"/>
  <c r="AF364" i="14"/>
  <c r="AJ399" i="13"/>
  <c r="AD482" i="13"/>
  <c r="AK482" i="13" s="1"/>
  <c r="AD244" i="13"/>
  <c r="AK244" i="13" s="1"/>
  <c r="AD128" i="13"/>
  <c r="AK128" i="13" s="1"/>
  <c r="AJ51" i="13"/>
  <c r="AD188" i="13"/>
  <c r="AK188" i="13" s="1"/>
  <c r="AJ355" i="13"/>
  <c r="AD282" i="13"/>
  <c r="AK282" i="13" s="1"/>
  <c r="AD292" i="13"/>
  <c r="AK292" i="13" s="1"/>
  <c r="AD335" i="13"/>
  <c r="AK335" i="13" s="1"/>
  <c r="AD451" i="13"/>
  <c r="AK451" i="13" s="1"/>
  <c r="AJ205" i="13"/>
  <c r="AJ132" i="15"/>
  <c r="AJ108" i="13"/>
  <c r="AJ252" i="15"/>
  <c r="AD252" i="15"/>
  <c r="AK252" i="15" s="1"/>
  <c r="AD264" i="15"/>
  <c r="AK264" i="15" s="1"/>
  <c r="AJ264" i="15"/>
  <c r="AD276" i="15"/>
  <c r="AK276" i="15" s="1"/>
  <c r="AJ276" i="15"/>
  <c r="AJ284" i="15"/>
  <c r="AD284" i="15"/>
  <c r="AK284" i="15" s="1"/>
  <c r="AJ292" i="15"/>
  <c r="AD292" i="15"/>
  <c r="AK292" i="15" s="1"/>
  <c r="AD308" i="15"/>
  <c r="AK308" i="15" s="1"/>
  <c r="AJ308" i="15"/>
  <c r="AD312" i="15"/>
  <c r="AK312" i="15" s="1"/>
  <c r="AJ312" i="15"/>
  <c r="AD316" i="15"/>
  <c r="AK316" i="15" s="1"/>
  <c r="AJ316" i="15"/>
  <c r="AJ328" i="15"/>
  <c r="AD328" i="15"/>
  <c r="AK328" i="15" s="1"/>
  <c r="AJ332" i="15"/>
  <c r="AD332" i="15"/>
  <c r="AK332" i="15" s="1"/>
  <c r="AD336" i="15"/>
  <c r="AJ336" i="15"/>
  <c r="AD356" i="15"/>
  <c r="AK356" i="15" s="1"/>
  <c r="AJ356" i="15"/>
  <c r="AD364" i="15"/>
  <c r="AK364" i="15" s="1"/>
  <c r="AJ364" i="15"/>
  <c r="AJ368" i="15"/>
  <c r="AD368" i="15"/>
  <c r="AD376" i="15"/>
  <c r="AK376" i="15" s="1"/>
  <c r="AJ376" i="15"/>
  <c r="AD384" i="15"/>
  <c r="AK384" i="15" s="1"/>
  <c r="AJ384" i="15"/>
  <c r="AJ408" i="15"/>
  <c r="AD408" i="15"/>
  <c r="AK408" i="15" s="1"/>
  <c r="AJ476" i="15"/>
  <c r="AD476" i="15"/>
  <c r="AK476" i="15" s="1"/>
  <c r="AD488" i="15"/>
  <c r="AK488" i="15" s="1"/>
  <c r="AJ488" i="15"/>
  <c r="AD496" i="15"/>
  <c r="AK496" i="15" s="1"/>
  <c r="AJ496" i="15"/>
  <c r="AD500" i="15"/>
  <c r="AK500" i="15" s="1"/>
  <c r="AJ500" i="15"/>
  <c r="AJ14" i="16"/>
  <c r="AD14" i="16"/>
  <c r="AK14" i="16" s="1"/>
  <c r="AJ26" i="16"/>
  <c r="AD26" i="16"/>
  <c r="AK26" i="16" s="1"/>
  <c r="AD54" i="16"/>
  <c r="AK54" i="16" s="1"/>
  <c r="AJ54" i="16"/>
  <c r="AD58" i="16"/>
  <c r="AK58" i="16" s="1"/>
  <c r="AJ58" i="16"/>
  <c r="AJ74" i="16"/>
  <c r="AD74" i="16"/>
  <c r="AK74" i="16" s="1"/>
  <c r="AJ78" i="16"/>
  <c r="AD78" i="16"/>
  <c r="AK78" i="16" s="1"/>
  <c r="AJ98" i="16"/>
  <c r="AD98" i="16"/>
  <c r="AK98" i="16" s="1"/>
  <c r="AD150" i="16"/>
  <c r="AK150" i="16" s="1"/>
  <c r="AJ150" i="16"/>
  <c r="AJ166" i="16"/>
  <c r="AD166" i="16"/>
  <c r="AK166" i="16" s="1"/>
  <c r="AD170" i="16"/>
  <c r="AK170" i="16" s="1"/>
  <c r="AJ170" i="16"/>
  <c r="AJ182" i="16"/>
  <c r="AD182" i="16"/>
  <c r="AK182" i="16" s="1"/>
  <c r="AD190" i="16"/>
  <c r="AK190" i="16" s="1"/>
  <c r="AJ190" i="16"/>
  <c r="AJ206" i="16"/>
  <c r="AD206" i="16"/>
  <c r="AK206" i="16" s="1"/>
  <c r="AJ210" i="16"/>
  <c r="AD210" i="16"/>
  <c r="AK210" i="16" s="1"/>
  <c r="AJ218" i="16"/>
  <c r="AD218" i="16"/>
  <c r="AK218" i="16" s="1"/>
  <c r="AD222" i="16"/>
  <c r="AK222" i="16" s="1"/>
  <c r="AJ222" i="16"/>
  <c r="AD230" i="16"/>
  <c r="AK230" i="16" s="1"/>
  <c r="AJ230" i="16"/>
  <c r="AJ234" i="16"/>
  <c r="AD234" i="16"/>
  <c r="AK234" i="16" s="1"/>
  <c r="AJ238" i="16"/>
  <c r="AD238" i="16"/>
  <c r="AK238" i="16" s="1"/>
  <c r="AJ242" i="16"/>
  <c r="AD242" i="16"/>
  <c r="AK242" i="16" s="1"/>
  <c r="AJ254" i="16"/>
  <c r="AD254" i="16"/>
  <c r="AK254" i="16" s="1"/>
  <c r="AJ258" i="16"/>
  <c r="AD258" i="16"/>
  <c r="AK258" i="16" s="1"/>
  <c r="AJ270" i="16"/>
  <c r="AD270" i="16"/>
  <c r="AD274" i="16"/>
  <c r="AK274" i="16" s="1"/>
  <c r="AJ274" i="16"/>
  <c r="AJ278" i="16"/>
  <c r="AD278" i="16"/>
  <c r="AK278" i="16" s="1"/>
  <c r="AJ294" i="16"/>
  <c r="AD294" i="16"/>
  <c r="AK294" i="16" s="1"/>
  <c r="AJ306" i="16"/>
  <c r="AD306" i="16"/>
  <c r="AK306" i="16" s="1"/>
  <c r="AJ322" i="16"/>
  <c r="AD322" i="16"/>
  <c r="AK322" i="16" s="1"/>
  <c r="AJ326" i="16"/>
  <c r="AD326" i="16"/>
  <c r="AK326" i="16" s="1"/>
  <c r="AJ334" i="16"/>
  <c r="AD334" i="16"/>
  <c r="AK334" i="16" s="1"/>
  <c r="AD338" i="16"/>
  <c r="AK338" i="16" s="1"/>
  <c r="AJ338" i="16"/>
  <c r="AJ350" i="16"/>
  <c r="AD350" i="16"/>
  <c r="AK350" i="16" s="1"/>
  <c r="AJ358" i="16"/>
  <c r="AD358" i="16"/>
  <c r="AK358" i="16" s="1"/>
  <c r="AJ362" i="16"/>
  <c r="AD362" i="16"/>
  <c r="AK362" i="16" s="1"/>
  <c r="AJ370" i="16"/>
  <c r="AD370" i="16"/>
  <c r="AK370" i="16" s="1"/>
  <c r="AD378" i="16"/>
  <c r="AK378" i="16" s="1"/>
  <c r="AJ378" i="16"/>
  <c r="AD382" i="16"/>
  <c r="AK382" i="16" s="1"/>
  <c r="AJ382" i="16"/>
  <c r="AD390" i="16"/>
  <c r="AK390" i="16" s="1"/>
  <c r="AJ390" i="16"/>
  <c r="AD398" i="16"/>
  <c r="AK398" i="16" s="1"/>
  <c r="AJ398" i="16"/>
  <c r="AJ414" i="16"/>
  <c r="AD414" i="16"/>
  <c r="AK414" i="16" s="1"/>
  <c r="AJ418" i="16"/>
  <c r="AD418" i="16"/>
  <c r="AJ422" i="16"/>
  <c r="AD422" i="16"/>
  <c r="AK422" i="16" s="1"/>
  <c r="AD426" i="16"/>
  <c r="AK426" i="16" s="1"/>
  <c r="AJ426" i="16"/>
  <c r="AD434" i="16"/>
  <c r="AK434" i="16" s="1"/>
  <c r="AJ434" i="16"/>
  <c r="AD438" i="16"/>
  <c r="AK438" i="16" s="1"/>
  <c r="AJ438" i="16"/>
  <c r="AJ446" i="16"/>
  <c r="AD446" i="16"/>
  <c r="AK446" i="16" s="1"/>
  <c r="AJ450" i="16"/>
  <c r="AD450" i="16"/>
  <c r="AK450" i="16" s="1"/>
  <c r="AJ454" i="16"/>
  <c r="AD454" i="16"/>
  <c r="AK454" i="16" s="1"/>
  <c r="AD458" i="16"/>
  <c r="AK458" i="16" s="1"/>
  <c r="AJ458" i="16"/>
  <c r="AJ466" i="16"/>
  <c r="AD466" i="16"/>
  <c r="AK466" i="16" s="1"/>
  <c r="AD470" i="16"/>
  <c r="AK470" i="16" s="1"/>
  <c r="AJ470" i="16"/>
  <c r="AD474" i="16"/>
  <c r="AK474" i="16" s="1"/>
  <c r="AJ474" i="16"/>
  <c r="AJ482" i="16"/>
  <c r="AD482" i="16"/>
  <c r="AK482" i="16" s="1"/>
  <c r="AD486" i="16"/>
  <c r="AK486" i="16" s="1"/>
  <c r="AJ486" i="16"/>
  <c r="AD372" i="15"/>
  <c r="AK372" i="15" s="1"/>
  <c r="AD280" i="15"/>
  <c r="AK280" i="15" s="1"/>
  <c r="AJ324" i="15"/>
  <c r="AD374" i="16"/>
  <c r="AJ342" i="16"/>
  <c r="AJ138" i="16"/>
  <c r="AJ46" i="16"/>
  <c r="AJ286" i="16"/>
  <c r="AD372" i="6"/>
  <c r="AK372" i="6" s="1"/>
  <c r="AD214" i="16"/>
  <c r="AK214" i="16" s="1"/>
  <c r="AD198" i="16"/>
  <c r="AK198" i="16" s="1"/>
  <c r="AD366" i="16"/>
  <c r="AK366" i="16" s="1"/>
  <c r="AJ50" i="16"/>
  <c r="AJ66" i="16"/>
  <c r="AD296" i="15"/>
  <c r="AK296" i="15" s="1"/>
  <c r="AD346" i="16"/>
  <c r="AK346" i="16" s="1"/>
  <c r="AD314" i="16"/>
  <c r="AK314" i="16" s="1"/>
  <c r="AJ428" i="15"/>
  <c r="AJ492" i="15"/>
  <c r="AJ134" i="16"/>
  <c r="AJ178" i="16"/>
  <c r="AD86" i="16"/>
  <c r="AK86" i="16" s="1"/>
  <c r="AD462" i="16"/>
  <c r="AK462" i="16" s="1"/>
  <c r="AJ18" i="16"/>
  <c r="AJ194" i="16"/>
  <c r="AJ80" i="6"/>
  <c r="AD480" i="15"/>
  <c r="AK480" i="15" s="1"/>
  <c r="AJ340" i="15"/>
  <c r="AJ344" i="15"/>
  <c r="AD266" i="16"/>
  <c r="AK266" i="16" s="1"/>
  <c r="AD13" i="6"/>
  <c r="AK13" i="6" s="1"/>
  <c r="AJ13" i="6"/>
  <c r="AJ29" i="6"/>
  <c r="AD29" i="6"/>
  <c r="AK29" i="6" s="1"/>
  <c r="AD49" i="6"/>
  <c r="AK49" i="6" s="1"/>
  <c r="AJ49" i="6"/>
  <c r="AJ61" i="6"/>
  <c r="AD61" i="6"/>
  <c r="AK61" i="6" s="1"/>
  <c r="AD101" i="6"/>
  <c r="AK101" i="6" s="1"/>
  <c r="AJ101" i="6"/>
  <c r="AD117" i="6"/>
  <c r="AK117" i="6" s="1"/>
  <c r="AJ117" i="6"/>
  <c r="AJ153" i="6"/>
  <c r="AD153" i="6"/>
  <c r="AK153" i="6" s="1"/>
  <c r="AJ289" i="6"/>
  <c r="AD289" i="6"/>
  <c r="AK289" i="6" s="1"/>
  <c r="AJ297" i="6"/>
  <c r="AD297" i="6"/>
  <c r="AK297" i="6" s="1"/>
  <c r="AD313" i="6"/>
  <c r="AK313" i="6" s="1"/>
  <c r="AJ313" i="6"/>
  <c r="AJ321" i="6"/>
  <c r="AD321" i="6"/>
  <c r="AK321" i="6" s="1"/>
  <c r="AJ325" i="6"/>
  <c r="AD325" i="6"/>
  <c r="AK325" i="6" s="1"/>
  <c r="AD333" i="6"/>
  <c r="AK333" i="6" s="1"/>
  <c r="AJ333" i="6"/>
  <c r="AJ341" i="6"/>
  <c r="AD341" i="6"/>
  <c r="AK341" i="6" s="1"/>
  <c r="AD349" i="6"/>
  <c r="AK349" i="6" s="1"/>
  <c r="AJ349" i="6"/>
  <c r="AD357" i="6"/>
  <c r="AK357" i="6" s="1"/>
  <c r="AJ357" i="6"/>
  <c r="AJ361" i="6"/>
  <c r="AD361" i="6"/>
  <c r="AK361" i="6" s="1"/>
  <c r="AD369" i="6"/>
  <c r="AK369" i="6" s="1"/>
  <c r="AJ369" i="6"/>
  <c r="AJ385" i="6"/>
  <c r="AD385" i="6"/>
  <c r="AK385" i="6" s="1"/>
  <c r="AJ389" i="6"/>
  <c r="AD389" i="6"/>
  <c r="AK389" i="6" s="1"/>
  <c r="AJ429" i="6"/>
  <c r="AD429" i="6"/>
  <c r="AK429" i="6" s="1"/>
  <c r="AJ453" i="6"/>
  <c r="AD453" i="6"/>
  <c r="AK453" i="6" s="1"/>
  <c r="AD465" i="6"/>
  <c r="AK465" i="6" s="1"/>
  <c r="AJ465" i="6"/>
  <c r="AJ442" i="16"/>
  <c r="AD250" i="16"/>
  <c r="AK250" i="16" s="1"/>
  <c r="AJ448" i="15"/>
  <c r="AD472" i="15"/>
  <c r="AK472" i="15" s="1"/>
  <c r="AD460" i="15"/>
  <c r="AK460" i="15" s="1"/>
  <c r="AJ304" i="15"/>
  <c r="AJ94" i="16"/>
  <c r="AJ122" i="16"/>
  <c r="AD282" i="16"/>
  <c r="AK282" i="16" s="1"/>
  <c r="H11" i="6"/>
  <c r="L12" i="6" s="1"/>
  <c r="AE11" i="6"/>
  <c r="AD336" i="6"/>
  <c r="AK336" i="6" s="1"/>
  <c r="AJ336" i="6"/>
  <c r="AD408" i="6"/>
  <c r="AK408" i="6" s="1"/>
  <c r="AJ408" i="6"/>
  <c r="AJ416" i="6"/>
  <c r="AD416" i="6"/>
  <c r="AK416" i="6" s="1"/>
  <c r="AD352" i="15"/>
  <c r="AK352" i="15" s="1"/>
  <c r="AD114" i="16"/>
  <c r="AK114" i="16" s="1"/>
  <c r="AJ432" i="6"/>
  <c r="AJ396" i="15"/>
  <c r="AJ110" i="16"/>
  <c r="AD118" i="16"/>
  <c r="AK118" i="16" s="1"/>
  <c r="AD430" i="16"/>
  <c r="AK430" i="16" s="1"/>
  <c r="AJ71" i="11"/>
  <c r="AD51" i="11"/>
  <c r="AK51" i="11" s="1"/>
  <c r="AJ11" i="11"/>
  <c r="AJ94" i="11"/>
  <c r="AJ30" i="11"/>
  <c r="AD38" i="11"/>
  <c r="AK38" i="11" s="1"/>
  <c r="AD497" i="11"/>
  <c r="AK497" i="11" s="1"/>
  <c r="AD97" i="11"/>
  <c r="AK97" i="11" s="1"/>
  <c r="AD77" i="11"/>
  <c r="AK77" i="11" s="1"/>
  <c r="AJ112" i="11"/>
  <c r="AD381" i="11"/>
  <c r="AK381" i="11" s="1"/>
  <c r="A18" i="6"/>
  <c r="A25" i="6" s="1"/>
  <c r="A32" i="6" s="1"/>
  <c r="A39" i="6" s="1"/>
  <c r="A46" i="6" s="1"/>
  <c r="A53" i="6" s="1"/>
  <c r="A60" i="6" s="1"/>
  <c r="A67" i="6" s="1"/>
  <c r="A74" i="6" s="1"/>
  <c r="A81" i="6" s="1"/>
  <c r="A88" i="6" s="1"/>
  <c r="A95" i="6" s="1"/>
  <c r="A102" i="6" s="1"/>
  <c r="A109" i="6" s="1"/>
  <c r="A116" i="6" s="1"/>
  <c r="A123" i="6" s="1"/>
  <c r="A130" i="6" s="1"/>
  <c r="A137" i="6" s="1"/>
  <c r="A144" i="6" s="1"/>
  <c r="A151" i="6" s="1"/>
  <c r="A158" i="6" s="1"/>
  <c r="A165" i="6" s="1"/>
  <c r="A172" i="6" s="1"/>
  <c r="A179" i="6" s="1"/>
  <c r="A186" i="6" s="1"/>
  <c r="A193" i="6" s="1"/>
  <c r="A200" i="6" s="1"/>
  <c r="A207" i="6" s="1"/>
  <c r="A214" i="6" s="1"/>
  <c r="A221" i="6" s="1"/>
  <c r="A228" i="6" s="1"/>
  <c r="A235" i="6" s="1"/>
  <c r="A242" i="6" s="1"/>
  <c r="A249" i="6" s="1"/>
  <c r="A256" i="6" s="1"/>
  <c r="A263" i="6" s="1"/>
  <c r="A270" i="6" s="1"/>
  <c r="A277" i="6" s="1"/>
  <c r="A284" i="6" s="1"/>
  <c r="A291" i="6" s="1"/>
  <c r="A298" i="6" s="1"/>
  <c r="A305" i="6" s="1"/>
  <c r="A312" i="6" s="1"/>
  <c r="A319" i="6" s="1"/>
  <c r="A326" i="6" s="1"/>
  <c r="A333" i="6" s="1"/>
  <c r="A340" i="6" s="1"/>
  <c r="A347" i="6" s="1"/>
  <c r="A354" i="6" s="1"/>
  <c r="A361" i="6" s="1"/>
  <c r="A368" i="6" s="1"/>
  <c r="A375" i="6" s="1"/>
  <c r="A382" i="6" s="1"/>
  <c r="A389" i="6" s="1"/>
  <c r="A396" i="6" s="1"/>
  <c r="A403" i="6" s="1"/>
  <c r="A410" i="6" s="1"/>
  <c r="A417" i="6" s="1"/>
  <c r="A424" i="6" s="1"/>
  <c r="A431" i="6" s="1"/>
  <c r="A438" i="6" s="1"/>
  <c r="A445" i="6" s="1"/>
  <c r="A452" i="6" s="1"/>
  <c r="A459" i="6" s="1"/>
  <c r="A466" i="6" s="1"/>
  <c r="A473" i="6" s="1"/>
  <c r="A480" i="6" s="1"/>
  <c r="A487" i="6" s="1"/>
  <c r="A494" i="6" s="1"/>
  <c r="AJ261" i="11"/>
  <c r="J12" i="15"/>
  <c r="AD101" i="11"/>
  <c r="AK101" i="11" s="1"/>
  <c r="AJ82" i="11"/>
  <c r="AJ93" i="11"/>
  <c r="AJ96" i="11"/>
  <c r="AD141" i="11"/>
  <c r="AK141" i="11" s="1"/>
  <c r="AD357" i="11"/>
  <c r="AK357" i="11" s="1"/>
  <c r="AD46" i="11"/>
  <c r="AJ65" i="11"/>
  <c r="AJ92" i="11"/>
  <c r="AD21" i="11"/>
  <c r="AK21" i="11" s="1"/>
  <c r="AJ233" i="11"/>
  <c r="AJ61" i="11"/>
  <c r="AD95" i="11"/>
  <c r="AD165" i="11"/>
  <c r="AD185" i="11"/>
  <c r="AK185" i="11" s="1"/>
  <c r="AJ93" i="15"/>
  <c r="AD108" i="11"/>
  <c r="AK108" i="11" s="1"/>
  <c r="AD67" i="11"/>
  <c r="AD36" i="11"/>
  <c r="AK36" i="11" s="1"/>
  <c r="AD63" i="11"/>
  <c r="AK63" i="11" s="1"/>
  <c r="AJ116" i="11"/>
  <c r="AD45" i="11"/>
  <c r="AK45" i="11" s="1"/>
  <c r="AD25" i="11"/>
  <c r="AJ39" i="11"/>
  <c r="AJ88" i="11"/>
  <c r="AJ91" i="11"/>
  <c r="AD59" i="11"/>
  <c r="AK59" i="11" s="1"/>
  <c r="AJ66" i="11"/>
  <c r="AJ70" i="11"/>
  <c r="AJ44" i="11"/>
  <c r="AD49" i="11"/>
  <c r="AK49" i="11" s="1"/>
  <c r="AJ64" i="11"/>
  <c r="AJ24" i="11"/>
  <c r="AD47" i="11"/>
  <c r="AK47" i="11" s="1"/>
  <c r="AD297" i="11"/>
  <c r="AK297" i="11" s="1"/>
  <c r="AJ104" i="11"/>
  <c r="AD17" i="11"/>
  <c r="AK17" i="11" s="1"/>
  <c r="AD57" i="11"/>
  <c r="AK57" i="11" s="1"/>
  <c r="AD34" i="11"/>
  <c r="AK34" i="11" s="1"/>
  <c r="AD55" i="11"/>
  <c r="AK55" i="11" s="1"/>
  <c r="AD50" i="11"/>
  <c r="AK50" i="11" s="1"/>
  <c r="AD445" i="11"/>
  <c r="AJ48" i="11"/>
  <c r="AD473" i="11"/>
  <c r="AD321" i="11"/>
  <c r="AK321" i="11" s="1"/>
  <c r="AD273" i="11"/>
  <c r="AK273" i="11" s="1"/>
  <c r="AD389" i="11"/>
  <c r="AD31" i="11"/>
  <c r="AK31" i="11" s="1"/>
  <c r="AJ133" i="11"/>
  <c r="AJ43" i="11"/>
  <c r="AJ161" i="11"/>
  <c r="AD293" i="11"/>
  <c r="AK293" i="11" s="1"/>
  <c r="AD109" i="11"/>
  <c r="AD29" i="11"/>
  <c r="AK29" i="11" s="1"/>
  <c r="AJ249" i="11"/>
  <c r="AD115" i="11"/>
  <c r="AK115" i="11" s="1"/>
  <c r="AJ79" i="11"/>
  <c r="AJ85" i="11"/>
  <c r="AJ12" i="11"/>
  <c r="AJ105" i="11"/>
  <c r="AJ84" i="11"/>
  <c r="AD27" i="11"/>
  <c r="AK27" i="11" s="1"/>
  <c r="AJ107" i="11"/>
  <c r="AJ117" i="11"/>
  <c r="B39" i="15"/>
  <c r="B40" i="15" s="1"/>
  <c r="B41" i="15" s="1"/>
  <c r="B42" i="15" s="1"/>
  <c r="B43" i="15" s="1"/>
  <c r="B44" i="15" s="1"/>
  <c r="B45" i="15" s="1"/>
  <c r="AJ457" i="6"/>
  <c r="AD60" i="6"/>
  <c r="AK60" i="6" s="1"/>
  <c r="AL71" i="14"/>
  <c r="AL163" i="14"/>
  <c r="AF299" i="14"/>
  <c r="AM299" i="14" s="1"/>
  <c r="AL391" i="14"/>
  <c r="A21" i="13"/>
  <c r="A28" i="13" s="1"/>
  <c r="A35" i="13" s="1"/>
  <c r="A42" i="13" s="1"/>
  <c r="A49" i="13" s="1"/>
  <c r="A56" i="13" s="1"/>
  <c r="A63" i="13" s="1"/>
  <c r="A70" i="13" s="1"/>
  <c r="A77" i="13" s="1"/>
  <c r="A84" i="13" s="1"/>
  <c r="A91" i="13" s="1"/>
  <c r="A98" i="13" s="1"/>
  <c r="A105" i="13" s="1"/>
  <c r="A112" i="13" s="1"/>
  <c r="A119" i="13" s="1"/>
  <c r="A126" i="13" s="1"/>
  <c r="A133" i="13" s="1"/>
  <c r="A140" i="13" s="1"/>
  <c r="A147" i="13" s="1"/>
  <c r="A154" i="13" s="1"/>
  <c r="A161" i="13" s="1"/>
  <c r="A168" i="13" s="1"/>
  <c r="A175" i="13" s="1"/>
  <c r="A182" i="13" s="1"/>
  <c r="A189" i="13" s="1"/>
  <c r="A196" i="13" s="1"/>
  <c r="A203" i="13" s="1"/>
  <c r="A210" i="13" s="1"/>
  <c r="A217" i="13" s="1"/>
  <c r="A224" i="13" s="1"/>
  <c r="A231" i="13" s="1"/>
  <c r="A238" i="13" s="1"/>
  <c r="A245" i="13" s="1"/>
  <c r="A252" i="13" s="1"/>
  <c r="A259" i="13" s="1"/>
  <c r="A266" i="13" s="1"/>
  <c r="A273" i="13" s="1"/>
  <c r="A280" i="13" s="1"/>
  <c r="A287" i="13" s="1"/>
  <c r="A294" i="13" s="1"/>
  <c r="A301" i="13" s="1"/>
  <c r="A308" i="13" s="1"/>
  <c r="A315" i="13" s="1"/>
  <c r="A322" i="13" s="1"/>
  <c r="A329" i="13" s="1"/>
  <c r="A336" i="13" s="1"/>
  <c r="A343" i="13" s="1"/>
  <c r="A350" i="13" s="1"/>
  <c r="A357" i="13" s="1"/>
  <c r="A364" i="13" s="1"/>
  <c r="A371" i="13" s="1"/>
  <c r="A378" i="13" s="1"/>
  <c r="A385" i="13" s="1"/>
  <c r="A392" i="13" s="1"/>
  <c r="A399" i="13" s="1"/>
  <c r="A406" i="13" s="1"/>
  <c r="A413" i="13" s="1"/>
  <c r="A420" i="13" s="1"/>
  <c r="A427" i="13" s="1"/>
  <c r="A434" i="13" s="1"/>
  <c r="A441" i="13" s="1"/>
  <c r="A448" i="13" s="1"/>
  <c r="A455" i="13" s="1"/>
  <c r="A462" i="13" s="1"/>
  <c r="A469" i="13" s="1"/>
  <c r="A476" i="13" s="1"/>
  <c r="A483" i="13" s="1"/>
  <c r="A490" i="13" s="1"/>
  <c r="A497" i="13" s="1"/>
  <c r="AL235" i="14"/>
  <c r="AL347" i="14"/>
  <c r="AF395" i="14"/>
  <c r="AM395" i="14" s="1"/>
  <c r="AF375" i="14"/>
  <c r="AM375" i="14" s="1"/>
  <c r="I11" i="13"/>
  <c r="AD224" i="6"/>
  <c r="AK224" i="6" s="1"/>
  <c r="AD76" i="6"/>
  <c r="AK76" i="6" s="1"/>
  <c r="AJ59" i="15"/>
  <c r="AD67" i="15"/>
  <c r="AK67" i="15" s="1"/>
  <c r="AD171" i="15"/>
  <c r="AK171" i="15" s="1"/>
  <c r="AL147" i="14"/>
  <c r="AL207" i="14"/>
  <c r="AL423" i="14"/>
  <c r="AD471" i="11"/>
  <c r="AK471" i="11" s="1"/>
  <c r="AJ244" i="6"/>
  <c r="AD440" i="6"/>
  <c r="AK440" i="6" s="1"/>
  <c r="AJ352" i="6"/>
  <c r="AD260" i="6"/>
  <c r="AK260" i="6" s="1"/>
  <c r="AD420" i="6"/>
  <c r="AK420" i="6" s="1"/>
  <c r="AD31" i="15"/>
  <c r="AK31" i="15" s="1"/>
  <c r="AJ155" i="15"/>
  <c r="AJ71" i="15"/>
  <c r="AD51" i="15"/>
  <c r="AJ311" i="15"/>
  <c r="AD111" i="15"/>
  <c r="AK111" i="15" s="1"/>
  <c r="AJ163" i="15"/>
  <c r="AJ295" i="15"/>
  <c r="AJ495" i="15"/>
  <c r="AJ316" i="6"/>
  <c r="AJ476" i="6"/>
  <c r="I12" i="15"/>
  <c r="AF211" i="14"/>
  <c r="AM211" i="14" s="1"/>
  <c r="AL319" i="14"/>
  <c r="AL355" i="14"/>
  <c r="AL175" i="14"/>
  <c r="AL143" i="14"/>
  <c r="AJ171" i="11"/>
  <c r="AJ276" i="6"/>
  <c r="AD404" i="6"/>
  <c r="AK404" i="6" s="1"/>
  <c r="AJ191" i="15"/>
  <c r="AJ199" i="15"/>
  <c r="AD79" i="15"/>
  <c r="AJ195" i="15"/>
  <c r="AL67" i="14"/>
  <c r="AL179" i="14"/>
  <c r="AF371" i="14"/>
  <c r="AM371" i="14" s="1"/>
  <c r="AL351" i="14"/>
  <c r="AL467" i="14"/>
  <c r="AD391" i="11"/>
  <c r="AK391" i="11" s="1"/>
  <c r="AD380" i="6"/>
  <c r="AK380" i="6" s="1"/>
  <c r="AJ296" i="6"/>
  <c r="AJ292" i="6"/>
  <c r="AD368" i="6"/>
  <c r="AK368" i="6" s="1"/>
  <c r="AD483" i="15"/>
  <c r="AK483" i="15" s="1"/>
  <c r="AD43" i="15"/>
  <c r="AK43" i="15" s="1"/>
  <c r="AJ447" i="15"/>
  <c r="AJ203" i="15"/>
  <c r="AD219" i="15"/>
  <c r="AK219" i="15" s="1"/>
  <c r="AJ359" i="15"/>
  <c r="AJ471" i="15"/>
  <c r="AD323" i="15"/>
  <c r="AK323" i="15" s="1"/>
  <c r="AL191" i="14"/>
  <c r="AL307" i="14"/>
  <c r="AL91" i="14"/>
  <c r="AL431" i="14"/>
  <c r="AF419" i="14"/>
  <c r="AF107" i="14"/>
  <c r="AM107" i="14" s="1"/>
  <c r="AL359" i="14"/>
  <c r="AL379" i="14"/>
  <c r="AD435" i="11"/>
  <c r="AK435" i="11" s="1"/>
  <c r="AJ376" i="6"/>
  <c r="AJ115" i="15"/>
  <c r="AL455" i="14"/>
  <c r="AF159" i="14"/>
  <c r="AM159" i="14" s="1"/>
  <c r="AL411" i="14"/>
  <c r="AL103" i="14"/>
  <c r="AL219" i="14"/>
  <c r="AJ428" i="6"/>
  <c r="AD348" i="6"/>
  <c r="AK348" i="6" s="1"/>
  <c r="AJ259" i="15"/>
  <c r="AD211" i="15"/>
  <c r="AK211" i="15" s="1"/>
  <c r="AJ11" i="15"/>
  <c r="AD15" i="15"/>
  <c r="AK15" i="15" s="1"/>
  <c r="AJ355" i="15"/>
  <c r="AJ275" i="15"/>
  <c r="AJ27" i="15"/>
  <c r="AJ412" i="6"/>
  <c r="AD459" i="11"/>
  <c r="AJ331" i="15"/>
  <c r="AJ315" i="15"/>
  <c r="U11" i="15"/>
  <c r="AL183" i="14"/>
  <c r="AL99" i="14"/>
  <c r="AL30" i="14"/>
  <c r="AL323" i="14"/>
  <c r="AL46" i="14"/>
  <c r="AF311" i="14"/>
  <c r="AM311" i="14" s="1"/>
  <c r="G11" i="13"/>
  <c r="U11" i="13" s="1"/>
  <c r="AD395" i="11"/>
  <c r="AK395" i="11" s="1"/>
  <c r="AD399" i="11"/>
  <c r="AK399" i="11" s="1"/>
  <c r="AD291" i="11"/>
  <c r="AJ304" i="6"/>
  <c r="AJ147" i="15"/>
  <c r="AJ143" i="15"/>
  <c r="AD159" i="15"/>
  <c r="AK159" i="15" s="1"/>
  <c r="AD63" i="15"/>
  <c r="AK63" i="15" s="1"/>
  <c r="AL38" i="14"/>
  <c r="AF231" i="14"/>
  <c r="AM231" i="14" s="1"/>
  <c r="AL151" i="14"/>
  <c r="AF63" i="14"/>
  <c r="AM63" i="14" s="1"/>
  <c r="AL283" i="14"/>
  <c r="AL54" i="14"/>
  <c r="AF287" i="14"/>
  <c r="AM287" i="14" s="1"/>
  <c r="AJ167" i="11"/>
  <c r="AD499" i="11"/>
  <c r="AK499" i="11" s="1"/>
  <c r="AD388" i="6"/>
  <c r="AK388" i="6" s="1"/>
  <c r="AD340" i="6"/>
  <c r="AK340" i="6" s="1"/>
  <c r="AJ135" i="15"/>
  <c r="AD491" i="15"/>
  <c r="AK491" i="15" s="1"/>
  <c r="AJ151" i="15"/>
  <c r="AJ472" i="6"/>
  <c r="AJ433" i="6"/>
  <c r="AL119" i="14"/>
  <c r="AF83" i="14"/>
  <c r="AM83" i="14" s="1"/>
  <c r="AL415" i="14"/>
  <c r="AF279" i="14"/>
  <c r="AM279" i="14" s="1"/>
  <c r="AL203" i="14"/>
  <c r="AL223" i="14"/>
  <c r="AJ252" i="6"/>
  <c r="AJ228" i="6"/>
  <c r="AJ300" i="6"/>
  <c r="AJ200" i="6"/>
  <c r="AJ431" i="15"/>
  <c r="AD279" i="15"/>
  <c r="AK279" i="15" s="1"/>
  <c r="AL195" i="14"/>
  <c r="AF255" i="14"/>
  <c r="AM255" i="14" s="1"/>
  <c r="AL155" i="14"/>
  <c r="AL339" i="14"/>
  <c r="AF187" i="14"/>
  <c r="AM187" i="14" s="1"/>
  <c r="AF439" i="14"/>
  <c r="AM439" i="14" s="1"/>
  <c r="AD283" i="11"/>
  <c r="AK283" i="11" s="1"/>
  <c r="AJ191" i="11"/>
  <c r="AD467" i="11"/>
  <c r="AK467" i="11" s="1"/>
  <c r="AD400" i="6"/>
  <c r="AK400" i="6" s="1"/>
  <c r="AD364" i="6"/>
  <c r="AJ175" i="15"/>
  <c r="AJ215" i="15"/>
  <c r="AD375" i="15"/>
  <c r="AK375" i="15" s="1"/>
  <c r="AJ451" i="15"/>
  <c r="AJ291" i="15"/>
  <c r="AD307" i="15"/>
  <c r="AK307" i="15" s="1"/>
  <c r="B18" i="16"/>
  <c r="B19" i="16" s="1"/>
  <c r="B20" i="16" s="1"/>
  <c r="B21" i="16" s="1"/>
  <c r="B22" i="16" s="1"/>
  <c r="B23" i="16" s="1"/>
  <c r="B24" i="16" s="1"/>
  <c r="AD491" i="11"/>
  <c r="AK491" i="11" s="1"/>
  <c r="AJ183" i="15"/>
  <c r="AL111" i="14"/>
  <c r="AF315" i="14"/>
  <c r="AM315" i="14" s="1"/>
  <c r="AF87" i="14"/>
  <c r="AM87" i="14" s="1"/>
  <c r="AL14" i="14"/>
  <c r="AL199" i="14"/>
  <c r="AL79" i="14"/>
  <c r="AF263" i="14"/>
  <c r="AM263" i="14" s="1"/>
  <c r="AJ500" i="6"/>
  <c r="AJ347" i="15"/>
  <c r="AJ75" i="15"/>
  <c r="AJ255" i="15"/>
  <c r="AD83" i="15"/>
  <c r="AK83" i="15" s="1"/>
  <c r="AF115" i="14"/>
  <c r="AM115" i="14" s="1"/>
  <c r="AL399" i="14"/>
  <c r="AF127" i="14"/>
  <c r="AM127" i="14" s="1"/>
  <c r="AF259" i="14"/>
  <c r="AM259" i="14" s="1"/>
  <c r="AD199" i="11"/>
  <c r="AK199" i="11" s="1"/>
  <c r="AD495" i="11"/>
  <c r="AK495" i="11" s="1"/>
  <c r="AD20" i="6"/>
  <c r="AK20" i="6" s="1"/>
  <c r="AJ156" i="6"/>
  <c r="AJ136" i="6"/>
  <c r="AD284" i="6"/>
  <c r="AK284" i="6" s="1"/>
  <c r="AJ131" i="15"/>
  <c r="AD367" i="15"/>
  <c r="AK367" i="15" s="1"/>
  <c r="AJ423" i="15"/>
  <c r="AJ187" i="15"/>
  <c r="AD479" i="15"/>
  <c r="AK479" i="15" s="1"/>
  <c r="AD107" i="15"/>
  <c r="AK107" i="15" s="1"/>
  <c r="AJ251" i="15"/>
  <c r="AJ459" i="15"/>
  <c r="AJ243" i="15"/>
  <c r="AJ263" i="15"/>
  <c r="AJ439" i="15"/>
  <c r="AJ475" i="15"/>
  <c r="AJ411" i="15"/>
  <c r="AJ487" i="15"/>
  <c r="AJ320" i="6"/>
  <c r="AF363" i="14"/>
  <c r="AM363" i="14" s="1"/>
  <c r="AD288" i="6"/>
  <c r="AK288" i="6" s="1"/>
  <c r="AJ116" i="6"/>
  <c r="AJ456" i="6"/>
  <c r="AJ207" i="15"/>
  <c r="AD47" i="15"/>
  <c r="AK47" i="15" s="1"/>
  <c r="AL227" i="14"/>
  <c r="AF295" i="14"/>
  <c r="AM295" i="14" s="1"/>
  <c r="AL291" i="14"/>
  <c r="AL167" i="14"/>
  <c r="AF327" i="14"/>
  <c r="AM327" i="14" s="1"/>
  <c r="AD183" i="11"/>
  <c r="AK183" i="11" s="1"/>
  <c r="AJ344" i="6"/>
  <c r="AJ108" i="6"/>
  <c r="AD44" i="6"/>
  <c r="AK44" i="6" s="1"/>
  <c r="AJ399" i="15"/>
  <c r="AD139" i="15"/>
  <c r="AK139" i="15" s="1"/>
  <c r="AJ271" i="15"/>
  <c r="AJ179" i="15"/>
  <c r="AJ78" i="6"/>
  <c r="AJ122" i="6"/>
  <c r="AD254" i="6"/>
  <c r="AK254" i="6" s="1"/>
  <c r="AJ246" i="6"/>
  <c r="AJ102" i="6"/>
  <c r="AD384" i="11"/>
  <c r="AK384" i="11" s="1"/>
  <c r="AD396" i="11"/>
  <c r="AL48" i="14"/>
  <c r="AL146" i="14"/>
  <c r="AF94" i="14"/>
  <c r="AM94" i="14" s="1"/>
  <c r="AF126" i="14"/>
  <c r="AM126" i="14" s="1"/>
  <c r="AL446" i="14"/>
  <c r="AF62" i="14"/>
  <c r="AF78" i="14"/>
  <c r="AM78" i="14" s="1"/>
  <c r="AF74" i="14"/>
  <c r="AM74" i="14" s="1"/>
  <c r="AF66" i="14"/>
  <c r="AM66" i="14" s="1"/>
  <c r="AL40" i="14"/>
  <c r="AF222" i="14"/>
  <c r="AM222" i="14" s="1"/>
  <c r="AL258" i="14"/>
  <c r="AL234" i="14"/>
  <c r="AL16" i="14"/>
  <c r="AL122" i="14"/>
  <c r="AL130" i="14"/>
  <c r="AF73" i="14"/>
  <c r="AM73" i="14" s="1"/>
  <c r="AL265" i="14"/>
  <c r="AF281" i="14"/>
  <c r="AM281" i="14" s="1"/>
  <c r="AF261" i="14"/>
  <c r="AM261" i="14" s="1"/>
  <c r="AF65" i="14"/>
  <c r="AM65" i="14" s="1"/>
  <c r="AF496" i="14"/>
  <c r="AM496" i="14" s="1"/>
  <c r="AL181" i="14"/>
  <c r="AF145" i="14"/>
  <c r="AM145" i="14" s="1"/>
  <c r="AF113" i="14"/>
  <c r="AM113" i="14" s="1"/>
  <c r="AF464" i="14"/>
  <c r="AM464" i="14" s="1"/>
  <c r="AL152" i="14"/>
  <c r="AL285" i="14"/>
  <c r="AF368" i="14"/>
  <c r="AM368" i="14" s="1"/>
  <c r="AF153" i="14"/>
  <c r="AM153" i="14" s="1"/>
  <c r="AL200" i="14"/>
  <c r="AL444" i="14"/>
  <c r="AL42" i="14"/>
  <c r="AF209" i="14"/>
  <c r="AM209" i="14" s="1"/>
  <c r="AL132" i="14"/>
  <c r="AL256" i="14"/>
  <c r="AF50" i="14"/>
  <c r="AM50" i="14" s="1"/>
  <c r="AF216" i="14"/>
  <c r="AM216" i="14" s="1"/>
  <c r="AF85" i="14"/>
  <c r="AM85" i="14" s="1"/>
  <c r="AF269" i="14"/>
  <c r="AM269" i="14" s="1"/>
  <c r="AL225" i="14"/>
  <c r="AF268" i="14"/>
  <c r="AM268" i="14" s="1"/>
  <c r="AL245" i="14"/>
  <c r="AF253" i="14"/>
  <c r="AM253" i="14" s="1"/>
  <c r="AL242" i="14"/>
  <c r="AF149" i="14"/>
  <c r="AM149" i="14" s="1"/>
  <c r="AL137" i="14"/>
  <c r="AL173" i="14"/>
  <c r="AL257" i="14"/>
  <c r="AL140" i="14"/>
  <c r="AL224" i="14"/>
  <c r="AF229" i="14"/>
  <c r="AM229" i="14" s="1"/>
  <c r="AF205" i="14"/>
  <c r="AM205" i="14" s="1"/>
  <c r="AF177" i="14"/>
  <c r="AM177" i="14" s="1"/>
  <c r="AL108" i="14"/>
  <c r="AF161" i="14"/>
  <c r="AM161" i="14" s="1"/>
  <c r="AL217" i="14"/>
  <c r="AL81" i="14"/>
  <c r="AL158" i="14"/>
  <c r="AF150" i="14"/>
  <c r="AM150" i="14" s="1"/>
  <c r="AF221" i="14"/>
  <c r="AM221" i="14" s="1"/>
  <c r="AL44" i="14"/>
  <c r="AF168" i="14"/>
  <c r="AM168" i="14" s="1"/>
  <c r="AF157" i="14"/>
  <c r="AM157" i="14" s="1"/>
  <c r="AF193" i="14"/>
  <c r="AM193" i="14" s="1"/>
  <c r="AF273" i="14"/>
  <c r="AM273" i="14" s="1"/>
  <c r="AL101" i="14"/>
  <c r="AL109" i="14"/>
  <c r="AL105" i="14"/>
  <c r="AL249" i="14"/>
  <c r="AL356" i="14"/>
  <c r="AF97" i="14"/>
  <c r="AM97" i="14" s="1"/>
  <c r="AL408" i="14"/>
  <c r="AF233" i="14"/>
  <c r="AM233" i="14" s="1"/>
  <c r="AL197" i="14"/>
  <c r="AF384" i="14"/>
  <c r="AM384" i="14" s="1"/>
  <c r="AL488" i="14"/>
  <c r="AL404" i="14"/>
  <c r="AL82" i="14"/>
  <c r="AF77" i="14"/>
  <c r="AM77" i="14" s="1"/>
  <c r="AL70" i="14"/>
  <c r="AL206" i="14"/>
  <c r="AF277" i="14"/>
  <c r="AM277" i="14" s="1"/>
  <c r="AF213" i="14"/>
  <c r="AM213" i="14" s="1"/>
  <c r="AL244" i="14"/>
  <c r="AL264" i="14"/>
  <c r="AF76" i="14"/>
  <c r="AM76" i="14" s="1"/>
  <c r="AL128" i="14"/>
  <c r="AF41" i="14"/>
  <c r="AM41" i="14" s="1"/>
  <c r="AL413" i="14"/>
  <c r="AF100" i="14"/>
  <c r="AM100" i="14" s="1"/>
  <c r="AF460" i="14"/>
  <c r="AM460" i="14" s="1"/>
  <c r="AL19" i="14"/>
  <c r="AF348" i="14"/>
  <c r="AM348" i="14" s="1"/>
  <c r="AF397" i="14"/>
  <c r="AM397" i="14" s="1"/>
  <c r="AL64" i="14"/>
  <c r="AL248" i="14"/>
  <c r="AF92" i="14"/>
  <c r="AM92" i="14" s="1"/>
  <c r="AL457" i="14"/>
  <c r="AL456" i="14"/>
  <c r="AL59" i="14"/>
  <c r="AF396" i="14"/>
  <c r="AM396" i="14" s="1"/>
  <c r="AL352" i="14"/>
  <c r="AL447" i="14"/>
  <c r="AF372" i="14"/>
  <c r="AM372" i="14" s="1"/>
  <c r="AL461" i="14"/>
  <c r="AL57" i="14"/>
  <c r="AL340" i="14"/>
  <c r="AF136" i="14"/>
  <c r="AM136" i="14" s="1"/>
  <c r="AF112" i="14"/>
  <c r="AM112" i="14" s="1"/>
  <c r="AL320" i="14"/>
  <c r="AF429" i="14"/>
  <c r="AM429" i="14" s="1"/>
  <c r="AL104" i="14"/>
  <c r="AL184" i="14"/>
  <c r="AF236" i="14"/>
  <c r="AM236" i="14" s="1"/>
  <c r="AL72" i="14"/>
  <c r="AF360" i="14"/>
  <c r="AM360" i="14" s="1"/>
  <c r="AL160" i="14"/>
  <c r="AF393" i="14"/>
  <c r="AM393" i="14" s="1"/>
  <c r="AL144" i="14"/>
  <c r="AL176" i="14"/>
  <c r="AF465" i="14"/>
  <c r="AM465" i="14" s="1"/>
  <c r="AL472" i="14"/>
  <c r="AL420" i="14"/>
  <c r="AL148" i="14"/>
  <c r="AL473" i="14"/>
  <c r="AF116" i="14"/>
  <c r="AM116" i="14" s="1"/>
  <c r="AF484" i="14"/>
  <c r="AM484" i="14" s="1"/>
  <c r="AL304" i="14"/>
  <c r="AL33" i="14"/>
  <c r="AF204" i="14"/>
  <c r="AM204" i="14" s="1"/>
  <c r="AL52" i="14"/>
  <c r="AL451" i="14"/>
  <c r="AL425" i="14"/>
  <c r="AF480" i="14"/>
  <c r="AM480" i="14" s="1"/>
  <c r="AL459" i="14"/>
  <c r="AL80" i="14"/>
  <c r="AF427" i="14"/>
  <c r="AM427" i="14" s="1"/>
  <c r="AF387" i="14"/>
  <c r="AM387" i="14" s="1"/>
  <c r="AL383" i="14"/>
  <c r="AL407" i="14"/>
  <c r="AL120" i="14"/>
  <c r="AL376" i="14"/>
  <c r="AF240" i="14"/>
  <c r="AM240" i="14" s="1"/>
  <c r="AF260" i="14"/>
  <c r="AM260" i="14" s="1"/>
  <c r="AL84" i="14"/>
  <c r="AL485" i="14"/>
  <c r="AL468" i="14"/>
  <c r="AL220" i="14"/>
  <c r="AL381" i="14"/>
  <c r="AF378" i="14"/>
  <c r="AM378" i="14" s="1"/>
  <c r="AL409" i="14"/>
  <c r="AF20" i="14"/>
  <c r="AM20" i="14" s="1"/>
  <c r="AF421" i="14"/>
  <c r="AM421" i="14" s="1"/>
  <c r="AL481" i="14"/>
  <c r="AL272" i="14"/>
  <c r="AL172" i="14"/>
  <c r="AL471" i="14"/>
  <c r="AF469" i="14"/>
  <c r="AL49" i="14"/>
  <c r="AL389" i="14"/>
  <c r="AL443" i="14"/>
  <c r="AL312" i="14"/>
  <c r="AF453" i="14"/>
  <c r="AM453" i="14" s="1"/>
  <c r="AL449" i="14"/>
  <c r="AL192" i="14"/>
  <c r="AF180" i="14"/>
  <c r="AM180" i="14" s="1"/>
  <c r="AL25" i="14"/>
  <c r="AL324" i="14"/>
  <c r="AL252" i="14"/>
  <c r="AL300" i="14"/>
  <c r="AL124" i="14"/>
  <c r="AF336" i="14"/>
  <c r="AM336" i="14" s="1"/>
  <c r="AF208" i="14"/>
  <c r="AM208" i="14" s="1"/>
  <c r="AL55" i="14"/>
  <c r="AL405" i="14"/>
  <c r="AL68" i="14"/>
  <c r="AL188" i="14"/>
  <c r="AL445" i="14"/>
  <c r="AF403" i="14"/>
  <c r="AM403" i="14" s="1"/>
  <c r="AL88" i="14"/>
  <c r="AL417" i="14"/>
  <c r="AL463" i="14"/>
  <c r="AL232" i="14"/>
  <c r="AL164" i="14"/>
  <c r="AL328" i="14"/>
  <c r="AF60" i="14"/>
  <c r="AM60" i="14" s="1"/>
  <c r="AL433" i="14"/>
  <c r="AF332" i="14"/>
  <c r="AM332" i="14" s="1"/>
  <c r="AL12" i="14"/>
  <c r="AL440" i="14"/>
  <c r="AL212" i="14"/>
  <c r="AL476" i="14"/>
  <c r="AL36" i="14"/>
  <c r="AL276" i="14"/>
  <c r="AL385" i="14"/>
  <c r="AD63" i="6"/>
  <c r="AK63" i="6" s="1"/>
  <c r="AJ163" i="6"/>
  <c r="AJ299" i="6"/>
  <c r="AJ307" i="6"/>
  <c r="AJ415" i="6"/>
  <c r="AD471" i="6"/>
  <c r="AK471" i="6" s="1"/>
  <c r="AJ151" i="6"/>
  <c r="AD485" i="11"/>
  <c r="AK485" i="11" s="1"/>
  <c r="AD395" i="6"/>
  <c r="AK395" i="6" s="1"/>
  <c r="AJ367" i="6"/>
  <c r="AD411" i="6"/>
  <c r="AK411" i="6" s="1"/>
  <c r="AD287" i="6"/>
  <c r="AK287" i="6" s="1"/>
  <c r="AD479" i="6"/>
  <c r="AK479" i="6" s="1"/>
  <c r="AJ483" i="6"/>
  <c r="AJ11" i="6"/>
  <c r="AJ183" i="6"/>
  <c r="AD159" i="6"/>
  <c r="AK159" i="6" s="1"/>
  <c r="AD335" i="6"/>
  <c r="AK335" i="6" s="1"/>
  <c r="AJ459" i="6"/>
  <c r="AL47" i="14"/>
  <c r="AJ466" i="6"/>
  <c r="AJ146" i="6"/>
  <c r="AJ198" i="6"/>
  <c r="AJ50" i="6"/>
  <c r="AJ250" i="6"/>
  <c r="AJ259" i="11"/>
  <c r="AD259" i="11"/>
  <c r="AK259" i="11" s="1"/>
  <c r="AJ271" i="11"/>
  <c r="AD271" i="11"/>
  <c r="AK271" i="11" s="1"/>
  <c r="AJ363" i="11"/>
  <c r="AD363" i="11"/>
  <c r="AK363" i="11" s="1"/>
  <c r="AJ383" i="11"/>
  <c r="AD383" i="11"/>
  <c r="AK383" i="11" s="1"/>
  <c r="AJ403" i="11"/>
  <c r="AD403" i="11"/>
  <c r="AJ439" i="11"/>
  <c r="AD439" i="11"/>
  <c r="AK439" i="11" s="1"/>
  <c r="AJ327" i="15"/>
  <c r="AD327" i="15"/>
  <c r="AJ343" i="15"/>
  <c r="AD343" i="15"/>
  <c r="AK343" i="15" s="1"/>
  <c r="AD379" i="15"/>
  <c r="AK379" i="15" s="1"/>
  <c r="AJ379" i="15"/>
  <c r="AD403" i="15"/>
  <c r="AK403" i="15" s="1"/>
  <c r="AJ403" i="15"/>
  <c r="AD463" i="15"/>
  <c r="AK463" i="15" s="1"/>
  <c r="AJ463" i="15"/>
  <c r="AF31" i="14"/>
  <c r="AM31" i="14" s="1"/>
  <c r="AD190" i="6"/>
  <c r="AK190" i="6" s="1"/>
  <c r="AJ154" i="6"/>
  <c r="AF23" i="14"/>
  <c r="AM23" i="14" s="1"/>
  <c r="AD134" i="6"/>
  <c r="AK134" i="6" s="1"/>
  <c r="AD98" i="6"/>
  <c r="AK98" i="6" s="1"/>
  <c r="AD45" i="6"/>
  <c r="AK45" i="6" s="1"/>
  <c r="AJ45" i="6"/>
  <c r="AJ69" i="6"/>
  <c r="AD69" i="6"/>
  <c r="AK69" i="6" s="1"/>
  <c r="AD145" i="6"/>
  <c r="AK145" i="6" s="1"/>
  <c r="AJ145" i="6"/>
  <c r="AJ149" i="6"/>
  <c r="AD149" i="6"/>
  <c r="AK149" i="6" s="1"/>
  <c r="AD157" i="6"/>
  <c r="AK157" i="6" s="1"/>
  <c r="AJ157" i="6"/>
  <c r="AJ345" i="6"/>
  <c r="AD345" i="6"/>
  <c r="AK345" i="6" s="1"/>
  <c r="AJ373" i="6"/>
  <c r="AD373" i="6"/>
  <c r="AK373" i="6" s="1"/>
  <c r="AD409" i="6"/>
  <c r="AK409" i="6" s="1"/>
  <c r="AJ409" i="6"/>
  <c r="AJ413" i="6"/>
  <c r="AD413" i="6"/>
  <c r="AK413" i="6" s="1"/>
  <c r="AJ485" i="6"/>
  <c r="AD485" i="6"/>
  <c r="AD489" i="6"/>
  <c r="AK489" i="6" s="1"/>
  <c r="AJ489" i="6"/>
  <c r="AD263" i="11"/>
  <c r="AD54" i="15"/>
  <c r="AK54" i="15" s="1"/>
  <c r="AJ54" i="15"/>
  <c r="AD86" i="15"/>
  <c r="AK86" i="15" s="1"/>
  <c r="AJ86" i="15"/>
  <c r="AD94" i="15"/>
  <c r="AK94" i="15" s="1"/>
  <c r="AJ94" i="15"/>
  <c r="AD110" i="15"/>
  <c r="AJ110" i="15"/>
  <c r="AD118" i="15"/>
  <c r="AK118" i="15" s="1"/>
  <c r="AJ118" i="15"/>
  <c r="AJ138" i="15"/>
  <c r="AD138" i="15"/>
  <c r="AK138" i="15" s="1"/>
  <c r="AJ166" i="15"/>
  <c r="AD166" i="15"/>
  <c r="AK166" i="15" s="1"/>
  <c r="AJ214" i="15"/>
  <c r="AD214" i="15"/>
  <c r="AK214" i="15" s="1"/>
  <c r="AJ206" i="6"/>
  <c r="AD206" i="6"/>
  <c r="AL15" i="14"/>
  <c r="AJ34" i="6"/>
  <c r="AJ26" i="6"/>
  <c r="AJ202" i="6"/>
  <c r="AD58" i="6"/>
  <c r="AK58" i="6" s="1"/>
  <c r="AD17" i="15"/>
  <c r="AK17" i="15" s="1"/>
  <c r="AJ17" i="15"/>
  <c r="AD21" i="15"/>
  <c r="AK21" i="15" s="1"/>
  <c r="AJ21" i="15"/>
  <c r="AJ299" i="16"/>
  <c r="AD299" i="16"/>
  <c r="AK299" i="16" s="1"/>
  <c r="AJ142" i="6"/>
  <c r="AD66" i="6"/>
  <c r="AK66" i="6" s="1"/>
  <c r="AJ222" i="6"/>
  <c r="AJ12" i="6"/>
  <c r="AD12" i="6"/>
  <c r="AK12" i="6" s="1"/>
  <c r="AJ112" i="6"/>
  <c r="AD112" i="6"/>
  <c r="AK112" i="6" s="1"/>
  <c r="AJ120" i="6"/>
  <c r="AD120" i="6"/>
  <c r="AK120" i="6" s="1"/>
  <c r="AJ140" i="6"/>
  <c r="AD140" i="6"/>
  <c r="AK140" i="6" s="1"/>
  <c r="AD280" i="6"/>
  <c r="AK280" i="6" s="1"/>
  <c r="AJ280" i="6"/>
  <c r="AD308" i="6"/>
  <c r="AK308" i="6" s="1"/>
  <c r="AJ308" i="6"/>
  <c r="AD328" i="6"/>
  <c r="AK328" i="6" s="1"/>
  <c r="AJ328" i="6"/>
  <c r="AD360" i="6"/>
  <c r="AK360" i="6" s="1"/>
  <c r="AJ360" i="6"/>
  <c r="AL500" i="14"/>
  <c r="AF500" i="14"/>
  <c r="AM500" i="14" s="1"/>
  <c r="AJ102" i="16"/>
  <c r="AD102" i="16"/>
  <c r="AK102" i="16" s="1"/>
  <c r="AJ130" i="16"/>
  <c r="AD130" i="16"/>
  <c r="AK130" i="16" s="1"/>
  <c r="AJ142" i="16"/>
  <c r="AD142" i="16"/>
  <c r="AK142" i="16" s="1"/>
  <c r="AJ146" i="16"/>
  <c r="AD146" i="16"/>
  <c r="AK146" i="16" s="1"/>
  <c r="AD154" i="16"/>
  <c r="AK154" i="16" s="1"/>
  <c r="AJ154" i="16"/>
  <c r="AD162" i="16"/>
  <c r="AK162" i="16" s="1"/>
  <c r="AJ162" i="16"/>
  <c r="AD166" i="6"/>
  <c r="AK166" i="6" s="1"/>
  <c r="AJ166" i="6"/>
  <c r="AD130" i="6"/>
  <c r="AK130" i="6" s="1"/>
  <c r="AJ322" i="6"/>
  <c r="AJ238" i="6"/>
  <c r="B25" i="16"/>
  <c r="B26" i="16" s="1"/>
  <c r="B27" i="16" s="1"/>
  <c r="B28" i="16" s="1"/>
  <c r="B29" i="16" s="1"/>
  <c r="B30" i="16" s="1"/>
  <c r="B31" i="16" s="1"/>
  <c r="AD494" i="6"/>
  <c r="AK494" i="6" s="1"/>
  <c r="AD90" i="6"/>
  <c r="AK90" i="6" s="1"/>
  <c r="AJ150" i="6"/>
  <c r="AJ262" i="6"/>
  <c r="AJ258" i="6"/>
  <c r="AJ31" i="6"/>
  <c r="AD31" i="6"/>
  <c r="AK31" i="6" s="1"/>
  <c r="AF334" i="14"/>
  <c r="AM334" i="14" s="1"/>
  <c r="AL334" i="14"/>
  <c r="AJ82" i="6"/>
  <c r="AD82" i="6"/>
  <c r="AK82" i="6" s="1"/>
  <c r="AJ94" i="6"/>
  <c r="AD94" i="6"/>
  <c r="AK94" i="6" s="1"/>
  <c r="AD62" i="6"/>
  <c r="AL39" i="14"/>
  <c r="AD234" i="6"/>
  <c r="AK234" i="6" s="1"/>
  <c r="AJ272" i="11"/>
  <c r="AD272" i="11"/>
  <c r="AK272" i="11" s="1"/>
  <c r="AJ304" i="11"/>
  <c r="AD304" i="11"/>
  <c r="AK304" i="11" s="1"/>
  <c r="AJ312" i="11"/>
  <c r="AD312" i="11"/>
  <c r="AJ336" i="11"/>
  <c r="AD336" i="11"/>
  <c r="AK336" i="11" s="1"/>
  <c r="AJ392" i="11"/>
  <c r="AD392" i="11"/>
  <c r="AK392" i="11" s="1"/>
  <c r="AJ420" i="11"/>
  <c r="AD420" i="11"/>
  <c r="AK420" i="11" s="1"/>
  <c r="AJ424" i="11"/>
  <c r="AD424" i="11"/>
  <c r="AJ428" i="11"/>
  <c r="AD428" i="11"/>
  <c r="AK428" i="11" s="1"/>
  <c r="AF117" i="14"/>
  <c r="AM117" i="14" s="1"/>
  <c r="AL117" i="14"/>
  <c r="AL165" i="14"/>
  <c r="AF165" i="14"/>
  <c r="AJ187" i="11"/>
  <c r="AJ455" i="6"/>
  <c r="AJ201" i="11"/>
  <c r="AJ431" i="6"/>
  <c r="AD492" i="6"/>
  <c r="AK492" i="6" s="1"/>
  <c r="AD481" i="11"/>
  <c r="AK481" i="11" s="1"/>
  <c r="AJ64" i="6"/>
  <c r="AD104" i="6"/>
  <c r="AK104" i="6" s="1"/>
  <c r="AD72" i="6"/>
  <c r="AK72" i="6" s="1"/>
  <c r="AD128" i="6"/>
  <c r="AK128" i="6" s="1"/>
  <c r="AJ118" i="11"/>
  <c r="AD118" i="11"/>
  <c r="AK118" i="11" s="1"/>
  <c r="H11" i="13"/>
  <c r="L11" i="13"/>
  <c r="AF358" i="14"/>
  <c r="AM358" i="14" s="1"/>
  <c r="AL358" i="14"/>
  <c r="AD339" i="15"/>
  <c r="AK339" i="15" s="1"/>
  <c r="AJ339" i="15"/>
  <c r="AD371" i="15"/>
  <c r="AK371" i="15" s="1"/>
  <c r="AJ371" i="15"/>
  <c r="AD415" i="15"/>
  <c r="AK415" i="15" s="1"/>
  <c r="AJ415" i="15"/>
  <c r="AD419" i="15"/>
  <c r="AK419" i="15" s="1"/>
  <c r="AJ419" i="15"/>
  <c r="AJ427" i="15"/>
  <c r="AD427" i="15"/>
  <c r="AK427" i="15" s="1"/>
  <c r="AD435" i="15"/>
  <c r="AK435" i="15" s="1"/>
  <c r="AJ435" i="15"/>
  <c r="AD455" i="15"/>
  <c r="AK455" i="15" s="1"/>
  <c r="AJ455" i="15"/>
  <c r="AD467" i="15"/>
  <c r="AK467" i="15" s="1"/>
  <c r="AJ467" i="15"/>
  <c r="I12" i="13"/>
  <c r="AJ132" i="6"/>
  <c r="AJ86" i="6"/>
  <c r="AJ143" i="6"/>
  <c r="AD143" i="6"/>
  <c r="AK143" i="6" s="1"/>
  <c r="AJ147" i="6"/>
  <c r="AD147" i="6"/>
  <c r="AK147" i="6" s="1"/>
  <c r="AJ167" i="6"/>
  <c r="AD167" i="6"/>
  <c r="AK167" i="6" s="1"/>
  <c r="AD179" i="6"/>
  <c r="AK179" i="6" s="1"/>
  <c r="AJ179" i="6"/>
  <c r="AD199" i="6"/>
  <c r="AK199" i="6" s="1"/>
  <c r="AJ199" i="6"/>
  <c r="AD271" i="6"/>
  <c r="AK271" i="6" s="1"/>
  <c r="AJ271" i="6"/>
  <c r="AJ391" i="6"/>
  <c r="AD391" i="6"/>
  <c r="AK391" i="6" s="1"/>
  <c r="AJ399" i="6"/>
  <c r="AD399" i="6"/>
  <c r="AK399" i="6" s="1"/>
  <c r="AJ435" i="6"/>
  <c r="AD435" i="6"/>
  <c r="AK435" i="6" s="1"/>
  <c r="AD439" i="6"/>
  <c r="AK439" i="6" s="1"/>
  <c r="AJ439" i="6"/>
  <c r="AJ463" i="6"/>
  <c r="AD463" i="6"/>
  <c r="AK463" i="6" s="1"/>
  <c r="AD491" i="6"/>
  <c r="AK491" i="6" s="1"/>
  <c r="AJ491" i="6"/>
  <c r="AJ495" i="6"/>
  <c r="AD495" i="6"/>
  <c r="AK495" i="6" s="1"/>
  <c r="AD499" i="6"/>
  <c r="AK499" i="6" s="1"/>
  <c r="AJ499" i="6"/>
  <c r="AJ210" i="13"/>
  <c r="AJ338" i="11"/>
  <c r="AD338" i="11"/>
  <c r="AK338" i="11" s="1"/>
  <c r="AJ386" i="11"/>
  <c r="AD386" i="11"/>
  <c r="AK386" i="11" s="1"/>
  <c r="AD442" i="11"/>
  <c r="AK442" i="11" s="1"/>
  <c r="AJ442" i="11"/>
  <c r="AJ458" i="11"/>
  <c r="AD458" i="11"/>
  <c r="AK458" i="11" s="1"/>
  <c r="AD466" i="11"/>
  <c r="AJ466" i="11"/>
  <c r="AD278" i="15"/>
  <c r="AK278" i="15" s="1"/>
  <c r="AJ278" i="15"/>
  <c r="AD327" i="16"/>
  <c r="AK327" i="16" s="1"/>
  <c r="AJ327" i="16"/>
  <c r="AD331" i="16"/>
  <c r="AK331" i="16" s="1"/>
  <c r="AJ331" i="16"/>
  <c r="AJ347" i="16"/>
  <c r="AD347" i="16"/>
  <c r="AK347" i="16" s="1"/>
  <c r="AJ371" i="16"/>
  <c r="AD371" i="16"/>
  <c r="AK371" i="16" s="1"/>
  <c r="AJ387" i="16"/>
  <c r="AD387" i="16"/>
  <c r="AK387" i="16" s="1"/>
  <c r="AJ407" i="16"/>
  <c r="AD407" i="16"/>
  <c r="AK407" i="16" s="1"/>
  <c r="J12" i="13"/>
  <c r="AD30" i="6"/>
  <c r="AJ30" i="6"/>
  <c r="AJ38" i="6"/>
  <c r="AD38" i="6"/>
  <c r="AK38" i="6" s="1"/>
  <c r="AJ46" i="6"/>
  <c r="AD46" i="6"/>
  <c r="AK46" i="6" s="1"/>
  <c r="AD70" i="6"/>
  <c r="AK70" i="6" s="1"/>
  <c r="AJ70" i="6"/>
  <c r="AJ218" i="13"/>
  <c r="AJ13" i="11"/>
  <c r="AD13" i="11"/>
  <c r="AK13" i="11" s="1"/>
  <c r="AJ15" i="11"/>
  <c r="AD15" i="11"/>
  <c r="AK15" i="11" s="1"/>
  <c r="AD18" i="11"/>
  <c r="AJ18" i="11"/>
  <c r="AJ20" i="11"/>
  <c r="AD20" i="11"/>
  <c r="AK20" i="11" s="1"/>
  <c r="AD100" i="11"/>
  <c r="AK100" i="11" s="1"/>
  <c r="AJ100" i="11"/>
  <c r="AD103" i="11"/>
  <c r="AK103" i="11" s="1"/>
  <c r="AJ103" i="11"/>
  <c r="AJ125" i="11"/>
  <c r="AD125" i="11"/>
  <c r="AK125" i="11" s="1"/>
  <c r="AJ93" i="16"/>
  <c r="AD93" i="16"/>
  <c r="AK93" i="16" s="1"/>
  <c r="AD153" i="16"/>
  <c r="AK153" i="16" s="1"/>
  <c r="AJ153" i="16"/>
  <c r="AD186" i="6"/>
  <c r="AK186" i="6" s="1"/>
  <c r="AJ186" i="6"/>
  <c r="AJ218" i="6"/>
  <c r="AD218" i="6"/>
  <c r="AK218" i="6" s="1"/>
  <c r="AD226" i="6"/>
  <c r="AK226" i="6" s="1"/>
  <c r="AJ226" i="6"/>
  <c r="AD230" i="6"/>
  <c r="AK230" i="6" s="1"/>
  <c r="AJ230" i="6"/>
  <c r="AD52" i="16"/>
  <c r="AK52" i="16" s="1"/>
  <c r="AJ52" i="16"/>
  <c r="AJ16" i="6"/>
  <c r="AD124" i="6"/>
  <c r="AK124" i="6" s="1"/>
  <c r="AD73" i="6"/>
  <c r="AK73" i="6" s="1"/>
  <c r="AJ73" i="6"/>
  <c r="AD97" i="6"/>
  <c r="AK97" i="6" s="1"/>
  <c r="AJ97" i="6"/>
  <c r="AD113" i="6"/>
  <c r="AK113" i="6" s="1"/>
  <c r="AJ113" i="6"/>
  <c r="AD137" i="6"/>
  <c r="AK137" i="6" s="1"/>
  <c r="AJ137" i="6"/>
  <c r="AD141" i="6"/>
  <c r="AK141" i="6" s="1"/>
  <c r="I11" i="6"/>
  <c r="J11" i="6"/>
  <c r="AD177" i="6"/>
  <c r="AK177" i="6" s="1"/>
  <c r="AJ177" i="6"/>
  <c r="AJ273" i="6"/>
  <c r="AD273" i="6"/>
  <c r="AK273" i="6" s="1"/>
  <c r="AD281" i="6"/>
  <c r="AK281" i="6" s="1"/>
  <c r="AJ281" i="6"/>
  <c r="AD309" i="6"/>
  <c r="AK309" i="6" s="1"/>
  <c r="AJ309" i="6"/>
  <c r="AJ317" i="6"/>
  <c r="AD317" i="6"/>
  <c r="AK317" i="6" s="1"/>
  <c r="AD329" i="6"/>
  <c r="AK329" i="6" s="1"/>
  <c r="AJ329" i="6"/>
  <c r="AD337" i="6"/>
  <c r="AK337" i="6" s="1"/>
  <c r="AJ337" i="6"/>
  <c r="AD381" i="6"/>
  <c r="AK381" i="6" s="1"/>
  <c r="AJ381" i="6"/>
  <c r="AJ437" i="6"/>
  <c r="AD437" i="6"/>
  <c r="AK437" i="6" s="1"/>
  <c r="AJ477" i="6"/>
  <c r="AD477" i="6"/>
  <c r="AK477" i="6" s="1"/>
  <c r="AJ497" i="6"/>
  <c r="AD497" i="6"/>
  <c r="AK497" i="6" s="1"/>
  <c r="AD292" i="11"/>
  <c r="AK292" i="11" s="1"/>
  <c r="AJ292" i="11"/>
  <c r="AD48" i="6"/>
  <c r="AK48" i="6" s="1"/>
  <c r="AJ48" i="6"/>
  <c r="AD52" i="6"/>
  <c r="AK52" i="6" s="1"/>
  <c r="AJ52" i="6"/>
  <c r="AD68" i="6"/>
  <c r="AK68" i="6" s="1"/>
  <c r="AJ68" i="6"/>
  <c r="AJ129" i="13"/>
  <c r="AD129" i="13"/>
  <c r="AK129" i="13" s="1"/>
  <c r="AD137" i="13"/>
  <c r="AK137" i="13" s="1"/>
  <c r="AJ137" i="13"/>
  <c r="AJ402" i="13"/>
  <c r="AD402" i="13"/>
  <c r="AK402" i="13" s="1"/>
  <c r="AJ408" i="13"/>
  <c r="AD408" i="13"/>
  <c r="AK408" i="13" s="1"/>
  <c r="AD417" i="13"/>
  <c r="AJ417" i="13"/>
  <c r="AD453" i="13"/>
  <c r="AK453" i="13" s="1"/>
  <c r="AJ453" i="13"/>
  <c r="AD460" i="13"/>
  <c r="AK460" i="13" s="1"/>
  <c r="AJ460" i="13"/>
  <c r="AD54" i="6"/>
  <c r="AK54" i="6" s="1"/>
  <c r="AD416" i="16"/>
  <c r="AK416" i="16" s="1"/>
  <c r="AJ416" i="16"/>
  <c r="AD424" i="16"/>
  <c r="AK424" i="16" s="1"/>
  <c r="AJ424" i="16"/>
  <c r="AD464" i="16"/>
  <c r="AK464" i="16" s="1"/>
  <c r="AJ464" i="16"/>
  <c r="AD275" i="11"/>
  <c r="AK275" i="11" s="1"/>
  <c r="AD255" i="11"/>
  <c r="AK255" i="11" s="1"/>
  <c r="AD135" i="6"/>
  <c r="AK135" i="6" s="1"/>
  <c r="AD388" i="11"/>
  <c r="AK388" i="11" s="1"/>
  <c r="AJ269" i="11"/>
  <c r="AD73" i="16"/>
  <c r="AK73" i="16" s="1"/>
  <c r="AD239" i="6"/>
  <c r="AK239" i="6" s="1"/>
  <c r="AJ188" i="6"/>
  <c r="AJ256" i="6"/>
  <c r="AJ194" i="6"/>
  <c r="AJ187" i="6"/>
  <c r="AJ231" i="6"/>
  <c r="AJ207" i="6"/>
  <c r="AJ264" i="6"/>
  <c r="V11" i="6"/>
  <c r="AD248" i="6"/>
  <c r="AK248" i="6" s="1"/>
  <c r="AJ240" i="6"/>
  <c r="AD220" i="6"/>
  <c r="AK220" i="6" s="1"/>
  <c r="AD242" i="6"/>
  <c r="AK242" i="6" s="1"/>
  <c r="AD259" i="6"/>
  <c r="AK259" i="6" s="1"/>
  <c r="AD42" i="6"/>
  <c r="AK42" i="6" s="1"/>
  <c r="AJ223" i="6"/>
  <c r="AJ211" i="6"/>
  <c r="AJ215" i="6"/>
  <c r="AJ196" i="6"/>
  <c r="AJ243" i="6"/>
  <c r="AJ235" i="6"/>
  <c r="AJ138" i="6"/>
  <c r="AD219" i="6"/>
  <c r="AK219" i="6" s="1"/>
  <c r="AJ192" i="6"/>
  <c r="AD204" i="6"/>
  <c r="AK204" i="6" s="1"/>
  <c r="AJ168" i="6"/>
  <c r="AD168" i="6"/>
  <c r="AK168" i="6" s="1"/>
  <c r="AJ460" i="11"/>
  <c r="AD460" i="11"/>
  <c r="AD15" i="13"/>
  <c r="AK15" i="13" s="1"/>
  <c r="AJ15" i="13"/>
  <c r="AD23" i="13"/>
  <c r="AK23" i="13" s="1"/>
  <c r="AJ23" i="13"/>
  <c r="AL499" i="14"/>
  <c r="AF499" i="14"/>
  <c r="AM499" i="14" s="1"/>
  <c r="AD30" i="16"/>
  <c r="AK30" i="16" s="1"/>
  <c r="AJ30" i="16"/>
  <c r="AJ41" i="13"/>
  <c r="AJ37" i="13"/>
  <c r="AD83" i="6"/>
  <c r="AK83" i="6" s="1"/>
  <c r="AJ302" i="6"/>
  <c r="AD462" i="6"/>
  <c r="AD378" i="6"/>
  <c r="AK378" i="6" s="1"/>
  <c r="AD438" i="6"/>
  <c r="AK438" i="6" s="1"/>
  <c r="AJ131" i="6"/>
  <c r="AD350" i="6"/>
  <c r="AK350" i="6" s="1"/>
  <c r="AD314" i="6"/>
  <c r="AK314" i="6" s="1"/>
  <c r="AJ123" i="6"/>
  <c r="AJ205" i="6"/>
  <c r="AJ14" i="6"/>
  <c r="AD14" i="6"/>
  <c r="AK14" i="6" s="1"/>
  <c r="AJ22" i="6"/>
  <c r="AD22" i="6"/>
  <c r="AK22" i="6" s="1"/>
  <c r="AJ258" i="11"/>
  <c r="AD258" i="11"/>
  <c r="AK258" i="11" s="1"/>
  <c r="AD274" i="11"/>
  <c r="AK274" i="11" s="1"/>
  <c r="AJ274" i="11"/>
  <c r="AD303" i="11"/>
  <c r="AK303" i="11" s="1"/>
  <c r="AJ303" i="11"/>
  <c r="AD311" i="11"/>
  <c r="AK311" i="11" s="1"/>
  <c r="AJ311" i="11"/>
  <c r="AD315" i="11"/>
  <c r="AK315" i="11" s="1"/>
  <c r="AJ315" i="11"/>
  <c r="AJ319" i="11"/>
  <c r="AD319" i="11"/>
  <c r="AD323" i="11"/>
  <c r="AK323" i="11" s="1"/>
  <c r="AJ323" i="11"/>
  <c r="AJ331" i="11"/>
  <c r="AD331" i="11"/>
  <c r="AK331" i="11" s="1"/>
  <c r="AJ335" i="11"/>
  <c r="AD45" i="13"/>
  <c r="AK45" i="13" s="1"/>
  <c r="AJ45" i="13"/>
  <c r="AD47" i="13"/>
  <c r="AK47" i="13" s="1"/>
  <c r="AJ47" i="13"/>
  <c r="AJ54" i="13"/>
  <c r="AD54" i="13"/>
  <c r="AK54" i="13" s="1"/>
  <c r="AJ59" i="13"/>
  <c r="AD59" i="13"/>
  <c r="AK59" i="13" s="1"/>
  <c r="AD67" i="13"/>
  <c r="AK67" i="13" s="1"/>
  <c r="AJ67" i="13"/>
  <c r="AD223" i="15"/>
  <c r="AK223" i="15" s="1"/>
  <c r="AJ223" i="15"/>
  <c r="AD231" i="15"/>
  <c r="AJ231" i="15"/>
  <c r="AD235" i="15"/>
  <c r="AJ235" i="15"/>
  <c r="AD247" i="15"/>
  <c r="AJ247" i="15"/>
  <c r="AD24" i="13"/>
  <c r="AK24" i="13" s="1"/>
  <c r="AJ24" i="13"/>
  <c r="AD34" i="13"/>
  <c r="AK34" i="13" s="1"/>
  <c r="AJ34" i="13"/>
  <c r="AD39" i="13"/>
  <c r="AK39" i="13" s="1"/>
  <c r="AJ39" i="13"/>
  <c r="AF243" i="14"/>
  <c r="AM243" i="14" s="1"/>
  <c r="AL243" i="14"/>
  <c r="I11" i="16"/>
  <c r="J11" i="16"/>
  <c r="G11" i="16"/>
  <c r="AD17" i="16"/>
  <c r="AJ17" i="16"/>
  <c r="AL251" i="14"/>
  <c r="AD16" i="13"/>
  <c r="AK16" i="13" s="1"/>
  <c r="AJ36" i="13"/>
  <c r="AD38" i="13"/>
  <c r="AK38" i="13" s="1"/>
  <c r="AJ330" i="6"/>
  <c r="AD152" i="6"/>
  <c r="AK152" i="6" s="1"/>
  <c r="AJ27" i="6"/>
  <c r="AJ95" i="6"/>
  <c r="AJ189" i="11"/>
  <c r="AD189" i="11"/>
  <c r="AK189" i="11" s="1"/>
  <c r="AJ282" i="11"/>
  <c r="AD282" i="11"/>
  <c r="AK282" i="11" s="1"/>
  <c r="AJ339" i="11"/>
  <c r="AD339" i="11"/>
  <c r="AK339" i="11" s="1"/>
  <c r="AJ343" i="11"/>
  <c r="AD343" i="11"/>
  <c r="AK343" i="11" s="1"/>
  <c r="AJ351" i="11"/>
  <c r="AD351" i="11"/>
  <c r="AK351" i="11" s="1"/>
  <c r="AJ355" i="11"/>
  <c r="AD355" i="11"/>
  <c r="AK355" i="11" s="1"/>
  <c r="AJ359" i="11"/>
  <c r="AD359" i="11"/>
  <c r="AK359" i="11" s="1"/>
  <c r="AD387" i="11"/>
  <c r="AK387" i="11" s="1"/>
  <c r="AJ387" i="11"/>
  <c r="AD411" i="11"/>
  <c r="AK411" i="11" s="1"/>
  <c r="AJ411" i="11"/>
  <c r="AJ419" i="11"/>
  <c r="AD419" i="11"/>
  <c r="AK419" i="11" s="1"/>
  <c r="AD423" i="11"/>
  <c r="AK423" i="11" s="1"/>
  <c r="AJ423" i="11"/>
  <c r="AL437" i="14"/>
  <c r="AF437" i="14"/>
  <c r="AM437" i="14" s="1"/>
  <c r="AJ190" i="15"/>
  <c r="AD190" i="15"/>
  <c r="AJ194" i="15"/>
  <c r="AD194" i="15"/>
  <c r="AK194" i="15" s="1"/>
  <c r="AJ198" i="15"/>
  <c r="AD198" i="15"/>
  <c r="AK198" i="15" s="1"/>
  <c r="AD202" i="15"/>
  <c r="AK202" i="15" s="1"/>
  <c r="AJ202" i="15"/>
  <c r="AD206" i="15"/>
  <c r="AK206" i="15" s="1"/>
  <c r="AJ206" i="15"/>
  <c r="AD210" i="15"/>
  <c r="AK210" i="15" s="1"/>
  <c r="AJ210" i="15"/>
  <c r="AD473" i="15"/>
  <c r="AK473" i="15" s="1"/>
  <c r="AJ473" i="15"/>
  <c r="AD481" i="15"/>
  <c r="AK481" i="15" s="1"/>
  <c r="AJ481" i="15"/>
  <c r="AD176" i="6"/>
  <c r="AK176" i="6" s="1"/>
  <c r="AJ176" i="6"/>
  <c r="AD468" i="11"/>
  <c r="AK468" i="11" s="1"/>
  <c r="AJ468" i="11"/>
  <c r="AJ500" i="11"/>
  <c r="AD500" i="11"/>
  <c r="AK500" i="11" s="1"/>
  <c r="AJ13" i="16"/>
  <c r="AD13" i="16"/>
  <c r="AK13" i="16" s="1"/>
  <c r="AM364" i="14"/>
  <c r="AF239" i="14"/>
  <c r="AM239" i="14" s="1"/>
  <c r="AL479" i="14"/>
  <c r="AF292" i="14"/>
  <c r="AL487" i="14"/>
  <c r="AL475" i="14"/>
  <c r="AJ21" i="13"/>
  <c r="AD12" i="13"/>
  <c r="AK12" i="13" s="1"/>
  <c r="AJ40" i="13"/>
  <c r="AD13" i="13"/>
  <c r="AK13" i="13" s="1"/>
  <c r="AD476" i="11"/>
  <c r="AK476" i="11" s="1"/>
  <c r="AJ290" i="6"/>
  <c r="AD241" i="6"/>
  <c r="AK241" i="6" s="1"/>
  <c r="AD402" i="6"/>
  <c r="AK402" i="6" s="1"/>
  <c r="AD374" i="6"/>
  <c r="AK374" i="6" s="1"/>
  <c r="AJ426" i="6"/>
  <c r="AJ205" i="11"/>
  <c r="AD205" i="11"/>
  <c r="AK205" i="11" s="1"/>
  <c r="AJ209" i="11"/>
  <c r="AD209" i="11"/>
  <c r="AK209" i="11" s="1"/>
  <c r="AD213" i="11"/>
  <c r="AK213" i="11" s="1"/>
  <c r="AJ213" i="11"/>
  <c r="AD217" i="11"/>
  <c r="AK217" i="11" s="1"/>
  <c r="AJ217" i="11"/>
  <c r="AD286" i="13"/>
  <c r="AK286" i="13" s="1"/>
  <c r="AJ286" i="13"/>
  <c r="AD288" i="13"/>
  <c r="AK288" i="13" s="1"/>
  <c r="AJ288" i="13"/>
  <c r="AJ295" i="13"/>
  <c r="AD295" i="13"/>
  <c r="AK295" i="13" s="1"/>
  <c r="AD296" i="13"/>
  <c r="AK296" i="13" s="1"/>
  <c r="AJ296" i="13"/>
  <c r="AD298" i="13"/>
  <c r="AK298" i="13" s="1"/>
  <c r="AJ298" i="13"/>
  <c r="AJ302" i="13"/>
  <c r="AD302" i="13"/>
  <c r="AJ303" i="13"/>
  <c r="AD303" i="13"/>
  <c r="AK303" i="13" s="1"/>
  <c r="AJ304" i="13"/>
  <c r="AD304" i="13"/>
  <c r="AK304" i="13" s="1"/>
  <c r="AD309" i="13"/>
  <c r="AK309" i="13" s="1"/>
  <c r="AJ309" i="13"/>
  <c r="AJ310" i="13"/>
  <c r="AD310" i="13"/>
  <c r="AK310" i="13" s="1"/>
  <c r="AD312" i="13"/>
  <c r="AJ312" i="13"/>
  <c r="AD314" i="13"/>
  <c r="AK314" i="13" s="1"/>
  <c r="AJ314" i="13"/>
  <c r="AJ316" i="13"/>
  <c r="AD316" i="13"/>
  <c r="AK316" i="13" s="1"/>
  <c r="AD320" i="13"/>
  <c r="AK320" i="13" s="1"/>
  <c r="AJ320" i="13"/>
  <c r="AJ326" i="13"/>
  <c r="AD326" i="13"/>
  <c r="AK326" i="13" s="1"/>
  <c r="AD330" i="13"/>
  <c r="AK330" i="13" s="1"/>
  <c r="AJ330" i="13"/>
  <c r="AF156" i="14"/>
  <c r="AM156" i="14" s="1"/>
  <c r="AL156" i="14"/>
  <c r="AD161" i="15"/>
  <c r="AK161" i="15" s="1"/>
  <c r="AJ161" i="15"/>
  <c r="AD165" i="15"/>
  <c r="AJ165" i="15"/>
  <c r="AJ169" i="15"/>
  <c r="AD169" i="15"/>
  <c r="AK169" i="15" s="1"/>
  <c r="AD173" i="15"/>
  <c r="AK173" i="15" s="1"/>
  <c r="AJ173" i="15"/>
  <c r="AD412" i="15"/>
  <c r="AK412" i="15" s="1"/>
  <c r="AJ412" i="15"/>
  <c r="AD420" i="15"/>
  <c r="AK420" i="15" s="1"/>
  <c r="AJ420" i="15"/>
  <c r="AJ424" i="15"/>
  <c r="AD424" i="15"/>
  <c r="AK424" i="15" s="1"/>
  <c r="AJ432" i="15"/>
  <c r="AD432" i="15"/>
  <c r="AK432" i="15" s="1"/>
  <c r="AJ436" i="15"/>
  <c r="AD436" i="15"/>
  <c r="AK436" i="15" s="1"/>
  <c r="AJ440" i="15"/>
  <c r="AD440" i="15"/>
  <c r="AK440" i="15" s="1"/>
  <c r="AJ444" i="15"/>
  <c r="AD444" i="15"/>
  <c r="AK444" i="15" s="1"/>
  <c r="AJ452" i="15"/>
  <c r="AD452" i="15"/>
  <c r="AJ456" i="15"/>
  <c r="AD456" i="15"/>
  <c r="AK456" i="15" s="1"/>
  <c r="AD139" i="6"/>
  <c r="AK139" i="6" s="1"/>
  <c r="AJ139" i="6"/>
  <c r="AJ27" i="13"/>
  <c r="AD27" i="13"/>
  <c r="AK27" i="13" s="1"/>
  <c r="AD35" i="13"/>
  <c r="AK35" i="13" s="1"/>
  <c r="AJ26" i="13"/>
  <c r="AJ472" i="11"/>
  <c r="AD430" i="6"/>
  <c r="AK430" i="6" s="1"/>
  <c r="AD245" i="6"/>
  <c r="AK245" i="6" s="1"/>
  <c r="AJ266" i="6"/>
  <c r="AJ253" i="6"/>
  <c r="AD406" i="6"/>
  <c r="AK406" i="6" s="1"/>
  <c r="AF491" i="14"/>
  <c r="AM491" i="14" s="1"/>
  <c r="A19" i="6"/>
  <c r="A26" i="6" s="1"/>
  <c r="A33" i="6" s="1"/>
  <c r="A40" i="6" s="1"/>
  <c r="A47" i="6" s="1"/>
  <c r="A54" i="6" s="1"/>
  <c r="A61" i="6" s="1"/>
  <c r="A68" i="6" s="1"/>
  <c r="A75" i="6" s="1"/>
  <c r="A82" i="6" s="1"/>
  <c r="A89" i="6" s="1"/>
  <c r="A96" i="6" s="1"/>
  <c r="A103" i="6" s="1"/>
  <c r="A110" i="6" s="1"/>
  <c r="A117" i="6" s="1"/>
  <c r="A124" i="6" s="1"/>
  <c r="A131" i="6" s="1"/>
  <c r="A138" i="6" s="1"/>
  <c r="A145" i="6" s="1"/>
  <c r="A152" i="6" s="1"/>
  <c r="A159" i="6" s="1"/>
  <c r="A166" i="6" s="1"/>
  <c r="A173" i="6" s="1"/>
  <c r="A180" i="6" s="1"/>
  <c r="A187" i="6" s="1"/>
  <c r="A194" i="6" s="1"/>
  <c r="A201" i="6" s="1"/>
  <c r="A208" i="6" s="1"/>
  <c r="A215" i="6" s="1"/>
  <c r="A222" i="6" s="1"/>
  <c r="A229" i="6" s="1"/>
  <c r="A236" i="6" s="1"/>
  <c r="A243" i="6" s="1"/>
  <c r="A250" i="6" s="1"/>
  <c r="A257" i="6" s="1"/>
  <c r="A264" i="6" s="1"/>
  <c r="A271" i="6" s="1"/>
  <c r="A278" i="6" s="1"/>
  <c r="A285" i="6" s="1"/>
  <c r="A292" i="6" s="1"/>
  <c r="A299" i="6" s="1"/>
  <c r="A306" i="6" s="1"/>
  <c r="A313" i="6" s="1"/>
  <c r="A320" i="6" s="1"/>
  <c r="A327" i="6" s="1"/>
  <c r="A334" i="6" s="1"/>
  <c r="A341" i="6" s="1"/>
  <c r="A348" i="6" s="1"/>
  <c r="A355" i="6" s="1"/>
  <c r="A362" i="6" s="1"/>
  <c r="A369" i="6" s="1"/>
  <c r="A376" i="6" s="1"/>
  <c r="A383" i="6" s="1"/>
  <c r="A390" i="6" s="1"/>
  <c r="A397" i="6" s="1"/>
  <c r="A404" i="6" s="1"/>
  <c r="A411" i="6" s="1"/>
  <c r="A418" i="6" s="1"/>
  <c r="A425" i="6" s="1"/>
  <c r="A432" i="6" s="1"/>
  <c r="A439" i="6" s="1"/>
  <c r="A446" i="6" s="1"/>
  <c r="A453" i="6" s="1"/>
  <c r="A460" i="6" s="1"/>
  <c r="A467" i="6" s="1"/>
  <c r="A474" i="6" s="1"/>
  <c r="A481" i="6" s="1"/>
  <c r="A488" i="6" s="1"/>
  <c r="A495" i="6" s="1"/>
  <c r="A13" i="6"/>
  <c r="AJ172" i="11"/>
  <c r="AD172" i="11"/>
  <c r="AD334" i="13"/>
  <c r="AK334" i="13" s="1"/>
  <c r="AJ334" i="13"/>
  <c r="AJ338" i="13"/>
  <c r="AD338" i="13"/>
  <c r="AK338" i="13" s="1"/>
  <c r="AJ340" i="13"/>
  <c r="AD340" i="13"/>
  <c r="AK340" i="13" s="1"/>
  <c r="AD341" i="13"/>
  <c r="AK341" i="13" s="1"/>
  <c r="AJ341" i="13"/>
  <c r="AD343" i="13"/>
  <c r="AK343" i="13" s="1"/>
  <c r="AJ343" i="13"/>
  <c r="AD348" i="13"/>
  <c r="AK348" i="13" s="1"/>
  <c r="AJ348" i="13"/>
  <c r="AD349" i="13"/>
  <c r="AK349" i="13" s="1"/>
  <c r="AJ349" i="13"/>
  <c r="AJ352" i="13"/>
  <c r="AD352" i="13"/>
  <c r="AK352" i="13" s="1"/>
  <c r="AF131" i="14"/>
  <c r="AM131" i="14" s="1"/>
  <c r="AL131" i="14"/>
  <c r="AF135" i="14"/>
  <c r="AM135" i="14" s="1"/>
  <c r="AL135" i="14"/>
  <c r="AL412" i="14"/>
  <c r="AF412" i="14"/>
  <c r="AL424" i="14"/>
  <c r="AF424" i="14"/>
  <c r="AM424" i="14" s="1"/>
  <c r="AD136" i="15"/>
  <c r="AK136" i="15" s="1"/>
  <c r="AJ136" i="15"/>
  <c r="AD484" i="11"/>
  <c r="AK484" i="11" s="1"/>
  <c r="AJ484" i="11"/>
  <c r="AJ11" i="13"/>
  <c r="AD11" i="13"/>
  <c r="AK11" i="13" s="1"/>
  <c r="AF483" i="14"/>
  <c r="AM483" i="14" s="1"/>
  <c r="AL483" i="14"/>
  <c r="AK32" i="13"/>
  <c r="AL495" i="14"/>
  <c r="AF247" i="14"/>
  <c r="AM247" i="14" s="1"/>
  <c r="AJ31" i="13"/>
  <c r="AD33" i="13"/>
  <c r="AK33" i="13" s="1"/>
  <c r="G12" i="13"/>
  <c r="AD17" i="13"/>
  <c r="AK17" i="13" s="1"/>
  <c r="AJ338" i="6"/>
  <c r="AD160" i="6"/>
  <c r="AK160" i="6" s="1"/>
  <c r="AJ42" i="16"/>
  <c r="AJ34" i="16"/>
  <c r="AL29" i="14"/>
  <c r="AF29" i="14"/>
  <c r="AM29" i="14" s="1"/>
  <c r="AF114" i="14"/>
  <c r="AM114" i="14" s="1"/>
  <c r="AL114" i="14"/>
  <c r="AD87" i="15"/>
  <c r="AK87" i="15" s="1"/>
  <c r="AJ87" i="15"/>
  <c r="AJ91" i="15"/>
  <c r="AD91" i="15"/>
  <c r="AK91" i="15" s="1"/>
  <c r="AD95" i="15"/>
  <c r="AK95" i="15" s="1"/>
  <c r="AJ95" i="15"/>
  <c r="AJ119" i="15"/>
  <c r="AD119" i="15"/>
  <c r="AK119" i="15" s="1"/>
  <c r="AD351" i="15"/>
  <c r="AK351" i="15" s="1"/>
  <c r="AJ351" i="15"/>
  <c r="AD363" i="15"/>
  <c r="AK363" i="15" s="1"/>
  <c r="AJ363" i="15"/>
  <c r="AD97" i="16"/>
  <c r="AJ97" i="16"/>
  <c r="AD101" i="16"/>
  <c r="AK101" i="16" s="1"/>
  <c r="AJ101" i="16"/>
  <c r="AJ105" i="16"/>
  <c r="AD105" i="16"/>
  <c r="AK105" i="16" s="1"/>
  <c r="AJ113" i="16"/>
  <c r="AD113" i="16"/>
  <c r="AK113" i="16" s="1"/>
  <c r="AD117" i="16"/>
  <c r="AK117" i="16" s="1"/>
  <c r="AJ117" i="16"/>
  <c r="AJ121" i="16"/>
  <c r="AD121" i="16"/>
  <c r="AD22" i="13"/>
  <c r="AK22" i="13" s="1"/>
  <c r="AJ25" i="13"/>
  <c r="AJ38" i="16"/>
  <c r="AL280" i="14"/>
  <c r="AF296" i="14"/>
  <c r="AM296" i="14" s="1"/>
  <c r="AJ492" i="11"/>
  <c r="AJ448" i="11"/>
  <c r="AJ164" i="6"/>
  <c r="AD270" i="6"/>
  <c r="AK270" i="6" s="1"/>
  <c r="AJ270" i="6"/>
  <c r="AJ274" i="6"/>
  <c r="AD274" i="6"/>
  <c r="AK274" i="6" s="1"/>
  <c r="AJ278" i="6"/>
  <c r="AD278" i="6"/>
  <c r="AK278" i="6" s="1"/>
  <c r="AD282" i="6"/>
  <c r="AK282" i="6" s="1"/>
  <c r="AJ282" i="6"/>
  <c r="AD286" i="6"/>
  <c r="AK286" i="6" s="1"/>
  <c r="AJ286" i="6"/>
  <c r="AD294" i="6"/>
  <c r="AK294" i="6" s="1"/>
  <c r="AJ294" i="6"/>
  <c r="AJ298" i="6"/>
  <c r="AD298" i="6"/>
  <c r="AK298" i="6" s="1"/>
  <c r="AD306" i="6"/>
  <c r="AK306" i="6" s="1"/>
  <c r="AJ306" i="6"/>
  <c r="AJ318" i="6"/>
  <c r="AD318" i="6"/>
  <c r="AK318" i="6" s="1"/>
  <c r="AD326" i="6"/>
  <c r="AK326" i="6" s="1"/>
  <c r="AJ326" i="6"/>
  <c r="AD334" i="6"/>
  <c r="AJ334" i="6"/>
  <c r="AJ346" i="6"/>
  <c r="AD346" i="6"/>
  <c r="AK346" i="6" s="1"/>
  <c r="AJ354" i="6"/>
  <c r="AD354" i="6"/>
  <c r="AK354" i="6" s="1"/>
  <c r="AD358" i="6"/>
  <c r="AK358" i="6" s="1"/>
  <c r="AJ358" i="6"/>
  <c r="AD362" i="6"/>
  <c r="AK362" i="6" s="1"/>
  <c r="AJ362" i="6"/>
  <c r="AD366" i="6"/>
  <c r="AK366" i="6" s="1"/>
  <c r="AJ366" i="6"/>
  <c r="AJ370" i="6"/>
  <c r="AD370" i="6"/>
  <c r="AK370" i="6" s="1"/>
  <c r="AJ382" i="6"/>
  <c r="AD382" i="6"/>
  <c r="AK382" i="6" s="1"/>
  <c r="AJ386" i="6"/>
  <c r="AD386" i="6"/>
  <c r="AK386" i="6" s="1"/>
  <c r="AJ390" i="6"/>
  <c r="AD390" i="6"/>
  <c r="AK390" i="6" s="1"/>
  <c r="AD394" i="6"/>
  <c r="AK394" i="6" s="1"/>
  <c r="AJ394" i="6"/>
  <c r="AD398" i="6"/>
  <c r="AK398" i="6" s="1"/>
  <c r="AJ398" i="6"/>
  <c r="AJ410" i="6"/>
  <c r="AD410" i="6"/>
  <c r="AD414" i="6"/>
  <c r="AK414" i="6" s="1"/>
  <c r="AJ414" i="6"/>
  <c r="AD418" i="6"/>
  <c r="AK418" i="6" s="1"/>
  <c r="AJ418" i="6"/>
  <c r="AJ422" i="6"/>
  <c r="AD422" i="6"/>
  <c r="AK422" i="6" s="1"/>
  <c r="AD442" i="6"/>
  <c r="AK442" i="6" s="1"/>
  <c r="AJ442" i="6"/>
  <c r="AJ446" i="6"/>
  <c r="AD446" i="6"/>
  <c r="AK446" i="6" s="1"/>
  <c r="AD450" i="6"/>
  <c r="AK450" i="6" s="1"/>
  <c r="AJ450" i="6"/>
  <c r="AD470" i="6"/>
  <c r="AK470" i="6" s="1"/>
  <c r="AJ470" i="6"/>
  <c r="AD474" i="6"/>
  <c r="AK474" i="6" s="1"/>
  <c r="AJ474" i="6"/>
  <c r="AD482" i="6"/>
  <c r="AK482" i="6" s="1"/>
  <c r="AJ482" i="6"/>
  <c r="AD490" i="6"/>
  <c r="AK490" i="6" s="1"/>
  <c r="AJ490" i="6"/>
  <c r="AJ123" i="11"/>
  <c r="AD123" i="11"/>
  <c r="AJ127" i="11"/>
  <c r="AD127" i="11"/>
  <c r="AK127" i="11" s="1"/>
  <c r="AJ131" i="11"/>
  <c r="AD131" i="11"/>
  <c r="AK131" i="11" s="1"/>
  <c r="AJ139" i="11"/>
  <c r="AD139" i="11"/>
  <c r="AK139" i="11" s="1"/>
  <c r="AJ143" i="11"/>
  <c r="AD143" i="11"/>
  <c r="AK143" i="11" s="1"/>
  <c r="AJ151" i="11"/>
  <c r="AD151" i="11"/>
  <c r="AD159" i="11"/>
  <c r="AK159" i="11" s="1"/>
  <c r="AJ159" i="11"/>
  <c r="AD34" i="15"/>
  <c r="AK34" i="15" s="1"/>
  <c r="AJ34" i="15"/>
  <c r="AJ38" i="15"/>
  <c r="AD38" i="15"/>
  <c r="AK38" i="15" s="1"/>
  <c r="AD42" i="15"/>
  <c r="AK42" i="15" s="1"/>
  <c r="AJ42" i="15"/>
  <c r="AD46" i="15"/>
  <c r="AK46" i="15" s="1"/>
  <c r="AJ46" i="15"/>
  <c r="AJ50" i="15"/>
  <c r="AD50" i="15"/>
  <c r="AK50" i="15" s="1"/>
  <c r="AJ310" i="15"/>
  <c r="AD310" i="15"/>
  <c r="AJ84" i="16"/>
  <c r="AD84" i="16"/>
  <c r="AK84" i="16" s="1"/>
  <c r="AL288" i="14"/>
  <c r="AL284" i="14"/>
  <c r="AJ28" i="13"/>
  <c r="AJ496" i="11"/>
  <c r="AD35" i="6"/>
  <c r="AK35" i="6" s="1"/>
  <c r="AJ35" i="6"/>
  <c r="AJ39" i="6"/>
  <c r="AD39" i="6"/>
  <c r="AK39" i="6" s="1"/>
  <c r="AD47" i="6"/>
  <c r="AJ47" i="6"/>
  <c r="AD51" i="6"/>
  <c r="AK51" i="6" s="1"/>
  <c r="AJ51" i="6"/>
  <c r="AD55" i="6"/>
  <c r="AK55" i="6" s="1"/>
  <c r="AJ55" i="6"/>
  <c r="AD59" i="6"/>
  <c r="AK59" i="6" s="1"/>
  <c r="AJ59" i="6"/>
  <c r="AJ71" i="6"/>
  <c r="AD71" i="6"/>
  <c r="AK71" i="6" s="1"/>
  <c r="AJ79" i="6"/>
  <c r="AD79" i="6"/>
  <c r="AK79" i="6" s="1"/>
  <c r="AD87" i="6"/>
  <c r="AK87" i="6" s="1"/>
  <c r="AJ87" i="6"/>
  <c r="AD91" i="6"/>
  <c r="AK91" i="6" s="1"/>
  <c r="AJ91" i="6"/>
  <c r="AD99" i="6"/>
  <c r="AK99" i="6" s="1"/>
  <c r="AJ99" i="6"/>
  <c r="AD103" i="6"/>
  <c r="AK103" i="6" s="1"/>
  <c r="AJ103" i="6"/>
  <c r="AD107" i="6"/>
  <c r="AK107" i="6" s="1"/>
  <c r="AJ107" i="6"/>
  <c r="AD111" i="6"/>
  <c r="AK111" i="6" s="1"/>
  <c r="AJ111" i="6"/>
  <c r="AD115" i="6"/>
  <c r="AK115" i="6" s="1"/>
  <c r="AJ115" i="6"/>
  <c r="AD119" i="6"/>
  <c r="AK119" i="6" s="1"/>
  <c r="AJ119" i="6"/>
  <c r="AJ127" i="6"/>
  <c r="AD127" i="6"/>
  <c r="AK127" i="6" s="1"/>
  <c r="AJ144" i="6"/>
  <c r="AD197" i="6"/>
  <c r="AK197" i="6" s="1"/>
  <c r="AJ197" i="6"/>
  <c r="AJ209" i="6"/>
  <c r="AD209" i="6"/>
  <c r="AK209" i="6" s="1"/>
  <c r="AJ217" i="6"/>
  <c r="AD217" i="6"/>
  <c r="AK217" i="6" s="1"/>
  <c r="AD221" i="6"/>
  <c r="AK221" i="6" s="1"/>
  <c r="AJ221" i="6"/>
  <c r="AD225" i="6"/>
  <c r="AK225" i="6" s="1"/>
  <c r="AJ225" i="6"/>
  <c r="AD229" i="6"/>
  <c r="AK229" i="6" s="1"/>
  <c r="AJ229" i="6"/>
  <c r="AD237" i="6"/>
  <c r="AK237" i="6" s="1"/>
  <c r="AJ237" i="6"/>
  <c r="AJ249" i="6"/>
  <c r="AD249" i="6"/>
  <c r="AK249" i="6" s="1"/>
  <c r="AJ261" i="6"/>
  <c r="AD261" i="6"/>
  <c r="AK261" i="6" s="1"/>
  <c r="K11" i="15"/>
  <c r="L11" i="15"/>
  <c r="AE11" i="15"/>
  <c r="H11" i="15"/>
  <c r="K12" i="15" s="1"/>
  <c r="AD277" i="15"/>
  <c r="AK277" i="15" s="1"/>
  <c r="AJ277" i="15"/>
  <c r="AD281" i="15"/>
  <c r="AK281" i="15" s="1"/>
  <c r="AJ281" i="15"/>
  <c r="AD289" i="15"/>
  <c r="AK289" i="15" s="1"/>
  <c r="AJ289" i="15"/>
  <c r="AJ293" i="15"/>
  <c r="AD293" i="15"/>
  <c r="AK293" i="15" s="1"/>
  <c r="AJ297" i="15"/>
  <c r="AD297" i="15"/>
  <c r="AK297" i="15" s="1"/>
  <c r="AD127" i="15"/>
  <c r="AJ272" i="16"/>
  <c r="AJ357" i="16"/>
  <c r="AD467" i="16"/>
  <c r="AL69" i="14"/>
  <c r="AD342" i="15"/>
  <c r="AJ341" i="16"/>
  <c r="AJ173" i="16"/>
  <c r="AJ251" i="11"/>
  <c r="AJ441" i="11"/>
  <c r="AL58" i="14"/>
  <c r="AF61" i="14"/>
  <c r="AM61" i="14" s="1"/>
  <c r="AD363" i="6"/>
  <c r="AK363" i="6" s="1"/>
  <c r="AJ349" i="16"/>
  <c r="AJ181" i="16"/>
  <c r="AJ165" i="16"/>
  <c r="AJ468" i="15"/>
  <c r="AD468" i="15"/>
  <c r="AJ419" i="16"/>
  <c r="AD419" i="16"/>
  <c r="AK419" i="16" s="1"/>
  <c r="AD431" i="16"/>
  <c r="AK431" i="16" s="1"/>
  <c r="AJ431" i="16"/>
  <c r="H12" i="16"/>
  <c r="K13" i="16" s="1"/>
  <c r="AL275" i="14"/>
  <c r="AJ32" i="6"/>
  <c r="AJ12" i="15"/>
  <c r="AJ76" i="13"/>
  <c r="AJ182" i="6"/>
  <c r="AJ174" i="6"/>
  <c r="AD406" i="16"/>
  <c r="AD158" i="6"/>
  <c r="AJ158" i="6"/>
  <c r="AJ162" i="6"/>
  <c r="AD162" i="6"/>
  <c r="AK162" i="6" s="1"/>
  <c r="AJ191" i="6"/>
  <c r="AD191" i="6"/>
  <c r="AK191" i="6" s="1"/>
  <c r="AJ203" i="6"/>
  <c r="AD203" i="6"/>
  <c r="AK203" i="6" s="1"/>
  <c r="AD444" i="11"/>
  <c r="AK444" i="11" s="1"/>
  <c r="AJ444" i="11"/>
  <c r="AD123" i="15"/>
  <c r="AJ123" i="15"/>
  <c r="AJ227" i="15"/>
  <c r="AD227" i="15"/>
  <c r="AD477" i="15"/>
  <c r="AJ477" i="15"/>
  <c r="AD460" i="16"/>
  <c r="AJ460" i="16"/>
  <c r="AD133" i="16"/>
  <c r="AK133" i="16" s="1"/>
  <c r="AJ133" i="16"/>
  <c r="AJ427" i="16"/>
  <c r="AD427" i="16"/>
  <c r="AK35" i="16"/>
  <c r="AJ70" i="13"/>
  <c r="AJ74" i="13"/>
  <c r="AD383" i="15"/>
  <c r="AJ28" i="6"/>
  <c r="AD178" i="6"/>
  <c r="AK178" i="6" s="1"/>
  <c r="AJ165" i="6"/>
  <c r="AJ210" i="6"/>
  <c r="AD210" i="6"/>
  <c r="AK210" i="6" s="1"/>
  <c r="AD214" i="6"/>
  <c r="AJ214" i="6"/>
  <c r="AJ251" i="6"/>
  <c r="AD251" i="6"/>
  <c r="AK251" i="6" s="1"/>
  <c r="AD255" i="6"/>
  <c r="AK255" i="6" s="1"/>
  <c r="AJ255" i="6"/>
  <c r="AJ263" i="6"/>
  <c r="AD263" i="6"/>
  <c r="AK263" i="6" s="1"/>
  <c r="AD392" i="6"/>
  <c r="AK392" i="6" s="1"/>
  <c r="AJ392" i="6"/>
  <c r="AD396" i="6"/>
  <c r="AK396" i="6" s="1"/>
  <c r="AJ396" i="6"/>
  <c r="AD444" i="6"/>
  <c r="AK444" i="6" s="1"/>
  <c r="AJ444" i="6"/>
  <c r="AJ452" i="6"/>
  <c r="AD452" i="6"/>
  <c r="AJ460" i="6"/>
  <c r="AD460" i="6"/>
  <c r="AK460" i="6" s="1"/>
  <c r="AJ464" i="6"/>
  <c r="AD464" i="6"/>
  <c r="AK464" i="6" s="1"/>
  <c r="AD468" i="6"/>
  <c r="AJ468" i="6"/>
  <c r="AD480" i="6"/>
  <c r="AK480" i="6" s="1"/>
  <c r="AJ480" i="6"/>
  <c r="AD484" i="6"/>
  <c r="AK484" i="6" s="1"/>
  <c r="AJ484" i="6"/>
  <c r="AJ488" i="6"/>
  <c r="AD488" i="6"/>
  <c r="AK488" i="6" s="1"/>
  <c r="AJ435" i="16"/>
  <c r="AD90" i="15"/>
  <c r="AJ90" i="15"/>
  <c r="AJ172" i="15"/>
  <c r="AD172" i="15"/>
  <c r="AD193" i="15"/>
  <c r="AK193" i="15" s="1"/>
  <c r="AJ193" i="15"/>
  <c r="AD201" i="15"/>
  <c r="AJ201" i="15"/>
  <c r="AD209" i="15"/>
  <c r="AJ209" i="15"/>
  <c r="AD350" i="15"/>
  <c r="AK350" i="15" s="1"/>
  <c r="AJ350" i="15"/>
  <c r="AJ354" i="15"/>
  <c r="AD354" i="15"/>
  <c r="AJ358" i="15"/>
  <c r="AD358" i="15"/>
  <c r="AK358" i="15" s="1"/>
  <c r="AJ362" i="15"/>
  <c r="AD362" i="15"/>
  <c r="A18" i="16"/>
  <c r="A25" i="16" s="1"/>
  <c r="A32" i="16" s="1"/>
  <c r="A39" i="16" s="1"/>
  <c r="A46" i="16" s="1"/>
  <c r="A53" i="16" s="1"/>
  <c r="A60" i="16" s="1"/>
  <c r="A67" i="16" s="1"/>
  <c r="A74" i="16" s="1"/>
  <c r="A81" i="16" s="1"/>
  <c r="A88" i="16" s="1"/>
  <c r="A95" i="16" s="1"/>
  <c r="A102" i="16" s="1"/>
  <c r="A109" i="16" s="1"/>
  <c r="A116" i="16" s="1"/>
  <c r="A123" i="16" s="1"/>
  <c r="A130" i="16" s="1"/>
  <c r="A137" i="16" s="1"/>
  <c r="A144" i="16" s="1"/>
  <c r="A151" i="16" s="1"/>
  <c r="A158" i="16" s="1"/>
  <c r="A165" i="16" s="1"/>
  <c r="A172" i="16" s="1"/>
  <c r="A179" i="16" s="1"/>
  <c r="A186" i="16" s="1"/>
  <c r="A193" i="16" s="1"/>
  <c r="A200" i="16" s="1"/>
  <c r="A207" i="16" s="1"/>
  <c r="A214" i="16" s="1"/>
  <c r="A221" i="16" s="1"/>
  <c r="A228" i="16" s="1"/>
  <c r="A235" i="16" s="1"/>
  <c r="A242" i="16" s="1"/>
  <c r="A249" i="16" s="1"/>
  <c r="A256" i="16" s="1"/>
  <c r="A263" i="16" s="1"/>
  <c r="A270" i="16" s="1"/>
  <c r="A277" i="16" s="1"/>
  <c r="A284" i="16" s="1"/>
  <c r="A291" i="16" s="1"/>
  <c r="A298" i="16" s="1"/>
  <c r="A305" i="16" s="1"/>
  <c r="A312" i="16" s="1"/>
  <c r="A319" i="16" s="1"/>
  <c r="A326" i="16" s="1"/>
  <c r="A333" i="16" s="1"/>
  <c r="A340" i="16" s="1"/>
  <c r="A347" i="16" s="1"/>
  <c r="A354" i="16" s="1"/>
  <c r="A361" i="16" s="1"/>
  <c r="A368" i="16" s="1"/>
  <c r="A375" i="16" s="1"/>
  <c r="A382" i="16" s="1"/>
  <c r="A389" i="16" s="1"/>
  <c r="A396" i="16" s="1"/>
  <c r="A403" i="16" s="1"/>
  <c r="A410" i="16" s="1"/>
  <c r="A417" i="16" s="1"/>
  <c r="A424" i="16" s="1"/>
  <c r="A431" i="16" s="1"/>
  <c r="A438" i="16" s="1"/>
  <c r="A445" i="16" s="1"/>
  <c r="A452" i="16" s="1"/>
  <c r="A459" i="16" s="1"/>
  <c r="A466" i="16" s="1"/>
  <c r="A473" i="16" s="1"/>
  <c r="A480" i="16" s="1"/>
  <c r="A487" i="16" s="1"/>
  <c r="A494" i="16" s="1"/>
  <c r="A12" i="16"/>
  <c r="AJ104" i="16"/>
  <c r="AD104" i="16"/>
  <c r="AK104" i="16" s="1"/>
  <c r="AJ116" i="16"/>
  <c r="AD116" i="16"/>
  <c r="AK116" i="16" s="1"/>
  <c r="AD120" i="16"/>
  <c r="AK120" i="16" s="1"/>
  <c r="AJ120" i="16"/>
  <c r="AJ226" i="16"/>
  <c r="AD226" i="16"/>
  <c r="AK226" i="16" s="1"/>
  <c r="AD218" i="15"/>
  <c r="AK218" i="15" s="1"/>
  <c r="AJ218" i="15"/>
  <c r="AD141" i="16"/>
  <c r="AK141" i="16" s="1"/>
  <c r="AJ141" i="16"/>
  <c r="AJ423" i="16"/>
  <c r="AD423" i="16"/>
  <c r="AK423" i="16" s="1"/>
  <c r="AE12" i="6"/>
  <c r="K12" i="6"/>
  <c r="AL428" i="14"/>
  <c r="AD73" i="13"/>
  <c r="AK73" i="13" s="1"/>
  <c r="AJ275" i="6"/>
  <c r="AD275" i="6"/>
  <c r="AK275" i="6" s="1"/>
  <c r="AJ295" i="6"/>
  <c r="AD295" i="6"/>
  <c r="AD327" i="6"/>
  <c r="AK327" i="6" s="1"/>
  <c r="AJ327" i="6"/>
  <c r="AJ351" i="6"/>
  <c r="AD351" i="6"/>
  <c r="AK351" i="6" s="1"/>
  <c r="AD175" i="11"/>
  <c r="AK175" i="11" s="1"/>
  <c r="AJ175" i="11"/>
  <c r="AD228" i="11"/>
  <c r="AJ228" i="11"/>
  <c r="AD281" i="11"/>
  <c r="AK281" i="11" s="1"/>
  <c r="AJ281" i="11"/>
  <c r="AD358" i="11"/>
  <c r="AK358" i="11" s="1"/>
  <c r="AJ358" i="11"/>
  <c r="AD476" i="13"/>
  <c r="AK476" i="13" s="1"/>
  <c r="AJ476" i="13"/>
  <c r="AD65" i="15"/>
  <c r="AK65" i="15" s="1"/>
  <c r="AJ65" i="15"/>
  <c r="AJ221" i="16"/>
  <c r="AD221" i="16"/>
  <c r="AJ348" i="16"/>
  <c r="AD348" i="16"/>
  <c r="AD385" i="16"/>
  <c r="AJ385" i="16"/>
  <c r="AD393" i="16"/>
  <c r="AK393" i="16" s="1"/>
  <c r="AJ393" i="16"/>
  <c r="AJ397" i="16"/>
  <c r="AD397" i="16"/>
  <c r="AK397" i="16" s="1"/>
  <c r="AD487" i="16"/>
  <c r="AK487" i="16" s="1"/>
  <c r="AJ487" i="16"/>
  <c r="H12" i="6"/>
  <c r="AE13" i="6" s="1"/>
  <c r="V11" i="16"/>
  <c r="AF436" i="14"/>
  <c r="AM436" i="14" s="1"/>
  <c r="AD75" i="13"/>
  <c r="AK75" i="13" s="1"/>
  <c r="AJ170" i="6"/>
  <c r="AJ272" i="6"/>
  <c r="AJ148" i="6"/>
  <c r="AD148" i="6"/>
  <c r="AK148" i="6" s="1"/>
  <c r="AD189" i="6"/>
  <c r="AK189" i="6" s="1"/>
  <c r="AJ189" i="6"/>
  <c r="AD193" i="6"/>
  <c r="AK193" i="6" s="1"/>
  <c r="AJ193" i="6"/>
  <c r="AD201" i="6"/>
  <c r="AK201" i="6" s="1"/>
  <c r="AJ201" i="6"/>
  <c r="AJ301" i="11"/>
  <c r="AD301" i="11"/>
  <c r="AK301" i="11" s="1"/>
  <c r="AD317" i="11"/>
  <c r="AK317" i="11" s="1"/>
  <c r="AJ317" i="11"/>
  <c r="AD333" i="11"/>
  <c r="AJ333" i="11"/>
  <c r="AJ430" i="15"/>
  <c r="AD430" i="15"/>
  <c r="AD434" i="15"/>
  <c r="AJ434" i="15"/>
  <c r="AJ82" i="16"/>
  <c r="AD82" i="16"/>
  <c r="AJ90" i="16"/>
  <c r="AD90" i="16"/>
  <c r="AK90" i="16" s="1"/>
  <c r="AD395" i="15"/>
  <c r="AK395" i="15" s="1"/>
  <c r="AJ395" i="15"/>
  <c r="AJ243" i="16"/>
  <c r="AD243" i="16"/>
  <c r="AK243" i="16" s="1"/>
  <c r="L12" i="16"/>
  <c r="AU12" i="16" s="1"/>
  <c r="AL271" i="14"/>
  <c r="AJ72" i="13"/>
  <c r="AD268" i="6"/>
  <c r="AK268" i="6" s="1"/>
  <c r="AJ387" i="15"/>
  <c r="AD16" i="15"/>
  <c r="AK16" i="15" s="1"/>
  <c r="AD137" i="16"/>
  <c r="AF432" i="14"/>
  <c r="AM432" i="14" s="1"/>
  <c r="AD71" i="13"/>
  <c r="AK71" i="13" s="1"/>
  <c r="AJ36" i="6"/>
  <c r="AD118" i="6"/>
  <c r="AK118" i="6" s="1"/>
  <c r="AJ118" i="6"/>
  <c r="AD126" i="6"/>
  <c r="AK126" i="6" s="1"/>
  <c r="AJ126" i="6"/>
  <c r="AJ233" i="6"/>
  <c r="AD233" i="6"/>
  <c r="AK233" i="6" s="1"/>
  <c r="AD69" i="11"/>
  <c r="AK69" i="11" s="1"/>
  <c r="AJ69" i="11"/>
  <c r="AJ89" i="11"/>
  <c r="AD89" i="11"/>
  <c r="AK89" i="11" s="1"/>
  <c r="AD52" i="15"/>
  <c r="AK52" i="15" s="1"/>
  <c r="AJ52" i="15"/>
  <c r="AJ158" i="15"/>
  <c r="AD158" i="15"/>
  <c r="AJ72" i="16"/>
  <c r="AD72" i="16"/>
  <c r="AK72" i="16" s="1"/>
  <c r="AJ200" i="16"/>
  <c r="AD200" i="16"/>
  <c r="AD204" i="16"/>
  <c r="AK204" i="16" s="1"/>
  <c r="AJ204" i="16"/>
  <c r="AD208" i="16"/>
  <c r="AK208" i="16" s="1"/>
  <c r="AJ208" i="16"/>
  <c r="AD339" i="16"/>
  <c r="AJ339" i="16"/>
  <c r="AD478" i="16"/>
  <c r="AJ478" i="16"/>
  <c r="AE12" i="16"/>
  <c r="AL441" i="14"/>
  <c r="AJ68" i="13"/>
  <c r="AD21" i="16"/>
  <c r="AJ129" i="16"/>
  <c r="AJ208" i="6"/>
  <c r="AD208" i="6"/>
  <c r="AK208" i="6" s="1"/>
  <c r="AD212" i="6"/>
  <c r="AK212" i="6" s="1"/>
  <c r="AJ212" i="6"/>
  <c r="AJ216" i="6"/>
  <c r="AD216" i="6"/>
  <c r="AK216" i="6" s="1"/>
  <c r="AD257" i="6"/>
  <c r="AJ257" i="6"/>
  <c r="AJ434" i="6"/>
  <c r="AD434" i="6"/>
  <c r="AK434" i="6" s="1"/>
  <c r="AJ454" i="6"/>
  <c r="AD454" i="6"/>
  <c r="AK454" i="6" s="1"/>
  <c r="AD458" i="6"/>
  <c r="AK458" i="6" s="1"/>
  <c r="AJ458" i="6"/>
  <c r="AJ478" i="6"/>
  <c r="AD478" i="6"/>
  <c r="AK478" i="6" s="1"/>
  <c r="AJ486" i="6"/>
  <c r="AD486" i="6"/>
  <c r="AK486" i="6" s="1"/>
  <c r="AJ498" i="6"/>
  <c r="AD498" i="6"/>
  <c r="AK498" i="6" s="1"/>
  <c r="AD35" i="15"/>
  <c r="AK35" i="15" s="1"/>
  <c r="AJ35" i="15"/>
  <c r="AD39" i="15"/>
  <c r="AJ39" i="15"/>
  <c r="AD294" i="15"/>
  <c r="AJ294" i="15"/>
  <c r="AJ191" i="16"/>
  <c r="AD191" i="16"/>
  <c r="AK191" i="16" s="1"/>
  <c r="AD302" i="16"/>
  <c r="AK302" i="16" s="1"/>
  <c r="AJ302" i="16"/>
  <c r="A18" i="15"/>
  <c r="A25" i="15" s="1"/>
  <c r="A32" i="15" s="1"/>
  <c r="A39" i="15" s="1"/>
  <c r="A46" i="15" s="1"/>
  <c r="A53" i="15" s="1"/>
  <c r="A60" i="15" s="1"/>
  <c r="A67" i="15" s="1"/>
  <c r="A74" i="15" s="1"/>
  <c r="A81" i="15" s="1"/>
  <c r="A88" i="15" s="1"/>
  <c r="A95" i="15" s="1"/>
  <c r="A102" i="15" s="1"/>
  <c r="A109" i="15" s="1"/>
  <c r="A116" i="15" s="1"/>
  <c r="A123" i="15" s="1"/>
  <c r="A130" i="15" s="1"/>
  <c r="A137" i="15" s="1"/>
  <c r="A144" i="15" s="1"/>
  <c r="A151" i="15" s="1"/>
  <c r="A158" i="15" s="1"/>
  <c r="A165" i="15" s="1"/>
  <c r="A172" i="15" s="1"/>
  <c r="A179" i="15" s="1"/>
  <c r="A186" i="15" s="1"/>
  <c r="A193" i="15" s="1"/>
  <c r="A200" i="15" s="1"/>
  <c r="A207" i="15" s="1"/>
  <c r="A214" i="15" s="1"/>
  <c r="A221" i="15" s="1"/>
  <c r="A228" i="15" s="1"/>
  <c r="A235" i="15" s="1"/>
  <c r="A242" i="15" s="1"/>
  <c r="A249" i="15" s="1"/>
  <c r="A256" i="15" s="1"/>
  <c r="A263" i="15" s="1"/>
  <c r="A270" i="15" s="1"/>
  <c r="A277" i="15" s="1"/>
  <c r="A284" i="15" s="1"/>
  <c r="A291" i="15" s="1"/>
  <c r="A298" i="15" s="1"/>
  <c r="A305" i="15" s="1"/>
  <c r="A312" i="15" s="1"/>
  <c r="A319" i="15" s="1"/>
  <c r="A326" i="15" s="1"/>
  <c r="A333" i="15" s="1"/>
  <c r="A340" i="15" s="1"/>
  <c r="A347" i="15" s="1"/>
  <c r="A354" i="15" s="1"/>
  <c r="A361" i="15" s="1"/>
  <c r="A368" i="15" s="1"/>
  <c r="A375" i="15" s="1"/>
  <c r="A382" i="15" s="1"/>
  <c r="A389" i="15" s="1"/>
  <c r="A396" i="15" s="1"/>
  <c r="A403" i="15" s="1"/>
  <c r="A410" i="15" s="1"/>
  <c r="A417" i="15" s="1"/>
  <c r="A424" i="15" s="1"/>
  <c r="A431" i="15" s="1"/>
  <c r="A438" i="15" s="1"/>
  <c r="A445" i="15" s="1"/>
  <c r="A452" i="15" s="1"/>
  <c r="A459" i="15" s="1"/>
  <c r="A466" i="15" s="1"/>
  <c r="A473" i="15" s="1"/>
  <c r="A480" i="15" s="1"/>
  <c r="A487" i="15" s="1"/>
  <c r="A494" i="15" s="1"/>
  <c r="A12" i="15"/>
  <c r="AD391" i="15"/>
  <c r="AK391" i="15" s="1"/>
  <c r="AJ391" i="15"/>
  <c r="AD239" i="16"/>
  <c r="AJ239" i="16"/>
  <c r="AD77" i="13"/>
  <c r="AK77" i="13" s="1"/>
  <c r="AD69" i="13"/>
  <c r="AK69" i="13" s="1"/>
  <c r="AJ41" i="6"/>
  <c r="AD41" i="6"/>
  <c r="AK41" i="6" s="1"/>
  <c r="AJ57" i="6"/>
  <c r="AD57" i="6"/>
  <c r="AK57" i="6" s="1"/>
  <c r="AD85" i="6"/>
  <c r="AK85" i="6" s="1"/>
  <c r="AJ85" i="6"/>
  <c r="AJ89" i="6"/>
  <c r="AD89" i="6"/>
  <c r="AK89" i="6" s="1"/>
  <c r="AJ105" i="6"/>
  <c r="AD105" i="6"/>
  <c r="AJ260" i="15"/>
  <c r="AD260" i="15"/>
  <c r="AJ404" i="15"/>
  <c r="AD404" i="15"/>
  <c r="AK404" i="15" s="1"/>
  <c r="AD486" i="15"/>
  <c r="AK486" i="15" s="1"/>
  <c r="AJ486" i="15"/>
  <c r="AD174" i="16"/>
  <c r="AJ174" i="16"/>
  <c r="AJ186" i="16"/>
  <c r="AD186" i="16"/>
  <c r="AK186" i="16" s="1"/>
  <c r="AJ252" i="16"/>
  <c r="AD252" i="16"/>
  <c r="AK252" i="16" s="1"/>
  <c r="AJ256" i="16"/>
  <c r="AD256" i="16"/>
  <c r="AK256" i="16" s="1"/>
  <c r="AJ260" i="16"/>
  <c r="AD260" i="16"/>
  <c r="AK260" i="16" s="1"/>
  <c r="AJ273" i="16"/>
  <c r="AD273" i="16"/>
  <c r="AK273" i="16" s="1"/>
  <c r="AD289" i="16"/>
  <c r="AK289" i="16" s="1"/>
  <c r="AJ289" i="16"/>
  <c r="AL362" i="14"/>
  <c r="AD124" i="16"/>
  <c r="AD216" i="13"/>
  <c r="AK216" i="13" s="1"/>
  <c r="AD62" i="15"/>
  <c r="AJ172" i="16"/>
  <c r="AJ400" i="16"/>
  <c r="AD485" i="16"/>
  <c r="AK485" i="16" s="1"/>
  <c r="AD92" i="15"/>
  <c r="AK92" i="15" s="1"/>
  <c r="AL366" i="14"/>
  <c r="AJ102" i="15"/>
  <c r="AK398" i="15"/>
  <c r="AK410" i="15"/>
  <c r="AK48" i="16"/>
  <c r="AK311" i="16"/>
  <c r="AK418" i="16"/>
  <c r="AK75" i="16"/>
  <c r="AK206" i="6"/>
  <c r="AK364" i="6"/>
  <c r="AK301" i="15"/>
  <c r="AJ441" i="6"/>
  <c r="AD441" i="6"/>
  <c r="AD445" i="6"/>
  <c r="AK445" i="6" s="1"/>
  <c r="AJ445" i="6"/>
  <c r="AL121" i="14"/>
  <c r="AF121" i="14"/>
  <c r="AL125" i="14"/>
  <c r="AF125" i="14"/>
  <c r="AF129" i="14"/>
  <c r="AM129" i="14" s="1"/>
  <c r="AL129" i="14"/>
  <c r="AL133" i="14"/>
  <c r="AF133" i="14"/>
  <c r="AM133" i="14" s="1"/>
  <c r="AF343" i="14"/>
  <c r="AL343" i="14"/>
  <c r="AM407" i="14"/>
  <c r="AF493" i="14"/>
  <c r="AL493" i="14"/>
  <c r="AF497" i="14"/>
  <c r="AM497" i="14" s="1"/>
  <c r="AL497" i="14"/>
  <c r="AD30" i="15"/>
  <c r="AJ30" i="15"/>
  <c r="AK82" i="15"/>
  <c r="AJ99" i="15"/>
  <c r="AD99" i="15"/>
  <c r="AK99" i="15" s="1"/>
  <c r="AJ103" i="15"/>
  <c r="AD103" i="15"/>
  <c r="AD146" i="15"/>
  <c r="AJ146" i="15"/>
  <c r="AD290" i="15"/>
  <c r="AJ290" i="15"/>
  <c r="AD303" i="15"/>
  <c r="AK303" i="15" s="1"/>
  <c r="AJ303" i="15"/>
  <c r="AD409" i="15"/>
  <c r="AJ409" i="15"/>
  <c r="AD413" i="15"/>
  <c r="AK413" i="15" s="1"/>
  <c r="AJ413" i="15"/>
  <c r="AK17" i="16"/>
  <c r="AK82" i="16"/>
  <c r="AD269" i="16"/>
  <c r="AK269" i="16" s="1"/>
  <c r="AJ269" i="16"/>
  <c r="AD319" i="16"/>
  <c r="AK319" i="16" s="1"/>
  <c r="AJ319" i="16"/>
  <c r="AK261" i="16"/>
  <c r="AK333" i="13"/>
  <c r="AK498" i="15"/>
  <c r="AK381" i="15"/>
  <c r="AK317" i="15"/>
  <c r="AD496" i="13"/>
  <c r="AJ496" i="13"/>
  <c r="AD497" i="13"/>
  <c r="AK497" i="13" s="1"/>
  <c r="AJ497" i="13"/>
  <c r="AK129" i="6"/>
  <c r="AD120" i="11"/>
  <c r="AK120" i="11" s="1"/>
  <c r="AJ120" i="11"/>
  <c r="AD132" i="11"/>
  <c r="AK132" i="11" s="1"/>
  <c r="AJ132" i="11"/>
  <c r="AJ136" i="11"/>
  <c r="AD136" i="11"/>
  <c r="AK136" i="11" s="1"/>
  <c r="AD140" i="11"/>
  <c r="AK140" i="11" s="1"/>
  <c r="AJ140" i="11"/>
  <c r="AJ169" i="11"/>
  <c r="AD169" i="11"/>
  <c r="AJ173" i="11"/>
  <c r="AD173" i="11"/>
  <c r="AK173" i="11" s="1"/>
  <c r="AD182" i="11"/>
  <c r="V532" i="11" s="1"/>
  <c r="AA532" i="11" s="1"/>
  <c r="AJ182" i="11"/>
  <c r="AJ186" i="11"/>
  <c r="AD186" i="11"/>
  <c r="AD211" i="11"/>
  <c r="AK211" i="11" s="1"/>
  <c r="AJ211" i="11"/>
  <c r="AJ219" i="11"/>
  <c r="AD219" i="11"/>
  <c r="AK219" i="11" s="1"/>
  <c r="AJ223" i="11"/>
  <c r="AD223" i="11"/>
  <c r="AK223" i="11" s="1"/>
  <c r="AD235" i="11"/>
  <c r="AJ235" i="11"/>
  <c r="AJ280" i="11"/>
  <c r="AD280" i="11"/>
  <c r="AK280" i="11" s="1"/>
  <c r="AJ284" i="11"/>
  <c r="AD284" i="11"/>
  <c r="AJ288" i="11"/>
  <c r="AD288" i="11"/>
  <c r="AK288" i="11" s="1"/>
  <c r="AD337" i="11"/>
  <c r="AK337" i="11" s="1"/>
  <c r="AJ337" i="11"/>
  <c r="AD353" i="11"/>
  <c r="AK353" i="11" s="1"/>
  <c r="AJ353" i="11"/>
  <c r="AD361" i="11"/>
  <c r="AJ361" i="11"/>
  <c r="AD365" i="11"/>
  <c r="AK365" i="11" s="1"/>
  <c r="AJ365" i="11"/>
  <c r="AD369" i="11"/>
  <c r="AK369" i="11" s="1"/>
  <c r="AJ369" i="11"/>
  <c r="AJ373" i="11"/>
  <c r="AD373" i="11"/>
  <c r="AK373" i="11" s="1"/>
  <c r="AJ377" i="11"/>
  <c r="AD377" i="11"/>
  <c r="AK377" i="11" s="1"/>
  <c r="AJ385" i="11"/>
  <c r="AD385" i="11"/>
  <c r="AD397" i="11"/>
  <c r="AK397" i="11" s="1"/>
  <c r="AJ397" i="11"/>
  <c r="AJ413" i="11"/>
  <c r="AD413" i="11"/>
  <c r="AK413" i="11" s="1"/>
  <c r="AJ425" i="11"/>
  <c r="AD425" i="11"/>
  <c r="AK425" i="11" s="1"/>
  <c r="AJ429" i="11"/>
  <c r="AD429" i="11"/>
  <c r="AK429" i="11" s="1"/>
  <c r="AJ437" i="11"/>
  <c r="AD437" i="11"/>
  <c r="AK437" i="11" s="1"/>
  <c r="AD111" i="13"/>
  <c r="AK111" i="13" s="1"/>
  <c r="AJ111" i="13"/>
  <c r="AD112" i="13"/>
  <c r="AK112" i="13" s="1"/>
  <c r="AJ112" i="13"/>
  <c r="AJ113" i="13"/>
  <c r="AD113" i="13"/>
  <c r="AK113" i="13" s="1"/>
  <c r="AJ114" i="13"/>
  <c r="AD114" i="13"/>
  <c r="AK114" i="13" s="1"/>
  <c r="AD115" i="13"/>
  <c r="AK115" i="13" s="1"/>
  <c r="AJ115" i="13"/>
  <c r="AD116" i="13"/>
  <c r="AJ116" i="13"/>
  <c r="AD117" i="13"/>
  <c r="AK117" i="13" s="1"/>
  <c r="AJ117" i="13"/>
  <c r="AD118" i="13"/>
  <c r="AK118" i="13" s="1"/>
  <c r="AJ118" i="13"/>
  <c r="AD120" i="13"/>
  <c r="AK120" i="13" s="1"/>
  <c r="AJ120" i="13"/>
  <c r="AD121" i="13"/>
  <c r="AK121" i="13" s="1"/>
  <c r="AJ121" i="13"/>
  <c r="AD122" i="13"/>
  <c r="AK122" i="13" s="1"/>
  <c r="AJ122" i="13"/>
  <c r="AK123" i="13"/>
  <c r="AD232" i="13"/>
  <c r="AK232" i="13" s="1"/>
  <c r="AJ232" i="13"/>
  <c r="AJ234" i="13"/>
  <c r="AD234" i="13"/>
  <c r="AK234" i="13" s="1"/>
  <c r="AJ235" i="13"/>
  <c r="AD235" i="13"/>
  <c r="AJ236" i="13"/>
  <c r="AD236" i="13"/>
  <c r="AK236" i="13" s="1"/>
  <c r="AJ363" i="13"/>
  <c r="AD363" i="13"/>
  <c r="AK363" i="13" s="1"/>
  <c r="AJ364" i="13"/>
  <c r="AD364" i="13"/>
  <c r="AD365" i="13"/>
  <c r="AK365" i="13" s="1"/>
  <c r="AJ365" i="13"/>
  <c r="AJ366" i="13"/>
  <c r="AD366" i="13"/>
  <c r="AK366" i="13" s="1"/>
  <c r="AD367" i="13"/>
  <c r="AK367" i="13" s="1"/>
  <c r="AJ367" i="13"/>
  <c r="AJ368" i="13"/>
  <c r="AD368" i="13"/>
  <c r="AJ369" i="13"/>
  <c r="AD369" i="13"/>
  <c r="AK369" i="13" s="1"/>
  <c r="AD370" i="13"/>
  <c r="AK370" i="13" s="1"/>
  <c r="AJ370" i="13"/>
  <c r="AD371" i="13"/>
  <c r="AJ371" i="13"/>
  <c r="AJ372" i="13"/>
  <c r="AD372" i="13"/>
  <c r="AK372" i="13" s="1"/>
  <c r="AK452" i="15"/>
  <c r="AK269" i="15"/>
  <c r="AK70" i="13"/>
  <c r="AK325" i="13"/>
  <c r="AK468" i="6"/>
  <c r="AJ23" i="6"/>
  <c r="AD23" i="6"/>
  <c r="AK23" i="6" s="1"/>
  <c r="AD88" i="6"/>
  <c r="AJ88" i="6"/>
  <c r="AJ92" i="6"/>
  <c r="AD92" i="6"/>
  <c r="AK92" i="6" s="1"/>
  <c r="AD96" i="6"/>
  <c r="AJ96" i="6"/>
  <c r="AD100" i="6"/>
  <c r="AK100" i="6" s="1"/>
  <c r="AJ100" i="6"/>
  <c r="AK445" i="15"/>
  <c r="AJ311" i="6"/>
  <c r="AD311" i="6"/>
  <c r="AK88" i="16"/>
  <c r="AM196" i="14"/>
  <c r="AK336" i="15"/>
  <c r="AK330" i="16"/>
  <c r="AK376" i="6"/>
  <c r="AK62" i="6"/>
  <c r="AK73" i="15"/>
  <c r="AK195" i="15"/>
  <c r="AK270" i="16"/>
  <c r="AK493" i="16"/>
  <c r="AM307" i="14"/>
  <c r="AK374" i="16"/>
  <c r="AK30" i="6"/>
  <c r="AK51" i="15"/>
  <c r="AK390" i="15"/>
  <c r="AK124" i="13"/>
  <c r="AK109" i="13"/>
  <c r="AM356" i="14"/>
  <c r="AK280" i="13"/>
  <c r="AK302" i="13"/>
  <c r="AK462" i="6"/>
  <c r="AK485" i="6"/>
  <c r="AK146" i="6"/>
  <c r="AK154" i="13"/>
  <c r="AK96" i="13"/>
  <c r="AK254" i="15"/>
  <c r="A16" i="13"/>
  <c r="A17" i="13" s="1"/>
  <c r="A24" i="13" s="1"/>
  <c r="A31" i="13" s="1"/>
  <c r="A38" i="13" s="1"/>
  <c r="A45" i="13" s="1"/>
  <c r="A52" i="13" s="1"/>
  <c r="A59" i="13" s="1"/>
  <c r="A66" i="13" s="1"/>
  <c r="A73" i="13" s="1"/>
  <c r="A80" i="13" s="1"/>
  <c r="A87" i="13" s="1"/>
  <c r="A94" i="13" s="1"/>
  <c r="A101" i="13" s="1"/>
  <c r="A108" i="13" s="1"/>
  <c r="A115" i="13" s="1"/>
  <c r="A122" i="13" s="1"/>
  <c r="A129" i="13" s="1"/>
  <c r="A136" i="13" s="1"/>
  <c r="A143" i="13" s="1"/>
  <c r="A150" i="13" s="1"/>
  <c r="A157" i="13" s="1"/>
  <c r="A164" i="13" s="1"/>
  <c r="A171" i="13" s="1"/>
  <c r="A178" i="13" s="1"/>
  <c r="A185" i="13" s="1"/>
  <c r="A192" i="13" s="1"/>
  <c r="A199" i="13" s="1"/>
  <c r="A206" i="13" s="1"/>
  <c r="A213" i="13" s="1"/>
  <c r="A220" i="13" s="1"/>
  <c r="A227" i="13" s="1"/>
  <c r="A234" i="13" s="1"/>
  <c r="A241" i="13" s="1"/>
  <c r="A248" i="13" s="1"/>
  <c r="A255" i="13" s="1"/>
  <c r="A262" i="13" s="1"/>
  <c r="A269" i="13" s="1"/>
  <c r="A276" i="13" s="1"/>
  <c r="A283" i="13" s="1"/>
  <c r="A290" i="13" s="1"/>
  <c r="A297" i="13" s="1"/>
  <c r="A304" i="13" s="1"/>
  <c r="A311" i="13" s="1"/>
  <c r="A318" i="13" s="1"/>
  <c r="A325" i="13" s="1"/>
  <c r="A332" i="13" s="1"/>
  <c r="A339" i="13" s="1"/>
  <c r="A346" i="13" s="1"/>
  <c r="A353" i="13" s="1"/>
  <c r="A360" i="13" s="1"/>
  <c r="A367" i="13" s="1"/>
  <c r="A374" i="13" s="1"/>
  <c r="A381" i="13" s="1"/>
  <c r="A388" i="13" s="1"/>
  <c r="A395" i="13" s="1"/>
  <c r="A402" i="13" s="1"/>
  <c r="A409" i="13" s="1"/>
  <c r="A416" i="13" s="1"/>
  <c r="A423" i="13" s="1"/>
  <c r="A430" i="13" s="1"/>
  <c r="A437" i="13" s="1"/>
  <c r="A444" i="13" s="1"/>
  <c r="A451" i="13" s="1"/>
  <c r="A458" i="13" s="1"/>
  <c r="A465" i="13" s="1"/>
  <c r="A472" i="13" s="1"/>
  <c r="A479" i="13" s="1"/>
  <c r="A486" i="13" s="1"/>
  <c r="A493" i="13" s="1"/>
  <c r="A500" i="13" s="1"/>
  <c r="A22" i="13"/>
  <c r="A29" i="13" s="1"/>
  <c r="A36" i="13" s="1"/>
  <c r="A43" i="13" s="1"/>
  <c r="A50" i="13" s="1"/>
  <c r="A57" i="13" s="1"/>
  <c r="A64" i="13" s="1"/>
  <c r="A71" i="13" s="1"/>
  <c r="A78" i="13" s="1"/>
  <c r="A85" i="13" s="1"/>
  <c r="A92" i="13" s="1"/>
  <c r="A99" i="13" s="1"/>
  <c r="A106" i="13" s="1"/>
  <c r="A113" i="13" s="1"/>
  <c r="A120" i="13" s="1"/>
  <c r="A127" i="13" s="1"/>
  <c r="A134" i="13" s="1"/>
  <c r="A141" i="13" s="1"/>
  <c r="A148" i="13" s="1"/>
  <c r="A155" i="13" s="1"/>
  <c r="A162" i="13" s="1"/>
  <c r="A169" i="13" s="1"/>
  <c r="A176" i="13" s="1"/>
  <c r="A183" i="13" s="1"/>
  <c r="A190" i="13" s="1"/>
  <c r="A197" i="13" s="1"/>
  <c r="A204" i="13" s="1"/>
  <c r="A211" i="13" s="1"/>
  <c r="A218" i="13" s="1"/>
  <c r="A225" i="13" s="1"/>
  <c r="A232" i="13" s="1"/>
  <c r="A239" i="13" s="1"/>
  <c r="A246" i="13" s="1"/>
  <c r="A253" i="13" s="1"/>
  <c r="A260" i="13" s="1"/>
  <c r="A267" i="13" s="1"/>
  <c r="A274" i="13" s="1"/>
  <c r="A281" i="13" s="1"/>
  <c r="A288" i="13" s="1"/>
  <c r="A295" i="13" s="1"/>
  <c r="A302" i="13" s="1"/>
  <c r="A309" i="13" s="1"/>
  <c r="A316" i="13" s="1"/>
  <c r="A323" i="13" s="1"/>
  <c r="A330" i="13" s="1"/>
  <c r="A337" i="13" s="1"/>
  <c r="A344" i="13" s="1"/>
  <c r="A351" i="13" s="1"/>
  <c r="A358" i="13" s="1"/>
  <c r="A365" i="13" s="1"/>
  <c r="A372" i="13" s="1"/>
  <c r="A379" i="13" s="1"/>
  <c r="A386" i="13" s="1"/>
  <c r="A393" i="13" s="1"/>
  <c r="A400" i="13" s="1"/>
  <c r="A407" i="13" s="1"/>
  <c r="A414" i="13" s="1"/>
  <c r="A421" i="13" s="1"/>
  <c r="A428" i="13" s="1"/>
  <c r="A435" i="13" s="1"/>
  <c r="A442" i="13" s="1"/>
  <c r="A449" i="13" s="1"/>
  <c r="A456" i="13" s="1"/>
  <c r="A463" i="13" s="1"/>
  <c r="A470" i="13" s="1"/>
  <c r="A477" i="13" s="1"/>
  <c r="A484" i="13" s="1"/>
  <c r="A491" i="13" s="1"/>
  <c r="A498" i="13" s="1"/>
  <c r="AM431" i="14"/>
  <c r="AM11" i="14"/>
  <c r="AK398" i="13"/>
  <c r="AK285" i="13"/>
  <c r="AK283" i="6"/>
  <c r="AK368" i="15"/>
  <c r="B18" i="6"/>
  <c r="B19" i="6" s="1"/>
  <c r="B20" i="6" s="1"/>
  <c r="B21" i="6" s="1"/>
  <c r="B22" i="6" s="1"/>
  <c r="B23" i="6" s="1"/>
  <c r="B24" i="6" s="1"/>
  <c r="AM462" i="14"/>
  <c r="AU11" i="13"/>
  <c r="AJ407" i="6"/>
  <c r="AD43" i="6"/>
  <c r="AK43" i="6" s="1"/>
  <c r="AJ43" i="6"/>
  <c r="AD155" i="6"/>
  <c r="AJ155" i="6"/>
  <c r="AK194" i="6"/>
  <c r="AD236" i="6"/>
  <c r="AJ236" i="6"/>
  <c r="AJ384" i="6"/>
  <c r="AD384" i="6"/>
  <c r="AK384" i="6" s="1"/>
  <c r="AD172" i="6"/>
  <c r="AK172" i="6" s="1"/>
  <c r="AJ172" i="6"/>
  <c r="AJ493" i="6"/>
  <c r="AD493" i="6"/>
  <c r="AD214" i="11"/>
  <c r="AJ214" i="11"/>
  <c r="AD279" i="11"/>
  <c r="AK279" i="11" s="1"/>
  <c r="AJ279" i="11"/>
  <c r="AD376" i="16"/>
  <c r="AJ376" i="16"/>
  <c r="AJ439" i="16"/>
  <c r="AD439" i="16"/>
  <c r="AD443" i="16"/>
  <c r="AK443" i="16" s="1"/>
  <c r="AJ443" i="16"/>
  <c r="AD21" i="6"/>
  <c r="AJ21" i="6"/>
  <c r="AD184" i="6"/>
  <c r="AK184" i="6" s="1"/>
  <c r="AJ184" i="6"/>
  <c r="AJ140" i="15"/>
  <c r="AD140" i="15"/>
  <c r="AK140" i="15" s="1"/>
  <c r="AD71" i="16"/>
  <c r="AJ71" i="16"/>
  <c r="AJ103" i="16"/>
  <c r="AD103" i="16"/>
  <c r="AK103" i="16" s="1"/>
  <c r="AD355" i="16"/>
  <c r="AJ355" i="16"/>
  <c r="AD192" i="13"/>
  <c r="AJ192" i="13"/>
  <c r="AD62" i="16"/>
  <c r="AJ62" i="16"/>
  <c r="AJ164" i="16"/>
  <c r="AD164" i="16"/>
  <c r="AK164" i="16" s="1"/>
  <c r="AJ110" i="6"/>
  <c r="AD110" i="6"/>
  <c r="AJ114" i="6"/>
  <c r="AJ42" i="11"/>
  <c r="AD42" i="11"/>
  <c r="AK42" i="11" s="1"/>
  <c r="AJ483" i="11"/>
  <c r="AD483" i="11"/>
  <c r="AK483" i="11" s="1"/>
  <c r="AD200" i="13"/>
  <c r="AJ200" i="13"/>
  <c r="AM270" i="14"/>
  <c r="AD180" i="6"/>
  <c r="AD427" i="6"/>
  <c r="AJ93" i="6"/>
  <c r="AD93" i="6"/>
  <c r="AK93" i="6" s="1"/>
  <c r="AJ324" i="6"/>
  <c r="AD324" i="6"/>
  <c r="AK324" i="6" s="1"/>
  <c r="AD332" i="6"/>
  <c r="AJ332" i="6"/>
  <c r="AD147" i="16"/>
  <c r="AJ147" i="16"/>
  <c r="AD151" i="16"/>
  <c r="AJ151" i="16"/>
  <c r="AJ484" i="16"/>
  <c r="AD484" i="16"/>
  <c r="AD56" i="6"/>
  <c r="AK56" i="6" s="1"/>
  <c r="AJ56" i="6"/>
  <c r="AD195" i="6"/>
  <c r="AK195" i="6" s="1"/>
  <c r="AJ195" i="6"/>
  <c r="AD309" i="11"/>
  <c r="AK309" i="11" s="1"/>
  <c r="AJ309" i="11"/>
  <c r="AJ36" i="15"/>
  <c r="AD36" i="15"/>
  <c r="AJ83" i="16"/>
  <c r="AD83" i="16"/>
  <c r="AK83" i="16" s="1"/>
  <c r="AD394" i="16"/>
  <c r="AJ394" i="16"/>
  <c r="AJ309" i="16"/>
  <c r="AJ74" i="6"/>
  <c r="AD90" i="11"/>
  <c r="AK90" i="11" s="1"/>
  <c r="AD376" i="11"/>
  <c r="AK376" i="11" s="1"/>
  <c r="AJ468" i="16"/>
  <c r="AD24" i="6"/>
  <c r="AK24" i="6" s="1"/>
  <c r="AJ99" i="13"/>
  <c r="AJ244" i="16"/>
  <c r="AJ298" i="16"/>
  <c r="AD304" i="16"/>
  <c r="AD135" i="16"/>
  <c r="AK135" i="16" s="1"/>
  <c r="H13" i="16"/>
  <c r="AK426" i="13"/>
  <c r="AM419" i="14"/>
  <c r="AM495" i="14"/>
  <c r="AK446" i="13"/>
  <c r="AK297" i="13"/>
  <c r="AM454" i="14"/>
  <c r="AM148" i="14"/>
  <c r="AM110" i="14"/>
  <c r="AK43" i="13"/>
  <c r="AM49" i="14"/>
  <c r="V12" i="16"/>
  <c r="AJ348" i="15"/>
  <c r="AD348" i="15"/>
  <c r="AJ264" i="16"/>
  <c r="AD264" i="16"/>
  <c r="AJ397" i="6"/>
  <c r="AD397" i="6"/>
  <c r="AJ421" i="6"/>
  <c r="AD421" i="6"/>
  <c r="AK421" i="6" s="1"/>
  <c r="AD219" i="13"/>
  <c r="AJ219" i="13"/>
  <c r="G11" i="6"/>
  <c r="AJ84" i="6"/>
  <c r="AD84" i="6"/>
  <c r="AK84" i="6" s="1"/>
  <c r="AD371" i="6"/>
  <c r="AJ371" i="6"/>
  <c r="AJ444" i="13"/>
  <c r="AD444" i="13"/>
  <c r="AD16" i="11"/>
  <c r="AJ16" i="11"/>
  <c r="AJ41" i="11"/>
  <c r="AJ310" i="11"/>
  <c r="AJ44" i="16"/>
  <c r="AD44" i="16"/>
  <c r="AJ317" i="16"/>
  <c r="AD317" i="16"/>
  <c r="AJ178" i="11"/>
  <c r="AJ232" i="16"/>
  <c r="AJ81" i="16"/>
  <c r="AD432" i="16"/>
  <c r="AK432" i="16" s="1"/>
  <c r="AD447" i="16"/>
  <c r="AD320" i="15"/>
  <c r="AD183" i="16"/>
  <c r="B46" i="15"/>
  <c r="B47" i="15" s="1"/>
  <c r="B48" i="15" s="1"/>
  <c r="B49" i="15" s="1"/>
  <c r="B50" i="15" s="1"/>
  <c r="B51" i="15" s="1"/>
  <c r="B52" i="15" s="1"/>
  <c r="B67" i="14"/>
  <c r="B68" i="14" s="1"/>
  <c r="B69" i="14" s="1"/>
  <c r="B70" i="14" s="1"/>
  <c r="B71" i="14" s="1"/>
  <c r="B72" i="14" s="1"/>
  <c r="B73" i="14" s="1"/>
  <c r="AM137" i="14"/>
  <c r="AM62" i="14"/>
  <c r="AK477" i="13"/>
  <c r="AM335" i="14"/>
  <c r="AM244" i="14"/>
  <c r="AK432" i="13"/>
  <c r="AK393" i="6"/>
  <c r="B18" i="13"/>
  <c r="B19" i="13" s="1"/>
  <c r="B20" i="13" s="1"/>
  <c r="B21" i="13" s="1"/>
  <c r="B22" i="13" s="1"/>
  <c r="B23" i="13" s="1"/>
  <c r="B24" i="13" s="1"/>
  <c r="G13" i="15"/>
  <c r="J13" i="15"/>
  <c r="I13" i="15"/>
  <c r="AK230" i="13"/>
  <c r="AK405" i="13"/>
  <c r="AK493" i="13"/>
  <c r="AK142" i="15"/>
  <c r="AK343" i="16"/>
  <c r="AM477" i="14"/>
  <c r="AK94" i="13"/>
  <c r="AK431" i="6"/>
  <c r="AU12" i="6"/>
  <c r="AK11" i="6"/>
  <c r="AJ37" i="6"/>
  <c r="AD37" i="6"/>
  <c r="AD173" i="6"/>
  <c r="AJ173" i="6"/>
  <c r="AJ319" i="6"/>
  <c r="AD319" i="6"/>
  <c r="AJ323" i="6"/>
  <c r="AD323" i="6"/>
  <c r="AK323" i="6" s="1"/>
  <c r="AD342" i="6"/>
  <c r="AJ342" i="6"/>
  <c r="AD356" i="6"/>
  <c r="AK356" i="6" s="1"/>
  <c r="AJ356" i="6"/>
  <c r="AJ37" i="11"/>
  <c r="AD295" i="11"/>
  <c r="AK295" i="11" s="1"/>
  <c r="AJ295" i="11"/>
  <c r="AD423" i="6"/>
  <c r="AJ423" i="6"/>
  <c r="AJ299" i="11"/>
  <c r="AD299" i="11"/>
  <c r="V549" i="11" s="1"/>
  <c r="AA549" i="11" s="1"/>
  <c r="AJ407" i="11"/>
  <c r="AD407" i="11"/>
  <c r="AK407" i="11" s="1"/>
  <c r="V11" i="15"/>
  <c r="AD40" i="6"/>
  <c r="AJ40" i="6"/>
  <c r="AD53" i="6"/>
  <c r="AD75" i="6"/>
  <c r="AJ75" i="6"/>
  <c r="AJ279" i="6"/>
  <c r="AJ303" i="6"/>
  <c r="AD303" i="6"/>
  <c r="AD355" i="6"/>
  <c r="AJ355" i="6"/>
  <c r="AJ121" i="11"/>
  <c r="AD121" i="11"/>
  <c r="AK121" i="11" s="1"/>
  <c r="AJ129" i="11"/>
  <c r="AJ181" i="11"/>
  <c r="AJ285" i="11"/>
  <c r="AD285" i="11"/>
  <c r="AK285" i="11" s="1"/>
  <c r="AJ455" i="11"/>
  <c r="AD455" i="11"/>
  <c r="AK455" i="11" s="1"/>
  <c r="L11" i="6"/>
  <c r="K11" i="6"/>
  <c r="AJ227" i="6"/>
  <c r="AD383" i="6"/>
  <c r="AJ383" i="6"/>
  <c r="AD243" i="11"/>
  <c r="AK243" i="11" s="1"/>
  <c r="AJ243" i="11"/>
  <c r="AJ247" i="11"/>
  <c r="AD247" i="11"/>
  <c r="AK247" i="11" s="1"/>
  <c r="AD260" i="11"/>
  <c r="AK260" i="11" s="1"/>
  <c r="AJ260" i="11"/>
  <c r="AU11" i="16"/>
  <c r="AJ67" i="6"/>
  <c r="AD67" i="6"/>
  <c r="AD247" i="6"/>
  <c r="AJ247" i="6"/>
  <c r="AD265" i="6"/>
  <c r="AJ265" i="6"/>
  <c r="AD312" i="6"/>
  <c r="AD436" i="6"/>
  <c r="AK436" i="6" s="1"/>
  <c r="AJ436" i="6"/>
  <c r="AD157" i="11"/>
  <c r="AK157" i="11" s="1"/>
  <c r="AJ157" i="11"/>
  <c r="AD340" i="11"/>
  <c r="AJ340" i="11"/>
  <c r="AD449" i="6"/>
  <c r="AK449" i="6" s="1"/>
  <c r="AJ449" i="6"/>
  <c r="AD421" i="11"/>
  <c r="AK421" i="11" s="1"/>
  <c r="AJ421" i="11"/>
  <c r="AE11" i="13"/>
  <c r="AJ15" i="6"/>
  <c r="AD15" i="6"/>
  <c r="AK15" i="6" s="1"/>
  <c r="AD77" i="6"/>
  <c r="AK77" i="6" s="1"/>
  <c r="AJ77" i="6"/>
  <c r="AD121" i="6"/>
  <c r="AJ121" i="6"/>
  <c r="AD232" i="6"/>
  <c r="AJ232" i="6"/>
  <c r="AJ310" i="6"/>
  <c r="AJ496" i="6"/>
  <c r="AJ469" i="11"/>
  <c r="AD469" i="11"/>
  <c r="AK469" i="11" s="1"/>
  <c r="AD489" i="11"/>
  <c r="AK489" i="11" s="1"/>
  <c r="AJ489" i="11"/>
  <c r="AJ493" i="11"/>
  <c r="AD493" i="11"/>
  <c r="AK493" i="11" s="1"/>
  <c r="AD81" i="6"/>
  <c r="AJ81" i="6"/>
  <c r="AD169" i="6"/>
  <c r="AJ169" i="6"/>
  <c r="AD315" i="6"/>
  <c r="AK315" i="6" s="1"/>
  <c r="AJ315" i="6"/>
  <c r="AD448" i="6"/>
  <c r="AJ448" i="6"/>
  <c r="AD412" i="11"/>
  <c r="AK412" i="11" s="1"/>
  <c r="AJ412" i="11"/>
  <c r="AD110" i="11"/>
  <c r="AK110" i="11" s="1"/>
  <c r="AD155" i="11"/>
  <c r="AK155" i="11" s="1"/>
  <c r="AJ198" i="11"/>
  <c r="AJ149" i="11"/>
  <c r="AD78" i="11"/>
  <c r="AK78" i="11" s="1"/>
  <c r="AJ440" i="11"/>
  <c r="AD215" i="11"/>
  <c r="AK215" i="11" s="1"/>
  <c r="AD239" i="11"/>
  <c r="AK239" i="11" s="1"/>
  <c r="AJ161" i="16"/>
  <c r="AD161" i="16"/>
  <c r="AD413" i="16"/>
  <c r="AK413" i="16" s="1"/>
  <c r="AJ413" i="16"/>
  <c r="AJ193" i="16"/>
  <c r="AD193" i="16"/>
  <c r="AJ456" i="16"/>
  <c r="AJ492" i="16"/>
  <c r="AD212" i="16"/>
  <c r="AJ212" i="16"/>
  <c r="AD109" i="16"/>
  <c r="AD217" i="16"/>
  <c r="AD323" i="16"/>
  <c r="AD402" i="16"/>
  <c r="AJ402" i="16"/>
  <c r="AD498" i="16"/>
  <c r="AJ498" i="16"/>
  <c r="AJ22" i="16"/>
  <c r="AD108" i="16"/>
  <c r="AD361" i="16"/>
  <c r="AJ361" i="16"/>
  <c r="AJ201" i="16"/>
  <c r="AJ444" i="16"/>
  <c r="AJ410" i="16"/>
  <c r="AD410" i="16"/>
  <c r="AD436" i="16"/>
  <c r="AJ436" i="16"/>
  <c r="AW13" i="14"/>
  <c r="AU12" i="11"/>
  <c r="AX492" i="14"/>
  <c r="AX468" i="14"/>
  <c r="AX404" i="14"/>
  <c r="AX220" i="14"/>
  <c r="AX76" i="14"/>
  <c r="AX484" i="14"/>
  <c r="AX356" i="14"/>
  <c r="AX348" i="14"/>
  <c r="AX324" i="14"/>
  <c r="AX292" i="14"/>
  <c r="AX268" i="14"/>
  <c r="AX260" i="14"/>
  <c r="AX228" i="14"/>
  <c r="AX196" i="14"/>
  <c r="AX172" i="14"/>
  <c r="AX140" i="14"/>
  <c r="AX116" i="14"/>
  <c r="AX476" i="14"/>
  <c r="AX491" i="14"/>
  <c r="AX427" i="14"/>
  <c r="AX395" i="14"/>
  <c r="AX363" i="14"/>
  <c r="AX347" i="14"/>
  <c r="AX315" i="14"/>
  <c r="AX291" i="14"/>
  <c r="AX195" i="14"/>
  <c r="AX171" i="14"/>
  <c r="AX139" i="14"/>
  <c r="AX83" i="14"/>
  <c r="AX316" i="14"/>
  <c r="AX420" i="14"/>
  <c r="AX372" i="14"/>
  <c r="AX204" i="14"/>
  <c r="AX148" i="14"/>
  <c r="AX92" i="14"/>
  <c r="AX68" i="14"/>
  <c r="AX411" i="14"/>
  <c r="AX227" i="14"/>
  <c r="AX115" i="14"/>
  <c r="AX459" i="14"/>
  <c r="AX387" i="14"/>
  <c r="AX355" i="14"/>
  <c r="AX331" i="14"/>
  <c r="AX299" i="14"/>
  <c r="AX275" i="14"/>
  <c r="AX235" i="14"/>
  <c r="AX203" i="14"/>
  <c r="AX179" i="14"/>
  <c r="AX147" i="14"/>
  <c r="AX123" i="14"/>
  <c r="AX75" i="14"/>
  <c r="AX451" i="14"/>
  <c r="AX403" i="14"/>
  <c r="AX467" i="14"/>
  <c r="AX435" i="14"/>
  <c r="AX419" i="14"/>
  <c r="AX379" i="14"/>
  <c r="AX307" i="14"/>
  <c r="AX283" i="14"/>
  <c r="AX259" i="14"/>
  <c r="AX251" i="14"/>
  <c r="AX475" i="14"/>
  <c r="AX339" i="14"/>
  <c r="AX243" i="14"/>
  <c r="AX219" i="14"/>
  <c r="AX187" i="14"/>
  <c r="AX163" i="14"/>
  <c r="AX131" i="14"/>
  <c r="AX107" i="14"/>
  <c r="AX499" i="14"/>
  <c r="AX323" i="14"/>
  <c r="AX267" i="14"/>
  <c r="AX67" i="14"/>
  <c r="AX483" i="14"/>
  <c r="AX443" i="14"/>
  <c r="AX371" i="14"/>
  <c r="AX211" i="14"/>
  <c r="AX155" i="14"/>
  <c r="AX99" i="14"/>
  <c r="AX91" i="14"/>
  <c r="AX500" i="14"/>
  <c r="AX396" i="14"/>
  <c r="AX437" i="14"/>
  <c r="AX381" i="14"/>
  <c r="AX357" i="14"/>
  <c r="AX309" i="14"/>
  <c r="AX85" i="14"/>
  <c r="A7" i="16"/>
  <c r="A6" i="16"/>
  <c r="A7" i="15"/>
  <c r="A6" i="15"/>
  <c r="AX426" i="14"/>
  <c r="AX394" i="14"/>
  <c r="AX386" i="14"/>
  <c r="AX338" i="14"/>
  <c r="AX306" i="14"/>
  <c r="AX282" i="14"/>
  <c r="AX250" i="14"/>
  <c r="AX242" i="14"/>
  <c r="AX210" i="14"/>
  <c r="AX186" i="14"/>
  <c r="AX154" i="14"/>
  <c r="AX130" i="14"/>
  <c r="AX98" i="14"/>
  <c r="A6" i="6"/>
  <c r="A7" i="6"/>
  <c r="AX493" i="14"/>
  <c r="AX405" i="14"/>
  <c r="AX365" i="14"/>
  <c r="AX349" i="14"/>
  <c r="AX293" i="14"/>
  <c r="AX261" i="14"/>
  <c r="AX469" i="14"/>
  <c r="AX325" i="14"/>
  <c r="AX269" i="14"/>
  <c r="AX253" i="14"/>
  <c r="AX229" i="14"/>
  <c r="AX205" i="14"/>
  <c r="AX173" i="14"/>
  <c r="AX149" i="14"/>
  <c r="AX117" i="14"/>
  <c r="AX93" i="14"/>
  <c r="A7" i="14"/>
  <c r="A6" i="14"/>
  <c r="AX482" i="14"/>
  <c r="AX410" i="14"/>
  <c r="AX362" i="14"/>
  <c r="A15" i="14"/>
  <c r="A21" i="14"/>
  <c r="A28" i="14" s="1"/>
  <c r="A35" i="14" s="1"/>
  <c r="A42" i="14" s="1"/>
  <c r="A49" i="14" s="1"/>
  <c r="A56" i="14" s="1"/>
  <c r="A63" i="14" s="1"/>
  <c r="A70" i="14" s="1"/>
  <c r="A77" i="14" s="1"/>
  <c r="A84" i="14" s="1"/>
  <c r="A91" i="14" s="1"/>
  <c r="A98" i="14" s="1"/>
  <c r="A105" i="14" s="1"/>
  <c r="A112" i="14" s="1"/>
  <c r="A119" i="14" s="1"/>
  <c r="A126" i="14" s="1"/>
  <c r="A133" i="14" s="1"/>
  <c r="A140" i="14" s="1"/>
  <c r="A147" i="14" s="1"/>
  <c r="A154" i="14" s="1"/>
  <c r="A161" i="14" s="1"/>
  <c r="A168" i="14" s="1"/>
  <c r="A175" i="14" s="1"/>
  <c r="A182" i="14" s="1"/>
  <c r="A189" i="14" s="1"/>
  <c r="A196" i="14" s="1"/>
  <c r="A203" i="14" s="1"/>
  <c r="A210" i="14" s="1"/>
  <c r="A217" i="14" s="1"/>
  <c r="A224" i="14" s="1"/>
  <c r="A231" i="14" s="1"/>
  <c r="A238" i="14" s="1"/>
  <c r="A245" i="14" s="1"/>
  <c r="A252" i="14" s="1"/>
  <c r="A259" i="14" s="1"/>
  <c r="A266" i="14" s="1"/>
  <c r="A273" i="14" s="1"/>
  <c r="A280" i="14" s="1"/>
  <c r="A287" i="14" s="1"/>
  <c r="A294" i="14" s="1"/>
  <c r="A301" i="14" s="1"/>
  <c r="A308" i="14" s="1"/>
  <c r="A315" i="14" s="1"/>
  <c r="A322" i="14" s="1"/>
  <c r="A329" i="14" s="1"/>
  <c r="A336" i="14" s="1"/>
  <c r="A343" i="14" s="1"/>
  <c r="A350" i="14" s="1"/>
  <c r="A357" i="14" s="1"/>
  <c r="A364" i="14" s="1"/>
  <c r="A371" i="14" s="1"/>
  <c r="A378" i="14" s="1"/>
  <c r="A385" i="14" s="1"/>
  <c r="A392" i="14" s="1"/>
  <c r="A399" i="14" s="1"/>
  <c r="A406" i="14" s="1"/>
  <c r="A413" i="14" s="1"/>
  <c r="A420" i="14" s="1"/>
  <c r="A427" i="14" s="1"/>
  <c r="A434" i="14" s="1"/>
  <c r="A441" i="14" s="1"/>
  <c r="A448" i="14" s="1"/>
  <c r="A455" i="14" s="1"/>
  <c r="A462" i="14" s="1"/>
  <c r="A469" i="14" s="1"/>
  <c r="A476" i="14" s="1"/>
  <c r="A483" i="14" s="1"/>
  <c r="A490" i="14" s="1"/>
  <c r="A497" i="14" s="1"/>
  <c r="AX498" i="14"/>
  <c r="AX434" i="14"/>
  <c r="AX378" i="14"/>
  <c r="AX370" i="14"/>
  <c r="AX314" i="14"/>
  <c r="AX66" i="14"/>
  <c r="AX346" i="14"/>
  <c r="AX290" i="14"/>
  <c r="AX226" i="14"/>
  <c r="AX194" i="14"/>
  <c r="AX170" i="14"/>
  <c r="AX138" i="14"/>
  <c r="AX114" i="14"/>
  <c r="AX490" i="14"/>
  <c r="AX458" i="14"/>
  <c r="AX330" i="14"/>
  <c r="AX274" i="14"/>
  <c r="AX90" i="14"/>
  <c r="AX82" i="14"/>
  <c r="H14" i="14"/>
  <c r="K14" i="14"/>
  <c r="L14" i="14"/>
  <c r="AX466" i="14"/>
  <c r="AX450" i="14"/>
  <c r="AX402" i="14"/>
  <c r="AX354" i="14"/>
  <c r="AX322" i="14"/>
  <c r="AX298" i="14"/>
  <c r="AX266" i="14"/>
  <c r="AX234" i="14"/>
  <c r="AX202" i="14"/>
  <c r="AX146" i="14"/>
  <c r="G14" i="14"/>
  <c r="U14" i="14" s="1"/>
  <c r="I14" i="14"/>
  <c r="J14" i="14"/>
  <c r="AX418" i="14"/>
  <c r="AX178" i="14"/>
  <c r="AX122" i="14"/>
  <c r="AX74" i="14"/>
  <c r="AX474" i="14"/>
  <c r="AX442" i="14"/>
  <c r="AX258" i="14"/>
  <c r="AX218" i="14"/>
  <c r="AX162" i="14"/>
  <c r="AX106" i="14"/>
  <c r="AX444" i="14"/>
  <c r="AX436" i="14"/>
  <c r="AX412" i="14"/>
  <c r="AX380" i="14"/>
  <c r="AX364" i="14"/>
  <c r="AX332" i="14"/>
  <c r="AX300" i="14"/>
  <c r="AX452" i="14"/>
  <c r="AX276" i="14"/>
  <c r="AX236" i="14"/>
  <c r="AX212" i="14"/>
  <c r="AX429" i="14"/>
  <c r="AX333" i="14"/>
  <c r="AX301" i="14"/>
  <c r="AX277" i="14"/>
  <c r="AX181" i="14"/>
  <c r="AX125" i="14"/>
  <c r="AX69" i="14"/>
  <c r="AX460" i="14"/>
  <c r="AX428" i="14"/>
  <c r="AX388" i="14"/>
  <c r="AX340" i="14"/>
  <c r="AX308" i="14"/>
  <c r="AX284" i="14"/>
  <c r="AX252" i="14"/>
  <c r="AX244" i="14"/>
  <c r="AX188" i="14"/>
  <c r="AX164" i="14"/>
  <c r="AX132" i="14"/>
  <c r="AX108" i="14"/>
  <c r="AX84" i="14"/>
  <c r="AX44" i="14"/>
  <c r="AX12" i="14"/>
  <c r="AX180" i="14"/>
  <c r="AX156" i="14"/>
  <c r="AX124" i="14"/>
  <c r="AX445" i="14"/>
  <c r="AX397" i="14"/>
  <c r="AX213" i="14"/>
  <c r="AX157" i="14"/>
  <c r="AX101" i="14"/>
  <c r="AX100" i="14"/>
  <c r="G14" i="11"/>
  <c r="J14" i="11"/>
  <c r="I14" i="11"/>
  <c r="AX479" i="14"/>
  <c r="AX471" i="14"/>
  <c r="AX159" i="14"/>
  <c r="AX63" i="14"/>
  <c r="AX478" i="14"/>
  <c r="AX431" i="14"/>
  <c r="AX422" i="14"/>
  <c r="AX414" i="14"/>
  <c r="AX351" i="14"/>
  <c r="AX334" i="14"/>
  <c r="AX310" i="14"/>
  <c r="AX295" i="14"/>
  <c r="AX278" i="14"/>
  <c r="AX214" i="14"/>
  <c r="AX182" i="14"/>
  <c r="AX158" i="14"/>
  <c r="AX126" i="14"/>
  <c r="AX102" i="14"/>
  <c r="AX79" i="14"/>
  <c r="AX438" i="14"/>
  <c r="AX382" i="14"/>
  <c r="AX374" i="14"/>
  <c r="AX62" i="14"/>
  <c r="AX38" i="14"/>
  <c r="AX30" i="14"/>
  <c r="A6" i="11"/>
  <c r="A7" i="11"/>
  <c r="AX103" i="14"/>
  <c r="AX39" i="14"/>
  <c r="A22" i="11"/>
  <c r="A29" i="11" s="1"/>
  <c r="A36" i="11" s="1"/>
  <c r="A43" i="11" s="1"/>
  <c r="A50" i="11" s="1"/>
  <c r="A57" i="11" s="1"/>
  <c r="A16" i="11"/>
  <c r="AX423" i="14"/>
  <c r="AX311" i="14"/>
  <c r="AX215" i="14"/>
  <c r="AX191" i="14"/>
  <c r="AX135" i="14"/>
  <c r="L13" i="11"/>
  <c r="H13" i="11"/>
  <c r="K13" i="11"/>
  <c r="AX487" i="14"/>
  <c r="AX391" i="14"/>
  <c r="AX335" i="14"/>
  <c r="AX279" i="14"/>
  <c r="AX247" i="14"/>
  <c r="AX488" i="14"/>
  <c r="AX425" i="14"/>
  <c r="AX337" i="14"/>
  <c r="AX281" i="14"/>
  <c r="AX112" i="14"/>
  <c r="AX495" i="14"/>
  <c r="AX433" i="14"/>
  <c r="AX409" i="14"/>
  <c r="AX273" i="14"/>
  <c r="AX97" i="14"/>
  <c r="AX375" i="14"/>
  <c r="AX71" i="14"/>
  <c r="AX47" i="14"/>
  <c r="AX408" i="14"/>
  <c r="AX352" i="14"/>
  <c r="AX224" i="14"/>
  <c r="AX73" i="14"/>
  <c r="AX456" i="14"/>
  <c r="AX449" i="14"/>
  <c r="AX377" i="14"/>
  <c r="AX329" i="14"/>
  <c r="AX319" i="14"/>
  <c r="AX287" i="14"/>
  <c r="AX263" i="14"/>
  <c r="AX257" i="14"/>
  <c r="AX223" i="14"/>
  <c r="AX199" i="14"/>
  <c r="AX143" i="14"/>
  <c r="AX129" i="14"/>
  <c r="AX55" i="14"/>
  <c r="AX446" i="14"/>
  <c r="AX441" i="14"/>
  <c r="AX385" i="14"/>
  <c r="AX373" i="14"/>
  <c r="AX238" i="14"/>
  <c r="AX225" i="14"/>
  <c r="AX222" i="14"/>
  <c r="AX198" i="14"/>
  <c r="AX197" i="14"/>
  <c r="AX183" i="14"/>
  <c r="AX169" i="14"/>
  <c r="AX166" i="14"/>
  <c r="AX142" i="14"/>
  <c r="AX141" i="14"/>
  <c r="AX127" i="14"/>
  <c r="AX113" i="14"/>
  <c r="AX110" i="14"/>
  <c r="AX87" i="14"/>
  <c r="AX61" i="14"/>
  <c r="AX54" i="14"/>
  <c r="AX31" i="14"/>
  <c r="AX25" i="14"/>
  <c r="AX23" i="14"/>
  <c r="AX361" i="14"/>
  <c r="AX320" i="14"/>
  <c r="AX17" i="14"/>
  <c r="AX367" i="14"/>
  <c r="AX359" i="14"/>
  <c r="AX343" i="14"/>
  <c r="AX305" i="14"/>
  <c r="AX249" i="14"/>
  <c r="AX209" i="14"/>
  <c r="AX111" i="14"/>
  <c r="AX463" i="14"/>
  <c r="AX383" i="14"/>
  <c r="AX477" i="14"/>
  <c r="AX453" i="14"/>
  <c r="AX421" i="14"/>
  <c r="AX415" i="14"/>
  <c r="AX407" i="14"/>
  <c r="AX341" i="14"/>
  <c r="AX327" i="14"/>
  <c r="AX317" i="14"/>
  <c r="AX303" i="14"/>
  <c r="AX285" i="14"/>
  <c r="AX271" i="14"/>
  <c r="AX255" i="14"/>
  <c r="AX245" i="14"/>
  <c r="AX237" i="14"/>
  <c r="AX231" i="14"/>
  <c r="AX221" i="14"/>
  <c r="AX207" i="14"/>
  <c r="AX189" i="14"/>
  <c r="AX175" i="14"/>
  <c r="AX165" i="14"/>
  <c r="AX151" i="14"/>
  <c r="AX133" i="14"/>
  <c r="AX119" i="14"/>
  <c r="AX109" i="14"/>
  <c r="AX95" i="14"/>
  <c r="AX77" i="14"/>
  <c r="AX481" i="14"/>
  <c r="AX400" i="14"/>
  <c r="AX360" i="14"/>
  <c r="AX296" i="14"/>
  <c r="AX264" i="14"/>
  <c r="AX200" i="14"/>
  <c r="AX168" i="14"/>
  <c r="AX144" i="14"/>
  <c r="AX48" i="14"/>
  <c r="AX432" i="14"/>
  <c r="AX368" i="14"/>
  <c r="AX241" i="14"/>
  <c r="AX167" i="14"/>
  <c r="AX153" i="14"/>
  <c r="AX65" i="14"/>
  <c r="AX32" i="14"/>
  <c r="AX439" i="14"/>
  <c r="AX470" i="14"/>
  <c r="AX447" i="14"/>
  <c r="AX413" i="14"/>
  <c r="AX399" i="14"/>
  <c r="AX485" i="14"/>
  <c r="AX461" i="14"/>
  <c r="AX455" i="14"/>
  <c r="AX389" i="14"/>
  <c r="AX239" i="14"/>
  <c r="AX489" i="14"/>
  <c r="AX440" i="14"/>
  <c r="AX398" i="14"/>
  <c r="AX384" i="14"/>
  <c r="AX369" i="14"/>
  <c r="AX366" i="14"/>
  <c r="AX342" i="14"/>
  <c r="AX328" i="14"/>
  <c r="AX318" i="14"/>
  <c r="AX286" i="14"/>
  <c r="AX272" i="14"/>
  <c r="AX262" i="14"/>
  <c r="AX256" i="14"/>
  <c r="AX185" i="14"/>
  <c r="AX72" i="14"/>
  <c r="AX64" i="14"/>
  <c r="AX57" i="14"/>
  <c r="AX49" i="14"/>
  <c r="AX41" i="14"/>
  <c r="AX22" i="14"/>
  <c r="AX11" i="14"/>
  <c r="AX184" i="14"/>
  <c r="AX496" i="14"/>
  <c r="AX376" i="14"/>
  <c r="AX96" i="14"/>
  <c r="AX454" i="14"/>
  <c r="AX448" i="14"/>
  <c r="AX401" i="14"/>
  <c r="AX393" i="14"/>
  <c r="AX345" i="14"/>
  <c r="AX344" i="14"/>
  <c r="AX313" i="14"/>
  <c r="AX302" i="14"/>
  <c r="AX289" i="14"/>
  <c r="AX288" i="14"/>
  <c r="AX217" i="14"/>
  <c r="AX193" i="14"/>
  <c r="AX161" i="14"/>
  <c r="AX137" i="14"/>
  <c r="AX105" i="14"/>
  <c r="AX40" i="14"/>
  <c r="AX208" i="14"/>
  <c r="AX152" i="14"/>
  <c r="AX497" i="14"/>
  <c r="AX486" i="14"/>
  <c r="AX465" i="14"/>
  <c r="AX457" i="14"/>
  <c r="AX417" i="14"/>
  <c r="AX416" i="14"/>
  <c r="AX358" i="14"/>
  <c r="AX350" i="14"/>
  <c r="AX336" i="14"/>
  <c r="AX326" i="14"/>
  <c r="AX312" i="14"/>
  <c r="AX294" i="14"/>
  <c r="AX280" i="14"/>
  <c r="AX270" i="14"/>
  <c r="AX240" i="14"/>
  <c r="AX230" i="14"/>
  <c r="AX216" i="14"/>
  <c r="AX206" i="14"/>
  <c r="AX192" i="14"/>
  <c r="AX174" i="14"/>
  <c r="AX160" i="14"/>
  <c r="AX150" i="14"/>
  <c r="AX118" i="14"/>
  <c r="AX104" i="14"/>
  <c r="AX94" i="14"/>
  <c r="AX46" i="14"/>
  <c r="AX24" i="14"/>
  <c r="AX15" i="14"/>
  <c r="AX248" i="14"/>
  <c r="AX473" i="14"/>
  <c r="AX472" i="14"/>
  <c r="AX464" i="14"/>
  <c r="AX462" i="14"/>
  <c r="AX390" i="14"/>
  <c r="AX321" i="14"/>
  <c r="AX265" i="14"/>
  <c r="AX246" i="14"/>
  <c r="AX136" i="14"/>
  <c r="AX89" i="14"/>
  <c r="AX86" i="14"/>
  <c r="AX81" i="14"/>
  <c r="AX80" i="14"/>
  <c r="AX78" i="14"/>
  <c r="AX33" i="14"/>
  <c r="AX16" i="14"/>
  <c r="AX304" i="14"/>
  <c r="AX128" i="14"/>
  <c r="AX494" i="14"/>
  <c r="AX480" i="14"/>
  <c r="AX430" i="14"/>
  <c r="AX424" i="14"/>
  <c r="AX406" i="14"/>
  <c r="AX392" i="14"/>
  <c r="AX353" i="14"/>
  <c r="AX297" i="14"/>
  <c r="AX254" i="14"/>
  <c r="AX233" i="14"/>
  <c r="AX232" i="14"/>
  <c r="AX201" i="14"/>
  <c r="AX190" i="14"/>
  <c r="AX177" i="14"/>
  <c r="AX176" i="14"/>
  <c r="AX145" i="14"/>
  <c r="AX134" i="14"/>
  <c r="AX121" i="14"/>
  <c r="AX120" i="14"/>
  <c r="AX88" i="14"/>
  <c r="AX70" i="14"/>
  <c r="AX56" i="14"/>
  <c r="AX14" i="14"/>
  <c r="I11" i="3"/>
  <c r="AJ227" i="11"/>
  <c r="AD226" i="11"/>
  <c r="AK226" i="11" s="1"/>
  <c r="AK158" i="11"/>
  <c r="AK93" i="11"/>
  <c r="AJ19" i="11"/>
  <c r="AD19" i="11"/>
  <c r="AJ23" i="11"/>
  <c r="AJ193" i="11"/>
  <c r="AD193" i="11"/>
  <c r="AD194" i="11"/>
  <c r="AK194" i="11" s="1"/>
  <c r="AJ194" i="11"/>
  <c r="AJ195" i="11"/>
  <c r="AD195" i="11"/>
  <c r="AK195" i="11" s="1"/>
  <c r="AJ196" i="11"/>
  <c r="AD196" i="11"/>
  <c r="AK196" i="11" s="1"/>
  <c r="AJ197" i="11"/>
  <c r="AJ329" i="11"/>
  <c r="AD329" i="11"/>
  <c r="AK329" i="11" s="1"/>
  <c r="AE11" i="11"/>
  <c r="AD152" i="11"/>
  <c r="AK152" i="11" s="1"/>
  <c r="AJ152" i="11"/>
  <c r="AJ154" i="11"/>
  <c r="AD154" i="11"/>
  <c r="AK154" i="11" s="1"/>
  <c r="AD462" i="11"/>
  <c r="AK462" i="11" s="1"/>
  <c r="AJ462" i="11"/>
  <c r="AJ463" i="11"/>
  <c r="AD463" i="11"/>
  <c r="AK463" i="11" s="1"/>
  <c r="AJ465" i="11"/>
  <c r="AD465" i="11"/>
  <c r="AK465" i="11" s="1"/>
  <c r="AJ153" i="11"/>
  <c r="AD406" i="11"/>
  <c r="AK406" i="11" s="1"/>
  <c r="A67" i="11"/>
  <c r="A74" i="11" s="1"/>
  <c r="A81" i="11" s="1"/>
  <c r="A88" i="11" s="1"/>
  <c r="A95" i="11" s="1"/>
  <c r="A102" i="11" s="1"/>
  <c r="A109" i="11" s="1"/>
  <c r="A116" i="11" s="1"/>
  <c r="A123" i="11" s="1"/>
  <c r="A130" i="11" s="1"/>
  <c r="A137" i="11" s="1"/>
  <c r="A144" i="11" s="1"/>
  <c r="A151" i="11" s="1"/>
  <c r="A158" i="11" s="1"/>
  <c r="A165" i="11" s="1"/>
  <c r="A172" i="11" s="1"/>
  <c r="A179" i="11" s="1"/>
  <c r="A186" i="11" s="1"/>
  <c r="A193" i="11" s="1"/>
  <c r="A200" i="11" s="1"/>
  <c r="A207" i="11" s="1"/>
  <c r="A214" i="11" s="1"/>
  <c r="A221" i="11" s="1"/>
  <c r="A228" i="11" s="1"/>
  <c r="A235" i="11" s="1"/>
  <c r="A242" i="11" s="1"/>
  <c r="A249" i="11" s="1"/>
  <c r="A256" i="11" s="1"/>
  <c r="A263" i="11" s="1"/>
  <c r="A270" i="11" s="1"/>
  <c r="A277" i="11" s="1"/>
  <c r="A284" i="11" s="1"/>
  <c r="A291" i="11" s="1"/>
  <c r="A298" i="11" s="1"/>
  <c r="A305" i="11" s="1"/>
  <c r="A312" i="11" s="1"/>
  <c r="A319" i="11" s="1"/>
  <c r="A326" i="11" s="1"/>
  <c r="A333" i="11" s="1"/>
  <c r="A340" i="11" s="1"/>
  <c r="A347" i="11" s="1"/>
  <c r="A354" i="11" s="1"/>
  <c r="A361" i="11" s="1"/>
  <c r="A368" i="11" s="1"/>
  <c r="A375" i="11" s="1"/>
  <c r="A382" i="11" s="1"/>
  <c r="A389" i="11" s="1"/>
  <c r="A396" i="11" s="1"/>
  <c r="A403" i="11" s="1"/>
  <c r="A410" i="11" s="1"/>
  <c r="A417" i="11" s="1"/>
  <c r="A424" i="11" s="1"/>
  <c r="A431" i="11" s="1"/>
  <c r="A438" i="11" s="1"/>
  <c r="A445" i="11" s="1"/>
  <c r="A452" i="11" s="1"/>
  <c r="A459" i="11" s="1"/>
  <c r="A466" i="11" s="1"/>
  <c r="A473" i="11" s="1"/>
  <c r="A480" i="11" s="1"/>
  <c r="A487" i="11" s="1"/>
  <c r="A494" i="11" s="1"/>
  <c r="AK32" i="11"/>
  <c r="AD305" i="11"/>
  <c r="AD277" i="11"/>
  <c r="V546" i="11" s="1"/>
  <c r="AA546" i="11" s="1"/>
  <c r="AJ277" i="11"/>
  <c r="AJ306" i="11"/>
  <c r="AD306" i="11"/>
  <c r="AK306" i="11" s="1"/>
  <c r="AJ307" i="11"/>
  <c r="AD307" i="11"/>
  <c r="AK307" i="11" s="1"/>
  <c r="AJ308" i="11"/>
  <c r="AD308" i="11"/>
  <c r="AK308" i="11" s="1"/>
  <c r="AJ464" i="11"/>
  <c r="AD405" i="11"/>
  <c r="AK405" i="11" s="1"/>
  <c r="AJ74" i="11"/>
  <c r="AD74" i="11"/>
  <c r="AJ75" i="11"/>
  <c r="AD75" i="11"/>
  <c r="AK75" i="11" s="1"/>
  <c r="AD76" i="11"/>
  <c r="AK76" i="11" s="1"/>
  <c r="AJ76" i="11"/>
  <c r="AD346" i="11"/>
  <c r="AK346" i="11" s="1"/>
  <c r="AJ346" i="11"/>
  <c r="AJ347" i="11"/>
  <c r="AD347" i="11"/>
  <c r="AD348" i="11"/>
  <c r="AK348" i="11" s="1"/>
  <c r="AJ348" i="11"/>
  <c r="AD349" i="11"/>
  <c r="AK349" i="11" s="1"/>
  <c r="AJ349" i="11"/>
  <c r="AK496" i="11"/>
  <c r="AJ431" i="11"/>
  <c r="AD431" i="11"/>
  <c r="AJ432" i="11"/>
  <c r="AD432" i="11"/>
  <c r="AK432" i="11" s="1"/>
  <c r="AD433" i="11"/>
  <c r="AK433" i="11" s="1"/>
  <c r="AJ433" i="11"/>
  <c r="AJ488" i="11"/>
  <c r="AD488" i="11"/>
  <c r="V576" i="11" s="1"/>
  <c r="AA576" i="11" s="1"/>
  <c r="AJ490" i="11"/>
  <c r="AD490" i="11"/>
  <c r="AK490" i="11" s="1"/>
  <c r="AK294" i="11"/>
  <c r="AK460" i="11"/>
  <c r="AJ52" i="11"/>
  <c r="AD52" i="11"/>
  <c r="AJ54" i="11"/>
  <c r="AD54" i="11"/>
  <c r="AK54" i="11" s="1"/>
  <c r="AD237" i="11"/>
  <c r="AK237" i="11" s="1"/>
  <c r="AJ237" i="11"/>
  <c r="AD238" i="11"/>
  <c r="AK238" i="11" s="1"/>
  <c r="AJ238" i="11"/>
  <c r="AJ327" i="11"/>
  <c r="AD327" i="11"/>
  <c r="V553" i="11" s="1"/>
  <c r="AA553" i="11" s="1"/>
  <c r="AJ400" i="11"/>
  <c r="AD400" i="11"/>
  <c r="AD58" i="11"/>
  <c r="AK58" i="11" s="1"/>
  <c r="AJ58" i="11"/>
  <c r="AJ128" i="11"/>
  <c r="AD128" i="11"/>
  <c r="AJ177" i="11"/>
  <c r="AD177" i="11"/>
  <c r="AK177" i="11" s="1"/>
  <c r="AJ248" i="11"/>
  <c r="AD248" i="11"/>
  <c r="AK248" i="11" s="1"/>
  <c r="AJ375" i="11"/>
  <c r="AD375" i="11"/>
  <c r="AD408" i="11"/>
  <c r="AK408" i="11" s="1"/>
  <c r="AJ408" i="11"/>
  <c r="AJ436" i="11"/>
  <c r="AD436" i="11"/>
  <c r="AK436" i="11" s="1"/>
  <c r="AJ160" i="11"/>
  <c r="AD160" i="11"/>
  <c r="AK160" i="11" s="1"/>
  <c r="AJ162" i="11"/>
  <c r="AD162" i="11"/>
  <c r="AK162" i="11" s="1"/>
  <c r="AD366" i="11"/>
  <c r="AK366" i="11" s="1"/>
  <c r="AD200" i="11"/>
  <c r="AD80" i="11"/>
  <c r="AK80" i="11" s="1"/>
  <c r="AD486" i="11"/>
  <c r="AK486" i="11" s="1"/>
  <c r="AD33" i="11"/>
  <c r="AK33" i="11" s="1"/>
  <c r="AJ124" i="11"/>
  <c r="AD368" i="11"/>
  <c r="AJ203" i="11"/>
  <c r="AJ180" i="11"/>
  <c r="AJ287" i="11"/>
  <c r="AJ401" i="11"/>
  <c r="AD86" i="11"/>
  <c r="AK86" i="11" s="1"/>
  <c r="AJ86" i="11"/>
  <c r="AJ87" i="11"/>
  <c r="AD87" i="11"/>
  <c r="AK87" i="11" s="1"/>
  <c r="AD135" i="11"/>
  <c r="AK135" i="11" s="1"/>
  <c r="AJ135" i="11"/>
  <c r="AJ267" i="11"/>
  <c r="AD267" i="11"/>
  <c r="AK267" i="11" s="1"/>
  <c r="AD268" i="11"/>
  <c r="AK268" i="11" s="1"/>
  <c r="AJ268" i="11"/>
  <c r="AJ313" i="11"/>
  <c r="AD313" i="11"/>
  <c r="AD415" i="11"/>
  <c r="AK415" i="11" s="1"/>
  <c r="AJ415" i="11"/>
  <c r="AJ416" i="11"/>
  <c r="AD380" i="11"/>
  <c r="AK380" i="11" s="1"/>
  <c r="AD163" i="11"/>
  <c r="AK163" i="11" s="1"/>
  <c r="AJ286" i="11"/>
  <c r="AD81" i="11"/>
  <c r="V518" i="11" s="1"/>
  <c r="AA518" i="11" s="1"/>
  <c r="AJ202" i="11"/>
  <c r="AJ62" i="11"/>
  <c r="AJ32" i="11"/>
  <c r="AJ14" i="11"/>
  <c r="AJ111" i="11"/>
  <c r="AD111" i="11"/>
  <c r="AK111" i="11" s="1"/>
  <c r="AJ114" i="11"/>
  <c r="AD138" i="11"/>
  <c r="V526" i="11" s="1"/>
  <c r="AA526" i="11" s="1"/>
  <c r="AJ138" i="11"/>
  <c r="AJ142" i="11"/>
  <c r="AJ341" i="11"/>
  <c r="AD417" i="11"/>
  <c r="V566" i="11" s="1"/>
  <c r="AA566" i="11" s="1"/>
  <c r="AJ474" i="11"/>
  <c r="AD474" i="11"/>
  <c r="AD475" i="11"/>
  <c r="AK475" i="11" s="1"/>
  <c r="AJ475" i="11"/>
  <c r="AJ477" i="11"/>
  <c r="AJ126" i="11"/>
  <c r="AD250" i="11"/>
  <c r="V542" i="11" s="1"/>
  <c r="AA542" i="11" s="1"/>
  <c r="AD60" i="11"/>
  <c r="AJ374" i="11"/>
  <c r="AD378" i="11"/>
  <c r="AK378" i="11" s="1"/>
  <c r="AD83" i="11"/>
  <c r="AK83" i="11" s="1"/>
  <c r="AD35" i="11"/>
  <c r="AK35" i="11" s="1"/>
  <c r="AJ325" i="11"/>
  <c r="AD367" i="11"/>
  <c r="AK367" i="11" s="1"/>
  <c r="AD147" i="11"/>
  <c r="AK147" i="11" s="1"/>
  <c r="AJ147" i="11"/>
  <c r="AJ270" i="11"/>
  <c r="AD270" i="11"/>
  <c r="V545" i="11" s="1"/>
  <c r="AA545" i="11" s="1"/>
  <c r="AD324" i="11"/>
  <c r="AJ451" i="11"/>
  <c r="AD451" i="11"/>
  <c r="AK451" i="11" s="1"/>
  <c r="AJ479" i="11"/>
  <c r="AD479" i="11"/>
  <c r="AK479" i="11" s="1"/>
  <c r="AJ487" i="11"/>
  <c r="AD156" i="11"/>
  <c r="AK156" i="11" s="1"/>
  <c r="AJ246" i="11"/>
  <c r="AD56" i="11"/>
  <c r="AK56" i="11" s="1"/>
  <c r="AD461" i="11"/>
  <c r="AK461" i="11" s="1"/>
  <c r="AJ409" i="11"/>
  <c r="AD372" i="11"/>
  <c r="AK372" i="11" s="1"/>
  <c r="AJ220" i="11"/>
  <c r="AD72" i="11"/>
  <c r="AK72" i="11" s="1"/>
  <c r="AJ72" i="11"/>
  <c r="AD119" i="11"/>
  <c r="AJ119" i="11"/>
  <c r="AD190" i="11"/>
  <c r="AK190" i="11" s="1"/>
  <c r="AJ190" i="11"/>
  <c r="AJ224" i="11"/>
  <c r="AD224" i="11"/>
  <c r="AK224" i="11" s="1"/>
  <c r="AJ229" i="11"/>
  <c r="AD229" i="11"/>
  <c r="AK229" i="11" s="1"/>
  <c r="AJ345" i="11"/>
  <c r="AJ398" i="11"/>
  <c r="AD456" i="11"/>
  <c r="AK456" i="11" s="1"/>
  <c r="AJ456" i="11"/>
  <c r="AJ457" i="11"/>
  <c r="AD457" i="11"/>
  <c r="AK457" i="11" s="1"/>
  <c r="AJ352" i="11"/>
  <c r="AJ427" i="11"/>
  <c r="AJ260" i="3"/>
  <c r="G11" i="3"/>
  <c r="U11" i="3" s="1"/>
  <c r="AJ58" i="3"/>
  <c r="AJ42" i="3"/>
  <c r="AJ456" i="3"/>
  <c r="AD484" i="3"/>
  <c r="AK484" i="3" s="1"/>
  <c r="AD453" i="3"/>
  <c r="AK453" i="3" s="1"/>
  <c r="W552" i="3"/>
  <c r="AD344" i="3"/>
  <c r="AK344" i="3" s="1"/>
  <c r="W555" i="3"/>
  <c r="AJ464" i="3"/>
  <c r="Y547" i="3"/>
  <c r="AJ231" i="3"/>
  <c r="X509" i="3"/>
  <c r="AD492" i="3"/>
  <c r="AK492" i="3" s="1"/>
  <c r="X547" i="3"/>
  <c r="AD472" i="3"/>
  <c r="AK472" i="3" s="1"/>
  <c r="X555" i="3"/>
  <c r="W542" i="3"/>
  <c r="AE11" i="3"/>
  <c r="C1" i="4"/>
  <c r="C2" i="4"/>
  <c r="AV12" i="11"/>
  <c r="M12" i="6"/>
  <c r="AV12" i="6" s="1"/>
  <c r="M12" i="15"/>
  <c r="AV12" i="15" s="1"/>
  <c r="M12" i="16"/>
  <c r="AV12" i="16" s="1"/>
  <c r="Z526" i="3"/>
  <c r="AD427" i="3"/>
  <c r="AK427" i="3" s="1"/>
  <c r="X537" i="3"/>
  <c r="X534" i="3"/>
  <c r="AD441" i="3"/>
  <c r="AK441" i="3" s="1"/>
  <c r="Y529" i="3"/>
  <c r="Z513" i="3"/>
  <c r="AJ13" i="3"/>
  <c r="AD43" i="3"/>
  <c r="AK43" i="3" s="1"/>
  <c r="Y513" i="3"/>
  <c r="Z550" i="3"/>
  <c r="AD27" i="3"/>
  <c r="AK27" i="3" s="1"/>
  <c r="X516" i="3"/>
  <c r="Y550" i="3"/>
  <c r="AJ37" i="3"/>
  <c r="X550" i="3"/>
  <c r="AJ130" i="3"/>
  <c r="Z532" i="3"/>
  <c r="K11" i="3"/>
  <c r="AU11" i="3" s="1"/>
  <c r="H11" i="3"/>
  <c r="H12" i="3" s="1"/>
  <c r="H13" i="3" s="1"/>
  <c r="L14" i="3" s="1"/>
  <c r="AD175" i="3"/>
  <c r="AK175" i="3" s="1"/>
  <c r="AD326" i="3"/>
  <c r="AK326" i="3" s="1"/>
  <c r="Y532" i="3"/>
  <c r="AD73" i="3"/>
  <c r="AK73" i="3" s="1"/>
  <c r="X557" i="3"/>
  <c r="W560" i="3"/>
  <c r="AJ107" i="3"/>
  <c r="X560" i="3"/>
  <c r="X529" i="3"/>
  <c r="Z542" i="3"/>
  <c r="AD92" i="3"/>
  <c r="AK92" i="3" s="1"/>
  <c r="AD99" i="3"/>
  <c r="AK99" i="3" s="1"/>
  <c r="AD405" i="3"/>
  <c r="AK405" i="3" s="1"/>
  <c r="AJ126" i="3"/>
  <c r="AJ331" i="3"/>
  <c r="AJ369" i="3"/>
  <c r="W529" i="3"/>
  <c r="Y542" i="3"/>
  <c r="AD204" i="3"/>
  <c r="AK204" i="3" s="1"/>
  <c r="AJ455" i="3"/>
  <c r="AD446" i="3"/>
  <c r="AK446" i="3" s="1"/>
  <c r="AD16" i="3"/>
  <c r="AK16" i="3" s="1"/>
  <c r="AD108" i="3"/>
  <c r="AK108" i="3" s="1"/>
  <c r="X575" i="3"/>
  <c r="AD353" i="3"/>
  <c r="AK353" i="3" s="1"/>
  <c r="Y557" i="3"/>
  <c r="AJ150" i="3"/>
  <c r="AJ78" i="3"/>
  <c r="AJ180" i="3"/>
  <c r="AJ374" i="3"/>
  <c r="AD55" i="3"/>
  <c r="AK55" i="3" s="1"/>
  <c r="AJ90" i="3"/>
  <c r="AD276" i="3"/>
  <c r="AK276" i="3" s="1"/>
  <c r="W575" i="3"/>
  <c r="AJ151" i="3"/>
  <c r="W577" i="3"/>
  <c r="AJ159" i="3"/>
  <c r="W544" i="3"/>
  <c r="AJ449" i="3"/>
  <c r="AJ145" i="3"/>
  <c r="Y572" i="3"/>
  <c r="Y508" i="3"/>
  <c r="AJ239" i="3"/>
  <c r="AD137" i="3"/>
  <c r="AK137" i="3" s="1"/>
  <c r="AJ91" i="3"/>
  <c r="AJ152" i="3"/>
  <c r="AJ250" i="3"/>
  <c r="X572" i="3"/>
  <c r="Y575" i="3"/>
  <c r="Z557" i="3"/>
  <c r="AD236" i="3"/>
  <c r="AK236" i="3" s="1"/>
  <c r="AJ389" i="3"/>
  <c r="AJ272" i="3"/>
  <c r="AJ193" i="3"/>
  <c r="AD323" i="3"/>
  <c r="AK323" i="3" s="1"/>
  <c r="AJ365" i="3"/>
  <c r="AD366" i="3"/>
  <c r="AK366" i="3" s="1"/>
  <c r="AD367" i="3"/>
  <c r="AK367" i="3" s="1"/>
  <c r="AD368" i="3"/>
  <c r="AK368" i="3" s="1"/>
  <c r="Z556" i="3"/>
  <c r="W572" i="3"/>
  <c r="AD103" i="3"/>
  <c r="AK103" i="3" s="1"/>
  <c r="Y562" i="3"/>
  <c r="Y569" i="3"/>
  <c r="X513" i="3"/>
  <c r="AD60" i="3"/>
  <c r="AK60" i="3" s="1"/>
  <c r="AD381" i="3"/>
  <c r="AK381" i="3" s="1"/>
  <c r="AJ149" i="3"/>
  <c r="AJ377" i="3"/>
  <c r="AD95" i="3"/>
  <c r="AK95" i="3" s="1"/>
  <c r="AJ259" i="3"/>
  <c r="AD434" i="3"/>
  <c r="AK434" i="3" s="1"/>
  <c r="AJ430" i="3"/>
  <c r="X562" i="3"/>
  <c r="Z516" i="3"/>
  <c r="Z537" i="3"/>
  <c r="Z546" i="3"/>
  <c r="AJ364" i="3"/>
  <c r="AJ356" i="3"/>
  <c r="AD168" i="3"/>
  <c r="AK168" i="3" s="1"/>
  <c r="AD343" i="3"/>
  <c r="AK343" i="3" s="1"/>
  <c r="AD109" i="3"/>
  <c r="AK109" i="3" s="1"/>
  <c r="X577" i="3"/>
  <c r="AJ442" i="3"/>
  <c r="W562" i="3"/>
  <c r="Y516" i="3"/>
  <c r="Y537" i="3"/>
  <c r="AD450" i="3"/>
  <c r="AK450" i="3" s="1"/>
  <c r="AJ197" i="3"/>
  <c r="AJ349" i="3"/>
  <c r="AJ263" i="3"/>
  <c r="AJ352" i="3"/>
  <c r="AJ275" i="3"/>
  <c r="AD249" i="3"/>
  <c r="AK249" i="3" s="1"/>
  <c r="AJ136" i="3"/>
  <c r="AJ111" i="3"/>
  <c r="AJ72" i="3"/>
  <c r="AJ370" i="3"/>
  <c r="AD28" i="3"/>
  <c r="AK28" i="3" s="1"/>
  <c r="AD46" i="3"/>
  <c r="AK46" i="3" s="1"/>
  <c r="AJ84" i="3"/>
  <c r="AJ93" i="3"/>
  <c r="AD147" i="3"/>
  <c r="AK147" i="3" s="1"/>
  <c r="AD153" i="3"/>
  <c r="AK153" i="3" s="1"/>
  <c r="AJ223" i="3"/>
  <c r="AD240" i="3"/>
  <c r="AK240" i="3" s="1"/>
  <c r="AD308" i="3"/>
  <c r="AK308" i="3" s="1"/>
  <c r="AJ248" i="3"/>
  <c r="AD15" i="3"/>
  <c r="AK15" i="3" s="1"/>
  <c r="AD62" i="3"/>
  <c r="AK62" i="3" s="1"/>
  <c r="AJ125" i="3"/>
  <c r="AJ391" i="3"/>
  <c r="AJ452" i="3"/>
  <c r="AJ384" i="3"/>
  <c r="AD244" i="3"/>
  <c r="AK244" i="3" s="1"/>
  <c r="Y520" i="3"/>
  <c r="Z527" i="3"/>
  <c r="AD164" i="3"/>
  <c r="AK164" i="3" s="1"/>
  <c r="AD75" i="3"/>
  <c r="AK75" i="3" s="1"/>
  <c r="AJ266" i="3"/>
  <c r="Y564" i="3"/>
  <c r="Z545" i="3"/>
  <c r="AD253" i="3"/>
  <c r="AK253" i="3" s="1"/>
  <c r="X520" i="3"/>
  <c r="Y545" i="3"/>
  <c r="Y527" i="3"/>
  <c r="AD254" i="3"/>
  <c r="AK254" i="3" s="1"/>
  <c r="Z555" i="3"/>
  <c r="X532" i="3"/>
  <c r="AD124" i="3"/>
  <c r="AK124" i="3" s="1"/>
  <c r="AD133" i="3"/>
  <c r="AK133" i="3" s="1"/>
  <c r="AJ267" i="3"/>
  <c r="AJ141" i="3"/>
  <c r="AD226" i="3"/>
  <c r="AK226" i="3" s="1"/>
  <c r="AD454" i="3"/>
  <c r="AK454" i="3" s="1"/>
  <c r="AD207" i="3"/>
  <c r="AK207" i="3" s="1"/>
  <c r="AD406" i="3"/>
  <c r="AK406" i="3" s="1"/>
  <c r="W511" i="3"/>
  <c r="X514" i="3"/>
  <c r="X545" i="3"/>
  <c r="X554" i="3"/>
  <c r="AD258" i="3"/>
  <c r="AK258" i="3" s="1"/>
  <c r="AD321" i="3"/>
  <c r="AK321" i="3" s="1"/>
  <c r="AJ296" i="3"/>
  <c r="AJ33" i="3"/>
  <c r="AJ390" i="3"/>
  <c r="AD112" i="3"/>
  <c r="AK112" i="3" s="1"/>
  <c r="AD498" i="3"/>
  <c r="AK498" i="3" s="1"/>
  <c r="W522" i="3"/>
  <c r="Y511" i="3"/>
  <c r="W554" i="3"/>
  <c r="AD419" i="3"/>
  <c r="AK419" i="3" s="1"/>
  <c r="AD433" i="3"/>
  <c r="AK433" i="3" s="1"/>
  <c r="AD218" i="3"/>
  <c r="AK218" i="3" s="1"/>
  <c r="AJ169" i="3"/>
  <c r="AJ315" i="3"/>
  <c r="AD300" i="3"/>
  <c r="AK300" i="3" s="1"/>
  <c r="AD317" i="3"/>
  <c r="AK317" i="3" s="1"/>
  <c r="Z525" i="3"/>
  <c r="W533" i="3"/>
  <c r="AJ478" i="3"/>
  <c r="AJ157" i="3"/>
  <c r="AJ192" i="3"/>
  <c r="AD461" i="3"/>
  <c r="AK461" i="3" s="1"/>
  <c r="W527" i="3"/>
  <c r="Z520" i="3"/>
  <c r="X508" i="3"/>
  <c r="X541" i="3"/>
  <c r="AD173" i="3"/>
  <c r="AK173" i="3" s="1"/>
  <c r="AD485" i="3"/>
  <c r="AK485" i="3" s="1"/>
  <c r="AD132" i="3"/>
  <c r="AK132" i="3" s="1"/>
  <c r="AD214" i="3"/>
  <c r="AK214" i="3" s="1"/>
  <c r="AD81" i="3"/>
  <c r="AK81" i="3" s="1"/>
  <c r="AD497" i="3"/>
  <c r="AK497" i="3" s="1"/>
  <c r="AD479" i="3"/>
  <c r="AK479" i="3" s="1"/>
  <c r="AJ162" i="3"/>
  <c r="AJ179" i="3"/>
  <c r="AD307" i="3"/>
  <c r="AK307" i="3" s="1"/>
  <c r="Y525" i="3"/>
  <c r="AJ56" i="3"/>
  <c r="AJ18" i="3"/>
  <c r="Y556" i="3"/>
  <c r="Z533" i="3"/>
  <c r="Z523" i="3"/>
  <c r="AJ412" i="3"/>
  <c r="Y546" i="3"/>
  <c r="AD329" i="3"/>
  <c r="AK329" i="3" s="1"/>
  <c r="AJ174" i="3"/>
  <c r="AD44" i="3"/>
  <c r="AK44" i="3" s="1"/>
  <c r="AD128" i="3"/>
  <c r="AK128" i="3" s="1"/>
  <c r="AD459" i="3"/>
  <c r="AK459" i="3" s="1"/>
  <c r="AJ328" i="3"/>
  <c r="AD234" i="3"/>
  <c r="AK234" i="3" s="1"/>
  <c r="AJ123" i="3"/>
  <c r="AJ320" i="3"/>
  <c r="AJ213" i="3"/>
  <c r="AD487" i="3"/>
  <c r="AK487" i="3" s="1"/>
  <c r="Z508" i="3"/>
  <c r="AD482" i="3"/>
  <c r="AK482" i="3" s="1"/>
  <c r="AD31" i="3"/>
  <c r="AK31" i="3" s="1"/>
  <c r="X556" i="3"/>
  <c r="Z543" i="3"/>
  <c r="Y533" i="3"/>
  <c r="Z563" i="3"/>
  <c r="Y519" i="3"/>
  <c r="X573" i="3"/>
  <c r="AD255" i="3"/>
  <c r="AK255" i="3" s="1"/>
  <c r="AJ324" i="3"/>
  <c r="X546" i="3"/>
  <c r="AJ325" i="3"/>
  <c r="Y528" i="3"/>
  <c r="AJ238" i="3"/>
  <c r="AD403" i="3"/>
  <c r="AK403" i="3" s="1"/>
  <c r="AD51" i="3"/>
  <c r="AK51" i="3" s="1"/>
  <c r="AJ445" i="3"/>
  <c r="AD32" i="3"/>
  <c r="AK32" i="3" s="1"/>
  <c r="AD316" i="3"/>
  <c r="AK316" i="3" s="1"/>
  <c r="AJ447" i="3"/>
  <c r="AJ230" i="3"/>
  <c r="AJ378" i="3"/>
  <c r="X517" i="3"/>
  <c r="AJ221" i="3"/>
  <c r="X522" i="3"/>
  <c r="Z541" i="3"/>
  <c r="Y563" i="3"/>
  <c r="X519" i="3"/>
  <c r="X565" i="3"/>
  <c r="AD205" i="3"/>
  <c r="AK205" i="3" s="1"/>
  <c r="AD281" i="3"/>
  <c r="AK281" i="3" s="1"/>
  <c r="Z530" i="3"/>
  <c r="X528" i="3"/>
  <c r="AJ380" i="3"/>
  <c r="AD271" i="3"/>
  <c r="AK271" i="3" s="1"/>
  <c r="AJ386" i="3"/>
  <c r="AD467" i="3"/>
  <c r="AK467" i="3" s="1"/>
  <c r="AD222" i="3"/>
  <c r="AK222" i="3" s="1"/>
  <c r="AJ178" i="3"/>
  <c r="AJ48" i="3"/>
  <c r="AJ53" i="3"/>
  <c r="AD181" i="3"/>
  <c r="AK181" i="3" s="1"/>
  <c r="AJ210" i="3"/>
  <c r="AJ299" i="3"/>
  <c r="AD309" i="3"/>
  <c r="AK309" i="3" s="1"/>
  <c r="Y541" i="3"/>
  <c r="X563" i="3"/>
  <c r="AD135" i="3"/>
  <c r="AK135" i="3" s="1"/>
  <c r="W528" i="3"/>
  <c r="AJ165" i="3"/>
  <c r="AJ462" i="3"/>
  <c r="AD462" i="3"/>
  <c r="AK462" i="3" s="1"/>
  <c r="AD189" i="3"/>
  <c r="AK189" i="3" s="1"/>
  <c r="AJ189" i="3"/>
  <c r="AD304" i="3"/>
  <c r="AK304" i="3" s="1"/>
  <c r="AJ304" i="3"/>
  <c r="AD74" i="3"/>
  <c r="AK74" i="3" s="1"/>
  <c r="AJ74" i="3"/>
  <c r="AJ114" i="3"/>
  <c r="AD114" i="3"/>
  <c r="AK114" i="3" s="1"/>
  <c r="AJ118" i="3"/>
  <c r="AD118" i="3"/>
  <c r="AK118" i="3" s="1"/>
  <c r="AD313" i="3"/>
  <c r="AK313" i="3" s="1"/>
  <c r="AJ313" i="3"/>
  <c r="AJ283" i="3"/>
  <c r="AD283" i="3"/>
  <c r="AK283" i="3" s="1"/>
  <c r="Y540" i="3"/>
  <c r="W540" i="3"/>
  <c r="X540" i="3"/>
  <c r="AD202" i="3"/>
  <c r="AK202" i="3" s="1"/>
  <c r="AJ202" i="3"/>
  <c r="AD379" i="3"/>
  <c r="AK379" i="3" s="1"/>
  <c r="AJ379" i="3"/>
  <c r="AD102" i="3"/>
  <c r="AK102" i="3" s="1"/>
  <c r="AD89" i="3"/>
  <c r="AK89" i="3" s="1"/>
  <c r="AJ39" i="3"/>
  <c r="AD39" i="3"/>
  <c r="AK39" i="3" s="1"/>
  <c r="AJ394" i="3"/>
  <c r="AD394" i="3"/>
  <c r="AK394" i="3" s="1"/>
  <c r="AJ451" i="3"/>
  <c r="AD451" i="3"/>
  <c r="AK451" i="3" s="1"/>
  <c r="X576" i="3"/>
  <c r="Y538" i="3"/>
  <c r="AJ217" i="3"/>
  <c r="AD158" i="3"/>
  <c r="AK158" i="3" s="1"/>
  <c r="AD330" i="3"/>
  <c r="AK330" i="3" s="1"/>
  <c r="AJ139" i="3"/>
  <c r="AD247" i="3"/>
  <c r="AK247" i="3" s="1"/>
  <c r="W509" i="3"/>
  <c r="Z509" i="3"/>
  <c r="X515" i="3"/>
  <c r="Y515" i="3"/>
  <c r="W515" i="3"/>
  <c r="AJ21" i="3"/>
  <c r="AD21" i="3"/>
  <c r="AK21" i="3" s="1"/>
  <c r="X531" i="3"/>
  <c r="W531" i="3"/>
  <c r="Y531" i="3"/>
  <c r="W536" i="3"/>
  <c r="X536" i="3"/>
  <c r="Y536" i="3"/>
  <c r="X561" i="3"/>
  <c r="Z561" i="3"/>
  <c r="Y561" i="3"/>
  <c r="W561" i="3"/>
  <c r="AD83" i="3"/>
  <c r="AK83" i="3" s="1"/>
  <c r="AJ83" i="3"/>
  <c r="AD113" i="3"/>
  <c r="AK113" i="3" s="1"/>
  <c r="AJ113" i="3"/>
  <c r="AD117" i="3"/>
  <c r="AK117" i="3" s="1"/>
  <c r="AJ117" i="3"/>
  <c r="AJ134" i="3"/>
  <c r="AD134" i="3"/>
  <c r="AK134" i="3" s="1"/>
  <c r="AJ138" i="3"/>
  <c r="AD138" i="3"/>
  <c r="AK138" i="3" s="1"/>
  <c r="AD142" i="3"/>
  <c r="AK142" i="3" s="1"/>
  <c r="AJ142" i="3"/>
  <c r="AD242" i="3"/>
  <c r="AK242" i="3" s="1"/>
  <c r="AJ385" i="3"/>
  <c r="AD385" i="3"/>
  <c r="AK385" i="3" s="1"/>
  <c r="AD422" i="3"/>
  <c r="AK422" i="3" s="1"/>
  <c r="AD198" i="3"/>
  <c r="AK198" i="3" s="1"/>
  <c r="AJ198" i="3"/>
  <c r="AD310" i="3"/>
  <c r="AK310" i="3" s="1"/>
  <c r="AJ310" i="3"/>
  <c r="AD341" i="3"/>
  <c r="AK341" i="3" s="1"/>
  <c r="AJ341" i="3"/>
  <c r="W535" i="3"/>
  <c r="Y535" i="3"/>
  <c r="Z535" i="3"/>
  <c r="AJ94" i="3"/>
  <c r="AD94" i="3"/>
  <c r="AK94" i="3" s="1"/>
  <c r="AD428" i="3"/>
  <c r="AK428" i="3" s="1"/>
  <c r="AJ428" i="3"/>
  <c r="X535" i="3"/>
  <c r="X538" i="3"/>
  <c r="AJ143" i="3"/>
  <c r="AJ339" i="3"/>
  <c r="Z510" i="3"/>
  <c r="X510" i="3"/>
  <c r="Y510" i="3"/>
  <c r="W518" i="3"/>
  <c r="X518" i="3"/>
  <c r="Y539" i="3"/>
  <c r="Z539" i="3"/>
  <c r="X539" i="3"/>
  <c r="Y544" i="3"/>
  <c r="Z544" i="3"/>
  <c r="X549" i="3"/>
  <c r="W549" i="3"/>
  <c r="X564" i="3"/>
  <c r="W564" i="3"/>
  <c r="AJ70" i="3"/>
  <c r="AD70" i="3"/>
  <c r="AK70" i="3" s="1"/>
  <c r="W569" i="3"/>
  <c r="X569" i="3"/>
  <c r="AJ212" i="3"/>
  <c r="AD212" i="3"/>
  <c r="AK212" i="3" s="1"/>
  <c r="AD216" i="3"/>
  <c r="AK216" i="3" s="1"/>
  <c r="AJ216" i="3"/>
  <c r="AD273" i="3"/>
  <c r="AK273" i="3" s="1"/>
  <c r="AJ273" i="3"/>
  <c r="AJ355" i="3"/>
  <c r="AD355" i="3"/>
  <c r="AK355" i="3" s="1"/>
  <c r="AD426" i="3"/>
  <c r="AK426" i="3" s="1"/>
  <c r="AJ426" i="3"/>
  <c r="AJ476" i="3"/>
  <c r="AD476" i="3"/>
  <c r="AK476" i="3" s="1"/>
  <c r="AJ480" i="3"/>
  <c r="AD480" i="3"/>
  <c r="AK480" i="3" s="1"/>
  <c r="AJ488" i="3"/>
  <c r="AD488" i="3"/>
  <c r="AK488" i="3" s="1"/>
  <c r="AJ496" i="3"/>
  <c r="AD496" i="3"/>
  <c r="AK496" i="3" s="1"/>
  <c r="AD362" i="3"/>
  <c r="AK362" i="3" s="1"/>
  <c r="AJ336" i="3"/>
  <c r="W571" i="3"/>
  <c r="X571" i="3"/>
  <c r="Y571" i="3"/>
  <c r="Z571" i="3"/>
  <c r="AJ105" i="3"/>
  <c r="AD105" i="3"/>
  <c r="AK105" i="3" s="1"/>
  <c r="AJ303" i="3"/>
  <c r="AD303" i="3"/>
  <c r="AK303" i="3" s="1"/>
  <c r="AD439" i="3"/>
  <c r="AK439" i="3" s="1"/>
  <c r="AJ439" i="3"/>
  <c r="Z573" i="3"/>
  <c r="W538" i="3"/>
  <c r="AJ340" i="3"/>
  <c r="Y534" i="3"/>
  <c r="Z534" i="3"/>
  <c r="W559" i="3"/>
  <c r="Y559" i="3"/>
  <c r="Z559" i="3"/>
  <c r="X567" i="3"/>
  <c r="Y567" i="3"/>
  <c r="Z567" i="3"/>
  <c r="AD172" i="3"/>
  <c r="AK172" i="3" s="1"/>
  <c r="AJ172" i="3"/>
  <c r="AD199" i="3"/>
  <c r="AK199" i="3" s="1"/>
  <c r="AJ199" i="3"/>
  <c r="AD224" i="3"/>
  <c r="AK224" i="3" s="1"/>
  <c r="AJ224" i="3"/>
  <c r="AD342" i="3"/>
  <c r="AK342" i="3" s="1"/>
  <c r="AJ342" i="3"/>
  <c r="AD372" i="3"/>
  <c r="AK372" i="3" s="1"/>
  <c r="AJ372" i="3"/>
  <c r="AD314" i="3"/>
  <c r="AK314" i="3" s="1"/>
  <c r="AJ314" i="3"/>
  <c r="AJ448" i="3"/>
  <c r="AD448" i="3"/>
  <c r="AK448" i="3" s="1"/>
  <c r="AD98" i="3"/>
  <c r="AK98" i="3" s="1"/>
  <c r="Y576" i="3"/>
  <c r="Z576" i="3"/>
  <c r="AD282" i="3"/>
  <c r="AK282" i="3" s="1"/>
  <c r="AJ282" i="3"/>
  <c r="Y573" i="3"/>
  <c r="AD243" i="3"/>
  <c r="AK243" i="3" s="1"/>
  <c r="AD466" i="3"/>
  <c r="AK466" i="3" s="1"/>
  <c r="AD166" i="3"/>
  <c r="AK166" i="3" s="1"/>
  <c r="X524" i="3"/>
  <c r="Y524" i="3"/>
  <c r="Z524" i="3"/>
  <c r="AJ30" i="3"/>
  <c r="AD30" i="3"/>
  <c r="AK30" i="3" s="1"/>
  <c r="AD211" i="3"/>
  <c r="AK211" i="3" s="1"/>
  <c r="AJ211" i="3"/>
  <c r="AJ358" i="3"/>
  <c r="AJ491" i="3"/>
  <c r="AD491" i="3"/>
  <c r="AK491" i="3" s="1"/>
  <c r="AJ499" i="3"/>
  <c r="Y543" i="3"/>
  <c r="X511" i="3"/>
  <c r="AD360" i="3"/>
  <c r="AK360" i="3" s="1"/>
  <c r="AD26" i="3"/>
  <c r="AK26" i="3" s="1"/>
  <c r="AD96" i="3"/>
  <c r="AK96" i="3" s="1"/>
  <c r="AD206" i="3"/>
  <c r="AK206" i="3" s="1"/>
  <c r="AJ36" i="3"/>
  <c r="AD156" i="3"/>
  <c r="AK156" i="3" s="1"/>
  <c r="AD408" i="3"/>
  <c r="AK408" i="3" s="1"/>
  <c r="X512" i="3"/>
  <c r="X543" i="3"/>
  <c r="Z519" i="3"/>
  <c r="AJ11" i="3"/>
  <c r="AJ373" i="3"/>
  <c r="AJ417" i="3"/>
  <c r="AJ270" i="3"/>
  <c r="AD407" i="3"/>
  <c r="AK407" i="3" s="1"/>
  <c r="AJ404" i="3"/>
  <c r="AD25" i="3"/>
  <c r="AK25" i="3" s="1"/>
  <c r="AJ312" i="3"/>
  <c r="AJ357" i="3"/>
  <c r="AD38" i="3"/>
  <c r="AK38" i="3" s="1"/>
  <c r="AD155" i="3"/>
  <c r="AK155" i="3" s="1"/>
  <c r="AD284" i="3"/>
  <c r="AK284" i="3" s="1"/>
  <c r="AD337" i="3"/>
  <c r="AK337" i="3" s="1"/>
  <c r="AK322" i="3"/>
  <c r="AJ233" i="3"/>
  <c r="AD233" i="3"/>
  <c r="AK233" i="3" s="1"/>
  <c r="W512" i="3"/>
  <c r="AD301" i="3"/>
  <c r="AK301" i="3" s="1"/>
  <c r="AJ345" i="3"/>
  <c r="AJ115" i="3"/>
  <c r="AJ50" i="3"/>
  <c r="AJ57" i="3"/>
  <c r="AD59" i="3"/>
  <c r="AK59" i="3" s="1"/>
  <c r="AJ76" i="3"/>
  <c r="AJ160" i="3"/>
  <c r="AD161" i="3"/>
  <c r="AK161" i="3" s="1"/>
  <c r="AJ176" i="3"/>
  <c r="AJ251" i="3"/>
  <c r="AD297" i="3"/>
  <c r="AK297" i="3" s="1"/>
  <c r="AD298" i="3"/>
  <c r="AK298" i="3" s="1"/>
  <c r="AD393" i="3"/>
  <c r="AK393" i="3" s="1"/>
  <c r="AJ465" i="3"/>
  <c r="AD465" i="3"/>
  <c r="AK465" i="3" s="1"/>
  <c r="W565" i="3"/>
  <c r="Z570" i="3"/>
  <c r="AJ302" i="3"/>
  <c r="AJ186" i="3"/>
  <c r="AD186" i="3"/>
  <c r="AK186" i="3" s="1"/>
  <c r="AJ228" i="3"/>
  <c r="AD228" i="3"/>
  <c r="Z574" i="3"/>
  <c r="Y570" i="3"/>
  <c r="AJ97" i="3"/>
  <c r="AD413" i="3"/>
  <c r="AK413" i="3" s="1"/>
  <c r="AJ119" i="3"/>
  <c r="AJ232" i="3"/>
  <c r="AJ398" i="3"/>
  <c r="AD350" i="3"/>
  <c r="AK350" i="3" s="1"/>
  <c r="AD66" i="3"/>
  <c r="AK66" i="3" s="1"/>
  <c r="AJ265" i="3"/>
  <c r="AJ122" i="3"/>
  <c r="AD80" i="3"/>
  <c r="AK80" i="3" s="1"/>
  <c r="AD293" i="3"/>
  <c r="AK293" i="3" s="1"/>
  <c r="A12" i="3"/>
  <c r="A18" i="3"/>
  <c r="A25" i="3" s="1"/>
  <c r="A32" i="3" s="1"/>
  <c r="A39" i="3" s="1"/>
  <c r="A46" i="3" s="1"/>
  <c r="A53" i="3" s="1"/>
  <c r="A60" i="3" s="1"/>
  <c r="A67" i="3" s="1"/>
  <c r="A74" i="3" s="1"/>
  <c r="A81" i="3" s="1"/>
  <c r="A88" i="3" s="1"/>
  <c r="A95" i="3" s="1"/>
  <c r="A102" i="3" s="1"/>
  <c r="A109" i="3" s="1"/>
  <c r="A116" i="3" s="1"/>
  <c r="A123" i="3" s="1"/>
  <c r="A130" i="3" s="1"/>
  <c r="A137" i="3" s="1"/>
  <c r="A144" i="3" s="1"/>
  <c r="A151" i="3" s="1"/>
  <c r="A158" i="3" s="1"/>
  <c r="A165" i="3" s="1"/>
  <c r="A172" i="3" s="1"/>
  <c r="A179" i="3" s="1"/>
  <c r="A186" i="3" s="1"/>
  <c r="A193" i="3" s="1"/>
  <c r="A200" i="3" s="1"/>
  <c r="A207" i="3" s="1"/>
  <c r="A214" i="3" s="1"/>
  <c r="A221" i="3" s="1"/>
  <c r="A228" i="3" s="1"/>
  <c r="A235" i="3" s="1"/>
  <c r="A242" i="3" s="1"/>
  <c r="A249" i="3" s="1"/>
  <c r="A256" i="3" s="1"/>
  <c r="A263" i="3" s="1"/>
  <c r="A270" i="3" s="1"/>
  <c r="A277" i="3" s="1"/>
  <c r="A284" i="3" s="1"/>
  <c r="A291" i="3" s="1"/>
  <c r="A298" i="3" s="1"/>
  <c r="A305" i="3" s="1"/>
  <c r="A312" i="3" s="1"/>
  <c r="A319" i="3" s="1"/>
  <c r="A326" i="3" s="1"/>
  <c r="A333" i="3" s="1"/>
  <c r="A340" i="3" s="1"/>
  <c r="A347" i="3" s="1"/>
  <c r="A354" i="3" s="1"/>
  <c r="A361" i="3" s="1"/>
  <c r="A368" i="3" s="1"/>
  <c r="A375" i="3" s="1"/>
  <c r="A382" i="3" s="1"/>
  <c r="A389" i="3" s="1"/>
  <c r="A396" i="3" s="1"/>
  <c r="A403" i="3" s="1"/>
  <c r="A410" i="3" s="1"/>
  <c r="A417" i="3" s="1"/>
  <c r="A424" i="3" s="1"/>
  <c r="A431" i="3" s="1"/>
  <c r="A438" i="3" s="1"/>
  <c r="A445" i="3" s="1"/>
  <c r="A452" i="3" s="1"/>
  <c r="A459" i="3" s="1"/>
  <c r="A466" i="3" s="1"/>
  <c r="A473" i="3" s="1"/>
  <c r="A480" i="3" s="1"/>
  <c r="A487" i="3" s="1"/>
  <c r="A494" i="3" s="1"/>
  <c r="AJ23" i="3"/>
  <c r="AD23" i="3"/>
  <c r="AK23" i="3" s="1"/>
  <c r="AD40" i="3"/>
  <c r="AK40" i="3" s="1"/>
  <c r="AJ40" i="3"/>
  <c r="AJ245" i="3"/>
  <c r="AD245" i="3"/>
  <c r="AK245" i="3" s="1"/>
  <c r="AJ359" i="3"/>
  <c r="AD359" i="3"/>
  <c r="AK359" i="3" s="1"/>
  <c r="AJ397" i="3"/>
  <c r="AD397" i="3"/>
  <c r="AK397" i="3" s="1"/>
  <c r="AD420" i="3"/>
  <c r="AK420" i="3" s="1"/>
  <c r="AJ420" i="3"/>
  <c r="AJ440" i="3"/>
  <c r="AD440" i="3"/>
  <c r="AK440" i="3" s="1"/>
  <c r="AJ444" i="3"/>
  <c r="AD444" i="3"/>
  <c r="AK444" i="3" s="1"/>
  <c r="AJ489" i="3"/>
  <c r="AD489" i="3"/>
  <c r="AK489" i="3" s="1"/>
  <c r="AJ144" i="3"/>
  <c r="AD144" i="3"/>
  <c r="W547" i="3"/>
  <c r="Z558" i="3"/>
  <c r="Y574" i="3"/>
  <c r="Z551" i="3"/>
  <c r="Z549" i="3"/>
  <c r="Z568" i="3"/>
  <c r="X525" i="3"/>
  <c r="X570" i="3"/>
  <c r="AJ327" i="3"/>
  <c r="AD292" i="3"/>
  <c r="AK292" i="3" s="1"/>
  <c r="Y530" i="3"/>
  <c r="AJ261" i="3"/>
  <c r="AD494" i="3"/>
  <c r="AK494" i="3" s="1"/>
  <c r="AD256" i="3"/>
  <c r="AK256" i="3" s="1"/>
  <c r="AJ20" i="3"/>
  <c r="AJ382" i="3"/>
  <c r="AJ402" i="3"/>
  <c r="AJ246" i="3"/>
  <c r="AD64" i="3"/>
  <c r="AK64" i="3" s="1"/>
  <c r="AJ457" i="3"/>
  <c r="AD411" i="3"/>
  <c r="AK411" i="3" s="1"/>
  <c r="AD371" i="3"/>
  <c r="AK371" i="3" s="1"/>
  <c r="AJ196" i="3"/>
  <c r="AD88" i="3"/>
  <c r="AK88" i="3" s="1"/>
  <c r="AD481" i="3"/>
  <c r="AD121" i="3"/>
  <c r="AK121" i="3" s="1"/>
  <c r="AJ121" i="3"/>
  <c r="AJ146" i="3"/>
  <c r="AD146" i="3"/>
  <c r="AK146" i="3" s="1"/>
  <c r="AD194" i="3"/>
  <c r="AK194" i="3" s="1"/>
  <c r="AJ194" i="3"/>
  <c r="AD227" i="3"/>
  <c r="AK227" i="3" s="1"/>
  <c r="AJ227" i="3"/>
  <c r="AD235" i="3"/>
  <c r="AJ235" i="3"/>
  <c r="AJ237" i="3"/>
  <c r="AD237" i="3"/>
  <c r="AK237" i="3" s="1"/>
  <c r="Y558" i="3"/>
  <c r="X574" i="3"/>
  <c r="Y551" i="3"/>
  <c r="Y549" i="3"/>
  <c r="Y568" i="3"/>
  <c r="AJ322" i="3"/>
  <c r="X530" i="3"/>
  <c r="AD182" i="3"/>
  <c r="AK182" i="3" s="1"/>
  <c r="AJ106" i="3"/>
  <c r="AD191" i="3"/>
  <c r="AK191" i="3" s="1"/>
  <c r="AD495" i="3"/>
  <c r="AK495" i="3" s="1"/>
  <c r="AD460" i="3"/>
  <c r="AK460" i="3" s="1"/>
  <c r="AJ416" i="3"/>
  <c r="AJ187" i="3"/>
  <c r="AJ354" i="3"/>
  <c r="AJ332" i="3"/>
  <c r="AD225" i="3"/>
  <c r="AK225" i="3" s="1"/>
  <c r="AD311" i="3"/>
  <c r="AK311" i="3" s="1"/>
  <c r="AJ311" i="3"/>
  <c r="AD347" i="3"/>
  <c r="AK347" i="3" s="1"/>
  <c r="AD363" i="3"/>
  <c r="AK363" i="3" s="1"/>
  <c r="AD424" i="3"/>
  <c r="AK424" i="3" s="1"/>
  <c r="AD229" i="3"/>
  <c r="AK229" i="3" s="1"/>
  <c r="AJ229" i="3"/>
  <c r="Z560" i="3"/>
  <c r="Z522" i="3"/>
  <c r="Z512" i="3"/>
  <c r="Z577" i="3"/>
  <c r="X558" i="3"/>
  <c r="X551" i="3"/>
  <c r="X568" i="3"/>
  <c r="Z554" i="3"/>
  <c r="Z565" i="3"/>
  <c r="Z517" i="3"/>
  <c r="AD486" i="3"/>
  <c r="AK486" i="3" s="1"/>
  <c r="Z540" i="3"/>
  <c r="AD241" i="3"/>
  <c r="AK241" i="3" s="1"/>
  <c r="AJ387" i="3"/>
  <c r="AJ319" i="3"/>
  <c r="AJ264" i="3"/>
  <c r="AD432" i="3"/>
  <c r="AK432" i="3" s="1"/>
  <c r="AD215" i="3"/>
  <c r="AK215" i="3" s="1"/>
  <c r="AD201" i="3"/>
  <c r="AK201" i="3" s="1"/>
  <c r="AD69" i="3"/>
  <c r="AK69" i="3" s="1"/>
  <c r="AJ285" i="3"/>
  <c r="AD41" i="3"/>
  <c r="AK41" i="3" s="1"/>
  <c r="AJ474" i="3"/>
  <c r="AJ401" i="3"/>
  <c r="AD473" i="3"/>
  <c r="AK473" i="3" s="1"/>
  <c r="AD429" i="3"/>
  <c r="AK429" i="3" s="1"/>
  <c r="AJ338" i="3"/>
  <c r="AD361" i="3"/>
  <c r="AJ268" i="3"/>
  <c r="AD82" i="3"/>
  <c r="AK82" i="3" s="1"/>
  <c r="AJ203" i="3"/>
  <c r="AJ24" i="3"/>
  <c r="AD24" i="3"/>
  <c r="AD77" i="3"/>
  <c r="AK77" i="3" s="1"/>
  <c r="AJ116" i="3"/>
  <c r="AD116" i="3"/>
  <c r="AK116" i="3" s="1"/>
  <c r="AD129" i="3"/>
  <c r="AK129" i="3" s="1"/>
  <c r="AJ129" i="3"/>
  <c r="AD184" i="3"/>
  <c r="AK184" i="3" s="1"/>
  <c r="AJ184" i="3"/>
  <c r="AJ188" i="3"/>
  <c r="AD286" i="3"/>
  <c r="AK286" i="3" s="1"/>
  <c r="AJ286" i="3"/>
  <c r="AJ346" i="3"/>
  <c r="AD351" i="3"/>
  <c r="AK351" i="3" s="1"/>
  <c r="AJ351" i="3"/>
  <c r="AD418" i="3"/>
  <c r="AK418" i="3" s="1"/>
  <c r="AD423" i="3"/>
  <c r="AK423" i="3" s="1"/>
  <c r="W517" i="3"/>
  <c r="AJ269" i="3"/>
  <c r="AJ490" i="3"/>
  <c r="AJ278" i="3"/>
  <c r="AJ220" i="3"/>
  <c r="AD22" i="3"/>
  <c r="AK22" i="3" s="1"/>
  <c r="AJ63" i="3"/>
  <c r="AJ68" i="3"/>
  <c r="AD68" i="3"/>
  <c r="AK68" i="3" s="1"/>
  <c r="AJ85" i="3"/>
  <c r="AD85" i="3"/>
  <c r="AK85" i="3" s="1"/>
  <c r="AD163" i="3"/>
  <c r="AK163" i="3" s="1"/>
  <c r="AD279" i="3"/>
  <c r="AK279" i="3" s="1"/>
  <c r="AJ279" i="3"/>
  <c r="AD399" i="3"/>
  <c r="AK399" i="3" s="1"/>
  <c r="AJ399" i="3"/>
  <c r="AJ438" i="3"/>
  <c r="AD438" i="3"/>
  <c r="AK438" i="3" s="1"/>
  <c r="AJ483" i="3"/>
  <c r="AD483" i="3"/>
  <c r="AK483" i="3" s="1"/>
  <c r="AJ287" i="3"/>
  <c r="AJ421" i="3"/>
  <c r="AJ289" i="3"/>
  <c r="AD289" i="3"/>
  <c r="AK289" i="3" s="1"/>
  <c r="AJ431" i="3"/>
  <c r="AD431" i="3"/>
  <c r="AD435" i="3"/>
  <c r="AK435" i="3" s="1"/>
  <c r="AJ435" i="3"/>
  <c r="AD443" i="3"/>
  <c r="AK443" i="3" s="1"/>
  <c r="AJ443" i="3"/>
  <c r="AK447" i="3"/>
  <c r="AD288" i="3"/>
  <c r="AK288" i="3" s="1"/>
  <c r="AD468" i="3"/>
  <c r="AJ468" i="3"/>
  <c r="AJ280" i="3"/>
  <c r="AD280" i="3"/>
  <c r="AK280" i="3" s="1"/>
  <c r="AD65" i="3"/>
  <c r="AK65" i="3" s="1"/>
  <c r="AD86" i="3"/>
  <c r="AJ86" i="3"/>
  <c r="AK159" i="3"/>
  <c r="W553" i="3"/>
  <c r="X553" i="3"/>
  <c r="Y553" i="3"/>
  <c r="Z553" i="3"/>
  <c r="AD12" i="3"/>
  <c r="AJ12" i="3"/>
  <c r="AD463" i="3"/>
  <c r="AK463" i="3" s="1"/>
  <c r="AJ463" i="3"/>
  <c r="AD305" i="3"/>
  <c r="AJ305" i="3"/>
  <c r="AD383" i="3"/>
  <c r="AJ383" i="3"/>
  <c r="AD395" i="3"/>
  <c r="AK395" i="3" s="1"/>
  <c r="AJ395" i="3"/>
  <c r="AD414" i="3"/>
  <c r="AK414" i="3" s="1"/>
  <c r="AD458" i="3"/>
  <c r="AJ458" i="3"/>
  <c r="AD348" i="3"/>
  <c r="AJ348" i="3"/>
  <c r="AD375" i="3"/>
  <c r="AJ375" i="3"/>
  <c r="AJ409" i="3"/>
  <c r="AD409" i="3"/>
  <c r="AJ87" i="3"/>
  <c r="AD87" i="3"/>
  <c r="AK87" i="3" s="1"/>
  <c r="AJ100" i="3"/>
  <c r="AD100" i="3"/>
  <c r="AK100" i="3" s="1"/>
  <c r="AJ110" i="3"/>
  <c r="AJ120" i="3"/>
  <c r="AD120" i="3"/>
  <c r="AK120" i="3" s="1"/>
  <c r="AK126" i="3"/>
  <c r="AJ290" i="3"/>
  <c r="AD290" i="3"/>
  <c r="AK290" i="3" s="1"/>
  <c r="AD294" i="3"/>
  <c r="AK294" i="3" s="1"/>
  <c r="AJ294" i="3"/>
  <c r="AJ67" i="3"/>
  <c r="AD67" i="3"/>
  <c r="AJ104" i="3"/>
  <c r="AD104" i="3"/>
  <c r="AD257" i="3"/>
  <c r="AJ257" i="3"/>
  <c r="AJ262" i="3"/>
  <c r="AD262" i="3"/>
  <c r="AK262" i="3" s="1"/>
  <c r="AK266" i="3"/>
  <c r="V544" i="3"/>
  <c r="AA544" i="3" s="1"/>
  <c r="AK270" i="3"/>
  <c r="AK287" i="3"/>
  <c r="AD252" i="3"/>
  <c r="AJ252" i="3"/>
  <c r="AJ470" i="3"/>
  <c r="AD470" i="3"/>
  <c r="AK470" i="3" s="1"/>
  <c r="AK152" i="3"/>
  <c r="AD127" i="3"/>
  <c r="AJ127" i="3"/>
  <c r="AJ131" i="3"/>
  <c r="AD131" i="3"/>
  <c r="AK131" i="3" s="1"/>
  <c r="AJ167" i="3"/>
  <c r="AD167" i="3"/>
  <c r="AK167" i="3" s="1"/>
  <c r="AJ177" i="3"/>
  <c r="AD177" i="3"/>
  <c r="AJ183" i="3"/>
  <c r="AD183" i="3"/>
  <c r="W566" i="3"/>
  <c r="X566" i="3"/>
  <c r="Y566" i="3"/>
  <c r="AD154" i="3"/>
  <c r="AK154" i="3" s="1"/>
  <c r="AJ154" i="3"/>
  <c r="AD171" i="3"/>
  <c r="AK171" i="3" s="1"/>
  <c r="AJ171" i="3"/>
  <c r="AJ376" i="3"/>
  <c r="AD376" i="3"/>
  <c r="AK376" i="3" s="1"/>
  <c r="AJ388" i="3"/>
  <c r="AD388" i="3"/>
  <c r="AK388" i="3" s="1"/>
  <c r="AJ400" i="3"/>
  <c r="AD400" i="3"/>
  <c r="AK400" i="3" s="1"/>
  <c r="AD410" i="3"/>
  <c r="AJ410" i="3"/>
  <c r="AJ415" i="3"/>
  <c r="AD415" i="3"/>
  <c r="AK415" i="3" s="1"/>
  <c r="AJ425" i="3"/>
  <c r="AD425" i="3"/>
  <c r="AK425" i="3" s="1"/>
  <c r="AD469" i="3"/>
  <c r="AK469" i="3" s="1"/>
  <c r="AJ469" i="3"/>
  <c r="W523" i="3"/>
  <c r="X523" i="3"/>
  <c r="AD61" i="3"/>
  <c r="AJ61" i="3"/>
  <c r="AJ79" i="3"/>
  <c r="AD79" i="3"/>
  <c r="AD333" i="3"/>
  <c r="AJ333" i="3"/>
  <c r="AJ392" i="3"/>
  <c r="AD392" i="3"/>
  <c r="W521" i="3"/>
  <c r="Y521" i="3"/>
  <c r="Z521" i="3"/>
  <c r="W526" i="3"/>
  <c r="X526" i="3"/>
  <c r="AD318" i="3"/>
  <c r="AK318" i="3" s="1"/>
  <c r="AJ318" i="3"/>
  <c r="AD477" i="3"/>
  <c r="AD34" i="3"/>
  <c r="AJ49" i="3"/>
  <c r="AD49" i="3"/>
  <c r="AK49" i="3" s="1"/>
  <c r="X548" i="3"/>
  <c r="Y548" i="3"/>
  <c r="Z548" i="3"/>
  <c r="Y552" i="3"/>
  <c r="Z552" i="3"/>
  <c r="AJ190" i="3"/>
  <c r="AD190" i="3"/>
  <c r="AD195" i="3"/>
  <c r="AJ208" i="3"/>
  <c r="AD208" i="3"/>
  <c r="AD29" i="3"/>
  <c r="AJ17" i="3"/>
  <c r="AJ19" i="3"/>
  <c r="AJ45" i="3"/>
  <c r="AD45" i="3"/>
  <c r="AK45" i="3" s="1"/>
  <c r="AJ47" i="3"/>
  <c r="AD47" i="3"/>
  <c r="AJ140" i="3"/>
  <c r="AD140" i="3"/>
  <c r="AK140" i="3" s="1"/>
  <c r="AD291" i="3"/>
  <c r="AJ471" i="3"/>
  <c r="AD471" i="3"/>
  <c r="AK471" i="3" s="1"/>
  <c r="AJ475" i="3"/>
  <c r="AD493" i="3"/>
  <c r="AK493" i="3" s="1"/>
  <c r="Y514" i="3"/>
  <c r="Z514" i="3"/>
  <c r="Y518" i="3"/>
  <c r="Z518" i="3"/>
  <c r="AD295" i="3"/>
  <c r="AK295" i="3" s="1"/>
  <c r="AJ295" i="3"/>
  <c r="AD306" i="3"/>
  <c r="AK306" i="3" s="1"/>
  <c r="AJ306" i="3"/>
  <c r="AD436" i="3"/>
  <c r="AK436" i="3" s="1"/>
  <c r="AJ436" i="3"/>
  <c r="AJ500" i="3"/>
  <c r="AD500" i="3"/>
  <c r="AK500" i="3" s="1"/>
  <c r="AJ52" i="3"/>
  <c r="AD52" i="3"/>
  <c r="AK52" i="3" s="1"/>
  <c r="AD54" i="3"/>
  <c r="AD274" i="3"/>
  <c r="AK274" i="3" s="1"/>
  <c r="AJ274" i="3"/>
  <c r="AJ71" i="3"/>
  <c r="AD71" i="3"/>
  <c r="AK71" i="3" s="1"/>
  <c r="AJ148" i="3"/>
  <c r="AD335" i="3"/>
  <c r="AK335" i="3" s="1"/>
  <c r="AJ335" i="3"/>
  <c r="AJ209" i="3"/>
  <c r="AD209" i="3"/>
  <c r="AK209" i="3" s="1"/>
  <c r="AJ277" i="3"/>
  <c r="AD334" i="3"/>
  <c r="AK334" i="3" s="1"/>
  <c r="AJ437" i="3"/>
  <c r="AD437" i="3"/>
  <c r="AK437" i="3" s="1"/>
  <c r="AD185" i="3"/>
  <c r="AK185" i="3" s="1"/>
  <c r="AJ185" i="3"/>
  <c r="AJ200" i="3"/>
  <c r="AD200" i="3"/>
  <c r="AD219" i="3"/>
  <c r="AJ219" i="3"/>
  <c r="AJ14" i="3"/>
  <c r="AJ35" i="3"/>
  <c r="AD101" i="3"/>
  <c r="AK101" i="3" s="1"/>
  <c r="AD170" i="3"/>
  <c r="AK170" i="3" s="1"/>
  <c r="AJ396" i="3"/>
  <c r="AD396" i="3"/>
  <c r="M12" i="3"/>
  <c r="AV12" i="3" s="1"/>
  <c r="AK62" i="11"/>
  <c r="AK350" i="11"/>
  <c r="AK334" i="11"/>
  <c r="AK107" i="11"/>
  <c r="AD40" i="11"/>
  <c r="V512" i="11" s="1"/>
  <c r="AA512" i="11" s="1"/>
  <c r="AD73" i="11"/>
  <c r="AD449" i="11"/>
  <c r="AJ449" i="11"/>
  <c r="AJ204" i="11"/>
  <c r="AD204" i="11"/>
  <c r="AK204" i="11" s="1"/>
  <c r="AD244" i="11"/>
  <c r="AJ244" i="11"/>
  <c r="AJ452" i="11"/>
  <c r="AD53" i="11"/>
  <c r="V514" i="11" s="1"/>
  <c r="AA514" i="11" s="1"/>
  <c r="AD266" i="11"/>
  <c r="AK266" i="11" s="1"/>
  <c r="AJ266" i="11"/>
  <c r="AD393" i="11"/>
  <c r="AJ393" i="11"/>
  <c r="AD98" i="11"/>
  <c r="AJ231" i="11"/>
  <c r="AD231" i="11"/>
  <c r="AK231" i="11" s="1"/>
  <c r="AD379" i="11"/>
  <c r="AJ379" i="11"/>
  <c r="AJ382" i="11"/>
  <c r="AJ242" i="11"/>
  <c r="AJ106" i="11"/>
  <c r="AD207" i="11"/>
  <c r="AK242" i="11"/>
  <c r="AK203" i="11"/>
  <c r="AK265" i="11"/>
  <c r="AK228" i="11"/>
  <c r="AD208" i="11"/>
  <c r="AK208" i="11" s="1"/>
  <c r="AD221" i="11"/>
  <c r="AD236" i="11"/>
  <c r="AK236" i="11" s="1"/>
  <c r="AD241" i="11"/>
  <c r="AK241" i="11" s="1"/>
  <c r="AD245" i="11"/>
  <c r="AK245" i="11" s="1"/>
  <c r="AJ252" i="11"/>
  <c r="AJ265" i="11"/>
  <c r="AD225" i="11"/>
  <c r="AK225" i="11" s="1"/>
  <c r="AD218" i="11"/>
  <c r="AK218" i="11" s="1"/>
  <c r="AD234" i="11"/>
  <c r="AK234" i="11" s="1"/>
  <c r="AD257" i="11"/>
  <c r="AV11" i="13"/>
  <c r="AV12" i="13"/>
  <c r="B6" i="5"/>
  <c r="A6" i="3"/>
  <c r="A7" i="3"/>
  <c r="A7" i="13"/>
  <c r="M14" i="13"/>
  <c r="AV13" i="13"/>
  <c r="AZ81" i="4" a="1"/>
  <c r="C3" i="4" a="1"/>
  <c r="AZ81" i="4" l="1"/>
  <c r="AK380" i="13"/>
  <c r="V560" i="13"/>
  <c r="AA560" i="13" s="1"/>
  <c r="AK364" i="13"/>
  <c r="AK214" i="11"/>
  <c r="V537" i="11"/>
  <c r="AA537" i="11" s="1"/>
  <c r="AK18" i="11"/>
  <c r="V509" i="11"/>
  <c r="AA509" i="11" s="1"/>
  <c r="AK403" i="11"/>
  <c r="V564" i="11"/>
  <c r="AA564" i="11" s="1"/>
  <c r="AK459" i="11"/>
  <c r="V572" i="11"/>
  <c r="AA572" i="11" s="1"/>
  <c r="AK60" i="11"/>
  <c r="V515" i="11"/>
  <c r="AA515" i="11" s="1"/>
  <c r="AK200" i="11"/>
  <c r="V535" i="11"/>
  <c r="AA535" i="11" s="1"/>
  <c r="AK186" i="11"/>
  <c r="V533" i="11"/>
  <c r="AA533" i="11" s="1"/>
  <c r="AK172" i="11"/>
  <c r="V531" i="11"/>
  <c r="AA531" i="11" s="1"/>
  <c r="AK389" i="11"/>
  <c r="V562" i="11"/>
  <c r="AA562" i="11" s="1"/>
  <c r="AK25" i="11"/>
  <c r="V510" i="11"/>
  <c r="AA510" i="11" s="1"/>
  <c r="AK46" i="11"/>
  <c r="V513" i="11"/>
  <c r="AA513" i="11" s="1"/>
  <c r="AK480" i="11"/>
  <c r="V575" i="11"/>
  <c r="AA575" i="11" s="1"/>
  <c r="V561" i="11"/>
  <c r="AA561" i="11" s="1"/>
  <c r="AK347" i="11"/>
  <c r="V556" i="11"/>
  <c r="AA556" i="11" s="1"/>
  <c r="V517" i="11"/>
  <c r="AA517" i="11" s="1"/>
  <c r="AK235" i="11"/>
  <c r="V540" i="11"/>
  <c r="AA540" i="11" s="1"/>
  <c r="AK333" i="11"/>
  <c r="V554" i="11"/>
  <c r="AA554" i="11" s="1"/>
  <c r="V539" i="11"/>
  <c r="AA539" i="11" s="1"/>
  <c r="AK319" i="11"/>
  <c r="V552" i="11"/>
  <c r="AA552" i="11" s="1"/>
  <c r="AK165" i="11"/>
  <c r="V530" i="11"/>
  <c r="AA530" i="11" s="1"/>
  <c r="V511" i="11"/>
  <c r="AA511" i="11" s="1"/>
  <c r="V521" i="11"/>
  <c r="AA521" i="11" s="1"/>
  <c r="V577" i="11"/>
  <c r="AA577" i="11" s="1"/>
  <c r="AK375" i="11"/>
  <c r="V560" i="11"/>
  <c r="AA560" i="11" s="1"/>
  <c r="V568" i="11"/>
  <c r="AA568" i="11" s="1"/>
  <c r="AK340" i="11"/>
  <c r="V555" i="11"/>
  <c r="AA555" i="11" s="1"/>
  <c r="AK291" i="11"/>
  <c r="V548" i="11"/>
  <c r="AA548" i="11" s="1"/>
  <c r="AK109" i="11"/>
  <c r="V522" i="11"/>
  <c r="AA522" i="11" s="1"/>
  <c r="AK95" i="11"/>
  <c r="V520" i="11"/>
  <c r="AA520" i="11" s="1"/>
  <c r="AK144" i="11"/>
  <c r="V527" i="11"/>
  <c r="AA527" i="11" s="1"/>
  <c r="V508" i="11"/>
  <c r="AA508" i="11" s="1"/>
  <c r="V557" i="11"/>
  <c r="AA557" i="11" s="1"/>
  <c r="AK221" i="11"/>
  <c r="V538" i="11"/>
  <c r="AA538" i="11" s="1"/>
  <c r="V559" i="11"/>
  <c r="AA559" i="11" s="1"/>
  <c r="AK151" i="11"/>
  <c r="V528" i="11"/>
  <c r="AA528" i="11" s="1"/>
  <c r="AK473" i="11"/>
  <c r="V574" i="11"/>
  <c r="AA574" i="11" s="1"/>
  <c r="V523" i="11"/>
  <c r="AA523" i="11" s="1"/>
  <c r="V571" i="11"/>
  <c r="AA571" i="11" s="1"/>
  <c r="AK207" i="11"/>
  <c r="V536" i="11"/>
  <c r="AA536" i="11" s="1"/>
  <c r="AK284" i="11"/>
  <c r="V547" i="11"/>
  <c r="AA547" i="11" s="1"/>
  <c r="AK424" i="11"/>
  <c r="V567" i="11"/>
  <c r="AA567" i="11" s="1"/>
  <c r="AK312" i="11"/>
  <c r="V551" i="11"/>
  <c r="AA551" i="11" s="1"/>
  <c r="V569" i="11"/>
  <c r="AA569" i="11" s="1"/>
  <c r="V529" i="11"/>
  <c r="AA529" i="11" s="1"/>
  <c r="V550" i="11"/>
  <c r="AA550" i="11" s="1"/>
  <c r="AK361" i="11"/>
  <c r="V558" i="11"/>
  <c r="AA558" i="11" s="1"/>
  <c r="AK123" i="11"/>
  <c r="V524" i="11"/>
  <c r="AA524" i="11" s="1"/>
  <c r="AK466" i="11"/>
  <c r="V573" i="11"/>
  <c r="AA573" i="11" s="1"/>
  <c r="AK445" i="11"/>
  <c r="V570" i="11"/>
  <c r="AA570" i="11" s="1"/>
  <c r="AK67" i="11"/>
  <c r="V516" i="11"/>
  <c r="AA516" i="11" s="1"/>
  <c r="AK256" i="11"/>
  <c r="V543" i="11"/>
  <c r="AA543" i="11" s="1"/>
  <c r="V519" i="11"/>
  <c r="AA519" i="11" s="1"/>
  <c r="V525" i="11"/>
  <c r="AA525" i="11" s="1"/>
  <c r="AK193" i="11"/>
  <c r="V534" i="11"/>
  <c r="AA534" i="11" s="1"/>
  <c r="AK263" i="11"/>
  <c r="V544" i="11"/>
  <c r="AA544" i="11" s="1"/>
  <c r="AK396" i="11"/>
  <c r="V563" i="11"/>
  <c r="AA563" i="11" s="1"/>
  <c r="V565" i="11"/>
  <c r="AA565" i="11" s="1"/>
  <c r="B39" i="11"/>
  <c r="B40" i="11" s="1"/>
  <c r="B41" i="11" s="1"/>
  <c r="B42" i="11" s="1"/>
  <c r="B43" i="11" s="1"/>
  <c r="B44" i="11" s="1"/>
  <c r="B45" i="11" s="1"/>
  <c r="B511" i="11"/>
  <c r="AK375" i="13"/>
  <c r="AK371" i="13"/>
  <c r="AK244" i="11"/>
  <c r="V541" i="11"/>
  <c r="AA541" i="11" s="1"/>
  <c r="L12" i="15"/>
  <c r="AU12" i="15" s="1"/>
  <c r="H12" i="15"/>
  <c r="AK310" i="15"/>
  <c r="AE12" i="15"/>
  <c r="AK79" i="15"/>
  <c r="AU11" i="15"/>
  <c r="AM469" i="14"/>
  <c r="AK250" i="11"/>
  <c r="G12" i="3"/>
  <c r="G13" i="3" s="1"/>
  <c r="G14" i="3" s="1"/>
  <c r="J15" i="3" s="1"/>
  <c r="J12" i="3"/>
  <c r="AK327" i="15"/>
  <c r="AK110" i="15"/>
  <c r="B32" i="16"/>
  <c r="B33" i="16" s="1"/>
  <c r="B34" i="16" s="1"/>
  <c r="B35" i="16" s="1"/>
  <c r="B36" i="16" s="1"/>
  <c r="B37" i="16" s="1"/>
  <c r="B38" i="16" s="1"/>
  <c r="AM165" i="14"/>
  <c r="K12" i="13"/>
  <c r="AE12" i="13"/>
  <c r="V11" i="13"/>
  <c r="L12" i="13"/>
  <c r="H12" i="13"/>
  <c r="AK417" i="13"/>
  <c r="AK121" i="16"/>
  <c r="AK410" i="6"/>
  <c r="AM412" i="14"/>
  <c r="AK247" i="15"/>
  <c r="AK235" i="15"/>
  <c r="AK342" i="15"/>
  <c r="AK165" i="15"/>
  <c r="AK312" i="13"/>
  <c r="J12" i="16"/>
  <c r="I12" i="16"/>
  <c r="G12" i="16"/>
  <c r="U11" i="16"/>
  <c r="AK467" i="16"/>
  <c r="AK97" i="16"/>
  <c r="AK231" i="15"/>
  <c r="AK334" i="6"/>
  <c r="AK47" i="6"/>
  <c r="J13" i="13"/>
  <c r="U12" i="13"/>
  <c r="I13" i="13"/>
  <c r="G13" i="13"/>
  <c r="A20" i="6"/>
  <c r="A27" i="6" s="1"/>
  <c r="A34" i="6" s="1"/>
  <c r="A41" i="6" s="1"/>
  <c r="A48" i="6" s="1"/>
  <c r="A55" i="6" s="1"/>
  <c r="A62" i="6" s="1"/>
  <c r="A69" i="6" s="1"/>
  <c r="A76" i="6" s="1"/>
  <c r="A83" i="6" s="1"/>
  <c r="A90" i="6" s="1"/>
  <c r="A97" i="6" s="1"/>
  <c r="A104" i="6" s="1"/>
  <c r="A111" i="6" s="1"/>
  <c r="A118" i="6" s="1"/>
  <c r="A125" i="6" s="1"/>
  <c r="A132" i="6" s="1"/>
  <c r="A139" i="6" s="1"/>
  <c r="A146" i="6" s="1"/>
  <c r="A153" i="6" s="1"/>
  <c r="A160" i="6" s="1"/>
  <c r="A167" i="6" s="1"/>
  <c r="A174" i="6" s="1"/>
  <c r="A181" i="6" s="1"/>
  <c r="A188" i="6" s="1"/>
  <c r="A195" i="6" s="1"/>
  <c r="A202" i="6" s="1"/>
  <c r="A209" i="6" s="1"/>
  <c r="A216" i="6" s="1"/>
  <c r="A223" i="6" s="1"/>
  <c r="A230" i="6" s="1"/>
  <c r="A237" i="6" s="1"/>
  <c r="A244" i="6" s="1"/>
  <c r="A251" i="6" s="1"/>
  <c r="A258" i="6" s="1"/>
  <c r="A265" i="6" s="1"/>
  <c r="A272" i="6" s="1"/>
  <c r="A279" i="6" s="1"/>
  <c r="A286" i="6" s="1"/>
  <c r="A293" i="6" s="1"/>
  <c r="A300" i="6" s="1"/>
  <c r="A307" i="6" s="1"/>
  <c r="A314" i="6" s="1"/>
  <c r="A321" i="6" s="1"/>
  <c r="A328" i="6" s="1"/>
  <c r="A335" i="6" s="1"/>
  <c r="A342" i="6" s="1"/>
  <c r="A349" i="6" s="1"/>
  <c r="A356" i="6" s="1"/>
  <c r="A363" i="6" s="1"/>
  <c r="A370" i="6" s="1"/>
  <c r="A377" i="6" s="1"/>
  <c r="A384" i="6" s="1"/>
  <c r="A391" i="6" s="1"/>
  <c r="A398" i="6" s="1"/>
  <c r="A405" i="6" s="1"/>
  <c r="A412" i="6" s="1"/>
  <c r="A419" i="6" s="1"/>
  <c r="A426" i="6" s="1"/>
  <c r="A433" i="6" s="1"/>
  <c r="A440" i="6" s="1"/>
  <c r="A447" i="6" s="1"/>
  <c r="A454" i="6" s="1"/>
  <c r="A461" i="6" s="1"/>
  <c r="A468" i="6" s="1"/>
  <c r="A475" i="6" s="1"/>
  <c r="A482" i="6" s="1"/>
  <c r="A489" i="6" s="1"/>
  <c r="A496" i="6" s="1"/>
  <c r="A14" i="6"/>
  <c r="AM292" i="14"/>
  <c r="AK127" i="15"/>
  <c r="AK190" i="15"/>
  <c r="AK339" i="16"/>
  <c r="AU13" i="11"/>
  <c r="AK62" i="15"/>
  <c r="AK158" i="15"/>
  <c r="AK137" i="16"/>
  <c r="AK348" i="16"/>
  <c r="AK209" i="15"/>
  <c r="AK90" i="15"/>
  <c r="AK477" i="15"/>
  <c r="AK227" i="15"/>
  <c r="AK174" i="16"/>
  <c r="AK105" i="6"/>
  <c r="AK434" i="15"/>
  <c r="AK221" i="16"/>
  <c r="AK201" i="15"/>
  <c r="AK214" i="6"/>
  <c r="AK39" i="15"/>
  <c r="A19" i="16"/>
  <c r="A26" i="16" s="1"/>
  <c r="A33" i="16" s="1"/>
  <c r="A40" i="16" s="1"/>
  <c r="A47" i="16" s="1"/>
  <c r="A54" i="16" s="1"/>
  <c r="A61" i="16" s="1"/>
  <c r="A68" i="16" s="1"/>
  <c r="A75" i="16" s="1"/>
  <c r="A82" i="16" s="1"/>
  <c r="A89" i="16" s="1"/>
  <c r="A96" i="16" s="1"/>
  <c r="A103" i="16" s="1"/>
  <c r="A110" i="16" s="1"/>
  <c r="A117" i="16" s="1"/>
  <c r="A124" i="16" s="1"/>
  <c r="A131" i="16" s="1"/>
  <c r="A138" i="16" s="1"/>
  <c r="A145" i="16" s="1"/>
  <c r="A152" i="16" s="1"/>
  <c r="A159" i="16" s="1"/>
  <c r="A166" i="16" s="1"/>
  <c r="A173" i="16" s="1"/>
  <c r="A180" i="16" s="1"/>
  <c r="A187" i="16" s="1"/>
  <c r="A194" i="16" s="1"/>
  <c r="A201" i="16" s="1"/>
  <c r="A208" i="16" s="1"/>
  <c r="A215" i="16" s="1"/>
  <c r="A222" i="16" s="1"/>
  <c r="A229" i="16" s="1"/>
  <c r="A236" i="16" s="1"/>
  <c r="A243" i="16" s="1"/>
  <c r="A250" i="16" s="1"/>
  <c r="A257" i="16" s="1"/>
  <c r="A264" i="16" s="1"/>
  <c r="A271" i="16" s="1"/>
  <c r="A278" i="16" s="1"/>
  <c r="A285" i="16" s="1"/>
  <c r="A292" i="16" s="1"/>
  <c r="A299" i="16" s="1"/>
  <c r="A306" i="16" s="1"/>
  <c r="A313" i="16" s="1"/>
  <c r="A320" i="16" s="1"/>
  <c r="A327" i="16" s="1"/>
  <c r="A334" i="16" s="1"/>
  <c r="A341" i="16" s="1"/>
  <c r="A348" i="16" s="1"/>
  <c r="A355" i="16" s="1"/>
  <c r="A362" i="16" s="1"/>
  <c r="A369" i="16" s="1"/>
  <c r="A376" i="16" s="1"/>
  <c r="A383" i="16" s="1"/>
  <c r="A390" i="16" s="1"/>
  <c r="A397" i="16" s="1"/>
  <c r="A404" i="16" s="1"/>
  <c r="A411" i="16" s="1"/>
  <c r="A418" i="16" s="1"/>
  <c r="A425" i="16" s="1"/>
  <c r="A432" i="16" s="1"/>
  <c r="A439" i="16" s="1"/>
  <c r="A446" i="16" s="1"/>
  <c r="A453" i="16" s="1"/>
  <c r="A460" i="16" s="1"/>
  <c r="A467" i="16" s="1"/>
  <c r="A474" i="16" s="1"/>
  <c r="A481" i="16" s="1"/>
  <c r="A488" i="16" s="1"/>
  <c r="A495" i="16" s="1"/>
  <c r="A13" i="16"/>
  <c r="AK427" i="16"/>
  <c r="A23" i="13"/>
  <c r="A30" i="13" s="1"/>
  <c r="A37" i="13" s="1"/>
  <c r="A44" i="13" s="1"/>
  <c r="A51" i="13" s="1"/>
  <c r="A58" i="13" s="1"/>
  <c r="A65" i="13" s="1"/>
  <c r="A72" i="13" s="1"/>
  <c r="A79" i="13" s="1"/>
  <c r="A86" i="13" s="1"/>
  <c r="A93" i="13" s="1"/>
  <c r="A100" i="13" s="1"/>
  <c r="A107" i="13" s="1"/>
  <c r="A114" i="13" s="1"/>
  <c r="A121" i="13" s="1"/>
  <c r="A128" i="13" s="1"/>
  <c r="A135" i="13" s="1"/>
  <c r="A142" i="13" s="1"/>
  <c r="A149" i="13" s="1"/>
  <c r="A156" i="13" s="1"/>
  <c r="A163" i="13" s="1"/>
  <c r="A170" i="13" s="1"/>
  <c r="A177" i="13" s="1"/>
  <c r="A184" i="13" s="1"/>
  <c r="A191" i="13" s="1"/>
  <c r="A198" i="13" s="1"/>
  <c r="A205" i="13" s="1"/>
  <c r="A212" i="13" s="1"/>
  <c r="A219" i="13" s="1"/>
  <c r="A226" i="13" s="1"/>
  <c r="A233" i="13" s="1"/>
  <c r="A240" i="13" s="1"/>
  <c r="A247" i="13" s="1"/>
  <c r="A254" i="13" s="1"/>
  <c r="A261" i="13" s="1"/>
  <c r="A268" i="13" s="1"/>
  <c r="A275" i="13" s="1"/>
  <c r="A282" i="13" s="1"/>
  <c r="A289" i="13" s="1"/>
  <c r="A296" i="13" s="1"/>
  <c r="A303" i="13" s="1"/>
  <c r="A310" i="13" s="1"/>
  <c r="A317" i="13" s="1"/>
  <c r="A324" i="13" s="1"/>
  <c r="A331" i="13" s="1"/>
  <c r="A338" i="13" s="1"/>
  <c r="A345" i="13" s="1"/>
  <c r="A352" i="13" s="1"/>
  <c r="A359" i="13" s="1"/>
  <c r="A366" i="13" s="1"/>
  <c r="A373" i="13" s="1"/>
  <c r="A380" i="13" s="1"/>
  <c r="A387" i="13" s="1"/>
  <c r="A394" i="13" s="1"/>
  <c r="A401" i="13" s="1"/>
  <c r="A408" i="13" s="1"/>
  <c r="A415" i="13" s="1"/>
  <c r="A422" i="13" s="1"/>
  <c r="A429" i="13" s="1"/>
  <c r="A436" i="13" s="1"/>
  <c r="A443" i="13" s="1"/>
  <c r="A450" i="13" s="1"/>
  <c r="A457" i="13" s="1"/>
  <c r="A464" i="13" s="1"/>
  <c r="A471" i="13" s="1"/>
  <c r="A478" i="13" s="1"/>
  <c r="A485" i="13" s="1"/>
  <c r="A492" i="13" s="1"/>
  <c r="A499" i="13" s="1"/>
  <c r="AK124" i="16"/>
  <c r="AK430" i="15"/>
  <c r="AK354" i="15"/>
  <c r="AK452" i="6"/>
  <c r="A19" i="15"/>
  <c r="A26" i="15" s="1"/>
  <c r="A33" i="15" s="1"/>
  <c r="A40" i="15" s="1"/>
  <c r="A47" i="15" s="1"/>
  <c r="A54" i="15" s="1"/>
  <c r="A61" i="15" s="1"/>
  <c r="A68" i="15" s="1"/>
  <c r="A75" i="15" s="1"/>
  <c r="A82" i="15" s="1"/>
  <c r="A89" i="15" s="1"/>
  <c r="A96" i="15" s="1"/>
  <c r="A103" i="15" s="1"/>
  <c r="A110" i="15" s="1"/>
  <c r="A117" i="15" s="1"/>
  <c r="A124" i="15" s="1"/>
  <c r="A131" i="15" s="1"/>
  <c r="A138" i="15" s="1"/>
  <c r="A145" i="15" s="1"/>
  <c r="A152" i="15" s="1"/>
  <c r="A159" i="15" s="1"/>
  <c r="A166" i="15" s="1"/>
  <c r="A173" i="15" s="1"/>
  <c r="A180" i="15" s="1"/>
  <c r="A187" i="15" s="1"/>
  <c r="A194" i="15" s="1"/>
  <c r="A201" i="15" s="1"/>
  <c r="A208" i="15" s="1"/>
  <c r="A215" i="15" s="1"/>
  <c r="A222" i="15" s="1"/>
  <c r="A229" i="15" s="1"/>
  <c r="A236" i="15" s="1"/>
  <c r="A243" i="15" s="1"/>
  <c r="A250" i="15" s="1"/>
  <c r="A257" i="15" s="1"/>
  <c r="A264" i="15" s="1"/>
  <c r="A271" i="15" s="1"/>
  <c r="A278" i="15" s="1"/>
  <c r="A285" i="15" s="1"/>
  <c r="A292" i="15" s="1"/>
  <c r="A299" i="15" s="1"/>
  <c r="A306" i="15" s="1"/>
  <c r="A313" i="15" s="1"/>
  <c r="A320" i="15" s="1"/>
  <c r="A327" i="15" s="1"/>
  <c r="A334" i="15" s="1"/>
  <c r="A341" i="15" s="1"/>
  <c r="A348" i="15" s="1"/>
  <c r="A355" i="15" s="1"/>
  <c r="A362" i="15" s="1"/>
  <c r="A369" i="15" s="1"/>
  <c r="A376" i="15" s="1"/>
  <c r="A383" i="15" s="1"/>
  <c r="A390" i="15" s="1"/>
  <c r="A397" i="15" s="1"/>
  <c r="A404" i="15" s="1"/>
  <c r="A411" i="15" s="1"/>
  <c r="A418" i="15" s="1"/>
  <c r="A425" i="15" s="1"/>
  <c r="A432" i="15" s="1"/>
  <c r="A439" i="15" s="1"/>
  <c r="A446" i="15" s="1"/>
  <c r="A453" i="15" s="1"/>
  <c r="A460" i="15" s="1"/>
  <c r="A467" i="15" s="1"/>
  <c r="A474" i="15" s="1"/>
  <c r="A481" i="15" s="1"/>
  <c r="A488" i="15" s="1"/>
  <c r="A495" i="15" s="1"/>
  <c r="A13" i="15"/>
  <c r="AK383" i="15"/>
  <c r="AK123" i="15"/>
  <c r="L13" i="16"/>
  <c r="AU13" i="16" s="1"/>
  <c r="AE13" i="16"/>
  <c r="L13" i="6"/>
  <c r="K13" i="6"/>
  <c r="V12" i="6"/>
  <c r="H13" i="6"/>
  <c r="AK172" i="15"/>
  <c r="AK239" i="16"/>
  <c r="AK200" i="16"/>
  <c r="AK460" i="16"/>
  <c r="AK158" i="6"/>
  <c r="AK468" i="15"/>
  <c r="AK260" i="15"/>
  <c r="AK294" i="15"/>
  <c r="AK257" i="6"/>
  <c r="AK21" i="16"/>
  <c r="AK478" i="16"/>
  <c r="AK385" i="16"/>
  <c r="AK295" i="6"/>
  <c r="AK362" i="15"/>
  <c r="AK406" i="16"/>
  <c r="AK71" i="16"/>
  <c r="AK368" i="13"/>
  <c r="AK496" i="13"/>
  <c r="AK311" i="6"/>
  <c r="AK116" i="13"/>
  <c r="AK441" i="6"/>
  <c r="AK155" i="6"/>
  <c r="B25" i="6"/>
  <c r="B26" i="6" s="1"/>
  <c r="B27" i="6" s="1"/>
  <c r="B28" i="6" s="1"/>
  <c r="B29" i="6" s="1"/>
  <c r="B30" i="6" s="1"/>
  <c r="B31" i="6" s="1"/>
  <c r="AK96" i="6"/>
  <c r="AK169" i="11"/>
  <c r="AK290" i="15"/>
  <c r="AM493" i="14"/>
  <c r="AK192" i="13"/>
  <c r="AM125" i="14"/>
  <c r="AK394" i="16"/>
  <c r="AK36" i="15"/>
  <c r="AK484" i="16"/>
  <c r="AK427" i="6"/>
  <c r="AK355" i="16"/>
  <c r="AK439" i="16"/>
  <c r="AK146" i="15"/>
  <c r="AK147" i="16"/>
  <c r="AU11" i="6"/>
  <c r="AK304" i="16"/>
  <c r="AK180" i="6"/>
  <c r="AK110" i="6"/>
  <c r="AK103" i="15"/>
  <c r="AM121" i="14"/>
  <c r="AK21" i="6"/>
  <c r="AK493" i="6"/>
  <c r="AK236" i="6"/>
  <c r="AK88" i="6"/>
  <c r="AK235" i="13"/>
  <c r="AK385" i="11"/>
  <c r="AK409" i="15"/>
  <c r="AK30" i="15"/>
  <c r="AM343" i="14"/>
  <c r="AK151" i="16"/>
  <c r="AK332" i="6"/>
  <c r="AK200" i="13"/>
  <c r="AK62" i="16"/>
  <c r="AK376" i="16"/>
  <c r="AK182" i="11"/>
  <c r="AK16" i="11"/>
  <c r="K14" i="16"/>
  <c r="V13" i="16"/>
  <c r="H14" i="16"/>
  <c r="L14" i="16"/>
  <c r="AE14" i="16"/>
  <c r="AK320" i="15"/>
  <c r="AK44" i="16"/>
  <c r="AK444" i="13"/>
  <c r="AK447" i="16"/>
  <c r="AK371" i="6"/>
  <c r="AK219" i="13"/>
  <c r="AK264" i="16"/>
  <c r="AK183" i="16"/>
  <c r="U11" i="6"/>
  <c r="J12" i="6"/>
  <c r="I12" i="6"/>
  <c r="G12" i="6"/>
  <c r="AW14" i="14"/>
  <c r="AK348" i="15"/>
  <c r="I12" i="3"/>
  <c r="AK317" i="16"/>
  <c r="AK397" i="6"/>
  <c r="AK108" i="16"/>
  <c r="AK109" i="16"/>
  <c r="AK169" i="6"/>
  <c r="AK342" i="6"/>
  <c r="AG15" i="14"/>
  <c r="V14" i="14"/>
  <c r="AK436" i="16"/>
  <c r="AK161" i="16"/>
  <c r="AK312" i="6"/>
  <c r="L13" i="15"/>
  <c r="V12" i="15"/>
  <c r="H13" i="15"/>
  <c r="K13" i="15"/>
  <c r="AE13" i="15"/>
  <c r="AK361" i="16"/>
  <c r="AK121" i="6"/>
  <c r="K14" i="3"/>
  <c r="AU14" i="3" s="1"/>
  <c r="AK410" i="16"/>
  <c r="AK212" i="16"/>
  <c r="AK81" i="6"/>
  <c r="J14" i="15"/>
  <c r="G14" i="15"/>
  <c r="U13" i="15"/>
  <c r="I14" i="15"/>
  <c r="B74" i="14"/>
  <c r="B75" i="14" s="1"/>
  <c r="B76" i="14" s="1"/>
  <c r="B77" i="14" s="1"/>
  <c r="B78" i="14" s="1"/>
  <c r="B79" i="14" s="1"/>
  <c r="B80" i="14" s="1"/>
  <c r="AK303" i="6"/>
  <c r="AK37" i="6"/>
  <c r="AK498" i="16"/>
  <c r="AK265" i="6"/>
  <c r="AK75" i="6"/>
  <c r="AK299" i="11"/>
  <c r="AK319" i="6"/>
  <c r="B25" i="13"/>
  <c r="AK217" i="16"/>
  <c r="AK448" i="6"/>
  <c r="AK53" i="6"/>
  <c r="V11" i="3"/>
  <c r="AK402" i="16"/>
  <c r="AK193" i="16"/>
  <c r="AK232" i="6"/>
  <c r="AK247" i="6"/>
  <c r="AK383" i="6"/>
  <c r="AK323" i="16"/>
  <c r="AK67" i="6"/>
  <c r="AK355" i="6"/>
  <c r="AK40" i="6"/>
  <c r="AK423" i="6"/>
  <c r="AK173" i="6"/>
  <c r="B53" i="15"/>
  <c r="B54" i="15" s="1"/>
  <c r="B55" i="15" s="1"/>
  <c r="B56" i="15" s="1"/>
  <c r="B57" i="15" s="1"/>
  <c r="B58" i="15" s="1"/>
  <c r="B59" i="15" s="1"/>
  <c r="J15" i="14"/>
  <c r="G15" i="14"/>
  <c r="U15" i="14" s="1"/>
  <c r="I15" i="14"/>
  <c r="A22" i="14"/>
  <c r="A29" i="14" s="1"/>
  <c r="A36" i="14" s="1"/>
  <c r="A43" i="14" s="1"/>
  <c r="A50" i="14" s="1"/>
  <c r="A57" i="14" s="1"/>
  <c r="A64" i="14" s="1"/>
  <c r="A71" i="14" s="1"/>
  <c r="A78" i="14" s="1"/>
  <c r="A85" i="14" s="1"/>
  <c r="A92" i="14" s="1"/>
  <c r="A99" i="14" s="1"/>
  <c r="A106" i="14" s="1"/>
  <c r="A113" i="14" s="1"/>
  <c r="A120" i="14" s="1"/>
  <c r="A127" i="14" s="1"/>
  <c r="A134" i="14" s="1"/>
  <c r="A141" i="14" s="1"/>
  <c r="A148" i="14" s="1"/>
  <c r="A155" i="14" s="1"/>
  <c r="A162" i="14" s="1"/>
  <c r="A169" i="14" s="1"/>
  <c r="A176" i="14" s="1"/>
  <c r="A183" i="14" s="1"/>
  <c r="A190" i="14" s="1"/>
  <c r="A197" i="14" s="1"/>
  <c r="A204" i="14" s="1"/>
  <c r="A211" i="14" s="1"/>
  <c r="A218" i="14" s="1"/>
  <c r="A225" i="14" s="1"/>
  <c r="A232" i="14" s="1"/>
  <c r="A239" i="14" s="1"/>
  <c r="A246" i="14" s="1"/>
  <c r="A253" i="14" s="1"/>
  <c r="A260" i="14" s="1"/>
  <c r="A267" i="14" s="1"/>
  <c r="A274" i="14" s="1"/>
  <c r="A281" i="14" s="1"/>
  <c r="A288" i="14" s="1"/>
  <c r="A295" i="14" s="1"/>
  <c r="A302" i="14" s="1"/>
  <c r="A309" i="14" s="1"/>
  <c r="A316" i="14" s="1"/>
  <c r="A323" i="14" s="1"/>
  <c r="A330" i="14" s="1"/>
  <c r="A337" i="14" s="1"/>
  <c r="A344" i="14" s="1"/>
  <c r="A351" i="14" s="1"/>
  <c r="A358" i="14" s="1"/>
  <c r="A365" i="14" s="1"/>
  <c r="A372" i="14" s="1"/>
  <c r="A379" i="14" s="1"/>
  <c r="A386" i="14" s="1"/>
  <c r="A393" i="14" s="1"/>
  <c r="A400" i="14" s="1"/>
  <c r="A407" i="14" s="1"/>
  <c r="A414" i="14" s="1"/>
  <c r="A421" i="14" s="1"/>
  <c r="A428" i="14" s="1"/>
  <c r="A435" i="14" s="1"/>
  <c r="A442" i="14" s="1"/>
  <c r="A449" i="14" s="1"/>
  <c r="A456" i="14" s="1"/>
  <c r="A463" i="14" s="1"/>
  <c r="A470" i="14" s="1"/>
  <c r="A477" i="14" s="1"/>
  <c r="A484" i="14" s="1"/>
  <c r="A491" i="14" s="1"/>
  <c r="A498" i="14" s="1"/>
  <c r="A16" i="14"/>
  <c r="K15" i="14"/>
  <c r="L15" i="14"/>
  <c r="H15" i="14"/>
  <c r="A23" i="11"/>
  <c r="A30" i="11" s="1"/>
  <c r="A37" i="11" s="1"/>
  <c r="A44" i="11" s="1"/>
  <c r="A51" i="11" s="1"/>
  <c r="A58" i="11" s="1"/>
  <c r="A17" i="11"/>
  <c r="A24" i="11" s="1"/>
  <c r="A31" i="11" s="1"/>
  <c r="A38" i="11" s="1"/>
  <c r="A45" i="11" s="1"/>
  <c r="A52" i="11" s="1"/>
  <c r="A59" i="11" s="1"/>
  <c r="K14" i="11"/>
  <c r="L14" i="11"/>
  <c r="H14" i="11"/>
  <c r="J15" i="11"/>
  <c r="G15" i="11"/>
  <c r="I15" i="11"/>
  <c r="AK138" i="11"/>
  <c r="AE12" i="11"/>
  <c r="V11" i="11"/>
  <c r="U13" i="11"/>
  <c r="AK368" i="11"/>
  <c r="AK474" i="11"/>
  <c r="AK119" i="11"/>
  <c r="AK313" i="11"/>
  <c r="AK128" i="11"/>
  <c r="AK417" i="11"/>
  <c r="AK81" i="11"/>
  <c r="AK305" i="11"/>
  <c r="AK400" i="11"/>
  <c r="AK488" i="11"/>
  <c r="AK324" i="11"/>
  <c r="AK431" i="11"/>
  <c r="AK74" i="11"/>
  <c r="AK277" i="11"/>
  <c r="AK270" i="11"/>
  <c r="AK327" i="11"/>
  <c r="AK52" i="11"/>
  <c r="A61" i="11"/>
  <c r="A68" i="11" s="1"/>
  <c r="A75" i="11" s="1"/>
  <c r="A82" i="11" s="1"/>
  <c r="A89" i="11" s="1"/>
  <c r="A96" i="11" s="1"/>
  <c r="A103" i="11" s="1"/>
  <c r="A110" i="11" s="1"/>
  <c r="A117" i="11" s="1"/>
  <c r="A124" i="11" s="1"/>
  <c r="A131" i="11" s="1"/>
  <c r="A138" i="11" s="1"/>
  <c r="A145" i="11" s="1"/>
  <c r="A152" i="11" s="1"/>
  <c r="A159" i="11" s="1"/>
  <c r="A166" i="11" s="1"/>
  <c r="A173" i="11" s="1"/>
  <c r="A180" i="11" s="1"/>
  <c r="A187" i="11" s="1"/>
  <c r="A194" i="11" s="1"/>
  <c r="A201" i="11" s="1"/>
  <c r="A208" i="11" s="1"/>
  <c r="A215" i="11" s="1"/>
  <c r="A222" i="11" s="1"/>
  <c r="A229" i="11" s="1"/>
  <c r="A236" i="11" s="1"/>
  <c r="A243" i="11" s="1"/>
  <c r="A250" i="11" s="1"/>
  <c r="A257" i="11" s="1"/>
  <c r="A264" i="11" s="1"/>
  <c r="A271" i="11" s="1"/>
  <c r="A278" i="11" s="1"/>
  <c r="A285" i="11" s="1"/>
  <c r="A292" i="11" s="1"/>
  <c r="A299" i="11" s="1"/>
  <c r="A306" i="11" s="1"/>
  <c r="A313" i="11" s="1"/>
  <c r="A320" i="11" s="1"/>
  <c r="A327" i="11" s="1"/>
  <c r="A334" i="11" s="1"/>
  <c r="A341" i="11" s="1"/>
  <c r="A348" i="11" s="1"/>
  <c r="A355" i="11" s="1"/>
  <c r="A362" i="11" s="1"/>
  <c r="A369" i="11" s="1"/>
  <c r="A376" i="11" s="1"/>
  <c r="A383" i="11" s="1"/>
  <c r="A390" i="11" s="1"/>
  <c r="A397" i="11" s="1"/>
  <c r="A404" i="11" s="1"/>
  <c r="A411" i="11" s="1"/>
  <c r="A418" i="11" s="1"/>
  <c r="A425" i="11" s="1"/>
  <c r="A432" i="11" s="1"/>
  <c r="A439" i="11" s="1"/>
  <c r="A446" i="11" s="1"/>
  <c r="A453" i="11" s="1"/>
  <c r="A460" i="11" s="1"/>
  <c r="A467" i="11" s="1"/>
  <c r="A474" i="11" s="1"/>
  <c r="A481" i="11" s="1"/>
  <c r="A488" i="11" s="1"/>
  <c r="A495" i="11" s="1"/>
  <c r="AK19" i="11"/>
  <c r="AE14" i="3"/>
  <c r="V13" i="3"/>
  <c r="H14" i="3"/>
  <c r="V14" i="3" s="1"/>
  <c r="V12" i="3"/>
  <c r="K13" i="3"/>
  <c r="AE13" i="3"/>
  <c r="K12" i="3"/>
  <c r="L13" i="3"/>
  <c r="AE12" i="3"/>
  <c r="L12" i="3"/>
  <c r="V552" i="3"/>
  <c r="AA552" i="3" s="1"/>
  <c r="AV13" i="11"/>
  <c r="M13" i="6"/>
  <c r="AV13" i="6" s="1"/>
  <c r="M13" i="15"/>
  <c r="AV13" i="15" s="1"/>
  <c r="M13" i="16"/>
  <c r="AV13" i="16" s="1"/>
  <c r="M13" i="3"/>
  <c r="AV13" i="3" s="1"/>
  <c r="V553" i="3"/>
  <c r="AA553" i="3" s="1"/>
  <c r="V555" i="3"/>
  <c r="AA555" i="3" s="1"/>
  <c r="V522" i="3"/>
  <c r="AA522" i="3" s="1"/>
  <c r="V557" i="3"/>
  <c r="AA557" i="3" s="1"/>
  <c r="V541" i="3"/>
  <c r="AA541" i="3" s="1"/>
  <c r="V528" i="3"/>
  <c r="AA528" i="3" s="1"/>
  <c r="V529" i="3"/>
  <c r="AA529" i="3" s="1"/>
  <c r="V519" i="3"/>
  <c r="AA519" i="3" s="1"/>
  <c r="V572" i="3"/>
  <c r="AA572" i="3" s="1"/>
  <c r="V570" i="3"/>
  <c r="AA570" i="3" s="1"/>
  <c r="V549" i="3"/>
  <c r="AA549" i="3" s="1"/>
  <c r="AK361" i="3"/>
  <c r="V558" i="3"/>
  <c r="AA558" i="3" s="1"/>
  <c r="V551" i="3"/>
  <c r="AA551" i="3" s="1"/>
  <c r="V546" i="3"/>
  <c r="AA546" i="3" s="1"/>
  <c r="AK228" i="3"/>
  <c r="V539" i="3"/>
  <c r="AA539" i="3" s="1"/>
  <c r="AK235" i="3"/>
  <c r="V540" i="3"/>
  <c r="AA540" i="3" s="1"/>
  <c r="A19" i="3"/>
  <c r="A26" i="3" s="1"/>
  <c r="A33" i="3" s="1"/>
  <c r="A40" i="3" s="1"/>
  <c r="A47" i="3" s="1"/>
  <c r="A54" i="3" s="1"/>
  <c r="A61" i="3" s="1"/>
  <c r="A68" i="3" s="1"/>
  <c r="A75" i="3" s="1"/>
  <c r="A82" i="3" s="1"/>
  <c r="A89" i="3" s="1"/>
  <c r="A96" i="3" s="1"/>
  <c r="A103" i="3" s="1"/>
  <c r="A110" i="3" s="1"/>
  <c r="A117" i="3" s="1"/>
  <c r="A124" i="3" s="1"/>
  <c r="A131" i="3" s="1"/>
  <c r="A138" i="3" s="1"/>
  <c r="A145" i="3" s="1"/>
  <c r="A152" i="3" s="1"/>
  <c r="A159" i="3" s="1"/>
  <c r="A166" i="3" s="1"/>
  <c r="A173" i="3" s="1"/>
  <c r="A180" i="3" s="1"/>
  <c r="A187" i="3" s="1"/>
  <c r="A194" i="3" s="1"/>
  <c r="A201" i="3" s="1"/>
  <c r="A208" i="3" s="1"/>
  <c r="A215" i="3" s="1"/>
  <c r="A222" i="3" s="1"/>
  <c r="A229" i="3" s="1"/>
  <c r="A236" i="3" s="1"/>
  <c r="A243" i="3" s="1"/>
  <c r="A250" i="3" s="1"/>
  <c r="A257" i="3" s="1"/>
  <c r="A264" i="3" s="1"/>
  <c r="A271" i="3" s="1"/>
  <c r="A278" i="3" s="1"/>
  <c r="A285" i="3" s="1"/>
  <c r="A292" i="3" s="1"/>
  <c r="A299" i="3" s="1"/>
  <c r="A306" i="3" s="1"/>
  <c r="A313" i="3" s="1"/>
  <c r="A320" i="3" s="1"/>
  <c r="A327" i="3" s="1"/>
  <c r="A334" i="3" s="1"/>
  <c r="A341" i="3" s="1"/>
  <c r="A348" i="3" s="1"/>
  <c r="A355" i="3" s="1"/>
  <c r="A362" i="3" s="1"/>
  <c r="A369" i="3" s="1"/>
  <c r="A376" i="3" s="1"/>
  <c r="A383" i="3" s="1"/>
  <c r="A390" i="3" s="1"/>
  <c r="A397" i="3" s="1"/>
  <c r="A404" i="3" s="1"/>
  <c r="A411" i="3" s="1"/>
  <c r="A418" i="3" s="1"/>
  <c r="A425" i="3" s="1"/>
  <c r="A432" i="3" s="1"/>
  <c r="A439" i="3" s="1"/>
  <c r="A446" i="3" s="1"/>
  <c r="A453" i="3" s="1"/>
  <c r="A460" i="3" s="1"/>
  <c r="A467" i="3" s="1"/>
  <c r="A474" i="3" s="1"/>
  <c r="A481" i="3" s="1"/>
  <c r="A488" i="3" s="1"/>
  <c r="A495" i="3" s="1"/>
  <c r="A13" i="3"/>
  <c r="AK481" i="3"/>
  <c r="V575" i="3"/>
  <c r="AA575" i="3" s="1"/>
  <c r="V523" i="3"/>
  <c r="AA523" i="3" s="1"/>
  <c r="V566" i="3"/>
  <c r="AA566" i="3" s="1"/>
  <c r="V509" i="3"/>
  <c r="AA509" i="3" s="1"/>
  <c r="AK24" i="3"/>
  <c r="V559" i="3"/>
  <c r="AA559" i="3" s="1"/>
  <c r="AK144" i="3"/>
  <c r="V527" i="3"/>
  <c r="AA527" i="3" s="1"/>
  <c r="V538" i="3"/>
  <c r="AA538" i="3" s="1"/>
  <c r="AK208" i="3"/>
  <c r="V536" i="3"/>
  <c r="AA536" i="3" s="1"/>
  <c r="V561" i="3"/>
  <c r="AA561" i="3" s="1"/>
  <c r="AK383" i="3"/>
  <c r="AK333" i="3"/>
  <c r="V554" i="3"/>
  <c r="AA554" i="3" s="1"/>
  <c r="AK410" i="3"/>
  <c r="V565" i="3"/>
  <c r="AA565" i="3" s="1"/>
  <c r="AK104" i="3"/>
  <c r="V521" i="3"/>
  <c r="AA521" i="3" s="1"/>
  <c r="AK348" i="3"/>
  <c r="V556" i="3"/>
  <c r="AA556" i="3" s="1"/>
  <c r="AK86" i="3"/>
  <c r="V518" i="3"/>
  <c r="AA518" i="3" s="1"/>
  <c r="AK195" i="3"/>
  <c r="V534" i="3"/>
  <c r="AA534" i="3" s="1"/>
  <c r="AK79" i="3"/>
  <c r="V517" i="3"/>
  <c r="AA517" i="3" s="1"/>
  <c r="AK305" i="3"/>
  <c r="V550" i="3"/>
  <c r="AA550" i="3" s="1"/>
  <c r="AK431" i="3"/>
  <c r="V568" i="3"/>
  <c r="AA568" i="3" s="1"/>
  <c r="AK190" i="3"/>
  <c r="V533" i="3"/>
  <c r="AA533" i="3" s="1"/>
  <c r="V532" i="3"/>
  <c r="AA532" i="3" s="1"/>
  <c r="AK183" i="3"/>
  <c r="V542" i="3"/>
  <c r="AA542" i="3" s="1"/>
  <c r="AK252" i="3"/>
  <c r="AK67" i="3"/>
  <c r="V516" i="3"/>
  <c r="AA516" i="3" s="1"/>
  <c r="AK458" i="3"/>
  <c r="V571" i="3"/>
  <c r="AA571" i="3" s="1"/>
  <c r="V512" i="3"/>
  <c r="AA512" i="3" s="1"/>
  <c r="AK291" i="3"/>
  <c r="V548" i="3"/>
  <c r="AA548" i="3" s="1"/>
  <c r="V511" i="3"/>
  <c r="AA511" i="3" s="1"/>
  <c r="AK34" i="3"/>
  <c r="AK127" i="3"/>
  <c r="V524" i="3"/>
  <c r="AA524" i="3" s="1"/>
  <c r="V526" i="3"/>
  <c r="AA526" i="3" s="1"/>
  <c r="V547" i="3"/>
  <c r="AA547" i="3" s="1"/>
  <c r="AK409" i="3"/>
  <c r="V564" i="3"/>
  <c r="AA564" i="3" s="1"/>
  <c r="AK219" i="3"/>
  <c r="V537" i="3"/>
  <c r="AA537" i="3" s="1"/>
  <c r="AK477" i="3"/>
  <c r="V574" i="3"/>
  <c r="AA574" i="3" s="1"/>
  <c r="V530" i="3"/>
  <c r="AA530" i="3" s="1"/>
  <c r="AK61" i="3"/>
  <c r="V515" i="3"/>
  <c r="AA515" i="3" s="1"/>
  <c r="AK177" i="3"/>
  <c r="V531" i="3"/>
  <c r="AA531" i="3" s="1"/>
  <c r="AK257" i="3"/>
  <c r="V543" i="3"/>
  <c r="AA543" i="3" s="1"/>
  <c r="V525" i="3"/>
  <c r="AA525" i="3" s="1"/>
  <c r="AK12" i="3"/>
  <c r="V508" i="3"/>
  <c r="AA508" i="3" s="1"/>
  <c r="V567" i="3"/>
  <c r="AA567" i="3" s="1"/>
  <c r="AK396" i="3"/>
  <c r="V563" i="3"/>
  <c r="AA563" i="3" s="1"/>
  <c r="V535" i="3"/>
  <c r="AA535" i="3" s="1"/>
  <c r="AK200" i="3"/>
  <c r="AK29" i="3"/>
  <c r="V510" i="3"/>
  <c r="AA510" i="3" s="1"/>
  <c r="AK392" i="3"/>
  <c r="V562" i="3"/>
  <c r="AA562" i="3" s="1"/>
  <c r="V545" i="3"/>
  <c r="AA545" i="3" s="1"/>
  <c r="V577" i="3"/>
  <c r="AA577" i="3" s="1"/>
  <c r="V576" i="3"/>
  <c r="AA576" i="3" s="1"/>
  <c r="AK468" i="3"/>
  <c r="V573" i="3"/>
  <c r="AA573" i="3" s="1"/>
  <c r="V569" i="3"/>
  <c r="AA569" i="3" s="1"/>
  <c r="AK54" i="3"/>
  <c r="V514" i="3"/>
  <c r="AA514" i="3" s="1"/>
  <c r="AK47" i="3"/>
  <c r="V513" i="3"/>
  <c r="AA513" i="3" s="1"/>
  <c r="V520" i="3"/>
  <c r="AA520" i="3" s="1"/>
  <c r="AK375" i="3"/>
  <c r="V560" i="3"/>
  <c r="AA560" i="3" s="1"/>
  <c r="C3" i="4"/>
  <c r="B11" i="3"/>
  <c r="AK98" i="11"/>
  <c r="AK449" i="11"/>
  <c r="AK393" i="11"/>
  <c r="AK73" i="11"/>
  <c r="AK40" i="11"/>
  <c r="AK379" i="11"/>
  <c r="AK53" i="11"/>
  <c r="AK257" i="11"/>
  <c r="AV14" i="13"/>
  <c r="M15" i="13"/>
  <c r="F6" i="5"/>
  <c r="G6" i="5"/>
  <c r="B46" i="11" l="1"/>
  <c r="B47" i="11" s="1"/>
  <c r="B48" i="11" s="1"/>
  <c r="B49" i="11" s="1"/>
  <c r="B50" i="11" s="1"/>
  <c r="B51" i="11" s="1"/>
  <c r="B52" i="11" s="1"/>
  <c r="B512" i="11"/>
  <c r="U12" i="3"/>
  <c r="U13" i="3"/>
  <c r="K15" i="3"/>
  <c r="J13" i="3"/>
  <c r="I14" i="3"/>
  <c r="G15" i="3"/>
  <c r="J16" i="3" s="1"/>
  <c r="I15" i="3"/>
  <c r="I13" i="3"/>
  <c r="U14" i="3"/>
  <c r="J14" i="3"/>
  <c r="B26" i="13"/>
  <c r="AU12" i="13"/>
  <c r="B39" i="16"/>
  <c r="B40" i="16" s="1"/>
  <c r="B41" i="16" s="1"/>
  <c r="B42" i="16" s="1"/>
  <c r="B43" i="16" s="1"/>
  <c r="B44" i="16" s="1"/>
  <c r="B45" i="16" s="1"/>
  <c r="AE13" i="13"/>
  <c r="K13" i="13"/>
  <c r="V12" i="13"/>
  <c r="L13" i="13"/>
  <c r="H13" i="13"/>
  <c r="J13" i="16"/>
  <c r="I13" i="16"/>
  <c r="G13" i="16"/>
  <c r="U12" i="16"/>
  <c r="I14" i="13"/>
  <c r="G14" i="13"/>
  <c r="J14" i="13"/>
  <c r="U13" i="13"/>
  <c r="A15" i="6"/>
  <c r="A21" i="6"/>
  <c r="A28" i="6" s="1"/>
  <c r="A35" i="6" s="1"/>
  <c r="A42" i="6" s="1"/>
  <c r="A49" i="6" s="1"/>
  <c r="A56" i="6" s="1"/>
  <c r="A63" i="6" s="1"/>
  <c r="A70" i="6" s="1"/>
  <c r="A77" i="6" s="1"/>
  <c r="A84" i="6" s="1"/>
  <c r="A91" i="6" s="1"/>
  <c r="A98" i="6" s="1"/>
  <c r="A105" i="6" s="1"/>
  <c r="A112" i="6" s="1"/>
  <c r="A119" i="6" s="1"/>
  <c r="A126" i="6" s="1"/>
  <c r="A133" i="6" s="1"/>
  <c r="A140" i="6" s="1"/>
  <c r="A147" i="6" s="1"/>
  <c r="A154" i="6" s="1"/>
  <c r="A161" i="6" s="1"/>
  <c r="A168" i="6" s="1"/>
  <c r="A175" i="6" s="1"/>
  <c r="A182" i="6" s="1"/>
  <c r="A189" i="6" s="1"/>
  <c r="A196" i="6" s="1"/>
  <c r="A203" i="6" s="1"/>
  <c r="A210" i="6" s="1"/>
  <c r="A217" i="6" s="1"/>
  <c r="A224" i="6" s="1"/>
  <c r="A231" i="6" s="1"/>
  <c r="A238" i="6" s="1"/>
  <c r="A245" i="6" s="1"/>
  <c r="A252" i="6" s="1"/>
  <c r="A259" i="6" s="1"/>
  <c r="A266" i="6" s="1"/>
  <c r="A273" i="6" s="1"/>
  <c r="A280" i="6" s="1"/>
  <c r="A287" i="6" s="1"/>
  <c r="A294" i="6" s="1"/>
  <c r="A301" i="6" s="1"/>
  <c r="A308" i="6" s="1"/>
  <c r="A315" i="6" s="1"/>
  <c r="A322" i="6" s="1"/>
  <c r="A329" i="6" s="1"/>
  <c r="A336" i="6" s="1"/>
  <c r="A343" i="6" s="1"/>
  <c r="A350" i="6" s="1"/>
  <c r="A357" i="6" s="1"/>
  <c r="A364" i="6" s="1"/>
  <c r="A371" i="6" s="1"/>
  <c r="A378" i="6" s="1"/>
  <c r="A385" i="6" s="1"/>
  <c r="A392" i="6" s="1"/>
  <c r="A399" i="6" s="1"/>
  <c r="A406" i="6" s="1"/>
  <c r="A413" i="6" s="1"/>
  <c r="A420" i="6" s="1"/>
  <c r="A427" i="6" s="1"/>
  <c r="A434" i="6" s="1"/>
  <c r="A441" i="6" s="1"/>
  <c r="A448" i="6" s="1"/>
  <c r="A455" i="6" s="1"/>
  <c r="A462" i="6" s="1"/>
  <c r="A469" i="6" s="1"/>
  <c r="A476" i="6" s="1"/>
  <c r="A483" i="6" s="1"/>
  <c r="A490" i="6" s="1"/>
  <c r="A497" i="6" s="1"/>
  <c r="A14" i="15"/>
  <c r="A20" i="15"/>
  <c r="A27" i="15" s="1"/>
  <c r="A34" i="15" s="1"/>
  <c r="A41" i="15" s="1"/>
  <c r="A48" i="15" s="1"/>
  <c r="A55" i="15" s="1"/>
  <c r="A62" i="15" s="1"/>
  <c r="A69" i="15" s="1"/>
  <c r="A76" i="15" s="1"/>
  <c r="A83" i="15" s="1"/>
  <c r="A90" i="15" s="1"/>
  <c r="A97" i="15" s="1"/>
  <c r="A104" i="15" s="1"/>
  <c r="A111" i="15" s="1"/>
  <c r="A118" i="15" s="1"/>
  <c r="A125" i="15" s="1"/>
  <c r="A132" i="15" s="1"/>
  <c r="A139" i="15" s="1"/>
  <c r="A146" i="15" s="1"/>
  <c r="A153" i="15" s="1"/>
  <c r="A160" i="15" s="1"/>
  <c r="A167" i="15" s="1"/>
  <c r="A174" i="15" s="1"/>
  <c r="A181" i="15" s="1"/>
  <c r="A188" i="15" s="1"/>
  <c r="A195" i="15" s="1"/>
  <c r="A202" i="15" s="1"/>
  <c r="A209" i="15" s="1"/>
  <c r="A216" i="15" s="1"/>
  <c r="A223" i="15" s="1"/>
  <c r="A230" i="15" s="1"/>
  <c r="A237" i="15" s="1"/>
  <c r="A244" i="15" s="1"/>
  <c r="A251" i="15" s="1"/>
  <c r="A258" i="15" s="1"/>
  <c r="A265" i="15" s="1"/>
  <c r="A272" i="15" s="1"/>
  <c r="A279" i="15" s="1"/>
  <c r="A286" i="15" s="1"/>
  <c r="A293" i="15" s="1"/>
  <c r="A300" i="15" s="1"/>
  <c r="A307" i="15" s="1"/>
  <c r="A314" i="15" s="1"/>
  <c r="A321" i="15" s="1"/>
  <c r="A328" i="15" s="1"/>
  <c r="A335" i="15" s="1"/>
  <c r="A342" i="15" s="1"/>
  <c r="A349" i="15" s="1"/>
  <c r="A356" i="15" s="1"/>
  <c r="A363" i="15" s="1"/>
  <c r="A370" i="15" s="1"/>
  <c r="A377" i="15" s="1"/>
  <c r="A384" i="15" s="1"/>
  <c r="A391" i="15" s="1"/>
  <c r="A398" i="15" s="1"/>
  <c r="A405" i="15" s="1"/>
  <c r="A412" i="15" s="1"/>
  <c r="A419" i="15" s="1"/>
  <c r="A426" i="15" s="1"/>
  <c r="A433" i="15" s="1"/>
  <c r="A440" i="15" s="1"/>
  <c r="A447" i="15" s="1"/>
  <c r="A454" i="15" s="1"/>
  <c r="A461" i="15" s="1"/>
  <c r="A468" i="15" s="1"/>
  <c r="A475" i="15" s="1"/>
  <c r="A482" i="15" s="1"/>
  <c r="A489" i="15" s="1"/>
  <c r="A496" i="15" s="1"/>
  <c r="K14" i="6"/>
  <c r="V13" i="6"/>
  <c r="L14" i="6"/>
  <c r="H14" i="6"/>
  <c r="AE14" i="6"/>
  <c r="A14" i="16"/>
  <c r="A20" i="16"/>
  <c r="A27" i="16" s="1"/>
  <c r="A34" i="16" s="1"/>
  <c r="A41" i="16" s="1"/>
  <c r="A48" i="16" s="1"/>
  <c r="A55" i="16" s="1"/>
  <c r="A62" i="16" s="1"/>
  <c r="A69" i="16" s="1"/>
  <c r="A76" i="16" s="1"/>
  <c r="A83" i="16" s="1"/>
  <c r="A90" i="16" s="1"/>
  <c r="A97" i="16" s="1"/>
  <c r="A104" i="16" s="1"/>
  <c r="A111" i="16" s="1"/>
  <c r="A118" i="16" s="1"/>
  <c r="A125" i="16" s="1"/>
  <c r="A132" i="16" s="1"/>
  <c r="A139" i="16" s="1"/>
  <c r="A146" i="16" s="1"/>
  <c r="A153" i="16" s="1"/>
  <c r="A160" i="16" s="1"/>
  <c r="A167" i="16" s="1"/>
  <c r="A174" i="16" s="1"/>
  <c r="A181" i="16" s="1"/>
  <c r="A188" i="16" s="1"/>
  <c r="A195" i="16" s="1"/>
  <c r="A202" i="16" s="1"/>
  <c r="A209" i="16" s="1"/>
  <c r="A216" i="16" s="1"/>
  <c r="A223" i="16" s="1"/>
  <c r="A230" i="16" s="1"/>
  <c r="A237" i="16" s="1"/>
  <c r="A244" i="16" s="1"/>
  <c r="A251" i="16" s="1"/>
  <c r="A258" i="16" s="1"/>
  <c r="A265" i="16" s="1"/>
  <c r="A272" i="16" s="1"/>
  <c r="A279" i="16" s="1"/>
  <c r="A286" i="16" s="1"/>
  <c r="A293" i="16" s="1"/>
  <c r="A300" i="16" s="1"/>
  <c r="A307" i="16" s="1"/>
  <c r="A314" i="16" s="1"/>
  <c r="A321" i="16" s="1"/>
  <c r="A328" i="16" s="1"/>
  <c r="A335" i="16" s="1"/>
  <c r="A342" i="16" s="1"/>
  <c r="A349" i="16" s="1"/>
  <c r="A356" i="16" s="1"/>
  <c r="A363" i="16" s="1"/>
  <c r="A370" i="16" s="1"/>
  <c r="A377" i="16" s="1"/>
  <c r="A384" i="16" s="1"/>
  <c r="A391" i="16" s="1"/>
  <c r="A398" i="16" s="1"/>
  <c r="A405" i="16" s="1"/>
  <c r="A412" i="16" s="1"/>
  <c r="A419" i="16" s="1"/>
  <c r="A426" i="16" s="1"/>
  <c r="A433" i="16" s="1"/>
  <c r="A440" i="16" s="1"/>
  <c r="A447" i="16" s="1"/>
  <c r="A454" i="16" s="1"/>
  <c r="A461" i="16" s="1"/>
  <c r="A468" i="16" s="1"/>
  <c r="A475" i="16" s="1"/>
  <c r="A482" i="16" s="1"/>
  <c r="A489" i="16" s="1"/>
  <c r="A496" i="16" s="1"/>
  <c r="AU13" i="6"/>
  <c r="H15" i="3"/>
  <c r="L16" i="3" s="1"/>
  <c r="B32" i="6"/>
  <c r="B33" i="6" s="1"/>
  <c r="B34" i="6" s="1"/>
  <c r="B35" i="6" s="1"/>
  <c r="B36" i="6" s="1"/>
  <c r="B37" i="6" s="1"/>
  <c r="B38" i="6" s="1"/>
  <c r="L15" i="3"/>
  <c r="AU15" i="3" s="1"/>
  <c r="AE15" i="3"/>
  <c r="K15" i="16"/>
  <c r="L15" i="16"/>
  <c r="V14" i="16"/>
  <c r="H15" i="16"/>
  <c r="AE15" i="16"/>
  <c r="AU13" i="3"/>
  <c r="AU14" i="16"/>
  <c r="G13" i="6"/>
  <c r="J13" i="6"/>
  <c r="U12" i="6"/>
  <c r="I13" i="6"/>
  <c r="B60" i="15"/>
  <c r="B61" i="15" s="1"/>
  <c r="B62" i="15" s="1"/>
  <c r="B63" i="15" s="1"/>
  <c r="B64" i="15" s="1"/>
  <c r="B65" i="15" s="1"/>
  <c r="B66" i="15" s="1"/>
  <c r="V15" i="14"/>
  <c r="AG16" i="14"/>
  <c r="AW15" i="14"/>
  <c r="U14" i="15"/>
  <c r="I15" i="15"/>
  <c r="J15" i="15"/>
  <c r="G15" i="15"/>
  <c r="B81" i="14"/>
  <c r="B82" i="14" s="1"/>
  <c r="B83" i="14" s="1"/>
  <c r="B84" i="14" s="1"/>
  <c r="B85" i="14" s="1"/>
  <c r="B86" i="14" s="1"/>
  <c r="B87" i="14" s="1"/>
  <c r="AU14" i="11"/>
  <c r="AU12" i="3"/>
  <c r="AU13" i="15"/>
  <c r="AE14" i="15"/>
  <c r="K14" i="15"/>
  <c r="L14" i="15"/>
  <c r="H14" i="15"/>
  <c r="V13" i="15"/>
  <c r="H16" i="14"/>
  <c r="K16" i="14"/>
  <c r="L16" i="14"/>
  <c r="A17" i="14"/>
  <c r="A24" i="14" s="1"/>
  <c r="A31" i="14" s="1"/>
  <c r="A38" i="14" s="1"/>
  <c r="A45" i="14" s="1"/>
  <c r="A52" i="14" s="1"/>
  <c r="A59" i="14" s="1"/>
  <c r="A66" i="14" s="1"/>
  <c r="A73" i="14" s="1"/>
  <c r="A80" i="14" s="1"/>
  <c r="A87" i="14" s="1"/>
  <c r="A94" i="14" s="1"/>
  <c r="A101" i="14" s="1"/>
  <c r="A108" i="14" s="1"/>
  <c r="A115" i="14" s="1"/>
  <c r="A122" i="14" s="1"/>
  <c r="A129" i="14" s="1"/>
  <c r="A136" i="14" s="1"/>
  <c r="A143" i="14" s="1"/>
  <c r="A150" i="14" s="1"/>
  <c r="A157" i="14" s="1"/>
  <c r="A164" i="14" s="1"/>
  <c r="A171" i="14" s="1"/>
  <c r="A178" i="14" s="1"/>
  <c r="A185" i="14" s="1"/>
  <c r="A192" i="14" s="1"/>
  <c r="A199" i="14" s="1"/>
  <c r="A206" i="14" s="1"/>
  <c r="A213" i="14" s="1"/>
  <c r="A220" i="14" s="1"/>
  <c r="A227" i="14" s="1"/>
  <c r="A234" i="14" s="1"/>
  <c r="A241" i="14" s="1"/>
  <c r="A248" i="14" s="1"/>
  <c r="A255" i="14" s="1"/>
  <c r="A262" i="14" s="1"/>
  <c r="A269" i="14" s="1"/>
  <c r="A276" i="14" s="1"/>
  <c r="A283" i="14" s="1"/>
  <c r="A290" i="14" s="1"/>
  <c r="A297" i="14" s="1"/>
  <c r="A304" i="14" s="1"/>
  <c r="A311" i="14" s="1"/>
  <c r="A318" i="14" s="1"/>
  <c r="A325" i="14" s="1"/>
  <c r="A332" i="14" s="1"/>
  <c r="A339" i="14" s="1"/>
  <c r="A346" i="14" s="1"/>
  <c r="A353" i="14" s="1"/>
  <c r="A360" i="14" s="1"/>
  <c r="A367" i="14" s="1"/>
  <c r="A374" i="14" s="1"/>
  <c r="A381" i="14" s="1"/>
  <c r="A388" i="14" s="1"/>
  <c r="A395" i="14" s="1"/>
  <c r="A402" i="14" s="1"/>
  <c r="A409" i="14" s="1"/>
  <c r="A416" i="14" s="1"/>
  <c r="A423" i="14" s="1"/>
  <c r="A430" i="14" s="1"/>
  <c r="A437" i="14" s="1"/>
  <c r="A444" i="14" s="1"/>
  <c r="A451" i="14" s="1"/>
  <c r="A458" i="14" s="1"/>
  <c r="A465" i="14" s="1"/>
  <c r="A472" i="14" s="1"/>
  <c r="A479" i="14" s="1"/>
  <c r="A486" i="14" s="1"/>
  <c r="A493" i="14" s="1"/>
  <c r="A500" i="14" s="1"/>
  <c r="A23" i="14"/>
  <c r="A30" i="14" s="1"/>
  <c r="A37" i="14" s="1"/>
  <c r="A44" i="14" s="1"/>
  <c r="A51" i="14" s="1"/>
  <c r="A58" i="14" s="1"/>
  <c r="A65" i="14" s="1"/>
  <c r="A72" i="14" s="1"/>
  <c r="A79" i="14" s="1"/>
  <c r="A86" i="14" s="1"/>
  <c r="A93" i="14" s="1"/>
  <c r="A100" i="14" s="1"/>
  <c r="A107" i="14" s="1"/>
  <c r="A114" i="14" s="1"/>
  <c r="A121" i="14" s="1"/>
  <c r="A128" i="14" s="1"/>
  <c r="A135" i="14" s="1"/>
  <c r="A142" i="14" s="1"/>
  <c r="A149" i="14" s="1"/>
  <c r="A156" i="14" s="1"/>
  <c r="A163" i="14" s="1"/>
  <c r="A170" i="14" s="1"/>
  <c r="A177" i="14" s="1"/>
  <c r="A184" i="14" s="1"/>
  <c r="A191" i="14" s="1"/>
  <c r="A198" i="14" s="1"/>
  <c r="A205" i="14" s="1"/>
  <c r="A212" i="14" s="1"/>
  <c r="A219" i="14" s="1"/>
  <c r="A226" i="14" s="1"/>
  <c r="A233" i="14" s="1"/>
  <c r="A240" i="14" s="1"/>
  <c r="A247" i="14" s="1"/>
  <c r="A254" i="14" s="1"/>
  <c r="A261" i="14" s="1"/>
  <c r="A268" i="14" s="1"/>
  <c r="A275" i="14" s="1"/>
  <c r="A282" i="14" s="1"/>
  <c r="A289" i="14" s="1"/>
  <c r="A296" i="14" s="1"/>
  <c r="A303" i="14" s="1"/>
  <c r="A310" i="14" s="1"/>
  <c r="A317" i="14" s="1"/>
  <c r="A324" i="14" s="1"/>
  <c r="A331" i="14" s="1"/>
  <c r="A338" i="14" s="1"/>
  <c r="A345" i="14" s="1"/>
  <c r="A352" i="14" s="1"/>
  <c r="A359" i="14" s="1"/>
  <c r="A366" i="14" s="1"/>
  <c r="A373" i="14" s="1"/>
  <c r="A380" i="14" s="1"/>
  <c r="A387" i="14" s="1"/>
  <c r="A394" i="14" s="1"/>
  <c r="A401" i="14" s="1"/>
  <c r="A408" i="14" s="1"/>
  <c r="A415" i="14" s="1"/>
  <c r="A422" i="14" s="1"/>
  <c r="A429" i="14" s="1"/>
  <c r="A436" i="14" s="1"/>
  <c r="A443" i="14" s="1"/>
  <c r="A450" i="14" s="1"/>
  <c r="A457" i="14" s="1"/>
  <c r="A464" i="14" s="1"/>
  <c r="A471" i="14" s="1"/>
  <c r="A478" i="14" s="1"/>
  <c r="A485" i="14" s="1"/>
  <c r="A492" i="14" s="1"/>
  <c r="A499" i="14" s="1"/>
  <c r="G16" i="14"/>
  <c r="U16" i="14" s="1"/>
  <c r="I16" i="14"/>
  <c r="J16" i="14"/>
  <c r="K15" i="11"/>
  <c r="L15" i="11"/>
  <c r="H15" i="11"/>
  <c r="I16" i="11"/>
  <c r="J16" i="11"/>
  <c r="G16" i="11"/>
  <c r="AE13" i="11"/>
  <c r="V12" i="11"/>
  <c r="A62" i="11"/>
  <c r="A69" i="11" s="1"/>
  <c r="A76" i="11" s="1"/>
  <c r="A83" i="11" s="1"/>
  <c r="A90" i="11" s="1"/>
  <c r="A97" i="11" s="1"/>
  <c r="A104" i="11" s="1"/>
  <c r="A111" i="11" s="1"/>
  <c r="A118" i="11" s="1"/>
  <c r="A125" i="11" s="1"/>
  <c r="A132" i="11" s="1"/>
  <c r="A139" i="11" s="1"/>
  <c r="A146" i="11" s="1"/>
  <c r="A153" i="11" s="1"/>
  <c r="A160" i="11" s="1"/>
  <c r="A167" i="11" s="1"/>
  <c r="A174" i="11" s="1"/>
  <c r="A181" i="11" s="1"/>
  <c r="A188" i="11" s="1"/>
  <c r="A195" i="11" s="1"/>
  <c r="A202" i="11" s="1"/>
  <c r="A209" i="11" s="1"/>
  <c r="A216" i="11" s="1"/>
  <c r="A223" i="11" s="1"/>
  <c r="A230" i="11" s="1"/>
  <c r="A237" i="11" s="1"/>
  <c r="A244" i="11" s="1"/>
  <c r="A251" i="11" s="1"/>
  <c r="A258" i="11" s="1"/>
  <c r="A265" i="11" s="1"/>
  <c r="A272" i="11" s="1"/>
  <c r="A279" i="11" s="1"/>
  <c r="A286" i="11" s="1"/>
  <c r="A293" i="11" s="1"/>
  <c r="A300" i="11" s="1"/>
  <c r="A307" i="11" s="1"/>
  <c r="A314" i="11" s="1"/>
  <c r="A321" i="11" s="1"/>
  <c r="A328" i="11" s="1"/>
  <c r="A335" i="11" s="1"/>
  <c r="A342" i="11" s="1"/>
  <c r="A349" i="11" s="1"/>
  <c r="A356" i="11" s="1"/>
  <c r="A363" i="11" s="1"/>
  <c r="A370" i="11" s="1"/>
  <c r="A377" i="11" s="1"/>
  <c r="A384" i="11" s="1"/>
  <c r="A391" i="11" s="1"/>
  <c r="A398" i="11" s="1"/>
  <c r="A405" i="11" s="1"/>
  <c r="A412" i="11" s="1"/>
  <c r="A419" i="11" s="1"/>
  <c r="A426" i="11" s="1"/>
  <c r="A433" i="11" s="1"/>
  <c r="A440" i="11" s="1"/>
  <c r="A447" i="11" s="1"/>
  <c r="A454" i="11" s="1"/>
  <c r="A461" i="11" s="1"/>
  <c r="A468" i="11" s="1"/>
  <c r="A475" i="11" s="1"/>
  <c r="A482" i="11" s="1"/>
  <c r="A489" i="11" s="1"/>
  <c r="A496" i="11" s="1"/>
  <c r="U14" i="11"/>
  <c r="AV14" i="11"/>
  <c r="M14" i="6"/>
  <c r="AV14" i="6" s="1"/>
  <c r="M14" i="15"/>
  <c r="AV14" i="15" s="1"/>
  <c r="M14" i="16"/>
  <c r="AV14" i="16" s="1"/>
  <c r="M14" i="3"/>
  <c r="AV14" i="3" s="1"/>
  <c r="A20" i="3"/>
  <c r="A27" i="3" s="1"/>
  <c r="A34" i="3" s="1"/>
  <c r="A41" i="3" s="1"/>
  <c r="A48" i="3" s="1"/>
  <c r="A55" i="3" s="1"/>
  <c r="A62" i="3" s="1"/>
  <c r="A69" i="3" s="1"/>
  <c r="A76" i="3" s="1"/>
  <c r="A83" i="3" s="1"/>
  <c r="A90" i="3" s="1"/>
  <c r="A97" i="3" s="1"/>
  <c r="A104" i="3" s="1"/>
  <c r="A111" i="3" s="1"/>
  <c r="A118" i="3" s="1"/>
  <c r="A125" i="3" s="1"/>
  <c r="A132" i="3" s="1"/>
  <c r="A139" i="3" s="1"/>
  <c r="A146" i="3" s="1"/>
  <c r="A153" i="3" s="1"/>
  <c r="A160" i="3" s="1"/>
  <c r="A167" i="3" s="1"/>
  <c r="A174" i="3" s="1"/>
  <c r="A181" i="3" s="1"/>
  <c r="A188" i="3" s="1"/>
  <c r="A195" i="3" s="1"/>
  <c r="A202" i="3" s="1"/>
  <c r="A209" i="3" s="1"/>
  <c r="A216" i="3" s="1"/>
  <c r="A223" i="3" s="1"/>
  <c r="A230" i="3" s="1"/>
  <c r="A237" i="3" s="1"/>
  <c r="A244" i="3" s="1"/>
  <c r="A251" i="3" s="1"/>
  <c r="A258" i="3" s="1"/>
  <c r="A265" i="3" s="1"/>
  <c r="A272" i="3" s="1"/>
  <c r="A279" i="3" s="1"/>
  <c r="A286" i="3" s="1"/>
  <c r="A293" i="3" s="1"/>
  <c r="A300" i="3" s="1"/>
  <c r="A307" i="3" s="1"/>
  <c r="A314" i="3" s="1"/>
  <c r="A321" i="3" s="1"/>
  <c r="A328" i="3" s="1"/>
  <c r="A335" i="3" s="1"/>
  <c r="A342" i="3" s="1"/>
  <c r="A349" i="3" s="1"/>
  <c r="A356" i="3" s="1"/>
  <c r="A363" i="3" s="1"/>
  <c r="A370" i="3" s="1"/>
  <c r="A377" i="3" s="1"/>
  <c r="A384" i="3" s="1"/>
  <c r="A391" i="3" s="1"/>
  <c r="A398" i="3" s="1"/>
  <c r="A405" i="3" s="1"/>
  <c r="A412" i="3" s="1"/>
  <c r="A419" i="3" s="1"/>
  <c r="A426" i="3" s="1"/>
  <c r="A433" i="3" s="1"/>
  <c r="A440" i="3" s="1"/>
  <c r="A447" i="3" s="1"/>
  <c r="A454" i="3" s="1"/>
  <c r="A461" i="3" s="1"/>
  <c r="A468" i="3" s="1"/>
  <c r="A475" i="3" s="1"/>
  <c r="A482" i="3" s="1"/>
  <c r="A489" i="3" s="1"/>
  <c r="A496" i="3" s="1"/>
  <c r="A14" i="3"/>
  <c r="B12" i="3"/>
  <c r="M16" i="13"/>
  <c r="AV15" i="13"/>
  <c r="B53" i="11" l="1"/>
  <c r="B54" i="11" s="1"/>
  <c r="B55" i="11" s="1"/>
  <c r="B56" i="11" s="1"/>
  <c r="B57" i="11" s="1"/>
  <c r="B58" i="11" s="1"/>
  <c r="B59" i="11" s="1"/>
  <c r="B513" i="11"/>
  <c r="K16" i="3"/>
  <c r="I16" i="3"/>
  <c r="G16" i="3"/>
  <c r="U16" i="3" s="1"/>
  <c r="U15" i="3"/>
  <c r="AE16" i="3"/>
  <c r="B27" i="13"/>
  <c r="V15" i="3"/>
  <c r="H16" i="3"/>
  <c r="AE17" i="3" s="1"/>
  <c r="AU13" i="13"/>
  <c r="B46" i="16"/>
  <c r="B47" i="16" s="1"/>
  <c r="B48" i="16" s="1"/>
  <c r="B49" i="16" s="1"/>
  <c r="B50" i="16" s="1"/>
  <c r="B51" i="16" s="1"/>
  <c r="B52" i="16" s="1"/>
  <c r="K14" i="13"/>
  <c r="L14" i="13"/>
  <c r="V13" i="13"/>
  <c r="AE14" i="13"/>
  <c r="H14" i="13"/>
  <c r="AU14" i="6"/>
  <c r="G14" i="16"/>
  <c r="I14" i="16"/>
  <c r="J14" i="16"/>
  <c r="U13" i="16"/>
  <c r="I15" i="13"/>
  <c r="G15" i="13"/>
  <c r="U14" i="13"/>
  <c r="J15" i="13"/>
  <c r="A22" i="6"/>
  <c r="A29" i="6" s="1"/>
  <c r="A36" i="6" s="1"/>
  <c r="A43" i="6" s="1"/>
  <c r="A50" i="6" s="1"/>
  <c r="A57" i="6" s="1"/>
  <c r="A64" i="6" s="1"/>
  <c r="A71" i="6" s="1"/>
  <c r="A78" i="6" s="1"/>
  <c r="A85" i="6" s="1"/>
  <c r="A92" i="6" s="1"/>
  <c r="A99" i="6" s="1"/>
  <c r="A106" i="6" s="1"/>
  <c r="A113" i="6" s="1"/>
  <c r="A120" i="6" s="1"/>
  <c r="A127" i="6" s="1"/>
  <c r="A134" i="6" s="1"/>
  <c r="A141" i="6" s="1"/>
  <c r="A148" i="6" s="1"/>
  <c r="A155" i="6" s="1"/>
  <c r="A162" i="6" s="1"/>
  <c r="A169" i="6" s="1"/>
  <c r="A176" i="6" s="1"/>
  <c r="A183" i="6" s="1"/>
  <c r="A190" i="6" s="1"/>
  <c r="A197" i="6" s="1"/>
  <c r="A204" i="6" s="1"/>
  <c r="A211" i="6" s="1"/>
  <c r="A218" i="6" s="1"/>
  <c r="A225" i="6" s="1"/>
  <c r="A232" i="6" s="1"/>
  <c r="A239" i="6" s="1"/>
  <c r="A246" i="6" s="1"/>
  <c r="A253" i="6" s="1"/>
  <c r="A260" i="6" s="1"/>
  <c r="A267" i="6" s="1"/>
  <c r="A274" i="6" s="1"/>
  <c r="A281" i="6" s="1"/>
  <c r="A288" i="6" s="1"/>
  <c r="A295" i="6" s="1"/>
  <c r="A302" i="6" s="1"/>
  <c r="A309" i="6" s="1"/>
  <c r="A316" i="6" s="1"/>
  <c r="A323" i="6" s="1"/>
  <c r="A330" i="6" s="1"/>
  <c r="A337" i="6" s="1"/>
  <c r="A344" i="6" s="1"/>
  <c r="A351" i="6" s="1"/>
  <c r="A358" i="6" s="1"/>
  <c r="A365" i="6" s="1"/>
  <c r="A372" i="6" s="1"/>
  <c r="A379" i="6" s="1"/>
  <c r="A386" i="6" s="1"/>
  <c r="A393" i="6" s="1"/>
  <c r="A400" i="6" s="1"/>
  <c r="A407" i="6" s="1"/>
  <c r="A414" i="6" s="1"/>
  <c r="A421" i="6" s="1"/>
  <c r="A428" i="6" s="1"/>
  <c r="A435" i="6" s="1"/>
  <c r="A442" i="6" s="1"/>
  <c r="A449" i="6" s="1"/>
  <c r="A456" i="6" s="1"/>
  <c r="A463" i="6" s="1"/>
  <c r="A470" i="6" s="1"/>
  <c r="A477" i="6" s="1"/>
  <c r="A484" i="6" s="1"/>
  <c r="A491" i="6" s="1"/>
  <c r="A498" i="6" s="1"/>
  <c r="A16" i="6"/>
  <c r="A15" i="16"/>
  <c r="A21" i="16"/>
  <c r="A28" i="16" s="1"/>
  <c r="A35" i="16" s="1"/>
  <c r="A42" i="16" s="1"/>
  <c r="A49" i="16" s="1"/>
  <c r="A56" i="16" s="1"/>
  <c r="A63" i="16" s="1"/>
  <c r="A70" i="16" s="1"/>
  <c r="A77" i="16" s="1"/>
  <c r="A84" i="16" s="1"/>
  <c r="A91" i="16" s="1"/>
  <c r="A98" i="16" s="1"/>
  <c r="A105" i="16" s="1"/>
  <c r="A112" i="16" s="1"/>
  <c r="A119" i="16" s="1"/>
  <c r="A126" i="16" s="1"/>
  <c r="A133" i="16" s="1"/>
  <c r="A140" i="16" s="1"/>
  <c r="A147" i="16" s="1"/>
  <c r="A154" i="16" s="1"/>
  <c r="A161" i="16" s="1"/>
  <c r="A168" i="16" s="1"/>
  <c r="A175" i="16" s="1"/>
  <c r="A182" i="16" s="1"/>
  <c r="A189" i="16" s="1"/>
  <c r="A196" i="16" s="1"/>
  <c r="A203" i="16" s="1"/>
  <c r="A210" i="16" s="1"/>
  <c r="A217" i="16" s="1"/>
  <c r="A224" i="16" s="1"/>
  <c r="A231" i="16" s="1"/>
  <c r="A238" i="16" s="1"/>
  <c r="A245" i="16" s="1"/>
  <c r="A252" i="16" s="1"/>
  <c r="A259" i="16" s="1"/>
  <c r="A266" i="16" s="1"/>
  <c r="A273" i="16" s="1"/>
  <c r="A280" i="16" s="1"/>
  <c r="A287" i="16" s="1"/>
  <c r="A294" i="16" s="1"/>
  <c r="A301" i="16" s="1"/>
  <c r="A308" i="16" s="1"/>
  <c r="A315" i="16" s="1"/>
  <c r="A322" i="16" s="1"/>
  <c r="A329" i="16" s="1"/>
  <c r="A336" i="16" s="1"/>
  <c r="A343" i="16" s="1"/>
  <c r="A350" i="16" s="1"/>
  <c r="A357" i="16" s="1"/>
  <c r="A364" i="16" s="1"/>
  <c r="A371" i="16" s="1"/>
  <c r="A378" i="16" s="1"/>
  <c r="A385" i="16" s="1"/>
  <c r="A392" i="16" s="1"/>
  <c r="A399" i="16" s="1"/>
  <c r="A406" i="16" s="1"/>
  <c r="A413" i="16" s="1"/>
  <c r="A420" i="16" s="1"/>
  <c r="A427" i="16" s="1"/>
  <c r="A434" i="16" s="1"/>
  <c r="A441" i="16" s="1"/>
  <c r="A448" i="16" s="1"/>
  <c r="A455" i="16" s="1"/>
  <c r="A462" i="16" s="1"/>
  <c r="A469" i="16" s="1"/>
  <c r="A476" i="16" s="1"/>
  <c r="A483" i="16" s="1"/>
  <c r="A490" i="16" s="1"/>
  <c r="A497" i="16" s="1"/>
  <c r="AE15" i="6"/>
  <c r="L15" i="6"/>
  <c r="H15" i="6"/>
  <c r="V14" i="6"/>
  <c r="K15" i="6"/>
  <c r="G17" i="3"/>
  <c r="G18" i="3" s="1"/>
  <c r="A15" i="15"/>
  <c r="A21" i="15"/>
  <c r="A28" i="15" s="1"/>
  <c r="A35" i="15" s="1"/>
  <c r="A42" i="15" s="1"/>
  <c r="A49" i="15" s="1"/>
  <c r="A56" i="15" s="1"/>
  <c r="A63" i="15" s="1"/>
  <c r="A70" i="15" s="1"/>
  <c r="A77" i="15" s="1"/>
  <c r="A84" i="15" s="1"/>
  <c r="A91" i="15" s="1"/>
  <c r="A98" i="15" s="1"/>
  <c r="A105" i="15" s="1"/>
  <c r="A112" i="15" s="1"/>
  <c r="A119" i="15" s="1"/>
  <c r="A126" i="15" s="1"/>
  <c r="A133" i="15" s="1"/>
  <c r="A140" i="15" s="1"/>
  <c r="A147" i="15" s="1"/>
  <c r="A154" i="15" s="1"/>
  <c r="A161" i="15" s="1"/>
  <c r="A168" i="15" s="1"/>
  <c r="A175" i="15" s="1"/>
  <c r="A182" i="15" s="1"/>
  <c r="A189" i="15" s="1"/>
  <c r="A196" i="15" s="1"/>
  <c r="A203" i="15" s="1"/>
  <c r="A210" i="15" s="1"/>
  <c r="A217" i="15" s="1"/>
  <c r="A224" i="15" s="1"/>
  <c r="A231" i="15" s="1"/>
  <c r="A238" i="15" s="1"/>
  <c r="A245" i="15" s="1"/>
  <c r="A252" i="15" s="1"/>
  <c r="A259" i="15" s="1"/>
  <c r="A266" i="15" s="1"/>
  <c r="A273" i="15" s="1"/>
  <c r="A280" i="15" s="1"/>
  <c r="A287" i="15" s="1"/>
  <c r="A294" i="15" s="1"/>
  <c r="A301" i="15" s="1"/>
  <c r="A308" i="15" s="1"/>
  <c r="A315" i="15" s="1"/>
  <c r="A322" i="15" s="1"/>
  <c r="A329" i="15" s="1"/>
  <c r="A336" i="15" s="1"/>
  <c r="A343" i="15" s="1"/>
  <c r="A350" i="15" s="1"/>
  <c r="A357" i="15" s="1"/>
  <c r="A364" i="15" s="1"/>
  <c r="A371" i="15" s="1"/>
  <c r="A378" i="15" s="1"/>
  <c r="A385" i="15" s="1"/>
  <c r="A392" i="15" s="1"/>
  <c r="A399" i="15" s="1"/>
  <c r="A406" i="15" s="1"/>
  <c r="A413" i="15" s="1"/>
  <c r="A420" i="15" s="1"/>
  <c r="A427" i="15" s="1"/>
  <c r="A434" i="15" s="1"/>
  <c r="A441" i="15" s="1"/>
  <c r="A448" i="15" s="1"/>
  <c r="A455" i="15" s="1"/>
  <c r="A462" i="15" s="1"/>
  <c r="A469" i="15" s="1"/>
  <c r="A476" i="15" s="1"/>
  <c r="A483" i="15" s="1"/>
  <c r="A490" i="15" s="1"/>
  <c r="A497" i="15" s="1"/>
  <c r="B39" i="6"/>
  <c r="B40" i="6" s="1"/>
  <c r="B41" i="6" s="1"/>
  <c r="B42" i="6" s="1"/>
  <c r="B43" i="6" s="1"/>
  <c r="B44" i="6" s="1"/>
  <c r="B45" i="6" s="1"/>
  <c r="AU16" i="3"/>
  <c r="AU15" i="16"/>
  <c r="U13" i="6"/>
  <c r="G14" i="6"/>
  <c r="J14" i="6"/>
  <c r="I14" i="6"/>
  <c r="AW16" i="14"/>
  <c r="V15" i="16"/>
  <c r="L16" i="16"/>
  <c r="AE16" i="16"/>
  <c r="H16" i="16"/>
  <c r="K16" i="16"/>
  <c r="AU15" i="11"/>
  <c r="AG17" i="14"/>
  <c r="V16" i="14"/>
  <c r="J17" i="3"/>
  <c r="B13" i="3"/>
  <c r="K15" i="15"/>
  <c r="V14" i="15"/>
  <c r="H15" i="15"/>
  <c r="L15" i="15"/>
  <c r="AE15" i="15"/>
  <c r="B67" i="15"/>
  <c r="B68" i="15" s="1"/>
  <c r="B69" i="15" s="1"/>
  <c r="B70" i="15" s="1"/>
  <c r="B71" i="15" s="1"/>
  <c r="B72" i="15" s="1"/>
  <c r="B73" i="15" s="1"/>
  <c r="B88" i="14"/>
  <c r="B89" i="14" s="1"/>
  <c r="B90" i="14" s="1"/>
  <c r="B91" i="14" s="1"/>
  <c r="B92" i="14" s="1"/>
  <c r="B93" i="14" s="1"/>
  <c r="B94" i="14" s="1"/>
  <c r="AU14" i="15"/>
  <c r="G16" i="15"/>
  <c r="J16" i="15"/>
  <c r="I16" i="15"/>
  <c r="U15" i="15"/>
  <c r="G17" i="14"/>
  <c r="U17" i="14" s="1"/>
  <c r="J17" i="14"/>
  <c r="I17" i="14"/>
  <c r="L17" i="14"/>
  <c r="H17" i="14"/>
  <c r="K17" i="14"/>
  <c r="I17" i="11"/>
  <c r="J17" i="11"/>
  <c r="G17" i="11"/>
  <c r="K16" i="11"/>
  <c r="L16" i="11"/>
  <c r="H16" i="11"/>
  <c r="A63" i="11"/>
  <c r="A70" i="11" s="1"/>
  <c r="A77" i="11" s="1"/>
  <c r="A84" i="11" s="1"/>
  <c r="A91" i="11" s="1"/>
  <c r="A98" i="11" s="1"/>
  <c r="A105" i="11" s="1"/>
  <c r="A112" i="11" s="1"/>
  <c r="A119" i="11" s="1"/>
  <c r="A126" i="11" s="1"/>
  <c r="A133" i="11" s="1"/>
  <c r="A140" i="11" s="1"/>
  <c r="A147" i="11" s="1"/>
  <c r="A154" i="11" s="1"/>
  <c r="A161" i="11" s="1"/>
  <c r="A168" i="11" s="1"/>
  <c r="A175" i="11" s="1"/>
  <c r="A182" i="11" s="1"/>
  <c r="A189" i="11" s="1"/>
  <c r="A196" i="11" s="1"/>
  <c r="A203" i="11" s="1"/>
  <c r="A210" i="11" s="1"/>
  <c r="A217" i="11" s="1"/>
  <c r="A224" i="11" s="1"/>
  <c r="A231" i="11" s="1"/>
  <c r="A238" i="11" s="1"/>
  <c r="A245" i="11" s="1"/>
  <c r="A252" i="11" s="1"/>
  <c r="A259" i="11" s="1"/>
  <c r="A266" i="11" s="1"/>
  <c r="A273" i="11" s="1"/>
  <c r="A280" i="11" s="1"/>
  <c r="A287" i="11" s="1"/>
  <c r="A294" i="11" s="1"/>
  <c r="A301" i="11" s="1"/>
  <c r="A308" i="11" s="1"/>
  <c r="A315" i="11" s="1"/>
  <c r="A322" i="11" s="1"/>
  <c r="A329" i="11" s="1"/>
  <c r="A336" i="11" s="1"/>
  <c r="A343" i="11" s="1"/>
  <c r="A350" i="11" s="1"/>
  <c r="A357" i="11" s="1"/>
  <c r="A364" i="11" s="1"/>
  <c r="A371" i="11" s="1"/>
  <c r="A378" i="11" s="1"/>
  <c r="A385" i="11" s="1"/>
  <c r="A392" i="11" s="1"/>
  <c r="A399" i="11" s="1"/>
  <c r="A406" i="11" s="1"/>
  <c r="A413" i="11" s="1"/>
  <c r="A420" i="11" s="1"/>
  <c r="A427" i="11" s="1"/>
  <c r="A434" i="11" s="1"/>
  <c r="A441" i="11" s="1"/>
  <c r="A448" i="11" s="1"/>
  <c r="A455" i="11" s="1"/>
  <c r="A462" i="11" s="1"/>
  <c r="A469" i="11" s="1"/>
  <c r="A476" i="11" s="1"/>
  <c r="A483" i="11" s="1"/>
  <c r="A490" i="11" s="1"/>
  <c r="A497" i="11" s="1"/>
  <c r="V13" i="11"/>
  <c r="AE14" i="11"/>
  <c r="U15" i="11"/>
  <c r="AV15" i="11"/>
  <c r="M15" i="6"/>
  <c r="AV15" i="6" s="1"/>
  <c r="M15" i="15"/>
  <c r="AV15" i="15" s="1"/>
  <c r="M15" i="16"/>
  <c r="AV15" i="16" s="1"/>
  <c r="M15" i="3"/>
  <c r="AV15" i="3" s="1"/>
  <c r="A15" i="3"/>
  <c r="A21" i="3"/>
  <c r="A28" i="3" s="1"/>
  <c r="A35" i="3" s="1"/>
  <c r="A42" i="3" s="1"/>
  <c r="A49" i="3" s="1"/>
  <c r="A56" i="3" s="1"/>
  <c r="A63" i="3" s="1"/>
  <c r="A70" i="3" s="1"/>
  <c r="A77" i="3" s="1"/>
  <c r="A84" i="3" s="1"/>
  <c r="A91" i="3" s="1"/>
  <c r="A98" i="3" s="1"/>
  <c r="A105" i="3" s="1"/>
  <c r="A112" i="3" s="1"/>
  <c r="A119" i="3" s="1"/>
  <c r="A126" i="3" s="1"/>
  <c r="A133" i="3" s="1"/>
  <c r="A140" i="3" s="1"/>
  <c r="A147" i="3" s="1"/>
  <c r="A154" i="3" s="1"/>
  <c r="A161" i="3" s="1"/>
  <c r="A168" i="3" s="1"/>
  <c r="A175" i="3" s="1"/>
  <c r="A182" i="3" s="1"/>
  <c r="A189" i="3" s="1"/>
  <c r="A196" i="3" s="1"/>
  <c r="A203" i="3" s="1"/>
  <c r="A210" i="3" s="1"/>
  <c r="A217" i="3" s="1"/>
  <c r="A224" i="3" s="1"/>
  <c r="A231" i="3" s="1"/>
  <c r="A238" i="3" s="1"/>
  <c r="A245" i="3" s="1"/>
  <c r="A252" i="3" s="1"/>
  <c r="A259" i="3" s="1"/>
  <c r="A266" i="3" s="1"/>
  <c r="A273" i="3" s="1"/>
  <c r="A280" i="3" s="1"/>
  <c r="A287" i="3" s="1"/>
  <c r="A294" i="3" s="1"/>
  <c r="A301" i="3" s="1"/>
  <c r="A308" i="3" s="1"/>
  <c r="A315" i="3" s="1"/>
  <c r="A322" i="3" s="1"/>
  <c r="A329" i="3" s="1"/>
  <c r="A336" i="3" s="1"/>
  <c r="A343" i="3" s="1"/>
  <c r="A350" i="3" s="1"/>
  <c r="A357" i="3" s="1"/>
  <c r="A364" i="3" s="1"/>
  <c r="A371" i="3" s="1"/>
  <c r="A378" i="3" s="1"/>
  <c r="A385" i="3" s="1"/>
  <c r="A392" i="3" s="1"/>
  <c r="A399" i="3" s="1"/>
  <c r="A406" i="3" s="1"/>
  <c r="A413" i="3" s="1"/>
  <c r="A420" i="3" s="1"/>
  <c r="A427" i="3" s="1"/>
  <c r="A434" i="3" s="1"/>
  <c r="A441" i="3" s="1"/>
  <c r="A448" i="3" s="1"/>
  <c r="A455" i="3" s="1"/>
  <c r="A462" i="3" s="1"/>
  <c r="A469" i="3" s="1"/>
  <c r="A476" i="3" s="1"/>
  <c r="A483" i="3" s="1"/>
  <c r="A490" i="3" s="1"/>
  <c r="A497" i="3" s="1"/>
  <c r="M17" i="13"/>
  <c r="AV16" i="13"/>
  <c r="B60" i="11" l="1"/>
  <c r="B514" i="11"/>
  <c r="V16" i="3"/>
  <c r="L17" i="3"/>
  <c r="I17" i="3"/>
  <c r="K17" i="3"/>
  <c r="H17" i="3"/>
  <c r="I18" i="3"/>
  <c r="B28" i="13"/>
  <c r="AU14" i="13"/>
  <c r="B53" i="16"/>
  <c r="B54" i="16" s="1"/>
  <c r="B55" i="16" s="1"/>
  <c r="B56" i="16" s="1"/>
  <c r="B57" i="16" s="1"/>
  <c r="B58" i="16" s="1"/>
  <c r="B59" i="16" s="1"/>
  <c r="U17" i="3"/>
  <c r="P508" i="3" s="1"/>
  <c r="J18" i="3"/>
  <c r="L15" i="13"/>
  <c r="AE15" i="13"/>
  <c r="K15" i="13"/>
  <c r="V14" i="13"/>
  <c r="H15" i="13"/>
  <c r="AW17" i="14"/>
  <c r="A17" i="6"/>
  <c r="A24" i="6" s="1"/>
  <c r="A31" i="6" s="1"/>
  <c r="A38" i="6" s="1"/>
  <c r="A45" i="6" s="1"/>
  <c r="A52" i="6" s="1"/>
  <c r="A59" i="6" s="1"/>
  <c r="A66" i="6" s="1"/>
  <c r="A73" i="6" s="1"/>
  <c r="A80" i="6" s="1"/>
  <c r="A87" i="6" s="1"/>
  <c r="A94" i="6" s="1"/>
  <c r="A101" i="6" s="1"/>
  <c r="A108" i="6" s="1"/>
  <c r="A115" i="6" s="1"/>
  <c r="A122" i="6" s="1"/>
  <c r="A129" i="6" s="1"/>
  <c r="A136" i="6" s="1"/>
  <c r="A143" i="6" s="1"/>
  <c r="A150" i="6" s="1"/>
  <c r="A157" i="6" s="1"/>
  <c r="A164" i="6" s="1"/>
  <c r="A171" i="6" s="1"/>
  <c r="A178" i="6" s="1"/>
  <c r="A185" i="6" s="1"/>
  <c r="A192" i="6" s="1"/>
  <c r="A199" i="6" s="1"/>
  <c r="A206" i="6" s="1"/>
  <c r="A213" i="6" s="1"/>
  <c r="A220" i="6" s="1"/>
  <c r="A227" i="6" s="1"/>
  <c r="A234" i="6" s="1"/>
  <c r="A241" i="6" s="1"/>
  <c r="A248" i="6" s="1"/>
  <c r="A255" i="6" s="1"/>
  <c r="A262" i="6" s="1"/>
  <c r="A269" i="6" s="1"/>
  <c r="A276" i="6" s="1"/>
  <c r="A283" i="6" s="1"/>
  <c r="A290" i="6" s="1"/>
  <c r="A297" i="6" s="1"/>
  <c r="A304" i="6" s="1"/>
  <c r="A311" i="6" s="1"/>
  <c r="A318" i="6" s="1"/>
  <c r="A325" i="6" s="1"/>
  <c r="A332" i="6" s="1"/>
  <c r="A339" i="6" s="1"/>
  <c r="A346" i="6" s="1"/>
  <c r="A353" i="6" s="1"/>
  <c r="A360" i="6" s="1"/>
  <c r="A367" i="6" s="1"/>
  <c r="A374" i="6" s="1"/>
  <c r="A381" i="6" s="1"/>
  <c r="A388" i="6" s="1"/>
  <c r="A395" i="6" s="1"/>
  <c r="A402" i="6" s="1"/>
  <c r="A409" i="6" s="1"/>
  <c r="A416" i="6" s="1"/>
  <c r="A423" i="6" s="1"/>
  <c r="A430" i="6" s="1"/>
  <c r="A437" i="6" s="1"/>
  <c r="A444" i="6" s="1"/>
  <c r="A451" i="6" s="1"/>
  <c r="A458" i="6" s="1"/>
  <c r="A465" i="6" s="1"/>
  <c r="A472" i="6" s="1"/>
  <c r="A479" i="6" s="1"/>
  <c r="A486" i="6" s="1"/>
  <c r="A493" i="6" s="1"/>
  <c r="A500" i="6" s="1"/>
  <c r="A23" i="6"/>
  <c r="A30" i="6" s="1"/>
  <c r="A37" i="6" s="1"/>
  <c r="A44" i="6" s="1"/>
  <c r="A51" i="6" s="1"/>
  <c r="A58" i="6" s="1"/>
  <c r="A65" i="6" s="1"/>
  <c r="A72" i="6" s="1"/>
  <c r="A79" i="6" s="1"/>
  <c r="A86" i="6" s="1"/>
  <c r="A93" i="6" s="1"/>
  <c r="A100" i="6" s="1"/>
  <c r="A107" i="6" s="1"/>
  <c r="A114" i="6" s="1"/>
  <c r="A121" i="6" s="1"/>
  <c r="A128" i="6" s="1"/>
  <c r="A135" i="6" s="1"/>
  <c r="A142" i="6" s="1"/>
  <c r="A149" i="6" s="1"/>
  <c r="A156" i="6" s="1"/>
  <c r="A163" i="6" s="1"/>
  <c r="A170" i="6" s="1"/>
  <c r="A177" i="6" s="1"/>
  <c r="A184" i="6" s="1"/>
  <c r="A191" i="6" s="1"/>
  <c r="A198" i="6" s="1"/>
  <c r="A205" i="6" s="1"/>
  <c r="A212" i="6" s="1"/>
  <c r="A219" i="6" s="1"/>
  <c r="A226" i="6" s="1"/>
  <c r="A233" i="6" s="1"/>
  <c r="A240" i="6" s="1"/>
  <c r="A247" i="6" s="1"/>
  <c r="A254" i="6" s="1"/>
  <c r="A261" i="6" s="1"/>
  <c r="A268" i="6" s="1"/>
  <c r="A275" i="6" s="1"/>
  <c r="A282" i="6" s="1"/>
  <c r="A289" i="6" s="1"/>
  <c r="A296" i="6" s="1"/>
  <c r="A303" i="6" s="1"/>
  <c r="A310" i="6" s="1"/>
  <c r="A317" i="6" s="1"/>
  <c r="A324" i="6" s="1"/>
  <c r="A331" i="6" s="1"/>
  <c r="A338" i="6" s="1"/>
  <c r="A345" i="6" s="1"/>
  <c r="A352" i="6" s="1"/>
  <c r="A359" i="6" s="1"/>
  <c r="A366" i="6" s="1"/>
  <c r="A373" i="6" s="1"/>
  <c r="A380" i="6" s="1"/>
  <c r="A387" i="6" s="1"/>
  <c r="A394" i="6" s="1"/>
  <c r="A401" i="6" s="1"/>
  <c r="A408" i="6" s="1"/>
  <c r="A415" i="6" s="1"/>
  <c r="A422" i="6" s="1"/>
  <c r="A429" i="6" s="1"/>
  <c r="A436" i="6" s="1"/>
  <c r="A443" i="6" s="1"/>
  <c r="A450" i="6" s="1"/>
  <c r="A457" i="6" s="1"/>
  <c r="A464" i="6" s="1"/>
  <c r="A471" i="6" s="1"/>
  <c r="A478" i="6" s="1"/>
  <c r="A485" i="6" s="1"/>
  <c r="A492" i="6" s="1"/>
  <c r="A499" i="6" s="1"/>
  <c r="G16" i="13"/>
  <c r="J16" i="13"/>
  <c r="U15" i="13"/>
  <c r="I16" i="13"/>
  <c r="AU15" i="6"/>
  <c r="J15" i="16"/>
  <c r="G15" i="16"/>
  <c r="I15" i="16"/>
  <c r="U14" i="16"/>
  <c r="H16" i="6"/>
  <c r="V15" i="6"/>
  <c r="AE16" i="6"/>
  <c r="L16" i="6"/>
  <c r="K16" i="6"/>
  <c r="A22" i="15"/>
  <c r="A29" i="15" s="1"/>
  <c r="A36" i="15" s="1"/>
  <c r="A43" i="15" s="1"/>
  <c r="A50" i="15" s="1"/>
  <c r="A57" i="15" s="1"/>
  <c r="A64" i="15" s="1"/>
  <c r="A71" i="15" s="1"/>
  <c r="A78" i="15" s="1"/>
  <c r="A85" i="15" s="1"/>
  <c r="A92" i="15" s="1"/>
  <c r="A99" i="15" s="1"/>
  <c r="A106" i="15" s="1"/>
  <c r="A113" i="15" s="1"/>
  <c r="A120" i="15" s="1"/>
  <c r="A127" i="15" s="1"/>
  <c r="A134" i="15" s="1"/>
  <c r="A141" i="15" s="1"/>
  <c r="A148" i="15" s="1"/>
  <c r="A155" i="15" s="1"/>
  <c r="A162" i="15" s="1"/>
  <c r="A169" i="15" s="1"/>
  <c r="A176" i="15" s="1"/>
  <c r="A183" i="15" s="1"/>
  <c r="A190" i="15" s="1"/>
  <c r="A197" i="15" s="1"/>
  <c r="A204" i="15" s="1"/>
  <c r="A211" i="15" s="1"/>
  <c r="A218" i="15" s="1"/>
  <c r="A225" i="15" s="1"/>
  <c r="A232" i="15" s="1"/>
  <c r="A239" i="15" s="1"/>
  <c r="A246" i="15" s="1"/>
  <c r="A253" i="15" s="1"/>
  <c r="A260" i="15" s="1"/>
  <c r="A267" i="15" s="1"/>
  <c r="A274" i="15" s="1"/>
  <c r="A281" i="15" s="1"/>
  <c r="A288" i="15" s="1"/>
  <c r="A295" i="15" s="1"/>
  <c r="A302" i="15" s="1"/>
  <c r="A309" i="15" s="1"/>
  <c r="A316" i="15" s="1"/>
  <c r="A323" i="15" s="1"/>
  <c r="A330" i="15" s="1"/>
  <c r="A337" i="15" s="1"/>
  <c r="A344" i="15" s="1"/>
  <c r="A351" i="15" s="1"/>
  <c r="A358" i="15" s="1"/>
  <c r="A365" i="15" s="1"/>
  <c r="A372" i="15" s="1"/>
  <c r="A379" i="15" s="1"/>
  <c r="A386" i="15" s="1"/>
  <c r="A393" i="15" s="1"/>
  <c r="A400" i="15" s="1"/>
  <c r="A407" i="15" s="1"/>
  <c r="A414" i="15" s="1"/>
  <c r="A421" i="15" s="1"/>
  <c r="A428" i="15" s="1"/>
  <c r="A435" i="15" s="1"/>
  <c r="A442" i="15" s="1"/>
  <c r="A449" i="15" s="1"/>
  <c r="A456" i="15" s="1"/>
  <c r="A463" i="15" s="1"/>
  <c r="A470" i="15" s="1"/>
  <c r="A477" i="15" s="1"/>
  <c r="A484" i="15" s="1"/>
  <c r="A491" i="15" s="1"/>
  <c r="A498" i="15" s="1"/>
  <c r="A16" i="15"/>
  <c r="A16" i="16"/>
  <c r="A22" i="16"/>
  <c r="A29" i="16" s="1"/>
  <c r="A36" i="16" s="1"/>
  <c r="A43" i="16" s="1"/>
  <c r="A50" i="16" s="1"/>
  <c r="A57" i="16" s="1"/>
  <c r="A64" i="16" s="1"/>
  <c r="A71" i="16" s="1"/>
  <c r="A78" i="16" s="1"/>
  <c r="A85" i="16" s="1"/>
  <c r="A92" i="16" s="1"/>
  <c r="A99" i="16" s="1"/>
  <c r="A106" i="16" s="1"/>
  <c r="A113" i="16" s="1"/>
  <c r="A120" i="16" s="1"/>
  <c r="A127" i="16" s="1"/>
  <c r="A134" i="16" s="1"/>
  <c r="A141" i="16" s="1"/>
  <c r="A148" i="16" s="1"/>
  <c r="A155" i="16" s="1"/>
  <c r="A162" i="16" s="1"/>
  <c r="A169" i="16" s="1"/>
  <c r="A176" i="16" s="1"/>
  <c r="A183" i="16" s="1"/>
  <c r="A190" i="16" s="1"/>
  <c r="A197" i="16" s="1"/>
  <c r="A204" i="16" s="1"/>
  <c r="A211" i="16" s="1"/>
  <c r="A218" i="16" s="1"/>
  <c r="A225" i="16" s="1"/>
  <c r="A232" i="16" s="1"/>
  <c r="A239" i="16" s="1"/>
  <c r="A246" i="16" s="1"/>
  <c r="A253" i="16" s="1"/>
  <c r="A260" i="16" s="1"/>
  <c r="A267" i="16" s="1"/>
  <c r="A274" i="16" s="1"/>
  <c r="A281" i="16" s="1"/>
  <c r="A288" i="16" s="1"/>
  <c r="A295" i="16" s="1"/>
  <c r="A302" i="16" s="1"/>
  <c r="A309" i="16" s="1"/>
  <c r="A316" i="16" s="1"/>
  <c r="A323" i="16" s="1"/>
  <c r="A330" i="16" s="1"/>
  <c r="A337" i="16" s="1"/>
  <c r="A344" i="16" s="1"/>
  <c r="A351" i="16" s="1"/>
  <c r="A358" i="16" s="1"/>
  <c r="A365" i="16" s="1"/>
  <c r="A372" i="16" s="1"/>
  <c r="A379" i="16" s="1"/>
  <c r="A386" i="16" s="1"/>
  <c r="A393" i="16" s="1"/>
  <c r="A400" i="16" s="1"/>
  <c r="A407" i="16" s="1"/>
  <c r="A414" i="16" s="1"/>
  <c r="A421" i="16" s="1"/>
  <c r="A428" i="16" s="1"/>
  <c r="A435" i="16" s="1"/>
  <c r="A442" i="16" s="1"/>
  <c r="A449" i="16" s="1"/>
  <c r="A456" i="16" s="1"/>
  <c r="A463" i="16" s="1"/>
  <c r="A470" i="16" s="1"/>
  <c r="A477" i="16" s="1"/>
  <c r="A484" i="16" s="1"/>
  <c r="A491" i="16" s="1"/>
  <c r="A498" i="16" s="1"/>
  <c r="B46" i="6"/>
  <c r="B47" i="6" s="1"/>
  <c r="B48" i="6" s="1"/>
  <c r="B49" i="6" s="1"/>
  <c r="B50" i="6" s="1"/>
  <c r="B51" i="6" s="1"/>
  <c r="B52" i="6" s="1"/>
  <c r="AU15" i="15"/>
  <c r="G15" i="6"/>
  <c r="U14" i="6"/>
  <c r="J15" i="6"/>
  <c r="I15" i="6"/>
  <c r="AU16" i="16"/>
  <c r="AE17" i="16"/>
  <c r="V16" i="16"/>
  <c r="K17" i="16"/>
  <c r="L17" i="16"/>
  <c r="H17" i="16"/>
  <c r="B95" i="14"/>
  <c r="B96" i="14" s="1"/>
  <c r="B97" i="14" s="1"/>
  <c r="B98" i="14" s="1"/>
  <c r="B99" i="14" s="1"/>
  <c r="B100" i="14" s="1"/>
  <c r="B101" i="14" s="1"/>
  <c r="AU17" i="3"/>
  <c r="V17" i="14"/>
  <c r="AG18" i="14"/>
  <c r="G17" i="15"/>
  <c r="U16" i="15"/>
  <c r="I17" i="15"/>
  <c r="J17" i="15"/>
  <c r="B14" i="3"/>
  <c r="B74" i="15"/>
  <c r="B75" i="15" s="1"/>
  <c r="B76" i="15" s="1"/>
  <c r="B77" i="15" s="1"/>
  <c r="B78" i="15" s="1"/>
  <c r="B79" i="15" s="1"/>
  <c r="B80" i="15" s="1"/>
  <c r="K16" i="15"/>
  <c r="H16" i="15"/>
  <c r="V15" i="15"/>
  <c r="AE16" i="15"/>
  <c r="L16" i="15"/>
  <c r="AU16" i="11"/>
  <c r="K18" i="14"/>
  <c r="L18" i="14"/>
  <c r="H18" i="14"/>
  <c r="I18" i="14"/>
  <c r="J18" i="14"/>
  <c r="G18" i="14"/>
  <c r="U18" i="14" s="1"/>
  <c r="H17" i="11"/>
  <c r="L17" i="11"/>
  <c r="K17" i="11"/>
  <c r="G18" i="11"/>
  <c r="G509" i="11" s="1"/>
  <c r="I18" i="11"/>
  <c r="J18" i="11"/>
  <c r="AE15" i="11"/>
  <c r="V14" i="11"/>
  <c r="U16" i="11"/>
  <c r="A64" i="11"/>
  <c r="A71" i="11" s="1"/>
  <c r="A78" i="11" s="1"/>
  <c r="A85" i="11" s="1"/>
  <c r="A92" i="11" s="1"/>
  <c r="A99" i="11" s="1"/>
  <c r="A106" i="11" s="1"/>
  <c r="A113" i="11" s="1"/>
  <c r="A120" i="11" s="1"/>
  <c r="A127" i="11" s="1"/>
  <c r="A134" i="11" s="1"/>
  <c r="A141" i="11" s="1"/>
  <c r="A148" i="11" s="1"/>
  <c r="A155" i="11" s="1"/>
  <c r="A162" i="11" s="1"/>
  <c r="A169" i="11" s="1"/>
  <c r="A176" i="11" s="1"/>
  <c r="A183" i="11" s="1"/>
  <c r="A190" i="11" s="1"/>
  <c r="A197" i="11" s="1"/>
  <c r="A204" i="11" s="1"/>
  <c r="A211" i="11" s="1"/>
  <c r="A218" i="11" s="1"/>
  <c r="A225" i="11" s="1"/>
  <c r="A232" i="11" s="1"/>
  <c r="A239" i="11" s="1"/>
  <c r="A246" i="11" s="1"/>
  <c r="A253" i="11" s="1"/>
  <c r="A260" i="11" s="1"/>
  <c r="A267" i="11" s="1"/>
  <c r="A274" i="11" s="1"/>
  <c r="A281" i="11" s="1"/>
  <c r="A288" i="11" s="1"/>
  <c r="A295" i="11" s="1"/>
  <c r="A302" i="11" s="1"/>
  <c r="A309" i="11" s="1"/>
  <c r="A316" i="11" s="1"/>
  <c r="A323" i="11" s="1"/>
  <c r="A330" i="11" s="1"/>
  <c r="A337" i="11" s="1"/>
  <c r="A344" i="11" s="1"/>
  <c r="A351" i="11" s="1"/>
  <c r="A358" i="11" s="1"/>
  <c r="A365" i="11" s="1"/>
  <c r="A372" i="11" s="1"/>
  <c r="A379" i="11" s="1"/>
  <c r="A386" i="11" s="1"/>
  <c r="A393" i="11" s="1"/>
  <c r="A400" i="11" s="1"/>
  <c r="A407" i="11" s="1"/>
  <c r="A414" i="11" s="1"/>
  <c r="A421" i="11" s="1"/>
  <c r="A428" i="11" s="1"/>
  <c r="A435" i="11" s="1"/>
  <c r="A442" i="11" s="1"/>
  <c r="A449" i="11" s="1"/>
  <c r="A456" i="11" s="1"/>
  <c r="A463" i="11" s="1"/>
  <c r="A470" i="11" s="1"/>
  <c r="A477" i="11" s="1"/>
  <c r="A484" i="11" s="1"/>
  <c r="A491" i="11" s="1"/>
  <c r="A498" i="11" s="1"/>
  <c r="AV16" i="11"/>
  <c r="M16" i="6"/>
  <c r="AV16" i="6" s="1"/>
  <c r="M16" i="15"/>
  <c r="AV16" i="15" s="1"/>
  <c r="M16" i="16"/>
  <c r="AV16" i="16" s="1"/>
  <c r="M16" i="3"/>
  <c r="AV16" i="3" s="1"/>
  <c r="A22" i="3"/>
  <c r="A29" i="3" s="1"/>
  <c r="A36" i="3" s="1"/>
  <c r="A43" i="3" s="1"/>
  <c r="A50" i="3" s="1"/>
  <c r="A57" i="3" s="1"/>
  <c r="A64" i="3" s="1"/>
  <c r="A71" i="3" s="1"/>
  <c r="A78" i="3" s="1"/>
  <c r="A85" i="3" s="1"/>
  <c r="A92" i="3" s="1"/>
  <c r="A99" i="3" s="1"/>
  <c r="A106" i="3" s="1"/>
  <c r="A113" i="3" s="1"/>
  <c r="A120" i="3" s="1"/>
  <c r="A127" i="3" s="1"/>
  <c r="A134" i="3" s="1"/>
  <c r="A141" i="3" s="1"/>
  <c r="A148" i="3" s="1"/>
  <c r="A155" i="3" s="1"/>
  <c r="A162" i="3" s="1"/>
  <c r="A169" i="3" s="1"/>
  <c r="A176" i="3" s="1"/>
  <c r="A183" i="3" s="1"/>
  <c r="A190" i="3" s="1"/>
  <c r="A197" i="3" s="1"/>
  <c r="A204" i="3" s="1"/>
  <c r="A211" i="3" s="1"/>
  <c r="A218" i="3" s="1"/>
  <c r="A225" i="3" s="1"/>
  <c r="A232" i="3" s="1"/>
  <c r="A239" i="3" s="1"/>
  <c r="A246" i="3" s="1"/>
  <c r="A253" i="3" s="1"/>
  <c r="A260" i="3" s="1"/>
  <c r="A267" i="3" s="1"/>
  <c r="A274" i="3" s="1"/>
  <c r="A281" i="3" s="1"/>
  <c r="A288" i="3" s="1"/>
  <c r="A295" i="3" s="1"/>
  <c r="A302" i="3" s="1"/>
  <c r="A309" i="3" s="1"/>
  <c r="A316" i="3" s="1"/>
  <c r="A323" i="3" s="1"/>
  <c r="A330" i="3" s="1"/>
  <c r="A337" i="3" s="1"/>
  <c r="A344" i="3" s="1"/>
  <c r="A351" i="3" s="1"/>
  <c r="A358" i="3" s="1"/>
  <c r="A365" i="3" s="1"/>
  <c r="A372" i="3" s="1"/>
  <c r="A379" i="3" s="1"/>
  <c r="A386" i="3" s="1"/>
  <c r="A393" i="3" s="1"/>
  <c r="A400" i="3" s="1"/>
  <c r="A407" i="3" s="1"/>
  <c r="A414" i="3" s="1"/>
  <c r="A421" i="3" s="1"/>
  <c r="A428" i="3" s="1"/>
  <c r="A435" i="3" s="1"/>
  <c r="A442" i="3" s="1"/>
  <c r="A449" i="3" s="1"/>
  <c r="A456" i="3" s="1"/>
  <c r="A463" i="3" s="1"/>
  <c r="A470" i="3" s="1"/>
  <c r="A477" i="3" s="1"/>
  <c r="A484" i="3" s="1"/>
  <c r="A491" i="3" s="1"/>
  <c r="A498" i="3" s="1"/>
  <c r="A16" i="3"/>
  <c r="G19" i="3"/>
  <c r="I19" i="3"/>
  <c r="U18" i="3"/>
  <c r="J19" i="3"/>
  <c r="L18" i="3"/>
  <c r="K18" i="3"/>
  <c r="AE18" i="3"/>
  <c r="V17" i="3"/>
  <c r="Q508" i="3" s="1"/>
  <c r="H18" i="3"/>
  <c r="AV17" i="13"/>
  <c r="M18" i="13"/>
  <c r="K509" i="11" l="1"/>
  <c r="L509" i="11"/>
  <c r="R508" i="3"/>
  <c r="B29" i="13"/>
  <c r="AU15" i="13"/>
  <c r="B60" i="16"/>
  <c r="B61" i="16" s="1"/>
  <c r="B62" i="16" s="1"/>
  <c r="B63" i="16" s="1"/>
  <c r="B64" i="16" s="1"/>
  <c r="B65" i="16" s="1"/>
  <c r="B66" i="16" s="1"/>
  <c r="V15" i="13"/>
  <c r="L16" i="13"/>
  <c r="AE16" i="13"/>
  <c r="H16" i="13"/>
  <c r="K16" i="13"/>
  <c r="AU17" i="11"/>
  <c r="AU16" i="15"/>
  <c r="G17" i="13"/>
  <c r="J17" i="13"/>
  <c r="I17" i="13"/>
  <c r="U16" i="13"/>
  <c r="G16" i="16"/>
  <c r="I16" i="16"/>
  <c r="J16" i="16"/>
  <c r="U15" i="16"/>
  <c r="AU17" i="16"/>
  <c r="AU16" i="6"/>
  <c r="A23" i="15"/>
  <c r="A30" i="15" s="1"/>
  <c r="A37" i="15" s="1"/>
  <c r="A44" i="15" s="1"/>
  <c r="A51" i="15" s="1"/>
  <c r="A58" i="15" s="1"/>
  <c r="A65" i="15" s="1"/>
  <c r="A72" i="15" s="1"/>
  <c r="A79" i="15" s="1"/>
  <c r="A86" i="15" s="1"/>
  <c r="A93" i="15" s="1"/>
  <c r="A100" i="15" s="1"/>
  <c r="A107" i="15" s="1"/>
  <c r="A114" i="15" s="1"/>
  <c r="A121" i="15" s="1"/>
  <c r="A128" i="15" s="1"/>
  <c r="A135" i="15" s="1"/>
  <c r="A142" i="15" s="1"/>
  <c r="A149" i="15" s="1"/>
  <c r="A156" i="15" s="1"/>
  <c r="A163" i="15" s="1"/>
  <c r="A170" i="15" s="1"/>
  <c r="A177" i="15" s="1"/>
  <c r="A184" i="15" s="1"/>
  <c r="A191" i="15" s="1"/>
  <c r="A198" i="15" s="1"/>
  <c r="A205" i="15" s="1"/>
  <c r="A212" i="15" s="1"/>
  <c r="A219" i="15" s="1"/>
  <c r="A226" i="15" s="1"/>
  <c r="A233" i="15" s="1"/>
  <c r="A240" i="15" s="1"/>
  <c r="A247" i="15" s="1"/>
  <c r="A254" i="15" s="1"/>
  <c r="A261" i="15" s="1"/>
  <c r="A268" i="15" s="1"/>
  <c r="A275" i="15" s="1"/>
  <c r="A282" i="15" s="1"/>
  <c r="A289" i="15" s="1"/>
  <c r="A296" i="15" s="1"/>
  <c r="A303" i="15" s="1"/>
  <c r="A310" i="15" s="1"/>
  <c r="A317" i="15" s="1"/>
  <c r="A324" i="15" s="1"/>
  <c r="A331" i="15" s="1"/>
  <c r="A338" i="15" s="1"/>
  <c r="A345" i="15" s="1"/>
  <c r="A352" i="15" s="1"/>
  <c r="A359" i="15" s="1"/>
  <c r="A366" i="15" s="1"/>
  <c r="A373" i="15" s="1"/>
  <c r="A380" i="15" s="1"/>
  <c r="A387" i="15" s="1"/>
  <c r="A394" i="15" s="1"/>
  <c r="A401" i="15" s="1"/>
  <c r="A408" i="15" s="1"/>
  <c r="A415" i="15" s="1"/>
  <c r="A422" i="15" s="1"/>
  <c r="A429" i="15" s="1"/>
  <c r="A436" i="15" s="1"/>
  <c r="A443" i="15" s="1"/>
  <c r="A450" i="15" s="1"/>
  <c r="A457" i="15" s="1"/>
  <c r="A464" i="15" s="1"/>
  <c r="A471" i="15" s="1"/>
  <c r="A478" i="15" s="1"/>
  <c r="A485" i="15" s="1"/>
  <c r="A492" i="15" s="1"/>
  <c r="A499" i="15" s="1"/>
  <c r="A17" i="15"/>
  <c r="A24" i="15" s="1"/>
  <c r="A31" i="15" s="1"/>
  <c r="A38" i="15" s="1"/>
  <c r="A45" i="15" s="1"/>
  <c r="A52" i="15" s="1"/>
  <c r="A59" i="15" s="1"/>
  <c r="A66" i="15" s="1"/>
  <c r="A73" i="15" s="1"/>
  <c r="A80" i="15" s="1"/>
  <c r="A87" i="15" s="1"/>
  <c r="A94" i="15" s="1"/>
  <c r="A101" i="15" s="1"/>
  <c r="A108" i="15" s="1"/>
  <c r="A115" i="15" s="1"/>
  <c r="A122" i="15" s="1"/>
  <c r="A129" i="15" s="1"/>
  <c r="A136" i="15" s="1"/>
  <c r="A143" i="15" s="1"/>
  <c r="A150" i="15" s="1"/>
  <c r="A157" i="15" s="1"/>
  <c r="A164" i="15" s="1"/>
  <c r="A171" i="15" s="1"/>
  <c r="A178" i="15" s="1"/>
  <c r="A185" i="15" s="1"/>
  <c r="A192" i="15" s="1"/>
  <c r="A199" i="15" s="1"/>
  <c r="A206" i="15" s="1"/>
  <c r="A213" i="15" s="1"/>
  <c r="A220" i="15" s="1"/>
  <c r="A227" i="15" s="1"/>
  <c r="A234" i="15" s="1"/>
  <c r="A241" i="15" s="1"/>
  <c r="A248" i="15" s="1"/>
  <c r="A255" i="15" s="1"/>
  <c r="A262" i="15" s="1"/>
  <c r="A269" i="15" s="1"/>
  <c r="A276" i="15" s="1"/>
  <c r="A283" i="15" s="1"/>
  <c r="A290" i="15" s="1"/>
  <c r="A297" i="15" s="1"/>
  <c r="A304" i="15" s="1"/>
  <c r="A311" i="15" s="1"/>
  <c r="A318" i="15" s="1"/>
  <c r="A325" i="15" s="1"/>
  <c r="A332" i="15" s="1"/>
  <c r="A339" i="15" s="1"/>
  <c r="A346" i="15" s="1"/>
  <c r="A353" i="15" s="1"/>
  <c r="A360" i="15" s="1"/>
  <c r="A367" i="15" s="1"/>
  <c r="A374" i="15" s="1"/>
  <c r="A381" i="15" s="1"/>
  <c r="A388" i="15" s="1"/>
  <c r="A395" i="15" s="1"/>
  <c r="A402" i="15" s="1"/>
  <c r="A409" i="15" s="1"/>
  <c r="A416" i="15" s="1"/>
  <c r="A423" i="15" s="1"/>
  <c r="A430" i="15" s="1"/>
  <c r="A437" i="15" s="1"/>
  <c r="A444" i="15" s="1"/>
  <c r="A451" i="15" s="1"/>
  <c r="A458" i="15" s="1"/>
  <c r="A465" i="15" s="1"/>
  <c r="A472" i="15" s="1"/>
  <c r="A479" i="15" s="1"/>
  <c r="A486" i="15" s="1"/>
  <c r="A493" i="15" s="1"/>
  <c r="A500" i="15" s="1"/>
  <c r="A23" i="16"/>
  <c r="A30" i="16" s="1"/>
  <c r="A37" i="16" s="1"/>
  <c r="A44" i="16" s="1"/>
  <c r="A51" i="16" s="1"/>
  <c r="A58" i="16" s="1"/>
  <c r="A65" i="16" s="1"/>
  <c r="A72" i="16" s="1"/>
  <c r="A79" i="16" s="1"/>
  <c r="A86" i="16" s="1"/>
  <c r="A93" i="16" s="1"/>
  <c r="A100" i="16" s="1"/>
  <c r="A107" i="16" s="1"/>
  <c r="A114" i="16" s="1"/>
  <c r="A121" i="16" s="1"/>
  <c r="A128" i="16" s="1"/>
  <c r="A135" i="16" s="1"/>
  <c r="A142" i="16" s="1"/>
  <c r="A149" i="16" s="1"/>
  <c r="A156" i="16" s="1"/>
  <c r="A163" i="16" s="1"/>
  <c r="A170" i="16" s="1"/>
  <c r="A177" i="16" s="1"/>
  <c r="A184" i="16" s="1"/>
  <c r="A191" i="16" s="1"/>
  <c r="A198" i="16" s="1"/>
  <c r="A205" i="16" s="1"/>
  <c r="A212" i="16" s="1"/>
  <c r="A219" i="16" s="1"/>
  <c r="A226" i="16" s="1"/>
  <c r="A233" i="16" s="1"/>
  <c r="A240" i="16" s="1"/>
  <c r="A247" i="16" s="1"/>
  <c r="A254" i="16" s="1"/>
  <c r="A261" i="16" s="1"/>
  <c r="A268" i="16" s="1"/>
  <c r="A275" i="16" s="1"/>
  <c r="A282" i="16" s="1"/>
  <c r="A289" i="16" s="1"/>
  <c r="A296" i="16" s="1"/>
  <c r="A303" i="16" s="1"/>
  <c r="A310" i="16" s="1"/>
  <c r="A317" i="16" s="1"/>
  <c r="A324" i="16" s="1"/>
  <c r="A331" i="16" s="1"/>
  <c r="A338" i="16" s="1"/>
  <c r="A345" i="16" s="1"/>
  <c r="A352" i="16" s="1"/>
  <c r="A359" i="16" s="1"/>
  <c r="A366" i="16" s="1"/>
  <c r="A373" i="16" s="1"/>
  <c r="A380" i="16" s="1"/>
  <c r="A387" i="16" s="1"/>
  <c r="A394" i="16" s="1"/>
  <c r="A401" i="16" s="1"/>
  <c r="A408" i="16" s="1"/>
  <c r="A415" i="16" s="1"/>
  <c r="A422" i="16" s="1"/>
  <c r="A429" i="16" s="1"/>
  <c r="A436" i="16" s="1"/>
  <c r="A443" i="16" s="1"/>
  <c r="A450" i="16" s="1"/>
  <c r="A457" i="16" s="1"/>
  <c r="A464" i="16" s="1"/>
  <c r="A471" i="16" s="1"/>
  <c r="A478" i="16" s="1"/>
  <c r="A485" i="16" s="1"/>
  <c r="A492" i="16" s="1"/>
  <c r="A499" i="16" s="1"/>
  <c r="A17" i="16"/>
  <c r="A24" i="16" s="1"/>
  <c r="A31" i="16" s="1"/>
  <c r="A38" i="16" s="1"/>
  <c r="A45" i="16" s="1"/>
  <c r="A52" i="16" s="1"/>
  <c r="A59" i="16" s="1"/>
  <c r="A66" i="16" s="1"/>
  <c r="A73" i="16" s="1"/>
  <c r="A80" i="16" s="1"/>
  <c r="A87" i="16" s="1"/>
  <c r="A94" i="16" s="1"/>
  <c r="A101" i="16" s="1"/>
  <c r="A108" i="16" s="1"/>
  <c r="A115" i="16" s="1"/>
  <c r="A122" i="16" s="1"/>
  <c r="A129" i="16" s="1"/>
  <c r="A136" i="16" s="1"/>
  <c r="A143" i="16" s="1"/>
  <c r="A150" i="16" s="1"/>
  <c r="A157" i="16" s="1"/>
  <c r="A164" i="16" s="1"/>
  <c r="A171" i="16" s="1"/>
  <c r="A178" i="16" s="1"/>
  <c r="A185" i="16" s="1"/>
  <c r="A192" i="16" s="1"/>
  <c r="A199" i="16" s="1"/>
  <c r="A206" i="16" s="1"/>
  <c r="A213" i="16" s="1"/>
  <c r="A220" i="16" s="1"/>
  <c r="A227" i="16" s="1"/>
  <c r="A234" i="16" s="1"/>
  <c r="A241" i="16" s="1"/>
  <c r="A248" i="16" s="1"/>
  <c r="A255" i="16" s="1"/>
  <c r="A262" i="16" s="1"/>
  <c r="A269" i="16" s="1"/>
  <c r="A276" i="16" s="1"/>
  <c r="A283" i="16" s="1"/>
  <c r="A290" i="16" s="1"/>
  <c r="A297" i="16" s="1"/>
  <c r="A304" i="16" s="1"/>
  <c r="A311" i="16" s="1"/>
  <c r="A318" i="16" s="1"/>
  <c r="A325" i="16" s="1"/>
  <c r="A332" i="16" s="1"/>
  <c r="A339" i="16" s="1"/>
  <c r="A346" i="16" s="1"/>
  <c r="A353" i="16" s="1"/>
  <c r="A360" i="16" s="1"/>
  <c r="A367" i="16" s="1"/>
  <c r="A374" i="16" s="1"/>
  <c r="A381" i="16" s="1"/>
  <c r="A388" i="16" s="1"/>
  <c r="A395" i="16" s="1"/>
  <c r="A402" i="16" s="1"/>
  <c r="A409" i="16" s="1"/>
  <c r="A416" i="16" s="1"/>
  <c r="A423" i="16" s="1"/>
  <c r="A430" i="16" s="1"/>
  <c r="A437" i="16" s="1"/>
  <c r="A444" i="16" s="1"/>
  <c r="A451" i="16" s="1"/>
  <c r="A458" i="16" s="1"/>
  <c r="A465" i="16" s="1"/>
  <c r="A472" i="16" s="1"/>
  <c r="A479" i="16" s="1"/>
  <c r="A486" i="16" s="1"/>
  <c r="A493" i="16" s="1"/>
  <c r="A500" i="16" s="1"/>
  <c r="V16" i="6"/>
  <c r="L17" i="6"/>
  <c r="H17" i="6"/>
  <c r="AE17" i="6"/>
  <c r="K17" i="6"/>
  <c r="B53" i="6"/>
  <c r="B54" i="6" s="1"/>
  <c r="B55" i="6" s="1"/>
  <c r="B56" i="6" s="1"/>
  <c r="B57" i="6" s="1"/>
  <c r="B58" i="6" s="1"/>
  <c r="B59" i="6" s="1"/>
  <c r="AW18" i="14"/>
  <c r="U15" i="6"/>
  <c r="I16" i="6"/>
  <c r="J16" i="6"/>
  <c r="G16" i="6"/>
  <c r="AU18" i="3"/>
  <c r="V17" i="16"/>
  <c r="L18" i="16"/>
  <c r="AE18" i="16"/>
  <c r="H18" i="16"/>
  <c r="K18" i="16"/>
  <c r="K17" i="15"/>
  <c r="AE17" i="15"/>
  <c r="L17" i="15"/>
  <c r="H17" i="15"/>
  <c r="V16" i="15"/>
  <c r="V18" i="14"/>
  <c r="AG19" i="14"/>
  <c r="B81" i="15"/>
  <c r="B82" i="15" s="1"/>
  <c r="B83" i="15" s="1"/>
  <c r="B84" i="15" s="1"/>
  <c r="B85" i="15" s="1"/>
  <c r="B86" i="15" s="1"/>
  <c r="B87" i="15" s="1"/>
  <c r="B102" i="14"/>
  <c r="B103" i="14" s="1"/>
  <c r="B104" i="14" s="1"/>
  <c r="B105" i="14" s="1"/>
  <c r="B106" i="14" s="1"/>
  <c r="B107" i="14" s="1"/>
  <c r="B108" i="14" s="1"/>
  <c r="B15" i="3"/>
  <c r="U17" i="15"/>
  <c r="I18" i="15"/>
  <c r="G18" i="15"/>
  <c r="J18" i="15"/>
  <c r="G19" i="14"/>
  <c r="U19" i="14" s="1"/>
  <c r="I19" i="14"/>
  <c r="J19" i="14"/>
  <c r="H19" i="14"/>
  <c r="L19" i="14"/>
  <c r="K19" i="14"/>
  <c r="G19" i="11"/>
  <c r="J19" i="11"/>
  <c r="I19" i="11"/>
  <c r="H18" i="11"/>
  <c r="H509" i="11" s="1"/>
  <c r="K18" i="11"/>
  <c r="L18" i="11"/>
  <c r="A66" i="11"/>
  <c r="A73" i="11" s="1"/>
  <c r="A80" i="11" s="1"/>
  <c r="A87" i="11" s="1"/>
  <c r="A94" i="11" s="1"/>
  <c r="A101" i="11" s="1"/>
  <c r="A108" i="11" s="1"/>
  <c r="A115" i="11" s="1"/>
  <c r="A122" i="11" s="1"/>
  <c r="A129" i="11" s="1"/>
  <c r="A136" i="11" s="1"/>
  <c r="A143" i="11" s="1"/>
  <c r="A150" i="11" s="1"/>
  <c r="A157" i="11" s="1"/>
  <c r="A164" i="11" s="1"/>
  <c r="A171" i="11" s="1"/>
  <c r="A178" i="11" s="1"/>
  <c r="A185" i="11" s="1"/>
  <c r="A192" i="11" s="1"/>
  <c r="A199" i="11" s="1"/>
  <c r="A206" i="11" s="1"/>
  <c r="A213" i="11" s="1"/>
  <c r="A220" i="11" s="1"/>
  <c r="A227" i="11" s="1"/>
  <c r="A234" i="11" s="1"/>
  <c r="A241" i="11" s="1"/>
  <c r="A248" i="11" s="1"/>
  <c r="A255" i="11" s="1"/>
  <c r="A262" i="11" s="1"/>
  <c r="A269" i="11" s="1"/>
  <c r="A276" i="11" s="1"/>
  <c r="A283" i="11" s="1"/>
  <c r="A290" i="11" s="1"/>
  <c r="A297" i="11" s="1"/>
  <c r="A304" i="11" s="1"/>
  <c r="A311" i="11" s="1"/>
  <c r="A318" i="11" s="1"/>
  <c r="A325" i="11" s="1"/>
  <c r="A332" i="11" s="1"/>
  <c r="A339" i="11" s="1"/>
  <c r="A346" i="11" s="1"/>
  <c r="A353" i="11" s="1"/>
  <c r="A360" i="11" s="1"/>
  <c r="A367" i="11" s="1"/>
  <c r="A374" i="11" s="1"/>
  <c r="A381" i="11" s="1"/>
  <c r="A388" i="11" s="1"/>
  <c r="A395" i="11" s="1"/>
  <c r="A402" i="11" s="1"/>
  <c r="A409" i="11" s="1"/>
  <c r="A416" i="11" s="1"/>
  <c r="A423" i="11" s="1"/>
  <c r="A430" i="11" s="1"/>
  <c r="A437" i="11" s="1"/>
  <c r="A444" i="11" s="1"/>
  <c r="A451" i="11" s="1"/>
  <c r="A458" i="11" s="1"/>
  <c r="A465" i="11" s="1"/>
  <c r="A472" i="11" s="1"/>
  <c r="A479" i="11" s="1"/>
  <c r="A486" i="11" s="1"/>
  <c r="A493" i="11" s="1"/>
  <c r="A500" i="11" s="1"/>
  <c r="A65" i="11"/>
  <c r="A72" i="11" s="1"/>
  <c r="A79" i="11" s="1"/>
  <c r="A86" i="11" s="1"/>
  <c r="A93" i="11" s="1"/>
  <c r="A100" i="11" s="1"/>
  <c r="A107" i="11" s="1"/>
  <c r="A114" i="11" s="1"/>
  <c r="A121" i="11" s="1"/>
  <c r="A128" i="11" s="1"/>
  <c r="A135" i="11" s="1"/>
  <c r="A142" i="11" s="1"/>
  <c r="A149" i="11" s="1"/>
  <c r="A156" i="11" s="1"/>
  <c r="A163" i="11" s="1"/>
  <c r="A170" i="11" s="1"/>
  <c r="A177" i="11" s="1"/>
  <c r="A184" i="11" s="1"/>
  <c r="A191" i="11" s="1"/>
  <c r="A198" i="11" s="1"/>
  <c r="A205" i="11" s="1"/>
  <c r="A212" i="11" s="1"/>
  <c r="A219" i="11" s="1"/>
  <c r="A226" i="11" s="1"/>
  <c r="A233" i="11" s="1"/>
  <c r="A240" i="11" s="1"/>
  <c r="A247" i="11" s="1"/>
  <c r="A254" i="11" s="1"/>
  <c r="A261" i="11" s="1"/>
  <c r="A268" i="11" s="1"/>
  <c r="A275" i="11" s="1"/>
  <c r="A282" i="11" s="1"/>
  <c r="A289" i="11" s="1"/>
  <c r="A296" i="11" s="1"/>
  <c r="A303" i="11" s="1"/>
  <c r="A310" i="11" s="1"/>
  <c r="A317" i="11" s="1"/>
  <c r="A324" i="11" s="1"/>
  <c r="A331" i="11" s="1"/>
  <c r="A338" i="11" s="1"/>
  <c r="A345" i="11" s="1"/>
  <c r="A352" i="11" s="1"/>
  <c r="A359" i="11" s="1"/>
  <c r="A366" i="11" s="1"/>
  <c r="A373" i="11" s="1"/>
  <c r="A380" i="11" s="1"/>
  <c r="A387" i="11" s="1"/>
  <c r="A394" i="11" s="1"/>
  <c r="A401" i="11" s="1"/>
  <c r="A408" i="11" s="1"/>
  <c r="A415" i="11" s="1"/>
  <c r="A422" i="11" s="1"/>
  <c r="A429" i="11" s="1"/>
  <c r="A436" i="11" s="1"/>
  <c r="A443" i="11" s="1"/>
  <c r="A450" i="11" s="1"/>
  <c r="A457" i="11" s="1"/>
  <c r="A464" i="11" s="1"/>
  <c r="A471" i="11" s="1"/>
  <c r="A478" i="11" s="1"/>
  <c r="A485" i="11" s="1"/>
  <c r="A492" i="11" s="1"/>
  <c r="A499" i="11" s="1"/>
  <c r="V15" i="11"/>
  <c r="AE16" i="11"/>
  <c r="U17" i="11"/>
  <c r="P508" i="11" s="1"/>
  <c r="AV17" i="11"/>
  <c r="M17" i="6"/>
  <c r="AV17" i="6" s="1"/>
  <c r="M17" i="15"/>
  <c r="M17" i="16"/>
  <c r="AV17" i="16" s="1"/>
  <c r="M17" i="3"/>
  <c r="AV17" i="3" s="1"/>
  <c r="A17" i="3"/>
  <c r="A24" i="3" s="1"/>
  <c r="A31" i="3" s="1"/>
  <c r="A38" i="3" s="1"/>
  <c r="A45" i="3" s="1"/>
  <c r="A52" i="3" s="1"/>
  <c r="A59" i="3" s="1"/>
  <c r="A66" i="3" s="1"/>
  <c r="A73" i="3" s="1"/>
  <c r="A80" i="3" s="1"/>
  <c r="A87" i="3" s="1"/>
  <c r="A94" i="3" s="1"/>
  <c r="A101" i="3" s="1"/>
  <c r="A108" i="3" s="1"/>
  <c r="A115" i="3" s="1"/>
  <c r="A122" i="3" s="1"/>
  <c r="A129" i="3" s="1"/>
  <c r="A136" i="3" s="1"/>
  <c r="A143" i="3" s="1"/>
  <c r="A150" i="3" s="1"/>
  <c r="A157" i="3" s="1"/>
  <c r="A164" i="3" s="1"/>
  <c r="A171" i="3" s="1"/>
  <c r="A178" i="3" s="1"/>
  <c r="A185" i="3" s="1"/>
  <c r="A192" i="3" s="1"/>
  <c r="A199" i="3" s="1"/>
  <c r="A206" i="3" s="1"/>
  <c r="A213" i="3" s="1"/>
  <c r="A220" i="3" s="1"/>
  <c r="A227" i="3" s="1"/>
  <c r="A234" i="3" s="1"/>
  <c r="A241" i="3" s="1"/>
  <c r="A248" i="3" s="1"/>
  <c r="A255" i="3" s="1"/>
  <c r="A262" i="3" s="1"/>
  <c r="A269" i="3" s="1"/>
  <c r="A276" i="3" s="1"/>
  <c r="A283" i="3" s="1"/>
  <c r="A290" i="3" s="1"/>
  <c r="A297" i="3" s="1"/>
  <c r="A304" i="3" s="1"/>
  <c r="A311" i="3" s="1"/>
  <c r="A318" i="3" s="1"/>
  <c r="A325" i="3" s="1"/>
  <c r="A332" i="3" s="1"/>
  <c r="A339" i="3" s="1"/>
  <c r="A346" i="3" s="1"/>
  <c r="A353" i="3" s="1"/>
  <c r="A360" i="3" s="1"/>
  <c r="A367" i="3" s="1"/>
  <c r="A374" i="3" s="1"/>
  <c r="A381" i="3" s="1"/>
  <c r="A388" i="3" s="1"/>
  <c r="A395" i="3" s="1"/>
  <c r="A402" i="3" s="1"/>
  <c r="A409" i="3" s="1"/>
  <c r="A416" i="3" s="1"/>
  <c r="A423" i="3" s="1"/>
  <c r="A430" i="3" s="1"/>
  <c r="A437" i="3" s="1"/>
  <c r="A444" i="3" s="1"/>
  <c r="A451" i="3" s="1"/>
  <c r="A458" i="3" s="1"/>
  <c r="A465" i="3" s="1"/>
  <c r="A472" i="3" s="1"/>
  <c r="A479" i="3" s="1"/>
  <c r="A486" i="3" s="1"/>
  <c r="A493" i="3" s="1"/>
  <c r="A500" i="3" s="1"/>
  <c r="A23" i="3"/>
  <c r="A30" i="3" s="1"/>
  <c r="A37" i="3" s="1"/>
  <c r="A44" i="3" s="1"/>
  <c r="A51" i="3" s="1"/>
  <c r="A58" i="3" s="1"/>
  <c r="A65" i="3" s="1"/>
  <c r="A72" i="3" s="1"/>
  <c r="A79" i="3" s="1"/>
  <c r="A86" i="3" s="1"/>
  <c r="A93" i="3" s="1"/>
  <c r="A100" i="3" s="1"/>
  <c r="A107" i="3" s="1"/>
  <c r="A114" i="3" s="1"/>
  <c r="A121" i="3" s="1"/>
  <c r="A128" i="3" s="1"/>
  <c r="A135" i="3" s="1"/>
  <c r="A142" i="3" s="1"/>
  <c r="A149" i="3" s="1"/>
  <c r="A156" i="3" s="1"/>
  <c r="A163" i="3" s="1"/>
  <c r="A170" i="3" s="1"/>
  <c r="A177" i="3" s="1"/>
  <c r="A184" i="3" s="1"/>
  <c r="A191" i="3" s="1"/>
  <c r="A198" i="3" s="1"/>
  <c r="A205" i="3" s="1"/>
  <c r="A212" i="3" s="1"/>
  <c r="A219" i="3" s="1"/>
  <c r="A226" i="3" s="1"/>
  <c r="A233" i="3" s="1"/>
  <c r="A240" i="3" s="1"/>
  <c r="A247" i="3" s="1"/>
  <c r="A254" i="3" s="1"/>
  <c r="A261" i="3" s="1"/>
  <c r="A268" i="3" s="1"/>
  <c r="A275" i="3" s="1"/>
  <c r="A282" i="3" s="1"/>
  <c r="A289" i="3" s="1"/>
  <c r="A296" i="3" s="1"/>
  <c r="A303" i="3" s="1"/>
  <c r="A310" i="3" s="1"/>
  <c r="A317" i="3" s="1"/>
  <c r="A324" i="3" s="1"/>
  <c r="A331" i="3" s="1"/>
  <c r="A338" i="3" s="1"/>
  <c r="A345" i="3" s="1"/>
  <c r="A352" i="3" s="1"/>
  <c r="A359" i="3" s="1"/>
  <c r="A366" i="3" s="1"/>
  <c r="A373" i="3" s="1"/>
  <c r="A380" i="3" s="1"/>
  <c r="A387" i="3" s="1"/>
  <c r="A394" i="3" s="1"/>
  <c r="A401" i="3" s="1"/>
  <c r="A408" i="3" s="1"/>
  <c r="A415" i="3" s="1"/>
  <c r="A422" i="3" s="1"/>
  <c r="A429" i="3" s="1"/>
  <c r="A436" i="3" s="1"/>
  <c r="A443" i="3" s="1"/>
  <c r="A450" i="3" s="1"/>
  <c r="A457" i="3" s="1"/>
  <c r="A464" i="3" s="1"/>
  <c r="A471" i="3" s="1"/>
  <c r="A478" i="3" s="1"/>
  <c r="A485" i="3" s="1"/>
  <c r="A492" i="3" s="1"/>
  <c r="A499" i="3" s="1"/>
  <c r="L19" i="3"/>
  <c r="AE19" i="3"/>
  <c r="K19" i="3"/>
  <c r="H19" i="3"/>
  <c r="V18" i="3"/>
  <c r="G20" i="3"/>
  <c r="U19" i="3"/>
  <c r="J20" i="3"/>
  <c r="I20" i="3"/>
  <c r="M19" i="13"/>
  <c r="AV18" i="13"/>
  <c r="M509" i="11" l="1"/>
  <c r="T509" i="11"/>
  <c r="N509" i="11"/>
  <c r="B30" i="13"/>
  <c r="AU16" i="13"/>
  <c r="AV17" i="15"/>
  <c r="B67" i="16"/>
  <c r="B68" i="16" s="1"/>
  <c r="B69" i="16" s="1"/>
  <c r="B70" i="16" s="1"/>
  <c r="B71" i="16" s="1"/>
  <c r="B72" i="16" s="1"/>
  <c r="B73" i="16" s="1"/>
  <c r="L17" i="13"/>
  <c r="V16" i="13"/>
  <c r="K17" i="13"/>
  <c r="H17" i="13"/>
  <c r="AE17" i="13"/>
  <c r="AU17" i="6"/>
  <c r="U16" i="16"/>
  <c r="G17" i="16"/>
  <c r="J17" i="16"/>
  <c r="I17" i="16"/>
  <c r="I18" i="13"/>
  <c r="J18" i="13"/>
  <c r="G18" i="13"/>
  <c r="U17" i="13"/>
  <c r="K18" i="6"/>
  <c r="L18" i="6"/>
  <c r="AE18" i="6"/>
  <c r="H18" i="6"/>
  <c r="V17" i="6"/>
  <c r="AW19" i="14"/>
  <c r="B60" i="6"/>
  <c r="B61" i="6" s="1"/>
  <c r="B62" i="6" s="1"/>
  <c r="B63" i="6" s="1"/>
  <c r="B64" i="6" s="1"/>
  <c r="B65" i="6" s="1"/>
  <c r="B66" i="6" s="1"/>
  <c r="J17" i="6"/>
  <c r="I17" i="6"/>
  <c r="U16" i="6"/>
  <c r="G17" i="6"/>
  <c r="AU19" i="3"/>
  <c r="AU18" i="16"/>
  <c r="V18" i="16"/>
  <c r="AE19" i="16"/>
  <c r="H19" i="16"/>
  <c r="K19" i="16"/>
  <c r="L19" i="16"/>
  <c r="B16" i="3"/>
  <c r="K18" i="15"/>
  <c r="AE18" i="15"/>
  <c r="L18" i="15"/>
  <c r="V17" i="15"/>
  <c r="H18" i="15"/>
  <c r="B88" i="15"/>
  <c r="B89" i="15" s="1"/>
  <c r="B90" i="15" s="1"/>
  <c r="B91" i="15" s="1"/>
  <c r="B92" i="15" s="1"/>
  <c r="B93" i="15" s="1"/>
  <c r="B94" i="15" s="1"/>
  <c r="AG20" i="14"/>
  <c r="V19" i="14"/>
  <c r="AU18" i="11"/>
  <c r="J19" i="15"/>
  <c r="I19" i="15"/>
  <c r="U18" i="15"/>
  <c r="G19" i="15"/>
  <c r="B109" i="14"/>
  <c r="B110" i="14" s="1"/>
  <c r="B111" i="14" s="1"/>
  <c r="B112" i="14" s="1"/>
  <c r="B113" i="14" s="1"/>
  <c r="B114" i="14" s="1"/>
  <c r="B115" i="14" s="1"/>
  <c r="K20" i="14"/>
  <c r="L20" i="14"/>
  <c r="H20" i="14"/>
  <c r="G20" i="14"/>
  <c r="U20" i="14" s="1"/>
  <c r="J20" i="14"/>
  <c r="I20" i="14"/>
  <c r="H19" i="11"/>
  <c r="K19" i="11"/>
  <c r="L19" i="11"/>
  <c r="G20" i="11"/>
  <c r="I20" i="11"/>
  <c r="J20" i="11"/>
  <c r="AE17" i="11"/>
  <c r="V16" i="11"/>
  <c r="U18" i="11"/>
  <c r="AV18" i="11"/>
  <c r="M18" i="6"/>
  <c r="AV18" i="6" s="1"/>
  <c r="M18" i="15"/>
  <c r="AV18" i="15" s="1"/>
  <c r="M18" i="16"/>
  <c r="AV18" i="16" s="1"/>
  <c r="M18" i="3"/>
  <c r="AV18" i="3" s="1"/>
  <c r="AE20" i="3"/>
  <c r="V19" i="3"/>
  <c r="H20" i="3"/>
  <c r="K20" i="3"/>
  <c r="L20" i="3"/>
  <c r="I21" i="3"/>
  <c r="G21" i="3"/>
  <c r="J21" i="3"/>
  <c r="U20" i="3"/>
  <c r="M20" i="13"/>
  <c r="AV19" i="13"/>
  <c r="B31" i="13" l="1"/>
  <c r="AU17" i="13"/>
  <c r="B74" i="16"/>
  <c r="B75" i="16" s="1"/>
  <c r="B76" i="16" s="1"/>
  <c r="B77" i="16" s="1"/>
  <c r="B78" i="16" s="1"/>
  <c r="B79" i="16" s="1"/>
  <c r="B80" i="16" s="1"/>
  <c r="H18" i="13"/>
  <c r="K18" i="13"/>
  <c r="L18" i="13"/>
  <c r="V17" i="13"/>
  <c r="AE18" i="13"/>
  <c r="AU17" i="15"/>
  <c r="U18" i="13"/>
  <c r="I19" i="13"/>
  <c r="G19" i="13"/>
  <c r="J19" i="13"/>
  <c r="J18" i="16"/>
  <c r="U17" i="16"/>
  <c r="I18" i="16"/>
  <c r="G18" i="16"/>
  <c r="V18" i="6"/>
  <c r="AE19" i="6"/>
  <c r="L19" i="6"/>
  <c r="H19" i="6"/>
  <c r="K19" i="6"/>
  <c r="AU18" i="6"/>
  <c r="AU19" i="16"/>
  <c r="AU20" i="3"/>
  <c r="B67" i="6"/>
  <c r="B68" i="6" s="1"/>
  <c r="B69" i="6" s="1"/>
  <c r="B70" i="6" s="1"/>
  <c r="B71" i="6" s="1"/>
  <c r="B72" i="6" s="1"/>
  <c r="B73" i="6" s="1"/>
  <c r="H20" i="16"/>
  <c r="V19" i="16"/>
  <c r="K20" i="16"/>
  <c r="L20" i="16"/>
  <c r="AE20" i="16"/>
  <c r="I18" i="6"/>
  <c r="U17" i="6"/>
  <c r="G18" i="6"/>
  <c r="J18" i="6"/>
  <c r="AW20" i="14"/>
  <c r="B116" i="14"/>
  <c r="B117" i="14" s="1"/>
  <c r="B118" i="14" s="1"/>
  <c r="B119" i="14" s="1"/>
  <c r="B120" i="14" s="1"/>
  <c r="B121" i="14" s="1"/>
  <c r="B122" i="14" s="1"/>
  <c r="H19" i="15"/>
  <c r="V18" i="15"/>
  <c r="AU18" i="15" s="1"/>
  <c r="K19" i="15"/>
  <c r="AE19" i="15"/>
  <c r="L19" i="15"/>
  <c r="AU19" i="11"/>
  <c r="G20" i="15"/>
  <c r="I20" i="15"/>
  <c r="J20" i="15"/>
  <c r="U19" i="15"/>
  <c r="B17" i="3"/>
  <c r="AG21" i="14"/>
  <c r="V20" i="14"/>
  <c r="B95" i="15"/>
  <c r="B96" i="15" s="1"/>
  <c r="B97" i="15" s="1"/>
  <c r="B98" i="15" s="1"/>
  <c r="B99" i="15" s="1"/>
  <c r="B100" i="15" s="1"/>
  <c r="B101" i="15" s="1"/>
  <c r="I21" i="14"/>
  <c r="J21" i="14"/>
  <c r="G21" i="14"/>
  <c r="U21" i="14" s="1"/>
  <c r="H21" i="14"/>
  <c r="K21" i="14"/>
  <c r="L21" i="14"/>
  <c r="I21" i="11"/>
  <c r="G21" i="11"/>
  <c r="J21" i="11"/>
  <c r="H20" i="11"/>
  <c r="K20" i="11"/>
  <c r="L20" i="11"/>
  <c r="AE18" i="11"/>
  <c r="V17" i="11"/>
  <c r="Q508" i="11" s="1"/>
  <c r="R508" i="11" s="1"/>
  <c r="U19" i="11"/>
  <c r="AV19" i="11"/>
  <c r="M19" i="6"/>
  <c r="AV19" i="6" s="1"/>
  <c r="M19" i="15"/>
  <c r="M19" i="16"/>
  <c r="AV19" i="16" s="1"/>
  <c r="M19" i="3"/>
  <c r="AV19" i="3" s="1"/>
  <c r="K21" i="3"/>
  <c r="H21" i="3"/>
  <c r="AE21" i="3"/>
  <c r="V20" i="3"/>
  <c r="L21" i="3"/>
  <c r="J22" i="3"/>
  <c r="G22" i="3"/>
  <c r="I22" i="3"/>
  <c r="U21" i="3"/>
  <c r="AV20" i="13"/>
  <c r="M21" i="13"/>
  <c r="B32" i="13" l="1"/>
  <c r="AV19" i="15"/>
  <c r="AU19" i="6"/>
  <c r="AU18" i="13"/>
  <c r="B81" i="16"/>
  <c r="B82" i="16" s="1"/>
  <c r="B83" i="16" s="1"/>
  <c r="B84" i="16" s="1"/>
  <c r="B85" i="16" s="1"/>
  <c r="B86" i="16" s="1"/>
  <c r="B87" i="16" s="1"/>
  <c r="L19" i="13"/>
  <c r="K19" i="13"/>
  <c r="AE19" i="13"/>
  <c r="V18" i="13"/>
  <c r="H19" i="13"/>
  <c r="U18" i="16"/>
  <c r="I19" i="16"/>
  <c r="G19" i="16"/>
  <c r="J19" i="16"/>
  <c r="G20" i="13"/>
  <c r="I20" i="13"/>
  <c r="U19" i="13"/>
  <c r="J20" i="13"/>
  <c r="AE20" i="6"/>
  <c r="K20" i="6"/>
  <c r="H20" i="6"/>
  <c r="V19" i="6"/>
  <c r="L20" i="6"/>
  <c r="AU20" i="11"/>
  <c r="AU20" i="16"/>
  <c r="B74" i="6"/>
  <c r="B75" i="6" s="1"/>
  <c r="B76" i="6" s="1"/>
  <c r="B77" i="6" s="1"/>
  <c r="B78" i="6" s="1"/>
  <c r="B79" i="6" s="1"/>
  <c r="B80" i="6" s="1"/>
  <c r="J19" i="6"/>
  <c r="I19" i="6"/>
  <c r="U18" i="6"/>
  <c r="G19" i="6"/>
  <c r="L21" i="16"/>
  <c r="AE21" i="16"/>
  <c r="V20" i="16"/>
  <c r="K21" i="16"/>
  <c r="H21" i="16"/>
  <c r="B123" i="14"/>
  <c r="B124" i="14" s="1"/>
  <c r="B125" i="14" s="1"/>
  <c r="B126" i="14" s="1"/>
  <c r="B127" i="14" s="1"/>
  <c r="B128" i="14" s="1"/>
  <c r="B129" i="14" s="1"/>
  <c r="L20" i="15"/>
  <c r="AE20" i="15"/>
  <c r="K20" i="15"/>
  <c r="V19" i="15"/>
  <c r="AU19" i="15" s="1"/>
  <c r="H20" i="15"/>
  <c r="AU21" i="3"/>
  <c r="B102" i="15"/>
  <c r="B103" i="15" s="1"/>
  <c r="B104" i="15" s="1"/>
  <c r="B105" i="15" s="1"/>
  <c r="B106" i="15" s="1"/>
  <c r="B107" i="15" s="1"/>
  <c r="B108" i="15" s="1"/>
  <c r="I21" i="15"/>
  <c r="U20" i="15"/>
  <c r="J21" i="15"/>
  <c r="G21" i="15"/>
  <c r="AW21" i="14"/>
  <c r="B18" i="3"/>
  <c r="B508" i="3"/>
  <c r="V21" i="14"/>
  <c r="AG22" i="14"/>
  <c r="K22" i="14"/>
  <c r="H22" i="14"/>
  <c r="L22" i="14"/>
  <c r="G22" i="14"/>
  <c r="U22" i="14" s="1"/>
  <c r="I22" i="14"/>
  <c r="J22" i="14"/>
  <c r="L21" i="11"/>
  <c r="H21" i="11"/>
  <c r="K21" i="11"/>
  <c r="G22" i="11"/>
  <c r="I22" i="11"/>
  <c r="J22" i="11"/>
  <c r="AV20" i="11"/>
  <c r="U20" i="11"/>
  <c r="AE19" i="11"/>
  <c r="V18" i="11"/>
  <c r="M20" i="6"/>
  <c r="AV20" i="6" s="1"/>
  <c r="M20" i="15"/>
  <c r="M20" i="16"/>
  <c r="AV20" i="16" s="1"/>
  <c r="M20" i="3"/>
  <c r="AV20" i="3" s="1"/>
  <c r="H22" i="3"/>
  <c r="V21" i="3"/>
  <c r="K22" i="3"/>
  <c r="L22" i="3"/>
  <c r="AE22" i="3"/>
  <c r="U22" i="3"/>
  <c r="G23" i="3"/>
  <c r="I23" i="3"/>
  <c r="J23" i="3"/>
  <c r="M22" i="13"/>
  <c r="AV21" i="13"/>
  <c r="H508" i="3" l="1"/>
  <c r="T508" i="3" s="1"/>
  <c r="G508" i="3"/>
  <c r="B33" i="13"/>
  <c r="AV20" i="15"/>
  <c r="AU19" i="13"/>
  <c r="B88" i="16"/>
  <c r="B89" i="16" s="1"/>
  <c r="B90" i="16" s="1"/>
  <c r="B91" i="16" s="1"/>
  <c r="B92" i="16" s="1"/>
  <c r="B93" i="16" s="1"/>
  <c r="B94" i="16" s="1"/>
  <c r="L20" i="13"/>
  <c r="K20" i="13"/>
  <c r="H20" i="13"/>
  <c r="V19" i="13"/>
  <c r="AE20" i="13"/>
  <c r="J21" i="13"/>
  <c r="G21" i="13"/>
  <c r="I21" i="13"/>
  <c r="U20" i="13"/>
  <c r="G20" i="16"/>
  <c r="J20" i="16"/>
  <c r="U19" i="16"/>
  <c r="I20" i="16"/>
  <c r="AW22" i="14"/>
  <c r="AE21" i="6"/>
  <c r="H21" i="6"/>
  <c r="V20" i="6"/>
  <c r="L21" i="6"/>
  <c r="K21" i="6"/>
  <c r="AU20" i="6"/>
  <c r="B81" i="6"/>
  <c r="B82" i="6" s="1"/>
  <c r="B83" i="6" s="1"/>
  <c r="B84" i="6" s="1"/>
  <c r="B85" i="6" s="1"/>
  <c r="B86" i="6" s="1"/>
  <c r="B87" i="6" s="1"/>
  <c r="I20" i="6"/>
  <c r="U19" i="6"/>
  <c r="G20" i="6"/>
  <c r="J20" i="6"/>
  <c r="H22" i="16"/>
  <c r="AE22" i="16"/>
  <c r="V21" i="16"/>
  <c r="K22" i="16"/>
  <c r="L22" i="16"/>
  <c r="B19" i="3"/>
  <c r="AU21" i="11"/>
  <c r="B109" i="15"/>
  <c r="B110" i="15" s="1"/>
  <c r="B111" i="15" s="1"/>
  <c r="B112" i="15" s="1"/>
  <c r="B113" i="15" s="1"/>
  <c r="B114" i="15" s="1"/>
  <c r="B115" i="15" s="1"/>
  <c r="V22" i="14"/>
  <c r="AG23" i="14"/>
  <c r="L21" i="15"/>
  <c r="H21" i="15"/>
  <c r="K21" i="15"/>
  <c r="V20" i="15"/>
  <c r="AU20" i="15" s="1"/>
  <c r="AE21" i="15"/>
  <c r="B130" i="14"/>
  <c r="B131" i="14" s="1"/>
  <c r="B132" i="14" s="1"/>
  <c r="B133" i="14" s="1"/>
  <c r="B134" i="14" s="1"/>
  <c r="B135" i="14" s="1"/>
  <c r="B136" i="14" s="1"/>
  <c r="I22" i="15"/>
  <c r="G22" i="15"/>
  <c r="J22" i="15"/>
  <c r="U21" i="15"/>
  <c r="AU22" i="3"/>
  <c r="J23" i="14"/>
  <c r="G23" i="14"/>
  <c r="U23" i="14" s="1"/>
  <c r="I23" i="14"/>
  <c r="K23" i="14"/>
  <c r="L23" i="14"/>
  <c r="H23" i="14"/>
  <c r="J23" i="11"/>
  <c r="G23" i="11"/>
  <c r="I23" i="11"/>
  <c r="K22" i="11"/>
  <c r="L22" i="11"/>
  <c r="H22" i="11"/>
  <c r="AV21" i="11"/>
  <c r="U21" i="11"/>
  <c r="AE20" i="11"/>
  <c r="V19" i="11"/>
  <c r="M21" i="6"/>
  <c r="AV21" i="6" s="1"/>
  <c r="M21" i="15"/>
  <c r="AV21" i="15" s="1"/>
  <c r="M21" i="16"/>
  <c r="M21" i="3"/>
  <c r="AV21" i="3" s="1"/>
  <c r="G24" i="3"/>
  <c r="U23" i="3"/>
  <c r="I24" i="3"/>
  <c r="J24" i="3"/>
  <c r="L23" i="3"/>
  <c r="AE23" i="3"/>
  <c r="H23" i="3"/>
  <c r="K23" i="3"/>
  <c r="V22" i="3"/>
  <c r="M23" i="13"/>
  <c r="AV22" i="13"/>
  <c r="K508" i="3" l="1"/>
  <c r="L508" i="3"/>
  <c r="M508" i="3"/>
  <c r="N508" i="3"/>
  <c r="B34" i="13"/>
  <c r="B95" i="16"/>
  <c r="B96" i="16" s="1"/>
  <c r="B97" i="16" s="1"/>
  <c r="B98" i="16" s="1"/>
  <c r="B99" i="16" s="1"/>
  <c r="B100" i="16" s="1"/>
  <c r="B101" i="16" s="1"/>
  <c r="L21" i="13"/>
  <c r="H21" i="13"/>
  <c r="AE21" i="13"/>
  <c r="V20" i="13"/>
  <c r="K21" i="13"/>
  <c r="AU20" i="13"/>
  <c r="AU23" i="3"/>
  <c r="G21" i="16"/>
  <c r="AV21" i="16" s="1"/>
  <c r="U20" i="16"/>
  <c r="I21" i="16"/>
  <c r="J21" i="16"/>
  <c r="J22" i="13"/>
  <c r="G22" i="13"/>
  <c r="I22" i="13"/>
  <c r="U21" i="13"/>
  <c r="AU21" i="6"/>
  <c r="L22" i="6"/>
  <c r="K22" i="6"/>
  <c r="V21" i="6"/>
  <c r="AE22" i="6"/>
  <c r="H22" i="6"/>
  <c r="B88" i="6"/>
  <c r="B89" i="6" s="1"/>
  <c r="B90" i="6" s="1"/>
  <c r="B91" i="6" s="1"/>
  <c r="B92" i="6" s="1"/>
  <c r="B93" i="6" s="1"/>
  <c r="B94" i="6" s="1"/>
  <c r="AW23" i="14"/>
  <c r="L23" i="16"/>
  <c r="H23" i="16"/>
  <c r="AE23" i="16"/>
  <c r="V22" i="16"/>
  <c r="K23" i="16"/>
  <c r="I21" i="6"/>
  <c r="J21" i="6"/>
  <c r="G21" i="6"/>
  <c r="U20" i="6"/>
  <c r="AU22" i="11"/>
  <c r="B116" i="15"/>
  <c r="B117" i="15" s="1"/>
  <c r="B118" i="15" s="1"/>
  <c r="B119" i="15" s="1"/>
  <c r="B120" i="15" s="1"/>
  <c r="B121" i="15" s="1"/>
  <c r="B122" i="15" s="1"/>
  <c r="B137" i="14"/>
  <c r="B138" i="14" s="1"/>
  <c r="B139" i="14" s="1"/>
  <c r="B140" i="14" s="1"/>
  <c r="B141" i="14" s="1"/>
  <c r="B142" i="14" s="1"/>
  <c r="B143" i="14" s="1"/>
  <c r="H22" i="15"/>
  <c r="L22" i="15"/>
  <c r="K22" i="15"/>
  <c r="AE22" i="15"/>
  <c r="V21" i="15"/>
  <c r="AU21" i="15" s="1"/>
  <c r="B20" i="3"/>
  <c r="J23" i="15"/>
  <c r="I23" i="15"/>
  <c r="U22" i="15"/>
  <c r="G23" i="15"/>
  <c r="AG24" i="14"/>
  <c r="V23" i="14"/>
  <c r="H24" i="14"/>
  <c r="K24" i="14"/>
  <c r="L24" i="14"/>
  <c r="G24" i="14"/>
  <c r="U24" i="14" s="1"/>
  <c r="I24" i="14"/>
  <c r="J24" i="14"/>
  <c r="K23" i="11"/>
  <c r="L23" i="11"/>
  <c r="H23" i="11"/>
  <c r="I24" i="11"/>
  <c r="J24" i="11"/>
  <c r="G24" i="11"/>
  <c r="AV22" i="11"/>
  <c r="V20" i="11"/>
  <c r="AE21" i="11"/>
  <c r="U22" i="11"/>
  <c r="M22" i="6"/>
  <c r="AV22" i="6" s="1"/>
  <c r="M22" i="15"/>
  <c r="M22" i="16"/>
  <c r="M22" i="3"/>
  <c r="AV22" i="3" s="1"/>
  <c r="V23" i="3"/>
  <c r="H24" i="3"/>
  <c r="L24" i="3"/>
  <c r="K24" i="3"/>
  <c r="AE24" i="3"/>
  <c r="U24" i="3"/>
  <c r="P509" i="3" s="1"/>
  <c r="J25" i="3"/>
  <c r="I25" i="3"/>
  <c r="G25" i="3"/>
  <c r="AV23" i="13"/>
  <c r="M24" i="13"/>
  <c r="B35" i="13" l="1"/>
  <c r="AV22" i="15"/>
  <c r="B102" i="16"/>
  <c r="B103" i="16" s="1"/>
  <c r="B104" i="16" s="1"/>
  <c r="B105" i="16" s="1"/>
  <c r="B106" i="16" s="1"/>
  <c r="B107" i="16" s="1"/>
  <c r="B108" i="16" s="1"/>
  <c r="AU21" i="13"/>
  <c r="AU22" i="6"/>
  <c r="AE22" i="13"/>
  <c r="H22" i="13"/>
  <c r="L22" i="13"/>
  <c r="K22" i="13"/>
  <c r="V21" i="13"/>
  <c r="J23" i="13"/>
  <c r="G23" i="13"/>
  <c r="I23" i="13"/>
  <c r="U22" i="13"/>
  <c r="U21" i="16"/>
  <c r="AU21" i="16" s="1"/>
  <c r="I22" i="16"/>
  <c r="G22" i="16"/>
  <c r="AV22" i="16" s="1"/>
  <c r="J22" i="16"/>
  <c r="AW24" i="14"/>
  <c r="K23" i="6"/>
  <c r="V22" i="6"/>
  <c r="AE23" i="6"/>
  <c r="H23" i="6"/>
  <c r="L23" i="6"/>
  <c r="AU23" i="11"/>
  <c r="B95" i="6"/>
  <c r="B96" i="6" s="1"/>
  <c r="B97" i="6" s="1"/>
  <c r="B98" i="6" s="1"/>
  <c r="B99" i="6" s="1"/>
  <c r="B100" i="6" s="1"/>
  <c r="B101" i="6" s="1"/>
  <c r="G22" i="6"/>
  <c r="J22" i="6"/>
  <c r="I22" i="6"/>
  <c r="U21" i="6"/>
  <c r="AU24" i="3"/>
  <c r="L24" i="16"/>
  <c r="AE24" i="16"/>
  <c r="H24" i="16"/>
  <c r="K24" i="16"/>
  <c r="V23" i="16"/>
  <c r="B144" i="14"/>
  <c r="B145" i="14" s="1"/>
  <c r="B146" i="14" s="1"/>
  <c r="B147" i="14" s="1"/>
  <c r="B148" i="14" s="1"/>
  <c r="B149" i="14" s="1"/>
  <c r="B150" i="14" s="1"/>
  <c r="B123" i="15"/>
  <c r="B124" i="15" s="1"/>
  <c r="B125" i="15" s="1"/>
  <c r="B126" i="15" s="1"/>
  <c r="B127" i="15" s="1"/>
  <c r="B128" i="15" s="1"/>
  <c r="B129" i="15" s="1"/>
  <c r="AG25" i="14"/>
  <c r="V24" i="14"/>
  <c r="B21" i="3"/>
  <c r="H23" i="15"/>
  <c r="K23" i="15"/>
  <c r="V22" i="15"/>
  <c r="AU22" i="15" s="1"/>
  <c r="L23" i="15"/>
  <c r="AE23" i="15"/>
  <c r="G24" i="15"/>
  <c r="J24" i="15"/>
  <c r="U23" i="15"/>
  <c r="I24" i="15"/>
  <c r="G25" i="14"/>
  <c r="U25" i="14" s="1"/>
  <c r="J25" i="14"/>
  <c r="I25" i="14"/>
  <c r="L25" i="14"/>
  <c r="H25" i="14"/>
  <c r="K25" i="14"/>
  <c r="I25" i="11"/>
  <c r="J25" i="11"/>
  <c r="G25" i="11"/>
  <c r="G510" i="11" s="1"/>
  <c r="K24" i="11"/>
  <c r="L24" i="11"/>
  <c r="H24" i="11"/>
  <c r="AV23" i="11"/>
  <c r="AE22" i="11"/>
  <c r="V21" i="11"/>
  <c r="U23" i="11"/>
  <c r="M23" i="6"/>
  <c r="AV23" i="6" s="1"/>
  <c r="M23" i="15"/>
  <c r="M23" i="16"/>
  <c r="M23" i="3"/>
  <c r="AV23" i="3" s="1"/>
  <c r="V24" i="3"/>
  <c r="Q509" i="3" s="1"/>
  <c r="R509" i="3" s="1"/>
  <c r="AE25" i="3"/>
  <c r="K25" i="3"/>
  <c r="H25" i="3"/>
  <c r="L25" i="3"/>
  <c r="G26" i="3"/>
  <c r="U25" i="3"/>
  <c r="J26" i="3"/>
  <c r="I26" i="3"/>
  <c r="M25" i="13"/>
  <c r="AV24" i="13"/>
  <c r="K510" i="11" l="1"/>
  <c r="L510" i="11"/>
  <c r="B36" i="13"/>
  <c r="AV23" i="15"/>
  <c r="AU22" i="13"/>
  <c r="B109" i="16"/>
  <c r="B110" i="16" s="1"/>
  <c r="B111" i="16" s="1"/>
  <c r="B112" i="16" s="1"/>
  <c r="B113" i="16" s="1"/>
  <c r="B114" i="16" s="1"/>
  <c r="B115" i="16" s="1"/>
  <c r="AE23" i="13"/>
  <c r="K23" i="13"/>
  <c r="H23" i="13"/>
  <c r="V22" i="13"/>
  <c r="L23" i="13"/>
  <c r="I23" i="16"/>
  <c r="G23" i="16"/>
  <c r="AV23" i="16" s="1"/>
  <c r="J23" i="16"/>
  <c r="U22" i="16"/>
  <c r="AU22" i="16" s="1"/>
  <c r="J24" i="13"/>
  <c r="U23" i="13"/>
  <c r="I24" i="13"/>
  <c r="G24" i="13"/>
  <c r="AU23" i="6"/>
  <c r="L24" i="6"/>
  <c r="AE24" i="6"/>
  <c r="K24" i="6"/>
  <c r="V23" i="6"/>
  <c r="H24" i="6"/>
  <c r="AU25" i="3"/>
  <c r="B102" i="6"/>
  <c r="B103" i="6" s="1"/>
  <c r="B104" i="6" s="1"/>
  <c r="B105" i="6" s="1"/>
  <c r="B106" i="6" s="1"/>
  <c r="B107" i="6" s="1"/>
  <c r="B108" i="6" s="1"/>
  <c r="H25" i="16"/>
  <c r="V24" i="16"/>
  <c r="L25" i="16"/>
  <c r="AE25" i="16"/>
  <c r="K25" i="16"/>
  <c r="AW25" i="14"/>
  <c r="G23" i="6"/>
  <c r="I23" i="6"/>
  <c r="U22" i="6"/>
  <c r="J23" i="6"/>
  <c r="B22" i="3"/>
  <c r="AG26" i="14"/>
  <c r="V25" i="14"/>
  <c r="B130" i="15"/>
  <c r="B131" i="15" s="1"/>
  <c r="B132" i="15" s="1"/>
  <c r="B133" i="15" s="1"/>
  <c r="B134" i="15" s="1"/>
  <c r="B135" i="15" s="1"/>
  <c r="B136" i="15" s="1"/>
  <c r="U24" i="15"/>
  <c r="G25" i="15"/>
  <c r="J25" i="15"/>
  <c r="I25" i="15"/>
  <c r="B151" i="14"/>
  <c r="B152" i="14" s="1"/>
  <c r="B153" i="14" s="1"/>
  <c r="B154" i="14" s="1"/>
  <c r="B155" i="14" s="1"/>
  <c r="B156" i="14" s="1"/>
  <c r="B157" i="14" s="1"/>
  <c r="AU24" i="11"/>
  <c r="H24" i="15"/>
  <c r="V23" i="15"/>
  <c r="AU23" i="15" s="1"/>
  <c r="AE24" i="15"/>
  <c r="K24" i="15"/>
  <c r="L24" i="15"/>
  <c r="K26" i="14"/>
  <c r="L26" i="14"/>
  <c r="H26" i="14"/>
  <c r="I26" i="14"/>
  <c r="G26" i="14"/>
  <c r="U26" i="14" s="1"/>
  <c r="J26" i="14"/>
  <c r="G26" i="11"/>
  <c r="I26" i="11"/>
  <c r="J26" i="11"/>
  <c r="H25" i="11"/>
  <c r="H510" i="11" s="1"/>
  <c r="L25" i="11"/>
  <c r="K25" i="11"/>
  <c r="AV24" i="11"/>
  <c r="U24" i="11"/>
  <c r="P509" i="11" s="1"/>
  <c r="V22" i="11"/>
  <c r="AE23" i="11"/>
  <c r="M24" i="6"/>
  <c r="AV24" i="6" s="1"/>
  <c r="M24" i="15"/>
  <c r="M24" i="16"/>
  <c r="M24" i="3"/>
  <c r="AV24" i="3" s="1"/>
  <c r="J27" i="3"/>
  <c r="U26" i="3"/>
  <c r="G27" i="3"/>
  <c r="I27" i="3"/>
  <c r="V25" i="3"/>
  <c r="H26" i="3"/>
  <c r="K26" i="3"/>
  <c r="L26" i="3"/>
  <c r="AE26" i="3"/>
  <c r="AV25" i="13"/>
  <c r="M26" i="13"/>
  <c r="N510" i="11" l="1"/>
  <c r="T510" i="11"/>
  <c r="M510" i="11"/>
  <c r="B37" i="13"/>
  <c r="AU24" i="6"/>
  <c r="AU23" i="13"/>
  <c r="AV24" i="15"/>
  <c r="B116" i="16"/>
  <c r="B117" i="16" s="1"/>
  <c r="B118" i="16" s="1"/>
  <c r="B119" i="16" s="1"/>
  <c r="B120" i="16" s="1"/>
  <c r="B121" i="16" s="1"/>
  <c r="B122" i="16" s="1"/>
  <c r="L24" i="13"/>
  <c r="H24" i="13"/>
  <c r="K24" i="13"/>
  <c r="V23" i="13"/>
  <c r="AE24" i="13"/>
  <c r="G25" i="13"/>
  <c r="U24" i="13"/>
  <c r="J25" i="13"/>
  <c r="I25" i="13"/>
  <c r="I24" i="16"/>
  <c r="J24" i="16"/>
  <c r="U23" i="16"/>
  <c r="AU23" i="16" s="1"/>
  <c r="G24" i="16"/>
  <c r="AV24" i="16" s="1"/>
  <c r="H25" i="6"/>
  <c r="K25" i="6"/>
  <c r="V24" i="6"/>
  <c r="L25" i="6"/>
  <c r="AE25" i="6"/>
  <c r="B109" i="6"/>
  <c r="B110" i="6" s="1"/>
  <c r="B111" i="6" s="1"/>
  <c r="B112" i="6" s="1"/>
  <c r="B113" i="6" s="1"/>
  <c r="B114" i="6" s="1"/>
  <c r="B115" i="6" s="1"/>
  <c r="I24" i="6"/>
  <c r="U23" i="6"/>
  <c r="J24" i="6"/>
  <c r="G24" i="6"/>
  <c r="AW26" i="14"/>
  <c r="AU25" i="11"/>
  <c r="AE26" i="16"/>
  <c r="L26" i="16"/>
  <c r="V25" i="16"/>
  <c r="K26" i="16"/>
  <c r="H26" i="16"/>
  <c r="B158" i="14"/>
  <c r="B159" i="14" s="1"/>
  <c r="B160" i="14" s="1"/>
  <c r="B161" i="14" s="1"/>
  <c r="B162" i="14" s="1"/>
  <c r="B163" i="14" s="1"/>
  <c r="B164" i="14" s="1"/>
  <c r="V26" i="14"/>
  <c r="AG27" i="14"/>
  <c r="H25" i="15"/>
  <c r="V24" i="15"/>
  <c r="L25" i="15"/>
  <c r="K25" i="15"/>
  <c r="AE25" i="15"/>
  <c r="B23" i="3"/>
  <c r="B137" i="15"/>
  <c r="B138" i="15" s="1"/>
  <c r="B139" i="15" s="1"/>
  <c r="B140" i="15" s="1"/>
  <c r="B141" i="15" s="1"/>
  <c r="B142" i="15" s="1"/>
  <c r="B143" i="15" s="1"/>
  <c r="AU26" i="3"/>
  <c r="I26" i="15"/>
  <c r="J26" i="15"/>
  <c r="U25" i="15"/>
  <c r="G26" i="15"/>
  <c r="G27" i="14"/>
  <c r="U27" i="14" s="1"/>
  <c r="I27" i="14"/>
  <c r="J27" i="14"/>
  <c r="L27" i="14"/>
  <c r="H27" i="14"/>
  <c r="K27" i="14"/>
  <c r="K26" i="11"/>
  <c r="H26" i="11"/>
  <c r="L26" i="11"/>
  <c r="G27" i="11"/>
  <c r="I27" i="11"/>
  <c r="J27" i="11"/>
  <c r="AV25" i="11"/>
  <c r="V23" i="11"/>
  <c r="AE24" i="11"/>
  <c r="U25" i="11"/>
  <c r="M25" i="6"/>
  <c r="AV25" i="6" s="1"/>
  <c r="M25" i="15"/>
  <c r="AV25" i="15" s="1"/>
  <c r="M25" i="16"/>
  <c r="M25" i="3"/>
  <c r="AV25" i="3" s="1"/>
  <c r="H27" i="3"/>
  <c r="AE27" i="3"/>
  <c r="V26" i="3"/>
  <c r="K27" i="3"/>
  <c r="L27" i="3"/>
  <c r="G28" i="3"/>
  <c r="U27" i="3"/>
  <c r="J28" i="3"/>
  <c r="I28" i="3"/>
  <c r="M27" i="13"/>
  <c r="AV26" i="13"/>
  <c r="B38" i="13" l="1"/>
  <c r="AU24" i="13"/>
  <c r="B123" i="16"/>
  <c r="B124" i="16" s="1"/>
  <c r="B125" i="16" s="1"/>
  <c r="B126" i="16" s="1"/>
  <c r="B127" i="16" s="1"/>
  <c r="B128" i="16" s="1"/>
  <c r="B129" i="16" s="1"/>
  <c r="V24" i="13"/>
  <c r="K25" i="13"/>
  <c r="L25" i="13"/>
  <c r="H25" i="13"/>
  <c r="AE25" i="13"/>
  <c r="AU24" i="15"/>
  <c r="J25" i="16"/>
  <c r="G25" i="16"/>
  <c r="AV25" i="16" s="1"/>
  <c r="I25" i="16"/>
  <c r="U24" i="16"/>
  <c r="J26" i="13"/>
  <c r="I26" i="13"/>
  <c r="G26" i="13"/>
  <c r="U25" i="13"/>
  <c r="AW27" i="14"/>
  <c r="AU25" i="6"/>
  <c r="V25" i="6"/>
  <c r="H26" i="6"/>
  <c r="AE26" i="6"/>
  <c r="L26" i="6"/>
  <c r="K26" i="6"/>
  <c r="B116" i="6"/>
  <c r="B117" i="6" s="1"/>
  <c r="B118" i="6" s="1"/>
  <c r="B119" i="6" s="1"/>
  <c r="B120" i="6" s="1"/>
  <c r="B121" i="6" s="1"/>
  <c r="B122" i="6" s="1"/>
  <c r="G25" i="6"/>
  <c r="U24" i="6"/>
  <c r="I25" i="6"/>
  <c r="J25" i="6"/>
  <c r="AU26" i="11"/>
  <c r="AE27" i="16"/>
  <c r="K27" i="16"/>
  <c r="H27" i="16"/>
  <c r="L27" i="16"/>
  <c r="V26" i="16"/>
  <c r="B144" i="15"/>
  <c r="B145" i="15" s="1"/>
  <c r="B146" i="15" s="1"/>
  <c r="B147" i="15" s="1"/>
  <c r="B148" i="15" s="1"/>
  <c r="B149" i="15" s="1"/>
  <c r="B150" i="15" s="1"/>
  <c r="AU27" i="3"/>
  <c r="B24" i="3"/>
  <c r="B165" i="14"/>
  <c r="B166" i="14" s="1"/>
  <c r="B167" i="14" s="1"/>
  <c r="B168" i="14" s="1"/>
  <c r="B169" i="14" s="1"/>
  <c r="B170" i="14" s="1"/>
  <c r="B171" i="14" s="1"/>
  <c r="V27" i="14"/>
  <c r="AG28" i="14"/>
  <c r="J27" i="15"/>
  <c r="G27" i="15"/>
  <c r="U26" i="15"/>
  <c r="I27" i="15"/>
  <c r="V25" i="15"/>
  <c r="AU25" i="15" s="1"/>
  <c r="K26" i="15"/>
  <c r="L26" i="15"/>
  <c r="H26" i="15"/>
  <c r="AE26" i="15"/>
  <c r="K28" i="14"/>
  <c r="L28" i="14"/>
  <c r="H28" i="14"/>
  <c r="G28" i="14"/>
  <c r="U28" i="14" s="1"/>
  <c r="I28" i="14"/>
  <c r="J28" i="14"/>
  <c r="I28" i="11"/>
  <c r="J28" i="11"/>
  <c r="G28" i="11"/>
  <c r="H27" i="11"/>
  <c r="K27" i="11"/>
  <c r="L27" i="11"/>
  <c r="AV26" i="11"/>
  <c r="V24" i="11"/>
  <c r="Q509" i="11" s="1"/>
  <c r="R509" i="11" s="1"/>
  <c r="AE25" i="11"/>
  <c r="U26" i="11"/>
  <c r="M26" i="6"/>
  <c r="AV26" i="6" s="1"/>
  <c r="M26" i="15"/>
  <c r="M26" i="16"/>
  <c r="M26" i="3"/>
  <c r="AV26" i="3" s="1"/>
  <c r="J29" i="3"/>
  <c r="G29" i="3"/>
  <c r="I29" i="3"/>
  <c r="U28" i="3"/>
  <c r="H28" i="3"/>
  <c r="L28" i="3"/>
  <c r="K28" i="3"/>
  <c r="AE28" i="3"/>
  <c r="V27" i="3"/>
  <c r="M28" i="13"/>
  <c r="AV27" i="13"/>
  <c r="B39" i="13" l="1"/>
  <c r="AV26" i="15"/>
  <c r="AU25" i="13"/>
  <c r="B130" i="16"/>
  <c r="B131" i="16" s="1"/>
  <c r="B132" i="16" s="1"/>
  <c r="B133" i="16" s="1"/>
  <c r="B134" i="16" s="1"/>
  <c r="B135" i="16" s="1"/>
  <c r="B136" i="16" s="1"/>
  <c r="V25" i="13"/>
  <c r="H26" i="13"/>
  <c r="AE26" i="13"/>
  <c r="K26" i="13"/>
  <c r="L26" i="13"/>
  <c r="AU24" i="16"/>
  <c r="AU28" i="3"/>
  <c r="U26" i="13"/>
  <c r="G27" i="13"/>
  <c r="I27" i="13"/>
  <c r="J27" i="13"/>
  <c r="I26" i="16"/>
  <c r="J26" i="16"/>
  <c r="U25" i="16"/>
  <c r="AU25" i="16" s="1"/>
  <c r="G26" i="16"/>
  <c r="AV26" i="16" s="1"/>
  <c r="AU26" i="6"/>
  <c r="K27" i="6"/>
  <c r="V26" i="6"/>
  <c r="L27" i="6"/>
  <c r="H27" i="6"/>
  <c r="AE27" i="6"/>
  <c r="B123" i="6"/>
  <c r="B124" i="6" s="1"/>
  <c r="B125" i="6" s="1"/>
  <c r="B126" i="6" s="1"/>
  <c r="B127" i="6" s="1"/>
  <c r="B128" i="6" s="1"/>
  <c r="B129" i="6" s="1"/>
  <c r="AE28" i="16"/>
  <c r="L28" i="16"/>
  <c r="K28" i="16"/>
  <c r="H28" i="16"/>
  <c r="V27" i="16"/>
  <c r="AW28" i="14"/>
  <c r="G26" i="6"/>
  <c r="J26" i="6"/>
  <c r="I26" i="6"/>
  <c r="U25" i="6"/>
  <c r="J28" i="15"/>
  <c r="I28" i="15"/>
  <c r="G28" i="15"/>
  <c r="U27" i="15"/>
  <c r="AU27" i="11"/>
  <c r="V28" i="14"/>
  <c r="AG29" i="14"/>
  <c r="B172" i="14"/>
  <c r="B173" i="14" s="1"/>
  <c r="B174" i="14" s="1"/>
  <c r="B175" i="14" s="1"/>
  <c r="B176" i="14" s="1"/>
  <c r="B177" i="14" s="1"/>
  <c r="B178" i="14" s="1"/>
  <c r="B151" i="15"/>
  <c r="B152" i="15" s="1"/>
  <c r="B153" i="15" s="1"/>
  <c r="B154" i="15" s="1"/>
  <c r="B155" i="15" s="1"/>
  <c r="B156" i="15" s="1"/>
  <c r="B157" i="15" s="1"/>
  <c r="B25" i="3"/>
  <c r="B509" i="3"/>
  <c r="AE27" i="15"/>
  <c r="L27" i="15"/>
  <c r="K27" i="15"/>
  <c r="V26" i="15"/>
  <c r="AU26" i="15" s="1"/>
  <c r="H27" i="15"/>
  <c r="I29" i="14"/>
  <c r="J29" i="14"/>
  <c r="G29" i="14"/>
  <c r="U29" i="14" s="1"/>
  <c r="H29" i="14"/>
  <c r="K29" i="14"/>
  <c r="L29" i="14"/>
  <c r="H28" i="11"/>
  <c r="L28" i="11"/>
  <c r="K28" i="11"/>
  <c r="G29" i="11"/>
  <c r="I29" i="11"/>
  <c r="J29" i="11"/>
  <c r="AV27" i="11"/>
  <c r="U27" i="11"/>
  <c r="AE26" i="11"/>
  <c r="V25" i="11"/>
  <c r="M27" i="6"/>
  <c r="AV27" i="6" s="1"/>
  <c r="M27" i="15"/>
  <c r="M27" i="16"/>
  <c r="M27" i="3"/>
  <c r="AV27" i="3" s="1"/>
  <c r="K29" i="3"/>
  <c r="V28" i="3"/>
  <c r="AE29" i="3"/>
  <c r="L29" i="3"/>
  <c r="H29" i="3"/>
  <c r="G30" i="3"/>
  <c r="U29" i="3"/>
  <c r="I30" i="3"/>
  <c r="J30" i="3"/>
  <c r="M29" i="13"/>
  <c r="AV28" i="13"/>
  <c r="G509" i="3" l="1"/>
  <c r="H509" i="3"/>
  <c r="T509" i="3" s="1"/>
  <c r="B40" i="13"/>
  <c r="AU26" i="13"/>
  <c r="B137" i="16"/>
  <c r="B138" i="16" s="1"/>
  <c r="B139" i="16" s="1"/>
  <c r="B140" i="16" s="1"/>
  <c r="B141" i="16" s="1"/>
  <c r="B142" i="16" s="1"/>
  <c r="B143" i="16" s="1"/>
  <c r="AV27" i="15"/>
  <c r="L27" i="13"/>
  <c r="AE27" i="13"/>
  <c r="K27" i="13"/>
  <c r="V26" i="13"/>
  <c r="H27" i="13"/>
  <c r="I27" i="16"/>
  <c r="J27" i="16"/>
  <c r="G27" i="16"/>
  <c r="AV27" i="16" s="1"/>
  <c r="U26" i="16"/>
  <c r="AU26" i="16" s="1"/>
  <c r="I28" i="13"/>
  <c r="J28" i="13"/>
  <c r="U27" i="13"/>
  <c r="G28" i="13"/>
  <c r="AU28" i="11"/>
  <c r="AE28" i="6"/>
  <c r="H28" i="6"/>
  <c r="K28" i="6"/>
  <c r="L28" i="6"/>
  <c r="V27" i="6"/>
  <c r="AU27" i="6"/>
  <c r="B130" i="6"/>
  <c r="B131" i="6" s="1"/>
  <c r="B132" i="6" s="1"/>
  <c r="B133" i="6" s="1"/>
  <c r="B134" i="6" s="1"/>
  <c r="B135" i="6" s="1"/>
  <c r="B136" i="6" s="1"/>
  <c r="U26" i="6"/>
  <c r="I27" i="6"/>
  <c r="G27" i="6"/>
  <c r="J27" i="6"/>
  <c r="H29" i="16"/>
  <c r="V28" i="16"/>
  <c r="L29" i="16"/>
  <c r="K29" i="16"/>
  <c r="AE29" i="16"/>
  <c r="AU29" i="3"/>
  <c r="B26" i="3"/>
  <c r="B179" i="14"/>
  <c r="B180" i="14" s="1"/>
  <c r="B181" i="14" s="1"/>
  <c r="B182" i="14" s="1"/>
  <c r="B183" i="14" s="1"/>
  <c r="B184" i="14" s="1"/>
  <c r="B185" i="14" s="1"/>
  <c r="U28" i="15"/>
  <c r="J29" i="15"/>
  <c r="I29" i="15"/>
  <c r="G29" i="15"/>
  <c r="B158" i="15"/>
  <c r="B159" i="15" s="1"/>
  <c r="B160" i="15" s="1"/>
  <c r="B161" i="15" s="1"/>
  <c r="B162" i="15" s="1"/>
  <c r="B163" i="15" s="1"/>
  <c r="B164" i="15" s="1"/>
  <c r="AW29" i="14"/>
  <c r="AG30" i="14"/>
  <c r="V29" i="14"/>
  <c r="K28" i="15"/>
  <c r="V27" i="15"/>
  <c r="AU27" i="15" s="1"/>
  <c r="L28" i="15"/>
  <c r="H28" i="15"/>
  <c r="AE28" i="15"/>
  <c r="K30" i="14"/>
  <c r="H30" i="14"/>
  <c r="L30" i="14"/>
  <c r="G30" i="14"/>
  <c r="U30" i="14" s="1"/>
  <c r="I30" i="14"/>
  <c r="J30" i="14"/>
  <c r="G30" i="11"/>
  <c r="I30" i="11"/>
  <c r="J30" i="11"/>
  <c r="L29" i="11"/>
  <c r="H29" i="11"/>
  <c r="K29" i="11"/>
  <c r="AV28" i="11"/>
  <c r="V26" i="11"/>
  <c r="AE27" i="11"/>
  <c r="U28" i="11"/>
  <c r="M28" i="6"/>
  <c r="AV28" i="6" s="1"/>
  <c r="M28" i="15"/>
  <c r="M28" i="16"/>
  <c r="M28" i="3"/>
  <c r="AV28" i="3" s="1"/>
  <c r="J31" i="3"/>
  <c r="I31" i="3"/>
  <c r="G31" i="3"/>
  <c r="U30" i="3"/>
  <c r="K30" i="3"/>
  <c r="L30" i="3"/>
  <c r="AE30" i="3"/>
  <c r="H30" i="3"/>
  <c r="V29" i="3"/>
  <c r="M30" i="13"/>
  <c r="AV29" i="13"/>
  <c r="N509" i="3" l="1"/>
  <c r="M509" i="3"/>
  <c r="L509" i="3"/>
  <c r="K509" i="3"/>
  <c r="B41" i="13"/>
  <c r="AV28" i="15"/>
  <c r="AU27" i="13"/>
  <c r="B144" i="16"/>
  <c r="B145" i="16" s="1"/>
  <c r="B146" i="16" s="1"/>
  <c r="B147" i="16" s="1"/>
  <c r="B148" i="16" s="1"/>
  <c r="B149" i="16" s="1"/>
  <c r="B150" i="16" s="1"/>
  <c r="H28" i="13"/>
  <c r="K28" i="13"/>
  <c r="L28" i="13"/>
  <c r="V27" i="13"/>
  <c r="AE28" i="13"/>
  <c r="AU28" i="6"/>
  <c r="I28" i="16"/>
  <c r="U27" i="16"/>
  <c r="AU27" i="16" s="1"/>
  <c r="J28" i="16"/>
  <c r="G28" i="16"/>
  <c r="AV28" i="16" s="1"/>
  <c r="J29" i="13"/>
  <c r="U28" i="13"/>
  <c r="G29" i="13"/>
  <c r="I29" i="13"/>
  <c r="AU30" i="3"/>
  <c r="K29" i="6"/>
  <c r="H29" i="6"/>
  <c r="AE29" i="6"/>
  <c r="V28" i="6"/>
  <c r="L29" i="6"/>
  <c r="B137" i="6"/>
  <c r="B138" i="6" s="1"/>
  <c r="B139" i="6" s="1"/>
  <c r="B140" i="6" s="1"/>
  <c r="B141" i="6" s="1"/>
  <c r="B142" i="6" s="1"/>
  <c r="B143" i="6" s="1"/>
  <c r="AU29" i="11"/>
  <c r="V29" i="16"/>
  <c r="AE30" i="16"/>
  <c r="H30" i="16"/>
  <c r="L30" i="16"/>
  <c r="K30" i="16"/>
  <c r="J28" i="6"/>
  <c r="G28" i="6"/>
  <c r="U27" i="6"/>
  <c r="I28" i="6"/>
  <c r="V28" i="15"/>
  <c r="AU28" i="15" s="1"/>
  <c r="AE29" i="15"/>
  <c r="L29" i="15"/>
  <c r="K29" i="15"/>
  <c r="H29" i="15"/>
  <c r="B27" i="3"/>
  <c r="AG31" i="14"/>
  <c r="V30" i="14"/>
  <c r="B186" i="14"/>
  <c r="B187" i="14" s="1"/>
  <c r="B188" i="14" s="1"/>
  <c r="B189" i="14" s="1"/>
  <c r="B190" i="14" s="1"/>
  <c r="B191" i="14" s="1"/>
  <c r="B192" i="14" s="1"/>
  <c r="AW30" i="14"/>
  <c r="B165" i="15"/>
  <c r="B166" i="15" s="1"/>
  <c r="B167" i="15" s="1"/>
  <c r="B168" i="15" s="1"/>
  <c r="B169" i="15" s="1"/>
  <c r="B170" i="15" s="1"/>
  <c r="B171" i="15" s="1"/>
  <c r="U29" i="15"/>
  <c r="G30" i="15"/>
  <c r="I30" i="15"/>
  <c r="J30" i="15"/>
  <c r="J31" i="14"/>
  <c r="G31" i="14"/>
  <c r="U31" i="14" s="1"/>
  <c r="I31" i="14"/>
  <c r="K31" i="14"/>
  <c r="L31" i="14"/>
  <c r="H31" i="14"/>
  <c r="K30" i="11"/>
  <c r="L30" i="11"/>
  <c r="H30" i="11"/>
  <c r="J31" i="11"/>
  <c r="G31" i="11"/>
  <c r="I31" i="11"/>
  <c r="AV29" i="11"/>
  <c r="U29" i="11"/>
  <c r="AE28" i="11"/>
  <c r="V27" i="11"/>
  <c r="M29" i="6"/>
  <c r="M29" i="15"/>
  <c r="AV29" i="15" s="1"/>
  <c r="M29" i="16"/>
  <c r="M29" i="3"/>
  <c r="AV29" i="3" s="1"/>
  <c r="AE31" i="3"/>
  <c r="H31" i="3"/>
  <c r="V30" i="3"/>
  <c r="L31" i="3"/>
  <c r="K31" i="3"/>
  <c r="J32" i="3"/>
  <c r="U31" i="3"/>
  <c r="P510" i="3" s="1"/>
  <c r="G32" i="3"/>
  <c r="I32" i="3"/>
  <c r="M31" i="13"/>
  <c r="AV30" i="13"/>
  <c r="B42" i="13" l="1"/>
  <c r="AU28" i="13"/>
  <c r="B151" i="16"/>
  <c r="B152" i="16" s="1"/>
  <c r="B153" i="16" s="1"/>
  <c r="B154" i="16" s="1"/>
  <c r="B155" i="16" s="1"/>
  <c r="B156" i="16" s="1"/>
  <c r="B157" i="16" s="1"/>
  <c r="H29" i="13"/>
  <c r="L29" i="13"/>
  <c r="K29" i="13"/>
  <c r="V28" i="13"/>
  <c r="AE29" i="13"/>
  <c r="G30" i="13"/>
  <c r="I30" i="13"/>
  <c r="J30" i="13"/>
  <c r="U29" i="13"/>
  <c r="G29" i="16"/>
  <c r="AV29" i="16" s="1"/>
  <c r="I29" i="16"/>
  <c r="U28" i="16"/>
  <c r="AU28" i="16" s="1"/>
  <c r="J29" i="16"/>
  <c r="AE30" i="6"/>
  <c r="V29" i="6"/>
  <c r="L30" i="6"/>
  <c r="K30" i="6"/>
  <c r="H30" i="6"/>
  <c r="B144" i="6"/>
  <c r="B145" i="6" s="1"/>
  <c r="B146" i="6" s="1"/>
  <c r="B147" i="6" s="1"/>
  <c r="B148" i="6" s="1"/>
  <c r="B149" i="6" s="1"/>
  <c r="B150" i="6" s="1"/>
  <c r="H31" i="16"/>
  <c r="V30" i="16"/>
  <c r="L31" i="16"/>
  <c r="K31" i="16"/>
  <c r="AE31" i="16"/>
  <c r="J29" i="6"/>
  <c r="I29" i="6"/>
  <c r="G29" i="6"/>
  <c r="AV29" i="6" s="1"/>
  <c r="U28" i="6"/>
  <c r="AU31" i="3"/>
  <c r="B172" i="15"/>
  <c r="B173" i="15" s="1"/>
  <c r="B174" i="15" s="1"/>
  <c r="B175" i="15" s="1"/>
  <c r="B176" i="15" s="1"/>
  <c r="B177" i="15" s="1"/>
  <c r="B178" i="15" s="1"/>
  <c r="B193" i="14"/>
  <c r="B194" i="14" s="1"/>
  <c r="B195" i="14" s="1"/>
  <c r="B196" i="14" s="1"/>
  <c r="B197" i="14" s="1"/>
  <c r="B198" i="14" s="1"/>
  <c r="B199" i="14" s="1"/>
  <c r="AU30" i="11"/>
  <c r="AG32" i="14"/>
  <c r="V31" i="14"/>
  <c r="B28" i="3"/>
  <c r="J31" i="15"/>
  <c r="I31" i="15"/>
  <c r="U30" i="15"/>
  <c r="G31" i="15"/>
  <c r="V29" i="15"/>
  <c r="AU29" i="15" s="1"/>
  <c r="AE30" i="15"/>
  <c r="K30" i="15"/>
  <c r="H30" i="15"/>
  <c r="L30" i="15"/>
  <c r="AW31" i="14"/>
  <c r="H32" i="14"/>
  <c r="K32" i="14"/>
  <c r="L32" i="14"/>
  <c r="G32" i="14"/>
  <c r="U32" i="14" s="1"/>
  <c r="I32" i="14"/>
  <c r="J32" i="14"/>
  <c r="I32" i="11"/>
  <c r="J32" i="11"/>
  <c r="G32" i="11"/>
  <c r="G511" i="11" s="1"/>
  <c r="K31" i="11"/>
  <c r="L31" i="11"/>
  <c r="H31" i="11"/>
  <c r="AV30" i="11"/>
  <c r="AE29" i="11"/>
  <c r="V28" i="11"/>
  <c r="U30" i="11"/>
  <c r="M30" i="6"/>
  <c r="M30" i="15"/>
  <c r="M30" i="16"/>
  <c r="M30" i="3"/>
  <c r="AV30" i="3" s="1"/>
  <c r="U32" i="3"/>
  <c r="J33" i="3"/>
  <c r="G33" i="3"/>
  <c r="I33" i="3"/>
  <c r="V31" i="3"/>
  <c r="Q510" i="3" s="1"/>
  <c r="R510" i="3" s="1"/>
  <c r="L32" i="3"/>
  <c r="H32" i="3"/>
  <c r="AE32" i="3"/>
  <c r="K32" i="3"/>
  <c r="M32" i="13"/>
  <c r="AV31" i="13"/>
  <c r="K511" i="11" l="1"/>
  <c r="L511" i="11"/>
  <c r="B43" i="13"/>
  <c r="AU29" i="13"/>
  <c r="AV30" i="15"/>
  <c r="B158" i="16"/>
  <c r="B159" i="16" s="1"/>
  <c r="B160" i="16" s="1"/>
  <c r="B161" i="16" s="1"/>
  <c r="B162" i="16" s="1"/>
  <c r="B163" i="16" s="1"/>
  <c r="B164" i="16" s="1"/>
  <c r="H30" i="13"/>
  <c r="L30" i="13"/>
  <c r="K30" i="13"/>
  <c r="AE30" i="13"/>
  <c r="V29" i="13"/>
  <c r="J30" i="16"/>
  <c r="I30" i="16"/>
  <c r="U29" i="16"/>
  <c r="AU29" i="16" s="1"/>
  <c r="G30" i="16"/>
  <c r="AV30" i="16" s="1"/>
  <c r="G31" i="13"/>
  <c r="I31" i="13"/>
  <c r="U30" i="13"/>
  <c r="J31" i="13"/>
  <c r="H31" i="6"/>
  <c r="K31" i="6"/>
  <c r="AE31" i="6"/>
  <c r="V30" i="6"/>
  <c r="L31" i="6"/>
  <c r="B151" i="6"/>
  <c r="B152" i="6" s="1"/>
  <c r="B153" i="6" s="1"/>
  <c r="B154" i="6" s="1"/>
  <c r="B155" i="6" s="1"/>
  <c r="B156" i="6" s="1"/>
  <c r="B157" i="6" s="1"/>
  <c r="AU32" i="3"/>
  <c r="I30" i="6"/>
  <c r="U29" i="6"/>
  <c r="AU29" i="6" s="1"/>
  <c r="G30" i="6"/>
  <c r="AV30" i="6" s="1"/>
  <c r="J30" i="6"/>
  <c r="AU31" i="11"/>
  <c r="AW32" i="14"/>
  <c r="H32" i="16"/>
  <c r="K32" i="16"/>
  <c r="V31" i="16"/>
  <c r="AE32" i="16"/>
  <c r="L32" i="16"/>
  <c r="AE31" i="15"/>
  <c r="H31" i="15"/>
  <c r="K31" i="15"/>
  <c r="L31" i="15"/>
  <c r="V30" i="15"/>
  <c r="AU30" i="15" s="1"/>
  <c r="B200" i="14"/>
  <c r="B201" i="14" s="1"/>
  <c r="B202" i="14" s="1"/>
  <c r="B203" i="14" s="1"/>
  <c r="B204" i="14" s="1"/>
  <c r="B205" i="14" s="1"/>
  <c r="B206" i="14" s="1"/>
  <c r="G32" i="15"/>
  <c r="I32" i="15"/>
  <c r="J32" i="15"/>
  <c r="U31" i="15"/>
  <c r="B179" i="15"/>
  <c r="B180" i="15" s="1"/>
  <c r="B181" i="15" s="1"/>
  <c r="B182" i="15" s="1"/>
  <c r="B183" i="15" s="1"/>
  <c r="B184" i="15" s="1"/>
  <c r="B185" i="15" s="1"/>
  <c r="B29" i="3"/>
  <c r="AG33" i="14"/>
  <c r="V32" i="14"/>
  <c r="G33" i="14"/>
  <c r="U33" i="14" s="1"/>
  <c r="I33" i="14"/>
  <c r="J33" i="14"/>
  <c r="L33" i="14"/>
  <c r="H33" i="14"/>
  <c r="K33" i="14"/>
  <c r="K32" i="11"/>
  <c r="L32" i="11"/>
  <c r="H32" i="11"/>
  <c r="H511" i="11" s="1"/>
  <c r="I33" i="11"/>
  <c r="J33" i="11"/>
  <c r="G33" i="11"/>
  <c r="AV31" i="11"/>
  <c r="AE30" i="11"/>
  <c r="V29" i="11"/>
  <c r="U31" i="11"/>
  <c r="P510" i="11" s="1"/>
  <c r="M31" i="6"/>
  <c r="M31" i="15"/>
  <c r="AV31" i="15" s="1"/>
  <c r="M31" i="16"/>
  <c r="M31" i="3"/>
  <c r="AV31" i="3" s="1"/>
  <c r="L33" i="3"/>
  <c r="K33" i="3"/>
  <c r="AE33" i="3"/>
  <c r="H33" i="3"/>
  <c r="V32" i="3"/>
  <c r="G34" i="3"/>
  <c r="U33" i="3"/>
  <c r="I34" i="3"/>
  <c r="J34" i="3"/>
  <c r="M33" i="13"/>
  <c r="AV32" i="13"/>
  <c r="T511" i="11" l="1"/>
  <c r="N511" i="11"/>
  <c r="M511" i="11"/>
  <c r="B44" i="13"/>
  <c r="B165" i="16"/>
  <c r="B166" i="16" s="1"/>
  <c r="B167" i="16" s="1"/>
  <c r="B168" i="16" s="1"/>
  <c r="B169" i="16" s="1"/>
  <c r="B170" i="16" s="1"/>
  <c r="B171" i="16" s="1"/>
  <c r="AU30" i="13"/>
  <c r="AE31" i="13"/>
  <c r="V30" i="13"/>
  <c r="L31" i="13"/>
  <c r="K31" i="13"/>
  <c r="H31" i="13"/>
  <c r="J31" i="16"/>
  <c r="I31" i="16"/>
  <c r="U30" i="16"/>
  <c r="AU30" i="16" s="1"/>
  <c r="G31" i="16"/>
  <c r="U31" i="13"/>
  <c r="G32" i="13"/>
  <c r="I32" i="13"/>
  <c r="J32" i="13"/>
  <c r="AU32" i="11"/>
  <c r="AE32" i="6"/>
  <c r="L32" i="6"/>
  <c r="V31" i="6"/>
  <c r="H32" i="6"/>
  <c r="K32" i="6"/>
  <c r="B158" i="6"/>
  <c r="B159" i="6" s="1"/>
  <c r="B160" i="6" s="1"/>
  <c r="B161" i="6" s="1"/>
  <c r="B162" i="6" s="1"/>
  <c r="B163" i="6" s="1"/>
  <c r="B164" i="6" s="1"/>
  <c r="H33" i="16"/>
  <c r="L33" i="16"/>
  <c r="V32" i="16"/>
  <c r="AE33" i="16"/>
  <c r="K33" i="16"/>
  <c r="I31" i="6"/>
  <c r="G31" i="6"/>
  <c r="AV31" i="6" s="1"/>
  <c r="U30" i="6"/>
  <c r="AU30" i="6" s="1"/>
  <c r="J31" i="6"/>
  <c r="AW33" i="14"/>
  <c r="V33" i="14"/>
  <c r="AG34" i="14"/>
  <c r="B186" i="15"/>
  <c r="B187" i="15" s="1"/>
  <c r="B188" i="15" s="1"/>
  <c r="B189" i="15" s="1"/>
  <c r="B190" i="15" s="1"/>
  <c r="B191" i="15" s="1"/>
  <c r="B192" i="15" s="1"/>
  <c r="B207" i="14"/>
  <c r="B208" i="14" s="1"/>
  <c r="B209" i="14" s="1"/>
  <c r="B210" i="14" s="1"/>
  <c r="B211" i="14" s="1"/>
  <c r="B212" i="14" s="1"/>
  <c r="B213" i="14" s="1"/>
  <c r="B30" i="3"/>
  <c r="K32" i="15"/>
  <c r="H32" i="15"/>
  <c r="L32" i="15"/>
  <c r="V31" i="15"/>
  <c r="AE32" i="15"/>
  <c r="U32" i="15"/>
  <c r="I33" i="15"/>
  <c r="G33" i="15"/>
  <c r="J33" i="15"/>
  <c r="AU33" i="3"/>
  <c r="K34" i="14"/>
  <c r="L34" i="14"/>
  <c r="H34" i="14"/>
  <c r="I34" i="14"/>
  <c r="J34" i="14"/>
  <c r="G34" i="14"/>
  <c r="U34" i="14" s="1"/>
  <c r="H33" i="11"/>
  <c r="L33" i="11"/>
  <c r="K33" i="11"/>
  <c r="G34" i="11"/>
  <c r="I34" i="11"/>
  <c r="J34" i="11"/>
  <c r="AV32" i="11"/>
  <c r="AE31" i="11"/>
  <c r="V30" i="11"/>
  <c r="U32" i="11"/>
  <c r="M32" i="6"/>
  <c r="M32" i="15"/>
  <c r="AV32" i="15" s="1"/>
  <c r="M32" i="16"/>
  <c r="M32" i="3"/>
  <c r="AV32" i="3" s="1"/>
  <c r="U34" i="3"/>
  <c r="I35" i="3"/>
  <c r="G35" i="3"/>
  <c r="J35" i="3"/>
  <c r="H34" i="3"/>
  <c r="AE34" i="3"/>
  <c r="V33" i="3"/>
  <c r="L34" i="3"/>
  <c r="K34" i="3"/>
  <c r="M34" i="13"/>
  <c r="AV33" i="13"/>
  <c r="B45" i="13" l="1"/>
  <c r="AU31" i="13"/>
  <c r="B172" i="16"/>
  <c r="B173" i="16" s="1"/>
  <c r="B174" i="16" s="1"/>
  <c r="B175" i="16" s="1"/>
  <c r="B176" i="16" s="1"/>
  <c r="B177" i="16" s="1"/>
  <c r="B178" i="16" s="1"/>
  <c r="K32" i="13"/>
  <c r="V31" i="13"/>
  <c r="L32" i="13"/>
  <c r="H32" i="13"/>
  <c r="AE32" i="13"/>
  <c r="AU31" i="15"/>
  <c r="I33" i="13"/>
  <c r="G33" i="13"/>
  <c r="U32" i="13"/>
  <c r="J33" i="13"/>
  <c r="I32" i="16"/>
  <c r="U31" i="16"/>
  <c r="AU31" i="16" s="1"/>
  <c r="G32" i="16"/>
  <c r="AV32" i="16" s="1"/>
  <c r="J32" i="16"/>
  <c r="AV31" i="16"/>
  <c r="V32" i="6"/>
  <c r="H33" i="6"/>
  <c r="K33" i="6"/>
  <c r="AE33" i="6"/>
  <c r="L33" i="6"/>
  <c r="B165" i="6"/>
  <c r="B166" i="6" s="1"/>
  <c r="B167" i="6" s="1"/>
  <c r="B168" i="6" s="1"/>
  <c r="B169" i="6" s="1"/>
  <c r="B170" i="6" s="1"/>
  <c r="B171" i="6" s="1"/>
  <c r="AU34" i="3"/>
  <c r="V33" i="16"/>
  <c r="L34" i="16"/>
  <c r="K34" i="16"/>
  <c r="AE34" i="16"/>
  <c r="H34" i="16"/>
  <c r="I32" i="6"/>
  <c r="J32" i="6"/>
  <c r="G32" i="6"/>
  <c r="AV32" i="6" s="1"/>
  <c r="U31" i="6"/>
  <c r="H33" i="15"/>
  <c r="AE33" i="15"/>
  <c r="L33" i="15"/>
  <c r="V32" i="15"/>
  <c r="AU32" i="15" s="1"/>
  <c r="K33" i="15"/>
  <c r="AG35" i="14"/>
  <c r="V34" i="14"/>
  <c r="AU33" i="11"/>
  <c r="AW34" i="14"/>
  <c r="B193" i="15"/>
  <c r="B194" i="15" s="1"/>
  <c r="B195" i="15" s="1"/>
  <c r="B196" i="15" s="1"/>
  <c r="B197" i="15" s="1"/>
  <c r="B198" i="15" s="1"/>
  <c r="B199" i="15" s="1"/>
  <c r="I34" i="15"/>
  <c r="G34" i="15"/>
  <c r="J34" i="15"/>
  <c r="U33" i="15"/>
  <c r="B31" i="3"/>
  <c r="B214" i="14"/>
  <c r="B215" i="14" s="1"/>
  <c r="B216" i="14" s="1"/>
  <c r="B217" i="14" s="1"/>
  <c r="B218" i="14" s="1"/>
  <c r="B219" i="14" s="1"/>
  <c r="B220" i="14" s="1"/>
  <c r="G35" i="14"/>
  <c r="U35" i="14" s="1"/>
  <c r="I35" i="14"/>
  <c r="J35" i="14"/>
  <c r="H35" i="14"/>
  <c r="K35" i="14"/>
  <c r="L35" i="14"/>
  <c r="J35" i="11"/>
  <c r="G35" i="11"/>
  <c r="I35" i="11"/>
  <c r="H34" i="11"/>
  <c r="L34" i="11"/>
  <c r="K34" i="11"/>
  <c r="AV33" i="11"/>
  <c r="U33" i="11"/>
  <c r="AE32" i="11"/>
  <c r="V31" i="11"/>
  <c r="Q510" i="11" s="1"/>
  <c r="R510" i="11" s="1"/>
  <c r="M33" i="6"/>
  <c r="M33" i="15"/>
  <c r="AV33" i="15" s="1"/>
  <c r="M33" i="16"/>
  <c r="M33" i="3"/>
  <c r="AV33" i="3" s="1"/>
  <c r="H35" i="3"/>
  <c r="K35" i="3"/>
  <c r="V34" i="3"/>
  <c r="L35" i="3"/>
  <c r="AE35" i="3"/>
  <c r="J36" i="3"/>
  <c r="G36" i="3"/>
  <c r="U35" i="3"/>
  <c r="I36" i="3"/>
  <c r="M35" i="13"/>
  <c r="AV34" i="13"/>
  <c r="B46" i="13" l="1"/>
  <c r="B179" i="16"/>
  <c r="B180" i="16" s="1"/>
  <c r="B181" i="16" s="1"/>
  <c r="B182" i="16" s="1"/>
  <c r="B183" i="16" s="1"/>
  <c r="B184" i="16" s="1"/>
  <c r="B185" i="16" s="1"/>
  <c r="AE33" i="13"/>
  <c r="L33" i="13"/>
  <c r="H33" i="13"/>
  <c r="K33" i="13"/>
  <c r="AU33" i="13" s="1"/>
  <c r="V32" i="13"/>
  <c r="AU32" i="13"/>
  <c r="AU31" i="6"/>
  <c r="I34" i="13"/>
  <c r="J34" i="13"/>
  <c r="U33" i="13"/>
  <c r="G34" i="13"/>
  <c r="J33" i="16"/>
  <c r="I33" i="16"/>
  <c r="G33" i="16"/>
  <c r="U32" i="16"/>
  <c r="AU32" i="16" s="1"/>
  <c r="K34" i="6"/>
  <c r="H34" i="6"/>
  <c r="V33" i="6"/>
  <c r="AE34" i="6"/>
  <c r="L34" i="6"/>
  <c r="B172" i="6"/>
  <c r="B173" i="6" s="1"/>
  <c r="B174" i="6" s="1"/>
  <c r="B175" i="6" s="1"/>
  <c r="B176" i="6" s="1"/>
  <c r="B177" i="6" s="1"/>
  <c r="B178" i="6" s="1"/>
  <c r="J33" i="6"/>
  <c r="I33" i="6"/>
  <c r="U32" i="6"/>
  <c r="AU32" i="6" s="1"/>
  <c r="G33" i="6"/>
  <c r="AV33" i="6" s="1"/>
  <c r="AE35" i="16"/>
  <c r="V34" i="16"/>
  <c r="L35" i="16"/>
  <c r="H35" i="16"/>
  <c r="K35" i="16"/>
  <c r="AW35" i="14"/>
  <c r="AU35" i="3"/>
  <c r="B221" i="14"/>
  <c r="B222" i="14" s="1"/>
  <c r="B223" i="14" s="1"/>
  <c r="B224" i="14" s="1"/>
  <c r="B225" i="14" s="1"/>
  <c r="B226" i="14" s="1"/>
  <c r="B227" i="14" s="1"/>
  <c r="B200" i="15"/>
  <c r="B201" i="15" s="1"/>
  <c r="B202" i="15" s="1"/>
  <c r="B203" i="15" s="1"/>
  <c r="B204" i="15" s="1"/>
  <c r="B205" i="15" s="1"/>
  <c r="B206" i="15" s="1"/>
  <c r="H34" i="15"/>
  <c r="AE34" i="15"/>
  <c r="K34" i="15"/>
  <c r="L34" i="15"/>
  <c r="V33" i="15"/>
  <c r="AU33" i="15" s="1"/>
  <c r="B32" i="3"/>
  <c r="B510" i="3"/>
  <c r="G35" i="15"/>
  <c r="J35" i="15"/>
  <c r="U34" i="15"/>
  <c r="I35" i="15"/>
  <c r="AU34" i="11"/>
  <c r="AG36" i="14"/>
  <c r="V35" i="14"/>
  <c r="K36" i="14"/>
  <c r="L36" i="14"/>
  <c r="H36" i="14"/>
  <c r="I36" i="14"/>
  <c r="G36" i="14"/>
  <c r="U36" i="14" s="1"/>
  <c r="J36" i="14"/>
  <c r="K35" i="11"/>
  <c r="H35" i="11"/>
  <c r="L35" i="11"/>
  <c r="I36" i="11"/>
  <c r="J36" i="11"/>
  <c r="G36" i="11"/>
  <c r="AV34" i="11"/>
  <c r="U34" i="11"/>
  <c r="AE33" i="11"/>
  <c r="V32" i="11"/>
  <c r="M34" i="6"/>
  <c r="M34" i="15"/>
  <c r="AV34" i="15" s="1"/>
  <c r="M34" i="16"/>
  <c r="M34" i="3"/>
  <c r="AV34" i="3" s="1"/>
  <c r="J37" i="3"/>
  <c r="G37" i="3"/>
  <c r="U36" i="3"/>
  <c r="I37" i="3"/>
  <c r="L36" i="3"/>
  <c r="H36" i="3"/>
  <c r="K36" i="3"/>
  <c r="AE36" i="3"/>
  <c r="V35" i="3"/>
  <c r="M36" i="13"/>
  <c r="AV35" i="13"/>
  <c r="G510" i="3" l="1"/>
  <c r="H510" i="3"/>
  <c r="T510" i="3" s="1"/>
  <c r="B47" i="13"/>
  <c r="B186" i="16"/>
  <c r="B187" i="16" s="1"/>
  <c r="B188" i="16" s="1"/>
  <c r="B189" i="16" s="1"/>
  <c r="B190" i="16" s="1"/>
  <c r="B191" i="16" s="1"/>
  <c r="B192" i="16" s="1"/>
  <c r="K34" i="13"/>
  <c r="L34" i="13"/>
  <c r="H34" i="13"/>
  <c r="V33" i="13"/>
  <c r="AE34" i="13"/>
  <c r="J35" i="13"/>
  <c r="G35" i="13"/>
  <c r="I35" i="13"/>
  <c r="U34" i="13"/>
  <c r="I34" i="16"/>
  <c r="G34" i="16"/>
  <c r="U33" i="16"/>
  <c r="AU33" i="16" s="1"/>
  <c r="J34" i="16"/>
  <c r="AV33" i="16"/>
  <c r="V34" i="6"/>
  <c r="AE35" i="6"/>
  <c r="K35" i="6"/>
  <c r="L35" i="6"/>
  <c r="H35" i="6"/>
  <c r="B179" i="6"/>
  <c r="B180" i="6" s="1"/>
  <c r="B181" i="6" s="1"/>
  <c r="B182" i="6" s="1"/>
  <c r="B183" i="6" s="1"/>
  <c r="B184" i="6" s="1"/>
  <c r="B185" i="6" s="1"/>
  <c r="I34" i="6"/>
  <c r="G34" i="6"/>
  <c r="AV34" i="6" s="1"/>
  <c r="U33" i="6"/>
  <c r="AU33" i="6" s="1"/>
  <c r="J34" i="6"/>
  <c r="AU36" i="3"/>
  <c r="V35" i="16"/>
  <c r="L36" i="16"/>
  <c r="H36" i="16"/>
  <c r="AE36" i="16"/>
  <c r="K36" i="16"/>
  <c r="AW36" i="14"/>
  <c r="I36" i="15"/>
  <c r="G36" i="15"/>
  <c r="J36" i="15"/>
  <c r="U35" i="15"/>
  <c r="V36" i="14"/>
  <c r="AG37" i="14"/>
  <c r="AU35" i="11"/>
  <c r="B33" i="3"/>
  <c r="B228" i="14"/>
  <c r="B229" i="14" s="1"/>
  <c r="B230" i="14" s="1"/>
  <c r="B231" i="14" s="1"/>
  <c r="B232" i="14" s="1"/>
  <c r="B233" i="14" s="1"/>
  <c r="B234" i="14" s="1"/>
  <c r="K35" i="15"/>
  <c r="V34" i="15"/>
  <c r="AU34" i="15" s="1"/>
  <c r="AE35" i="15"/>
  <c r="L35" i="15"/>
  <c r="H35" i="15"/>
  <c r="B207" i="15"/>
  <c r="B208" i="15" s="1"/>
  <c r="B209" i="15" s="1"/>
  <c r="B210" i="15" s="1"/>
  <c r="B211" i="15" s="1"/>
  <c r="B212" i="15" s="1"/>
  <c r="B213" i="15" s="1"/>
  <c r="I37" i="14"/>
  <c r="J37" i="14"/>
  <c r="G37" i="14"/>
  <c r="U37" i="14" s="1"/>
  <c r="H37" i="14"/>
  <c r="K37" i="14"/>
  <c r="L37" i="14"/>
  <c r="G37" i="11"/>
  <c r="I37" i="11"/>
  <c r="J37" i="11"/>
  <c r="H36" i="11"/>
  <c r="K36" i="11"/>
  <c r="L36" i="11"/>
  <c r="AV35" i="11"/>
  <c r="AE34" i="11"/>
  <c r="V33" i="11"/>
  <c r="U35" i="11"/>
  <c r="M35" i="6"/>
  <c r="M35" i="15"/>
  <c r="M35" i="16"/>
  <c r="M35" i="3"/>
  <c r="AV35" i="3" s="1"/>
  <c r="K37" i="3"/>
  <c r="H37" i="3"/>
  <c r="V36" i="3"/>
  <c r="AE37" i="3"/>
  <c r="L37" i="3"/>
  <c r="G38" i="3"/>
  <c r="J38" i="3"/>
  <c r="I38" i="3"/>
  <c r="U37" i="3"/>
  <c r="M37" i="13"/>
  <c r="AV36" i="13"/>
  <c r="M510" i="3" l="1"/>
  <c r="N510" i="3"/>
  <c r="K510" i="3"/>
  <c r="L510" i="3"/>
  <c r="B48" i="13"/>
  <c r="AV35" i="15"/>
  <c r="B193" i="16"/>
  <c r="B194" i="16" s="1"/>
  <c r="B195" i="16" s="1"/>
  <c r="B196" i="16" s="1"/>
  <c r="B197" i="16" s="1"/>
  <c r="B198" i="16" s="1"/>
  <c r="B199" i="16" s="1"/>
  <c r="V34" i="13"/>
  <c r="K35" i="13"/>
  <c r="AE35" i="13"/>
  <c r="H35" i="13"/>
  <c r="L35" i="13"/>
  <c r="AU34" i="13"/>
  <c r="G35" i="16"/>
  <c r="AV35" i="16" s="1"/>
  <c r="U34" i="16"/>
  <c r="AU34" i="16" s="1"/>
  <c r="J35" i="16"/>
  <c r="I35" i="16"/>
  <c r="AV34" i="16"/>
  <c r="I36" i="13"/>
  <c r="G36" i="13"/>
  <c r="U35" i="13"/>
  <c r="J36" i="13"/>
  <c r="V35" i="6"/>
  <c r="H36" i="6"/>
  <c r="AE36" i="6"/>
  <c r="K36" i="6"/>
  <c r="L36" i="6"/>
  <c r="B186" i="6"/>
  <c r="B187" i="6" s="1"/>
  <c r="B188" i="6" s="1"/>
  <c r="B189" i="6" s="1"/>
  <c r="B190" i="6" s="1"/>
  <c r="B191" i="6" s="1"/>
  <c r="B192" i="6" s="1"/>
  <c r="K37" i="16"/>
  <c r="V36" i="16"/>
  <c r="H37" i="16"/>
  <c r="AE37" i="16"/>
  <c r="L37" i="16"/>
  <c r="AU37" i="3"/>
  <c r="G35" i="6"/>
  <c r="AV35" i="6" s="1"/>
  <c r="U34" i="6"/>
  <c r="AU34" i="6" s="1"/>
  <c r="J35" i="6"/>
  <c r="I35" i="6"/>
  <c r="B214" i="15"/>
  <c r="B215" i="15" s="1"/>
  <c r="B216" i="15" s="1"/>
  <c r="B217" i="15" s="1"/>
  <c r="B218" i="15" s="1"/>
  <c r="B219" i="15" s="1"/>
  <c r="B220" i="15" s="1"/>
  <c r="AW37" i="14"/>
  <c r="AU36" i="11"/>
  <c r="B235" i="14"/>
  <c r="B236" i="14" s="1"/>
  <c r="B237" i="14" s="1"/>
  <c r="B238" i="14" s="1"/>
  <c r="B239" i="14" s="1"/>
  <c r="B240" i="14" s="1"/>
  <c r="B241" i="14" s="1"/>
  <c r="AE36" i="15"/>
  <c r="L36" i="15"/>
  <c r="K36" i="15"/>
  <c r="H36" i="15"/>
  <c r="V35" i="15"/>
  <c r="AU35" i="15" s="1"/>
  <c r="V37" i="14"/>
  <c r="AG38" i="14"/>
  <c r="B34" i="3"/>
  <c r="G37" i="15"/>
  <c r="J37" i="15"/>
  <c r="U36" i="15"/>
  <c r="I37" i="15"/>
  <c r="H38" i="14"/>
  <c r="L38" i="14"/>
  <c r="K38" i="14"/>
  <c r="G38" i="14"/>
  <c r="U38" i="14" s="1"/>
  <c r="I38" i="14"/>
  <c r="J38" i="14"/>
  <c r="L37" i="11"/>
  <c r="H37" i="11"/>
  <c r="K37" i="11"/>
  <c r="G38" i="11"/>
  <c r="I38" i="11"/>
  <c r="J38" i="11"/>
  <c r="AV36" i="11"/>
  <c r="U36" i="11"/>
  <c r="V34" i="11"/>
  <c r="AE35" i="11"/>
  <c r="M36" i="6"/>
  <c r="M36" i="15"/>
  <c r="M36" i="16"/>
  <c r="M36" i="3"/>
  <c r="AV36" i="3" s="1"/>
  <c r="G39" i="3"/>
  <c r="U38" i="3"/>
  <c r="P511" i="3" s="1"/>
  <c r="I39" i="3"/>
  <c r="J39" i="3"/>
  <c r="K38" i="3"/>
  <c r="H38" i="3"/>
  <c r="AE38" i="3"/>
  <c r="V37" i="3"/>
  <c r="L38" i="3"/>
  <c r="M38" i="13"/>
  <c r="AV37" i="13"/>
  <c r="B49" i="13" l="1"/>
  <c r="AV36" i="15"/>
  <c r="B200" i="16"/>
  <c r="B201" i="16" s="1"/>
  <c r="B202" i="16" s="1"/>
  <c r="B203" i="16" s="1"/>
  <c r="B204" i="16" s="1"/>
  <c r="B205" i="16" s="1"/>
  <c r="B206" i="16" s="1"/>
  <c r="V35" i="13"/>
  <c r="L36" i="13"/>
  <c r="AE36" i="13"/>
  <c r="H36" i="13"/>
  <c r="K36" i="13"/>
  <c r="AU35" i="13"/>
  <c r="G37" i="13"/>
  <c r="U36" i="13"/>
  <c r="J37" i="13"/>
  <c r="I37" i="13"/>
  <c r="U35" i="16"/>
  <c r="AU35" i="16" s="1"/>
  <c r="G36" i="16"/>
  <c r="AV36" i="16" s="1"/>
  <c r="I36" i="16"/>
  <c r="J36" i="16"/>
  <c r="L37" i="6"/>
  <c r="H37" i="6"/>
  <c r="AE37" i="6"/>
  <c r="V36" i="6"/>
  <c r="K37" i="6"/>
  <c r="B193" i="6"/>
  <c r="B194" i="6" s="1"/>
  <c r="B195" i="6" s="1"/>
  <c r="B196" i="6" s="1"/>
  <c r="B197" i="6" s="1"/>
  <c r="B198" i="6" s="1"/>
  <c r="B199" i="6" s="1"/>
  <c r="J36" i="6"/>
  <c r="I36" i="6"/>
  <c r="G36" i="6"/>
  <c r="AV36" i="6" s="1"/>
  <c r="U35" i="6"/>
  <c r="AU35" i="6" s="1"/>
  <c r="H38" i="16"/>
  <c r="V37" i="16"/>
  <c r="L38" i="16"/>
  <c r="AE38" i="16"/>
  <c r="K38" i="16"/>
  <c r="AU38" i="3"/>
  <c r="AW38" i="14"/>
  <c r="B242" i="14"/>
  <c r="B243" i="14" s="1"/>
  <c r="B244" i="14" s="1"/>
  <c r="B245" i="14" s="1"/>
  <c r="B246" i="14" s="1"/>
  <c r="B247" i="14" s="1"/>
  <c r="B248" i="14" s="1"/>
  <c r="AU37" i="11"/>
  <c r="V38" i="14"/>
  <c r="AG39" i="14"/>
  <c r="B221" i="15"/>
  <c r="B222" i="15" s="1"/>
  <c r="B223" i="15" s="1"/>
  <c r="B224" i="15" s="1"/>
  <c r="B225" i="15" s="1"/>
  <c r="B226" i="15" s="1"/>
  <c r="B227" i="15" s="1"/>
  <c r="AE37" i="15"/>
  <c r="H37" i="15"/>
  <c r="K37" i="15"/>
  <c r="L37" i="15"/>
  <c r="V36" i="15"/>
  <c r="AU36" i="15" s="1"/>
  <c r="U37" i="15"/>
  <c r="G38" i="15"/>
  <c r="J38" i="15"/>
  <c r="I38" i="15"/>
  <c r="B35" i="3"/>
  <c r="J39" i="14"/>
  <c r="G39" i="14"/>
  <c r="U39" i="14" s="1"/>
  <c r="I39" i="14"/>
  <c r="K39" i="14"/>
  <c r="L39" i="14"/>
  <c r="H39" i="14"/>
  <c r="J39" i="11"/>
  <c r="I39" i="11"/>
  <c r="G39" i="11"/>
  <c r="G512" i="11" s="1"/>
  <c r="K38" i="11"/>
  <c r="L38" i="11"/>
  <c r="H38" i="11"/>
  <c r="AV37" i="11"/>
  <c r="AE36" i="11"/>
  <c r="V35" i="11"/>
  <c r="U37" i="11"/>
  <c r="M37" i="6"/>
  <c r="M37" i="15"/>
  <c r="M37" i="16"/>
  <c r="M37" i="3"/>
  <c r="AV37" i="3" s="1"/>
  <c r="V38" i="3"/>
  <c r="Q511" i="3" s="1"/>
  <c r="R511" i="3" s="1"/>
  <c r="AE39" i="3"/>
  <c r="H39" i="3"/>
  <c r="K39" i="3"/>
  <c r="L39" i="3"/>
  <c r="G40" i="3"/>
  <c r="U39" i="3"/>
  <c r="I40" i="3"/>
  <c r="J40" i="3"/>
  <c r="AV38" i="11"/>
  <c r="M39" i="13"/>
  <c r="AV38" i="13"/>
  <c r="L512" i="11" l="1"/>
  <c r="K512" i="11"/>
  <c r="B50" i="13"/>
  <c r="AU36" i="13"/>
  <c r="AV37" i="15"/>
  <c r="B207" i="16"/>
  <c r="B208" i="16" s="1"/>
  <c r="B209" i="16" s="1"/>
  <c r="B210" i="16" s="1"/>
  <c r="B211" i="16" s="1"/>
  <c r="B212" i="16" s="1"/>
  <c r="B213" i="16" s="1"/>
  <c r="H37" i="13"/>
  <c r="V36" i="13"/>
  <c r="AE37" i="13"/>
  <c r="L37" i="13"/>
  <c r="K37" i="13"/>
  <c r="J37" i="16"/>
  <c r="I37" i="16"/>
  <c r="U36" i="16"/>
  <c r="AU36" i="16" s="1"/>
  <c r="G37" i="16"/>
  <c r="G38" i="13"/>
  <c r="J38" i="13"/>
  <c r="U37" i="13"/>
  <c r="I38" i="13"/>
  <c r="K38" i="6"/>
  <c r="H38" i="6"/>
  <c r="L38" i="6"/>
  <c r="AE38" i="6"/>
  <c r="V37" i="6"/>
  <c r="B200" i="6"/>
  <c r="B201" i="6" s="1"/>
  <c r="B202" i="6" s="1"/>
  <c r="B203" i="6" s="1"/>
  <c r="B204" i="6" s="1"/>
  <c r="B205" i="6" s="1"/>
  <c r="B206" i="6" s="1"/>
  <c r="L39" i="16"/>
  <c r="V38" i="16"/>
  <c r="H39" i="16"/>
  <c r="K39" i="16"/>
  <c r="AE39" i="16"/>
  <c r="J37" i="6"/>
  <c r="U36" i="6"/>
  <c r="AU36" i="6" s="1"/>
  <c r="I37" i="6"/>
  <c r="G37" i="6"/>
  <c r="AV37" i="6" s="1"/>
  <c r="AW39" i="14"/>
  <c r="B228" i="15"/>
  <c r="B229" i="15" s="1"/>
  <c r="B230" i="15" s="1"/>
  <c r="B231" i="15" s="1"/>
  <c r="B232" i="15" s="1"/>
  <c r="B233" i="15" s="1"/>
  <c r="B234" i="15" s="1"/>
  <c r="B249" i="14"/>
  <c r="B250" i="14" s="1"/>
  <c r="B251" i="14" s="1"/>
  <c r="B252" i="14" s="1"/>
  <c r="B253" i="14" s="1"/>
  <c r="B254" i="14" s="1"/>
  <c r="B255" i="14" s="1"/>
  <c r="U38" i="15"/>
  <c r="J39" i="15"/>
  <c r="G39" i="15"/>
  <c r="I39" i="15"/>
  <c r="K38" i="15"/>
  <c r="H38" i="15"/>
  <c r="L38" i="15"/>
  <c r="AE38" i="15"/>
  <c r="V37" i="15"/>
  <c r="AU37" i="15" s="1"/>
  <c r="AU39" i="3"/>
  <c r="AU38" i="11"/>
  <c r="V39" i="14"/>
  <c r="AG40" i="14"/>
  <c r="B36" i="3"/>
  <c r="H40" i="14"/>
  <c r="K40" i="14"/>
  <c r="L40" i="14"/>
  <c r="G40" i="14"/>
  <c r="U40" i="14" s="1"/>
  <c r="I40" i="14"/>
  <c r="J40" i="14"/>
  <c r="I40" i="11"/>
  <c r="J40" i="11"/>
  <c r="G40" i="11"/>
  <c r="K39" i="11"/>
  <c r="L39" i="11"/>
  <c r="H39" i="11"/>
  <c r="H512" i="11" s="1"/>
  <c r="V36" i="11"/>
  <c r="AE37" i="11"/>
  <c r="U38" i="11"/>
  <c r="P511" i="11" s="1"/>
  <c r="M38" i="6"/>
  <c r="M38" i="15"/>
  <c r="AV38" i="15" s="1"/>
  <c r="M38" i="16"/>
  <c r="M38" i="3"/>
  <c r="AV38" i="3" s="1"/>
  <c r="I41" i="3"/>
  <c r="J41" i="3"/>
  <c r="U40" i="3"/>
  <c r="G41" i="3"/>
  <c r="AE40" i="3"/>
  <c r="K40" i="3"/>
  <c r="H40" i="3"/>
  <c r="L40" i="3"/>
  <c r="V39" i="3"/>
  <c r="AV39" i="11"/>
  <c r="M40" i="13"/>
  <c r="AV39" i="13"/>
  <c r="T512" i="11" l="1"/>
  <c r="M512" i="11"/>
  <c r="N512" i="11"/>
  <c r="B51" i="13"/>
  <c r="B214" i="16"/>
  <c r="B215" i="16" s="1"/>
  <c r="B216" i="16" s="1"/>
  <c r="B217" i="16" s="1"/>
  <c r="B218" i="16" s="1"/>
  <c r="B219" i="16" s="1"/>
  <c r="B220" i="16" s="1"/>
  <c r="AU37" i="13"/>
  <c r="K38" i="13"/>
  <c r="L38" i="13"/>
  <c r="AE38" i="13"/>
  <c r="H38" i="13"/>
  <c r="V37" i="13"/>
  <c r="J38" i="16"/>
  <c r="I38" i="16"/>
  <c r="U37" i="16"/>
  <c r="AU37" i="16" s="1"/>
  <c r="G38" i="16"/>
  <c r="AV38" i="16" s="1"/>
  <c r="G39" i="13"/>
  <c r="U38" i="13"/>
  <c r="I39" i="13"/>
  <c r="J39" i="13"/>
  <c r="AV37" i="16"/>
  <c r="H39" i="6"/>
  <c r="AE39" i="6"/>
  <c r="L39" i="6"/>
  <c r="K39" i="6"/>
  <c r="V38" i="6"/>
  <c r="B207" i="6"/>
  <c r="B208" i="6" s="1"/>
  <c r="B209" i="6" s="1"/>
  <c r="B210" i="6" s="1"/>
  <c r="B211" i="6" s="1"/>
  <c r="B212" i="6" s="1"/>
  <c r="B213" i="6" s="1"/>
  <c r="AU40" i="3"/>
  <c r="K40" i="16"/>
  <c r="AE40" i="16"/>
  <c r="H40" i="16"/>
  <c r="L40" i="16"/>
  <c r="V39" i="16"/>
  <c r="I38" i="6"/>
  <c r="U37" i="6"/>
  <c r="AU37" i="6" s="1"/>
  <c r="G38" i="6"/>
  <c r="AV38" i="6" s="1"/>
  <c r="J38" i="6"/>
  <c r="B37" i="3"/>
  <c r="B256" i="14"/>
  <c r="B257" i="14" s="1"/>
  <c r="B258" i="14" s="1"/>
  <c r="B259" i="14" s="1"/>
  <c r="B260" i="14" s="1"/>
  <c r="B261" i="14" s="1"/>
  <c r="B262" i="14" s="1"/>
  <c r="AU39" i="11"/>
  <c r="AW40" i="14"/>
  <c r="AE39" i="15"/>
  <c r="H39" i="15"/>
  <c r="L39" i="15"/>
  <c r="V38" i="15"/>
  <c r="K39" i="15"/>
  <c r="B235" i="15"/>
  <c r="B236" i="15" s="1"/>
  <c r="B237" i="15" s="1"/>
  <c r="B238" i="15" s="1"/>
  <c r="B239" i="15" s="1"/>
  <c r="B240" i="15" s="1"/>
  <c r="B241" i="15" s="1"/>
  <c r="AG41" i="14"/>
  <c r="V40" i="14"/>
  <c r="J40" i="15"/>
  <c r="U39" i="15"/>
  <c r="G40" i="15"/>
  <c r="I40" i="15"/>
  <c r="G41" i="14"/>
  <c r="U41" i="14" s="1"/>
  <c r="I41" i="14"/>
  <c r="J41" i="14"/>
  <c r="L41" i="14"/>
  <c r="H41" i="14"/>
  <c r="K41" i="14"/>
  <c r="K40" i="11"/>
  <c r="L40" i="11"/>
  <c r="H40" i="11"/>
  <c r="I41" i="11"/>
  <c r="J41" i="11"/>
  <c r="G41" i="11"/>
  <c r="V37" i="11"/>
  <c r="AE38" i="11"/>
  <c r="U39" i="11"/>
  <c r="M39" i="6"/>
  <c r="M39" i="15"/>
  <c r="M39" i="16"/>
  <c r="M39" i="3"/>
  <c r="AV39" i="3" s="1"/>
  <c r="K41" i="3"/>
  <c r="AE41" i="3"/>
  <c r="L41" i="3"/>
  <c r="V40" i="3"/>
  <c r="H41" i="3"/>
  <c r="J42" i="3"/>
  <c r="G42" i="3"/>
  <c r="U41" i="3"/>
  <c r="I42" i="3"/>
  <c r="AV40" i="11"/>
  <c r="M41" i="13"/>
  <c r="AV40" i="13"/>
  <c r="B52" i="13" l="1"/>
  <c r="AV39" i="15"/>
  <c r="AU38" i="13"/>
  <c r="B221" i="16"/>
  <c r="B222" i="16" s="1"/>
  <c r="B223" i="16" s="1"/>
  <c r="B224" i="16" s="1"/>
  <c r="B225" i="16" s="1"/>
  <c r="B226" i="16" s="1"/>
  <c r="B227" i="16" s="1"/>
  <c r="K39" i="13"/>
  <c r="V38" i="13"/>
  <c r="AE39" i="13"/>
  <c r="H39" i="13"/>
  <c r="L39" i="13"/>
  <c r="AU38" i="15"/>
  <c r="G39" i="16"/>
  <c r="AV39" i="16" s="1"/>
  <c r="I39" i="16"/>
  <c r="U38" i="16"/>
  <c r="J39" i="16"/>
  <c r="J40" i="13"/>
  <c r="G40" i="13"/>
  <c r="I40" i="13"/>
  <c r="U39" i="13"/>
  <c r="H40" i="6"/>
  <c r="V39" i="6"/>
  <c r="AE40" i="6"/>
  <c r="K40" i="6"/>
  <c r="L40" i="6"/>
  <c r="B214" i="6"/>
  <c r="B215" i="6" s="1"/>
  <c r="B216" i="6" s="1"/>
  <c r="B217" i="6" s="1"/>
  <c r="B218" i="6" s="1"/>
  <c r="B219" i="6" s="1"/>
  <c r="B220" i="6" s="1"/>
  <c r="U38" i="6"/>
  <c r="J39" i="6"/>
  <c r="G39" i="6"/>
  <c r="AV39" i="6" s="1"/>
  <c r="I39" i="6"/>
  <c r="V40" i="16"/>
  <c r="H41" i="16"/>
  <c r="L41" i="16"/>
  <c r="AE41" i="16"/>
  <c r="K41" i="16"/>
  <c r="B263" i="14"/>
  <c r="B264" i="14" s="1"/>
  <c r="B265" i="14" s="1"/>
  <c r="B266" i="14" s="1"/>
  <c r="B267" i="14" s="1"/>
  <c r="B268" i="14" s="1"/>
  <c r="B269" i="14" s="1"/>
  <c r="L40" i="15"/>
  <c r="V39" i="15"/>
  <c r="AU39" i="15" s="1"/>
  <c r="H40" i="15"/>
  <c r="AE40" i="15"/>
  <c r="K40" i="15"/>
  <c r="AU40" i="11"/>
  <c r="J41" i="15"/>
  <c r="G41" i="15"/>
  <c r="I41" i="15"/>
  <c r="U40" i="15"/>
  <c r="AU41" i="3"/>
  <c r="AW41" i="14"/>
  <c r="B38" i="3"/>
  <c r="AG42" i="14"/>
  <c r="V41" i="14"/>
  <c r="B242" i="15"/>
  <c r="B243" i="15" s="1"/>
  <c r="B244" i="15" s="1"/>
  <c r="B245" i="15" s="1"/>
  <c r="B246" i="15" s="1"/>
  <c r="B247" i="15" s="1"/>
  <c r="B248" i="15" s="1"/>
  <c r="K42" i="14"/>
  <c r="L42" i="14"/>
  <c r="H42" i="14"/>
  <c r="I42" i="14"/>
  <c r="G42" i="14"/>
  <c r="U42" i="14" s="1"/>
  <c r="J42" i="14"/>
  <c r="H41" i="11"/>
  <c r="K41" i="11"/>
  <c r="L41" i="11"/>
  <c r="G42" i="11"/>
  <c r="I42" i="11"/>
  <c r="J42" i="11"/>
  <c r="U40" i="11"/>
  <c r="AE39" i="11"/>
  <c r="V38" i="11"/>
  <c r="Q511" i="11" s="1"/>
  <c r="R511" i="11" s="1"/>
  <c r="M40" i="6"/>
  <c r="M40" i="15"/>
  <c r="M40" i="16"/>
  <c r="M40" i="3"/>
  <c r="AV40" i="3" s="1"/>
  <c r="I43" i="3"/>
  <c r="U42" i="3"/>
  <c r="J43" i="3"/>
  <c r="G43" i="3"/>
  <c r="K42" i="3"/>
  <c r="H42" i="3"/>
  <c r="V41" i="3"/>
  <c r="L42" i="3"/>
  <c r="AE42" i="3"/>
  <c r="AV41" i="11"/>
  <c r="M42" i="13"/>
  <c r="AV41" i="13"/>
  <c r="B53" i="13" l="1"/>
  <c r="AV40" i="15"/>
  <c r="B228" i="16"/>
  <c r="B229" i="16" s="1"/>
  <c r="B230" i="16" s="1"/>
  <c r="B231" i="16" s="1"/>
  <c r="B232" i="16" s="1"/>
  <c r="B233" i="16" s="1"/>
  <c r="B234" i="16" s="1"/>
  <c r="AE40" i="13"/>
  <c r="H40" i="13"/>
  <c r="L40" i="13"/>
  <c r="V39" i="13"/>
  <c r="K40" i="13"/>
  <c r="AU39" i="13"/>
  <c r="AU38" i="6"/>
  <c r="AU38" i="16"/>
  <c r="G41" i="13"/>
  <c r="J41" i="13"/>
  <c r="I41" i="13"/>
  <c r="U40" i="13"/>
  <c r="U39" i="16"/>
  <c r="AU39" i="16" s="1"/>
  <c r="J40" i="16"/>
  <c r="G40" i="16"/>
  <c r="AV40" i="16" s="1"/>
  <c r="I40" i="16"/>
  <c r="K41" i="6"/>
  <c r="H41" i="6"/>
  <c r="L41" i="6"/>
  <c r="AE41" i="6"/>
  <c r="V40" i="6"/>
  <c r="AW42" i="14"/>
  <c r="AU42" i="3"/>
  <c r="B221" i="6"/>
  <c r="B222" i="6" s="1"/>
  <c r="B223" i="6" s="1"/>
  <c r="B224" i="6" s="1"/>
  <c r="B225" i="6" s="1"/>
  <c r="B226" i="6" s="1"/>
  <c r="B227" i="6" s="1"/>
  <c r="AE42" i="16"/>
  <c r="L42" i="16"/>
  <c r="K42" i="16"/>
  <c r="V41" i="16"/>
  <c r="H42" i="16"/>
  <c r="G40" i="6"/>
  <c r="AV40" i="6" s="1"/>
  <c r="U39" i="6"/>
  <c r="AU39" i="6" s="1"/>
  <c r="I40" i="6"/>
  <c r="J40" i="6"/>
  <c r="B270" i="14"/>
  <c r="B271" i="14" s="1"/>
  <c r="B272" i="14" s="1"/>
  <c r="B273" i="14" s="1"/>
  <c r="B274" i="14" s="1"/>
  <c r="B275" i="14" s="1"/>
  <c r="B276" i="14" s="1"/>
  <c r="AU41" i="11"/>
  <c r="I42" i="15"/>
  <c r="J42" i="15"/>
  <c r="G42" i="15"/>
  <c r="U41" i="15"/>
  <c r="B39" i="3"/>
  <c r="B511" i="3"/>
  <c r="V42" i="14"/>
  <c r="AG43" i="14"/>
  <c r="B249" i="15"/>
  <c r="B250" i="15" s="1"/>
  <c r="B251" i="15" s="1"/>
  <c r="B252" i="15" s="1"/>
  <c r="B253" i="15" s="1"/>
  <c r="B254" i="15" s="1"/>
  <c r="B255" i="15" s="1"/>
  <c r="K41" i="15"/>
  <c r="V40" i="15"/>
  <c r="AU40" i="15" s="1"/>
  <c r="H41" i="15"/>
  <c r="L41" i="15"/>
  <c r="AE41" i="15"/>
  <c r="G43" i="14"/>
  <c r="U43" i="14" s="1"/>
  <c r="I43" i="14"/>
  <c r="J43" i="14"/>
  <c r="H43" i="14"/>
  <c r="K43" i="14"/>
  <c r="L43" i="14"/>
  <c r="G43" i="11"/>
  <c r="I43" i="11"/>
  <c r="J43" i="11"/>
  <c r="K42" i="11"/>
  <c r="H42" i="11"/>
  <c r="L42" i="11"/>
  <c r="AE40" i="11"/>
  <c r="V39" i="11"/>
  <c r="U41" i="11"/>
  <c r="M41" i="6"/>
  <c r="M41" i="15"/>
  <c r="M41" i="16"/>
  <c r="M41" i="3"/>
  <c r="AV41" i="3" s="1"/>
  <c r="V42" i="3"/>
  <c r="L43" i="3"/>
  <c r="H43" i="3"/>
  <c r="K43" i="3"/>
  <c r="AE43" i="3"/>
  <c r="J44" i="3"/>
  <c r="G44" i="3"/>
  <c r="U43" i="3"/>
  <c r="I44" i="3"/>
  <c r="AV42" i="11"/>
  <c r="M43" i="13"/>
  <c r="AV42" i="13"/>
  <c r="G511" i="3" l="1"/>
  <c r="H511" i="3"/>
  <c r="T511" i="3" s="1"/>
  <c r="B54" i="13"/>
  <c r="AU40" i="13"/>
  <c r="B235" i="16"/>
  <c r="B236" i="16" s="1"/>
  <c r="B237" i="16" s="1"/>
  <c r="B238" i="16" s="1"/>
  <c r="B239" i="16" s="1"/>
  <c r="B240" i="16" s="1"/>
  <c r="B241" i="16" s="1"/>
  <c r="AV41" i="15"/>
  <c r="H41" i="13"/>
  <c r="AE41" i="13"/>
  <c r="L41" i="13"/>
  <c r="V40" i="13"/>
  <c r="K41" i="13"/>
  <c r="AU42" i="11"/>
  <c r="G42" i="13"/>
  <c r="J42" i="13"/>
  <c r="U41" i="13"/>
  <c r="I42" i="13"/>
  <c r="U40" i="16"/>
  <c r="AU40" i="16" s="1"/>
  <c r="G41" i="16"/>
  <c r="I41" i="16"/>
  <c r="J41" i="16"/>
  <c r="AU43" i="3"/>
  <c r="V41" i="6"/>
  <c r="H42" i="6"/>
  <c r="L42" i="6"/>
  <c r="K42" i="6"/>
  <c r="AE42" i="6"/>
  <c r="AW43" i="14"/>
  <c r="B228" i="6"/>
  <c r="B229" i="6" s="1"/>
  <c r="B230" i="6" s="1"/>
  <c r="B231" i="6" s="1"/>
  <c r="B232" i="6" s="1"/>
  <c r="B233" i="6" s="1"/>
  <c r="B234" i="6" s="1"/>
  <c r="K43" i="16"/>
  <c r="AE43" i="16"/>
  <c r="H43" i="16"/>
  <c r="L43" i="16"/>
  <c r="V42" i="16"/>
  <c r="G41" i="6"/>
  <c r="AV41" i="6" s="1"/>
  <c r="J41" i="6"/>
  <c r="U40" i="6"/>
  <c r="AU40" i="6" s="1"/>
  <c r="I41" i="6"/>
  <c r="B40" i="3"/>
  <c r="V41" i="15"/>
  <c r="AU41" i="15" s="1"/>
  <c r="AE42" i="15"/>
  <c r="H42" i="15"/>
  <c r="L42" i="15"/>
  <c r="K42" i="15"/>
  <c r="B256" i="15"/>
  <c r="B257" i="15" s="1"/>
  <c r="B258" i="15" s="1"/>
  <c r="B259" i="15" s="1"/>
  <c r="B260" i="15" s="1"/>
  <c r="B261" i="15" s="1"/>
  <c r="B262" i="15" s="1"/>
  <c r="B277" i="14"/>
  <c r="B278" i="14" s="1"/>
  <c r="B279" i="14" s="1"/>
  <c r="B280" i="14" s="1"/>
  <c r="B281" i="14" s="1"/>
  <c r="B282" i="14" s="1"/>
  <c r="B283" i="14" s="1"/>
  <c r="U42" i="15"/>
  <c r="J43" i="15"/>
  <c r="I43" i="15"/>
  <c r="G43" i="15"/>
  <c r="V43" i="14"/>
  <c r="AG44" i="14"/>
  <c r="K44" i="14"/>
  <c r="L44" i="14"/>
  <c r="H44" i="14"/>
  <c r="I44" i="14"/>
  <c r="G44" i="14"/>
  <c r="U44" i="14" s="1"/>
  <c r="J44" i="14"/>
  <c r="H43" i="11"/>
  <c r="K43" i="11"/>
  <c r="L43" i="11"/>
  <c r="I44" i="11"/>
  <c r="G44" i="11"/>
  <c r="J44" i="11"/>
  <c r="U42" i="11"/>
  <c r="AE41" i="11"/>
  <c r="V40" i="11"/>
  <c r="M42" i="6"/>
  <c r="M42" i="15"/>
  <c r="M42" i="16"/>
  <c r="AV42" i="16" s="1"/>
  <c r="M42" i="3"/>
  <c r="AV42" i="3" s="1"/>
  <c r="J45" i="3"/>
  <c r="G45" i="3"/>
  <c r="U44" i="3"/>
  <c r="I45" i="3"/>
  <c r="V43" i="3"/>
  <c r="L44" i="3"/>
  <c r="K44" i="3"/>
  <c r="AE44" i="3"/>
  <c r="H44" i="3"/>
  <c r="AV43" i="11"/>
  <c r="M44" i="13"/>
  <c r="AV43" i="13"/>
  <c r="M511" i="3" l="1"/>
  <c r="N511" i="3"/>
  <c r="K511" i="3"/>
  <c r="L511" i="3"/>
  <c r="B55" i="13"/>
  <c r="AV42" i="15"/>
  <c r="AU41" i="13"/>
  <c r="B242" i="16"/>
  <c r="B243" i="16" s="1"/>
  <c r="B244" i="16" s="1"/>
  <c r="B245" i="16" s="1"/>
  <c r="B246" i="16" s="1"/>
  <c r="B247" i="16" s="1"/>
  <c r="B248" i="16" s="1"/>
  <c r="K42" i="13"/>
  <c r="V41" i="13"/>
  <c r="L42" i="13"/>
  <c r="AE42" i="13"/>
  <c r="H42" i="13"/>
  <c r="U41" i="16"/>
  <c r="AU41" i="16" s="1"/>
  <c r="J42" i="16"/>
  <c r="I42" i="16"/>
  <c r="G42" i="16"/>
  <c r="AV41" i="16"/>
  <c r="U42" i="13"/>
  <c r="G43" i="13"/>
  <c r="J43" i="13"/>
  <c r="I43" i="13"/>
  <c r="H43" i="6"/>
  <c r="K43" i="6"/>
  <c r="V42" i="6"/>
  <c r="L43" i="6"/>
  <c r="AE43" i="6"/>
  <c r="B235" i="6"/>
  <c r="B236" i="6" s="1"/>
  <c r="B237" i="6" s="1"/>
  <c r="B238" i="6" s="1"/>
  <c r="B239" i="6" s="1"/>
  <c r="B240" i="6" s="1"/>
  <c r="B241" i="6" s="1"/>
  <c r="H44" i="16"/>
  <c r="V43" i="16"/>
  <c r="L44" i="16"/>
  <c r="K44" i="16"/>
  <c r="AE44" i="16"/>
  <c r="I42" i="6"/>
  <c r="U41" i="6"/>
  <c r="AU41" i="6" s="1"/>
  <c r="G42" i="6"/>
  <c r="AV42" i="6" s="1"/>
  <c r="J42" i="6"/>
  <c r="B284" i="14"/>
  <c r="B285" i="14" s="1"/>
  <c r="B286" i="14" s="1"/>
  <c r="B287" i="14" s="1"/>
  <c r="B288" i="14" s="1"/>
  <c r="B289" i="14" s="1"/>
  <c r="B290" i="14" s="1"/>
  <c r="B263" i="15"/>
  <c r="B264" i="15" s="1"/>
  <c r="B265" i="15" s="1"/>
  <c r="B266" i="15" s="1"/>
  <c r="B267" i="15" s="1"/>
  <c r="B268" i="15" s="1"/>
  <c r="B269" i="15" s="1"/>
  <c r="AW44" i="14"/>
  <c r="AE43" i="15"/>
  <c r="H43" i="15"/>
  <c r="V42" i="15"/>
  <c r="AU42" i="15" s="1"/>
  <c r="L43" i="15"/>
  <c r="K43" i="15"/>
  <c r="B41" i="3"/>
  <c r="AG45" i="14"/>
  <c r="V44" i="14"/>
  <c r="AU43" i="11"/>
  <c r="U43" i="15"/>
  <c r="G44" i="15"/>
  <c r="I44" i="15"/>
  <c r="J44" i="15"/>
  <c r="AU44" i="3"/>
  <c r="I45" i="14"/>
  <c r="J45" i="14"/>
  <c r="G45" i="14"/>
  <c r="H45" i="14"/>
  <c r="K45" i="14"/>
  <c r="L45" i="14"/>
  <c r="G45" i="11"/>
  <c r="I45" i="11"/>
  <c r="J45" i="11"/>
  <c r="H44" i="11"/>
  <c r="L44" i="11"/>
  <c r="K44" i="11"/>
  <c r="U43" i="11"/>
  <c r="V41" i="11"/>
  <c r="AE42" i="11"/>
  <c r="M43" i="6"/>
  <c r="M43" i="15"/>
  <c r="M43" i="16"/>
  <c r="M43" i="3"/>
  <c r="AV43" i="3" s="1"/>
  <c r="G46" i="3"/>
  <c r="I46" i="3"/>
  <c r="U45" i="3"/>
  <c r="P512" i="3" s="1"/>
  <c r="J46" i="3"/>
  <c r="V44" i="3"/>
  <c r="H45" i="3"/>
  <c r="K45" i="3"/>
  <c r="AE45" i="3"/>
  <c r="L45" i="3"/>
  <c r="AV44" i="11"/>
  <c r="AV44" i="13"/>
  <c r="M45" i="13"/>
  <c r="B56" i="13" l="1"/>
  <c r="B249" i="16"/>
  <c r="B250" i="16" s="1"/>
  <c r="B251" i="16" s="1"/>
  <c r="B252" i="16" s="1"/>
  <c r="B253" i="16" s="1"/>
  <c r="B254" i="16" s="1"/>
  <c r="B255" i="16" s="1"/>
  <c r="AV43" i="15"/>
  <c r="K43" i="13"/>
  <c r="AE43" i="13"/>
  <c r="L43" i="13"/>
  <c r="H43" i="13"/>
  <c r="V42" i="13"/>
  <c r="AU42" i="13"/>
  <c r="G43" i="16"/>
  <c r="AV43" i="16" s="1"/>
  <c r="J43" i="16"/>
  <c r="U42" i="16"/>
  <c r="AU42" i="16" s="1"/>
  <c r="I43" i="16"/>
  <c r="I44" i="13"/>
  <c r="J44" i="13"/>
  <c r="U43" i="13"/>
  <c r="G44" i="13"/>
  <c r="V43" i="6"/>
  <c r="H44" i="6"/>
  <c r="AE44" i="6"/>
  <c r="K44" i="6"/>
  <c r="L44" i="6"/>
  <c r="B242" i="6"/>
  <c r="B243" i="6" s="1"/>
  <c r="B244" i="6" s="1"/>
  <c r="B245" i="6" s="1"/>
  <c r="B246" i="6" s="1"/>
  <c r="B247" i="6" s="1"/>
  <c r="B248" i="6" s="1"/>
  <c r="V44" i="16"/>
  <c r="L45" i="16"/>
  <c r="H45" i="16"/>
  <c r="K45" i="16"/>
  <c r="AE45" i="16"/>
  <c r="U42" i="6"/>
  <c r="AU42" i="6" s="1"/>
  <c r="I43" i="6"/>
  <c r="G43" i="6"/>
  <c r="AV43" i="6" s="1"/>
  <c r="J43" i="6"/>
  <c r="B291" i="14"/>
  <c r="B292" i="14" s="1"/>
  <c r="B293" i="14" s="1"/>
  <c r="B294" i="14" s="1"/>
  <c r="B295" i="14" s="1"/>
  <c r="B296" i="14" s="1"/>
  <c r="B297" i="14" s="1"/>
  <c r="G45" i="15"/>
  <c r="U44" i="15"/>
  <c r="I45" i="15"/>
  <c r="J45" i="15"/>
  <c r="L44" i="15"/>
  <c r="AE44" i="15"/>
  <c r="V43" i="15"/>
  <c r="AU43" i="15" s="1"/>
  <c r="H44" i="15"/>
  <c r="K44" i="15"/>
  <c r="AW45" i="14"/>
  <c r="B42" i="3"/>
  <c r="AU45" i="3"/>
  <c r="AU44" i="11"/>
  <c r="AG46" i="14"/>
  <c r="V45" i="14"/>
  <c r="U45" i="14"/>
  <c r="B270" i="15"/>
  <c r="B271" i="15" s="1"/>
  <c r="B272" i="15" s="1"/>
  <c r="B273" i="15" s="1"/>
  <c r="B274" i="15" s="1"/>
  <c r="B275" i="15" s="1"/>
  <c r="B276" i="15" s="1"/>
  <c r="H46" i="14"/>
  <c r="K46" i="14"/>
  <c r="L46" i="14"/>
  <c r="G46" i="14"/>
  <c r="U46" i="14" s="1"/>
  <c r="I46" i="14"/>
  <c r="J46" i="14"/>
  <c r="L45" i="11"/>
  <c r="H45" i="11"/>
  <c r="K45" i="11"/>
  <c r="G46" i="11"/>
  <c r="G513" i="11" s="1"/>
  <c r="I46" i="11"/>
  <c r="J46" i="11"/>
  <c r="U44" i="11"/>
  <c r="AE43" i="11"/>
  <c r="V42" i="11"/>
  <c r="M44" i="6"/>
  <c r="M44" i="15"/>
  <c r="AV44" i="15" s="1"/>
  <c r="M44" i="16"/>
  <c r="M44" i="3"/>
  <c r="AV44" i="3" s="1"/>
  <c r="L46" i="3"/>
  <c r="AE46" i="3"/>
  <c r="K46" i="3"/>
  <c r="H46" i="3"/>
  <c r="V45" i="3"/>
  <c r="Q512" i="3" s="1"/>
  <c r="R512" i="3" s="1"/>
  <c r="U46" i="3"/>
  <c r="I47" i="3"/>
  <c r="J47" i="3"/>
  <c r="G47" i="3"/>
  <c r="AV45" i="11"/>
  <c r="AV45" i="13"/>
  <c r="M46" i="13"/>
  <c r="L513" i="11" l="1"/>
  <c r="K513" i="11"/>
  <c r="B57" i="13"/>
  <c r="B256" i="16"/>
  <c r="B257" i="16" s="1"/>
  <c r="B258" i="16" s="1"/>
  <c r="B259" i="16" s="1"/>
  <c r="B260" i="16" s="1"/>
  <c r="B261" i="16" s="1"/>
  <c r="B262" i="16" s="1"/>
  <c r="L44" i="13"/>
  <c r="H44" i="13"/>
  <c r="K44" i="13"/>
  <c r="AE44" i="13"/>
  <c r="V43" i="13"/>
  <c r="AU43" i="13"/>
  <c r="I44" i="16"/>
  <c r="U43" i="16"/>
  <c r="J44" i="16"/>
  <c r="G44" i="16"/>
  <c r="AV44" i="16" s="1"/>
  <c r="G45" i="13"/>
  <c r="U44" i="13"/>
  <c r="I45" i="13"/>
  <c r="J45" i="13"/>
  <c r="L45" i="6"/>
  <c r="V44" i="6"/>
  <c r="H45" i="6"/>
  <c r="K45" i="6"/>
  <c r="AE45" i="6"/>
  <c r="AU46" i="3"/>
  <c r="B249" i="6"/>
  <c r="B250" i="6" s="1"/>
  <c r="B251" i="6" s="1"/>
  <c r="B252" i="6" s="1"/>
  <c r="B253" i="6" s="1"/>
  <c r="B254" i="6" s="1"/>
  <c r="B255" i="6" s="1"/>
  <c r="I44" i="6"/>
  <c r="U43" i="6"/>
  <c r="AU43" i="6" s="1"/>
  <c r="J44" i="6"/>
  <c r="G44" i="6"/>
  <c r="AV44" i="6" s="1"/>
  <c r="L46" i="16"/>
  <c r="V45" i="16"/>
  <c r="Q512" i="16" s="1"/>
  <c r="H46" i="16"/>
  <c r="AE46" i="16"/>
  <c r="K46" i="16"/>
  <c r="B277" i="15"/>
  <c r="B278" i="15" s="1"/>
  <c r="B279" i="15" s="1"/>
  <c r="B280" i="15" s="1"/>
  <c r="B281" i="15" s="1"/>
  <c r="B282" i="15" s="1"/>
  <c r="B283" i="15" s="1"/>
  <c r="V44" i="15"/>
  <c r="AU44" i="15" s="1"/>
  <c r="K45" i="15"/>
  <c r="H45" i="15"/>
  <c r="AE45" i="15"/>
  <c r="L45" i="15"/>
  <c r="B43" i="3"/>
  <c r="AW46" i="14"/>
  <c r="AU45" i="11"/>
  <c r="AG47" i="14"/>
  <c r="V46" i="14"/>
  <c r="J46" i="15"/>
  <c r="U45" i="15"/>
  <c r="G46" i="15"/>
  <c r="I46" i="15"/>
  <c r="B298" i="14"/>
  <c r="B299" i="14" s="1"/>
  <c r="B300" i="14" s="1"/>
  <c r="B301" i="14" s="1"/>
  <c r="B302" i="14" s="1"/>
  <c r="B303" i="14" s="1"/>
  <c r="B304" i="14" s="1"/>
  <c r="J47" i="14"/>
  <c r="G47" i="14"/>
  <c r="U47" i="14" s="1"/>
  <c r="I47" i="14"/>
  <c r="H47" i="14"/>
  <c r="K47" i="14"/>
  <c r="L47" i="14"/>
  <c r="J47" i="11"/>
  <c r="G47" i="11"/>
  <c r="I47" i="11"/>
  <c r="K46" i="11"/>
  <c r="L46" i="11"/>
  <c r="H46" i="11"/>
  <c r="H513" i="11" s="1"/>
  <c r="U45" i="11"/>
  <c r="P512" i="11" s="1"/>
  <c r="AE44" i="11"/>
  <c r="V43" i="11"/>
  <c r="M45" i="6"/>
  <c r="M45" i="15"/>
  <c r="M45" i="16"/>
  <c r="M45" i="3"/>
  <c r="AV45" i="3" s="1"/>
  <c r="K47" i="3"/>
  <c r="AE47" i="3"/>
  <c r="H47" i="3"/>
  <c r="V46" i="3"/>
  <c r="L47" i="3"/>
  <c r="I48" i="3"/>
  <c r="G48" i="3"/>
  <c r="J48" i="3"/>
  <c r="U47" i="3"/>
  <c r="AV46" i="11"/>
  <c r="AV46" i="13"/>
  <c r="M47" i="13"/>
  <c r="M513" i="11" l="1"/>
  <c r="N513" i="11"/>
  <c r="T513" i="11"/>
  <c r="AU43" i="16"/>
  <c r="B58" i="13"/>
  <c r="AV45" i="15"/>
  <c r="B263" i="16"/>
  <c r="B264" i="16" s="1"/>
  <c r="B265" i="16" s="1"/>
  <c r="B266" i="16" s="1"/>
  <c r="B267" i="16" s="1"/>
  <c r="B268" i="16" s="1"/>
  <c r="B269" i="16" s="1"/>
  <c r="AU44" i="13"/>
  <c r="K45" i="13"/>
  <c r="L45" i="13"/>
  <c r="H45" i="13"/>
  <c r="AE45" i="13"/>
  <c r="V44" i="13"/>
  <c r="I46" i="13"/>
  <c r="G46" i="13"/>
  <c r="J46" i="13"/>
  <c r="U45" i="13"/>
  <c r="I45" i="16"/>
  <c r="J45" i="16"/>
  <c r="G45" i="16"/>
  <c r="U44" i="16"/>
  <c r="K46" i="6"/>
  <c r="V45" i="6"/>
  <c r="H46" i="6"/>
  <c r="AE46" i="6"/>
  <c r="L46" i="6"/>
  <c r="B256" i="6"/>
  <c r="B257" i="6" s="1"/>
  <c r="B258" i="6" s="1"/>
  <c r="B259" i="6" s="1"/>
  <c r="B260" i="6" s="1"/>
  <c r="B261" i="6" s="1"/>
  <c r="B262" i="6" s="1"/>
  <c r="AE47" i="16"/>
  <c r="L47" i="16"/>
  <c r="H47" i="16"/>
  <c r="V46" i="16"/>
  <c r="K47" i="16"/>
  <c r="I45" i="6"/>
  <c r="J45" i="6"/>
  <c r="U44" i="6"/>
  <c r="AU44" i="6" s="1"/>
  <c r="G45" i="6"/>
  <c r="AV45" i="6" s="1"/>
  <c r="AW47" i="14"/>
  <c r="L46" i="15"/>
  <c r="V45" i="15"/>
  <c r="K46" i="15"/>
  <c r="H46" i="15"/>
  <c r="AE46" i="15"/>
  <c r="V47" i="14"/>
  <c r="AG48" i="14"/>
  <c r="U46" i="15"/>
  <c r="I47" i="15"/>
  <c r="J47" i="15"/>
  <c r="G47" i="15"/>
  <c r="AU46" i="11"/>
  <c r="B305" i="14"/>
  <c r="B306" i="14" s="1"/>
  <c r="B307" i="14" s="1"/>
  <c r="B308" i="14" s="1"/>
  <c r="B309" i="14" s="1"/>
  <c r="B310" i="14" s="1"/>
  <c r="B311" i="14" s="1"/>
  <c r="B284" i="15"/>
  <c r="B285" i="15" s="1"/>
  <c r="B286" i="15" s="1"/>
  <c r="B287" i="15" s="1"/>
  <c r="B288" i="15" s="1"/>
  <c r="B289" i="15" s="1"/>
  <c r="B290" i="15" s="1"/>
  <c r="B44" i="3"/>
  <c r="AU47" i="3"/>
  <c r="H48" i="14"/>
  <c r="K48" i="14"/>
  <c r="L48" i="14"/>
  <c r="G48" i="14"/>
  <c r="U48" i="14" s="1"/>
  <c r="I48" i="14"/>
  <c r="J48" i="14"/>
  <c r="K47" i="11"/>
  <c r="L47" i="11"/>
  <c r="H47" i="11"/>
  <c r="I48" i="11"/>
  <c r="J48" i="11"/>
  <c r="G48" i="11"/>
  <c r="AE45" i="11"/>
  <c r="V44" i="11"/>
  <c r="U46" i="11"/>
  <c r="M46" i="6"/>
  <c r="M46" i="15"/>
  <c r="M46" i="16"/>
  <c r="M46" i="3"/>
  <c r="AV46" i="3" s="1"/>
  <c r="G49" i="3"/>
  <c r="J49" i="3"/>
  <c r="U48" i="3"/>
  <c r="I49" i="3"/>
  <c r="AE48" i="3"/>
  <c r="V47" i="3"/>
  <c r="K48" i="3"/>
  <c r="H48" i="3"/>
  <c r="L48" i="3"/>
  <c r="AV47" i="11"/>
  <c r="AV47" i="13"/>
  <c r="M48" i="13"/>
  <c r="J512" i="16" l="1"/>
  <c r="AV45" i="16"/>
  <c r="AU44" i="16"/>
  <c r="B59" i="13"/>
  <c r="AU45" i="15"/>
  <c r="AV46" i="15"/>
  <c r="B270" i="16"/>
  <c r="B271" i="16" s="1"/>
  <c r="B272" i="16" s="1"/>
  <c r="B273" i="16" s="1"/>
  <c r="B274" i="16" s="1"/>
  <c r="B275" i="16" s="1"/>
  <c r="B276" i="16" s="1"/>
  <c r="L46" i="13"/>
  <c r="H46" i="13"/>
  <c r="AE46" i="13"/>
  <c r="K46" i="13"/>
  <c r="V45" i="13"/>
  <c r="AU45" i="13"/>
  <c r="I46" i="16"/>
  <c r="J46" i="16"/>
  <c r="U45" i="16"/>
  <c r="G46" i="16"/>
  <c r="U46" i="13"/>
  <c r="G47" i="13"/>
  <c r="I47" i="13"/>
  <c r="J47" i="13"/>
  <c r="AE47" i="6"/>
  <c r="V46" i="6"/>
  <c r="K47" i="6"/>
  <c r="H47" i="6"/>
  <c r="L47" i="6"/>
  <c r="B263" i="6"/>
  <c r="B264" i="6" s="1"/>
  <c r="B265" i="6" s="1"/>
  <c r="B266" i="6" s="1"/>
  <c r="B267" i="6" s="1"/>
  <c r="B268" i="6" s="1"/>
  <c r="B269" i="6" s="1"/>
  <c r="J46" i="6"/>
  <c r="I46" i="6"/>
  <c r="G46" i="6"/>
  <c r="AV46" i="6" s="1"/>
  <c r="U45" i="6"/>
  <c r="AE48" i="16"/>
  <c r="L48" i="16"/>
  <c r="H48" i="16"/>
  <c r="K48" i="16"/>
  <c r="V47" i="16"/>
  <c r="AG49" i="14"/>
  <c r="V48" i="14"/>
  <c r="B312" i="14"/>
  <c r="B313" i="14" s="1"/>
  <c r="B314" i="14" s="1"/>
  <c r="B315" i="14" s="1"/>
  <c r="B316" i="14" s="1"/>
  <c r="B317" i="14" s="1"/>
  <c r="B318" i="14" s="1"/>
  <c r="AU47" i="11"/>
  <c r="G48" i="15"/>
  <c r="U47" i="15"/>
  <c r="J48" i="15"/>
  <c r="I48" i="15"/>
  <c r="K47" i="15"/>
  <c r="L47" i="15"/>
  <c r="V46" i="15"/>
  <c r="AU46" i="15" s="1"/>
  <c r="AE47" i="15"/>
  <c r="H47" i="15"/>
  <c r="B45" i="3"/>
  <c r="B291" i="15"/>
  <c r="B292" i="15" s="1"/>
  <c r="B293" i="15" s="1"/>
  <c r="B294" i="15" s="1"/>
  <c r="B295" i="15" s="1"/>
  <c r="B296" i="15" s="1"/>
  <c r="B297" i="15" s="1"/>
  <c r="AU48" i="3"/>
  <c r="AW48" i="14"/>
  <c r="G49" i="14"/>
  <c r="U49" i="14" s="1"/>
  <c r="I49" i="14"/>
  <c r="J49" i="14"/>
  <c r="L49" i="14"/>
  <c r="H49" i="14"/>
  <c r="K49" i="14"/>
  <c r="K48" i="11"/>
  <c r="L48" i="11"/>
  <c r="H48" i="11"/>
  <c r="I49" i="11"/>
  <c r="J49" i="11"/>
  <c r="G49" i="11"/>
  <c r="U47" i="11"/>
  <c r="AE46" i="11"/>
  <c r="V45" i="11"/>
  <c r="Q512" i="11" s="1"/>
  <c r="R512" i="11" s="1"/>
  <c r="M47" i="6"/>
  <c r="M47" i="15"/>
  <c r="M47" i="16"/>
  <c r="M47" i="3"/>
  <c r="AV47" i="3" s="1"/>
  <c r="AE49" i="3"/>
  <c r="H49" i="3"/>
  <c r="K49" i="3"/>
  <c r="L49" i="3"/>
  <c r="V48" i="3"/>
  <c r="G50" i="3"/>
  <c r="J50" i="3"/>
  <c r="U49" i="3"/>
  <c r="I50" i="3"/>
  <c r="AV48" i="11"/>
  <c r="AV48" i="13"/>
  <c r="M49" i="13"/>
  <c r="G513" i="16" l="1"/>
  <c r="AV46" i="16"/>
  <c r="AU45" i="16"/>
  <c r="P512" i="16"/>
  <c r="R512" i="16" s="1"/>
  <c r="AU46" i="13"/>
  <c r="B60" i="13"/>
  <c r="AV47" i="15"/>
  <c r="B277" i="16"/>
  <c r="B278" i="16" s="1"/>
  <c r="B279" i="16" s="1"/>
  <c r="B280" i="16" s="1"/>
  <c r="B281" i="16" s="1"/>
  <c r="B282" i="16" s="1"/>
  <c r="B283" i="16" s="1"/>
  <c r="K47" i="13"/>
  <c r="L47" i="13"/>
  <c r="AE47" i="13"/>
  <c r="V46" i="13"/>
  <c r="H47" i="13"/>
  <c r="AU45" i="6"/>
  <c r="U47" i="13"/>
  <c r="J48" i="13"/>
  <c r="I48" i="13"/>
  <c r="G48" i="13"/>
  <c r="G47" i="16"/>
  <c r="AV47" i="16" s="1"/>
  <c r="U46" i="16"/>
  <c r="AU46" i="16" s="1"/>
  <c r="I47" i="16"/>
  <c r="J47" i="16"/>
  <c r="L48" i="6"/>
  <c r="V47" i="6"/>
  <c r="H48" i="6"/>
  <c r="K48" i="6"/>
  <c r="AE48" i="6"/>
  <c r="B270" i="6"/>
  <c r="B271" i="6" s="1"/>
  <c r="B272" i="6" s="1"/>
  <c r="B273" i="6" s="1"/>
  <c r="B274" i="6" s="1"/>
  <c r="B275" i="6" s="1"/>
  <c r="B276" i="6" s="1"/>
  <c r="I47" i="6"/>
  <c r="J47" i="6"/>
  <c r="G47" i="6"/>
  <c r="AV47" i="6" s="1"/>
  <c r="U46" i="6"/>
  <c r="AU46" i="6" s="1"/>
  <c r="AE49" i="16"/>
  <c r="H49" i="16"/>
  <c r="V48" i="16"/>
  <c r="L49" i="16"/>
  <c r="K49" i="16"/>
  <c r="AU49" i="3"/>
  <c r="AU48" i="11"/>
  <c r="AW49" i="14"/>
  <c r="U48" i="15"/>
  <c r="J49" i="15"/>
  <c r="I49" i="15"/>
  <c r="G49" i="15"/>
  <c r="B319" i="14"/>
  <c r="B320" i="14" s="1"/>
  <c r="B321" i="14" s="1"/>
  <c r="B322" i="14" s="1"/>
  <c r="B323" i="14" s="1"/>
  <c r="B324" i="14" s="1"/>
  <c r="B325" i="14" s="1"/>
  <c r="AG50" i="14"/>
  <c r="V49" i="14"/>
  <c r="L48" i="15"/>
  <c r="V47" i="15"/>
  <c r="AU47" i="15" s="1"/>
  <c r="AE48" i="15"/>
  <c r="K48" i="15"/>
  <c r="H48" i="15"/>
  <c r="B298" i="15"/>
  <c r="B299" i="15" s="1"/>
  <c r="B300" i="15" s="1"/>
  <c r="B301" i="15" s="1"/>
  <c r="B302" i="15" s="1"/>
  <c r="B303" i="15" s="1"/>
  <c r="B304" i="15" s="1"/>
  <c r="B46" i="3"/>
  <c r="B512" i="3"/>
  <c r="K50" i="14"/>
  <c r="L50" i="14"/>
  <c r="H50" i="14"/>
  <c r="I50" i="14"/>
  <c r="J50" i="14"/>
  <c r="G50" i="14"/>
  <c r="U50" i="14" s="1"/>
  <c r="G50" i="11"/>
  <c r="I50" i="11"/>
  <c r="J50" i="11"/>
  <c r="H49" i="11"/>
  <c r="K49" i="11"/>
  <c r="L49" i="11"/>
  <c r="AE47" i="11"/>
  <c r="V46" i="11"/>
  <c r="U48" i="11"/>
  <c r="M48" i="6"/>
  <c r="M48" i="15"/>
  <c r="M48" i="16"/>
  <c r="M48" i="3"/>
  <c r="AV48" i="3" s="1"/>
  <c r="U50" i="3"/>
  <c r="I51" i="3"/>
  <c r="G51" i="3"/>
  <c r="J51" i="3"/>
  <c r="H50" i="3"/>
  <c r="V49" i="3"/>
  <c r="K50" i="3"/>
  <c r="AE50" i="3"/>
  <c r="L50" i="3"/>
  <c r="AV49" i="11"/>
  <c r="AV49" i="13"/>
  <c r="M50" i="13"/>
  <c r="K513" i="16" l="1"/>
  <c r="L513" i="16"/>
  <c r="H512" i="3"/>
  <c r="T512" i="3" s="1"/>
  <c r="G512" i="3"/>
  <c r="B61" i="13"/>
  <c r="AV48" i="15"/>
  <c r="B284" i="16"/>
  <c r="B285" i="16" s="1"/>
  <c r="B286" i="16" s="1"/>
  <c r="B287" i="16" s="1"/>
  <c r="B288" i="16" s="1"/>
  <c r="B289" i="16" s="1"/>
  <c r="B290" i="16" s="1"/>
  <c r="AE48" i="13"/>
  <c r="V47" i="13"/>
  <c r="H48" i="13"/>
  <c r="K48" i="13"/>
  <c r="L48" i="13"/>
  <c r="AU47" i="13"/>
  <c r="I48" i="16"/>
  <c r="U47" i="16"/>
  <c r="G48" i="16"/>
  <c r="AV48" i="16" s="1"/>
  <c r="J48" i="16"/>
  <c r="G49" i="13"/>
  <c r="I49" i="13"/>
  <c r="J49" i="13"/>
  <c r="U48" i="13"/>
  <c r="L49" i="6"/>
  <c r="H49" i="6"/>
  <c r="AE49" i="6"/>
  <c r="K49" i="6"/>
  <c r="V48" i="6"/>
  <c r="AW50" i="14"/>
  <c r="B277" i="6"/>
  <c r="B278" i="6" s="1"/>
  <c r="B279" i="6" s="1"/>
  <c r="B280" i="6" s="1"/>
  <c r="B281" i="6" s="1"/>
  <c r="B282" i="6" s="1"/>
  <c r="B283" i="6" s="1"/>
  <c r="U47" i="6"/>
  <c r="AU47" i="6" s="1"/>
  <c r="J48" i="6"/>
  <c r="I48" i="6"/>
  <c r="G48" i="6"/>
  <c r="AV48" i="6" s="1"/>
  <c r="K50" i="16"/>
  <c r="L50" i="16"/>
  <c r="H50" i="16"/>
  <c r="AE50" i="16"/>
  <c r="V49" i="16"/>
  <c r="AE49" i="15"/>
  <c r="K49" i="15"/>
  <c r="V48" i="15"/>
  <c r="AU48" i="15" s="1"/>
  <c r="L49" i="15"/>
  <c r="H49" i="15"/>
  <c r="B326" i="14"/>
  <c r="B327" i="14" s="1"/>
  <c r="B328" i="14" s="1"/>
  <c r="B329" i="14" s="1"/>
  <c r="B330" i="14" s="1"/>
  <c r="B331" i="14" s="1"/>
  <c r="B332" i="14" s="1"/>
  <c r="AU50" i="3"/>
  <c r="I50" i="15"/>
  <c r="J50" i="15"/>
  <c r="U49" i="15"/>
  <c r="G50" i="15"/>
  <c r="B305" i="15"/>
  <c r="B306" i="15" s="1"/>
  <c r="B307" i="15" s="1"/>
  <c r="B308" i="15" s="1"/>
  <c r="B309" i="15" s="1"/>
  <c r="B310" i="15" s="1"/>
  <c r="B311" i="15" s="1"/>
  <c r="AU49" i="11"/>
  <c r="AG51" i="14"/>
  <c r="V50" i="14"/>
  <c r="B47" i="3"/>
  <c r="G51" i="14"/>
  <c r="U51" i="14" s="1"/>
  <c r="I51" i="14"/>
  <c r="J51" i="14"/>
  <c r="L51" i="14"/>
  <c r="H51" i="14"/>
  <c r="K51" i="14"/>
  <c r="K50" i="11"/>
  <c r="H50" i="11"/>
  <c r="L50" i="11"/>
  <c r="G51" i="11"/>
  <c r="J51" i="11"/>
  <c r="I51" i="11"/>
  <c r="B61" i="11"/>
  <c r="V47" i="11"/>
  <c r="AE48" i="11"/>
  <c r="U49" i="11"/>
  <c r="M49" i="6"/>
  <c r="M49" i="15"/>
  <c r="M49" i="16"/>
  <c r="AV49" i="16" s="1"/>
  <c r="M49" i="3"/>
  <c r="AV49" i="3" s="1"/>
  <c r="AE51" i="3"/>
  <c r="V50" i="3"/>
  <c r="H51" i="3"/>
  <c r="L51" i="3"/>
  <c r="K51" i="3"/>
  <c r="U51" i="3"/>
  <c r="G52" i="3"/>
  <c r="I52" i="3"/>
  <c r="J52" i="3"/>
  <c r="AV50" i="11"/>
  <c r="M51" i="13"/>
  <c r="AV50" i="13"/>
  <c r="AU47" i="16" l="1"/>
  <c r="L512" i="3"/>
  <c r="K512" i="3"/>
  <c r="M512" i="3"/>
  <c r="N512" i="3"/>
  <c r="B62" i="13"/>
  <c r="AU48" i="13"/>
  <c r="AU51" i="3"/>
  <c r="AV49" i="15"/>
  <c r="B291" i="16"/>
  <c r="B292" i="16" s="1"/>
  <c r="B293" i="16" s="1"/>
  <c r="B294" i="16" s="1"/>
  <c r="B295" i="16" s="1"/>
  <c r="B296" i="16" s="1"/>
  <c r="B297" i="16" s="1"/>
  <c r="V48" i="13"/>
  <c r="K49" i="13"/>
  <c r="AE49" i="13"/>
  <c r="L49" i="13"/>
  <c r="H49" i="13"/>
  <c r="J50" i="13"/>
  <c r="U49" i="13"/>
  <c r="G50" i="13"/>
  <c r="I50" i="13"/>
  <c r="J49" i="16"/>
  <c r="U48" i="16"/>
  <c r="G49" i="16"/>
  <c r="I49" i="16"/>
  <c r="L50" i="6"/>
  <c r="V49" i="6"/>
  <c r="K50" i="6"/>
  <c r="H50" i="6"/>
  <c r="AE50" i="6"/>
  <c r="AW51" i="14"/>
  <c r="B284" i="6"/>
  <c r="B285" i="6" s="1"/>
  <c r="B286" i="6" s="1"/>
  <c r="B287" i="6" s="1"/>
  <c r="B288" i="6" s="1"/>
  <c r="B289" i="6" s="1"/>
  <c r="B290" i="6" s="1"/>
  <c r="G49" i="6"/>
  <c r="AV49" i="6" s="1"/>
  <c r="J49" i="6"/>
  <c r="U48" i="6"/>
  <c r="AU48" i="6" s="1"/>
  <c r="I49" i="6"/>
  <c r="L51" i="16"/>
  <c r="V50" i="16"/>
  <c r="AE51" i="16"/>
  <c r="K51" i="16"/>
  <c r="H51" i="16"/>
  <c r="U50" i="15"/>
  <c r="J51" i="15"/>
  <c r="G51" i="15"/>
  <c r="I51" i="15"/>
  <c r="AU50" i="11"/>
  <c r="AG52" i="14"/>
  <c r="V51" i="14"/>
  <c r="B48" i="3"/>
  <c r="B333" i="14"/>
  <c r="B334" i="14" s="1"/>
  <c r="B335" i="14" s="1"/>
  <c r="B336" i="14" s="1"/>
  <c r="B337" i="14" s="1"/>
  <c r="B338" i="14" s="1"/>
  <c r="B339" i="14" s="1"/>
  <c r="K50" i="15"/>
  <c r="V49" i="15"/>
  <c r="AU49" i="15" s="1"/>
  <c r="L50" i="15"/>
  <c r="AE50" i="15"/>
  <c r="H50" i="15"/>
  <c r="B312" i="15"/>
  <c r="B313" i="15" s="1"/>
  <c r="B314" i="15" s="1"/>
  <c r="B315" i="15" s="1"/>
  <c r="B316" i="15" s="1"/>
  <c r="B317" i="15" s="1"/>
  <c r="B318" i="15" s="1"/>
  <c r="K52" i="14"/>
  <c r="L52" i="14"/>
  <c r="H52" i="14"/>
  <c r="G52" i="14"/>
  <c r="I52" i="14"/>
  <c r="J52" i="14"/>
  <c r="G52" i="11"/>
  <c r="I52" i="11"/>
  <c r="J52" i="11"/>
  <c r="H51" i="11"/>
  <c r="L51" i="11"/>
  <c r="K51" i="11"/>
  <c r="U50" i="11"/>
  <c r="V48" i="11"/>
  <c r="AE49" i="11"/>
  <c r="B62" i="11"/>
  <c r="M50" i="6"/>
  <c r="M50" i="15"/>
  <c r="AV50" i="15" s="1"/>
  <c r="M50" i="16"/>
  <c r="M50" i="3"/>
  <c r="AV50" i="3" s="1"/>
  <c r="I53" i="3"/>
  <c r="G53" i="3"/>
  <c r="J53" i="3"/>
  <c r="U52" i="3"/>
  <c r="P513" i="3" s="1"/>
  <c r="AE52" i="3"/>
  <c r="L52" i="3"/>
  <c r="K52" i="3"/>
  <c r="H52" i="3"/>
  <c r="V51" i="3"/>
  <c r="AV51" i="11"/>
  <c r="M52" i="13"/>
  <c r="AV51" i="13"/>
  <c r="AU48" i="16" l="1"/>
  <c r="B63" i="13"/>
  <c r="AU49" i="13"/>
  <c r="B298" i="16"/>
  <c r="B299" i="16" s="1"/>
  <c r="B300" i="16" s="1"/>
  <c r="B301" i="16" s="1"/>
  <c r="B302" i="16" s="1"/>
  <c r="B303" i="16" s="1"/>
  <c r="B304" i="16" s="1"/>
  <c r="AU51" i="11"/>
  <c r="L50" i="13"/>
  <c r="AE50" i="13"/>
  <c r="K50" i="13"/>
  <c r="V49" i="13"/>
  <c r="H50" i="13"/>
  <c r="I50" i="16"/>
  <c r="G50" i="16"/>
  <c r="AV50" i="16" s="1"/>
  <c r="U49" i="16"/>
  <c r="J50" i="16"/>
  <c r="U50" i="13"/>
  <c r="I51" i="13"/>
  <c r="G51" i="13"/>
  <c r="J51" i="13"/>
  <c r="H51" i="6"/>
  <c r="V50" i="6"/>
  <c r="AE51" i="6"/>
  <c r="L51" i="6"/>
  <c r="K51" i="6"/>
  <c r="B291" i="6"/>
  <c r="B292" i="6" s="1"/>
  <c r="B293" i="6" s="1"/>
  <c r="B294" i="6" s="1"/>
  <c r="B295" i="6" s="1"/>
  <c r="B296" i="6" s="1"/>
  <c r="B297" i="6" s="1"/>
  <c r="AE52" i="16"/>
  <c r="L52" i="16"/>
  <c r="V51" i="16"/>
  <c r="H52" i="16"/>
  <c r="I513" i="16" s="1"/>
  <c r="U513" i="16" s="1"/>
  <c r="K52" i="16"/>
  <c r="U49" i="6"/>
  <c r="AU49" i="6" s="1"/>
  <c r="G50" i="6"/>
  <c r="AV50" i="6" s="1"/>
  <c r="J50" i="6"/>
  <c r="I50" i="6"/>
  <c r="AW52" i="14"/>
  <c r="B340" i="14"/>
  <c r="B341" i="14" s="1"/>
  <c r="B342" i="14" s="1"/>
  <c r="B343" i="14" s="1"/>
  <c r="B344" i="14" s="1"/>
  <c r="B345" i="14" s="1"/>
  <c r="B346" i="14" s="1"/>
  <c r="AG53" i="14"/>
  <c r="V52" i="14"/>
  <c r="H51" i="15"/>
  <c r="K51" i="15"/>
  <c r="V50" i="15"/>
  <c r="AU50" i="15" s="1"/>
  <c r="AE51" i="15"/>
  <c r="L51" i="15"/>
  <c r="U52" i="14"/>
  <c r="B49" i="3"/>
  <c r="G52" i="15"/>
  <c r="J52" i="15"/>
  <c r="U51" i="15"/>
  <c r="I52" i="15"/>
  <c r="B319" i="15"/>
  <c r="B320" i="15" s="1"/>
  <c r="B321" i="15" s="1"/>
  <c r="B322" i="15" s="1"/>
  <c r="B323" i="15" s="1"/>
  <c r="B324" i="15" s="1"/>
  <c r="B325" i="15" s="1"/>
  <c r="AU52" i="3"/>
  <c r="I53" i="14"/>
  <c r="J53" i="14"/>
  <c r="G53" i="14"/>
  <c r="U53" i="14" s="1"/>
  <c r="H53" i="14"/>
  <c r="K53" i="14"/>
  <c r="L53" i="14"/>
  <c r="H52" i="11"/>
  <c r="L52" i="11"/>
  <c r="K52" i="11"/>
  <c r="G53" i="11"/>
  <c r="G514" i="11" s="1"/>
  <c r="I53" i="11"/>
  <c r="J53" i="11"/>
  <c r="V49" i="11"/>
  <c r="AE50" i="11"/>
  <c r="U51" i="11"/>
  <c r="B63" i="11"/>
  <c r="M51" i="6"/>
  <c r="M51" i="15"/>
  <c r="AV51" i="15" s="1"/>
  <c r="M51" i="16"/>
  <c r="M51" i="3"/>
  <c r="AV51" i="3" s="1"/>
  <c r="H53" i="3"/>
  <c r="L53" i="3"/>
  <c r="K53" i="3"/>
  <c r="V52" i="3"/>
  <c r="Q513" i="3" s="1"/>
  <c r="R513" i="3" s="1"/>
  <c r="AE53" i="3"/>
  <c r="U53" i="3"/>
  <c r="I54" i="3"/>
  <c r="G54" i="3"/>
  <c r="J54" i="3"/>
  <c r="AV52" i="11"/>
  <c r="M53" i="13"/>
  <c r="AV52" i="13"/>
  <c r="K514" i="11" l="1"/>
  <c r="L514" i="11"/>
  <c r="AU49" i="16"/>
  <c r="B64" i="13"/>
  <c r="AU50" i="13"/>
  <c r="B305" i="16"/>
  <c r="B306" i="16" s="1"/>
  <c r="B307" i="16" s="1"/>
  <c r="B308" i="16" s="1"/>
  <c r="B309" i="16" s="1"/>
  <c r="B310" i="16" s="1"/>
  <c r="B311" i="16" s="1"/>
  <c r="V50" i="13"/>
  <c r="H51" i="13"/>
  <c r="K51" i="13"/>
  <c r="AE51" i="13"/>
  <c r="L51" i="13"/>
  <c r="I52" i="13"/>
  <c r="U51" i="13"/>
  <c r="J52" i="13"/>
  <c r="G52" i="13"/>
  <c r="I51" i="16"/>
  <c r="J51" i="16"/>
  <c r="U50" i="16"/>
  <c r="AU50" i="16" s="1"/>
  <c r="G51" i="16"/>
  <c r="AV51" i="16" s="1"/>
  <c r="H52" i="6"/>
  <c r="K52" i="6"/>
  <c r="AE52" i="6"/>
  <c r="V51" i="6"/>
  <c r="L52" i="6"/>
  <c r="B298" i="6"/>
  <c r="B299" i="6" s="1"/>
  <c r="B300" i="6" s="1"/>
  <c r="B301" i="6" s="1"/>
  <c r="B302" i="6" s="1"/>
  <c r="B303" i="6" s="1"/>
  <c r="B304" i="6" s="1"/>
  <c r="J51" i="6"/>
  <c r="U50" i="6"/>
  <c r="AU50" i="6" s="1"/>
  <c r="I51" i="6"/>
  <c r="G51" i="6"/>
  <c r="AV51" i="6" s="1"/>
  <c r="L53" i="16"/>
  <c r="V52" i="16"/>
  <c r="Q513" i="16" s="1"/>
  <c r="K53" i="16"/>
  <c r="H53" i="16"/>
  <c r="H514" i="16" s="1"/>
  <c r="AE53" i="16"/>
  <c r="B347" i="14"/>
  <c r="B348" i="14" s="1"/>
  <c r="B349" i="14" s="1"/>
  <c r="B350" i="14" s="1"/>
  <c r="B351" i="14" s="1"/>
  <c r="B352" i="14" s="1"/>
  <c r="B353" i="14" s="1"/>
  <c r="AW53" i="14"/>
  <c r="G53" i="15"/>
  <c r="I53" i="15"/>
  <c r="U52" i="15"/>
  <c r="J53" i="15"/>
  <c r="B50" i="3"/>
  <c r="AG54" i="14"/>
  <c r="V53" i="14"/>
  <c r="L52" i="15"/>
  <c r="H52" i="15"/>
  <c r="V51" i="15"/>
  <c r="AU51" i="15" s="1"/>
  <c r="AE52" i="15"/>
  <c r="K52" i="15"/>
  <c r="B326" i="15"/>
  <c r="B327" i="15" s="1"/>
  <c r="B328" i="15" s="1"/>
  <c r="B329" i="15" s="1"/>
  <c r="B330" i="15" s="1"/>
  <c r="B331" i="15" s="1"/>
  <c r="B332" i="15" s="1"/>
  <c r="AU53" i="3"/>
  <c r="AU52" i="11"/>
  <c r="H54" i="14"/>
  <c r="L54" i="14"/>
  <c r="K54" i="14"/>
  <c r="G54" i="14"/>
  <c r="U54" i="14" s="1"/>
  <c r="I54" i="14"/>
  <c r="J54" i="14"/>
  <c r="G54" i="11"/>
  <c r="I54" i="11"/>
  <c r="J54" i="11"/>
  <c r="L53" i="11"/>
  <c r="H53" i="11"/>
  <c r="H514" i="11" s="1"/>
  <c r="K53" i="11"/>
  <c r="V50" i="11"/>
  <c r="AE51" i="11"/>
  <c r="B64" i="11"/>
  <c r="U52" i="11"/>
  <c r="P513" i="11" s="1"/>
  <c r="M52" i="6"/>
  <c r="M52" i="15"/>
  <c r="M52" i="16"/>
  <c r="AV52" i="16" s="1"/>
  <c r="M52" i="3"/>
  <c r="AV52" i="3" s="1"/>
  <c r="G55" i="3"/>
  <c r="J55" i="3"/>
  <c r="U54" i="3"/>
  <c r="I55" i="3"/>
  <c r="AE54" i="3"/>
  <c r="V53" i="3"/>
  <c r="K54" i="3"/>
  <c r="L54" i="3"/>
  <c r="H54" i="3"/>
  <c r="AV53" i="11"/>
  <c r="AV53" i="13"/>
  <c r="M54" i="13"/>
  <c r="T514" i="11" l="1"/>
  <c r="M514" i="11"/>
  <c r="N514" i="11"/>
  <c r="M514" i="16"/>
  <c r="N514" i="16"/>
  <c r="T514" i="16"/>
  <c r="B65" i="13"/>
  <c r="AU53" i="16"/>
  <c r="AV52" i="15"/>
  <c r="B312" i="16"/>
  <c r="B313" i="16" s="1"/>
  <c r="B314" i="16" s="1"/>
  <c r="B315" i="16" s="1"/>
  <c r="B316" i="16" s="1"/>
  <c r="B317" i="16" s="1"/>
  <c r="B318" i="16" s="1"/>
  <c r="AU51" i="13"/>
  <c r="AE52" i="13"/>
  <c r="K52" i="13"/>
  <c r="H52" i="13"/>
  <c r="V51" i="13"/>
  <c r="L52" i="13"/>
  <c r="I52" i="16"/>
  <c r="U51" i="16"/>
  <c r="AU51" i="16" s="1"/>
  <c r="J52" i="16"/>
  <c r="G52" i="16"/>
  <c r="J513" i="16" s="1"/>
  <c r="U52" i="13"/>
  <c r="I53" i="13"/>
  <c r="G53" i="13"/>
  <c r="J53" i="13"/>
  <c r="AU53" i="11"/>
  <c r="L53" i="6"/>
  <c r="K53" i="6"/>
  <c r="AE53" i="6"/>
  <c r="V52" i="6"/>
  <c r="H53" i="6"/>
  <c r="B305" i="6"/>
  <c r="B306" i="6" s="1"/>
  <c r="B307" i="6" s="1"/>
  <c r="B308" i="6" s="1"/>
  <c r="B309" i="6" s="1"/>
  <c r="B310" i="6" s="1"/>
  <c r="B311" i="6" s="1"/>
  <c r="G52" i="6"/>
  <c r="AV52" i="6" s="1"/>
  <c r="J52" i="6"/>
  <c r="I52" i="6"/>
  <c r="U51" i="6"/>
  <c r="AU51" i="6" s="1"/>
  <c r="AU54" i="3"/>
  <c r="AW54" i="14"/>
  <c r="V53" i="16"/>
  <c r="L54" i="16"/>
  <c r="H54" i="16"/>
  <c r="AE54" i="16"/>
  <c r="K54" i="16"/>
  <c r="G54" i="15"/>
  <c r="I54" i="15"/>
  <c r="J54" i="15"/>
  <c r="U53" i="15"/>
  <c r="AG55" i="14"/>
  <c r="V54" i="14"/>
  <c r="B333" i="15"/>
  <c r="B334" i="15" s="1"/>
  <c r="B335" i="15" s="1"/>
  <c r="B336" i="15" s="1"/>
  <c r="B337" i="15" s="1"/>
  <c r="B338" i="15" s="1"/>
  <c r="B339" i="15" s="1"/>
  <c r="B51" i="3"/>
  <c r="K53" i="15"/>
  <c r="AE53" i="15"/>
  <c r="H53" i="15"/>
  <c r="V52" i="15"/>
  <c r="L53" i="15"/>
  <c r="B354" i="14"/>
  <c r="B355" i="14" s="1"/>
  <c r="B356" i="14" s="1"/>
  <c r="B357" i="14" s="1"/>
  <c r="B358" i="14" s="1"/>
  <c r="B359" i="14" s="1"/>
  <c r="B360" i="14" s="1"/>
  <c r="J55" i="14"/>
  <c r="G55" i="14"/>
  <c r="U55" i="14" s="1"/>
  <c r="I55" i="14"/>
  <c r="H55" i="14"/>
  <c r="K55" i="14"/>
  <c r="L55" i="14"/>
  <c r="K54" i="11"/>
  <c r="L54" i="11"/>
  <c r="H54" i="11"/>
  <c r="J55" i="11"/>
  <c r="G55" i="11"/>
  <c r="I55" i="11"/>
  <c r="U53" i="11"/>
  <c r="B65" i="11"/>
  <c r="V51" i="11"/>
  <c r="AE52" i="11"/>
  <c r="M53" i="6"/>
  <c r="M53" i="15"/>
  <c r="M53" i="16"/>
  <c r="AV53" i="16" s="1"/>
  <c r="M53" i="3"/>
  <c r="AV53" i="3" s="1"/>
  <c r="H55" i="3"/>
  <c r="AE55" i="3"/>
  <c r="V54" i="3"/>
  <c r="K55" i="3"/>
  <c r="L55" i="3"/>
  <c r="I56" i="3"/>
  <c r="G56" i="3"/>
  <c r="J56" i="3"/>
  <c r="U55" i="3"/>
  <c r="AV54" i="11"/>
  <c r="M55" i="13"/>
  <c r="AV54" i="13"/>
  <c r="B66" i="13" l="1"/>
  <c r="AV53" i="15"/>
  <c r="AU52" i="15"/>
  <c r="B319" i="16"/>
  <c r="B320" i="16" s="1"/>
  <c r="B321" i="16" s="1"/>
  <c r="B322" i="16" s="1"/>
  <c r="B323" i="16" s="1"/>
  <c r="B324" i="16" s="1"/>
  <c r="B325" i="16" s="1"/>
  <c r="V52" i="13"/>
  <c r="H53" i="13"/>
  <c r="K53" i="13"/>
  <c r="AE53" i="13"/>
  <c r="L53" i="13"/>
  <c r="AU52" i="13"/>
  <c r="U53" i="13"/>
  <c r="I54" i="13"/>
  <c r="G54" i="13"/>
  <c r="J54" i="13"/>
  <c r="U52" i="16"/>
  <c r="I53" i="16"/>
  <c r="J53" i="16"/>
  <c r="G53" i="16"/>
  <c r="G514" i="16" s="1"/>
  <c r="K54" i="6"/>
  <c r="H54" i="6"/>
  <c r="V53" i="6"/>
  <c r="L54" i="6"/>
  <c r="AE54" i="6"/>
  <c r="B312" i="6"/>
  <c r="B313" i="6" s="1"/>
  <c r="B314" i="6" s="1"/>
  <c r="B315" i="6" s="1"/>
  <c r="B316" i="6" s="1"/>
  <c r="B317" i="6" s="1"/>
  <c r="B318" i="6" s="1"/>
  <c r="L55" i="16"/>
  <c r="AE55" i="16"/>
  <c r="K55" i="16"/>
  <c r="V54" i="16"/>
  <c r="H55" i="16"/>
  <c r="I53" i="6"/>
  <c r="J53" i="6"/>
  <c r="U52" i="6"/>
  <c r="G53" i="6"/>
  <c r="AV53" i="6" s="1"/>
  <c r="B340" i="15"/>
  <c r="B341" i="15" s="1"/>
  <c r="B342" i="15" s="1"/>
  <c r="B343" i="15" s="1"/>
  <c r="B344" i="15" s="1"/>
  <c r="B345" i="15" s="1"/>
  <c r="B346" i="15" s="1"/>
  <c r="V53" i="15"/>
  <c r="AU53" i="15" s="1"/>
  <c r="K54" i="15"/>
  <c r="L54" i="15"/>
  <c r="AE54" i="15"/>
  <c r="H54" i="15"/>
  <c r="B52" i="3"/>
  <c r="B361" i="14"/>
  <c r="B362" i="14" s="1"/>
  <c r="B363" i="14" s="1"/>
  <c r="B364" i="14" s="1"/>
  <c r="B365" i="14" s="1"/>
  <c r="B366" i="14" s="1"/>
  <c r="B367" i="14" s="1"/>
  <c r="AU54" i="11"/>
  <c r="AU55" i="3"/>
  <c r="AW55" i="14"/>
  <c r="J55" i="15"/>
  <c r="I55" i="15"/>
  <c r="U54" i="15"/>
  <c r="G55" i="15"/>
  <c r="V55" i="14"/>
  <c r="AG56" i="14"/>
  <c r="H56" i="14"/>
  <c r="K56" i="14"/>
  <c r="L56" i="14"/>
  <c r="G56" i="14"/>
  <c r="U56" i="14" s="1"/>
  <c r="I56" i="14"/>
  <c r="J56" i="14"/>
  <c r="I56" i="11"/>
  <c r="J56" i="11"/>
  <c r="G56" i="11"/>
  <c r="K55" i="11"/>
  <c r="L55" i="11"/>
  <c r="H55" i="11"/>
  <c r="B66" i="11"/>
  <c r="B515" i="11" s="1"/>
  <c r="V52" i="11"/>
  <c r="Q513" i="11" s="1"/>
  <c r="R513" i="11" s="1"/>
  <c r="AE53" i="11"/>
  <c r="U54" i="11"/>
  <c r="M54" i="6"/>
  <c r="M54" i="15"/>
  <c r="AV54" i="15" s="1"/>
  <c r="M54" i="16"/>
  <c r="AV54" i="16" s="1"/>
  <c r="M54" i="3"/>
  <c r="AV54" i="3" s="1"/>
  <c r="H56" i="3"/>
  <c r="L56" i="3"/>
  <c r="V55" i="3"/>
  <c r="AE56" i="3"/>
  <c r="K56" i="3"/>
  <c r="J57" i="3"/>
  <c r="G57" i="3"/>
  <c r="I57" i="3"/>
  <c r="U56" i="3"/>
  <c r="AV55" i="11"/>
  <c r="AV55" i="13"/>
  <c r="M56" i="13"/>
  <c r="P513" i="16" l="1"/>
  <c r="R513" i="16" s="1"/>
  <c r="AU52" i="16"/>
  <c r="K514" i="16"/>
  <c r="L514" i="16"/>
  <c r="B67" i="13"/>
  <c r="B326" i="16"/>
  <c r="B327" i="16" s="1"/>
  <c r="B328" i="16" s="1"/>
  <c r="B329" i="16" s="1"/>
  <c r="B330" i="16" s="1"/>
  <c r="B331" i="16" s="1"/>
  <c r="B332" i="16" s="1"/>
  <c r="AU53" i="13"/>
  <c r="H54" i="13"/>
  <c r="K54" i="13"/>
  <c r="L54" i="13"/>
  <c r="AE54" i="13"/>
  <c r="V53" i="13"/>
  <c r="AU52" i="6"/>
  <c r="J55" i="13"/>
  <c r="G55" i="13"/>
  <c r="U54" i="13"/>
  <c r="I55" i="13"/>
  <c r="I54" i="16"/>
  <c r="J54" i="16"/>
  <c r="G54" i="16"/>
  <c r="U53" i="16"/>
  <c r="AE55" i="6"/>
  <c r="K55" i="6"/>
  <c r="H55" i="6"/>
  <c r="L55" i="6"/>
  <c r="V54" i="6"/>
  <c r="AU56" i="3"/>
  <c r="B319" i="6"/>
  <c r="B320" i="6" s="1"/>
  <c r="B321" i="6" s="1"/>
  <c r="B322" i="6" s="1"/>
  <c r="B323" i="6" s="1"/>
  <c r="B324" i="6" s="1"/>
  <c r="B325" i="6" s="1"/>
  <c r="U53" i="6"/>
  <c r="AU53" i="6" s="1"/>
  <c r="G54" i="6"/>
  <c r="AV54" i="6" s="1"/>
  <c r="I54" i="6"/>
  <c r="J54" i="6"/>
  <c r="AE56" i="16"/>
  <c r="V55" i="16"/>
  <c r="L56" i="16"/>
  <c r="K56" i="16"/>
  <c r="H56" i="16"/>
  <c r="V56" i="14"/>
  <c r="AG57" i="14"/>
  <c r="G56" i="15"/>
  <c r="J56" i="15"/>
  <c r="I56" i="15"/>
  <c r="U55" i="15"/>
  <c r="B368" i="14"/>
  <c r="B369" i="14" s="1"/>
  <c r="B370" i="14" s="1"/>
  <c r="B371" i="14" s="1"/>
  <c r="B372" i="14" s="1"/>
  <c r="B373" i="14" s="1"/>
  <c r="B374" i="14" s="1"/>
  <c r="B347" i="15"/>
  <c r="B348" i="15" s="1"/>
  <c r="B349" i="15" s="1"/>
  <c r="B350" i="15" s="1"/>
  <c r="B351" i="15" s="1"/>
  <c r="B352" i="15" s="1"/>
  <c r="B353" i="15" s="1"/>
  <c r="B53" i="3"/>
  <c r="B513" i="3"/>
  <c r="H55" i="15"/>
  <c r="K55" i="15"/>
  <c r="L55" i="15"/>
  <c r="V54" i="15"/>
  <c r="AU54" i="15" s="1"/>
  <c r="AE55" i="15"/>
  <c r="AU55" i="11"/>
  <c r="AW56" i="14"/>
  <c r="G57" i="14"/>
  <c r="U57" i="14" s="1"/>
  <c r="J57" i="14"/>
  <c r="I57" i="14"/>
  <c r="L57" i="14"/>
  <c r="H57" i="14"/>
  <c r="K57" i="14"/>
  <c r="K56" i="11"/>
  <c r="L56" i="11"/>
  <c r="H56" i="11"/>
  <c r="I57" i="11"/>
  <c r="J57" i="11"/>
  <c r="G57" i="11"/>
  <c r="V53" i="11"/>
  <c r="AE54" i="11"/>
  <c r="U55" i="11"/>
  <c r="B67" i="11"/>
  <c r="M55" i="6"/>
  <c r="M55" i="15"/>
  <c r="M55" i="16"/>
  <c r="M55" i="3"/>
  <c r="AV55" i="3" s="1"/>
  <c r="L57" i="3"/>
  <c r="AE57" i="3"/>
  <c r="H57" i="3"/>
  <c r="V56" i="3"/>
  <c r="K57" i="3"/>
  <c r="U57" i="3"/>
  <c r="J58" i="3"/>
  <c r="I58" i="3"/>
  <c r="G58" i="3"/>
  <c r="AV56" i="11"/>
  <c r="AV56" i="13"/>
  <c r="M57" i="13"/>
  <c r="G513" i="3" l="1"/>
  <c r="H513" i="3"/>
  <c r="T513" i="3" s="1"/>
  <c r="B68" i="13"/>
  <c r="AV55" i="15"/>
  <c r="B333" i="16"/>
  <c r="B334" i="16" s="1"/>
  <c r="B335" i="16" s="1"/>
  <c r="B336" i="16" s="1"/>
  <c r="B337" i="16" s="1"/>
  <c r="B338" i="16" s="1"/>
  <c r="B339" i="16" s="1"/>
  <c r="AU54" i="13"/>
  <c r="L55" i="13"/>
  <c r="K55" i="13"/>
  <c r="V54" i="13"/>
  <c r="H55" i="13"/>
  <c r="AE55" i="13"/>
  <c r="I55" i="16"/>
  <c r="G55" i="16"/>
  <c r="AV55" i="16" s="1"/>
  <c r="J55" i="16"/>
  <c r="U54" i="16"/>
  <c r="AU54" i="16" s="1"/>
  <c r="U55" i="13"/>
  <c r="J56" i="13"/>
  <c r="G56" i="13"/>
  <c r="I56" i="13"/>
  <c r="AE56" i="6"/>
  <c r="L56" i="6"/>
  <c r="K56" i="6"/>
  <c r="H56" i="6"/>
  <c r="V55" i="6"/>
  <c r="AU56" i="11"/>
  <c r="AW57" i="14"/>
  <c r="B326" i="6"/>
  <c r="B327" i="6" s="1"/>
  <c r="B328" i="6" s="1"/>
  <c r="B329" i="6" s="1"/>
  <c r="B330" i="6" s="1"/>
  <c r="B331" i="6" s="1"/>
  <c r="B332" i="6" s="1"/>
  <c r="J55" i="6"/>
  <c r="U54" i="6"/>
  <c r="AU54" i="6" s="1"/>
  <c r="G55" i="6"/>
  <c r="AV55" i="6" s="1"/>
  <c r="I55" i="6"/>
  <c r="L57" i="16"/>
  <c r="V56" i="16"/>
  <c r="AE57" i="16"/>
  <c r="K57" i="16"/>
  <c r="H57" i="16"/>
  <c r="B354" i="15"/>
  <c r="B355" i="15" s="1"/>
  <c r="B356" i="15" s="1"/>
  <c r="B357" i="15" s="1"/>
  <c r="B358" i="15" s="1"/>
  <c r="B359" i="15" s="1"/>
  <c r="B360" i="15" s="1"/>
  <c r="B54" i="3"/>
  <c r="B375" i="14"/>
  <c r="B376" i="14" s="1"/>
  <c r="B377" i="14" s="1"/>
  <c r="B378" i="14" s="1"/>
  <c r="AU57" i="3"/>
  <c r="V57" i="14"/>
  <c r="AG58" i="14"/>
  <c r="J57" i="15"/>
  <c r="I57" i="15"/>
  <c r="U56" i="15"/>
  <c r="G57" i="15"/>
  <c r="L56" i="15"/>
  <c r="K56" i="15"/>
  <c r="H56" i="15"/>
  <c r="V55" i="15"/>
  <c r="AU55" i="15" s="1"/>
  <c r="AE56" i="15"/>
  <c r="K58" i="14"/>
  <c r="L58" i="14"/>
  <c r="H58" i="14"/>
  <c r="I58" i="14"/>
  <c r="J58" i="14"/>
  <c r="G58" i="14"/>
  <c r="U58" i="14" s="1"/>
  <c r="G58" i="11"/>
  <c r="I58" i="11"/>
  <c r="J58" i="11"/>
  <c r="H57" i="11"/>
  <c r="L57" i="11"/>
  <c r="K57" i="11"/>
  <c r="U56" i="11"/>
  <c r="B68" i="11"/>
  <c r="V54" i="11"/>
  <c r="AE55" i="11"/>
  <c r="M56" i="6"/>
  <c r="M56" i="15"/>
  <c r="M56" i="16"/>
  <c r="M56" i="3"/>
  <c r="AV56" i="3" s="1"/>
  <c r="AE58" i="3"/>
  <c r="H58" i="3"/>
  <c r="K58" i="3"/>
  <c r="V57" i="3"/>
  <c r="L58" i="3"/>
  <c r="J59" i="3"/>
  <c r="G59" i="3"/>
  <c r="I59" i="3"/>
  <c r="U58" i="3"/>
  <c r="AV57" i="11"/>
  <c r="M58" i="13"/>
  <c r="AV57" i="13"/>
  <c r="M513" i="3" l="1"/>
  <c r="N513" i="3"/>
  <c r="K513" i="3"/>
  <c r="L513" i="3"/>
  <c r="B69" i="13"/>
  <c r="AV56" i="15"/>
  <c r="AU55" i="13"/>
  <c r="B340" i="16"/>
  <c r="B341" i="16" s="1"/>
  <c r="B342" i="16" s="1"/>
  <c r="B343" i="16" s="1"/>
  <c r="B344" i="16" s="1"/>
  <c r="B345" i="16" s="1"/>
  <c r="B346" i="16" s="1"/>
  <c r="H56" i="13"/>
  <c r="L56" i="13"/>
  <c r="AE56" i="13"/>
  <c r="V55" i="13"/>
  <c r="K56" i="13"/>
  <c r="U56" i="13"/>
  <c r="J57" i="13"/>
  <c r="I57" i="13"/>
  <c r="G57" i="13"/>
  <c r="I56" i="16"/>
  <c r="J56" i="16"/>
  <c r="G56" i="16"/>
  <c r="AV56" i="16" s="1"/>
  <c r="U55" i="16"/>
  <c r="AU55" i="16" s="1"/>
  <c r="L57" i="6"/>
  <c r="V56" i="6"/>
  <c r="H57" i="6"/>
  <c r="AE57" i="6"/>
  <c r="K57" i="6"/>
  <c r="B333" i="6"/>
  <c r="B334" i="6" s="1"/>
  <c r="B335" i="6" s="1"/>
  <c r="B336" i="6" s="1"/>
  <c r="B337" i="6" s="1"/>
  <c r="B338" i="6" s="1"/>
  <c r="B339" i="6" s="1"/>
  <c r="AU58" i="3"/>
  <c r="AW58" i="14"/>
  <c r="I56" i="6"/>
  <c r="G56" i="6"/>
  <c r="AV56" i="6" s="1"/>
  <c r="U55" i="6"/>
  <c r="AU55" i="6" s="1"/>
  <c r="J56" i="6"/>
  <c r="H58" i="16"/>
  <c r="AE58" i="16"/>
  <c r="L58" i="16"/>
  <c r="K58" i="16"/>
  <c r="V57" i="16"/>
  <c r="AG59" i="14"/>
  <c r="V58" i="14"/>
  <c r="I58" i="15"/>
  <c r="U57" i="15"/>
  <c r="G58" i="15"/>
  <c r="J58" i="15"/>
  <c r="B361" i="15"/>
  <c r="B362" i="15" s="1"/>
  <c r="B363" i="15" s="1"/>
  <c r="B364" i="15" s="1"/>
  <c r="B365" i="15" s="1"/>
  <c r="B366" i="15" s="1"/>
  <c r="B367" i="15" s="1"/>
  <c r="B55" i="3"/>
  <c r="AU57" i="11"/>
  <c r="AE57" i="15"/>
  <c r="H57" i="15"/>
  <c r="L57" i="15"/>
  <c r="K57" i="15"/>
  <c r="V56" i="15"/>
  <c r="AU56" i="15" s="1"/>
  <c r="B379" i="14"/>
  <c r="B380" i="14" s="1"/>
  <c r="B381" i="14" s="1"/>
  <c r="G59" i="14"/>
  <c r="I59" i="14"/>
  <c r="J59" i="14"/>
  <c r="L59" i="14"/>
  <c r="H59" i="14"/>
  <c r="K59" i="14"/>
  <c r="H58" i="11"/>
  <c r="K58" i="11"/>
  <c r="L58" i="11"/>
  <c r="G59" i="11"/>
  <c r="J59" i="11"/>
  <c r="I59" i="11"/>
  <c r="AE56" i="11"/>
  <c r="V55" i="11"/>
  <c r="B69" i="11"/>
  <c r="U57" i="11"/>
  <c r="M57" i="6"/>
  <c r="M57" i="15"/>
  <c r="M57" i="16"/>
  <c r="M57" i="3"/>
  <c r="AV57" i="3" s="1"/>
  <c r="I60" i="3"/>
  <c r="J60" i="3"/>
  <c r="G60" i="3"/>
  <c r="U59" i="3"/>
  <c r="P514" i="3" s="1"/>
  <c r="L59" i="3"/>
  <c r="AE59" i="3"/>
  <c r="V58" i="3"/>
  <c r="H59" i="3"/>
  <c r="K59" i="3"/>
  <c r="AV58" i="11"/>
  <c r="AV58" i="13"/>
  <c r="M59" i="13"/>
  <c r="B70" i="13" l="1"/>
  <c r="AU56" i="13"/>
  <c r="B347" i="16"/>
  <c r="B348" i="16" s="1"/>
  <c r="B349" i="16" s="1"/>
  <c r="B350" i="16" s="1"/>
  <c r="B351" i="16" s="1"/>
  <c r="B352" i="16" s="1"/>
  <c r="B353" i="16" s="1"/>
  <c r="AV57" i="15"/>
  <c r="AE57" i="13"/>
  <c r="H57" i="13"/>
  <c r="L57" i="13"/>
  <c r="K57" i="13"/>
  <c r="V56" i="13"/>
  <c r="J57" i="16"/>
  <c r="G57" i="16"/>
  <c r="AV57" i="16" s="1"/>
  <c r="U56" i="16"/>
  <c r="AU56" i="16" s="1"/>
  <c r="I57" i="16"/>
  <c r="I58" i="13"/>
  <c r="G58" i="13"/>
  <c r="U57" i="13"/>
  <c r="J58" i="13"/>
  <c r="V57" i="6"/>
  <c r="H58" i="6"/>
  <c r="AE58" i="6"/>
  <c r="K58" i="6"/>
  <c r="L58" i="6"/>
  <c r="B340" i="6"/>
  <c r="B341" i="6" s="1"/>
  <c r="B342" i="6" s="1"/>
  <c r="B343" i="6" s="1"/>
  <c r="B344" i="6" s="1"/>
  <c r="B345" i="6" s="1"/>
  <c r="B346" i="6" s="1"/>
  <c r="V58" i="16"/>
  <c r="K59" i="16"/>
  <c r="AE59" i="16"/>
  <c r="L59" i="16"/>
  <c r="H59" i="16"/>
  <c r="I514" i="16" s="1"/>
  <c r="U514" i="16" s="1"/>
  <c r="AU58" i="11"/>
  <c r="I57" i="6"/>
  <c r="G57" i="6"/>
  <c r="AV57" i="6" s="1"/>
  <c r="U56" i="6"/>
  <c r="AU56" i="6" s="1"/>
  <c r="J57" i="6"/>
  <c r="AW59" i="14"/>
  <c r="AU59" i="3"/>
  <c r="K58" i="15"/>
  <c r="AE58" i="15"/>
  <c r="L58" i="15"/>
  <c r="H58" i="15"/>
  <c r="V57" i="15"/>
  <c r="AU57" i="15" s="1"/>
  <c r="B56" i="3"/>
  <c r="I59" i="15"/>
  <c r="J59" i="15"/>
  <c r="G59" i="15"/>
  <c r="U58" i="15"/>
  <c r="B382" i="14"/>
  <c r="B383" i="14" s="1"/>
  <c r="B384" i="14" s="1"/>
  <c r="B385" i="14" s="1"/>
  <c r="B386" i="14" s="1"/>
  <c r="B387" i="14" s="1"/>
  <c r="B388" i="14" s="1"/>
  <c r="AG60" i="14"/>
  <c r="V59" i="14"/>
  <c r="B368" i="15"/>
  <c r="B369" i="15" s="1"/>
  <c r="B370" i="15" s="1"/>
  <c r="B371" i="15" s="1"/>
  <c r="B372" i="15" s="1"/>
  <c r="B373" i="15" s="1"/>
  <c r="B374" i="15" s="1"/>
  <c r="U59" i="14"/>
  <c r="K60" i="14"/>
  <c r="L60" i="14"/>
  <c r="H60" i="14"/>
  <c r="G60" i="14"/>
  <c r="I60" i="14"/>
  <c r="J60" i="14"/>
  <c r="I60" i="11"/>
  <c r="G60" i="11"/>
  <c r="G515" i="11" s="1"/>
  <c r="J60" i="11"/>
  <c r="H59" i="11"/>
  <c r="K59" i="11"/>
  <c r="L59" i="11"/>
  <c r="B70" i="11"/>
  <c r="V56" i="11"/>
  <c r="AE57" i="11"/>
  <c r="U58" i="11"/>
  <c r="M58" i="6"/>
  <c r="M58" i="15"/>
  <c r="M58" i="16"/>
  <c r="AV58" i="16" s="1"/>
  <c r="M58" i="3"/>
  <c r="AV58" i="3" s="1"/>
  <c r="U60" i="3"/>
  <c r="J61" i="3"/>
  <c r="I61" i="3"/>
  <c r="G61" i="3"/>
  <c r="L60" i="3"/>
  <c r="H60" i="3"/>
  <c r="K60" i="3"/>
  <c r="V59" i="3"/>
  <c r="Q514" i="3" s="1"/>
  <c r="R514" i="3" s="1"/>
  <c r="AE60" i="3"/>
  <c r="AV59" i="11"/>
  <c r="AV59" i="13"/>
  <c r="M60" i="13"/>
  <c r="K515" i="11" l="1"/>
  <c r="L515" i="11"/>
  <c r="B71" i="13"/>
  <c r="AU57" i="13"/>
  <c r="B354" i="16"/>
  <c r="B355" i="16" s="1"/>
  <c r="B356" i="16" s="1"/>
  <c r="B357" i="16" s="1"/>
  <c r="B358" i="16" s="1"/>
  <c r="B359" i="16" s="1"/>
  <c r="B360" i="16" s="1"/>
  <c r="AV58" i="15"/>
  <c r="K58" i="13"/>
  <c r="H58" i="13"/>
  <c r="L58" i="13"/>
  <c r="AE58" i="13"/>
  <c r="V57" i="13"/>
  <c r="J59" i="13"/>
  <c r="I59" i="13"/>
  <c r="U58" i="13"/>
  <c r="G59" i="13"/>
  <c r="G58" i="16"/>
  <c r="U57" i="16"/>
  <c r="AU57" i="16" s="1"/>
  <c r="I58" i="16"/>
  <c r="J58" i="16"/>
  <c r="AE59" i="6"/>
  <c r="H59" i="6"/>
  <c r="V58" i="6"/>
  <c r="L59" i="6"/>
  <c r="K59" i="6"/>
  <c r="B347" i="6"/>
  <c r="B348" i="6" s="1"/>
  <c r="B349" i="6" s="1"/>
  <c r="B350" i="6" s="1"/>
  <c r="B351" i="6" s="1"/>
  <c r="B352" i="6" s="1"/>
  <c r="B353" i="6" s="1"/>
  <c r="L60" i="16"/>
  <c r="K60" i="16"/>
  <c r="AE60" i="16"/>
  <c r="V59" i="16"/>
  <c r="Q514" i="16" s="1"/>
  <c r="H60" i="16"/>
  <c r="H515" i="16" s="1"/>
  <c r="J58" i="6"/>
  <c r="U57" i="6"/>
  <c r="AU57" i="6" s="1"/>
  <c r="I58" i="6"/>
  <c r="G58" i="6"/>
  <c r="AV58" i="6" s="1"/>
  <c r="AU59" i="11"/>
  <c r="AU59" i="16"/>
  <c r="U60" i="14"/>
  <c r="G61" i="14"/>
  <c r="I61" i="14"/>
  <c r="J61" i="14"/>
  <c r="U59" i="15"/>
  <c r="G60" i="15"/>
  <c r="J60" i="15"/>
  <c r="I60" i="15"/>
  <c r="K59" i="15"/>
  <c r="L59" i="15"/>
  <c r="AE59" i="15"/>
  <c r="H59" i="15"/>
  <c r="V58" i="15"/>
  <c r="AU58" i="15" s="1"/>
  <c r="H61" i="14"/>
  <c r="V60" i="14"/>
  <c r="AG61" i="14"/>
  <c r="K61" i="14"/>
  <c r="L61" i="14"/>
  <c r="AW60" i="14"/>
  <c r="B375" i="15"/>
  <c r="B376" i="15" s="1"/>
  <c r="B377" i="15" s="1"/>
  <c r="B378" i="15" s="1"/>
  <c r="B389" i="14"/>
  <c r="B390" i="14" s="1"/>
  <c r="B391" i="14" s="1"/>
  <c r="B392" i="14" s="1"/>
  <c r="B393" i="14" s="1"/>
  <c r="B394" i="14" s="1"/>
  <c r="B395" i="14" s="1"/>
  <c r="B57" i="3"/>
  <c r="AU60" i="3"/>
  <c r="H60" i="11"/>
  <c r="H515" i="11" s="1"/>
  <c r="K60" i="11"/>
  <c r="L60" i="11"/>
  <c r="AE58" i="11"/>
  <c r="V57" i="11"/>
  <c r="U59" i="11"/>
  <c r="P514" i="11" s="1"/>
  <c r="B71" i="11"/>
  <c r="M59" i="6"/>
  <c r="M59" i="15"/>
  <c r="M59" i="16"/>
  <c r="AV59" i="16" s="1"/>
  <c r="M59" i="3"/>
  <c r="AV59" i="3" s="1"/>
  <c r="AE61" i="3"/>
  <c r="L61" i="3"/>
  <c r="H61" i="3"/>
  <c r="V60" i="3"/>
  <c r="K61" i="3"/>
  <c r="U61" i="3"/>
  <c r="G62" i="3"/>
  <c r="I62" i="3"/>
  <c r="J62" i="3"/>
  <c r="AV60" i="11"/>
  <c r="AV60" i="13"/>
  <c r="M61" i="13"/>
  <c r="N515" i="11" l="1"/>
  <c r="T515" i="11"/>
  <c r="M515" i="11"/>
  <c r="M515" i="16"/>
  <c r="N515" i="16"/>
  <c r="T515" i="16"/>
  <c r="B72" i="13"/>
  <c r="B361" i="16"/>
  <c r="B362" i="16" s="1"/>
  <c r="B363" i="16" s="1"/>
  <c r="B364" i="16" s="1"/>
  <c r="B365" i="16" s="1"/>
  <c r="B366" i="16" s="1"/>
  <c r="B367" i="16" s="1"/>
  <c r="H59" i="13"/>
  <c r="V58" i="13"/>
  <c r="AE59" i="13"/>
  <c r="K59" i="13"/>
  <c r="L59" i="13"/>
  <c r="AU58" i="13"/>
  <c r="I59" i="16"/>
  <c r="J59" i="16"/>
  <c r="U58" i="16"/>
  <c r="AU58" i="16" s="1"/>
  <c r="G59" i="16"/>
  <c r="J514" i="16" s="1"/>
  <c r="I60" i="13"/>
  <c r="J60" i="13"/>
  <c r="U59" i="13"/>
  <c r="G60" i="13"/>
  <c r="L60" i="6"/>
  <c r="K60" i="6"/>
  <c r="V59" i="6"/>
  <c r="H60" i="6"/>
  <c r="AE60" i="6"/>
  <c r="B354" i="6"/>
  <c r="B355" i="6" s="1"/>
  <c r="B356" i="6" s="1"/>
  <c r="B357" i="6" s="1"/>
  <c r="B358" i="6" s="1"/>
  <c r="B359" i="6" s="1"/>
  <c r="B360" i="6" s="1"/>
  <c r="AU60" i="16"/>
  <c r="H61" i="16"/>
  <c r="L61" i="16"/>
  <c r="AE61" i="16"/>
  <c r="V60" i="16"/>
  <c r="K61" i="16"/>
  <c r="U58" i="6"/>
  <c r="AU58" i="6" s="1"/>
  <c r="I59" i="6"/>
  <c r="G59" i="6"/>
  <c r="AV59" i="6" s="1"/>
  <c r="J59" i="6"/>
  <c r="AV59" i="15"/>
  <c r="AW61" i="14"/>
  <c r="B396" i="14"/>
  <c r="B397" i="14" s="1"/>
  <c r="B398" i="14" s="1"/>
  <c r="B399" i="14" s="1"/>
  <c r="B400" i="14" s="1"/>
  <c r="B401" i="14" s="1"/>
  <c r="B402" i="14" s="1"/>
  <c r="AU60" i="11"/>
  <c r="G61" i="15"/>
  <c r="I61" i="15"/>
  <c r="J61" i="15"/>
  <c r="U60" i="15"/>
  <c r="U61" i="14"/>
  <c r="I62" i="14"/>
  <c r="G62" i="14"/>
  <c r="J62" i="14"/>
  <c r="V61" i="14"/>
  <c r="K62" i="14"/>
  <c r="AG62" i="14"/>
  <c r="L62" i="14"/>
  <c r="H62" i="14"/>
  <c r="AU61" i="3"/>
  <c r="L60" i="15"/>
  <c r="K60" i="15"/>
  <c r="AE60" i="15"/>
  <c r="H60" i="15"/>
  <c r="V59" i="15"/>
  <c r="B58" i="3"/>
  <c r="B379" i="15"/>
  <c r="B380" i="15" s="1"/>
  <c r="B381" i="15" s="1"/>
  <c r="U60" i="11"/>
  <c r="J61" i="11"/>
  <c r="G61" i="11"/>
  <c r="I61" i="11"/>
  <c r="V58" i="11"/>
  <c r="AE59" i="11"/>
  <c r="B72" i="11"/>
  <c r="M60" i="6"/>
  <c r="M60" i="15"/>
  <c r="M60" i="16"/>
  <c r="AV60" i="16" s="1"/>
  <c r="M60" i="3"/>
  <c r="AV60" i="3" s="1"/>
  <c r="J63" i="3"/>
  <c r="G63" i="3"/>
  <c r="U62" i="3"/>
  <c r="I63" i="3"/>
  <c r="L62" i="3"/>
  <c r="K62" i="3"/>
  <c r="AE62" i="3"/>
  <c r="H62" i="3"/>
  <c r="V61" i="3"/>
  <c r="M61" i="11"/>
  <c r="AV61" i="11" s="1"/>
  <c r="M62" i="13"/>
  <c r="AV61" i="13"/>
  <c r="B73" i="13" l="1"/>
  <c r="B368" i="16"/>
  <c r="B369" i="16" s="1"/>
  <c r="B370" i="16" s="1"/>
  <c r="B371" i="16" s="1"/>
  <c r="B372" i="16" s="1"/>
  <c r="B373" i="16" s="1"/>
  <c r="B374" i="16" s="1"/>
  <c r="AU59" i="13"/>
  <c r="H60" i="13"/>
  <c r="V59" i="13"/>
  <c r="L60" i="13"/>
  <c r="K60" i="13"/>
  <c r="AE60" i="13"/>
  <c r="U59" i="16"/>
  <c r="P514" i="16" s="1"/>
  <c r="R514" i="16" s="1"/>
  <c r="J60" i="16"/>
  <c r="G60" i="16"/>
  <c r="G515" i="16" s="1"/>
  <c r="I60" i="16"/>
  <c r="G61" i="13"/>
  <c r="U60" i="13"/>
  <c r="J61" i="13"/>
  <c r="I61" i="13"/>
  <c r="AV60" i="15"/>
  <c r="H61" i="6"/>
  <c r="K61" i="6"/>
  <c r="L61" i="6"/>
  <c r="AE61" i="6"/>
  <c r="V60" i="6"/>
  <c r="B361" i="6"/>
  <c r="B362" i="6" s="1"/>
  <c r="B363" i="6" s="1"/>
  <c r="B364" i="6" s="1"/>
  <c r="B365" i="6" s="1"/>
  <c r="B366" i="6" s="1"/>
  <c r="B367" i="6" s="1"/>
  <c r="J60" i="6"/>
  <c r="G60" i="6"/>
  <c r="AV60" i="6" s="1"/>
  <c r="U59" i="6"/>
  <c r="I60" i="6"/>
  <c r="AW62" i="14"/>
  <c r="H62" i="16"/>
  <c r="L62" i="16"/>
  <c r="V61" i="16"/>
  <c r="K62" i="16"/>
  <c r="AE62" i="16"/>
  <c r="AU59" i="15"/>
  <c r="K61" i="15"/>
  <c r="V60" i="15"/>
  <c r="AE61" i="15"/>
  <c r="L61" i="15"/>
  <c r="H61" i="15"/>
  <c r="B403" i="14"/>
  <c r="B404" i="14" s="1"/>
  <c r="B405" i="14" s="1"/>
  <c r="B406" i="14" s="1"/>
  <c r="B407" i="14" s="1"/>
  <c r="B408" i="14" s="1"/>
  <c r="B409" i="14" s="1"/>
  <c r="AU62" i="3"/>
  <c r="V62" i="14"/>
  <c r="AG63" i="14"/>
  <c r="K63" i="14"/>
  <c r="L63" i="14"/>
  <c r="H63" i="14"/>
  <c r="G62" i="15"/>
  <c r="I62" i="15"/>
  <c r="J62" i="15"/>
  <c r="U61" i="15"/>
  <c r="B59" i="3"/>
  <c r="I63" i="14"/>
  <c r="G63" i="14"/>
  <c r="U62" i="14"/>
  <c r="J63" i="14"/>
  <c r="B382" i="15"/>
  <c r="B383" i="15" s="1"/>
  <c r="B384" i="15" s="1"/>
  <c r="B385" i="15" s="1"/>
  <c r="B386" i="15" s="1"/>
  <c r="B387" i="15" s="1"/>
  <c r="B388" i="15" s="1"/>
  <c r="V59" i="11"/>
  <c r="Q514" i="11" s="1"/>
  <c r="R514" i="11" s="1"/>
  <c r="AE60" i="11"/>
  <c r="I62" i="11"/>
  <c r="J62" i="11"/>
  <c r="U61" i="11"/>
  <c r="G62" i="11"/>
  <c r="B73" i="11"/>
  <c r="B516" i="11" s="1"/>
  <c r="M61" i="6"/>
  <c r="M61" i="15"/>
  <c r="M61" i="16"/>
  <c r="M61" i="3"/>
  <c r="AV61" i="3" s="1"/>
  <c r="U63" i="3"/>
  <c r="J64" i="3"/>
  <c r="G64" i="3"/>
  <c r="I64" i="3"/>
  <c r="H63" i="3"/>
  <c r="V62" i="3"/>
  <c r="AE63" i="3"/>
  <c r="K63" i="3"/>
  <c r="L63" i="3"/>
  <c r="M62" i="11"/>
  <c r="AV62" i="11" s="1"/>
  <c r="AV62" i="13"/>
  <c r="M63" i="13"/>
  <c r="K515" i="16" l="1"/>
  <c r="L515" i="16"/>
  <c r="B74" i="13"/>
  <c r="B375" i="16"/>
  <c r="B376" i="16" s="1"/>
  <c r="B377" i="16" s="1"/>
  <c r="B378" i="16" s="1"/>
  <c r="B379" i="16" s="1"/>
  <c r="B380" i="16" s="1"/>
  <c r="B381" i="16" s="1"/>
  <c r="AU60" i="13"/>
  <c r="V60" i="13"/>
  <c r="AE61" i="13"/>
  <c r="H61" i="13"/>
  <c r="L61" i="13"/>
  <c r="K61" i="13"/>
  <c r="AU59" i="6"/>
  <c r="U61" i="13"/>
  <c r="I62" i="13"/>
  <c r="G62" i="13"/>
  <c r="J62" i="13"/>
  <c r="G61" i="16"/>
  <c r="AV61" i="16" s="1"/>
  <c r="I61" i="16"/>
  <c r="U60" i="16"/>
  <c r="J61" i="16"/>
  <c r="K62" i="6"/>
  <c r="L62" i="6"/>
  <c r="H62" i="6"/>
  <c r="AE62" i="6"/>
  <c r="V61" i="6"/>
  <c r="B368" i="6"/>
  <c r="B369" i="6" s="1"/>
  <c r="B370" i="6" s="1"/>
  <c r="B371" i="6" s="1"/>
  <c r="B372" i="6" s="1"/>
  <c r="B373" i="6" s="1"/>
  <c r="B374" i="6" s="1"/>
  <c r="AE63" i="16"/>
  <c r="L63" i="16"/>
  <c r="V62" i="16"/>
  <c r="K63" i="16"/>
  <c r="H63" i="16"/>
  <c r="AV61" i="15"/>
  <c r="J61" i="6"/>
  <c r="G61" i="6"/>
  <c r="AV61" i="6" s="1"/>
  <c r="U60" i="6"/>
  <c r="AU60" i="6" s="1"/>
  <c r="I61" i="6"/>
  <c r="B389" i="15"/>
  <c r="B390" i="15" s="1"/>
  <c r="B391" i="15" s="1"/>
  <c r="B392" i="15" s="1"/>
  <c r="B393" i="15" s="1"/>
  <c r="B394" i="15" s="1"/>
  <c r="B395" i="15" s="1"/>
  <c r="L64" i="14"/>
  <c r="AG64" i="14"/>
  <c r="H64" i="14"/>
  <c r="V63" i="14"/>
  <c r="K64" i="14"/>
  <c r="B410" i="14"/>
  <c r="B411" i="14" s="1"/>
  <c r="B412" i="14" s="1"/>
  <c r="B413" i="14" s="1"/>
  <c r="B414" i="14" s="1"/>
  <c r="B415" i="14" s="1"/>
  <c r="B416" i="14" s="1"/>
  <c r="B382" i="16"/>
  <c r="B383" i="16" s="1"/>
  <c r="B384" i="16" s="1"/>
  <c r="B385" i="16" s="1"/>
  <c r="B386" i="16" s="1"/>
  <c r="B387" i="16" s="1"/>
  <c r="B388" i="16" s="1"/>
  <c r="AW63" i="14"/>
  <c r="I64" i="14"/>
  <c r="U63" i="14"/>
  <c r="J64" i="14"/>
  <c r="G64" i="14"/>
  <c r="AU60" i="15"/>
  <c r="B60" i="3"/>
  <c r="B514" i="3"/>
  <c r="AU63" i="3"/>
  <c r="J63" i="15"/>
  <c r="I63" i="15"/>
  <c r="G63" i="15"/>
  <c r="U62" i="15"/>
  <c r="AE62" i="15"/>
  <c r="L62" i="15"/>
  <c r="V61" i="15"/>
  <c r="AU61" i="15" s="1"/>
  <c r="K62" i="15"/>
  <c r="H62" i="15"/>
  <c r="L61" i="11"/>
  <c r="AE61" i="11"/>
  <c r="H61" i="11"/>
  <c r="K61" i="11"/>
  <c r="V60" i="11"/>
  <c r="B74" i="11"/>
  <c r="U62" i="11"/>
  <c r="G63" i="11"/>
  <c r="I63" i="11"/>
  <c r="J63" i="11"/>
  <c r="M62" i="6"/>
  <c r="M62" i="15"/>
  <c r="M62" i="16"/>
  <c r="AV62" i="16" s="1"/>
  <c r="M62" i="3"/>
  <c r="AV62" i="3" s="1"/>
  <c r="AE64" i="3"/>
  <c r="V63" i="3"/>
  <c r="L64" i="3"/>
  <c r="H64" i="3"/>
  <c r="K64" i="3"/>
  <c r="G65" i="3"/>
  <c r="U64" i="3"/>
  <c r="I65" i="3"/>
  <c r="J65" i="3"/>
  <c r="M63" i="11"/>
  <c r="AV63" i="11" s="1"/>
  <c r="AV63" i="13"/>
  <c r="M64" i="13"/>
  <c r="G514" i="3" l="1"/>
  <c r="H514" i="3"/>
  <c r="T514" i="3" s="1"/>
  <c r="B75" i="13"/>
  <c r="AU61" i="13"/>
  <c r="V61" i="13"/>
  <c r="H62" i="13"/>
  <c r="K62" i="13"/>
  <c r="AE62" i="13"/>
  <c r="L62" i="13"/>
  <c r="I62" i="16"/>
  <c r="G62" i="16"/>
  <c r="J62" i="16"/>
  <c r="U61" i="16"/>
  <c r="AU61" i="16" s="1"/>
  <c r="J63" i="13"/>
  <c r="G63" i="13"/>
  <c r="I63" i="13"/>
  <c r="U62" i="13"/>
  <c r="AE63" i="6"/>
  <c r="H63" i="6"/>
  <c r="K63" i="6"/>
  <c r="V62" i="6"/>
  <c r="L63" i="6"/>
  <c r="AU63" i="16"/>
  <c r="AW64" i="14"/>
  <c r="B375" i="6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I62" i="6"/>
  <c r="U61" i="6"/>
  <c r="AU61" i="6" s="1"/>
  <c r="G62" i="6"/>
  <c r="AV62" i="6" s="1"/>
  <c r="J62" i="6"/>
  <c r="V63" i="16"/>
  <c r="K64" i="16"/>
  <c r="H64" i="16"/>
  <c r="L64" i="16"/>
  <c r="AE64" i="16"/>
  <c r="AU64" i="3"/>
  <c r="AU61" i="11"/>
  <c r="B396" i="15"/>
  <c r="B397" i="15" s="1"/>
  <c r="B398" i="15" s="1"/>
  <c r="B399" i="15" s="1"/>
  <c r="B400" i="15" s="1"/>
  <c r="B401" i="15" s="1"/>
  <c r="B402" i="15" s="1"/>
  <c r="B61" i="3"/>
  <c r="B417" i="14"/>
  <c r="B418" i="14" s="1"/>
  <c r="B419" i="14" s="1"/>
  <c r="B420" i="14" s="1"/>
  <c r="B421" i="14" s="1"/>
  <c r="B422" i="14" s="1"/>
  <c r="B423" i="14" s="1"/>
  <c r="J65" i="14"/>
  <c r="U64" i="14"/>
  <c r="I65" i="14"/>
  <c r="G65" i="14"/>
  <c r="AG65" i="14"/>
  <c r="L65" i="14"/>
  <c r="H65" i="14"/>
  <c r="V64" i="14"/>
  <c r="K65" i="14"/>
  <c r="J64" i="15"/>
  <c r="I64" i="15"/>
  <c r="G64" i="15"/>
  <c r="U63" i="15"/>
  <c r="AV62" i="15"/>
  <c r="B389" i="16"/>
  <c r="B390" i="16" s="1"/>
  <c r="B391" i="16" s="1"/>
  <c r="B392" i="16" s="1"/>
  <c r="B393" i="16" s="1"/>
  <c r="B394" i="16" s="1"/>
  <c r="B395" i="16" s="1"/>
  <c r="H63" i="15"/>
  <c r="K63" i="15"/>
  <c r="L63" i="15"/>
  <c r="V62" i="15"/>
  <c r="AU62" i="15" s="1"/>
  <c r="AE63" i="15"/>
  <c r="B75" i="11"/>
  <c r="H62" i="11"/>
  <c r="AE62" i="11"/>
  <c r="V61" i="11"/>
  <c r="L62" i="11"/>
  <c r="K62" i="11"/>
  <c r="U63" i="11"/>
  <c r="I64" i="11"/>
  <c r="J64" i="11"/>
  <c r="G64" i="11"/>
  <c r="M63" i="6"/>
  <c r="M63" i="15"/>
  <c r="AV63" i="15" s="1"/>
  <c r="M63" i="16"/>
  <c r="AV63" i="16" s="1"/>
  <c r="M63" i="3"/>
  <c r="AV63" i="3" s="1"/>
  <c r="I66" i="3"/>
  <c r="J66" i="3"/>
  <c r="G66" i="3"/>
  <c r="U65" i="3"/>
  <c r="AE65" i="3"/>
  <c r="L65" i="3"/>
  <c r="H65" i="3"/>
  <c r="V64" i="3"/>
  <c r="K65" i="3"/>
  <c r="M64" i="11"/>
  <c r="AV64" i="11" s="1"/>
  <c r="AV64" i="13"/>
  <c r="M65" i="13"/>
  <c r="M514" i="3" l="1"/>
  <c r="N514" i="3"/>
  <c r="L514" i="3"/>
  <c r="K514" i="3"/>
  <c r="B76" i="13"/>
  <c r="AU62" i="13"/>
  <c r="H63" i="13"/>
  <c r="K63" i="13"/>
  <c r="V62" i="13"/>
  <c r="AE63" i="13"/>
  <c r="L63" i="13"/>
  <c r="I64" i="13"/>
  <c r="U63" i="13"/>
  <c r="J64" i="13"/>
  <c r="G64" i="13"/>
  <c r="U62" i="16"/>
  <c r="AU62" i="16" s="1"/>
  <c r="J63" i="16"/>
  <c r="I63" i="16"/>
  <c r="G63" i="16"/>
  <c r="K64" i="6"/>
  <c r="V63" i="6"/>
  <c r="H64" i="6"/>
  <c r="L64" i="6"/>
  <c r="AE64" i="6"/>
  <c r="AU62" i="11"/>
  <c r="H65" i="16"/>
  <c r="K65" i="16"/>
  <c r="L65" i="16"/>
  <c r="AE65" i="16"/>
  <c r="V64" i="16"/>
  <c r="J63" i="6"/>
  <c r="G63" i="6"/>
  <c r="AV63" i="6" s="1"/>
  <c r="I63" i="6"/>
  <c r="U62" i="6"/>
  <c r="AU62" i="6" s="1"/>
  <c r="J66" i="14"/>
  <c r="I66" i="14"/>
  <c r="G66" i="14"/>
  <c r="U65" i="14"/>
  <c r="B62" i="3"/>
  <c r="B403" i="15"/>
  <c r="B404" i="15" s="1"/>
  <c r="B405" i="15" s="1"/>
  <c r="B406" i="15" s="1"/>
  <c r="B407" i="15" s="1"/>
  <c r="B408" i="15" s="1"/>
  <c r="B409" i="15" s="1"/>
  <c r="AU65" i="3"/>
  <c r="H64" i="15"/>
  <c r="L64" i="15"/>
  <c r="V63" i="15"/>
  <c r="AU63" i="15" s="1"/>
  <c r="K64" i="15"/>
  <c r="AE64" i="15"/>
  <c r="U64" i="15"/>
  <c r="I65" i="15"/>
  <c r="G65" i="15"/>
  <c r="J65" i="15"/>
  <c r="AW65" i="14"/>
  <c r="B396" i="16"/>
  <c r="B397" i="16" s="1"/>
  <c r="B398" i="16" s="1"/>
  <c r="B399" i="16" s="1"/>
  <c r="B400" i="16" s="1"/>
  <c r="B401" i="16" s="1"/>
  <c r="B402" i="16" s="1"/>
  <c r="B424" i="14"/>
  <c r="B425" i="14" s="1"/>
  <c r="B426" i="14" s="1"/>
  <c r="B427" i="14" s="1"/>
  <c r="B428" i="14" s="1"/>
  <c r="B429" i="14" s="1"/>
  <c r="B430" i="14" s="1"/>
  <c r="AG66" i="14"/>
  <c r="V65" i="14"/>
  <c r="L66" i="14"/>
  <c r="K66" i="14"/>
  <c r="H66" i="14"/>
  <c r="B389" i="6"/>
  <c r="B390" i="6" s="1"/>
  <c r="B391" i="6" s="1"/>
  <c r="B392" i="6" s="1"/>
  <c r="B393" i="6" s="1"/>
  <c r="B394" i="6" s="1"/>
  <c r="B395" i="6" s="1"/>
  <c r="J65" i="11"/>
  <c r="U64" i="11"/>
  <c r="I65" i="11"/>
  <c r="G65" i="11"/>
  <c r="V62" i="11"/>
  <c r="L63" i="11"/>
  <c r="AE63" i="11"/>
  <c r="H63" i="11"/>
  <c r="K63" i="11"/>
  <c r="B76" i="11"/>
  <c r="M64" i="6"/>
  <c r="M64" i="15"/>
  <c r="M64" i="16"/>
  <c r="AV64" i="16" s="1"/>
  <c r="M64" i="3"/>
  <c r="AV64" i="3" s="1"/>
  <c r="H66" i="3"/>
  <c r="L66" i="3"/>
  <c r="K66" i="3"/>
  <c r="AE66" i="3"/>
  <c r="V65" i="3"/>
  <c r="U66" i="3"/>
  <c r="P515" i="3" s="1"/>
  <c r="I67" i="3"/>
  <c r="G67" i="3"/>
  <c r="J67" i="3"/>
  <c r="M65" i="11"/>
  <c r="AV65" i="11" s="1"/>
  <c r="M66" i="13"/>
  <c r="AV65" i="13"/>
  <c r="B77" i="13" l="1"/>
  <c r="AV64" i="15"/>
  <c r="AU63" i="13"/>
  <c r="V63" i="13"/>
  <c r="L64" i="13"/>
  <c r="K64" i="13"/>
  <c r="AE64" i="13"/>
  <c r="H64" i="13"/>
  <c r="I64" i="16"/>
  <c r="G64" i="16"/>
  <c r="U63" i="16"/>
  <c r="J64" i="16"/>
  <c r="AU66" i="3"/>
  <c r="G65" i="13"/>
  <c r="U64" i="13"/>
  <c r="J65" i="13"/>
  <c r="I65" i="13"/>
  <c r="L65" i="6"/>
  <c r="K65" i="6"/>
  <c r="AE65" i="6"/>
  <c r="V64" i="6"/>
  <c r="H65" i="6"/>
  <c r="AU63" i="11"/>
  <c r="AW66" i="14"/>
  <c r="U63" i="6"/>
  <c r="AU63" i="6" s="1"/>
  <c r="J64" i="6"/>
  <c r="I64" i="6"/>
  <c r="G64" i="6"/>
  <c r="AV64" i="6" s="1"/>
  <c r="AU65" i="16"/>
  <c r="H66" i="16"/>
  <c r="I515" i="16" s="1"/>
  <c r="U515" i="16" s="1"/>
  <c r="K66" i="16"/>
  <c r="L66" i="16"/>
  <c r="AE66" i="16"/>
  <c r="V65" i="16"/>
  <c r="B403" i="16"/>
  <c r="B404" i="16" s="1"/>
  <c r="B405" i="16" s="1"/>
  <c r="B406" i="16" s="1"/>
  <c r="B407" i="16" s="1"/>
  <c r="B408" i="16" s="1"/>
  <c r="B409" i="16" s="1"/>
  <c r="I66" i="15"/>
  <c r="U65" i="15"/>
  <c r="J66" i="15"/>
  <c r="G66" i="15"/>
  <c r="U66" i="14"/>
  <c r="I67" i="14"/>
  <c r="G67" i="14"/>
  <c r="J67" i="14"/>
  <c r="B410" i="15"/>
  <c r="B411" i="15" s="1"/>
  <c r="B412" i="15" s="1"/>
  <c r="B413" i="15" s="1"/>
  <c r="B414" i="15" s="1"/>
  <c r="B415" i="15" s="1"/>
  <c r="B416" i="15" s="1"/>
  <c r="B63" i="3"/>
  <c r="B396" i="6"/>
  <c r="B397" i="6" s="1"/>
  <c r="B398" i="6" s="1"/>
  <c r="B399" i="6" s="1"/>
  <c r="B400" i="6" s="1"/>
  <c r="B401" i="6" s="1"/>
  <c r="B402" i="6" s="1"/>
  <c r="V66" i="14"/>
  <c r="L67" i="14"/>
  <c r="K67" i="14"/>
  <c r="AG67" i="14"/>
  <c r="H67" i="14"/>
  <c r="B431" i="14"/>
  <c r="B432" i="14" s="1"/>
  <c r="B433" i="14" s="1"/>
  <c r="B434" i="14" s="1"/>
  <c r="B435" i="14" s="1"/>
  <c r="B436" i="14" s="1"/>
  <c r="B437" i="14" s="1"/>
  <c r="V64" i="15"/>
  <c r="AU64" i="15" s="1"/>
  <c r="L65" i="15"/>
  <c r="AE65" i="15"/>
  <c r="H65" i="15"/>
  <c r="K65" i="15"/>
  <c r="AE64" i="11"/>
  <c r="L64" i="11"/>
  <c r="K64" i="11"/>
  <c r="V63" i="11"/>
  <c r="H64" i="11"/>
  <c r="U65" i="11"/>
  <c r="J66" i="11"/>
  <c r="G66" i="11"/>
  <c r="I66" i="11"/>
  <c r="B77" i="11"/>
  <c r="M65" i="6"/>
  <c r="M65" i="15"/>
  <c r="M65" i="16"/>
  <c r="AV65" i="16" s="1"/>
  <c r="M65" i="3"/>
  <c r="AV65" i="3" s="1"/>
  <c r="U67" i="3"/>
  <c r="G68" i="3"/>
  <c r="I68" i="3"/>
  <c r="J68" i="3"/>
  <c r="V66" i="3"/>
  <c r="Q515" i="3" s="1"/>
  <c r="R515" i="3" s="1"/>
  <c r="AE67" i="3"/>
  <c r="H67" i="3"/>
  <c r="L67" i="3"/>
  <c r="K67" i="3"/>
  <c r="M66" i="11"/>
  <c r="AV66" i="11" s="1"/>
  <c r="AV66" i="13"/>
  <c r="M67" i="13"/>
  <c r="B78" i="13" l="1"/>
  <c r="AU64" i="13"/>
  <c r="AE65" i="13"/>
  <c r="K65" i="13"/>
  <c r="H65" i="13"/>
  <c r="L65" i="13"/>
  <c r="V64" i="13"/>
  <c r="I66" i="13"/>
  <c r="U65" i="13"/>
  <c r="G66" i="13"/>
  <c r="J66" i="13"/>
  <c r="U64" i="16"/>
  <c r="AU64" i="16" s="1"/>
  <c r="J65" i="16"/>
  <c r="G65" i="16"/>
  <c r="I65" i="16"/>
  <c r="AV65" i="15"/>
  <c r="L66" i="6"/>
  <c r="H66" i="6"/>
  <c r="V65" i="6"/>
  <c r="AE66" i="6"/>
  <c r="K66" i="6"/>
  <c r="AU64" i="11"/>
  <c r="AU66" i="16"/>
  <c r="L67" i="16"/>
  <c r="AE67" i="16"/>
  <c r="V66" i="16"/>
  <c r="Q515" i="16" s="1"/>
  <c r="H67" i="16"/>
  <c r="H516" i="16" s="1"/>
  <c r="K67" i="16"/>
  <c r="J65" i="6"/>
  <c r="I65" i="6"/>
  <c r="G65" i="6"/>
  <c r="AV65" i="6" s="1"/>
  <c r="U64" i="6"/>
  <c r="AU64" i="6" s="1"/>
  <c r="AW67" i="14"/>
  <c r="B417" i="15"/>
  <c r="B418" i="15" s="1"/>
  <c r="B419" i="15" s="1"/>
  <c r="B420" i="15" s="1"/>
  <c r="B421" i="15" s="1"/>
  <c r="B422" i="15" s="1"/>
  <c r="B423" i="15" s="1"/>
  <c r="U66" i="15"/>
  <c r="I67" i="15"/>
  <c r="G67" i="15"/>
  <c r="J67" i="15"/>
  <c r="B64" i="3"/>
  <c r="B438" i="14"/>
  <c r="B439" i="14" s="1"/>
  <c r="B403" i="6"/>
  <c r="B404" i="6" s="1"/>
  <c r="B405" i="6" s="1"/>
  <c r="B406" i="6" s="1"/>
  <c r="B407" i="6" s="1"/>
  <c r="B408" i="6" s="1"/>
  <c r="B409" i="6" s="1"/>
  <c r="AU67" i="3"/>
  <c r="I68" i="14"/>
  <c r="U67" i="14"/>
  <c r="J68" i="14"/>
  <c r="G68" i="14"/>
  <c r="B410" i="16"/>
  <c r="B411" i="16" s="1"/>
  <c r="B412" i="16" s="1"/>
  <c r="B413" i="16" s="1"/>
  <c r="B414" i="16" s="1"/>
  <c r="B415" i="16" s="1"/>
  <c r="B416" i="16" s="1"/>
  <c r="K66" i="15"/>
  <c r="AE66" i="15"/>
  <c r="L66" i="15"/>
  <c r="V65" i="15"/>
  <c r="AU65" i="15" s="1"/>
  <c r="H66" i="15"/>
  <c r="L68" i="14"/>
  <c r="V67" i="14"/>
  <c r="H68" i="14"/>
  <c r="K68" i="14"/>
  <c r="AG68" i="14"/>
  <c r="H65" i="11"/>
  <c r="L65" i="11"/>
  <c r="V64" i="11"/>
  <c r="K65" i="11"/>
  <c r="AE65" i="11"/>
  <c r="B78" i="11"/>
  <c r="J67" i="11"/>
  <c r="U66" i="11"/>
  <c r="P515" i="11" s="1"/>
  <c r="I67" i="11"/>
  <c r="G67" i="11"/>
  <c r="G516" i="11" s="1"/>
  <c r="M66" i="6"/>
  <c r="M66" i="15"/>
  <c r="M66" i="16"/>
  <c r="AV66" i="16" s="1"/>
  <c r="M66" i="3"/>
  <c r="AV66" i="3" s="1"/>
  <c r="AE68" i="3"/>
  <c r="H68" i="3"/>
  <c r="L68" i="3"/>
  <c r="K68" i="3"/>
  <c r="V67" i="3"/>
  <c r="J69" i="3"/>
  <c r="U68" i="3"/>
  <c r="I69" i="3"/>
  <c r="G69" i="3"/>
  <c r="M67" i="11"/>
  <c r="AV67" i="11" s="1"/>
  <c r="AV67" i="13"/>
  <c r="M68" i="13"/>
  <c r="L516" i="11" l="1"/>
  <c r="K516" i="11"/>
  <c r="T516" i="16"/>
  <c r="M516" i="16"/>
  <c r="N516" i="16"/>
  <c r="B79" i="13"/>
  <c r="AU65" i="11"/>
  <c r="V65" i="13"/>
  <c r="K66" i="13"/>
  <c r="H66" i="13"/>
  <c r="L66" i="13"/>
  <c r="AE66" i="13"/>
  <c r="AU65" i="13"/>
  <c r="J66" i="16"/>
  <c r="I66" i="16"/>
  <c r="G66" i="16"/>
  <c r="J515" i="16" s="1"/>
  <c r="U65" i="16"/>
  <c r="U66" i="13"/>
  <c r="G67" i="13"/>
  <c r="J67" i="13"/>
  <c r="I67" i="13"/>
  <c r="AV66" i="15"/>
  <c r="H67" i="6"/>
  <c r="AE67" i="6"/>
  <c r="V66" i="6"/>
  <c r="K67" i="6"/>
  <c r="L67" i="6"/>
  <c r="AU68" i="3"/>
  <c r="U65" i="6"/>
  <c r="AU65" i="6" s="1"/>
  <c r="J66" i="6"/>
  <c r="I66" i="6"/>
  <c r="G66" i="6"/>
  <c r="AV66" i="6" s="1"/>
  <c r="AU67" i="16"/>
  <c r="AW68" i="14"/>
  <c r="AE68" i="16"/>
  <c r="L68" i="16"/>
  <c r="H68" i="16"/>
  <c r="V67" i="16"/>
  <c r="K68" i="16"/>
  <c r="B410" i="6"/>
  <c r="B411" i="6" s="1"/>
  <c r="B412" i="6" s="1"/>
  <c r="B413" i="6" s="1"/>
  <c r="B414" i="6" s="1"/>
  <c r="B415" i="6" s="1"/>
  <c r="B416" i="6" s="1"/>
  <c r="J69" i="14"/>
  <c r="I69" i="14"/>
  <c r="G69" i="14"/>
  <c r="U68" i="14"/>
  <c r="B424" i="15"/>
  <c r="B425" i="15" s="1"/>
  <c r="B426" i="15" s="1"/>
  <c r="B427" i="15" s="1"/>
  <c r="B428" i="15" s="1"/>
  <c r="B429" i="15" s="1"/>
  <c r="B430" i="15" s="1"/>
  <c r="H69" i="14"/>
  <c r="L69" i="14"/>
  <c r="V68" i="14"/>
  <c r="AG69" i="14"/>
  <c r="K69" i="14"/>
  <c r="J68" i="15"/>
  <c r="U67" i="15"/>
  <c r="I68" i="15"/>
  <c r="G68" i="15"/>
  <c r="B417" i="16"/>
  <c r="B418" i="16" s="1"/>
  <c r="B419" i="16" s="1"/>
  <c r="B420" i="16" s="1"/>
  <c r="B421" i="16" s="1"/>
  <c r="B422" i="16" s="1"/>
  <c r="B423" i="16" s="1"/>
  <c r="B440" i="14"/>
  <c r="B441" i="14" s="1"/>
  <c r="B442" i="14" s="1"/>
  <c r="B443" i="14" s="1"/>
  <c r="B444" i="14" s="1"/>
  <c r="K67" i="15"/>
  <c r="AE67" i="15"/>
  <c r="L67" i="15"/>
  <c r="V66" i="15"/>
  <c r="H67" i="15"/>
  <c r="B65" i="3"/>
  <c r="B79" i="11"/>
  <c r="I68" i="11"/>
  <c r="U67" i="11"/>
  <c r="G68" i="11"/>
  <c r="J68" i="11"/>
  <c r="H66" i="11"/>
  <c r="V65" i="11"/>
  <c r="K66" i="11"/>
  <c r="AE66" i="11"/>
  <c r="L66" i="11"/>
  <c r="M67" i="6"/>
  <c r="M67" i="15"/>
  <c r="M67" i="16"/>
  <c r="AV67" i="16" s="1"/>
  <c r="M67" i="3"/>
  <c r="AV67" i="3" s="1"/>
  <c r="H69" i="3"/>
  <c r="K69" i="3"/>
  <c r="L69" i="3"/>
  <c r="V68" i="3"/>
  <c r="AE69" i="3"/>
  <c r="U69" i="3"/>
  <c r="I70" i="3"/>
  <c r="J70" i="3"/>
  <c r="G70" i="3"/>
  <c r="M68" i="11"/>
  <c r="AV68" i="11" s="1"/>
  <c r="AV68" i="13"/>
  <c r="M69" i="13"/>
  <c r="B80" i="13" l="1"/>
  <c r="L67" i="13"/>
  <c r="V66" i="13"/>
  <c r="H67" i="13"/>
  <c r="K67" i="13"/>
  <c r="AU67" i="13" s="1"/>
  <c r="AE67" i="13"/>
  <c r="AU66" i="13"/>
  <c r="G68" i="13"/>
  <c r="I68" i="13"/>
  <c r="J68" i="13"/>
  <c r="U67" i="13"/>
  <c r="AU68" i="16"/>
  <c r="I67" i="16"/>
  <c r="G67" i="16"/>
  <c r="G516" i="16" s="1"/>
  <c r="J67" i="16"/>
  <c r="U66" i="16"/>
  <c r="P515" i="16" s="1"/>
  <c r="R515" i="16" s="1"/>
  <c r="AV67" i="15"/>
  <c r="V67" i="6"/>
  <c r="AE68" i="6"/>
  <c r="L68" i="6"/>
  <c r="K68" i="6"/>
  <c r="H68" i="6"/>
  <c r="L69" i="16"/>
  <c r="H69" i="16"/>
  <c r="AE69" i="16"/>
  <c r="V68" i="16"/>
  <c r="K69" i="16"/>
  <c r="AU66" i="15"/>
  <c r="G67" i="6"/>
  <c r="AV67" i="6" s="1"/>
  <c r="U66" i="6"/>
  <c r="J67" i="6"/>
  <c r="I67" i="6"/>
  <c r="B66" i="3"/>
  <c r="AU69" i="3"/>
  <c r="AU66" i="11"/>
  <c r="J69" i="15"/>
  <c r="I69" i="15"/>
  <c r="G69" i="15"/>
  <c r="U68" i="15"/>
  <c r="AW69" i="14"/>
  <c r="B424" i="16"/>
  <c r="B425" i="16" s="1"/>
  <c r="B426" i="16" s="1"/>
  <c r="B427" i="16" s="1"/>
  <c r="B428" i="16" s="1"/>
  <c r="B429" i="16" s="1"/>
  <c r="B430" i="16" s="1"/>
  <c r="B431" i="15"/>
  <c r="B432" i="15" s="1"/>
  <c r="B433" i="15" s="1"/>
  <c r="B434" i="15" s="1"/>
  <c r="B435" i="15" s="1"/>
  <c r="B436" i="15" s="1"/>
  <c r="B437" i="15" s="1"/>
  <c r="B417" i="6"/>
  <c r="B418" i="6" s="1"/>
  <c r="B419" i="6" s="1"/>
  <c r="B420" i="6" s="1"/>
  <c r="B421" i="6" s="1"/>
  <c r="B422" i="6" s="1"/>
  <c r="B423" i="6" s="1"/>
  <c r="U69" i="14"/>
  <c r="J70" i="14"/>
  <c r="G70" i="14"/>
  <c r="I70" i="14"/>
  <c r="L68" i="15"/>
  <c r="V67" i="15"/>
  <c r="K68" i="15"/>
  <c r="H68" i="15"/>
  <c r="AE68" i="15"/>
  <c r="K70" i="14"/>
  <c r="H70" i="14"/>
  <c r="L70" i="14"/>
  <c r="V69" i="14"/>
  <c r="AG70" i="14"/>
  <c r="B445" i="14"/>
  <c r="B446" i="14" s="1"/>
  <c r="B447" i="14" s="1"/>
  <c r="B448" i="14" s="1"/>
  <c r="B449" i="14" s="1"/>
  <c r="B450" i="14" s="1"/>
  <c r="B451" i="14" s="1"/>
  <c r="AE67" i="11"/>
  <c r="L67" i="11"/>
  <c r="H67" i="11"/>
  <c r="H516" i="11" s="1"/>
  <c r="K67" i="11"/>
  <c r="V66" i="11"/>
  <c r="Q515" i="11" s="1"/>
  <c r="R515" i="11" s="1"/>
  <c r="J69" i="11"/>
  <c r="G69" i="11"/>
  <c r="I69" i="11"/>
  <c r="U68" i="11"/>
  <c r="B80" i="11"/>
  <c r="B517" i="11" s="1"/>
  <c r="M68" i="6"/>
  <c r="M68" i="15"/>
  <c r="M68" i="16"/>
  <c r="AV68" i="16" s="1"/>
  <c r="M68" i="3"/>
  <c r="AV68" i="3" s="1"/>
  <c r="G71" i="3"/>
  <c r="J71" i="3"/>
  <c r="U70" i="3"/>
  <c r="I71" i="3"/>
  <c r="L70" i="3"/>
  <c r="K70" i="3"/>
  <c r="AE70" i="3"/>
  <c r="H70" i="3"/>
  <c r="V69" i="3"/>
  <c r="M69" i="11"/>
  <c r="AV69" i="11" s="1"/>
  <c r="AV69" i="13"/>
  <c r="M70" i="13"/>
  <c r="T516" i="11" l="1"/>
  <c r="M516" i="11"/>
  <c r="N516" i="11"/>
  <c r="K516" i="16"/>
  <c r="L516" i="16"/>
  <c r="B81" i="13"/>
  <c r="AV68" i="15"/>
  <c r="V67" i="13"/>
  <c r="H68" i="13"/>
  <c r="L68" i="13"/>
  <c r="K68" i="13"/>
  <c r="AE68" i="13"/>
  <c r="AU66" i="6"/>
  <c r="J68" i="16"/>
  <c r="I68" i="16"/>
  <c r="U67" i="16"/>
  <c r="G68" i="16"/>
  <c r="J69" i="13"/>
  <c r="G69" i="13"/>
  <c r="U68" i="13"/>
  <c r="I69" i="13"/>
  <c r="L69" i="6"/>
  <c r="AE69" i="6"/>
  <c r="K69" i="6"/>
  <c r="H69" i="6"/>
  <c r="V68" i="6"/>
  <c r="AU69" i="16"/>
  <c r="U67" i="6"/>
  <c r="AU67" i="6" s="1"/>
  <c r="I68" i="6"/>
  <c r="J68" i="6"/>
  <c r="G68" i="6"/>
  <c r="AV68" i="6" s="1"/>
  <c r="V69" i="16"/>
  <c r="AE70" i="16"/>
  <c r="L70" i="16"/>
  <c r="K70" i="16"/>
  <c r="H70" i="16"/>
  <c r="H69" i="15"/>
  <c r="AE69" i="15"/>
  <c r="K69" i="15"/>
  <c r="L69" i="15"/>
  <c r="V68" i="15"/>
  <c r="AU68" i="15" s="1"/>
  <c r="B431" i="16"/>
  <c r="B432" i="16" s="1"/>
  <c r="B433" i="16" s="1"/>
  <c r="B434" i="16" s="1"/>
  <c r="B435" i="16" s="1"/>
  <c r="B436" i="16" s="1"/>
  <c r="B437" i="16" s="1"/>
  <c r="U69" i="15"/>
  <c r="G70" i="15"/>
  <c r="I70" i="15"/>
  <c r="J70" i="15"/>
  <c r="B67" i="3"/>
  <c r="B515" i="3"/>
  <c r="B424" i="6"/>
  <c r="B425" i="6" s="1"/>
  <c r="B426" i="6" s="1"/>
  <c r="B427" i="6" s="1"/>
  <c r="B428" i="6" s="1"/>
  <c r="B429" i="6" s="1"/>
  <c r="B430" i="6" s="1"/>
  <c r="AU70" i="3"/>
  <c r="AU67" i="11"/>
  <c r="B452" i="14"/>
  <c r="B453" i="14" s="1"/>
  <c r="B454" i="14" s="1"/>
  <c r="B455" i="14" s="1"/>
  <c r="B456" i="14" s="1"/>
  <c r="B457" i="14" s="1"/>
  <c r="B458" i="14" s="1"/>
  <c r="AG71" i="14"/>
  <c r="L71" i="14"/>
  <c r="V70" i="14"/>
  <c r="H71" i="14"/>
  <c r="K71" i="14"/>
  <c r="AW70" i="14"/>
  <c r="U70" i="14"/>
  <c r="J71" i="14"/>
  <c r="G71" i="14"/>
  <c r="I71" i="14"/>
  <c r="AU67" i="15"/>
  <c r="B438" i="15"/>
  <c r="B439" i="15" s="1"/>
  <c r="I70" i="11"/>
  <c r="G70" i="11"/>
  <c r="J70" i="11"/>
  <c r="U69" i="11"/>
  <c r="H68" i="11"/>
  <c r="K68" i="11"/>
  <c r="V67" i="11"/>
  <c r="AE68" i="11"/>
  <c r="L68" i="11"/>
  <c r="B81" i="11"/>
  <c r="M69" i="6"/>
  <c r="M69" i="15"/>
  <c r="M69" i="16"/>
  <c r="AV69" i="16" s="1"/>
  <c r="M69" i="3"/>
  <c r="AV69" i="3" s="1"/>
  <c r="G72" i="3"/>
  <c r="J72" i="3"/>
  <c r="U71" i="3"/>
  <c r="I72" i="3"/>
  <c r="AE71" i="3"/>
  <c r="H71" i="3"/>
  <c r="K71" i="3"/>
  <c r="L71" i="3"/>
  <c r="V70" i="3"/>
  <c r="M70" i="11"/>
  <c r="AV70" i="11" s="1"/>
  <c r="AV70" i="13"/>
  <c r="M71" i="13"/>
  <c r="G515" i="3" l="1"/>
  <c r="H515" i="3"/>
  <c r="T515" i="3" s="1"/>
  <c r="B82" i="13"/>
  <c r="AU68" i="13"/>
  <c r="AU70" i="16"/>
  <c r="H69" i="13"/>
  <c r="K69" i="13"/>
  <c r="V68" i="13"/>
  <c r="L69" i="13"/>
  <c r="AE69" i="13"/>
  <c r="U69" i="13"/>
  <c r="G70" i="13"/>
  <c r="I70" i="13"/>
  <c r="J70" i="13"/>
  <c r="I69" i="16"/>
  <c r="J69" i="16"/>
  <c r="U68" i="16"/>
  <c r="G69" i="16"/>
  <c r="L70" i="6"/>
  <c r="H70" i="6"/>
  <c r="V69" i="6"/>
  <c r="AE70" i="6"/>
  <c r="K70" i="6"/>
  <c r="AV69" i="15"/>
  <c r="AE71" i="16"/>
  <c r="H71" i="16"/>
  <c r="K71" i="16"/>
  <c r="L71" i="16"/>
  <c r="V70" i="16"/>
  <c r="AW71" i="14"/>
  <c r="G69" i="6"/>
  <c r="AV69" i="6" s="1"/>
  <c r="J69" i="6"/>
  <c r="U68" i="6"/>
  <c r="AU68" i="6" s="1"/>
  <c r="I69" i="6"/>
  <c r="V71" i="14"/>
  <c r="H72" i="14"/>
  <c r="AG72" i="14"/>
  <c r="L72" i="14"/>
  <c r="K72" i="14"/>
  <c r="B438" i="16"/>
  <c r="B439" i="16" s="1"/>
  <c r="J72" i="14"/>
  <c r="U71" i="14"/>
  <c r="I72" i="14"/>
  <c r="G72" i="14"/>
  <c r="B431" i="6"/>
  <c r="B432" i="6" s="1"/>
  <c r="B433" i="6" s="1"/>
  <c r="B434" i="6" s="1"/>
  <c r="B435" i="6" s="1"/>
  <c r="B436" i="6" s="1"/>
  <c r="B437" i="6" s="1"/>
  <c r="B68" i="3"/>
  <c r="B440" i="15"/>
  <c r="B441" i="15" s="1"/>
  <c r="B442" i="15" s="1"/>
  <c r="B443" i="15" s="1"/>
  <c r="B444" i="15" s="1"/>
  <c r="H70" i="15"/>
  <c r="AE70" i="15"/>
  <c r="K70" i="15"/>
  <c r="L70" i="15"/>
  <c r="V69" i="15"/>
  <c r="AU69" i="15" s="1"/>
  <c r="B459" i="14"/>
  <c r="B460" i="14" s="1"/>
  <c r="B461" i="14" s="1"/>
  <c r="B462" i="14" s="1"/>
  <c r="B463" i="14" s="1"/>
  <c r="B464" i="14" s="1"/>
  <c r="B465" i="14" s="1"/>
  <c r="AU71" i="3"/>
  <c r="AU68" i="11"/>
  <c r="G71" i="15"/>
  <c r="I71" i="15"/>
  <c r="U70" i="15"/>
  <c r="J71" i="15"/>
  <c r="L69" i="11"/>
  <c r="AE69" i="11"/>
  <c r="K69" i="11"/>
  <c r="V68" i="11"/>
  <c r="H69" i="11"/>
  <c r="U70" i="11"/>
  <c r="J71" i="11"/>
  <c r="I71" i="11"/>
  <c r="G71" i="11"/>
  <c r="B82" i="11"/>
  <c r="M70" i="6"/>
  <c r="M70" i="15"/>
  <c r="AV70" i="15" s="1"/>
  <c r="M70" i="16"/>
  <c r="AV70" i="16" s="1"/>
  <c r="M70" i="3"/>
  <c r="AV70" i="3" s="1"/>
  <c r="L72" i="3"/>
  <c r="K72" i="3"/>
  <c r="V71" i="3"/>
  <c r="AE72" i="3"/>
  <c r="H72" i="3"/>
  <c r="I73" i="3"/>
  <c r="G73" i="3"/>
  <c r="J73" i="3"/>
  <c r="U72" i="3"/>
  <c r="M71" i="11"/>
  <c r="AV71" i="11" s="1"/>
  <c r="AV71" i="13"/>
  <c r="M72" i="13"/>
  <c r="N515" i="3" l="1"/>
  <c r="M515" i="3"/>
  <c r="L515" i="3"/>
  <c r="K515" i="3"/>
  <c r="B83" i="13"/>
  <c r="AU69" i="13"/>
  <c r="L70" i="13"/>
  <c r="K70" i="13"/>
  <c r="V69" i="13"/>
  <c r="AE70" i="13"/>
  <c r="H70" i="13"/>
  <c r="I70" i="16"/>
  <c r="U69" i="16"/>
  <c r="J70" i="16"/>
  <c r="G70" i="16"/>
  <c r="U70" i="13"/>
  <c r="I71" i="13"/>
  <c r="G71" i="13"/>
  <c r="J71" i="13"/>
  <c r="K71" i="6"/>
  <c r="L71" i="6"/>
  <c r="V70" i="6"/>
  <c r="AE71" i="6"/>
  <c r="H71" i="6"/>
  <c r="AU69" i="11"/>
  <c r="AW72" i="14"/>
  <c r="V71" i="16"/>
  <c r="L72" i="16"/>
  <c r="H72" i="16"/>
  <c r="K72" i="16"/>
  <c r="AE72" i="16"/>
  <c r="U69" i="6"/>
  <c r="AU69" i="6" s="1"/>
  <c r="J70" i="6"/>
  <c r="I70" i="6"/>
  <c r="G70" i="6"/>
  <c r="AV70" i="6" s="1"/>
  <c r="H73" i="14"/>
  <c r="V72" i="14"/>
  <c r="L73" i="14"/>
  <c r="K73" i="14"/>
  <c r="AG73" i="14"/>
  <c r="I72" i="15"/>
  <c r="U71" i="15"/>
  <c r="J72" i="15"/>
  <c r="G72" i="15"/>
  <c r="B438" i="6"/>
  <c r="B439" i="6" s="1"/>
  <c r="I73" i="14"/>
  <c r="U72" i="14"/>
  <c r="J73" i="14"/>
  <c r="G73" i="14"/>
  <c r="B440" i="16"/>
  <c r="B441" i="16" s="1"/>
  <c r="B442" i="16" s="1"/>
  <c r="B443" i="16" s="1"/>
  <c r="B444" i="16" s="1"/>
  <c r="B466" i="14"/>
  <c r="B467" i="14" s="1"/>
  <c r="B468" i="14" s="1"/>
  <c r="B469" i="14" s="1"/>
  <c r="B470" i="14" s="1"/>
  <c r="AU72" i="3"/>
  <c r="B445" i="15"/>
  <c r="B446" i="15" s="1"/>
  <c r="B447" i="15" s="1"/>
  <c r="B448" i="15" s="1"/>
  <c r="B449" i="15" s="1"/>
  <c r="B450" i="15" s="1"/>
  <c r="B451" i="15" s="1"/>
  <c r="B69" i="3"/>
  <c r="V70" i="15"/>
  <c r="AU70" i="15" s="1"/>
  <c r="AE71" i="15"/>
  <c r="H71" i="15"/>
  <c r="L71" i="15"/>
  <c r="K71" i="15"/>
  <c r="B83" i="11"/>
  <c r="L70" i="11"/>
  <c r="AE70" i="11"/>
  <c r="K70" i="11"/>
  <c r="H70" i="11"/>
  <c r="V69" i="11"/>
  <c r="J72" i="11"/>
  <c r="G72" i="11"/>
  <c r="U71" i="11"/>
  <c r="I72" i="11"/>
  <c r="M71" i="6"/>
  <c r="M71" i="15"/>
  <c r="AV71" i="15" s="1"/>
  <c r="M71" i="16"/>
  <c r="AV71" i="16" s="1"/>
  <c r="M71" i="3"/>
  <c r="AV71" i="3" s="1"/>
  <c r="I74" i="3"/>
  <c r="G74" i="3"/>
  <c r="J74" i="3"/>
  <c r="U73" i="3"/>
  <c r="P516" i="3" s="1"/>
  <c r="K73" i="3"/>
  <c r="H73" i="3"/>
  <c r="L73" i="3"/>
  <c r="V72" i="3"/>
  <c r="AE73" i="3"/>
  <c r="M72" i="11"/>
  <c r="AV72" i="11" s="1"/>
  <c r="AV72" i="13"/>
  <c r="M73" i="13"/>
  <c r="B84" i="13" l="1"/>
  <c r="AU70" i="13"/>
  <c r="K71" i="13"/>
  <c r="V70" i="13"/>
  <c r="H71" i="13"/>
  <c r="AE71" i="13"/>
  <c r="L71" i="13"/>
  <c r="J72" i="13"/>
  <c r="I72" i="13"/>
  <c r="U71" i="13"/>
  <c r="G72" i="13"/>
  <c r="AU72" i="16"/>
  <c r="I71" i="16"/>
  <c r="G71" i="16"/>
  <c r="U70" i="16"/>
  <c r="J71" i="16"/>
  <c r="AU71" i="15"/>
  <c r="AE72" i="6"/>
  <c r="H72" i="6"/>
  <c r="K72" i="6"/>
  <c r="L72" i="6"/>
  <c r="V71" i="6"/>
  <c r="AW73" i="14"/>
  <c r="V72" i="16"/>
  <c r="AE73" i="16"/>
  <c r="L73" i="16"/>
  <c r="K73" i="16"/>
  <c r="H73" i="16"/>
  <c r="I516" i="16" s="1"/>
  <c r="U516" i="16" s="1"/>
  <c r="AU70" i="11"/>
  <c r="J71" i="6"/>
  <c r="G71" i="6"/>
  <c r="AV71" i="6" s="1"/>
  <c r="U70" i="6"/>
  <c r="AU70" i="6" s="1"/>
  <c r="I71" i="6"/>
  <c r="B452" i="15"/>
  <c r="B453" i="15" s="1"/>
  <c r="B454" i="15" s="1"/>
  <c r="B455" i="15" s="1"/>
  <c r="B456" i="15" s="1"/>
  <c r="B457" i="15" s="1"/>
  <c r="B458" i="15" s="1"/>
  <c r="J74" i="14"/>
  <c r="U73" i="14"/>
  <c r="G74" i="14"/>
  <c r="I74" i="14"/>
  <c r="B70" i="3"/>
  <c r="AU73" i="3"/>
  <c r="B471" i="14"/>
  <c r="B472" i="14" s="1"/>
  <c r="B440" i="6"/>
  <c r="B441" i="6" s="1"/>
  <c r="B442" i="6" s="1"/>
  <c r="B443" i="6" s="1"/>
  <c r="B444" i="6" s="1"/>
  <c r="AE72" i="15"/>
  <c r="H72" i="15"/>
  <c r="L72" i="15"/>
  <c r="K72" i="15"/>
  <c r="V71" i="15"/>
  <c r="B445" i="16"/>
  <c r="B446" i="16" s="1"/>
  <c r="B447" i="16" s="1"/>
  <c r="B448" i="16" s="1"/>
  <c r="B449" i="16" s="1"/>
  <c r="B450" i="16" s="1"/>
  <c r="B451" i="16" s="1"/>
  <c r="J73" i="15"/>
  <c r="G73" i="15"/>
  <c r="J516" i="15" s="1"/>
  <c r="U72" i="15"/>
  <c r="I73" i="15"/>
  <c r="V73" i="14"/>
  <c r="L74" i="14"/>
  <c r="K74" i="14"/>
  <c r="H74" i="14"/>
  <c r="AG74" i="14"/>
  <c r="J73" i="11"/>
  <c r="I73" i="11"/>
  <c r="G73" i="11"/>
  <c r="U72" i="11"/>
  <c r="L71" i="11"/>
  <c r="H71" i="11"/>
  <c r="AE71" i="11"/>
  <c r="K71" i="11"/>
  <c r="V70" i="11"/>
  <c r="B84" i="11"/>
  <c r="M72" i="6"/>
  <c r="M72" i="15"/>
  <c r="AV72" i="15" s="1"/>
  <c r="M72" i="16"/>
  <c r="AV72" i="16" s="1"/>
  <c r="M72" i="3"/>
  <c r="AV72" i="3" s="1"/>
  <c r="L74" i="3"/>
  <c r="V73" i="3"/>
  <c r="Q516" i="3" s="1"/>
  <c r="R516" i="3" s="1"/>
  <c r="H74" i="3"/>
  <c r="K74" i="3"/>
  <c r="AE74" i="3"/>
  <c r="U74" i="3"/>
  <c r="I75" i="3"/>
  <c r="J75" i="3"/>
  <c r="G75" i="3"/>
  <c r="M73" i="11"/>
  <c r="AV73" i="11" s="1"/>
  <c r="AV73" i="13"/>
  <c r="M74" i="13"/>
  <c r="B85" i="13" l="1"/>
  <c r="H72" i="13"/>
  <c r="V71" i="13"/>
  <c r="L72" i="13"/>
  <c r="K72" i="13"/>
  <c r="AE72" i="13"/>
  <c r="AU71" i="13"/>
  <c r="J72" i="16"/>
  <c r="I72" i="16"/>
  <c r="G72" i="16"/>
  <c r="U71" i="16"/>
  <c r="AU71" i="16" s="1"/>
  <c r="G73" i="13"/>
  <c r="U72" i="13"/>
  <c r="J73" i="13"/>
  <c r="I73" i="13"/>
  <c r="K73" i="6"/>
  <c r="L73" i="6"/>
  <c r="AE73" i="6"/>
  <c r="V72" i="6"/>
  <c r="H73" i="6"/>
  <c r="AW74" i="14"/>
  <c r="AU74" i="3"/>
  <c r="U71" i="6"/>
  <c r="AU71" i="6" s="1"/>
  <c r="I72" i="6"/>
  <c r="G72" i="6"/>
  <c r="AV72" i="6" s="1"/>
  <c r="J72" i="6"/>
  <c r="H74" i="16"/>
  <c r="H517" i="16" s="1"/>
  <c r="AE74" i="16"/>
  <c r="V73" i="16"/>
  <c r="Q516" i="16" s="1"/>
  <c r="L74" i="16"/>
  <c r="K74" i="16"/>
  <c r="AU73" i="16"/>
  <c r="V72" i="15"/>
  <c r="K73" i="15"/>
  <c r="L73" i="15"/>
  <c r="AE73" i="15"/>
  <c r="H73" i="15"/>
  <c r="I516" i="15" s="1"/>
  <c r="U516" i="15" s="1"/>
  <c r="B452" i="16"/>
  <c r="B453" i="16" s="1"/>
  <c r="B454" i="16" s="1"/>
  <c r="B455" i="16" s="1"/>
  <c r="B456" i="16" s="1"/>
  <c r="B457" i="16" s="1"/>
  <c r="B458" i="16" s="1"/>
  <c r="B445" i="6"/>
  <c r="B446" i="6" s="1"/>
  <c r="B447" i="6" s="1"/>
  <c r="B448" i="6" s="1"/>
  <c r="B449" i="6" s="1"/>
  <c r="B450" i="6" s="1"/>
  <c r="B451" i="6" s="1"/>
  <c r="I75" i="14"/>
  <c r="G75" i="14"/>
  <c r="U74" i="14"/>
  <c r="J75" i="14"/>
  <c r="AU71" i="11"/>
  <c r="B459" i="15"/>
  <c r="B460" i="15" s="1"/>
  <c r="B461" i="15" s="1"/>
  <c r="B462" i="15" s="1"/>
  <c r="B463" i="15" s="1"/>
  <c r="B464" i="15" s="1"/>
  <c r="B465" i="15" s="1"/>
  <c r="J74" i="15"/>
  <c r="I74" i="15"/>
  <c r="U73" i="15"/>
  <c r="P516" i="15" s="1"/>
  <c r="G74" i="15"/>
  <c r="G517" i="15" s="1"/>
  <c r="V74" i="14"/>
  <c r="AG75" i="14"/>
  <c r="L75" i="14"/>
  <c r="H75" i="14"/>
  <c r="K75" i="14"/>
  <c r="AU72" i="15"/>
  <c r="B473" i="14"/>
  <c r="B474" i="14" s="1"/>
  <c r="B475" i="14" s="1"/>
  <c r="B476" i="14" s="1"/>
  <c r="B477" i="14" s="1"/>
  <c r="B478" i="14" s="1"/>
  <c r="B479" i="14" s="1"/>
  <c r="B71" i="3"/>
  <c r="H72" i="11"/>
  <c r="L72" i="11"/>
  <c r="V71" i="11"/>
  <c r="K72" i="11"/>
  <c r="AE72" i="11"/>
  <c r="G74" i="11"/>
  <c r="G517" i="11" s="1"/>
  <c r="U73" i="11"/>
  <c r="P516" i="11" s="1"/>
  <c r="I74" i="11"/>
  <c r="J74" i="11"/>
  <c r="B85" i="11"/>
  <c r="M73" i="6"/>
  <c r="M73" i="15"/>
  <c r="AV73" i="15" s="1"/>
  <c r="M73" i="16"/>
  <c r="AV73" i="16" s="1"/>
  <c r="M73" i="3"/>
  <c r="AV73" i="3" s="1"/>
  <c r="K75" i="3"/>
  <c r="L75" i="3"/>
  <c r="V74" i="3"/>
  <c r="H75" i="3"/>
  <c r="AE75" i="3"/>
  <c r="G76" i="3"/>
  <c r="I76" i="3"/>
  <c r="U75" i="3"/>
  <c r="J76" i="3"/>
  <c r="M74" i="11"/>
  <c r="AV74" i="11" s="1"/>
  <c r="M75" i="13"/>
  <c r="AV74" i="13"/>
  <c r="L517" i="11" l="1"/>
  <c r="K517" i="11"/>
  <c r="M517" i="16"/>
  <c r="N517" i="16"/>
  <c r="T517" i="16"/>
  <c r="K517" i="15"/>
  <c r="L517" i="15"/>
  <c r="B86" i="13"/>
  <c r="AU72" i="13"/>
  <c r="V72" i="13"/>
  <c r="AE73" i="13"/>
  <c r="L73" i="13"/>
  <c r="K73" i="13"/>
  <c r="H73" i="13"/>
  <c r="I73" i="16"/>
  <c r="G73" i="16"/>
  <c r="J516" i="16" s="1"/>
  <c r="U72" i="16"/>
  <c r="J73" i="16"/>
  <c r="U73" i="13"/>
  <c r="I74" i="13"/>
  <c r="J74" i="13"/>
  <c r="G74" i="13"/>
  <c r="AU74" i="16"/>
  <c r="H74" i="6"/>
  <c r="V73" i="6"/>
  <c r="AE74" i="6"/>
  <c r="L74" i="6"/>
  <c r="K74" i="6"/>
  <c r="G73" i="6"/>
  <c r="AV73" i="6" s="1"/>
  <c r="U72" i="6"/>
  <c r="AU72" i="6" s="1"/>
  <c r="J73" i="6"/>
  <c r="I73" i="6"/>
  <c r="V74" i="16"/>
  <c r="H75" i="16"/>
  <c r="AE75" i="16"/>
  <c r="K75" i="16"/>
  <c r="L75" i="16"/>
  <c r="AU72" i="11"/>
  <c r="B480" i="14"/>
  <c r="B481" i="14" s="1"/>
  <c r="B482" i="14" s="1"/>
  <c r="B483" i="14" s="1"/>
  <c r="B484" i="14" s="1"/>
  <c r="B485" i="14" s="1"/>
  <c r="B486" i="14" s="1"/>
  <c r="B466" i="15"/>
  <c r="B467" i="15" s="1"/>
  <c r="B468" i="15" s="1"/>
  <c r="B469" i="15" s="1"/>
  <c r="B470" i="15" s="1"/>
  <c r="AW75" i="14"/>
  <c r="B452" i="6"/>
  <c r="B453" i="6" s="1"/>
  <c r="B454" i="6" s="1"/>
  <c r="B455" i="6" s="1"/>
  <c r="B456" i="6" s="1"/>
  <c r="B457" i="6" s="1"/>
  <c r="B458" i="6" s="1"/>
  <c r="K74" i="15"/>
  <c r="L74" i="15"/>
  <c r="H74" i="15"/>
  <c r="H517" i="15" s="1"/>
  <c r="V73" i="15"/>
  <c r="Q516" i="15" s="1"/>
  <c r="R516" i="15" s="1"/>
  <c r="AE74" i="15"/>
  <c r="H76" i="14"/>
  <c r="K76" i="14"/>
  <c r="V75" i="14"/>
  <c r="AG76" i="14"/>
  <c r="L76" i="14"/>
  <c r="J75" i="15"/>
  <c r="I75" i="15"/>
  <c r="G75" i="15"/>
  <c r="U74" i="15"/>
  <c r="B459" i="16"/>
  <c r="B460" i="16" s="1"/>
  <c r="B461" i="16" s="1"/>
  <c r="B462" i="16" s="1"/>
  <c r="B463" i="16" s="1"/>
  <c r="B464" i="16" s="1"/>
  <c r="B465" i="16" s="1"/>
  <c r="G76" i="14"/>
  <c r="J76" i="14"/>
  <c r="U75" i="14"/>
  <c r="I76" i="14"/>
  <c r="AU73" i="15"/>
  <c r="AU75" i="3"/>
  <c r="B72" i="3"/>
  <c r="J75" i="11"/>
  <c r="I75" i="11"/>
  <c r="G75" i="11"/>
  <c r="U74" i="11"/>
  <c r="B86" i="11"/>
  <c r="AE73" i="11"/>
  <c r="L73" i="11"/>
  <c r="H73" i="11"/>
  <c r="K73" i="11"/>
  <c r="V72" i="11"/>
  <c r="M74" i="6"/>
  <c r="M74" i="15"/>
  <c r="AV74" i="15" s="1"/>
  <c r="M74" i="16"/>
  <c r="AV74" i="16" s="1"/>
  <c r="M74" i="3"/>
  <c r="AV74" i="3" s="1"/>
  <c r="J77" i="3"/>
  <c r="G77" i="3"/>
  <c r="U76" i="3"/>
  <c r="I77" i="3"/>
  <c r="K76" i="3"/>
  <c r="V75" i="3"/>
  <c r="AE76" i="3"/>
  <c r="H76" i="3"/>
  <c r="L76" i="3"/>
  <c r="M75" i="11"/>
  <c r="AV75" i="11" s="1"/>
  <c r="AV75" i="13"/>
  <c r="M76" i="13"/>
  <c r="M517" i="15" l="1"/>
  <c r="T517" i="15"/>
  <c r="N517" i="15"/>
  <c r="B87" i="13"/>
  <c r="AU73" i="13"/>
  <c r="L74" i="13"/>
  <c r="H74" i="13"/>
  <c r="K74" i="13"/>
  <c r="AU74" i="13" s="1"/>
  <c r="AE74" i="13"/>
  <c r="V73" i="13"/>
  <c r="G74" i="16"/>
  <c r="G517" i="16" s="1"/>
  <c r="U73" i="16"/>
  <c r="P516" i="16" s="1"/>
  <c r="R516" i="16" s="1"/>
  <c r="J74" i="16"/>
  <c r="I74" i="16"/>
  <c r="I75" i="13"/>
  <c r="U74" i="13"/>
  <c r="J75" i="13"/>
  <c r="G75" i="13"/>
  <c r="AE75" i="6"/>
  <c r="L75" i="6"/>
  <c r="H75" i="6"/>
  <c r="K75" i="6"/>
  <c r="V74" i="6"/>
  <c r="AU76" i="3"/>
  <c r="G74" i="6"/>
  <c r="AV74" i="6" s="1"/>
  <c r="I74" i="6"/>
  <c r="J74" i="6"/>
  <c r="U73" i="6"/>
  <c r="L76" i="16"/>
  <c r="K76" i="16"/>
  <c r="AE76" i="16"/>
  <c r="V75" i="16"/>
  <c r="H76" i="16"/>
  <c r="AU74" i="15"/>
  <c r="AU73" i="11"/>
  <c r="B466" i="16"/>
  <c r="B467" i="16" s="1"/>
  <c r="B468" i="16" s="1"/>
  <c r="B469" i="16" s="1"/>
  <c r="B470" i="16" s="1"/>
  <c r="G76" i="15"/>
  <c r="J76" i="15"/>
  <c r="I76" i="15"/>
  <c r="U75" i="15"/>
  <c r="AW76" i="14"/>
  <c r="B459" i="6"/>
  <c r="B460" i="6" s="1"/>
  <c r="B461" i="6" s="1"/>
  <c r="B462" i="6" s="1"/>
  <c r="B463" i="6" s="1"/>
  <c r="B464" i="6" s="1"/>
  <c r="B465" i="6" s="1"/>
  <c r="B73" i="3"/>
  <c r="K77" i="14"/>
  <c r="H77" i="14"/>
  <c r="V76" i="14"/>
  <c r="AG77" i="14"/>
  <c r="L77" i="14"/>
  <c r="B471" i="15"/>
  <c r="B472" i="15" s="1"/>
  <c r="B487" i="14"/>
  <c r="B488" i="14" s="1"/>
  <c r="B489" i="14" s="1"/>
  <c r="B490" i="14" s="1"/>
  <c r="B491" i="14" s="1"/>
  <c r="B492" i="14" s="1"/>
  <c r="B493" i="14" s="1"/>
  <c r="J77" i="14"/>
  <c r="U76" i="14"/>
  <c r="G77" i="14"/>
  <c r="I77" i="14"/>
  <c r="L75" i="15"/>
  <c r="K75" i="15"/>
  <c r="H75" i="15"/>
  <c r="V74" i="15"/>
  <c r="AE75" i="15"/>
  <c r="V73" i="11"/>
  <c r="Q516" i="11" s="1"/>
  <c r="R516" i="11" s="1"/>
  <c r="K74" i="11"/>
  <c r="L74" i="11"/>
  <c r="AE74" i="11"/>
  <c r="H74" i="11"/>
  <c r="H517" i="11" s="1"/>
  <c r="B87" i="11"/>
  <c r="B518" i="11" s="1"/>
  <c r="U75" i="11"/>
  <c r="G76" i="11"/>
  <c r="J76" i="11"/>
  <c r="I76" i="11"/>
  <c r="M75" i="6"/>
  <c r="M75" i="15"/>
  <c r="AV75" i="15" s="1"/>
  <c r="M75" i="16"/>
  <c r="AV75" i="16" s="1"/>
  <c r="M75" i="3"/>
  <c r="AV75" i="3" s="1"/>
  <c r="U77" i="3"/>
  <c r="I78" i="3"/>
  <c r="J78" i="3"/>
  <c r="G78" i="3"/>
  <c r="V76" i="3"/>
  <c r="H77" i="3"/>
  <c r="L77" i="3"/>
  <c r="K77" i="3"/>
  <c r="AE77" i="3"/>
  <c r="M76" i="11"/>
  <c r="AV76" i="11" s="1"/>
  <c r="AV76" i="13"/>
  <c r="M77" i="13"/>
  <c r="N517" i="11" l="1"/>
  <c r="M517" i="11"/>
  <c r="T517" i="11"/>
  <c r="L517" i="16"/>
  <c r="K517" i="16"/>
  <c r="B88" i="13"/>
  <c r="AU75" i="15"/>
  <c r="AU73" i="6"/>
  <c r="V74" i="13"/>
  <c r="H75" i="13"/>
  <c r="L75" i="13"/>
  <c r="K75" i="13"/>
  <c r="AE75" i="13"/>
  <c r="AU77" i="3"/>
  <c r="I76" i="13"/>
  <c r="U75" i="13"/>
  <c r="G76" i="13"/>
  <c r="J76" i="13"/>
  <c r="G75" i="16"/>
  <c r="U74" i="16"/>
  <c r="J75" i="16"/>
  <c r="I75" i="16"/>
  <c r="L76" i="6"/>
  <c r="K76" i="6"/>
  <c r="V75" i="6"/>
  <c r="H76" i="6"/>
  <c r="AE76" i="6"/>
  <c r="AE77" i="16"/>
  <c r="H77" i="16"/>
  <c r="L77" i="16"/>
  <c r="K77" i="16"/>
  <c r="V76" i="16"/>
  <c r="I75" i="6"/>
  <c r="J75" i="6"/>
  <c r="G75" i="6"/>
  <c r="AV75" i="6" s="1"/>
  <c r="U74" i="6"/>
  <c r="AU74" i="6" s="1"/>
  <c r="B494" i="14"/>
  <c r="B495" i="14" s="1"/>
  <c r="B496" i="14" s="1"/>
  <c r="B497" i="14" s="1"/>
  <c r="B498" i="14" s="1"/>
  <c r="B499" i="14" s="1"/>
  <c r="B500" i="14" s="1"/>
  <c r="B74" i="3"/>
  <c r="B516" i="3"/>
  <c r="L78" i="14"/>
  <c r="K78" i="14"/>
  <c r="H78" i="14"/>
  <c r="AG78" i="14"/>
  <c r="V77" i="14"/>
  <c r="AE76" i="15"/>
  <c r="L76" i="15"/>
  <c r="H76" i="15"/>
  <c r="V75" i="15"/>
  <c r="K76" i="15"/>
  <c r="U77" i="14"/>
  <c r="J78" i="14"/>
  <c r="G78" i="14"/>
  <c r="I78" i="14"/>
  <c r="B473" i="15"/>
  <c r="B474" i="15" s="1"/>
  <c r="B475" i="15" s="1"/>
  <c r="B476" i="15" s="1"/>
  <c r="B477" i="15" s="1"/>
  <c r="B478" i="15" s="1"/>
  <c r="B479" i="15" s="1"/>
  <c r="AW77" i="14"/>
  <c r="U76" i="15"/>
  <c r="J77" i="15"/>
  <c r="G77" i="15"/>
  <c r="I77" i="15"/>
  <c r="B471" i="16"/>
  <c r="B472" i="16" s="1"/>
  <c r="AU74" i="11"/>
  <c r="B466" i="6"/>
  <c r="B467" i="6" s="1"/>
  <c r="B468" i="6" s="1"/>
  <c r="B469" i="6" s="1"/>
  <c r="B470" i="6" s="1"/>
  <c r="G77" i="11"/>
  <c r="J77" i="11"/>
  <c r="I77" i="11"/>
  <c r="U76" i="11"/>
  <c r="B88" i="11"/>
  <c r="L75" i="11"/>
  <c r="AE75" i="11"/>
  <c r="K75" i="11"/>
  <c r="H75" i="11"/>
  <c r="V74" i="11"/>
  <c r="M76" i="6"/>
  <c r="M76" i="15"/>
  <c r="AV76" i="15" s="1"/>
  <c r="M76" i="16"/>
  <c r="AV76" i="16" s="1"/>
  <c r="M76" i="3"/>
  <c r="AV76" i="3" s="1"/>
  <c r="L78" i="3"/>
  <c r="K78" i="3"/>
  <c r="V77" i="3"/>
  <c r="AE78" i="3"/>
  <c r="H78" i="3"/>
  <c r="I79" i="3"/>
  <c r="G79" i="3"/>
  <c r="U78" i="3"/>
  <c r="J79" i="3"/>
  <c r="M77" i="11"/>
  <c r="AV77" i="11" s="1"/>
  <c r="AV77" i="13"/>
  <c r="M78" i="13"/>
  <c r="H516" i="3" l="1"/>
  <c r="T516" i="3" s="1"/>
  <c r="G516" i="3"/>
  <c r="B89" i="13"/>
  <c r="AU75" i="13"/>
  <c r="H76" i="13"/>
  <c r="AE76" i="13"/>
  <c r="L76" i="13"/>
  <c r="V75" i="13"/>
  <c r="K76" i="13"/>
  <c r="I76" i="16"/>
  <c r="U75" i="16"/>
  <c r="AU75" i="16" s="1"/>
  <c r="J76" i="16"/>
  <c r="G76" i="16"/>
  <c r="I77" i="13"/>
  <c r="U76" i="13"/>
  <c r="J77" i="13"/>
  <c r="G77" i="13"/>
  <c r="AE77" i="6"/>
  <c r="H77" i="6"/>
  <c r="K77" i="6"/>
  <c r="V76" i="6"/>
  <c r="L77" i="6"/>
  <c r="AU75" i="11"/>
  <c r="K78" i="16"/>
  <c r="H78" i="16"/>
  <c r="V77" i="16"/>
  <c r="L78" i="16"/>
  <c r="AE78" i="16"/>
  <c r="U75" i="6"/>
  <c r="AU75" i="6" s="1"/>
  <c r="J76" i="6"/>
  <c r="G76" i="6"/>
  <c r="AV76" i="6" s="1"/>
  <c r="I76" i="6"/>
  <c r="AU78" i="3"/>
  <c r="L77" i="15"/>
  <c r="K77" i="15"/>
  <c r="H77" i="15"/>
  <c r="V76" i="15"/>
  <c r="AE77" i="15"/>
  <c r="B480" i="15"/>
  <c r="B481" i="15" s="1"/>
  <c r="B482" i="15" s="1"/>
  <c r="B483" i="15" s="1"/>
  <c r="B484" i="15" s="1"/>
  <c r="B485" i="15" s="1"/>
  <c r="B486" i="15" s="1"/>
  <c r="B75" i="3"/>
  <c r="J79" i="14"/>
  <c r="I79" i="14"/>
  <c r="U78" i="14"/>
  <c r="G79" i="14"/>
  <c r="B473" i="16"/>
  <c r="B474" i="16" s="1"/>
  <c r="B475" i="16" s="1"/>
  <c r="B476" i="16" s="1"/>
  <c r="B477" i="16" s="1"/>
  <c r="B478" i="16" s="1"/>
  <c r="B479" i="16" s="1"/>
  <c r="U77" i="15"/>
  <c r="I78" i="15"/>
  <c r="J78" i="15"/>
  <c r="G78" i="15"/>
  <c r="AU76" i="15"/>
  <c r="L79" i="14"/>
  <c r="H79" i="14"/>
  <c r="AG79" i="14"/>
  <c r="V78" i="14"/>
  <c r="K79" i="14"/>
  <c r="B471" i="6"/>
  <c r="B472" i="6" s="1"/>
  <c r="AW78" i="14"/>
  <c r="B89" i="11"/>
  <c r="V75" i="11"/>
  <c r="AE76" i="11"/>
  <c r="L76" i="11"/>
  <c r="K76" i="11"/>
  <c r="H76" i="11"/>
  <c r="G78" i="11"/>
  <c r="U77" i="11"/>
  <c r="J78" i="11"/>
  <c r="I78" i="11"/>
  <c r="M77" i="6"/>
  <c r="M77" i="15"/>
  <c r="AV77" i="15" s="1"/>
  <c r="M77" i="16"/>
  <c r="AV77" i="16" s="1"/>
  <c r="M77" i="3"/>
  <c r="AV77" i="3" s="1"/>
  <c r="J80" i="3"/>
  <c r="U79" i="3"/>
  <c r="I80" i="3"/>
  <c r="G80" i="3"/>
  <c r="H79" i="3"/>
  <c r="K79" i="3"/>
  <c r="L79" i="3"/>
  <c r="V78" i="3"/>
  <c r="AE79" i="3"/>
  <c r="M78" i="11"/>
  <c r="AV78" i="11" s="1"/>
  <c r="AV78" i="13"/>
  <c r="M79" i="13"/>
  <c r="K516" i="3" l="1"/>
  <c r="L516" i="3"/>
  <c r="M516" i="3"/>
  <c r="N516" i="3"/>
  <c r="B90" i="13"/>
  <c r="AU76" i="13"/>
  <c r="V76" i="13"/>
  <c r="K77" i="13"/>
  <c r="L77" i="13"/>
  <c r="H77" i="13"/>
  <c r="AE77" i="13"/>
  <c r="I78" i="13"/>
  <c r="G78" i="13"/>
  <c r="J78" i="13"/>
  <c r="U77" i="13"/>
  <c r="J77" i="16"/>
  <c r="U76" i="16"/>
  <c r="AU76" i="16" s="1"/>
  <c r="G77" i="16"/>
  <c r="I77" i="16"/>
  <c r="AU79" i="3"/>
  <c r="K78" i="6"/>
  <c r="H78" i="6"/>
  <c r="V77" i="6"/>
  <c r="L78" i="6"/>
  <c r="AE78" i="6"/>
  <c r="AU77" i="15"/>
  <c r="U76" i="6"/>
  <c r="AU76" i="6" s="1"/>
  <c r="G77" i="6"/>
  <c r="AV77" i="6" s="1"/>
  <c r="J77" i="6"/>
  <c r="I77" i="6"/>
  <c r="AW79" i="14"/>
  <c r="L79" i="16"/>
  <c r="H79" i="16"/>
  <c r="K79" i="16"/>
  <c r="V78" i="16"/>
  <c r="AE79" i="16"/>
  <c r="AE78" i="15"/>
  <c r="K78" i="15"/>
  <c r="H78" i="15"/>
  <c r="L78" i="15"/>
  <c r="V77" i="15"/>
  <c r="AU76" i="11"/>
  <c r="B473" i="6"/>
  <c r="B474" i="6" s="1"/>
  <c r="B475" i="6" s="1"/>
  <c r="B476" i="6" s="1"/>
  <c r="B477" i="6" s="1"/>
  <c r="B478" i="6" s="1"/>
  <c r="B479" i="6" s="1"/>
  <c r="G79" i="15"/>
  <c r="J79" i="15"/>
  <c r="U78" i="15"/>
  <c r="I79" i="15"/>
  <c r="B487" i="15"/>
  <c r="B488" i="15" s="1"/>
  <c r="B489" i="15" s="1"/>
  <c r="B490" i="15" s="1"/>
  <c r="B491" i="15" s="1"/>
  <c r="B492" i="15" s="1"/>
  <c r="B493" i="15" s="1"/>
  <c r="U79" i="14"/>
  <c r="J80" i="14"/>
  <c r="I80" i="14"/>
  <c r="G80" i="14"/>
  <c r="AG80" i="14"/>
  <c r="K80" i="14"/>
  <c r="H80" i="14"/>
  <c r="V79" i="14"/>
  <c r="L80" i="14"/>
  <c r="B480" i="16"/>
  <c r="B481" i="16" s="1"/>
  <c r="B482" i="16" s="1"/>
  <c r="B483" i="16" s="1"/>
  <c r="B484" i="16" s="1"/>
  <c r="B485" i="16" s="1"/>
  <c r="B486" i="16" s="1"/>
  <c r="B76" i="3"/>
  <c r="I79" i="11"/>
  <c r="G79" i="11"/>
  <c r="J79" i="11"/>
  <c r="U78" i="11"/>
  <c r="V76" i="11"/>
  <c r="AE77" i="11"/>
  <c r="K77" i="11"/>
  <c r="H77" i="11"/>
  <c r="L77" i="11"/>
  <c r="B90" i="11"/>
  <c r="M78" i="6"/>
  <c r="M78" i="15"/>
  <c r="AV78" i="15" s="1"/>
  <c r="M78" i="16"/>
  <c r="AV78" i="16" s="1"/>
  <c r="M78" i="3"/>
  <c r="AV78" i="3" s="1"/>
  <c r="V79" i="3"/>
  <c r="H80" i="3"/>
  <c r="AE80" i="3"/>
  <c r="L80" i="3"/>
  <c r="K80" i="3"/>
  <c r="J81" i="3"/>
  <c r="G81" i="3"/>
  <c r="U80" i="3"/>
  <c r="P517" i="3" s="1"/>
  <c r="I81" i="3"/>
  <c r="M79" i="11"/>
  <c r="AV79" i="11" s="1"/>
  <c r="M80" i="13"/>
  <c r="AV79" i="13"/>
  <c r="B91" i="13" l="1"/>
  <c r="AU80" i="3"/>
  <c r="K78" i="13"/>
  <c r="AE78" i="13"/>
  <c r="V77" i="13"/>
  <c r="L78" i="13"/>
  <c r="H78" i="13"/>
  <c r="AU77" i="13"/>
  <c r="J78" i="16"/>
  <c r="U77" i="16"/>
  <c r="AU77" i="16" s="1"/>
  <c r="I78" i="16"/>
  <c r="G78" i="16"/>
  <c r="U78" i="13"/>
  <c r="I79" i="13"/>
  <c r="J79" i="13"/>
  <c r="G79" i="13"/>
  <c r="K79" i="6"/>
  <c r="AE79" i="6"/>
  <c r="V78" i="6"/>
  <c r="L79" i="6"/>
  <c r="H79" i="6"/>
  <c r="K80" i="16"/>
  <c r="V79" i="16"/>
  <c r="H80" i="16"/>
  <c r="I517" i="16" s="1"/>
  <c r="U517" i="16" s="1"/>
  <c r="L80" i="16"/>
  <c r="AE80" i="16"/>
  <c r="AW80" i="14"/>
  <c r="U77" i="6"/>
  <c r="AU77" i="6" s="1"/>
  <c r="I78" i="6"/>
  <c r="G78" i="6"/>
  <c r="AV78" i="6" s="1"/>
  <c r="J78" i="6"/>
  <c r="V80" i="14"/>
  <c r="AG81" i="14"/>
  <c r="K81" i="14"/>
  <c r="H81" i="14"/>
  <c r="L81" i="14"/>
  <c r="AU77" i="11"/>
  <c r="B494" i="15"/>
  <c r="B495" i="15" s="1"/>
  <c r="B496" i="15" s="1"/>
  <c r="B497" i="15" s="1"/>
  <c r="B498" i="15" s="1"/>
  <c r="B499" i="15" s="1"/>
  <c r="B500" i="15" s="1"/>
  <c r="B77" i="3"/>
  <c r="I80" i="15"/>
  <c r="U79" i="15"/>
  <c r="J80" i="15"/>
  <c r="G80" i="15"/>
  <c r="J517" i="15" s="1"/>
  <c r="B480" i="6"/>
  <c r="B481" i="6" s="1"/>
  <c r="B482" i="6" s="1"/>
  <c r="B483" i="6" s="1"/>
  <c r="B484" i="6" s="1"/>
  <c r="B485" i="6" s="1"/>
  <c r="B486" i="6" s="1"/>
  <c r="I81" i="14"/>
  <c r="G81" i="14"/>
  <c r="J81" i="14"/>
  <c r="U80" i="14"/>
  <c r="B487" i="16"/>
  <c r="B488" i="16" s="1"/>
  <c r="B489" i="16" s="1"/>
  <c r="B490" i="16" s="1"/>
  <c r="B491" i="16" s="1"/>
  <c r="B492" i="16" s="1"/>
  <c r="B493" i="16" s="1"/>
  <c r="AE79" i="15"/>
  <c r="K79" i="15"/>
  <c r="H79" i="15"/>
  <c r="V78" i="15"/>
  <c r="AU78" i="15" s="1"/>
  <c r="L79" i="15"/>
  <c r="V77" i="11"/>
  <c r="K78" i="11"/>
  <c r="H78" i="11"/>
  <c r="AE78" i="11"/>
  <c r="L78" i="11"/>
  <c r="B91" i="11"/>
  <c r="J80" i="11"/>
  <c r="U79" i="11"/>
  <c r="I80" i="11"/>
  <c r="G80" i="11"/>
  <c r="M79" i="6"/>
  <c r="M79" i="15"/>
  <c r="AV79" i="15" s="1"/>
  <c r="M79" i="16"/>
  <c r="AV79" i="16" s="1"/>
  <c r="M79" i="3"/>
  <c r="AV79" i="3" s="1"/>
  <c r="U81" i="3"/>
  <c r="G82" i="3"/>
  <c r="J82" i="3"/>
  <c r="I82" i="3"/>
  <c r="AE81" i="3"/>
  <c r="H81" i="3"/>
  <c r="K81" i="3"/>
  <c r="L81" i="3"/>
  <c r="V80" i="3"/>
  <c r="Q517" i="3" s="1"/>
  <c r="R517" i="3" s="1"/>
  <c r="M80" i="11"/>
  <c r="AV80" i="11" s="1"/>
  <c r="AV80" i="13"/>
  <c r="M81" i="13"/>
  <c r="B92" i="13" l="1"/>
  <c r="AU80" i="16"/>
  <c r="L79" i="13"/>
  <c r="V78" i="13"/>
  <c r="K79" i="13"/>
  <c r="H79" i="13"/>
  <c r="AE79" i="13"/>
  <c r="AU78" i="13"/>
  <c r="I80" i="13"/>
  <c r="J80" i="13"/>
  <c r="U79" i="13"/>
  <c r="G80" i="13"/>
  <c r="J79" i="16"/>
  <c r="I79" i="16"/>
  <c r="G79" i="16"/>
  <c r="U78" i="16"/>
  <c r="AU78" i="16" s="1"/>
  <c r="AU81" i="3"/>
  <c r="K80" i="6"/>
  <c r="AE80" i="6"/>
  <c r="V79" i="6"/>
  <c r="L80" i="6"/>
  <c r="H80" i="6"/>
  <c r="I79" i="6"/>
  <c r="G79" i="6"/>
  <c r="AV79" i="6" s="1"/>
  <c r="J79" i="6"/>
  <c r="U78" i="6"/>
  <c r="AU78" i="6" s="1"/>
  <c r="AE81" i="16"/>
  <c r="K81" i="16"/>
  <c r="L81" i="16"/>
  <c r="H81" i="16"/>
  <c r="H518" i="16" s="1"/>
  <c r="V80" i="16"/>
  <c r="Q517" i="16" s="1"/>
  <c r="AU78" i="11"/>
  <c r="AW81" i="14"/>
  <c r="G82" i="14"/>
  <c r="J82" i="14"/>
  <c r="I82" i="14"/>
  <c r="U81" i="14"/>
  <c r="B78" i="3"/>
  <c r="G81" i="15"/>
  <c r="G518" i="15" s="1"/>
  <c r="J81" i="15"/>
  <c r="I81" i="15"/>
  <c r="U80" i="15"/>
  <c r="P517" i="15" s="1"/>
  <c r="V79" i="15"/>
  <c r="L80" i="15"/>
  <c r="AE80" i="15"/>
  <c r="K80" i="15"/>
  <c r="H80" i="15"/>
  <c r="I517" i="15" s="1"/>
  <c r="U517" i="15" s="1"/>
  <c r="AU79" i="15"/>
  <c r="B494" i="16"/>
  <c r="B495" i="16" s="1"/>
  <c r="B496" i="16" s="1"/>
  <c r="B497" i="16" s="1"/>
  <c r="B498" i="16" s="1"/>
  <c r="B499" i="16" s="1"/>
  <c r="B500" i="16" s="1"/>
  <c r="B487" i="6"/>
  <c r="B488" i="6" s="1"/>
  <c r="B489" i="6" s="1"/>
  <c r="B490" i="6" s="1"/>
  <c r="B491" i="6" s="1"/>
  <c r="B492" i="6" s="1"/>
  <c r="B493" i="6" s="1"/>
  <c r="AG82" i="14"/>
  <c r="K82" i="14"/>
  <c r="H82" i="14"/>
  <c r="V81" i="14"/>
  <c r="L82" i="14"/>
  <c r="B92" i="11"/>
  <c r="L79" i="11"/>
  <c r="AE79" i="11"/>
  <c r="V78" i="11"/>
  <c r="H79" i="11"/>
  <c r="K79" i="11"/>
  <c r="I81" i="11"/>
  <c r="J81" i="11"/>
  <c r="U80" i="11"/>
  <c r="P517" i="11" s="1"/>
  <c r="G81" i="11"/>
  <c r="G518" i="11" s="1"/>
  <c r="M80" i="6"/>
  <c r="M80" i="15"/>
  <c r="AV80" i="15" s="1"/>
  <c r="M80" i="16"/>
  <c r="AV80" i="16" s="1"/>
  <c r="M80" i="3"/>
  <c r="AV80" i="3" s="1"/>
  <c r="AE82" i="3"/>
  <c r="H82" i="3"/>
  <c r="V81" i="3"/>
  <c r="L82" i="3"/>
  <c r="K82" i="3"/>
  <c r="G83" i="3"/>
  <c r="U82" i="3"/>
  <c r="I83" i="3"/>
  <c r="J83" i="3"/>
  <c r="M81" i="11"/>
  <c r="AV81" i="11" s="1"/>
  <c r="M82" i="13"/>
  <c r="AV81" i="13"/>
  <c r="L518" i="11" l="1"/>
  <c r="K518" i="11"/>
  <c r="N518" i="16"/>
  <c r="T518" i="16"/>
  <c r="M518" i="16"/>
  <c r="K518" i="15"/>
  <c r="L518" i="15"/>
  <c r="B93" i="13"/>
  <c r="AU79" i="13"/>
  <c r="H80" i="13"/>
  <c r="V79" i="13"/>
  <c r="AE80" i="13"/>
  <c r="K80" i="13"/>
  <c r="L80" i="13"/>
  <c r="G81" i="13"/>
  <c r="I81" i="13"/>
  <c r="U80" i="13"/>
  <c r="J81" i="13"/>
  <c r="G80" i="16"/>
  <c r="J517" i="16" s="1"/>
  <c r="J80" i="16"/>
  <c r="U79" i="16"/>
  <c r="AU79" i="16" s="1"/>
  <c r="I80" i="16"/>
  <c r="AW82" i="14"/>
  <c r="V80" i="6"/>
  <c r="K81" i="6"/>
  <c r="H81" i="6"/>
  <c r="AE81" i="6"/>
  <c r="L81" i="6"/>
  <c r="AU82" i="3"/>
  <c r="U79" i="6"/>
  <c r="AU79" i="6" s="1"/>
  <c r="I80" i="6"/>
  <c r="G80" i="6"/>
  <c r="AV80" i="6" s="1"/>
  <c r="J80" i="6"/>
  <c r="H82" i="16"/>
  <c r="K82" i="16"/>
  <c r="L82" i="16"/>
  <c r="V81" i="16"/>
  <c r="AE82" i="16"/>
  <c r="H83" i="14"/>
  <c r="L83" i="14"/>
  <c r="V82" i="14"/>
  <c r="K83" i="14"/>
  <c r="AG83" i="14"/>
  <c r="B494" i="6"/>
  <c r="B495" i="6" s="1"/>
  <c r="B496" i="6" s="1"/>
  <c r="B497" i="6" s="1"/>
  <c r="B498" i="6" s="1"/>
  <c r="B499" i="6" s="1"/>
  <c r="B500" i="6" s="1"/>
  <c r="B79" i="3"/>
  <c r="G82" i="15"/>
  <c r="I82" i="15"/>
  <c r="J82" i="15"/>
  <c r="U81" i="15"/>
  <c r="L81" i="15"/>
  <c r="K81" i="15"/>
  <c r="V80" i="15"/>
  <c r="Q517" i="15" s="1"/>
  <c r="R517" i="15" s="1"/>
  <c r="AE81" i="15"/>
  <c r="H81" i="15"/>
  <c r="H518" i="15" s="1"/>
  <c r="U82" i="14"/>
  <c r="J83" i="14"/>
  <c r="I83" i="14"/>
  <c r="G83" i="14"/>
  <c r="AU79" i="11"/>
  <c r="AU80" i="15"/>
  <c r="L80" i="11"/>
  <c r="H80" i="11"/>
  <c r="K80" i="11"/>
  <c r="V79" i="11"/>
  <c r="AE80" i="11"/>
  <c r="J82" i="11"/>
  <c r="U81" i="11"/>
  <c r="I82" i="11"/>
  <c r="G82" i="11"/>
  <c r="B93" i="11"/>
  <c r="M81" i="6"/>
  <c r="M81" i="15"/>
  <c r="AV81" i="15" s="1"/>
  <c r="M81" i="16"/>
  <c r="AV81" i="16" s="1"/>
  <c r="M81" i="3"/>
  <c r="AV81" i="3" s="1"/>
  <c r="G84" i="3"/>
  <c r="I84" i="3"/>
  <c r="J84" i="3"/>
  <c r="U83" i="3"/>
  <c r="V82" i="3"/>
  <c r="K83" i="3"/>
  <c r="L83" i="3"/>
  <c r="H83" i="3"/>
  <c r="AE83" i="3"/>
  <c r="M82" i="11"/>
  <c r="AV82" i="11" s="1"/>
  <c r="AV82" i="13"/>
  <c r="M83" i="13"/>
  <c r="T518" i="15" l="1"/>
  <c r="M518" i="15"/>
  <c r="N518" i="15"/>
  <c r="B94" i="13"/>
  <c r="AU80" i="13"/>
  <c r="V80" i="13"/>
  <c r="K81" i="13"/>
  <c r="H81" i="13"/>
  <c r="AE81" i="13"/>
  <c r="L81" i="13"/>
  <c r="U80" i="16"/>
  <c r="P517" i="16" s="1"/>
  <c r="R517" i="16" s="1"/>
  <c r="I81" i="16"/>
  <c r="G81" i="16"/>
  <c r="G518" i="16" s="1"/>
  <c r="J81" i="16"/>
  <c r="AU81" i="15"/>
  <c r="J82" i="13"/>
  <c r="U81" i="13"/>
  <c r="I82" i="13"/>
  <c r="G82" i="13"/>
  <c r="AE82" i="6"/>
  <c r="V81" i="6"/>
  <c r="K82" i="6"/>
  <c r="H82" i="6"/>
  <c r="L82" i="6"/>
  <c r="AU82" i="16"/>
  <c r="AW83" i="14"/>
  <c r="AE83" i="16"/>
  <c r="H83" i="16"/>
  <c r="V82" i="16"/>
  <c r="K83" i="16"/>
  <c r="L83" i="16"/>
  <c r="I81" i="6"/>
  <c r="J81" i="6"/>
  <c r="U80" i="6"/>
  <c r="G81" i="6"/>
  <c r="AV81" i="6" s="1"/>
  <c r="K82" i="15"/>
  <c r="H82" i="15"/>
  <c r="V81" i="15"/>
  <c r="AE82" i="15"/>
  <c r="L82" i="15"/>
  <c r="B80" i="3"/>
  <c r="I83" i="15"/>
  <c r="J83" i="15"/>
  <c r="G83" i="15"/>
  <c r="U82" i="15"/>
  <c r="J84" i="14"/>
  <c r="G84" i="14"/>
  <c r="U83" i="14"/>
  <c r="I84" i="14"/>
  <c r="AU83" i="3"/>
  <c r="K84" i="14"/>
  <c r="H84" i="14"/>
  <c r="V83" i="14"/>
  <c r="AG84" i="14"/>
  <c r="L84" i="14"/>
  <c r="AU80" i="11"/>
  <c r="B94" i="11"/>
  <c r="B519" i="11" s="1"/>
  <c r="V80" i="11"/>
  <c r="Q517" i="11" s="1"/>
  <c r="R517" i="11" s="1"/>
  <c r="K81" i="11"/>
  <c r="AE81" i="11"/>
  <c r="H81" i="11"/>
  <c r="H518" i="11" s="1"/>
  <c r="L81" i="11"/>
  <c r="G83" i="11"/>
  <c r="U82" i="11"/>
  <c r="I83" i="11"/>
  <c r="J83" i="11"/>
  <c r="M82" i="6"/>
  <c r="M82" i="15"/>
  <c r="AV82" i="15" s="1"/>
  <c r="M82" i="16"/>
  <c r="AV82" i="16" s="1"/>
  <c r="M82" i="3"/>
  <c r="AV82" i="3" s="1"/>
  <c r="L84" i="3"/>
  <c r="AE84" i="3"/>
  <c r="K84" i="3"/>
  <c r="H84" i="3"/>
  <c r="V83" i="3"/>
  <c r="I85" i="3"/>
  <c r="U84" i="3"/>
  <c r="J85" i="3"/>
  <c r="G85" i="3"/>
  <c r="M83" i="11"/>
  <c r="AV83" i="11" s="1"/>
  <c r="AV83" i="13"/>
  <c r="M84" i="13"/>
  <c r="T518" i="11" l="1"/>
  <c r="M518" i="11"/>
  <c r="N518" i="11"/>
  <c r="L518" i="16"/>
  <c r="K518" i="16"/>
  <c r="B95" i="13"/>
  <c r="V81" i="13"/>
  <c r="H82" i="13"/>
  <c r="L82" i="13"/>
  <c r="K82" i="13"/>
  <c r="AE82" i="13"/>
  <c r="AU81" i="13"/>
  <c r="AU80" i="6"/>
  <c r="G82" i="16"/>
  <c r="J82" i="16"/>
  <c r="U81" i="16"/>
  <c r="AU81" i="16" s="1"/>
  <c r="I82" i="16"/>
  <c r="J83" i="13"/>
  <c r="I83" i="13"/>
  <c r="G83" i="13"/>
  <c r="U82" i="13"/>
  <c r="AU84" i="3"/>
  <c r="AE83" i="6"/>
  <c r="K83" i="6"/>
  <c r="L83" i="6"/>
  <c r="H83" i="6"/>
  <c r="V82" i="6"/>
  <c r="AU83" i="16"/>
  <c r="H84" i="16"/>
  <c r="V83" i="16"/>
  <c r="K84" i="16"/>
  <c r="AE84" i="16"/>
  <c r="L84" i="16"/>
  <c r="G82" i="6"/>
  <c r="AV82" i="6" s="1"/>
  <c r="U81" i="6"/>
  <c r="AU81" i="6" s="1"/>
  <c r="I82" i="6"/>
  <c r="J82" i="6"/>
  <c r="AW84" i="14"/>
  <c r="G85" i="14"/>
  <c r="U84" i="14"/>
  <c r="J85" i="14"/>
  <c r="I85" i="14"/>
  <c r="B81" i="3"/>
  <c r="B517" i="3"/>
  <c r="G84" i="15"/>
  <c r="J84" i="15"/>
  <c r="I84" i="15"/>
  <c r="U83" i="15"/>
  <c r="K83" i="15"/>
  <c r="L83" i="15"/>
  <c r="AE83" i="15"/>
  <c r="V82" i="15"/>
  <c r="H83" i="15"/>
  <c r="AU82" i="15"/>
  <c r="AU81" i="11"/>
  <c r="H85" i="14"/>
  <c r="V84" i="14"/>
  <c r="AG85" i="14"/>
  <c r="L85" i="14"/>
  <c r="K85" i="14"/>
  <c r="U83" i="11"/>
  <c r="I84" i="11"/>
  <c r="G84" i="11"/>
  <c r="J84" i="11"/>
  <c r="AE82" i="11"/>
  <c r="K82" i="11"/>
  <c r="V81" i="11"/>
  <c r="L82" i="11"/>
  <c r="H82" i="11"/>
  <c r="B95" i="11"/>
  <c r="M83" i="6"/>
  <c r="M83" i="15"/>
  <c r="AV83" i="15" s="1"/>
  <c r="M83" i="16"/>
  <c r="AV83" i="16" s="1"/>
  <c r="M83" i="3"/>
  <c r="AV83" i="3" s="1"/>
  <c r="V84" i="3"/>
  <c r="K85" i="3"/>
  <c r="AE85" i="3"/>
  <c r="L85" i="3"/>
  <c r="H85" i="3"/>
  <c r="I86" i="3"/>
  <c r="J86" i="3"/>
  <c r="U85" i="3"/>
  <c r="G86" i="3"/>
  <c r="M84" i="11"/>
  <c r="AV84" i="11" s="1"/>
  <c r="M85" i="13"/>
  <c r="AV84" i="13"/>
  <c r="G517" i="3" l="1"/>
  <c r="H517" i="3"/>
  <c r="T517" i="3" s="1"/>
  <c r="B96" i="13"/>
  <c r="AU82" i="13"/>
  <c r="H83" i="13"/>
  <c r="AE83" i="13"/>
  <c r="L83" i="13"/>
  <c r="V82" i="13"/>
  <c r="K83" i="13"/>
  <c r="G84" i="13"/>
  <c r="U83" i="13"/>
  <c r="J84" i="13"/>
  <c r="I84" i="13"/>
  <c r="U82" i="16"/>
  <c r="I83" i="16"/>
  <c r="G83" i="16"/>
  <c r="J83" i="16"/>
  <c r="K84" i="6"/>
  <c r="V83" i="6"/>
  <c r="L84" i="6"/>
  <c r="AE84" i="6"/>
  <c r="H84" i="6"/>
  <c r="AU84" i="16"/>
  <c r="L85" i="16"/>
  <c r="K85" i="16"/>
  <c r="H85" i="16"/>
  <c r="AE85" i="16"/>
  <c r="V84" i="16"/>
  <c r="G83" i="6"/>
  <c r="AV83" i="6" s="1"/>
  <c r="I83" i="6"/>
  <c r="U82" i="6"/>
  <c r="AU82" i="6" s="1"/>
  <c r="J83" i="6"/>
  <c r="AU85" i="3"/>
  <c r="AW85" i="14"/>
  <c r="AU83" i="15"/>
  <c r="AG86" i="14"/>
  <c r="K86" i="14"/>
  <c r="V85" i="14"/>
  <c r="H86" i="14"/>
  <c r="L86" i="14"/>
  <c r="H84" i="15"/>
  <c r="V83" i="15"/>
  <c r="K84" i="15"/>
  <c r="L84" i="15"/>
  <c r="AE84" i="15"/>
  <c r="B82" i="3"/>
  <c r="AU82" i="11"/>
  <c r="G85" i="15"/>
  <c r="I85" i="15"/>
  <c r="J85" i="15"/>
  <c r="U84" i="15"/>
  <c r="U85" i="14"/>
  <c r="G86" i="14"/>
  <c r="J86" i="14"/>
  <c r="I86" i="14"/>
  <c r="B96" i="11"/>
  <c r="J85" i="11"/>
  <c r="I85" i="11"/>
  <c r="U84" i="11"/>
  <c r="G85" i="11"/>
  <c r="L83" i="11"/>
  <c r="H83" i="11"/>
  <c r="K83" i="11"/>
  <c r="V82" i="11"/>
  <c r="AE83" i="11"/>
  <c r="M84" i="6"/>
  <c r="M84" i="15"/>
  <c r="AV84" i="15" s="1"/>
  <c r="M84" i="16"/>
  <c r="AV84" i="16" s="1"/>
  <c r="M84" i="3"/>
  <c r="AV84" i="3" s="1"/>
  <c r="H86" i="3"/>
  <c r="K86" i="3"/>
  <c r="V85" i="3"/>
  <c r="L86" i="3"/>
  <c r="AE86" i="3"/>
  <c r="G87" i="3"/>
  <c r="J87" i="3"/>
  <c r="U86" i="3"/>
  <c r="I87" i="3"/>
  <c r="M85" i="11"/>
  <c r="AV85" i="11" s="1"/>
  <c r="M86" i="13"/>
  <c r="AV85" i="13"/>
  <c r="M517" i="3" l="1"/>
  <c r="N517" i="3"/>
  <c r="K517" i="3"/>
  <c r="L517" i="3"/>
  <c r="AU83" i="13"/>
  <c r="B97" i="13"/>
  <c r="V83" i="13"/>
  <c r="L84" i="13"/>
  <c r="H84" i="13"/>
  <c r="AE84" i="13"/>
  <c r="K84" i="13"/>
  <c r="AU84" i="13" s="1"/>
  <c r="U83" i="16"/>
  <c r="I84" i="16"/>
  <c r="J84" i="16"/>
  <c r="G84" i="16"/>
  <c r="AU85" i="16"/>
  <c r="G85" i="13"/>
  <c r="J85" i="13"/>
  <c r="U84" i="13"/>
  <c r="I85" i="13"/>
  <c r="L85" i="6"/>
  <c r="K85" i="6"/>
  <c r="AE85" i="6"/>
  <c r="H85" i="6"/>
  <c r="V84" i="6"/>
  <c r="AU84" i="15"/>
  <c r="G84" i="6"/>
  <c r="AV84" i="6" s="1"/>
  <c r="J84" i="6"/>
  <c r="U83" i="6"/>
  <c r="AU83" i="6" s="1"/>
  <c r="I84" i="6"/>
  <c r="AU86" i="3"/>
  <c r="AW86" i="14"/>
  <c r="AE86" i="16"/>
  <c r="L86" i="16"/>
  <c r="K86" i="16"/>
  <c r="H86" i="16"/>
  <c r="V85" i="16"/>
  <c r="AU83" i="11"/>
  <c r="AE85" i="15"/>
  <c r="H85" i="15"/>
  <c r="L85" i="15"/>
  <c r="V84" i="15"/>
  <c r="K85" i="15"/>
  <c r="U85" i="15"/>
  <c r="G86" i="15"/>
  <c r="J86" i="15"/>
  <c r="I86" i="15"/>
  <c r="J87" i="14"/>
  <c r="U86" i="14"/>
  <c r="I87" i="14"/>
  <c r="G87" i="14"/>
  <c r="B83" i="3"/>
  <c r="K87" i="14"/>
  <c r="AG87" i="14"/>
  <c r="H87" i="14"/>
  <c r="V86" i="14"/>
  <c r="L87" i="14"/>
  <c r="H84" i="11"/>
  <c r="L84" i="11"/>
  <c r="V83" i="11"/>
  <c r="AE84" i="11"/>
  <c r="K84" i="11"/>
  <c r="I86" i="11"/>
  <c r="J86" i="11"/>
  <c r="G86" i="11"/>
  <c r="U85" i="11"/>
  <c r="B97" i="11"/>
  <c r="M85" i="6"/>
  <c r="M85" i="15"/>
  <c r="AV85" i="15" s="1"/>
  <c r="M85" i="16"/>
  <c r="AV85" i="16" s="1"/>
  <c r="M85" i="3"/>
  <c r="AV85" i="3" s="1"/>
  <c r="I88" i="3"/>
  <c r="J88" i="3"/>
  <c r="G88" i="3"/>
  <c r="U87" i="3"/>
  <c r="P518" i="3" s="1"/>
  <c r="H87" i="3"/>
  <c r="V86" i="3"/>
  <c r="L87" i="3"/>
  <c r="K87" i="3"/>
  <c r="AE87" i="3"/>
  <c r="M86" i="11"/>
  <c r="AV86" i="11" s="1"/>
  <c r="AV86" i="13"/>
  <c r="M87" i="13"/>
  <c r="B98" i="13" l="1"/>
  <c r="K85" i="13"/>
  <c r="H85" i="13"/>
  <c r="AE85" i="13"/>
  <c r="L85" i="13"/>
  <c r="V84" i="13"/>
  <c r="G85" i="16"/>
  <c r="U84" i="16"/>
  <c r="I85" i="16"/>
  <c r="J85" i="16"/>
  <c r="U85" i="13"/>
  <c r="I86" i="13"/>
  <c r="G86" i="13"/>
  <c r="J86" i="13"/>
  <c r="AU87" i="3"/>
  <c r="L86" i="6"/>
  <c r="K86" i="6"/>
  <c r="V85" i="6"/>
  <c r="H86" i="6"/>
  <c r="AE86" i="6"/>
  <c r="AW87" i="14"/>
  <c r="L87" i="16"/>
  <c r="H87" i="16"/>
  <c r="I518" i="16" s="1"/>
  <c r="U518" i="16" s="1"/>
  <c r="K87" i="16"/>
  <c r="V86" i="16"/>
  <c r="AE87" i="16"/>
  <c r="AU86" i="16"/>
  <c r="J85" i="6"/>
  <c r="I85" i="6"/>
  <c r="U84" i="6"/>
  <c r="AU84" i="6" s="1"/>
  <c r="G85" i="6"/>
  <c r="AV85" i="6" s="1"/>
  <c r="AU85" i="15"/>
  <c r="U87" i="14"/>
  <c r="I88" i="14"/>
  <c r="G88" i="14"/>
  <c r="J88" i="14"/>
  <c r="H86" i="15"/>
  <c r="L86" i="15"/>
  <c r="K86" i="15"/>
  <c r="V85" i="15"/>
  <c r="AE86" i="15"/>
  <c r="B84" i="3"/>
  <c r="I87" i="15"/>
  <c r="G87" i="15"/>
  <c r="J518" i="15" s="1"/>
  <c r="J87" i="15"/>
  <c r="U86" i="15"/>
  <c r="H88" i="14"/>
  <c r="L88" i="14"/>
  <c r="K88" i="14"/>
  <c r="AG88" i="14"/>
  <c r="V87" i="14"/>
  <c r="AU84" i="11"/>
  <c r="J87" i="11"/>
  <c r="G87" i="11"/>
  <c r="U86" i="11"/>
  <c r="I87" i="11"/>
  <c r="B98" i="11"/>
  <c r="V84" i="11"/>
  <c r="H85" i="11"/>
  <c r="AE85" i="11"/>
  <c r="L85" i="11"/>
  <c r="K85" i="11"/>
  <c r="M86" i="6"/>
  <c r="M86" i="15"/>
  <c r="AV86" i="15" s="1"/>
  <c r="M86" i="16"/>
  <c r="AV86" i="16" s="1"/>
  <c r="M86" i="3"/>
  <c r="AV86" i="3" s="1"/>
  <c r="K88" i="3"/>
  <c r="H88" i="3"/>
  <c r="V87" i="3"/>
  <c r="Q518" i="3" s="1"/>
  <c r="R518" i="3" s="1"/>
  <c r="AE88" i="3"/>
  <c r="L88" i="3"/>
  <c r="G89" i="3"/>
  <c r="J89" i="3"/>
  <c r="I89" i="3"/>
  <c r="U88" i="3"/>
  <c r="M87" i="11"/>
  <c r="AV87" i="11" s="1"/>
  <c r="AV87" i="13"/>
  <c r="M88" i="13"/>
  <c r="B99" i="13" l="1"/>
  <c r="K86" i="13"/>
  <c r="L86" i="13"/>
  <c r="AE86" i="13"/>
  <c r="V85" i="13"/>
  <c r="H86" i="13"/>
  <c r="AU85" i="13"/>
  <c r="U86" i="13"/>
  <c r="I87" i="13"/>
  <c r="J87" i="13"/>
  <c r="G87" i="13"/>
  <c r="U85" i="16"/>
  <c r="G86" i="16"/>
  <c r="I86" i="16"/>
  <c r="J86" i="16"/>
  <c r="V86" i="6"/>
  <c r="AE87" i="6"/>
  <c r="L87" i="6"/>
  <c r="H87" i="6"/>
  <c r="K87" i="6"/>
  <c r="AU87" i="16"/>
  <c r="U85" i="6"/>
  <c r="AU85" i="6" s="1"/>
  <c r="J86" i="6"/>
  <c r="G86" i="6"/>
  <c r="AV86" i="6" s="1"/>
  <c r="I86" i="6"/>
  <c r="L88" i="16"/>
  <c r="AE88" i="16"/>
  <c r="K88" i="16"/>
  <c r="V87" i="16"/>
  <c r="Q518" i="16" s="1"/>
  <c r="H88" i="16"/>
  <c r="H519" i="16" s="1"/>
  <c r="AW88" i="14"/>
  <c r="AU86" i="15"/>
  <c r="V88" i="14"/>
  <c r="H89" i="14"/>
  <c r="AG89" i="14"/>
  <c r="K89" i="14"/>
  <c r="L89" i="14"/>
  <c r="H87" i="15"/>
  <c r="I518" i="15" s="1"/>
  <c r="U518" i="15" s="1"/>
  <c r="V86" i="15"/>
  <c r="K87" i="15"/>
  <c r="L87" i="15"/>
  <c r="AE87" i="15"/>
  <c r="J89" i="14"/>
  <c r="I89" i="14"/>
  <c r="U88" i="14"/>
  <c r="G89" i="14"/>
  <c r="AU85" i="11"/>
  <c r="U87" i="15"/>
  <c r="P518" i="15" s="1"/>
  <c r="I88" i="15"/>
  <c r="J88" i="15"/>
  <c r="G88" i="15"/>
  <c r="G519" i="15" s="1"/>
  <c r="B85" i="3"/>
  <c r="AU88" i="3"/>
  <c r="V85" i="11"/>
  <c r="L86" i="11"/>
  <c r="AE86" i="11"/>
  <c r="H86" i="11"/>
  <c r="K86" i="11"/>
  <c r="B99" i="11"/>
  <c r="G88" i="11"/>
  <c r="G519" i="11" s="1"/>
  <c r="I88" i="11"/>
  <c r="J88" i="11"/>
  <c r="U87" i="11"/>
  <c r="P518" i="11" s="1"/>
  <c r="M87" i="6"/>
  <c r="M87" i="15"/>
  <c r="AV87" i="15" s="1"/>
  <c r="M87" i="16"/>
  <c r="AV87" i="16" s="1"/>
  <c r="M87" i="3"/>
  <c r="AV87" i="3" s="1"/>
  <c r="I90" i="3"/>
  <c r="U89" i="3"/>
  <c r="G90" i="3"/>
  <c r="J90" i="3"/>
  <c r="AE89" i="3"/>
  <c r="K89" i="3"/>
  <c r="H89" i="3"/>
  <c r="L89" i="3"/>
  <c r="V88" i="3"/>
  <c r="M88" i="11"/>
  <c r="AV88" i="11" s="1"/>
  <c r="M89" i="13"/>
  <c r="AV88" i="13"/>
  <c r="L519" i="11" l="1"/>
  <c r="K519" i="11"/>
  <c r="M519" i="16"/>
  <c r="N519" i="16"/>
  <c r="T519" i="16"/>
  <c r="L519" i="15"/>
  <c r="K519" i="15"/>
  <c r="B100" i="13"/>
  <c r="H87" i="13"/>
  <c r="K87" i="13"/>
  <c r="V86" i="13"/>
  <c r="AE87" i="13"/>
  <c r="L87" i="13"/>
  <c r="AW89" i="14"/>
  <c r="AU86" i="13"/>
  <c r="J88" i="13"/>
  <c r="G88" i="13"/>
  <c r="I88" i="13"/>
  <c r="U87" i="13"/>
  <c r="I87" i="16"/>
  <c r="G87" i="16"/>
  <c r="J518" i="16" s="1"/>
  <c r="U86" i="16"/>
  <c r="J87" i="16"/>
  <c r="AE88" i="6"/>
  <c r="V87" i="6"/>
  <c r="H88" i="6"/>
  <c r="L88" i="6"/>
  <c r="K88" i="6"/>
  <c r="AU88" i="16"/>
  <c r="V88" i="16"/>
  <c r="AE89" i="16"/>
  <c r="L89" i="16"/>
  <c r="H89" i="16"/>
  <c r="K89" i="16"/>
  <c r="G87" i="6"/>
  <c r="I87" i="6"/>
  <c r="U86" i="6"/>
  <c r="AU86" i="6" s="1"/>
  <c r="J87" i="6"/>
  <c r="AU86" i="11"/>
  <c r="K90" i="14"/>
  <c r="H90" i="14"/>
  <c r="AG90" i="14"/>
  <c r="V89" i="14"/>
  <c r="L90" i="14"/>
  <c r="B86" i="3"/>
  <c r="J89" i="15"/>
  <c r="G89" i="15"/>
  <c r="U88" i="15"/>
  <c r="I89" i="15"/>
  <c r="G90" i="14"/>
  <c r="I90" i="14"/>
  <c r="J90" i="14"/>
  <c r="U89" i="14"/>
  <c r="K88" i="15"/>
  <c r="AE88" i="15"/>
  <c r="V87" i="15"/>
  <c r="H88" i="15"/>
  <c r="H519" i="15" s="1"/>
  <c r="L88" i="15"/>
  <c r="AU89" i="3"/>
  <c r="I89" i="11"/>
  <c r="G89" i="11"/>
  <c r="U88" i="11"/>
  <c r="J89" i="11"/>
  <c r="B100" i="11"/>
  <c r="H87" i="11"/>
  <c r="V86" i="11"/>
  <c r="K87" i="11"/>
  <c r="AE87" i="11"/>
  <c r="L87" i="11"/>
  <c r="M88" i="6"/>
  <c r="M88" i="15"/>
  <c r="AV88" i="15" s="1"/>
  <c r="M88" i="16"/>
  <c r="AV88" i="16" s="1"/>
  <c r="M88" i="3"/>
  <c r="AV88" i="3" s="1"/>
  <c r="V89" i="3"/>
  <c r="H90" i="3"/>
  <c r="L90" i="3"/>
  <c r="K90" i="3"/>
  <c r="AE90" i="3"/>
  <c r="G91" i="3"/>
  <c r="U90" i="3"/>
  <c r="I91" i="3"/>
  <c r="J91" i="3"/>
  <c r="M89" i="11"/>
  <c r="AV89" i="11" s="1"/>
  <c r="AV89" i="13"/>
  <c r="M90" i="13"/>
  <c r="Q518" i="15" l="1"/>
  <c r="R518" i="15" s="1"/>
  <c r="AU87" i="15"/>
  <c r="M519" i="15"/>
  <c r="N519" i="15"/>
  <c r="T519" i="15"/>
  <c r="B101" i="13"/>
  <c r="AU87" i="13"/>
  <c r="K88" i="13"/>
  <c r="AE88" i="13"/>
  <c r="L88" i="13"/>
  <c r="V87" i="13"/>
  <c r="H88" i="13"/>
  <c r="U87" i="16"/>
  <c r="P518" i="16" s="1"/>
  <c r="R518" i="16" s="1"/>
  <c r="J88" i="16"/>
  <c r="G88" i="16"/>
  <c r="G519" i="16" s="1"/>
  <c r="I88" i="16"/>
  <c r="AU87" i="11"/>
  <c r="I89" i="13"/>
  <c r="U88" i="13"/>
  <c r="G89" i="13"/>
  <c r="J89" i="13"/>
  <c r="K89" i="6"/>
  <c r="AE89" i="6"/>
  <c r="V88" i="6"/>
  <c r="H89" i="6"/>
  <c r="L89" i="6"/>
  <c r="J88" i="6"/>
  <c r="G88" i="6"/>
  <c r="I88" i="6"/>
  <c r="U87" i="6"/>
  <c r="H90" i="16"/>
  <c r="V89" i="16"/>
  <c r="K90" i="16"/>
  <c r="L90" i="16"/>
  <c r="AE90" i="16"/>
  <c r="AV87" i="6"/>
  <c r="U89" i="15"/>
  <c r="J90" i="15"/>
  <c r="I90" i="15"/>
  <c r="G90" i="15"/>
  <c r="AU90" i="3"/>
  <c r="B87" i="3"/>
  <c r="AG91" i="14"/>
  <c r="V90" i="14"/>
  <c r="L91" i="14"/>
  <c r="K91" i="14"/>
  <c r="H91" i="14"/>
  <c r="J91" i="14"/>
  <c r="I91" i="14"/>
  <c r="G91" i="14"/>
  <c r="U90" i="14"/>
  <c r="AW90" i="14"/>
  <c r="L89" i="15"/>
  <c r="K89" i="15"/>
  <c r="V88" i="15"/>
  <c r="AU88" i="15" s="1"/>
  <c r="AE89" i="15"/>
  <c r="H89" i="15"/>
  <c r="H88" i="11"/>
  <c r="H519" i="11" s="1"/>
  <c r="K88" i="11"/>
  <c r="AE88" i="11"/>
  <c r="V87" i="11"/>
  <c r="Q518" i="11" s="1"/>
  <c r="R518" i="11" s="1"/>
  <c r="L88" i="11"/>
  <c r="B101" i="11"/>
  <c r="B520" i="11" s="1"/>
  <c r="I90" i="11"/>
  <c r="J90" i="11"/>
  <c r="U89" i="11"/>
  <c r="G90" i="11"/>
  <c r="M89" i="6"/>
  <c r="M89" i="15"/>
  <c r="AV89" i="15" s="1"/>
  <c r="M89" i="16"/>
  <c r="AV89" i="16" s="1"/>
  <c r="M89" i="3"/>
  <c r="AV89" i="3" s="1"/>
  <c r="I92" i="3"/>
  <c r="U91" i="3"/>
  <c r="G92" i="3"/>
  <c r="J92" i="3"/>
  <c r="L91" i="3"/>
  <c r="V90" i="3"/>
  <c r="AE91" i="3"/>
  <c r="H91" i="3"/>
  <c r="K91" i="3"/>
  <c r="M90" i="11"/>
  <c r="AV90" i="11" s="1"/>
  <c r="AV90" i="13"/>
  <c r="M91" i="13"/>
  <c r="N519" i="11" l="1"/>
  <c r="M519" i="11"/>
  <c r="T519" i="11"/>
  <c r="K519" i="16"/>
  <c r="L519" i="16"/>
  <c r="B102" i="13"/>
  <c r="V88" i="13"/>
  <c r="H89" i="13"/>
  <c r="AE89" i="13"/>
  <c r="K89" i="13"/>
  <c r="L89" i="13"/>
  <c r="AU88" i="13"/>
  <c r="AU87" i="6"/>
  <c r="U88" i="16"/>
  <c r="I89" i="16"/>
  <c r="J89" i="16"/>
  <c r="G89" i="16"/>
  <c r="U89" i="13"/>
  <c r="I90" i="13"/>
  <c r="G90" i="13"/>
  <c r="J90" i="13"/>
  <c r="AE90" i="6"/>
  <c r="K90" i="6"/>
  <c r="V89" i="6"/>
  <c r="L90" i="6"/>
  <c r="H90" i="6"/>
  <c r="AW91" i="14"/>
  <c r="AU90" i="16"/>
  <c r="AU91" i="3"/>
  <c r="K91" i="16"/>
  <c r="V90" i="16"/>
  <c r="H91" i="16"/>
  <c r="L91" i="16"/>
  <c r="AE91" i="16"/>
  <c r="I89" i="6"/>
  <c r="J89" i="6"/>
  <c r="U88" i="6"/>
  <c r="AU88" i="6" s="1"/>
  <c r="G89" i="6"/>
  <c r="AV89" i="6" s="1"/>
  <c r="AV88" i="6"/>
  <c r="AE90" i="15"/>
  <c r="L90" i="15"/>
  <c r="H90" i="15"/>
  <c r="K90" i="15"/>
  <c r="V89" i="15"/>
  <c r="AU89" i="15"/>
  <c r="U90" i="15"/>
  <c r="G91" i="15"/>
  <c r="I91" i="15"/>
  <c r="J91" i="15"/>
  <c r="AU88" i="11"/>
  <c r="J92" i="14"/>
  <c r="I92" i="14"/>
  <c r="G92" i="14"/>
  <c r="U91" i="14"/>
  <c r="L92" i="14"/>
  <c r="K92" i="14"/>
  <c r="V91" i="14"/>
  <c r="AG92" i="14"/>
  <c r="H92" i="14"/>
  <c r="B88" i="3"/>
  <c r="B518" i="3"/>
  <c r="B102" i="11"/>
  <c r="G91" i="11"/>
  <c r="U90" i="11"/>
  <c r="J91" i="11"/>
  <c r="I91" i="11"/>
  <c r="K89" i="11"/>
  <c r="AE89" i="11"/>
  <c r="V88" i="11"/>
  <c r="L89" i="11"/>
  <c r="H89" i="11"/>
  <c r="M90" i="6"/>
  <c r="M90" i="15"/>
  <c r="AV90" i="15" s="1"/>
  <c r="M90" i="16"/>
  <c r="AV90" i="16" s="1"/>
  <c r="M90" i="3"/>
  <c r="AV90" i="3" s="1"/>
  <c r="J93" i="3"/>
  <c r="I93" i="3"/>
  <c r="U92" i="3"/>
  <c r="G93" i="3"/>
  <c r="K92" i="3"/>
  <c r="V91" i="3"/>
  <c r="L92" i="3"/>
  <c r="AE92" i="3"/>
  <c r="H92" i="3"/>
  <c r="M91" i="11"/>
  <c r="AV91" i="11" s="1"/>
  <c r="M92" i="13"/>
  <c r="AV91" i="13"/>
  <c r="G518" i="3" l="1"/>
  <c r="H518" i="3"/>
  <c r="T518" i="3" s="1"/>
  <c r="B103" i="13"/>
  <c r="AU89" i="13"/>
  <c r="V89" i="13"/>
  <c r="K90" i="13"/>
  <c r="H90" i="13"/>
  <c r="AE90" i="13"/>
  <c r="L90" i="13"/>
  <c r="G91" i="13"/>
  <c r="I91" i="13"/>
  <c r="U90" i="13"/>
  <c r="J91" i="13"/>
  <c r="U89" i="16"/>
  <c r="AU89" i="16" s="1"/>
  <c r="G90" i="16"/>
  <c r="J90" i="16"/>
  <c r="I90" i="16"/>
  <c r="H91" i="6"/>
  <c r="AE91" i="6"/>
  <c r="V90" i="6"/>
  <c r="K91" i="6"/>
  <c r="L91" i="6"/>
  <c r="L92" i="16"/>
  <c r="H92" i="16"/>
  <c r="V91" i="16"/>
  <c r="K92" i="16"/>
  <c r="AE92" i="16"/>
  <c r="U89" i="6"/>
  <c r="AU89" i="6" s="1"/>
  <c r="I90" i="6"/>
  <c r="J90" i="6"/>
  <c r="G90" i="6"/>
  <c r="AV90" i="6" s="1"/>
  <c r="AW92" i="14"/>
  <c r="AU89" i="11"/>
  <c r="V90" i="15"/>
  <c r="AU90" i="15" s="1"/>
  <c r="H91" i="15"/>
  <c r="L91" i="15"/>
  <c r="K91" i="15"/>
  <c r="AE91" i="15"/>
  <c r="AU92" i="3"/>
  <c r="B89" i="3"/>
  <c r="I93" i="14"/>
  <c r="J93" i="14"/>
  <c r="G93" i="14"/>
  <c r="U92" i="14"/>
  <c r="G92" i="15"/>
  <c r="U91" i="15"/>
  <c r="I92" i="15"/>
  <c r="J92" i="15"/>
  <c r="K93" i="14"/>
  <c r="V92" i="14"/>
  <c r="L93" i="14"/>
  <c r="AG93" i="14"/>
  <c r="H93" i="14"/>
  <c r="AE90" i="11"/>
  <c r="L90" i="11"/>
  <c r="K90" i="11"/>
  <c r="V89" i="11"/>
  <c r="H90" i="11"/>
  <c r="J92" i="11"/>
  <c r="U91" i="11"/>
  <c r="I92" i="11"/>
  <c r="G92" i="11"/>
  <c r="B103" i="11"/>
  <c r="M91" i="6"/>
  <c r="M91" i="15"/>
  <c r="AV91" i="15" s="1"/>
  <c r="M91" i="16"/>
  <c r="AV91" i="16" s="1"/>
  <c r="M91" i="3"/>
  <c r="AV91" i="3" s="1"/>
  <c r="U93" i="3"/>
  <c r="J94" i="3"/>
  <c r="G94" i="3"/>
  <c r="I94" i="3"/>
  <c r="L93" i="3"/>
  <c r="V92" i="3"/>
  <c r="AE93" i="3"/>
  <c r="H93" i="3"/>
  <c r="K93" i="3"/>
  <c r="M92" i="11"/>
  <c r="AV92" i="11" s="1"/>
  <c r="M93" i="13"/>
  <c r="AV92" i="13"/>
  <c r="M518" i="3" l="1"/>
  <c r="N518" i="3"/>
  <c r="K518" i="3"/>
  <c r="L518" i="3"/>
  <c r="B104" i="13"/>
  <c r="AU90" i="11"/>
  <c r="L91" i="13"/>
  <c r="H91" i="13"/>
  <c r="V90" i="13"/>
  <c r="AE91" i="13"/>
  <c r="K91" i="13"/>
  <c r="AU90" i="13"/>
  <c r="J91" i="16"/>
  <c r="G91" i="16"/>
  <c r="I91" i="16"/>
  <c r="U90" i="16"/>
  <c r="G92" i="13"/>
  <c r="I92" i="13"/>
  <c r="U91" i="13"/>
  <c r="J92" i="13"/>
  <c r="AU91" i="15"/>
  <c r="L92" i="6"/>
  <c r="K92" i="6"/>
  <c r="V91" i="6"/>
  <c r="H92" i="6"/>
  <c r="AE92" i="6"/>
  <c r="I91" i="6"/>
  <c r="G91" i="6"/>
  <c r="AV91" i="6" s="1"/>
  <c r="J91" i="6"/>
  <c r="U90" i="6"/>
  <c r="AU93" i="3"/>
  <c r="V92" i="16"/>
  <c r="H93" i="16"/>
  <c r="K93" i="16"/>
  <c r="AE93" i="16"/>
  <c r="L93" i="16"/>
  <c r="I94" i="14"/>
  <c r="G94" i="14"/>
  <c r="U93" i="14"/>
  <c r="J94" i="14"/>
  <c r="K94" i="14"/>
  <c r="H94" i="14"/>
  <c r="L94" i="14"/>
  <c r="V93" i="14"/>
  <c r="AG94" i="14"/>
  <c r="I93" i="15"/>
  <c r="G93" i="15"/>
  <c r="U92" i="15"/>
  <c r="J93" i="15"/>
  <c r="H92" i="15"/>
  <c r="L92" i="15"/>
  <c r="AE92" i="15"/>
  <c r="K92" i="15"/>
  <c r="V91" i="15"/>
  <c r="B90" i="3"/>
  <c r="AW93" i="14"/>
  <c r="L91" i="11"/>
  <c r="K91" i="11"/>
  <c r="V90" i="11"/>
  <c r="AE91" i="11"/>
  <c r="H91" i="11"/>
  <c r="B104" i="11"/>
  <c r="J93" i="11"/>
  <c r="G93" i="11"/>
  <c r="U92" i="11"/>
  <c r="I93" i="11"/>
  <c r="M92" i="6"/>
  <c r="M92" i="15"/>
  <c r="AV92" i="15" s="1"/>
  <c r="M92" i="16"/>
  <c r="M92" i="3"/>
  <c r="AV92" i="3" s="1"/>
  <c r="I95" i="3"/>
  <c r="J95" i="3"/>
  <c r="U94" i="3"/>
  <c r="P519" i="3" s="1"/>
  <c r="G95" i="3"/>
  <c r="L94" i="3"/>
  <c r="K94" i="3"/>
  <c r="V93" i="3"/>
  <c r="AE94" i="3"/>
  <c r="H94" i="3"/>
  <c r="M93" i="11"/>
  <c r="AV93" i="11" s="1"/>
  <c r="M94" i="13"/>
  <c r="AV93" i="13"/>
  <c r="AU91" i="13" l="1"/>
  <c r="B105" i="13"/>
  <c r="K92" i="13"/>
  <c r="L92" i="13"/>
  <c r="H92" i="13"/>
  <c r="AE92" i="13"/>
  <c r="V91" i="13"/>
  <c r="J93" i="13"/>
  <c r="U92" i="13"/>
  <c r="G93" i="13"/>
  <c r="I93" i="13"/>
  <c r="U91" i="16"/>
  <c r="AU91" i="16" s="1"/>
  <c r="I92" i="16"/>
  <c r="J92" i="16"/>
  <c r="G92" i="16"/>
  <c r="AV92" i="16" s="1"/>
  <c r="H93" i="6"/>
  <c r="V92" i="6"/>
  <c r="L93" i="6"/>
  <c r="AE93" i="6"/>
  <c r="K93" i="6"/>
  <c r="V93" i="16"/>
  <c r="K94" i="16"/>
  <c r="H94" i="16"/>
  <c r="I519" i="16" s="1"/>
  <c r="U519" i="16" s="1"/>
  <c r="AE94" i="16"/>
  <c r="L94" i="16"/>
  <c r="AU90" i="6"/>
  <c r="AW94" i="14"/>
  <c r="I92" i="6"/>
  <c r="U91" i="6"/>
  <c r="AU91" i="6" s="1"/>
  <c r="G92" i="6"/>
  <c r="AV92" i="6" s="1"/>
  <c r="J92" i="6"/>
  <c r="AG95" i="14"/>
  <c r="H95" i="14"/>
  <c r="K95" i="14"/>
  <c r="L95" i="14"/>
  <c r="V94" i="14"/>
  <c r="AU94" i="3"/>
  <c r="B91" i="3"/>
  <c r="AU91" i="11"/>
  <c r="J94" i="15"/>
  <c r="U93" i="15"/>
  <c r="G94" i="15"/>
  <c r="J519" i="15" s="1"/>
  <c r="I94" i="15"/>
  <c r="I95" i="14"/>
  <c r="U94" i="14"/>
  <c r="J95" i="14"/>
  <c r="G95" i="14"/>
  <c r="V92" i="15"/>
  <c r="AU92" i="15" s="1"/>
  <c r="K93" i="15"/>
  <c r="AE93" i="15"/>
  <c r="L93" i="15"/>
  <c r="H93" i="15"/>
  <c r="J94" i="11"/>
  <c r="G94" i="11"/>
  <c r="I94" i="11"/>
  <c r="U93" i="11"/>
  <c r="B105" i="11"/>
  <c r="K92" i="11"/>
  <c r="H92" i="11"/>
  <c r="V91" i="11"/>
  <c r="AE92" i="11"/>
  <c r="L92" i="11"/>
  <c r="M93" i="6"/>
  <c r="M93" i="15"/>
  <c r="AV93" i="15" s="1"/>
  <c r="M93" i="16"/>
  <c r="AV93" i="16" s="1"/>
  <c r="M93" i="3"/>
  <c r="AV93" i="3" s="1"/>
  <c r="J96" i="3"/>
  <c r="G96" i="3"/>
  <c r="I96" i="3"/>
  <c r="U95" i="3"/>
  <c r="L95" i="3"/>
  <c r="AE95" i="3"/>
  <c r="H95" i="3"/>
  <c r="V94" i="3"/>
  <c r="Q519" i="3" s="1"/>
  <c r="R519" i="3" s="1"/>
  <c r="K95" i="3"/>
  <c r="M94" i="11"/>
  <c r="AV94" i="11" s="1"/>
  <c r="AV94" i="13"/>
  <c r="M95" i="13"/>
  <c r="B106" i="13" l="1"/>
  <c r="V92" i="13"/>
  <c r="H93" i="13"/>
  <c r="K93" i="13"/>
  <c r="AE93" i="13"/>
  <c r="L93" i="13"/>
  <c r="AU92" i="13"/>
  <c r="I94" i="13"/>
  <c r="J94" i="13"/>
  <c r="U93" i="13"/>
  <c r="G94" i="13"/>
  <c r="U92" i="16"/>
  <c r="AU92" i="16" s="1"/>
  <c r="I93" i="16"/>
  <c r="G93" i="16"/>
  <c r="J93" i="16"/>
  <c r="V93" i="6"/>
  <c r="AE94" i="6"/>
  <c r="H94" i="6"/>
  <c r="K94" i="6"/>
  <c r="L94" i="6"/>
  <c r="AU94" i="16"/>
  <c r="AU93" i="15"/>
  <c r="AE95" i="16"/>
  <c r="V94" i="16"/>
  <c r="Q519" i="16" s="1"/>
  <c r="K95" i="16"/>
  <c r="H95" i="16"/>
  <c r="H520" i="16" s="1"/>
  <c r="L95" i="16"/>
  <c r="I93" i="6"/>
  <c r="G93" i="6"/>
  <c r="AV93" i="6" s="1"/>
  <c r="J93" i="6"/>
  <c r="U92" i="6"/>
  <c r="U94" i="15"/>
  <c r="P519" i="15" s="1"/>
  <c r="I95" i="15"/>
  <c r="G95" i="15"/>
  <c r="G520" i="15" s="1"/>
  <c r="J95" i="15"/>
  <c r="AW95" i="14"/>
  <c r="J96" i="14"/>
  <c r="I96" i="14"/>
  <c r="G96" i="14"/>
  <c r="U95" i="14"/>
  <c r="H96" i="14"/>
  <c r="AG96" i="14"/>
  <c r="V95" i="14"/>
  <c r="L96" i="14"/>
  <c r="K96" i="14"/>
  <c r="L94" i="15"/>
  <c r="AE94" i="15"/>
  <c r="K94" i="15"/>
  <c r="V93" i="15"/>
  <c r="H94" i="15"/>
  <c r="I519" i="15" s="1"/>
  <c r="U519" i="15" s="1"/>
  <c r="AU95" i="3"/>
  <c r="AU92" i="11"/>
  <c r="B92" i="3"/>
  <c r="B106" i="11"/>
  <c r="H93" i="11"/>
  <c r="V92" i="11"/>
  <c r="AE93" i="11"/>
  <c r="L93" i="11"/>
  <c r="K93" i="11"/>
  <c r="U94" i="11"/>
  <c r="P519" i="11" s="1"/>
  <c r="G95" i="11"/>
  <c r="G520" i="11" s="1"/>
  <c r="I95" i="11"/>
  <c r="J95" i="11"/>
  <c r="M94" i="6"/>
  <c r="M94" i="15"/>
  <c r="AV94" i="15" s="1"/>
  <c r="M94" i="16"/>
  <c r="AV94" i="16" s="1"/>
  <c r="M94" i="3"/>
  <c r="AV94" i="3" s="1"/>
  <c r="H96" i="3"/>
  <c r="K96" i="3"/>
  <c r="L96" i="3"/>
  <c r="V95" i="3"/>
  <c r="AE96" i="3"/>
  <c r="J97" i="3"/>
  <c r="U96" i="3"/>
  <c r="I97" i="3"/>
  <c r="G97" i="3"/>
  <c r="M95" i="11"/>
  <c r="AV95" i="11" s="1"/>
  <c r="AV95" i="13"/>
  <c r="M96" i="13"/>
  <c r="K520" i="11" l="1"/>
  <c r="L520" i="11"/>
  <c r="N520" i="16"/>
  <c r="M520" i="16"/>
  <c r="T520" i="16"/>
  <c r="K520" i="15"/>
  <c r="L520" i="15"/>
  <c r="B107" i="13"/>
  <c r="AU93" i="13"/>
  <c r="L94" i="13"/>
  <c r="V93" i="13"/>
  <c r="AE94" i="13"/>
  <c r="H94" i="13"/>
  <c r="K94" i="13"/>
  <c r="AU94" i="13" s="1"/>
  <c r="J94" i="16"/>
  <c r="U93" i="16"/>
  <c r="AU93" i="16" s="1"/>
  <c r="I94" i="16"/>
  <c r="G94" i="16"/>
  <c r="J519" i="16" s="1"/>
  <c r="J95" i="13"/>
  <c r="G95" i="13"/>
  <c r="I95" i="13"/>
  <c r="U94" i="13"/>
  <c r="AW96" i="14"/>
  <c r="V94" i="6"/>
  <c r="K95" i="6"/>
  <c r="H95" i="6"/>
  <c r="L95" i="6"/>
  <c r="AE95" i="6"/>
  <c r="AU93" i="11"/>
  <c r="K96" i="16"/>
  <c r="AE96" i="16"/>
  <c r="H96" i="16"/>
  <c r="L96" i="16"/>
  <c r="V95" i="16"/>
  <c r="U93" i="6"/>
  <c r="AU93" i="6" s="1"/>
  <c r="G94" i="6"/>
  <c r="I94" i="6"/>
  <c r="J94" i="6"/>
  <c r="AU92" i="6"/>
  <c r="AU96" i="3"/>
  <c r="B93" i="3"/>
  <c r="K95" i="15"/>
  <c r="AE95" i="15"/>
  <c r="L95" i="15"/>
  <c r="H95" i="15"/>
  <c r="H520" i="15" s="1"/>
  <c r="V94" i="15"/>
  <c r="Q519" i="15" s="1"/>
  <c r="R519" i="15" s="1"/>
  <c r="H97" i="14"/>
  <c r="V96" i="14"/>
  <c r="AG97" i="14"/>
  <c r="L97" i="14"/>
  <c r="K97" i="14"/>
  <c r="I96" i="15"/>
  <c r="U95" i="15"/>
  <c r="G96" i="15"/>
  <c r="J96" i="15"/>
  <c r="AU94" i="15"/>
  <c r="J97" i="14"/>
  <c r="I97" i="14"/>
  <c r="G97" i="14"/>
  <c r="U96" i="14"/>
  <c r="J96" i="11"/>
  <c r="U95" i="11"/>
  <c r="I96" i="11"/>
  <c r="G96" i="11"/>
  <c r="V93" i="11"/>
  <c r="K94" i="11"/>
  <c r="L94" i="11"/>
  <c r="AE94" i="11"/>
  <c r="H94" i="11"/>
  <c r="B107" i="11"/>
  <c r="M95" i="6"/>
  <c r="M95" i="15"/>
  <c r="AV95" i="15" s="1"/>
  <c r="M95" i="16"/>
  <c r="AV95" i="16" s="1"/>
  <c r="M95" i="3"/>
  <c r="AV95" i="3" s="1"/>
  <c r="U97" i="3"/>
  <c r="I98" i="3"/>
  <c r="J98" i="3"/>
  <c r="G98" i="3"/>
  <c r="AE97" i="3"/>
  <c r="H97" i="3"/>
  <c r="K97" i="3"/>
  <c r="L97" i="3"/>
  <c r="V96" i="3"/>
  <c r="M96" i="11"/>
  <c r="AV96" i="11" s="1"/>
  <c r="AV96" i="13"/>
  <c r="M97" i="13"/>
  <c r="T520" i="15" l="1"/>
  <c r="M520" i="15"/>
  <c r="N520" i="15"/>
  <c r="B108" i="13"/>
  <c r="K95" i="13"/>
  <c r="AE95" i="13"/>
  <c r="L95" i="13"/>
  <c r="H95" i="13"/>
  <c r="V94" i="13"/>
  <c r="AU94" i="11"/>
  <c r="J96" i="13"/>
  <c r="G96" i="13"/>
  <c r="U95" i="13"/>
  <c r="I96" i="13"/>
  <c r="I95" i="16"/>
  <c r="U94" i="16"/>
  <c r="P519" i="16" s="1"/>
  <c r="R519" i="16" s="1"/>
  <c r="G95" i="16"/>
  <c r="G520" i="16" s="1"/>
  <c r="J95" i="16"/>
  <c r="H96" i="6"/>
  <c r="L96" i="6"/>
  <c r="K96" i="6"/>
  <c r="V95" i="6"/>
  <c r="AE96" i="6"/>
  <c r="I95" i="6"/>
  <c r="G95" i="6"/>
  <c r="U94" i="6"/>
  <c r="J95" i="6"/>
  <c r="AV94" i="6"/>
  <c r="V96" i="16"/>
  <c r="AE97" i="16"/>
  <c r="L97" i="16"/>
  <c r="K97" i="16"/>
  <c r="H97" i="16"/>
  <c r="B94" i="3"/>
  <c r="K98" i="14"/>
  <c r="L98" i="14"/>
  <c r="H98" i="14"/>
  <c r="V97" i="14"/>
  <c r="AG98" i="14"/>
  <c r="AU97" i="3"/>
  <c r="I97" i="15"/>
  <c r="J97" i="15"/>
  <c r="U96" i="15"/>
  <c r="G97" i="15"/>
  <c r="H96" i="15"/>
  <c r="L96" i="15"/>
  <c r="K96" i="15"/>
  <c r="V95" i="15"/>
  <c r="AE96" i="15"/>
  <c r="I98" i="14"/>
  <c r="J98" i="14"/>
  <c r="G98" i="14"/>
  <c r="U97" i="14"/>
  <c r="AW97" i="14"/>
  <c r="AU95" i="15"/>
  <c r="U96" i="11"/>
  <c r="I97" i="11"/>
  <c r="G97" i="11"/>
  <c r="J97" i="11"/>
  <c r="B108" i="11"/>
  <c r="B521" i="11" s="1"/>
  <c r="V94" i="11"/>
  <c r="Q519" i="11" s="1"/>
  <c r="R519" i="11" s="1"/>
  <c r="AE95" i="11"/>
  <c r="K95" i="11"/>
  <c r="L95" i="11"/>
  <c r="H95" i="11"/>
  <c r="H520" i="11" s="1"/>
  <c r="M96" i="6"/>
  <c r="M96" i="15"/>
  <c r="AV96" i="15" s="1"/>
  <c r="M96" i="16"/>
  <c r="AV96" i="16" s="1"/>
  <c r="M96" i="3"/>
  <c r="AV96" i="3" s="1"/>
  <c r="K98" i="3"/>
  <c r="V97" i="3"/>
  <c r="AE98" i="3"/>
  <c r="H98" i="3"/>
  <c r="L98" i="3"/>
  <c r="G99" i="3"/>
  <c r="J99" i="3"/>
  <c r="I99" i="3"/>
  <c r="U98" i="3"/>
  <c r="M97" i="11"/>
  <c r="AV97" i="11" s="1"/>
  <c r="M98" i="13"/>
  <c r="AV97" i="13"/>
  <c r="N520" i="11" l="1"/>
  <c r="T520" i="11"/>
  <c r="M520" i="11"/>
  <c r="L520" i="16"/>
  <c r="K520" i="16"/>
  <c r="B109" i="13"/>
  <c r="L96" i="13"/>
  <c r="V95" i="13"/>
  <c r="H96" i="13"/>
  <c r="AE96" i="13"/>
  <c r="K96" i="13"/>
  <c r="AU96" i="13" s="1"/>
  <c r="AU95" i="13"/>
  <c r="U95" i="16"/>
  <c r="AU95" i="16" s="1"/>
  <c r="I96" i="16"/>
  <c r="G96" i="16"/>
  <c r="J96" i="16"/>
  <c r="U96" i="13"/>
  <c r="I97" i="13"/>
  <c r="J97" i="13"/>
  <c r="G97" i="13"/>
  <c r="AU96" i="15"/>
  <c r="AE97" i="6"/>
  <c r="H97" i="6"/>
  <c r="L97" i="6"/>
  <c r="V96" i="6"/>
  <c r="K97" i="6"/>
  <c r="AW98" i="14"/>
  <c r="L98" i="16"/>
  <c r="V97" i="16"/>
  <c r="K98" i="16"/>
  <c r="H98" i="16"/>
  <c r="AE98" i="16"/>
  <c r="I96" i="6"/>
  <c r="U95" i="6"/>
  <c r="AU95" i="6" s="1"/>
  <c r="G96" i="6"/>
  <c r="AV96" i="6" s="1"/>
  <c r="J96" i="6"/>
  <c r="AV95" i="6"/>
  <c r="AU94" i="6"/>
  <c r="H99" i="14"/>
  <c r="K99" i="14"/>
  <c r="L99" i="14"/>
  <c r="AG99" i="14"/>
  <c r="V98" i="14"/>
  <c r="U98" i="14"/>
  <c r="I99" i="14"/>
  <c r="J99" i="14"/>
  <c r="G99" i="14"/>
  <c r="B95" i="3"/>
  <c r="B519" i="3"/>
  <c r="K97" i="15"/>
  <c r="AE97" i="15"/>
  <c r="L97" i="15"/>
  <c r="H97" i="15"/>
  <c r="V96" i="15"/>
  <c r="AU95" i="11"/>
  <c r="G98" i="15"/>
  <c r="I98" i="15"/>
  <c r="J98" i="15"/>
  <c r="U97" i="15"/>
  <c r="AU98" i="3"/>
  <c r="B109" i="11"/>
  <c r="U97" i="11"/>
  <c r="I98" i="11"/>
  <c r="G98" i="11"/>
  <c r="J98" i="11"/>
  <c r="L96" i="11"/>
  <c r="H96" i="11"/>
  <c r="V95" i="11"/>
  <c r="K96" i="11"/>
  <c r="AE96" i="11"/>
  <c r="M97" i="6"/>
  <c r="M97" i="15"/>
  <c r="AV97" i="15" s="1"/>
  <c r="M97" i="16"/>
  <c r="M97" i="3"/>
  <c r="AV97" i="3" s="1"/>
  <c r="I100" i="3"/>
  <c r="J100" i="3"/>
  <c r="U99" i="3"/>
  <c r="G100" i="3"/>
  <c r="H99" i="3"/>
  <c r="L99" i="3"/>
  <c r="AE99" i="3"/>
  <c r="V98" i="3"/>
  <c r="K99" i="3"/>
  <c r="M98" i="11"/>
  <c r="AV98" i="11" s="1"/>
  <c r="AV98" i="13"/>
  <c r="M99" i="13"/>
  <c r="G519" i="3" l="1"/>
  <c r="H519" i="3"/>
  <c r="T519" i="3" s="1"/>
  <c r="B110" i="13"/>
  <c r="K97" i="13"/>
  <c r="V96" i="13"/>
  <c r="AE97" i="13"/>
  <c r="L97" i="13"/>
  <c r="H97" i="13"/>
  <c r="U97" i="13"/>
  <c r="J98" i="13"/>
  <c r="I98" i="13"/>
  <c r="G98" i="13"/>
  <c r="J97" i="16"/>
  <c r="I97" i="16"/>
  <c r="U96" i="16"/>
  <c r="AU96" i="16" s="1"/>
  <c r="G97" i="16"/>
  <c r="AV97" i="16" s="1"/>
  <c r="V97" i="6"/>
  <c r="H98" i="6"/>
  <c r="AE98" i="6"/>
  <c r="L98" i="6"/>
  <c r="K98" i="6"/>
  <c r="AU96" i="11"/>
  <c r="J97" i="6"/>
  <c r="I97" i="6"/>
  <c r="G97" i="6"/>
  <c r="AV97" i="6" s="1"/>
  <c r="U96" i="6"/>
  <c r="AU96" i="6" s="1"/>
  <c r="L99" i="16"/>
  <c r="AE99" i="16"/>
  <c r="H99" i="16"/>
  <c r="K99" i="16"/>
  <c r="V98" i="16"/>
  <c r="AW99" i="14"/>
  <c r="L100" i="14"/>
  <c r="V99" i="14"/>
  <c r="K100" i="14"/>
  <c r="AG100" i="14"/>
  <c r="H100" i="14"/>
  <c r="AU97" i="15"/>
  <c r="J100" i="14"/>
  <c r="G100" i="14"/>
  <c r="U99" i="14"/>
  <c r="I100" i="14"/>
  <c r="AU99" i="3"/>
  <c r="G99" i="15"/>
  <c r="I99" i="15"/>
  <c r="U98" i="15"/>
  <c r="J99" i="15"/>
  <c r="B96" i="3"/>
  <c r="AE98" i="15"/>
  <c r="V97" i="15"/>
  <c r="H98" i="15"/>
  <c r="K98" i="15"/>
  <c r="L98" i="15"/>
  <c r="H97" i="11"/>
  <c r="AE97" i="11"/>
  <c r="K97" i="11"/>
  <c r="V96" i="11"/>
  <c r="L97" i="11"/>
  <c r="I99" i="11"/>
  <c r="G99" i="11"/>
  <c r="J99" i="11"/>
  <c r="U98" i="11"/>
  <c r="B110" i="11"/>
  <c r="M98" i="6"/>
  <c r="M98" i="15"/>
  <c r="AV98" i="15" s="1"/>
  <c r="M98" i="16"/>
  <c r="AV98" i="16" s="1"/>
  <c r="M98" i="3"/>
  <c r="AV98" i="3" s="1"/>
  <c r="K100" i="3"/>
  <c r="H100" i="3"/>
  <c r="V99" i="3"/>
  <c r="AE100" i="3"/>
  <c r="L100" i="3"/>
  <c r="U100" i="3"/>
  <c r="I101" i="3"/>
  <c r="J101" i="3"/>
  <c r="G101" i="3"/>
  <c r="M99" i="11"/>
  <c r="AV99" i="11" s="1"/>
  <c r="AV99" i="13"/>
  <c r="M100" i="13"/>
  <c r="M519" i="3" l="1"/>
  <c r="N519" i="3"/>
  <c r="K519" i="3"/>
  <c r="L519" i="3"/>
  <c r="B111" i="13"/>
  <c r="K98" i="13"/>
  <c r="AE98" i="13"/>
  <c r="L98" i="13"/>
  <c r="H98" i="13"/>
  <c r="V97" i="13"/>
  <c r="AU97" i="13"/>
  <c r="AU99" i="16"/>
  <c r="J98" i="16"/>
  <c r="U97" i="16"/>
  <c r="AU97" i="16" s="1"/>
  <c r="G98" i="16"/>
  <c r="I98" i="16"/>
  <c r="U98" i="13"/>
  <c r="J99" i="13"/>
  <c r="I99" i="13"/>
  <c r="G99" i="13"/>
  <c r="AE99" i="6"/>
  <c r="K99" i="6"/>
  <c r="L99" i="6"/>
  <c r="H99" i="6"/>
  <c r="V98" i="6"/>
  <c r="AU97" i="11"/>
  <c r="H100" i="16"/>
  <c r="V99" i="16"/>
  <c r="L100" i="16"/>
  <c r="AE100" i="16"/>
  <c r="K100" i="16"/>
  <c r="AU100" i="3"/>
  <c r="I98" i="6"/>
  <c r="J98" i="6"/>
  <c r="U97" i="6"/>
  <c r="AU97" i="6" s="1"/>
  <c r="G98" i="6"/>
  <c r="AV98" i="6" s="1"/>
  <c r="AU98" i="15"/>
  <c r="H99" i="15"/>
  <c r="V98" i="15"/>
  <c r="K99" i="15"/>
  <c r="L99" i="15"/>
  <c r="AE99" i="15"/>
  <c r="U99" i="15"/>
  <c r="I100" i="15"/>
  <c r="G100" i="15"/>
  <c r="J100" i="15"/>
  <c r="V100" i="14"/>
  <c r="K101" i="14"/>
  <c r="AG101" i="14"/>
  <c r="H101" i="14"/>
  <c r="L101" i="14"/>
  <c r="B97" i="3"/>
  <c r="G101" i="14"/>
  <c r="I101" i="14"/>
  <c r="U100" i="14"/>
  <c r="J101" i="14"/>
  <c r="AW100" i="14"/>
  <c r="J100" i="11"/>
  <c r="I100" i="11"/>
  <c r="G100" i="11"/>
  <c r="U99" i="11"/>
  <c r="B111" i="11"/>
  <c r="K98" i="11"/>
  <c r="H98" i="11"/>
  <c r="V97" i="11"/>
  <c r="AE98" i="11"/>
  <c r="L98" i="11"/>
  <c r="M99" i="6"/>
  <c r="M99" i="15"/>
  <c r="AV99" i="15" s="1"/>
  <c r="M99" i="16"/>
  <c r="AV99" i="16" s="1"/>
  <c r="M99" i="3"/>
  <c r="AV99" i="3" s="1"/>
  <c r="L101" i="3"/>
  <c r="H101" i="3"/>
  <c r="V100" i="3"/>
  <c r="K101" i="3"/>
  <c r="AE101" i="3"/>
  <c r="I102" i="3"/>
  <c r="J102" i="3"/>
  <c r="U101" i="3"/>
  <c r="P520" i="3" s="1"/>
  <c r="G102" i="3"/>
  <c r="M100" i="11"/>
  <c r="AV100" i="11" s="1"/>
  <c r="AV100" i="13"/>
  <c r="M101" i="13"/>
  <c r="B112" i="13" l="1"/>
  <c r="L99" i="13"/>
  <c r="H99" i="13"/>
  <c r="V98" i="13"/>
  <c r="K99" i="13"/>
  <c r="AU99" i="13" s="1"/>
  <c r="AE99" i="13"/>
  <c r="AU100" i="16"/>
  <c r="AU98" i="13"/>
  <c r="I99" i="16"/>
  <c r="U98" i="16"/>
  <c r="AU98" i="16" s="1"/>
  <c r="J99" i="16"/>
  <c r="G99" i="16"/>
  <c r="G100" i="13"/>
  <c r="I100" i="13"/>
  <c r="U99" i="13"/>
  <c r="J100" i="13"/>
  <c r="H100" i="6"/>
  <c r="AE100" i="6"/>
  <c r="K100" i="6"/>
  <c r="L100" i="6"/>
  <c r="V99" i="6"/>
  <c r="AU101" i="3"/>
  <c r="G99" i="6"/>
  <c r="AV99" i="6" s="1"/>
  <c r="U98" i="6"/>
  <c r="AU98" i="6" s="1"/>
  <c r="I99" i="6"/>
  <c r="J99" i="6"/>
  <c r="K101" i="16"/>
  <c r="H101" i="16"/>
  <c r="I520" i="16" s="1"/>
  <c r="U520" i="16" s="1"/>
  <c r="V100" i="16"/>
  <c r="AE101" i="16"/>
  <c r="L101" i="16"/>
  <c r="L102" i="14"/>
  <c r="AG102" i="14"/>
  <c r="K102" i="14"/>
  <c r="H102" i="14"/>
  <c r="V101" i="14"/>
  <c r="H100" i="15"/>
  <c r="AE100" i="15"/>
  <c r="L100" i="15"/>
  <c r="V99" i="15"/>
  <c r="AU99" i="15" s="1"/>
  <c r="K100" i="15"/>
  <c r="AW101" i="14"/>
  <c r="I101" i="15"/>
  <c r="J101" i="15"/>
  <c r="U100" i="15"/>
  <c r="G101" i="15"/>
  <c r="J520" i="15" s="1"/>
  <c r="J102" i="14"/>
  <c r="U101" i="14"/>
  <c r="I102" i="14"/>
  <c r="G102" i="14"/>
  <c r="B98" i="3"/>
  <c r="AU98" i="11"/>
  <c r="V98" i="11"/>
  <c r="H99" i="11"/>
  <c r="L99" i="11"/>
  <c r="AE99" i="11"/>
  <c r="K99" i="11"/>
  <c r="B112" i="11"/>
  <c r="G101" i="11"/>
  <c r="J101" i="11"/>
  <c r="I101" i="11"/>
  <c r="U100" i="11"/>
  <c r="M100" i="6"/>
  <c r="AV100" i="6" s="1"/>
  <c r="M100" i="15"/>
  <c r="AV100" i="15" s="1"/>
  <c r="M100" i="16"/>
  <c r="AV100" i="16" s="1"/>
  <c r="M100" i="3"/>
  <c r="AV100" i="3" s="1"/>
  <c r="V101" i="3"/>
  <c r="Q520" i="3" s="1"/>
  <c r="R520" i="3" s="1"/>
  <c r="L102" i="3"/>
  <c r="K102" i="3"/>
  <c r="H102" i="3"/>
  <c r="AE102" i="3"/>
  <c r="I103" i="3"/>
  <c r="J103" i="3"/>
  <c r="G103" i="3"/>
  <c r="U102" i="3"/>
  <c r="M101" i="11"/>
  <c r="AV101" i="11" s="1"/>
  <c r="AV101" i="13"/>
  <c r="M102" i="13"/>
  <c r="B113" i="13" l="1"/>
  <c r="AU102" i="3"/>
  <c r="V99" i="13"/>
  <c r="AE100" i="13"/>
  <c r="K100" i="13"/>
  <c r="L100" i="13"/>
  <c r="H100" i="13"/>
  <c r="I101" i="13"/>
  <c r="G101" i="13"/>
  <c r="J101" i="13"/>
  <c r="U100" i="13"/>
  <c r="J100" i="16"/>
  <c r="U99" i="16"/>
  <c r="I100" i="16"/>
  <c r="G100" i="16"/>
  <c r="AU100" i="15"/>
  <c r="L101" i="6"/>
  <c r="H101" i="6"/>
  <c r="AE101" i="6"/>
  <c r="K101" i="6"/>
  <c r="V100" i="6"/>
  <c r="I100" i="6"/>
  <c r="J100" i="6"/>
  <c r="U99" i="6"/>
  <c r="G100" i="6"/>
  <c r="V101" i="16"/>
  <c r="Q520" i="16" s="1"/>
  <c r="H102" i="16"/>
  <c r="H521" i="16" s="1"/>
  <c r="AE102" i="16"/>
  <c r="L102" i="16"/>
  <c r="K102" i="16"/>
  <c r="AU101" i="16"/>
  <c r="AU99" i="11"/>
  <c r="B99" i="3"/>
  <c r="I103" i="14"/>
  <c r="G103" i="14"/>
  <c r="U102" i="14"/>
  <c r="J103" i="14"/>
  <c r="V102" i="14"/>
  <c r="H103" i="14"/>
  <c r="L103" i="14"/>
  <c r="AG103" i="14"/>
  <c r="K103" i="14"/>
  <c r="AW102" i="14"/>
  <c r="AE101" i="15"/>
  <c r="V100" i="15"/>
  <c r="H101" i="15"/>
  <c r="I520" i="15" s="1"/>
  <c r="U520" i="15" s="1"/>
  <c r="K101" i="15"/>
  <c r="L101" i="15"/>
  <c r="G102" i="15"/>
  <c r="G521" i="15" s="1"/>
  <c r="I102" i="15"/>
  <c r="J102" i="15"/>
  <c r="U101" i="15"/>
  <c r="P520" i="15" s="1"/>
  <c r="U101" i="11"/>
  <c r="P520" i="11" s="1"/>
  <c r="G102" i="11"/>
  <c r="G521" i="11" s="1"/>
  <c r="J102" i="11"/>
  <c r="I102" i="11"/>
  <c r="B113" i="11"/>
  <c r="AE100" i="11"/>
  <c r="L100" i="11"/>
  <c r="H100" i="11"/>
  <c r="V99" i="11"/>
  <c r="K100" i="11"/>
  <c r="M101" i="6"/>
  <c r="AV101" i="6" s="1"/>
  <c r="M101" i="15"/>
  <c r="AV101" i="15" s="1"/>
  <c r="M101" i="16"/>
  <c r="AV101" i="16" s="1"/>
  <c r="M101" i="3"/>
  <c r="AV101" i="3" s="1"/>
  <c r="G104" i="3"/>
  <c r="I104" i="3"/>
  <c r="U103" i="3"/>
  <c r="J104" i="3"/>
  <c r="AE103" i="3"/>
  <c r="K103" i="3"/>
  <c r="H103" i="3"/>
  <c r="L103" i="3"/>
  <c r="V102" i="3"/>
  <c r="M102" i="11"/>
  <c r="AV102" i="11" s="1"/>
  <c r="AV102" i="13"/>
  <c r="M103" i="13"/>
  <c r="L521" i="11" l="1"/>
  <c r="K521" i="11"/>
  <c r="T521" i="16"/>
  <c r="N521" i="16"/>
  <c r="M521" i="16"/>
  <c r="K521" i="15"/>
  <c r="L521" i="15"/>
  <c r="AU99" i="6"/>
  <c r="B114" i="13"/>
  <c r="AU100" i="13"/>
  <c r="H101" i="13"/>
  <c r="V100" i="13"/>
  <c r="AE101" i="13"/>
  <c r="L101" i="13"/>
  <c r="K101" i="13"/>
  <c r="AU101" i="6"/>
  <c r="I101" i="16"/>
  <c r="U100" i="16"/>
  <c r="G101" i="16"/>
  <c r="J520" i="16" s="1"/>
  <c r="J101" i="16"/>
  <c r="J102" i="13"/>
  <c r="G102" i="13"/>
  <c r="I102" i="13"/>
  <c r="U101" i="13"/>
  <c r="V101" i="6"/>
  <c r="Q520" i="6" s="1"/>
  <c r="AE102" i="6"/>
  <c r="H102" i="6"/>
  <c r="L102" i="6"/>
  <c r="K102" i="6"/>
  <c r="V102" i="16"/>
  <c r="AE103" i="16"/>
  <c r="H103" i="16"/>
  <c r="K103" i="16"/>
  <c r="L103" i="16"/>
  <c r="AU100" i="11"/>
  <c r="AW103" i="14"/>
  <c r="I101" i="6"/>
  <c r="J101" i="6"/>
  <c r="U100" i="6"/>
  <c r="G101" i="6"/>
  <c r="J520" i="6" s="1"/>
  <c r="AU102" i="16"/>
  <c r="J104" i="14"/>
  <c r="G104" i="14"/>
  <c r="U103" i="14"/>
  <c r="I104" i="14"/>
  <c r="AU101" i="15"/>
  <c r="B100" i="3"/>
  <c r="H102" i="15"/>
  <c r="H521" i="15" s="1"/>
  <c r="AE102" i="15"/>
  <c r="V101" i="15"/>
  <c r="Q520" i="15" s="1"/>
  <c r="R520" i="15" s="1"/>
  <c r="L102" i="15"/>
  <c r="K102" i="15"/>
  <c r="K104" i="14"/>
  <c r="V103" i="14"/>
  <c r="H104" i="14"/>
  <c r="AG104" i="14"/>
  <c r="L104" i="14"/>
  <c r="AU103" i="3"/>
  <c r="I103" i="15"/>
  <c r="G103" i="15"/>
  <c r="J103" i="15"/>
  <c r="U102" i="15"/>
  <c r="V100" i="11"/>
  <c r="AE101" i="11"/>
  <c r="L101" i="11"/>
  <c r="H101" i="11"/>
  <c r="K101" i="11"/>
  <c r="B114" i="11"/>
  <c r="J103" i="11"/>
  <c r="I103" i="11"/>
  <c r="G103" i="11"/>
  <c r="U102" i="11"/>
  <c r="M102" i="6"/>
  <c r="AV102" i="6" s="1"/>
  <c r="M102" i="15"/>
  <c r="AV102" i="15" s="1"/>
  <c r="M102" i="16"/>
  <c r="AV102" i="16" s="1"/>
  <c r="M102" i="3"/>
  <c r="AV102" i="3" s="1"/>
  <c r="AE104" i="3"/>
  <c r="H104" i="3"/>
  <c r="L104" i="3"/>
  <c r="K104" i="3"/>
  <c r="V103" i="3"/>
  <c r="G105" i="3"/>
  <c r="U104" i="3"/>
  <c r="J105" i="3"/>
  <c r="I105" i="3"/>
  <c r="M103" i="11"/>
  <c r="AV103" i="11" s="1"/>
  <c r="AV103" i="13"/>
  <c r="M104" i="13"/>
  <c r="M521" i="15" l="1"/>
  <c r="N521" i="15"/>
  <c r="T521" i="15"/>
  <c r="AU100" i="6"/>
  <c r="B115" i="13"/>
  <c r="AU101" i="13"/>
  <c r="K102" i="13"/>
  <c r="L102" i="13"/>
  <c r="V101" i="13"/>
  <c r="AE102" i="13"/>
  <c r="H102" i="13"/>
  <c r="AU102" i="6"/>
  <c r="I103" i="13"/>
  <c r="U102" i="13"/>
  <c r="G103" i="13"/>
  <c r="J103" i="13"/>
  <c r="U101" i="16"/>
  <c r="P520" i="16" s="1"/>
  <c r="R520" i="16" s="1"/>
  <c r="I102" i="16"/>
  <c r="G102" i="16"/>
  <c r="G521" i="16" s="1"/>
  <c r="J102" i="16"/>
  <c r="H103" i="6"/>
  <c r="AE103" i="6"/>
  <c r="V102" i="6"/>
  <c r="L103" i="6"/>
  <c r="K103" i="6"/>
  <c r="AU101" i="11"/>
  <c r="AU103" i="16"/>
  <c r="AU102" i="15"/>
  <c r="G102" i="6"/>
  <c r="G521" i="6" s="1"/>
  <c r="J102" i="6"/>
  <c r="U101" i="6"/>
  <c r="P520" i="6" s="1"/>
  <c r="R520" i="6" s="1"/>
  <c r="I102" i="6"/>
  <c r="L104" i="16"/>
  <c r="V103" i="16"/>
  <c r="AE104" i="16"/>
  <c r="K104" i="16"/>
  <c r="H104" i="16"/>
  <c r="I104" i="15"/>
  <c r="G104" i="15"/>
  <c r="J104" i="15"/>
  <c r="U103" i="15"/>
  <c r="B101" i="3"/>
  <c r="J105" i="14"/>
  <c r="U104" i="14"/>
  <c r="I105" i="14"/>
  <c r="G105" i="14"/>
  <c r="K105" i="14"/>
  <c r="H105" i="14"/>
  <c r="L105" i="14"/>
  <c r="V104" i="14"/>
  <c r="AG105" i="14"/>
  <c r="V102" i="15"/>
  <c r="L103" i="15"/>
  <c r="K103" i="15"/>
  <c r="AE103" i="15"/>
  <c r="H103" i="15"/>
  <c r="AU104" i="3"/>
  <c r="AW104" i="14"/>
  <c r="B115" i="11"/>
  <c r="B522" i="11" s="1"/>
  <c r="H102" i="11"/>
  <c r="H521" i="11" s="1"/>
  <c r="K102" i="11"/>
  <c r="V101" i="11"/>
  <c r="Q520" i="11" s="1"/>
  <c r="R520" i="11" s="1"/>
  <c r="L102" i="11"/>
  <c r="AE102" i="11"/>
  <c r="G104" i="11"/>
  <c r="U103" i="11"/>
  <c r="I104" i="11"/>
  <c r="J104" i="11"/>
  <c r="M103" i="6"/>
  <c r="AV103" i="6" s="1"/>
  <c r="M103" i="15"/>
  <c r="AV103" i="15" s="1"/>
  <c r="M103" i="16"/>
  <c r="AV103" i="16" s="1"/>
  <c r="M103" i="3"/>
  <c r="AV103" i="3" s="1"/>
  <c r="K105" i="3"/>
  <c r="L105" i="3"/>
  <c r="H105" i="3"/>
  <c r="V104" i="3"/>
  <c r="AE105" i="3"/>
  <c r="G106" i="3"/>
  <c r="I106" i="3"/>
  <c r="U105" i="3"/>
  <c r="J106" i="3"/>
  <c r="M104" i="11"/>
  <c r="AV104" i="11" s="1"/>
  <c r="AV104" i="13"/>
  <c r="M105" i="13"/>
  <c r="N521" i="11" l="1"/>
  <c r="T521" i="11"/>
  <c r="M521" i="11"/>
  <c r="L521" i="16"/>
  <c r="K521" i="16"/>
  <c r="L521" i="6"/>
  <c r="K521" i="6"/>
  <c r="B116" i="13"/>
  <c r="K103" i="13"/>
  <c r="L103" i="13"/>
  <c r="H103" i="13"/>
  <c r="AE103" i="13"/>
  <c r="V102" i="13"/>
  <c r="AU103" i="6"/>
  <c r="AU104" i="16"/>
  <c r="AU102" i="13"/>
  <c r="U102" i="16"/>
  <c r="I103" i="16"/>
  <c r="J103" i="16"/>
  <c r="G103" i="16"/>
  <c r="U103" i="13"/>
  <c r="G104" i="13"/>
  <c r="J104" i="13"/>
  <c r="I104" i="13"/>
  <c r="L104" i="6"/>
  <c r="H104" i="6"/>
  <c r="V103" i="6"/>
  <c r="AE104" i="6"/>
  <c r="K104" i="6"/>
  <c r="AU104" i="6" s="1"/>
  <c r="H105" i="16"/>
  <c r="L105" i="16"/>
  <c r="V104" i="16"/>
  <c r="AE105" i="16"/>
  <c r="K105" i="16"/>
  <c r="J103" i="6"/>
  <c r="I103" i="6"/>
  <c r="U102" i="6"/>
  <c r="G103" i="6"/>
  <c r="B102" i="3"/>
  <c r="B520" i="3"/>
  <c r="G106" i="14"/>
  <c r="I106" i="14"/>
  <c r="U105" i="14"/>
  <c r="J106" i="14"/>
  <c r="AU105" i="3"/>
  <c r="AU102" i="11"/>
  <c r="V103" i="15"/>
  <c r="AU103" i="15" s="1"/>
  <c r="AE104" i="15"/>
  <c r="L104" i="15"/>
  <c r="H104" i="15"/>
  <c r="K104" i="15"/>
  <c r="H106" i="14"/>
  <c r="V105" i="14"/>
  <c r="AG106" i="14"/>
  <c r="L106" i="14"/>
  <c r="K106" i="14"/>
  <c r="AW105" i="14"/>
  <c r="G105" i="15"/>
  <c r="U104" i="15"/>
  <c r="J105" i="15"/>
  <c r="I105" i="15"/>
  <c r="V102" i="11"/>
  <c r="H103" i="11"/>
  <c r="L103" i="11"/>
  <c r="K103" i="11"/>
  <c r="AE103" i="11"/>
  <c r="J105" i="11"/>
  <c r="G105" i="11"/>
  <c r="I105" i="11"/>
  <c r="U104" i="11"/>
  <c r="B116" i="11"/>
  <c r="M104" i="6"/>
  <c r="AV104" i="6" s="1"/>
  <c r="M104" i="15"/>
  <c r="AV104" i="15" s="1"/>
  <c r="M104" i="16"/>
  <c r="AV104" i="16" s="1"/>
  <c r="M104" i="3"/>
  <c r="AV104" i="3" s="1"/>
  <c r="G107" i="3"/>
  <c r="I107" i="3"/>
  <c r="J107" i="3"/>
  <c r="U106" i="3"/>
  <c r="V105" i="3"/>
  <c r="H106" i="3"/>
  <c r="L106" i="3"/>
  <c r="AE106" i="3"/>
  <c r="K106" i="3"/>
  <c r="M105" i="11"/>
  <c r="AV105" i="11" s="1"/>
  <c r="M106" i="13"/>
  <c r="AV105" i="13"/>
  <c r="H520" i="3" l="1"/>
  <c r="T520" i="3" s="1"/>
  <c r="G520" i="3"/>
  <c r="B117" i="13"/>
  <c r="H104" i="13"/>
  <c r="V103" i="13"/>
  <c r="K104" i="13"/>
  <c r="AE104" i="13"/>
  <c r="L104" i="13"/>
  <c r="AU103" i="13"/>
  <c r="AU103" i="11"/>
  <c r="U104" i="13"/>
  <c r="I105" i="13"/>
  <c r="G105" i="13"/>
  <c r="J105" i="13"/>
  <c r="I104" i="16"/>
  <c r="J104" i="16"/>
  <c r="U103" i="16"/>
  <c r="G104" i="16"/>
  <c r="K105" i="6"/>
  <c r="H105" i="6"/>
  <c r="AE105" i="6"/>
  <c r="V104" i="6"/>
  <c r="L105" i="6"/>
  <c r="AU105" i="16"/>
  <c r="J104" i="6"/>
  <c r="U103" i="6"/>
  <c r="G104" i="6"/>
  <c r="I104" i="6"/>
  <c r="K106" i="16"/>
  <c r="L106" i="16"/>
  <c r="V105" i="16"/>
  <c r="AE106" i="16"/>
  <c r="H106" i="16"/>
  <c r="J106" i="15"/>
  <c r="G106" i="15"/>
  <c r="U105" i="15"/>
  <c r="I106" i="15"/>
  <c r="B103" i="3"/>
  <c r="AU106" i="3"/>
  <c r="L107" i="14"/>
  <c r="K107" i="14"/>
  <c r="V106" i="14"/>
  <c r="AG107" i="14"/>
  <c r="H107" i="14"/>
  <c r="L105" i="15"/>
  <c r="H105" i="15"/>
  <c r="V104" i="15"/>
  <c r="AU104" i="15" s="1"/>
  <c r="AE105" i="15"/>
  <c r="K105" i="15"/>
  <c r="I107" i="14"/>
  <c r="G107" i="14"/>
  <c r="U106" i="14"/>
  <c r="J107" i="14"/>
  <c r="AW106" i="14"/>
  <c r="G106" i="11"/>
  <c r="I106" i="11"/>
  <c r="U105" i="11"/>
  <c r="J106" i="11"/>
  <c r="B117" i="11"/>
  <c r="H104" i="11"/>
  <c r="L104" i="11"/>
  <c r="K104" i="11"/>
  <c r="V103" i="11"/>
  <c r="AE104" i="11"/>
  <c r="M105" i="6"/>
  <c r="AV105" i="6" s="1"/>
  <c r="M105" i="15"/>
  <c r="AV105" i="15" s="1"/>
  <c r="M105" i="16"/>
  <c r="AV105" i="16" s="1"/>
  <c r="M105" i="3"/>
  <c r="AV105" i="3" s="1"/>
  <c r="H107" i="3"/>
  <c r="L107" i="3"/>
  <c r="K107" i="3"/>
  <c r="V106" i="3"/>
  <c r="AE107" i="3"/>
  <c r="I108" i="3"/>
  <c r="G108" i="3"/>
  <c r="J108" i="3"/>
  <c r="U107" i="3"/>
  <c r="M106" i="11"/>
  <c r="AV106" i="11" s="1"/>
  <c r="AV106" i="13"/>
  <c r="M107" i="13"/>
  <c r="L520" i="3" l="1"/>
  <c r="K520" i="3"/>
  <c r="M520" i="3"/>
  <c r="N520" i="3"/>
  <c r="B118" i="13"/>
  <c r="AU104" i="13"/>
  <c r="AE105" i="13"/>
  <c r="H105" i="13"/>
  <c r="V104" i="13"/>
  <c r="K105" i="13"/>
  <c r="L105" i="13"/>
  <c r="U105" i="13"/>
  <c r="I106" i="13"/>
  <c r="J106" i="13"/>
  <c r="G106" i="13"/>
  <c r="J105" i="16"/>
  <c r="I105" i="16"/>
  <c r="G105" i="16"/>
  <c r="U104" i="16"/>
  <c r="H106" i="6"/>
  <c r="AE106" i="6"/>
  <c r="L106" i="6"/>
  <c r="K106" i="6"/>
  <c r="V105" i="6"/>
  <c r="AU104" i="11"/>
  <c r="AU105" i="6"/>
  <c r="AU106" i="16"/>
  <c r="J105" i="6"/>
  <c r="G105" i="6"/>
  <c r="U104" i="6"/>
  <c r="I105" i="6"/>
  <c r="AW107" i="14"/>
  <c r="L107" i="16"/>
  <c r="K107" i="16"/>
  <c r="AE107" i="16"/>
  <c r="V106" i="16"/>
  <c r="H107" i="16"/>
  <c r="AE106" i="15"/>
  <c r="L106" i="15"/>
  <c r="V105" i="15"/>
  <c r="AU105" i="15" s="1"/>
  <c r="H106" i="15"/>
  <c r="K106" i="15"/>
  <c r="K108" i="14"/>
  <c r="AG108" i="14"/>
  <c r="H108" i="14"/>
  <c r="V107" i="14"/>
  <c r="L108" i="14"/>
  <c r="B104" i="3"/>
  <c r="I107" i="15"/>
  <c r="J107" i="15"/>
  <c r="G107" i="15"/>
  <c r="U106" i="15"/>
  <c r="I108" i="14"/>
  <c r="G108" i="14"/>
  <c r="J108" i="14"/>
  <c r="U107" i="14"/>
  <c r="AU107" i="3"/>
  <c r="K105" i="11"/>
  <c r="H105" i="11"/>
  <c r="AE105" i="11"/>
  <c r="V104" i="11"/>
  <c r="L105" i="11"/>
  <c r="B118" i="11"/>
  <c r="I107" i="11"/>
  <c r="U106" i="11"/>
  <c r="G107" i="11"/>
  <c r="J107" i="11"/>
  <c r="M106" i="6"/>
  <c r="AV106" i="6" s="1"/>
  <c r="M106" i="15"/>
  <c r="AV106" i="15" s="1"/>
  <c r="M106" i="16"/>
  <c r="AV106" i="16" s="1"/>
  <c r="M106" i="3"/>
  <c r="AV106" i="3" s="1"/>
  <c r="AE108" i="3"/>
  <c r="H108" i="3"/>
  <c r="V107" i="3"/>
  <c r="L108" i="3"/>
  <c r="K108" i="3"/>
  <c r="J109" i="3"/>
  <c r="G109" i="3"/>
  <c r="I109" i="3"/>
  <c r="U108" i="3"/>
  <c r="P521" i="3" s="1"/>
  <c r="M107" i="11"/>
  <c r="AV107" i="11" s="1"/>
  <c r="AV107" i="13"/>
  <c r="M108" i="13"/>
  <c r="B119" i="13" l="1"/>
  <c r="AU105" i="13"/>
  <c r="L106" i="13"/>
  <c r="AE106" i="13"/>
  <c r="V105" i="13"/>
  <c r="K106" i="13"/>
  <c r="AU106" i="13" s="1"/>
  <c r="H106" i="13"/>
  <c r="J106" i="16"/>
  <c r="G106" i="16"/>
  <c r="U105" i="16"/>
  <c r="I106" i="16"/>
  <c r="J107" i="13"/>
  <c r="I107" i="13"/>
  <c r="U106" i="13"/>
  <c r="G107" i="13"/>
  <c r="L107" i="6"/>
  <c r="H107" i="6"/>
  <c r="K107" i="6"/>
  <c r="AE107" i="6"/>
  <c r="V106" i="6"/>
  <c r="AU107" i="16"/>
  <c r="AU108" i="3"/>
  <c r="I106" i="6"/>
  <c r="J106" i="6"/>
  <c r="U105" i="6"/>
  <c r="G106" i="6"/>
  <c r="H108" i="16"/>
  <c r="I521" i="16" s="1"/>
  <c r="U521" i="16" s="1"/>
  <c r="AE108" i="16"/>
  <c r="L108" i="16"/>
  <c r="K108" i="16"/>
  <c r="V107" i="16"/>
  <c r="AU105" i="11"/>
  <c r="H107" i="15"/>
  <c r="AE107" i="15"/>
  <c r="V106" i="15"/>
  <c r="AU106" i="15" s="1"/>
  <c r="K107" i="15"/>
  <c r="L107" i="15"/>
  <c r="U107" i="15"/>
  <c r="I108" i="15"/>
  <c r="J108" i="15"/>
  <c r="G108" i="15"/>
  <c r="J521" i="15" s="1"/>
  <c r="B105" i="3"/>
  <c r="L109" i="14"/>
  <c r="H109" i="14"/>
  <c r="V108" i="14"/>
  <c r="AG109" i="14"/>
  <c r="K109" i="14"/>
  <c r="J109" i="14"/>
  <c r="U108" i="14"/>
  <c r="G109" i="14"/>
  <c r="I109" i="14"/>
  <c r="AW108" i="14"/>
  <c r="B119" i="11"/>
  <c r="V105" i="11"/>
  <c r="AE106" i="11"/>
  <c r="L106" i="11"/>
  <c r="H106" i="11"/>
  <c r="K106" i="11"/>
  <c r="I108" i="11"/>
  <c r="G108" i="11"/>
  <c r="U107" i="11"/>
  <c r="J108" i="11"/>
  <c r="M107" i="6"/>
  <c r="M107" i="15"/>
  <c r="AV107" i="15" s="1"/>
  <c r="M107" i="16"/>
  <c r="AV107" i="16" s="1"/>
  <c r="M107" i="3"/>
  <c r="AV107" i="3" s="1"/>
  <c r="G110" i="3"/>
  <c r="I110" i="3"/>
  <c r="J110" i="3"/>
  <c r="U109" i="3"/>
  <c r="K109" i="3"/>
  <c r="L109" i="3"/>
  <c r="AE109" i="3"/>
  <c r="H109" i="3"/>
  <c r="V108" i="3"/>
  <c r="Q521" i="3" s="1"/>
  <c r="R521" i="3" s="1"/>
  <c r="M108" i="11"/>
  <c r="AV108" i="11" s="1"/>
  <c r="AV108" i="13"/>
  <c r="M109" i="13"/>
  <c r="B120" i="13" l="1"/>
  <c r="L107" i="13"/>
  <c r="K107" i="13"/>
  <c r="V106" i="13"/>
  <c r="H107" i="13"/>
  <c r="AE107" i="13"/>
  <c r="I107" i="16"/>
  <c r="G107" i="16"/>
  <c r="J107" i="16"/>
  <c r="U106" i="16"/>
  <c r="J108" i="13"/>
  <c r="G108" i="13"/>
  <c r="I108" i="13"/>
  <c r="U107" i="13"/>
  <c r="H108" i="6"/>
  <c r="V107" i="6"/>
  <c r="L108" i="6"/>
  <c r="K108" i="6"/>
  <c r="AE108" i="6"/>
  <c r="AU108" i="16"/>
  <c r="AU106" i="11"/>
  <c r="AU107" i="15"/>
  <c r="V108" i="16"/>
  <c r="Q521" i="16" s="1"/>
  <c r="H109" i="16"/>
  <c r="H522" i="16" s="1"/>
  <c r="AE109" i="16"/>
  <c r="L109" i="16"/>
  <c r="K109" i="16"/>
  <c r="J107" i="6"/>
  <c r="G107" i="6"/>
  <c r="AV107" i="6" s="1"/>
  <c r="I107" i="6"/>
  <c r="U106" i="6"/>
  <c r="AU106" i="6" s="1"/>
  <c r="AU109" i="3"/>
  <c r="AG110" i="14"/>
  <c r="K110" i="14"/>
  <c r="V109" i="14"/>
  <c r="L110" i="14"/>
  <c r="H110" i="14"/>
  <c r="J109" i="15"/>
  <c r="U108" i="15"/>
  <c r="P521" i="15" s="1"/>
  <c r="G109" i="15"/>
  <c r="G522" i="15" s="1"/>
  <c r="I109" i="15"/>
  <c r="B106" i="3"/>
  <c r="V107" i="15"/>
  <c r="H108" i="15"/>
  <c r="I521" i="15" s="1"/>
  <c r="U521" i="15" s="1"/>
  <c r="L108" i="15"/>
  <c r="AE108" i="15"/>
  <c r="K108" i="15"/>
  <c r="G110" i="14"/>
  <c r="J110" i="14"/>
  <c r="I110" i="14"/>
  <c r="U109" i="14"/>
  <c r="AW109" i="14"/>
  <c r="I109" i="11"/>
  <c r="U108" i="11"/>
  <c r="P521" i="11" s="1"/>
  <c r="G109" i="11"/>
  <c r="G522" i="11" s="1"/>
  <c r="J109" i="11"/>
  <c r="L107" i="11"/>
  <c r="H107" i="11"/>
  <c r="V106" i="11"/>
  <c r="K107" i="11"/>
  <c r="AE107" i="11"/>
  <c r="B120" i="11"/>
  <c r="M108" i="6"/>
  <c r="AV108" i="6" s="1"/>
  <c r="M108" i="15"/>
  <c r="AV108" i="15" s="1"/>
  <c r="M108" i="16"/>
  <c r="AV108" i="16" s="1"/>
  <c r="M108" i="3"/>
  <c r="AV108" i="3" s="1"/>
  <c r="K110" i="3"/>
  <c r="H110" i="3"/>
  <c r="AE110" i="3"/>
  <c r="L110" i="3"/>
  <c r="V109" i="3"/>
  <c r="I111" i="3"/>
  <c r="J111" i="3"/>
  <c r="G111" i="3"/>
  <c r="U110" i="3"/>
  <c r="M109" i="11"/>
  <c r="AV109" i="11" s="1"/>
  <c r="AV109" i="13"/>
  <c r="M110" i="13"/>
  <c r="L522" i="11" l="1"/>
  <c r="K522" i="11"/>
  <c r="M522" i="16"/>
  <c r="N522" i="16"/>
  <c r="T522" i="16"/>
  <c r="K522" i="15"/>
  <c r="L522" i="15"/>
  <c r="B121" i="13"/>
  <c r="AU107" i="13"/>
  <c r="AE108" i="13"/>
  <c r="K108" i="13"/>
  <c r="L108" i="13"/>
  <c r="H108" i="13"/>
  <c r="V107" i="13"/>
  <c r="I109" i="13"/>
  <c r="G109" i="13"/>
  <c r="U108" i="13"/>
  <c r="J109" i="13"/>
  <c r="G108" i="16"/>
  <c r="J521" i="16" s="1"/>
  <c r="J108" i="16"/>
  <c r="U107" i="16"/>
  <c r="I108" i="16"/>
  <c r="K109" i="6"/>
  <c r="V108" i="6"/>
  <c r="Q521" i="6" s="1"/>
  <c r="AE109" i="6"/>
  <c r="H109" i="6"/>
  <c r="L109" i="6"/>
  <c r="J108" i="6"/>
  <c r="U107" i="6"/>
  <c r="AU107" i="6" s="1"/>
  <c r="I108" i="6"/>
  <c r="G108" i="6"/>
  <c r="J521" i="6" s="1"/>
  <c r="AU109" i="16"/>
  <c r="AU107" i="11"/>
  <c r="L110" i="16"/>
  <c r="K110" i="16"/>
  <c r="AE110" i="16"/>
  <c r="V109" i="16"/>
  <c r="H110" i="16"/>
  <c r="AU110" i="3"/>
  <c r="L109" i="15"/>
  <c r="V108" i="15"/>
  <c r="H109" i="15"/>
  <c r="H522" i="15" s="1"/>
  <c r="AE109" i="15"/>
  <c r="K109" i="15"/>
  <c r="I110" i="15"/>
  <c r="U109" i="15"/>
  <c r="J110" i="15"/>
  <c r="G110" i="15"/>
  <c r="AW110" i="14"/>
  <c r="V110" i="14"/>
  <c r="L111" i="14"/>
  <c r="K111" i="14"/>
  <c r="AG111" i="14"/>
  <c r="H111" i="14"/>
  <c r="B107" i="3"/>
  <c r="G111" i="14"/>
  <c r="U110" i="14"/>
  <c r="I111" i="14"/>
  <c r="J111" i="14"/>
  <c r="K108" i="11"/>
  <c r="H108" i="11"/>
  <c r="AE108" i="11"/>
  <c r="L108" i="11"/>
  <c r="V107" i="11"/>
  <c r="I110" i="11"/>
  <c r="U109" i="11"/>
  <c r="J110" i="11"/>
  <c r="G110" i="11"/>
  <c r="B121" i="11"/>
  <c r="M109" i="6"/>
  <c r="AV109" i="6" s="1"/>
  <c r="M109" i="15"/>
  <c r="AV109" i="15" s="1"/>
  <c r="M109" i="16"/>
  <c r="AV109" i="16" s="1"/>
  <c r="M109" i="3"/>
  <c r="AV109" i="3" s="1"/>
  <c r="H111" i="3"/>
  <c r="L111" i="3"/>
  <c r="AE111" i="3"/>
  <c r="V110" i="3"/>
  <c r="K111" i="3"/>
  <c r="J112" i="3"/>
  <c r="U111" i="3"/>
  <c r="G112" i="3"/>
  <c r="I112" i="3"/>
  <c r="M110" i="11"/>
  <c r="AV110" i="11" s="1"/>
  <c r="AV110" i="13"/>
  <c r="M111" i="13"/>
  <c r="Q521" i="15" l="1"/>
  <c r="R521" i="15" s="1"/>
  <c r="AU108" i="15"/>
  <c r="T522" i="15"/>
  <c r="M522" i="15"/>
  <c r="N522" i="15"/>
  <c r="B122" i="13"/>
  <c r="K109" i="13"/>
  <c r="V108" i="13"/>
  <c r="H109" i="13"/>
  <c r="AE109" i="13"/>
  <c r="L109" i="13"/>
  <c r="AU108" i="13"/>
  <c r="I109" i="16"/>
  <c r="G109" i="16"/>
  <c r="G522" i="16" s="1"/>
  <c r="J109" i="16"/>
  <c r="U108" i="16"/>
  <c r="P521" i="16" s="1"/>
  <c r="R521" i="16" s="1"/>
  <c r="J110" i="13"/>
  <c r="I110" i="13"/>
  <c r="G110" i="13"/>
  <c r="U109" i="13"/>
  <c r="AU111" i="3"/>
  <c r="L110" i="6"/>
  <c r="AE110" i="6"/>
  <c r="K110" i="6"/>
  <c r="H110" i="6"/>
  <c r="V109" i="6"/>
  <c r="AU110" i="16"/>
  <c r="I109" i="6"/>
  <c r="G109" i="6"/>
  <c r="G522" i="6" s="1"/>
  <c r="U108" i="6"/>
  <c r="J109" i="6"/>
  <c r="K111" i="16"/>
  <c r="H111" i="16"/>
  <c r="V110" i="16"/>
  <c r="L111" i="16"/>
  <c r="AE111" i="16"/>
  <c r="AU109" i="15"/>
  <c r="AW111" i="14"/>
  <c r="L112" i="14"/>
  <c r="V111" i="14"/>
  <c r="H112" i="14"/>
  <c r="AG112" i="14"/>
  <c r="K112" i="14"/>
  <c r="AU108" i="11"/>
  <c r="I111" i="15"/>
  <c r="G111" i="15"/>
  <c r="U110" i="15"/>
  <c r="J111" i="15"/>
  <c r="K110" i="15"/>
  <c r="AE110" i="15"/>
  <c r="V109" i="15"/>
  <c r="L110" i="15"/>
  <c r="H110" i="15"/>
  <c r="U111" i="14"/>
  <c r="I112" i="14"/>
  <c r="J112" i="14"/>
  <c r="G112" i="14"/>
  <c r="B108" i="3"/>
  <c r="B122" i="11"/>
  <c r="B523" i="11" s="1"/>
  <c r="AE109" i="11"/>
  <c r="L109" i="11"/>
  <c r="K109" i="11"/>
  <c r="H109" i="11"/>
  <c r="H522" i="11" s="1"/>
  <c r="V108" i="11"/>
  <c r="Q521" i="11" s="1"/>
  <c r="R521" i="11" s="1"/>
  <c r="I111" i="11"/>
  <c r="G111" i="11"/>
  <c r="J111" i="11"/>
  <c r="U110" i="11"/>
  <c r="M110" i="6"/>
  <c r="AV110" i="6" s="1"/>
  <c r="M110" i="15"/>
  <c r="AV110" i="15" s="1"/>
  <c r="M110" i="16"/>
  <c r="AV110" i="16" s="1"/>
  <c r="M110" i="3"/>
  <c r="AV110" i="3" s="1"/>
  <c r="L112" i="3"/>
  <c r="AE112" i="3"/>
  <c r="K112" i="3"/>
  <c r="H112" i="3"/>
  <c r="V111" i="3"/>
  <c r="J113" i="3"/>
  <c r="I113" i="3"/>
  <c r="G113" i="3"/>
  <c r="U112" i="3"/>
  <c r="M111" i="11"/>
  <c r="AV111" i="11" s="1"/>
  <c r="AV111" i="13"/>
  <c r="M112" i="13"/>
  <c r="N522" i="11" l="1"/>
  <c r="M522" i="11"/>
  <c r="T522" i="11"/>
  <c r="P521" i="6"/>
  <c r="R521" i="6" s="1"/>
  <c r="AU108" i="6"/>
  <c r="L522" i="16"/>
  <c r="K522" i="16"/>
  <c r="K522" i="6"/>
  <c r="L522" i="6"/>
  <c r="B123" i="13"/>
  <c r="V109" i="13"/>
  <c r="K110" i="13"/>
  <c r="AE110" i="13"/>
  <c r="L110" i="13"/>
  <c r="H110" i="13"/>
  <c r="AU109" i="13"/>
  <c r="I111" i="13"/>
  <c r="U110" i="13"/>
  <c r="G111" i="13"/>
  <c r="J111" i="13"/>
  <c r="AU110" i="6"/>
  <c r="J110" i="16"/>
  <c r="U109" i="16"/>
  <c r="G110" i="16"/>
  <c r="I110" i="16"/>
  <c r="AE111" i="6"/>
  <c r="H111" i="6"/>
  <c r="V110" i="6"/>
  <c r="K111" i="6"/>
  <c r="L111" i="6"/>
  <c r="AW112" i="14"/>
  <c r="G110" i="6"/>
  <c r="J110" i="6"/>
  <c r="I110" i="6"/>
  <c r="U109" i="6"/>
  <c r="AU109" i="6" s="1"/>
  <c r="L112" i="16"/>
  <c r="K112" i="16"/>
  <c r="V111" i="16"/>
  <c r="H112" i="16"/>
  <c r="AE112" i="16"/>
  <c r="AU111" i="16"/>
  <c r="I113" i="14"/>
  <c r="G113" i="14"/>
  <c r="U112" i="14"/>
  <c r="J113" i="14"/>
  <c r="V110" i="15"/>
  <c r="K111" i="15"/>
  <c r="AE111" i="15"/>
  <c r="L111" i="15"/>
  <c r="H111" i="15"/>
  <c r="AU109" i="11"/>
  <c r="AU110" i="15"/>
  <c r="AU112" i="3"/>
  <c r="K113" i="14"/>
  <c r="H113" i="14"/>
  <c r="AG113" i="14"/>
  <c r="L113" i="14"/>
  <c r="V112" i="14"/>
  <c r="B109" i="3"/>
  <c r="B521" i="3"/>
  <c r="J112" i="15"/>
  <c r="U111" i="15"/>
  <c r="G112" i="15"/>
  <c r="I112" i="15"/>
  <c r="U111" i="11"/>
  <c r="J112" i="11"/>
  <c r="G112" i="11"/>
  <c r="I112" i="11"/>
  <c r="AE110" i="11"/>
  <c r="V109" i="11"/>
  <c r="K110" i="11"/>
  <c r="L110" i="11"/>
  <c r="H110" i="11"/>
  <c r="B123" i="11"/>
  <c r="M111" i="6"/>
  <c r="AV111" i="6" s="1"/>
  <c r="M111" i="15"/>
  <c r="AV111" i="15" s="1"/>
  <c r="M111" i="16"/>
  <c r="AV111" i="16" s="1"/>
  <c r="M111" i="3"/>
  <c r="AV111" i="3" s="1"/>
  <c r="AE113" i="3"/>
  <c r="H113" i="3"/>
  <c r="K113" i="3"/>
  <c r="L113" i="3"/>
  <c r="V112" i="3"/>
  <c r="G114" i="3"/>
  <c r="J114" i="3"/>
  <c r="U113" i="3"/>
  <c r="I114" i="3"/>
  <c r="M112" i="11"/>
  <c r="AV112" i="11" s="1"/>
  <c r="M113" i="13"/>
  <c r="AV112" i="13"/>
  <c r="G521" i="3" l="1"/>
  <c r="H521" i="3"/>
  <c r="T521" i="3" s="1"/>
  <c r="B124" i="13"/>
  <c r="K111" i="13"/>
  <c r="L111" i="13"/>
  <c r="V110" i="13"/>
  <c r="H111" i="13"/>
  <c r="AE111" i="13"/>
  <c r="AU110" i="13"/>
  <c r="AU111" i="6"/>
  <c r="U110" i="16"/>
  <c r="I111" i="16"/>
  <c r="G111" i="16"/>
  <c r="J111" i="16"/>
  <c r="I112" i="13"/>
  <c r="G112" i="13"/>
  <c r="J112" i="13"/>
  <c r="U111" i="13"/>
  <c r="H112" i="6"/>
  <c r="K112" i="6"/>
  <c r="V111" i="6"/>
  <c r="L112" i="6"/>
  <c r="AE112" i="6"/>
  <c r="AW113" i="14"/>
  <c r="AU112" i="16"/>
  <c r="AU110" i="11"/>
  <c r="H113" i="16"/>
  <c r="K113" i="16"/>
  <c r="L113" i="16"/>
  <c r="V112" i="16"/>
  <c r="AE113" i="16"/>
  <c r="G111" i="6"/>
  <c r="J111" i="6"/>
  <c r="I111" i="6"/>
  <c r="U110" i="6"/>
  <c r="AG114" i="14"/>
  <c r="H114" i="14"/>
  <c r="K114" i="14"/>
  <c r="V113" i="14"/>
  <c r="L114" i="14"/>
  <c r="G113" i="15"/>
  <c r="U112" i="15"/>
  <c r="J113" i="15"/>
  <c r="I113" i="15"/>
  <c r="AU113" i="3"/>
  <c r="J114" i="14"/>
  <c r="U113" i="14"/>
  <c r="I114" i="14"/>
  <c r="G114" i="14"/>
  <c r="V111" i="15"/>
  <c r="AE112" i="15"/>
  <c r="L112" i="15"/>
  <c r="H112" i="15"/>
  <c r="K112" i="15"/>
  <c r="B110" i="3"/>
  <c r="AU111" i="15"/>
  <c r="G113" i="11"/>
  <c r="I113" i="11"/>
  <c r="J113" i="11"/>
  <c r="U112" i="11"/>
  <c r="B124" i="11"/>
  <c r="K111" i="11"/>
  <c r="V110" i="11"/>
  <c r="AE111" i="11"/>
  <c r="L111" i="11"/>
  <c r="H111" i="11"/>
  <c r="M112" i="6"/>
  <c r="AV112" i="6" s="1"/>
  <c r="M112" i="15"/>
  <c r="AV112" i="15" s="1"/>
  <c r="M112" i="16"/>
  <c r="AV112" i="16" s="1"/>
  <c r="M112" i="3"/>
  <c r="AV112" i="3" s="1"/>
  <c r="G115" i="3"/>
  <c r="J115" i="3"/>
  <c r="U114" i="3"/>
  <c r="I115" i="3"/>
  <c r="K114" i="3"/>
  <c r="V113" i="3"/>
  <c r="AE114" i="3"/>
  <c r="H114" i="3"/>
  <c r="L114" i="3"/>
  <c r="M113" i="11"/>
  <c r="AV113" i="11" s="1"/>
  <c r="AV113" i="13"/>
  <c r="M114" i="13"/>
  <c r="N521" i="3" l="1"/>
  <c r="M521" i="3"/>
  <c r="K521" i="3"/>
  <c r="L521" i="3"/>
  <c r="B125" i="13"/>
  <c r="L112" i="13"/>
  <c r="H112" i="13"/>
  <c r="AE112" i="13"/>
  <c r="V111" i="13"/>
  <c r="K112" i="13"/>
  <c r="AU112" i="13" s="1"/>
  <c r="AU111" i="11"/>
  <c r="AU111" i="13"/>
  <c r="G113" i="13"/>
  <c r="J113" i="13"/>
  <c r="U112" i="13"/>
  <c r="I113" i="13"/>
  <c r="J112" i="16"/>
  <c r="G112" i="16"/>
  <c r="U111" i="16"/>
  <c r="I112" i="16"/>
  <c r="AU112" i="6"/>
  <c r="H113" i="6"/>
  <c r="AE113" i="6"/>
  <c r="V112" i="6"/>
  <c r="K113" i="6"/>
  <c r="L113" i="6"/>
  <c r="AU114" i="3"/>
  <c r="J112" i="6"/>
  <c r="I112" i="6"/>
  <c r="U111" i="6"/>
  <c r="G112" i="6"/>
  <c r="AU113" i="16"/>
  <c r="V113" i="16"/>
  <c r="K114" i="16"/>
  <c r="H114" i="16"/>
  <c r="AE114" i="16"/>
  <c r="L114" i="16"/>
  <c r="I115" i="14"/>
  <c r="G115" i="14"/>
  <c r="U114" i="14"/>
  <c r="J115" i="14"/>
  <c r="K113" i="15"/>
  <c r="AE113" i="15"/>
  <c r="V112" i="15"/>
  <c r="AU112" i="15" s="1"/>
  <c r="H113" i="15"/>
  <c r="L113" i="15"/>
  <c r="U113" i="15"/>
  <c r="I114" i="15"/>
  <c r="G114" i="15"/>
  <c r="J114" i="15"/>
  <c r="AW114" i="14"/>
  <c r="B111" i="3"/>
  <c r="K115" i="14"/>
  <c r="L115" i="14"/>
  <c r="H115" i="14"/>
  <c r="AG115" i="14"/>
  <c r="V114" i="14"/>
  <c r="B125" i="11"/>
  <c r="AE112" i="11"/>
  <c r="V111" i="11"/>
  <c r="H112" i="11"/>
  <c r="L112" i="11"/>
  <c r="K112" i="11"/>
  <c r="I114" i="11"/>
  <c r="J114" i="11"/>
  <c r="G114" i="11"/>
  <c r="U113" i="11"/>
  <c r="M113" i="6"/>
  <c r="AV113" i="6" s="1"/>
  <c r="M113" i="15"/>
  <c r="AV113" i="15" s="1"/>
  <c r="M113" i="16"/>
  <c r="AV113" i="16" s="1"/>
  <c r="M113" i="3"/>
  <c r="AV113" i="3" s="1"/>
  <c r="K115" i="3"/>
  <c r="L115" i="3"/>
  <c r="V114" i="3"/>
  <c r="H115" i="3"/>
  <c r="AE115" i="3"/>
  <c r="J116" i="3"/>
  <c r="I116" i="3"/>
  <c r="G116" i="3"/>
  <c r="U115" i="3"/>
  <c r="P522" i="3" s="1"/>
  <c r="M114" i="11"/>
  <c r="AV114" i="11" s="1"/>
  <c r="AV114" i="13"/>
  <c r="M115" i="13"/>
  <c r="B126" i="13" l="1"/>
  <c r="H113" i="13"/>
  <c r="K113" i="13"/>
  <c r="V112" i="13"/>
  <c r="AE113" i="13"/>
  <c r="L113" i="13"/>
  <c r="AU113" i="6"/>
  <c r="I113" i="16"/>
  <c r="G113" i="16"/>
  <c r="U112" i="16"/>
  <c r="J113" i="16"/>
  <c r="I114" i="13"/>
  <c r="J114" i="13"/>
  <c r="G114" i="13"/>
  <c r="U113" i="13"/>
  <c r="K114" i="6"/>
  <c r="V113" i="6"/>
  <c r="H114" i="6"/>
  <c r="AE114" i="6"/>
  <c r="L114" i="6"/>
  <c r="AU114" i="16"/>
  <c r="AU112" i="11"/>
  <c r="H115" i="16"/>
  <c r="I522" i="16" s="1"/>
  <c r="U522" i="16" s="1"/>
  <c r="AE115" i="16"/>
  <c r="K115" i="16"/>
  <c r="V114" i="16"/>
  <c r="L115" i="16"/>
  <c r="J113" i="6"/>
  <c r="I113" i="6"/>
  <c r="U112" i="6"/>
  <c r="G113" i="6"/>
  <c r="AU115" i="3"/>
  <c r="U114" i="15"/>
  <c r="G115" i="15"/>
  <c r="J522" i="15" s="1"/>
  <c r="J115" i="15"/>
  <c r="I115" i="15"/>
  <c r="AE114" i="15"/>
  <c r="L114" i="15"/>
  <c r="H114" i="15"/>
  <c r="K114" i="15"/>
  <c r="V113" i="15"/>
  <c r="AU113" i="15" s="1"/>
  <c r="V115" i="14"/>
  <c r="H116" i="14"/>
  <c r="K116" i="14"/>
  <c r="L116" i="14"/>
  <c r="AG116" i="14"/>
  <c r="J116" i="14"/>
  <c r="G116" i="14"/>
  <c r="U115" i="14"/>
  <c r="I116" i="14"/>
  <c r="AW115" i="14"/>
  <c r="B112" i="3"/>
  <c r="H113" i="11"/>
  <c r="K113" i="11"/>
  <c r="V112" i="11"/>
  <c r="AE113" i="11"/>
  <c r="L113" i="11"/>
  <c r="I115" i="11"/>
  <c r="J115" i="11"/>
  <c r="G115" i="11"/>
  <c r="U114" i="11"/>
  <c r="B126" i="11"/>
  <c r="M114" i="6"/>
  <c r="AV114" i="6" s="1"/>
  <c r="M114" i="15"/>
  <c r="AV114" i="15" s="1"/>
  <c r="M114" i="16"/>
  <c r="AV114" i="16" s="1"/>
  <c r="M114" i="3"/>
  <c r="AV114" i="3" s="1"/>
  <c r="G117" i="3"/>
  <c r="I117" i="3"/>
  <c r="J117" i="3"/>
  <c r="U116" i="3"/>
  <c r="L116" i="3"/>
  <c r="K116" i="3"/>
  <c r="H116" i="3"/>
  <c r="AE116" i="3"/>
  <c r="V115" i="3"/>
  <c r="Q522" i="3" s="1"/>
  <c r="R522" i="3" s="1"/>
  <c r="M115" i="11"/>
  <c r="AV115" i="11" s="1"/>
  <c r="AV115" i="13"/>
  <c r="M116" i="13"/>
  <c r="B127" i="13" l="1"/>
  <c r="AU113" i="13"/>
  <c r="V113" i="13"/>
  <c r="AE114" i="13"/>
  <c r="K114" i="13"/>
  <c r="L114" i="13"/>
  <c r="H114" i="13"/>
  <c r="J115" i="13"/>
  <c r="U114" i="13"/>
  <c r="I115" i="13"/>
  <c r="G115" i="13"/>
  <c r="U113" i="16"/>
  <c r="I114" i="16"/>
  <c r="J114" i="16"/>
  <c r="G114" i="16"/>
  <c r="AU114" i="15"/>
  <c r="V114" i="6"/>
  <c r="H115" i="6"/>
  <c r="I522" i="6" s="1"/>
  <c r="U522" i="6" s="1"/>
  <c r="AE115" i="6"/>
  <c r="K115" i="6"/>
  <c r="L115" i="6"/>
  <c r="AU114" i="6"/>
  <c r="AU116" i="3"/>
  <c r="J114" i="6"/>
  <c r="G114" i="6"/>
  <c r="U113" i="6"/>
  <c r="I114" i="6"/>
  <c r="L116" i="16"/>
  <c r="K116" i="16"/>
  <c r="V115" i="16"/>
  <c r="Q522" i="16" s="1"/>
  <c r="H116" i="16"/>
  <c r="H523" i="16" s="1"/>
  <c r="AE116" i="16"/>
  <c r="AU115" i="16"/>
  <c r="L117" i="14"/>
  <c r="K117" i="14"/>
  <c r="H117" i="14"/>
  <c r="V116" i="14"/>
  <c r="AG117" i="14"/>
  <c r="B113" i="3"/>
  <c r="AU113" i="11"/>
  <c r="J116" i="15"/>
  <c r="I116" i="15"/>
  <c r="U115" i="15"/>
  <c r="P522" i="15" s="1"/>
  <c r="G116" i="15"/>
  <c r="G523" i="15" s="1"/>
  <c r="V114" i="15"/>
  <c r="L115" i="15"/>
  <c r="AE115" i="15"/>
  <c r="K115" i="15"/>
  <c r="H115" i="15"/>
  <c r="I522" i="15" s="1"/>
  <c r="U522" i="15" s="1"/>
  <c r="U116" i="14"/>
  <c r="I117" i="14"/>
  <c r="J117" i="14"/>
  <c r="G117" i="14"/>
  <c r="AW116" i="14"/>
  <c r="B127" i="11"/>
  <c r="H114" i="11"/>
  <c r="AE114" i="11"/>
  <c r="V113" i="11"/>
  <c r="L114" i="11"/>
  <c r="K114" i="11"/>
  <c r="U115" i="11"/>
  <c r="P522" i="11" s="1"/>
  <c r="G116" i="11"/>
  <c r="G523" i="11" s="1"/>
  <c r="I116" i="11"/>
  <c r="J116" i="11"/>
  <c r="M115" i="6"/>
  <c r="M115" i="15"/>
  <c r="AV115" i="15" s="1"/>
  <c r="M115" i="16"/>
  <c r="AV115" i="16" s="1"/>
  <c r="M115" i="3"/>
  <c r="AV115" i="3" s="1"/>
  <c r="V116" i="3"/>
  <c r="K117" i="3"/>
  <c r="H117" i="3"/>
  <c r="AE117" i="3"/>
  <c r="L117" i="3"/>
  <c r="I118" i="3"/>
  <c r="U117" i="3"/>
  <c r="G118" i="3"/>
  <c r="J118" i="3"/>
  <c r="M116" i="11"/>
  <c r="AV116" i="11" s="1"/>
  <c r="AV116" i="13"/>
  <c r="M117" i="13"/>
  <c r="L523" i="11" l="1"/>
  <c r="K523" i="11"/>
  <c r="T523" i="16"/>
  <c r="M523" i="16"/>
  <c r="N523" i="16"/>
  <c r="K523" i="15"/>
  <c r="L523" i="15"/>
  <c r="B128" i="13"/>
  <c r="AU116" i="16"/>
  <c r="L115" i="13"/>
  <c r="V114" i="13"/>
  <c r="H115" i="13"/>
  <c r="K115" i="13"/>
  <c r="AU115" i="13" s="1"/>
  <c r="AE115" i="13"/>
  <c r="AU114" i="13"/>
  <c r="J115" i="16"/>
  <c r="U114" i="16"/>
  <c r="I115" i="16"/>
  <c r="G115" i="16"/>
  <c r="J522" i="16" s="1"/>
  <c r="U115" i="13"/>
  <c r="J116" i="13"/>
  <c r="I116" i="13"/>
  <c r="G116" i="13"/>
  <c r="V115" i="6"/>
  <c r="Q522" i="6" s="1"/>
  <c r="K116" i="6"/>
  <c r="H116" i="6"/>
  <c r="H523" i="6" s="1"/>
  <c r="L116" i="6"/>
  <c r="AE116" i="6"/>
  <c r="AW117" i="14"/>
  <c r="G115" i="6"/>
  <c r="J115" i="6"/>
  <c r="U114" i="6"/>
  <c r="I115" i="6"/>
  <c r="AU114" i="11"/>
  <c r="AE117" i="16"/>
  <c r="L117" i="16"/>
  <c r="K117" i="16"/>
  <c r="H117" i="16"/>
  <c r="V116" i="16"/>
  <c r="AU117" i="3"/>
  <c r="H116" i="15"/>
  <c r="H523" i="15" s="1"/>
  <c r="V115" i="15"/>
  <c r="AE116" i="15"/>
  <c r="L116" i="15"/>
  <c r="K116" i="15"/>
  <c r="B114" i="3"/>
  <c r="H118" i="14"/>
  <c r="L118" i="14"/>
  <c r="AG118" i="14"/>
  <c r="K118" i="14"/>
  <c r="V117" i="14"/>
  <c r="I118" i="14"/>
  <c r="G118" i="14"/>
  <c r="U117" i="14"/>
  <c r="J118" i="14"/>
  <c r="I117" i="15"/>
  <c r="U116" i="15"/>
  <c r="J117" i="15"/>
  <c r="G117" i="15"/>
  <c r="L115" i="11"/>
  <c r="AE115" i="11"/>
  <c r="V114" i="11"/>
  <c r="K115" i="11"/>
  <c r="H115" i="11"/>
  <c r="U116" i="11"/>
  <c r="G117" i="11"/>
  <c r="I117" i="11"/>
  <c r="J117" i="11"/>
  <c r="B128" i="11"/>
  <c r="M116" i="6"/>
  <c r="AV116" i="6" s="1"/>
  <c r="M116" i="15"/>
  <c r="AV116" i="15" s="1"/>
  <c r="M116" i="16"/>
  <c r="AV116" i="16" s="1"/>
  <c r="M116" i="3"/>
  <c r="AV116" i="3" s="1"/>
  <c r="K118" i="3"/>
  <c r="AE118" i="3"/>
  <c r="V117" i="3"/>
  <c r="L118" i="3"/>
  <c r="H118" i="3"/>
  <c r="I119" i="3"/>
  <c r="U118" i="3"/>
  <c r="J119" i="3"/>
  <c r="G119" i="3"/>
  <c r="M117" i="11"/>
  <c r="AV117" i="11" s="1"/>
  <c r="AV117" i="13"/>
  <c r="M118" i="13"/>
  <c r="Q522" i="15" l="1"/>
  <c r="R522" i="15" s="1"/>
  <c r="AU115" i="15"/>
  <c r="J522" i="6"/>
  <c r="AV115" i="6"/>
  <c r="N523" i="6"/>
  <c r="M523" i="6"/>
  <c r="T523" i="6"/>
  <c r="M523" i="15"/>
  <c r="N523" i="15"/>
  <c r="T523" i="15"/>
  <c r="B129" i="13"/>
  <c r="AW118" i="14"/>
  <c r="H116" i="13"/>
  <c r="V115" i="13"/>
  <c r="K116" i="13"/>
  <c r="AE116" i="13"/>
  <c r="L116" i="13"/>
  <c r="U115" i="16"/>
  <c r="P522" i="16" s="1"/>
  <c r="R522" i="16" s="1"/>
  <c r="I116" i="16"/>
  <c r="J116" i="16"/>
  <c r="G116" i="16"/>
  <c r="G523" i="16" s="1"/>
  <c r="AU117" i="16"/>
  <c r="G117" i="13"/>
  <c r="U116" i="13"/>
  <c r="I117" i="13"/>
  <c r="J117" i="13"/>
  <c r="AU115" i="11"/>
  <c r="H117" i="6"/>
  <c r="V116" i="6"/>
  <c r="AE117" i="6"/>
  <c r="L117" i="6"/>
  <c r="K117" i="6"/>
  <c r="K118" i="16"/>
  <c r="L118" i="16"/>
  <c r="V117" i="16"/>
  <c r="AE118" i="16"/>
  <c r="H118" i="16"/>
  <c r="U115" i="6"/>
  <c r="I116" i="6"/>
  <c r="G116" i="6"/>
  <c r="G523" i="6" s="1"/>
  <c r="J116" i="6"/>
  <c r="AU116" i="15"/>
  <c r="B115" i="3"/>
  <c r="AU118" i="3"/>
  <c r="V118" i="14"/>
  <c r="H119" i="14"/>
  <c r="K119" i="14"/>
  <c r="AG119" i="14"/>
  <c r="L119" i="14"/>
  <c r="J118" i="15"/>
  <c r="U117" i="15"/>
  <c r="G118" i="15"/>
  <c r="I118" i="15"/>
  <c r="I119" i="14"/>
  <c r="U118" i="14"/>
  <c r="G119" i="14"/>
  <c r="J119" i="14"/>
  <c r="V116" i="15"/>
  <c r="L117" i="15"/>
  <c r="H117" i="15"/>
  <c r="AE117" i="15"/>
  <c r="K117" i="15"/>
  <c r="U117" i="11"/>
  <c r="I118" i="11"/>
  <c r="G118" i="11"/>
  <c r="U118" i="11" s="1"/>
  <c r="J118" i="11"/>
  <c r="V115" i="11"/>
  <c r="Q522" i="11" s="1"/>
  <c r="R522" i="11" s="1"/>
  <c r="AE116" i="11"/>
  <c r="L116" i="11"/>
  <c r="H116" i="11"/>
  <c r="H523" i="11" s="1"/>
  <c r="K116" i="11"/>
  <c r="B129" i="11"/>
  <c r="B524" i="11" s="1"/>
  <c r="M117" i="6"/>
  <c r="AV117" i="6" s="1"/>
  <c r="M117" i="15"/>
  <c r="AV117" i="15" s="1"/>
  <c r="M117" i="16"/>
  <c r="AV117" i="16" s="1"/>
  <c r="M117" i="3"/>
  <c r="AV117" i="3" s="1"/>
  <c r="V118" i="3"/>
  <c r="H119" i="3"/>
  <c r="AE119" i="3"/>
  <c r="K119" i="3"/>
  <c r="L119" i="3"/>
  <c r="U119" i="3"/>
  <c r="G120" i="3"/>
  <c r="I120" i="3"/>
  <c r="J120" i="3"/>
  <c r="M118" i="11"/>
  <c r="AV118" i="11" s="1"/>
  <c r="AV118" i="13"/>
  <c r="M119" i="13"/>
  <c r="B11" i="4"/>
  <c r="P522" i="6" l="1"/>
  <c r="R522" i="6" s="1"/>
  <c r="AU115" i="6"/>
  <c r="M523" i="11"/>
  <c r="T523" i="11"/>
  <c r="N523" i="11"/>
  <c r="K523" i="16"/>
  <c r="L523" i="16"/>
  <c r="K523" i="6"/>
  <c r="L523" i="6"/>
  <c r="B130" i="13"/>
  <c r="AU116" i="13"/>
  <c r="V116" i="13"/>
  <c r="H117" i="13"/>
  <c r="L117" i="13"/>
  <c r="AE117" i="13"/>
  <c r="K117" i="13"/>
  <c r="AU117" i="6"/>
  <c r="U117" i="13"/>
  <c r="I118" i="13"/>
  <c r="J118" i="13"/>
  <c r="G118" i="13"/>
  <c r="J117" i="16"/>
  <c r="I117" i="16"/>
  <c r="G117" i="16"/>
  <c r="U116" i="16"/>
  <c r="K118" i="6"/>
  <c r="L118" i="6"/>
  <c r="H118" i="6"/>
  <c r="AE118" i="6"/>
  <c r="V117" i="6"/>
  <c r="AU118" i="16"/>
  <c r="AU116" i="11"/>
  <c r="I117" i="6"/>
  <c r="J117" i="6"/>
  <c r="U116" i="6"/>
  <c r="AU116" i="6" s="1"/>
  <c r="G117" i="6"/>
  <c r="H119" i="16"/>
  <c r="K119" i="16"/>
  <c r="V118" i="16"/>
  <c r="L119" i="16"/>
  <c r="AE119" i="16"/>
  <c r="AW119" i="14"/>
  <c r="H120" i="14"/>
  <c r="K120" i="14"/>
  <c r="AG120" i="14"/>
  <c r="L120" i="14"/>
  <c r="V119" i="14"/>
  <c r="L118" i="15"/>
  <c r="AE118" i="15"/>
  <c r="V117" i="15"/>
  <c r="K118" i="15"/>
  <c r="H118" i="15"/>
  <c r="AU119" i="3"/>
  <c r="U119" i="14"/>
  <c r="G120" i="14"/>
  <c r="I120" i="14"/>
  <c r="J120" i="14"/>
  <c r="AU117" i="15"/>
  <c r="B116" i="3"/>
  <c r="B522" i="3"/>
  <c r="U118" i="15"/>
  <c r="J119" i="15"/>
  <c r="G119" i="15"/>
  <c r="I119" i="15"/>
  <c r="J119" i="11"/>
  <c r="I119" i="11"/>
  <c r="G119" i="11"/>
  <c r="U119" i="11" s="1"/>
  <c r="B130" i="11"/>
  <c r="L117" i="11"/>
  <c r="V116" i="11"/>
  <c r="H117" i="11"/>
  <c r="AE117" i="11"/>
  <c r="K117" i="11"/>
  <c r="M118" i="6"/>
  <c r="AV118" i="6" s="1"/>
  <c r="M118" i="15"/>
  <c r="AV118" i="15" s="1"/>
  <c r="M118" i="16"/>
  <c r="AV118" i="16" s="1"/>
  <c r="M118" i="3"/>
  <c r="AV118" i="3" s="1"/>
  <c r="G121" i="3"/>
  <c r="I121" i="3"/>
  <c r="J121" i="3"/>
  <c r="U120" i="3"/>
  <c r="V119" i="3"/>
  <c r="L120" i="3"/>
  <c r="AE120" i="3"/>
  <c r="K120" i="3"/>
  <c r="H120" i="3"/>
  <c r="M119" i="11"/>
  <c r="AV119" i="11" s="1"/>
  <c r="M120" i="13"/>
  <c r="AV119" i="13"/>
  <c r="G522" i="3" l="1"/>
  <c r="H522" i="3"/>
  <c r="T522" i="3" s="1"/>
  <c r="B131" i="13"/>
  <c r="AU117" i="13"/>
  <c r="V117" i="13"/>
  <c r="K118" i="13"/>
  <c r="L118" i="13"/>
  <c r="H118" i="13"/>
  <c r="AE118" i="13"/>
  <c r="G118" i="16"/>
  <c r="U117" i="16"/>
  <c r="I118" i="16"/>
  <c r="J118" i="16"/>
  <c r="I119" i="13"/>
  <c r="G119" i="13"/>
  <c r="J119" i="13"/>
  <c r="U118" i="13"/>
  <c r="AU118" i="15"/>
  <c r="AU117" i="11"/>
  <c r="K119" i="6"/>
  <c r="H119" i="6"/>
  <c r="AE119" i="6"/>
  <c r="V118" i="6"/>
  <c r="L119" i="6"/>
  <c r="AW120" i="14"/>
  <c r="I118" i="6"/>
  <c r="U117" i="6"/>
  <c r="G118" i="6"/>
  <c r="J118" i="6"/>
  <c r="AU119" i="16"/>
  <c r="V119" i="16"/>
  <c r="H120" i="16"/>
  <c r="AE120" i="16"/>
  <c r="L120" i="16"/>
  <c r="K120" i="16"/>
  <c r="G120" i="15"/>
  <c r="J120" i="15"/>
  <c r="U119" i="15"/>
  <c r="I120" i="15"/>
  <c r="H121" i="14"/>
  <c r="AG121" i="14"/>
  <c r="K121" i="14"/>
  <c r="L121" i="14"/>
  <c r="V120" i="14"/>
  <c r="L119" i="15"/>
  <c r="V118" i="15"/>
  <c r="H119" i="15"/>
  <c r="K119" i="15"/>
  <c r="AE119" i="15"/>
  <c r="B117" i="3"/>
  <c r="AU120" i="3"/>
  <c r="J121" i="14"/>
  <c r="U120" i="14"/>
  <c r="I121" i="14"/>
  <c r="G121" i="14"/>
  <c r="B131" i="11"/>
  <c r="J120" i="11"/>
  <c r="G120" i="11"/>
  <c r="U120" i="11" s="1"/>
  <c r="I120" i="11"/>
  <c r="AE118" i="11"/>
  <c r="V117" i="11"/>
  <c r="L118" i="11"/>
  <c r="K118" i="11"/>
  <c r="H118" i="11"/>
  <c r="V118" i="11" s="1"/>
  <c r="M119" i="6"/>
  <c r="AV119" i="6" s="1"/>
  <c r="M119" i="15"/>
  <c r="AV119" i="15" s="1"/>
  <c r="M119" i="16"/>
  <c r="AV119" i="16" s="1"/>
  <c r="M119" i="3"/>
  <c r="AV119" i="3" s="1"/>
  <c r="L121" i="3"/>
  <c r="V120" i="3"/>
  <c r="AE121" i="3"/>
  <c r="H121" i="3"/>
  <c r="K121" i="3"/>
  <c r="I122" i="3"/>
  <c r="G122" i="3"/>
  <c r="U121" i="3"/>
  <c r="J122" i="3"/>
  <c r="M120" i="11"/>
  <c r="AV120" i="11" s="1"/>
  <c r="AV120" i="13"/>
  <c r="M121" i="13"/>
  <c r="N522" i="3" l="1"/>
  <c r="M522" i="3"/>
  <c r="L522" i="3"/>
  <c r="K522" i="3"/>
  <c r="B132" i="13"/>
  <c r="H119" i="13"/>
  <c r="V118" i="13"/>
  <c r="K119" i="13"/>
  <c r="L119" i="13"/>
  <c r="AE119" i="13"/>
  <c r="AU118" i="13"/>
  <c r="U119" i="13"/>
  <c r="I120" i="13"/>
  <c r="J120" i="13"/>
  <c r="G120" i="13"/>
  <c r="I119" i="16"/>
  <c r="J119" i="16"/>
  <c r="G119" i="16"/>
  <c r="U118" i="16"/>
  <c r="AE120" i="6"/>
  <c r="V119" i="6"/>
  <c r="L120" i="6"/>
  <c r="K120" i="6"/>
  <c r="H120" i="6"/>
  <c r="AU119" i="6"/>
  <c r="AU120" i="16"/>
  <c r="AE121" i="16"/>
  <c r="K121" i="16"/>
  <c r="H121" i="16"/>
  <c r="V120" i="16"/>
  <c r="L121" i="16"/>
  <c r="AU118" i="11"/>
  <c r="J119" i="6"/>
  <c r="G119" i="6"/>
  <c r="I119" i="6"/>
  <c r="U118" i="6"/>
  <c r="AU118" i="6" s="1"/>
  <c r="AW121" i="14"/>
  <c r="B118" i="3"/>
  <c r="K120" i="15"/>
  <c r="L120" i="15"/>
  <c r="V119" i="15"/>
  <c r="AU119" i="15" s="1"/>
  <c r="AE120" i="15"/>
  <c r="H120" i="15"/>
  <c r="J121" i="15"/>
  <c r="G121" i="15"/>
  <c r="U120" i="15"/>
  <c r="I121" i="15"/>
  <c r="AU121" i="3"/>
  <c r="AG122" i="14"/>
  <c r="H122" i="14"/>
  <c r="V121" i="14"/>
  <c r="L122" i="14"/>
  <c r="K122" i="14"/>
  <c r="G122" i="14"/>
  <c r="U121" i="14"/>
  <c r="I122" i="14"/>
  <c r="J122" i="14"/>
  <c r="G121" i="11"/>
  <c r="U121" i="11" s="1"/>
  <c r="I121" i="11"/>
  <c r="J121" i="11"/>
  <c r="L119" i="11"/>
  <c r="AE119" i="11"/>
  <c r="H119" i="11"/>
  <c r="V119" i="11" s="1"/>
  <c r="K119" i="11"/>
  <c r="B132" i="11"/>
  <c r="M120" i="6"/>
  <c r="M120" i="15"/>
  <c r="AV120" i="15" s="1"/>
  <c r="M120" i="16"/>
  <c r="AV120" i="16" s="1"/>
  <c r="M120" i="3"/>
  <c r="AV120" i="3" s="1"/>
  <c r="H122" i="3"/>
  <c r="L122" i="3"/>
  <c r="K122" i="3"/>
  <c r="V121" i="3"/>
  <c r="AE122" i="3"/>
  <c r="G123" i="3"/>
  <c r="I123" i="3"/>
  <c r="U122" i="3"/>
  <c r="P523" i="3" s="1"/>
  <c r="J123" i="3"/>
  <c r="M121" i="11"/>
  <c r="AV121" i="11" s="1"/>
  <c r="AV121" i="13"/>
  <c r="M122" i="13"/>
  <c r="B133" i="13" l="1"/>
  <c r="AU119" i="13"/>
  <c r="K120" i="13"/>
  <c r="H120" i="13"/>
  <c r="L120" i="13"/>
  <c r="V119" i="13"/>
  <c r="AE120" i="13"/>
  <c r="J120" i="16"/>
  <c r="U119" i="16"/>
  <c r="G120" i="16"/>
  <c r="I120" i="16"/>
  <c r="I121" i="13"/>
  <c r="G121" i="13"/>
  <c r="U120" i="13"/>
  <c r="J121" i="13"/>
  <c r="AW122" i="14"/>
  <c r="AE121" i="6"/>
  <c r="K121" i="6"/>
  <c r="H121" i="6"/>
  <c r="L121" i="6"/>
  <c r="V120" i="6"/>
  <c r="G120" i="6"/>
  <c r="AV120" i="6" s="1"/>
  <c r="J120" i="6"/>
  <c r="I120" i="6"/>
  <c r="U119" i="6"/>
  <c r="H122" i="16"/>
  <c r="I523" i="16" s="1"/>
  <c r="U523" i="16" s="1"/>
  <c r="AE122" i="16"/>
  <c r="L122" i="16"/>
  <c r="V121" i="16"/>
  <c r="K122" i="16"/>
  <c r="AU121" i="16"/>
  <c r="AU122" i="3"/>
  <c r="AU119" i="11"/>
  <c r="U122" i="14"/>
  <c r="J123" i="14"/>
  <c r="I123" i="14"/>
  <c r="G123" i="14"/>
  <c r="AE121" i="15"/>
  <c r="V120" i="15"/>
  <c r="H121" i="15"/>
  <c r="L121" i="15"/>
  <c r="K121" i="15"/>
  <c r="G122" i="15"/>
  <c r="J523" i="15" s="1"/>
  <c r="U121" i="15"/>
  <c r="I122" i="15"/>
  <c r="J122" i="15"/>
  <c r="AG123" i="14"/>
  <c r="K123" i="14"/>
  <c r="H123" i="14"/>
  <c r="V122" i="14"/>
  <c r="L123" i="14"/>
  <c r="B119" i="3"/>
  <c r="AU120" i="15"/>
  <c r="L120" i="11"/>
  <c r="H120" i="11"/>
  <c r="V120" i="11" s="1"/>
  <c r="K120" i="11"/>
  <c r="AE120" i="11"/>
  <c r="B133" i="11"/>
  <c r="J122" i="11"/>
  <c r="I122" i="11"/>
  <c r="G122" i="11"/>
  <c r="U122" i="11" s="1"/>
  <c r="P523" i="11" s="1"/>
  <c r="M121" i="6"/>
  <c r="M121" i="15"/>
  <c r="AV121" i="15" s="1"/>
  <c r="M121" i="16"/>
  <c r="AV121" i="16" s="1"/>
  <c r="M121" i="3"/>
  <c r="AV121" i="3" s="1"/>
  <c r="G124" i="3"/>
  <c r="U123" i="3"/>
  <c r="I124" i="3"/>
  <c r="J124" i="3"/>
  <c r="AE123" i="3"/>
  <c r="V122" i="3"/>
  <c r="Q523" i="3" s="1"/>
  <c r="R523" i="3" s="1"/>
  <c r="L123" i="3"/>
  <c r="K123" i="3"/>
  <c r="H123" i="3"/>
  <c r="M122" i="11"/>
  <c r="AV122" i="11" s="1"/>
  <c r="AV122" i="13"/>
  <c r="M123" i="13"/>
  <c r="B134" i="13" l="1"/>
  <c r="V120" i="13"/>
  <c r="K121" i="13"/>
  <c r="L121" i="13"/>
  <c r="AE121" i="13"/>
  <c r="H121" i="13"/>
  <c r="AU120" i="13"/>
  <c r="G121" i="16"/>
  <c r="I121" i="16"/>
  <c r="U120" i="16"/>
  <c r="J121" i="16"/>
  <c r="I122" i="13"/>
  <c r="U121" i="13"/>
  <c r="J122" i="13"/>
  <c r="G122" i="13"/>
  <c r="K122" i="6"/>
  <c r="AE122" i="6"/>
  <c r="L122" i="6"/>
  <c r="H122" i="6"/>
  <c r="I523" i="6" s="1"/>
  <c r="U523" i="6" s="1"/>
  <c r="V121" i="6"/>
  <c r="AU120" i="11"/>
  <c r="AU123" i="3"/>
  <c r="AU122" i="16"/>
  <c r="G121" i="6"/>
  <c r="AV121" i="6" s="1"/>
  <c r="I121" i="6"/>
  <c r="J121" i="6"/>
  <c r="U120" i="6"/>
  <c r="AU120" i="6" s="1"/>
  <c r="H123" i="16"/>
  <c r="H524" i="16" s="1"/>
  <c r="L123" i="16"/>
  <c r="K123" i="16"/>
  <c r="V122" i="16"/>
  <c r="Q523" i="16" s="1"/>
  <c r="AE123" i="16"/>
  <c r="K122" i="15"/>
  <c r="H122" i="15"/>
  <c r="I523" i="15" s="1"/>
  <c r="U523" i="15" s="1"/>
  <c r="L122" i="15"/>
  <c r="V121" i="15"/>
  <c r="AE122" i="15"/>
  <c r="J124" i="14"/>
  <c r="U123" i="14"/>
  <c r="I124" i="14"/>
  <c r="G124" i="14"/>
  <c r="AW123" i="14"/>
  <c r="K124" i="14"/>
  <c r="V123" i="14"/>
  <c r="H124" i="14"/>
  <c r="L124" i="14"/>
  <c r="AG124" i="14"/>
  <c r="J123" i="15"/>
  <c r="G123" i="15"/>
  <c r="G524" i="15" s="1"/>
  <c r="I123" i="15"/>
  <c r="U122" i="15"/>
  <c r="P523" i="15" s="1"/>
  <c r="B120" i="3"/>
  <c r="AU121" i="15"/>
  <c r="B134" i="11"/>
  <c r="I123" i="11"/>
  <c r="G123" i="11"/>
  <c r="J123" i="11"/>
  <c r="L121" i="11"/>
  <c r="K121" i="11"/>
  <c r="AE121" i="11"/>
  <c r="H121" i="11"/>
  <c r="V121" i="11" s="1"/>
  <c r="M122" i="6"/>
  <c r="M122" i="15"/>
  <c r="AV122" i="15" s="1"/>
  <c r="M122" i="16"/>
  <c r="AV122" i="16" s="1"/>
  <c r="M122" i="3"/>
  <c r="AV122" i="3" s="1"/>
  <c r="AE124" i="3"/>
  <c r="K124" i="3"/>
  <c r="H124" i="3"/>
  <c r="V123" i="3"/>
  <c r="L124" i="3"/>
  <c r="I125" i="3"/>
  <c r="U124" i="3"/>
  <c r="G125" i="3"/>
  <c r="J125" i="3"/>
  <c r="M123" i="11"/>
  <c r="AV123" i="11" s="1"/>
  <c r="AV123" i="13"/>
  <c r="M124" i="13"/>
  <c r="U123" i="11" l="1"/>
  <c r="G524" i="11"/>
  <c r="N524" i="16"/>
  <c r="T524" i="16"/>
  <c r="M524" i="16"/>
  <c r="L524" i="15"/>
  <c r="K524" i="15"/>
  <c r="B135" i="13"/>
  <c r="V121" i="13"/>
  <c r="AE122" i="13"/>
  <c r="K122" i="13"/>
  <c r="L122" i="13"/>
  <c r="H122" i="13"/>
  <c r="AU121" i="13"/>
  <c r="G123" i="13"/>
  <c r="U122" i="13"/>
  <c r="I123" i="13"/>
  <c r="J123" i="13"/>
  <c r="I122" i="16"/>
  <c r="G122" i="16"/>
  <c r="J523" i="16" s="1"/>
  <c r="J122" i="16"/>
  <c r="U121" i="16"/>
  <c r="AE123" i="6"/>
  <c r="K123" i="6"/>
  <c r="L123" i="6"/>
  <c r="V122" i="6"/>
  <c r="Q523" i="6" s="1"/>
  <c r="H123" i="6"/>
  <c r="H524" i="6" s="1"/>
  <c r="L124" i="16"/>
  <c r="V123" i="16"/>
  <c r="H124" i="16"/>
  <c r="AE124" i="16"/>
  <c r="K124" i="16"/>
  <c r="J122" i="6"/>
  <c r="U121" i="6"/>
  <c r="AU121" i="6" s="1"/>
  <c r="I122" i="6"/>
  <c r="G122" i="6"/>
  <c r="AW124" i="14"/>
  <c r="AU123" i="16"/>
  <c r="V122" i="15"/>
  <c r="Q523" i="15" s="1"/>
  <c r="R523" i="15" s="1"/>
  <c r="K123" i="15"/>
  <c r="H123" i="15"/>
  <c r="H524" i="15" s="1"/>
  <c r="AE123" i="15"/>
  <c r="L123" i="15"/>
  <c r="AU124" i="3"/>
  <c r="AU121" i="11"/>
  <c r="AU122" i="15"/>
  <c r="U123" i="15"/>
  <c r="G124" i="15"/>
  <c r="I124" i="15"/>
  <c r="J124" i="15"/>
  <c r="H125" i="14"/>
  <c r="V124" i="14"/>
  <c r="L125" i="14"/>
  <c r="AG125" i="14"/>
  <c r="K125" i="14"/>
  <c r="B121" i="3"/>
  <c r="I125" i="14"/>
  <c r="U124" i="14"/>
  <c r="J125" i="14"/>
  <c r="G125" i="14"/>
  <c r="J124" i="11"/>
  <c r="I124" i="11"/>
  <c r="G124" i="11"/>
  <c r="U124" i="11" s="1"/>
  <c r="AE122" i="11"/>
  <c r="L122" i="11"/>
  <c r="K122" i="11"/>
  <c r="H122" i="11"/>
  <c r="V122" i="11" s="1"/>
  <c r="Q523" i="11" s="1"/>
  <c r="R523" i="11" s="1"/>
  <c r="B135" i="11"/>
  <c r="M123" i="6"/>
  <c r="AV123" i="6" s="1"/>
  <c r="M123" i="15"/>
  <c r="AV123" i="15" s="1"/>
  <c r="M123" i="16"/>
  <c r="AV123" i="16" s="1"/>
  <c r="M123" i="3"/>
  <c r="AV123" i="3" s="1"/>
  <c r="H125" i="3"/>
  <c r="L125" i="3"/>
  <c r="V124" i="3"/>
  <c r="AE125" i="3"/>
  <c r="K125" i="3"/>
  <c r="U125" i="3"/>
  <c r="G126" i="3"/>
  <c r="I126" i="3"/>
  <c r="J126" i="3"/>
  <c r="M124" i="11"/>
  <c r="AV124" i="11" s="1"/>
  <c r="AV124" i="13"/>
  <c r="M125" i="13"/>
  <c r="J523" i="6" l="1"/>
  <c r="AV122" i="6"/>
  <c r="T524" i="6"/>
  <c r="N524" i="6"/>
  <c r="M524" i="6"/>
  <c r="L524" i="11"/>
  <c r="K524" i="11"/>
  <c r="T524" i="15"/>
  <c r="N524" i="15"/>
  <c r="M524" i="15"/>
  <c r="B136" i="13"/>
  <c r="AE123" i="13"/>
  <c r="K123" i="13"/>
  <c r="L123" i="13"/>
  <c r="V122" i="13"/>
  <c r="H123" i="13"/>
  <c r="AU122" i="13"/>
  <c r="I123" i="16"/>
  <c r="J123" i="16"/>
  <c r="G123" i="16"/>
  <c r="G524" i="16" s="1"/>
  <c r="U122" i="16"/>
  <c r="P523" i="16" s="1"/>
  <c r="R523" i="16" s="1"/>
  <c r="G124" i="13"/>
  <c r="I124" i="13"/>
  <c r="U123" i="13"/>
  <c r="J124" i="13"/>
  <c r="V123" i="6"/>
  <c r="H124" i="6"/>
  <c r="K124" i="6"/>
  <c r="AE124" i="6"/>
  <c r="L124" i="6"/>
  <c r="AU125" i="3"/>
  <c r="AU124" i="16"/>
  <c r="V124" i="16"/>
  <c r="H125" i="16"/>
  <c r="L125" i="16"/>
  <c r="K125" i="16"/>
  <c r="AE125" i="16"/>
  <c r="AW125" i="14"/>
  <c r="G123" i="6"/>
  <c r="G524" i="6" s="1"/>
  <c r="J123" i="6"/>
  <c r="U122" i="6"/>
  <c r="I123" i="6"/>
  <c r="U125" i="14"/>
  <c r="G126" i="14"/>
  <c r="I126" i="14"/>
  <c r="J126" i="14"/>
  <c r="K124" i="15"/>
  <c r="H124" i="15"/>
  <c r="L124" i="15"/>
  <c r="V123" i="15"/>
  <c r="AU123" i="15" s="1"/>
  <c r="AE124" i="15"/>
  <c r="H126" i="14"/>
  <c r="AG126" i="14"/>
  <c r="L126" i="14"/>
  <c r="K126" i="14"/>
  <c r="V125" i="14"/>
  <c r="I125" i="15"/>
  <c r="J125" i="15"/>
  <c r="G125" i="15"/>
  <c r="U124" i="15"/>
  <c r="AU122" i="11"/>
  <c r="B122" i="3"/>
  <c r="J125" i="11"/>
  <c r="I125" i="11"/>
  <c r="G125" i="11"/>
  <c r="U125" i="11" s="1"/>
  <c r="K123" i="11"/>
  <c r="H123" i="11"/>
  <c r="L123" i="11"/>
  <c r="AE123" i="11"/>
  <c r="B136" i="11"/>
  <c r="B525" i="11" s="1"/>
  <c r="M124" i="6"/>
  <c r="AV124" i="6" s="1"/>
  <c r="M124" i="15"/>
  <c r="AV124" i="15" s="1"/>
  <c r="M124" i="16"/>
  <c r="AV124" i="16" s="1"/>
  <c r="M124" i="3"/>
  <c r="AV124" i="3" s="1"/>
  <c r="L126" i="3"/>
  <c r="AE126" i="3"/>
  <c r="K126" i="3"/>
  <c r="H126" i="3"/>
  <c r="V125" i="3"/>
  <c r="I127" i="3"/>
  <c r="J127" i="3"/>
  <c r="U126" i="3"/>
  <c r="G127" i="3"/>
  <c r="M125" i="11"/>
  <c r="AV125" i="11" s="1"/>
  <c r="AV125" i="13"/>
  <c r="M126" i="13"/>
  <c r="P523" i="6" l="1"/>
  <c r="R523" i="6" s="1"/>
  <c r="AU122" i="6"/>
  <c r="V123" i="11"/>
  <c r="H524" i="11"/>
  <c r="K524" i="16"/>
  <c r="L524" i="16"/>
  <c r="K524" i="6"/>
  <c r="L524" i="6"/>
  <c r="B137" i="13"/>
  <c r="L124" i="13"/>
  <c r="V123" i="13"/>
  <c r="AE124" i="13"/>
  <c r="K124" i="13"/>
  <c r="AU124" i="13" s="1"/>
  <c r="H124" i="13"/>
  <c r="AU123" i="13"/>
  <c r="I125" i="13"/>
  <c r="U124" i="13"/>
  <c r="G125" i="13"/>
  <c r="J125" i="13"/>
  <c r="U123" i="16"/>
  <c r="I124" i="16"/>
  <c r="J124" i="16"/>
  <c r="G124" i="16"/>
  <c r="AU124" i="6"/>
  <c r="L125" i="6"/>
  <c r="AE125" i="6"/>
  <c r="V124" i="6"/>
  <c r="H125" i="6"/>
  <c r="K125" i="6"/>
  <c r="AW126" i="14"/>
  <c r="K126" i="16"/>
  <c r="AE126" i="16"/>
  <c r="V125" i="16"/>
  <c r="L126" i="16"/>
  <c r="H126" i="16"/>
  <c r="G124" i="6"/>
  <c r="I124" i="6"/>
  <c r="U123" i="6"/>
  <c r="AU123" i="6" s="1"/>
  <c r="J124" i="6"/>
  <c r="AU126" i="3"/>
  <c r="AU125" i="16"/>
  <c r="H125" i="15"/>
  <c r="AE125" i="15"/>
  <c r="K125" i="15"/>
  <c r="L125" i="15"/>
  <c r="V124" i="15"/>
  <c r="AU124" i="15" s="1"/>
  <c r="AU123" i="11"/>
  <c r="K127" i="14"/>
  <c r="AG127" i="14"/>
  <c r="V126" i="14"/>
  <c r="H127" i="14"/>
  <c r="L127" i="14"/>
  <c r="I127" i="14"/>
  <c r="U126" i="14"/>
  <c r="G127" i="14"/>
  <c r="J127" i="14"/>
  <c r="B123" i="3"/>
  <c r="B523" i="3"/>
  <c r="U125" i="15"/>
  <c r="J126" i="15"/>
  <c r="G126" i="15"/>
  <c r="I126" i="15"/>
  <c r="H124" i="11"/>
  <c r="V124" i="11" s="1"/>
  <c r="L124" i="11"/>
  <c r="K124" i="11"/>
  <c r="AE124" i="11"/>
  <c r="J126" i="11"/>
  <c r="I126" i="11"/>
  <c r="G126" i="11"/>
  <c r="U126" i="11" s="1"/>
  <c r="B137" i="11"/>
  <c r="M125" i="6"/>
  <c r="AV125" i="6" s="1"/>
  <c r="M125" i="15"/>
  <c r="AV125" i="15" s="1"/>
  <c r="M125" i="16"/>
  <c r="AV125" i="16" s="1"/>
  <c r="M125" i="3"/>
  <c r="AV125" i="3" s="1"/>
  <c r="V126" i="3"/>
  <c r="L127" i="3"/>
  <c r="H127" i="3"/>
  <c r="AE127" i="3"/>
  <c r="K127" i="3"/>
  <c r="G128" i="3"/>
  <c r="U127" i="3"/>
  <c r="I128" i="3"/>
  <c r="J128" i="3"/>
  <c r="M126" i="11"/>
  <c r="AV126" i="11" s="1"/>
  <c r="AV126" i="13"/>
  <c r="M127" i="13"/>
  <c r="N524" i="11" l="1"/>
  <c r="M524" i="11"/>
  <c r="T524" i="11"/>
  <c r="G523" i="3"/>
  <c r="H523" i="3"/>
  <c r="T523" i="3" s="1"/>
  <c r="B138" i="13"/>
  <c r="AU127" i="3"/>
  <c r="H125" i="13"/>
  <c r="L125" i="13"/>
  <c r="V124" i="13"/>
  <c r="AE125" i="13"/>
  <c r="K125" i="13"/>
  <c r="AU125" i="6"/>
  <c r="U124" i="16"/>
  <c r="I125" i="16"/>
  <c r="J125" i="16"/>
  <c r="G125" i="16"/>
  <c r="I126" i="13"/>
  <c r="U125" i="13"/>
  <c r="G126" i="13"/>
  <c r="J126" i="13"/>
  <c r="V125" i="6"/>
  <c r="H126" i="6"/>
  <c r="AE126" i="6"/>
  <c r="L126" i="6"/>
  <c r="K126" i="6"/>
  <c r="AW127" i="14"/>
  <c r="J125" i="6"/>
  <c r="G125" i="6"/>
  <c r="I125" i="6"/>
  <c r="U124" i="6"/>
  <c r="AU124" i="11"/>
  <c r="L127" i="16"/>
  <c r="AE127" i="16"/>
  <c r="V126" i="16"/>
  <c r="H127" i="16"/>
  <c r="K127" i="16"/>
  <c r="AU126" i="16"/>
  <c r="AE126" i="15"/>
  <c r="L126" i="15"/>
  <c r="V125" i="15"/>
  <c r="AU125" i="15" s="1"/>
  <c r="H126" i="15"/>
  <c r="K126" i="15"/>
  <c r="I127" i="15"/>
  <c r="J127" i="15"/>
  <c r="G127" i="15"/>
  <c r="U126" i="15"/>
  <c r="V127" i="14"/>
  <c r="H128" i="14"/>
  <c r="AG128" i="14"/>
  <c r="L128" i="14"/>
  <c r="K128" i="14"/>
  <c r="B124" i="3"/>
  <c r="G128" i="14"/>
  <c r="U127" i="14"/>
  <c r="J128" i="14"/>
  <c r="I128" i="14"/>
  <c r="B138" i="11"/>
  <c r="I127" i="11"/>
  <c r="G127" i="11"/>
  <c r="U127" i="11" s="1"/>
  <c r="J127" i="11"/>
  <c r="AE125" i="11"/>
  <c r="L125" i="11"/>
  <c r="K125" i="11"/>
  <c r="H125" i="11"/>
  <c r="V125" i="11" s="1"/>
  <c r="M126" i="6"/>
  <c r="AV126" i="6" s="1"/>
  <c r="M126" i="15"/>
  <c r="AV126" i="15" s="1"/>
  <c r="M126" i="16"/>
  <c r="AV126" i="16" s="1"/>
  <c r="M126" i="3"/>
  <c r="AV126" i="3" s="1"/>
  <c r="U128" i="3"/>
  <c r="G129" i="3"/>
  <c r="J129" i="3"/>
  <c r="I129" i="3"/>
  <c r="K128" i="3"/>
  <c r="H128" i="3"/>
  <c r="V127" i="3"/>
  <c r="AE128" i="3"/>
  <c r="L128" i="3"/>
  <c r="M127" i="11"/>
  <c r="AV127" i="11" s="1"/>
  <c r="AV127" i="13"/>
  <c r="M128" i="13"/>
  <c r="N523" i="3" l="1"/>
  <c r="M523" i="3"/>
  <c r="K523" i="3"/>
  <c r="L523" i="3"/>
  <c r="B139" i="13"/>
  <c r="AU125" i="13"/>
  <c r="AE126" i="13"/>
  <c r="V125" i="13"/>
  <c r="K126" i="13"/>
  <c r="L126" i="13"/>
  <c r="H126" i="13"/>
  <c r="I126" i="16"/>
  <c r="J126" i="16"/>
  <c r="G126" i="16"/>
  <c r="U125" i="16"/>
  <c r="J127" i="13"/>
  <c r="U126" i="13"/>
  <c r="G127" i="13"/>
  <c r="I127" i="13"/>
  <c r="AU126" i="6"/>
  <c r="K127" i="6"/>
  <c r="V126" i="6"/>
  <c r="L127" i="6"/>
  <c r="AE127" i="6"/>
  <c r="H127" i="6"/>
  <c r="V127" i="16"/>
  <c r="L128" i="16"/>
  <c r="AE128" i="16"/>
  <c r="K128" i="16"/>
  <c r="H128" i="16"/>
  <c r="I126" i="6"/>
  <c r="G126" i="6"/>
  <c r="U125" i="6"/>
  <c r="J126" i="6"/>
  <c r="AU127" i="16"/>
  <c r="U128" i="14"/>
  <c r="J129" i="14"/>
  <c r="I129" i="14"/>
  <c r="G129" i="14"/>
  <c r="AW128" i="14"/>
  <c r="H127" i="15"/>
  <c r="V126" i="15"/>
  <c r="AU126" i="15" s="1"/>
  <c r="AE127" i="15"/>
  <c r="L127" i="15"/>
  <c r="K127" i="15"/>
  <c r="AU128" i="3"/>
  <c r="J128" i="15"/>
  <c r="I128" i="15"/>
  <c r="U127" i="15"/>
  <c r="G128" i="15"/>
  <c r="AU125" i="11"/>
  <c r="K129" i="14"/>
  <c r="L129" i="14"/>
  <c r="H129" i="14"/>
  <c r="V128" i="14"/>
  <c r="AG129" i="14"/>
  <c r="B125" i="3"/>
  <c r="I128" i="11"/>
  <c r="J128" i="11"/>
  <c r="G128" i="11"/>
  <c r="U128" i="11" s="1"/>
  <c r="K126" i="11"/>
  <c r="H126" i="11"/>
  <c r="V126" i="11" s="1"/>
  <c r="L126" i="11"/>
  <c r="AE126" i="11"/>
  <c r="B139" i="11"/>
  <c r="M127" i="6"/>
  <c r="AV127" i="6" s="1"/>
  <c r="M127" i="15"/>
  <c r="AV127" i="15" s="1"/>
  <c r="M127" i="16"/>
  <c r="AV127" i="16" s="1"/>
  <c r="M127" i="3"/>
  <c r="AV127" i="3" s="1"/>
  <c r="V128" i="3"/>
  <c r="H129" i="3"/>
  <c r="L129" i="3"/>
  <c r="K129" i="3"/>
  <c r="AE129" i="3"/>
  <c r="J130" i="3"/>
  <c r="I130" i="3"/>
  <c r="G130" i="3"/>
  <c r="U129" i="3"/>
  <c r="P524" i="3" s="1"/>
  <c r="M128" i="11"/>
  <c r="AV128" i="11" s="1"/>
  <c r="M129" i="13"/>
  <c r="AV128" i="13"/>
  <c r="B140" i="13" l="1"/>
  <c r="AU126" i="13"/>
  <c r="H127" i="13"/>
  <c r="AE127" i="13"/>
  <c r="L127" i="13"/>
  <c r="K127" i="13"/>
  <c r="V126" i="13"/>
  <c r="G128" i="13"/>
  <c r="U127" i="13"/>
  <c r="J128" i="13"/>
  <c r="I128" i="13"/>
  <c r="I127" i="16"/>
  <c r="J127" i="16"/>
  <c r="G127" i="16"/>
  <c r="U126" i="16"/>
  <c r="L128" i="6"/>
  <c r="H128" i="6"/>
  <c r="V127" i="6"/>
  <c r="AE128" i="6"/>
  <c r="K128" i="6"/>
  <c r="AU129" i="3"/>
  <c r="AW129" i="14"/>
  <c r="AU127" i="15"/>
  <c r="J127" i="6"/>
  <c r="U126" i="6"/>
  <c r="I127" i="6"/>
  <c r="G127" i="6"/>
  <c r="AE129" i="16"/>
  <c r="L129" i="16"/>
  <c r="V128" i="16"/>
  <c r="K129" i="16"/>
  <c r="H129" i="16"/>
  <c r="I524" i="16" s="1"/>
  <c r="U524" i="16" s="1"/>
  <c r="AU128" i="16"/>
  <c r="U129" i="14"/>
  <c r="J130" i="14"/>
  <c r="I130" i="14"/>
  <c r="G130" i="14"/>
  <c r="K128" i="15"/>
  <c r="H128" i="15"/>
  <c r="AE128" i="15"/>
  <c r="L128" i="15"/>
  <c r="V127" i="15"/>
  <c r="AU126" i="11"/>
  <c r="G129" i="15"/>
  <c r="J524" i="15" s="1"/>
  <c r="U128" i="15"/>
  <c r="I129" i="15"/>
  <c r="J129" i="15"/>
  <c r="B126" i="3"/>
  <c r="V129" i="14"/>
  <c r="K130" i="14"/>
  <c r="AG130" i="14"/>
  <c r="L130" i="14"/>
  <c r="H130" i="14"/>
  <c r="H127" i="11"/>
  <c r="V127" i="11" s="1"/>
  <c r="K127" i="11"/>
  <c r="AE127" i="11"/>
  <c r="L127" i="11"/>
  <c r="J129" i="11"/>
  <c r="G129" i="11"/>
  <c r="U129" i="11" s="1"/>
  <c r="P524" i="11" s="1"/>
  <c r="I129" i="11"/>
  <c r="B140" i="11"/>
  <c r="M128" i="6"/>
  <c r="M128" i="15"/>
  <c r="AV128" i="15" s="1"/>
  <c r="M128" i="16"/>
  <c r="AV128" i="16" s="1"/>
  <c r="M128" i="3"/>
  <c r="AV128" i="3" s="1"/>
  <c r="J131" i="3"/>
  <c r="U130" i="3"/>
  <c r="G131" i="3"/>
  <c r="I131" i="3"/>
  <c r="L130" i="3"/>
  <c r="AE130" i="3"/>
  <c r="K130" i="3"/>
  <c r="V129" i="3"/>
  <c r="Q524" i="3" s="1"/>
  <c r="R524" i="3" s="1"/>
  <c r="H130" i="3"/>
  <c r="M129" i="11"/>
  <c r="AV129" i="11" s="1"/>
  <c r="M130" i="13"/>
  <c r="AV129" i="13"/>
  <c r="B141" i="13" l="1"/>
  <c r="AU127" i="13"/>
  <c r="K128" i="13"/>
  <c r="L128" i="13"/>
  <c r="H128" i="13"/>
  <c r="V127" i="13"/>
  <c r="AE128" i="13"/>
  <c r="G128" i="16"/>
  <c r="I128" i="16"/>
  <c r="U127" i="16"/>
  <c r="J128" i="16"/>
  <c r="J129" i="13"/>
  <c r="I129" i="13"/>
  <c r="U128" i="13"/>
  <c r="G129" i="13"/>
  <c r="AU130" i="3"/>
  <c r="K129" i="6"/>
  <c r="AE129" i="6"/>
  <c r="L129" i="6"/>
  <c r="V128" i="6"/>
  <c r="H129" i="6"/>
  <c r="I524" i="6" s="1"/>
  <c r="U524" i="6" s="1"/>
  <c r="AU128" i="15"/>
  <c r="AU129" i="16"/>
  <c r="AW130" i="14"/>
  <c r="U127" i="6"/>
  <c r="AU127" i="6" s="1"/>
  <c r="I128" i="6"/>
  <c r="G128" i="6"/>
  <c r="AV128" i="6" s="1"/>
  <c r="J128" i="6"/>
  <c r="L130" i="16"/>
  <c r="V129" i="16"/>
  <c r="Q524" i="16" s="1"/>
  <c r="K130" i="16"/>
  <c r="AE130" i="16"/>
  <c r="H130" i="16"/>
  <c r="H525" i="16" s="1"/>
  <c r="G130" i="15"/>
  <c r="G525" i="15" s="1"/>
  <c r="U129" i="15"/>
  <c r="P524" i="15" s="1"/>
  <c r="J130" i="15"/>
  <c r="I130" i="15"/>
  <c r="B127" i="3"/>
  <c r="I131" i="14"/>
  <c r="J131" i="14"/>
  <c r="U130" i="14"/>
  <c r="G131" i="14"/>
  <c r="H131" i="14"/>
  <c r="V130" i="14"/>
  <c r="AG131" i="14"/>
  <c r="L131" i="14"/>
  <c r="K131" i="14"/>
  <c r="AU127" i="11"/>
  <c r="V128" i="15"/>
  <c r="K129" i="15"/>
  <c r="AE129" i="15"/>
  <c r="H129" i="15"/>
  <c r="I524" i="15" s="1"/>
  <c r="U524" i="15" s="1"/>
  <c r="L129" i="15"/>
  <c r="B141" i="11"/>
  <c r="G130" i="11"/>
  <c r="J130" i="11"/>
  <c r="I130" i="11"/>
  <c r="L128" i="11"/>
  <c r="K128" i="11"/>
  <c r="H128" i="11"/>
  <c r="V128" i="11" s="1"/>
  <c r="AE128" i="11"/>
  <c r="M129" i="6"/>
  <c r="M129" i="15"/>
  <c r="AV129" i="15" s="1"/>
  <c r="M129" i="16"/>
  <c r="AV129" i="16" s="1"/>
  <c r="M129" i="3"/>
  <c r="AV129" i="3" s="1"/>
  <c r="G132" i="3"/>
  <c r="U131" i="3"/>
  <c r="J132" i="3"/>
  <c r="I132" i="3"/>
  <c r="L131" i="3"/>
  <c r="V130" i="3"/>
  <c r="H131" i="3"/>
  <c r="K131" i="3"/>
  <c r="AE131" i="3"/>
  <c r="M130" i="11"/>
  <c r="AV130" i="11" s="1"/>
  <c r="AV130" i="13"/>
  <c r="M131" i="13"/>
  <c r="U130" i="11" l="1"/>
  <c r="G525" i="11"/>
  <c r="T525" i="16"/>
  <c r="N525" i="16"/>
  <c r="M525" i="16"/>
  <c r="L525" i="15"/>
  <c r="K525" i="15"/>
  <c r="B142" i="13"/>
  <c r="L129" i="13"/>
  <c r="H129" i="13"/>
  <c r="V128" i="13"/>
  <c r="K129" i="13"/>
  <c r="AU129" i="13" s="1"/>
  <c r="AE129" i="13"/>
  <c r="AU128" i="13"/>
  <c r="J130" i="13"/>
  <c r="G130" i="13"/>
  <c r="U129" i="13"/>
  <c r="I130" i="13"/>
  <c r="G129" i="16"/>
  <c r="J524" i="16" s="1"/>
  <c r="J129" i="16"/>
  <c r="U128" i="16"/>
  <c r="I129" i="16"/>
  <c r="K130" i="6"/>
  <c r="H130" i="6"/>
  <c r="H525" i="6" s="1"/>
  <c r="L130" i="6"/>
  <c r="AE130" i="6"/>
  <c r="V129" i="6"/>
  <c r="Q524" i="6" s="1"/>
  <c r="AU129" i="15"/>
  <c r="AU130" i="16"/>
  <c r="J129" i="6"/>
  <c r="G129" i="6"/>
  <c r="U128" i="6"/>
  <c r="AU128" i="6" s="1"/>
  <c r="I129" i="6"/>
  <c r="L131" i="16"/>
  <c r="H131" i="16"/>
  <c r="AE131" i="16"/>
  <c r="K131" i="16"/>
  <c r="V130" i="16"/>
  <c r="L132" i="14"/>
  <c r="AG132" i="14"/>
  <c r="K132" i="14"/>
  <c r="V131" i="14"/>
  <c r="H132" i="14"/>
  <c r="G131" i="15"/>
  <c r="U130" i="15"/>
  <c r="J131" i="15"/>
  <c r="I131" i="15"/>
  <c r="AU128" i="11"/>
  <c r="H130" i="15"/>
  <c r="H525" i="15" s="1"/>
  <c r="K130" i="15"/>
  <c r="AE130" i="15"/>
  <c r="L130" i="15"/>
  <c r="V129" i="15"/>
  <c r="Q524" i="15" s="1"/>
  <c r="R524" i="15" s="1"/>
  <c r="B128" i="3"/>
  <c r="AW131" i="14"/>
  <c r="G132" i="14"/>
  <c r="J132" i="14"/>
  <c r="I132" i="14"/>
  <c r="U131" i="14"/>
  <c r="AU131" i="3"/>
  <c r="I131" i="11"/>
  <c r="G131" i="11"/>
  <c r="U131" i="11" s="1"/>
  <c r="J131" i="11"/>
  <c r="K129" i="11"/>
  <c r="AE129" i="11"/>
  <c r="H129" i="11"/>
  <c r="V129" i="11" s="1"/>
  <c r="Q524" i="11" s="1"/>
  <c r="R524" i="11" s="1"/>
  <c r="L129" i="11"/>
  <c r="B142" i="11"/>
  <c r="M130" i="6"/>
  <c r="AV130" i="6" s="1"/>
  <c r="M130" i="15"/>
  <c r="AV130" i="15" s="1"/>
  <c r="M130" i="16"/>
  <c r="AV130" i="16" s="1"/>
  <c r="M130" i="3"/>
  <c r="AV130" i="3" s="1"/>
  <c r="U132" i="3"/>
  <c r="J133" i="3"/>
  <c r="I133" i="3"/>
  <c r="G133" i="3"/>
  <c r="L132" i="3"/>
  <c r="AE132" i="3"/>
  <c r="K132" i="3"/>
  <c r="H132" i="3"/>
  <c r="V131" i="3"/>
  <c r="M131" i="11"/>
  <c r="AV131" i="11" s="1"/>
  <c r="AV131" i="13"/>
  <c r="M132" i="13"/>
  <c r="J524" i="6" l="1"/>
  <c r="AV129" i="6"/>
  <c r="T525" i="6"/>
  <c r="N525" i="6"/>
  <c r="M525" i="6"/>
  <c r="K525" i="11"/>
  <c r="L525" i="11"/>
  <c r="M525" i="15"/>
  <c r="N525" i="15"/>
  <c r="T525" i="15"/>
  <c r="B143" i="13"/>
  <c r="L130" i="13"/>
  <c r="AE130" i="13"/>
  <c r="V129" i="13"/>
  <c r="H130" i="13"/>
  <c r="K130" i="13"/>
  <c r="AU130" i="13" s="1"/>
  <c r="J130" i="16"/>
  <c r="U129" i="16"/>
  <c r="P524" i="16" s="1"/>
  <c r="R524" i="16" s="1"/>
  <c r="G130" i="16"/>
  <c r="G525" i="16" s="1"/>
  <c r="I130" i="16"/>
  <c r="AU132" i="3"/>
  <c r="AU131" i="16"/>
  <c r="G131" i="13"/>
  <c r="U130" i="13"/>
  <c r="J131" i="13"/>
  <c r="I131" i="13"/>
  <c r="L131" i="6"/>
  <c r="AE131" i="6"/>
  <c r="K131" i="6"/>
  <c r="H131" i="6"/>
  <c r="V130" i="6"/>
  <c r="AW132" i="14"/>
  <c r="AE132" i="16"/>
  <c r="L132" i="16"/>
  <c r="K132" i="16"/>
  <c r="V131" i="16"/>
  <c r="H132" i="16"/>
  <c r="J130" i="6"/>
  <c r="U129" i="6"/>
  <c r="G130" i="6"/>
  <c r="G525" i="6" s="1"/>
  <c r="I130" i="6"/>
  <c r="H133" i="14"/>
  <c r="AG133" i="14"/>
  <c r="K133" i="14"/>
  <c r="L133" i="14"/>
  <c r="V132" i="14"/>
  <c r="G132" i="15"/>
  <c r="I132" i="15"/>
  <c r="U131" i="15"/>
  <c r="J132" i="15"/>
  <c r="J133" i="14"/>
  <c r="G133" i="14"/>
  <c r="U132" i="14"/>
  <c r="I133" i="14"/>
  <c r="B129" i="3"/>
  <c r="AU130" i="15"/>
  <c r="AU129" i="11"/>
  <c r="H131" i="15"/>
  <c r="AE131" i="15"/>
  <c r="V130" i="15"/>
  <c r="K131" i="15"/>
  <c r="L131" i="15"/>
  <c r="B143" i="11"/>
  <c r="B526" i="11" s="1"/>
  <c r="G132" i="11"/>
  <c r="U132" i="11" s="1"/>
  <c r="I132" i="11"/>
  <c r="J132" i="11"/>
  <c r="H130" i="11"/>
  <c r="AE130" i="11"/>
  <c r="K130" i="11"/>
  <c r="L130" i="11"/>
  <c r="M131" i="6"/>
  <c r="AV131" i="6" s="1"/>
  <c r="M131" i="15"/>
  <c r="AV131" i="15" s="1"/>
  <c r="M131" i="16"/>
  <c r="AV131" i="16" s="1"/>
  <c r="M131" i="3"/>
  <c r="AV131" i="3" s="1"/>
  <c r="I134" i="3"/>
  <c r="U133" i="3"/>
  <c r="J134" i="3"/>
  <c r="G134" i="3"/>
  <c r="L133" i="3"/>
  <c r="AE133" i="3"/>
  <c r="V132" i="3"/>
  <c r="H133" i="3"/>
  <c r="K133" i="3"/>
  <c r="M132" i="11"/>
  <c r="AV132" i="11" s="1"/>
  <c r="AV132" i="13"/>
  <c r="M133" i="13"/>
  <c r="P524" i="6" l="1"/>
  <c r="R524" i="6" s="1"/>
  <c r="AU129" i="6"/>
  <c r="V130" i="11"/>
  <c r="H525" i="11"/>
  <c r="K525" i="16"/>
  <c r="L525" i="16"/>
  <c r="K525" i="6"/>
  <c r="L525" i="6"/>
  <c r="B144" i="13"/>
  <c r="AE131" i="13"/>
  <c r="V130" i="13"/>
  <c r="L131" i="13"/>
  <c r="K131" i="13"/>
  <c r="AU131" i="13" s="1"/>
  <c r="H131" i="13"/>
  <c r="AU133" i="3"/>
  <c r="G131" i="16"/>
  <c r="I131" i="16"/>
  <c r="J131" i="16"/>
  <c r="U130" i="16"/>
  <c r="G132" i="13"/>
  <c r="J132" i="13"/>
  <c r="U131" i="13"/>
  <c r="I132" i="13"/>
  <c r="V131" i="6"/>
  <c r="K132" i="6"/>
  <c r="AE132" i="6"/>
  <c r="L132" i="6"/>
  <c r="H132" i="6"/>
  <c r="AU131" i="6"/>
  <c r="AU132" i="16"/>
  <c r="J131" i="6"/>
  <c r="U130" i="6"/>
  <c r="AU130" i="6" s="1"/>
  <c r="G131" i="6"/>
  <c r="I131" i="6"/>
  <c r="AU130" i="11"/>
  <c r="H133" i="16"/>
  <c r="V132" i="16"/>
  <c r="K133" i="16"/>
  <c r="AE133" i="16"/>
  <c r="L133" i="16"/>
  <c r="AW133" i="14"/>
  <c r="G133" i="15"/>
  <c r="J133" i="15"/>
  <c r="U132" i="15"/>
  <c r="I133" i="15"/>
  <c r="AU131" i="15"/>
  <c r="B130" i="3"/>
  <c r="B524" i="3"/>
  <c r="G134" i="14"/>
  <c r="U133" i="14"/>
  <c r="I134" i="14"/>
  <c r="J134" i="14"/>
  <c r="K132" i="15"/>
  <c r="V131" i="15"/>
  <c r="H132" i="15"/>
  <c r="AE132" i="15"/>
  <c r="L132" i="15"/>
  <c r="V133" i="14"/>
  <c r="K134" i="14"/>
  <c r="H134" i="14"/>
  <c r="L134" i="14"/>
  <c r="AG134" i="14"/>
  <c r="K131" i="11"/>
  <c r="H131" i="11"/>
  <c r="V131" i="11" s="1"/>
  <c r="AE131" i="11"/>
  <c r="L131" i="11"/>
  <c r="J133" i="11"/>
  <c r="I133" i="11"/>
  <c r="G133" i="11"/>
  <c r="U133" i="11" s="1"/>
  <c r="B144" i="11"/>
  <c r="M132" i="6"/>
  <c r="AV132" i="6" s="1"/>
  <c r="M132" i="15"/>
  <c r="AV132" i="15" s="1"/>
  <c r="M132" i="16"/>
  <c r="AV132" i="16" s="1"/>
  <c r="M132" i="3"/>
  <c r="AV132" i="3" s="1"/>
  <c r="I135" i="3"/>
  <c r="U134" i="3"/>
  <c r="J135" i="3"/>
  <c r="G135" i="3"/>
  <c r="K134" i="3"/>
  <c r="L134" i="3"/>
  <c r="AE134" i="3"/>
  <c r="V133" i="3"/>
  <c r="H134" i="3"/>
  <c r="M133" i="11"/>
  <c r="AV133" i="11" s="1"/>
  <c r="AV133" i="13"/>
  <c r="M134" i="13"/>
  <c r="M525" i="11" l="1"/>
  <c r="T525" i="11"/>
  <c r="N525" i="11"/>
  <c r="H524" i="3"/>
  <c r="T524" i="3" s="1"/>
  <c r="G524" i="3"/>
  <c r="B145" i="13"/>
  <c r="K132" i="13"/>
  <c r="AE132" i="13"/>
  <c r="H132" i="13"/>
  <c r="V131" i="13"/>
  <c r="L132" i="13"/>
  <c r="I133" i="13"/>
  <c r="G133" i="13"/>
  <c r="U132" i="13"/>
  <c r="J133" i="13"/>
  <c r="J132" i="16"/>
  <c r="U131" i="16"/>
  <c r="I132" i="16"/>
  <c r="G132" i="16"/>
  <c r="V132" i="6"/>
  <c r="K133" i="6"/>
  <c r="H133" i="6"/>
  <c r="AE133" i="6"/>
  <c r="L133" i="6"/>
  <c r="AU131" i="11"/>
  <c r="AU132" i="6"/>
  <c r="AW134" i="14"/>
  <c r="AU133" i="16"/>
  <c r="K134" i="16"/>
  <c r="V133" i="16"/>
  <c r="L134" i="16"/>
  <c r="AE134" i="16"/>
  <c r="H134" i="16"/>
  <c r="U131" i="6"/>
  <c r="J132" i="6"/>
  <c r="G132" i="6"/>
  <c r="I132" i="6"/>
  <c r="AU134" i="3"/>
  <c r="AG135" i="14"/>
  <c r="H135" i="14"/>
  <c r="V134" i="14"/>
  <c r="L135" i="14"/>
  <c r="K135" i="14"/>
  <c r="I135" i="14"/>
  <c r="G135" i="14"/>
  <c r="J135" i="14"/>
  <c r="U134" i="14"/>
  <c r="J134" i="15"/>
  <c r="I134" i="15"/>
  <c r="G134" i="15"/>
  <c r="U133" i="15"/>
  <c r="B131" i="3"/>
  <c r="H133" i="15"/>
  <c r="V132" i="15"/>
  <c r="L133" i="15"/>
  <c r="AE133" i="15"/>
  <c r="K133" i="15"/>
  <c r="AU132" i="15"/>
  <c r="B145" i="11"/>
  <c r="K132" i="11"/>
  <c r="H132" i="11"/>
  <c r="V132" i="11" s="1"/>
  <c r="L132" i="11"/>
  <c r="AE132" i="11"/>
  <c r="G134" i="11"/>
  <c r="U134" i="11" s="1"/>
  <c r="J134" i="11"/>
  <c r="I134" i="11"/>
  <c r="M133" i="6"/>
  <c r="AV133" i="6" s="1"/>
  <c r="M133" i="15"/>
  <c r="AV133" i="15" s="1"/>
  <c r="M133" i="16"/>
  <c r="AV133" i="16" s="1"/>
  <c r="M133" i="3"/>
  <c r="AV133" i="3" s="1"/>
  <c r="I136" i="3"/>
  <c r="J136" i="3"/>
  <c r="G136" i="3"/>
  <c r="U135" i="3"/>
  <c r="AE135" i="3"/>
  <c r="K135" i="3"/>
  <c r="V134" i="3"/>
  <c r="H135" i="3"/>
  <c r="L135" i="3"/>
  <c r="M134" i="11"/>
  <c r="AV134" i="11" s="1"/>
  <c r="M135" i="13"/>
  <c r="AV134" i="13"/>
  <c r="K524" i="3" l="1"/>
  <c r="L524" i="3"/>
  <c r="N524" i="3"/>
  <c r="M524" i="3"/>
  <c r="B146" i="13"/>
  <c r="K133" i="13"/>
  <c r="V132" i="13"/>
  <c r="AE133" i="13"/>
  <c r="H133" i="13"/>
  <c r="L133" i="13"/>
  <c r="AU132" i="13"/>
  <c r="G133" i="16"/>
  <c r="J133" i="16"/>
  <c r="U132" i="16"/>
  <c r="I133" i="16"/>
  <c r="U133" i="13"/>
  <c r="G134" i="13"/>
  <c r="I134" i="13"/>
  <c r="J134" i="13"/>
  <c r="L134" i="6"/>
  <c r="AE134" i="6"/>
  <c r="V133" i="6"/>
  <c r="K134" i="6"/>
  <c r="H134" i="6"/>
  <c r="AU133" i="6"/>
  <c r="AU135" i="3"/>
  <c r="I133" i="6"/>
  <c r="G133" i="6"/>
  <c r="U132" i="6"/>
  <c r="J133" i="6"/>
  <c r="AE135" i="16"/>
  <c r="V134" i="16"/>
  <c r="H135" i="16"/>
  <c r="K135" i="16"/>
  <c r="L135" i="16"/>
  <c r="AU134" i="16"/>
  <c r="L134" i="15"/>
  <c r="V133" i="15"/>
  <c r="AE134" i="15"/>
  <c r="H134" i="15"/>
  <c r="K134" i="15"/>
  <c r="AU132" i="11"/>
  <c r="B132" i="3"/>
  <c r="J136" i="14"/>
  <c r="I136" i="14"/>
  <c r="G136" i="14"/>
  <c r="U135" i="14"/>
  <c r="AU133" i="15"/>
  <c r="J135" i="15"/>
  <c r="I135" i="15"/>
  <c r="U134" i="15"/>
  <c r="G135" i="15"/>
  <c r="AW135" i="14"/>
  <c r="AG136" i="14"/>
  <c r="L136" i="14"/>
  <c r="H136" i="14"/>
  <c r="K136" i="14"/>
  <c r="V135" i="14"/>
  <c r="L133" i="11"/>
  <c r="K133" i="11"/>
  <c r="H133" i="11"/>
  <c r="V133" i="11" s="1"/>
  <c r="AE133" i="11"/>
  <c r="I135" i="11"/>
  <c r="G135" i="11"/>
  <c r="U135" i="11" s="1"/>
  <c r="J135" i="11"/>
  <c r="B146" i="11"/>
  <c r="M134" i="6"/>
  <c r="AV134" i="6" s="1"/>
  <c r="M134" i="15"/>
  <c r="AV134" i="15" s="1"/>
  <c r="M134" i="16"/>
  <c r="AV134" i="16" s="1"/>
  <c r="M134" i="3"/>
  <c r="AV134" i="3" s="1"/>
  <c r="K136" i="3"/>
  <c r="L136" i="3"/>
  <c r="V135" i="3"/>
  <c r="AE136" i="3"/>
  <c r="H136" i="3"/>
  <c r="G137" i="3"/>
  <c r="I137" i="3"/>
  <c r="U136" i="3"/>
  <c r="P525" i="3" s="1"/>
  <c r="J137" i="3"/>
  <c r="M135" i="11"/>
  <c r="AV135" i="11" s="1"/>
  <c r="AV135" i="13"/>
  <c r="M136" i="13"/>
  <c r="B147" i="13" l="1"/>
  <c r="AE134" i="13"/>
  <c r="L134" i="13"/>
  <c r="H134" i="13"/>
  <c r="V133" i="13"/>
  <c r="K134" i="13"/>
  <c r="AU134" i="13" s="1"/>
  <c r="AU133" i="13"/>
  <c r="AU135" i="16"/>
  <c r="I135" i="13"/>
  <c r="J135" i="13"/>
  <c r="U134" i="13"/>
  <c r="G135" i="13"/>
  <c r="J134" i="16"/>
  <c r="I134" i="16"/>
  <c r="U133" i="16"/>
  <c r="G134" i="16"/>
  <c r="V134" i="6"/>
  <c r="H135" i="6"/>
  <c r="K135" i="6"/>
  <c r="AE135" i="6"/>
  <c r="L135" i="6"/>
  <c r="H136" i="16"/>
  <c r="I525" i="16" s="1"/>
  <c r="U525" i="16" s="1"/>
  <c r="AE136" i="16"/>
  <c r="L136" i="16"/>
  <c r="K136" i="16"/>
  <c r="V135" i="16"/>
  <c r="AU134" i="15"/>
  <c r="U133" i="6"/>
  <c r="G134" i="6"/>
  <c r="J134" i="6"/>
  <c r="I134" i="6"/>
  <c r="I136" i="15"/>
  <c r="U135" i="15"/>
  <c r="G136" i="15"/>
  <c r="J525" i="15" s="1"/>
  <c r="J136" i="15"/>
  <c r="K135" i="15"/>
  <c r="L135" i="15"/>
  <c r="V134" i="15"/>
  <c r="AE135" i="15"/>
  <c r="H135" i="15"/>
  <c r="U136" i="14"/>
  <c r="G137" i="14"/>
  <c r="J137" i="14"/>
  <c r="I137" i="14"/>
  <c r="AU136" i="3"/>
  <c r="AU133" i="11"/>
  <c r="AW136" i="14"/>
  <c r="H137" i="14"/>
  <c r="AG137" i="14"/>
  <c r="L137" i="14"/>
  <c r="V136" i="14"/>
  <c r="K137" i="14"/>
  <c r="B133" i="3"/>
  <c r="I136" i="11"/>
  <c r="J136" i="11"/>
  <c r="G136" i="11"/>
  <c r="U136" i="11" s="1"/>
  <c r="P525" i="11" s="1"/>
  <c r="L134" i="11"/>
  <c r="K134" i="11"/>
  <c r="H134" i="11"/>
  <c r="V134" i="11" s="1"/>
  <c r="AE134" i="11"/>
  <c r="B147" i="11"/>
  <c r="M135" i="6"/>
  <c r="AV135" i="6" s="1"/>
  <c r="M135" i="15"/>
  <c r="AV135" i="15" s="1"/>
  <c r="M135" i="16"/>
  <c r="AV135" i="16" s="1"/>
  <c r="M135" i="3"/>
  <c r="AV135" i="3" s="1"/>
  <c r="G138" i="3"/>
  <c r="J138" i="3"/>
  <c r="U137" i="3"/>
  <c r="I138" i="3"/>
  <c r="K137" i="3"/>
  <c r="L137" i="3"/>
  <c r="H137" i="3"/>
  <c r="AE137" i="3"/>
  <c r="V136" i="3"/>
  <c r="Q525" i="3" s="1"/>
  <c r="R525" i="3" s="1"/>
  <c r="M136" i="11"/>
  <c r="AV136" i="11" s="1"/>
  <c r="AV136" i="13"/>
  <c r="M137" i="13"/>
  <c r="B148" i="13" l="1"/>
  <c r="K135" i="13"/>
  <c r="H135" i="13"/>
  <c r="AE135" i="13"/>
  <c r="V134" i="13"/>
  <c r="L135" i="13"/>
  <c r="U135" i="13"/>
  <c r="J136" i="13"/>
  <c r="I136" i="13"/>
  <c r="G136" i="13"/>
  <c r="G135" i="16"/>
  <c r="J135" i="16"/>
  <c r="U134" i="16"/>
  <c r="I135" i="16"/>
  <c r="AU136" i="16"/>
  <c r="AU135" i="6"/>
  <c r="H136" i="6"/>
  <c r="I525" i="6" s="1"/>
  <c r="U525" i="6" s="1"/>
  <c r="L136" i="6"/>
  <c r="V135" i="6"/>
  <c r="AE136" i="6"/>
  <c r="K136" i="6"/>
  <c r="J135" i="6"/>
  <c r="U134" i="6"/>
  <c r="AU134" i="6" s="1"/>
  <c r="I135" i="6"/>
  <c r="G135" i="6"/>
  <c r="AU135" i="15"/>
  <c r="AE137" i="16"/>
  <c r="L137" i="16"/>
  <c r="K137" i="16"/>
  <c r="H137" i="16"/>
  <c r="H526" i="16" s="1"/>
  <c r="V136" i="16"/>
  <c r="Q525" i="16" s="1"/>
  <c r="B134" i="3"/>
  <c r="L136" i="15"/>
  <c r="V135" i="15"/>
  <c r="AE136" i="15"/>
  <c r="K136" i="15"/>
  <c r="H136" i="15"/>
  <c r="I525" i="15" s="1"/>
  <c r="U525" i="15" s="1"/>
  <c r="AU134" i="11"/>
  <c r="AW137" i="14"/>
  <c r="U137" i="14"/>
  <c r="G138" i="14"/>
  <c r="J138" i="14"/>
  <c r="I138" i="14"/>
  <c r="I137" i="15"/>
  <c r="G137" i="15"/>
  <c r="G526" i="15" s="1"/>
  <c r="J137" i="15"/>
  <c r="U136" i="15"/>
  <c r="P525" i="15" s="1"/>
  <c r="AU137" i="3"/>
  <c r="K138" i="14"/>
  <c r="AG138" i="14"/>
  <c r="H138" i="14"/>
  <c r="V137" i="14"/>
  <c r="L138" i="14"/>
  <c r="J137" i="11"/>
  <c r="G137" i="11"/>
  <c r="I137" i="11"/>
  <c r="K135" i="11"/>
  <c r="AE135" i="11"/>
  <c r="H135" i="11"/>
  <c r="V135" i="11" s="1"/>
  <c r="L135" i="11"/>
  <c r="B148" i="11"/>
  <c r="M136" i="6"/>
  <c r="AV136" i="6" s="1"/>
  <c r="M136" i="15"/>
  <c r="AV136" i="15" s="1"/>
  <c r="M136" i="16"/>
  <c r="AV136" i="16" s="1"/>
  <c r="M136" i="3"/>
  <c r="AV136" i="3" s="1"/>
  <c r="L138" i="3"/>
  <c r="AE138" i="3"/>
  <c r="H138" i="3"/>
  <c r="V137" i="3"/>
  <c r="K138" i="3"/>
  <c r="I139" i="3"/>
  <c r="U138" i="3"/>
  <c r="G139" i="3"/>
  <c r="J139" i="3"/>
  <c r="M137" i="11"/>
  <c r="AV137" i="11" s="1"/>
  <c r="AV137" i="13"/>
  <c r="M138" i="13"/>
  <c r="U137" i="11" l="1"/>
  <c r="G526" i="11"/>
  <c r="M526" i="16"/>
  <c r="T526" i="16"/>
  <c r="N526" i="16"/>
  <c r="K526" i="15"/>
  <c r="L526" i="15"/>
  <c r="B149" i="13"/>
  <c r="AU136" i="15"/>
  <c r="AU137" i="16"/>
  <c r="H136" i="13"/>
  <c r="V135" i="13"/>
  <c r="AE136" i="13"/>
  <c r="L136" i="13"/>
  <c r="K136" i="13"/>
  <c r="AU135" i="13"/>
  <c r="I136" i="16"/>
  <c r="U135" i="16"/>
  <c r="G136" i="16"/>
  <c r="J525" i="16" s="1"/>
  <c r="J136" i="16"/>
  <c r="G137" i="13"/>
  <c r="J137" i="13"/>
  <c r="I137" i="13"/>
  <c r="U136" i="13"/>
  <c r="L137" i="6"/>
  <c r="AE137" i="6"/>
  <c r="K137" i="6"/>
  <c r="H137" i="6"/>
  <c r="H526" i="6" s="1"/>
  <c r="V136" i="6"/>
  <c r="Q525" i="6" s="1"/>
  <c r="AW138" i="14"/>
  <c r="V137" i="16"/>
  <c r="K138" i="16"/>
  <c r="AE138" i="16"/>
  <c r="H138" i="16"/>
  <c r="L138" i="16"/>
  <c r="U135" i="6"/>
  <c r="G136" i="6"/>
  <c r="J525" i="6" s="1"/>
  <c r="J136" i="6"/>
  <c r="I136" i="6"/>
  <c r="AU135" i="11"/>
  <c r="H137" i="15"/>
  <c r="H526" i="15" s="1"/>
  <c r="V136" i="15"/>
  <c r="Q525" i="15" s="1"/>
  <c r="R525" i="15" s="1"/>
  <c r="L137" i="15"/>
  <c r="AE137" i="15"/>
  <c r="K137" i="15"/>
  <c r="U138" i="14"/>
  <c r="J139" i="14"/>
  <c r="G139" i="14"/>
  <c r="I139" i="14"/>
  <c r="I138" i="15"/>
  <c r="J138" i="15"/>
  <c r="U137" i="15"/>
  <c r="G138" i="15"/>
  <c r="B135" i="3"/>
  <c r="AU138" i="3"/>
  <c r="V138" i="14"/>
  <c r="L139" i="14"/>
  <c r="K139" i="14"/>
  <c r="H139" i="14"/>
  <c r="AG139" i="14"/>
  <c r="K136" i="11"/>
  <c r="AE136" i="11"/>
  <c r="H136" i="11"/>
  <c r="V136" i="11" s="1"/>
  <c r="Q525" i="11" s="1"/>
  <c r="R525" i="11" s="1"/>
  <c r="L136" i="11"/>
  <c r="J138" i="11"/>
  <c r="I138" i="11"/>
  <c r="G138" i="11"/>
  <c r="U138" i="11" s="1"/>
  <c r="B149" i="11"/>
  <c r="M137" i="6"/>
  <c r="AV137" i="6" s="1"/>
  <c r="M137" i="15"/>
  <c r="AV137" i="15" s="1"/>
  <c r="M137" i="16"/>
  <c r="AV137" i="16" s="1"/>
  <c r="M137" i="3"/>
  <c r="AV137" i="3" s="1"/>
  <c r="L139" i="3"/>
  <c r="K139" i="3"/>
  <c r="H139" i="3"/>
  <c r="AE139" i="3"/>
  <c r="V138" i="3"/>
  <c r="J140" i="3"/>
  <c r="G140" i="3"/>
  <c r="U139" i="3"/>
  <c r="I140" i="3"/>
  <c r="M138" i="11"/>
  <c r="AV138" i="11" s="1"/>
  <c r="AV138" i="13"/>
  <c r="M139" i="13"/>
  <c r="T526" i="6" l="1"/>
  <c r="M526" i="6"/>
  <c r="N526" i="6"/>
  <c r="L526" i="11"/>
  <c r="K526" i="11"/>
  <c r="T526" i="15"/>
  <c r="N526" i="15"/>
  <c r="M526" i="15"/>
  <c r="B150" i="13"/>
  <c r="AU137" i="6"/>
  <c r="AU136" i="13"/>
  <c r="AE137" i="13"/>
  <c r="L137" i="13"/>
  <c r="H137" i="13"/>
  <c r="V136" i="13"/>
  <c r="K137" i="13"/>
  <c r="I138" i="13"/>
  <c r="U137" i="13"/>
  <c r="J138" i="13"/>
  <c r="G138" i="13"/>
  <c r="J137" i="16"/>
  <c r="I137" i="16"/>
  <c r="U136" i="16"/>
  <c r="P525" i="16" s="1"/>
  <c r="R525" i="16" s="1"/>
  <c r="G137" i="16"/>
  <c r="G526" i="16" s="1"/>
  <c r="H138" i="6"/>
  <c r="K138" i="6"/>
  <c r="L138" i="6"/>
  <c r="AE138" i="6"/>
  <c r="V137" i="6"/>
  <c r="I137" i="6"/>
  <c r="U136" i="6"/>
  <c r="J137" i="6"/>
  <c r="G137" i="6"/>
  <c r="G526" i="6" s="1"/>
  <c r="AE139" i="16"/>
  <c r="L139" i="16"/>
  <c r="K139" i="16"/>
  <c r="V138" i="16"/>
  <c r="H139" i="16"/>
  <c r="AU138" i="16"/>
  <c r="AU139" i="3"/>
  <c r="G140" i="14"/>
  <c r="J140" i="14"/>
  <c r="U139" i="14"/>
  <c r="I140" i="14"/>
  <c r="AU137" i="15"/>
  <c r="H140" i="14"/>
  <c r="L140" i="14"/>
  <c r="V139" i="14"/>
  <c r="K140" i="14"/>
  <c r="AG140" i="14"/>
  <c r="AW139" i="14"/>
  <c r="B136" i="3"/>
  <c r="AU136" i="11"/>
  <c r="AE138" i="15"/>
  <c r="K138" i="15"/>
  <c r="L138" i="15"/>
  <c r="V137" i="15"/>
  <c r="H138" i="15"/>
  <c r="J139" i="15"/>
  <c r="I139" i="15"/>
  <c r="U138" i="15"/>
  <c r="G139" i="15"/>
  <c r="AE137" i="11"/>
  <c r="L137" i="11"/>
  <c r="H137" i="11"/>
  <c r="K137" i="11"/>
  <c r="B150" i="11"/>
  <c r="B527" i="11" s="1"/>
  <c r="I139" i="11"/>
  <c r="J139" i="11"/>
  <c r="G139" i="11"/>
  <c r="U139" i="11" s="1"/>
  <c r="M138" i="6"/>
  <c r="M138" i="15"/>
  <c r="AV138" i="15" s="1"/>
  <c r="M138" i="16"/>
  <c r="AV138" i="16" s="1"/>
  <c r="M138" i="3"/>
  <c r="AV138" i="3" s="1"/>
  <c r="G141" i="3"/>
  <c r="I141" i="3"/>
  <c r="J141" i="3"/>
  <c r="U140" i="3"/>
  <c r="K140" i="3"/>
  <c r="AE140" i="3"/>
  <c r="L140" i="3"/>
  <c r="H140" i="3"/>
  <c r="V139" i="3"/>
  <c r="M139" i="11"/>
  <c r="AV139" i="11" s="1"/>
  <c r="AV139" i="13"/>
  <c r="M140" i="13"/>
  <c r="P525" i="6" l="1"/>
  <c r="R525" i="6" s="1"/>
  <c r="AU136" i="6"/>
  <c r="V137" i="11"/>
  <c r="H526" i="11"/>
  <c r="L526" i="16"/>
  <c r="K526" i="16"/>
  <c r="L526" i="6"/>
  <c r="K526" i="6"/>
  <c r="AU137" i="13"/>
  <c r="B151" i="13"/>
  <c r="K138" i="13"/>
  <c r="V137" i="13"/>
  <c r="AE138" i="13"/>
  <c r="H138" i="13"/>
  <c r="L138" i="13"/>
  <c r="J139" i="13"/>
  <c r="G139" i="13"/>
  <c r="U138" i="13"/>
  <c r="I139" i="13"/>
  <c r="AU137" i="11"/>
  <c r="I138" i="16"/>
  <c r="J138" i="16"/>
  <c r="U137" i="16"/>
  <c r="G138" i="16"/>
  <c r="AU139" i="16"/>
  <c r="K139" i="6"/>
  <c r="V138" i="6"/>
  <c r="L139" i="6"/>
  <c r="AE139" i="6"/>
  <c r="H139" i="6"/>
  <c r="AW140" i="14"/>
  <c r="L140" i="16"/>
  <c r="V139" i="16"/>
  <c r="K140" i="16"/>
  <c r="H140" i="16"/>
  <c r="AE140" i="16"/>
  <c r="I138" i="6"/>
  <c r="U137" i="6"/>
  <c r="J138" i="6"/>
  <c r="G138" i="6"/>
  <c r="AV138" i="6" s="1"/>
  <c r="H139" i="15"/>
  <c r="K139" i="15"/>
  <c r="L139" i="15"/>
  <c r="AE139" i="15"/>
  <c r="V138" i="15"/>
  <c r="L141" i="14"/>
  <c r="V140" i="14"/>
  <c r="AG141" i="14"/>
  <c r="K141" i="14"/>
  <c r="H141" i="14"/>
  <c r="B137" i="3"/>
  <c r="B525" i="3"/>
  <c r="AU138" i="15"/>
  <c r="J140" i="15"/>
  <c r="U139" i="15"/>
  <c r="G140" i="15"/>
  <c r="I140" i="15"/>
  <c r="AU140" i="3"/>
  <c r="I141" i="14"/>
  <c r="G141" i="14"/>
  <c r="J141" i="14"/>
  <c r="U140" i="14"/>
  <c r="B151" i="11"/>
  <c r="I140" i="11"/>
  <c r="G140" i="11"/>
  <c r="U140" i="11" s="1"/>
  <c r="J140" i="11"/>
  <c r="AE138" i="11"/>
  <c r="L138" i="11"/>
  <c r="H138" i="11"/>
  <c r="V138" i="11" s="1"/>
  <c r="K138" i="11"/>
  <c r="M139" i="6"/>
  <c r="M139" i="15"/>
  <c r="AV139" i="15" s="1"/>
  <c r="M139" i="16"/>
  <c r="AV139" i="16" s="1"/>
  <c r="M139" i="3"/>
  <c r="AV139" i="3" s="1"/>
  <c r="I142" i="3"/>
  <c r="J142" i="3"/>
  <c r="U141" i="3"/>
  <c r="G142" i="3"/>
  <c r="L141" i="3"/>
  <c r="V140" i="3"/>
  <c r="AE141" i="3"/>
  <c r="H141" i="3"/>
  <c r="K141" i="3"/>
  <c r="M140" i="11"/>
  <c r="AV140" i="11" s="1"/>
  <c r="AV140" i="13"/>
  <c r="M141" i="13"/>
  <c r="M526" i="11" l="1"/>
  <c r="N526" i="11"/>
  <c r="T526" i="11"/>
  <c r="G525" i="3"/>
  <c r="H525" i="3"/>
  <c r="T525" i="3" s="1"/>
  <c r="B152" i="13"/>
  <c r="L139" i="13"/>
  <c r="V138" i="13"/>
  <c r="AE139" i="13"/>
  <c r="H139" i="13"/>
  <c r="K139" i="13"/>
  <c r="AU139" i="13" s="1"/>
  <c r="AU138" i="13"/>
  <c r="J139" i="16"/>
  <c r="I139" i="16"/>
  <c r="G139" i="16"/>
  <c r="U138" i="16"/>
  <c r="J140" i="13"/>
  <c r="I140" i="13"/>
  <c r="G140" i="13"/>
  <c r="U139" i="13"/>
  <c r="H140" i="6"/>
  <c r="L140" i="6"/>
  <c r="AE140" i="6"/>
  <c r="K140" i="6"/>
  <c r="V139" i="6"/>
  <c r="AU140" i="16"/>
  <c r="I139" i="6"/>
  <c r="U138" i="6"/>
  <c r="AU138" i="6" s="1"/>
  <c r="G139" i="6"/>
  <c r="AV139" i="6" s="1"/>
  <c r="J139" i="6"/>
  <c r="H141" i="16"/>
  <c r="V140" i="16"/>
  <c r="L141" i="16"/>
  <c r="AE141" i="16"/>
  <c r="K141" i="16"/>
  <c r="AU138" i="11"/>
  <c r="J141" i="15"/>
  <c r="G141" i="15"/>
  <c r="U140" i="15"/>
  <c r="I141" i="15"/>
  <c r="AW141" i="14"/>
  <c r="AU139" i="15"/>
  <c r="G142" i="14"/>
  <c r="U141" i="14"/>
  <c r="J142" i="14"/>
  <c r="I142" i="14"/>
  <c r="K140" i="15"/>
  <c r="AE140" i="15"/>
  <c r="V139" i="15"/>
  <c r="L140" i="15"/>
  <c r="H140" i="15"/>
  <c r="AU141" i="3"/>
  <c r="B138" i="3"/>
  <c r="AG142" i="14"/>
  <c r="V141" i="14"/>
  <c r="K142" i="14"/>
  <c r="H142" i="14"/>
  <c r="L142" i="14"/>
  <c r="J141" i="11"/>
  <c r="G141" i="11"/>
  <c r="U141" i="11" s="1"/>
  <c r="I141" i="11"/>
  <c r="B152" i="11"/>
  <c r="H139" i="11"/>
  <c r="V139" i="11" s="1"/>
  <c r="AE139" i="11"/>
  <c r="L139" i="11"/>
  <c r="K139" i="11"/>
  <c r="M140" i="6"/>
  <c r="M140" i="15"/>
  <c r="AV140" i="15" s="1"/>
  <c r="M140" i="16"/>
  <c r="AV140" i="16" s="1"/>
  <c r="M140" i="3"/>
  <c r="AV140" i="3" s="1"/>
  <c r="G143" i="3"/>
  <c r="U142" i="3"/>
  <c r="J143" i="3"/>
  <c r="I143" i="3"/>
  <c r="AE142" i="3"/>
  <c r="H142" i="3"/>
  <c r="V141" i="3"/>
  <c r="L142" i="3"/>
  <c r="K142" i="3"/>
  <c r="M141" i="11"/>
  <c r="AV141" i="11" s="1"/>
  <c r="M142" i="13"/>
  <c r="AV141" i="13"/>
  <c r="N525" i="3" l="1"/>
  <c r="M525" i="3"/>
  <c r="L525" i="3"/>
  <c r="K525" i="3"/>
  <c r="B153" i="13"/>
  <c r="AU141" i="16"/>
  <c r="H140" i="13"/>
  <c r="AE140" i="13"/>
  <c r="V139" i="13"/>
  <c r="K140" i="13"/>
  <c r="L140" i="13"/>
  <c r="J141" i="13"/>
  <c r="G141" i="13"/>
  <c r="U140" i="13"/>
  <c r="I141" i="13"/>
  <c r="U139" i="16"/>
  <c r="I140" i="16"/>
  <c r="J140" i="16"/>
  <c r="G140" i="16"/>
  <c r="H141" i="6"/>
  <c r="AE141" i="6"/>
  <c r="V140" i="6"/>
  <c r="K141" i="6"/>
  <c r="L141" i="6"/>
  <c r="K142" i="16"/>
  <c r="L142" i="16"/>
  <c r="V141" i="16"/>
  <c r="H142" i="16"/>
  <c r="AE142" i="16"/>
  <c r="G140" i="6"/>
  <c r="AV140" i="6" s="1"/>
  <c r="U139" i="6"/>
  <c r="AU139" i="6" s="1"/>
  <c r="J140" i="6"/>
  <c r="I140" i="6"/>
  <c r="AU140" i="15"/>
  <c r="AU139" i="11"/>
  <c r="L143" i="14"/>
  <c r="V142" i="14"/>
  <c r="H143" i="14"/>
  <c r="K143" i="14"/>
  <c r="AG143" i="14"/>
  <c r="I143" i="14"/>
  <c r="U142" i="14"/>
  <c r="G143" i="14"/>
  <c r="J143" i="14"/>
  <c r="AW142" i="14"/>
  <c r="AU142" i="3"/>
  <c r="K141" i="15"/>
  <c r="AE141" i="15"/>
  <c r="L141" i="15"/>
  <c r="H141" i="15"/>
  <c r="V140" i="15"/>
  <c r="U141" i="15"/>
  <c r="I142" i="15"/>
  <c r="G142" i="15"/>
  <c r="J142" i="15"/>
  <c r="B139" i="3"/>
  <c r="B153" i="11"/>
  <c r="G142" i="11"/>
  <c r="U142" i="11" s="1"/>
  <c r="J142" i="11"/>
  <c r="I142" i="11"/>
  <c r="L140" i="11"/>
  <c r="H140" i="11"/>
  <c r="V140" i="11" s="1"/>
  <c r="AE140" i="11"/>
  <c r="K140" i="11"/>
  <c r="M141" i="6"/>
  <c r="AV141" i="6" s="1"/>
  <c r="M141" i="15"/>
  <c r="AV141" i="15" s="1"/>
  <c r="M141" i="16"/>
  <c r="AV141" i="16" s="1"/>
  <c r="M141" i="3"/>
  <c r="AV141" i="3" s="1"/>
  <c r="L143" i="3"/>
  <c r="K143" i="3"/>
  <c r="V142" i="3"/>
  <c r="H143" i="3"/>
  <c r="AE143" i="3"/>
  <c r="G144" i="3"/>
  <c r="I144" i="3"/>
  <c r="J144" i="3"/>
  <c r="U143" i="3"/>
  <c r="P526" i="3" s="1"/>
  <c r="M142" i="11"/>
  <c r="AV142" i="11" s="1"/>
  <c r="AV142" i="13"/>
  <c r="M143" i="13"/>
  <c r="B154" i="13" l="1"/>
  <c r="AU140" i="13"/>
  <c r="H141" i="13"/>
  <c r="AE141" i="13"/>
  <c r="K141" i="13"/>
  <c r="L141" i="13"/>
  <c r="V140" i="13"/>
  <c r="AU140" i="11"/>
  <c r="G142" i="13"/>
  <c r="I142" i="13"/>
  <c r="U141" i="13"/>
  <c r="J142" i="13"/>
  <c r="U140" i="16"/>
  <c r="I141" i="16"/>
  <c r="G141" i="16"/>
  <c r="J141" i="16"/>
  <c r="AW143" i="14"/>
  <c r="AE142" i="6"/>
  <c r="V141" i="6"/>
  <c r="L142" i="6"/>
  <c r="K142" i="6"/>
  <c r="H142" i="6"/>
  <c r="AU143" i="3"/>
  <c r="J141" i="6"/>
  <c r="U140" i="6"/>
  <c r="AU140" i="6" s="1"/>
  <c r="I141" i="6"/>
  <c r="G141" i="6"/>
  <c r="H143" i="16"/>
  <c r="I526" i="16" s="1"/>
  <c r="U526" i="16" s="1"/>
  <c r="AE143" i="16"/>
  <c r="L143" i="16"/>
  <c r="V142" i="16"/>
  <c r="K143" i="16"/>
  <c r="AU142" i="16"/>
  <c r="U142" i="15"/>
  <c r="I143" i="15"/>
  <c r="G143" i="15"/>
  <c r="J526" i="15" s="1"/>
  <c r="J143" i="15"/>
  <c r="H142" i="15"/>
  <c r="L142" i="15"/>
  <c r="K142" i="15"/>
  <c r="V141" i="15"/>
  <c r="AE142" i="15"/>
  <c r="J144" i="14"/>
  <c r="G144" i="14"/>
  <c r="U143" i="14"/>
  <c r="I144" i="14"/>
  <c r="AU141" i="15"/>
  <c r="L144" i="14"/>
  <c r="H144" i="14"/>
  <c r="AG144" i="14"/>
  <c r="K144" i="14"/>
  <c r="V143" i="14"/>
  <c r="B140" i="3"/>
  <c r="AE141" i="11"/>
  <c r="H141" i="11"/>
  <c r="V141" i="11" s="1"/>
  <c r="L141" i="11"/>
  <c r="K141" i="11"/>
  <c r="G143" i="11"/>
  <c r="U143" i="11" s="1"/>
  <c r="P526" i="11" s="1"/>
  <c r="J143" i="11"/>
  <c r="I143" i="11"/>
  <c r="B154" i="11"/>
  <c r="M142" i="6"/>
  <c r="AV142" i="6" s="1"/>
  <c r="M142" i="15"/>
  <c r="AV142" i="15" s="1"/>
  <c r="M142" i="16"/>
  <c r="AV142" i="16" s="1"/>
  <c r="M142" i="3"/>
  <c r="AV142" i="3" s="1"/>
  <c r="G145" i="3"/>
  <c r="I145" i="3"/>
  <c r="J145" i="3"/>
  <c r="U144" i="3"/>
  <c r="V143" i="3"/>
  <c r="Q526" i="3" s="1"/>
  <c r="R526" i="3" s="1"/>
  <c r="K144" i="3"/>
  <c r="H144" i="3"/>
  <c r="L144" i="3"/>
  <c r="AE144" i="3"/>
  <c r="M143" i="11"/>
  <c r="AV143" i="11" s="1"/>
  <c r="AV143" i="13"/>
  <c r="M144" i="13"/>
  <c r="B155" i="13" l="1"/>
  <c r="AU141" i="13"/>
  <c r="K142" i="13"/>
  <c r="V141" i="13"/>
  <c r="AE142" i="13"/>
  <c r="L142" i="13"/>
  <c r="H142" i="13"/>
  <c r="AU142" i="6"/>
  <c r="U141" i="16"/>
  <c r="I142" i="16"/>
  <c r="G142" i="16"/>
  <c r="J142" i="16"/>
  <c r="AU143" i="16"/>
  <c r="U142" i="13"/>
  <c r="G143" i="13"/>
  <c r="I143" i="13"/>
  <c r="J143" i="13"/>
  <c r="K143" i="6"/>
  <c r="V142" i="6"/>
  <c r="AE143" i="6"/>
  <c r="H143" i="6"/>
  <c r="I526" i="6" s="1"/>
  <c r="U526" i="6" s="1"/>
  <c r="L143" i="6"/>
  <c r="AU142" i="15"/>
  <c r="AW144" i="14"/>
  <c r="AU141" i="11"/>
  <c r="AU144" i="3"/>
  <c r="K144" i="16"/>
  <c r="H144" i="16"/>
  <c r="H527" i="16" s="1"/>
  <c r="AE144" i="16"/>
  <c r="V143" i="16"/>
  <c r="Q526" i="16" s="1"/>
  <c r="L144" i="16"/>
  <c r="J142" i="6"/>
  <c r="I142" i="6"/>
  <c r="G142" i="6"/>
  <c r="U141" i="6"/>
  <c r="AU141" i="6" s="1"/>
  <c r="AG145" i="14"/>
  <c r="H145" i="14"/>
  <c r="K145" i="14"/>
  <c r="V144" i="14"/>
  <c r="L145" i="14"/>
  <c r="I144" i="15"/>
  <c r="J144" i="15"/>
  <c r="G144" i="15"/>
  <c r="G527" i="15" s="1"/>
  <c r="U143" i="15"/>
  <c r="P526" i="15" s="1"/>
  <c r="U144" i="14"/>
  <c r="G145" i="14"/>
  <c r="I145" i="14"/>
  <c r="J145" i="14"/>
  <c r="AE143" i="15"/>
  <c r="V142" i="15"/>
  <c r="L143" i="15"/>
  <c r="K143" i="15"/>
  <c r="H143" i="15"/>
  <c r="I526" i="15" s="1"/>
  <c r="U526" i="15" s="1"/>
  <c r="B141" i="3"/>
  <c r="J144" i="11"/>
  <c r="I144" i="11"/>
  <c r="G144" i="11"/>
  <c r="B155" i="11"/>
  <c r="K142" i="11"/>
  <c r="H142" i="11"/>
  <c r="V142" i="11" s="1"/>
  <c r="L142" i="11"/>
  <c r="AE142" i="11"/>
  <c r="M143" i="6"/>
  <c r="AV143" i="6" s="1"/>
  <c r="M143" i="15"/>
  <c r="AV143" i="15" s="1"/>
  <c r="M143" i="16"/>
  <c r="AV143" i="16" s="1"/>
  <c r="M143" i="3"/>
  <c r="AV143" i="3" s="1"/>
  <c r="K145" i="3"/>
  <c r="L145" i="3"/>
  <c r="V144" i="3"/>
  <c r="AE145" i="3"/>
  <c r="H145" i="3"/>
  <c r="J146" i="3"/>
  <c r="G146" i="3"/>
  <c r="U145" i="3"/>
  <c r="I146" i="3"/>
  <c r="M144" i="11"/>
  <c r="AV144" i="11" s="1"/>
  <c r="M145" i="13"/>
  <c r="AV144" i="13"/>
  <c r="U144" i="11" l="1"/>
  <c r="G527" i="11"/>
  <c r="M527" i="16"/>
  <c r="N527" i="16"/>
  <c r="T527" i="16"/>
  <c r="K527" i="15"/>
  <c r="L527" i="15"/>
  <c r="B156" i="13"/>
  <c r="K143" i="13"/>
  <c r="H143" i="13"/>
  <c r="V142" i="13"/>
  <c r="L143" i="13"/>
  <c r="AE143" i="13"/>
  <c r="AU142" i="13"/>
  <c r="G144" i="13"/>
  <c r="J144" i="13"/>
  <c r="U143" i="13"/>
  <c r="I144" i="13"/>
  <c r="AU144" i="16"/>
  <c r="J143" i="16"/>
  <c r="U142" i="16"/>
  <c r="I143" i="16"/>
  <c r="G143" i="16"/>
  <c r="J526" i="16" s="1"/>
  <c r="AE144" i="6"/>
  <c r="L144" i="6"/>
  <c r="V143" i="6"/>
  <c r="Q526" i="6" s="1"/>
  <c r="H144" i="6"/>
  <c r="H527" i="6" s="1"/>
  <c r="K144" i="6"/>
  <c r="AU143" i="6"/>
  <c r="U142" i="6"/>
  <c r="J143" i="6"/>
  <c r="I143" i="6"/>
  <c r="G143" i="6"/>
  <c r="J526" i="6" s="1"/>
  <c r="AU143" i="15"/>
  <c r="V144" i="16"/>
  <c r="K145" i="16"/>
  <c r="H145" i="16"/>
  <c r="L145" i="16"/>
  <c r="AE145" i="16"/>
  <c r="I145" i="15"/>
  <c r="G145" i="15"/>
  <c r="J145" i="15"/>
  <c r="U144" i="15"/>
  <c r="L144" i="15"/>
  <c r="K144" i="15"/>
  <c r="H144" i="15"/>
  <c r="H527" i="15" s="1"/>
  <c r="V143" i="15"/>
  <c r="Q526" i="15" s="1"/>
  <c r="R526" i="15" s="1"/>
  <c r="AE144" i="15"/>
  <c r="J146" i="14"/>
  <c r="I146" i="14"/>
  <c r="U145" i="14"/>
  <c r="G146" i="14"/>
  <c r="AW145" i="14"/>
  <c r="V145" i="14"/>
  <c r="H146" i="14"/>
  <c r="K146" i="14"/>
  <c r="L146" i="14"/>
  <c r="AG146" i="14"/>
  <c r="B142" i="3"/>
  <c r="AU145" i="3"/>
  <c r="AU142" i="11"/>
  <c r="L143" i="11"/>
  <c r="K143" i="11"/>
  <c r="AE143" i="11"/>
  <c r="H143" i="11"/>
  <c r="V143" i="11" s="1"/>
  <c r="Q526" i="11" s="1"/>
  <c r="R526" i="11" s="1"/>
  <c r="B156" i="11"/>
  <c r="I145" i="11"/>
  <c r="G145" i="11"/>
  <c r="U145" i="11" s="1"/>
  <c r="J145" i="11"/>
  <c r="M144" i="6"/>
  <c r="AV144" i="6" s="1"/>
  <c r="M144" i="15"/>
  <c r="AV144" i="15" s="1"/>
  <c r="M144" i="16"/>
  <c r="AV144" i="16" s="1"/>
  <c r="M144" i="3"/>
  <c r="AV144" i="3" s="1"/>
  <c r="U146" i="3"/>
  <c r="J147" i="3"/>
  <c r="G147" i="3"/>
  <c r="I147" i="3"/>
  <c r="V145" i="3"/>
  <c r="AE146" i="3"/>
  <c r="L146" i="3"/>
  <c r="K146" i="3"/>
  <c r="H146" i="3"/>
  <c r="M145" i="11"/>
  <c r="AV145" i="11" s="1"/>
  <c r="AV145" i="13"/>
  <c r="M146" i="13"/>
  <c r="N527" i="6" l="1"/>
  <c r="M527" i="6"/>
  <c r="T527" i="6"/>
  <c r="L527" i="11"/>
  <c r="K527" i="11"/>
  <c r="T527" i="15"/>
  <c r="N527" i="15"/>
  <c r="M527" i="15"/>
  <c r="B157" i="13"/>
  <c r="V143" i="13"/>
  <c r="H144" i="13"/>
  <c r="L144" i="13"/>
  <c r="K144" i="13"/>
  <c r="AU144" i="13" s="1"/>
  <c r="AE144" i="13"/>
  <c r="AU143" i="13"/>
  <c r="I144" i="16"/>
  <c r="J144" i="16"/>
  <c r="U143" i="16"/>
  <c r="P526" i="16" s="1"/>
  <c r="R526" i="16" s="1"/>
  <c r="G144" i="16"/>
  <c r="G527" i="16" s="1"/>
  <c r="G145" i="13"/>
  <c r="I145" i="13"/>
  <c r="U144" i="13"/>
  <c r="J145" i="13"/>
  <c r="H145" i="6"/>
  <c r="V144" i="6"/>
  <c r="K145" i="6"/>
  <c r="AE145" i="6"/>
  <c r="L145" i="6"/>
  <c r="AW146" i="14"/>
  <c r="AE146" i="16"/>
  <c r="V145" i="16"/>
  <c r="K146" i="16"/>
  <c r="L146" i="16"/>
  <c r="H146" i="16"/>
  <c r="AU145" i="16"/>
  <c r="G144" i="6"/>
  <c r="G527" i="6" s="1"/>
  <c r="J144" i="6"/>
  <c r="I144" i="6"/>
  <c r="U143" i="6"/>
  <c r="P526" i="6" s="1"/>
  <c r="R526" i="6" s="1"/>
  <c r="AU143" i="11"/>
  <c r="K145" i="15"/>
  <c r="H145" i="15"/>
  <c r="AE145" i="15"/>
  <c r="V144" i="15"/>
  <c r="L145" i="15"/>
  <c r="AU144" i="15"/>
  <c r="V146" i="14"/>
  <c r="L147" i="14"/>
  <c r="H147" i="14"/>
  <c r="AG147" i="14"/>
  <c r="K147" i="14"/>
  <c r="G147" i="14"/>
  <c r="I147" i="14"/>
  <c r="U146" i="14"/>
  <c r="J147" i="14"/>
  <c r="AU146" i="3"/>
  <c r="B143" i="3"/>
  <c r="G146" i="15"/>
  <c r="U145" i="15"/>
  <c r="I146" i="15"/>
  <c r="J146" i="15"/>
  <c r="I146" i="11"/>
  <c r="G146" i="11"/>
  <c r="U146" i="11" s="1"/>
  <c r="J146" i="11"/>
  <c r="B157" i="11"/>
  <c r="B528" i="11" s="1"/>
  <c r="H144" i="11"/>
  <c r="K144" i="11"/>
  <c r="AE144" i="11"/>
  <c r="L144" i="11"/>
  <c r="M145" i="6"/>
  <c r="AV145" i="6" s="1"/>
  <c r="M145" i="15"/>
  <c r="AV145" i="15" s="1"/>
  <c r="M145" i="16"/>
  <c r="AV145" i="16" s="1"/>
  <c r="M145" i="3"/>
  <c r="AV145" i="3" s="1"/>
  <c r="U147" i="3"/>
  <c r="J148" i="3"/>
  <c r="G148" i="3"/>
  <c r="I148" i="3"/>
  <c r="V146" i="3"/>
  <c r="AE147" i="3"/>
  <c r="H147" i="3"/>
  <c r="L147" i="3"/>
  <c r="K147" i="3"/>
  <c r="M146" i="11"/>
  <c r="AV146" i="11" s="1"/>
  <c r="AV146" i="13"/>
  <c r="M147" i="13"/>
  <c r="V144" i="11" l="1"/>
  <c r="H527" i="11"/>
  <c r="L527" i="16"/>
  <c r="K527" i="16"/>
  <c r="K527" i="6"/>
  <c r="L527" i="6"/>
  <c r="B158" i="13"/>
  <c r="AU147" i="3"/>
  <c r="L145" i="13"/>
  <c r="H145" i="13"/>
  <c r="AE145" i="13"/>
  <c r="V144" i="13"/>
  <c r="K145" i="13"/>
  <c r="AU145" i="13" s="1"/>
  <c r="U145" i="13"/>
  <c r="G146" i="13"/>
  <c r="I146" i="13"/>
  <c r="J146" i="13"/>
  <c r="J145" i="16"/>
  <c r="I145" i="16"/>
  <c r="G145" i="16"/>
  <c r="U144" i="16"/>
  <c r="AU145" i="6"/>
  <c r="L146" i="6"/>
  <c r="AE146" i="6"/>
  <c r="H146" i="6"/>
  <c r="K146" i="6"/>
  <c r="V145" i="6"/>
  <c r="V146" i="16"/>
  <c r="H147" i="16"/>
  <c r="K147" i="16"/>
  <c r="AE147" i="16"/>
  <c r="L147" i="16"/>
  <c r="AW147" i="14"/>
  <c r="AU146" i="16"/>
  <c r="AU145" i="15"/>
  <c r="I145" i="6"/>
  <c r="G145" i="6"/>
  <c r="U144" i="6"/>
  <c r="AU144" i="6" s="1"/>
  <c r="J145" i="6"/>
  <c r="B144" i="3"/>
  <c r="B526" i="3"/>
  <c r="V147" i="14"/>
  <c r="K148" i="14"/>
  <c r="H148" i="14"/>
  <c r="AG148" i="14"/>
  <c r="L148" i="14"/>
  <c r="H146" i="15"/>
  <c r="K146" i="15"/>
  <c r="L146" i="15"/>
  <c r="AE146" i="15"/>
  <c r="V145" i="15"/>
  <c r="I147" i="15"/>
  <c r="U146" i="15"/>
  <c r="J147" i="15"/>
  <c r="G147" i="15"/>
  <c r="AU144" i="11"/>
  <c r="G148" i="14"/>
  <c r="I148" i="14"/>
  <c r="U147" i="14"/>
  <c r="J148" i="14"/>
  <c r="AE145" i="11"/>
  <c r="K145" i="11"/>
  <c r="H145" i="11"/>
  <c r="V145" i="11" s="1"/>
  <c r="L145" i="11"/>
  <c r="B158" i="11"/>
  <c r="I147" i="11"/>
  <c r="G147" i="11"/>
  <c r="U147" i="11" s="1"/>
  <c r="J147" i="11"/>
  <c r="M146" i="6"/>
  <c r="AV146" i="6" s="1"/>
  <c r="M146" i="15"/>
  <c r="AV146" i="15" s="1"/>
  <c r="M146" i="16"/>
  <c r="AV146" i="16" s="1"/>
  <c r="M146" i="3"/>
  <c r="AV146" i="3" s="1"/>
  <c r="V147" i="3"/>
  <c r="H148" i="3"/>
  <c r="L148" i="3"/>
  <c r="K148" i="3"/>
  <c r="AE148" i="3"/>
  <c r="J149" i="3"/>
  <c r="U148" i="3"/>
  <c r="G149" i="3"/>
  <c r="I149" i="3"/>
  <c r="M147" i="11"/>
  <c r="AV147" i="11" s="1"/>
  <c r="AV147" i="13"/>
  <c r="M148" i="13"/>
  <c r="N527" i="11" l="1"/>
  <c r="M527" i="11"/>
  <c r="T527" i="11"/>
  <c r="G526" i="3"/>
  <c r="H526" i="3"/>
  <c r="T526" i="3" s="1"/>
  <c r="B159" i="13"/>
  <c r="L146" i="13"/>
  <c r="AE146" i="13"/>
  <c r="H146" i="13"/>
  <c r="K146" i="13"/>
  <c r="V145" i="13"/>
  <c r="J146" i="16"/>
  <c r="G146" i="16"/>
  <c r="U145" i="16"/>
  <c r="I146" i="16"/>
  <c r="AU146" i="15"/>
  <c r="I147" i="13"/>
  <c r="U146" i="13"/>
  <c r="J147" i="13"/>
  <c r="G147" i="13"/>
  <c r="K147" i="6"/>
  <c r="AE147" i="6"/>
  <c r="L147" i="6"/>
  <c r="V146" i="6"/>
  <c r="H147" i="6"/>
  <c r="J146" i="6"/>
  <c r="U145" i="6"/>
  <c r="I146" i="6"/>
  <c r="G146" i="6"/>
  <c r="AU147" i="16"/>
  <c r="AU145" i="11"/>
  <c r="V147" i="16"/>
  <c r="AE148" i="16"/>
  <c r="K148" i="16"/>
  <c r="L148" i="16"/>
  <c r="H148" i="16"/>
  <c r="B145" i="3"/>
  <c r="AU148" i="3"/>
  <c r="H147" i="15"/>
  <c r="L147" i="15"/>
  <c r="AE147" i="15"/>
  <c r="K147" i="15"/>
  <c r="V146" i="15"/>
  <c r="I148" i="15"/>
  <c r="U147" i="15"/>
  <c r="G148" i="15"/>
  <c r="J148" i="15"/>
  <c r="AG149" i="14"/>
  <c r="H149" i="14"/>
  <c r="V148" i="14"/>
  <c r="K149" i="14"/>
  <c r="L149" i="14"/>
  <c r="J149" i="14"/>
  <c r="U148" i="14"/>
  <c r="I149" i="14"/>
  <c r="G149" i="14"/>
  <c r="AW148" i="14"/>
  <c r="B159" i="11"/>
  <c r="K146" i="11"/>
  <c r="H146" i="11"/>
  <c r="V146" i="11" s="1"/>
  <c r="L146" i="11"/>
  <c r="AE146" i="11"/>
  <c r="G148" i="11"/>
  <c r="U148" i="11" s="1"/>
  <c r="J148" i="11"/>
  <c r="I148" i="11"/>
  <c r="M147" i="6"/>
  <c r="AV147" i="6" s="1"/>
  <c r="M147" i="15"/>
  <c r="AV147" i="15" s="1"/>
  <c r="M147" i="16"/>
  <c r="AV147" i="16" s="1"/>
  <c r="M147" i="3"/>
  <c r="AV147" i="3" s="1"/>
  <c r="K149" i="3"/>
  <c r="V148" i="3"/>
  <c r="AE149" i="3"/>
  <c r="H149" i="3"/>
  <c r="L149" i="3"/>
  <c r="I150" i="3"/>
  <c r="G150" i="3"/>
  <c r="J150" i="3"/>
  <c r="U149" i="3"/>
  <c r="M148" i="11"/>
  <c r="AV148" i="11" s="1"/>
  <c r="AV148" i="13"/>
  <c r="M149" i="13"/>
  <c r="M526" i="3" l="1"/>
  <c r="N526" i="3"/>
  <c r="L526" i="3"/>
  <c r="K526" i="3"/>
  <c r="B160" i="13"/>
  <c r="AU146" i="13"/>
  <c r="AE147" i="13"/>
  <c r="L147" i="13"/>
  <c r="V146" i="13"/>
  <c r="H147" i="13"/>
  <c r="K147" i="13"/>
  <c r="AU147" i="13" s="1"/>
  <c r="AW149" i="14"/>
  <c r="G147" i="16"/>
  <c r="U146" i="16"/>
  <c r="J147" i="16"/>
  <c r="I147" i="16"/>
  <c r="U147" i="13"/>
  <c r="I148" i="13"/>
  <c r="J148" i="13"/>
  <c r="G148" i="13"/>
  <c r="K148" i="6"/>
  <c r="V147" i="6"/>
  <c r="H148" i="6"/>
  <c r="AE148" i="6"/>
  <c r="L148" i="6"/>
  <c r="G147" i="6"/>
  <c r="J147" i="6"/>
  <c r="I147" i="6"/>
  <c r="U146" i="6"/>
  <c r="AU146" i="6" s="1"/>
  <c r="K149" i="16"/>
  <c r="V148" i="16"/>
  <c r="AE149" i="16"/>
  <c r="L149" i="16"/>
  <c r="H149" i="16"/>
  <c r="AU149" i="3"/>
  <c r="AU148" i="16"/>
  <c r="H148" i="15"/>
  <c r="V147" i="15"/>
  <c r="L148" i="15"/>
  <c r="AE148" i="15"/>
  <c r="K148" i="15"/>
  <c r="J150" i="14"/>
  <c r="I150" i="14"/>
  <c r="G150" i="14"/>
  <c r="U149" i="14"/>
  <c r="U148" i="15"/>
  <c r="G149" i="15"/>
  <c r="I149" i="15"/>
  <c r="J149" i="15"/>
  <c r="B146" i="3"/>
  <c r="AU147" i="15"/>
  <c r="AU146" i="11"/>
  <c r="AG150" i="14"/>
  <c r="H150" i="14"/>
  <c r="K150" i="14"/>
  <c r="V149" i="14"/>
  <c r="L150" i="14"/>
  <c r="J149" i="11"/>
  <c r="G149" i="11"/>
  <c r="U149" i="11" s="1"/>
  <c r="I149" i="11"/>
  <c r="L147" i="11"/>
  <c r="AE147" i="11"/>
  <c r="K147" i="11"/>
  <c r="H147" i="11"/>
  <c r="V147" i="11" s="1"/>
  <c r="B160" i="11"/>
  <c r="M148" i="6"/>
  <c r="AV148" i="6" s="1"/>
  <c r="M148" i="15"/>
  <c r="AV148" i="15" s="1"/>
  <c r="M148" i="16"/>
  <c r="AV148" i="16" s="1"/>
  <c r="M148" i="3"/>
  <c r="AV148" i="3" s="1"/>
  <c r="I151" i="3"/>
  <c r="U150" i="3"/>
  <c r="P527" i="3" s="1"/>
  <c r="J151" i="3"/>
  <c r="G151" i="3"/>
  <c r="K150" i="3"/>
  <c r="AE150" i="3"/>
  <c r="H150" i="3"/>
  <c r="V149" i="3"/>
  <c r="L150" i="3"/>
  <c r="M149" i="11"/>
  <c r="AV149" i="11" s="1"/>
  <c r="AV149" i="13"/>
  <c r="M150" i="13"/>
  <c r="B161" i="13" l="1"/>
  <c r="K148" i="13"/>
  <c r="V147" i="13"/>
  <c r="L148" i="13"/>
  <c r="H148" i="13"/>
  <c r="AE148" i="13"/>
  <c r="I148" i="16"/>
  <c r="U147" i="16"/>
  <c r="G148" i="16"/>
  <c r="J148" i="16"/>
  <c r="J149" i="13"/>
  <c r="U148" i="13"/>
  <c r="G149" i="13"/>
  <c r="I149" i="13"/>
  <c r="K149" i="6"/>
  <c r="V148" i="6"/>
  <c r="AE149" i="6"/>
  <c r="H149" i="6"/>
  <c r="L149" i="6"/>
  <c r="AU150" i="3"/>
  <c r="AU149" i="16"/>
  <c r="AW150" i="14"/>
  <c r="J148" i="6"/>
  <c r="G148" i="6"/>
  <c r="I148" i="6"/>
  <c r="U147" i="6"/>
  <c r="AU147" i="6" s="1"/>
  <c r="L150" i="16"/>
  <c r="K150" i="16"/>
  <c r="V149" i="16"/>
  <c r="H150" i="16"/>
  <c r="I527" i="16" s="1"/>
  <c r="U527" i="16" s="1"/>
  <c r="AE150" i="16"/>
  <c r="AU147" i="11"/>
  <c r="L149" i="15"/>
  <c r="V148" i="15"/>
  <c r="H149" i="15"/>
  <c r="K149" i="15"/>
  <c r="AE149" i="15"/>
  <c r="U150" i="14"/>
  <c r="I151" i="14"/>
  <c r="J151" i="14"/>
  <c r="G151" i="14"/>
  <c r="B147" i="3"/>
  <c r="AG151" i="14"/>
  <c r="L151" i="14"/>
  <c r="K151" i="14"/>
  <c r="H151" i="14"/>
  <c r="V150" i="14"/>
  <c r="AU148" i="15"/>
  <c r="J150" i="15"/>
  <c r="G150" i="15"/>
  <c r="J527" i="15" s="1"/>
  <c r="U149" i="15"/>
  <c r="I150" i="15"/>
  <c r="B161" i="11"/>
  <c r="I150" i="11"/>
  <c r="J150" i="11"/>
  <c r="G150" i="11"/>
  <c r="U150" i="11" s="1"/>
  <c r="P527" i="11" s="1"/>
  <c r="K148" i="11"/>
  <c r="L148" i="11"/>
  <c r="AE148" i="11"/>
  <c r="H148" i="11"/>
  <c r="V148" i="11" s="1"/>
  <c r="M149" i="6"/>
  <c r="AV149" i="6" s="1"/>
  <c r="M149" i="15"/>
  <c r="AV149" i="15" s="1"/>
  <c r="M149" i="16"/>
  <c r="AV149" i="16" s="1"/>
  <c r="M149" i="3"/>
  <c r="AV149" i="3" s="1"/>
  <c r="AE151" i="3"/>
  <c r="H151" i="3"/>
  <c r="L151" i="3"/>
  <c r="V150" i="3"/>
  <c r="Q527" i="3" s="1"/>
  <c r="R527" i="3" s="1"/>
  <c r="K151" i="3"/>
  <c r="I152" i="3"/>
  <c r="J152" i="3"/>
  <c r="G152" i="3"/>
  <c r="U151" i="3"/>
  <c r="M150" i="11"/>
  <c r="AV150" i="11" s="1"/>
  <c r="M151" i="13"/>
  <c r="AV150" i="13"/>
  <c r="B162" i="13" l="1"/>
  <c r="L149" i="13"/>
  <c r="K149" i="13"/>
  <c r="V148" i="13"/>
  <c r="AE149" i="13"/>
  <c r="H149" i="13"/>
  <c r="AU148" i="13"/>
  <c r="J149" i="16"/>
  <c r="I149" i="16"/>
  <c r="U148" i="16"/>
  <c r="G149" i="16"/>
  <c r="G150" i="13"/>
  <c r="I150" i="13"/>
  <c r="J150" i="13"/>
  <c r="U149" i="13"/>
  <c r="AU151" i="3"/>
  <c r="V149" i="6"/>
  <c r="K150" i="6"/>
  <c r="H150" i="6"/>
  <c r="I527" i="6" s="1"/>
  <c r="U527" i="6" s="1"/>
  <c r="AE150" i="6"/>
  <c r="L150" i="6"/>
  <c r="AU149" i="6"/>
  <c r="AU150" i="16"/>
  <c r="AU149" i="15"/>
  <c r="I149" i="6"/>
  <c r="G149" i="6"/>
  <c r="J149" i="6"/>
  <c r="U148" i="6"/>
  <c r="AU148" i="6" s="1"/>
  <c r="V150" i="16"/>
  <c r="Q527" i="16" s="1"/>
  <c r="H151" i="16"/>
  <c r="H528" i="16" s="1"/>
  <c r="K151" i="16"/>
  <c r="AE151" i="16"/>
  <c r="L151" i="16"/>
  <c r="AU148" i="11"/>
  <c r="G151" i="15"/>
  <c r="G528" i="15" s="1"/>
  <c r="J151" i="15"/>
  <c r="I151" i="15"/>
  <c r="U150" i="15"/>
  <c r="P527" i="15" s="1"/>
  <c r="AG152" i="14"/>
  <c r="K152" i="14"/>
  <c r="L152" i="14"/>
  <c r="V151" i="14"/>
  <c r="H152" i="14"/>
  <c r="B148" i="3"/>
  <c r="L150" i="15"/>
  <c r="H150" i="15"/>
  <c r="I527" i="15" s="1"/>
  <c r="U527" i="15" s="1"/>
  <c r="AE150" i="15"/>
  <c r="V149" i="15"/>
  <c r="K150" i="15"/>
  <c r="AW151" i="14"/>
  <c r="U151" i="14"/>
  <c r="I152" i="14"/>
  <c r="G152" i="14"/>
  <c r="J152" i="14"/>
  <c r="J151" i="11"/>
  <c r="I151" i="11"/>
  <c r="G151" i="11"/>
  <c r="L149" i="11"/>
  <c r="K149" i="11"/>
  <c r="AE149" i="11"/>
  <c r="H149" i="11"/>
  <c r="V149" i="11" s="1"/>
  <c r="B162" i="11"/>
  <c r="M150" i="6"/>
  <c r="AV150" i="6" s="1"/>
  <c r="M150" i="15"/>
  <c r="AV150" i="15" s="1"/>
  <c r="M150" i="16"/>
  <c r="AV150" i="16" s="1"/>
  <c r="M150" i="3"/>
  <c r="AV150" i="3" s="1"/>
  <c r="J153" i="3"/>
  <c r="U152" i="3"/>
  <c r="G153" i="3"/>
  <c r="I153" i="3"/>
  <c r="H152" i="3"/>
  <c r="V151" i="3"/>
  <c r="K152" i="3"/>
  <c r="L152" i="3"/>
  <c r="AE152" i="3"/>
  <c r="M151" i="11"/>
  <c r="AV151" i="11" s="1"/>
  <c r="AV151" i="13"/>
  <c r="M152" i="13"/>
  <c r="U151" i="11" l="1"/>
  <c r="G528" i="11"/>
  <c r="M528" i="16"/>
  <c r="N528" i="16"/>
  <c r="T528" i="16"/>
  <c r="K528" i="15"/>
  <c r="L528" i="15"/>
  <c r="B163" i="13"/>
  <c r="AU149" i="13"/>
  <c r="L150" i="13"/>
  <c r="AE150" i="13"/>
  <c r="K150" i="13"/>
  <c r="AU150" i="13" s="1"/>
  <c r="V149" i="13"/>
  <c r="H150" i="13"/>
  <c r="U150" i="13"/>
  <c r="G151" i="13"/>
  <c r="I151" i="13"/>
  <c r="J151" i="13"/>
  <c r="U149" i="16"/>
  <c r="G150" i="16"/>
  <c r="J527" i="16" s="1"/>
  <c r="J150" i="16"/>
  <c r="I150" i="16"/>
  <c r="K151" i="6"/>
  <c r="V150" i="6"/>
  <c r="Q527" i="6" s="1"/>
  <c r="H151" i="6"/>
  <c r="H528" i="6" s="1"/>
  <c r="AE151" i="6"/>
  <c r="L151" i="6"/>
  <c r="AU151" i="16"/>
  <c r="AU149" i="11"/>
  <c r="AE152" i="16"/>
  <c r="K152" i="16"/>
  <c r="L152" i="16"/>
  <c r="V151" i="16"/>
  <c r="H152" i="16"/>
  <c r="G150" i="6"/>
  <c r="J527" i="6" s="1"/>
  <c r="U149" i="6"/>
  <c r="J150" i="6"/>
  <c r="I150" i="6"/>
  <c r="AU152" i="3"/>
  <c r="AW152" i="14"/>
  <c r="K151" i="15"/>
  <c r="AE151" i="15"/>
  <c r="H151" i="15"/>
  <c r="H528" i="15" s="1"/>
  <c r="V150" i="15"/>
  <c r="Q527" i="15" s="1"/>
  <c r="R527" i="15" s="1"/>
  <c r="L151" i="15"/>
  <c r="B149" i="3"/>
  <c r="H153" i="14"/>
  <c r="AG153" i="14"/>
  <c r="K153" i="14"/>
  <c r="V152" i="14"/>
  <c r="L153" i="14"/>
  <c r="J152" i="15"/>
  <c r="G152" i="15"/>
  <c r="I152" i="15"/>
  <c r="U151" i="15"/>
  <c r="AU150" i="15"/>
  <c r="G153" i="14"/>
  <c r="U152" i="14"/>
  <c r="J153" i="14"/>
  <c r="I153" i="14"/>
  <c r="G152" i="11"/>
  <c r="U152" i="11" s="1"/>
  <c r="I152" i="11"/>
  <c r="J152" i="11"/>
  <c r="B163" i="11"/>
  <c r="K150" i="11"/>
  <c r="AE150" i="11"/>
  <c r="H150" i="11"/>
  <c r="V150" i="11" s="1"/>
  <c r="Q527" i="11" s="1"/>
  <c r="R527" i="11" s="1"/>
  <c r="L150" i="11"/>
  <c r="M151" i="6"/>
  <c r="AV151" i="6" s="1"/>
  <c r="M151" i="15"/>
  <c r="AV151" i="15" s="1"/>
  <c r="M151" i="16"/>
  <c r="AV151" i="16" s="1"/>
  <c r="M151" i="3"/>
  <c r="AV151" i="3" s="1"/>
  <c r="V152" i="3"/>
  <c r="AE153" i="3"/>
  <c r="L153" i="3"/>
  <c r="H153" i="3"/>
  <c r="K153" i="3"/>
  <c r="G154" i="3"/>
  <c r="I154" i="3"/>
  <c r="U153" i="3"/>
  <c r="J154" i="3"/>
  <c r="M152" i="11"/>
  <c r="AV152" i="11" s="1"/>
  <c r="AV152" i="13"/>
  <c r="M153" i="13"/>
  <c r="M528" i="6" l="1"/>
  <c r="T528" i="6"/>
  <c r="N528" i="6"/>
  <c r="L528" i="11"/>
  <c r="K528" i="11"/>
  <c r="M528" i="15"/>
  <c r="T528" i="15"/>
  <c r="N528" i="15"/>
  <c r="B164" i="13"/>
  <c r="AU153" i="3"/>
  <c r="AE151" i="13"/>
  <c r="L151" i="13"/>
  <c r="H151" i="13"/>
  <c r="K151" i="13"/>
  <c r="AU151" i="13" s="1"/>
  <c r="V150" i="13"/>
  <c r="G151" i="16"/>
  <c r="G528" i="16" s="1"/>
  <c r="I151" i="16"/>
  <c r="U150" i="16"/>
  <c r="P527" i="16" s="1"/>
  <c r="R527" i="16" s="1"/>
  <c r="J151" i="16"/>
  <c r="I152" i="13"/>
  <c r="G152" i="13"/>
  <c r="J152" i="13"/>
  <c r="U151" i="13"/>
  <c r="H152" i="6"/>
  <c r="K152" i="6"/>
  <c r="V151" i="6"/>
  <c r="L152" i="6"/>
  <c r="AE152" i="6"/>
  <c r="AU151" i="6"/>
  <c r="AU152" i="16"/>
  <c r="J151" i="6"/>
  <c r="I151" i="6"/>
  <c r="U150" i="6"/>
  <c r="G151" i="6"/>
  <c r="G528" i="6" s="1"/>
  <c r="AE153" i="16"/>
  <c r="H153" i="16"/>
  <c r="L153" i="16"/>
  <c r="K153" i="16"/>
  <c r="V152" i="16"/>
  <c r="J154" i="14"/>
  <c r="G154" i="14"/>
  <c r="I154" i="14"/>
  <c r="U153" i="14"/>
  <c r="L154" i="14"/>
  <c r="AG154" i="14"/>
  <c r="V153" i="14"/>
  <c r="H154" i="14"/>
  <c r="K154" i="14"/>
  <c r="K152" i="15"/>
  <c r="H152" i="15"/>
  <c r="L152" i="15"/>
  <c r="V151" i="15"/>
  <c r="AE152" i="15"/>
  <c r="AU151" i="15"/>
  <c r="AW153" i="14"/>
  <c r="B150" i="3"/>
  <c r="AU150" i="11"/>
  <c r="G153" i="15"/>
  <c r="I153" i="15"/>
  <c r="U152" i="15"/>
  <c r="J153" i="15"/>
  <c r="B164" i="11"/>
  <c r="B529" i="11" s="1"/>
  <c r="AE151" i="11"/>
  <c r="K151" i="11"/>
  <c r="H151" i="11"/>
  <c r="L151" i="11"/>
  <c r="I153" i="11"/>
  <c r="J153" i="11"/>
  <c r="G153" i="11"/>
  <c r="U153" i="11" s="1"/>
  <c r="M152" i="6"/>
  <c r="AV152" i="6" s="1"/>
  <c r="M152" i="15"/>
  <c r="AV152" i="15" s="1"/>
  <c r="M152" i="16"/>
  <c r="AV152" i="16" s="1"/>
  <c r="M152" i="3"/>
  <c r="AV152" i="3" s="1"/>
  <c r="J155" i="3"/>
  <c r="G155" i="3"/>
  <c r="U154" i="3"/>
  <c r="I155" i="3"/>
  <c r="L154" i="3"/>
  <c r="V153" i="3"/>
  <c r="AE154" i="3"/>
  <c r="K154" i="3"/>
  <c r="H154" i="3"/>
  <c r="M153" i="11"/>
  <c r="AV153" i="11" s="1"/>
  <c r="AV153" i="13"/>
  <c r="M154" i="13"/>
  <c r="P527" i="6" l="1"/>
  <c r="R527" i="6" s="1"/>
  <c r="AU150" i="6"/>
  <c r="V151" i="11"/>
  <c r="H528" i="11"/>
  <c r="L528" i="16"/>
  <c r="K528" i="16"/>
  <c r="L528" i="6"/>
  <c r="K528" i="6"/>
  <c r="B165" i="13"/>
  <c r="L152" i="13"/>
  <c r="AE152" i="13"/>
  <c r="K152" i="13"/>
  <c r="AU152" i="13" s="1"/>
  <c r="H152" i="13"/>
  <c r="V151" i="13"/>
  <c r="J153" i="13"/>
  <c r="G153" i="13"/>
  <c r="I153" i="13"/>
  <c r="U152" i="13"/>
  <c r="G152" i="16"/>
  <c r="I152" i="16"/>
  <c r="U151" i="16"/>
  <c r="J152" i="16"/>
  <c r="AU152" i="6"/>
  <c r="AE153" i="6"/>
  <c r="H153" i="6"/>
  <c r="V152" i="6"/>
  <c r="K153" i="6"/>
  <c r="L153" i="6"/>
  <c r="AU154" i="3"/>
  <c r="AU152" i="15"/>
  <c r="K154" i="16"/>
  <c r="V153" i="16"/>
  <c r="H154" i="16"/>
  <c r="AE154" i="16"/>
  <c r="L154" i="16"/>
  <c r="J152" i="6"/>
  <c r="I152" i="6"/>
  <c r="G152" i="6"/>
  <c r="U151" i="6"/>
  <c r="AU153" i="16"/>
  <c r="I154" i="15"/>
  <c r="U153" i="15"/>
  <c r="J154" i="15"/>
  <c r="G154" i="15"/>
  <c r="K153" i="15"/>
  <c r="L153" i="15"/>
  <c r="V152" i="15"/>
  <c r="AE153" i="15"/>
  <c r="H153" i="15"/>
  <c r="B151" i="3"/>
  <c r="B527" i="3"/>
  <c r="AU151" i="11"/>
  <c r="G155" i="14"/>
  <c r="J155" i="14"/>
  <c r="I155" i="14"/>
  <c r="U154" i="14"/>
  <c r="AW154" i="14"/>
  <c r="K155" i="14"/>
  <c r="AG155" i="14"/>
  <c r="L155" i="14"/>
  <c r="H155" i="14"/>
  <c r="V154" i="14"/>
  <c r="AE152" i="11"/>
  <c r="H152" i="11"/>
  <c r="V152" i="11" s="1"/>
  <c r="L152" i="11"/>
  <c r="K152" i="11"/>
  <c r="J154" i="11"/>
  <c r="G154" i="11"/>
  <c r="U154" i="11" s="1"/>
  <c r="I154" i="11"/>
  <c r="B165" i="11"/>
  <c r="M153" i="6"/>
  <c r="AV153" i="6" s="1"/>
  <c r="M153" i="15"/>
  <c r="AV153" i="15" s="1"/>
  <c r="M153" i="16"/>
  <c r="AV153" i="16" s="1"/>
  <c r="M153" i="3"/>
  <c r="AV153" i="3" s="1"/>
  <c r="K155" i="3"/>
  <c r="L155" i="3"/>
  <c r="AE155" i="3"/>
  <c r="V154" i="3"/>
  <c r="H155" i="3"/>
  <c r="G156" i="3"/>
  <c r="J156" i="3"/>
  <c r="U155" i="3"/>
  <c r="I156" i="3"/>
  <c r="M154" i="11"/>
  <c r="AV154" i="11" s="1"/>
  <c r="M155" i="13"/>
  <c r="AV154" i="13"/>
  <c r="N528" i="11" l="1"/>
  <c r="M528" i="11"/>
  <c r="T528" i="11"/>
  <c r="G527" i="3"/>
  <c r="H527" i="3"/>
  <c r="T527" i="3" s="1"/>
  <c r="B166" i="13"/>
  <c r="K153" i="13"/>
  <c r="H153" i="13"/>
  <c r="AE153" i="13"/>
  <c r="V152" i="13"/>
  <c r="L153" i="13"/>
  <c r="AU153" i="6"/>
  <c r="I153" i="16"/>
  <c r="J153" i="16"/>
  <c r="G153" i="16"/>
  <c r="U152" i="16"/>
  <c r="G154" i="13"/>
  <c r="J154" i="13"/>
  <c r="U153" i="13"/>
  <c r="I154" i="13"/>
  <c r="L154" i="6"/>
  <c r="AE154" i="6"/>
  <c r="K154" i="6"/>
  <c r="H154" i="6"/>
  <c r="V153" i="6"/>
  <c r="AW155" i="14"/>
  <c r="AU153" i="15"/>
  <c r="AU155" i="3"/>
  <c r="J153" i="6"/>
  <c r="U152" i="6"/>
  <c r="G153" i="6"/>
  <c r="I153" i="6"/>
  <c r="AU152" i="11"/>
  <c r="K155" i="16"/>
  <c r="H155" i="16"/>
  <c r="L155" i="16"/>
  <c r="AE155" i="16"/>
  <c r="V154" i="16"/>
  <c r="AU154" i="16"/>
  <c r="G156" i="14"/>
  <c r="J156" i="14"/>
  <c r="I156" i="14"/>
  <c r="U155" i="14"/>
  <c r="B152" i="3"/>
  <c r="J155" i="15"/>
  <c r="I155" i="15"/>
  <c r="U154" i="15"/>
  <c r="G155" i="15"/>
  <c r="L156" i="14"/>
  <c r="K156" i="14"/>
  <c r="V155" i="14"/>
  <c r="H156" i="14"/>
  <c r="AG156" i="14"/>
  <c r="L154" i="15"/>
  <c r="AE154" i="15"/>
  <c r="K154" i="15"/>
  <c r="H154" i="15"/>
  <c r="V153" i="15"/>
  <c r="I155" i="11"/>
  <c r="G155" i="11"/>
  <c r="U155" i="11" s="1"/>
  <c r="J155" i="11"/>
  <c r="B166" i="11"/>
  <c r="K153" i="11"/>
  <c r="H153" i="11"/>
  <c r="V153" i="11" s="1"/>
  <c r="AE153" i="11"/>
  <c r="L153" i="11"/>
  <c r="M154" i="6"/>
  <c r="AV154" i="6" s="1"/>
  <c r="M154" i="15"/>
  <c r="AV154" i="15" s="1"/>
  <c r="M154" i="16"/>
  <c r="AV154" i="16" s="1"/>
  <c r="M154" i="3"/>
  <c r="AV154" i="3" s="1"/>
  <c r="G157" i="3"/>
  <c r="J157" i="3"/>
  <c r="U156" i="3"/>
  <c r="I157" i="3"/>
  <c r="V155" i="3"/>
  <c r="AE156" i="3"/>
  <c r="H156" i="3"/>
  <c r="L156" i="3"/>
  <c r="K156" i="3"/>
  <c r="M155" i="11"/>
  <c r="AV155" i="11" s="1"/>
  <c r="AV155" i="13"/>
  <c r="M156" i="13"/>
  <c r="M527" i="3" l="1"/>
  <c r="N527" i="3"/>
  <c r="K527" i="3"/>
  <c r="L527" i="3"/>
  <c r="B167" i="13"/>
  <c r="L154" i="13"/>
  <c r="H154" i="13"/>
  <c r="K154" i="13"/>
  <c r="AE154" i="13"/>
  <c r="V153" i="13"/>
  <c r="AU154" i="6"/>
  <c r="AU153" i="13"/>
  <c r="U154" i="13"/>
  <c r="J155" i="13"/>
  <c r="I155" i="13"/>
  <c r="G155" i="13"/>
  <c r="I154" i="16"/>
  <c r="J154" i="16"/>
  <c r="U153" i="16"/>
  <c r="G154" i="16"/>
  <c r="AU154" i="15"/>
  <c r="AU156" i="3"/>
  <c r="AU155" i="16"/>
  <c r="V154" i="6"/>
  <c r="K155" i="6"/>
  <c r="AE155" i="6"/>
  <c r="H155" i="6"/>
  <c r="L155" i="6"/>
  <c r="AW156" i="14"/>
  <c r="H156" i="16"/>
  <c r="L156" i="16"/>
  <c r="AE156" i="16"/>
  <c r="V155" i="16"/>
  <c r="K156" i="16"/>
  <c r="U153" i="6"/>
  <c r="J154" i="6"/>
  <c r="I154" i="6"/>
  <c r="G154" i="6"/>
  <c r="AU153" i="11"/>
  <c r="V154" i="15"/>
  <c r="L155" i="15"/>
  <c r="K155" i="15"/>
  <c r="H155" i="15"/>
  <c r="AE155" i="15"/>
  <c r="G156" i="15"/>
  <c r="I156" i="15"/>
  <c r="J156" i="15"/>
  <c r="U155" i="15"/>
  <c r="J157" i="14"/>
  <c r="G157" i="14"/>
  <c r="U156" i="14"/>
  <c r="I157" i="14"/>
  <c r="H157" i="14"/>
  <c r="AG157" i="14"/>
  <c r="K157" i="14"/>
  <c r="V156" i="14"/>
  <c r="L157" i="14"/>
  <c r="B153" i="3"/>
  <c r="K154" i="11"/>
  <c r="AE154" i="11"/>
  <c r="H154" i="11"/>
  <c r="V154" i="11" s="1"/>
  <c r="L154" i="11"/>
  <c r="B167" i="11"/>
  <c r="J156" i="11"/>
  <c r="G156" i="11"/>
  <c r="U156" i="11" s="1"/>
  <c r="I156" i="11"/>
  <c r="M155" i="6"/>
  <c r="AV155" i="6" s="1"/>
  <c r="M155" i="15"/>
  <c r="AV155" i="15" s="1"/>
  <c r="M155" i="16"/>
  <c r="AV155" i="16" s="1"/>
  <c r="M155" i="3"/>
  <c r="AV155" i="3" s="1"/>
  <c r="H157" i="3"/>
  <c r="AE157" i="3"/>
  <c r="K157" i="3"/>
  <c r="L157" i="3"/>
  <c r="V156" i="3"/>
  <c r="U157" i="3"/>
  <c r="P528" i="3" s="1"/>
  <c r="G158" i="3"/>
  <c r="I158" i="3"/>
  <c r="J158" i="3"/>
  <c r="M156" i="11"/>
  <c r="AV156" i="11" s="1"/>
  <c r="AV156" i="13"/>
  <c r="M157" i="13"/>
  <c r="B168" i="13" l="1"/>
  <c r="AU154" i="13"/>
  <c r="H155" i="13"/>
  <c r="AE155" i="13"/>
  <c r="L155" i="13"/>
  <c r="K155" i="13"/>
  <c r="V154" i="13"/>
  <c r="I155" i="16"/>
  <c r="J155" i="16"/>
  <c r="G155" i="16"/>
  <c r="U154" i="16"/>
  <c r="J156" i="13"/>
  <c r="U155" i="13"/>
  <c r="G156" i="13"/>
  <c r="I156" i="13"/>
  <c r="L156" i="6"/>
  <c r="AE156" i="6"/>
  <c r="K156" i="6"/>
  <c r="H156" i="6"/>
  <c r="V155" i="6"/>
  <c r="AU155" i="6"/>
  <c r="AU156" i="16"/>
  <c r="U154" i="6"/>
  <c r="J155" i="6"/>
  <c r="G155" i="6"/>
  <c r="I155" i="6"/>
  <c r="AU154" i="11"/>
  <c r="AW157" i="14"/>
  <c r="V156" i="16"/>
  <c r="AE157" i="16"/>
  <c r="L157" i="16"/>
  <c r="H157" i="16"/>
  <c r="I528" i="16" s="1"/>
  <c r="U528" i="16" s="1"/>
  <c r="K157" i="16"/>
  <c r="U156" i="15"/>
  <c r="G157" i="15"/>
  <c r="J528" i="15" s="1"/>
  <c r="J157" i="15"/>
  <c r="I157" i="15"/>
  <c r="J158" i="14"/>
  <c r="I158" i="14"/>
  <c r="U157" i="14"/>
  <c r="G158" i="14"/>
  <c r="H156" i="15"/>
  <c r="K156" i="15"/>
  <c r="L156" i="15"/>
  <c r="V155" i="15"/>
  <c r="AE156" i="15"/>
  <c r="AU157" i="3"/>
  <c r="B154" i="3"/>
  <c r="AU155" i="15"/>
  <c r="H158" i="14"/>
  <c r="L158" i="14"/>
  <c r="K158" i="14"/>
  <c r="AG158" i="14"/>
  <c r="V157" i="14"/>
  <c r="B168" i="11"/>
  <c r="K155" i="11"/>
  <c r="L155" i="11"/>
  <c r="AE155" i="11"/>
  <c r="H155" i="11"/>
  <c r="V155" i="11" s="1"/>
  <c r="J157" i="11"/>
  <c r="G157" i="11"/>
  <c r="U157" i="11" s="1"/>
  <c r="P528" i="11" s="1"/>
  <c r="I157" i="11"/>
  <c r="M156" i="6"/>
  <c r="AV156" i="6" s="1"/>
  <c r="M156" i="15"/>
  <c r="AV156" i="15" s="1"/>
  <c r="M156" i="16"/>
  <c r="AV156" i="16" s="1"/>
  <c r="M156" i="3"/>
  <c r="AV156" i="3" s="1"/>
  <c r="U158" i="3"/>
  <c r="G159" i="3"/>
  <c r="I159" i="3"/>
  <c r="J159" i="3"/>
  <c r="AE158" i="3"/>
  <c r="K158" i="3"/>
  <c r="V157" i="3"/>
  <c r="Q528" i="3" s="1"/>
  <c r="R528" i="3" s="1"/>
  <c r="L158" i="3"/>
  <c r="H158" i="3"/>
  <c r="M157" i="11"/>
  <c r="AV157" i="11" s="1"/>
  <c r="AV157" i="13"/>
  <c r="M158" i="13"/>
  <c r="B169" i="13" l="1"/>
  <c r="AU155" i="13"/>
  <c r="AU156" i="6"/>
  <c r="L156" i="13"/>
  <c r="K156" i="13"/>
  <c r="V155" i="13"/>
  <c r="AE156" i="13"/>
  <c r="H156" i="13"/>
  <c r="I157" i="13"/>
  <c r="J157" i="13"/>
  <c r="U156" i="13"/>
  <c r="G157" i="13"/>
  <c r="J156" i="16"/>
  <c r="I156" i="16"/>
  <c r="U155" i="16"/>
  <c r="G156" i="16"/>
  <c r="K157" i="6"/>
  <c r="AE157" i="6"/>
  <c r="V156" i="6"/>
  <c r="H157" i="6"/>
  <c r="I528" i="6" s="1"/>
  <c r="U528" i="6" s="1"/>
  <c r="L157" i="6"/>
  <c r="L158" i="16"/>
  <c r="K158" i="16"/>
  <c r="H158" i="16"/>
  <c r="H529" i="16" s="1"/>
  <c r="V157" i="16"/>
  <c r="Q528" i="16" s="1"/>
  <c r="AE158" i="16"/>
  <c r="AU156" i="15"/>
  <c r="AU157" i="16"/>
  <c r="U155" i="6"/>
  <c r="G156" i="6"/>
  <c r="J156" i="6"/>
  <c r="I156" i="6"/>
  <c r="AW158" i="14"/>
  <c r="B155" i="3"/>
  <c r="AU158" i="3"/>
  <c r="AU155" i="11"/>
  <c r="AE157" i="15"/>
  <c r="K157" i="15"/>
  <c r="H157" i="15"/>
  <c r="I528" i="15" s="1"/>
  <c r="U528" i="15" s="1"/>
  <c r="L157" i="15"/>
  <c r="V156" i="15"/>
  <c r="K159" i="14"/>
  <c r="V158" i="14"/>
  <c r="H159" i="14"/>
  <c r="AG159" i="14"/>
  <c r="L159" i="14"/>
  <c r="U158" i="14"/>
  <c r="J159" i="14"/>
  <c r="I159" i="14"/>
  <c r="G159" i="14"/>
  <c r="J158" i="15"/>
  <c r="I158" i="15"/>
  <c r="G158" i="15"/>
  <c r="G529" i="15" s="1"/>
  <c r="U157" i="15"/>
  <c r="P528" i="15" s="1"/>
  <c r="J158" i="11"/>
  <c r="G158" i="11"/>
  <c r="I158" i="11"/>
  <c r="K156" i="11"/>
  <c r="H156" i="11"/>
  <c r="V156" i="11" s="1"/>
  <c r="L156" i="11"/>
  <c r="AE156" i="11"/>
  <c r="B169" i="11"/>
  <c r="M157" i="6"/>
  <c r="AV157" i="6" s="1"/>
  <c r="M157" i="15"/>
  <c r="AV157" i="15" s="1"/>
  <c r="M157" i="16"/>
  <c r="AV157" i="16" s="1"/>
  <c r="M157" i="3"/>
  <c r="AV157" i="3" s="1"/>
  <c r="H159" i="3"/>
  <c r="K159" i="3"/>
  <c r="L159" i="3"/>
  <c r="V158" i="3"/>
  <c r="AE159" i="3"/>
  <c r="U159" i="3"/>
  <c r="J160" i="3"/>
  <c r="I160" i="3"/>
  <c r="G160" i="3"/>
  <c r="M158" i="11"/>
  <c r="AV158" i="11" s="1"/>
  <c r="AV158" i="13"/>
  <c r="M159" i="13"/>
  <c r="U158" i="11" l="1"/>
  <c r="G529" i="11"/>
  <c r="T529" i="16"/>
  <c r="N529" i="16"/>
  <c r="M529" i="16"/>
  <c r="L529" i="15"/>
  <c r="K529" i="15"/>
  <c r="B170" i="13"/>
  <c r="AU156" i="13"/>
  <c r="L157" i="13"/>
  <c r="H157" i="13"/>
  <c r="K157" i="13"/>
  <c r="AU157" i="13" s="1"/>
  <c r="V156" i="13"/>
  <c r="AE157" i="13"/>
  <c r="J157" i="16"/>
  <c r="I157" i="16"/>
  <c r="G157" i="16"/>
  <c r="J528" i="16" s="1"/>
  <c r="U156" i="16"/>
  <c r="G158" i="13"/>
  <c r="I158" i="13"/>
  <c r="J158" i="13"/>
  <c r="U157" i="13"/>
  <c r="AE158" i="6"/>
  <c r="V157" i="6"/>
  <c r="Q528" i="6" s="1"/>
  <c r="H158" i="6"/>
  <c r="H529" i="6" s="1"/>
  <c r="L158" i="6"/>
  <c r="K158" i="6"/>
  <c r="AU157" i="6"/>
  <c r="AU158" i="16"/>
  <c r="J157" i="6"/>
  <c r="I157" i="6"/>
  <c r="U156" i="6"/>
  <c r="G157" i="6"/>
  <c r="J528" i="6" s="1"/>
  <c r="AU157" i="15"/>
  <c r="L159" i="16"/>
  <c r="AE159" i="16"/>
  <c r="K159" i="16"/>
  <c r="H159" i="16"/>
  <c r="V158" i="16"/>
  <c r="AU159" i="3"/>
  <c r="H158" i="15"/>
  <c r="H529" i="15" s="1"/>
  <c r="AE158" i="15"/>
  <c r="L158" i="15"/>
  <c r="V157" i="15"/>
  <c r="Q528" i="15" s="1"/>
  <c r="R528" i="15" s="1"/>
  <c r="K158" i="15"/>
  <c r="AG160" i="14"/>
  <c r="V159" i="14"/>
  <c r="H160" i="14"/>
  <c r="L160" i="14"/>
  <c r="K160" i="14"/>
  <c r="G160" i="14"/>
  <c r="I160" i="14"/>
  <c r="J160" i="14"/>
  <c r="U159" i="14"/>
  <c r="AU156" i="11"/>
  <c r="AW159" i="14"/>
  <c r="B156" i="3"/>
  <c r="U158" i="15"/>
  <c r="G159" i="15"/>
  <c r="I159" i="15"/>
  <c r="J159" i="15"/>
  <c r="L157" i="11"/>
  <c r="AE157" i="11"/>
  <c r="H157" i="11"/>
  <c r="V157" i="11" s="1"/>
  <c r="Q528" i="11" s="1"/>
  <c r="R528" i="11" s="1"/>
  <c r="K157" i="11"/>
  <c r="B170" i="11"/>
  <c r="G159" i="11"/>
  <c r="U159" i="11" s="1"/>
  <c r="J159" i="11"/>
  <c r="I159" i="11"/>
  <c r="M158" i="6"/>
  <c r="AV158" i="6" s="1"/>
  <c r="M158" i="15"/>
  <c r="AV158" i="15" s="1"/>
  <c r="M158" i="16"/>
  <c r="AV158" i="16" s="1"/>
  <c r="M158" i="3"/>
  <c r="AV158" i="3" s="1"/>
  <c r="U160" i="3"/>
  <c r="J161" i="3"/>
  <c r="I161" i="3"/>
  <c r="G161" i="3"/>
  <c r="V159" i="3"/>
  <c r="L160" i="3"/>
  <c r="K160" i="3"/>
  <c r="AE160" i="3"/>
  <c r="H160" i="3"/>
  <c r="M159" i="11"/>
  <c r="AV159" i="11" s="1"/>
  <c r="AV159" i="13"/>
  <c r="M160" i="13"/>
  <c r="M529" i="6" l="1"/>
  <c r="N529" i="6"/>
  <c r="T529" i="6"/>
  <c r="K529" i="11"/>
  <c r="L529" i="11"/>
  <c r="N529" i="15"/>
  <c r="M529" i="15"/>
  <c r="T529" i="15"/>
  <c r="B171" i="13"/>
  <c r="AU158" i="6"/>
  <c r="L158" i="13"/>
  <c r="H158" i="13"/>
  <c r="K158" i="13"/>
  <c r="AU158" i="13" s="1"/>
  <c r="AE158" i="13"/>
  <c r="V157" i="13"/>
  <c r="U158" i="13"/>
  <c r="I159" i="13"/>
  <c r="J159" i="13"/>
  <c r="G159" i="13"/>
  <c r="U157" i="16"/>
  <c r="P528" i="16" s="1"/>
  <c r="R528" i="16" s="1"/>
  <c r="I158" i="16"/>
  <c r="J158" i="16"/>
  <c r="G158" i="16"/>
  <c r="G529" i="16" s="1"/>
  <c r="AE159" i="6"/>
  <c r="K159" i="6"/>
  <c r="H159" i="6"/>
  <c r="L159" i="6"/>
  <c r="V158" i="6"/>
  <c r="AU157" i="11"/>
  <c r="AU159" i="16"/>
  <c r="AW160" i="14"/>
  <c r="G158" i="6"/>
  <c r="G529" i="6" s="1"/>
  <c r="U157" i="6"/>
  <c r="P528" i="6" s="1"/>
  <c r="R528" i="6" s="1"/>
  <c r="I158" i="6"/>
  <c r="J158" i="6"/>
  <c r="L160" i="16"/>
  <c r="AE160" i="16"/>
  <c r="V159" i="16"/>
  <c r="K160" i="16"/>
  <c r="H160" i="16"/>
  <c r="AU160" i="3"/>
  <c r="B157" i="3"/>
  <c r="AU158" i="15"/>
  <c r="AG161" i="14"/>
  <c r="L161" i="14"/>
  <c r="H161" i="14"/>
  <c r="V160" i="14"/>
  <c r="K161" i="14"/>
  <c r="H159" i="15"/>
  <c r="AE159" i="15"/>
  <c r="V158" i="15"/>
  <c r="K159" i="15"/>
  <c r="L159" i="15"/>
  <c r="G161" i="14"/>
  <c r="U160" i="14"/>
  <c r="I161" i="14"/>
  <c r="J161" i="14"/>
  <c r="G160" i="15"/>
  <c r="J160" i="15"/>
  <c r="I160" i="15"/>
  <c r="U159" i="15"/>
  <c r="H158" i="11"/>
  <c r="L158" i="11"/>
  <c r="K158" i="11"/>
  <c r="AE158" i="11"/>
  <c r="B171" i="11"/>
  <c r="B530" i="11" s="1"/>
  <c r="J160" i="11"/>
  <c r="I160" i="11"/>
  <c r="G160" i="11"/>
  <c r="U160" i="11" s="1"/>
  <c r="M159" i="6"/>
  <c r="AV159" i="6" s="1"/>
  <c r="M159" i="15"/>
  <c r="AV159" i="15" s="1"/>
  <c r="M159" i="16"/>
  <c r="AV159" i="16" s="1"/>
  <c r="M159" i="3"/>
  <c r="AV159" i="3" s="1"/>
  <c r="G162" i="3"/>
  <c r="J162" i="3"/>
  <c r="U161" i="3"/>
  <c r="I162" i="3"/>
  <c r="K161" i="3"/>
  <c r="L161" i="3"/>
  <c r="AE161" i="3"/>
  <c r="H161" i="3"/>
  <c r="V160" i="3"/>
  <c r="M160" i="11"/>
  <c r="AV160" i="11" s="1"/>
  <c r="AV160" i="13"/>
  <c r="M161" i="13"/>
  <c r="V158" i="11" l="1"/>
  <c r="H529" i="11"/>
  <c r="L529" i="16"/>
  <c r="K529" i="16"/>
  <c r="L529" i="6"/>
  <c r="K529" i="6"/>
  <c r="B172" i="13"/>
  <c r="AE159" i="13"/>
  <c r="V158" i="13"/>
  <c r="K159" i="13"/>
  <c r="H159" i="13"/>
  <c r="L159" i="13"/>
  <c r="I160" i="13"/>
  <c r="U159" i="13"/>
  <c r="G160" i="13"/>
  <c r="J160" i="13"/>
  <c r="U158" i="16"/>
  <c r="J159" i="16"/>
  <c r="G159" i="16"/>
  <c r="I159" i="16"/>
  <c r="AE160" i="6"/>
  <c r="H160" i="6"/>
  <c r="V159" i="6"/>
  <c r="K160" i="6"/>
  <c r="L160" i="6"/>
  <c r="AU159" i="6"/>
  <c r="AW161" i="14"/>
  <c r="AU161" i="3"/>
  <c r="AU159" i="15"/>
  <c r="J159" i="6"/>
  <c r="I159" i="6"/>
  <c r="U158" i="6"/>
  <c r="G159" i="6"/>
  <c r="H161" i="16"/>
  <c r="L161" i="16"/>
  <c r="V160" i="16"/>
  <c r="AE161" i="16"/>
  <c r="K161" i="16"/>
  <c r="AU158" i="11"/>
  <c r="AU160" i="16"/>
  <c r="U161" i="14"/>
  <c r="J162" i="14"/>
  <c r="G162" i="14"/>
  <c r="I162" i="14"/>
  <c r="H162" i="14"/>
  <c r="K162" i="14"/>
  <c r="V161" i="14"/>
  <c r="L162" i="14"/>
  <c r="AG162" i="14"/>
  <c r="V159" i="15"/>
  <c r="K160" i="15"/>
  <c r="L160" i="15"/>
  <c r="H160" i="15"/>
  <c r="AE160" i="15"/>
  <c r="B158" i="3"/>
  <c r="B528" i="3"/>
  <c r="U160" i="15"/>
  <c r="G161" i="15"/>
  <c r="J161" i="15"/>
  <c r="I161" i="15"/>
  <c r="B172" i="11"/>
  <c r="G161" i="11"/>
  <c r="U161" i="11" s="1"/>
  <c r="J161" i="11"/>
  <c r="I161" i="11"/>
  <c r="H159" i="11"/>
  <c r="V159" i="11" s="1"/>
  <c r="K159" i="11"/>
  <c r="L159" i="11"/>
  <c r="AE159" i="11"/>
  <c r="M160" i="6"/>
  <c r="AV160" i="6" s="1"/>
  <c r="M160" i="15"/>
  <c r="AV160" i="15" s="1"/>
  <c r="M160" i="16"/>
  <c r="AV160" i="16" s="1"/>
  <c r="M160" i="3"/>
  <c r="AV160" i="3" s="1"/>
  <c r="G163" i="3"/>
  <c r="I163" i="3"/>
  <c r="U162" i="3"/>
  <c r="J163" i="3"/>
  <c r="V161" i="3"/>
  <c r="H162" i="3"/>
  <c r="L162" i="3"/>
  <c r="K162" i="3"/>
  <c r="AE162" i="3"/>
  <c r="M161" i="11"/>
  <c r="AV161" i="11" s="1"/>
  <c r="AV161" i="13"/>
  <c r="M162" i="13"/>
  <c r="T529" i="11" l="1"/>
  <c r="M529" i="11"/>
  <c r="N529" i="11"/>
  <c r="G528" i="3"/>
  <c r="H528" i="3"/>
  <c r="T528" i="3" s="1"/>
  <c r="B173" i="13"/>
  <c r="AE160" i="13"/>
  <c r="K160" i="13"/>
  <c r="L160" i="13"/>
  <c r="V159" i="13"/>
  <c r="H160" i="13"/>
  <c r="AU159" i="13"/>
  <c r="AW162" i="14"/>
  <c r="J161" i="13"/>
  <c r="G161" i="13"/>
  <c r="I161" i="13"/>
  <c r="U160" i="13"/>
  <c r="U159" i="16"/>
  <c r="I160" i="16"/>
  <c r="G160" i="16"/>
  <c r="J160" i="16"/>
  <c r="AU160" i="6"/>
  <c r="H161" i="6"/>
  <c r="V160" i="6"/>
  <c r="AE161" i="6"/>
  <c r="L161" i="6"/>
  <c r="K161" i="6"/>
  <c r="AU162" i="3"/>
  <c r="V161" i="16"/>
  <c r="AE162" i="16"/>
  <c r="K162" i="16"/>
  <c r="L162" i="16"/>
  <c r="H162" i="16"/>
  <c r="U159" i="6"/>
  <c r="G160" i="6"/>
  <c r="J160" i="6"/>
  <c r="I160" i="6"/>
  <c r="AU161" i="16"/>
  <c r="AU159" i="11"/>
  <c r="G162" i="15"/>
  <c r="I162" i="15"/>
  <c r="U161" i="15"/>
  <c r="J162" i="15"/>
  <c r="K161" i="15"/>
  <c r="L161" i="15"/>
  <c r="AE161" i="15"/>
  <c r="V160" i="15"/>
  <c r="H161" i="15"/>
  <c r="B159" i="3"/>
  <c r="AU160" i="15"/>
  <c r="K163" i="14"/>
  <c r="AG163" i="14"/>
  <c r="V162" i="14"/>
  <c r="L163" i="14"/>
  <c r="H163" i="14"/>
  <c r="U162" i="14"/>
  <c r="I163" i="14"/>
  <c r="J163" i="14"/>
  <c r="G163" i="14"/>
  <c r="K160" i="11"/>
  <c r="H160" i="11"/>
  <c r="V160" i="11" s="1"/>
  <c r="L160" i="11"/>
  <c r="AE160" i="11"/>
  <c r="J162" i="11"/>
  <c r="G162" i="11"/>
  <c r="U162" i="11" s="1"/>
  <c r="I162" i="11"/>
  <c r="B173" i="11"/>
  <c r="M161" i="6"/>
  <c r="AV161" i="6" s="1"/>
  <c r="M161" i="15"/>
  <c r="AV161" i="15" s="1"/>
  <c r="M161" i="16"/>
  <c r="AV161" i="16" s="1"/>
  <c r="M161" i="3"/>
  <c r="AV161" i="3" s="1"/>
  <c r="AE163" i="3"/>
  <c r="L163" i="3"/>
  <c r="V162" i="3"/>
  <c r="H163" i="3"/>
  <c r="K163" i="3"/>
  <c r="G164" i="3"/>
  <c r="U163" i="3"/>
  <c r="J164" i="3"/>
  <c r="I164" i="3"/>
  <c r="M162" i="11"/>
  <c r="AV162" i="11" s="1"/>
  <c r="M163" i="13"/>
  <c r="AV162" i="13"/>
  <c r="M528" i="3" l="1"/>
  <c r="N528" i="3"/>
  <c r="K528" i="3"/>
  <c r="L528" i="3"/>
  <c r="B174" i="13"/>
  <c r="H161" i="13"/>
  <c r="K161" i="13"/>
  <c r="AE161" i="13"/>
  <c r="L161" i="13"/>
  <c r="V160" i="13"/>
  <c r="AU160" i="13"/>
  <c r="AU162" i="16"/>
  <c r="AU161" i="6"/>
  <c r="U161" i="13"/>
  <c r="I162" i="13"/>
  <c r="J162" i="13"/>
  <c r="G162" i="13"/>
  <c r="J161" i="16"/>
  <c r="G161" i="16"/>
  <c r="I161" i="16"/>
  <c r="U160" i="16"/>
  <c r="AE162" i="6"/>
  <c r="L162" i="6"/>
  <c r="K162" i="6"/>
  <c r="H162" i="6"/>
  <c r="V161" i="6"/>
  <c r="AU161" i="15"/>
  <c r="G161" i="6"/>
  <c r="J161" i="6"/>
  <c r="I161" i="6"/>
  <c r="U160" i="6"/>
  <c r="K163" i="16"/>
  <c r="H163" i="16"/>
  <c r="AE163" i="16"/>
  <c r="V162" i="16"/>
  <c r="L163" i="16"/>
  <c r="AW163" i="14"/>
  <c r="U163" i="14"/>
  <c r="G164" i="14"/>
  <c r="I164" i="14"/>
  <c r="J164" i="14"/>
  <c r="G163" i="15"/>
  <c r="J163" i="15"/>
  <c r="U162" i="15"/>
  <c r="I163" i="15"/>
  <c r="B160" i="3"/>
  <c r="AE162" i="15"/>
  <c r="H162" i="15"/>
  <c r="L162" i="15"/>
  <c r="K162" i="15"/>
  <c r="V161" i="15"/>
  <c r="AU163" i="3"/>
  <c r="AU160" i="11"/>
  <c r="V163" i="14"/>
  <c r="AG164" i="14"/>
  <c r="K164" i="14"/>
  <c r="H164" i="14"/>
  <c r="L164" i="14"/>
  <c r="G163" i="11"/>
  <c r="U163" i="11" s="1"/>
  <c r="I163" i="11"/>
  <c r="J163" i="11"/>
  <c r="B174" i="11"/>
  <c r="K161" i="11"/>
  <c r="H161" i="11"/>
  <c r="V161" i="11" s="1"/>
  <c r="L161" i="11"/>
  <c r="AE161" i="11"/>
  <c r="M162" i="6"/>
  <c r="AV162" i="6" s="1"/>
  <c r="M162" i="15"/>
  <c r="AV162" i="15" s="1"/>
  <c r="M162" i="16"/>
  <c r="AV162" i="16" s="1"/>
  <c r="M162" i="3"/>
  <c r="AV162" i="3" s="1"/>
  <c r="U164" i="3"/>
  <c r="P529" i="3" s="1"/>
  <c r="J165" i="3"/>
  <c r="I165" i="3"/>
  <c r="G165" i="3"/>
  <c r="AE164" i="3"/>
  <c r="L164" i="3"/>
  <c r="H164" i="3"/>
  <c r="K164" i="3"/>
  <c r="V163" i="3"/>
  <c r="M163" i="11"/>
  <c r="AV163" i="11" s="1"/>
  <c r="AV163" i="13"/>
  <c r="M164" i="13"/>
  <c r="B175" i="13" l="1"/>
  <c r="AU164" i="3"/>
  <c r="AU162" i="6"/>
  <c r="AU161" i="13"/>
  <c r="V161" i="13"/>
  <c r="H162" i="13"/>
  <c r="L162" i="13"/>
  <c r="AE162" i="13"/>
  <c r="K162" i="13"/>
  <c r="U161" i="16"/>
  <c r="I162" i="16"/>
  <c r="G162" i="16"/>
  <c r="J162" i="16"/>
  <c r="U162" i="13"/>
  <c r="I163" i="13"/>
  <c r="J163" i="13"/>
  <c r="G163" i="13"/>
  <c r="K163" i="6"/>
  <c r="V162" i="6"/>
  <c r="H163" i="6"/>
  <c r="AE163" i="6"/>
  <c r="L163" i="6"/>
  <c r="G162" i="6"/>
  <c r="J162" i="6"/>
  <c r="I162" i="6"/>
  <c r="U161" i="6"/>
  <c r="AE164" i="16"/>
  <c r="L164" i="16"/>
  <c r="V163" i="16"/>
  <c r="H164" i="16"/>
  <c r="I529" i="16" s="1"/>
  <c r="U529" i="16" s="1"/>
  <c r="K164" i="16"/>
  <c r="AU163" i="16"/>
  <c r="H165" i="14"/>
  <c r="L165" i="14"/>
  <c r="K165" i="14"/>
  <c r="V164" i="14"/>
  <c r="AG165" i="14"/>
  <c r="K163" i="15"/>
  <c r="H163" i="15"/>
  <c r="L163" i="15"/>
  <c r="V162" i="15"/>
  <c r="AE163" i="15"/>
  <c r="AU161" i="11"/>
  <c r="AW164" i="14"/>
  <c r="B161" i="3"/>
  <c r="I164" i="15"/>
  <c r="G164" i="15"/>
  <c r="J529" i="15" s="1"/>
  <c r="J164" i="15"/>
  <c r="U163" i="15"/>
  <c r="AU162" i="15"/>
  <c r="G165" i="14"/>
  <c r="U164" i="14"/>
  <c r="J165" i="14"/>
  <c r="I165" i="14"/>
  <c r="B175" i="11"/>
  <c r="H162" i="11"/>
  <c r="V162" i="11" s="1"/>
  <c r="L162" i="11"/>
  <c r="K162" i="11"/>
  <c r="AE162" i="11"/>
  <c r="G164" i="11"/>
  <c r="U164" i="11" s="1"/>
  <c r="P529" i="11" s="1"/>
  <c r="J164" i="11"/>
  <c r="I164" i="11"/>
  <c r="M163" i="6"/>
  <c r="AV163" i="6" s="1"/>
  <c r="M163" i="15"/>
  <c r="AV163" i="15" s="1"/>
  <c r="M163" i="16"/>
  <c r="AV163" i="16" s="1"/>
  <c r="M163" i="3"/>
  <c r="AV163" i="3" s="1"/>
  <c r="AE165" i="3"/>
  <c r="H165" i="3"/>
  <c r="K165" i="3"/>
  <c r="V164" i="3"/>
  <c r="Q529" i="3" s="1"/>
  <c r="R529" i="3" s="1"/>
  <c r="L165" i="3"/>
  <c r="I166" i="3"/>
  <c r="U165" i="3"/>
  <c r="G166" i="3"/>
  <c r="J166" i="3"/>
  <c r="M164" i="11"/>
  <c r="AV164" i="11" s="1"/>
  <c r="AV164" i="13"/>
  <c r="M165" i="13"/>
  <c r="B176" i="13" l="1"/>
  <c r="AU162" i="13"/>
  <c r="H163" i="13"/>
  <c r="V162" i="13"/>
  <c r="L163" i="13"/>
  <c r="AE163" i="13"/>
  <c r="K163" i="13"/>
  <c r="J164" i="13"/>
  <c r="I164" i="13"/>
  <c r="U163" i="13"/>
  <c r="G164" i="13"/>
  <c r="J163" i="16"/>
  <c r="U162" i="16"/>
  <c r="G163" i="16"/>
  <c r="I163" i="16"/>
  <c r="H164" i="6"/>
  <c r="I529" i="6" s="1"/>
  <c r="U529" i="6" s="1"/>
  <c r="AE164" i="6"/>
  <c r="L164" i="6"/>
  <c r="K164" i="6"/>
  <c r="V163" i="6"/>
  <c r="AU163" i="6"/>
  <c r="AU165" i="3"/>
  <c r="AW165" i="14"/>
  <c r="K165" i="16"/>
  <c r="AE165" i="16"/>
  <c r="L165" i="16"/>
  <c r="V164" i="16"/>
  <c r="Q529" i="16" s="1"/>
  <c r="H165" i="16"/>
  <c r="H530" i="16" s="1"/>
  <c r="AU162" i="11"/>
  <c r="AU164" i="16"/>
  <c r="J163" i="6"/>
  <c r="U162" i="6"/>
  <c r="I163" i="6"/>
  <c r="G163" i="6"/>
  <c r="U165" i="14"/>
  <c r="I166" i="14"/>
  <c r="G166" i="14"/>
  <c r="J166" i="14"/>
  <c r="AG166" i="14"/>
  <c r="K166" i="14"/>
  <c r="V165" i="14"/>
  <c r="H166" i="14"/>
  <c r="L166" i="14"/>
  <c r="G165" i="15"/>
  <c r="G530" i="15" s="1"/>
  <c r="I165" i="15"/>
  <c r="J165" i="15"/>
  <c r="U164" i="15"/>
  <c r="P529" i="15" s="1"/>
  <c r="L164" i="15"/>
  <c r="H164" i="15"/>
  <c r="I529" i="15" s="1"/>
  <c r="U529" i="15" s="1"/>
  <c r="AE164" i="15"/>
  <c r="K164" i="15"/>
  <c r="V163" i="15"/>
  <c r="B162" i="3"/>
  <c r="AU163" i="15"/>
  <c r="J165" i="11"/>
  <c r="I165" i="11"/>
  <c r="G165" i="11"/>
  <c r="AE163" i="11"/>
  <c r="L163" i="11"/>
  <c r="K163" i="11"/>
  <c r="H163" i="11"/>
  <c r="V163" i="11" s="1"/>
  <c r="B176" i="11"/>
  <c r="M164" i="6"/>
  <c r="AV164" i="6" s="1"/>
  <c r="M164" i="15"/>
  <c r="AV164" i="15" s="1"/>
  <c r="M164" i="16"/>
  <c r="AV164" i="16" s="1"/>
  <c r="M164" i="3"/>
  <c r="AV164" i="3" s="1"/>
  <c r="G167" i="3"/>
  <c r="J167" i="3"/>
  <c r="U166" i="3"/>
  <c r="I167" i="3"/>
  <c r="L166" i="3"/>
  <c r="K166" i="3"/>
  <c r="H166" i="3"/>
  <c r="V165" i="3"/>
  <c r="AE166" i="3"/>
  <c r="M165" i="11"/>
  <c r="AV165" i="11" s="1"/>
  <c r="AV165" i="13"/>
  <c r="M166" i="13"/>
  <c r="U165" i="11" l="1"/>
  <c r="G530" i="11"/>
  <c r="T530" i="16"/>
  <c r="M530" i="16"/>
  <c r="N530" i="16"/>
  <c r="K530" i="15"/>
  <c r="L530" i="15"/>
  <c r="B177" i="13"/>
  <c r="AU163" i="13"/>
  <c r="AU164" i="6"/>
  <c r="AE164" i="13"/>
  <c r="V163" i="13"/>
  <c r="L164" i="13"/>
  <c r="K164" i="13"/>
  <c r="H164" i="13"/>
  <c r="G164" i="16"/>
  <c r="J529" i="16" s="1"/>
  <c r="I164" i="16"/>
  <c r="J164" i="16"/>
  <c r="U163" i="16"/>
  <c r="J165" i="13"/>
  <c r="I165" i="13"/>
  <c r="G165" i="13"/>
  <c r="U164" i="13"/>
  <c r="AU166" i="3"/>
  <c r="V164" i="6"/>
  <c r="Q529" i="6" s="1"/>
  <c r="AE165" i="6"/>
  <c r="H165" i="6"/>
  <c r="H530" i="6" s="1"/>
  <c r="L165" i="6"/>
  <c r="K165" i="6"/>
  <c r="AE166" i="16"/>
  <c r="K166" i="16"/>
  <c r="H166" i="16"/>
  <c r="V165" i="16"/>
  <c r="L166" i="16"/>
  <c r="AU163" i="11"/>
  <c r="J164" i="6"/>
  <c r="U163" i="6"/>
  <c r="I164" i="6"/>
  <c r="G164" i="6"/>
  <c r="J529" i="6" s="1"/>
  <c r="AU165" i="16"/>
  <c r="J167" i="14"/>
  <c r="G167" i="14"/>
  <c r="U166" i="14"/>
  <c r="I167" i="14"/>
  <c r="AU164" i="15"/>
  <c r="L167" i="14"/>
  <c r="V166" i="14"/>
  <c r="AG167" i="14"/>
  <c r="H167" i="14"/>
  <c r="K167" i="14"/>
  <c r="I166" i="15"/>
  <c r="G166" i="15"/>
  <c r="U165" i="15"/>
  <c r="J166" i="15"/>
  <c r="B163" i="3"/>
  <c r="H165" i="15"/>
  <c r="H530" i="15" s="1"/>
  <c r="K165" i="15"/>
  <c r="V164" i="15"/>
  <c r="Q529" i="15" s="1"/>
  <c r="R529" i="15" s="1"/>
  <c r="AE165" i="15"/>
  <c r="L165" i="15"/>
  <c r="AW166" i="14"/>
  <c r="I166" i="11"/>
  <c r="J166" i="11"/>
  <c r="G166" i="11"/>
  <c r="U166" i="11" s="1"/>
  <c r="B177" i="11"/>
  <c r="H164" i="11"/>
  <c r="V164" i="11" s="1"/>
  <c r="Q529" i="11" s="1"/>
  <c r="R529" i="11" s="1"/>
  <c r="L164" i="11"/>
  <c r="AE164" i="11"/>
  <c r="K164" i="11"/>
  <c r="M165" i="6"/>
  <c r="AV165" i="6" s="1"/>
  <c r="M165" i="15"/>
  <c r="AV165" i="15" s="1"/>
  <c r="M165" i="16"/>
  <c r="AV165" i="16" s="1"/>
  <c r="M165" i="3"/>
  <c r="AV165" i="3" s="1"/>
  <c r="AE167" i="3"/>
  <c r="H167" i="3"/>
  <c r="K167" i="3"/>
  <c r="V166" i="3"/>
  <c r="L167" i="3"/>
  <c r="G168" i="3"/>
  <c r="I168" i="3"/>
  <c r="J168" i="3"/>
  <c r="U167" i="3"/>
  <c r="M166" i="11"/>
  <c r="AV166" i="11" s="1"/>
  <c r="AV166" i="13"/>
  <c r="M167" i="13"/>
  <c r="T530" i="6" l="1"/>
  <c r="M530" i="6"/>
  <c r="N530" i="6"/>
  <c r="L530" i="11"/>
  <c r="K530" i="11"/>
  <c r="T530" i="15"/>
  <c r="M530" i="15"/>
  <c r="N530" i="15"/>
  <c r="B178" i="13"/>
  <c r="AU164" i="13"/>
  <c r="V164" i="13"/>
  <c r="K165" i="13"/>
  <c r="AE165" i="13"/>
  <c r="L165" i="13"/>
  <c r="H165" i="13"/>
  <c r="AU165" i="6"/>
  <c r="I166" i="13"/>
  <c r="U165" i="13"/>
  <c r="J166" i="13"/>
  <c r="G166" i="13"/>
  <c r="J165" i="16"/>
  <c r="U164" i="16"/>
  <c r="P529" i="16" s="1"/>
  <c r="R529" i="16" s="1"/>
  <c r="G165" i="16"/>
  <c r="G530" i="16" s="1"/>
  <c r="I165" i="16"/>
  <c r="H166" i="6"/>
  <c r="V165" i="6"/>
  <c r="K166" i="6"/>
  <c r="L166" i="6"/>
  <c r="AE166" i="6"/>
  <c r="AW167" i="14"/>
  <c r="AU164" i="11"/>
  <c r="AU167" i="3"/>
  <c r="AU165" i="15"/>
  <c r="I165" i="6"/>
  <c r="U164" i="6"/>
  <c r="P529" i="6" s="1"/>
  <c r="R529" i="6" s="1"/>
  <c r="G165" i="6"/>
  <c r="G530" i="6" s="1"/>
  <c r="J165" i="6"/>
  <c r="L167" i="16"/>
  <c r="K167" i="16"/>
  <c r="AE167" i="16"/>
  <c r="H167" i="16"/>
  <c r="V166" i="16"/>
  <c r="AU166" i="16"/>
  <c r="K168" i="14"/>
  <c r="H168" i="14"/>
  <c r="L168" i="14"/>
  <c r="V167" i="14"/>
  <c r="AG168" i="14"/>
  <c r="I168" i="14"/>
  <c r="G168" i="14"/>
  <c r="J168" i="14"/>
  <c r="U167" i="14"/>
  <c r="V165" i="15"/>
  <c r="H166" i="15"/>
  <c r="AE166" i="15"/>
  <c r="L166" i="15"/>
  <c r="K166" i="15"/>
  <c r="B164" i="3"/>
  <c r="G167" i="15"/>
  <c r="I167" i="15"/>
  <c r="U166" i="15"/>
  <c r="J167" i="15"/>
  <c r="B178" i="11"/>
  <c r="B531" i="11" s="1"/>
  <c r="H165" i="11"/>
  <c r="K165" i="11"/>
  <c r="AE165" i="11"/>
  <c r="L165" i="11"/>
  <c r="G167" i="11"/>
  <c r="U167" i="11" s="1"/>
  <c r="I167" i="11"/>
  <c r="J167" i="11"/>
  <c r="M166" i="6"/>
  <c r="AV166" i="6" s="1"/>
  <c r="M166" i="15"/>
  <c r="AV166" i="15" s="1"/>
  <c r="M166" i="16"/>
  <c r="AV166" i="16" s="1"/>
  <c r="M166" i="3"/>
  <c r="AV166" i="3" s="1"/>
  <c r="I169" i="3"/>
  <c r="J169" i="3"/>
  <c r="U168" i="3"/>
  <c r="G169" i="3"/>
  <c r="H168" i="3"/>
  <c r="L168" i="3"/>
  <c r="V167" i="3"/>
  <c r="AE168" i="3"/>
  <c r="K168" i="3"/>
  <c r="M167" i="11"/>
  <c r="AV167" i="11" s="1"/>
  <c r="AV167" i="13"/>
  <c r="M168" i="13"/>
  <c r="V165" i="11" l="1"/>
  <c r="H530" i="11"/>
  <c r="K530" i="16"/>
  <c r="L530" i="16"/>
  <c r="K530" i="6"/>
  <c r="L530" i="6"/>
  <c r="B179" i="13"/>
  <c r="H166" i="13"/>
  <c r="K166" i="13"/>
  <c r="L166" i="13"/>
  <c r="AE166" i="13"/>
  <c r="V165" i="13"/>
  <c r="AU165" i="13"/>
  <c r="U165" i="16"/>
  <c r="I166" i="16"/>
  <c r="J166" i="16"/>
  <c r="G166" i="16"/>
  <c r="J167" i="13"/>
  <c r="I167" i="13"/>
  <c r="G167" i="13"/>
  <c r="U166" i="13"/>
  <c r="AU165" i="11"/>
  <c r="AU166" i="15"/>
  <c r="AU167" i="16"/>
  <c r="AU166" i="6"/>
  <c r="V166" i="6"/>
  <c r="L167" i="6"/>
  <c r="H167" i="6"/>
  <c r="AE167" i="6"/>
  <c r="K167" i="6"/>
  <c r="I166" i="6"/>
  <c r="G166" i="6"/>
  <c r="U165" i="6"/>
  <c r="J166" i="6"/>
  <c r="AE168" i="16"/>
  <c r="K168" i="16"/>
  <c r="L168" i="16"/>
  <c r="V167" i="16"/>
  <c r="H168" i="16"/>
  <c r="B165" i="3"/>
  <c r="B529" i="3"/>
  <c r="L169" i="14"/>
  <c r="H169" i="14"/>
  <c r="V168" i="14"/>
  <c r="AG169" i="14"/>
  <c r="K169" i="14"/>
  <c r="AE167" i="15"/>
  <c r="K167" i="15"/>
  <c r="H167" i="15"/>
  <c r="V166" i="15"/>
  <c r="L167" i="15"/>
  <c r="AW168" i="14"/>
  <c r="J168" i="15"/>
  <c r="G168" i="15"/>
  <c r="I168" i="15"/>
  <c r="U167" i="15"/>
  <c r="AU168" i="3"/>
  <c r="U168" i="14"/>
  <c r="J169" i="14"/>
  <c r="G169" i="14"/>
  <c r="I169" i="14"/>
  <c r="J168" i="11"/>
  <c r="G168" i="11"/>
  <c r="U168" i="11" s="1"/>
  <c r="I168" i="11"/>
  <c r="H166" i="11"/>
  <c r="V166" i="11" s="1"/>
  <c r="L166" i="11"/>
  <c r="K166" i="11"/>
  <c r="AE166" i="11"/>
  <c r="B179" i="11"/>
  <c r="M167" i="6"/>
  <c r="AV167" i="6" s="1"/>
  <c r="M167" i="15"/>
  <c r="AV167" i="15" s="1"/>
  <c r="M167" i="16"/>
  <c r="AV167" i="16" s="1"/>
  <c r="M167" i="3"/>
  <c r="AV167" i="3" s="1"/>
  <c r="H169" i="3"/>
  <c r="AE169" i="3"/>
  <c r="L169" i="3"/>
  <c r="V168" i="3"/>
  <c r="K169" i="3"/>
  <c r="U169" i="3"/>
  <c r="G170" i="3"/>
  <c r="J170" i="3"/>
  <c r="I170" i="3"/>
  <c r="M168" i="11"/>
  <c r="AV168" i="11" s="1"/>
  <c r="AV168" i="13"/>
  <c r="M169" i="13"/>
  <c r="N530" i="11" l="1"/>
  <c r="T530" i="11"/>
  <c r="M530" i="11"/>
  <c r="G529" i="3"/>
  <c r="H529" i="3"/>
  <c r="T529" i="3" s="1"/>
  <c r="B180" i="13"/>
  <c r="AU169" i="3"/>
  <c r="AU166" i="13"/>
  <c r="AE167" i="13"/>
  <c r="K167" i="13"/>
  <c r="L167" i="13"/>
  <c r="H167" i="13"/>
  <c r="V166" i="13"/>
  <c r="U166" i="16"/>
  <c r="I167" i="16"/>
  <c r="G167" i="16"/>
  <c r="J167" i="16"/>
  <c r="G168" i="13"/>
  <c r="J168" i="13"/>
  <c r="U167" i="13"/>
  <c r="I168" i="13"/>
  <c r="H168" i="6"/>
  <c r="V167" i="6"/>
  <c r="AE168" i="6"/>
  <c r="L168" i="6"/>
  <c r="K168" i="6"/>
  <c r="AU168" i="16"/>
  <c r="AU167" i="6"/>
  <c r="AW169" i="14"/>
  <c r="K169" i="16"/>
  <c r="V168" i="16"/>
  <c r="AE169" i="16"/>
  <c r="H169" i="16"/>
  <c r="L169" i="16"/>
  <c r="I167" i="6"/>
  <c r="G167" i="6"/>
  <c r="U166" i="6"/>
  <c r="J167" i="6"/>
  <c r="V167" i="15"/>
  <c r="L168" i="15"/>
  <c r="AE168" i="15"/>
  <c r="K168" i="15"/>
  <c r="H168" i="15"/>
  <c r="B166" i="3"/>
  <c r="AU167" i="15"/>
  <c r="U168" i="15"/>
  <c r="G169" i="15"/>
  <c r="J169" i="15"/>
  <c r="I169" i="15"/>
  <c r="H170" i="14"/>
  <c r="AG170" i="14"/>
  <c r="K170" i="14"/>
  <c r="L170" i="14"/>
  <c r="V169" i="14"/>
  <c r="AU166" i="11"/>
  <c r="I170" i="14"/>
  <c r="G170" i="14"/>
  <c r="U169" i="14"/>
  <c r="J170" i="14"/>
  <c r="B180" i="11"/>
  <c r="J169" i="11"/>
  <c r="G169" i="11"/>
  <c r="U169" i="11" s="1"/>
  <c r="I169" i="11"/>
  <c r="AE167" i="11"/>
  <c r="K167" i="11"/>
  <c r="L167" i="11"/>
  <c r="H167" i="11"/>
  <c r="V167" i="11" s="1"/>
  <c r="M168" i="6"/>
  <c r="AV168" i="6" s="1"/>
  <c r="M168" i="15"/>
  <c r="AV168" i="15" s="1"/>
  <c r="M168" i="16"/>
  <c r="AV168" i="16" s="1"/>
  <c r="M168" i="3"/>
  <c r="AV168" i="3" s="1"/>
  <c r="J171" i="3"/>
  <c r="G171" i="3"/>
  <c r="I171" i="3"/>
  <c r="U170" i="3"/>
  <c r="AE170" i="3"/>
  <c r="L170" i="3"/>
  <c r="H170" i="3"/>
  <c r="K170" i="3"/>
  <c r="V169" i="3"/>
  <c r="M169" i="11"/>
  <c r="AV169" i="11" s="1"/>
  <c r="AV169" i="13"/>
  <c r="M170" i="13"/>
  <c r="N529" i="3" l="1"/>
  <c r="M529" i="3"/>
  <c r="K529" i="3"/>
  <c r="L529" i="3"/>
  <c r="B181" i="13"/>
  <c r="AU168" i="6"/>
  <c r="L168" i="13"/>
  <c r="K168" i="13"/>
  <c r="AU168" i="13" s="1"/>
  <c r="H168" i="13"/>
  <c r="V167" i="13"/>
  <c r="AE168" i="13"/>
  <c r="AU167" i="13"/>
  <c r="AU168" i="15"/>
  <c r="J169" i="13"/>
  <c r="U168" i="13"/>
  <c r="G169" i="13"/>
  <c r="I169" i="13"/>
  <c r="G168" i="16"/>
  <c r="U167" i="16"/>
  <c r="J168" i="16"/>
  <c r="I168" i="16"/>
  <c r="H169" i="6"/>
  <c r="AE169" i="6"/>
  <c r="L169" i="6"/>
  <c r="K169" i="6"/>
  <c r="V168" i="6"/>
  <c r="AU170" i="3"/>
  <c r="I168" i="6"/>
  <c r="G168" i="6"/>
  <c r="J168" i="6"/>
  <c r="U167" i="6"/>
  <c r="H170" i="16"/>
  <c r="V169" i="16"/>
  <c r="K170" i="16"/>
  <c r="L170" i="16"/>
  <c r="AE170" i="16"/>
  <c r="AU169" i="16"/>
  <c r="K171" i="14"/>
  <c r="L171" i="14"/>
  <c r="V170" i="14"/>
  <c r="H171" i="14"/>
  <c r="AG171" i="14"/>
  <c r="B167" i="3"/>
  <c r="J171" i="14"/>
  <c r="U170" i="14"/>
  <c r="I171" i="14"/>
  <c r="G171" i="14"/>
  <c r="AU167" i="11"/>
  <c r="G170" i="15"/>
  <c r="J170" i="15"/>
  <c r="I170" i="15"/>
  <c r="U169" i="15"/>
  <c r="L169" i="15"/>
  <c r="V168" i="15"/>
  <c r="K169" i="15"/>
  <c r="H169" i="15"/>
  <c r="AE169" i="15"/>
  <c r="AW170" i="14"/>
  <c r="J170" i="11"/>
  <c r="G170" i="11"/>
  <c r="U170" i="11" s="1"/>
  <c r="I170" i="11"/>
  <c r="H168" i="11"/>
  <c r="V168" i="11" s="1"/>
  <c r="AE168" i="11"/>
  <c r="L168" i="11"/>
  <c r="K168" i="11"/>
  <c r="B181" i="11"/>
  <c r="M169" i="6"/>
  <c r="AV169" i="6" s="1"/>
  <c r="M169" i="15"/>
  <c r="AV169" i="15" s="1"/>
  <c r="M169" i="16"/>
  <c r="AV169" i="16" s="1"/>
  <c r="M169" i="3"/>
  <c r="AV169" i="3" s="1"/>
  <c r="K171" i="3"/>
  <c r="L171" i="3"/>
  <c r="V170" i="3"/>
  <c r="H171" i="3"/>
  <c r="AE171" i="3"/>
  <c r="J172" i="3"/>
  <c r="I172" i="3"/>
  <c r="G172" i="3"/>
  <c r="U171" i="3"/>
  <c r="P530" i="3" s="1"/>
  <c r="M170" i="11"/>
  <c r="AV170" i="11" s="1"/>
  <c r="AV170" i="13"/>
  <c r="M171" i="13"/>
  <c r="B182" i="13" l="1"/>
  <c r="H169" i="13"/>
  <c r="AE169" i="13"/>
  <c r="L169" i="13"/>
  <c r="V168" i="13"/>
  <c r="K169" i="13"/>
  <c r="AU169" i="13" s="1"/>
  <c r="U168" i="16"/>
  <c r="I169" i="16"/>
  <c r="J169" i="16"/>
  <c r="G169" i="16"/>
  <c r="AU169" i="6"/>
  <c r="G170" i="13"/>
  <c r="I170" i="13"/>
  <c r="J170" i="13"/>
  <c r="U169" i="13"/>
  <c r="L170" i="6"/>
  <c r="H170" i="6"/>
  <c r="AE170" i="6"/>
  <c r="K170" i="6"/>
  <c r="V169" i="6"/>
  <c r="AU170" i="16"/>
  <c r="L171" i="16"/>
  <c r="V170" i="16"/>
  <c r="K171" i="16"/>
  <c r="AE171" i="16"/>
  <c r="H171" i="16"/>
  <c r="I530" i="16" s="1"/>
  <c r="U530" i="16" s="1"/>
  <c r="G169" i="6"/>
  <c r="I169" i="6"/>
  <c r="U168" i="6"/>
  <c r="J169" i="6"/>
  <c r="AW171" i="14"/>
  <c r="AU171" i="3"/>
  <c r="B168" i="3"/>
  <c r="J171" i="15"/>
  <c r="I171" i="15"/>
  <c r="G171" i="15"/>
  <c r="J530" i="15" s="1"/>
  <c r="U170" i="15"/>
  <c r="K170" i="15"/>
  <c r="H170" i="15"/>
  <c r="V169" i="15"/>
  <c r="L170" i="15"/>
  <c r="AE170" i="15"/>
  <c r="AU169" i="15"/>
  <c r="V171" i="14"/>
  <c r="AG172" i="14"/>
  <c r="L172" i="14"/>
  <c r="K172" i="14"/>
  <c r="H172" i="14"/>
  <c r="G172" i="14"/>
  <c r="J172" i="14"/>
  <c r="I172" i="14"/>
  <c r="U171" i="14"/>
  <c r="AU168" i="11"/>
  <c r="K169" i="11"/>
  <c r="L169" i="11"/>
  <c r="AE169" i="11"/>
  <c r="H169" i="11"/>
  <c r="V169" i="11" s="1"/>
  <c r="J171" i="11"/>
  <c r="I171" i="11"/>
  <c r="G171" i="11"/>
  <c r="U171" i="11" s="1"/>
  <c r="P530" i="11" s="1"/>
  <c r="B182" i="11"/>
  <c r="M170" i="6"/>
  <c r="AV170" i="6" s="1"/>
  <c r="M170" i="15"/>
  <c r="AV170" i="15" s="1"/>
  <c r="M170" i="16"/>
  <c r="AV170" i="16" s="1"/>
  <c r="M170" i="3"/>
  <c r="AV170" i="3" s="1"/>
  <c r="U172" i="3"/>
  <c r="G173" i="3"/>
  <c r="J173" i="3"/>
  <c r="I173" i="3"/>
  <c r="H172" i="3"/>
  <c r="L172" i="3"/>
  <c r="V171" i="3"/>
  <c r="Q530" i="3" s="1"/>
  <c r="R530" i="3" s="1"/>
  <c r="AE172" i="3"/>
  <c r="K172" i="3"/>
  <c r="M171" i="11"/>
  <c r="AV171" i="11" s="1"/>
  <c r="AV171" i="13"/>
  <c r="M172" i="13"/>
  <c r="B183" i="13" l="1"/>
  <c r="AU170" i="6"/>
  <c r="V169" i="13"/>
  <c r="H170" i="13"/>
  <c r="K170" i="13"/>
  <c r="AE170" i="13"/>
  <c r="L170" i="13"/>
  <c r="J171" i="13"/>
  <c r="U170" i="13"/>
  <c r="G171" i="13"/>
  <c r="I171" i="13"/>
  <c r="U169" i="16"/>
  <c r="G170" i="16"/>
  <c r="J170" i="16"/>
  <c r="I170" i="16"/>
  <c r="AE171" i="6"/>
  <c r="H171" i="6"/>
  <c r="I530" i="6" s="1"/>
  <c r="U530" i="6" s="1"/>
  <c r="V170" i="6"/>
  <c r="L171" i="6"/>
  <c r="K171" i="6"/>
  <c r="U169" i="6"/>
  <c r="G170" i="6"/>
  <c r="I170" i="6"/>
  <c r="J170" i="6"/>
  <c r="K172" i="16"/>
  <c r="H172" i="16"/>
  <c r="H531" i="16" s="1"/>
  <c r="AE172" i="16"/>
  <c r="V171" i="16"/>
  <c r="Q530" i="16" s="1"/>
  <c r="L172" i="16"/>
  <c r="AU172" i="3"/>
  <c r="AU171" i="16"/>
  <c r="K173" i="14"/>
  <c r="AG173" i="14"/>
  <c r="H173" i="14"/>
  <c r="V172" i="14"/>
  <c r="L173" i="14"/>
  <c r="AW172" i="14"/>
  <c r="B169" i="3"/>
  <c r="I173" i="14"/>
  <c r="G173" i="14"/>
  <c r="J173" i="14"/>
  <c r="U172" i="14"/>
  <c r="AU169" i="11"/>
  <c r="AE171" i="15"/>
  <c r="L171" i="15"/>
  <c r="V170" i="15"/>
  <c r="K171" i="15"/>
  <c r="H171" i="15"/>
  <c r="I530" i="15" s="1"/>
  <c r="U530" i="15" s="1"/>
  <c r="G172" i="15"/>
  <c r="G531" i="15" s="1"/>
  <c r="U171" i="15"/>
  <c r="P530" i="15" s="1"/>
  <c r="I172" i="15"/>
  <c r="J172" i="15"/>
  <c r="AU170" i="15"/>
  <c r="G172" i="11"/>
  <c r="J172" i="11"/>
  <c r="I172" i="11"/>
  <c r="K170" i="11"/>
  <c r="H170" i="11"/>
  <c r="V170" i="11" s="1"/>
  <c r="L170" i="11"/>
  <c r="AE170" i="11"/>
  <c r="B183" i="11"/>
  <c r="M171" i="6"/>
  <c r="AV171" i="6" s="1"/>
  <c r="M171" i="15"/>
  <c r="AV171" i="15" s="1"/>
  <c r="M171" i="16"/>
  <c r="AV171" i="16" s="1"/>
  <c r="M171" i="3"/>
  <c r="AV171" i="3" s="1"/>
  <c r="V172" i="3"/>
  <c r="H173" i="3"/>
  <c r="AE173" i="3"/>
  <c r="L173" i="3"/>
  <c r="K173" i="3"/>
  <c r="J174" i="3"/>
  <c r="U173" i="3"/>
  <c r="G174" i="3"/>
  <c r="I174" i="3"/>
  <c r="M172" i="11"/>
  <c r="AV172" i="11" s="1"/>
  <c r="AV172" i="13"/>
  <c r="M173" i="13"/>
  <c r="U172" i="11" l="1"/>
  <c r="G531" i="11"/>
  <c r="N531" i="16"/>
  <c r="T531" i="16"/>
  <c r="M531" i="16"/>
  <c r="K531" i="15"/>
  <c r="L531" i="15"/>
  <c r="B184" i="13"/>
  <c r="AU171" i="6"/>
  <c r="AU170" i="13"/>
  <c r="H171" i="13"/>
  <c r="V170" i="13"/>
  <c r="L171" i="13"/>
  <c r="AE171" i="13"/>
  <c r="K171" i="13"/>
  <c r="G171" i="16"/>
  <c r="J530" i="16" s="1"/>
  <c r="U170" i="16"/>
  <c r="J171" i="16"/>
  <c r="I171" i="16"/>
  <c r="G172" i="13"/>
  <c r="I172" i="13"/>
  <c r="J172" i="13"/>
  <c r="U171" i="13"/>
  <c r="V171" i="6"/>
  <c r="Q530" i="6" s="1"/>
  <c r="H172" i="6"/>
  <c r="H531" i="6" s="1"/>
  <c r="L172" i="6"/>
  <c r="AE172" i="6"/>
  <c r="K172" i="6"/>
  <c r="AU172" i="16"/>
  <c r="AU173" i="3"/>
  <c r="K173" i="16"/>
  <c r="V172" i="16"/>
  <c r="AE173" i="16"/>
  <c r="L173" i="16"/>
  <c r="H173" i="16"/>
  <c r="AU171" i="15"/>
  <c r="AU170" i="11"/>
  <c r="J171" i="6"/>
  <c r="U170" i="6"/>
  <c r="G171" i="6"/>
  <c r="J530" i="6" s="1"/>
  <c r="I171" i="6"/>
  <c r="V171" i="15"/>
  <c r="Q530" i="15" s="1"/>
  <c r="R530" i="15" s="1"/>
  <c r="L172" i="15"/>
  <c r="K172" i="15"/>
  <c r="AE172" i="15"/>
  <c r="H172" i="15"/>
  <c r="H531" i="15" s="1"/>
  <c r="U172" i="15"/>
  <c r="I173" i="15"/>
  <c r="G173" i="15"/>
  <c r="J173" i="15"/>
  <c r="U173" i="14"/>
  <c r="I174" i="14"/>
  <c r="J174" i="14"/>
  <c r="G174" i="14"/>
  <c r="H174" i="14"/>
  <c r="K174" i="14"/>
  <c r="AG174" i="14"/>
  <c r="V173" i="14"/>
  <c r="L174" i="14"/>
  <c r="B170" i="3"/>
  <c r="AW173" i="14"/>
  <c r="K171" i="11"/>
  <c r="H171" i="11"/>
  <c r="V171" i="11" s="1"/>
  <c r="Q530" i="11" s="1"/>
  <c r="R530" i="11" s="1"/>
  <c r="L171" i="11"/>
  <c r="AE171" i="11"/>
  <c r="B184" i="11"/>
  <c r="J173" i="11"/>
  <c r="G173" i="11"/>
  <c r="U173" i="11" s="1"/>
  <c r="I173" i="11"/>
  <c r="M172" i="6"/>
  <c r="AV172" i="6" s="1"/>
  <c r="M172" i="15"/>
  <c r="AV172" i="15" s="1"/>
  <c r="M172" i="16"/>
  <c r="AV172" i="16" s="1"/>
  <c r="M172" i="3"/>
  <c r="AV172" i="3" s="1"/>
  <c r="I175" i="3"/>
  <c r="J175" i="3"/>
  <c r="G175" i="3"/>
  <c r="U174" i="3"/>
  <c r="AE174" i="3"/>
  <c r="L174" i="3"/>
  <c r="H174" i="3"/>
  <c r="V173" i="3"/>
  <c r="K174" i="3"/>
  <c r="M173" i="11"/>
  <c r="AV173" i="11" s="1"/>
  <c r="AV173" i="13"/>
  <c r="M174" i="13"/>
  <c r="M531" i="6" l="1"/>
  <c r="N531" i="6"/>
  <c r="T531" i="6"/>
  <c r="L531" i="11"/>
  <c r="K531" i="11"/>
  <c r="M531" i="15"/>
  <c r="N531" i="15"/>
  <c r="T531" i="15"/>
  <c r="B185" i="13"/>
  <c r="AU171" i="13"/>
  <c r="AU172" i="15"/>
  <c r="AU172" i="6"/>
  <c r="H172" i="13"/>
  <c r="V171" i="13"/>
  <c r="K172" i="13"/>
  <c r="AE172" i="13"/>
  <c r="L172" i="13"/>
  <c r="G173" i="13"/>
  <c r="I173" i="13"/>
  <c r="U172" i="13"/>
  <c r="J173" i="13"/>
  <c r="J172" i="16"/>
  <c r="U171" i="16"/>
  <c r="P530" i="16" s="1"/>
  <c r="R530" i="16" s="1"/>
  <c r="G172" i="16"/>
  <c r="G531" i="16" s="1"/>
  <c r="I172" i="16"/>
  <c r="V172" i="6"/>
  <c r="L173" i="6"/>
  <c r="K173" i="6"/>
  <c r="H173" i="6"/>
  <c r="AE173" i="6"/>
  <c r="AU174" i="3"/>
  <c r="AU173" i="16"/>
  <c r="G172" i="6"/>
  <c r="G531" i="6" s="1"/>
  <c r="U171" i="6"/>
  <c r="P530" i="6" s="1"/>
  <c r="R530" i="6" s="1"/>
  <c r="J172" i="6"/>
  <c r="I172" i="6"/>
  <c r="AU171" i="11"/>
  <c r="AE174" i="16"/>
  <c r="H174" i="16"/>
  <c r="L174" i="16"/>
  <c r="V173" i="16"/>
  <c r="K174" i="16"/>
  <c r="B171" i="3"/>
  <c r="K173" i="15"/>
  <c r="H173" i="15"/>
  <c r="AE173" i="15"/>
  <c r="V172" i="15"/>
  <c r="L173" i="15"/>
  <c r="AW174" i="14"/>
  <c r="H175" i="14"/>
  <c r="K175" i="14"/>
  <c r="L175" i="14"/>
  <c r="AG175" i="14"/>
  <c r="V174" i="14"/>
  <c r="G174" i="15"/>
  <c r="U173" i="15"/>
  <c r="I174" i="15"/>
  <c r="J174" i="15"/>
  <c r="G175" i="14"/>
  <c r="I175" i="14"/>
  <c r="U174" i="14"/>
  <c r="J175" i="14"/>
  <c r="B185" i="11"/>
  <c r="B532" i="11" s="1"/>
  <c r="K172" i="11"/>
  <c r="H172" i="11"/>
  <c r="AE172" i="11"/>
  <c r="L172" i="11"/>
  <c r="J174" i="11"/>
  <c r="G174" i="11"/>
  <c r="U174" i="11" s="1"/>
  <c r="I174" i="11"/>
  <c r="M173" i="6"/>
  <c r="AV173" i="6" s="1"/>
  <c r="M173" i="15"/>
  <c r="AV173" i="15" s="1"/>
  <c r="M173" i="16"/>
  <c r="AV173" i="16" s="1"/>
  <c r="M173" i="3"/>
  <c r="AV173" i="3" s="1"/>
  <c r="V174" i="3"/>
  <c r="AE175" i="3"/>
  <c r="L175" i="3"/>
  <c r="H175" i="3"/>
  <c r="K175" i="3"/>
  <c r="I176" i="3"/>
  <c r="U175" i="3"/>
  <c r="G176" i="3"/>
  <c r="J176" i="3"/>
  <c r="M174" i="11"/>
  <c r="AV174" i="11" s="1"/>
  <c r="AV174" i="13"/>
  <c r="M175" i="13"/>
  <c r="V172" i="11" l="1"/>
  <c r="H531" i="11"/>
  <c r="K531" i="16"/>
  <c r="L531" i="16"/>
  <c r="L531" i="6"/>
  <c r="K531" i="6"/>
  <c r="B186" i="13"/>
  <c r="AU173" i="6"/>
  <c r="AU172" i="13"/>
  <c r="L173" i="13"/>
  <c r="V172" i="13"/>
  <c r="AE173" i="13"/>
  <c r="K173" i="13"/>
  <c r="H173" i="13"/>
  <c r="G173" i="16"/>
  <c r="U172" i="16"/>
  <c r="I173" i="16"/>
  <c r="J173" i="16"/>
  <c r="AU174" i="16"/>
  <c r="G174" i="13"/>
  <c r="I174" i="13"/>
  <c r="U173" i="13"/>
  <c r="J174" i="13"/>
  <c r="AW175" i="14"/>
  <c r="H174" i="6"/>
  <c r="AE174" i="6"/>
  <c r="V173" i="6"/>
  <c r="K174" i="6"/>
  <c r="L174" i="6"/>
  <c r="K175" i="16"/>
  <c r="H175" i="16"/>
  <c r="AE175" i="16"/>
  <c r="V174" i="16"/>
  <c r="L175" i="16"/>
  <c r="J173" i="6"/>
  <c r="G173" i="6"/>
  <c r="U172" i="6"/>
  <c r="I173" i="6"/>
  <c r="J175" i="15"/>
  <c r="G175" i="15"/>
  <c r="U174" i="15"/>
  <c r="I175" i="15"/>
  <c r="B172" i="3"/>
  <c r="B530" i="3"/>
  <c r="I176" i="14"/>
  <c r="J176" i="14"/>
  <c r="G176" i="14"/>
  <c r="U175" i="14"/>
  <c r="V175" i="14"/>
  <c r="L176" i="14"/>
  <c r="AG176" i="14"/>
  <c r="K176" i="14"/>
  <c r="H176" i="14"/>
  <c r="L174" i="15"/>
  <c r="AE174" i="15"/>
  <c r="V173" i="15"/>
  <c r="H174" i="15"/>
  <c r="K174" i="15"/>
  <c r="AU172" i="11"/>
  <c r="AU173" i="15"/>
  <c r="AU175" i="3"/>
  <c r="K173" i="11"/>
  <c r="L173" i="11"/>
  <c r="H173" i="11"/>
  <c r="V173" i="11" s="1"/>
  <c r="AE173" i="11"/>
  <c r="G175" i="11"/>
  <c r="U175" i="11" s="1"/>
  <c r="J175" i="11"/>
  <c r="I175" i="11"/>
  <c r="B186" i="11"/>
  <c r="M174" i="6"/>
  <c r="AV174" i="6" s="1"/>
  <c r="M174" i="15"/>
  <c r="AV174" i="15" s="1"/>
  <c r="M174" i="16"/>
  <c r="AV174" i="16" s="1"/>
  <c r="M174" i="3"/>
  <c r="AV174" i="3" s="1"/>
  <c r="H176" i="3"/>
  <c r="V175" i="3"/>
  <c r="K176" i="3"/>
  <c r="L176" i="3"/>
  <c r="AE176" i="3"/>
  <c r="J177" i="3"/>
  <c r="I177" i="3"/>
  <c r="U176" i="3"/>
  <c r="G177" i="3"/>
  <c r="M175" i="11"/>
  <c r="AV175" i="11" s="1"/>
  <c r="AV175" i="13"/>
  <c r="M176" i="13"/>
  <c r="N531" i="11" l="1"/>
  <c r="M531" i="11"/>
  <c r="T531" i="11"/>
  <c r="G530" i="3"/>
  <c r="H530" i="3"/>
  <c r="T530" i="3" s="1"/>
  <c r="AU173" i="13"/>
  <c r="B187" i="13"/>
  <c r="AU173" i="11"/>
  <c r="H174" i="13"/>
  <c r="L174" i="13"/>
  <c r="K174" i="13"/>
  <c r="V173" i="13"/>
  <c r="AE174" i="13"/>
  <c r="AU174" i="6"/>
  <c r="I175" i="13"/>
  <c r="J175" i="13"/>
  <c r="U174" i="13"/>
  <c r="G175" i="13"/>
  <c r="J174" i="16"/>
  <c r="U173" i="16"/>
  <c r="G174" i="16"/>
  <c r="I174" i="16"/>
  <c r="K175" i="6"/>
  <c r="H175" i="6"/>
  <c r="AE175" i="6"/>
  <c r="L175" i="6"/>
  <c r="V174" i="6"/>
  <c r="AU175" i="16"/>
  <c r="AW176" i="14"/>
  <c r="AE176" i="16"/>
  <c r="V175" i="16"/>
  <c r="K176" i="16"/>
  <c r="L176" i="16"/>
  <c r="H176" i="16"/>
  <c r="J174" i="6"/>
  <c r="G174" i="6"/>
  <c r="I174" i="6"/>
  <c r="U173" i="6"/>
  <c r="B173" i="3"/>
  <c r="L177" i="14"/>
  <c r="K177" i="14"/>
  <c r="H177" i="14"/>
  <c r="AG177" i="14"/>
  <c r="V176" i="14"/>
  <c r="AU174" i="15"/>
  <c r="G176" i="15"/>
  <c r="I176" i="15"/>
  <c r="U175" i="15"/>
  <c r="J176" i="15"/>
  <c r="H175" i="15"/>
  <c r="K175" i="15"/>
  <c r="L175" i="15"/>
  <c r="AE175" i="15"/>
  <c r="V174" i="15"/>
  <c r="U176" i="14"/>
  <c r="G177" i="14"/>
  <c r="J177" i="14"/>
  <c r="I177" i="14"/>
  <c r="AU176" i="3"/>
  <c r="I176" i="11"/>
  <c r="G176" i="11"/>
  <c r="U176" i="11" s="1"/>
  <c r="J176" i="11"/>
  <c r="B187" i="11"/>
  <c r="AE174" i="11"/>
  <c r="K174" i="11"/>
  <c r="H174" i="11"/>
  <c r="V174" i="11" s="1"/>
  <c r="L174" i="11"/>
  <c r="M175" i="6"/>
  <c r="AV175" i="6" s="1"/>
  <c r="M175" i="15"/>
  <c r="AV175" i="15" s="1"/>
  <c r="M175" i="16"/>
  <c r="AV175" i="16" s="1"/>
  <c r="M175" i="3"/>
  <c r="AV175" i="3" s="1"/>
  <c r="J178" i="3"/>
  <c r="G178" i="3"/>
  <c r="U177" i="3"/>
  <c r="I178" i="3"/>
  <c r="V176" i="3"/>
  <c r="L177" i="3"/>
  <c r="K177" i="3"/>
  <c r="AE177" i="3"/>
  <c r="H177" i="3"/>
  <c r="M176" i="11"/>
  <c r="AV176" i="11" s="1"/>
  <c r="M177" i="13"/>
  <c r="AV176" i="13"/>
  <c r="M530" i="3" l="1"/>
  <c r="N530" i="3"/>
  <c r="K530" i="3"/>
  <c r="L530" i="3"/>
  <c r="AU174" i="13"/>
  <c r="B188" i="13"/>
  <c r="AU177" i="3"/>
  <c r="K175" i="13"/>
  <c r="AE175" i="13"/>
  <c r="V174" i="13"/>
  <c r="L175" i="13"/>
  <c r="H175" i="13"/>
  <c r="U174" i="16"/>
  <c r="I175" i="16"/>
  <c r="G175" i="16"/>
  <c r="J175" i="16"/>
  <c r="U175" i="13"/>
  <c r="J176" i="13"/>
  <c r="I176" i="13"/>
  <c r="G176" i="13"/>
  <c r="AE176" i="6"/>
  <c r="K176" i="6"/>
  <c r="L176" i="6"/>
  <c r="V175" i="6"/>
  <c r="H176" i="6"/>
  <c r="AU175" i="6"/>
  <c r="AU174" i="11"/>
  <c r="AU176" i="16"/>
  <c r="L177" i="16"/>
  <c r="K177" i="16"/>
  <c r="AE177" i="16"/>
  <c r="H177" i="16"/>
  <c r="V176" i="16"/>
  <c r="AW177" i="14"/>
  <c r="G175" i="6"/>
  <c r="I175" i="6"/>
  <c r="J175" i="6"/>
  <c r="U174" i="6"/>
  <c r="AU175" i="15"/>
  <c r="B174" i="3"/>
  <c r="H176" i="15"/>
  <c r="L176" i="15"/>
  <c r="K176" i="15"/>
  <c r="AE176" i="15"/>
  <c r="V175" i="15"/>
  <c r="J177" i="15"/>
  <c r="I177" i="15"/>
  <c r="U176" i="15"/>
  <c r="G177" i="15"/>
  <c r="J178" i="14"/>
  <c r="U177" i="14"/>
  <c r="G178" i="14"/>
  <c r="I178" i="14"/>
  <c r="L178" i="14"/>
  <c r="H178" i="14"/>
  <c r="AG178" i="14"/>
  <c r="K178" i="14"/>
  <c r="V177" i="14"/>
  <c r="B188" i="11"/>
  <c r="G177" i="11"/>
  <c r="U177" i="11" s="1"/>
  <c r="I177" i="11"/>
  <c r="J177" i="11"/>
  <c r="AE175" i="11"/>
  <c r="L175" i="11"/>
  <c r="H175" i="11"/>
  <c r="V175" i="11" s="1"/>
  <c r="K175" i="11"/>
  <c r="M176" i="6"/>
  <c r="AV176" i="6" s="1"/>
  <c r="M176" i="15"/>
  <c r="AV176" i="15" s="1"/>
  <c r="M176" i="16"/>
  <c r="AV176" i="16" s="1"/>
  <c r="M176" i="3"/>
  <c r="AV176" i="3" s="1"/>
  <c r="I179" i="3"/>
  <c r="J179" i="3"/>
  <c r="U178" i="3"/>
  <c r="P531" i="3" s="1"/>
  <c r="G179" i="3"/>
  <c r="AE178" i="3"/>
  <c r="V177" i="3"/>
  <c r="H178" i="3"/>
  <c r="L178" i="3"/>
  <c r="K178" i="3"/>
  <c r="M177" i="11"/>
  <c r="AV177" i="11" s="1"/>
  <c r="AV177" i="13"/>
  <c r="M178" i="13"/>
  <c r="B189" i="13" l="1"/>
  <c r="AW178" i="14"/>
  <c r="K176" i="13"/>
  <c r="H176" i="13"/>
  <c r="L176" i="13"/>
  <c r="AE176" i="13"/>
  <c r="V175" i="13"/>
  <c r="AU175" i="13"/>
  <c r="AU176" i="15"/>
  <c r="J177" i="13"/>
  <c r="I177" i="13"/>
  <c r="G177" i="13"/>
  <c r="U176" i="13"/>
  <c r="J176" i="16"/>
  <c r="G176" i="16"/>
  <c r="U175" i="16"/>
  <c r="I176" i="16"/>
  <c r="AU177" i="16"/>
  <c r="AE177" i="6"/>
  <c r="L177" i="6"/>
  <c r="K177" i="6"/>
  <c r="V176" i="6"/>
  <c r="H177" i="6"/>
  <c r="AU176" i="6"/>
  <c r="AE178" i="16"/>
  <c r="L178" i="16"/>
  <c r="V177" i="16"/>
  <c r="K178" i="16"/>
  <c r="H178" i="16"/>
  <c r="I531" i="16" s="1"/>
  <c r="U531" i="16" s="1"/>
  <c r="AU175" i="11"/>
  <c r="G176" i="6"/>
  <c r="J176" i="6"/>
  <c r="U175" i="6"/>
  <c r="I176" i="6"/>
  <c r="B175" i="3"/>
  <c r="J178" i="15"/>
  <c r="G178" i="15"/>
  <c r="J531" i="15" s="1"/>
  <c r="U177" i="15"/>
  <c r="I178" i="15"/>
  <c r="K177" i="15"/>
  <c r="L177" i="15"/>
  <c r="H177" i="15"/>
  <c r="AE177" i="15"/>
  <c r="V176" i="15"/>
  <c r="AU178" i="3"/>
  <c r="J179" i="14"/>
  <c r="G179" i="14"/>
  <c r="U178" i="14"/>
  <c r="I179" i="14"/>
  <c r="K179" i="14"/>
  <c r="V178" i="14"/>
  <c r="H179" i="14"/>
  <c r="AG179" i="14"/>
  <c r="L179" i="14"/>
  <c r="I178" i="11"/>
  <c r="G178" i="11"/>
  <c r="U178" i="11" s="1"/>
  <c r="P531" i="11" s="1"/>
  <c r="J178" i="11"/>
  <c r="H176" i="11"/>
  <c r="V176" i="11" s="1"/>
  <c r="K176" i="11"/>
  <c r="L176" i="11"/>
  <c r="AE176" i="11"/>
  <c r="B189" i="11"/>
  <c r="M177" i="6"/>
  <c r="AV177" i="6" s="1"/>
  <c r="M177" i="15"/>
  <c r="AV177" i="15" s="1"/>
  <c r="M177" i="16"/>
  <c r="AV177" i="16" s="1"/>
  <c r="M177" i="3"/>
  <c r="AV177" i="3" s="1"/>
  <c r="AE179" i="3"/>
  <c r="K179" i="3"/>
  <c r="L179" i="3"/>
  <c r="V178" i="3"/>
  <c r="Q531" i="3" s="1"/>
  <c r="R531" i="3" s="1"/>
  <c r="H179" i="3"/>
  <c r="I180" i="3"/>
  <c r="G180" i="3"/>
  <c r="U179" i="3"/>
  <c r="J180" i="3"/>
  <c r="M178" i="11"/>
  <c r="AV178" i="11" s="1"/>
  <c r="M179" i="13"/>
  <c r="AV178" i="13"/>
  <c r="B190" i="13" l="1"/>
  <c r="H177" i="13"/>
  <c r="V176" i="13"/>
  <c r="AE177" i="13"/>
  <c r="K177" i="13"/>
  <c r="L177" i="13"/>
  <c r="AU176" i="13"/>
  <c r="G177" i="16"/>
  <c r="U176" i="16"/>
  <c r="I177" i="16"/>
  <c r="J177" i="16"/>
  <c r="AU177" i="6"/>
  <c r="J178" i="13"/>
  <c r="G178" i="13"/>
  <c r="I178" i="13"/>
  <c r="U177" i="13"/>
  <c r="L178" i="6"/>
  <c r="K178" i="6"/>
  <c r="H178" i="6"/>
  <c r="I531" i="6" s="1"/>
  <c r="U531" i="6" s="1"/>
  <c r="V177" i="6"/>
  <c r="AE178" i="6"/>
  <c r="AU178" i="16"/>
  <c r="K179" i="16"/>
  <c r="AE179" i="16"/>
  <c r="V178" i="16"/>
  <c r="Q531" i="16" s="1"/>
  <c r="H179" i="16"/>
  <c r="H532" i="16" s="1"/>
  <c r="L179" i="16"/>
  <c r="I177" i="6"/>
  <c r="G177" i="6"/>
  <c r="U176" i="6"/>
  <c r="J177" i="6"/>
  <c r="AW179" i="14"/>
  <c r="AG180" i="14"/>
  <c r="L180" i="14"/>
  <c r="K180" i="14"/>
  <c r="H180" i="14"/>
  <c r="V179" i="14"/>
  <c r="B176" i="3"/>
  <c r="AU177" i="15"/>
  <c r="H178" i="15"/>
  <c r="I531" i="15" s="1"/>
  <c r="U531" i="15" s="1"/>
  <c r="V177" i="15"/>
  <c r="K178" i="15"/>
  <c r="AE178" i="15"/>
  <c r="L178" i="15"/>
  <c r="AU179" i="3"/>
  <c r="AU176" i="11"/>
  <c r="G179" i="15"/>
  <c r="G532" i="15" s="1"/>
  <c r="J179" i="15"/>
  <c r="I179" i="15"/>
  <c r="U178" i="15"/>
  <c r="P531" i="15" s="1"/>
  <c r="G180" i="14"/>
  <c r="J180" i="14"/>
  <c r="I180" i="14"/>
  <c r="U179" i="14"/>
  <c r="B190" i="11"/>
  <c r="K177" i="11"/>
  <c r="L177" i="11"/>
  <c r="AE177" i="11"/>
  <c r="H177" i="11"/>
  <c r="V177" i="11" s="1"/>
  <c r="I179" i="11"/>
  <c r="J179" i="11"/>
  <c r="G179" i="11"/>
  <c r="M178" i="6"/>
  <c r="AV178" i="6" s="1"/>
  <c r="M178" i="15"/>
  <c r="AV178" i="15" s="1"/>
  <c r="M178" i="16"/>
  <c r="AV178" i="16" s="1"/>
  <c r="M178" i="3"/>
  <c r="AV178" i="3" s="1"/>
  <c r="G181" i="3"/>
  <c r="U180" i="3"/>
  <c r="I181" i="3"/>
  <c r="J181" i="3"/>
  <c r="K180" i="3"/>
  <c r="H180" i="3"/>
  <c r="AE180" i="3"/>
  <c r="V179" i="3"/>
  <c r="L180" i="3"/>
  <c r="M179" i="11"/>
  <c r="AV179" i="11" s="1"/>
  <c r="M180" i="13"/>
  <c r="AV179" i="13"/>
  <c r="U179" i="11" l="1"/>
  <c r="G532" i="11"/>
  <c r="T532" i="16"/>
  <c r="M532" i="16"/>
  <c r="N532" i="16"/>
  <c r="K532" i="15"/>
  <c r="L532" i="15"/>
  <c r="B191" i="13"/>
  <c r="AW180" i="14"/>
  <c r="AU177" i="13"/>
  <c r="K178" i="13"/>
  <c r="H178" i="13"/>
  <c r="L178" i="13"/>
  <c r="AE178" i="13"/>
  <c r="V177" i="13"/>
  <c r="U178" i="13"/>
  <c r="G179" i="13"/>
  <c r="J179" i="13"/>
  <c r="I179" i="13"/>
  <c r="AU178" i="6"/>
  <c r="AU179" i="16"/>
  <c r="J178" i="16"/>
  <c r="U177" i="16"/>
  <c r="G178" i="16"/>
  <c r="J531" i="16" s="1"/>
  <c r="I178" i="16"/>
  <c r="V178" i="6"/>
  <c r="Q531" i="6" s="1"/>
  <c r="K179" i="6"/>
  <c r="L179" i="6"/>
  <c r="AE179" i="6"/>
  <c r="H179" i="6"/>
  <c r="H532" i="6" s="1"/>
  <c r="I178" i="6"/>
  <c r="J178" i="6"/>
  <c r="U177" i="6"/>
  <c r="G178" i="6"/>
  <c r="J531" i="6" s="1"/>
  <c r="AU180" i="3"/>
  <c r="H180" i="16"/>
  <c r="L180" i="16"/>
  <c r="K180" i="16"/>
  <c r="V179" i="16"/>
  <c r="AE180" i="16"/>
  <c r="AG181" i="14"/>
  <c r="V180" i="14"/>
  <c r="L181" i="14"/>
  <c r="K181" i="14"/>
  <c r="H181" i="14"/>
  <c r="V178" i="15"/>
  <c r="Q531" i="15" s="1"/>
  <c r="R531" i="15" s="1"/>
  <c r="K179" i="15"/>
  <c r="AE179" i="15"/>
  <c r="L179" i="15"/>
  <c r="H179" i="15"/>
  <c r="H532" i="15" s="1"/>
  <c r="I180" i="15"/>
  <c r="U179" i="15"/>
  <c r="G180" i="15"/>
  <c r="J180" i="15"/>
  <c r="J181" i="14"/>
  <c r="G181" i="14"/>
  <c r="I181" i="14"/>
  <c r="U180" i="14"/>
  <c r="AU178" i="15"/>
  <c r="B177" i="3"/>
  <c r="AU177" i="11"/>
  <c r="H178" i="11"/>
  <c r="V178" i="11" s="1"/>
  <c r="Q531" i="11" s="1"/>
  <c r="R531" i="11" s="1"/>
  <c r="K178" i="11"/>
  <c r="AE178" i="11"/>
  <c r="L178" i="11"/>
  <c r="I180" i="11"/>
  <c r="J180" i="11"/>
  <c r="G180" i="11"/>
  <c r="U180" i="11" s="1"/>
  <c r="B191" i="11"/>
  <c r="M179" i="6"/>
  <c r="AV179" i="6" s="1"/>
  <c r="M179" i="15"/>
  <c r="AV179" i="15" s="1"/>
  <c r="M179" i="16"/>
  <c r="AV179" i="16" s="1"/>
  <c r="M179" i="3"/>
  <c r="AV179" i="3" s="1"/>
  <c r="H181" i="3"/>
  <c r="AE181" i="3"/>
  <c r="K181" i="3"/>
  <c r="L181" i="3"/>
  <c r="V180" i="3"/>
  <c r="J182" i="3"/>
  <c r="U181" i="3"/>
  <c r="I182" i="3"/>
  <c r="G182" i="3"/>
  <c r="M180" i="11"/>
  <c r="AV180" i="11" s="1"/>
  <c r="AV180" i="13"/>
  <c r="M181" i="13"/>
  <c r="T532" i="6" l="1"/>
  <c r="M532" i="6"/>
  <c r="N532" i="6"/>
  <c r="L532" i="11"/>
  <c r="K532" i="11"/>
  <c r="M532" i="15"/>
  <c r="N532" i="15"/>
  <c r="T532" i="15"/>
  <c r="B192" i="13"/>
  <c r="AE179" i="13"/>
  <c r="H179" i="13"/>
  <c r="V178" i="13"/>
  <c r="L179" i="13"/>
  <c r="K179" i="13"/>
  <c r="AU178" i="13"/>
  <c r="U179" i="13"/>
  <c r="J180" i="13"/>
  <c r="I180" i="13"/>
  <c r="G180" i="13"/>
  <c r="U178" i="16"/>
  <c r="P531" i="16" s="1"/>
  <c r="R531" i="16" s="1"/>
  <c r="I179" i="16"/>
  <c r="G179" i="16"/>
  <c r="G532" i="16" s="1"/>
  <c r="J179" i="16"/>
  <c r="H180" i="6"/>
  <c r="AE180" i="6"/>
  <c r="K180" i="6"/>
  <c r="L180" i="6"/>
  <c r="V179" i="6"/>
  <c r="AU179" i="15"/>
  <c r="AU179" i="6"/>
  <c r="AU180" i="16"/>
  <c r="K181" i="16"/>
  <c r="AE181" i="16"/>
  <c r="H181" i="16"/>
  <c r="L181" i="16"/>
  <c r="V180" i="16"/>
  <c r="I179" i="6"/>
  <c r="U178" i="6"/>
  <c r="P531" i="6" s="1"/>
  <c r="R531" i="6" s="1"/>
  <c r="J179" i="6"/>
  <c r="G179" i="6"/>
  <c r="G532" i="6" s="1"/>
  <c r="I182" i="14"/>
  <c r="G182" i="14"/>
  <c r="J182" i="14"/>
  <c r="U181" i="14"/>
  <c r="AW181" i="14"/>
  <c r="H180" i="15"/>
  <c r="L180" i="15"/>
  <c r="K180" i="15"/>
  <c r="AE180" i="15"/>
  <c r="V179" i="15"/>
  <c r="AU178" i="11"/>
  <c r="B178" i="3"/>
  <c r="J181" i="15"/>
  <c r="I181" i="15"/>
  <c r="U180" i="15"/>
  <c r="G181" i="15"/>
  <c r="AU181" i="3"/>
  <c r="L182" i="14"/>
  <c r="V181" i="14"/>
  <c r="AG182" i="14"/>
  <c r="K182" i="14"/>
  <c r="H182" i="14"/>
  <c r="G181" i="11"/>
  <c r="U181" i="11" s="1"/>
  <c r="I181" i="11"/>
  <c r="J181" i="11"/>
  <c r="B192" i="11"/>
  <c r="B533" i="11" s="1"/>
  <c r="L179" i="11"/>
  <c r="H179" i="11"/>
  <c r="AE179" i="11"/>
  <c r="K179" i="11"/>
  <c r="M180" i="6"/>
  <c r="AV180" i="6" s="1"/>
  <c r="M180" i="15"/>
  <c r="AV180" i="15" s="1"/>
  <c r="M180" i="16"/>
  <c r="AV180" i="16" s="1"/>
  <c r="M180" i="3"/>
  <c r="AV180" i="3" s="1"/>
  <c r="J183" i="3"/>
  <c r="I183" i="3"/>
  <c r="U182" i="3"/>
  <c r="G183" i="3"/>
  <c r="K182" i="3"/>
  <c r="H182" i="3"/>
  <c r="V181" i="3"/>
  <c r="AE182" i="3"/>
  <c r="L182" i="3"/>
  <c r="M181" i="11"/>
  <c r="AV181" i="11" s="1"/>
  <c r="AV181" i="13"/>
  <c r="M182" i="13"/>
  <c r="V179" i="11" l="1"/>
  <c r="H532" i="11"/>
  <c r="K532" i="16"/>
  <c r="L532" i="16"/>
  <c r="K532" i="6"/>
  <c r="L532" i="6"/>
  <c r="B193" i="13"/>
  <c r="AU180" i="15"/>
  <c r="AU179" i="13"/>
  <c r="H180" i="13"/>
  <c r="K180" i="13"/>
  <c r="L180" i="13"/>
  <c r="AE180" i="13"/>
  <c r="V179" i="13"/>
  <c r="I180" i="16"/>
  <c r="J180" i="16"/>
  <c r="G180" i="16"/>
  <c r="U179" i="16"/>
  <c r="G181" i="13"/>
  <c r="U180" i="13"/>
  <c r="I181" i="13"/>
  <c r="J181" i="13"/>
  <c r="AU180" i="6"/>
  <c r="H181" i="6"/>
  <c r="K181" i="6"/>
  <c r="V180" i="6"/>
  <c r="L181" i="6"/>
  <c r="AE181" i="6"/>
  <c r="U179" i="6"/>
  <c r="J180" i="6"/>
  <c r="G180" i="6"/>
  <c r="I180" i="6"/>
  <c r="K182" i="16"/>
  <c r="AE182" i="16"/>
  <c r="L182" i="16"/>
  <c r="H182" i="16"/>
  <c r="V181" i="16"/>
  <c r="AW182" i="14"/>
  <c r="AU181" i="16"/>
  <c r="K183" i="14"/>
  <c r="H183" i="14"/>
  <c r="V182" i="14"/>
  <c r="L183" i="14"/>
  <c r="AG183" i="14"/>
  <c r="B179" i="3"/>
  <c r="B531" i="3"/>
  <c r="L181" i="15"/>
  <c r="K181" i="15"/>
  <c r="AE181" i="15"/>
  <c r="H181" i="15"/>
  <c r="V180" i="15"/>
  <c r="J183" i="14"/>
  <c r="U182" i="14"/>
  <c r="I183" i="14"/>
  <c r="G183" i="14"/>
  <c r="AU182" i="3"/>
  <c r="AU179" i="11"/>
  <c r="U181" i="15"/>
  <c r="G182" i="15"/>
  <c r="J182" i="15"/>
  <c r="I182" i="15"/>
  <c r="B193" i="11"/>
  <c r="AE180" i="11"/>
  <c r="K180" i="11"/>
  <c r="H180" i="11"/>
  <c r="V180" i="11" s="1"/>
  <c r="L180" i="11"/>
  <c r="I182" i="11"/>
  <c r="J182" i="11"/>
  <c r="G182" i="11"/>
  <c r="U182" i="11" s="1"/>
  <c r="M181" i="6"/>
  <c r="AV181" i="6" s="1"/>
  <c r="M181" i="15"/>
  <c r="AV181" i="15" s="1"/>
  <c r="M181" i="16"/>
  <c r="AV181" i="16" s="1"/>
  <c r="M181" i="3"/>
  <c r="AV181" i="3" s="1"/>
  <c r="U183" i="3"/>
  <c r="G184" i="3"/>
  <c r="I184" i="3"/>
  <c r="J184" i="3"/>
  <c r="AE183" i="3"/>
  <c r="K183" i="3"/>
  <c r="H183" i="3"/>
  <c r="V182" i="3"/>
  <c r="L183" i="3"/>
  <c r="M182" i="11"/>
  <c r="AV182" i="11" s="1"/>
  <c r="AV182" i="13"/>
  <c r="M183" i="13"/>
  <c r="T532" i="11" l="1"/>
  <c r="N532" i="11"/>
  <c r="M532" i="11"/>
  <c r="G531" i="3"/>
  <c r="H531" i="3"/>
  <c r="T531" i="3" s="1"/>
  <c r="B194" i="13"/>
  <c r="AU180" i="13"/>
  <c r="K181" i="13"/>
  <c r="H181" i="13"/>
  <c r="AE181" i="13"/>
  <c r="V180" i="13"/>
  <c r="L181" i="13"/>
  <c r="J182" i="13"/>
  <c r="U181" i="13"/>
  <c r="I182" i="13"/>
  <c r="G182" i="13"/>
  <c r="I181" i="16"/>
  <c r="G181" i="16"/>
  <c r="U180" i="16"/>
  <c r="J181" i="16"/>
  <c r="AU181" i="6"/>
  <c r="AE182" i="6"/>
  <c r="L182" i="6"/>
  <c r="V181" i="6"/>
  <c r="K182" i="6"/>
  <c r="H182" i="6"/>
  <c r="AU182" i="16"/>
  <c r="I181" i="6"/>
  <c r="J181" i="6"/>
  <c r="G181" i="6"/>
  <c r="U180" i="6"/>
  <c r="L183" i="16"/>
  <c r="K183" i="16"/>
  <c r="H183" i="16"/>
  <c r="AE183" i="16"/>
  <c r="V182" i="16"/>
  <c r="I184" i="14"/>
  <c r="G184" i="14"/>
  <c r="U183" i="14"/>
  <c r="J184" i="14"/>
  <c r="K184" i="14"/>
  <c r="H184" i="14"/>
  <c r="AG184" i="14"/>
  <c r="L184" i="14"/>
  <c r="V183" i="14"/>
  <c r="AU180" i="11"/>
  <c r="J183" i="15"/>
  <c r="I183" i="15"/>
  <c r="U182" i="15"/>
  <c r="G183" i="15"/>
  <c r="AW183" i="14"/>
  <c r="AU183" i="3"/>
  <c r="B180" i="3"/>
  <c r="AE182" i="15"/>
  <c r="K182" i="15"/>
  <c r="V181" i="15"/>
  <c r="L182" i="15"/>
  <c r="H182" i="15"/>
  <c r="AU181" i="15"/>
  <c r="H181" i="11"/>
  <c r="V181" i="11" s="1"/>
  <c r="K181" i="11"/>
  <c r="L181" i="11"/>
  <c r="AE181" i="11"/>
  <c r="I183" i="11"/>
  <c r="J183" i="11"/>
  <c r="G183" i="11"/>
  <c r="U183" i="11" s="1"/>
  <c r="B194" i="11"/>
  <c r="M182" i="6"/>
  <c r="AV182" i="6" s="1"/>
  <c r="M182" i="15"/>
  <c r="AV182" i="15" s="1"/>
  <c r="M182" i="16"/>
  <c r="AV182" i="16" s="1"/>
  <c r="M182" i="3"/>
  <c r="AV182" i="3" s="1"/>
  <c r="K184" i="3"/>
  <c r="AE184" i="3"/>
  <c r="L184" i="3"/>
  <c r="H184" i="3"/>
  <c r="V183" i="3"/>
  <c r="J185" i="3"/>
  <c r="U184" i="3"/>
  <c r="I185" i="3"/>
  <c r="G185" i="3"/>
  <c r="M183" i="11"/>
  <c r="AV183" i="11" s="1"/>
  <c r="AV183" i="13"/>
  <c r="M184" i="13"/>
  <c r="N531" i="3" l="1"/>
  <c r="M531" i="3"/>
  <c r="K531" i="3"/>
  <c r="L531" i="3"/>
  <c r="B195" i="13"/>
  <c r="AU183" i="16"/>
  <c r="V181" i="13"/>
  <c r="L182" i="13"/>
  <c r="H182" i="13"/>
  <c r="K182" i="13"/>
  <c r="AU182" i="13" s="1"/>
  <c r="AE182" i="13"/>
  <c r="AU181" i="13"/>
  <c r="I182" i="16"/>
  <c r="U181" i="16"/>
  <c r="J182" i="16"/>
  <c r="G182" i="16"/>
  <c r="J183" i="13"/>
  <c r="G183" i="13"/>
  <c r="U182" i="13"/>
  <c r="I183" i="13"/>
  <c r="AU182" i="6"/>
  <c r="AE183" i="6"/>
  <c r="L183" i="6"/>
  <c r="K183" i="6"/>
  <c r="V182" i="6"/>
  <c r="H183" i="6"/>
  <c r="AU181" i="11"/>
  <c r="AE184" i="16"/>
  <c r="L184" i="16"/>
  <c r="H184" i="16"/>
  <c r="V183" i="16"/>
  <c r="K184" i="16"/>
  <c r="I182" i="6"/>
  <c r="J182" i="6"/>
  <c r="G182" i="6"/>
  <c r="U181" i="6"/>
  <c r="B181" i="3"/>
  <c r="AU184" i="3"/>
  <c r="AU182" i="15"/>
  <c r="J184" i="15"/>
  <c r="G184" i="15"/>
  <c r="I184" i="15"/>
  <c r="U183" i="15"/>
  <c r="V184" i="14"/>
  <c r="AG185" i="14"/>
  <c r="H185" i="14"/>
  <c r="L185" i="14"/>
  <c r="K185" i="14"/>
  <c r="AE183" i="15"/>
  <c r="K183" i="15"/>
  <c r="H183" i="15"/>
  <c r="L183" i="15"/>
  <c r="V182" i="15"/>
  <c r="AW184" i="14"/>
  <c r="G185" i="14"/>
  <c r="U184" i="14"/>
  <c r="I185" i="14"/>
  <c r="J185" i="14"/>
  <c r="G184" i="11"/>
  <c r="U184" i="11" s="1"/>
  <c r="J184" i="11"/>
  <c r="I184" i="11"/>
  <c r="L182" i="11"/>
  <c r="K182" i="11"/>
  <c r="H182" i="11"/>
  <c r="V182" i="11" s="1"/>
  <c r="AE182" i="11"/>
  <c r="B195" i="11"/>
  <c r="M183" i="6"/>
  <c r="AV183" i="6" s="1"/>
  <c r="M183" i="15"/>
  <c r="AV183" i="15" s="1"/>
  <c r="M183" i="16"/>
  <c r="AV183" i="16" s="1"/>
  <c r="M183" i="3"/>
  <c r="AV183" i="3" s="1"/>
  <c r="L185" i="3"/>
  <c r="AE185" i="3"/>
  <c r="K185" i="3"/>
  <c r="H185" i="3"/>
  <c r="V184" i="3"/>
  <c r="I186" i="3"/>
  <c r="J186" i="3"/>
  <c r="G186" i="3"/>
  <c r="U185" i="3"/>
  <c r="P532" i="3" s="1"/>
  <c r="M184" i="11"/>
  <c r="AV184" i="11" s="1"/>
  <c r="AV184" i="13"/>
  <c r="M185" i="13"/>
  <c r="B196" i="13" l="1"/>
  <c r="AU183" i="6"/>
  <c r="K183" i="13"/>
  <c r="AE183" i="13"/>
  <c r="H183" i="13"/>
  <c r="L183" i="13"/>
  <c r="V182" i="13"/>
  <c r="U183" i="13"/>
  <c r="G184" i="13"/>
  <c r="J184" i="13"/>
  <c r="I184" i="13"/>
  <c r="G183" i="16"/>
  <c r="I183" i="16"/>
  <c r="U182" i="16"/>
  <c r="J183" i="16"/>
  <c r="AE184" i="6"/>
  <c r="H184" i="6"/>
  <c r="K184" i="6"/>
  <c r="L184" i="6"/>
  <c r="V183" i="6"/>
  <c r="AU184" i="16"/>
  <c r="AU185" i="3"/>
  <c r="L185" i="16"/>
  <c r="H185" i="16"/>
  <c r="I532" i="16" s="1"/>
  <c r="U532" i="16" s="1"/>
  <c r="AE185" i="16"/>
  <c r="K185" i="16"/>
  <c r="V184" i="16"/>
  <c r="U182" i="6"/>
  <c r="I183" i="6"/>
  <c r="G183" i="6"/>
  <c r="J183" i="6"/>
  <c r="G185" i="15"/>
  <c r="J532" i="15" s="1"/>
  <c r="I185" i="15"/>
  <c r="U184" i="15"/>
  <c r="J185" i="15"/>
  <c r="AU183" i="15"/>
  <c r="B182" i="3"/>
  <c r="AU182" i="11"/>
  <c r="J186" i="14"/>
  <c r="G186" i="14"/>
  <c r="U185" i="14"/>
  <c r="I186" i="14"/>
  <c r="AW185" i="14"/>
  <c r="H186" i="14"/>
  <c r="AG186" i="14"/>
  <c r="V185" i="14"/>
  <c r="L186" i="14"/>
  <c r="K186" i="14"/>
  <c r="H184" i="15"/>
  <c r="K184" i="15"/>
  <c r="V183" i="15"/>
  <c r="AE184" i="15"/>
  <c r="L184" i="15"/>
  <c r="AE183" i="11"/>
  <c r="L183" i="11"/>
  <c r="H183" i="11"/>
  <c r="V183" i="11" s="1"/>
  <c r="K183" i="11"/>
  <c r="B196" i="11"/>
  <c r="I185" i="11"/>
  <c r="G185" i="11"/>
  <c r="U185" i="11" s="1"/>
  <c r="P532" i="11" s="1"/>
  <c r="J185" i="11"/>
  <c r="M184" i="6"/>
  <c r="AV184" i="6" s="1"/>
  <c r="M184" i="15"/>
  <c r="AV184" i="15" s="1"/>
  <c r="M184" i="16"/>
  <c r="AV184" i="16" s="1"/>
  <c r="M184" i="3"/>
  <c r="AV184" i="3" s="1"/>
  <c r="J187" i="3"/>
  <c r="I187" i="3"/>
  <c r="G187" i="3"/>
  <c r="U186" i="3"/>
  <c r="L186" i="3"/>
  <c r="H186" i="3"/>
  <c r="V185" i="3"/>
  <c r="Q532" i="3" s="1"/>
  <c r="R532" i="3" s="1"/>
  <c r="AE186" i="3"/>
  <c r="K186" i="3"/>
  <c r="M185" i="11"/>
  <c r="AV185" i="11" s="1"/>
  <c r="AV185" i="13"/>
  <c r="M186" i="13"/>
  <c r="B197" i="13" l="1"/>
  <c r="H184" i="13"/>
  <c r="V183" i="13"/>
  <c r="K184" i="13"/>
  <c r="L184" i="13"/>
  <c r="AE184" i="13"/>
  <c r="AU183" i="13"/>
  <c r="U183" i="16"/>
  <c r="I184" i="16"/>
  <c r="G184" i="16"/>
  <c r="J184" i="16"/>
  <c r="I185" i="13"/>
  <c r="J185" i="13"/>
  <c r="G185" i="13"/>
  <c r="U184" i="13"/>
  <c r="AW186" i="14"/>
  <c r="AU185" i="16"/>
  <c r="AU184" i="6"/>
  <c r="AE185" i="6"/>
  <c r="K185" i="6"/>
  <c r="H185" i="6"/>
  <c r="I532" i="6" s="1"/>
  <c r="U532" i="6" s="1"/>
  <c r="L185" i="6"/>
  <c r="V184" i="6"/>
  <c r="AU186" i="3"/>
  <c r="I184" i="6"/>
  <c r="U183" i="6"/>
  <c r="J184" i="6"/>
  <c r="G184" i="6"/>
  <c r="V185" i="16"/>
  <c r="Q532" i="16" s="1"/>
  <c r="AE186" i="16"/>
  <c r="H186" i="16"/>
  <c r="H533" i="16" s="1"/>
  <c r="L186" i="16"/>
  <c r="K186" i="16"/>
  <c r="B183" i="3"/>
  <c r="AU183" i="11"/>
  <c r="AU184" i="15"/>
  <c r="H185" i="15"/>
  <c r="I532" i="15" s="1"/>
  <c r="U532" i="15" s="1"/>
  <c r="V184" i="15"/>
  <c r="AE185" i="15"/>
  <c r="L185" i="15"/>
  <c r="K185" i="15"/>
  <c r="AG187" i="14"/>
  <c r="L187" i="14"/>
  <c r="V186" i="14"/>
  <c r="K187" i="14"/>
  <c r="H187" i="14"/>
  <c r="J187" i="14"/>
  <c r="U186" i="14"/>
  <c r="G187" i="14"/>
  <c r="I187" i="14"/>
  <c r="J186" i="15"/>
  <c r="G186" i="15"/>
  <c r="G533" i="15" s="1"/>
  <c r="I186" i="15"/>
  <c r="U185" i="15"/>
  <c r="P532" i="15" s="1"/>
  <c r="I186" i="11"/>
  <c r="J186" i="11"/>
  <c r="G186" i="11"/>
  <c r="B197" i="11"/>
  <c r="K184" i="11"/>
  <c r="AE184" i="11"/>
  <c r="H184" i="11"/>
  <c r="V184" i="11" s="1"/>
  <c r="L184" i="11"/>
  <c r="M185" i="6"/>
  <c r="AV185" i="6" s="1"/>
  <c r="M185" i="15"/>
  <c r="AV185" i="15" s="1"/>
  <c r="M185" i="16"/>
  <c r="AV185" i="16" s="1"/>
  <c r="M185" i="3"/>
  <c r="AV185" i="3" s="1"/>
  <c r="H187" i="3"/>
  <c r="K187" i="3"/>
  <c r="AE187" i="3"/>
  <c r="V186" i="3"/>
  <c r="L187" i="3"/>
  <c r="J188" i="3"/>
  <c r="G188" i="3"/>
  <c r="I188" i="3"/>
  <c r="U187" i="3"/>
  <c r="M186" i="11"/>
  <c r="AV186" i="11" s="1"/>
  <c r="AV186" i="13"/>
  <c r="M187" i="13"/>
  <c r="U186" i="11" l="1"/>
  <c r="G533" i="11"/>
  <c r="T533" i="16"/>
  <c r="N533" i="16"/>
  <c r="M533" i="16"/>
  <c r="L533" i="15"/>
  <c r="K533" i="15"/>
  <c r="B198" i="13"/>
  <c r="AU184" i="13"/>
  <c r="K185" i="13"/>
  <c r="H185" i="13"/>
  <c r="L185" i="13"/>
  <c r="V184" i="13"/>
  <c r="AE185" i="13"/>
  <c r="G186" i="13"/>
  <c r="I186" i="13"/>
  <c r="U185" i="13"/>
  <c r="J186" i="13"/>
  <c r="U184" i="16"/>
  <c r="I185" i="16"/>
  <c r="G185" i="16"/>
  <c r="J532" i="16" s="1"/>
  <c r="J185" i="16"/>
  <c r="AU186" i="16"/>
  <c r="H186" i="6"/>
  <c r="H533" i="6" s="1"/>
  <c r="L186" i="6"/>
  <c r="K186" i="6"/>
  <c r="V185" i="6"/>
  <c r="Q532" i="6" s="1"/>
  <c r="AE186" i="6"/>
  <c r="AU185" i="6"/>
  <c r="K187" i="16"/>
  <c r="H187" i="16"/>
  <c r="AE187" i="16"/>
  <c r="L187" i="16"/>
  <c r="V186" i="16"/>
  <c r="AU185" i="15"/>
  <c r="I185" i="6"/>
  <c r="G185" i="6"/>
  <c r="J532" i="6" s="1"/>
  <c r="U184" i="6"/>
  <c r="J185" i="6"/>
  <c r="AW187" i="14"/>
  <c r="J187" i="15"/>
  <c r="I187" i="15"/>
  <c r="G187" i="15"/>
  <c r="U186" i="15"/>
  <c r="AU187" i="3"/>
  <c r="U187" i="14"/>
  <c r="G188" i="14"/>
  <c r="J188" i="14"/>
  <c r="I188" i="14"/>
  <c r="AU184" i="11"/>
  <c r="H188" i="14"/>
  <c r="V187" i="14"/>
  <c r="AG188" i="14"/>
  <c r="L188" i="14"/>
  <c r="K188" i="14"/>
  <c r="L186" i="15"/>
  <c r="H186" i="15"/>
  <c r="H533" i="15" s="1"/>
  <c r="AE186" i="15"/>
  <c r="V185" i="15"/>
  <c r="Q532" i="15" s="1"/>
  <c r="R532" i="15" s="1"/>
  <c r="K186" i="15"/>
  <c r="B184" i="3"/>
  <c r="B198" i="11"/>
  <c r="J187" i="11"/>
  <c r="I187" i="11"/>
  <c r="G187" i="11"/>
  <c r="U187" i="11" s="1"/>
  <c r="H185" i="11"/>
  <c r="V185" i="11" s="1"/>
  <c r="Q532" i="11" s="1"/>
  <c r="R532" i="11" s="1"/>
  <c r="L185" i="11"/>
  <c r="AE185" i="11"/>
  <c r="K185" i="11"/>
  <c r="M186" i="6"/>
  <c r="AV186" i="6" s="1"/>
  <c r="M186" i="15"/>
  <c r="AV186" i="15" s="1"/>
  <c r="M186" i="16"/>
  <c r="AV186" i="16" s="1"/>
  <c r="M186" i="3"/>
  <c r="AV186" i="3" s="1"/>
  <c r="G189" i="3"/>
  <c r="J189" i="3"/>
  <c r="U188" i="3"/>
  <c r="I189" i="3"/>
  <c r="K188" i="3"/>
  <c r="V187" i="3"/>
  <c r="L188" i="3"/>
  <c r="AE188" i="3"/>
  <c r="H188" i="3"/>
  <c r="M187" i="11"/>
  <c r="AV187" i="11" s="1"/>
  <c r="AV187" i="13"/>
  <c r="M188" i="13"/>
  <c r="T533" i="6" l="1"/>
  <c r="N533" i="6"/>
  <c r="M533" i="6"/>
  <c r="K533" i="11"/>
  <c r="L533" i="11"/>
  <c r="N533" i="15"/>
  <c r="M533" i="15"/>
  <c r="T533" i="15"/>
  <c r="B199" i="13"/>
  <c r="AU186" i="6"/>
  <c r="L186" i="13"/>
  <c r="K186" i="13"/>
  <c r="V185" i="13"/>
  <c r="H186" i="13"/>
  <c r="AE186" i="13"/>
  <c r="AU185" i="13"/>
  <c r="I186" i="16"/>
  <c r="G186" i="16"/>
  <c r="G533" i="16" s="1"/>
  <c r="U185" i="16"/>
  <c r="P532" i="16" s="1"/>
  <c r="R532" i="16" s="1"/>
  <c r="J186" i="16"/>
  <c r="J187" i="13"/>
  <c r="I187" i="13"/>
  <c r="G187" i="13"/>
  <c r="U186" i="13"/>
  <c r="K187" i="6"/>
  <c r="H187" i="6"/>
  <c r="V186" i="6"/>
  <c r="L187" i="6"/>
  <c r="AE187" i="6"/>
  <c r="J186" i="6"/>
  <c r="U185" i="6"/>
  <c r="P532" i="6" s="1"/>
  <c r="R532" i="6" s="1"/>
  <c r="G186" i="6"/>
  <c r="G533" i="6" s="1"/>
  <c r="I186" i="6"/>
  <c r="AU186" i="15"/>
  <c r="V187" i="16"/>
  <c r="L188" i="16"/>
  <c r="K188" i="16"/>
  <c r="H188" i="16"/>
  <c r="AE188" i="16"/>
  <c r="AU187" i="16"/>
  <c r="I189" i="14"/>
  <c r="G189" i="14"/>
  <c r="U188" i="14"/>
  <c r="J189" i="14"/>
  <c r="AW188" i="14"/>
  <c r="AE187" i="15"/>
  <c r="L187" i="15"/>
  <c r="K187" i="15"/>
  <c r="H187" i="15"/>
  <c r="V186" i="15"/>
  <c r="B185" i="3"/>
  <c r="J188" i="15"/>
  <c r="U187" i="15"/>
  <c r="I188" i="15"/>
  <c r="G188" i="15"/>
  <c r="AU188" i="3"/>
  <c r="V188" i="14"/>
  <c r="K189" i="14"/>
  <c r="H189" i="14"/>
  <c r="AG189" i="14"/>
  <c r="L189" i="14"/>
  <c r="AU185" i="11"/>
  <c r="L186" i="11"/>
  <c r="H186" i="11"/>
  <c r="K186" i="11"/>
  <c r="AE186" i="11"/>
  <c r="J188" i="11"/>
  <c r="G188" i="11"/>
  <c r="U188" i="11" s="1"/>
  <c r="I188" i="11"/>
  <c r="B199" i="11"/>
  <c r="B534" i="11" s="1"/>
  <c r="M187" i="6"/>
  <c r="AV187" i="6" s="1"/>
  <c r="M187" i="15"/>
  <c r="AV187" i="15" s="1"/>
  <c r="M187" i="16"/>
  <c r="AV187" i="16" s="1"/>
  <c r="M187" i="3"/>
  <c r="AV187" i="3" s="1"/>
  <c r="H189" i="3"/>
  <c r="AE189" i="3"/>
  <c r="V188" i="3"/>
  <c r="L189" i="3"/>
  <c r="K189" i="3"/>
  <c r="J190" i="3"/>
  <c r="I190" i="3"/>
  <c r="G190" i="3"/>
  <c r="U189" i="3"/>
  <c r="M188" i="11"/>
  <c r="AV188" i="11" s="1"/>
  <c r="M189" i="13"/>
  <c r="AV188" i="13"/>
  <c r="V186" i="11" l="1"/>
  <c r="H533" i="11"/>
  <c r="L533" i="16"/>
  <c r="K533" i="16"/>
  <c r="K533" i="6"/>
  <c r="L533" i="6"/>
  <c r="AU186" i="13"/>
  <c r="B200" i="13"/>
  <c r="AU189" i="3"/>
  <c r="H187" i="13"/>
  <c r="V186" i="13"/>
  <c r="K187" i="13"/>
  <c r="L187" i="13"/>
  <c r="AE187" i="13"/>
  <c r="AU188" i="16"/>
  <c r="U186" i="16"/>
  <c r="J187" i="16"/>
  <c r="I187" i="16"/>
  <c r="G187" i="16"/>
  <c r="G188" i="13"/>
  <c r="I188" i="13"/>
  <c r="U187" i="13"/>
  <c r="J188" i="13"/>
  <c r="H188" i="6"/>
  <c r="AE188" i="6"/>
  <c r="L188" i="6"/>
  <c r="V187" i="6"/>
  <c r="K188" i="6"/>
  <c r="AU187" i="6"/>
  <c r="L189" i="16"/>
  <c r="AE189" i="16"/>
  <c r="H189" i="16"/>
  <c r="K189" i="16"/>
  <c r="V188" i="16"/>
  <c r="I187" i="6"/>
  <c r="G187" i="6"/>
  <c r="J187" i="6"/>
  <c r="U186" i="6"/>
  <c r="K190" i="14"/>
  <c r="H190" i="14"/>
  <c r="L190" i="14"/>
  <c r="V189" i="14"/>
  <c r="AG190" i="14"/>
  <c r="B186" i="3"/>
  <c r="B532" i="3"/>
  <c r="AW189" i="14"/>
  <c r="AE188" i="15"/>
  <c r="L188" i="15"/>
  <c r="K188" i="15"/>
  <c r="V187" i="15"/>
  <c r="H188" i="15"/>
  <c r="G190" i="14"/>
  <c r="J190" i="14"/>
  <c r="U189" i="14"/>
  <c r="I190" i="14"/>
  <c r="AU186" i="11"/>
  <c r="AU187" i="15"/>
  <c r="J189" i="15"/>
  <c r="G189" i="15"/>
  <c r="U188" i="15"/>
  <c r="I189" i="15"/>
  <c r="G189" i="11"/>
  <c r="U189" i="11" s="1"/>
  <c r="J189" i="11"/>
  <c r="I189" i="11"/>
  <c r="B200" i="11"/>
  <c r="AE187" i="11"/>
  <c r="H187" i="11"/>
  <c r="V187" i="11" s="1"/>
  <c r="L187" i="11"/>
  <c r="K187" i="11"/>
  <c r="M188" i="6"/>
  <c r="AV188" i="6" s="1"/>
  <c r="M188" i="15"/>
  <c r="AV188" i="15" s="1"/>
  <c r="M188" i="16"/>
  <c r="AV188" i="16" s="1"/>
  <c r="M188" i="3"/>
  <c r="AV188" i="3" s="1"/>
  <c r="J191" i="3"/>
  <c r="U190" i="3"/>
  <c r="G191" i="3"/>
  <c r="I191" i="3"/>
  <c r="AE190" i="3"/>
  <c r="H190" i="3"/>
  <c r="L190" i="3"/>
  <c r="K190" i="3"/>
  <c r="V189" i="3"/>
  <c r="M189" i="11"/>
  <c r="AV189" i="11" s="1"/>
  <c r="AV189" i="13"/>
  <c r="M190" i="13"/>
  <c r="T533" i="11" l="1"/>
  <c r="M533" i="11"/>
  <c r="N533" i="11"/>
  <c r="H532" i="3"/>
  <c r="T532" i="3" s="1"/>
  <c r="G532" i="3"/>
  <c r="B201" i="13"/>
  <c r="AU188" i="6"/>
  <c r="AU187" i="13"/>
  <c r="K188" i="13"/>
  <c r="V187" i="13"/>
  <c r="AE188" i="13"/>
  <c r="H188" i="13"/>
  <c r="L188" i="13"/>
  <c r="J189" i="13"/>
  <c r="G189" i="13"/>
  <c r="U188" i="13"/>
  <c r="I189" i="13"/>
  <c r="G188" i="16"/>
  <c r="U187" i="16"/>
  <c r="I188" i="16"/>
  <c r="J188" i="16"/>
  <c r="AU188" i="15"/>
  <c r="K189" i="6"/>
  <c r="V188" i="6"/>
  <c r="H189" i="6"/>
  <c r="AE189" i="6"/>
  <c r="L189" i="6"/>
  <c r="AU189" i="16"/>
  <c r="U187" i="6"/>
  <c r="I188" i="6"/>
  <c r="J188" i="6"/>
  <c r="G188" i="6"/>
  <c r="K190" i="16"/>
  <c r="H190" i="16"/>
  <c r="AE190" i="16"/>
  <c r="V189" i="16"/>
  <c r="L190" i="16"/>
  <c r="V188" i="15"/>
  <c r="K189" i="15"/>
  <c r="H189" i="15"/>
  <c r="AE189" i="15"/>
  <c r="L189" i="15"/>
  <c r="L191" i="14"/>
  <c r="H191" i="14"/>
  <c r="AG191" i="14"/>
  <c r="V190" i="14"/>
  <c r="K191" i="14"/>
  <c r="AW190" i="14"/>
  <c r="AU187" i="11"/>
  <c r="B187" i="3"/>
  <c r="I191" i="14"/>
  <c r="G191" i="14"/>
  <c r="U190" i="14"/>
  <c r="J191" i="14"/>
  <c r="AU190" i="3"/>
  <c r="U189" i="15"/>
  <c r="G190" i="15"/>
  <c r="J190" i="15"/>
  <c r="I190" i="15"/>
  <c r="K188" i="11"/>
  <c r="L188" i="11"/>
  <c r="H188" i="11"/>
  <c r="V188" i="11" s="1"/>
  <c r="AE188" i="11"/>
  <c r="B201" i="11"/>
  <c r="I190" i="11"/>
  <c r="J190" i="11"/>
  <c r="G190" i="11"/>
  <c r="U190" i="11" s="1"/>
  <c r="M189" i="6"/>
  <c r="AV189" i="6" s="1"/>
  <c r="M189" i="15"/>
  <c r="AV189" i="15" s="1"/>
  <c r="M189" i="16"/>
  <c r="AV189" i="16" s="1"/>
  <c r="M189" i="3"/>
  <c r="AV189" i="3" s="1"/>
  <c r="AE191" i="3"/>
  <c r="L191" i="3"/>
  <c r="V190" i="3"/>
  <c r="K191" i="3"/>
  <c r="H191" i="3"/>
  <c r="J192" i="3"/>
  <c r="G192" i="3"/>
  <c r="I192" i="3"/>
  <c r="U191" i="3"/>
  <c r="M190" i="11"/>
  <c r="AV190" i="11" s="1"/>
  <c r="AV190" i="13"/>
  <c r="M191" i="13"/>
  <c r="K532" i="3" l="1"/>
  <c r="L532" i="3"/>
  <c r="M532" i="3"/>
  <c r="N532" i="3"/>
  <c r="B202" i="13"/>
  <c r="L189" i="13"/>
  <c r="K189" i="13"/>
  <c r="AE189" i="13"/>
  <c r="H189" i="13"/>
  <c r="V188" i="13"/>
  <c r="AU188" i="13"/>
  <c r="I189" i="16"/>
  <c r="U188" i="16"/>
  <c r="G189" i="16"/>
  <c r="J189" i="16"/>
  <c r="U189" i="13"/>
  <c r="J190" i="13"/>
  <c r="I190" i="13"/>
  <c r="G190" i="13"/>
  <c r="AE190" i="6"/>
  <c r="H190" i="6"/>
  <c r="K190" i="6"/>
  <c r="L190" i="6"/>
  <c r="V189" i="6"/>
  <c r="AU189" i="6"/>
  <c r="AU190" i="16"/>
  <c r="H191" i="16"/>
  <c r="AE191" i="16"/>
  <c r="V190" i="16"/>
  <c r="L191" i="16"/>
  <c r="K191" i="16"/>
  <c r="U188" i="6"/>
  <c r="G189" i="6"/>
  <c r="J189" i="6"/>
  <c r="I189" i="6"/>
  <c r="AW191" i="14"/>
  <c r="I191" i="15"/>
  <c r="U190" i="15"/>
  <c r="G191" i="15"/>
  <c r="J191" i="15"/>
  <c r="B188" i="3"/>
  <c r="V189" i="15"/>
  <c r="K190" i="15"/>
  <c r="H190" i="15"/>
  <c r="L190" i="15"/>
  <c r="AE190" i="15"/>
  <c r="AU189" i="15"/>
  <c r="K192" i="14"/>
  <c r="V191" i="14"/>
  <c r="H192" i="14"/>
  <c r="L192" i="14"/>
  <c r="AG192" i="14"/>
  <c r="AU191" i="3"/>
  <c r="G192" i="14"/>
  <c r="U191" i="14"/>
  <c r="I192" i="14"/>
  <c r="J192" i="14"/>
  <c r="AU188" i="11"/>
  <c r="B202" i="11"/>
  <c r="K189" i="11"/>
  <c r="AE189" i="11"/>
  <c r="L189" i="11"/>
  <c r="H189" i="11"/>
  <c r="V189" i="11" s="1"/>
  <c r="I191" i="11"/>
  <c r="J191" i="11"/>
  <c r="G191" i="11"/>
  <c r="U191" i="11" s="1"/>
  <c r="M190" i="6"/>
  <c r="AV190" i="6" s="1"/>
  <c r="M190" i="15"/>
  <c r="AV190" i="15" s="1"/>
  <c r="M190" i="16"/>
  <c r="AV190" i="16" s="1"/>
  <c r="M190" i="3"/>
  <c r="AV190" i="3" s="1"/>
  <c r="U192" i="3"/>
  <c r="P533" i="3" s="1"/>
  <c r="J193" i="3"/>
  <c r="I193" i="3"/>
  <c r="G193" i="3"/>
  <c r="K192" i="3"/>
  <c r="AE192" i="3"/>
  <c r="V191" i="3"/>
  <c r="L192" i="3"/>
  <c r="H192" i="3"/>
  <c r="M191" i="11"/>
  <c r="AV191" i="13"/>
  <c r="M192" i="13"/>
  <c r="AU189" i="13" l="1"/>
  <c r="B203" i="13"/>
  <c r="L190" i="13"/>
  <c r="AE190" i="13"/>
  <c r="K190" i="13"/>
  <c r="V189" i="13"/>
  <c r="H190" i="13"/>
  <c r="U190" i="13"/>
  <c r="G191" i="13"/>
  <c r="I191" i="13"/>
  <c r="J191" i="13"/>
  <c r="U189" i="16"/>
  <c r="G190" i="16"/>
  <c r="J190" i="16"/>
  <c r="I190" i="16"/>
  <c r="AU190" i="6"/>
  <c r="H191" i="6"/>
  <c r="AE191" i="6"/>
  <c r="L191" i="6"/>
  <c r="K191" i="6"/>
  <c r="V190" i="6"/>
  <c r="AU191" i="16"/>
  <c r="V191" i="16"/>
  <c r="K192" i="16"/>
  <c r="H192" i="16"/>
  <c r="I533" i="16" s="1"/>
  <c r="U533" i="16" s="1"/>
  <c r="AE192" i="16"/>
  <c r="L192" i="16"/>
  <c r="J190" i="6"/>
  <c r="U189" i="6"/>
  <c r="I190" i="6"/>
  <c r="G190" i="6"/>
  <c r="AU192" i="3"/>
  <c r="I192" i="15"/>
  <c r="J192" i="15"/>
  <c r="G192" i="15"/>
  <c r="J533" i="15" s="1"/>
  <c r="U191" i="15"/>
  <c r="H193" i="14"/>
  <c r="AG193" i="14"/>
  <c r="V192" i="14"/>
  <c r="L193" i="14"/>
  <c r="K193" i="14"/>
  <c r="G193" i="14"/>
  <c r="U192" i="14"/>
  <c r="J193" i="14"/>
  <c r="I193" i="14"/>
  <c r="AW192" i="14"/>
  <c r="AE191" i="15"/>
  <c r="V190" i="15"/>
  <c r="K191" i="15"/>
  <c r="L191" i="15"/>
  <c r="H191" i="15"/>
  <c r="AU190" i="15"/>
  <c r="B189" i="3"/>
  <c r="AU189" i="11"/>
  <c r="H190" i="11"/>
  <c r="V190" i="11" s="1"/>
  <c r="L190" i="11"/>
  <c r="K190" i="11"/>
  <c r="AE190" i="11"/>
  <c r="I192" i="11"/>
  <c r="J192" i="11"/>
  <c r="G192" i="11"/>
  <c r="U192" i="11" s="1"/>
  <c r="P533" i="11" s="1"/>
  <c r="B203" i="11"/>
  <c r="M191" i="6"/>
  <c r="AV191" i="6" s="1"/>
  <c r="M191" i="15"/>
  <c r="AV191" i="15" s="1"/>
  <c r="M191" i="16"/>
  <c r="AV191" i="16" s="1"/>
  <c r="M191" i="3"/>
  <c r="AV191" i="3" s="1"/>
  <c r="J194" i="3"/>
  <c r="U193" i="3"/>
  <c r="I194" i="3"/>
  <c r="G194" i="3"/>
  <c r="K193" i="3"/>
  <c r="AE193" i="3"/>
  <c r="H193" i="3"/>
  <c r="V192" i="3"/>
  <c r="Q533" i="3" s="1"/>
  <c r="R533" i="3" s="1"/>
  <c r="L193" i="3"/>
  <c r="M192" i="11"/>
  <c r="AV192" i="13"/>
  <c r="M193" i="13"/>
  <c r="B204" i="13" l="1"/>
  <c r="AU190" i="13"/>
  <c r="AE191" i="13"/>
  <c r="L191" i="13"/>
  <c r="H191" i="13"/>
  <c r="K191" i="13"/>
  <c r="AU191" i="13" s="1"/>
  <c r="V190" i="13"/>
  <c r="AU191" i="6"/>
  <c r="G191" i="16"/>
  <c r="J191" i="16"/>
  <c r="U190" i="16"/>
  <c r="I191" i="16"/>
  <c r="J192" i="13"/>
  <c r="U191" i="13"/>
  <c r="I192" i="13"/>
  <c r="G192" i="13"/>
  <c r="AE192" i="6"/>
  <c r="K192" i="6"/>
  <c r="V191" i="6"/>
  <c r="H192" i="6"/>
  <c r="I533" i="6" s="1"/>
  <c r="U533" i="6" s="1"/>
  <c r="L192" i="6"/>
  <c r="V192" i="16"/>
  <c r="Q533" i="16" s="1"/>
  <c r="L193" i="16"/>
  <c r="AE193" i="16"/>
  <c r="H193" i="16"/>
  <c r="H534" i="16" s="1"/>
  <c r="K193" i="16"/>
  <c r="AU192" i="16"/>
  <c r="J191" i="6"/>
  <c r="G191" i="6"/>
  <c r="U190" i="6"/>
  <c r="I191" i="6"/>
  <c r="AW193" i="14"/>
  <c r="AU190" i="11"/>
  <c r="L192" i="15"/>
  <c r="V191" i="15"/>
  <c r="K192" i="15"/>
  <c r="AE192" i="15"/>
  <c r="H192" i="15"/>
  <c r="I533" i="15" s="1"/>
  <c r="U533" i="15" s="1"/>
  <c r="H194" i="14"/>
  <c r="V193" i="14"/>
  <c r="K194" i="14"/>
  <c r="L194" i="14"/>
  <c r="AG194" i="14"/>
  <c r="B190" i="3"/>
  <c r="G193" i="15"/>
  <c r="G534" i="15" s="1"/>
  <c r="U192" i="15"/>
  <c r="P533" i="15" s="1"/>
  <c r="J193" i="15"/>
  <c r="I193" i="15"/>
  <c r="AU191" i="15"/>
  <c r="G194" i="14"/>
  <c r="I194" i="14"/>
  <c r="U193" i="14"/>
  <c r="J194" i="14"/>
  <c r="H191" i="11"/>
  <c r="AE191" i="11"/>
  <c r="L191" i="11"/>
  <c r="K191" i="11"/>
  <c r="B204" i="11"/>
  <c r="I193" i="11"/>
  <c r="J193" i="11"/>
  <c r="G193" i="11"/>
  <c r="M192" i="6"/>
  <c r="AV192" i="6" s="1"/>
  <c r="M192" i="15"/>
  <c r="AV192" i="15" s="1"/>
  <c r="M192" i="16"/>
  <c r="AV192" i="16" s="1"/>
  <c r="M192" i="3"/>
  <c r="AV192" i="3" s="1"/>
  <c r="V193" i="3"/>
  <c r="AU193" i="3" s="1"/>
  <c r="L194" i="3"/>
  <c r="K194" i="3"/>
  <c r="AE194" i="3"/>
  <c r="H194" i="3"/>
  <c r="G195" i="3"/>
  <c r="I195" i="3"/>
  <c r="J195" i="3"/>
  <c r="U194" i="3"/>
  <c r="M193" i="11"/>
  <c r="AV193" i="13"/>
  <c r="M194" i="13"/>
  <c r="U193" i="11" l="1"/>
  <c r="G534" i="11"/>
  <c r="T534" i="16"/>
  <c r="N534" i="16"/>
  <c r="M534" i="16"/>
  <c r="L534" i="15"/>
  <c r="K534" i="15"/>
  <c r="B205" i="13"/>
  <c r="H192" i="13"/>
  <c r="V191" i="13"/>
  <c r="K192" i="13"/>
  <c r="AE192" i="13"/>
  <c r="L192" i="13"/>
  <c r="J192" i="16"/>
  <c r="U191" i="16"/>
  <c r="G192" i="16"/>
  <c r="J533" i="16" s="1"/>
  <c r="I192" i="16"/>
  <c r="I193" i="13"/>
  <c r="G193" i="13"/>
  <c r="J193" i="13"/>
  <c r="U192" i="13"/>
  <c r="V192" i="6"/>
  <c r="Q533" i="6" s="1"/>
  <c r="L193" i="6"/>
  <c r="AE193" i="6"/>
  <c r="H193" i="6"/>
  <c r="H534" i="6" s="1"/>
  <c r="K193" i="6"/>
  <c r="AU192" i="6"/>
  <c r="J192" i="6"/>
  <c r="I192" i="6"/>
  <c r="G192" i="6"/>
  <c r="J533" i="6" s="1"/>
  <c r="U191" i="6"/>
  <c r="AU193" i="16"/>
  <c r="AW194" i="14"/>
  <c r="H194" i="16"/>
  <c r="V193" i="16"/>
  <c r="AE194" i="16"/>
  <c r="K194" i="16"/>
  <c r="L194" i="16"/>
  <c r="K195" i="14"/>
  <c r="H195" i="14"/>
  <c r="L195" i="14"/>
  <c r="AG195" i="14"/>
  <c r="V194" i="14"/>
  <c r="V192" i="15"/>
  <c r="Q533" i="15" s="1"/>
  <c r="R533" i="15" s="1"/>
  <c r="AE193" i="15"/>
  <c r="L193" i="15"/>
  <c r="K193" i="15"/>
  <c r="H193" i="15"/>
  <c r="H534" i="15" s="1"/>
  <c r="U193" i="15"/>
  <c r="I194" i="15"/>
  <c r="J194" i="15"/>
  <c r="G194" i="15"/>
  <c r="V191" i="11"/>
  <c r="AU191" i="11" s="1"/>
  <c r="AV191" i="11"/>
  <c r="B191" i="3"/>
  <c r="U194" i="14"/>
  <c r="J195" i="14"/>
  <c r="G195" i="14"/>
  <c r="I195" i="14"/>
  <c r="AU192" i="15"/>
  <c r="I194" i="11"/>
  <c r="G194" i="11"/>
  <c r="U194" i="11" s="1"/>
  <c r="J194" i="11"/>
  <c r="AE192" i="11"/>
  <c r="L192" i="11"/>
  <c r="K192" i="11"/>
  <c r="H192" i="11"/>
  <c r="B205" i="11"/>
  <c r="M193" i="6"/>
  <c r="AV193" i="6" s="1"/>
  <c r="M193" i="15"/>
  <c r="AV193" i="15" s="1"/>
  <c r="M193" i="16"/>
  <c r="AV193" i="16" s="1"/>
  <c r="M193" i="3"/>
  <c r="AV193" i="3" s="1"/>
  <c r="G196" i="3"/>
  <c r="U195" i="3"/>
  <c r="J196" i="3"/>
  <c r="I196" i="3"/>
  <c r="K195" i="3"/>
  <c r="V194" i="3"/>
  <c r="AU194" i="3" s="1"/>
  <c r="H195" i="3"/>
  <c r="L195" i="3"/>
  <c r="AE195" i="3"/>
  <c r="M194" i="11"/>
  <c r="AV194" i="13"/>
  <c r="M195" i="13"/>
  <c r="M534" i="6" l="1"/>
  <c r="T534" i="6"/>
  <c r="N534" i="6"/>
  <c r="L534" i="11"/>
  <c r="K534" i="11"/>
  <c r="T534" i="15"/>
  <c r="M534" i="15"/>
  <c r="N534" i="15"/>
  <c r="B206" i="13"/>
  <c r="AU193" i="6"/>
  <c r="AU192" i="13"/>
  <c r="K193" i="13"/>
  <c r="H193" i="13"/>
  <c r="L193" i="13"/>
  <c r="V192" i="13"/>
  <c r="AE193" i="13"/>
  <c r="G194" i="13"/>
  <c r="J194" i="13"/>
  <c r="U193" i="13"/>
  <c r="I194" i="13"/>
  <c r="U192" i="16"/>
  <c r="P533" i="16" s="1"/>
  <c r="R533" i="16" s="1"/>
  <c r="J193" i="16"/>
  <c r="I193" i="16"/>
  <c r="G193" i="16"/>
  <c r="G534" i="16" s="1"/>
  <c r="K194" i="6"/>
  <c r="L194" i="6"/>
  <c r="V193" i="6"/>
  <c r="H194" i="6"/>
  <c r="AE194" i="6"/>
  <c r="AU193" i="15"/>
  <c r="K195" i="16"/>
  <c r="AE195" i="16"/>
  <c r="H195" i="16"/>
  <c r="V194" i="16"/>
  <c r="L195" i="16"/>
  <c r="U192" i="6"/>
  <c r="P533" i="6" s="1"/>
  <c r="R533" i="6" s="1"/>
  <c r="J193" i="6"/>
  <c r="G193" i="6"/>
  <c r="G534" i="6" s="1"/>
  <c r="I193" i="6"/>
  <c r="AU194" i="16"/>
  <c r="J195" i="15"/>
  <c r="G195" i="15"/>
  <c r="U194" i="15"/>
  <c r="I195" i="15"/>
  <c r="G196" i="14"/>
  <c r="U195" i="14"/>
  <c r="I196" i="14"/>
  <c r="J196" i="14"/>
  <c r="V192" i="11"/>
  <c r="Q533" i="11" s="1"/>
  <c r="R533" i="11" s="1"/>
  <c r="AV192" i="11"/>
  <c r="V195" i="14"/>
  <c r="L196" i="14"/>
  <c r="AG196" i="14"/>
  <c r="K196" i="14"/>
  <c r="H196" i="14"/>
  <c r="AW195" i="14"/>
  <c r="B192" i="3"/>
  <c r="AE194" i="15"/>
  <c r="V193" i="15"/>
  <c r="L194" i="15"/>
  <c r="H194" i="15"/>
  <c r="K194" i="15"/>
  <c r="J195" i="11"/>
  <c r="I195" i="11"/>
  <c r="G195" i="11"/>
  <c r="U195" i="11" s="1"/>
  <c r="B206" i="11"/>
  <c r="B535" i="11" s="1"/>
  <c r="L193" i="11"/>
  <c r="H193" i="11"/>
  <c r="H534" i="11" s="1"/>
  <c r="K193" i="11"/>
  <c r="AE193" i="11"/>
  <c r="M194" i="6"/>
  <c r="AV194" i="6" s="1"/>
  <c r="M194" i="15"/>
  <c r="AV194" i="15" s="1"/>
  <c r="M194" i="16"/>
  <c r="AV194" i="16" s="1"/>
  <c r="M194" i="3"/>
  <c r="AV194" i="3" s="1"/>
  <c r="H196" i="3"/>
  <c r="V195" i="3"/>
  <c r="AU195" i="3" s="1"/>
  <c r="K196" i="3"/>
  <c r="AE196" i="3"/>
  <c r="L196" i="3"/>
  <c r="G197" i="3"/>
  <c r="J197" i="3"/>
  <c r="U196" i="3"/>
  <c r="I197" i="3"/>
  <c r="M195" i="11"/>
  <c r="AV195" i="13"/>
  <c r="M196" i="13"/>
  <c r="T534" i="11" l="1"/>
  <c r="M534" i="11"/>
  <c r="N534" i="11"/>
  <c r="L534" i="16"/>
  <c r="K534" i="16"/>
  <c r="L534" i="6"/>
  <c r="K534" i="6"/>
  <c r="B207" i="13"/>
  <c r="AE194" i="13"/>
  <c r="K194" i="13"/>
  <c r="L194" i="13"/>
  <c r="V193" i="13"/>
  <c r="H194" i="13"/>
  <c r="AU193" i="13"/>
  <c r="AU192" i="11"/>
  <c r="J194" i="16"/>
  <c r="G194" i="16"/>
  <c r="U193" i="16"/>
  <c r="I194" i="16"/>
  <c r="J195" i="13"/>
  <c r="G195" i="13"/>
  <c r="U194" i="13"/>
  <c r="I195" i="13"/>
  <c r="AE195" i="6"/>
  <c r="V194" i="6"/>
  <c r="H195" i="6"/>
  <c r="L195" i="6"/>
  <c r="K195" i="6"/>
  <c r="AU194" i="6"/>
  <c r="AU195" i="16"/>
  <c r="AE196" i="16"/>
  <c r="L196" i="16"/>
  <c r="H196" i="16"/>
  <c r="K196" i="16"/>
  <c r="V195" i="16"/>
  <c r="J194" i="6"/>
  <c r="U193" i="6"/>
  <c r="G194" i="6"/>
  <c r="I194" i="6"/>
  <c r="AW196" i="14"/>
  <c r="G197" i="14"/>
  <c r="I197" i="14"/>
  <c r="J197" i="14"/>
  <c r="U196" i="14"/>
  <c r="K195" i="15"/>
  <c r="H195" i="15"/>
  <c r="V194" i="15"/>
  <c r="AE195" i="15"/>
  <c r="L195" i="15"/>
  <c r="V193" i="11"/>
  <c r="AV193" i="11"/>
  <c r="B193" i="3"/>
  <c r="B533" i="3"/>
  <c r="I196" i="15"/>
  <c r="J196" i="15"/>
  <c r="U195" i="15"/>
  <c r="G196" i="15"/>
  <c r="AU194" i="15"/>
  <c r="V196" i="14"/>
  <c r="K197" i="14"/>
  <c r="H197" i="14"/>
  <c r="AG197" i="14"/>
  <c r="L197" i="14"/>
  <c r="K194" i="11"/>
  <c r="L194" i="11"/>
  <c r="AE194" i="11"/>
  <c r="H194" i="11"/>
  <c r="B207" i="11"/>
  <c r="G196" i="11"/>
  <c r="U196" i="11" s="1"/>
  <c r="J196" i="11"/>
  <c r="I196" i="11"/>
  <c r="M195" i="6"/>
  <c r="AV195" i="6" s="1"/>
  <c r="M195" i="15"/>
  <c r="AV195" i="15" s="1"/>
  <c r="M195" i="16"/>
  <c r="AV195" i="16" s="1"/>
  <c r="M195" i="3"/>
  <c r="AV195" i="3" s="1"/>
  <c r="U197" i="3"/>
  <c r="I198" i="3"/>
  <c r="J198" i="3"/>
  <c r="G198" i="3"/>
  <c r="K197" i="3"/>
  <c r="V196" i="3"/>
  <c r="AU196" i="3" s="1"/>
  <c r="H197" i="3"/>
  <c r="L197" i="3"/>
  <c r="AE197" i="3"/>
  <c r="M196" i="11"/>
  <c r="AV196" i="13"/>
  <c r="M197" i="13"/>
  <c r="AU193" i="11" l="1"/>
  <c r="G533" i="3"/>
  <c r="H533" i="3"/>
  <c r="T533" i="3" s="1"/>
  <c r="B208" i="13"/>
  <c r="H195" i="13"/>
  <c r="L195" i="13"/>
  <c r="K195" i="13"/>
  <c r="AE195" i="13"/>
  <c r="V194" i="13"/>
  <c r="AU195" i="6"/>
  <c r="AU194" i="13"/>
  <c r="G196" i="13"/>
  <c r="U195" i="13"/>
  <c r="J196" i="13"/>
  <c r="I196" i="13"/>
  <c r="G195" i="16"/>
  <c r="J195" i="16"/>
  <c r="U194" i="16"/>
  <c r="I195" i="16"/>
  <c r="L196" i="6"/>
  <c r="AE196" i="6"/>
  <c r="K196" i="6"/>
  <c r="H196" i="6"/>
  <c r="V195" i="6"/>
  <c r="AU196" i="16"/>
  <c r="AW197" i="14"/>
  <c r="U194" i="6"/>
  <c r="G195" i="6"/>
  <c r="J195" i="6"/>
  <c r="I195" i="6"/>
  <c r="H197" i="16"/>
  <c r="L197" i="16"/>
  <c r="K197" i="16"/>
  <c r="AE197" i="16"/>
  <c r="V196" i="16"/>
  <c r="V194" i="11"/>
  <c r="AU194" i="11" s="1"/>
  <c r="AV194" i="11"/>
  <c r="K196" i="15"/>
  <c r="V195" i="15"/>
  <c r="AE196" i="15"/>
  <c r="L196" i="15"/>
  <c r="H196" i="15"/>
  <c r="I197" i="15"/>
  <c r="U196" i="15"/>
  <c r="G197" i="15"/>
  <c r="J197" i="15"/>
  <c r="AU195" i="15"/>
  <c r="B194" i="3"/>
  <c r="J198" i="14"/>
  <c r="I198" i="14"/>
  <c r="G198" i="14"/>
  <c r="U197" i="14"/>
  <c r="K198" i="14"/>
  <c r="V197" i="14"/>
  <c r="AG198" i="14"/>
  <c r="H198" i="14"/>
  <c r="L198" i="14"/>
  <c r="B208" i="11"/>
  <c r="L195" i="11"/>
  <c r="AE195" i="11"/>
  <c r="H195" i="11"/>
  <c r="K195" i="11"/>
  <c r="J197" i="11"/>
  <c r="I197" i="11"/>
  <c r="G197" i="11"/>
  <c r="U197" i="11" s="1"/>
  <c r="M196" i="6"/>
  <c r="AV196" i="6" s="1"/>
  <c r="M196" i="15"/>
  <c r="AV196" i="15" s="1"/>
  <c r="M196" i="16"/>
  <c r="AV196" i="16" s="1"/>
  <c r="M196" i="3"/>
  <c r="AV196" i="3" s="1"/>
  <c r="J199" i="3"/>
  <c r="I199" i="3"/>
  <c r="G199" i="3"/>
  <c r="U198" i="3"/>
  <c r="L198" i="3"/>
  <c r="AE198" i="3"/>
  <c r="H198" i="3"/>
  <c r="K198" i="3"/>
  <c r="V197" i="3"/>
  <c r="AU197" i="3" s="1"/>
  <c r="M197" i="11"/>
  <c r="AV197" i="13"/>
  <c r="M198" i="13"/>
  <c r="M533" i="3" l="1"/>
  <c r="N533" i="3"/>
  <c r="K533" i="3"/>
  <c r="L533" i="3"/>
  <c r="B209" i="13"/>
  <c r="AU195" i="13"/>
  <c r="AU196" i="6"/>
  <c r="AE196" i="13"/>
  <c r="H196" i="13"/>
  <c r="K196" i="13"/>
  <c r="V195" i="13"/>
  <c r="L196" i="13"/>
  <c r="I196" i="16"/>
  <c r="J196" i="16"/>
  <c r="U195" i="16"/>
  <c r="G196" i="16"/>
  <c r="U196" i="13"/>
  <c r="J197" i="13"/>
  <c r="I197" i="13"/>
  <c r="G197" i="13"/>
  <c r="AU197" i="16"/>
  <c r="L197" i="6"/>
  <c r="K197" i="6"/>
  <c r="V196" i="6"/>
  <c r="AE197" i="6"/>
  <c r="H197" i="6"/>
  <c r="L198" i="16"/>
  <c r="K198" i="16"/>
  <c r="AE198" i="16"/>
  <c r="H198" i="16"/>
  <c r="V197" i="16"/>
  <c r="AU196" i="15"/>
  <c r="J196" i="6"/>
  <c r="I196" i="6"/>
  <c r="G196" i="6"/>
  <c r="U195" i="6"/>
  <c r="AW198" i="14"/>
  <c r="B195" i="3"/>
  <c r="U197" i="15"/>
  <c r="J198" i="15"/>
  <c r="G198" i="15"/>
  <c r="I198" i="15"/>
  <c r="K197" i="15"/>
  <c r="H197" i="15"/>
  <c r="AE197" i="15"/>
  <c r="L197" i="15"/>
  <c r="V196" i="15"/>
  <c r="V195" i="11"/>
  <c r="AV195" i="11"/>
  <c r="AG199" i="14"/>
  <c r="H199" i="14"/>
  <c r="K199" i="14"/>
  <c r="L199" i="14"/>
  <c r="V198" i="14"/>
  <c r="J199" i="14"/>
  <c r="I199" i="14"/>
  <c r="G199" i="14"/>
  <c r="U198" i="14"/>
  <c r="H196" i="11"/>
  <c r="AE196" i="11"/>
  <c r="L196" i="11"/>
  <c r="K196" i="11"/>
  <c r="I198" i="11"/>
  <c r="G198" i="11"/>
  <c r="U198" i="11" s="1"/>
  <c r="J198" i="11"/>
  <c r="B209" i="11"/>
  <c r="M197" i="6"/>
  <c r="AV197" i="6" s="1"/>
  <c r="M197" i="15"/>
  <c r="AV197" i="15" s="1"/>
  <c r="M197" i="16"/>
  <c r="AV197" i="16" s="1"/>
  <c r="M197" i="3"/>
  <c r="AV197" i="3" s="1"/>
  <c r="J200" i="3"/>
  <c r="I200" i="3"/>
  <c r="U199" i="3"/>
  <c r="P534" i="3" s="1"/>
  <c r="G200" i="3"/>
  <c r="V198" i="3"/>
  <c r="AU198" i="3" s="1"/>
  <c r="AE199" i="3"/>
  <c r="K199" i="3"/>
  <c r="L199" i="3"/>
  <c r="H199" i="3"/>
  <c r="M198" i="11"/>
  <c r="AV198" i="13"/>
  <c r="M199" i="13"/>
  <c r="B210" i="13" l="1"/>
  <c r="AU198" i="16"/>
  <c r="AU196" i="13"/>
  <c r="K197" i="13"/>
  <c r="H197" i="13"/>
  <c r="V196" i="13"/>
  <c r="L197" i="13"/>
  <c r="AE197" i="13"/>
  <c r="AU197" i="6"/>
  <c r="I198" i="13"/>
  <c r="G198" i="13"/>
  <c r="J198" i="13"/>
  <c r="U197" i="13"/>
  <c r="J197" i="16"/>
  <c r="U196" i="16"/>
  <c r="G197" i="16"/>
  <c r="I197" i="16"/>
  <c r="L198" i="6"/>
  <c r="V197" i="6"/>
  <c r="H198" i="6"/>
  <c r="AE198" i="6"/>
  <c r="K198" i="6"/>
  <c r="AU198" i="6" s="1"/>
  <c r="H199" i="16"/>
  <c r="I534" i="16" s="1"/>
  <c r="U534" i="16" s="1"/>
  <c r="V198" i="16"/>
  <c r="K199" i="16"/>
  <c r="L199" i="16"/>
  <c r="AE199" i="16"/>
  <c r="AU197" i="15"/>
  <c r="U196" i="6"/>
  <c r="I197" i="6"/>
  <c r="J197" i="6"/>
  <c r="G197" i="6"/>
  <c r="K198" i="15"/>
  <c r="H198" i="15"/>
  <c r="L198" i="15"/>
  <c r="V197" i="15"/>
  <c r="AE198" i="15"/>
  <c r="U198" i="15"/>
  <c r="G199" i="15"/>
  <c r="J534" i="15" s="1"/>
  <c r="J199" i="15"/>
  <c r="I199" i="15"/>
  <c r="V196" i="11"/>
  <c r="AU196" i="11" s="1"/>
  <c r="AV196" i="11"/>
  <c r="AW199" i="14"/>
  <c r="AU195" i="11"/>
  <c r="L200" i="14"/>
  <c r="K200" i="14"/>
  <c r="H200" i="14"/>
  <c r="V199" i="14"/>
  <c r="AG200" i="14"/>
  <c r="I200" i="14"/>
  <c r="J200" i="14"/>
  <c r="G200" i="14"/>
  <c r="U199" i="14"/>
  <c r="B196" i="3"/>
  <c r="B210" i="11"/>
  <c r="J199" i="11"/>
  <c r="I199" i="11"/>
  <c r="G199" i="11"/>
  <c r="U199" i="11" s="1"/>
  <c r="P534" i="11" s="1"/>
  <c r="K197" i="11"/>
  <c r="AE197" i="11"/>
  <c r="L197" i="11"/>
  <c r="H197" i="11"/>
  <c r="M198" i="6"/>
  <c r="AV198" i="6" s="1"/>
  <c r="M198" i="15"/>
  <c r="AV198" i="15" s="1"/>
  <c r="M198" i="16"/>
  <c r="AV198" i="16" s="1"/>
  <c r="M198" i="3"/>
  <c r="AV198" i="3" s="1"/>
  <c r="U200" i="3"/>
  <c r="I201" i="3"/>
  <c r="G201" i="3"/>
  <c r="J201" i="3"/>
  <c r="L200" i="3"/>
  <c r="AE200" i="3"/>
  <c r="V199" i="3"/>
  <c r="Q534" i="3" s="1"/>
  <c r="R534" i="3" s="1"/>
  <c r="H200" i="3"/>
  <c r="K200" i="3"/>
  <c r="M199" i="11"/>
  <c r="AV199" i="13"/>
  <c r="M200" i="13"/>
  <c r="B211" i="13" l="1"/>
  <c r="K198" i="13"/>
  <c r="L198" i="13"/>
  <c r="V197" i="13"/>
  <c r="AE198" i="13"/>
  <c r="H198" i="13"/>
  <c r="AU197" i="13"/>
  <c r="G198" i="16"/>
  <c r="I198" i="16"/>
  <c r="J198" i="16"/>
  <c r="U197" i="16"/>
  <c r="AW200" i="14"/>
  <c r="I199" i="13"/>
  <c r="J199" i="13"/>
  <c r="G199" i="13"/>
  <c r="U198" i="13"/>
  <c r="K199" i="6"/>
  <c r="H199" i="6"/>
  <c r="I534" i="6" s="1"/>
  <c r="U534" i="6" s="1"/>
  <c r="L199" i="6"/>
  <c r="V198" i="6"/>
  <c r="AE199" i="6"/>
  <c r="U197" i="6"/>
  <c r="G198" i="6"/>
  <c r="J198" i="6"/>
  <c r="I198" i="6"/>
  <c r="AU199" i="16"/>
  <c r="AE200" i="16"/>
  <c r="L200" i="16"/>
  <c r="V199" i="16"/>
  <c r="Q534" i="16" s="1"/>
  <c r="H200" i="16"/>
  <c r="H535" i="16" s="1"/>
  <c r="K200" i="16"/>
  <c r="U200" i="14"/>
  <c r="J201" i="14"/>
  <c r="I201" i="14"/>
  <c r="G201" i="14"/>
  <c r="AE199" i="15"/>
  <c r="L199" i="15"/>
  <c r="K199" i="15"/>
  <c r="H199" i="15"/>
  <c r="I534" i="15" s="1"/>
  <c r="U534" i="15" s="1"/>
  <c r="V198" i="15"/>
  <c r="K201" i="14"/>
  <c r="V200" i="14"/>
  <c r="AG201" i="14"/>
  <c r="L201" i="14"/>
  <c r="H201" i="14"/>
  <c r="AU198" i="15"/>
  <c r="AU199" i="3"/>
  <c r="V197" i="11"/>
  <c r="AU197" i="11" s="1"/>
  <c r="AV197" i="11"/>
  <c r="B197" i="3"/>
  <c r="G200" i="15"/>
  <c r="G535" i="15" s="1"/>
  <c r="U199" i="15"/>
  <c r="P534" i="15" s="1"/>
  <c r="J200" i="15"/>
  <c r="I200" i="15"/>
  <c r="I200" i="11"/>
  <c r="G200" i="11"/>
  <c r="J200" i="11"/>
  <c r="AE198" i="11"/>
  <c r="H198" i="11"/>
  <c r="K198" i="11"/>
  <c r="L198" i="11"/>
  <c r="B211" i="11"/>
  <c r="M199" i="6"/>
  <c r="AV199" i="6" s="1"/>
  <c r="M199" i="15"/>
  <c r="AV199" i="15" s="1"/>
  <c r="M199" i="16"/>
  <c r="AV199" i="16" s="1"/>
  <c r="M199" i="3"/>
  <c r="AV199" i="3" s="1"/>
  <c r="U201" i="3"/>
  <c r="I202" i="3"/>
  <c r="J202" i="3"/>
  <c r="G202" i="3"/>
  <c r="L201" i="3"/>
  <c r="K201" i="3"/>
  <c r="H201" i="3"/>
  <c r="V200" i="3"/>
  <c r="AU200" i="3" s="1"/>
  <c r="AE201" i="3"/>
  <c r="M200" i="11"/>
  <c r="M201" i="13"/>
  <c r="AV200" i="13"/>
  <c r="U200" i="11" l="1"/>
  <c r="G535" i="11"/>
  <c r="M535" i="16"/>
  <c r="T535" i="16"/>
  <c r="N535" i="16"/>
  <c r="L535" i="15"/>
  <c r="K535" i="15"/>
  <c r="B212" i="13"/>
  <c r="K199" i="13"/>
  <c r="H199" i="13"/>
  <c r="V198" i="13"/>
  <c r="L199" i="13"/>
  <c r="AE199" i="13"/>
  <c r="AU198" i="13"/>
  <c r="G200" i="13"/>
  <c r="J200" i="13"/>
  <c r="I200" i="13"/>
  <c r="U199" i="13"/>
  <c r="J199" i="16"/>
  <c r="G199" i="16"/>
  <c r="J534" i="16" s="1"/>
  <c r="I199" i="16"/>
  <c r="U198" i="16"/>
  <c r="L200" i="6"/>
  <c r="K200" i="6"/>
  <c r="V199" i="6"/>
  <c r="Q534" i="6" s="1"/>
  <c r="H200" i="6"/>
  <c r="H535" i="6" s="1"/>
  <c r="AE200" i="6"/>
  <c r="AU199" i="6"/>
  <c r="AW201" i="14"/>
  <c r="AU199" i="15"/>
  <c r="AU200" i="16"/>
  <c r="G199" i="6"/>
  <c r="J534" i="6" s="1"/>
  <c r="U198" i="6"/>
  <c r="J199" i="6"/>
  <c r="I199" i="6"/>
  <c r="H201" i="16"/>
  <c r="V200" i="16"/>
  <c r="L201" i="16"/>
  <c r="K201" i="16"/>
  <c r="AE201" i="16"/>
  <c r="U200" i="15"/>
  <c r="I201" i="15"/>
  <c r="J201" i="15"/>
  <c r="G201" i="15"/>
  <c r="V199" i="15"/>
  <c r="Q534" i="15" s="1"/>
  <c r="R534" i="15" s="1"/>
  <c r="AE200" i="15"/>
  <c r="K200" i="15"/>
  <c r="H200" i="15"/>
  <c r="H535" i="15" s="1"/>
  <c r="L200" i="15"/>
  <c r="B198" i="3"/>
  <c r="J202" i="14"/>
  <c r="I202" i="14"/>
  <c r="G202" i="14"/>
  <c r="U201" i="14"/>
  <c r="H202" i="14"/>
  <c r="K202" i="14"/>
  <c r="V201" i="14"/>
  <c r="L202" i="14"/>
  <c r="AG202" i="14"/>
  <c r="V198" i="11"/>
  <c r="AU198" i="11" s="1"/>
  <c r="AV198" i="11"/>
  <c r="B212" i="11"/>
  <c r="I201" i="11"/>
  <c r="J201" i="11"/>
  <c r="G201" i="11"/>
  <c r="U201" i="11" s="1"/>
  <c r="H199" i="11"/>
  <c r="K199" i="11"/>
  <c r="AE199" i="11"/>
  <c r="L199" i="11"/>
  <c r="M200" i="6"/>
  <c r="AV200" i="6" s="1"/>
  <c r="M200" i="15"/>
  <c r="AV200" i="15" s="1"/>
  <c r="M200" i="16"/>
  <c r="AV200" i="16" s="1"/>
  <c r="M200" i="3"/>
  <c r="AV200" i="3" s="1"/>
  <c r="J203" i="3"/>
  <c r="I203" i="3"/>
  <c r="U202" i="3"/>
  <c r="G203" i="3"/>
  <c r="V201" i="3"/>
  <c r="AU201" i="3" s="1"/>
  <c r="AE202" i="3"/>
  <c r="H202" i="3"/>
  <c r="K202" i="3"/>
  <c r="L202" i="3"/>
  <c r="M201" i="11"/>
  <c r="AV201" i="13"/>
  <c r="M202" i="13"/>
  <c r="M535" i="6" l="1"/>
  <c r="N535" i="6"/>
  <c r="T535" i="6"/>
  <c r="L535" i="11"/>
  <c r="K535" i="11"/>
  <c r="N535" i="15"/>
  <c r="T535" i="15"/>
  <c r="M535" i="15"/>
  <c r="B213" i="13"/>
  <c r="K200" i="13"/>
  <c r="L200" i="13"/>
  <c r="AE200" i="13"/>
  <c r="V199" i="13"/>
  <c r="H200" i="13"/>
  <c r="AU199" i="13"/>
  <c r="U199" i="16"/>
  <c r="P534" i="16" s="1"/>
  <c r="R534" i="16" s="1"/>
  <c r="J200" i="16"/>
  <c r="I200" i="16"/>
  <c r="G200" i="16"/>
  <c r="G535" i="16" s="1"/>
  <c r="AU200" i="15"/>
  <c r="AU200" i="6"/>
  <c r="G201" i="13"/>
  <c r="I201" i="13"/>
  <c r="U200" i="13"/>
  <c r="J201" i="13"/>
  <c r="AE201" i="6"/>
  <c r="K201" i="6"/>
  <c r="H201" i="6"/>
  <c r="V200" i="6"/>
  <c r="L201" i="6"/>
  <c r="AU201" i="16"/>
  <c r="K202" i="16"/>
  <c r="H202" i="16"/>
  <c r="AE202" i="16"/>
  <c r="V201" i="16"/>
  <c r="L202" i="16"/>
  <c r="I200" i="6"/>
  <c r="J200" i="6"/>
  <c r="G200" i="6"/>
  <c r="G535" i="6" s="1"/>
  <c r="U199" i="6"/>
  <c r="P534" i="6" s="1"/>
  <c r="R534" i="6" s="1"/>
  <c r="AW202" i="14"/>
  <c r="J203" i="14"/>
  <c r="I203" i="14"/>
  <c r="G203" i="14"/>
  <c r="U202" i="14"/>
  <c r="K203" i="14"/>
  <c r="H203" i="14"/>
  <c r="AG203" i="14"/>
  <c r="L203" i="14"/>
  <c r="V202" i="14"/>
  <c r="J202" i="15"/>
  <c r="I202" i="15"/>
  <c r="U201" i="15"/>
  <c r="G202" i="15"/>
  <c r="B199" i="3"/>
  <c r="V199" i="11"/>
  <c r="Q534" i="11" s="1"/>
  <c r="R534" i="11" s="1"/>
  <c r="AV199" i="11"/>
  <c r="AE201" i="15"/>
  <c r="L201" i="15"/>
  <c r="V200" i="15"/>
  <c r="H201" i="15"/>
  <c r="K201" i="15"/>
  <c r="H200" i="11"/>
  <c r="H535" i="11" s="1"/>
  <c r="L200" i="11"/>
  <c r="K200" i="11"/>
  <c r="AE200" i="11"/>
  <c r="G202" i="11"/>
  <c r="U202" i="11" s="1"/>
  <c r="J202" i="11"/>
  <c r="I202" i="11"/>
  <c r="B213" i="11"/>
  <c r="B536" i="11" s="1"/>
  <c r="M201" i="6"/>
  <c r="AV201" i="6" s="1"/>
  <c r="M201" i="15"/>
  <c r="AV201" i="15" s="1"/>
  <c r="M201" i="16"/>
  <c r="AV201" i="16" s="1"/>
  <c r="M201" i="3"/>
  <c r="AV201" i="3" s="1"/>
  <c r="J204" i="3"/>
  <c r="I204" i="3"/>
  <c r="U203" i="3"/>
  <c r="G204" i="3"/>
  <c r="H203" i="3"/>
  <c r="V202" i="3"/>
  <c r="AU202" i="3" s="1"/>
  <c r="L203" i="3"/>
  <c r="K203" i="3"/>
  <c r="AE203" i="3"/>
  <c r="M202" i="11"/>
  <c r="AV202" i="13"/>
  <c r="M203" i="13"/>
  <c r="N535" i="11" l="1"/>
  <c r="T535" i="11"/>
  <c r="M535" i="11"/>
  <c r="K535" i="16"/>
  <c r="L535" i="16"/>
  <c r="K535" i="6"/>
  <c r="L535" i="6"/>
  <c r="B214" i="13"/>
  <c r="AE201" i="13"/>
  <c r="V200" i="13"/>
  <c r="K201" i="13"/>
  <c r="L201" i="13"/>
  <c r="H201" i="13"/>
  <c r="AU200" i="13"/>
  <c r="G202" i="13"/>
  <c r="J202" i="13"/>
  <c r="I202" i="13"/>
  <c r="U201" i="13"/>
  <c r="U200" i="16"/>
  <c r="G201" i="16"/>
  <c r="I201" i="16"/>
  <c r="J201" i="16"/>
  <c r="V201" i="6"/>
  <c r="L202" i="6"/>
  <c r="AE202" i="6"/>
  <c r="K202" i="6"/>
  <c r="H202" i="6"/>
  <c r="AU201" i="6"/>
  <c r="AU201" i="15"/>
  <c r="AW203" i="14"/>
  <c r="H203" i="16"/>
  <c r="AE203" i="16"/>
  <c r="L203" i="16"/>
  <c r="V202" i="16"/>
  <c r="K203" i="16"/>
  <c r="AU199" i="11"/>
  <c r="AU202" i="16"/>
  <c r="U200" i="6"/>
  <c r="J201" i="6"/>
  <c r="I201" i="6"/>
  <c r="G201" i="6"/>
  <c r="H204" i="14"/>
  <c r="K204" i="14"/>
  <c r="L204" i="14"/>
  <c r="V203" i="14"/>
  <c r="AG204" i="14"/>
  <c r="U203" i="14"/>
  <c r="I204" i="14"/>
  <c r="J204" i="14"/>
  <c r="G204" i="14"/>
  <c r="V200" i="11"/>
  <c r="AV200" i="11"/>
  <c r="V201" i="15"/>
  <c r="L202" i="15"/>
  <c r="AE202" i="15"/>
  <c r="H202" i="15"/>
  <c r="K202" i="15"/>
  <c r="U202" i="15"/>
  <c r="I203" i="15"/>
  <c r="G203" i="15"/>
  <c r="J203" i="15"/>
  <c r="B200" i="3"/>
  <c r="B534" i="3"/>
  <c r="J203" i="11"/>
  <c r="I203" i="11"/>
  <c r="G203" i="11"/>
  <c r="U203" i="11" s="1"/>
  <c r="B214" i="11"/>
  <c r="H201" i="11"/>
  <c r="L201" i="11"/>
  <c r="K201" i="11"/>
  <c r="AE201" i="11"/>
  <c r="M202" i="6"/>
  <c r="AV202" i="6" s="1"/>
  <c r="M202" i="15"/>
  <c r="AV202" i="15" s="1"/>
  <c r="M202" i="16"/>
  <c r="AV202" i="16" s="1"/>
  <c r="M202" i="3"/>
  <c r="AV202" i="3" s="1"/>
  <c r="AE204" i="3"/>
  <c r="L204" i="3"/>
  <c r="H204" i="3"/>
  <c r="V203" i="3"/>
  <c r="AU203" i="3" s="1"/>
  <c r="K204" i="3"/>
  <c r="I205" i="3"/>
  <c r="U204" i="3"/>
  <c r="G205" i="3"/>
  <c r="J205" i="3"/>
  <c r="M203" i="11"/>
  <c r="AV203" i="13"/>
  <c r="M204" i="13"/>
  <c r="AU200" i="11" l="1"/>
  <c r="G534" i="3"/>
  <c r="H534" i="3"/>
  <c r="T534" i="3" s="1"/>
  <c r="B215" i="13"/>
  <c r="AE202" i="13"/>
  <c r="K202" i="13"/>
  <c r="H202" i="13"/>
  <c r="V201" i="13"/>
  <c r="L202" i="13"/>
  <c r="AU201" i="13"/>
  <c r="AU202" i="6"/>
  <c r="G202" i="16"/>
  <c r="U201" i="16"/>
  <c r="I202" i="16"/>
  <c r="J202" i="16"/>
  <c r="U202" i="13"/>
  <c r="J203" i="13"/>
  <c r="I203" i="13"/>
  <c r="G203" i="13"/>
  <c r="AE203" i="6"/>
  <c r="V202" i="6"/>
  <c r="K203" i="6"/>
  <c r="H203" i="6"/>
  <c r="L203" i="6"/>
  <c r="AU203" i="16"/>
  <c r="AE204" i="16"/>
  <c r="L204" i="16"/>
  <c r="V203" i="16"/>
  <c r="K204" i="16"/>
  <c r="H204" i="16"/>
  <c r="J202" i="6"/>
  <c r="I202" i="6"/>
  <c r="G202" i="6"/>
  <c r="U201" i="6"/>
  <c r="G204" i="15"/>
  <c r="U203" i="15"/>
  <c r="J204" i="15"/>
  <c r="I204" i="15"/>
  <c r="AU202" i="15"/>
  <c r="AE203" i="15"/>
  <c r="H203" i="15"/>
  <c r="L203" i="15"/>
  <c r="K203" i="15"/>
  <c r="V202" i="15"/>
  <c r="V201" i="11"/>
  <c r="AU201" i="11" s="1"/>
  <c r="AV201" i="11"/>
  <c r="B201" i="3"/>
  <c r="AW204" i="14"/>
  <c r="I205" i="14"/>
  <c r="G205" i="14"/>
  <c r="J205" i="14"/>
  <c r="U204" i="14"/>
  <c r="AG205" i="14"/>
  <c r="L205" i="14"/>
  <c r="V204" i="14"/>
  <c r="K205" i="14"/>
  <c r="H205" i="14"/>
  <c r="G204" i="11"/>
  <c r="U204" i="11" s="1"/>
  <c r="J204" i="11"/>
  <c r="I204" i="11"/>
  <c r="B215" i="11"/>
  <c r="K202" i="11"/>
  <c r="L202" i="11"/>
  <c r="AE202" i="11"/>
  <c r="H202" i="11"/>
  <c r="M203" i="6"/>
  <c r="AV203" i="6" s="1"/>
  <c r="M203" i="15"/>
  <c r="AV203" i="15" s="1"/>
  <c r="M203" i="16"/>
  <c r="AV203" i="16" s="1"/>
  <c r="M203" i="3"/>
  <c r="AV203" i="3" s="1"/>
  <c r="L205" i="3"/>
  <c r="V204" i="3"/>
  <c r="AU204" i="3" s="1"/>
  <c r="H205" i="3"/>
  <c r="AE205" i="3"/>
  <c r="K205" i="3"/>
  <c r="U205" i="3"/>
  <c r="I206" i="3"/>
  <c r="G206" i="3"/>
  <c r="J206" i="3"/>
  <c r="M204" i="11"/>
  <c r="M205" i="13"/>
  <c r="AV204" i="13"/>
  <c r="M534" i="3" l="1"/>
  <c r="N534" i="3"/>
  <c r="K534" i="3"/>
  <c r="L534" i="3"/>
  <c r="B216" i="13"/>
  <c r="AU204" i="16"/>
  <c r="V202" i="13"/>
  <c r="H203" i="13"/>
  <c r="L203" i="13"/>
  <c r="AE203" i="13"/>
  <c r="K203" i="13"/>
  <c r="AU202" i="13"/>
  <c r="G204" i="13"/>
  <c r="J204" i="13"/>
  <c r="U203" i="13"/>
  <c r="I204" i="13"/>
  <c r="J203" i="16"/>
  <c r="G203" i="16"/>
  <c r="U202" i="16"/>
  <c r="I203" i="16"/>
  <c r="AE204" i="6"/>
  <c r="V203" i="6"/>
  <c r="L204" i="6"/>
  <c r="H204" i="6"/>
  <c r="K204" i="6"/>
  <c r="AU203" i="6"/>
  <c r="G203" i="6"/>
  <c r="I203" i="6"/>
  <c r="J203" i="6"/>
  <c r="U202" i="6"/>
  <c r="K205" i="16"/>
  <c r="H205" i="16"/>
  <c r="AE205" i="16"/>
  <c r="V204" i="16"/>
  <c r="L205" i="16"/>
  <c r="B202" i="3"/>
  <c r="V202" i="11"/>
  <c r="AU202" i="11" s="1"/>
  <c r="AV202" i="11"/>
  <c r="J206" i="14"/>
  <c r="G206" i="14"/>
  <c r="U205" i="14"/>
  <c r="I206" i="14"/>
  <c r="AU203" i="15"/>
  <c r="L206" i="14"/>
  <c r="K206" i="14"/>
  <c r="H206" i="14"/>
  <c r="AG206" i="14"/>
  <c r="V205" i="14"/>
  <c r="AW205" i="14"/>
  <c r="AE204" i="15"/>
  <c r="L204" i="15"/>
  <c r="K204" i="15"/>
  <c r="H204" i="15"/>
  <c r="V203" i="15"/>
  <c r="I205" i="15"/>
  <c r="J205" i="15"/>
  <c r="U204" i="15"/>
  <c r="G205" i="15"/>
  <c r="H203" i="11"/>
  <c r="K203" i="11"/>
  <c r="L203" i="11"/>
  <c r="AE203" i="11"/>
  <c r="B216" i="11"/>
  <c r="I205" i="11"/>
  <c r="G205" i="11"/>
  <c r="U205" i="11" s="1"/>
  <c r="J205" i="11"/>
  <c r="M204" i="6"/>
  <c r="AV204" i="6" s="1"/>
  <c r="M204" i="15"/>
  <c r="AV204" i="15" s="1"/>
  <c r="M204" i="16"/>
  <c r="AV204" i="16" s="1"/>
  <c r="M204" i="3"/>
  <c r="AV204" i="3" s="1"/>
  <c r="AE206" i="3"/>
  <c r="H206" i="3"/>
  <c r="V205" i="3"/>
  <c r="AU205" i="3" s="1"/>
  <c r="K206" i="3"/>
  <c r="L206" i="3"/>
  <c r="I207" i="3"/>
  <c r="J207" i="3"/>
  <c r="U206" i="3"/>
  <c r="P535" i="3" s="1"/>
  <c r="G207" i="3"/>
  <c r="M205" i="11"/>
  <c r="AV205" i="13"/>
  <c r="M206" i="13"/>
  <c r="B217" i="13" l="1"/>
  <c r="AU203" i="13"/>
  <c r="AU204" i="6"/>
  <c r="V203" i="13"/>
  <c r="AE204" i="13"/>
  <c r="H204" i="13"/>
  <c r="L204" i="13"/>
  <c r="K204" i="13"/>
  <c r="U203" i="16"/>
  <c r="I204" i="16"/>
  <c r="J204" i="16"/>
  <c r="G204" i="16"/>
  <c r="G205" i="13"/>
  <c r="I205" i="13"/>
  <c r="J205" i="13"/>
  <c r="U204" i="13"/>
  <c r="K205" i="6"/>
  <c r="V204" i="6"/>
  <c r="H205" i="6"/>
  <c r="AE205" i="6"/>
  <c r="L205" i="6"/>
  <c r="AE206" i="16"/>
  <c r="K206" i="16"/>
  <c r="V205" i="16"/>
  <c r="H206" i="16"/>
  <c r="I535" i="16" s="1"/>
  <c r="U535" i="16" s="1"/>
  <c r="L206" i="16"/>
  <c r="AU205" i="16"/>
  <c r="AU204" i="15"/>
  <c r="U203" i="6"/>
  <c r="J204" i="6"/>
  <c r="I204" i="6"/>
  <c r="G204" i="6"/>
  <c r="I207" i="14"/>
  <c r="U206" i="14"/>
  <c r="G207" i="14"/>
  <c r="J207" i="14"/>
  <c r="V203" i="11"/>
  <c r="AU203" i="11" s="1"/>
  <c r="AV203" i="11"/>
  <c r="G206" i="15"/>
  <c r="J535" i="15" s="1"/>
  <c r="U205" i="15"/>
  <c r="I206" i="15"/>
  <c r="J206" i="15"/>
  <c r="B203" i="3"/>
  <c r="V204" i="15"/>
  <c r="AE205" i="15"/>
  <c r="K205" i="15"/>
  <c r="H205" i="15"/>
  <c r="L205" i="15"/>
  <c r="K207" i="14"/>
  <c r="L207" i="14"/>
  <c r="AG207" i="14"/>
  <c r="H207" i="14"/>
  <c r="V206" i="14"/>
  <c r="AW206" i="14"/>
  <c r="J206" i="11"/>
  <c r="I206" i="11"/>
  <c r="G206" i="11"/>
  <c r="U206" i="11" s="1"/>
  <c r="P535" i="11" s="1"/>
  <c r="L204" i="11"/>
  <c r="H204" i="11"/>
  <c r="K204" i="11"/>
  <c r="AE204" i="11"/>
  <c r="B217" i="11"/>
  <c r="M205" i="6"/>
  <c r="AV205" i="6" s="1"/>
  <c r="M205" i="15"/>
  <c r="AV205" i="15" s="1"/>
  <c r="M205" i="16"/>
  <c r="AV205" i="16" s="1"/>
  <c r="M205" i="3"/>
  <c r="AV205" i="3" s="1"/>
  <c r="U207" i="3"/>
  <c r="I208" i="3"/>
  <c r="G208" i="3"/>
  <c r="J208" i="3"/>
  <c r="AE207" i="3"/>
  <c r="V206" i="3"/>
  <c r="Q535" i="3" s="1"/>
  <c r="R535" i="3" s="1"/>
  <c r="H207" i="3"/>
  <c r="K207" i="3"/>
  <c r="L207" i="3"/>
  <c r="M206" i="11"/>
  <c r="AV206" i="13"/>
  <c r="M207" i="13"/>
  <c r="B218" i="13" l="1"/>
  <c r="AU204" i="13"/>
  <c r="K205" i="13"/>
  <c r="L205" i="13"/>
  <c r="H205" i="13"/>
  <c r="V204" i="13"/>
  <c r="AE205" i="13"/>
  <c r="J206" i="13"/>
  <c r="I206" i="13"/>
  <c r="U205" i="13"/>
  <c r="G206" i="13"/>
  <c r="J205" i="16"/>
  <c r="G205" i="16"/>
  <c r="U204" i="16"/>
  <c r="I205" i="16"/>
  <c r="V205" i="6"/>
  <c r="L206" i="6"/>
  <c r="K206" i="6"/>
  <c r="H206" i="6"/>
  <c r="I535" i="6" s="1"/>
  <c r="U535" i="6" s="1"/>
  <c r="AE206" i="6"/>
  <c r="AU205" i="6"/>
  <c r="AU206" i="16"/>
  <c r="J205" i="6"/>
  <c r="U204" i="6"/>
  <c r="I205" i="6"/>
  <c r="G205" i="6"/>
  <c r="AW207" i="14"/>
  <c r="AU205" i="15"/>
  <c r="L207" i="16"/>
  <c r="V206" i="16"/>
  <c r="Q535" i="16" s="1"/>
  <c r="AE207" i="16"/>
  <c r="H207" i="16"/>
  <c r="H536" i="16" s="1"/>
  <c r="K207" i="16"/>
  <c r="B204" i="3"/>
  <c r="AG208" i="14"/>
  <c r="L208" i="14"/>
  <c r="H208" i="14"/>
  <c r="V207" i="14"/>
  <c r="K208" i="14"/>
  <c r="J207" i="15"/>
  <c r="I207" i="15"/>
  <c r="U206" i="15"/>
  <c r="P535" i="15" s="1"/>
  <c r="G207" i="15"/>
  <c r="G536" i="15" s="1"/>
  <c r="V204" i="11"/>
  <c r="AU204" i="11" s="1"/>
  <c r="AV204" i="11"/>
  <c r="AU206" i="3"/>
  <c r="K206" i="15"/>
  <c r="V205" i="15"/>
  <c r="L206" i="15"/>
  <c r="AE206" i="15"/>
  <c r="H206" i="15"/>
  <c r="I535" i="15" s="1"/>
  <c r="U535" i="15" s="1"/>
  <c r="U207" i="14"/>
  <c r="J208" i="14"/>
  <c r="G208" i="14"/>
  <c r="I208" i="14"/>
  <c r="L205" i="11"/>
  <c r="H205" i="11"/>
  <c r="AE205" i="11"/>
  <c r="K205" i="11"/>
  <c r="B218" i="11"/>
  <c r="G207" i="11"/>
  <c r="J207" i="11"/>
  <c r="I207" i="11"/>
  <c r="M206" i="6"/>
  <c r="AV206" i="6" s="1"/>
  <c r="M206" i="15"/>
  <c r="AV206" i="15" s="1"/>
  <c r="M206" i="16"/>
  <c r="AV206" i="16" s="1"/>
  <c r="M206" i="3"/>
  <c r="AV206" i="3" s="1"/>
  <c r="L208" i="3"/>
  <c r="H208" i="3"/>
  <c r="AE208" i="3"/>
  <c r="K208" i="3"/>
  <c r="V207" i="3"/>
  <c r="AU207" i="3" s="1"/>
  <c r="G209" i="3"/>
  <c r="I209" i="3"/>
  <c r="U208" i="3"/>
  <c r="J209" i="3"/>
  <c r="M207" i="11"/>
  <c r="AV207" i="13"/>
  <c r="M208" i="13"/>
  <c r="U207" i="11" l="1"/>
  <c r="G536" i="11"/>
  <c r="N536" i="16"/>
  <c r="T536" i="16"/>
  <c r="M536" i="16"/>
  <c r="L536" i="15"/>
  <c r="K536" i="15"/>
  <c r="B219" i="13"/>
  <c r="AU206" i="6"/>
  <c r="H206" i="13"/>
  <c r="K206" i="13"/>
  <c r="V205" i="13"/>
  <c r="L206" i="13"/>
  <c r="AE206" i="13"/>
  <c r="AU205" i="13"/>
  <c r="J206" i="16"/>
  <c r="U205" i="16"/>
  <c r="G206" i="16"/>
  <c r="J535" i="16" s="1"/>
  <c r="I206" i="16"/>
  <c r="G207" i="13"/>
  <c r="I207" i="13"/>
  <c r="U206" i="13"/>
  <c r="J207" i="13"/>
  <c r="H207" i="6"/>
  <c r="H536" i="6" s="1"/>
  <c r="K207" i="6"/>
  <c r="L207" i="6"/>
  <c r="AE207" i="6"/>
  <c r="V206" i="6"/>
  <c r="Q535" i="6" s="1"/>
  <c r="H208" i="16"/>
  <c r="AE208" i="16"/>
  <c r="K208" i="16"/>
  <c r="L208" i="16"/>
  <c r="V207" i="16"/>
  <c r="J206" i="6"/>
  <c r="I206" i="6"/>
  <c r="G206" i="6"/>
  <c r="J535" i="6" s="1"/>
  <c r="U205" i="6"/>
  <c r="AU206" i="15"/>
  <c r="AU207" i="16"/>
  <c r="V208" i="14"/>
  <c r="AG209" i="14"/>
  <c r="K209" i="14"/>
  <c r="H209" i="14"/>
  <c r="L209" i="14"/>
  <c r="I209" i="14"/>
  <c r="G209" i="14"/>
  <c r="J209" i="14"/>
  <c r="U208" i="14"/>
  <c r="I208" i="15"/>
  <c r="J208" i="15"/>
  <c r="U207" i="15"/>
  <c r="G208" i="15"/>
  <c r="B205" i="3"/>
  <c r="K207" i="15"/>
  <c r="AE207" i="15"/>
  <c r="L207" i="15"/>
  <c r="V206" i="15"/>
  <c r="Q535" i="15" s="1"/>
  <c r="R535" i="15" s="1"/>
  <c r="H207" i="15"/>
  <c r="H536" i="15" s="1"/>
  <c r="V205" i="11"/>
  <c r="AU205" i="11" s="1"/>
  <c r="AV205" i="11"/>
  <c r="AW208" i="14"/>
  <c r="B219" i="11"/>
  <c r="G208" i="11"/>
  <c r="U208" i="11" s="1"/>
  <c r="I208" i="11"/>
  <c r="J208" i="11"/>
  <c r="K206" i="11"/>
  <c r="AE206" i="11"/>
  <c r="L206" i="11"/>
  <c r="H206" i="11"/>
  <c r="M207" i="6"/>
  <c r="AV207" i="6" s="1"/>
  <c r="M207" i="15"/>
  <c r="AV207" i="15" s="1"/>
  <c r="M207" i="16"/>
  <c r="AV207" i="16" s="1"/>
  <c r="M207" i="3"/>
  <c r="AV207" i="3" s="1"/>
  <c r="I210" i="3"/>
  <c r="U209" i="3"/>
  <c r="J210" i="3"/>
  <c r="G210" i="3"/>
  <c r="AE209" i="3"/>
  <c r="H209" i="3"/>
  <c r="V208" i="3"/>
  <c r="AU208" i="3" s="1"/>
  <c r="K209" i="3"/>
  <c r="L209" i="3"/>
  <c r="M208" i="11"/>
  <c r="AV208" i="13"/>
  <c r="M209" i="13"/>
  <c r="T536" i="6" l="1"/>
  <c r="N536" i="6"/>
  <c r="M536" i="6"/>
  <c r="K536" i="11"/>
  <c r="L536" i="11"/>
  <c r="T536" i="15"/>
  <c r="M536" i="15"/>
  <c r="N536" i="15"/>
  <c r="B220" i="13"/>
  <c r="AU206" i="13"/>
  <c r="K207" i="13"/>
  <c r="H207" i="13"/>
  <c r="AE207" i="13"/>
  <c r="V206" i="13"/>
  <c r="L207" i="13"/>
  <c r="G208" i="13"/>
  <c r="J208" i="13"/>
  <c r="U207" i="13"/>
  <c r="I208" i="13"/>
  <c r="G207" i="16"/>
  <c r="G536" i="16" s="1"/>
  <c r="U206" i="16"/>
  <c r="P535" i="16" s="1"/>
  <c r="R535" i="16" s="1"/>
  <c r="J207" i="16"/>
  <c r="I207" i="16"/>
  <c r="AU208" i="16"/>
  <c r="AU207" i="6"/>
  <c r="L208" i="6"/>
  <c r="V207" i="6"/>
  <c r="K208" i="6"/>
  <c r="AE208" i="6"/>
  <c r="H208" i="6"/>
  <c r="AW209" i="14"/>
  <c r="I207" i="6"/>
  <c r="J207" i="6"/>
  <c r="U206" i="6"/>
  <c r="P535" i="6" s="1"/>
  <c r="R535" i="6" s="1"/>
  <c r="G207" i="6"/>
  <c r="G536" i="6" s="1"/>
  <c r="H209" i="16"/>
  <c r="K209" i="16"/>
  <c r="V208" i="16"/>
  <c r="L209" i="16"/>
  <c r="AE209" i="16"/>
  <c r="V209" i="14"/>
  <c r="K210" i="14"/>
  <c r="AG210" i="14"/>
  <c r="H210" i="14"/>
  <c r="L210" i="14"/>
  <c r="V206" i="11"/>
  <c r="Q535" i="11" s="1"/>
  <c r="R535" i="11" s="1"/>
  <c r="AV206" i="11"/>
  <c r="J209" i="15"/>
  <c r="U208" i="15"/>
  <c r="I209" i="15"/>
  <c r="G209" i="15"/>
  <c r="AU207" i="15"/>
  <c r="B206" i="3"/>
  <c r="I210" i="14"/>
  <c r="U209" i="14"/>
  <c r="G210" i="14"/>
  <c r="J210" i="14"/>
  <c r="H208" i="15"/>
  <c r="K208" i="15"/>
  <c r="V207" i="15"/>
  <c r="AE208" i="15"/>
  <c r="L208" i="15"/>
  <c r="G209" i="11"/>
  <c r="U209" i="11" s="1"/>
  <c r="I209" i="11"/>
  <c r="J209" i="11"/>
  <c r="K207" i="11"/>
  <c r="L207" i="11"/>
  <c r="AE207" i="11"/>
  <c r="H207" i="11"/>
  <c r="H536" i="11" s="1"/>
  <c r="B220" i="11"/>
  <c r="B537" i="11" s="1"/>
  <c r="M208" i="6"/>
  <c r="AV208" i="6" s="1"/>
  <c r="M208" i="15"/>
  <c r="AV208" i="15" s="1"/>
  <c r="M208" i="16"/>
  <c r="AV208" i="16" s="1"/>
  <c r="M208" i="3"/>
  <c r="AV208" i="3" s="1"/>
  <c r="AE210" i="3"/>
  <c r="L210" i="3"/>
  <c r="H210" i="3"/>
  <c r="V209" i="3"/>
  <c r="AU209" i="3" s="1"/>
  <c r="K210" i="3"/>
  <c r="U210" i="3"/>
  <c r="J211" i="3"/>
  <c r="G211" i="3"/>
  <c r="I211" i="3"/>
  <c r="M209" i="11"/>
  <c r="AV209" i="13"/>
  <c r="M210" i="13"/>
  <c r="M536" i="11" l="1"/>
  <c r="N536" i="11"/>
  <c r="T536" i="11"/>
  <c r="L536" i="16"/>
  <c r="K536" i="16"/>
  <c r="K536" i="6"/>
  <c r="L536" i="6"/>
  <c r="B221" i="13"/>
  <c r="AU208" i="6"/>
  <c r="K208" i="13"/>
  <c r="V207" i="13"/>
  <c r="H208" i="13"/>
  <c r="AE208" i="13"/>
  <c r="L208" i="13"/>
  <c r="AU207" i="13"/>
  <c r="U207" i="16"/>
  <c r="G208" i="16"/>
  <c r="J208" i="16"/>
  <c r="I208" i="16"/>
  <c r="AU206" i="11"/>
  <c r="U208" i="13"/>
  <c r="J209" i="13"/>
  <c r="I209" i="13"/>
  <c r="G209" i="13"/>
  <c r="AE209" i="6"/>
  <c r="H209" i="6"/>
  <c r="K209" i="6"/>
  <c r="V208" i="6"/>
  <c r="L209" i="6"/>
  <c r="AU209" i="16"/>
  <c r="AU208" i="15"/>
  <c r="H210" i="16"/>
  <c r="AE210" i="16"/>
  <c r="K210" i="16"/>
  <c r="V209" i="16"/>
  <c r="L210" i="16"/>
  <c r="J208" i="6"/>
  <c r="I208" i="6"/>
  <c r="G208" i="6"/>
  <c r="U207" i="6"/>
  <c r="U209" i="15"/>
  <c r="I210" i="15"/>
  <c r="J210" i="15"/>
  <c r="G210" i="15"/>
  <c r="K211" i="14"/>
  <c r="AG211" i="14"/>
  <c r="L211" i="14"/>
  <c r="H211" i="14"/>
  <c r="V210" i="14"/>
  <c r="H209" i="15"/>
  <c r="K209" i="15"/>
  <c r="V208" i="15"/>
  <c r="L209" i="15"/>
  <c r="AE209" i="15"/>
  <c r="B207" i="3"/>
  <c r="B535" i="3"/>
  <c r="V207" i="11"/>
  <c r="AV207" i="11"/>
  <c r="AW210" i="14"/>
  <c r="J211" i="14"/>
  <c r="G211" i="14"/>
  <c r="U210" i="14"/>
  <c r="I211" i="14"/>
  <c r="B221" i="11"/>
  <c r="K208" i="11"/>
  <c r="AE208" i="11"/>
  <c r="H208" i="11"/>
  <c r="L208" i="11"/>
  <c r="G210" i="11"/>
  <c r="U210" i="11" s="1"/>
  <c r="I210" i="11"/>
  <c r="J210" i="11"/>
  <c r="M209" i="6"/>
  <c r="AV209" i="6" s="1"/>
  <c r="M209" i="15"/>
  <c r="AV209" i="15" s="1"/>
  <c r="M209" i="16"/>
  <c r="AV209" i="16" s="1"/>
  <c r="M209" i="3"/>
  <c r="AV209" i="3" s="1"/>
  <c r="V210" i="3"/>
  <c r="AU210" i="3" s="1"/>
  <c r="H211" i="3"/>
  <c r="AE211" i="3"/>
  <c r="K211" i="3"/>
  <c r="L211" i="3"/>
  <c r="U211" i="3"/>
  <c r="J212" i="3"/>
  <c r="G212" i="3"/>
  <c r="I212" i="3"/>
  <c r="M210" i="11"/>
  <c r="AV210" i="13"/>
  <c r="M211" i="13"/>
  <c r="G535" i="3" l="1"/>
  <c r="H535" i="3"/>
  <c r="T535" i="3" s="1"/>
  <c r="B222" i="13"/>
  <c r="K209" i="13"/>
  <c r="H209" i="13"/>
  <c r="AE209" i="13"/>
  <c r="V208" i="13"/>
  <c r="L209" i="13"/>
  <c r="AU208" i="13"/>
  <c r="AU209" i="15"/>
  <c r="G209" i="16"/>
  <c r="U208" i="16"/>
  <c r="I209" i="16"/>
  <c r="J209" i="16"/>
  <c r="G210" i="13"/>
  <c r="I210" i="13"/>
  <c r="U209" i="13"/>
  <c r="J210" i="13"/>
  <c r="AU209" i="6"/>
  <c r="K210" i="6"/>
  <c r="AE210" i="6"/>
  <c r="L210" i="6"/>
  <c r="V209" i="6"/>
  <c r="H210" i="6"/>
  <c r="I209" i="6"/>
  <c r="U208" i="6"/>
  <c r="G209" i="6"/>
  <c r="J209" i="6"/>
  <c r="AW211" i="14"/>
  <c r="AU210" i="16"/>
  <c r="L211" i="16"/>
  <c r="K211" i="16"/>
  <c r="H211" i="16"/>
  <c r="V210" i="16"/>
  <c r="AE211" i="16"/>
  <c r="AG212" i="14"/>
  <c r="H212" i="14"/>
  <c r="L212" i="14"/>
  <c r="V211" i="14"/>
  <c r="K212" i="14"/>
  <c r="AE210" i="15"/>
  <c r="K210" i="15"/>
  <c r="L210" i="15"/>
  <c r="V209" i="15"/>
  <c r="H210" i="15"/>
  <c r="AU207" i="11"/>
  <c r="I212" i="14"/>
  <c r="U211" i="14"/>
  <c r="J212" i="14"/>
  <c r="G212" i="14"/>
  <c r="I211" i="15"/>
  <c r="J211" i="15"/>
  <c r="U210" i="15"/>
  <c r="G211" i="15"/>
  <c r="B208" i="3"/>
  <c r="V208" i="11"/>
  <c r="AU208" i="11" s="1"/>
  <c r="AV208" i="11"/>
  <c r="I211" i="11"/>
  <c r="G211" i="11"/>
  <c r="U211" i="11" s="1"/>
  <c r="J211" i="11"/>
  <c r="B222" i="11"/>
  <c r="AE209" i="11"/>
  <c r="K209" i="11"/>
  <c r="L209" i="11"/>
  <c r="H209" i="11"/>
  <c r="M210" i="6"/>
  <c r="AV210" i="6" s="1"/>
  <c r="M210" i="15"/>
  <c r="AV210" i="15" s="1"/>
  <c r="M210" i="16"/>
  <c r="AV210" i="16" s="1"/>
  <c r="M210" i="3"/>
  <c r="AV210" i="3" s="1"/>
  <c r="H212" i="3"/>
  <c r="AE212" i="3"/>
  <c r="L212" i="3"/>
  <c r="V211" i="3"/>
  <c r="AU211" i="3" s="1"/>
  <c r="K212" i="3"/>
  <c r="I213" i="3"/>
  <c r="G213" i="3"/>
  <c r="J213" i="3"/>
  <c r="U212" i="3"/>
  <c r="M211" i="11"/>
  <c r="AV211" i="13"/>
  <c r="M212" i="13"/>
  <c r="M535" i="3" l="1"/>
  <c r="N535" i="3"/>
  <c r="L535" i="3"/>
  <c r="K535" i="3"/>
  <c r="B223" i="13"/>
  <c r="K210" i="13"/>
  <c r="L210" i="13"/>
  <c r="AE210" i="13"/>
  <c r="H210" i="13"/>
  <c r="V209" i="13"/>
  <c r="AU209" i="13"/>
  <c r="I211" i="13"/>
  <c r="J211" i="13"/>
  <c r="U210" i="13"/>
  <c r="G211" i="13"/>
  <c r="J210" i="16"/>
  <c r="I210" i="16"/>
  <c r="G210" i="16"/>
  <c r="U209" i="16"/>
  <c r="K211" i="6"/>
  <c r="AE211" i="6"/>
  <c r="V210" i="6"/>
  <c r="L211" i="6"/>
  <c r="H211" i="6"/>
  <c r="AU210" i="6"/>
  <c r="AU211" i="16"/>
  <c r="H212" i="16"/>
  <c r="AE212" i="16"/>
  <c r="L212" i="16"/>
  <c r="V211" i="16"/>
  <c r="K212" i="16"/>
  <c r="I210" i="6"/>
  <c r="G210" i="6"/>
  <c r="U209" i="6"/>
  <c r="J210" i="6"/>
  <c r="AU210" i="15"/>
  <c r="U212" i="14"/>
  <c r="G213" i="14"/>
  <c r="J213" i="14"/>
  <c r="I213" i="14"/>
  <c r="H213" i="14"/>
  <c r="AG213" i="14"/>
  <c r="V212" i="14"/>
  <c r="K213" i="14"/>
  <c r="L213" i="14"/>
  <c r="V209" i="11"/>
  <c r="AV209" i="11"/>
  <c r="L211" i="15"/>
  <c r="H211" i="15"/>
  <c r="V210" i="15"/>
  <c r="K211" i="15"/>
  <c r="AE211" i="15"/>
  <c r="J212" i="15"/>
  <c r="I212" i="15"/>
  <c r="G212" i="15"/>
  <c r="U211" i="15"/>
  <c r="B209" i="3"/>
  <c r="AW212" i="14"/>
  <c r="B223" i="11"/>
  <c r="G212" i="11"/>
  <c r="U212" i="11" s="1"/>
  <c r="I212" i="11"/>
  <c r="J212" i="11"/>
  <c r="AE210" i="11"/>
  <c r="L210" i="11"/>
  <c r="H210" i="11"/>
  <c r="K210" i="11"/>
  <c r="M211" i="6"/>
  <c r="AV211" i="6" s="1"/>
  <c r="M211" i="15"/>
  <c r="AV211" i="15" s="1"/>
  <c r="M211" i="16"/>
  <c r="AV211" i="16" s="1"/>
  <c r="M211" i="3"/>
  <c r="AV211" i="3" s="1"/>
  <c r="H213" i="3"/>
  <c r="AE213" i="3"/>
  <c r="V212" i="3"/>
  <c r="AU212" i="3" s="1"/>
  <c r="L213" i="3"/>
  <c r="K213" i="3"/>
  <c r="I214" i="3"/>
  <c r="G214" i="3"/>
  <c r="J214" i="3"/>
  <c r="U213" i="3"/>
  <c r="P536" i="3" s="1"/>
  <c r="M212" i="11"/>
  <c r="M213" i="13"/>
  <c r="AV212" i="13"/>
  <c r="B224" i="13" l="1"/>
  <c r="AU212" i="16"/>
  <c r="K211" i="13"/>
  <c r="AE211" i="13"/>
  <c r="H211" i="13"/>
  <c r="V210" i="13"/>
  <c r="L211" i="13"/>
  <c r="AU210" i="13"/>
  <c r="J211" i="16"/>
  <c r="I211" i="16"/>
  <c r="G211" i="16"/>
  <c r="U210" i="16"/>
  <c r="G212" i="13"/>
  <c r="J212" i="13"/>
  <c r="U211" i="13"/>
  <c r="I212" i="13"/>
  <c r="AE212" i="6"/>
  <c r="K212" i="6"/>
  <c r="V211" i="6"/>
  <c r="L212" i="6"/>
  <c r="H212" i="6"/>
  <c r="AU211" i="6"/>
  <c r="J211" i="6"/>
  <c r="I211" i="6"/>
  <c r="G211" i="6"/>
  <c r="U210" i="6"/>
  <c r="AU211" i="15"/>
  <c r="AW213" i="14"/>
  <c r="AE213" i="16"/>
  <c r="V212" i="16"/>
  <c r="K213" i="16"/>
  <c r="H213" i="16"/>
  <c r="I536" i="16" s="1"/>
  <c r="U536" i="16" s="1"/>
  <c r="L213" i="16"/>
  <c r="U212" i="15"/>
  <c r="I213" i="15"/>
  <c r="G213" i="15"/>
  <c r="J536" i="15" s="1"/>
  <c r="J213" i="15"/>
  <c r="J214" i="14"/>
  <c r="I214" i="14"/>
  <c r="G214" i="14"/>
  <c r="U213" i="14"/>
  <c r="V210" i="11"/>
  <c r="AU210" i="11" s="1"/>
  <c r="AV210" i="11"/>
  <c r="H212" i="15"/>
  <c r="K212" i="15"/>
  <c r="V211" i="15"/>
  <c r="AE212" i="15"/>
  <c r="L212" i="15"/>
  <c r="B210" i="3"/>
  <c r="AU209" i="11"/>
  <c r="K214" i="14"/>
  <c r="L214" i="14"/>
  <c r="V213" i="14"/>
  <c r="AG214" i="14"/>
  <c r="H214" i="14"/>
  <c r="I213" i="11"/>
  <c r="J213" i="11"/>
  <c r="G213" i="11"/>
  <c r="U213" i="11" s="1"/>
  <c r="P536" i="11" s="1"/>
  <c r="K211" i="11"/>
  <c r="AE211" i="11"/>
  <c r="H211" i="11"/>
  <c r="L211" i="11"/>
  <c r="B224" i="11"/>
  <c r="M212" i="6"/>
  <c r="AV212" i="6" s="1"/>
  <c r="M212" i="15"/>
  <c r="AV212" i="15" s="1"/>
  <c r="M212" i="16"/>
  <c r="AV212" i="16" s="1"/>
  <c r="M212" i="3"/>
  <c r="AV212" i="3" s="1"/>
  <c r="K214" i="3"/>
  <c r="H214" i="3"/>
  <c r="V213" i="3"/>
  <c r="Q536" i="3" s="1"/>
  <c r="R536" i="3" s="1"/>
  <c r="AE214" i="3"/>
  <c r="L214" i="3"/>
  <c r="U214" i="3"/>
  <c r="I215" i="3"/>
  <c r="G215" i="3"/>
  <c r="J215" i="3"/>
  <c r="M213" i="11"/>
  <c r="AV213" i="13"/>
  <c r="M214" i="13"/>
  <c r="B225" i="13" l="1"/>
  <c r="K212" i="13"/>
  <c r="AE212" i="13"/>
  <c r="V211" i="13"/>
  <c r="H212" i="13"/>
  <c r="L212" i="13"/>
  <c r="AU211" i="13"/>
  <c r="G213" i="13"/>
  <c r="I213" i="13"/>
  <c r="U212" i="13"/>
  <c r="J213" i="13"/>
  <c r="G212" i="16"/>
  <c r="I212" i="16"/>
  <c r="J212" i="16"/>
  <c r="U211" i="16"/>
  <c r="AU213" i="16"/>
  <c r="AE213" i="6"/>
  <c r="V212" i="6"/>
  <c r="L213" i="6"/>
  <c r="K213" i="6"/>
  <c r="AU213" i="6" s="1"/>
  <c r="H213" i="6"/>
  <c r="I536" i="6" s="1"/>
  <c r="U536" i="6" s="1"/>
  <c r="AU212" i="6"/>
  <c r="K214" i="16"/>
  <c r="V213" i="16"/>
  <c r="Q536" i="16" s="1"/>
  <c r="L214" i="16"/>
  <c r="AE214" i="16"/>
  <c r="H214" i="16"/>
  <c r="H537" i="16" s="1"/>
  <c r="AU213" i="3"/>
  <c r="AU212" i="15"/>
  <c r="G212" i="6"/>
  <c r="I212" i="6"/>
  <c r="U211" i="6"/>
  <c r="J212" i="6"/>
  <c r="AW214" i="14"/>
  <c r="AE213" i="15"/>
  <c r="L213" i="15"/>
  <c r="H213" i="15"/>
  <c r="I536" i="15" s="1"/>
  <c r="U536" i="15" s="1"/>
  <c r="V212" i="15"/>
  <c r="K213" i="15"/>
  <c r="I214" i="15"/>
  <c r="G214" i="15"/>
  <c r="G537" i="15" s="1"/>
  <c r="J214" i="15"/>
  <c r="U213" i="15"/>
  <c r="P536" i="15" s="1"/>
  <c r="V211" i="11"/>
  <c r="AU211" i="11" s="1"/>
  <c r="AV211" i="11"/>
  <c r="K215" i="14"/>
  <c r="AG215" i="14"/>
  <c r="V214" i="14"/>
  <c r="H215" i="14"/>
  <c r="L215" i="14"/>
  <c r="J215" i="14"/>
  <c r="I215" i="14"/>
  <c r="U214" i="14"/>
  <c r="G215" i="14"/>
  <c r="B211" i="3"/>
  <c r="B225" i="11"/>
  <c r="J214" i="11"/>
  <c r="I214" i="11"/>
  <c r="G214" i="11"/>
  <c r="L212" i="11"/>
  <c r="H212" i="11"/>
  <c r="AE212" i="11"/>
  <c r="K212" i="11"/>
  <c r="M213" i="6"/>
  <c r="AV213" i="6" s="1"/>
  <c r="M213" i="15"/>
  <c r="AV213" i="15" s="1"/>
  <c r="M213" i="16"/>
  <c r="AV213" i="16" s="1"/>
  <c r="M213" i="3"/>
  <c r="AV213" i="3" s="1"/>
  <c r="H215" i="3"/>
  <c r="L215" i="3"/>
  <c r="V214" i="3"/>
  <c r="AU214" i="3" s="1"/>
  <c r="AE215" i="3"/>
  <c r="K215" i="3"/>
  <c r="J216" i="3"/>
  <c r="I216" i="3"/>
  <c r="U215" i="3"/>
  <c r="G216" i="3"/>
  <c r="M214" i="11"/>
  <c r="AV214" i="13"/>
  <c r="M215" i="13"/>
  <c r="U214" i="11" l="1"/>
  <c r="G537" i="11"/>
  <c r="T537" i="16"/>
  <c r="M537" i="16"/>
  <c r="N537" i="16"/>
  <c r="K537" i="15"/>
  <c r="L537" i="15"/>
  <c r="B226" i="13"/>
  <c r="V212" i="13"/>
  <c r="L213" i="13"/>
  <c r="K213" i="13"/>
  <c r="AU213" i="13" s="1"/>
  <c r="H213" i="13"/>
  <c r="AE213" i="13"/>
  <c r="AU212" i="13"/>
  <c r="I213" i="16"/>
  <c r="U212" i="16"/>
  <c r="J213" i="16"/>
  <c r="G213" i="16"/>
  <c r="J536" i="16" s="1"/>
  <c r="J214" i="13"/>
  <c r="U213" i="13"/>
  <c r="G214" i="13"/>
  <c r="I214" i="13"/>
  <c r="H214" i="6"/>
  <c r="H537" i="6" s="1"/>
  <c r="AE214" i="6"/>
  <c r="V213" i="6"/>
  <c r="Q536" i="6" s="1"/>
  <c r="K214" i="6"/>
  <c r="L214" i="6"/>
  <c r="AU213" i="15"/>
  <c r="AE215" i="16"/>
  <c r="H215" i="16"/>
  <c r="K215" i="16"/>
  <c r="L215" i="16"/>
  <c r="V214" i="16"/>
  <c r="AW215" i="14"/>
  <c r="I213" i="6"/>
  <c r="J213" i="6"/>
  <c r="G213" i="6"/>
  <c r="J536" i="6" s="1"/>
  <c r="U212" i="6"/>
  <c r="AU214" i="16"/>
  <c r="V212" i="11"/>
  <c r="AU212" i="11" s="1"/>
  <c r="AV212" i="11"/>
  <c r="J216" i="14"/>
  <c r="G216" i="14"/>
  <c r="I216" i="14"/>
  <c r="U215" i="14"/>
  <c r="K214" i="15"/>
  <c r="V213" i="15"/>
  <c r="Q536" i="15" s="1"/>
  <c r="R536" i="15" s="1"/>
  <c r="H214" i="15"/>
  <c r="H537" i="15" s="1"/>
  <c r="AE214" i="15"/>
  <c r="L214" i="15"/>
  <c r="G215" i="15"/>
  <c r="I215" i="15"/>
  <c r="J215" i="15"/>
  <c r="U214" i="15"/>
  <c r="AG216" i="14"/>
  <c r="H216" i="14"/>
  <c r="L216" i="14"/>
  <c r="K216" i="14"/>
  <c r="V215" i="14"/>
  <c r="B212" i="3"/>
  <c r="G215" i="11"/>
  <c r="U215" i="11" s="1"/>
  <c r="I215" i="11"/>
  <c r="J215" i="11"/>
  <c r="B226" i="11"/>
  <c r="AE213" i="11"/>
  <c r="H213" i="11"/>
  <c r="L213" i="11"/>
  <c r="K213" i="11"/>
  <c r="M214" i="6"/>
  <c r="AV214" i="6" s="1"/>
  <c r="M214" i="15"/>
  <c r="AV214" i="15" s="1"/>
  <c r="M214" i="16"/>
  <c r="AV214" i="16" s="1"/>
  <c r="M214" i="3"/>
  <c r="AV214" i="3" s="1"/>
  <c r="G217" i="3"/>
  <c r="J217" i="3"/>
  <c r="I217" i="3"/>
  <c r="U216" i="3"/>
  <c r="AE216" i="3"/>
  <c r="K216" i="3"/>
  <c r="V215" i="3"/>
  <c r="AU215" i="3" s="1"/>
  <c r="H216" i="3"/>
  <c r="L216" i="3"/>
  <c r="M215" i="11"/>
  <c r="AV215" i="13"/>
  <c r="M216" i="13"/>
  <c r="N537" i="6" l="1"/>
  <c r="T537" i="6"/>
  <c r="M537" i="6"/>
  <c r="L537" i="11"/>
  <c r="K537" i="11"/>
  <c r="N537" i="15"/>
  <c r="M537" i="15"/>
  <c r="T537" i="15"/>
  <c r="B227" i="13"/>
  <c r="K214" i="13"/>
  <c r="V213" i="13"/>
  <c r="AE214" i="13"/>
  <c r="H214" i="13"/>
  <c r="L214" i="13"/>
  <c r="I214" i="16"/>
  <c r="J214" i="16"/>
  <c r="G214" i="16"/>
  <c r="G537" i="16" s="1"/>
  <c r="U213" i="16"/>
  <c r="P536" i="16" s="1"/>
  <c r="R536" i="16" s="1"/>
  <c r="G215" i="13"/>
  <c r="J215" i="13"/>
  <c r="U214" i="13"/>
  <c r="I215" i="13"/>
  <c r="AU214" i="6"/>
  <c r="K215" i="6"/>
  <c r="H215" i="6"/>
  <c r="V214" i="6"/>
  <c r="L215" i="6"/>
  <c r="AE215" i="6"/>
  <c r="AW216" i="14"/>
  <c r="J214" i="6"/>
  <c r="U213" i="6"/>
  <c r="P536" i="6" s="1"/>
  <c r="R536" i="6" s="1"/>
  <c r="I214" i="6"/>
  <c r="G214" i="6"/>
  <c r="G537" i="6" s="1"/>
  <c r="AU215" i="16"/>
  <c r="H216" i="16"/>
  <c r="AE216" i="16"/>
  <c r="V215" i="16"/>
  <c r="K216" i="16"/>
  <c r="L216" i="16"/>
  <c r="AU214" i="15"/>
  <c r="J216" i="15"/>
  <c r="U215" i="15"/>
  <c r="I216" i="15"/>
  <c r="G216" i="15"/>
  <c r="B213" i="3"/>
  <c r="H217" i="14"/>
  <c r="K217" i="14"/>
  <c r="V216" i="14"/>
  <c r="L217" i="14"/>
  <c r="AG217" i="14"/>
  <c r="U216" i="14"/>
  <c r="G217" i="14"/>
  <c r="J217" i="14"/>
  <c r="I217" i="14"/>
  <c r="K215" i="15"/>
  <c r="H215" i="15"/>
  <c r="L215" i="15"/>
  <c r="V214" i="15"/>
  <c r="AE215" i="15"/>
  <c r="V213" i="11"/>
  <c r="Q536" i="11" s="1"/>
  <c r="R536" i="11" s="1"/>
  <c r="AV213" i="11"/>
  <c r="B227" i="11"/>
  <c r="B538" i="11" s="1"/>
  <c r="L214" i="11"/>
  <c r="H214" i="11"/>
  <c r="H537" i="11" s="1"/>
  <c r="K214" i="11"/>
  <c r="AE214" i="11"/>
  <c r="I216" i="11"/>
  <c r="J216" i="11"/>
  <c r="G216" i="11"/>
  <c r="U216" i="11" s="1"/>
  <c r="M215" i="6"/>
  <c r="AV215" i="6" s="1"/>
  <c r="M215" i="15"/>
  <c r="AV215" i="15" s="1"/>
  <c r="M215" i="16"/>
  <c r="AV215" i="16" s="1"/>
  <c r="M215" i="3"/>
  <c r="AV215" i="3" s="1"/>
  <c r="G218" i="3"/>
  <c r="U217" i="3"/>
  <c r="I218" i="3"/>
  <c r="J218" i="3"/>
  <c r="H217" i="3"/>
  <c r="K217" i="3"/>
  <c r="V216" i="3"/>
  <c r="AU216" i="3" s="1"/>
  <c r="L217" i="3"/>
  <c r="AE217" i="3"/>
  <c r="M216" i="11"/>
  <c r="AV216" i="13"/>
  <c r="M217" i="13"/>
  <c r="M537" i="11" l="1"/>
  <c r="T537" i="11"/>
  <c r="N537" i="11"/>
  <c r="K537" i="16"/>
  <c r="L537" i="16"/>
  <c r="L537" i="6"/>
  <c r="K537" i="6"/>
  <c r="B228" i="13"/>
  <c r="H215" i="13"/>
  <c r="AE215" i="13"/>
  <c r="V214" i="13"/>
  <c r="L215" i="13"/>
  <c r="K215" i="13"/>
  <c r="AU214" i="13"/>
  <c r="I216" i="13"/>
  <c r="G216" i="13"/>
  <c r="J216" i="13"/>
  <c r="U215" i="13"/>
  <c r="U214" i="16"/>
  <c r="J215" i="16"/>
  <c r="G215" i="16"/>
  <c r="I215" i="16"/>
  <c r="K216" i="6"/>
  <c r="H216" i="6"/>
  <c r="L216" i="6"/>
  <c r="V215" i="6"/>
  <c r="AE216" i="6"/>
  <c r="AU215" i="6"/>
  <c r="AU216" i="16"/>
  <c r="G215" i="6"/>
  <c r="I215" i="6"/>
  <c r="U214" i="6"/>
  <c r="J215" i="6"/>
  <c r="L217" i="16"/>
  <c r="V216" i="16"/>
  <c r="H217" i="16"/>
  <c r="K217" i="16"/>
  <c r="AE217" i="16"/>
  <c r="K216" i="15"/>
  <c r="AE216" i="15"/>
  <c r="V215" i="15"/>
  <c r="L216" i="15"/>
  <c r="H216" i="15"/>
  <c r="AU215" i="15"/>
  <c r="AW217" i="14"/>
  <c r="K218" i="14"/>
  <c r="H218" i="14"/>
  <c r="AG218" i="14"/>
  <c r="V217" i="14"/>
  <c r="L218" i="14"/>
  <c r="B214" i="3"/>
  <c r="B536" i="3"/>
  <c r="G218" i="14"/>
  <c r="U217" i="14"/>
  <c r="I218" i="14"/>
  <c r="J218" i="14"/>
  <c r="G217" i="15"/>
  <c r="U216" i="15"/>
  <c r="I217" i="15"/>
  <c r="J217" i="15"/>
  <c r="AU213" i="11"/>
  <c r="V214" i="11"/>
  <c r="AV214" i="11"/>
  <c r="AE215" i="11"/>
  <c r="L215" i="11"/>
  <c r="K215" i="11"/>
  <c r="H215" i="11"/>
  <c r="G217" i="11"/>
  <c r="U217" i="11" s="1"/>
  <c r="J217" i="11"/>
  <c r="I217" i="11"/>
  <c r="B228" i="11"/>
  <c r="M216" i="6"/>
  <c r="AV216" i="6" s="1"/>
  <c r="M216" i="15"/>
  <c r="AV216" i="15" s="1"/>
  <c r="M216" i="16"/>
  <c r="AV216" i="16" s="1"/>
  <c r="M216" i="3"/>
  <c r="AV216" i="3" s="1"/>
  <c r="L218" i="3"/>
  <c r="K218" i="3"/>
  <c r="V217" i="3"/>
  <c r="AU217" i="3" s="1"/>
  <c r="AE218" i="3"/>
  <c r="H218" i="3"/>
  <c r="U218" i="3"/>
  <c r="J219" i="3"/>
  <c r="G219" i="3"/>
  <c r="I219" i="3"/>
  <c r="M217" i="11"/>
  <c r="AV217" i="13"/>
  <c r="M218" i="13"/>
  <c r="AU214" i="11" l="1"/>
  <c r="H536" i="3"/>
  <c r="T536" i="3" s="1"/>
  <c r="G536" i="3"/>
  <c r="B229" i="13"/>
  <c r="AU215" i="13"/>
  <c r="L216" i="13"/>
  <c r="K216" i="13"/>
  <c r="AE216" i="13"/>
  <c r="V215" i="13"/>
  <c r="H216" i="13"/>
  <c r="I216" i="16"/>
  <c r="U215" i="16"/>
  <c r="G216" i="16"/>
  <c r="J216" i="16"/>
  <c r="G217" i="13"/>
  <c r="I217" i="13"/>
  <c r="U216" i="13"/>
  <c r="J217" i="13"/>
  <c r="V216" i="6"/>
  <c r="H217" i="6"/>
  <c r="AE217" i="6"/>
  <c r="L217" i="6"/>
  <c r="K217" i="6"/>
  <c r="AU216" i="6"/>
  <c r="L218" i="16"/>
  <c r="V217" i="16"/>
  <c r="K218" i="16"/>
  <c r="H218" i="16"/>
  <c r="AE218" i="16"/>
  <c r="I216" i="6"/>
  <c r="U215" i="6"/>
  <c r="G216" i="6"/>
  <c r="J216" i="6"/>
  <c r="AW218" i="14"/>
  <c r="AU217" i="16"/>
  <c r="L217" i="15"/>
  <c r="H217" i="15"/>
  <c r="K217" i="15"/>
  <c r="AE217" i="15"/>
  <c r="V216" i="15"/>
  <c r="B215" i="3"/>
  <c r="AU216" i="15"/>
  <c r="J218" i="15"/>
  <c r="G218" i="15"/>
  <c r="I218" i="15"/>
  <c r="U217" i="15"/>
  <c r="H219" i="14"/>
  <c r="V218" i="14"/>
  <c r="L219" i="14"/>
  <c r="K219" i="14"/>
  <c r="AG219" i="14"/>
  <c r="U218" i="14"/>
  <c r="I219" i="14"/>
  <c r="J219" i="14"/>
  <c r="G219" i="14"/>
  <c r="V215" i="11"/>
  <c r="AU215" i="11" s="1"/>
  <c r="AV215" i="11"/>
  <c r="B229" i="11"/>
  <c r="L216" i="11"/>
  <c r="H216" i="11"/>
  <c r="AE216" i="11"/>
  <c r="K216" i="11"/>
  <c r="J218" i="11"/>
  <c r="G218" i="11"/>
  <c r="U218" i="11" s="1"/>
  <c r="I218" i="11"/>
  <c r="M217" i="6"/>
  <c r="AV217" i="6" s="1"/>
  <c r="M217" i="15"/>
  <c r="AV217" i="15" s="1"/>
  <c r="M217" i="16"/>
  <c r="AV217" i="16" s="1"/>
  <c r="M217" i="3"/>
  <c r="AV217" i="3" s="1"/>
  <c r="K219" i="3"/>
  <c r="H219" i="3"/>
  <c r="V218" i="3"/>
  <c r="AU218" i="3" s="1"/>
  <c r="AE219" i="3"/>
  <c r="L219" i="3"/>
  <c r="G220" i="3"/>
  <c r="J220" i="3"/>
  <c r="U219" i="3"/>
  <c r="I220" i="3"/>
  <c r="M218" i="11"/>
  <c r="AV218" i="13"/>
  <c r="M219" i="13"/>
  <c r="L536" i="3" l="1"/>
  <c r="K536" i="3"/>
  <c r="N536" i="3"/>
  <c r="M536" i="3"/>
  <c r="B230" i="13"/>
  <c r="AU216" i="13"/>
  <c r="AU217" i="6"/>
  <c r="L217" i="13"/>
  <c r="K217" i="13"/>
  <c r="AE217" i="13"/>
  <c r="V216" i="13"/>
  <c r="H217" i="13"/>
  <c r="U217" i="13"/>
  <c r="G218" i="13"/>
  <c r="J218" i="13"/>
  <c r="I218" i="13"/>
  <c r="U216" i="16"/>
  <c r="I217" i="16"/>
  <c r="G217" i="16"/>
  <c r="J217" i="16"/>
  <c r="H218" i="6"/>
  <c r="AE218" i="6"/>
  <c r="L218" i="6"/>
  <c r="V217" i="6"/>
  <c r="K218" i="6"/>
  <c r="AU217" i="15"/>
  <c r="AU218" i="16"/>
  <c r="G217" i="6"/>
  <c r="I217" i="6"/>
  <c r="J217" i="6"/>
  <c r="U216" i="6"/>
  <c r="AW219" i="14"/>
  <c r="L219" i="16"/>
  <c r="AE219" i="16"/>
  <c r="K219" i="16"/>
  <c r="H219" i="16"/>
  <c r="V218" i="16"/>
  <c r="B216" i="3"/>
  <c r="V216" i="11"/>
  <c r="AU216" i="11" s="1"/>
  <c r="AV216" i="11"/>
  <c r="G219" i="15"/>
  <c r="U218" i="15"/>
  <c r="I219" i="15"/>
  <c r="J219" i="15"/>
  <c r="H218" i="15"/>
  <c r="AE218" i="15"/>
  <c r="L218" i="15"/>
  <c r="V217" i="15"/>
  <c r="K218" i="15"/>
  <c r="U219" i="14"/>
  <c r="G220" i="14"/>
  <c r="J220" i="14"/>
  <c r="I220" i="14"/>
  <c r="AG220" i="14"/>
  <c r="V219" i="14"/>
  <c r="K220" i="14"/>
  <c r="H220" i="14"/>
  <c r="L220" i="14"/>
  <c r="H217" i="11"/>
  <c r="AE217" i="11"/>
  <c r="L217" i="11"/>
  <c r="K217" i="11"/>
  <c r="I219" i="11"/>
  <c r="G219" i="11"/>
  <c r="U219" i="11" s="1"/>
  <c r="J219" i="11"/>
  <c r="B230" i="11"/>
  <c r="M218" i="6"/>
  <c r="AV218" i="6" s="1"/>
  <c r="M218" i="15"/>
  <c r="AV218" i="15" s="1"/>
  <c r="M218" i="16"/>
  <c r="AV218" i="16" s="1"/>
  <c r="M218" i="3"/>
  <c r="AV218" i="3" s="1"/>
  <c r="L220" i="3"/>
  <c r="H220" i="3"/>
  <c r="V219" i="3"/>
  <c r="AU219" i="3" s="1"/>
  <c r="K220" i="3"/>
  <c r="AE220" i="3"/>
  <c r="G221" i="3"/>
  <c r="I221" i="3"/>
  <c r="J221" i="3"/>
  <c r="U220" i="3"/>
  <c r="P537" i="3" s="1"/>
  <c r="M219" i="11"/>
  <c r="AV219" i="13"/>
  <c r="M220" i="13"/>
  <c r="B231" i="13" l="1"/>
  <c r="AU218" i="6"/>
  <c r="AU217" i="13"/>
  <c r="K218" i="13"/>
  <c r="AE218" i="13"/>
  <c r="L218" i="13"/>
  <c r="H218" i="13"/>
  <c r="V217" i="13"/>
  <c r="AU219" i="16"/>
  <c r="G218" i="16"/>
  <c r="U217" i="16"/>
  <c r="J218" i="16"/>
  <c r="I218" i="16"/>
  <c r="J219" i="13"/>
  <c r="I219" i="13"/>
  <c r="G219" i="13"/>
  <c r="U218" i="13"/>
  <c r="V218" i="6"/>
  <c r="L219" i="6"/>
  <c r="AE219" i="6"/>
  <c r="K219" i="6"/>
  <c r="H219" i="6"/>
  <c r="AE220" i="16"/>
  <c r="V219" i="16"/>
  <c r="K220" i="16"/>
  <c r="L220" i="16"/>
  <c r="H220" i="16"/>
  <c r="I537" i="16" s="1"/>
  <c r="U537" i="16" s="1"/>
  <c r="AU218" i="15"/>
  <c r="J218" i="6"/>
  <c r="G218" i="6"/>
  <c r="I218" i="6"/>
  <c r="U217" i="6"/>
  <c r="B217" i="3"/>
  <c r="V217" i="11"/>
  <c r="AU217" i="11" s="1"/>
  <c r="AV217" i="11"/>
  <c r="G221" i="14"/>
  <c r="J221" i="14"/>
  <c r="I221" i="14"/>
  <c r="U220" i="14"/>
  <c r="AG221" i="14"/>
  <c r="L221" i="14"/>
  <c r="H221" i="14"/>
  <c r="K221" i="14"/>
  <c r="V220" i="14"/>
  <c r="H219" i="15"/>
  <c r="K219" i="15"/>
  <c r="V218" i="15"/>
  <c r="AE219" i="15"/>
  <c r="L219" i="15"/>
  <c r="AW220" i="14"/>
  <c r="G220" i="15"/>
  <c r="J537" i="15" s="1"/>
  <c r="J220" i="15"/>
  <c r="U219" i="15"/>
  <c r="I220" i="15"/>
  <c r="B231" i="11"/>
  <c r="H218" i="11"/>
  <c r="K218" i="11"/>
  <c r="AE218" i="11"/>
  <c r="L218" i="11"/>
  <c r="G220" i="11"/>
  <c r="U220" i="11" s="1"/>
  <c r="P537" i="11" s="1"/>
  <c r="J220" i="11"/>
  <c r="I220" i="11"/>
  <c r="M219" i="6"/>
  <c r="AV219" i="6" s="1"/>
  <c r="M219" i="15"/>
  <c r="AV219" i="15" s="1"/>
  <c r="M219" i="16"/>
  <c r="AV219" i="16" s="1"/>
  <c r="M219" i="3"/>
  <c r="AV219" i="3" s="1"/>
  <c r="J222" i="3"/>
  <c r="I222" i="3"/>
  <c r="U221" i="3"/>
  <c r="G222" i="3"/>
  <c r="K221" i="3"/>
  <c r="AE221" i="3"/>
  <c r="H221" i="3"/>
  <c r="V220" i="3"/>
  <c r="Q537" i="3" s="1"/>
  <c r="R537" i="3" s="1"/>
  <c r="L221" i="3"/>
  <c r="M220" i="11"/>
  <c r="AV220" i="13"/>
  <c r="M221" i="13"/>
  <c r="B232" i="13" l="1"/>
  <c r="AE219" i="13"/>
  <c r="H219" i="13"/>
  <c r="K219" i="13"/>
  <c r="L219" i="13"/>
  <c r="V218" i="13"/>
  <c r="AU218" i="13"/>
  <c r="I220" i="13"/>
  <c r="J220" i="13"/>
  <c r="U219" i="13"/>
  <c r="G220" i="13"/>
  <c r="AU219" i="6"/>
  <c r="G219" i="16"/>
  <c r="U218" i="16"/>
  <c r="I219" i="16"/>
  <c r="J219" i="16"/>
  <c r="AE220" i="6"/>
  <c r="L220" i="6"/>
  <c r="V219" i="6"/>
  <c r="K220" i="6"/>
  <c r="H220" i="6"/>
  <c r="I537" i="6" s="1"/>
  <c r="U537" i="6" s="1"/>
  <c r="K221" i="16"/>
  <c r="V220" i="16"/>
  <c r="Q537" i="16" s="1"/>
  <c r="H221" i="16"/>
  <c r="H538" i="16" s="1"/>
  <c r="AE221" i="16"/>
  <c r="L221" i="16"/>
  <c r="AU220" i="16"/>
  <c r="G219" i="6"/>
  <c r="U218" i="6"/>
  <c r="J219" i="6"/>
  <c r="I219" i="6"/>
  <c r="J222" i="14"/>
  <c r="G222" i="14"/>
  <c r="I222" i="14"/>
  <c r="U221" i="14"/>
  <c r="AU219" i="15"/>
  <c r="V218" i="11"/>
  <c r="AU218" i="11" s="1"/>
  <c r="AV218" i="11"/>
  <c r="V219" i="15"/>
  <c r="K220" i="15"/>
  <c r="L220" i="15"/>
  <c r="H220" i="15"/>
  <c r="I537" i="15" s="1"/>
  <c r="U537" i="15" s="1"/>
  <c r="AE220" i="15"/>
  <c r="AW221" i="14"/>
  <c r="G221" i="15"/>
  <c r="G538" i="15" s="1"/>
  <c r="I221" i="15"/>
  <c r="U220" i="15"/>
  <c r="P537" i="15" s="1"/>
  <c r="J221" i="15"/>
  <c r="H222" i="14"/>
  <c r="AG222" i="14"/>
  <c r="L222" i="14"/>
  <c r="V221" i="14"/>
  <c r="K222" i="14"/>
  <c r="B218" i="3"/>
  <c r="AU220" i="3"/>
  <c r="H219" i="11"/>
  <c r="AE219" i="11"/>
  <c r="L219" i="11"/>
  <c r="K219" i="11"/>
  <c r="B232" i="11"/>
  <c r="J221" i="11"/>
  <c r="I221" i="11"/>
  <c r="G221" i="11"/>
  <c r="M220" i="6"/>
  <c r="AV220" i="6" s="1"/>
  <c r="M220" i="15"/>
  <c r="AV220" i="15" s="1"/>
  <c r="M220" i="16"/>
  <c r="AV220" i="16" s="1"/>
  <c r="M220" i="3"/>
  <c r="AV220" i="3" s="1"/>
  <c r="V221" i="3"/>
  <c r="AU221" i="3" s="1"/>
  <c r="AE222" i="3"/>
  <c r="K222" i="3"/>
  <c r="H222" i="3"/>
  <c r="L222" i="3"/>
  <c r="I223" i="3"/>
  <c r="U222" i="3"/>
  <c r="G223" i="3"/>
  <c r="J223" i="3"/>
  <c r="M221" i="11"/>
  <c r="AV221" i="13"/>
  <c r="M222" i="13"/>
  <c r="U221" i="11" l="1"/>
  <c r="G538" i="11"/>
  <c r="M538" i="16"/>
  <c r="N538" i="16"/>
  <c r="T538" i="16"/>
  <c r="L538" i="15"/>
  <c r="K538" i="15"/>
  <c r="B233" i="13"/>
  <c r="AU220" i="6"/>
  <c r="AU219" i="13"/>
  <c r="AE220" i="13"/>
  <c r="H220" i="13"/>
  <c r="K220" i="13"/>
  <c r="V219" i="13"/>
  <c r="L220" i="13"/>
  <c r="G220" i="16"/>
  <c r="J537" i="16" s="1"/>
  <c r="J220" i="16"/>
  <c r="U219" i="16"/>
  <c r="I220" i="16"/>
  <c r="I221" i="13"/>
  <c r="U220" i="13"/>
  <c r="J221" i="13"/>
  <c r="G221" i="13"/>
  <c r="H221" i="6"/>
  <c r="H538" i="6" s="1"/>
  <c r="AE221" i="6"/>
  <c r="K221" i="6"/>
  <c r="L221" i="6"/>
  <c r="V220" i="6"/>
  <c r="Q537" i="6" s="1"/>
  <c r="AU221" i="16"/>
  <c r="I220" i="6"/>
  <c r="J220" i="6"/>
  <c r="U219" i="6"/>
  <c r="G220" i="6"/>
  <c r="J537" i="6" s="1"/>
  <c r="AW222" i="14"/>
  <c r="AE222" i="16"/>
  <c r="L222" i="16"/>
  <c r="H222" i="16"/>
  <c r="K222" i="16"/>
  <c r="V221" i="16"/>
  <c r="B219" i="3"/>
  <c r="V219" i="11"/>
  <c r="AU219" i="11" s="1"/>
  <c r="AV219" i="11"/>
  <c r="J222" i="15"/>
  <c r="G222" i="15"/>
  <c r="I222" i="15"/>
  <c r="U221" i="15"/>
  <c r="L221" i="15"/>
  <c r="K221" i="15"/>
  <c r="V220" i="15"/>
  <c r="Q537" i="15" s="1"/>
  <c r="R537" i="15" s="1"/>
  <c r="H221" i="15"/>
  <c r="H538" i="15" s="1"/>
  <c r="AE221" i="15"/>
  <c r="J223" i="14"/>
  <c r="G223" i="14"/>
  <c r="I223" i="14"/>
  <c r="U222" i="14"/>
  <c r="H223" i="14"/>
  <c r="K223" i="14"/>
  <c r="AG223" i="14"/>
  <c r="L223" i="14"/>
  <c r="V222" i="14"/>
  <c r="AU220" i="15"/>
  <c r="I222" i="11"/>
  <c r="G222" i="11"/>
  <c r="U222" i="11" s="1"/>
  <c r="J222" i="11"/>
  <c r="H220" i="11"/>
  <c r="L220" i="11"/>
  <c r="K220" i="11"/>
  <c r="AE220" i="11"/>
  <c r="B233" i="11"/>
  <c r="M221" i="6"/>
  <c r="AV221" i="6" s="1"/>
  <c r="M221" i="15"/>
  <c r="AV221" i="15" s="1"/>
  <c r="M221" i="16"/>
  <c r="AV221" i="16" s="1"/>
  <c r="M221" i="3"/>
  <c r="AV221" i="3" s="1"/>
  <c r="V222" i="3"/>
  <c r="AU222" i="3" s="1"/>
  <c r="L223" i="3"/>
  <c r="AE223" i="3"/>
  <c r="H223" i="3"/>
  <c r="K223" i="3"/>
  <c r="I224" i="3"/>
  <c r="J224" i="3"/>
  <c r="G224" i="3"/>
  <c r="U223" i="3"/>
  <c r="M222" i="11"/>
  <c r="AV222" i="13"/>
  <c r="M223" i="13"/>
  <c r="M538" i="6" l="1"/>
  <c r="N538" i="6"/>
  <c r="T538" i="6"/>
  <c r="L538" i="11"/>
  <c r="K538" i="11"/>
  <c r="N538" i="15"/>
  <c r="T538" i="15"/>
  <c r="M538" i="15"/>
  <c r="B234" i="13"/>
  <c r="AU220" i="13"/>
  <c r="K221" i="13"/>
  <c r="H221" i="13"/>
  <c r="AE221" i="13"/>
  <c r="L221" i="13"/>
  <c r="V220" i="13"/>
  <c r="I222" i="13"/>
  <c r="J222" i="13"/>
  <c r="U221" i="13"/>
  <c r="G222" i="13"/>
  <c r="I221" i="16"/>
  <c r="G221" i="16"/>
  <c r="G538" i="16" s="1"/>
  <c r="J221" i="16"/>
  <c r="U220" i="16"/>
  <c r="P537" i="16" s="1"/>
  <c r="R537" i="16" s="1"/>
  <c r="AU221" i="6"/>
  <c r="H222" i="6"/>
  <c r="L222" i="6"/>
  <c r="AE222" i="6"/>
  <c r="V221" i="6"/>
  <c r="K222" i="6"/>
  <c r="AU222" i="16"/>
  <c r="V222" i="16"/>
  <c r="AE223" i="16"/>
  <c r="H223" i="16"/>
  <c r="K223" i="16"/>
  <c r="L223" i="16"/>
  <c r="I221" i="6"/>
  <c r="U220" i="6"/>
  <c r="P537" i="6" s="1"/>
  <c r="R537" i="6" s="1"/>
  <c r="J221" i="6"/>
  <c r="G221" i="6"/>
  <c r="G538" i="6" s="1"/>
  <c r="AU221" i="15"/>
  <c r="B220" i="3"/>
  <c r="I224" i="14"/>
  <c r="U223" i="14"/>
  <c r="J224" i="14"/>
  <c r="G224" i="14"/>
  <c r="V220" i="11"/>
  <c r="Q537" i="11" s="1"/>
  <c r="R537" i="11" s="1"/>
  <c r="AV220" i="11"/>
  <c r="AW223" i="14"/>
  <c r="K222" i="15"/>
  <c r="V221" i="15"/>
  <c r="AE222" i="15"/>
  <c r="L222" i="15"/>
  <c r="H222" i="15"/>
  <c r="AG224" i="14"/>
  <c r="L224" i="14"/>
  <c r="H224" i="14"/>
  <c r="V223" i="14"/>
  <c r="K224" i="14"/>
  <c r="I223" i="15"/>
  <c r="U222" i="15"/>
  <c r="G223" i="15"/>
  <c r="J223" i="15"/>
  <c r="L221" i="11"/>
  <c r="H221" i="11"/>
  <c r="H538" i="11" s="1"/>
  <c r="AE221" i="11"/>
  <c r="K221" i="11"/>
  <c r="J223" i="11"/>
  <c r="I223" i="11"/>
  <c r="G223" i="11"/>
  <c r="U223" i="11" s="1"/>
  <c r="B234" i="11"/>
  <c r="B539" i="11" s="1"/>
  <c r="M222" i="6"/>
  <c r="AV222" i="6" s="1"/>
  <c r="M222" i="15"/>
  <c r="AV222" i="15" s="1"/>
  <c r="M222" i="16"/>
  <c r="AV222" i="16" s="1"/>
  <c r="M222" i="3"/>
  <c r="AV222" i="3" s="1"/>
  <c r="AE224" i="3"/>
  <c r="H224" i="3"/>
  <c r="L224" i="3"/>
  <c r="K224" i="3"/>
  <c r="V223" i="3"/>
  <c r="AU223" i="3" s="1"/>
  <c r="G225" i="3"/>
  <c r="I225" i="3"/>
  <c r="J225" i="3"/>
  <c r="U224" i="3"/>
  <c r="M223" i="11"/>
  <c r="M224" i="13"/>
  <c r="AV223" i="13"/>
  <c r="M538" i="11" l="1"/>
  <c r="N538" i="11"/>
  <c r="T538" i="11"/>
  <c r="K538" i="16"/>
  <c r="L538" i="16"/>
  <c r="L538" i="6"/>
  <c r="K538" i="6"/>
  <c r="B235" i="13"/>
  <c r="AU222" i="6"/>
  <c r="H222" i="13"/>
  <c r="V221" i="13"/>
  <c r="L222" i="13"/>
  <c r="K222" i="13"/>
  <c r="AE222" i="13"/>
  <c r="AU221" i="13"/>
  <c r="U221" i="16"/>
  <c r="G222" i="16"/>
  <c r="I222" i="16"/>
  <c r="J222" i="16"/>
  <c r="J223" i="13"/>
  <c r="I223" i="13"/>
  <c r="U222" i="13"/>
  <c r="G223" i="13"/>
  <c r="AE223" i="6"/>
  <c r="L223" i="6"/>
  <c r="H223" i="6"/>
  <c r="K223" i="6"/>
  <c r="V222" i="6"/>
  <c r="H224" i="16"/>
  <c r="L224" i="16"/>
  <c r="AE224" i="16"/>
  <c r="K224" i="16"/>
  <c r="V223" i="16"/>
  <c r="U221" i="6"/>
  <c r="J222" i="6"/>
  <c r="I222" i="6"/>
  <c r="G222" i="6"/>
  <c r="AU223" i="16"/>
  <c r="G224" i="15"/>
  <c r="I224" i="15"/>
  <c r="J224" i="15"/>
  <c r="U223" i="15"/>
  <c r="AU222" i="15"/>
  <c r="AW224" i="14"/>
  <c r="B221" i="3"/>
  <c r="B537" i="3"/>
  <c r="V221" i="11"/>
  <c r="AV221" i="11"/>
  <c r="L225" i="14"/>
  <c r="V224" i="14"/>
  <c r="H225" i="14"/>
  <c r="AG225" i="14"/>
  <c r="K225" i="14"/>
  <c r="AU220" i="11"/>
  <c r="K223" i="15"/>
  <c r="AE223" i="15"/>
  <c r="L223" i="15"/>
  <c r="V222" i="15"/>
  <c r="H223" i="15"/>
  <c r="G225" i="14"/>
  <c r="I225" i="14"/>
  <c r="J225" i="14"/>
  <c r="U224" i="14"/>
  <c r="B235" i="11"/>
  <c r="J224" i="11"/>
  <c r="I224" i="11"/>
  <c r="G224" i="11"/>
  <c r="U224" i="11" s="1"/>
  <c r="AE222" i="11"/>
  <c r="H222" i="11"/>
  <c r="L222" i="11"/>
  <c r="K222" i="11"/>
  <c r="M223" i="6"/>
  <c r="AV223" i="6" s="1"/>
  <c r="M223" i="15"/>
  <c r="AV223" i="15" s="1"/>
  <c r="M223" i="16"/>
  <c r="AV223" i="16" s="1"/>
  <c r="M223" i="3"/>
  <c r="AV223" i="3" s="1"/>
  <c r="AE225" i="3"/>
  <c r="H225" i="3"/>
  <c r="K225" i="3"/>
  <c r="V224" i="3"/>
  <c r="AU224" i="3" s="1"/>
  <c r="L225" i="3"/>
  <c r="J226" i="3"/>
  <c r="I226" i="3"/>
  <c r="G226" i="3"/>
  <c r="U225" i="3"/>
  <c r="M224" i="11"/>
  <c r="AV224" i="13"/>
  <c r="M225" i="13"/>
  <c r="AU221" i="11" l="1"/>
  <c r="G537" i="3"/>
  <c r="H537" i="3"/>
  <c r="T537" i="3" s="1"/>
  <c r="B236" i="13"/>
  <c r="AU222" i="13"/>
  <c r="AE223" i="13"/>
  <c r="H223" i="13"/>
  <c r="K223" i="13"/>
  <c r="V222" i="13"/>
  <c r="L223" i="13"/>
  <c r="G224" i="13"/>
  <c r="J224" i="13"/>
  <c r="I224" i="13"/>
  <c r="U223" i="13"/>
  <c r="AU223" i="6"/>
  <c r="J223" i="16"/>
  <c r="G223" i="16"/>
  <c r="I223" i="16"/>
  <c r="U222" i="16"/>
  <c r="V223" i="6"/>
  <c r="AE224" i="6"/>
  <c r="L224" i="6"/>
  <c r="K224" i="6"/>
  <c r="H224" i="6"/>
  <c r="AU224" i="16"/>
  <c r="G223" i="6"/>
  <c r="J223" i="6"/>
  <c r="U222" i="6"/>
  <c r="I223" i="6"/>
  <c r="L225" i="16"/>
  <c r="V224" i="16"/>
  <c r="H225" i="16"/>
  <c r="K225" i="16"/>
  <c r="AE225" i="16"/>
  <c r="AU223" i="15"/>
  <c r="V222" i="11"/>
  <c r="AU222" i="11" s="1"/>
  <c r="AV222" i="11"/>
  <c r="I225" i="15"/>
  <c r="G225" i="15"/>
  <c r="U224" i="15"/>
  <c r="J225" i="15"/>
  <c r="AW225" i="14"/>
  <c r="B222" i="3"/>
  <c r="V223" i="15"/>
  <c r="L224" i="15"/>
  <c r="K224" i="15"/>
  <c r="H224" i="15"/>
  <c r="AE224" i="15"/>
  <c r="U225" i="14"/>
  <c r="G226" i="14"/>
  <c r="I226" i="14"/>
  <c r="J226" i="14"/>
  <c r="L226" i="14"/>
  <c r="H226" i="14"/>
  <c r="AG226" i="14"/>
  <c r="K226" i="14"/>
  <c r="V225" i="14"/>
  <c r="J225" i="11"/>
  <c r="G225" i="11"/>
  <c r="U225" i="11" s="1"/>
  <c r="I225" i="11"/>
  <c r="AE223" i="11"/>
  <c r="L223" i="11"/>
  <c r="K223" i="11"/>
  <c r="H223" i="11"/>
  <c r="B236" i="11"/>
  <c r="M224" i="6"/>
  <c r="AV224" i="6" s="1"/>
  <c r="M224" i="15"/>
  <c r="AV224" i="15" s="1"/>
  <c r="M224" i="16"/>
  <c r="AV224" i="16" s="1"/>
  <c r="M224" i="3"/>
  <c r="AV224" i="3" s="1"/>
  <c r="AE226" i="3"/>
  <c r="L226" i="3"/>
  <c r="H226" i="3"/>
  <c r="V225" i="3"/>
  <c r="AU225" i="3" s="1"/>
  <c r="K226" i="3"/>
  <c r="I227" i="3"/>
  <c r="U226" i="3"/>
  <c r="J227" i="3"/>
  <c r="G227" i="3"/>
  <c r="M225" i="11"/>
  <c r="AV225" i="13"/>
  <c r="M226" i="13"/>
  <c r="N537" i="3" l="1"/>
  <c r="M537" i="3"/>
  <c r="L537" i="3"/>
  <c r="K537" i="3"/>
  <c r="B237" i="13"/>
  <c r="AU224" i="6"/>
  <c r="AU223" i="13"/>
  <c r="AE224" i="13"/>
  <c r="H224" i="13"/>
  <c r="V223" i="13"/>
  <c r="L224" i="13"/>
  <c r="K224" i="13"/>
  <c r="U223" i="16"/>
  <c r="G224" i="16"/>
  <c r="J224" i="16"/>
  <c r="I224" i="16"/>
  <c r="J225" i="13"/>
  <c r="I225" i="13"/>
  <c r="U224" i="13"/>
  <c r="G225" i="13"/>
  <c r="V224" i="6"/>
  <c r="K225" i="6"/>
  <c r="L225" i="6"/>
  <c r="H225" i="6"/>
  <c r="AE225" i="6"/>
  <c r="AW226" i="14"/>
  <c r="AU225" i="16"/>
  <c r="AU224" i="15"/>
  <c r="I224" i="6"/>
  <c r="U223" i="6"/>
  <c r="J224" i="6"/>
  <c r="G224" i="6"/>
  <c r="V225" i="16"/>
  <c r="AE226" i="16"/>
  <c r="L226" i="16"/>
  <c r="H226" i="16"/>
  <c r="K226" i="16"/>
  <c r="G227" i="14"/>
  <c r="I227" i="14"/>
  <c r="U226" i="14"/>
  <c r="J227" i="14"/>
  <c r="I226" i="15"/>
  <c r="U225" i="15"/>
  <c r="G226" i="15"/>
  <c r="J226" i="15"/>
  <c r="AG227" i="14"/>
  <c r="K227" i="14"/>
  <c r="H227" i="14"/>
  <c r="L227" i="14"/>
  <c r="V226" i="14"/>
  <c r="H225" i="15"/>
  <c r="V224" i="15"/>
  <c r="AE225" i="15"/>
  <c r="K225" i="15"/>
  <c r="L225" i="15"/>
  <c r="V223" i="11"/>
  <c r="AU223" i="11" s="1"/>
  <c r="AV223" i="11"/>
  <c r="B223" i="3"/>
  <c r="B237" i="11"/>
  <c r="G226" i="11"/>
  <c r="U226" i="11" s="1"/>
  <c r="J226" i="11"/>
  <c r="I226" i="11"/>
  <c r="K224" i="11"/>
  <c r="H224" i="11"/>
  <c r="L224" i="11"/>
  <c r="AE224" i="11"/>
  <c r="M225" i="6"/>
  <c r="AV225" i="6" s="1"/>
  <c r="M225" i="15"/>
  <c r="AV225" i="15" s="1"/>
  <c r="M225" i="16"/>
  <c r="AV225" i="16" s="1"/>
  <c r="M225" i="3"/>
  <c r="AV225" i="3" s="1"/>
  <c r="H227" i="3"/>
  <c r="V226" i="3"/>
  <c r="AU226" i="3" s="1"/>
  <c r="K227" i="3"/>
  <c r="L227" i="3"/>
  <c r="AE227" i="3"/>
  <c r="I228" i="3"/>
  <c r="J228" i="3"/>
  <c r="G228" i="3"/>
  <c r="U227" i="3"/>
  <c r="P538" i="3" s="1"/>
  <c r="M226" i="11"/>
  <c r="AV226" i="13"/>
  <c r="M227" i="13"/>
  <c r="B238" i="13" l="1"/>
  <c r="AU224" i="13"/>
  <c r="H225" i="13"/>
  <c r="L225" i="13"/>
  <c r="AE225" i="13"/>
  <c r="V224" i="13"/>
  <c r="K225" i="13"/>
  <c r="AU225" i="13" s="1"/>
  <c r="U225" i="13"/>
  <c r="J226" i="13"/>
  <c r="I226" i="13"/>
  <c r="G226" i="13"/>
  <c r="I225" i="16"/>
  <c r="J225" i="16"/>
  <c r="G225" i="16"/>
  <c r="U224" i="16"/>
  <c r="AU226" i="16"/>
  <c r="AE226" i="6"/>
  <c r="L226" i="6"/>
  <c r="V225" i="6"/>
  <c r="K226" i="6"/>
  <c r="H226" i="6"/>
  <c r="AU225" i="6"/>
  <c r="H227" i="16"/>
  <c r="I538" i="16" s="1"/>
  <c r="U538" i="16" s="1"/>
  <c r="V226" i="16"/>
  <c r="K227" i="16"/>
  <c r="L227" i="16"/>
  <c r="AE227" i="16"/>
  <c r="I225" i="6"/>
  <c r="G225" i="6"/>
  <c r="U224" i="6"/>
  <c r="J225" i="6"/>
  <c r="AW227" i="14"/>
  <c r="V224" i="11"/>
  <c r="AU224" i="11" s="1"/>
  <c r="AV224" i="11"/>
  <c r="K228" i="14"/>
  <c r="AG228" i="14"/>
  <c r="L228" i="14"/>
  <c r="V227" i="14"/>
  <c r="H228" i="14"/>
  <c r="U227" i="14"/>
  <c r="I228" i="14"/>
  <c r="G228" i="14"/>
  <c r="J228" i="14"/>
  <c r="AU225" i="15"/>
  <c r="B224" i="3"/>
  <c r="U226" i="15"/>
  <c r="I227" i="15"/>
  <c r="G227" i="15"/>
  <c r="J538" i="15" s="1"/>
  <c r="J227" i="15"/>
  <c r="AE226" i="15"/>
  <c r="H226" i="15"/>
  <c r="K226" i="15"/>
  <c r="L226" i="15"/>
  <c r="V225" i="15"/>
  <c r="J227" i="11"/>
  <c r="G227" i="11"/>
  <c r="U227" i="11" s="1"/>
  <c r="P538" i="11" s="1"/>
  <c r="I227" i="11"/>
  <c r="B238" i="11"/>
  <c r="L225" i="11"/>
  <c r="AE225" i="11"/>
  <c r="H225" i="11"/>
  <c r="K225" i="11"/>
  <c r="M226" i="6"/>
  <c r="AV226" i="6" s="1"/>
  <c r="M226" i="15"/>
  <c r="AV226" i="15" s="1"/>
  <c r="M226" i="16"/>
  <c r="AV226" i="16" s="1"/>
  <c r="M226" i="3"/>
  <c r="AV226" i="3" s="1"/>
  <c r="G229" i="3"/>
  <c r="U228" i="3"/>
  <c r="I229" i="3"/>
  <c r="J229" i="3"/>
  <c r="H228" i="3"/>
  <c r="L228" i="3"/>
  <c r="K228" i="3"/>
  <c r="AE228" i="3"/>
  <c r="V227" i="3"/>
  <c r="Q538" i="3" s="1"/>
  <c r="R538" i="3" s="1"/>
  <c r="M227" i="11"/>
  <c r="AV227" i="13"/>
  <c r="M228" i="13"/>
  <c r="B239" i="13" l="1"/>
  <c r="AU226" i="6"/>
  <c r="H226" i="13"/>
  <c r="L226" i="13"/>
  <c r="V225" i="13"/>
  <c r="AE226" i="13"/>
  <c r="K226" i="13"/>
  <c r="I226" i="16"/>
  <c r="J226" i="16"/>
  <c r="U225" i="16"/>
  <c r="G226" i="16"/>
  <c r="G227" i="13"/>
  <c r="U226" i="13"/>
  <c r="I227" i="13"/>
  <c r="J227" i="13"/>
  <c r="L227" i="6"/>
  <c r="AE227" i="6"/>
  <c r="H227" i="6"/>
  <c r="I538" i="6" s="1"/>
  <c r="U538" i="6" s="1"/>
  <c r="V226" i="6"/>
  <c r="K227" i="6"/>
  <c r="AU227" i="16"/>
  <c r="J226" i="6"/>
  <c r="U225" i="6"/>
  <c r="I226" i="6"/>
  <c r="G226" i="6"/>
  <c r="H228" i="16"/>
  <c r="H539" i="16" s="1"/>
  <c r="AE228" i="16"/>
  <c r="K228" i="16"/>
  <c r="V227" i="16"/>
  <c r="Q538" i="16" s="1"/>
  <c r="L228" i="16"/>
  <c r="AW228" i="14"/>
  <c r="AU227" i="3"/>
  <c r="V225" i="11"/>
  <c r="AU225" i="11" s="1"/>
  <c r="AV225" i="11"/>
  <c r="AU226" i="15"/>
  <c r="B225" i="3"/>
  <c r="K229" i="14"/>
  <c r="AG229" i="14"/>
  <c r="L229" i="14"/>
  <c r="H229" i="14"/>
  <c r="V228" i="14"/>
  <c r="H227" i="15"/>
  <c r="I538" i="15" s="1"/>
  <c r="U538" i="15" s="1"/>
  <c r="K227" i="15"/>
  <c r="L227" i="15"/>
  <c r="V226" i="15"/>
  <c r="AE227" i="15"/>
  <c r="G228" i="15"/>
  <c r="G539" i="15" s="1"/>
  <c r="I228" i="15"/>
  <c r="J228" i="15"/>
  <c r="U227" i="15"/>
  <c r="P538" i="15" s="1"/>
  <c r="J229" i="14"/>
  <c r="G229" i="14"/>
  <c r="I229" i="14"/>
  <c r="U228" i="14"/>
  <c r="H226" i="11"/>
  <c r="K226" i="11"/>
  <c r="AE226" i="11"/>
  <c r="L226" i="11"/>
  <c r="G228" i="11"/>
  <c r="I228" i="11"/>
  <c r="J228" i="11"/>
  <c r="B239" i="11"/>
  <c r="M227" i="6"/>
  <c r="AV227" i="6" s="1"/>
  <c r="M227" i="15"/>
  <c r="AV227" i="15" s="1"/>
  <c r="M227" i="16"/>
  <c r="AV227" i="16" s="1"/>
  <c r="M227" i="3"/>
  <c r="AV227" i="3" s="1"/>
  <c r="V228" i="3"/>
  <c r="AU228" i="3" s="1"/>
  <c r="K229" i="3"/>
  <c r="AE229" i="3"/>
  <c r="L229" i="3"/>
  <c r="H229" i="3"/>
  <c r="G230" i="3"/>
  <c r="U229" i="3"/>
  <c r="J230" i="3"/>
  <c r="I230" i="3"/>
  <c r="M228" i="11"/>
  <c r="AV228" i="13"/>
  <c r="M229" i="13"/>
  <c r="U228" i="11" l="1"/>
  <c r="G539" i="11"/>
  <c r="M539" i="16"/>
  <c r="N539" i="16"/>
  <c r="T539" i="16"/>
  <c r="K539" i="15"/>
  <c r="L539" i="15"/>
  <c r="B240" i="13"/>
  <c r="AU226" i="13"/>
  <c r="AU227" i="6"/>
  <c r="AE227" i="13"/>
  <c r="K227" i="13"/>
  <c r="V226" i="13"/>
  <c r="L227" i="13"/>
  <c r="H227" i="13"/>
  <c r="G228" i="13"/>
  <c r="I228" i="13"/>
  <c r="J228" i="13"/>
  <c r="U227" i="13"/>
  <c r="I227" i="16"/>
  <c r="J227" i="16"/>
  <c r="G227" i="16"/>
  <c r="J538" i="16" s="1"/>
  <c r="U226" i="16"/>
  <c r="AU228" i="16"/>
  <c r="L228" i="6"/>
  <c r="H228" i="6"/>
  <c r="H539" i="6" s="1"/>
  <c r="AE228" i="6"/>
  <c r="V227" i="6"/>
  <c r="Q538" i="6" s="1"/>
  <c r="K228" i="6"/>
  <c r="AU228" i="6" s="1"/>
  <c r="H229" i="16"/>
  <c r="L229" i="16"/>
  <c r="AE229" i="16"/>
  <c r="K229" i="16"/>
  <c r="V228" i="16"/>
  <c r="J227" i="6"/>
  <c r="G227" i="6"/>
  <c r="J538" i="6" s="1"/>
  <c r="U226" i="6"/>
  <c r="I227" i="6"/>
  <c r="AW229" i="14"/>
  <c r="B226" i="3"/>
  <c r="I229" i="15"/>
  <c r="G229" i="15"/>
  <c r="U228" i="15"/>
  <c r="J229" i="15"/>
  <c r="AU227" i="15"/>
  <c r="K230" i="14"/>
  <c r="V229" i="14"/>
  <c r="H230" i="14"/>
  <c r="AG230" i="14"/>
  <c r="L230" i="14"/>
  <c r="V226" i="11"/>
  <c r="AU226" i="11" s="1"/>
  <c r="AV226" i="11"/>
  <c r="I230" i="14"/>
  <c r="G230" i="14"/>
  <c r="U229" i="14"/>
  <c r="J230" i="14"/>
  <c r="V227" i="15"/>
  <c r="Q538" i="15" s="1"/>
  <c r="R538" i="15" s="1"/>
  <c r="AE228" i="15"/>
  <c r="K228" i="15"/>
  <c r="H228" i="15"/>
  <c r="H539" i="15" s="1"/>
  <c r="L228" i="15"/>
  <c r="L227" i="11"/>
  <c r="K227" i="11"/>
  <c r="AE227" i="11"/>
  <c r="H227" i="11"/>
  <c r="B240" i="11"/>
  <c r="G229" i="11"/>
  <c r="U229" i="11" s="1"/>
  <c r="J229" i="11"/>
  <c r="I229" i="11"/>
  <c r="M228" i="6"/>
  <c r="AV228" i="6" s="1"/>
  <c r="M228" i="15"/>
  <c r="AV228" i="15" s="1"/>
  <c r="M228" i="16"/>
  <c r="AV228" i="16" s="1"/>
  <c r="M228" i="3"/>
  <c r="AV228" i="3" s="1"/>
  <c r="H230" i="3"/>
  <c r="K230" i="3"/>
  <c r="V229" i="3"/>
  <c r="AU229" i="3" s="1"/>
  <c r="AE230" i="3"/>
  <c r="L230" i="3"/>
  <c r="U230" i="3"/>
  <c r="J231" i="3"/>
  <c r="G231" i="3"/>
  <c r="I231" i="3"/>
  <c r="M229" i="11"/>
  <c r="AV229" i="13"/>
  <c r="M230" i="13"/>
  <c r="N539" i="6" l="1"/>
  <c r="T539" i="6"/>
  <c r="M539" i="6"/>
  <c r="L539" i="11"/>
  <c r="K539" i="11"/>
  <c r="M539" i="15"/>
  <c r="T539" i="15"/>
  <c r="N539" i="15"/>
  <c r="B241" i="13"/>
  <c r="K228" i="13"/>
  <c r="H228" i="13"/>
  <c r="V227" i="13"/>
  <c r="L228" i="13"/>
  <c r="AE228" i="13"/>
  <c r="AU227" i="13"/>
  <c r="J228" i="16"/>
  <c r="I228" i="16"/>
  <c r="G228" i="16"/>
  <c r="G539" i="16" s="1"/>
  <c r="U227" i="16"/>
  <c r="P538" i="16" s="1"/>
  <c r="R538" i="16" s="1"/>
  <c r="I229" i="13"/>
  <c r="U228" i="13"/>
  <c r="J229" i="13"/>
  <c r="G229" i="13"/>
  <c r="K229" i="6"/>
  <c r="V228" i="6"/>
  <c r="H229" i="6"/>
  <c r="L229" i="6"/>
  <c r="AE229" i="6"/>
  <c r="U227" i="6"/>
  <c r="P538" i="6" s="1"/>
  <c r="R538" i="6" s="1"/>
  <c r="J228" i="6"/>
  <c r="I228" i="6"/>
  <c r="G228" i="6"/>
  <c r="G539" i="6" s="1"/>
  <c r="AU229" i="16"/>
  <c r="H230" i="16"/>
  <c r="V229" i="16"/>
  <c r="L230" i="16"/>
  <c r="AE230" i="16"/>
  <c r="K230" i="16"/>
  <c r="AU228" i="15"/>
  <c r="H231" i="14"/>
  <c r="K231" i="14"/>
  <c r="AG231" i="14"/>
  <c r="V230" i="14"/>
  <c r="L231" i="14"/>
  <c r="U229" i="15"/>
  <c r="J230" i="15"/>
  <c r="G230" i="15"/>
  <c r="I230" i="15"/>
  <c r="B227" i="3"/>
  <c r="I231" i="14"/>
  <c r="J231" i="14"/>
  <c r="G231" i="14"/>
  <c r="U230" i="14"/>
  <c r="AW230" i="14"/>
  <c r="AE229" i="15"/>
  <c r="H229" i="15"/>
  <c r="L229" i="15"/>
  <c r="V228" i="15"/>
  <c r="K229" i="15"/>
  <c r="V227" i="11"/>
  <c r="Q538" i="11" s="1"/>
  <c r="R538" i="11" s="1"/>
  <c r="AV227" i="11"/>
  <c r="L228" i="11"/>
  <c r="K228" i="11"/>
  <c r="H228" i="11"/>
  <c r="AE228" i="11"/>
  <c r="G230" i="11"/>
  <c r="U230" i="11" s="1"/>
  <c r="I230" i="11"/>
  <c r="J230" i="11"/>
  <c r="B241" i="11"/>
  <c r="B540" i="11" s="1"/>
  <c r="M229" i="6"/>
  <c r="AV229" i="6" s="1"/>
  <c r="M229" i="15"/>
  <c r="AV229" i="15" s="1"/>
  <c r="M229" i="16"/>
  <c r="AV229" i="16" s="1"/>
  <c r="M229" i="3"/>
  <c r="AV229" i="3" s="1"/>
  <c r="U231" i="3"/>
  <c r="J232" i="3"/>
  <c r="I232" i="3"/>
  <c r="G232" i="3"/>
  <c r="V230" i="3"/>
  <c r="AU230" i="3" s="1"/>
  <c r="K231" i="3"/>
  <c r="AE231" i="3"/>
  <c r="L231" i="3"/>
  <c r="H231" i="3"/>
  <c r="M230" i="11"/>
  <c r="AV230" i="13"/>
  <c r="M231" i="13"/>
  <c r="D5" i="5" a="1"/>
  <c r="AV228" i="11" l="1"/>
  <c r="H539" i="11"/>
  <c r="K539" i="16"/>
  <c r="L539" i="16"/>
  <c r="K539" i="6"/>
  <c r="L539" i="6"/>
  <c r="B242" i="13"/>
  <c r="AE229" i="13"/>
  <c r="L229" i="13"/>
  <c r="H229" i="13"/>
  <c r="V228" i="13"/>
  <c r="K229" i="13"/>
  <c r="AU229" i="13" s="1"/>
  <c r="AU228" i="13"/>
  <c r="I229" i="16"/>
  <c r="U228" i="16"/>
  <c r="J229" i="16"/>
  <c r="G229" i="16"/>
  <c r="G230" i="13"/>
  <c r="U229" i="13"/>
  <c r="I230" i="13"/>
  <c r="J230" i="13"/>
  <c r="AE230" i="6"/>
  <c r="L230" i="6"/>
  <c r="H230" i="6"/>
  <c r="V229" i="6"/>
  <c r="K230" i="6"/>
  <c r="AU229" i="6"/>
  <c r="AU227" i="11"/>
  <c r="AU230" i="16"/>
  <c r="U228" i="6"/>
  <c r="G229" i="6"/>
  <c r="I229" i="6"/>
  <c r="J229" i="6"/>
  <c r="K231" i="16"/>
  <c r="L231" i="16"/>
  <c r="H231" i="16"/>
  <c r="V230" i="16"/>
  <c r="AE231" i="16"/>
  <c r="J232" i="14"/>
  <c r="I232" i="14"/>
  <c r="G232" i="14"/>
  <c r="U231" i="14"/>
  <c r="V228" i="11"/>
  <c r="H230" i="15"/>
  <c r="V229" i="15"/>
  <c r="K230" i="15"/>
  <c r="L230" i="15"/>
  <c r="AE230" i="15"/>
  <c r="B228" i="3"/>
  <c r="B538" i="3"/>
  <c r="AW231" i="14"/>
  <c r="L232" i="14"/>
  <c r="K232" i="14"/>
  <c r="H232" i="14"/>
  <c r="V231" i="14"/>
  <c r="AG232" i="14"/>
  <c r="U230" i="15"/>
  <c r="G231" i="15"/>
  <c r="I231" i="15"/>
  <c r="J231" i="15"/>
  <c r="AU229" i="15"/>
  <c r="B242" i="11"/>
  <c r="H229" i="11"/>
  <c r="L229" i="11"/>
  <c r="AE229" i="11"/>
  <c r="K229" i="11"/>
  <c r="G231" i="11"/>
  <c r="U231" i="11" s="1"/>
  <c r="I231" i="11"/>
  <c r="J231" i="11"/>
  <c r="M230" i="6"/>
  <c r="AV230" i="6" s="1"/>
  <c r="M230" i="15"/>
  <c r="AV230" i="15" s="1"/>
  <c r="M230" i="16"/>
  <c r="AV230" i="16" s="1"/>
  <c r="M230" i="3"/>
  <c r="AV230" i="3" s="1"/>
  <c r="J233" i="3"/>
  <c r="G233" i="3"/>
  <c r="U232" i="3"/>
  <c r="I233" i="3"/>
  <c r="L232" i="3"/>
  <c r="H232" i="3"/>
  <c r="K232" i="3"/>
  <c r="V231" i="3"/>
  <c r="AU231" i="3" s="1"/>
  <c r="AE232" i="3"/>
  <c r="D5" i="5"/>
  <c r="M231" i="11"/>
  <c r="AV231" i="13"/>
  <c r="M232" i="13"/>
  <c r="C37" i="5" a="1"/>
  <c r="B14" i="5" a="1"/>
  <c r="D37" i="5" a="1"/>
  <c r="B37" i="5" a="1"/>
  <c r="AU228" i="11" l="1"/>
  <c r="N539" i="11"/>
  <c r="M539" i="11"/>
  <c r="T539" i="11"/>
  <c r="G538" i="3"/>
  <c r="H538" i="3"/>
  <c r="T538" i="3" s="1"/>
  <c r="B243" i="13"/>
  <c r="K230" i="13"/>
  <c r="AE230" i="13"/>
  <c r="H230" i="13"/>
  <c r="V229" i="13"/>
  <c r="L230" i="13"/>
  <c r="AU230" i="6"/>
  <c r="U230" i="13"/>
  <c r="I231" i="13"/>
  <c r="J231" i="13"/>
  <c r="G231" i="13"/>
  <c r="J230" i="16"/>
  <c r="G230" i="16"/>
  <c r="I230" i="16"/>
  <c r="U229" i="16"/>
  <c r="H231" i="6"/>
  <c r="L231" i="6"/>
  <c r="K231" i="6"/>
  <c r="AE231" i="6"/>
  <c r="V230" i="6"/>
  <c r="U229" i="6"/>
  <c r="I230" i="6"/>
  <c r="G230" i="6"/>
  <c r="J230" i="6"/>
  <c r="V231" i="16"/>
  <c r="L232" i="16"/>
  <c r="AE232" i="16"/>
  <c r="K232" i="16"/>
  <c r="H232" i="16"/>
  <c r="AU231" i="16"/>
  <c r="G233" i="14"/>
  <c r="J233" i="14"/>
  <c r="I233" i="14"/>
  <c r="U232" i="14"/>
  <c r="B229" i="3"/>
  <c r="AU230" i="15"/>
  <c r="J232" i="15"/>
  <c r="I232" i="15"/>
  <c r="U231" i="15"/>
  <c r="G232" i="15"/>
  <c r="H233" i="14"/>
  <c r="AG233" i="14"/>
  <c r="L233" i="14"/>
  <c r="K233" i="14"/>
  <c r="V232" i="14"/>
  <c r="H231" i="15"/>
  <c r="V230" i="15"/>
  <c r="L231" i="15"/>
  <c r="AE231" i="15"/>
  <c r="K231" i="15"/>
  <c r="V229" i="11"/>
  <c r="AU229" i="11" s="1"/>
  <c r="AV229" i="11"/>
  <c r="AW232" i="14"/>
  <c r="B14" i="5"/>
  <c r="K230" i="11"/>
  <c r="AE230" i="11"/>
  <c r="L230" i="11"/>
  <c r="H230" i="11"/>
  <c r="J232" i="11"/>
  <c r="I232" i="11"/>
  <c r="G232" i="11"/>
  <c r="U232" i="11" s="1"/>
  <c r="B243" i="11"/>
  <c r="C37" i="5"/>
  <c r="D37" i="5"/>
  <c r="B37" i="5"/>
  <c r="M231" i="6"/>
  <c r="AV231" i="6" s="1"/>
  <c r="M231" i="15"/>
  <c r="AV231" i="15" s="1"/>
  <c r="M231" i="16"/>
  <c r="AV231" i="16" s="1"/>
  <c r="M231" i="3"/>
  <c r="AV231" i="3" s="1"/>
  <c r="U233" i="3"/>
  <c r="J234" i="3"/>
  <c r="I234" i="3"/>
  <c r="G234" i="3"/>
  <c r="L233" i="3"/>
  <c r="H233" i="3"/>
  <c r="K233" i="3"/>
  <c r="AE233" i="3"/>
  <c r="V232" i="3"/>
  <c r="AU232" i="3" s="1"/>
  <c r="M232" i="11"/>
  <c r="AV232" i="13"/>
  <c r="M233" i="13"/>
  <c r="Q12" i="5" a="1"/>
  <c r="F5" i="5" a="1"/>
  <c r="M538" i="3" l="1"/>
  <c r="N538" i="3"/>
  <c r="L538" i="3"/>
  <c r="K538" i="3"/>
  <c r="B244" i="13"/>
  <c r="AW233" i="14"/>
  <c r="AU231" i="6"/>
  <c r="AU230" i="13"/>
  <c r="AU232" i="16"/>
  <c r="AE231" i="13"/>
  <c r="V230" i="13"/>
  <c r="L231" i="13"/>
  <c r="K231" i="13"/>
  <c r="H231" i="13"/>
  <c r="J231" i="16"/>
  <c r="I231" i="16"/>
  <c r="U230" i="16"/>
  <c r="G231" i="16"/>
  <c r="U231" i="13"/>
  <c r="I232" i="13"/>
  <c r="J232" i="13"/>
  <c r="G232" i="13"/>
  <c r="AE232" i="6"/>
  <c r="H232" i="6"/>
  <c r="K232" i="6"/>
  <c r="V231" i="6"/>
  <c r="L232" i="6"/>
  <c r="U230" i="6"/>
  <c r="I231" i="6"/>
  <c r="G231" i="6"/>
  <c r="J231" i="6"/>
  <c r="K233" i="16"/>
  <c r="V232" i="16"/>
  <c r="H233" i="16"/>
  <c r="L233" i="16"/>
  <c r="AE233" i="16"/>
  <c r="AE232" i="15"/>
  <c r="K232" i="15"/>
  <c r="L232" i="15"/>
  <c r="H232" i="15"/>
  <c r="V231" i="15"/>
  <c r="B230" i="3"/>
  <c r="AU231" i="15"/>
  <c r="AG234" i="14"/>
  <c r="V233" i="14"/>
  <c r="L234" i="14"/>
  <c r="H234" i="14"/>
  <c r="K234" i="14"/>
  <c r="G234" i="14"/>
  <c r="J234" i="14"/>
  <c r="I234" i="14"/>
  <c r="U233" i="14"/>
  <c r="V230" i="11"/>
  <c r="AU230" i="11" s="1"/>
  <c r="AV230" i="11"/>
  <c r="I233" i="15"/>
  <c r="J233" i="15"/>
  <c r="G233" i="15"/>
  <c r="U232" i="15"/>
  <c r="K231" i="11"/>
  <c r="AE231" i="11"/>
  <c r="L231" i="11"/>
  <c r="H231" i="11"/>
  <c r="B244" i="11"/>
  <c r="I233" i="11"/>
  <c r="J233" i="11"/>
  <c r="G233" i="11"/>
  <c r="U233" i="11" s="1"/>
  <c r="F5" i="5"/>
  <c r="G5" i="5" s="1"/>
  <c r="Q12" i="5"/>
  <c r="M232" i="6"/>
  <c r="AV232" i="6" s="1"/>
  <c r="M232" i="15"/>
  <c r="AV232" i="15" s="1"/>
  <c r="M232" i="16"/>
  <c r="AV232" i="16" s="1"/>
  <c r="M232" i="3"/>
  <c r="AV232" i="3" s="1"/>
  <c r="G235" i="3"/>
  <c r="I235" i="3"/>
  <c r="J235" i="3"/>
  <c r="U234" i="3"/>
  <c r="P539" i="3" s="1"/>
  <c r="V233" i="3"/>
  <c r="AU233" i="3" s="1"/>
  <c r="AE234" i="3"/>
  <c r="K234" i="3"/>
  <c r="L234" i="3"/>
  <c r="H234" i="3"/>
  <c r="M233" i="11"/>
  <c r="AV233" i="13"/>
  <c r="M234" i="13"/>
  <c r="B30" i="5" a="1"/>
  <c r="D30" i="5" a="1"/>
  <c r="AK2" i="5" a="1"/>
  <c r="AL2" i="5" a="1"/>
  <c r="B27" i="5" a="1"/>
  <c r="B28" i="5" a="1"/>
  <c r="B29" i="5" a="1"/>
  <c r="D28" i="5" a="1"/>
  <c r="D29" i="5" a="1"/>
  <c r="D27" i="5" a="1"/>
  <c r="AJ2" i="5" a="1"/>
  <c r="AI2" i="5" a="1"/>
  <c r="B245" i="13" l="1"/>
  <c r="AU231" i="13"/>
  <c r="L232" i="13"/>
  <c r="V231" i="13"/>
  <c r="AE232" i="13"/>
  <c r="K232" i="13"/>
  <c r="AU232" i="13" s="1"/>
  <c r="H232" i="13"/>
  <c r="AW234" i="14"/>
  <c r="J233" i="13"/>
  <c r="U232" i="13"/>
  <c r="G233" i="13"/>
  <c r="I233" i="13"/>
  <c r="I232" i="16"/>
  <c r="G232" i="16"/>
  <c r="U231" i="16"/>
  <c r="J232" i="16"/>
  <c r="AU232" i="6"/>
  <c r="H233" i="6"/>
  <c r="V232" i="6"/>
  <c r="K233" i="6"/>
  <c r="AE233" i="6"/>
  <c r="L233" i="6"/>
  <c r="G232" i="6"/>
  <c r="I232" i="6"/>
  <c r="J232" i="6"/>
  <c r="U231" i="6"/>
  <c r="L234" i="16"/>
  <c r="AE234" i="16"/>
  <c r="K234" i="16"/>
  <c r="H234" i="16"/>
  <c r="I539" i="16" s="1"/>
  <c r="U539" i="16" s="1"/>
  <c r="V233" i="16"/>
  <c r="AU233" i="16"/>
  <c r="J234" i="15"/>
  <c r="G234" i="15"/>
  <c r="J539" i="15" s="1"/>
  <c r="U233" i="15"/>
  <c r="I234" i="15"/>
  <c r="L235" i="14"/>
  <c r="AG235" i="14"/>
  <c r="K235" i="14"/>
  <c r="H235" i="14"/>
  <c r="V234" i="14"/>
  <c r="B231" i="3"/>
  <c r="I235" i="14"/>
  <c r="U234" i="14"/>
  <c r="J235" i="14"/>
  <c r="G235" i="14"/>
  <c r="V231" i="11"/>
  <c r="AU231" i="11" s="1"/>
  <c r="AV231" i="11"/>
  <c r="V232" i="15"/>
  <c r="H233" i="15"/>
  <c r="AE233" i="15"/>
  <c r="K233" i="15"/>
  <c r="L233" i="15"/>
  <c r="AU232" i="15"/>
  <c r="B245" i="11"/>
  <c r="AE232" i="11"/>
  <c r="H232" i="11"/>
  <c r="K232" i="11"/>
  <c r="L232" i="11"/>
  <c r="J234" i="11"/>
  <c r="I234" i="11"/>
  <c r="G234" i="11"/>
  <c r="U234" i="11" s="1"/>
  <c r="P539" i="11" s="1"/>
  <c r="D30" i="5"/>
  <c r="B28" i="5"/>
  <c r="AK2" i="5"/>
  <c r="D27" i="5"/>
  <c r="D28" i="5"/>
  <c r="AI2" i="5"/>
  <c r="AJ2" i="5"/>
  <c r="B27" i="5"/>
  <c r="D29" i="5"/>
  <c r="B30" i="5"/>
  <c r="AL2" i="5"/>
  <c r="B29" i="5"/>
  <c r="M233" i="6"/>
  <c r="AV233" i="6" s="1"/>
  <c r="M233" i="15"/>
  <c r="AV233" i="15" s="1"/>
  <c r="M233" i="16"/>
  <c r="AV233" i="16" s="1"/>
  <c r="M233" i="3"/>
  <c r="AV233" i="3" s="1"/>
  <c r="AE235" i="3"/>
  <c r="V234" i="3"/>
  <c r="Q539" i="3" s="1"/>
  <c r="R539" i="3" s="1"/>
  <c r="H235" i="3"/>
  <c r="L235" i="3"/>
  <c r="K235" i="3"/>
  <c r="U235" i="3"/>
  <c r="J236" i="3"/>
  <c r="I236" i="3"/>
  <c r="G236" i="3"/>
  <c r="M234" i="11"/>
  <c r="AV234" i="13"/>
  <c r="M235" i="13"/>
  <c r="B246" i="13" l="1"/>
  <c r="AU234" i="16"/>
  <c r="L233" i="13"/>
  <c r="AE233" i="13"/>
  <c r="K233" i="13"/>
  <c r="AU233" i="13" s="1"/>
  <c r="V232" i="13"/>
  <c r="H233" i="13"/>
  <c r="I234" i="13"/>
  <c r="U233" i="13"/>
  <c r="J234" i="13"/>
  <c r="G234" i="13"/>
  <c r="I233" i="16"/>
  <c r="J233" i="16"/>
  <c r="U232" i="16"/>
  <c r="G233" i="16"/>
  <c r="AU233" i="15"/>
  <c r="AU233" i="6"/>
  <c r="K234" i="6"/>
  <c r="V233" i="6"/>
  <c r="AE234" i="6"/>
  <c r="H234" i="6"/>
  <c r="I539" i="6" s="1"/>
  <c r="U539" i="6" s="1"/>
  <c r="L234" i="6"/>
  <c r="V234" i="16"/>
  <c r="Q539" i="16" s="1"/>
  <c r="K235" i="16"/>
  <c r="L235" i="16"/>
  <c r="H235" i="16"/>
  <c r="H540" i="16" s="1"/>
  <c r="AE235" i="16"/>
  <c r="AW235" i="14"/>
  <c r="G233" i="6"/>
  <c r="U232" i="6"/>
  <c r="J233" i="6"/>
  <c r="I233" i="6"/>
  <c r="U234" i="15"/>
  <c r="P539" i="15" s="1"/>
  <c r="I235" i="15"/>
  <c r="J235" i="15"/>
  <c r="G235" i="15"/>
  <c r="G540" i="15" s="1"/>
  <c r="H234" i="15"/>
  <c r="I539" i="15" s="1"/>
  <c r="U539" i="15" s="1"/>
  <c r="K234" i="15"/>
  <c r="AE234" i="15"/>
  <c r="L234" i="15"/>
  <c r="V233" i="15"/>
  <c r="K236" i="14"/>
  <c r="AG236" i="14"/>
  <c r="L236" i="14"/>
  <c r="V235" i="14"/>
  <c r="H236" i="14"/>
  <c r="V232" i="11"/>
  <c r="AU232" i="11" s="1"/>
  <c r="AV232" i="11"/>
  <c r="AU234" i="3"/>
  <c r="G236" i="14"/>
  <c r="I236" i="14"/>
  <c r="U235" i="14"/>
  <c r="J236" i="14"/>
  <c r="B232" i="3"/>
  <c r="AE233" i="11"/>
  <c r="L233" i="11"/>
  <c r="H233" i="11"/>
  <c r="K233" i="11"/>
  <c r="G235" i="11"/>
  <c r="J235" i="11"/>
  <c r="I235" i="11"/>
  <c r="B246" i="11"/>
  <c r="C28" i="5"/>
  <c r="C29" i="5"/>
  <c r="C27" i="5"/>
  <c r="C30" i="5"/>
  <c r="M234" i="6"/>
  <c r="AV234" i="6" s="1"/>
  <c r="M234" i="15"/>
  <c r="AV234" i="15" s="1"/>
  <c r="M234" i="16"/>
  <c r="AV234" i="16" s="1"/>
  <c r="M234" i="3"/>
  <c r="AV234" i="3" s="1"/>
  <c r="L236" i="3"/>
  <c r="H236" i="3"/>
  <c r="K236" i="3"/>
  <c r="V235" i="3"/>
  <c r="AU235" i="3" s="1"/>
  <c r="AE236" i="3"/>
  <c r="G237" i="3"/>
  <c r="I237" i="3"/>
  <c r="U236" i="3"/>
  <c r="J237" i="3"/>
  <c r="M235" i="11"/>
  <c r="M236" i="13"/>
  <c r="AV235" i="13"/>
  <c r="U235" i="11" l="1"/>
  <c r="G540" i="11"/>
  <c r="T540" i="16"/>
  <c r="M540" i="16"/>
  <c r="N540" i="16"/>
  <c r="K540" i="15"/>
  <c r="L540" i="15"/>
  <c r="B247" i="13"/>
  <c r="AW236" i="14"/>
  <c r="H234" i="13"/>
  <c r="AE234" i="13"/>
  <c r="L234" i="13"/>
  <c r="V233" i="13"/>
  <c r="K234" i="13"/>
  <c r="AU234" i="13" s="1"/>
  <c r="I234" i="16"/>
  <c r="U233" i="16"/>
  <c r="J234" i="16"/>
  <c r="G234" i="16"/>
  <c r="J539" i="16" s="1"/>
  <c r="I235" i="13"/>
  <c r="J235" i="13"/>
  <c r="G235" i="13"/>
  <c r="U234" i="13"/>
  <c r="L235" i="6"/>
  <c r="AE235" i="6"/>
  <c r="K235" i="6"/>
  <c r="H235" i="6"/>
  <c r="H540" i="6" s="1"/>
  <c r="V234" i="6"/>
  <c r="Q539" i="6" s="1"/>
  <c r="AU234" i="6"/>
  <c r="I234" i="6"/>
  <c r="G234" i="6"/>
  <c r="J539" i="6" s="1"/>
  <c r="J234" i="6"/>
  <c r="U233" i="6"/>
  <c r="AE236" i="16"/>
  <c r="L236" i="16"/>
  <c r="H236" i="16"/>
  <c r="V235" i="16"/>
  <c r="K236" i="16"/>
  <c r="AU235" i="16"/>
  <c r="AU234" i="15"/>
  <c r="B233" i="3"/>
  <c r="I236" i="15"/>
  <c r="G236" i="15"/>
  <c r="J236" i="15"/>
  <c r="U235" i="15"/>
  <c r="I237" i="14"/>
  <c r="G237" i="14"/>
  <c r="J237" i="14"/>
  <c r="U236" i="14"/>
  <c r="V236" i="14"/>
  <c r="K237" i="14"/>
  <c r="H237" i="14"/>
  <c r="AG237" i="14"/>
  <c r="L237" i="14"/>
  <c r="V233" i="11"/>
  <c r="AU233" i="11" s="1"/>
  <c r="AV233" i="11"/>
  <c r="V234" i="15"/>
  <c r="Q539" i="15" s="1"/>
  <c r="R539" i="15" s="1"/>
  <c r="AE235" i="15"/>
  <c r="H235" i="15"/>
  <c r="H540" i="15" s="1"/>
  <c r="K235" i="15"/>
  <c r="L235" i="15"/>
  <c r="I236" i="11"/>
  <c r="J236" i="11"/>
  <c r="G236" i="11"/>
  <c r="U236" i="11" s="1"/>
  <c r="B247" i="11"/>
  <c r="K234" i="11"/>
  <c r="H234" i="11"/>
  <c r="AV234" i="11" s="1"/>
  <c r="AE234" i="11"/>
  <c r="L234" i="11"/>
  <c r="M235" i="6"/>
  <c r="AV235" i="6" s="1"/>
  <c r="M235" i="15"/>
  <c r="AV235" i="15" s="1"/>
  <c r="M235" i="16"/>
  <c r="AV235" i="16" s="1"/>
  <c r="M235" i="3"/>
  <c r="AV235" i="3" s="1"/>
  <c r="J238" i="3"/>
  <c r="U237" i="3"/>
  <c r="I238" i="3"/>
  <c r="G238" i="3"/>
  <c r="V236" i="3"/>
  <c r="AU236" i="3" s="1"/>
  <c r="K237" i="3"/>
  <c r="H237" i="3"/>
  <c r="L237" i="3"/>
  <c r="AE237" i="3"/>
  <c r="M236" i="11"/>
  <c r="AV236" i="13"/>
  <c r="M237" i="13"/>
  <c r="N540" i="6" l="1"/>
  <c r="T540" i="6"/>
  <c r="M540" i="6"/>
  <c r="L540" i="11"/>
  <c r="K540" i="11"/>
  <c r="N540" i="15"/>
  <c r="M540" i="15"/>
  <c r="T540" i="15"/>
  <c r="B248" i="13"/>
  <c r="AU235" i="6"/>
  <c r="V234" i="13"/>
  <c r="AE235" i="13"/>
  <c r="L235" i="13"/>
  <c r="H235" i="13"/>
  <c r="K235" i="13"/>
  <c r="U235" i="13"/>
  <c r="G236" i="13"/>
  <c r="J236" i="13"/>
  <c r="I236" i="13"/>
  <c r="U234" i="16"/>
  <c r="P539" i="16" s="1"/>
  <c r="R539" i="16" s="1"/>
  <c r="G235" i="16"/>
  <c r="G540" i="16" s="1"/>
  <c r="J235" i="16"/>
  <c r="I235" i="16"/>
  <c r="L236" i="6"/>
  <c r="AE236" i="6"/>
  <c r="K236" i="6"/>
  <c r="V235" i="6"/>
  <c r="H236" i="6"/>
  <c r="H237" i="16"/>
  <c r="K237" i="16"/>
  <c r="V236" i="16"/>
  <c r="L237" i="16"/>
  <c r="AE237" i="16"/>
  <c r="I235" i="6"/>
  <c r="U234" i="6"/>
  <c r="P539" i="6" s="1"/>
  <c r="R539" i="6" s="1"/>
  <c r="J235" i="6"/>
  <c r="G235" i="6"/>
  <c r="G540" i="6" s="1"/>
  <c r="AU236" i="16"/>
  <c r="V235" i="15"/>
  <c r="H236" i="15"/>
  <c r="K236" i="15"/>
  <c r="AE236" i="15"/>
  <c r="L236" i="15"/>
  <c r="K238" i="14"/>
  <c r="AG238" i="14"/>
  <c r="L238" i="14"/>
  <c r="V237" i="14"/>
  <c r="H238" i="14"/>
  <c r="B234" i="3"/>
  <c r="AW237" i="14"/>
  <c r="U236" i="15"/>
  <c r="J237" i="15"/>
  <c r="I237" i="15"/>
  <c r="G237" i="15"/>
  <c r="U237" i="14"/>
  <c r="G238" i="14"/>
  <c r="J238" i="14"/>
  <c r="I238" i="14"/>
  <c r="AU235" i="15"/>
  <c r="V234" i="11"/>
  <c r="Q539" i="11" s="1"/>
  <c r="R539" i="11" s="1"/>
  <c r="B248" i="11"/>
  <c r="B541" i="11" s="1"/>
  <c r="G237" i="11"/>
  <c r="U237" i="11" s="1"/>
  <c r="J237" i="11"/>
  <c r="I237" i="11"/>
  <c r="K235" i="11"/>
  <c r="L235" i="11"/>
  <c r="AE235" i="11"/>
  <c r="H235" i="11"/>
  <c r="H540" i="11" s="1"/>
  <c r="M236" i="6"/>
  <c r="AV236" i="6" s="1"/>
  <c r="M236" i="15"/>
  <c r="AV236" i="15" s="1"/>
  <c r="M236" i="16"/>
  <c r="AV236" i="16" s="1"/>
  <c r="M236" i="3"/>
  <c r="AV236" i="3" s="1"/>
  <c r="J239" i="3"/>
  <c r="G239" i="3"/>
  <c r="I239" i="3"/>
  <c r="U238" i="3"/>
  <c r="AE238" i="3"/>
  <c r="V237" i="3"/>
  <c r="AU237" i="3" s="1"/>
  <c r="L238" i="3"/>
  <c r="K238" i="3"/>
  <c r="H238" i="3"/>
  <c r="M237" i="11"/>
  <c r="M238" i="13"/>
  <c r="AV237" i="13"/>
  <c r="T540" i="11" l="1"/>
  <c r="M540" i="11"/>
  <c r="N540" i="11"/>
  <c r="K540" i="16"/>
  <c r="L540" i="16"/>
  <c r="K540" i="6"/>
  <c r="L540" i="6"/>
  <c r="B249" i="13"/>
  <c r="AU235" i="13"/>
  <c r="L236" i="13"/>
  <c r="H236" i="13"/>
  <c r="V235" i="13"/>
  <c r="K236" i="13"/>
  <c r="AU236" i="13" s="1"/>
  <c r="AE236" i="13"/>
  <c r="AU236" i="6"/>
  <c r="I236" i="16"/>
  <c r="J236" i="16"/>
  <c r="G236" i="16"/>
  <c r="U235" i="16"/>
  <c r="G237" i="13"/>
  <c r="U236" i="13"/>
  <c r="I237" i="13"/>
  <c r="J237" i="13"/>
  <c r="AE237" i="6"/>
  <c r="H237" i="6"/>
  <c r="L237" i="6"/>
  <c r="K237" i="6"/>
  <c r="V236" i="6"/>
  <c r="I236" i="6"/>
  <c r="J236" i="6"/>
  <c r="U235" i="6"/>
  <c r="G236" i="6"/>
  <c r="AW238" i="14"/>
  <c r="AU237" i="16"/>
  <c r="H238" i="16"/>
  <c r="K238" i="16"/>
  <c r="L238" i="16"/>
  <c r="AE238" i="16"/>
  <c r="V237" i="16"/>
  <c r="J239" i="14"/>
  <c r="I239" i="14"/>
  <c r="U238" i="14"/>
  <c r="G239" i="14"/>
  <c r="B235" i="3"/>
  <c r="B539" i="3"/>
  <c r="AU234" i="11"/>
  <c r="AU236" i="15"/>
  <c r="V238" i="14"/>
  <c r="H239" i="14"/>
  <c r="K239" i="14"/>
  <c r="AG239" i="14"/>
  <c r="L239" i="14"/>
  <c r="V235" i="11"/>
  <c r="AV235" i="11"/>
  <c r="I238" i="15"/>
  <c r="U237" i="15"/>
  <c r="J238" i="15"/>
  <c r="G238" i="15"/>
  <c r="K237" i="15"/>
  <c r="V236" i="15"/>
  <c r="H237" i="15"/>
  <c r="AE237" i="15"/>
  <c r="L237" i="15"/>
  <c r="I238" i="11"/>
  <c r="J238" i="11"/>
  <c r="G238" i="11"/>
  <c r="U238" i="11" s="1"/>
  <c r="AE236" i="11"/>
  <c r="K236" i="11"/>
  <c r="H236" i="11"/>
  <c r="AV236" i="11" s="1"/>
  <c r="L236" i="11"/>
  <c r="B249" i="11"/>
  <c r="M237" i="6"/>
  <c r="AV237" i="6" s="1"/>
  <c r="M237" i="15"/>
  <c r="AV237" i="15" s="1"/>
  <c r="M237" i="16"/>
  <c r="AV237" i="16" s="1"/>
  <c r="M237" i="3"/>
  <c r="AV237" i="3" s="1"/>
  <c r="G240" i="3"/>
  <c r="I240" i="3"/>
  <c r="U239" i="3"/>
  <c r="J240" i="3"/>
  <c r="V238" i="3"/>
  <c r="AU238" i="3" s="1"/>
  <c r="K239" i="3"/>
  <c r="H239" i="3"/>
  <c r="AE239" i="3"/>
  <c r="L239" i="3"/>
  <c r="M238" i="11"/>
  <c r="AV238" i="13"/>
  <c r="M239" i="13"/>
  <c r="AU235" i="11" l="1"/>
  <c r="G539" i="3"/>
  <c r="H539" i="3"/>
  <c r="T539" i="3" s="1"/>
  <c r="B250" i="13"/>
  <c r="AE237" i="13"/>
  <c r="V236" i="13"/>
  <c r="K237" i="13"/>
  <c r="L237" i="13"/>
  <c r="H237" i="13"/>
  <c r="I238" i="13"/>
  <c r="U237" i="13"/>
  <c r="G238" i="13"/>
  <c r="J238" i="13"/>
  <c r="AU237" i="6"/>
  <c r="U236" i="16"/>
  <c r="J237" i="16"/>
  <c r="I237" i="16"/>
  <c r="G237" i="16"/>
  <c r="AU237" i="15"/>
  <c r="L238" i="6"/>
  <c r="V237" i="6"/>
  <c r="K238" i="6"/>
  <c r="H238" i="6"/>
  <c r="AE238" i="6"/>
  <c r="AU238" i="16"/>
  <c r="V238" i="16"/>
  <c r="H239" i="16"/>
  <c r="AE239" i="16"/>
  <c r="L239" i="16"/>
  <c r="K239" i="16"/>
  <c r="AW239" i="14"/>
  <c r="G237" i="6"/>
  <c r="I237" i="6"/>
  <c r="J237" i="6"/>
  <c r="U236" i="6"/>
  <c r="B236" i="3"/>
  <c r="AG240" i="14"/>
  <c r="L240" i="14"/>
  <c r="K240" i="14"/>
  <c r="H240" i="14"/>
  <c r="V239" i="14"/>
  <c r="G240" i="14"/>
  <c r="J240" i="14"/>
  <c r="U239" i="14"/>
  <c r="I240" i="14"/>
  <c r="U238" i="15"/>
  <c r="I239" i="15"/>
  <c r="J239" i="15"/>
  <c r="G239" i="15"/>
  <c r="V237" i="15"/>
  <c r="AE238" i="15"/>
  <c r="K238" i="15"/>
  <c r="L238" i="15"/>
  <c r="H238" i="15"/>
  <c r="V236" i="11"/>
  <c r="AU236" i="11" s="1"/>
  <c r="G239" i="11"/>
  <c r="U239" i="11" s="1"/>
  <c r="I239" i="11"/>
  <c r="J239" i="11"/>
  <c r="AE237" i="11"/>
  <c r="L237" i="11"/>
  <c r="H237" i="11"/>
  <c r="K237" i="11"/>
  <c r="B250" i="11"/>
  <c r="M238" i="6"/>
  <c r="AV238" i="6" s="1"/>
  <c r="M238" i="15"/>
  <c r="AV238" i="15" s="1"/>
  <c r="M238" i="16"/>
  <c r="AV238" i="16" s="1"/>
  <c r="M238" i="3"/>
  <c r="AV238" i="3" s="1"/>
  <c r="L240" i="3"/>
  <c r="H240" i="3"/>
  <c r="K240" i="3"/>
  <c r="AE240" i="3"/>
  <c r="V239" i="3"/>
  <c r="AU239" i="3" s="1"/>
  <c r="U240" i="3"/>
  <c r="I241" i="3"/>
  <c r="J241" i="3"/>
  <c r="G241" i="3"/>
  <c r="M239" i="11"/>
  <c r="AV239" i="13"/>
  <c r="M240" i="13"/>
  <c r="M539" i="3" l="1"/>
  <c r="N539" i="3"/>
  <c r="K539" i="3"/>
  <c r="L539" i="3"/>
  <c r="B251" i="13"/>
  <c r="L238" i="13"/>
  <c r="V237" i="13"/>
  <c r="K238" i="13"/>
  <c r="AU238" i="13" s="1"/>
  <c r="H238" i="13"/>
  <c r="AE238" i="13"/>
  <c r="AU237" i="13"/>
  <c r="AU238" i="6"/>
  <c r="I239" i="13"/>
  <c r="J239" i="13"/>
  <c r="G239" i="13"/>
  <c r="U238" i="13"/>
  <c r="U237" i="16"/>
  <c r="I238" i="16"/>
  <c r="J238" i="16"/>
  <c r="G238" i="16"/>
  <c r="AE239" i="6"/>
  <c r="V238" i="6"/>
  <c r="K239" i="6"/>
  <c r="H239" i="6"/>
  <c r="L239" i="6"/>
  <c r="AU239" i="16"/>
  <c r="AU238" i="15"/>
  <c r="U237" i="6"/>
  <c r="I238" i="6"/>
  <c r="J238" i="6"/>
  <c r="G238" i="6"/>
  <c r="K240" i="16"/>
  <c r="AE240" i="16"/>
  <c r="H240" i="16"/>
  <c r="L240" i="16"/>
  <c r="V239" i="16"/>
  <c r="B237" i="3"/>
  <c r="I241" i="14"/>
  <c r="J241" i="14"/>
  <c r="G241" i="14"/>
  <c r="U240" i="14"/>
  <c r="K241" i="14"/>
  <c r="L241" i="14"/>
  <c r="H241" i="14"/>
  <c r="V240" i="14"/>
  <c r="AG241" i="14"/>
  <c r="V237" i="11"/>
  <c r="AU237" i="11" s="1"/>
  <c r="AV237" i="11"/>
  <c r="G240" i="15"/>
  <c r="I240" i="15"/>
  <c r="J240" i="15"/>
  <c r="U239" i="15"/>
  <c r="AW240" i="14"/>
  <c r="AE239" i="15"/>
  <c r="K239" i="15"/>
  <c r="H239" i="15"/>
  <c r="V238" i="15"/>
  <c r="L239" i="15"/>
  <c r="H238" i="11"/>
  <c r="L238" i="11"/>
  <c r="AE238" i="11"/>
  <c r="K238" i="11"/>
  <c r="B251" i="11"/>
  <c r="J240" i="11"/>
  <c r="G240" i="11"/>
  <c r="U240" i="11" s="1"/>
  <c r="I240" i="11"/>
  <c r="M239" i="6"/>
  <c r="AV239" i="6" s="1"/>
  <c r="M239" i="15"/>
  <c r="AV239" i="15" s="1"/>
  <c r="M239" i="16"/>
  <c r="AV239" i="16" s="1"/>
  <c r="M239" i="3"/>
  <c r="AV239" i="3" s="1"/>
  <c r="J242" i="3"/>
  <c r="G242" i="3"/>
  <c r="I242" i="3"/>
  <c r="U241" i="3"/>
  <c r="P540" i="3" s="1"/>
  <c r="K241" i="3"/>
  <c r="H241" i="3"/>
  <c r="AE241" i="3"/>
  <c r="V240" i="3"/>
  <c r="AU240" i="3" s="1"/>
  <c r="L241" i="3"/>
  <c r="M240" i="11"/>
  <c r="AV240" i="13"/>
  <c r="M241" i="13"/>
  <c r="B252" i="13" l="1"/>
  <c r="H239" i="13"/>
  <c r="K239" i="13"/>
  <c r="L239" i="13"/>
  <c r="V238" i="13"/>
  <c r="AE239" i="13"/>
  <c r="J240" i="13"/>
  <c r="U239" i="13"/>
  <c r="I240" i="13"/>
  <c r="G240" i="13"/>
  <c r="AW241" i="14"/>
  <c r="U238" i="16"/>
  <c r="G239" i="16"/>
  <c r="J239" i="16"/>
  <c r="I239" i="16"/>
  <c r="K240" i="6"/>
  <c r="L240" i="6"/>
  <c r="V239" i="6"/>
  <c r="AE240" i="6"/>
  <c r="H240" i="6"/>
  <c r="AU239" i="6"/>
  <c r="AU239" i="15"/>
  <c r="AU240" i="16"/>
  <c r="H241" i="16"/>
  <c r="I540" i="16" s="1"/>
  <c r="U540" i="16" s="1"/>
  <c r="V240" i="16"/>
  <c r="K241" i="16"/>
  <c r="L241" i="16"/>
  <c r="AE241" i="16"/>
  <c r="G239" i="6"/>
  <c r="J239" i="6"/>
  <c r="U238" i="6"/>
  <c r="I239" i="6"/>
  <c r="V239" i="15"/>
  <c r="AE240" i="15"/>
  <c r="K240" i="15"/>
  <c r="L240" i="15"/>
  <c r="H240" i="15"/>
  <c r="G242" i="14"/>
  <c r="I242" i="14"/>
  <c r="J242" i="14"/>
  <c r="U241" i="14"/>
  <c r="B238" i="3"/>
  <c r="H242" i="14"/>
  <c r="L242" i="14"/>
  <c r="K242" i="14"/>
  <c r="AG242" i="14"/>
  <c r="V241" i="14"/>
  <c r="V238" i="11"/>
  <c r="AU238" i="11" s="1"/>
  <c r="AV238" i="11"/>
  <c r="U240" i="15"/>
  <c r="J241" i="15"/>
  <c r="G241" i="15"/>
  <c r="J540" i="15" s="1"/>
  <c r="I241" i="15"/>
  <c r="J241" i="11"/>
  <c r="I241" i="11"/>
  <c r="G241" i="11"/>
  <c r="U241" i="11" s="1"/>
  <c r="P540" i="11" s="1"/>
  <c r="B252" i="11"/>
  <c r="L239" i="11"/>
  <c r="H239" i="11"/>
  <c r="K239" i="11"/>
  <c r="AE239" i="11"/>
  <c r="M240" i="6"/>
  <c r="AV240" i="6" s="1"/>
  <c r="M240" i="15"/>
  <c r="AV240" i="15" s="1"/>
  <c r="M240" i="16"/>
  <c r="AV240" i="16" s="1"/>
  <c r="M240" i="3"/>
  <c r="AV240" i="3" s="1"/>
  <c r="V241" i="3"/>
  <c r="Q540" i="3" s="1"/>
  <c r="R540" i="3" s="1"/>
  <c r="H242" i="3"/>
  <c r="L242" i="3"/>
  <c r="K242" i="3"/>
  <c r="AE242" i="3"/>
  <c r="U242" i="3"/>
  <c r="J243" i="3"/>
  <c r="G243" i="3"/>
  <c r="I243" i="3"/>
  <c r="M241" i="11"/>
  <c r="AV241" i="13"/>
  <c r="M242" i="13"/>
  <c r="B253" i="13" l="1"/>
  <c r="AU239" i="13"/>
  <c r="L240" i="13"/>
  <c r="AE240" i="13"/>
  <c r="H240" i="13"/>
  <c r="K240" i="13"/>
  <c r="V239" i="13"/>
  <c r="I240" i="16"/>
  <c r="U239" i="16"/>
  <c r="J240" i="16"/>
  <c r="G240" i="16"/>
  <c r="G241" i="13"/>
  <c r="J241" i="13"/>
  <c r="I241" i="13"/>
  <c r="U240" i="13"/>
  <c r="AW242" i="14"/>
  <c r="K241" i="6"/>
  <c r="V240" i="6"/>
  <c r="AE241" i="6"/>
  <c r="H241" i="6"/>
  <c r="I540" i="6" s="1"/>
  <c r="U540" i="6" s="1"/>
  <c r="L241" i="6"/>
  <c r="AU240" i="6"/>
  <c r="J240" i="6"/>
  <c r="I240" i="6"/>
  <c r="U239" i="6"/>
  <c r="G240" i="6"/>
  <c r="AU241" i="16"/>
  <c r="V241" i="16"/>
  <c r="Q540" i="16" s="1"/>
  <c r="AE242" i="16"/>
  <c r="K242" i="16"/>
  <c r="H242" i="16"/>
  <c r="H541" i="16" s="1"/>
  <c r="L242" i="16"/>
  <c r="L241" i="15"/>
  <c r="V240" i="15"/>
  <c r="K241" i="15"/>
  <c r="AE241" i="15"/>
  <c r="H241" i="15"/>
  <c r="I540" i="15" s="1"/>
  <c r="U540" i="15" s="1"/>
  <c r="AU240" i="15"/>
  <c r="I242" i="15"/>
  <c r="G242" i="15"/>
  <c r="G541" i="15" s="1"/>
  <c r="J242" i="15"/>
  <c r="U241" i="15"/>
  <c r="P540" i="15" s="1"/>
  <c r="V242" i="14"/>
  <c r="AG243" i="14"/>
  <c r="L243" i="14"/>
  <c r="K243" i="14"/>
  <c r="H243" i="14"/>
  <c r="G243" i="14"/>
  <c r="J243" i="14"/>
  <c r="U242" i="14"/>
  <c r="I243" i="14"/>
  <c r="AU241" i="3"/>
  <c r="V239" i="11"/>
  <c r="AU239" i="11" s="1"/>
  <c r="AV239" i="11"/>
  <c r="B239" i="3"/>
  <c r="AE240" i="11"/>
  <c r="K240" i="11"/>
  <c r="H240" i="11"/>
  <c r="AV240" i="11" s="1"/>
  <c r="L240" i="11"/>
  <c r="B253" i="11"/>
  <c r="I242" i="11"/>
  <c r="G242" i="11"/>
  <c r="J242" i="11"/>
  <c r="M241" i="6"/>
  <c r="AV241" i="6" s="1"/>
  <c r="M241" i="15"/>
  <c r="AV241" i="15" s="1"/>
  <c r="M241" i="16"/>
  <c r="AV241" i="16" s="1"/>
  <c r="M241" i="3"/>
  <c r="AV241" i="3" s="1"/>
  <c r="J244" i="3"/>
  <c r="G244" i="3"/>
  <c r="I244" i="3"/>
  <c r="U243" i="3"/>
  <c r="K243" i="3"/>
  <c r="H243" i="3"/>
  <c r="L243" i="3"/>
  <c r="AE243" i="3"/>
  <c r="V242" i="3"/>
  <c r="AU242" i="3" s="1"/>
  <c r="M242" i="11"/>
  <c r="AV242" i="13"/>
  <c r="M243" i="13"/>
  <c r="U242" i="11" l="1"/>
  <c r="G541" i="11"/>
  <c r="T541" i="16"/>
  <c r="N541" i="16"/>
  <c r="M541" i="16"/>
  <c r="L541" i="15"/>
  <c r="K541" i="15"/>
  <c r="AU240" i="13"/>
  <c r="B254" i="13"/>
  <c r="K241" i="13"/>
  <c r="AE241" i="13"/>
  <c r="H241" i="13"/>
  <c r="L241" i="13"/>
  <c r="V240" i="13"/>
  <c r="U241" i="13"/>
  <c r="J242" i="13"/>
  <c r="G242" i="13"/>
  <c r="I242" i="13"/>
  <c r="U240" i="16"/>
  <c r="J241" i="16"/>
  <c r="G241" i="16"/>
  <c r="J540" i="16" s="1"/>
  <c r="I241" i="16"/>
  <c r="H242" i="6"/>
  <c r="H541" i="6" s="1"/>
  <c r="L242" i="6"/>
  <c r="K242" i="6"/>
  <c r="V241" i="6"/>
  <c r="Q540" i="6" s="1"/>
  <c r="AE242" i="6"/>
  <c r="AU241" i="6"/>
  <c r="AU242" i="16"/>
  <c r="AU241" i="15"/>
  <c r="I241" i="6"/>
  <c r="J241" i="6"/>
  <c r="U240" i="6"/>
  <c r="G241" i="6"/>
  <c r="J540" i="6" s="1"/>
  <c r="V242" i="16"/>
  <c r="K243" i="16"/>
  <c r="H243" i="16"/>
  <c r="L243" i="16"/>
  <c r="AE243" i="16"/>
  <c r="AW243" i="14"/>
  <c r="G243" i="15"/>
  <c r="I243" i="15"/>
  <c r="U242" i="15"/>
  <c r="J243" i="15"/>
  <c r="V241" i="15"/>
  <c r="Q540" i="15" s="1"/>
  <c r="R540" i="15" s="1"/>
  <c r="AE242" i="15"/>
  <c r="L242" i="15"/>
  <c r="K242" i="15"/>
  <c r="H242" i="15"/>
  <c r="H541" i="15" s="1"/>
  <c r="G244" i="14"/>
  <c r="I244" i="14"/>
  <c r="J244" i="14"/>
  <c r="U243" i="14"/>
  <c r="AG244" i="14"/>
  <c r="L244" i="14"/>
  <c r="H244" i="14"/>
  <c r="K244" i="14"/>
  <c r="V243" i="14"/>
  <c r="B240" i="3"/>
  <c r="V240" i="11"/>
  <c r="AU240" i="11" s="1"/>
  <c r="B254" i="11"/>
  <c r="AE241" i="11"/>
  <c r="L241" i="11"/>
  <c r="H241" i="11"/>
  <c r="K241" i="11"/>
  <c r="J243" i="11"/>
  <c r="I243" i="11"/>
  <c r="G243" i="11"/>
  <c r="U243" i="11" s="1"/>
  <c r="M242" i="6"/>
  <c r="AV242" i="6" s="1"/>
  <c r="M242" i="15"/>
  <c r="AV242" i="15" s="1"/>
  <c r="M242" i="16"/>
  <c r="AV242" i="16" s="1"/>
  <c r="M242" i="3"/>
  <c r="AV242" i="3" s="1"/>
  <c r="H244" i="3"/>
  <c r="K244" i="3"/>
  <c r="L244" i="3"/>
  <c r="V243" i="3"/>
  <c r="AU243" i="3" s="1"/>
  <c r="AE244" i="3"/>
  <c r="U244" i="3"/>
  <c r="J245" i="3"/>
  <c r="I245" i="3"/>
  <c r="G245" i="3"/>
  <c r="M243" i="11"/>
  <c r="AV243" i="13"/>
  <c r="M244" i="13"/>
  <c r="M541" i="6" l="1"/>
  <c r="N541" i="6"/>
  <c r="T541" i="6"/>
  <c r="L541" i="11"/>
  <c r="K541" i="11"/>
  <c r="T541" i="15"/>
  <c r="N541" i="15"/>
  <c r="M541" i="15"/>
  <c r="B255" i="13"/>
  <c r="AU242" i="6"/>
  <c r="V241" i="13"/>
  <c r="H242" i="13"/>
  <c r="L242" i="13"/>
  <c r="K242" i="13"/>
  <c r="AE242" i="13"/>
  <c r="AU241" i="13"/>
  <c r="J242" i="16"/>
  <c r="G242" i="16"/>
  <c r="G541" i="16" s="1"/>
  <c r="I242" i="16"/>
  <c r="U241" i="16"/>
  <c r="P540" i="16" s="1"/>
  <c r="R540" i="16" s="1"/>
  <c r="J243" i="13"/>
  <c r="U242" i="13"/>
  <c r="G243" i="13"/>
  <c r="I243" i="13"/>
  <c r="L243" i="6"/>
  <c r="K243" i="6"/>
  <c r="AE243" i="6"/>
  <c r="H243" i="6"/>
  <c r="V242" i="6"/>
  <c r="AU243" i="16"/>
  <c r="K244" i="16"/>
  <c r="H244" i="16"/>
  <c r="AE244" i="16"/>
  <c r="V243" i="16"/>
  <c r="L244" i="16"/>
  <c r="G242" i="6"/>
  <c r="G541" i="6" s="1"/>
  <c r="U241" i="6"/>
  <c r="P540" i="6" s="1"/>
  <c r="R540" i="6" s="1"/>
  <c r="J242" i="6"/>
  <c r="I242" i="6"/>
  <c r="V241" i="11"/>
  <c r="Q540" i="11" s="1"/>
  <c r="R540" i="11" s="1"/>
  <c r="AV241" i="11"/>
  <c r="B241" i="3"/>
  <c r="J245" i="14"/>
  <c r="U244" i="14"/>
  <c r="G245" i="14"/>
  <c r="I245" i="14"/>
  <c r="AW244" i="14"/>
  <c r="L243" i="15"/>
  <c r="H243" i="15"/>
  <c r="V242" i="15"/>
  <c r="K243" i="15"/>
  <c r="AE243" i="15"/>
  <c r="I244" i="15"/>
  <c r="U243" i="15"/>
  <c r="G244" i="15"/>
  <c r="J244" i="15"/>
  <c r="L245" i="14"/>
  <c r="AG245" i="14"/>
  <c r="V244" i="14"/>
  <c r="K245" i="14"/>
  <c r="H245" i="14"/>
  <c r="AU242" i="15"/>
  <c r="L242" i="11"/>
  <c r="H242" i="11"/>
  <c r="AE242" i="11"/>
  <c r="K242" i="11"/>
  <c r="I244" i="11"/>
  <c r="G244" i="11"/>
  <c r="U244" i="11" s="1"/>
  <c r="J244" i="11"/>
  <c r="B255" i="11"/>
  <c r="M243" i="6"/>
  <c r="AV243" i="6" s="1"/>
  <c r="M243" i="15"/>
  <c r="AV243" i="15" s="1"/>
  <c r="M243" i="16"/>
  <c r="AV243" i="16" s="1"/>
  <c r="M243" i="3"/>
  <c r="AV243" i="3" s="1"/>
  <c r="G246" i="3"/>
  <c r="I246" i="3"/>
  <c r="U245" i="3"/>
  <c r="J246" i="3"/>
  <c r="H245" i="3"/>
  <c r="K245" i="3"/>
  <c r="AE245" i="3"/>
  <c r="V244" i="3"/>
  <c r="AU244" i="3" s="1"/>
  <c r="L245" i="3"/>
  <c r="M244" i="11"/>
  <c r="M245" i="13"/>
  <c r="AV244" i="13"/>
  <c r="B542" i="11" l="1"/>
  <c r="I508" i="11"/>
  <c r="U508" i="11" s="1"/>
  <c r="J508" i="11"/>
  <c r="J509" i="11"/>
  <c r="I509" i="11"/>
  <c r="U509" i="11" s="1"/>
  <c r="J510" i="11"/>
  <c r="I510" i="11"/>
  <c r="U510" i="11" s="1"/>
  <c r="J511" i="11"/>
  <c r="I511" i="11"/>
  <c r="U511" i="11" s="1"/>
  <c r="J512" i="11"/>
  <c r="I512" i="11"/>
  <c r="U512" i="11" s="1"/>
  <c r="J513" i="11"/>
  <c r="I513" i="11"/>
  <c r="U513" i="11" s="1"/>
  <c r="I514" i="11"/>
  <c r="U514" i="11" s="1"/>
  <c r="J514" i="11"/>
  <c r="I515" i="11"/>
  <c r="U515" i="11" s="1"/>
  <c r="J515" i="11"/>
  <c r="I516" i="11"/>
  <c r="U516" i="11" s="1"/>
  <c r="J516" i="11"/>
  <c r="J517" i="11"/>
  <c r="I517" i="11"/>
  <c r="U517" i="11" s="1"/>
  <c r="I518" i="11"/>
  <c r="U518" i="11" s="1"/>
  <c r="J518" i="11"/>
  <c r="I519" i="11"/>
  <c r="U519" i="11" s="1"/>
  <c r="J519" i="11"/>
  <c r="I520" i="11"/>
  <c r="U520" i="11" s="1"/>
  <c r="J520" i="11"/>
  <c r="J521" i="11"/>
  <c r="I521" i="11"/>
  <c r="U521" i="11" s="1"/>
  <c r="J522" i="11"/>
  <c r="I522" i="11"/>
  <c r="U522" i="11" s="1"/>
  <c r="J523" i="11"/>
  <c r="I523" i="11"/>
  <c r="U523" i="11" s="1"/>
  <c r="I524" i="11"/>
  <c r="U524" i="11" s="1"/>
  <c r="J524" i="11"/>
  <c r="I525" i="11"/>
  <c r="U525" i="11" s="1"/>
  <c r="J525" i="11"/>
  <c r="J526" i="11"/>
  <c r="I526" i="11"/>
  <c r="U526" i="11" s="1"/>
  <c r="J527" i="11"/>
  <c r="I527" i="11"/>
  <c r="U527" i="11" s="1"/>
  <c r="J528" i="11"/>
  <c r="I528" i="11"/>
  <c r="U528" i="11" s="1"/>
  <c r="J529" i="11"/>
  <c r="I529" i="11"/>
  <c r="U529" i="11" s="1"/>
  <c r="J530" i="11"/>
  <c r="I530" i="11"/>
  <c r="U530" i="11" s="1"/>
  <c r="J531" i="11"/>
  <c r="I531" i="11"/>
  <c r="U531" i="11" s="1"/>
  <c r="J532" i="11"/>
  <c r="I532" i="11"/>
  <c r="U532" i="11" s="1"/>
  <c r="J533" i="11"/>
  <c r="I533" i="11"/>
  <c r="U533" i="11" s="1"/>
  <c r="I534" i="11"/>
  <c r="U534" i="11" s="1"/>
  <c r="J534" i="11"/>
  <c r="J535" i="11"/>
  <c r="I535" i="11"/>
  <c r="U535" i="11" s="1"/>
  <c r="J536" i="11"/>
  <c r="I536" i="11"/>
  <c r="U536" i="11" s="1"/>
  <c r="J537" i="11"/>
  <c r="I537" i="11"/>
  <c r="U537" i="11" s="1"/>
  <c r="I538" i="11"/>
  <c r="U538" i="11" s="1"/>
  <c r="J538" i="11"/>
  <c r="J539" i="11"/>
  <c r="I539" i="11"/>
  <c r="U539" i="11" s="1"/>
  <c r="J540" i="11"/>
  <c r="I540" i="11"/>
  <c r="U540" i="11" s="1"/>
  <c r="AV242" i="11"/>
  <c r="H541" i="11"/>
  <c r="K541" i="16"/>
  <c r="L541" i="16"/>
  <c r="L541" i="6"/>
  <c r="K541" i="6"/>
  <c r="B256" i="13"/>
  <c r="AU242" i="13"/>
  <c r="AU241" i="11"/>
  <c r="H243" i="13"/>
  <c r="V242" i="13"/>
  <c r="L243" i="13"/>
  <c r="AE243" i="13"/>
  <c r="K243" i="13"/>
  <c r="G244" i="13"/>
  <c r="J244" i="13"/>
  <c r="U243" i="13"/>
  <c r="I244" i="13"/>
  <c r="U242" i="16"/>
  <c r="I243" i="16"/>
  <c r="J243" i="16"/>
  <c r="G243" i="16"/>
  <c r="AE244" i="6"/>
  <c r="K244" i="6"/>
  <c r="V243" i="6"/>
  <c r="H244" i="6"/>
  <c r="L244" i="6"/>
  <c r="AU243" i="6"/>
  <c r="I243" i="6"/>
  <c r="G243" i="6"/>
  <c r="U242" i="6"/>
  <c r="J243" i="6"/>
  <c r="K245" i="16"/>
  <c r="V244" i="16"/>
  <c r="AE245" i="16"/>
  <c r="H245" i="16"/>
  <c r="L245" i="16"/>
  <c r="AU244" i="16"/>
  <c r="K246" i="14"/>
  <c r="V245" i="14"/>
  <c r="H246" i="14"/>
  <c r="L246" i="14"/>
  <c r="AG246" i="14"/>
  <c r="AW245" i="14"/>
  <c r="H244" i="15"/>
  <c r="V243" i="15"/>
  <c r="K244" i="15"/>
  <c r="AE244" i="15"/>
  <c r="L244" i="15"/>
  <c r="B242" i="3"/>
  <c r="B540" i="3"/>
  <c r="J245" i="15"/>
  <c r="I245" i="15"/>
  <c r="G245" i="15"/>
  <c r="U244" i="15"/>
  <c r="AU243" i="15"/>
  <c r="I246" i="14"/>
  <c r="U245" i="14"/>
  <c r="J246" i="14"/>
  <c r="G246" i="14"/>
  <c r="V242" i="11"/>
  <c r="AU242" i="11" s="1"/>
  <c r="L243" i="11"/>
  <c r="K243" i="11"/>
  <c r="AE243" i="11"/>
  <c r="H243" i="11"/>
  <c r="B256" i="11"/>
  <c r="J245" i="11"/>
  <c r="G245" i="11"/>
  <c r="U245" i="11" s="1"/>
  <c r="I245" i="11"/>
  <c r="M244" i="6"/>
  <c r="AV244" i="6" s="1"/>
  <c r="M244" i="15"/>
  <c r="AV244" i="15" s="1"/>
  <c r="M244" i="16"/>
  <c r="AV244" i="16" s="1"/>
  <c r="M244" i="3"/>
  <c r="AV244" i="3" s="1"/>
  <c r="L246" i="3"/>
  <c r="AE246" i="3"/>
  <c r="H246" i="3"/>
  <c r="K246" i="3"/>
  <c r="V245" i="3"/>
  <c r="AU245" i="3" s="1"/>
  <c r="G247" i="3"/>
  <c r="J247" i="3"/>
  <c r="I247" i="3"/>
  <c r="U246" i="3"/>
  <c r="M245" i="11"/>
  <c r="AV245" i="13"/>
  <c r="M246" i="13"/>
  <c r="D38" i="5" a="1"/>
  <c r="V243" i="11" l="1"/>
  <c r="AV243" i="11"/>
  <c r="T541" i="11"/>
  <c r="N541" i="11"/>
  <c r="M541" i="11"/>
  <c r="H540" i="3"/>
  <c r="T540" i="3" s="1"/>
  <c r="G540" i="3"/>
  <c r="B257" i="13"/>
  <c r="AU243" i="13"/>
  <c r="H244" i="13"/>
  <c r="L244" i="13"/>
  <c r="V243" i="13"/>
  <c r="AE244" i="13"/>
  <c r="K244" i="13"/>
  <c r="I244" i="16"/>
  <c r="U243" i="16"/>
  <c r="J244" i="16"/>
  <c r="G244" i="16"/>
  <c r="AU244" i="6"/>
  <c r="U244" i="13"/>
  <c r="J245" i="13"/>
  <c r="G245" i="13"/>
  <c r="I245" i="13"/>
  <c r="L245" i="6"/>
  <c r="H245" i="6"/>
  <c r="V244" i="6"/>
  <c r="K245" i="6"/>
  <c r="AE245" i="6"/>
  <c r="J244" i="6"/>
  <c r="U243" i="6"/>
  <c r="I244" i="6"/>
  <c r="G244" i="6"/>
  <c r="AU244" i="15"/>
  <c r="H246" i="16"/>
  <c r="K246" i="16"/>
  <c r="V245" i="16"/>
  <c r="L246" i="16"/>
  <c r="AE246" i="16"/>
  <c r="AU245" i="16"/>
  <c r="V244" i="15"/>
  <c r="AE245" i="15"/>
  <c r="K245" i="15"/>
  <c r="L245" i="15"/>
  <c r="H245" i="15"/>
  <c r="J246" i="15"/>
  <c r="U245" i="15"/>
  <c r="I246" i="15"/>
  <c r="G246" i="15"/>
  <c r="AU243" i="11"/>
  <c r="L247" i="14"/>
  <c r="V246" i="14"/>
  <c r="H247" i="14"/>
  <c r="AG247" i="14"/>
  <c r="K247" i="14"/>
  <c r="B243" i="3"/>
  <c r="AW246" i="14"/>
  <c r="U246" i="14"/>
  <c r="J247" i="14"/>
  <c r="G247" i="14"/>
  <c r="I247" i="14"/>
  <c r="D38" i="5"/>
  <c r="G246" i="11"/>
  <c r="U246" i="11" s="1"/>
  <c r="J246" i="11"/>
  <c r="I246" i="11"/>
  <c r="L244" i="11"/>
  <c r="K244" i="11"/>
  <c r="H244" i="11"/>
  <c r="AE244" i="11"/>
  <c r="B257" i="11"/>
  <c r="M245" i="6"/>
  <c r="AV245" i="6" s="1"/>
  <c r="M245" i="15"/>
  <c r="AV245" i="15" s="1"/>
  <c r="M245" i="16"/>
  <c r="AV245" i="16" s="1"/>
  <c r="M245" i="3"/>
  <c r="AV245" i="3" s="1"/>
  <c r="U247" i="3"/>
  <c r="I248" i="3"/>
  <c r="J248" i="3"/>
  <c r="G248" i="3"/>
  <c r="H247" i="3"/>
  <c r="V246" i="3"/>
  <c r="AU246" i="3" s="1"/>
  <c r="AE247" i="3"/>
  <c r="K247" i="3"/>
  <c r="L247" i="3"/>
  <c r="M246" i="11"/>
  <c r="AV246" i="13"/>
  <c r="M247" i="13"/>
  <c r="B38" i="5" a="1"/>
  <c r="C39" i="5" a="1"/>
  <c r="C38" i="5" a="1"/>
  <c r="R12" i="5" a="1"/>
  <c r="S12" i="5" a="1"/>
  <c r="V244" i="11" l="1"/>
  <c r="AV244" i="11"/>
  <c r="K540" i="3"/>
  <c r="L540" i="3"/>
  <c r="N540" i="3"/>
  <c r="M540" i="3"/>
  <c r="B258" i="13"/>
  <c r="AU245" i="6"/>
  <c r="AU244" i="13"/>
  <c r="K245" i="13"/>
  <c r="H245" i="13"/>
  <c r="L245" i="13"/>
  <c r="V244" i="13"/>
  <c r="AE245" i="13"/>
  <c r="I246" i="13"/>
  <c r="U245" i="13"/>
  <c r="G246" i="13"/>
  <c r="J246" i="13"/>
  <c r="I245" i="16"/>
  <c r="G245" i="16"/>
  <c r="U244" i="16"/>
  <c r="J245" i="16"/>
  <c r="H246" i="6"/>
  <c r="K246" i="6"/>
  <c r="L246" i="6"/>
  <c r="AE246" i="6"/>
  <c r="V245" i="6"/>
  <c r="AU244" i="11"/>
  <c r="AU246" i="16"/>
  <c r="AE247" i="16"/>
  <c r="H247" i="16"/>
  <c r="K247" i="16"/>
  <c r="V246" i="16"/>
  <c r="L247" i="16"/>
  <c r="J245" i="6"/>
  <c r="G245" i="6"/>
  <c r="U244" i="6"/>
  <c r="I245" i="6"/>
  <c r="AW247" i="14"/>
  <c r="J248" i="14"/>
  <c r="G248" i="14"/>
  <c r="U247" i="14"/>
  <c r="I248" i="14"/>
  <c r="K246" i="15"/>
  <c r="V245" i="15"/>
  <c r="H246" i="15"/>
  <c r="AE246" i="15"/>
  <c r="L246" i="15"/>
  <c r="AU245" i="15"/>
  <c r="B244" i="3"/>
  <c r="G247" i="15"/>
  <c r="U246" i="15"/>
  <c r="I247" i="15"/>
  <c r="J247" i="15"/>
  <c r="V247" i="14"/>
  <c r="AG248" i="14"/>
  <c r="K248" i="14"/>
  <c r="H248" i="14"/>
  <c r="L248" i="14"/>
  <c r="S12" i="5"/>
  <c r="C39" i="5"/>
  <c r="R12" i="5"/>
  <c r="C38" i="5"/>
  <c r="B38" i="5"/>
  <c r="L245" i="11"/>
  <c r="H245" i="11"/>
  <c r="K245" i="11"/>
  <c r="AE245" i="11"/>
  <c r="B258" i="11"/>
  <c r="J247" i="11"/>
  <c r="G247" i="11"/>
  <c r="U247" i="11" s="1"/>
  <c r="I247" i="11"/>
  <c r="M246" i="6"/>
  <c r="AV246" i="6" s="1"/>
  <c r="M246" i="15"/>
  <c r="AV246" i="15" s="1"/>
  <c r="M246" i="16"/>
  <c r="AV246" i="16" s="1"/>
  <c r="M246" i="3"/>
  <c r="AV246" i="3" s="1"/>
  <c r="H248" i="3"/>
  <c r="L248" i="3"/>
  <c r="V247" i="3"/>
  <c r="AU247" i="3" s="1"/>
  <c r="AE248" i="3"/>
  <c r="K248" i="3"/>
  <c r="I249" i="3"/>
  <c r="G249" i="3"/>
  <c r="U248" i="3"/>
  <c r="P541" i="3" s="1"/>
  <c r="J249" i="3"/>
  <c r="M247" i="11"/>
  <c r="AV247" i="13"/>
  <c r="M248" i="13"/>
  <c r="V245" i="11" l="1"/>
  <c r="AV245" i="11"/>
  <c r="B259" i="13"/>
  <c r="L246" i="13"/>
  <c r="AE246" i="13"/>
  <c r="V245" i="13"/>
  <c r="H246" i="13"/>
  <c r="K246" i="13"/>
  <c r="AU246" i="13" s="1"/>
  <c r="AU245" i="13"/>
  <c r="U245" i="16"/>
  <c r="G246" i="16"/>
  <c r="J246" i="16"/>
  <c r="I246" i="16"/>
  <c r="AU247" i="16"/>
  <c r="I247" i="13"/>
  <c r="J247" i="13"/>
  <c r="U246" i="13"/>
  <c r="G247" i="13"/>
  <c r="AU246" i="6"/>
  <c r="H247" i="6"/>
  <c r="K247" i="6"/>
  <c r="L247" i="6"/>
  <c r="V246" i="6"/>
  <c r="AE247" i="6"/>
  <c r="AE248" i="16"/>
  <c r="H248" i="16"/>
  <c r="I541" i="16" s="1"/>
  <c r="U541" i="16" s="1"/>
  <c r="V247" i="16"/>
  <c r="L248" i="16"/>
  <c r="K248" i="16"/>
  <c r="AW248" i="14"/>
  <c r="U245" i="6"/>
  <c r="I246" i="6"/>
  <c r="G246" i="6"/>
  <c r="J246" i="6"/>
  <c r="AU245" i="11"/>
  <c r="K247" i="15"/>
  <c r="H247" i="15"/>
  <c r="V246" i="15"/>
  <c r="L247" i="15"/>
  <c r="AE247" i="15"/>
  <c r="I249" i="14"/>
  <c r="G249" i="14"/>
  <c r="U248" i="14"/>
  <c r="J249" i="14"/>
  <c r="H249" i="14"/>
  <c r="AG249" i="14"/>
  <c r="L249" i="14"/>
  <c r="V248" i="14"/>
  <c r="K249" i="14"/>
  <c r="U247" i="15"/>
  <c r="J248" i="15"/>
  <c r="I248" i="15"/>
  <c r="G248" i="15"/>
  <c r="J541" i="15" s="1"/>
  <c r="AU246" i="15"/>
  <c r="B245" i="3"/>
  <c r="J248" i="11"/>
  <c r="G248" i="11"/>
  <c r="I248" i="11"/>
  <c r="B259" i="11"/>
  <c r="H246" i="11"/>
  <c r="AE246" i="11"/>
  <c r="K246" i="11"/>
  <c r="L246" i="11"/>
  <c r="M247" i="6"/>
  <c r="AV247" i="6" s="1"/>
  <c r="M247" i="15"/>
  <c r="AV247" i="15" s="1"/>
  <c r="M247" i="16"/>
  <c r="AV247" i="16" s="1"/>
  <c r="M247" i="3"/>
  <c r="AV247" i="3" s="1"/>
  <c r="U249" i="3"/>
  <c r="G250" i="3"/>
  <c r="J250" i="3"/>
  <c r="I250" i="3"/>
  <c r="AE249" i="3"/>
  <c r="V248" i="3"/>
  <c r="AU248" i="3" s="1"/>
  <c r="K249" i="3"/>
  <c r="H249" i="3"/>
  <c r="L249" i="3"/>
  <c r="M248" i="11"/>
  <c r="AV248" i="13"/>
  <c r="M249" i="13"/>
  <c r="V246" i="11" l="1"/>
  <c r="AV246" i="11"/>
  <c r="U248" i="11"/>
  <c r="P541" i="11" s="1"/>
  <c r="J541" i="11"/>
  <c r="B260" i="13"/>
  <c r="H247" i="13"/>
  <c r="L247" i="13"/>
  <c r="V246" i="13"/>
  <c r="AE247" i="13"/>
  <c r="K247" i="13"/>
  <c r="AU247" i="13" s="1"/>
  <c r="AU247" i="6"/>
  <c r="I247" i="16"/>
  <c r="U246" i="16"/>
  <c r="G247" i="16"/>
  <c r="J247" i="16"/>
  <c r="I248" i="13"/>
  <c r="U247" i="13"/>
  <c r="G248" i="13"/>
  <c r="J248" i="13"/>
  <c r="H248" i="6"/>
  <c r="I541" i="6" s="1"/>
  <c r="U541" i="6" s="1"/>
  <c r="AE248" i="6"/>
  <c r="K248" i="6"/>
  <c r="V247" i="6"/>
  <c r="L248" i="6"/>
  <c r="AU246" i="11"/>
  <c r="AU248" i="16"/>
  <c r="AW249" i="14"/>
  <c r="V248" i="16"/>
  <c r="Q541" i="16" s="1"/>
  <c r="H249" i="16"/>
  <c r="H542" i="16" s="1"/>
  <c r="AE249" i="16"/>
  <c r="K249" i="16"/>
  <c r="L249" i="16"/>
  <c r="I247" i="6"/>
  <c r="G247" i="6"/>
  <c r="J247" i="6"/>
  <c r="U246" i="6"/>
  <c r="V249" i="14"/>
  <c r="AG250" i="14"/>
  <c r="L250" i="14"/>
  <c r="K250" i="14"/>
  <c r="H250" i="14"/>
  <c r="B246" i="3"/>
  <c r="I250" i="14"/>
  <c r="U249" i="14"/>
  <c r="G250" i="14"/>
  <c r="J250" i="14"/>
  <c r="H248" i="15"/>
  <c r="I541" i="15" s="1"/>
  <c r="U541" i="15" s="1"/>
  <c r="L248" i="15"/>
  <c r="K248" i="15"/>
  <c r="V247" i="15"/>
  <c r="AE248" i="15"/>
  <c r="AU247" i="15"/>
  <c r="I249" i="15"/>
  <c r="J249" i="15"/>
  <c r="G249" i="15"/>
  <c r="G542" i="15" s="1"/>
  <c r="U248" i="15"/>
  <c r="P541" i="15" s="1"/>
  <c r="Q541" i="3"/>
  <c r="R541" i="3" s="1"/>
  <c r="L247" i="11"/>
  <c r="AE247" i="11"/>
  <c r="K247" i="11"/>
  <c r="H247" i="11"/>
  <c r="B260" i="11"/>
  <c r="I249" i="11"/>
  <c r="J249" i="11"/>
  <c r="G249" i="11"/>
  <c r="M248" i="6"/>
  <c r="AV248" i="6" s="1"/>
  <c r="M248" i="15"/>
  <c r="AV248" i="15" s="1"/>
  <c r="M248" i="16"/>
  <c r="AV248" i="16" s="1"/>
  <c r="M248" i="3"/>
  <c r="AV248" i="3" s="1"/>
  <c r="AE250" i="3"/>
  <c r="K250" i="3"/>
  <c r="H250" i="3"/>
  <c r="L250" i="3"/>
  <c r="V249" i="3"/>
  <c r="AU249" i="3" s="1"/>
  <c r="U250" i="3"/>
  <c r="I251" i="3"/>
  <c r="G251" i="3"/>
  <c r="J251" i="3"/>
  <c r="M249" i="11"/>
  <c r="AV249" i="13"/>
  <c r="M250" i="13"/>
  <c r="N542" i="16" l="1"/>
  <c r="M542" i="16"/>
  <c r="T542" i="16"/>
  <c r="K542" i="15"/>
  <c r="L542" i="15"/>
  <c r="V247" i="11"/>
  <c r="AV247" i="11"/>
  <c r="U249" i="11"/>
  <c r="G542" i="11"/>
  <c r="B261" i="13"/>
  <c r="V247" i="13"/>
  <c r="L248" i="13"/>
  <c r="AE248" i="13"/>
  <c r="H248" i="13"/>
  <c r="K248" i="13"/>
  <c r="AU248" i="13" s="1"/>
  <c r="U248" i="13"/>
  <c r="J249" i="13"/>
  <c r="I249" i="13"/>
  <c r="G249" i="13"/>
  <c r="I248" i="16"/>
  <c r="U247" i="16"/>
  <c r="J248" i="16"/>
  <c r="G248" i="16"/>
  <c r="J541" i="16" s="1"/>
  <c r="AU248" i="6"/>
  <c r="AE249" i="6"/>
  <c r="L249" i="6"/>
  <c r="K249" i="6"/>
  <c r="H249" i="6"/>
  <c r="H542" i="6" s="1"/>
  <c r="V248" i="6"/>
  <c r="Q541" i="6" s="1"/>
  <c r="AU248" i="15"/>
  <c r="H250" i="16"/>
  <c r="AE250" i="16"/>
  <c r="V249" i="16"/>
  <c r="L250" i="16"/>
  <c r="K250" i="16"/>
  <c r="G248" i="6"/>
  <c r="J541" i="6" s="1"/>
  <c r="U247" i="6"/>
  <c r="I248" i="6"/>
  <c r="J248" i="6"/>
  <c r="AU249" i="16"/>
  <c r="AE249" i="15"/>
  <c r="K249" i="15"/>
  <c r="H249" i="15"/>
  <c r="H542" i="15" s="1"/>
  <c r="V248" i="15"/>
  <c r="Q541" i="15" s="1"/>
  <c r="R541" i="15" s="1"/>
  <c r="L249" i="15"/>
  <c r="AU247" i="11"/>
  <c r="J251" i="14"/>
  <c r="G251" i="14"/>
  <c r="U250" i="14"/>
  <c r="I251" i="14"/>
  <c r="B247" i="3"/>
  <c r="AG251" i="14"/>
  <c r="L251" i="14"/>
  <c r="K251" i="14"/>
  <c r="H251" i="14"/>
  <c r="V250" i="14"/>
  <c r="U249" i="15"/>
  <c r="I250" i="15"/>
  <c r="J250" i="15"/>
  <c r="G250" i="15"/>
  <c r="AW250" i="14"/>
  <c r="B261" i="11"/>
  <c r="H248" i="11"/>
  <c r="AV248" i="11" s="1"/>
  <c r="L248" i="11"/>
  <c r="AE248" i="11"/>
  <c r="K248" i="11"/>
  <c r="I250" i="11"/>
  <c r="G250" i="11"/>
  <c r="U250" i="11" s="1"/>
  <c r="J250" i="11"/>
  <c r="M249" i="6"/>
  <c r="AV249" i="6" s="1"/>
  <c r="M249" i="15"/>
  <c r="AV249" i="15" s="1"/>
  <c r="M249" i="16"/>
  <c r="AV249" i="16" s="1"/>
  <c r="M249" i="3"/>
  <c r="AV249" i="3" s="1"/>
  <c r="U251" i="3"/>
  <c r="J252" i="3"/>
  <c r="I252" i="3"/>
  <c r="G252" i="3"/>
  <c r="K251" i="3"/>
  <c r="H251" i="3"/>
  <c r="L251" i="3"/>
  <c r="V250" i="3"/>
  <c r="AU250" i="3" s="1"/>
  <c r="AE251" i="3"/>
  <c r="M250" i="11"/>
  <c r="AV250" i="13"/>
  <c r="M251" i="13"/>
  <c r="N542" i="6" l="1"/>
  <c r="T542" i="6"/>
  <c r="M542" i="6"/>
  <c r="N542" i="15"/>
  <c r="T542" i="15"/>
  <c r="M542" i="15"/>
  <c r="K542" i="11"/>
  <c r="L542" i="11"/>
  <c r="V248" i="11"/>
  <c r="Q541" i="11" s="1"/>
  <c r="R541" i="11" s="1"/>
  <c r="I541" i="11"/>
  <c r="U541" i="11" s="1"/>
  <c r="B262" i="13"/>
  <c r="AE249" i="13"/>
  <c r="K249" i="13"/>
  <c r="H249" i="13"/>
  <c r="V248" i="13"/>
  <c r="L249" i="13"/>
  <c r="AU249" i="6"/>
  <c r="J250" i="13"/>
  <c r="G250" i="13"/>
  <c r="I250" i="13"/>
  <c r="U249" i="13"/>
  <c r="I249" i="16"/>
  <c r="G249" i="16"/>
  <c r="G542" i="16" s="1"/>
  <c r="J249" i="16"/>
  <c r="U248" i="16"/>
  <c r="P541" i="16" s="1"/>
  <c r="R541" i="16" s="1"/>
  <c r="AW251" i="14"/>
  <c r="K250" i="6"/>
  <c r="L250" i="6"/>
  <c r="AE250" i="6"/>
  <c r="H250" i="6"/>
  <c r="V249" i="6"/>
  <c r="AU250" i="16"/>
  <c r="AU248" i="11"/>
  <c r="G249" i="6"/>
  <c r="G542" i="6" s="1"/>
  <c r="U248" i="6"/>
  <c r="P541" i="6" s="1"/>
  <c r="R541" i="6" s="1"/>
  <c r="I249" i="6"/>
  <c r="J249" i="6"/>
  <c r="H251" i="16"/>
  <c r="V250" i="16"/>
  <c r="L251" i="16"/>
  <c r="AE251" i="16"/>
  <c r="K251" i="16"/>
  <c r="K252" i="14"/>
  <c r="L252" i="14"/>
  <c r="H252" i="14"/>
  <c r="V251" i="14"/>
  <c r="AG252" i="14"/>
  <c r="B248" i="3"/>
  <c r="AE250" i="15"/>
  <c r="K250" i="15"/>
  <c r="H250" i="15"/>
  <c r="V249" i="15"/>
  <c r="L250" i="15"/>
  <c r="J252" i="14"/>
  <c r="G252" i="14"/>
  <c r="I252" i="14"/>
  <c r="U251" i="14"/>
  <c r="AU249" i="15"/>
  <c r="I251" i="15"/>
  <c r="U250" i="15"/>
  <c r="J251" i="15"/>
  <c r="G251" i="15"/>
  <c r="G251" i="11"/>
  <c r="U251" i="11" s="1"/>
  <c r="I251" i="11"/>
  <c r="J251" i="11"/>
  <c r="AE249" i="11"/>
  <c r="L249" i="11"/>
  <c r="H249" i="11"/>
  <c r="AV249" i="11" s="1"/>
  <c r="K249" i="11"/>
  <c r="B262" i="11"/>
  <c r="B543" i="11" s="1"/>
  <c r="M250" i="6"/>
  <c r="AV250" i="6" s="1"/>
  <c r="M250" i="15"/>
  <c r="AV250" i="15" s="1"/>
  <c r="M250" i="16"/>
  <c r="AV250" i="16" s="1"/>
  <c r="M250" i="3"/>
  <c r="AV250" i="3" s="1"/>
  <c r="I253" i="3"/>
  <c r="G253" i="3"/>
  <c r="J253" i="3"/>
  <c r="U252" i="3"/>
  <c r="V251" i="3"/>
  <c r="AU251" i="3" s="1"/>
  <c r="H252" i="3"/>
  <c r="K252" i="3"/>
  <c r="AE252" i="3"/>
  <c r="L252" i="3"/>
  <c r="M251" i="11"/>
  <c r="M252" i="13"/>
  <c r="AV251" i="13"/>
  <c r="L542" i="16" l="1"/>
  <c r="K542" i="16"/>
  <c r="L542" i="6"/>
  <c r="K542" i="6"/>
  <c r="V249" i="11"/>
  <c r="AU249" i="11" s="1"/>
  <c r="H542" i="11"/>
  <c r="B263" i="13"/>
  <c r="H250" i="13"/>
  <c r="AE250" i="13"/>
  <c r="V249" i="13"/>
  <c r="K250" i="13"/>
  <c r="L250" i="13"/>
  <c r="AU249" i="13"/>
  <c r="AU250" i="6"/>
  <c r="I251" i="13"/>
  <c r="G251" i="13"/>
  <c r="U250" i="13"/>
  <c r="J251" i="13"/>
  <c r="U249" i="16"/>
  <c r="I250" i="16"/>
  <c r="G250" i="16"/>
  <c r="J250" i="16"/>
  <c r="H251" i="6"/>
  <c r="V250" i="6"/>
  <c r="K251" i="6"/>
  <c r="AE251" i="6"/>
  <c r="L251" i="6"/>
  <c r="AU251" i="16"/>
  <c r="K252" i="16"/>
  <c r="V251" i="16"/>
  <c r="AE252" i="16"/>
  <c r="L252" i="16"/>
  <c r="H252" i="16"/>
  <c r="I250" i="6"/>
  <c r="U249" i="6"/>
  <c r="G250" i="6"/>
  <c r="J250" i="6"/>
  <c r="H251" i="15"/>
  <c r="V250" i="15"/>
  <c r="L251" i="15"/>
  <c r="AE251" i="15"/>
  <c r="K251" i="15"/>
  <c r="B249" i="3"/>
  <c r="B541" i="3"/>
  <c r="AU250" i="15"/>
  <c r="AU252" i="3"/>
  <c r="AG253" i="14"/>
  <c r="V252" i="14"/>
  <c r="K253" i="14"/>
  <c r="H253" i="14"/>
  <c r="L253" i="14"/>
  <c r="G252" i="15"/>
  <c r="I252" i="15"/>
  <c r="J252" i="15"/>
  <c r="U251" i="15"/>
  <c r="G253" i="14"/>
  <c r="I253" i="14"/>
  <c r="J253" i="14"/>
  <c r="U252" i="14"/>
  <c r="AW252" i="14"/>
  <c r="B263" i="11"/>
  <c r="K250" i="11"/>
  <c r="AE250" i="11"/>
  <c r="H250" i="11"/>
  <c r="L250" i="11"/>
  <c r="I252" i="11"/>
  <c r="G252" i="11"/>
  <c r="U252" i="11" s="1"/>
  <c r="J252" i="11"/>
  <c r="M251" i="6"/>
  <c r="AV251" i="6" s="1"/>
  <c r="M251" i="15"/>
  <c r="AV251" i="15" s="1"/>
  <c r="M251" i="16"/>
  <c r="AV251" i="16" s="1"/>
  <c r="M251" i="3"/>
  <c r="AV251" i="3" s="1"/>
  <c r="H253" i="3"/>
  <c r="K253" i="3"/>
  <c r="V252" i="3"/>
  <c r="AE253" i="3"/>
  <c r="L253" i="3"/>
  <c r="G254" i="3"/>
  <c r="I254" i="3"/>
  <c r="U253" i="3"/>
  <c r="J254" i="3"/>
  <c r="M252" i="11"/>
  <c r="AV252" i="13"/>
  <c r="M253" i="13"/>
  <c r="V250" i="11" l="1"/>
  <c r="AV250" i="11"/>
  <c r="N542" i="11"/>
  <c r="M542" i="11"/>
  <c r="T542" i="11"/>
  <c r="G541" i="3"/>
  <c r="H541" i="3"/>
  <c r="T541" i="3" s="1"/>
  <c r="B264" i="13"/>
  <c r="AU250" i="13"/>
  <c r="AE251" i="13"/>
  <c r="K251" i="13"/>
  <c r="H251" i="13"/>
  <c r="L251" i="13"/>
  <c r="V250" i="13"/>
  <c r="G251" i="16"/>
  <c r="J251" i="16"/>
  <c r="U250" i="16"/>
  <c r="I251" i="16"/>
  <c r="J252" i="13"/>
  <c r="U251" i="13"/>
  <c r="I252" i="13"/>
  <c r="G252" i="13"/>
  <c r="AU251" i="6"/>
  <c r="V251" i="6"/>
  <c r="L252" i="6"/>
  <c r="H252" i="6"/>
  <c r="K252" i="6"/>
  <c r="AE252" i="6"/>
  <c r="AU250" i="11"/>
  <c r="L253" i="16"/>
  <c r="V252" i="16"/>
  <c r="AE253" i="16"/>
  <c r="H253" i="16"/>
  <c r="K253" i="16"/>
  <c r="U250" i="6"/>
  <c r="G251" i="6"/>
  <c r="J251" i="6"/>
  <c r="I251" i="6"/>
  <c r="AU252" i="16"/>
  <c r="AW253" i="14"/>
  <c r="AG254" i="14"/>
  <c r="V253" i="14"/>
  <c r="L254" i="14"/>
  <c r="K254" i="14"/>
  <c r="H254" i="14"/>
  <c r="U253" i="14"/>
  <c r="G254" i="14"/>
  <c r="I254" i="14"/>
  <c r="J254" i="14"/>
  <c r="B250" i="3"/>
  <c r="AE252" i="15"/>
  <c r="L252" i="15"/>
  <c r="V251" i="15"/>
  <c r="K252" i="15"/>
  <c r="H252" i="15"/>
  <c r="U252" i="15"/>
  <c r="G253" i="15"/>
  <c r="I253" i="15"/>
  <c r="J253" i="15"/>
  <c r="AU251" i="15"/>
  <c r="K251" i="11"/>
  <c r="AE251" i="11"/>
  <c r="L251" i="11"/>
  <c r="H251" i="11"/>
  <c r="I253" i="11"/>
  <c r="G253" i="11"/>
  <c r="U253" i="11" s="1"/>
  <c r="J253" i="11"/>
  <c r="B264" i="11"/>
  <c r="M252" i="6"/>
  <c r="AV252" i="6" s="1"/>
  <c r="M252" i="15"/>
  <c r="AV252" i="15" s="1"/>
  <c r="M252" i="16"/>
  <c r="AV252" i="16" s="1"/>
  <c r="M252" i="3"/>
  <c r="AV252" i="3" s="1"/>
  <c r="U254" i="3"/>
  <c r="J255" i="3"/>
  <c r="G255" i="3"/>
  <c r="I255" i="3"/>
  <c r="H254" i="3"/>
  <c r="V253" i="3"/>
  <c r="AU253" i="3" s="1"/>
  <c r="L254" i="3"/>
  <c r="K254" i="3"/>
  <c r="AE254" i="3"/>
  <c r="M253" i="11"/>
  <c r="AV253" i="11" s="1"/>
  <c r="AV253" i="13"/>
  <c r="M254" i="13"/>
  <c r="V251" i="11" l="1"/>
  <c r="AV251" i="11"/>
  <c r="M541" i="3"/>
  <c r="N541" i="3"/>
  <c r="L541" i="3"/>
  <c r="K541" i="3"/>
  <c r="B265" i="13"/>
  <c r="AU252" i="6"/>
  <c r="L252" i="13"/>
  <c r="V251" i="13"/>
  <c r="H252" i="13"/>
  <c r="AE252" i="13"/>
  <c r="K252" i="13"/>
  <c r="AU252" i="13" s="1"/>
  <c r="AU251" i="13"/>
  <c r="G253" i="13"/>
  <c r="U252" i="13"/>
  <c r="I253" i="13"/>
  <c r="J253" i="13"/>
  <c r="I252" i="16"/>
  <c r="U251" i="16"/>
  <c r="G252" i="16"/>
  <c r="J252" i="16"/>
  <c r="V252" i="6"/>
  <c r="L253" i="6"/>
  <c r="AE253" i="6"/>
  <c r="K253" i="6"/>
  <c r="H253" i="6"/>
  <c r="AU253" i="16"/>
  <c r="AW254" i="14"/>
  <c r="I252" i="6"/>
  <c r="J252" i="6"/>
  <c r="G252" i="6"/>
  <c r="U251" i="6"/>
  <c r="H254" i="16"/>
  <c r="K254" i="16"/>
  <c r="V253" i="16"/>
  <c r="L254" i="16"/>
  <c r="AE254" i="16"/>
  <c r="B251" i="3"/>
  <c r="U253" i="15"/>
  <c r="I254" i="15"/>
  <c r="J254" i="15"/>
  <c r="G254" i="15"/>
  <c r="AU254" i="3"/>
  <c r="L255" i="14"/>
  <c r="K255" i="14"/>
  <c r="V254" i="14"/>
  <c r="AG255" i="14"/>
  <c r="H255" i="14"/>
  <c r="L253" i="15"/>
  <c r="H253" i="15"/>
  <c r="V252" i="15"/>
  <c r="K253" i="15"/>
  <c r="AE253" i="15"/>
  <c r="AU252" i="15"/>
  <c r="U254" i="14"/>
  <c r="J255" i="14"/>
  <c r="I255" i="14"/>
  <c r="G255" i="14"/>
  <c r="AU251" i="11"/>
  <c r="H252" i="11"/>
  <c r="AE252" i="11"/>
  <c r="K252" i="11"/>
  <c r="L252" i="11"/>
  <c r="I254" i="11"/>
  <c r="G254" i="11"/>
  <c r="U254" i="11" s="1"/>
  <c r="J254" i="11"/>
  <c r="B265" i="11"/>
  <c r="M253" i="6"/>
  <c r="AV253" i="6" s="1"/>
  <c r="M253" i="15"/>
  <c r="AV253" i="15" s="1"/>
  <c r="M253" i="16"/>
  <c r="AV253" i="16" s="1"/>
  <c r="M253" i="3"/>
  <c r="AV253" i="3" s="1"/>
  <c r="L255" i="3"/>
  <c r="K255" i="3"/>
  <c r="H255" i="3"/>
  <c r="AE255" i="3"/>
  <c r="V254" i="3"/>
  <c r="G256" i="3"/>
  <c r="U255" i="3"/>
  <c r="P542" i="3" s="1"/>
  <c r="I256" i="3"/>
  <c r="J256" i="3"/>
  <c r="M254" i="11"/>
  <c r="AV254" i="11" s="1"/>
  <c r="AV254" i="13"/>
  <c r="M255" i="13"/>
  <c r="V252" i="11" l="1"/>
  <c r="AV252" i="11"/>
  <c r="B266" i="13"/>
  <c r="AU253" i="6"/>
  <c r="V252" i="13"/>
  <c r="AE253" i="13"/>
  <c r="K253" i="13"/>
  <c r="L253" i="13"/>
  <c r="H253" i="13"/>
  <c r="U252" i="16"/>
  <c r="J253" i="16"/>
  <c r="G253" i="16"/>
  <c r="I253" i="16"/>
  <c r="J254" i="13"/>
  <c r="I254" i="13"/>
  <c r="U253" i="13"/>
  <c r="G254" i="13"/>
  <c r="H254" i="6"/>
  <c r="K254" i="6"/>
  <c r="AE254" i="6"/>
  <c r="L254" i="6"/>
  <c r="V253" i="6"/>
  <c r="G253" i="6"/>
  <c r="J253" i="6"/>
  <c r="U252" i="6"/>
  <c r="I253" i="6"/>
  <c r="AU254" i="16"/>
  <c r="L255" i="16"/>
  <c r="H255" i="16"/>
  <c r="I542" i="16" s="1"/>
  <c r="U542" i="16" s="1"/>
  <c r="V254" i="16"/>
  <c r="AE255" i="16"/>
  <c r="K255" i="16"/>
  <c r="AU253" i="15"/>
  <c r="K256" i="14"/>
  <c r="H256" i="14"/>
  <c r="L256" i="14"/>
  <c r="V255" i="14"/>
  <c r="AG256" i="14"/>
  <c r="AE254" i="15"/>
  <c r="H254" i="15"/>
  <c r="V253" i="15"/>
  <c r="K254" i="15"/>
  <c r="L254" i="15"/>
  <c r="B252" i="3"/>
  <c r="AW255" i="14"/>
  <c r="U255" i="14"/>
  <c r="I256" i="14"/>
  <c r="G256" i="14"/>
  <c r="J256" i="14"/>
  <c r="AU252" i="11"/>
  <c r="U254" i="15"/>
  <c r="G255" i="15"/>
  <c r="J542" i="15" s="1"/>
  <c r="I255" i="15"/>
  <c r="J255" i="15"/>
  <c r="B266" i="11"/>
  <c r="G255" i="11"/>
  <c r="I255" i="11"/>
  <c r="J255" i="11"/>
  <c r="K253" i="11"/>
  <c r="L253" i="11"/>
  <c r="AE253" i="11"/>
  <c r="H253" i="11"/>
  <c r="V253" i="11" s="1"/>
  <c r="M254" i="6"/>
  <c r="AV254" i="6" s="1"/>
  <c r="M254" i="15"/>
  <c r="AV254" i="15" s="1"/>
  <c r="M254" i="16"/>
  <c r="AV254" i="16" s="1"/>
  <c r="M254" i="3"/>
  <c r="AV254" i="3" s="1"/>
  <c r="J257" i="3"/>
  <c r="I257" i="3"/>
  <c r="G257" i="3"/>
  <c r="AE256" i="3"/>
  <c r="H256" i="3"/>
  <c r="L256" i="3"/>
  <c r="K256" i="3"/>
  <c r="V255" i="3"/>
  <c r="M255" i="11"/>
  <c r="AV255" i="11" s="1"/>
  <c r="M256" i="13"/>
  <c r="AV255" i="13"/>
  <c r="U255" i="11" l="1"/>
  <c r="P542" i="11" s="1"/>
  <c r="J542" i="11"/>
  <c r="Q542" i="3"/>
  <c r="R542" i="3" s="1"/>
  <c r="AU255" i="3"/>
  <c r="B267" i="13"/>
  <c r="H254" i="13"/>
  <c r="AE254" i="13"/>
  <c r="V253" i="13"/>
  <c r="K254" i="13"/>
  <c r="L254" i="13"/>
  <c r="AU253" i="13"/>
  <c r="G255" i="13"/>
  <c r="J255" i="13"/>
  <c r="U254" i="13"/>
  <c r="I255" i="13"/>
  <c r="J254" i="16"/>
  <c r="G254" i="16"/>
  <c r="U253" i="16"/>
  <c r="I254" i="16"/>
  <c r="AU254" i="6"/>
  <c r="H255" i="6"/>
  <c r="I542" i="6" s="1"/>
  <c r="U542" i="6" s="1"/>
  <c r="V254" i="6"/>
  <c r="AE255" i="6"/>
  <c r="L255" i="6"/>
  <c r="K255" i="6"/>
  <c r="H256" i="16"/>
  <c r="H543" i="16" s="1"/>
  <c r="L256" i="16"/>
  <c r="K256" i="16"/>
  <c r="AE256" i="16"/>
  <c r="V255" i="16"/>
  <c r="Q542" i="16" s="1"/>
  <c r="AU255" i="16"/>
  <c r="J254" i="6"/>
  <c r="U253" i="6"/>
  <c r="G254" i="6"/>
  <c r="I254" i="6"/>
  <c r="I256" i="15"/>
  <c r="U255" i="15"/>
  <c r="P542" i="15" s="1"/>
  <c r="G256" i="15"/>
  <c r="G543" i="15" s="1"/>
  <c r="J256" i="15"/>
  <c r="AG257" i="14"/>
  <c r="H257" i="14"/>
  <c r="L257" i="14"/>
  <c r="K257" i="14"/>
  <c r="V256" i="14"/>
  <c r="AW256" i="14"/>
  <c r="B253" i="3"/>
  <c r="I257" i="14"/>
  <c r="G257" i="14"/>
  <c r="U256" i="14"/>
  <c r="J257" i="14"/>
  <c r="AU254" i="15"/>
  <c r="AU253" i="11"/>
  <c r="L255" i="15"/>
  <c r="H255" i="15"/>
  <c r="I542" i="15" s="1"/>
  <c r="U542" i="15" s="1"/>
  <c r="K255" i="15"/>
  <c r="AE255" i="15"/>
  <c r="V254" i="15"/>
  <c r="AU256" i="3"/>
  <c r="L254" i="11"/>
  <c r="K254" i="11"/>
  <c r="AE254" i="11"/>
  <c r="H254" i="11"/>
  <c r="V254" i="11" s="1"/>
  <c r="G256" i="11"/>
  <c r="J256" i="11"/>
  <c r="I256" i="11"/>
  <c r="B267" i="11"/>
  <c r="M255" i="6"/>
  <c r="AV255" i="6" s="1"/>
  <c r="M255" i="15"/>
  <c r="AV255" i="15" s="1"/>
  <c r="M255" i="16"/>
  <c r="AV255" i="16" s="1"/>
  <c r="M255" i="3"/>
  <c r="AV255" i="3" s="1"/>
  <c r="H257" i="3"/>
  <c r="AE257" i="3"/>
  <c r="K257" i="3"/>
  <c r="L257" i="3"/>
  <c r="I258" i="3"/>
  <c r="J258" i="3"/>
  <c r="G258" i="3"/>
  <c r="M256" i="11"/>
  <c r="AV256" i="11" s="1"/>
  <c r="AV256" i="13"/>
  <c r="M257" i="13"/>
  <c r="N543" i="16" l="1"/>
  <c r="M543" i="16"/>
  <c r="T543" i="16"/>
  <c r="K543" i="15"/>
  <c r="L543" i="15"/>
  <c r="U256" i="11"/>
  <c r="G543" i="11"/>
  <c r="B268" i="13"/>
  <c r="AU255" i="6"/>
  <c r="AU254" i="13"/>
  <c r="AE255" i="13"/>
  <c r="V254" i="13"/>
  <c r="K255" i="13"/>
  <c r="H255" i="13"/>
  <c r="L255" i="13"/>
  <c r="AW257" i="14"/>
  <c r="J255" i="16"/>
  <c r="U254" i="16"/>
  <c r="G255" i="16"/>
  <c r="J542" i="16" s="1"/>
  <c r="I255" i="16"/>
  <c r="AU256" i="16"/>
  <c r="U255" i="13"/>
  <c r="J256" i="13"/>
  <c r="I256" i="13"/>
  <c r="G256" i="13"/>
  <c r="H256" i="6"/>
  <c r="H543" i="6" s="1"/>
  <c r="V255" i="6"/>
  <c r="Q542" i="6" s="1"/>
  <c r="AE256" i="6"/>
  <c r="L256" i="6"/>
  <c r="K256" i="6"/>
  <c r="AU254" i="11"/>
  <c r="G255" i="6"/>
  <c r="J542" i="6" s="1"/>
  <c r="J255" i="6"/>
  <c r="I255" i="6"/>
  <c r="U254" i="6"/>
  <c r="AE257" i="16"/>
  <c r="H257" i="16"/>
  <c r="K257" i="16"/>
  <c r="V256" i="16"/>
  <c r="L257" i="16"/>
  <c r="AU255" i="15"/>
  <c r="B254" i="3"/>
  <c r="U256" i="15"/>
  <c r="G257" i="15"/>
  <c r="I257" i="15"/>
  <c r="J257" i="15"/>
  <c r="L256" i="15"/>
  <c r="K256" i="15"/>
  <c r="AE256" i="15"/>
  <c r="V255" i="15"/>
  <c r="Q542" i="15" s="1"/>
  <c r="R542" i="15" s="1"/>
  <c r="H256" i="15"/>
  <c r="H543" i="15" s="1"/>
  <c r="J258" i="14"/>
  <c r="G258" i="14"/>
  <c r="U257" i="14"/>
  <c r="I258" i="14"/>
  <c r="V257" i="14"/>
  <c r="AG258" i="14"/>
  <c r="K258" i="14"/>
  <c r="H258" i="14"/>
  <c r="L258" i="14"/>
  <c r="L255" i="11"/>
  <c r="H255" i="11"/>
  <c r="AE255" i="11"/>
  <c r="K255" i="11"/>
  <c r="J257" i="11"/>
  <c r="G257" i="11"/>
  <c r="U257" i="11" s="1"/>
  <c r="I257" i="11"/>
  <c r="B268" i="11"/>
  <c r="M256" i="6"/>
  <c r="AV256" i="6" s="1"/>
  <c r="M256" i="15"/>
  <c r="AV256" i="15" s="1"/>
  <c r="M256" i="16"/>
  <c r="AV256" i="16" s="1"/>
  <c r="M256" i="3"/>
  <c r="AV256" i="3" s="1"/>
  <c r="I259" i="3"/>
  <c r="G259" i="3"/>
  <c r="J259" i="3"/>
  <c r="H258" i="3"/>
  <c r="AE258" i="3"/>
  <c r="AU257" i="3"/>
  <c r="L258" i="3"/>
  <c r="K258" i="3"/>
  <c r="M257" i="11"/>
  <c r="AV257" i="11" s="1"/>
  <c r="AV257" i="13"/>
  <c r="M258" i="13"/>
  <c r="T543" i="6" l="1"/>
  <c r="N543" i="6"/>
  <c r="M543" i="6"/>
  <c r="T543" i="15"/>
  <c r="M543" i="15"/>
  <c r="N543" i="15"/>
  <c r="K543" i="11"/>
  <c r="L543" i="11"/>
  <c r="V255" i="11"/>
  <c r="Q542" i="11" s="1"/>
  <c r="R542" i="11" s="1"/>
  <c r="I542" i="11"/>
  <c r="U542" i="11" s="1"/>
  <c r="B269" i="13"/>
  <c r="AU255" i="13"/>
  <c r="AE256" i="13"/>
  <c r="K256" i="13"/>
  <c r="V255" i="13"/>
  <c r="H256" i="13"/>
  <c r="L256" i="13"/>
  <c r="U255" i="16"/>
  <c r="P542" i="16" s="1"/>
  <c r="R542" i="16" s="1"/>
  <c r="G256" i="16"/>
  <c r="G543" i="16" s="1"/>
  <c r="I256" i="16"/>
  <c r="J256" i="16"/>
  <c r="U256" i="13"/>
  <c r="G257" i="13"/>
  <c r="I257" i="13"/>
  <c r="J257" i="13"/>
  <c r="AU256" i="6"/>
  <c r="K257" i="6"/>
  <c r="L257" i="6"/>
  <c r="AE257" i="6"/>
  <c r="H257" i="6"/>
  <c r="V256" i="6"/>
  <c r="AW258" i="14"/>
  <c r="AU257" i="16"/>
  <c r="V257" i="16"/>
  <c r="K258" i="16"/>
  <c r="H258" i="16"/>
  <c r="AE258" i="16"/>
  <c r="L258" i="16"/>
  <c r="J256" i="6"/>
  <c r="G256" i="6"/>
  <c r="G543" i="6" s="1"/>
  <c r="I256" i="6"/>
  <c r="U255" i="6"/>
  <c r="P542" i="6" s="1"/>
  <c r="R542" i="6" s="1"/>
  <c r="B255" i="3"/>
  <c r="K259" i="14"/>
  <c r="AG259" i="14"/>
  <c r="L259" i="14"/>
  <c r="V258" i="14"/>
  <c r="H259" i="14"/>
  <c r="AE257" i="15"/>
  <c r="H257" i="15"/>
  <c r="K257" i="15"/>
  <c r="V256" i="15"/>
  <c r="L257" i="15"/>
  <c r="J259" i="14"/>
  <c r="G259" i="14"/>
  <c r="I259" i="14"/>
  <c r="U258" i="14"/>
  <c r="AU256" i="15"/>
  <c r="AU255" i="11"/>
  <c r="I258" i="15"/>
  <c r="U257" i="15"/>
  <c r="G258" i="15"/>
  <c r="J258" i="15"/>
  <c r="I258" i="11"/>
  <c r="G258" i="11"/>
  <c r="U258" i="11" s="1"/>
  <c r="J258" i="11"/>
  <c r="B269" i="11"/>
  <c r="B544" i="11" s="1"/>
  <c r="AE256" i="11"/>
  <c r="H256" i="11"/>
  <c r="K256" i="11"/>
  <c r="L256" i="11"/>
  <c r="M257" i="6"/>
  <c r="AV257" i="6" s="1"/>
  <c r="M257" i="15"/>
  <c r="AV257" i="15" s="1"/>
  <c r="M257" i="16"/>
  <c r="AV257" i="16" s="1"/>
  <c r="M257" i="3"/>
  <c r="AV257" i="3" s="1"/>
  <c r="K259" i="3"/>
  <c r="AE259" i="3"/>
  <c r="L259" i="3"/>
  <c r="AU258" i="3"/>
  <c r="H259" i="3"/>
  <c r="I260" i="3"/>
  <c r="J260" i="3"/>
  <c r="G260" i="3"/>
  <c r="M258" i="11"/>
  <c r="AV258" i="11" s="1"/>
  <c r="AV258" i="13"/>
  <c r="M259" i="13"/>
  <c r="B12" i="4"/>
  <c r="K543" i="16" l="1"/>
  <c r="L543" i="16"/>
  <c r="L543" i="6"/>
  <c r="K543" i="6"/>
  <c r="V256" i="11"/>
  <c r="H543" i="11"/>
  <c r="B270" i="13"/>
  <c r="AU257" i="15"/>
  <c r="K257" i="13"/>
  <c r="AE257" i="13"/>
  <c r="V256" i="13"/>
  <c r="L257" i="13"/>
  <c r="H257" i="13"/>
  <c r="AU256" i="13"/>
  <c r="U257" i="13"/>
  <c r="I258" i="13"/>
  <c r="G258" i="13"/>
  <c r="J258" i="13"/>
  <c r="G257" i="16"/>
  <c r="I257" i="16"/>
  <c r="J257" i="16"/>
  <c r="U256" i="16"/>
  <c r="L258" i="6"/>
  <c r="V257" i="6"/>
  <c r="AE258" i="6"/>
  <c r="H258" i="6"/>
  <c r="K258" i="6"/>
  <c r="AU257" i="6"/>
  <c r="AU256" i="11"/>
  <c r="AW259" i="14"/>
  <c r="G257" i="6"/>
  <c r="I257" i="6"/>
  <c r="U256" i="6"/>
  <c r="J257" i="6"/>
  <c r="AE259" i="16"/>
  <c r="L259" i="16"/>
  <c r="H259" i="16"/>
  <c r="V258" i="16"/>
  <c r="K259" i="16"/>
  <c r="AU258" i="16"/>
  <c r="AU259" i="3"/>
  <c r="J260" i="14"/>
  <c r="I260" i="14"/>
  <c r="G260" i="14"/>
  <c r="U259" i="14"/>
  <c r="H260" i="14"/>
  <c r="AG260" i="14"/>
  <c r="V259" i="14"/>
  <c r="K260" i="14"/>
  <c r="L260" i="14"/>
  <c r="U258" i="15"/>
  <c r="I259" i="15"/>
  <c r="G259" i="15"/>
  <c r="J259" i="15"/>
  <c r="K258" i="15"/>
  <c r="H258" i="15"/>
  <c r="L258" i="15"/>
  <c r="V257" i="15"/>
  <c r="AE258" i="15"/>
  <c r="B256" i="3"/>
  <c r="J508" i="3"/>
  <c r="I512" i="3"/>
  <c r="U512" i="3" s="1"/>
  <c r="I516" i="3"/>
  <c r="U516" i="3" s="1"/>
  <c r="J528" i="3"/>
  <c r="I508" i="3"/>
  <c r="U508" i="3" s="1"/>
  <c r="J512" i="3"/>
  <c r="J516" i="3"/>
  <c r="I520" i="3"/>
  <c r="U520" i="3" s="1"/>
  <c r="I524" i="3"/>
  <c r="U524" i="3" s="1"/>
  <c r="I528" i="3"/>
  <c r="U528" i="3" s="1"/>
  <c r="I532" i="3"/>
  <c r="U532" i="3" s="1"/>
  <c r="J536" i="3"/>
  <c r="J540" i="3"/>
  <c r="I537" i="3"/>
  <c r="U537" i="3" s="1"/>
  <c r="B542" i="3"/>
  <c r="J515" i="3"/>
  <c r="J519" i="3"/>
  <c r="I527" i="3"/>
  <c r="U527" i="3" s="1"/>
  <c r="J520" i="3"/>
  <c r="J532" i="3"/>
  <c r="J509" i="3"/>
  <c r="I513" i="3"/>
  <c r="U513" i="3" s="1"/>
  <c r="I517" i="3"/>
  <c r="U517" i="3" s="1"/>
  <c r="I521" i="3"/>
  <c r="U521" i="3" s="1"/>
  <c r="I525" i="3"/>
  <c r="U525" i="3" s="1"/>
  <c r="I529" i="3"/>
  <c r="U529" i="3" s="1"/>
  <c r="J533" i="3"/>
  <c r="J531" i="3"/>
  <c r="I509" i="3"/>
  <c r="U509" i="3" s="1"/>
  <c r="J513" i="3"/>
  <c r="J517" i="3"/>
  <c r="J521" i="3"/>
  <c r="J525" i="3"/>
  <c r="J529" i="3"/>
  <c r="I533" i="3"/>
  <c r="U533" i="3" s="1"/>
  <c r="J537" i="3"/>
  <c r="I511" i="3"/>
  <c r="U511" i="3" s="1"/>
  <c r="I523" i="3"/>
  <c r="U523" i="3" s="1"/>
  <c r="I535" i="3"/>
  <c r="U535" i="3" s="1"/>
  <c r="J524" i="3"/>
  <c r="I536" i="3"/>
  <c r="U536" i="3" s="1"/>
  <c r="I510" i="3"/>
  <c r="U510" i="3" s="1"/>
  <c r="I514" i="3"/>
  <c r="U514" i="3" s="1"/>
  <c r="I518" i="3"/>
  <c r="U518" i="3" s="1"/>
  <c r="I522" i="3"/>
  <c r="U522" i="3" s="1"/>
  <c r="J526" i="3"/>
  <c r="I530" i="3"/>
  <c r="U530" i="3" s="1"/>
  <c r="I534" i="3"/>
  <c r="U534" i="3" s="1"/>
  <c r="I538" i="3"/>
  <c r="U538" i="3" s="1"/>
  <c r="J539" i="3"/>
  <c r="J510" i="3"/>
  <c r="J514" i="3"/>
  <c r="J518" i="3"/>
  <c r="J522" i="3"/>
  <c r="I526" i="3"/>
  <c r="U526" i="3" s="1"/>
  <c r="J530" i="3"/>
  <c r="J534" i="3"/>
  <c r="J538" i="3"/>
  <c r="J511" i="3"/>
  <c r="I515" i="3"/>
  <c r="U515" i="3" s="1"/>
  <c r="I519" i="3"/>
  <c r="U519" i="3" s="1"/>
  <c r="J523" i="3"/>
  <c r="J527" i="3"/>
  <c r="I531" i="3"/>
  <c r="U531" i="3" s="1"/>
  <c r="J535" i="3"/>
  <c r="I539" i="3"/>
  <c r="U539" i="3" s="1"/>
  <c r="I540" i="3"/>
  <c r="U540" i="3" s="1"/>
  <c r="J541" i="3"/>
  <c r="I541" i="3"/>
  <c r="U541" i="3" s="1"/>
  <c r="AE257" i="11"/>
  <c r="K257" i="11"/>
  <c r="L257" i="11"/>
  <c r="H257" i="11"/>
  <c r="V257" i="11" s="1"/>
  <c r="B270" i="11"/>
  <c r="I259" i="11"/>
  <c r="G259" i="11"/>
  <c r="U259" i="11" s="1"/>
  <c r="J259" i="11"/>
  <c r="M258" i="6"/>
  <c r="AV258" i="6" s="1"/>
  <c r="M258" i="15"/>
  <c r="AV258" i="15" s="1"/>
  <c r="M258" i="16"/>
  <c r="AV258" i="16" s="1"/>
  <c r="M258" i="3"/>
  <c r="AV258" i="3" s="1"/>
  <c r="K260" i="3"/>
  <c r="L260" i="3"/>
  <c r="H260" i="3"/>
  <c r="AE260" i="3"/>
  <c r="G261" i="3"/>
  <c r="I261" i="3"/>
  <c r="J261" i="3"/>
  <c r="M259" i="11"/>
  <c r="AV259" i="11" s="1"/>
  <c r="AV259" i="13"/>
  <c r="M260" i="13"/>
  <c r="M543" i="11" l="1"/>
  <c r="T543" i="11"/>
  <c r="N543" i="11"/>
  <c r="G542" i="3"/>
  <c r="H542" i="3"/>
  <c r="T542" i="3" s="1"/>
  <c r="B271" i="13"/>
  <c r="AU258" i="6"/>
  <c r="H258" i="13"/>
  <c r="V257" i="13"/>
  <c r="AE258" i="13"/>
  <c r="L258" i="13"/>
  <c r="K258" i="13"/>
  <c r="AU257" i="13"/>
  <c r="J258" i="16"/>
  <c r="G258" i="16"/>
  <c r="I258" i="16"/>
  <c r="U257" i="16"/>
  <c r="AW260" i="14"/>
  <c r="I259" i="13"/>
  <c r="G259" i="13"/>
  <c r="J259" i="13"/>
  <c r="U258" i="13"/>
  <c r="K259" i="6"/>
  <c r="L259" i="6"/>
  <c r="V258" i="6"/>
  <c r="H259" i="6"/>
  <c r="AE259" i="6"/>
  <c r="K260" i="16"/>
  <c r="V259" i="16"/>
  <c r="L260" i="16"/>
  <c r="AE260" i="16"/>
  <c r="H260" i="16"/>
  <c r="AU258" i="15"/>
  <c r="AU259" i="16"/>
  <c r="U257" i="6"/>
  <c r="I258" i="6"/>
  <c r="G258" i="6"/>
  <c r="J258" i="6"/>
  <c r="AE259" i="15"/>
  <c r="H259" i="15"/>
  <c r="K259" i="15"/>
  <c r="V258" i="15"/>
  <c r="L259" i="15"/>
  <c r="U259" i="15"/>
  <c r="G260" i="15"/>
  <c r="I260" i="15"/>
  <c r="J260" i="15"/>
  <c r="U260" i="14"/>
  <c r="I261" i="14"/>
  <c r="J261" i="14"/>
  <c r="G261" i="14"/>
  <c r="AU260" i="3"/>
  <c r="B257" i="3"/>
  <c r="AU257" i="11"/>
  <c r="J542" i="3"/>
  <c r="I542" i="3"/>
  <c r="U542" i="3" s="1"/>
  <c r="AG261" i="14"/>
  <c r="V260" i="14"/>
  <c r="H261" i="14"/>
  <c r="L261" i="14"/>
  <c r="K261" i="14"/>
  <c r="B271" i="11"/>
  <c r="K258" i="11"/>
  <c r="L258" i="11"/>
  <c r="H258" i="11"/>
  <c r="V258" i="11" s="1"/>
  <c r="AE258" i="11"/>
  <c r="J260" i="11"/>
  <c r="I260" i="11"/>
  <c r="G260" i="11"/>
  <c r="U260" i="11" s="1"/>
  <c r="M259" i="6"/>
  <c r="AV259" i="6" s="1"/>
  <c r="M259" i="15"/>
  <c r="AV259" i="15" s="1"/>
  <c r="M259" i="16"/>
  <c r="AV259" i="16" s="1"/>
  <c r="M259" i="3"/>
  <c r="AV259" i="3" s="1"/>
  <c r="L261" i="3"/>
  <c r="AE261" i="3"/>
  <c r="K261" i="3"/>
  <c r="H261" i="3"/>
  <c r="J262" i="3"/>
  <c r="I262" i="3"/>
  <c r="G262" i="3"/>
  <c r="M260" i="11"/>
  <c r="AV260" i="13"/>
  <c r="M261" i="13"/>
  <c r="N542" i="3" l="1"/>
  <c r="M542" i="3"/>
  <c r="K542" i="3"/>
  <c r="L542" i="3"/>
  <c r="B272" i="13"/>
  <c r="AU258" i="13"/>
  <c r="AE259" i="13"/>
  <c r="V258" i="13"/>
  <c r="L259" i="13"/>
  <c r="K259" i="13"/>
  <c r="H259" i="13"/>
  <c r="I260" i="13"/>
  <c r="U259" i="13"/>
  <c r="G260" i="13"/>
  <c r="J260" i="13"/>
  <c r="AW261" i="14"/>
  <c r="I259" i="16"/>
  <c r="G259" i="16"/>
  <c r="J259" i="16"/>
  <c r="U258" i="16"/>
  <c r="K260" i="6"/>
  <c r="V259" i="6"/>
  <c r="H260" i="6"/>
  <c r="AE260" i="6"/>
  <c r="L260" i="6"/>
  <c r="AU259" i="6"/>
  <c r="V260" i="16"/>
  <c r="H261" i="16"/>
  <c r="AE261" i="16"/>
  <c r="K261" i="16"/>
  <c r="L261" i="16"/>
  <c r="I259" i="6"/>
  <c r="G259" i="6"/>
  <c r="U258" i="6"/>
  <c r="J259" i="6"/>
  <c r="AU260" i="16"/>
  <c r="AG262" i="14"/>
  <c r="V261" i="14"/>
  <c r="K262" i="14"/>
  <c r="H262" i="14"/>
  <c r="L262" i="14"/>
  <c r="AU259" i="15"/>
  <c r="L260" i="15"/>
  <c r="K260" i="15"/>
  <c r="V259" i="15"/>
  <c r="AE260" i="15"/>
  <c r="H260" i="15"/>
  <c r="B258" i="3"/>
  <c r="U261" i="14"/>
  <c r="I262" i="14"/>
  <c r="J262" i="14"/>
  <c r="G262" i="14"/>
  <c r="AU261" i="3"/>
  <c r="AU258" i="11"/>
  <c r="J261" i="15"/>
  <c r="U260" i="15"/>
  <c r="G261" i="15"/>
  <c r="I261" i="15"/>
  <c r="AE259" i="11"/>
  <c r="K259" i="11"/>
  <c r="L259" i="11"/>
  <c r="H259" i="11"/>
  <c r="V259" i="11" s="1"/>
  <c r="J261" i="11"/>
  <c r="G261" i="11"/>
  <c r="U261" i="11" s="1"/>
  <c r="I261" i="11"/>
  <c r="B272" i="11"/>
  <c r="M260" i="6"/>
  <c r="AV260" i="6" s="1"/>
  <c r="M260" i="15"/>
  <c r="AV260" i="15" s="1"/>
  <c r="M260" i="16"/>
  <c r="AV260" i="16" s="1"/>
  <c r="M260" i="3"/>
  <c r="AV260" i="3" s="1"/>
  <c r="L262" i="3"/>
  <c r="AE262" i="3"/>
  <c r="H262" i="3"/>
  <c r="V262" i="3" s="1"/>
  <c r="K262" i="3"/>
  <c r="I263" i="3"/>
  <c r="G263" i="3"/>
  <c r="P543" i="3"/>
  <c r="J263" i="3"/>
  <c r="M261" i="11"/>
  <c r="AV261" i="11" s="1"/>
  <c r="AV261" i="13"/>
  <c r="M262" i="13"/>
  <c r="B273" i="13" l="1"/>
  <c r="AU259" i="13"/>
  <c r="H260" i="13"/>
  <c r="K260" i="13"/>
  <c r="AE260" i="13"/>
  <c r="V259" i="13"/>
  <c r="L260" i="13"/>
  <c r="J260" i="16"/>
  <c r="I260" i="16"/>
  <c r="U259" i="16"/>
  <c r="G260" i="16"/>
  <c r="U260" i="13"/>
  <c r="J261" i="13"/>
  <c r="I261" i="13"/>
  <c r="G261" i="13"/>
  <c r="L261" i="6"/>
  <c r="K261" i="6"/>
  <c r="H261" i="6"/>
  <c r="AE261" i="6"/>
  <c r="V260" i="6"/>
  <c r="AU260" i="6"/>
  <c r="K262" i="16"/>
  <c r="L262" i="16"/>
  <c r="AE262" i="16"/>
  <c r="H262" i="16"/>
  <c r="I543" i="16" s="1"/>
  <c r="U543" i="16" s="1"/>
  <c r="V261" i="16"/>
  <c r="AW262" i="14"/>
  <c r="AU262" i="3"/>
  <c r="G260" i="6"/>
  <c r="U259" i="6"/>
  <c r="J260" i="6"/>
  <c r="I260" i="6"/>
  <c r="AU261" i="16"/>
  <c r="J263" i="14"/>
  <c r="G263" i="14"/>
  <c r="U262" i="14"/>
  <c r="I263" i="14"/>
  <c r="U261" i="15"/>
  <c r="G262" i="15"/>
  <c r="J543" i="15" s="1"/>
  <c r="I262" i="15"/>
  <c r="J262" i="15"/>
  <c r="B259" i="3"/>
  <c r="K261" i="15"/>
  <c r="H261" i="15"/>
  <c r="AE261" i="15"/>
  <c r="V260" i="15"/>
  <c r="L261" i="15"/>
  <c r="V262" i="14"/>
  <c r="H263" i="14"/>
  <c r="AG263" i="14"/>
  <c r="L263" i="14"/>
  <c r="K263" i="14"/>
  <c r="AU259" i="11"/>
  <c r="AU260" i="15"/>
  <c r="I262" i="11"/>
  <c r="G262" i="11"/>
  <c r="J262" i="11"/>
  <c r="B273" i="11"/>
  <c r="K260" i="11"/>
  <c r="H260" i="11"/>
  <c r="L260" i="11"/>
  <c r="AE260" i="11"/>
  <c r="M261" i="6"/>
  <c r="AV261" i="6" s="1"/>
  <c r="M261" i="15"/>
  <c r="AV261" i="15" s="1"/>
  <c r="M261" i="16"/>
  <c r="AV261" i="16" s="1"/>
  <c r="M261" i="3"/>
  <c r="AV261" i="3" s="1"/>
  <c r="J264" i="3"/>
  <c r="G264" i="3"/>
  <c r="I264" i="3"/>
  <c r="H263" i="3"/>
  <c r="V263" i="3" s="1"/>
  <c r="Q543" i="3"/>
  <c r="R543" i="3" s="1"/>
  <c r="K263" i="3"/>
  <c r="AE263" i="3"/>
  <c r="L263" i="3"/>
  <c r="M262" i="11"/>
  <c r="AV262" i="11" s="1"/>
  <c r="M263" i="13"/>
  <c r="AV262" i="13"/>
  <c r="V260" i="11" l="1"/>
  <c r="AV260" i="11"/>
  <c r="U262" i="11"/>
  <c r="P543" i="11" s="1"/>
  <c r="B274" i="13"/>
  <c r="AU261" i="6"/>
  <c r="AU260" i="13"/>
  <c r="K261" i="13"/>
  <c r="H261" i="13"/>
  <c r="L261" i="13"/>
  <c r="V260" i="13"/>
  <c r="AE261" i="13"/>
  <c r="G261" i="16"/>
  <c r="J261" i="16"/>
  <c r="I261" i="16"/>
  <c r="U260" i="16"/>
  <c r="J262" i="13"/>
  <c r="U261" i="13"/>
  <c r="I262" i="13"/>
  <c r="G262" i="13"/>
  <c r="AU260" i="11"/>
  <c r="H262" i="6"/>
  <c r="I543" i="6" s="1"/>
  <c r="U543" i="6" s="1"/>
  <c r="K262" i="6"/>
  <c r="AE262" i="6"/>
  <c r="V261" i="6"/>
  <c r="L262" i="6"/>
  <c r="AU261" i="15"/>
  <c r="G261" i="6"/>
  <c r="U260" i="6"/>
  <c r="J261" i="6"/>
  <c r="I261" i="6"/>
  <c r="K263" i="16"/>
  <c r="AE263" i="16"/>
  <c r="L263" i="16"/>
  <c r="V262" i="16"/>
  <c r="Q543" i="16" s="1"/>
  <c r="H263" i="16"/>
  <c r="H544" i="16" s="1"/>
  <c r="AU262" i="16"/>
  <c r="AW263" i="14"/>
  <c r="AE262" i="15"/>
  <c r="K262" i="15"/>
  <c r="H262" i="15"/>
  <c r="I543" i="15" s="1"/>
  <c r="U543" i="15" s="1"/>
  <c r="L262" i="15"/>
  <c r="V261" i="15"/>
  <c r="B260" i="3"/>
  <c r="I264" i="14"/>
  <c r="G264" i="14"/>
  <c r="U263" i="14"/>
  <c r="J264" i="14"/>
  <c r="AU263" i="3"/>
  <c r="V263" i="14"/>
  <c r="K264" i="14"/>
  <c r="H264" i="14"/>
  <c r="L264" i="14"/>
  <c r="AG264" i="14"/>
  <c r="G263" i="15"/>
  <c r="G544" i="15" s="1"/>
  <c r="I263" i="15"/>
  <c r="J263" i="15"/>
  <c r="U262" i="15"/>
  <c r="P543" i="15" s="1"/>
  <c r="AE261" i="11"/>
  <c r="H261" i="11"/>
  <c r="V261" i="11" s="1"/>
  <c r="L261" i="11"/>
  <c r="K261" i="11"/>
  <c r="B274" i="11"/>
  <c r="G263" i="11"/>
  <c r="J263" i="11"/>
  <c r="I263" i="11"/>
  <c r="M262" i="6"/>
  <c r="AV262" i="6" s="1"/>
  <c r="M262" i="15"/>
  <c r="AV262" i="15" s="1"/>
  <c r="M262" i="16"/>
  <c r="AV262" i="16" s="1"/>
  <c r="M262" i="3"/>
  <c r="AV262" i="3" s="1"/>
  <c r="AE264" i="3"/>
  <c r="L264" i="3"/>
  <c r="H264" i="3"/>
  <c r="V264" i="3" s="1"/>
  <c r="K264" i="3"/>
  <c r="G265" i="3"/>
  <c r="U265" i="3" s="1"/>
  <c r="J265" i="3"/>
  <c r="I265" i="3"/>
  <c r="M263" i="11"/>
  <c r="AV263" i="11" s="1"/>
  <c r="AV263" i="13"/>
  <c r="M264" i="13"/>
  <c r="N544" i="16" l="1"/>
  <c r="M544" i="16"/>
  <c r="T544" i="16"/>
  <c r="L544" i="15"/>
  <c r="K544" i="15"/>
  <c r="U263" i="11"/>
  <c r="G544" i="11"/>
  <c r="B275" i="13"/>
  <c r="AU261" i="11"/>
  <c r="L262" i="13"/>
  <c r="AE262" i="13"/>
  <c r="V261" i="13"/>
  <c r="K262" i="13"/>
  <c r="AU262" i="13" s="1"/>
  <c r="H262" i="13"/>
  <c r="AU261" i="13"/>
  <c r="I263" i="13"/>
  <c r="J263" i="13"/>
  <c r="G263" i="13"/>
  <c r="U262" i="13"/>
  <c r="U261" i="16"/>
  <c r="G262" i="16"/>
  <c r="J543" i="16" s="1"/>
  <c r="J262" i="16"/>
  <c r="I262" i="16"/>
  <c r="AU262" i="6"/>
  <c r="V262" i="6"/>
  <c r="Q543" i="6" s="1"/>
  <c r="AE263" i="6"/>
  <c r="H263" i="6"/>
  <c r="H544" i="6" s="1"/>
  <c r="K263" i="6"/>
  <c r="L263" i="6"/>
  <c r="AE264" i="16"/>
  <c r="L264" i="16"/>
  <c r="H264" i="16"/>
  <c r="K264" i="16"/>
  <c r="V263" i="16"/>
  <c r="AW264" i="14"/>
  <c r="AU264" i="3"/>
  <c r="AU262" i="15"/>
  <c r="G262" i="6"/>
  <c r="J543" i="6" s="1"/>
  <c r="I262" i="6"/>
  <c r="U261" i="6"/>
  <c r="J262" i="6"/>
  <c r="AU263" i="16"/>
  <c r="V264" i="14"/>
  <c r="L265" i="14"/>
  <c r="K265" i="14"/>
  <c r="H265" i="14"/>
  <c r="AG265" i="14"/>
  <c r="J265" i="14"/>
  <c r="I265" i="14"/>
  <c r="U264" i="14"/>
  <c r="G265" i="14"/>
  <c r="K263" i="15"/>
  <c r="V262" i="15"/>
  <c r="Q543" i="15" s="1"/>
  <c r="R543" i="15" s="1"/>
  <c r="AE263" i="15"/>
  <c r="L263" i="15"/>
  <c r="H263" i="15"/>
  <c r="H544" i="15" s="1"/>
  <c r="G264" i="15"/>
  <c r="J264" i="15"/>
  <c r="U263" i="15"/>
  <c r="I264" i="15"/>
  <c r="B261" i="3"/>
  <c r="G264" i="11"/>
  <c r="U264" i="11" s="1"/>
  <c r="I264" i="11"/>
  <c r="J264" i="11"/>
  <c r="B275" i="11"/>
  <c r="K262" i="11"/>
  <c r="AE262" i="11"/>
  <c r="H262" i="11"/>
  <c r="L262" i="11"/>
  <c r="M263" i="6"/>
  <c r="AV263" i="6" s="1"/>
  <c r="M263" i="15"/>
  <c r="AV263" i="15" s="1"/>
  <c r="M263" i="16"/>
  <c r="AV263" i="16" s="1"/>
  <c r="M263" i="3"/>
  <c r="AV263" i="3" s="1"/>
  <c r="G266" i="3"/>
  <c r="U266" i="3" s="1"/>
  <c r="I266" i="3"/>
  <c r="J266" i="3"/>
  <c r="H265" i="3"/>
  <c r="V265" i="3" s="1"/>
  <c r="K265" i="3"/>
  <c r="AE265" i="3"/>
  <c r="L265" i="3"/>
  <c r="M264" i="11"/>
  <c r="AV264" i="11" s="1"/>
  <c r="AV264" i="13"/>
  <c r="M265" i="13"/>
  <c r="T544" i="6" l="1"/>
  <c r="N544" i="6"/>
  <c r="M544" i="6"/>
  <c r="T544" i="15"/>
  <c r="M544" i="15"/>
  <c r="N544" i="15"/>
  <c r="K544" i="11"/>
  <c r="L544" i="11"/>
  <c r="V262" i="11"/>
  <c r="Q543" i="11" s="1"/>
  <c r="R543" i="11" s="1"/>
  <c r="B276" i="13"/>
  <c r="L263" i="13"/>
  <c r="H263" i="13"/>
  <c r="K263" i="13"/>
  <c r="AU263" i="13" s="1"/>
  <c r="AE263" i="13"/>
  <c r="V262" i="13"/>
  <c r="I263" i="16"/>
  <c r="U262" i="16"/>
  <c r="P543" i="16" s="1"/>
  <c r="R543" i="16" s="1"/>
  <c r="G263" i="16"/>
  <c r="G544" i="16" s="1"/>
  <c r="J263" i="16"/>
  <c r="I264" i="13"/>
  <c r="U263" i="13"/>
  <c r="G264" i="13"/>
  <c r="J264" i="13"/>
  <c r="AU263" i="6"/>
  <c r="H264" i="6"/>
  <c r="V263" i="6"/>
  <c r="L264" i="6"/>
  <c r="AE264" i="6"/>
  <c r="K264" i="6"/>
  <c r="AU262" i="11"/>
  <c r="AU264" i="16"/>
  <c r="H265" i="16"/>
  <c r="V264" i="16"/>
  <c r="L265" i="16"/>
  <c r="AE265" i="16"/>
  <c r="K265" i="16"/>
  <c r="I263" i="6"/>
  <c r="G263" i="6"/>
  <c r="G544" i="6" s="1"/>
  <c r="J263" i="6"/>
  <c r="U262" i="6"/>
  <c r="P543" i="6" s="1"/>
  <c r="R543" i="6" s="1"/>
  <c r="B262" i="3"/>
  <c r="AU263" i="15"/>
  <c r="I265" i="15"/>
  <c r="G265" i="15"/>
  <c r="U264" i="15"/>
  <c r="J265" i="15"/>
  <c r="I266" i="14"/>
  <c r="U265" i="14"/>
  <c r="G266" i="14"/>
  <c r="J266" i="14"/>
  <c r="V265" i="14"/>
  <c r="H266" i="14"/>
  <c r="L266" i="14"/>
  <c r="AG266" i="14"/>
  <c r="K266" i="14"/>
  <c r="AW265" i="14"/>
  <c r="L264" i="15"/>
  <c r="AE264" i="15"/>
  <c r="K264" i="15"/>
  <c r="H264" i="15"/>
  <c r="V263" i="15"/>
  <c r="AU265" i="3"/>
  <c r="L263" i="11"/>
  <c r="K263" i="11"/>
  <c r="AE263" i="11"/>
  <c r="H263" i="11"/>
  <c r="B276" i="11"/>
  <c r="B545" i="11" s="1"/>
  <c r="J265" i="11"/>
  <c r="I265" i="11"/>
  <c r="G265" i="11"/>
  <c r="U265" i="11" s="1"/>
  <c r="M264" i="6"/>
  <c r="AV264" i="6" s="1"/>
  <c r="M264" i="15"/>
  <c r="AV264" i="15" s="1"/>
  <c r="M264" i="16"/>
  <c r="AV264" i="16" s="1"/>
  <c r="M264" i="3"/>
  <c r="AV264" i="3" s="1"/>
  <c r="K266" i="3"/>
  <c r="L266" i="3"/>
  <c r="H266" i="3"/>
  <c r="V266" i="3" s="1"/>
  <c r="AE266" i="3"/>
  <c r="I267" i="3"/>
  <c r="J267" i="3"/>
  <c r="G267" i="3"/>
  <c r="U267" i="3" s="1"/>
  <c r="M265" i="11"/>
  <c r="AV265" i="11" s="1"/>
  <c r="AV265" i="13"/>
  <c r="M266" i="13"/>
  <c r="K544" i="16" l="1"/>
  <c r="L544" i="16"/>
  <c r="L544" i="6"/>
  <c r="K544" i="6"/>
  <c r="V263" i="11"/>
  <c r="H544" i="11"/>
  <c r="B277" i="13"/>
  <c r="AU264" i="6"/>
  <c r="L264" i="13"/>
  <c r="H264" i="13"/>
  <c r="V263" i="13"/>
  <c r="K264" i="13"/>
  <c r="AU264" i="13" s="1"/>
  <c r="AE264" i="13"/>
  <c r="U263" i="16"/>
  <c r="I264" i="16"/>
  <c r="J264" i="16"/>
  <c r="G264" i="16"/>
  <c r="I265" i="13"/>
  <c r="J265" i="13"/>
  <c r="U264" i="13"/>
  <c r="G265" i="13"/>
  <c r="K265" i="6"/>
  <c r="L265" i="6"/>
  <c r="V264" i="6"/>
  <c r="AE265" i="6"/>
  <c r="H265" i="6"/>
  <c r="AU265" i="16"/>
  <c r="AE266" i="16"/>
  <c r="K266" i="16"/>
  <c r="V265" i="16"/>
  <c r="L266" i="16"/>
  <c r="H266" i="16"/>
  <c r="J264" i="6"/>
  <c r="U263" i="6"/>
  <c r="G264" i="6"/>
  <c r="I264" i="6"/>
  <c r="AG267" i="14"/>
  <c r="L267" i="14"/>
  <c r="V266" i="14"/>
  <c r="H267" i="14"/>
  <c r="K267" i="14"/>
  <c r="J266" i="15"/>
  <c r="U265" i="15"/>
  <c r="I266" i="15"/>
  <c r="G266" i="15"/>
  <c r="I267" i="14"/>
  <c r="J267" i="14"/>
  <c r="U266" i="14"/>
  <c r="G267" i="14"/>
  <c r="B263" i="3"/>
  <c r="B543" i="3"/>
  <c r="V264" i="15"/>
  <c r="AE265" i="15"/>
  <c r="K265" i="15"/>
  <c r="H265" i="15"/>
  <c r="L265" i="15"/>
  <c r="AU266" i="3"/>
  <c r="AU263" i="11"/>
  <c r="AU264" i="15"/>
  <c r="AW266" i="14"/>
  <c r="B277" i="11"/>
  <c r="H264" i="11"/>
  <c r="V264" i="11" s="1"/>
  <c r="L264" i="11"/>
  <c r="AE264" i="11"/>
  <c r="K264" i="11"/>
  <c r="I266" i="11"/>
  <c r="J266" i="11"/>
  <c r="G266" i="11"/>
  <c r="U266" i="11" s="1"/>
  <c r="M265" i="6"/>
  <c r="AV265" i="6" s="1"/>
  <c r="M265" i="15"/>
  <c r="AV265" i="15" s="1"/>
  <c r="M265" i="16"/>
  <c r="AV265" i="16" s="1"/>
  <c r="M265" i="3"/>
  <c r="AV265" i="3" s="1"/>
  <c r="H267" i="3"/>
  <c r="V267" i="3" s="1"/>
  <c r="K267" i="3"/>
  <c r="L267" i="3"/>
  <c r="AE267" i="3"/>
  <c r="J268" i="3"/>
  <c r="G268" i="3"/>
  <c r="U268" i="3" s="1"/>
  <c r="I268" i="3"/>
  <c r="M266" i="11"/>
  <c r="AV266" i="11" s="1"/>
  <c r="AV266" i="13"/>
  <c r="M267" i="13"/>
  <c r="T544" i="11" l="1"/>
  <c r="M544" i="11"/>
  <c r="N544" i="11"/>
  <c r="G543" i="3"/>
  <c r="H543" i="3"/>
  <c r="T543" i="3" s="1"/>
  <c r="B278" i="13"/>
  <c r="L265" i="13"/>
  <c r="V264" i="13"/>
  <c r="K265" i="13"/>
  <c r="AU265" i="13" s="1"/>
  <c r="H265" i="13"/>
  <c r="AE265" i="13"/>
  <c r="G266" i="13"/>
  <c r="I266" i="13"/>
  <c r="U265" i="13"/>
  <c r="J266" i="13"/>
  <c r="J265" i="16"/>
  <c r="U264" i="16"/>
  <c r="G265" i="16"/>
  <c r="I265" i="16"/>
  <c r="K266" i="6"/>
  <c r="H266" i="6"/>
  <c r="L266" i="6"/>
  <c r="V265" i="6"/>
  <c r="AE266" i="6"/>
  <c r="AU265" i="6"/>
  <c r="G265" i="6"/>
  <c r="I265" i="6"/>
  <c r="J265" i="6"/>
  <c r="U264" i="6"/>
  <c r="H267" i="16"/>
  <c r="K267" i="16"/>
  <c r="L267" i="16"/>
  <c r="V266" i="16"/>
  <c r="AE267" i="16"/>
  <c r="AU266" i="16"/>
  <c r="AU264" i="11"/>
  <c r="AW267" i="14"/>
  <c r="B264" i="3"/>
  <c r="U266" i="15"/>
  <c r="I267" i="15"/>
  <c r="G267" i="15"/>
  <c r="J267" i="15"/>
  <c r="G268" i="14"/>
  <c r="I268" i="14"/>
  <c r="U267" i="14"/>
  <c r="J268" i="14"/>
  <c r="AE266" i="15"/>
  <c r="L266" i="15"/>
  <c r="K266" i="15"/>
  <c r="H266" i="15"/>
  <c r="V265" i="15"/>
  <c r="AG268" i="14"/>
  <c r="K268" i="14"/>
  <c r="V267" i="14"/>
  <c r="L268" i="14"/>
  <c r="H268" i="14"/>
  <c r="AU265" i="15"/>
  <c r="AU267" i="3"/>
  <c r="L265" i="11"/>
  <c r="K265" i="11"/>
  <c r="AE265" i="11"/>
  <c r="H265" i="11"/>
  <c r="V265" i="11" s="1"/>
  <c r="I267" i="11"/>
  <c r="G267" i="11"/>
  <c r="U267" i="11" s="1"/>
  <c r="J267" i="11"/>
  <c r="B278" i="11"/>
  <c r="M266" i="6"/>
  <c r="AV266" i="6" s="1"/>
  <c r="M266" i="15"/>
  <c r="AV266" i="15" s="1"/>
  <c r="M266" i="16"/>
  <c r="AV266" i="16" s="1"/>
  <c r="M266" i="3"/>
  <c r="AV266" i="3" s="1"/>
  <c r="I269" i="3"/>
  <c r="J269" i="3"/>
  <c r="G269" i="3"/>
  <c r="U269" i="3" s="1"/>
  <c r="K268" i="3"/>
  <c r="H268" i="3"/>
  <c r="V268" i="3" s="1"/>
  <c r="L268" i="3"/>
  <c r="AE268" i="3"/>
  <c r="M267" i="11"/>
  <c r="AV267" i="11" s="1"/>
  <c r="AV267" i="13"/>
  <c r="M268" i="13"/>
  <c r="M543" i="3" l="1"/>
  <c r="N543" i="3"/>
  <c r="K543" i="3"/>
  <c r="L543" i="3"/>
  <c r="B279" i="13"/>
  <c r="AU265" i="11"/>
  <c r="V265" i="13"/>
  <c r="H266" i="13"/>
  <c r="K266" i="13"/>
  <c r="L266" i="13"/>
  <c r="AE266" i="13"/>
  <c r="I266" i="16"/>
  <c r="U265" i="16"/>
  <c r="J266" i="16"/>
  <c r="G266" i="16"/>
  <c r="G267" i="13"/>
  <c r="I267" i="13"/>
  <c r="J267" i="13"/>
  <c r="U266" i="13"/>
  <c r="L267" i="6"/>
  <c r="AE267" i="6"/>
  <c r="V266" i="6"/>
  <c r="H267" i="6"/>
  <c r="K267" i="6"/>
  <c r="AU266" i="6"/>
  <c r="AU267" i="16"/>
  <c r="AU266" i="15"/>
  <c r="AU268" i="3"/>
  <c r="AW268" i="14"/>
  <c r="K268" i="16"/>
  <c r="V267" i="16"/>
  <c r="AE268" i="16"/>
  <c r="L268" i="16"/>
  <c r="H268" i="16"/>
  <c r="I266" i="6"/>
  <c r="U265" i="6"/>
  <c r="G266" i="6"/>
  <c r="J266" i="6"/>
  <c r="J268" i="15"/>
  <c r="G268" i="15"/>
  <c r="I268" i="15"/>
  <c r="U267" i="15"/>
  <c r="L269" i="14"/>
  <c r="V268" i="14"/>
  <c r="AG269" i="14"/>
  <c r="K269" i="14"/>
  <c r="H269" i="14"/>
  <c r="B265" i="3"/>
  <c r="K267" i="15"/>
  <c r="H267" i="15"/>
  <c r="V266" i="15"/>
  <c r="L267" i="15"/>
  <c r="AE267" i="15"/>
  <c r="U268" i="14"/>
  <c r="J269" i="14"/>
  <c r="I269" i="14"/>
  <c r="G269" i="14"/>
  <c r="H266" i="11"/>
  <c r="V266" i="11" s="1"/>
  <c r="K266" i="11"/>
  <c r="AE266" i="11"/>
  <c r="L266" i="11"/>
  <c r="J268" i="11"/>
  <c r="G268" i="11"/>
  <c r="U268" i="11" s="1"/>
  <c r="I268" i="11"/>
  <c r="B279" i="11"/>
  <c r="M267" i="6"/>
  <c r="AV267" i="6" s="1"/>
  <c r="M267" i="15"/>
  <c r="AV267" i="15" s="1"/>
  <c r="M267" i="16"/>
  <c r="AV267" i="16" s="1"/>
  <c r="M267" i="3"/>
  <c r="AV267" i="3" s="1"/>
  <c r="AE269" i="3"/>
  <c r="H269" i="3"/>
  <c r="V269" i="3" s="1"/>
  <c r="L269" i="3"/>
  <c r="K269" i="3"/>
  <c r="G270" i="3"/>
  <c r="U270" i="3" s="1"/>
  <c r="P544" i="3"/>
  <c r="J270" i="3"/>
  <c r="I270" i="3"/>
  <c r="M268" i="11"/>
  <c r="AV268" i="11" s="1"/>
  <c r="M269" i="13"/>
  <c r="AV268" i="13"/>
  <c r="B280" i="13" l="1"/>
  <c r="AU266" i="13"/>
  <c r="AU267" i="6"/>
  <c r="AE267" i="13"/>
  <c r="V266" i="13"/>
  <c r="K267" i="13"/>
  <c r="L267" i="13"/>
  <c r="H267" i="13"/>
  <c r="U267" i="13"/>
  <c r="J268" i="13"/>
  <c r="G268" i="13"/>
  <c r="I268" i="13"/>
  <c r="J267" i="16"/>
  <c r="U266" i="16"/>
  <c r="G267" i="16"/>
  <c r="I267" i="16"/>
  <c r="V267" i="6"/>
  <c r="AE268" i="6"/>
  <c r="K268" i="6"/>
  <c r="L268" i="6"/>
  <c r="H268" i="6"/>
  <c r="K269" i="16"/>
  <c r="V268" i="16"/>
  <c r="H269" i="16"/>
  <c r="I544" i="16" s="1"/>
  <c r="U544" i="16" s="1"/>
  <c r="L269" i="16"/>
  <c r="AE269" i="16"/>
  <c r="AU268" i="16"/>
  <c r="J267" i="6"/>
  <c r="G267" i="6"/>
  <c r="I267" i="6"/>
  <c r="U266" i="6"/>
  <c r="AU269" i="3"/>
  <c r="AU267" i="15"/>
  <c r="I269" i="15"/>
  <c r="U268" i="15"/>
  <c r="G269" i="15"/>
  <c r="J544" i="15" s="1"/>
  <c r="J269" i="15"/>
  <c r="AU266" i="11"/>
  <c r="G270" i="14"/>
  <c r="I270" i="14"/>
  <c r="J270" i="14"/>
  <c r="U269" i="14"/>
  <c r="V267" i="15"/>
  <c r="AE268" i="15"/>
  <c r="H268" i="15"/>
  <c r="L268" i="15"/>
  <c r="K268" i="15"/>
  <c r="AG270" i="14"/>
  <c r="L270" i="14"/>
  <c r="H270" i="14"/>
  <c r="K270" i="14"/>
  <c r="V269" i="14"/>
  <c r="AW269" i="14"/>
  <c r="B266" i="3"/>
  <c r="B280" i="11"/>
  <c r="I269" i="11"/>
  <c r="G269" i="11"/>
  <c r="J269" i="11"/>
  <c r="AE267" i="11"/>
  <c r="L267" i="11"/>
  <c r="K267" i="11"/>
  <c r="H267" i="11"/>
  <c r="V267" i="11" s="1"/>
  <c r="M268" i="6"/>
  <c r="AV268" i="6" s="1"/>
  <c r="M268" i="15"/>
  <c r="AV268" i="15" s="1"/>
  <c r="M268" i="16"/>
  <c r="AV268" i="16" s="1"/>
  <c r="M268" i="3"/>
  <c r="AV268" i="3" s="1"/>
  <c r="I271" i="3"/>
  <c r="J271" i="3"/>
  <c r="G271" i="3"/>
  <c r="U271" i="3" s="1"/>
  <c r="L270" i="3"/>
  <c r="K270" i="3"/>
  <c r="AE270" i="3"/>
  <c r="H270" i="3"/>
  <c r="V270" i="3" s="1"/>
  <c r="Q544" i="3"/>
  <c r="R544" i="3" s="1"/>
  <c r="M269" i="11"/>
  <c r="AV269" i="11" s="1"/>
  <c r="M270" i="13"/>
  <c r="AV269" i="13"/>
  <c r="U269" i="11" l="1"/>
  <c r="P544" i="11" s="1"/>
  <c r="B281" i="13"/>
  <c r="AU267" i="13"/>
  <c r="H268" i="13"/>
  <c r="AE268" i="13"/>
  <c r="L268" i="13"/>
  <c r="K268" i="13"/>
  <c r="V267" i="13"/>
  <c r="J268" i="16"/>
  <c r="G268" i="16"/>
  <c r="U267" i="16"/>
  <c r="I268" i="16"/>
  <c r="U268" i="13"/>
  <c r="G269" i="13"/>
  <c r="J269" i="13"/>
  <c r="I269" i="13"/>
  <c r="L269" i="6"/>
  <c r="K269" i="6"/>
  <c r="AE269" i="6"/>
  <c r="V268" i="6"/>
  <c r="H269" i="6"/>
  <c r="I544" i="6" s="1"/>
  <c r="U544" i="6" s="1"/>
  <c r="AU268" i="6"/>
  <c r="I268" i="6"/>
  <c r="U267" i="6"/>
  <c r="J268" i="6"/>
  <c r="G268" i="6"/>
  <c r="AU267" i="11"/>
  <c r="AE270" i="16"/>
  <c r="L270" i="16"/>
  <c r="H270" i="16"/>
  <c r="H545" i="16" s="1"/>
  <c r="K270" i="16"/>
  <c r="V269" i="16"/>
  <c r="Q544" i="16" s="1"/>
  <c r="AU269" i="16"/>
  <c r="AU268" i="15"/>
  <c r="G271" i="14"/>
  <c r="I271" i="14"/>
  <c r="J271" i="14"/>
  <c r="U270" i="14"/>
  <c r="AE269" i="15"/>
  <c r="H269" i="15"/>
  <c r="I544" i="15" s="1"/>
  <c r="U544" i="15" s="1"/>
  <c r="L269" i="15"/>
  <c r="K269" i="15"/>
  <c r="V268" i="15"/>
  <c r="B267" i="3"/>
  <c r="AG271" i="14"/>
  <c r="V270" i="14"/>
  <c r="L271" i="14"/>
  <c r="H271" i="14"/>
  <c r="K271" i="14"/>
  <c r="AU270" i="3"/>
  <c r="AW270" i="14"/>
  <c r="U269" i="15"/>
  <c r="P544" i="15" s="1"/>
  <c r="J270" i="15"/>
  <c r="G270" i="15"/>
  <c r="G545" i="15" s="1"/>
  <c r="I270" i="15"/>
  <c r="H268" i="11"/>
  <c r="V268" i="11" s="1"/>
  <c r="AE268" i="11"/>
  <c r="K268" i="11"/>
  <c r="L268" i="11"/>
  <c r="I270" i="11"/>
  <c r="J270" i="11"/>
  <c r="G270" i="11"/>
  <c r="B281" i="11"/>
  <c r="M269" i="6"/>
  <c r="AV269" i="6" s="1"/>
  <c r="M269" i="15"/>
  <c r="AV269" i="15" s="1"/>
  <c r="M269" i="16"/>
  <c r="AV269" i="16" s="1"/>
  <c r="M269" i="3"/>
  <c r="AV269" i="3" s="1"/>
  <c r="H271" i="3"/>
  <c r="V271" i="3" s="1"/>
  <c r="AE271" i="3"/>
  <c r="K271" i="3"/>
  <c r="L271" i="3"/>
  <c r="I272" i="3"/>
  <c r="G272" i="3"/>
  <c r="U272" i="3" s="1"/>
  <c r="J272" i="3"/>
  <c r="M270" i="11"/>
  <c r="AV270" i="11" s="1"/>
  <c r="AV270" i="13"/>
  <c r="M271" i="13"/>
  <c r="T545" i="16" l="1"/>
  <c r="M545" i="16"/>
  <c r="N545" i="16"/>
  <c r="K545" i="15"/>
  <c r="L545" i="15"/>
  <c r="U270" i="11"/>
  <c r="G545" i="11"/>
  <c r="B282" i="13"/>
  <c r="AU268" i="13"/>
  <c r="L269" i="13"/>
  <c r="K269" i="13"/>
  <c r="AU269" i="13" s="1"/>
  <c r="H269" i="13"/>
  <c r="V268" i="13"/>
  <c r="AE269" i="13"/>
  <c r="AU269" i="6"/>
  <c r="J270" i="13"/>
  <c r="G270" i="13"/>
  <c r="I270" i="13"/>
  <c r="U269" i="13"/>
  <c r="J269" i="16"/>
  <c r="U268" i="16"/>
  <c r="I269" i="16"/>
  <c r="G269" i="16"/>
  <c r="J544" i="16" s="1"/>
  <c r="L270" i="6"/>
  <c r="AE270" i="6"/>
  <c r="H270" i="6"/>
  <c r="H545" i="6" s="1"/>
  <c r="V269" i="6"/>
  <c r="Q544" i="6" s="1"/>
  <c r="K270" i="6"/>
  <c r="AU270" i="6" s="1"/>
  <c r="AW271" i="14"/>
  <c r="U268" i="6"/>
  <c r="J269" i="6"/>
  <c r="G269" i="6"/>
  <c r="J544" i="6" s="1"/>
  <c r="I269" i="6"/>
  <c r="AU270" i="16"/>
  <c r="V270" i="16"/>
  <c r="AE271" i="16"/>
  <c r="K271" i="16"/>
  <c r="H271" i="16"/>
  <c r="L271" i="16"/>
  <c r="AU269" i="15"/>
  <c r="J272" i="14"/>
  <c r="U271" i="14"/>
  <c r="I272" i="14"/>
  <c r="G272" i="14"/>
  <c r="K272" i="14"/>
  <c r="L272" i="14"/>
  <c r="AG272" i="14"/>
  <c r="V271" i="14"/>
  <c r="H272" i="14"/>
  <c r="B268" i="3"/>
  <c r="K270" i="15"/>
  <c r="V269" i="15"/>
  <c r="Q544" i="15" s="1"/>
  <c r="R544" i="15" s="1"/>
  <c r="AE270" i="15"/>
  <c r="L270" i="15"/>
  <c r="H270" i="15"/>
  <c r="H545" i="15" s="1"/>
  <c r="AU268" i="11"/>
  <c r="AU271" i="3"/>
  <c r="U270" i="15"/>
  <c r="G271" i="15"/>
  <c r="I271" i="15"/>
  <c r="J271" i="15"/>
  <c r="I271" i="11"/>
  <c r="G271" i="11"/>
  <c r="U271" i="11" s="1"/>
  <c r="J271" i="11"/>
  <c r="B282" i="11"/>
  <c r="AE269" i="11"/>
  <c r="H269" i="11"/>
  <c r="L269" i="11"/>
  <c r="K269" i="11"/>
  <c r="M270" i="6"/>
  <c r="AV270" i="6" s="1"/>
  <c r="M270" i="15"/>
  <c r="AV270" i="15" s="1"/>
  <c r="M270" i="16"/>
  <c r="AV270" i="16" s="1"/>
  <c r="M270" i="3"/>
  <c r="AV270" i="3" s="1"/>
  <c r="I273" i="3"/>
  <c r="J273" i="3"/>
  <c r="G273" i="3"/>
  <c r="U273" i="3" s="1"/>
  <c r="L272" i="3"/>
  <c r="AE272" i="3"/>
  <c r="K272" i="3"/>
  <c r="H272" i="3"/>
  <c r="V272" i="3" s="1"/>
  <c r="M271" i="11"/>
  <c r="AV271" i="11" s="1"/>
  <c r="M272" i="13"/>
  <c r="AV271" i="13"/>
  <c r="T545" i="6" l="1"/>
  <c r="N545" i="6"/>
  <c r="M545" i="6"/>
  <c r="T545" i="15"/>
  <c r="M545" i="15"/>
  <c r="N545" i="15"/>
  <c r="K545" i="11"/>
  <c r="L545" i="11"/>
  <c r="V269" i="11"/>
  <c r="Q544" i="11" s="1"/>
  <c r="R544" i="11" s="1"/>
  <c r="B283" i="13"/>
  <c r="AE270" i="13"/>
  <c r="K270" i="13"/>
  <c r="V269" i="13"/>
  <c r="L270" i="13"/>
  <c r="H270" i="13"/>
  <c r="AU272" i="3"/>
  <c r="I271" i="13"/>
  <c r="U270" i="13"/>
  <c r="J271" i="13"/>
  <c r="G271" i="13"/>
  <c r="G270" i="16"/>
  <c r="G545" i="16" s="1"/>
  <c r="I270" i="16"/>
  <c r="U269" i="16"/>
  <c r="P544" i="16" s="1"/>
  <c r="R544" i="16" s="1"/>
  <c r="J270" i="16"/>
  <c r="AE271" i="6"/>
  <c r="K271" i="6"/>
  <c r="V270" i="6"/>
  <c r="H271" i="6"/>
  <c r="L271" i="6"/>
  <c r="K272" i="16"/>
  <c r="V271" i="16"/>
  <c r="AE272" i="16"/>
  <c r="H272" i="16"/>
  <c r="L272" i="16"/>
  <c r="AU271" i="16"/>
  <c r="G270" i="6"/>
  <c r="G545" i="6" s="1"/>
  <c r="J270" i="6"/>
  <c r="I270" i="6"/>
  <c r="U269" i="6"/>
  <c r="P544" i="6" s="1"/>
  <c r="R544" i="6" s="1"/>
  <c r="AW272" i="14"/>
  <c r="I273" i="14"/>
  <c r="G273" i="14"/>
  <c r="J273" i="14"/>
  <c r="U272" i="14"/>
  <c r="AU270" i="15"/>
  <c r="B269" i="3"/>
  <c r="AU269" i="11"/>
  <c r="I272" i="15"/>
  <c r="J272" i="15"/>
  <c r="G272" i="15"/>
  <c r="U271" i="15"/>
  <c r="V272" i="14"/>
  <c r="L273" i="14"/>
  <c r="K273" i="14"/>
  <c r="H273" i="14"/>
  <c r="AG273" i="14"/>
  <c r="V270" i="15"/>
  <c r="L271" i="15"/>
  <c r="K271" i="15"/>
  <c r="H271" i="15"/>
  <c r="AE271" i="15"/>
  <c r="AE270" i="11"/>
  <c r="H270" i="11"/>
  <c r="L270" i="11"/>
  <c r="K270" i="11"/>
  <c r="B283" i="11"/>
  <c r="B546" i="11" s="1"/>
  <c r="I272" i="11"/>
  <c r="G272" i="11"/>
  <c r="U272" i="11" s="1"/>
  <c r="J272" i="11"/>
  <c r="M271" i="6"/>
  <c r="AV271" i="6" s="1"/>
  <c r="M271" i="15"/>
  <c r="AV271" i="15" s="1"/>
  <c r="M271" i="16"/>
  <c r="AV271" i="16" s="1"/>
  <c r="M271" i="3"/>
  <c r="AV271" i="3" s="1"/>
  <c r="I274" i="3"/>
  <c r="J274" i="3"/>
  <c r="G274" i="3"/>
  <c r="U274" i="3" s="1"/>
  <c r="H273" i="3"/>
  <c r="V273" i="3" s="1"/>
  <c r="L273" i="3"/>
  <c r="K273" i="3"/>
  <c r="AE273" i="3"/>
  <c r="M272" i="11"/>
  <c r="AV272" i="11" s="1"/>
  <c r="M273" i="13"/>
  <c r="AV272" i="13"/>
  <c r="K545" i="16" l="1"/>
  <c r="L545" i="16"/>
  <c r="K545" i="6"/>
  <c r="L545" i="6"/>
  <c r="V270" i="11"/>
  <c r="H545" i="11"/>
  <c r="B284" i="13"/>
  <c r="L271" i="13"/>
  <c r="AE271" i="13"/>
  <c r="H271" i="13"/>
  <c r="K271" i="13"/>
  <c r="AU271" i="13" s="1"/>
  <c r="V270" i="13"/>
  <c r="AU270" i="13"/>
  <c r="G271" i="16"/>
  <c r="J271" i="16"/>
  <c r="U270" i="16"/>
  <c r="I271" i="16"/>
  <c r="J272" i="13"/>
  <c r="G272" i="13"/>
  <c r="I272" i="13"/>
  <c r="U271" i="13"/>
  <c r="AU273" i="3"/>
  <c r="AU270" i="11"/>
  <c r="AE272" i="6"/>
  <c r="K272" i="6"/>
  <c r="V271" i="6"/>
  <c r="H272" i="6"/>
  <c r="L272" i="6"/>
  <c r="AW273" i="14"/>
  <c r="AU271" i="6"/>
  <c r="I271" i="6"/>
  <c r="G271" i="6"/>
  <c r="J271" i="6"/>
  <c r="U270" i="6"/>
  <c r="H273" i="16"/>
  <c r="AE273" i="16"/>
  <c r="L273" i="16"/>
  <c r="V272" i="16"/>
  <c r="K273" i="16"/>
  <c r="AU272" i="16"/>
  <c r="H272" i="15"/>
  <c r="L272" i="15"/>
  <c r="V271" i="15"/>
  <c r="AE272" i="15"/>
  <c r="K272" i="15"/>
  <c r="U272" i="15"/>
  <c r="I273" i="15"/>
  <c r="J273" i="15"/>
  <c r="G273" i="15"/>
  <c r="AU271" i="15"/>
  <c r="G274" i="14"/>
  <c r="J274" i="14"/>
  <c r="I274" i="14"/>
  <c r="U273" i="14"/>
  <c r="AG274" i="14"/>
  <c r="L274" i="14"/>
  <c r="K274" i="14"/>
  <c r="H274" i="14"/>
  <c r="V273" i="14"/>
  <c r="B270" i="3"/>
  <c r="B544" i="3"/>
  <c r="I273" i="11"/>
  <c r="G273" i="11"/>
  <c r="U273" i="11" s="1"/>
  <c r="J273" i="11"/>
  <c r="B284" i="11"/>
  <c r="H271" i="11"/>
  <c r="V271" i="11" s="1"/>
  <c r="AE271" i="11"/>
  <c r="L271" i="11"/>
  <c r="K271" i="11"/>
  <c r="M272" i="6"/>
  <c r="AV272" i="6" s="1"/>
  <c r="M272" i="15"/>
  <c r="AV272" i="15" s="1"/>
  <c r="M272" i="16"/>
  <c r="AV272" i="16" s="1"/>
  <c r="M272" i="3"/>
  <c r="AV272" i="3" s="1"/>
  <c r="AE274" i="3"/>
  <c r="L274" i="3"/>
  <c r="K274" i="3"/>
  <c r="H274" i="3"/>
  <c r="V274" i="3" s="1"/>
  <c r="G275" i="3"/>
  <c r="U275" i="3" s="1"/>
  <c r="J275" i="3"/>
  <c r="I275" i="3"/>
  <c r="M273" i="11"/>
  <c r="AV273" i="11" s="1"/>
  <c r="M274" i="13"/>
  <c r="AV273" i="13"/>
  <c r="M545" i="11" l="1"/>
  <c r="N545" i="11"/>
  <c r="T545" i="11"/>
  <c r="G544" i="3"/>
  <c r="H544" i="3"/>
  <c r="T544" i="3" s="1"/>
  <c r="B285" i="13"/>
  <c r="AW274" i="14"/>
  <c r="AE272" i="13"/>
  <c r="V271" i="13"/>
  <c r="L272" i="13"/>
  <c r="H272" i="13"/>
  <c r="K272" i="13"/>
  <c r="I273" i="13"/>
  <c r="G273" i="13"/>
  <c r="U272" i="13"/>
  <c r="J273" i="13"/>
  <c r="J272" i="16"/>
  <c r="G272" i="16"/>
  <c r="I272" i="16"/>
  <c r="U271" i="16"/>
  <c r="K273" i="6"/>
  <c r="H273" i="6"/>
  <c r="AE273" i="6"/>
  <c r="V272" i="6"/>
  <c r="L273" i="6"/>
  <c r="AU274" i="3"/>
  <c r="AU271" i="11"/>
  <c r="AU272" i="6"/>
  <c r="H274" i="16"/>
  <c r="K274" i="16"/>
  <c r="V273" i="16"/>
  <c r="AE274" i="16"/>
  <c r="L274" i="16"/>
  <c r="I272" i="6"/>
  <c r="G272" i="6"/>
  <c r="U271" i="6"/>
  <c r="J272" i="6"/>
  <c r="AU273" i="16"/>
  <c r="AG275" i="14"/>
  <c r="H275" i="14"/>
  <c r="K275" i="14"/>
  <c r="V274" i="14"/>
  <c r="L275" i="14"/>
  <c r="L273" i="15"/>
  <c r="V272" i="15"/>
  <c r="K273" i="15"/>
  <c r="AE273" i="15"/>
  <c r="H273" i="15"/>
  <c r="B271" i="3"/>
  <c r="AU272" i="15"/>
  <c r="G274" i="15"/>
  <c r="U273" i="15"/>
  <c r="J274" i="15"/>
  <c r="I274" i="15"/>
  <c r="U274" i="14"/>
  <c r="I275" i="14"/>
  <c r="J275" i="14"/>
  <c r="G275" i="14"/>
  <c r="L272" i="11"/>
  <c r="K272" i="11"/>
  <c r="H272" i="11"/>
  <c r="V272" i="11" s="1"/>
  <c r="AE272" i="11"/>
  <c r="B285" i="11"/>
  <c r="J274" i="11"/>
  <c r="G274" i="11"/>
  <c r="U274" i="11" s="1"/>
  <c r="I274" i="11"/>
  <c r="M273" i="6"/>
  <c r="AV273" i="6" s="1"/>
  <c r="M273" i="15"/>
  <c r="AV273" i="15" s="1"/>
  <c r="M273" i="16"/>
  <c r="AV273" i="16" s="1"/>
  <c r="M273" i="3"/>
  <c r="AV273" i="3" s="1"/>
  <c r="I276" i="3"/>
  <c r="J276" i="3"/>
  <c r="G276" i="3"/>
  <c r="U276" i="3" s="1"/>
  <c r="L275" i="3"/>
  <c r="H275" i="3"/>
  <c r="V275" i="3" s="1"/>
  <c r="K275" i="3"/>
  <c r="AE275" i="3"/>
  <c r="M274" i="11"/>
  <c r="AV274" i="11" s="1"/>
  <c r="AV274" i="13"/>
  <c r="M275" i="13"/>
  <c r="N544" i="3" l="1"/>
  <c r="M544" i="3"/>
  <c r="K544" i="3"/>
  <c r="L544" i="3"/>
  <c r="B286" i="13"/>
  <c r="AU272" i="13"/>
  <c r="H273" i="13"/>
  <c r="V272" i="13"/>
  <c r="AE273" i="13"/>
  <c r="L273" i="13"/>
  <c r="K273" i="13"/>
  <c r="J273" i="16"/>
  <c r="I273" i="16"/>
  <c r="G273" i="16"/>
  <c r="U272" i="16"/>
  <c r="AU274" i="16"/>
  <c r="J274" i="13"/>
  <c r="G274" i="13"/>
  <c r="I274" i="13"/>
  <c r="U273" i="13"/>
  <c r="L274" i="6"/>
  <c r="V273" i="6"/>
  <c r="AE274" i="6"/>
  <c r="K274" i="6"/>
  <c r="H274" i="6"/>
  <c r="AU273" i="6"/>
  <c r="J273" i="6"/>
  <c r="I273" i="6"/>
  <c r="U272" i="6"/>
  <c r="G273" i="6"/>
  <c r="AW275" i="14"/>
  <c r="L275" i="16"/>
  <c r="V274" i="16"/>
  <c r="AE275" i="16"/>
  <c r="H275" i="16"/>
  <c r="K275" i="16"/>
  <c r="K276" i="14"/>
  <c r="L276" i="14"/>
  <c r="V275" i="14"/>
  <c r="AG276" i="14"/>
  <c r="H276" i="14"/>
  <c r="B272" i="3"/>
  <c r="U274" i="15"/>
  <c r="G275" i="15"/>
  <c r="J275" i="15"/>
  <c r="I275" i="15"/>
  <c r="L274" i="15"/>
  <c r="AE274" i="15"/>
  <c r="V273" i="15"/>
  <c r="K274" i="15"/>
  <c r="H274" i="15"/>
  <c r="AU275" i="3"/>
  <c r="G276" i="14"/>
  <c r="J276" i="14"/>
  <c r="U275" i="14"/>
  <c r="I276" i="14"/>
  <c r="AU273" i="15"/>
  <c r="AU272" i="11"/>
  <c r="I275" i="11"/>
  <c r="G275" i="11"/>
  <c r="U275" i="11" s="1"/>
  <c r="J275" i="11"/>
  <c r="B286" i="11"/>
  <c r="H273" i="11"/>
  <c r="V273" i="11" s="1"/>
  <c r="AE273" i="11"/>
  <c r="L273" i="11"/>
  <c r="K273" i="11"/>
  <c r="M274" i="6"/>
  <c r="AV274" i="6" s="1"/>
  <c r="M274" i="15"/>
  <c r="AV274" i="15" s="1"/>
  <c r="M274" i="16"/>
  <c r="AV274" i="16" s="1"/>
  <c r="M274" i="3"/>
  <c r="AV274" i="3" s="1"/>
  <c r="L276" i="3"/>
  <c r="K276" i="3"/>
  <c r="AE276" i="3"/>
  <c r="H276" i="3"/>
  <c r="V276" i="3" s="1"/>
  <c r="G277" i="3"/>
  <c r="U277" i="3" s="1"/>
  <c r="I277" i="3"/>
  <c r="J277" i="3"/>
  <c r="P545" i="3"/>
  <c r="M275" i="11"/>
  <c r="AV275" i="11" s="1"/>
  <c r="M276" i="13"/>
  <c r="AV275" i="13"/>
  <c r="B287" i="13" l="1"/>
  <c r="AU273" i="13"/>
  <c r="AU274" i="15"/>
  <c r="AU274" i="6"/>
  <c r="K274" i="13"/>
  <c r="V273" i="13"/>
  <c r="L274" i="13"/>
  <c r="H274" i="13"/>
  <c r="AE274" i="13"/>
  <c r="U274" i="13"/>
  <c r="J275" i="13"/>
  <c r="I275" i="13"/>
  <c r="G275" i="13"/>
  <c r="I274" i="16"/>
  <c r="G274" i="16"/>
  <c r="U273" i="16"/>
  <c r="J274" i="16"/>
  <c r="V274" i="6"/>
  <c r="H275" i="6"/>
  <c r="L275" i="6"/>
  <c r="AE275" i="6"/>
  <c r="K275" i="6"/>
  <c r="AU275" i="16"/>
  <c r="AE276" i="16"/>
  <c r="V275" i="16"/>
  <c r="K276" i="16"/>
  <c r="L276" i="16"/>
  <c r="H276" i="16"/>
  <c r="I545" i="16" s="1"/>
  <c r="U545" i="16" s="1"/>
  <c r="J274" i="6"/>
  <c r="G274" i="6"/>
  <c r="U273" i="6"/>
  <c r="I274" i="6"/>
  <c r="AU276" i="3"/>
  <c r="L275" i="15"/>
  <c r="AE275" i="15"/>
  <c r="H275" i="15"/>
  <c r="K275" i="15"/>
  <c r="V274" i="15"/>
  <c r="H277" i="14"/>
  <c r="L277" i="14"/>
  <c r="V276" i="14"/>
  <c r="AG277" i="14"/>
  <c r="K277" i="14"/>
  <c r="AU273" i="11"/>
  <c r="AW276" i="14"/>
  <c r="I277" i="14"/>
  <c r="G277" i="14"/>
  <c r="J277" i="14"/>
  <c r="U276" i="14"/>
  <c r="I276" i="15"/>
  <c r="U275" i="15"/>
  <c r="G276" i="15"/>
  <c r="J545" i="15" s="1"/>
  <c r="J276" i="15"/>
  <c r="B273" i="3"/>
  <c r="J276" i="11"/>
  <c r="G276" i="11"/>
  <c r="I276" i="11"/>
  <c r="AE274" i="11"/>
  <c r="L274" i="11"/>
  <c r="K274" i="11"/>
  <c r="H274" i="11"/>
  <c r="V274" i="11" s="1"/>
  <c r="B287" i="11"/>
  <c r="M275" i="6"/>
  <c r="AV275" i="6" s="1"/>
  <c r="M275" i="15"/>
  <c r="AV275" i="15" s="1"/>
  <c r="M275" i="16"/>
  <c r="AV275" i="16" s="1"/>
  <c r="M275" i="3"/>
  <c r="AV275" i="3" s="1"/>
  <c r="J278" i="3"/>
  <c r="I278" i="3"/>
  <c r="G278" i="3"/>
  <c r="U278" i="3" s="1"/>
  <c r="H277" i="3"/>
  <c r="V277" i="3" s="1"/>
  <c r="Q545" i="3"/>
  <c r="R545" i="3" s="1"/>
  <c r="AE277" i="3"/>
  <c r="K277" i="3"/>
  <c r="L277" i="3"/>
  <c r="M276" i="11"/>
  <c r="AV276" i="13"/>
  <c r="M277" i="13"/>
  <c r="U276" i="11" l="1"/>
  <c r="P545" i="11" s="1"/>
  <c r="B288" i="13"/>
  <c r="AU276" i="16"/>
  <c r="K275" i="13"/>
  <c r="L275" i="13"/>
  <c r="H275" i="13"/>
  <c r="V274" i="13"/>
  <c r="AE275" i="13"/>
  <c r="AU274" i="13"/>
  <c r="I275" i="16"/>
  <c r="U274" i="16"/>
  <c r="G275" i="16"/>
  <c r="J275" i="16"/>
  <c r="AU275" i="6"/>
  <c r="J276" i="13"/>
  <c r="U275" i="13"/>
  <c r="G276" i="13"/>
  <c r="I276" i="13"/>
  <c r="AU274" i="11"/>
  <c r="H276" i="6"/>
  <c r="I545" i="6" s="1"/>
  <c r="U545" i="6" s="1"/>
  <c r="K276" i="6"/>
  <c r="V275" i="6"/>
  <c r="L276" i="6"/>
  <c r="AE276" i="6"/>
  <c r="AU275" i="15"/>
  <c r="J275" i="6"/>
  <c r="I275" i="6"/>
  <c r="U274" i="6"/>
  <c r="G275" i="6"/>
  <c r="L277" i="16"/>
  <c r="H277" i="16"/>
  <c r="H546" i="16" s="1"/>
  <c r="V276" i="16"/>
  <c r="Q545" i="16" s="1"/>
  <c r="K277" i="16"/>
  <c r="AE277" i="16"/>
  <c r="AW277" i="14"/>
  <c r="K276" i="15"/>
  <c r="V275" i="15"/>
  <c r="AE276" i="15"/>
  <c r="H276" i="15"/>
  <c r="I545" i="15" s="1"/>
  <c r="U545" i="15" s="1"/>
  <c r="L276" i="15"/>
  <c r="J277" i="15"/>
  <c r="U276" i="15"/>
  <c r="P545" i="15" s="1"/>
  <c r="G277" i="15"/>
  <c r="G546" i="15" s="1"/>
  <c r="I277" i="15"/>
  <c r="AU277" i="3"/>
  <c r="U277" i="14"/>
  <c r="J278" i="14"/>
  <c r="I278" i="14"/>
  <c r="G278" i="14"/>
  <c r="B274" i="3"/>
  <c r="V277" i="14"/>
  <c r="L278" i="14"/>
  <c r="K278" i="14"/>
  <c r="AG278" i="14"/>
  <c r="H278" i="14"/>
  <c r="I277" i="11"/>
  <c r="G277" i="11"/>
  <c r="J277" i="11"/>
  <c r="B288" i="11"/>
  <c r="AE275" i="11"/>
  <c r="L275" i="11"/>
  <c r="H275" i="11"/>
  <c r="V275" i="11" s="1"/>
  <c r="K275" i="11"/>
  <c r="M276" i="6"/>
  <c r="AV276" i="6" s="1"/>
  <c r="M276" i="15"/>
  <c r="AV276" i="15" s="1"/>
  <c r="M276" i="16"/>
  <c r="AV276" i="16" s="1"/>
  <c r="M276" i="3"/>
  <c r="AV276" i="3" s="1"/>
  <c r="K278" i="3"/>
  <c r="H278" i="3"/>
  <c r="V278" i="3" s="1"/>
  <c r="L278" i="3"/>
  <c r="AE278" i="3"/>
  <c r="I279" i="3"/>
  <c r="G279" i="3"/>
  <c r="U279" i="3" s="1"/>
  <c r="J279" i="3"/>
  <c r="M277" i="11"/>
  <c r="AV277" i="13"/>
  <c r="M278" i="13"/>
  <c r="T546" i="16" l="1"/>
  <c r="M546" i="16"/>
  <c r="N546" i="16"/>
  <c r="L546" i="15"/>
  <c r="K546" i="15"/>
  <c r="U277" i="11"/>
  <c r="G546" i="11"/>
  <c r="B289" i="13"/>
  <c r="H276" i="13"/>
  <c r="AE276" i="13"/>
  <c r="K276" i="13"/>
  <c r="V275" i="13"/>
  <c r="L276" i="13"/>
  <c r="AU275" i="13"/>
  <c r="G276" i="16"/>
  <c r="J545" i="16" s="1"/>
  <c r="I276" i="16"/>
  <c r="J276" i="16"/>
  <c r="U275" i="16"/>
  <c r="I277" i="13"/>
  <c r="J277" i="13"/>
  <c r="G277" i="13"/>
  <c r="U276" i="13"/>
  <c r="AU276" i="6"/>
  <c r="AE277" i="6"/>
  <c r="K277" i="6"/>
  <c r="V276" i="6"/>
  <c r="Q545" i="6" s="1"/>
  <c r="H277" i="6"/>
  <c r="H546" i="6" s="1"/>
  <c r="L277" i="6"/>
  <c r="AU276" i="15"/>
  <c r="V277" i="16"/>
  <c r="AE278" i="16"/>
  <c r="K278" i="16"/>
  <c r="H278" i="16"/>
  <c r="L278" i="16"/>
  <c r="U275" i="6"/>
  <c r="I276" i="6"/>
  <c r="J276" i="6"/>
  <c r="G276" i="6"/>
  <c r="J545" i="6" s="1"/>
  <c r="AU275" i="11"/>
  <c r="AU277" i="16"/>
  <c r="B275" i="3"/>
  <c r="I278" i="15"/>
  <c r="J278" i="15"/>
  <c r="U277" i="15"/>
  <c r="G278" i="15"/>
  <c r="J279" i="14"/>
  <c r="U278" i="14"/>
  <c r="I279" i="14"/>
  <c r="G279" i="14"/>
  <c r="H279" i="14"/>
  <c r="V278" i="14"/>
  <c r="AG279" i="14"/>
  <c r="L279" i="14"/>
  <c r="K279" i="14"/>
  <c r="AW278" i="14"/>
  <c r="H277" i="15"/>
  <c r="H546" i="15" s="1"/>
  <c r="AE277" i="15"/>
  <c r="L277" i="15"/>
  <c r="V276" i="15"/>
  <c r="Q545" i="15" s="1"/>
  <c r="R545" i="15" s="1"/>
  <c r="K277" i="15"/>
  <c r="AU278" i="3"/>
  <c r="B289" i="11"/>
  <c r="I278" i="11"/>
  <c r="G278" i="11"/>
  <c r="U278" i="11" s="1"/>
  <c r="J278" i="11"/>
  <c r="K276" i="11"/>
  <c r="AE276" i="11"/>
  <c r="L276" i="11"/>
  <c r="H276" i="11"/>
  <c r="AV276" i="11" s="1"/>
  <c r="M277" i="6"/>
  <c r="AV277" i="6" s="1"/>
  <c r="M277" i="15"/>
  <c r="AV277" i="15" s="1"/>
  <c r="M277" i="16"/>
  <c r="AV277" i="16" s="1"/>
  <c r="M277" i="3"/>
  <c r="AV277" i="3" s="1"/>
  <c r="G280" i="3"/>
  <c r="U280" i="3" s="1"/>
  <c r="I280" i="3"/>
  <c r="J280" i="3"/>
  <c r="L279" i="3"/>
  <c r="AE279" i="3"/>
  <c r="H279" i="3"/>
  <c r="V279" i="3" s="1"/>
  <c r="K279" i="3"/>
  <c r="M278" i="11"/>
  <c r="AV278" i="11" s="1"/>
  <c r="AV278" i="13"/>
  <c r="M279" i="13"/>
  <c r="T546" i="6" l="1"/>
  <c r="M546" i="6"/>
  <c r="N546" i="6"/>
  <c r="N546" i="15"/>
  <c r="T546" i="15"/>
  <c r="M546" i="15"/>
  <c r="L546" i="11"/>
  <c r="K546" i="11"/>
  <c r="V276" i="11"/>
  <c r="Q545" i="11" s="1"/>
  <c r="R545" i="11" s="1"/>
  <c r="B290" i="13"/>
  <c r="AU276" i="13"/>
  <c r="AW279" i="14"/>
  <c r="L277" i="13"/>
  <c r="V276" i="13"/>
  <c r="H277" i="13"/>
  <c r="AE277" i="13"/>
  <c r="K277" i="13"/>
  <c r="AU277" i="13" s="1"/>
  <c r="I278" i="13"/>
  <c r="J278" i="13"/>
  <c r="U277" i="13"/>
  <c r="G278" i="13"/>
  <c r="G277" i="16"/>
  <c r="G546" i="16" s="1"/>
  <c r="I277" i="16"/>
  <c r="J277" i="16"/>
  <c r="U276" i="16"/>
  <c r="P545" i="16" s="1"/>
  <c r="R545" i="16" s="1"/>
  <c r="V277" i="6"/>
  <c r="L278" i="6"/>
  <c r="H278" i="6"/>
  <c r="K278" i="6"/>
  <c r="AE278" i="6"/>
  <c r="AU277" i="6"/>
  <c r="H279" i="16"/>
  <c r="AE279" i="16"/>
  <c r="K279" i="16"/>
  <c r="L279" i="16"/>
  <c r="V278" i="16"/>
  <c r="AU278" i="16"/>
  <c r="AU279" i="3"/>
  <c r="AU276" i="11"/>
  <c r="G277" i="6"/>
  <c r="G546" i="6" s="1"/>
  <c r="J277" i="6"/>
  <c r="I277" i="6"/>
  <c r="U276" i="6"/>
  <c r="P545" i="6" s="1"/>
  <c r="R545" i="6" s="1"/>
  <c r="U279" i="14"/>
  <c r="J280" i="14"/>
  <c r="I280" i="14"/>
  <c r="G280" i="14"/>
  <c r="B276" i="3"/>
  <c r="L278" i="15"/>
  <c r="V277" i="15"/>
  <c r="K278" i="15"/>
  <c r="H278" i="15"/>
  <c r="AE278" i="15"/>
  <c r="V279" i="14"/>
  <c r="K280" i="14"/>
  <c r="H280" i="14"/>
  <c r="L280" i="14"/>
  <c r="AG280" i="14"/>
  <c r="J279" i="15"/>
  <c r="I279" i="15"/>
  <c r="U278" i="15"/>
  <c r="G279" i="15"/>
  <c r="AU277" i="15"/>
  <c r="B290" i="11"/>
  <c r="B547" i="11" s="1"/>
  <c r="I279" i="11"/>
  <c r="J279" i="11"/>
  <c r="G279" i="11"/>
  <c r="U279" i="11" s="1"/>
  <c r="K277" i="11"/>
  <c r="H277" i="11"/>
  <c r="AV277" i="11" s="1"/>
  <c r="L277" i="11"/>
  <c r="AE277" i="11"/>
  <c r="M278" i="6"/>
  <c r="AV278" i="6" s="1"/>
  <c r="M278" i="15"/>
  <c r="AV278" i="15" s="1"/>
  <c r="M278" i="16"/>
  <c r="AV278" i="16" s="1"/>
  <c r="M278" i="3"/>
  <c r="AV278" i="3" s="1"/>
  <c r="G281" i="3"/>
  <c r="U281" i="3" s="1"/>
  <c r="J281" i="3"/>
  <c r="I281" i="3"/>
  <c r="L280" i="3"/>
  <c r="H280" i="3"/>
  <c r="V280" i="3" s="1"/>
  <c r="AE280" i="3"/>
  <c r="K280" i="3"/>
  <c r="M279" i="11"/>
  <c r="AV279" i="11" s="1"/>
  <c r="AV279" i="13"/>
  <c r="M280" i="13"/>
  <c r="K546" i="16" l="1"/>
  <c r="L546" i="16"/>
  <c r="L546" i="6"/>
  <c r="K546" i="6"/>
  <c r="V277" i="11"/>
  <c r="H546" i="11"/>
  <c r="B291" i="13"/>
  <c r="AU278" i="6"/>
  <c r="H278" i="13"/>
  <c r="K278" i="13"/>
  <c r="AE278" i="13"/>
  <c r="L278" i="13"/>
  <c r="V277" i="13"/>
  <c r="G278" i="16"/>
  <c r="U277" i="16"/>
  <c r="I278" i="16"/>
  <c r="J278" i="16"/>
  <c r="U278" i="13"/>
  <c r="G279" i="13"/>
  <c r="I279" i="13"/>
  <c r="J279" i="13"/>
  <c r="AU279" i="16"/>
  <c r="H279" i="6"/>
  <c r="L279" i="6"/>
  <c r="K279" i="6"/>
  <c r="V278" i="6"/>
  <c r="AE279" i="6"/>
  <c r="G278" i="6"/>
  <c r="I278" i="6"/>
  <c r="U277" i="6"/>
  <c r="J278" i="6"/>
  <c r="AU277" i="11"/>
  <c r="H280" i="16"/>
  <c r="K280" i="16"/>
  <c r="AE280" i="16"/>
  <c r="L280" i="16"/>
  <c r="V279" i="16"/>
  <c r="AU280" i="3"/>
  <c r="J280" i="15"/>
  <c r="I280" i="15"/>
  <c r="U279" i="15"/>
  <c r="G280" i="15"/>
  <c r="L279" i="15"/>
  <c r="K279" i="15"/>
  <c r="AE279" i="15"/>
  <c r="V278" i="15"/>
  <c r="H279" i="15"/>
  <c r="AU278" i="15"/>
  <c r="U280" i="14"/>
  <c r="G281" i="14"/>
  <c r="J281" i="14"/>
  <c r="I281" i="14"/>
  <c r="AG281" i="14"/>
  <c r="H281" i="14"/>
  <c r="L281" i="14"/>
  <c r="V280" i="14"/>
  <c r="K281" i="14"/>
  <c r="AW280" i="14"/>
  <c r="B277" i="3"/>
  <c r="B545" i="3"/>
  <c r="B291" i="11"/>
  <c r="AE278" i="11"/>
  <c r="H278" i="11"/>
  <c r="V278" i="11" s="1"/>
  <c r="L278" i="11"/>
  <c r="K278" i="11"/>
  <c r="I280" i="11"/>
  <c r="G280" i="11"/>
  <c r="U280" i="11" s="1"/>
  <c r="J280" i="11"/>
  <c r="M279" i="6"/>
  <c r="AV279" i="6" s="1"/>
  <c r="M279" i="15"/>
  <c r="AV279" i="15" s="1"/>
  <c r="M279" i="16"/>
  <c r="AV279" i="16" s="1"/>
  <c r="M279" i="3"/>
  <c r="AV279" i="3" s="1"/>
  <c r="H281" i="3"/>
  <c r="V281" i="3" s="1"/>
  <c r="AE281" i="3"/>
  <c r="L281" i="3"/>
  <c r="K281" i="3"/>
  <c r="I282" i="3"/>
  <c r="J282" i="3"/>
  <c r="G282" i="3"/>
  <c r="U282" i="3" s="1"/>
  <c r="M280" i="11"/>
  <c r="AV280" i="11" s="1"/>
  <c r="AV280" i="13"/>
  <c r="M281" i="13"/>
  <c r="T546" i="11" l="1"/>
  <c r="M546" i="11"/>
  <c r="N546" i="11"/>
  <c r="G545" i="3"/>
  <c r="H545" i="3"/>
  <c r="T545" i="3" s="1"/>
  <c r="B292" i="13"/>
  <c r="AU281" i="3"/>
  <c r="AU278" i="13"/>
  <c r="AU279" i="6"/>
  <c r="L279" i="13"/>
  <c r="V278" i="13"/>
  <c r="AE279" i="13"/>
  <c r="K279" i="13"/>
  <c r="H279" i="13"/>
  <c r="I280" i="13"/>
  <c r="U279" i="13"/>
  <c r="G280" i="13"/>
  <c r="J280" i="13"/>
  <c r="J279" i="16"/>
  <c r="I279" i="16"/>
  <c r="U278" i="16"/>
  <c r="G279" i="16"/>
  <c r="AW281" i="14"/>
  <c r="H280" i="6"/>
  <c r="K280" i="6"/>
  <c r="AE280" i="6"/>
  <c r="V279" i="6"/>
  <c r="L280" i="6"/>
  <c r="AU279" i="15"/>
  <c r="AU280" i="16"/>
  <c r="K281" i="16"/>
  <c r="AE281" i="16"/>
  <c r="H281" i="16"/>
  <c r="L281" i="16"/>
  <c r="V280" i="16"/>
  <c r="I279" i="6"/>
  <c r="G279" i="6"/>
  <c r="U278" i="6"/>
  <c r="J279" i="6"/>
  <c r="K280" i="15"/>
  <c r="V279" i="15"/>
  <c r="L280" i="15"/>
  <c r="H280" i="15"/>
  <c r="AE280" i="15"/>
  <c r="B278" i="3"/>
  <c r="V281" i="14"/>
  <c r="K282" i="14"/>
  <c r="H282" i="14"/>
  <c r="AG282" i="14"/>
  <c r="L282" i="14"/>
  <c r="AU278" i="11"/>
  <c r="G282" i="14"/>
  <c r="U281" i="14"/>
  <c r="J282" i="14"/>
  <c r="I282" i="14"/>
  <c r="G281" i="15"/>
  <c r="J281" i="15"/>
  <c r="U280" i="15"/>
  <c r="I281" i="15"/>
  <c r="AE279" i="11"/>
  <c r="K279" i="11"/>
  <c r="L279" i="11"/>
  <c r="H279" i="11"/>
  <c r="V279" i="11" s="1"/>
  <c r="J281" i="11"/>
  <c r="G281" i="11"/>
  <c r="U281" i="11" s="1"/>
  <c r="I281" i="11"/>
  <c r="B292" i="11"/>
  <c r="M280" i="6"/>
  <c r="AV280" i="6" s="1"/>
  <c r="M280" i="15"/>
  <c r="AV280" i="15" s="1"/>
  <c r="M280" i="16"/>
  <c r="AV280" i="16" s="1"/>
  <c r="M280" i="3"/>
  <c r="AV280" i="3" s="1"/>
  <c r="J283" i="3"/>
  <c r="I283" i="3"/>
  <c r="G283" i="3"/>
  <c r="U283" i="3" s="1"/>
  <c r="K282" i="3"/>
  <c r="L282" i="3"/>
  <c r="H282" i="3"/>
  <c r="V282" i="3" s="1"/>
  <c r="AE282" i="3"/>
  <c r="M281" i="11"/>
  <c r="AV281" i="11" s="1"/>
  <c r="AV281" i="13"/>
  <c r="M282" i="13"/>
  <c r="N545" i="3" l="1"/>
  <c r="M545" i="3"/>
  <c r="L545" i="3"/>
  <c r="K545" i="3"/>
  <c r="AU279" i="13"/>
  <c r="B293" i="13"/>
  <c r="H280" i="13"/>
  <c r="K280" i="13"/>
  <c r="L280" i="13"/>
  <c r="V279" i="13"/>
  <c r="AE280" i="13"/>
  <c r="U279" i="16"/>
  <c r="I280" i="16"/>
  <c r="J280" i="16"/>
  <c r="G280" i="16"/>
  <c r="G281" i="13"/>
  <c r="U280" i="13"/>
  <c r="J281" i="13"/>
  <c r="I281" i="13"/>
  <c r="AU281" i="16"/>
  <c r="AU280" i="6"/>
  <c r="H281" i="6"/>
  <c r="V280" i="6"/>
  <c r="AE281" i="6"/>
  <c r="K281" i="6"/>
  <c r="L281" i="6"/>
  <c r="AU280" i="15"/>
  <c r="J280" i="6"/>
  <c r="I280" i="6"/>
  <c r="U279" i="6"/>
  <c r="G280" i="6"/>
  <c r="H282" i="16"/>
  <c r="K282" i="16"/>
  <c r="L282" i="16"/>
  <c r="AE282" i="16"/>
  <c r="V281" i="16"/>
  <c r="J283" i="14"/>
  <c r="I283" i="14"/>
  <c r="U282" i="14"/>
  <c r="G283" i="14"/>
  <c r="AU279" i="11"/>
  <c r="AU282" i="3"/>
  <c r="L283" i="14"/>
  <c r="V282" i="14"/>
  <c r="H283" i="14"/>
  <c r="K283" i="14"/>
  <c r="AG283" i="14"/>
  <c r="V280" i="15"/>
  <c r="K281" i="15"/>
  <c r="AE281" i="15"/>
  <c r="L281" i="15"/>
  <c r="H281" i="15"/>
  <c r="J282" i="15"/>
  <c r="I282" i="15"/>
  <c r="U281" i="15"/>
  <c r="G282" i="15"/>
  <c r="AW282" i="14"/>
  <c r="B279" i="3"/>
  <c r="G282" i="11"/>
  <c r="U282" i="11" s="1"/>
  <c r="J282" i="11"/>
  <c r="I282" i="11"/>
  <c r="K280" i="11"/>
  <c r="AE280" i="11"/>
  <c r="L280" i="11"/>
  <c r="H280" i="11"/>
  <c r="V280" i="11" s="1"/>
  <c r="B293" i="11"/>
  <c r="M281" i="6"/>
  <c r="AV281" i="6" s="1"/>
  <c r="M281" i="15"/>
  <c r="AV281" i="15" s="1"/>
  <c r="M281" i="16"/>
  <c r="AV281" i="16" s="1"/>
  <c r="M281" i="3"/>
  <c r="AV281" i="3" s="1"/>
  <c r="AE283" i="3"/>
  <c r="K283" i="3"/>
  <c r="H283" i="3"/>
  <c r="V283" i="3" s="1"/>
  <c r="L283" i="3"/>
  <c r="P546" i="3"/>
  <c r="G284" i="3"/>
  <c r="U284" i="3" s="1"/>
  <c r="J284" i="3"/>
  <c r="I284" i="3"/>
  <c r="M282" i="11"/>
  <c r="AV282" i="11" s="1"/>
  <c r="AV282" i="13"/>
  <c r="M283" i="13"/>
  <c r="B294" i="13" l="1"/>
  <c r="AU280" i="13"/>
  <c r="AE281" i="13"/>
  <c r="L281" i="13"/>
  <c r="V280" i="13"/>
  <c r="H281" i="13"/>
  <c r="K281" i="13"/>
  <c r="AU281" i="13" s="1"/>
  <c r="I282" i="13"/>
  <c r="U281" i="13"/>
  <c r="G282" i="13"/>
  <c r="J282" i="13"/>
  <c r="G281" i="16"/>
  <c r="I281" i="16"/>
  <c r="J281" i="16"/>
  <c r="U280" i="16"/>
  <c r="AU281" i="6"/>
  <c r="H282" i="6"/>
  <c r="AE282" i="6"/>
  <c r="K282" i="6"/>
  <c r="V281" i="6"/>
  <c r="L282" i="6"/>
  <c r="AE283" i="16"/>
  <c r="V282" i="16"/>
  <c r="H283" i="16"/>
  <c r="I546" i="16" s="1"/>
  <c r="U546" i="16" s="1"/>
  <c r="L283" i="16"/>
  <c r="K283" i="16"/>
  <c r="AU282" i="16"/>
  <c r="I281" i="6"/>
  <c r="G281" i="6"/>
  <c r="U280" i="6"/>
  <c r="J281" i="6"/>
  <c r="AU281" i="15"/>
  <c r="AU283" i="3"/>
  <c r="J284" i="14"/>
  <c r="I284" i="14"/>
  <c r="G284" i="14"/>
  <c r="U283" i="14"/>
  <c r="V281" i="15"/>
  <c r="K282" i="15"/>
  <c r="AE282" i="15"/>
  <c r="L282" i="15"/>
  <c r="H282" i="15"/>
  <c r="B280" i="3"/>
  <c r="AU280" i="11"/>
  <c r="AW283" i="14"/>
  <c r="G283" i="15"/>
  <c r="J546" i="15" s="1"/>
  <c r="I283" i="15"/>
  <c r="J283" i="15"/>
  <c r="U282" i="15"/>
  <c r="AG284" i="14"/>
  <c r="K284" i="14"/>
  <c r="H284" i="14"/>
  <c r="V283" i="14"/>
  <c r="L284" i="14"/>
  <c r="L281" i="11"/>
  <c r="H281" i="11"/>
  <c r="V281" i="11" s="1"/>
  <c r="K281" i="11"/>
  <c r="AE281" i="11"/>
  <c r="B294" i="11"/>
  <c r="G283" i="11"/>
  <c r="J283" i="11"/>
  <c r="I283" i="11"/>
  <c r="M282" i="6"/>
  <c r="AV282" i="6" s="1"/>
  <c r="M282" i="15"/>
  <c r="AV282" i="15" s="1"/>
  <c r="M282" i="16"/>
  <c r="AV282" i="16" s="1"/>
  <c r="M282" i="3"/>
  <c r="AV282" i="3" s="1"/>
  <c r="G285" i="3"/>
  <c r="U285" i="3" s="1"/>
  <c r="I285" i="3"/>
  <c r="J285" i="3"/>
  <c r="Q546" i="3"/>
  <c r="R546" i="3" s="1"/>
  <c r="AE284" i="3"/>
  <c r="H284" i="3"/>
  <c r="V284" i="3" s="1"/>
  <c r="K284" i="3"/>
  <c r="L284" i="3"/>
  <c r="M283" i="11"/>
  <c r="AV283" i="11" s="1"/>
  <c r="AV283" i="13"/>
  <c r="M284" i="13"/>
  <c r="U283" i="11" l="1"/>
  <c r="P546" i="11" s="1"/>
  <c r="B295" i="13"/>
  <c r="L282" i="13"/>
  <c r="V281" i="13"/>
  <c r="H282" i="13"/>
  <c r="AE282" i="13"/>
  <c r="K282" i="13"/>
  <c r="AU282" i="13" s="1"/>
  <c r="J282" i="16"/>
  <c r="I282" i="16"/>
  <c r="U281" i="16"/>
  <c r="G282" i="16"/>
  <c r="G283" i="13"/>
  <c r="U282" i="13"/>
  <c r="I283" i="13"/>
  <c r="J283" i="13"/>
  <c r="AU282" i="6"/>
  <c r="AU284" i="3"/>
  <c r="H283" i="6"/>
  <c r="I546" i="6" s="1"/>
  <c r="U546" i="6" s="1"/>
  <c r="K283" i="6"/>
  <c r="V282" i="6"/>
  <c r="AE283" i="6"/>
  <c r="L283" i="6"/>
  <c r="U281" i="6"/>
  <c r="G282" i="6"/>
  <c r="J282" i="6"/>
  <c r="I282" i="6"/>
  <c r="AE284" i="16"/>
  <c r="H284" i="16"/>
  <c r="H547" i="16" s="1"/>
  <c r="K284" i="16"/>
  <c r="L284" i="16"/>
  <c r="V283" i="16"/>
  <c r="Q546" i="16" s="1"/>
  <c r="AU282" i="15"/>
  <c r="AW284" i="14"/>
  <c r="AU283" i="16"/>
  <c r="AG285" i="14"/>
  <c r="K285" i="14"/>
  <c r="L285" i="14"/>
  <c r="H285" i="14"/>
  <c r="V284" i="14"/>
  <c r="AU281" i="11"/>
  <c r="G285" i="14"/>
  <c r="I285" i="14"/>
  <c r="U284" i="14"/>
  <c r="J285" i="14"/>
  <c r="L283" i="15"/>
  <c r="H283" i="15"/>
  <c r="I546" i="15" s="1"/>
  <c r="U546" i="15" s="1"/>
  <c r="K283" i="15"/>
  <c r="AE283" i="15"/>
  <c r="V282" i="15"/>
  <c r="U283" i="15"/>
  <c r="P546" i="15" s="1"/>
  <c r="I284" i="15"/>
  <c r="G284" i="15"/>
  <c r="G547" i="15" s="1"/>
  <c r="J284" i="15"/>
  <c r="B281" i="3"/>
  <c r="I284" i="11"/>
  <c r="J284" i="11"/>
  <c r="G284" i="11"/>
  <c r="B295" i="11"/>
  <c r="H282" i="11"/>
  <c r="V282" i="11" s="1"/>
  <c r="AE282" i="11"/>
  <c r="K282" i="11"/>
  <c r="L282" i="11"/>
  <c r="M283" i="6"/>
  <c r="AV283" i="6" s="1"/>
  <c r="M283" i="15"/>
  <c r="AV283" i="15" s="1"/>
  <c r="M283" i="16"/>
  <c r="AV283" i="16" s="1"/>
  <c r="M283" i="3"/>
  <c r="AV283" i="3" s="1"/>
  <c r="AE285" i="3"/>
  <c r="L285" i="3"/>
  <c r="H285" i="3"/>
  <c r="V285" i="3" s="1"/>
  <c r="K285" i="3"/>
  <c r="I286" i="3"/>
  <c r="G286" i="3"/>
  <c r="U286" i="3" s="1"/>
  <c r="J286" i="3"/>
  <c r="M284" i="11"/>
  <c r="AV284" i="11" s="1"/>
  <c r="AV284" i="13"/>
  <c r="M285" i="13"/>
  <c r="M547" i="16" l="1"/>
  <c r="T547" i="16"/>
  <c r="N547" i="16"/>
  <c r="K547" i="15"/>
  <c r="L547" i="15"/>
  <c r="U284" i="11"/>
  <c r="G547" i="11"/>
  <c r="B296" i="13"/>
  <c r="L283" i="13"/>
  <c r="AE283" i="13"/>
  <c r="H283" i="13"/>
  <c r="V282" i="13"/>
  <c r="K283" i="13"/>
  <c r="AU283" i="13" s="1"/>
  <c r="I284" i="13"/>
  <c r="U283" i="13"/>
  <c r="G284" i="13"/>
  <c r="J284" i="13"/>
  <c r="J283" i="16"/>
  <c r="I283" i="16"/>
  <c r="U282" i="16"/>
  <c r="G283" i="16"/>
  <c r="J546" i="16" s="1"/>
  <c r="AU284" i="16"/>
  <c r="AU283" i="6"/>
  <c r="AE284" i="6"/>
  <c r="L284" i="6"/>
  <c r="K284" i="6"/>
  <c r="H284" i="6"/>
  <c r="H547" i="6" s="1"/>
  <c r="V283" i="6"/>
  <c r="Q546" i="6" s="1"/>
  <c r="AU285" i="3"/>
  <c r="AU283" i="15"/>
  <c r="AU282" i="11"/>
  <c r="L285" i="16"/>
  <c r="K285" i="16"/>
  <c r="AE285" i="16"/>
  <c r="V284" i="16"/>
  <c r="H285" i="16"/>
  <c r="U282" i="6"/>
  <c r="I283" i="6"/>
  <c r="J283" i="6"/>
  <c r="G283" i="6"/>
  <c r="J546" i="6" s="1"/>
  <c r="G285" i="15"/>
  <c r="J285" i="15"/>
  <c r="I285" i="15"/>
  <c r="U284" i="15"/>
  <c r="I286" i="14"/>
  <c r="U285" i="14"/>
  <c r="G286" i="14"/>
  <c r="J286" i="14"/>
  <c r="AE284" i="15"/>
  <c r="L284" i="15"/>
  <c r="H284" i="15"/>
  <c r="H547" i="15" s="1"/>
  <c r="K284" i="15"/>
  <c r="V283" i="15"/>
  <c r="Q546" i="15" s="1"/>
  <c r="R546" i="15" s="1"/>
  <c r="AG286" i="14"/>
  <c r="H286" i="14"/>
  <c r="V285" i="14"/>
  <c r="L286" i="14"/>
  <c r="K286" i="14"/>
  <c r="AW285" i="14"/>
  <c r="B282" i="3"/>
  <c r="K283" i="11"/>
  <c r="H283" i="11"/>
  <c r="AE283" i="11"/>
  <c r="L283" i="11"/>
  <c r="B296" i="11"/>
  <c r="I285" i="11"/>
  <c r="J285" i="11"/>
  <c r="G285" i="11"/>
  <c r="U285" i="11" s="1"/>
  <c r="M284" i="6"/>
  <c r="AV284" i="6" s="1"/>
  <c r="M284" i="15"/>
  <c r="AV284" i="15" s="1"/>
  <c r="M284" i="16"/>
  <c r="AV284" i="16" s="1"/>
  <c r="M284" i="3"/>
  <c r="AV284" i="3" s="1"/>
  <c r="J287" i="3"/>
  <c r="I287" i="3"/>
  <c r="G287" i="3"/>
  <c r="U287" i="3" s="1"/>
  <c r="AE286" i="3"/>
  <c r="H286" i="3"/>
  <c r="V286" i="3" s="1"/>
  <c r="L286" i="3"/>
  <c r="K286" i="3"/>
  <c r="M285" i="11"/>
  <c r="AV285" i="11" s="1"/>
  <c r="AV285" i="13"/>
  <c r="M286" i="13"/>
  <c r="T547" i="6" l="1"/>
  <c r="M547" i="6"/>
  <c r="N547" i="6"/>
  <c r="M547" i="15"/>
  <c r="T547" i="15"/>
  <c r="N547" i="15"/>
  <c r="L547" i="11"/>
  <c r="K547" i="11"/>
  <c r="V283" i="11"/>
  <c r="Q546" i="11" s="1"/>
  <c r="R546" i="11" s="1"/>
  <c r="B297" i="13"/>
  <c r="AU284" i="6"/>
  <c r="V283" i="13"/>
  <c r="H284" i="13"/>
  <c r="L284" i="13"/>
  <c r="K284" i="13"/>
  <c r="AU284" i="13" s="1"/>
  <c r="AE284" i="13"/>
  <c r="G285" i="13"/>
  <c r="J285" i="13"/>
  <c r="I285" i="13"/>
  <c r="U284" i="13"/>
  <c r="G284" i="16"/>
  <c r="G547" i="16" s="1"/>
  <c r="I284" i="16"/>
  <c r="J284" i="16"/>
  <c r="U283" i="16"/>
  <c r="P546" i="16" s="1"/>
  <c r="R546" i="16" s="1"/>
  <c r="V284" i="6"/>
  <c r="L285" i="6"/>
  <c r="AE285" i="6"/>
  <c r="H285" i="6"/>
  <c r="K285" i="6"/>
  <c r="AU286" i="3"/>
  <c r="AU285" i="16"/>
  <c r="V285" i="16"/>
  <c r="H286" i="16"/>
  <c r="L286" i="16"/>
  <c r="AE286" i="16"/>
  <c r="K286" i="16"/>
  <c r="I284" i="6"/>
  <c r="U283" i="6"/>
  <c r="P546" i="6" s="1"/>
  <c r="R546" i="6" s="1"/>
  <c r="G284" i="6"/>
  <c r="G547" i="6" s="1"/>
  <c r="J284" i="6"/>
  <c r="AW286" i="14"/>
  <c r="J287" i="14"/>
  <c r="G287" i="14"/>
  <c r="I287" i="14"/>
  <c r="U286" i="14"/>
  <c r="B283" i="3"/>
  <c r="AU284" i="15"/>
  <c r="U285" i="15"/>
  <c r="I286" i="15"/>
  <c r="J286" i="15"/>
  <c r="G286" i="15"/>
  <c r="AU283" i="11"/>
  <c r="AG287" i="14"/>
  <c r="H287" i="14"/>
  <c r="V286" i="14"/>
  <c r="K287" i="14"/>
  <c r="L287" i="14"/>
  <c r="H285" i="15"/>
  <c r="AE285" i="15"/>
  <c r="L285" i="15"/>
  <c r="K285" i="15"/>
  <c r="V284" i="15"/>
  <c r="B297" i="11"/>
  <c r="B548" i="11" s="1"/>
  <c r="K284" i="11"/>
  <c r="L284" i="11"/>
  <c r="AE284" i="11"/>
  <c r="H284" i="11"/>
  <c r="G286" i="11"/>
  <c r="U286" i="11" s="1"/>
  <c r="I286" i="11"/>
  <c r="J286" i="11"/>
  <c r="M285" i="6"/>
  <c r="AV285" i="6" s="1"/>
  <c r="M285" i="15"/>
  <c r="AV285" i="15" s="1"/>
  <c r="M285" i="16"/>
  <c r="AV285" i="16" s="1"/>
  <c r="M285" i="3"/>
  <c r="AV285" i="3" s="1"/>
  <c r="J288" i="3"/>
  <c r="I288" i="3"/>
  <c r="G288" i="3"/>
  <c r="U288" i="3" s="1"/>
  <c r="K287" i="3"/>
  <c r="L287" i="3"/>
  <c r="AE287" i="3"/>
  <c r="H287" i="3"/>
  <c r="V287" i="3" s="1"/>
  <c r="M286" i="11"/>
  <c r="AV286" i="11" s="1"/>
  <c r="AV286" i="13"/>
  <c r="M287" i="13"/>
  <c r="K547" i="16" l="1"/>
  <c r="L547" i="16"/>
  <c r="K547" i="6"/>
  <c r="L547" i="6"/>
  <c r="V284" i="11"/>
  <c r="H547" i="11"/>
  <c r="B298" i="13"/>
  <c r="K285" i="13"/>
  <c r="V284" i="13"/>
  <c r="L285" i="13"/>
  <c r="H285" i="13"/>
  <c r="AE285" i="13"/>
  <c r="AU285" i="6"/>
  <c r="U284" i="16"/>
  <c r="J285" i="16"/>
  <c r="I285" i="16"/>
  <c r="G285" i="16"/>
  <c r="U285" i="13"/>
  <c r="G286" i="13"/>
  <c r="J286" i="13"/>
  <c r="I286" i="13"/>
  <c r="L286" i="6"/>
  <c r="AE286" i="6"/>
  <c r="K286" i="6"/>
  <c r="H286" i="6"/>
  <c r="V285" i="6"/>
  <c r="AU286" i="16"/>
  <c r="U284" i="6"/>
  <c r="J285" i="6"/>
  <c r="G285" i="6"/>
  <c r="I285" i="6"/>
  <c r="AU287" i="3"/>
  <c r="AU285" i="15"/>
  <c r="AE287" i="16"/>
  <c r="H287" i="16"/>
  <c r="V286" i="16"/>
  <c r="K287" i="16"/>
  <c r="L287" i="16"/>
  <c r="G288" i="14"/>
  <c r="I288" i="14"/>
  <c r="U287" i="14"/>
  <c r="J288" i="14"/>
  <c r="AU284" i="11"/>
  <c r="AW287" i="14"/>
  <c r="K288" i="14"/>
  <c r="AW288" i="14" s="1"/>
  <c r="H288" i="14"/>
  <c r="V287" i="14"/>
  <c r="L288" i="14"/>
  <c r="AG288" i="14"/>
  <c r="I287" i="15"/>
  <c r="G287" i="15"/>
  <c r="U286" i="15"/>
  <c r="J287" i="15"/>
  <c r="B284" i="3"/>
  <c r="B546" i="3"/>
  <c r="H286" i="15"/>
  <c r="V285" i="15"/>
  <c r="K286" i="15"/>
  <c r="L286" i="15"/>
  <c r="AE286" i="15"/>
  <c r="B298" i="11"/>
  <c r="I287" i="11"/>
  <c r="J287" i="11"/>
  <c r="G287" i="11"/>
  <c r="U287" i="11" s="1"/>
  <c r="K285" i="11"/>
  <c r="H285" i="11"/>
  <c r="V285" i="11" s="1"/>
  <c r="L285" i="11"/>
  <c r="AE285" i="11"/>
  <c r="M286" i="6"/>
  <c r="AV286" i="6" s="1"/>
  <c r="M286" i="15"/>
  <c r="AV286" i="15" s="1"/>
  <c r="M286" i="16"/>
  <c r="AV286" i="16" s="1"/>
  <c r="M286" i="3"/>
  <c r="AV286" i="3" s="1"/>
  <c r="G289" i="3"/>
  <c r="U289" i="3" s="1"/>
  <c r="J289" i="3"/>
  <c r="I289" i="3"/>
  <c r="AE288" i="3"/>
  <c r="H288" i="3"/>
  <c r="V288" i="3" s="1"/>
  <c r="K288" i="3"/>
  <c r="L288" i="3"/>
  <c r="M287" i="11"/>
  <c r="AV287" i="11" s="1"/>
  <c r="AV287" i="13"/>
  <c r="M288" i="13"/>
  <c r="M547" i="11" l="1"/>
  <c r="N547" i="11"/>
  <c r="T547" i="11"/>
  <c r="G546" i="3"/>
  <c r="H546" i="3"/>
  <c r="T546" i="3" s="1"/>
  <c r="B299" i="13"/>
  <c r="H286" i="13"/>
  <c r="V285" i="13"/>
  <c r="L286" i="13"/>
  <c r="K286" i="13"/>
  <c r="AE286" i="13"/>
  <c r="AU286" i="6"/>
  <c r="AU285" i="13"/>
  <c r="G287" i="13"/>
  <c r="I287" i="13"/>
  <c r="U286" i="13"/>
  <c r="J287" i="13"/>
  <c r="U285" i="16"/>
  <c r="I286" i="16"/>
  <c r="G286" i="16"/>
  <c r="J286" i="16"/>
  <c r="K287" i="6"/>
  <c r="V286" i="6"/>
  <c r="AE287" i="6"/>
  <c r="L287" i="6"/>
  <c r="H287" i="6"/>
  <c r="L288" i="16"/>
  <c r="H288" i="16"/>
  <c r="AE288" i="16"/>
  <c r="V287" i="16"/>
  <c r="K288" i="16"/>
  <c r="I286" i="6"/>
  <c r="G286" i="6"/>
  <c r="J286" i="6"/>
  <c r="U285" i="6"/>
  <c r="AU287" i="16"/>
  <c r="AU285" i="11"/>
  <c r="I289" i="14"/>
  <c r="G289" i="14"/>
  <c r="U288" i="14"/>
  <c r="J289" i="14"/>
  <c r="B285" i="3"/>
  <c r="AU288" i="3"/>
  <c r="AU286" i="15"/>
  <c r="U287" i="15"/>
  <c r="I288" i="15"/>
  <c r="J288" i="15"/>
  <c r="G288" i="15"/>
  <c r="L287" i="15"/>
  <c r="V286" i="15"/>
  <c r="AE287" i="15"/>
  <c r="K287" i="15"/>
  <c r="H287" i="15"/>
  <c r="K289" i="14"/>
  <c r="H289" i="14"/>
  <c r="V288" i="14"/>
  <c r="L289" i="14"/>
  <c r="AG289" i="14"/>
  <c r="AE286" i="11"/>
  <c r="H286" i="11"/>
  <c r="V286" i="11" s="1"/>
  <c r="K286" i="11"/>
  <c r="L286" i="11"/>
  <c r="G288" i="11"/>
  <c r="U288" i="11" s="1"/>
  <c r="J288" i="11"/>
  <c r="I288" i="11"/>
  <c r="B299" i="11"/>
  <c r="M287" i="6"/>
  <c r="AV287" i="6" s="1"/>
  <c r="M287" i="15"/>
  <c r="AV287" i="15" s="1"/>
  <c r="M287" i="16"/>
  <c r="AV287" i="16" s="1"/>
  <c r="M287" i="3"/>
  <c r="AV287" i="3" s="1"/>
  <c r="AE289" i="3"/>
  <c r="K289" i="3"/>
  <c r="L289" i="3"/>
  <c r="H289" i="3"/>
  <c r="V289" i="3" s="1"/>
  <c r="I290" i="3"/>
  <c r="J290" i="3"/>
  <c r="G290" i="3"/>
  <c r="U290" i="3" s="1"/>
  <c r="M288" i="11"/>
  <c r="AV288" i="11" s="1"/>
  <c r="AV288" i="13"/>
  <c r="M289" i="13"/>
  <c r="M546" i="3" l="1"/>
  <c r="N546" i="3"/>
  <c r="K546" i="3"/>
  <c r="L546" i="3"/>
  <c r="B300" i="13"/>
  <c r="AU286" i="13"/>
  <c r="H287" i="13"/>
  <c r="K287" i="13"/>
  <c r="AE287" i="13"/>
  <c r="V286" i="13"/>
  <c r="L287" i="13"/>
  <c r="U286" i="16"/>
  <c r="G287" i="16"/>
  <c r="I287" i="16"/>
  <c r="J287" i="16"/>
  <c r="U287" i="13"/>
  <c r="J288" i="13"/>
  <c r="G288" i="13"/>
  <c r="I288" i="13"/>
  <c r="V287" i="6"/>
  <c r="L288" i="6"/>
  <c r="K288" i="6"/>
  <c r="AE288" i="6"/>
  <c r="H288" i="6"/>
  <c r="AU287" i="6"/>
  <c r="AU287" i="15"/>
  <c r="AU286" i="11"/>
  <c r="AU288" i="16"/>
  <c r="AE289" i="16"/>
  <c r="K289" i="16"/>
  <c r="H289" i="16"/>
  <c r="V288" i="16"/>
  <c r="L289" i="16"/>
  <c r="I287" i="6"/>
  <c r="U286" i="6"/>
  <c r="G287" i="6"/>
  <c r="J287" i="6"/>
  <c r="G289" i="15"/>
  <c r="U288" i="15"/>
  <c r="I289" i="15"/>
  <c r="J289" i="15"/>
  <c r="AW289" i="14"/>
  <c r="B286" i="3"/>
  <c r="AU289" i="3"/>
  <c r="J290" i="14"/>
  <c r="I290" i="14"/>
  <c r="G290" i="14"/>
  <c r="U289" i="14"/>
  <c r="K290" i="14"/>
  <c r="H290" i="14"/>
  <c r="AG290" i="14"/>
  <c r="L290" i="14"/>
  <c r="V289" i="14"/>
  <c r="K288" i="15"/>
  <c r="V287" i="15"/>
  <c r="H288" i="15"/>
  <c r="AE288" i="15"/>
  <c r="L288" i="15"/>
  <c r="G289" i="11"/>
  <c r="U289" i="11" s="1"/>
  <c r="J289" i="11"/>
  <c r="I289" i="11"/>
  <c r="B300" i="11"/>
  <c r="K287" i="11"/>
  <c r="H287" i="11"/>
  <c r="V287" i="11" s="1"/>
  <c r="AE287" i="11"/>
  <c r="L287" i="11"/>
  <c r="M288" i="6"/>
  <c r="AV288" i="6" s="1"/>
  <c r="M288" i="15"/>
  <c r="AV288" i="15" s="1"/>
  <c r="M288" i="16"/>
  <c r="AV288" i="16" s="1"/>
  <c r="M288" i="3"/>
  <c r="AV288" i="3" s="1"/>
  <c r="L290" i="3"/>
  <c r="AE290" i="3"/>
  <c r="H290" i="3"/>
  <c r="V290" i="3" s="1"/>
  <c r="K290" i="3"/>
  <c r="I291" i="3"/>
  <c r="J291" i="3"/>
  <c r="G291" i="3"/>
  <c r="U291" i="3" s="1"/>
  <c r="P547" i="3"/>
  <c r="M289" i="11"/>
  <c r="AV289" i="11" s="1"/>
  <c r="AV289" i="13"/>
  <c r="M290" i="13"/>
  <c r="B301" i="13" l="1"/>
  <c r="AU287" i="13"/>
  <c r="V287" i="13"/>
  <c r="H288" i="13"/>
  <c r="L288" i="13"/>
  <c r="K288" i="13"/>
  <c r="AE288" i="13"/>
  <c r="AU288" i="6"/>
  <c r="G289" i="13"/>
  <c r="I289" i="13"/>
  <c r="U288" i="13"/>
  <c r="J289" i="13"/>
  <c r="U287" i="16"/>
  <c r="I288" i="16"/>
  <c r="G288" i="16"/>
  <c r="J288" i="16"/>
  <c r="L289" i="6"/>
  <c r="AE289" i="6"/>
  <c r="K289" i="6"/>
  <c r="H289" i="6"/>
  <c r="V288" i="6"/>
  <c r="AU289" i="16"/>
  <c r="AW290" i="14"/>
  <c r="I288" i="6"/>
  <c r="J288" i="6"/>
  <c r="G288" i="6"/>
  <c r="U287" i="6"/>
  <c r="AU287" i="11"/>
  <c r="L290" i="16"/>
  <c r="H290" i="16"/>
  <c r="I547" i="16" s="1"/>
  <c r="U547" i="16" s="1"/>
  <c r="AE290" i="16"/>
  <c r="V289" i="16"/>
  <c r="K290" i="16"/>
  <c r="H291" i="14"/>
  <c r="AG291" i="14"/>
  <c r="V290" i="14"/>
  <c r="L291" i="14"/>
  <c r="K291" i="14"/>
  <c r="B287" i="3"/>
  <c r="V288" i="15"/>
  <c r="AE289" i="15"/>
  <c r="K289" i="15"/>
  <c r="H289" i="15"/>
  <c r="L289" i="15"/>
  <c r="G291" i="14"/>
  <c r="J291" i="14"/>
  <c r="I291" i="14"/>
  <c r="U290" i="14"/>
  <c r="AU288" i="15"/>
  <c r="AU290" i="3"/>
  <c r="J290" i="15"/>
  <c r="G290" i="15"/>
  <c r="J547" i="15" s="1"/>
  <c r="I290" i="15"/>
  <c r="U289" i="15"/>
  <c r="L288" i="11"/>
  <c r="K288" i="11"/>
  <c r="H288" i="11"/>
  <c r="V288" i="11" s="1"/>
  <c r="AE288" i="11"/>
  <c r="B301" i="11"/>
  <c r="I290" i="11"/>
  <c r="J290" i="11"/>
  <c r="G290" i="11"/>
  <c r="M289" i="6"/>
  <c r="AV289" i="6" s="1"/>
  <c r="M289" i="15"/>
  <c r="AV289" i="15" s="1"/>
  <c r="M289" i="16"/>
  <c r="AV289" i="16" s="1"/>
  <c r="M289" i="3"/>
  <c r="AV289" i="3" s="1"/>
  <c r="K291" i="3"/>
  <c r="H291" i="3"/>
  <c r="V291" i="3" s="1"/>
  <c r="L291" i="3"/>
  <c r="Q547" i="3"/>
  <c r="R547" i="3" s="1"/>
  <c r="AE291" i="3"/>
  <c r="I292" i="3"/>
  <c r="J292" i="3"/>
  <c r="G292" i="3"/>
  <c r="U292" i="3" s="1"/>
  <c r="M290" i="11"/>
  <c r="AV290" i="11" s="1"/>
  <c r="M291" i="13"/>
  <c r="AV290" i="13"/>
  <c r="U290" i="11" l="1"/>
  <c r="P547" i="11" s="1"/>
  <c r="AU288" i="13"/>
  <c r="B302" i="13"/>
  <c r="L289" i="13"/>
  <c r="K289" i="13"/>
  <c r="AE289" i="13"/>
  <c r="H289" i="13"/>
  <c r="V288" i="13"/>
  <c r="AU289" i="6"/>
  <c r="J289" i="16"/>
  <c r="G289" i="16"/>
  <c r="I289" i="16"/>
  <c r="U288" i="16"/>
  <c r="G290" i="13"/>
  <c r="I290" i="13"/>
  <c r="J290" i="13"/>
  <c r="U289" i="13"/>
  <c r="AU290" i="16"/>
  <c r="AE290" i="6"/>
  <c r="L290" i="6"/>
  <c r="K290" i="6"/>
  <c r="V289" i="6"/>
  <c r="H290" i="6"/>
  <c r="I547" i="6" s="1"/>
  <c r="U547" i="6" s="1"/>
  <c r="V290" i="16"/>
  <c r="Q547" i="16" s="1"/>
  <c r="H291" i="16"/>
  <c r="H548" i="16" s="1"/>
  <c r="K291" i="16"/>
  <c r="AE291" i="16"/>
  <c r="L291" i="16"/>
  <c r="I289" i="6"/>
  <c r="U288" i="6"/>
  <c r="G289" i="6"/>
  <c r="J289" i="6"/>
  <c r="B288" i="3"/>
  <c r="AE290" i="15"/>
  <c r="K290" i="15"/>
  <c r="L290" i="15"/>
  <c r="V289" i="15"/>
  <c r="H290" i="15"/>
  <c r="I547" i="15" s="1"/>
  <c r="U547" i="15" s="1"/>
  <c r="U290" i="15"/>
  <c r="P547" i="15" s="1"/>
  <c r="G291" i="15"/>
  <c r="G548" i="15" s="1"/>
  <c r="J291" i="15"/>
  <c r="I291" i="15"/>
  <c r="AU289" i="15"/>
  <c r="AU291" i="3"/>
  <c r="V291" i="14"/>
  <c r="K292" i="14"/>
  <c r="H292" i="14"/>
  <c r="L292" i="14"/>
  <c r="AG292" i="14"/>
  <c r="AU288" i="11"/>
  <c r="I292" i="14"/>
  <c r="U291" i="14"/>
  <c r="J292" i="14"/>
  <c r="G292" i="14"/>
  <c r="AW291" i="14"/>
  <c r="B302" i="11"/>
  <c r="L289" i="11"/>
  <c r="H289" i="11"/>
  <c r="V289" i="11" s="1"/>
  <c r="AE289" i="11"/>
  <c r="K289" i="11"/>
  <c r="J291" i="11"/>
  <c r="G291" i="11"/>
  <c r="I291" i="11"/>
  <c r="M290" i="6"/>
  <c r="AV290" i="6" s="1"/>
  <c r="M290" i="15"/>
  <c r="AV290" i="15" s="1"/>
  <c r="M290" i="16"/>
  <c r="AV290" i="16" s="1"/>
  <c r="M290" i="3"/>
  <c r="AV290" i="3" s="1"/>
  <c r="AE292" i="3"/>
  <c r="H292" i="3"/>
  <c r="V292" i="3" s="1"/>
  <c r="L292" i="3"/>
  <c r="K292" i="3"/>
  <c r="I293" i="3"/>
  <c r="J293" i="3"/>
  <c r="G293" i="3"/>
  <c r="U293" i="3" s="1"/>
  <c r="M291" i="11"/>
  <c r="AV291" i="11" s="1"/>
  <c r="AV291" i="13"/>
  <c r="M292" i="13"/>
  <c r="M548" i="16" l="1"/>
  <c r="N548" i="16"/>
  <c r="T548" i="16"/>
  <c r="L548" i="15"/>
  <c r="K548" i="15"/>
  <c r="U291" i="11"/>
  <c r="G548" i="11"/>
  <c r="B303" i="13"/>
  <c r="AU290" i="6"/>
  <c r="AU289" i="13"/>
  <c r="V289" i="13"/>
  <c r="H290" i="13"/>
  <c r="L290" i="13"/>
  <c r="K290" i="13"/>
  <c r="AE290" i="13"/>
  <c r="AU292" i="3"/>
  <c r="J291" i="13"/>
  <c r="U290" i="13"/>
  <c r="I291" i="13"/>
  <c r="G291" i="13"/>
  <c r="I290" i="16"/>
  <c r="G290" i="16"/>
  <c r="J547" i="16" s="1"/>
  <c r="J290" i="16"/>
  <c r="U289" i="16"/>
  <c r="AU289" i="11"/>
  <c r="H291" i="6"/>
  <c r="H548" i="6" s="1"/>
  <c r="K291" i="6"/>
  <c r="AE291" i="6"/>
  <c r="V290" i="6"/>
  <c r="Q547" i="6" s="1"/>
  <c r="L291" i="6"/>
  <c r="J290" i="6"/>
  <c r="G290" i="6"/>
  <c r="J547" i="6" s="1"/>
  <c r="U289" i="6"/>
  <c r="I290" i="6"/>
  <c r="L292" i="16"/>
  <c r="AE292" i="16"/>
  <c r="H292" i="16"/>
  <c r="V291" i="16"/>
  <c r="K292" i="16"/>
  <c r="AU291" i="16"/>
  <c r="G293" i="14"/>
  <c r="J293" i="14"/>
  <c r="I293" i="14"/>
  <c r="U292" i="14"/>
  <c r="L293" i="14"/>
  <c r="V292" i="14"/>
  <c r="K293" i="14"/>
  <c r="AG293" i="14"/>
  <c r="H293" i="14"/>
  <c r="H291" i="15"/>
  <c r="H548" i="15" s="1"/>
  <c r="K291" i="15"/>
  <c r="L291" i="15"/>
  <c r="AE291" i="15"/>
  <c r="V290" i="15"/>
  <c r="Q547" i="15" s="1"/>
  <c r="R547" i="15" s="1"/>
  <c r="AW292" i="14"/>
  <c r="B289" i="3"/>
  <c r="J292" i="15"/>
  <c r="G292" i="15"/>
  <c r="U291" i="15"/>
  <c r="I292" i="15"/>
  <c r="AU290" i="15"/>
  <c r="B303" i="11"/>
  <c r="G292" i="11"/>
  <c r="U292" i="11" s="1"/>
  <c r="J292" i="11"/>
  <c r="I292" i="11"/>
  <c r="H290" i="11"/>
  <c r="AE290" i="11"/>
  <c r="L290" i="11"/>
  <c r="K290" i="11"/>
  <c r="M291" i="6"/>
  <c r="AV291" i="6" s="1"/>
  <c r="M291" i="15"/>
  <c r="AV291" i="15" s="1"/>
  <c r="M291" i="16"/>
  <c r="AV291" i="16" s="1"/>
  <c r="M291" i="3"/>
  <c r="AV291" i="3" s="1"/>
  <c r="H293" i="3"/>
  <c r="V293" i="3" s="1"/>
  <c r="AE293" i="3"/>
  <c r="L293" i="3"/>
  <c r="K293" i="3"/>
  <c r="I294" i="3"/>
  <c r="J294" i="3"/>
  <c r="G294" i="3"/>
  <c r="U294" i="3" s="1"/>
  <c r="M292" i="11"/>
  <c r="AV292" i="11" s="1"/>
  <c r="AV292" i="13"/>
  <c r="M293" i="13"/>
  <c r="T548" i="6" l="1"/>
  <c r="N548" i="6"/>
  <c r="M548" i="6"/>
  <c r="T548" i="15"/>
  <c r="N548" i="15"/>
  <c r="M548" i="15"/>
  <c r="K548" i="11"/>
  <c r="L548" i="11"/>
  <c r="V290" i="11"/>
  <c r="Q547" i="11" s="1"/>
  <c r="R547" i="11" s="1"/>
  <c r="B304" i="13"/>
  <c r="AU293" i="3"/>
  <c r="AU290" i="13"/>
  <c r="H291" i="13"/>
  <c r="K291" i="13"/>
  <c r="V290" i="13"/>
  <c r="AE291" i="13"/>
  <c r="L291" i="13"/>
  <c r="J291" i="16"/>
  <c r="G291" i="16"/>
  <c r="G548" i="16" s="1"/>
  <c r="I291" i="16"/>
  <c r="U290" i="16"/>
  <c r="P547" i="16" s="1"/>
  <c r="R547" i="16" s="1"/>
  <c r="I292" i="13"/>
  <c r="J292" i="13"/>
  <c r="U291" i="13"/>
  <c r="G292" i="13"/>
  <c r="AU292" i="16"/>
  <c r="AU291" i="6"/>
  <c r="L292" i="6"/>
  <c r="V291" i="6"/>
  <c r="H292" i="6"/>
  <c r="K292" i="6"/>
  <c r="AE292" i="6"/>
  <c r="L293" i="16"/>
  <c r="H293" i="16"/>
  <c r="AE293" i="16"/>
  <c r="K293" i="16"/>
  <c r="V292" i="16"/>
  <c r="AW293" i="14"/>
  <c r="I291" i="6"/>
  <c r="J291" i="6"/>
  <c r="U290" i="6"/>
  <c r="P547" i="6" s="1"/>
  <c r="R547" i="6" s="1"/>
  <c r="G291" i="6"/>
  <c r="G548" i="6" s="1"/>
  <c r="B290" i="3"/>
  <c r="V291" i="15"/>
  <c r="AE292" i="15"/>
  <c r="H292" i="15"/>
  <c r="L292" i="15"/>
  <c r="K292" i="15"/>
  <c r="AU290" i="11"/>
  <c r="V293" i="14"/>
  <c r="K294" i="14"/>
  <c r="AG294" i="14"/>
  <c r="H294" i="14"/>
  <c r="L294" i="14"/>
  <c r="J294" i="14"/>
  <c r="I294" i="14"/>
  <c r="U293" i="14"/>
  <c r="G294" i="14"/>
  <c r="G293" i="15"/>
  <c r="U292" i="15"/>
  <c r="I293" i="15"/>
  <c r="J293" i="15"/>
  <c r="AU291" i="15"/>
  <c r="AE291" i="11"/>
  <c r="K291" i="11"/>
  <c r="H291" i="11"/>
  <c r="L291" i="11"/>
  <c r="G293" i="11"/>
  <c r="U293" i="11" s="1"/>
  <c r="J293" i="11"/>
  <c r="I293" i="11"/>
  <c r="B304" i="11"/>
  <c r="B549" i="11" s="1"/>
  <c r="M292" i="6"/>
  <c r="AV292" i="6" s="1"/>
  <c r="M292" i="15"/>
  <c r="AV292" i="15" s="1"/>
  <c r="M292" i="16"/>
  <c r="AV292" i="16" s="1"/>
  <c r="M292" i="3"/>
  <c r="AV292" i="3" s="1"/>
  <c r="H294" i="3"/>
  <c r="V294" i="3" s="1"/>
  <c r="L294" i="3"/>
  <c r="AE294" i="3"/>
  <c r="K294" i="3"/>
  <c r="G295" i="3"/>
  <c r="U295" i="3" s="1"/>
  <c r="I295" i="3"/>
  <c r="J295" i="3"/>
  <c r="M293" i="11"/>
  <c r="AV293" i="11" s="1"/>
  <c r="AV293" i="13"/>
  <c r="M294" i="13"/>
  <c r="L548" i="16" l="1"/>
  <c r="K548" i="16"/>
  <c r="L548" i="6"/>
  <c r="K548" i="6"/>
  <c r="V291" i="11"/>
  <c r="H548" i="11"/>
  <c r="B305" i="13"/>
  <c r="AU292" i="6"/>
  <c r="AU291" i="13"/>
  <c r="L292" i="13"/>
  <c r="K292" i="13"/>
  <c r="H292" i="13"/>
  <c r="AE292" i="13"/>
  <c r="V291" i="13"/>
  <c r="G292" i="16"/>
  <c r="U291" i="16"/>
  <c r="I292" i="16"/>
  <c r="J292" i="16"/>
  <c r="G293" i="13"/>
  <c r="J293" i="13"/>
  <c r="U292" i="13"/>
  <c r="I293" i="13"/>
  <c r="K293" i="6"/>
  <c r="L293" i="6"/>
  <c r="V292" i="6"/>
  <c r="H293" i="6"/>
  <c r="AE293" i="6"/>
  <c r="J292" i="6"/>
  <c r="G292" i="6"/>
  <c r="U291" i="6"/>
  <c r="I292" i="6"/>
  <c r="AU294" i="3"/>
  <c r="AU293" i="16"/>
  <c r="H294" i="16"/>
  <c r="V293" i="16"/>
  <c r="AE294" i="16"/>
  <c r="L294" i="16"/>
  <c r="K294" i="16"/>
  <c r="K293" i="15"/>
  <c r="L293" i="15"/>
  <c r="AE293" i="15"/>
  <c r="H293" i="15"/>
  <c r="V292" i="15"/>
  <c r="B291" i="3"/>
  <c r="B547" i="3"/>
  <c r="I295" i="14"/>
  <c r="U294" i="14"/>
  <c r="J295" i="14"/>
  <c r="G295" i="14"/>
  <c r="AG295" i="14"/>
  <c r="L295" i="14"/>
  <c r="V294" i="14"/>
  <c r="H295" i="14"/>
  <c r="K295" i="14"/>
  <c r="I294" i="15"/>
  <c r="U293" i="15"/>
  <c r="J294" i="15"/>
  <c r="G294" i="15"/>
  <c r="AU291" i="11"/>
  <c r="AW294" i="14"/>
  <c r="AU292" i="15"/>
  <c r="B305" i="11"/>
  <c r="AE292" i="11"/>
  <c r="K292" i="11"/>
  <c r="L292" i="11"/>
  <c r="H292" i="11"/>
  <c r="V292" i="11" s="1"/>
  <c r="J294" i="11"/>
  <c r="G294" i="11"/>
  <c r="U294" i="11" s="1"/>
  <c r="I294" i="11"/>
  <c r="M293" i="6"/>
  <c r="AV293" i="6" s="1"/>
  <c r="M293" i="15"/>
  <c r="AV293" i="15" s="1"/>
  <c r="M293" i="16"/>
  <c r="AV293" i="16" s="1"/>
  <c r="M293" i="3"/>
  <c r="AV293" i="3" s="1"/>
  <c r="G296" i="3"/>
  <c r="U296" i="3" s="1"/>
  <c r="I296" i="3"/>
  <c r="J296" i="3"/>
  <c r="H295" i="3"/>
  <c r="V295" i="3" s="1"/>
  <c r="K295" i="3"/>
  <c r="L295" i="3"/>
  <c r="AE295" i="3"/>
  <c r="M294" i="11"/>
  <c r="AV294" i="11" s="1"/>
  <c r="AV294" i="13"/>
  <c r="M295" i="13"/>
  <c r="T548" i="11" l="1"/>
  <c r="N548" i="11"/>
  <c r="M548" i="11"/>
  <c r="G547" i="3"/>
  <c r="H547" i="3"/>
  <c r="T547" i="3" s="1"/>
  <c r="B306" i="13"/>
  <c r="AU292" i="13"/>
  <c r="L293" i="13"/>
  <c r="H293" i="13"/>
  <c r="AE293" i="13"/>
  <c r="K293" i="13"/>
  <c r="AU293" i="13" s="1"/>
  <c r="V292" i="13"/>
  <c r="I294" i="13"/>
  <c r="G294" i="13"/>
  <c r="J294" i="13"/>
  <c r="U293" i="13"/>
  <c r="I293" i="16"/>
  <c r="U292" i="16"/>
  <c r="J293" i="16"/>
  <c r="G293" i="16"/>
  <c r="K294" i="6"/>
  <c r="V293" i="6"/>
  <c r="H294" i="6"/>
  <c r="L294" i="6"/>
  <c r="AE294" i="6"/>
  <c r="AU293" i="6"/>
  <c r="AU295" i="3"/>
  <c r="AU292" i="11"/>
  <c r="AW295" i="14"/>
  <c r="K295" i="16"/>
  <c r="L295" i="16"/>
  <c r="H295" i="16"/>
  <c r="AE295" i="16"/>
  <c r="V294" i="16"/>
  <c r="AU293" i="15"/>
  <c r="U292" i="6"/>
  <c r="I293" i="6"/>
  <c r="J293" i="6"/>
  <c r="G293" i="6"/>
  <c r="AU294" i="16"/>
  <c r="K294" i="15"/>
  <c r="H294" i="15"/>
  <c r="AE294" i="15"/>
  <c r="V293" i="15"/>
  <c r="L294" i="15"/>
  <c r="B292" i="3"/>
  <c r="L296" i="14"/>
  <c r="AG296" i="14"/>
  <c r="V295" i="14"/>
  <c r="K296" i="14"/>
  <c r="H296" i="14"/>
  <c r="U294" i="15"/>
  <c r="I295" i="15"/>
  <c r="J295" i="15"/>
  <c r="G295" i="15"/>
  <c r="G296" i="14"/>
  <c r="J296" i="14"/>
  <c r="I296" i="14"/>
  <c r="U295" i="14"/>
  <c r="AE293" i="11"/>
  <c r="H293" i="11"/>
  <c r="V293" i="11" s="1"/>
  <c r="L293" i="11"/>
  <c r="K293" i="11"/>
  <c r="I295" i="11"/>
  <c r="G295" i="11"/>
  <c r="U295" i="11" s="1"/>
  <c r="J295" i="11"/>
  <c r="B306" i="11"/>
  <c r="M294" i="6"/>
  <c r="AV294" i="6" s="1"/>
  <c r="M294" i="15"/>
  <c r="AV294" i="15" s="1"/>
  <c r="M294" i="16"/>
  <c r="AV294" i="16" s="1"/>
  <c r="M294" i="3"/>
  <c r="AV294" i="3" s="1"/>
  <c r="H296" i="3"/>
  <c r="V296" i="3" s="1"/>
  <c r="K296" i="3"/>
  <c r="AE296" i="3"/>
  <c r="L296" i="3"/>
  <c r="J297" i="3"/>
  <c r="I297" i="3"/>
  <c r="G297" i="3"/>
  <c r="U297" i="3" s="1"/>
  <c r="M295" i="11"/>
  <c r="AV295" i="11" s="1"/>
  <c r="AV295" i="13"/>
  <c r="M296" i="13"/>
  <c r="M547" i="3" l="1"/>
  <c r="N547" i="3"/>
  <c r="L547" i="3"/>
  <c r="K547" i="3"/>
  <c r="B307" i="13"/>
  <c r="AE294" i="13"/>
  <c r="L294" i="13"/>
  <c r="V293" i="13"/>
  <c r="K294" i="13"/>
  <c r="H294" i="13"/>
  <c r="U293" i="16"/>
  <c r="J294" i="16"/>
  <c r="I294" i="16"/>
  <c r="G294" i="16"/>
  <c r="U294" i="13"/>
  <c r="J295" i="13"/>
  <c r="I295" i="13"/>
  <c r="G295" i="13"/>
  <c r="AU293" i="11"/>
  <c r="K295" i="6"/>
  <c r="L295" i="6"/>
  <c r="V294" i="6"/>
  <c r="AE295" i="6"/>
  <c r="H295" i="6"/>
  <c r="AU294" i="6"/>
  <c r="I294" i="6"/>
  <c r="J294" i="6"/>
  <c r="U293" i="6"/>
  <c r="G294" i="6"/>
  <c r="V295" i="16"/>
  <c r="K296" i="16"/>
  <c r="L296" i="16"/>
  <c r="AE296" i="16"/>
  <c r="H296" i="16"/>
  <c r="AW296" i="14"/>
  <c r="AU295" i="16"/>
  <c r="AG297" i="14"/>
  <c r="V296" i="14"/>
  <c r="K297" i="14"/>
  <c r="H297" i="14"/>
  <c r="L297" i="14"/>
  <c r="I297" i="14"/>
  <c r="J297" i="14"/>
  <c r="U296" i="14"/>
  <c r="G297" i="14"/>
  <c r="G296" i="15"/>
  <c r="I296" i="15"/>
  <c r="U295" i="15"/>
  <c r="J296" i="15"/>
  <c r="H295" i="15"/>
  <c r="L295" i="15"/>
  <c r="AE295" i="15"/>
  <c r="K295" i="15"/>
  <c r="V294" i="15"/>
  <c r="AU294" i="15"/>
  <c r="AU296" i="3"/>
  <c r="B293" i="3"/>
  <c r="G296" i="11"/>
  <c r="U296" i="11" s="1"/>
  <c r="I296" i="11"/>
  <c r="J296" i="11"/>
  <c r="B307" i="11"/>
  <c r="L294" i="11"/>
  <c r="K294" i="11"/>
  <c r="H294" i="11"/>
  <c r="V294" i="11" s="1"/>
  <c r="AE294" i="11"/>
  <c r="M295" i="6"/>
  <c r="AV295" i="6" s="1"/>
  <c r="M295" i="15"/>
  <c r="AV295" i="15" s="1"/>
  <c r="M295" i="16"/>
  <c r="AV295" i="16" s="1"/>
  <c r="M295" i="3"/>
  <c r="AV295" i="3" s="1"/>
  <c r="J298" i="3"/>
  <c r="G298" i="3"/>
  <c r="U298" i="3" s="1"/>
  <c r="P548" i="3"/>
  <c r="I298" i="3"/>
  <c r="H297" i="3"/>
  <c r="V297" i="3" s="1"/>
  <c r="AE297" i="3"/>
  <c r="L297" i="3"/>
  <c r="K297" i="3"/>
  <c r="M296" i="11"/>
  <c r="AV296" i="11" s="1"/>
  <c r="AV296" i="13"/>
  <c r="M297" i="13"/>
  <c r="B308" i="13" l="1"/>
  <c r="AU295" i="15"/>
  <c r="AU294" i="13"/>
  <c r="H295" i="13"/>
  <c r="AE295" i="13"/>
  <c r="K295" i="13"/>
  <c r="V294" i="13"/>
  <c r="L295" i="13"/>
  <c r="I296" i="13"/>
  <c r="U295" i="13"/>
  <c r="G296" i="13"/>
  <c r="J296" i="13"/>
  <c r="I295" i="16"/>
  <c r="G295" i="16"/>
  <c r="U294" i="16"/>
  <c r="J295" i="16"/>
  <c r="L296" i="6"/>
  <c r="K296" i="6"/>
  <c r="V295" i="6"/>
  <c r="H296" i="6"/>
  <c r="AE296" i="6"/>
  <c r="AU295" i="6"/>
  <c r="V296" i="16"/>
  <c r="K297" i="16"/>
  <c r="L297" i="16"/>
  <c r="AE297" i="16"/>
  <c r="H297" i="16"/>
  <c r="I548" i="16" s="1"/>
  <c r="U548" i="16" s="1"/>
  <c r="AU296" i="16"/>
  <c r="AU297" i="3"/>
  <c r="I295" i="6"/>
  <c r="J295" i="6"/>
  <c r="G295" i="6"/>
  <c r="U294" i="6"/>
  <c r="J298" i="14"/>
  <c r="I298" i="14"/>
  <c r="G298" i="14"/>
  <c r="U297" i="14"/>
  <c r="B294" i="3"/>
  <c r="H296" i="15"/>
  <c r="V295" i="15"/>
  <c r="L296" i="15"/>
  <c r="AE296" i="15"/>
  <c r="K296" i="15"/>
  <c r="V297" i="14"/>
  <c r="K298" i="14"/>
  <c r="H298" i="14"/>
  <c r="L298" i="14"/>
  <c r="AG298" i="14"/>
  <c r="AU294" i="11"/>
  <c r="AW297" i="14"/>
  <c r="U296" i="15"/>
  <c r="G297" i="15"/>
  <c r="J548" i="15" s="1"/>
  <c r="I297" i="15"/>
  <c r="J297" i="15"/>
  <c r="AE295" i="11"/>
  <c r="L295" i="11"/>
  <c r="H295" i="11"/>
  <c r="V295" i="11" s="1"/>
  <c r="K295" i="11"/>
  <c r="G297" i="11"/>
  <c r="J297" i="11"/>
  <c r="I297" i="11"/>
  <c r="B308" i="11"/>
  <c r="M296" i="6"/>
  <c r="AV296" i="6" s="1"/>
  <c r="M296" i="15"/>
  <c r="AV296" i="15" s="1"/>
  <c r="M296" i="16"/>
  <c r="AV296" i="16" s="1"/>
  <c r="M296" i="3"/>
  <c r="AV296" i="3" s="1"/>
  <c r="AE298" i="3"/>
  <c r="K298" i="3"/>
  <c r="H298" i="3"/>
  <c r="V298" i="3" s="1"/>
  <c r="Q548" i="3"/>
  <c r="R548" i="3" s="1"/>
  <c r="L298" i="3"/>
  <c r="G299" i="3"/>
  <c r="U299" i="3" s="1"/>
  <c r="I299" i="3"/>
  <c r="J299" i="3"/>
  <c r="M297" i="11"/>
  <c r="AV297" i="11" s="1"/>
  <c r="AV297" i="13"/>
  <c r="M298" i="13"/>
  <c r="U297" i="11" l="1"/>
  <c r="P548" i="11" s="1"/>
  <c r="B309" i="13"/>
  <c r="AU296" i="6"/>
  <c r="AU295" i="13"/>
  <c r="AE296" i="13"/>
  <c r="L296" i="13"/>
  <c r="K296" i="13"/>
  <c r="H296" i="13"/>
  <c r="V295" i="13"/>
  <c r="G296" i="16"/>
  <c r="U295" i="16"/>
  <c r="J296" i="16"/>
  <c r="I296" i="16"/>
  <c r="G297" i="13"/>
  <c r="J297" i="13"/>
  <c r="I297" i="13"/>
  <c r="U296" i="13"/>
  <c r="AU295" i="11"/>
  <c r="V296" i="6"/>
  <c r="H297" i="6"/>
  <c r="I548" i="6" s="1"/>
  <c r="U548" i="6" s="1"/>
  <c r="K297" i="6"/>
  <c r="L297" i="6"/>
  <c r="AE297" i="6"/>
  <c r="U295" i="6"/>
  <c r="I296" i="6"/>
  <c r="J296" i="6"/>
  <c r="G296" i="6"/>
  <c r="AU296" i="15"/>
  <c r="H298" i="16"/>
  <c r="H549" i="16" s="1"/>
  <c r="L298" i="16"/>
  <c r="K298" i="16"/>
  <c r="V297" i="16"/>
  <c r="Q548" i="16" s="1"/>
  <c r="AE298" i="16"/>
  <c r="AU298" i="3"/>
  <c r="AU297" i="16"/>
  <c r="U297" i="15"/>
  <c r="P548" i="15" s="1"/>
  <c r="G298" i="15"/>
  <c r="G549" i="15" s="1"/>
  <c r="J298" i="15"/>
  <c r="I298" i="15"/>
  <c r="I299" i="14"/>
  <c r="J299" i="14"/>
  <c r="G299" i="14"/>
  <c r="U298" i="14"/>
  <c r="B295" i="3"/>
  <c r="H297" i="15"/>
  <c r="I548" i="15" s="1"/>
  <c r="U548" i="15" s="1"/>
  <c r="K297" i="15"/>
  <c r="AE297" i="15"/>
  <c r="L297" i="15"/>
  <c r="V296" i="15"/>
  <c r="V298" i="14"/>
  <c r="AG299" i="14"/>
  <c r="L299" i="14"/>
  <c r="H299" i="14"/>
  <c r="K299" i="14"/>
  <c r="AW298" i="14"/>
  <c r="J298" i="11"/>
  <c r="G298" i="11"/>
  <c r="I298" i="11"/>
  <c r="B309" i="11"/>
  <c r="K296" i="11"/>
  <c r="H296" i="11"/>
  <c r="V296" i="11" s="1"/>
  <c r="AE296" i="11"/>
  <c r="L296" i="11"/>
  <c r="M297" i="6"/>
  <c r="AV297" i="6" s="1"/>
  <c r="M297" i="15"/>
  <c r="AV297" i="15" s="1"/>
  <c r="M297" i="16"/>
  <c r="AV297" i="16" s="1"/>
  <c r="M297" i="3"/>
  <c r="AV297" i="3" s="1"/>
  <c r="G300" i="3"/>
  <c r="U300" i="3" s="1"/>
  <c r="I300" i="3"/>
  <c r="J300" i="3"/>
  <c r="H299" i="3"/>
  <c r="V299" i="3" s="1"/>
  <c r="K299" i="3"/>
  <c r="L299" i="3"/>
  <c r="AE299" i="3"/>
  <c r="M298" i="11"/>
  <c r="AV298" i="11" s="1"/>
  <c r="AV298" i="13"/>
  <c r="M299" i="13"/>
  <c r="M549" i="16" l="1"/>
  <c r="N549" i="16"/>
  <c r="T549" i="16"/>
  <c r="K549" i="15"/>
  <c r="L549" i="15"/>
  <c r="U298" i="11"/>
  <c r="G549" i="11"/>
  <c r="B310" i="13"/>
  <c r="AU296" i="13"/>
  <c r="H297" i="13"/>
  <c r="V296" i="13"/>
  <c r="L297" i="13"/>
  <c r="K297" i="13"/>
  <c r="AU297" i="13" s="1"/>
  <c r="AE297" i="13"/>
  <c r="J298" i="13"/>
  <c r="U297" i="13"/>
  <c r="G298" i="13"/>
  <c r="I298" i="13"/>
  <c r="U296" i="16"/>
  <c r="I297" i="16"/>
  <c r="J297" i="16"/>
  <c r="G297" i="16"/>
  <c r="J548" i="16" s="1"/>
  <c r="AU297" i="6"/>
  <c r="H298" i="6"/>
  <c r="H549" i="6" s="1"/>
  <c r="V297" i="6"/>
  <c r="Q548" i="6" s="1"/>
  <c r="AE298" i="6"/>
  <c r="K298" i="6"/>
  <c r="L298" i="6"/>
  <c r="AW299" i="14"/>
  <c r="H299" i="16"/>
  <c r="K299" i="16"/>
  <c r="L299" i="16"/>
  <c r="V298" i="16"/>
  <c r="AE299" i="16"/>
  <c r="U296" i="6"/>
  <c r="G297" i="6"/>
  <c r="J548" i="6" s="1"/>
  <c r="I297" i="6"/>
  <c r="J297" i="6"/>
  <c r="AU298" i="16"/>
  <c r="B296" i="3"/>
  <c r="AU296" i="11"/>
  <c r="I299" i="15"/>
  <c r="U298" i="15"/>
  <c r="J299" i="15"/>
  <c r="G299" i="15"/>
  <c r="AU299" i="3"/>
  <c r="AU297" i="15"/>
  <c r="L300" i="14"/>
  <c r="AG300" i="14"/>
  <c r="V299" i="14"/>
  <c r="K300" i="14"/>
  <c r="H300" i="14"/>
  <c r="V297" i="15"/>
  <c r="Q548" i="15" s="1"/>
  <c r="R548" i="15" s="1"/>
  <c r="L298" i="15"/>
  <c r="AE298" i="15"/>
  <c r="K298" i="15"/>
  <c r="H298" i="15"/>
  <c r="H549" i="15" s="1"/>
  <c r="I300" i="14"/>
  <c r="G300" i="14"/>
  <c r="U299" i="14"/>
  <c r="J300" i="14"/>
  <c r="AE297" i="11"/>
  <c r="L297" i="11"/>
  <c r="H297" i="11"/>
  <c r="K297" i="11"/>
  <c r="B310" i="11"/>
  <c r="G299" i="11"/>
  <c r="U299" i="11" s="1"/>
  <c r="J299" i="11"/>
  <c r="I299" i="11"/>
  <c r="M298" i="6"/>
  <c r="AV298" i="6" s="1"/>
  <c r="M298" i="15"/>
  <c r="AV298" i="15" s="1"/>
  <c r="M298" i="16"/>
  <c r="AV298" i="16" s="1"/>
  <c r="M298" i="3"/>
  <c r="AV298" i="3" s="1"/>
  <c r="L300" i="3"/>
  <c r="AE300" i="3"/>
  <c r="H300" i="3"/>
  <c r="V300" i="3" s="1"/>
  <c r="K300" i="3"/>
  <c r="I301" i="3"/>
  <c r="G301" i="3"/>
  <c r="U301" i="3" s="1"/>
  <c r="J301" i="3"/>
  <c r="M299" i="11"/>
  <c r="AV299" i="11" s="1"/>
  <c r="AV299" i="13"/>
  <c r="M300" i="13"/>
  <c r="N549" i="6" l="1"/>
  <c r="T549" i="6"/>
  <c r="M549" i="6"/>
  <c r="T549" i="15"/>
  <c r="N549" i="15"/>
  <c r="M549" i="15"/>
  <c r="K549" i="11"/>
  <c r="L549" i="11"/>
  <c r="V297" i="11"/>
  <c r="Q548" i="11" s="1"/>
  <c r="R548" i="11" s="1"/>
  <c r="B311" i="13"/>
  <c r="H298" i="13"/>
  <c r="K298" i="13"/>
  <c r="V297" i="13"/>
  <c r="AE298" i="13"/>
  <c r="L298" i="13"/>
  <c r="AU298" i="6"/>
  <c r="I299" i="13"/>
  <c r="J299" i="13"/>
  <c r="G299" i="13"/>
  <c r="U298" i="13"/>
  <c r="G298" i="16"/>
  <c r="G549" i="16" s="1"/>
  <c r="U297" i="16"/>
  <c r="P548" i="16" s="1"/>
  <c r="R548" i="16" s="1"/>
  <c r="I298" i="16"/>
  <c r="J298" i="16"/>
  <c r="K299" i="6"/>
  <c r="L299" i="6"/>
  <c r="AE299" i="6"/>
  <c r="H299" i="6"/>
  <c r="V298" i="6"/>
  <c r="AU297" i="11"/>
  <c r="AU300" i="3"/>
  <c r="AU298" i="15"/>
  <c r="I298" i="6"/>
  <c r="G298" i="6"/>
  <c r="G549" i="6" s="1"/>
  <c r="U297" i="6"/>
  <c r="P548" i="6" s="1"/>
  <c r="R548" i="6" s="1"/>
  <c r="J298" i="6"/>
  <c r="AU299" i="16"/>
  <c r="L300" i="16"/>
  <c r="V299" i="16"/>
  <c r="K300" i="16"/>
  <c r="AE300" i="16"/>
  <c r="H300" i="16"/>
  <c r="G301" i="14"/>
  <c r="U300" i="14"/>
  <c r="I301" i="14"/>
  <c r="J301" i="14"/>
  <c r="V300" i="14"/>
  <c r="L301" i="14"/>
  <c r="K301" i="14"/>
  <c r="AG301" i="14"/>
  <c r="H301" i="14"/>
  <c r="AW300" i="14"/>
  <c r="B297" i="3"/>
  <c r="V298" i="15"/>
  <c r="L299" i="15"/>
  <c r="H299" i="15"/>
  <c r="AE299" i="15"/>
  <c r="K299" i="15"/>
  <c r="J300" i="15"/>
  <c r="U299" i="15"/>
  <c r="I300" i="15"/>
  <c r="G300" i="15"/>
  <c r="I300" i="11"/>
  <c r="G300" i="11"/>
  <c r="U300" i="11" s="1"/>
  <c r="J300" i="11"/>
  <c r="B311" i="11"/>
  <c r="B550" i="11" s="1"/>
  <c r="K298" i="11"/>
  <c r="H298" i="11"/>
  <c r="AE298" i="11"/>
  <c r="L298" i="11"/>
  <c r="M299" i="6"/>
  <c r="AV299" i="6" s="1"/>
  <c r="M299" i="15"/>
  <c r="AV299" i="15" s="1"/>
  <c r="M299" i="16"/>
  <c r="AV299" i="16" s="1"/>
  <c r="M299" i="3"/>
  <c r="AV299" i="3" s="1"/>
  <c r="J302" i="3"/>
  <c r="I302" i="3"/>
  <c r="G302" i="3"/>
  <c r="U302" i="3" s="1"/>
  <c r="K301" i="3"/>
  <c r="L301" i="3"/>
  <c r="AE301" i="3"/>
  <c r="H301" i="3"/>
  <c r="V301" i="3" s="1"/>
  <c r="M300" i="11"/>
  <c r="AV300" i="11" s="1"/>
  <c r="AV300" i="13"/>
  <c r="M301" i="13"/>
  <c r="K549" i="16" l="1"/>
  <c r="L549" i="16"/>
  <c r="L549" i="6"/>
  <c r="K549" i="6"/>
  <c r="V298" i="11"/>
  <c r="H549" i="11"/>
  <c r="B312" i="13"/>
  <c r="AU298" i="13"/>
  <c r="L299" i="13"/>
  <c r="V298" i="13"/>
  <c r="H299" i="13"/>
  <c r="AE299" i="13"/>
  <c r="K299" i="13"/>
  <c r="AU299" i="13" s="1"/>
  <c r="U298" i="16"/>
  <c r="G299" i="16"/>
  <c r="J299" i="16"/>
  <c r="I299" i="16"/>
  <c r="J300" i="13"/>
  <c r="U299" i="13"/>
  <c r="G300" i="13"/>
  <c r="I300" i="13"/>
  <c r="H300" i="6"/>
  <c r="L300" i="6"/>
  <c r="V299" i="6"/>
  <c r="K300" i="6"/>
  <c r="AE300" i="6"/>
  <c r="AU299" i="6"/>
  <c r="AU300" i="16"/>
  <c r="AW301" i="14"/>
  <c r="U298" i="6"/>
  <c r="I299" i="6"/>
  <c r="J299" i="6"/>
  <c r="G299" i="6"/>
  <c r="AE301" i="16"/>
  <c r="H301" i="16"/>
  <c r="L301" i="16"/>
  <c r="K301" i="16"/>
  <c r="V300" i="16"/>
  <c r="AU301" i="3"/>
  <c r="U300" i="15"/>
  <c r="I301" i="15"/>
  <c r="G301" i="15"/>
  <c r="J301" i="15"/>
  <c r="AU299" i="15"/>
  <c r="AU298" i="11"/>
  <c r="AG302" i="14"/>
  <c r="L302" i="14"/>
  <c r="H302" i="14"/>
  <c r="V301" i="14"/>
  <c r="K302" i="14"/>
  <c r="U301" i="14"/>
  <c r="G302" i="14"/>
  <c r="J302" i="14"/>
  <c r="I302" i="14"/>
  <c r="L300" i="15"/>
  <c r="AE300" i="15"/>
  <c r="V299" i="15"/>
  <c r="H300" i="15"/>
  <c r="K300" i="15"/>
  <c r="B298" i="3"/>
  <c r="B548" i="3"/>
  <c r="H299" i="11"/>
  <c r="V299" i="11" s="1"/>
  <c r="K299" i="11"/>
  <c r="AE299" i="11"/>
  <c r="L299" i="11"/>
  <c r="B312" i="11"/>
  <c r="I301" i="11"/>
  <c r="G301" i="11"/>
  <c r="U301" i="11" s="1"/>
  <c r="J301" i="11"/>
  <c r="M300" i="6"/>
  <c r="AV300" i="6" s="1"/>
  <c r="M300" i="15"/>
  <c r="AV300" i="15" s="1"/>
  <c r="M300" i="16"/>
  <c r="AV300" i="16" s="1"/>
  <c r="M300" i="3"/>
  <c r="AV300" i="3" s="1"/>
  <c r="G303" i="3"/>
  <c r="U303" i="3" s="1"/>
  <c r="I303" i="3"/>
  <c r="J303" i="3"/>
  <c r="AE302" i="3"/>
  <c r="K302" i="3"/>
  <c r="L302" i="3"/>
  <c r="H302" i="3"/>
  <c r="V302" i="3" s="1"/>
  <c r="M301" i="11"/>
  <c r="AV301" i="11" s="1"/>
  <c r="AV301" i="13"/>
  <c r="M302" i="13"/>
  <c r="T549" i="11" l="1"/>
  <c r="N549" i="11"/>
  <c r="M549" i="11"/>
  <c r="H548" i="3"/>
  <c r="T548" i="3" s="1"/>
  <c r="G548" i="3"/>
  <c r="B313" i="13"/>
  <c r="H300" i="13"/>
  <c r="K300" i="13"/>
  <c r="AE300" i="13"/>
  <c r="V299" i="13"/>
  <c r="L300" i="13"/>
  <c r="AU300" i="6"/>
  <c r="G301" i="13"/>
  <c r="I301" i="13"/>
  <c r="U300" i="13"/>
  <c r="J301" i="13"/>
  <c r="G300" i="16"/>
  <c r="I300" i="16"/>
  <c r="U299" i="16"/>
  <c r="J300" i="16"/>
  <c r="K301" i="6"/>
  <c r="L301" i="6"/>
  <c r="V300" i="6"/>
  <c r="AE301" i="6"/>
  <c r="H301" i="6"/>
  <c r="AU300" i="15"/>
  <c r="AW302" i="14"/>
  <c r="AU301" i="16"/>
  <c r="K302" i="16"/>
  <c r="H302" i="16"/>
  <c r="V301" i="16"/>
  <c r="AE302" i="16"/>
  <c r="L302" i="16"/>
  <c r="G300" i="6"/>
  <c r="I300" i="6"/>
  <c r="U299" i="6"/>
  <c r="J300" i="6"/>
  <c r="AU299" i="11"/>
  <c r="AG303" i="14"/>
  <c r="V302" i="14"/>
  <c r="K303" i="14"/>
  <c r="H303" i="14"/>
  <c r="L303" i="14"/>
  <c r="I302" i="15"/>
  <c r="J302" i="15"/>
  <c r="U301" i="15"/>
  <c r="G302" i="15"/>
  <c r="AU302" i="3"/>
  <c r="B299" i="3"/>
  <c r="J303" i="14"/>
  <c r="I303" i="14"/>
  <c r="U302" i="14"/>
  <c r="G303" i="14"/>
  <c r="V300" i="15"/>
  <c r="L301" i="15"/>
  <c r="AE301" i="15"/>
  <c r="H301" i="15"/>
  <c r="K301" i="15"/>
  <c r="B313" i="11"/>
  <c r="I302" i="11"/>
  <c r="G302" i="11"/>
  <c r="U302" i="11" s="1"/>
  <c r="J302" i="11"/>
  <c r="H300" i="11"/>
  <c r="V300" i="11" s="1"/>
  <c r="AE300" i="11"/>
  <c r="K300" i="11"/>
  <c r="L300" i="11"/>
  <c r="M301" i="6"/>
  <c r="AV301" i="6" s="1"/>
  <c r="M301" i="15"/>
  <c r="AV301" i="15" s="1"/>
  <c r="M301" i="16"/>
  <c r="AV301" i="16" s="1"/>
  <c r="M301" i="3"/>
  <c r="AV301" i="3" s="1"/>
  <c r="AE303" i="3"/>
  <c r="H303" i="3"/>
  <c r="V303" i="3" s="1"/>
  <c r="K303" i="3"/>
  <c r="L303" i="3"/>
  <c r="G304" i="3"/>
  <c r="U304" i="3" s="1"/>
  <c r="J304" i="3"/>
  <c r="I304" i="3"/>
  <c r="M302" i="11"/>
  <c r="AV302" i="11" s="1"/>
  <c r="AV302" i="13"/>
  <c r="M303" i="13"/>
  <c r="K548" i="3" l="1"/>
  <c r="L548" i="3"/>
  <c r="M548" i="3"/>
  <c r="N548" i="3"/>
  <c r="B314" i="13"/>
  <c r="AU300" i="13"/>
  <c r="L301" i="13"/>
  <c r="AE301" i="13"/>
  <c r="K301" i="13"/>
  <c r="V300" i="13"/>
  <c r="H301" i="13"/>
  <c r="U300" i="16"/>
  <c r="G301" i="16"/>
  <c r="J301" i="16"/>
  <c r="I301" i="16"/>
  <c r="G302" i="13"/>
  <c r="U301" i="13"/>
  <c r="J302" i="13"/>
  <c r="I302" i="13"/>
  <c r="AE302" i="6"/>
  <c r="H302" i="6"/>
  <c r="K302" i="6"/>
  <c r="L302" i="6"/>
  <c r="V301" i="6"/>
  <c r="AU301" i="6"/>
  <c r="G301" i="6"/>
  <c r="U300" i="6"/>
  <c r="I301" i="6"/>
  <c r="J301" i="6"/>
  <c r="AU301" i="15"/>
  <c r="AE303" i="16"/>
  <c r="L303" i="16"/>
  <c r="H303" i="16"/>
  <c r="V302" i="16"/>
  <c r="K303" i="16"/>
  <c r="AU300" i="11"/>
  <c r="AU302" i="16"/>
  <c r="B300" i="3"/>
  <c r="V303" i="14"/>
  <c r="AG304" i="14"/>
  <c r="H304" i="14"/>
  <c r="L304" i="14"/>
  <c r="K304" i="14"/>
  <c r="AW303" i="14"/>
  <c r="AU303" i="3"/>
  <c r="L302" i="15"/>
  <c r="V301" i="15"/>
  <c r="H302" i="15"/>
  <c r="AE302" i="15"/>
  <c r="K302" i="15"/>
  <c r="U302" i="15"/>
  <c r="I303" i="15"/>
  <c r="G303" i="15"/>
  <c r="J303" i="15"/>
  <c r="G304" i="14"/>
  <c r="U303" i="14"/>
  <c r="J304" i="14"/>
  <c r="I304" i="14"/>
  <c r="AE301" i="11"/>
  <c r="K301" i="11"/>
  <c r="H301" i="11"/>
  <c r="V301" i="11" s="1"/>
  <c r="L301" i="11"/>
  <c r="I303" i="11"/>
  <c r="G303" i="11"/>
  <c r="U303" i="11" s="1"/>
  <c r="J303" i="11"/>
  <c r="B314" i="11"/>
  <c r="M302" i="6"/>
  <c r="AV302" i="6" s="1"/>
  <c r="M302" i="15"/>
  <c r="AV302" i="15" s="1"/>
  <c r="M302" i="16"/>
  <c r="AV302" i="16" s="1"/>
  <c r="M302" i="3"/>
  <c r="AV302" i="3" s="1"/>
  <c r="G305" i="3"/>
  <c r="U305" i="3" s="1"/>
  <c r="I305" i="3"/>
  <c r="J305" i="3"/>
  <c r="P549" i="3"/>
  <c r="K304" i="3"/>
  <c r="L304" i="3"/>
  <c r="H304" i="3"/>
  <c r="V304" i="3" s="1"/>
  <c r="AE304" i="3"/>
  <c r="M303" i="11"/>
  <c r="AV303" i="11" s="1"/>
  <c r="AV303" i="13"/>
  <c r="M304" i="13"/>
  <c r="AU301" i="13" l="1"/>
  <c r="B315" i="13"/>
  <c r="L302" i="13"/>
  <c r="K302" i="13"/>
  <c r="AU302" i="13" s="1"/>
  <c r="H302" i="13"/>
  <c r="AE302" i="13"/>
  <c r="V301" i="13"/>
  <c r="G303" i="13"/>
  <c r="J303" i="13"/>
  <c r="I303" i="13"/>
  <c r="U302" i="13"/>
  <c r="J302" i="16"/>
  <c r="U301" i="16"/>
  <c r="I302" i="16"/>
  <c r="G302" i="16"/>
  <c r="AU302" i="6"/>
  <c r="K303" i="6"/>
  <c r="AE303" i="6"/>
  <c r="L303" i="6"/>
  <c r="H303" i="6"/>
  <c r="V302" i="6"/>
  <c r="AU301" i="11"/>
  <c r="K304" i="16"/>
  <c r="L304" i="16"/>
  <c r="AE304" i="16"/>
  <c r="H304" i="16"/>
  <c r="I549" i="16" s="1"/>
  <c r="U549" i="16" s="1"/>
  <c r="V303" i="16"/>
  <c r="AW304" i="14"/>
  <c r="AU303" i="16"/>
  <c r="I302" i="6"/>
  <c r="U301" i="6"/>
  <c r="J302" i="6"/>
  <c r="G302" i="6"/>
  <c r="I305" i="14"/>
  <c r="U304" i="14"/>
  <c r="J305" i="14"/>
  <c r="G305" i="14"/>
  <c r="AU304" i="3"/>
  <c r="G304" i="15"/>
  <c r="J549" i="15" s="1"/>
  <c r="U303" i="15"/>
  <c r="I304" i="15"/>
  <c r="J304" i="15"/>
  <c r="AU302" i="15"/>
  <c r="B301" i="3"/>
  <c r="K305" i="14"/>
  <c r="L305" i="14"/>
  <c r="V304" i="14"/>
  <c r="H305" i="14"/>
  <c r="AG305" i="14"/>
  <c r="H303" i="15"/>
  <c r="K303" i="15"/>
  <c r="AE303" i="15"/>
  <c r="L303" i="15"/>
  <c r="V302" i="15"/>
  <c r="J304" i="11"/>
  <c r="I304" i="11"/>
  <c r="G304" i="11"/>
  <c r="B315" i="11"/>
  <c r="K302" i="11"/>
  <c r="H302" i="11"/>
  <c r="V302" i="11" s="1"/>
  <c r="AE302" i="11"/>
  <c r="L302" i="11"/>
  <c r="M303" i="6"/>
  <c r="AV303" i="6" s="1"/>
  <c r="M303" i="15"/>
  <c r="AV303" i="15" s="1"/>
  <c r="M303" i="16"/>
  <c r="AV303" i="16" s="1"/>
  <c r="M303" i="3"/>
  <c r="AV303" i="3" s="1"/>
  <c r="L305" i="3"/>
  <c r="AE305" i="3"/>
  <c r="K305" i="3"/>
  <c r="H305" i="3"/>
  <c r="V305" i="3" s="1"/>
  <c r="Q549" i="3"/>
  <c r="R549" i="3" s="1"/>
  <c r="G306" i="3"/>
  <c r="U306" i="3" s="1"/>
  <c r="J306" i="3"/>
  <c r="I306" i="3"/>
  <c r="M304" i="11"/>
  <c r="AV304" i="11" s="1"/>
  <c r="AV304" i="13"/>
  <c r="M305" i="13"/>
  <c r="U304" i="11" l="1"/>
  <c r="P549" i="11" s="1"/>
  <c r="B316" i="13"/>
  <c r="AU305" i="3"/>
  <c r="H303" i="13"/>
  <c r="L303" i="13"/>
  <c r="K303" i="13"/>
  <c r="V302" i="13"/>
  <c r="AE303" i="13"/>
  <c r="G303" i="16"/>
  <c r="J303" i="16"/>
  <c r="U302" i="16"/>
  <c r="I303" i="16"/>
  <c r="G304" i="13"/>
  <c r="I304" i="13"/>
  <c r="U303" i="13"/>
  <c r="J304" i="13"/>
  <c r="K304" i="6"/>
  <c r="AE304" i="6"/>
  <c r="H304" i="6"/>
  <c r="I549" i="6" s="1"/>
  <c r="U549" i="6" s="1"/>
  <c r="V303" i="6"/>
  <c r="L304" i="6"/>
  <c r="AU303" i="6"/>
  <c r="AW305" i="14"/>
  <c r="AU303" i="15"/>
  <c r="H305" i="16"/>
  <c r="H550" i="16" s="1"/>
  <c r="V304" i="16"/>
  <c r="Q549" i="16" s="1"/>
  <c r="L305" i="16"/>
  <c r="K305" i="16"/>
  <c r="AE305" i="16"/>
  <c r="AU302" i="11"/>
  <c r="J303" i="6"/>
  <c r="I303" i="6"/>
  <c r="G303" i="6"/>
  <c r="U302" i="6"/>
  <c r="AU304" i="16"/>
  <c r="V303" i="15"/>
  <c r="K304" i="15"/>
  <c r="AE304" i="15"/>
  <c r="H304" i="15"/>
  <c r="I549" i="15" s="1"/>
  <c r="U549" i="15" s="1"/>
  <c r="L304" i="15"/>
  <c r="B302" i="3"/>
  <c r="J305" i="15"/>
  <c r="U304" i="15"/>
  <c r="P549" i="15" s="1"/>
  <c r="I305" i="15"/>
  <c r="G305" i="15"/>
  <c r="G550" i="15" s="1"/>
  <c r="V305" i="14"/>
  <c r="L306" i="14"/>
  <c r="H306" i="14"/>
  <c r="AG306" i="14"/>
  <c r="K306" i="14"/>
  <c r="J306" i="14"/>
  <c r="G306" i="14"/>
  <c r="I306" i="14"/>
  <c r="U305" i="14"/>
  <c r="H303" i="11"/>
  <c r="V303" i="11" s="1"/>
  <c r="K303" i="11"/>
  <c r="L303" i="11"/>
  <c r="AE303" i="11"/>
  <c r="B316" i="11"/>
  <c r="I305" i="11"/>
  <c r="G305" i="11"/>
  <c r="J305" i="11"/>
  <c r="M304" i="6"/>
  <c r="AV304" i="6" s="1"/>
  <c r="M304" i="15"/>
  <c r="AV304" i="15" s="1"/>
  <c r="M304" i="16"/>
  <c r="AV304" i="16" s="1"/>
  <c r="M304" i="3"/>
  <c r="AV304" i="3" s="1"/>
  <c r="G307" i="3"/>
  <c r="U307" i="3" s="1"/>
  <c r="I307" i="3"/>
  <c r="J307" i="3"/>
  <c r="AE306" i="3"/>
  <c r="L306" i="3"/>
  <c r="K306" i="3"/>
  <c r="H306" i="3"/>
  <c r="V306" i="3" s="1"/>
  <c r="M305" i="11"/>
  <c r="AV305" i="11" s="1"/>
  <c r="AV305" i="13"/>
  <c r="M306" i="13"/>
  <c r="T550" i="16" l="1"/>
  <c r="M550" i="16"/>
  <c r="N550" i="16"/>
  <c r="L550" i="15"/>
  <c r="K550" i="15"/>
  <c r="U305" i="11"/>
  <c r="G550" i="11"/>
  <c r="B317" i="13"/>
  <c r="AU303" i="13"/>
  <c r="V303" i="13"/>
  <c r="K304" i="13"/>
  <c r="AE304" i="13"/>
  <c r="H304" i="13"/>
  <c r="L304" i="13"/>
  <c r="I305" i="13"/>
  <c r="J305" i="13"/>
  <c r="G305" i="13"/>
  <c r="U304" i="13"/>
  <c r="AW306" i="14"/>
  <c r="J304" i="16"/>
  <c r="I304" i="16"/>
  <c r="U303" i="16"/>
  <c r="G304" i="16"/>
  <c r="J549" i="16" s="1"/>
  <c r="AU305" i="16"/>
  <c r="H305" i="6"/>
  <c r="H550" i="6" s="1"/>
  <c r="AE305" i="6"/>
  <c r="V304" i="6"/>
  <c r="Q549" i="6" s="1"/>
  <c r="K305" i="6"/>
  <c r="L305" i="6"/>
  <c r="AU304" i="6"/>
  <c r="AU306" i="3"/>
  <c r="AU304" i="15"/>
  <c r="I304" i="6"/>
  <c r="J304" i="6"/>
  <c r="U303" i="6"/>
  <c r="G304" i="6"/>
  <c r="J549" i="6" s="1"/>
  <c r="H306" i="16"/>
  <c r="AE306" i="16"/>
  <c r="K306" i="16"/>
  <c r="V305" i="16"/>
  <c r="L306" i="16"/>
  <c r="U305" i="15"/>
  <c r="G306" i="15"/>
  <c r="J306" i="15"/>
  <c r="I306" i="15"/>
  <c r="J307" i="14"/>
  <c r="I307" i="14"/>
  <c r="G307" i="14"/>
  <c r="U306" i="14"/>
  <c r="AG307" i="14"/>
  <c r="V306" i="14"/>
  <c r="K307" i="14"/>
  <c r="H307" i="14"/>
  <c r="L307" i="14"/>
  <c r="L305" i="15"/>
  <c r="K305" i="15"/>
  <c r="H305" i="15"/>
  <c r="H550" i="15" s="1"/>
  <c r="V304" i="15"/>
  <c r="Q549" i="15" s="1"/>
  <c r="R549" i="15" s="1"/>
  <c r="AE305" i="15"/>
  <c r="AU303" i="11"/>
  <c r="B303" i="3"/>
  <c r="B317" i="11"/>
  <c r="I306" i="11"/>
  <c r="J306" i="11"/>
  <c r="G306" i="11"/>
  <c r="U306" i="11" s="1"/>
  <c r="H304" i="11"/>
  <c r="K304" i="11"/>
  <c r="L304" i="11"/>
  <c r="AE304" i="11"/>
  <c r="M305" i="6"/>
  <c r="AV305" i="6" s="1"/>
  <c r="M305" i="15"/>
  <c r="AV305" i="15" s="1"/>
  <c r="M305" i="16"/>
  <c r="AV305" i="16" s="1"/>
  <c r="M305" i="3"/>
  <c r="AV305" i="3" s="1"/>
  <c r="J308" i="3"/>
  <c r="I308" i="3"/>
  <c r="G308" i="3"/>
  <c r="U308" i="3" s="1"/>
  <c r="AE307" i="3"/>
  <c r="H307" i="3"/>
  <c r="V307" i="3" s="1"/>
  <c r="K307" i="3"/>
  <c r="L307" i="3"/>
  <c r="M306" i="11"/>
  <c r="AV306" i="11" s="1"/>
  <c r="AV306" i="13"/>
  <c r="M307" i="13"/>
  <c r="T550" i="6" l="1"/>
  <c r="M550" i="6"/>
  <c r="N550" i="6"/>
  <c r="M550" i="15"/>
  <c r="T550" i="15"/>
  <c r="N550" i="15"/>
  <c r="K550" i="11"/>
  <c r="L550" i="11"/>
  <c r="V304" i="11"/>
  <c r="Q549" i="11" s="1"/>
  <c r="R549" i="11" s="1"/>
  <c r="B318" i="13"/>
  <c r="AE305" i="13"/>
  <c r="V304" i="13"/>
  <c r="H305" i="13"/>
  <c r="K305" i="13"/>
  <c r="L305" i="13"/>
  <c r="AU304" i="13"/>
  <c r="I306" i="13"/>
  <c r="G306" i="13"/>
  <c r="J306" i="13"/>
  <c r="U305" i="13"/>
  <c r="AU306" i="16"/>
  <c r="I305" i="16"/>
  <c r="G305" i="16"/>
  <c r="G550" i="16" s="1"/>
  <c r="J305" i="16"/>
  <c r="U304" i="16"/>
  <c r="P549" i="16" s="1"/>
  <c r="R549" i="16" s="1"/>
  <c r="AU305" i="6"/>
  <c r="AE306" i="6"/>
  <c r="V305" i="6"/>
  <c r="L306" i="6"/>
  <c r="K306" i="6"/>
  <c r="H306" i="6"/>
  <c r="AE307" i="16"/>
  <c r="H307" i="16"/>
  <c r="L307" i="16"/>
  <c r="V306" i="16"/>
  <c r="K307" i="16"/>
  <c r="I305" i="6"/>
  <c r="U304" i="6"/>
  <c r="P549" i="6" s="1"/>
  <c r="R549" i="6" s="1"/>
  <c r="G305" i="6"/>
  <c r="G550" i="6" s="1"/>
  <c r="J305" i="6"/>
  <c r="AU305" i="15"/>
  <c r="U306" i="15"/>
  <c r="G307" i="15"/>
  <c r="J307" i="15"/>
  <c r="I307" i="15"/>
  <c r="H306" i="15"/>
  <c r="V305" i="15"/>
  <c r="AE306" i="15"/>
  <c r="K306" i="15"/>
  <c r="L306" i="15"/>
  <c r="AU307" i="3"/>
  <c r="B304" i="3"/>
  <c r="J308" i="14"/>
  <c r="U307" i="14"/>
  <c r="G308" i="14"/>
  <c r="I308" i="14"/>
  <c r="K308" i="14"/>
  <c r="L308" i="14"/>
  <c r="V307" i="14"/>
  <c r="AG308" i="14"/>
  <c r="H308" i="14"/>
  <c r="AU304" i="11"/>
  <c r="AW307" i="14"/>
  <c r="L305" i="11"/>
  <c r="H305" i="11"/>
  <c r="AE305" i="11"/>
  <c r="K305" i="11"/>
  <c r="I307" i="11"/>
  <c r="G307" i="11"/>
  <c r="U307" i="11" s="1"/>
  <c r="J307" i="11"/>
  <c r="B318" i="11"/>
  <c r="B551" i="11" s="1"/>
  <c r="M306" i="6"/>
  <c r="AV306" i="6" s="1"/>
  <c r="M306" i="15"/>
  <c r="AV306" i="15" s="1"/>
  <c r="M306" i="16"/>
  <c r="AV306" i="16" s="1"/>
  <c r="M306" i="3"/>
  <c r="AV306" i="3" s="1"/>
  <c r="K308" i="3"/>
  <c r="L308" i="3"/>
  <c r="AE308" i="3"/>
  <c r="H308" i="3"/>
  <c r="V308" i="3" s="1"/>
  <c r="J309" i="3"/>
  <c r="I309" i="3"/>
  <c r="G309" i="3"/>
  <c r="U309" i="3" s="1"/>
  <c r="M307" i="11"/>
  <c r="AV307" i="11" s="1"/>
  <c r="AV307" i="13"/>
  <c r="M308" i="13"/>
  <c r="L550" i="16" l="1"/>
  <c r="K550" i="16"/>
  <c r="K550" i="6"/>
  <c r="L550" i="6"/>
  <c r="V305" i="11"/>
  <c r="H550" i="11"/>
  <c r="B319" i="13"/>
  <c r="AU306" i="6"/>
  <c r="AU305" i="13"/>
  <c r="AE306" i="13"/>
  <c r="L306" i="13"/>
  <c r="K306" i="13"/>
  <c r="H306" i="13"/>
  <c r="V305" i="13"/>
  <c r="AU305" i="11"/>
  <c r="G306" i="16"/>
  <c r="I306" i="16"/>
  <c r="U305" i="16"/>
  <c r="J306" i="16"/>
  <c r="U306" i="13"/>
  <c r="I307" i="13"/>
  <c r="J307" i="13"/>
  <c r="G307" i="13"/>
  <c r="V306" i="6"/>
  <c r="AE307" i="6"/>
  <c r="K307" i="6"/>
  <c r="H307" i="6"/>
  <c r="L307" i="6"/>
  <c r="AU307" i="16"/>
  <c r="J306" i="6"/>
  <c r="U305" i="6"/>
  <c r="G306" i="6"/>
  <c r="I306" i="6"/>
  <c r="K308" i="16"/>
  <c r="H308" i="16"/>
  <c r="V307" i="16"/>
  <c r="AE308" i="16"/>
  <c r="L308" i="16"/>
  <c r="AU308" i="3"/>
  <c r="AW308" i="14"/>
  <c r="U308" i="14"/>
  <c r="G309" i="14"/>
  <c r="J309" i="14"/>
  <c r="I309" i="14"/>
  <c r="L307" i="15"/>
  <c r="AE307" i="15"/>
  <c r="K307" i="15"/>
  <c r="V306" i="15"/>
  <c r="H307" i="15"/>
  <c r="B305" i="3"/>
  <c r="B549" i="3"/>
  <c r="I308" i="15"/>
  <c r="G308" i="15"/>
  <c r="J308" i="15"/>
  <c r="U307" i="15"/>
  <c r="AG309" i="14"/>
  <c r="L309" i="14"/>
  <c r="K309" i="14"/>
  <c r="V308" i="14"/>
  <c r="H309" i="14"/>
  <c r="AU306" i="15"/>
  <c r="J308" i="11"/>
  <c r="G308" i="11"/>
  <c r="U308" i="11" s="1"/>
  <c r="I308" i="11"/>
  <c r="AE306" i="11"/>
  <c r="L306" i="11"/>
  <c r="K306" i="11"/>
  <c r="H306" i="11"/>
  <c r="V306" i="11" s="1"/>
  <c r="B319" i="11"/>
  <c r="M307" i="6"/>
  <c r="AV307" i="6" s="1"/>
  <c r="M307" i="15"/>
  <c r="AV307" i="15" s="1"/>
  <c r="M307" i="16"/>
  <c r="AV307" i="16" s="1"/>
  <c r="M307" i="3"/>
  <c r="AV307" i="3" s="1"/>
  <c r="L309" i="3"/>
  <c r="H309" i="3"/>
  <c r="V309" i="3" s="1"/>
  <c r="K309" i="3"/>
  <c r="AE309" i="3"/>
  <c r="I310" i="3"/>
  <c r="J310" i="3"/>
  <c r="G310" i="3"/>
  <c r="U310" i="3" s="1"/>
  <c r="M308" i="11"/>
  <c r="AV308" i="11" s="1"/>
  <c r="AV308" i="13"/>
  <c r="M309" i="13"/>
  <c r="N550" i="11" l="1"/>
  <c r="M550" i="11"/>
  <c r="T550" i="11"/>
  <c r="G549" i="3"/>
  <c r="H549" i="3"/>
  <c r="T549" i="3" s="1"/>
  <c r="B320" i="13"/>
  <c r="AU306" i="13"/>
  <c r="H307" i="13"/>
  <c r="AE307" i="13"/>
  <c r="K307" i="13"/>
  <c r="L307" i="13"/>
  <c r="V306" i="13"/>
  <c r="G308" i="13"/>
  <c r="I308" i="13"/>
  <c r="J308" i="13"/>
  <c r="U307" i="13"/>
  <c r="J307" i="16"/>
  <c r="I307" i="16"/>
  <c r="G307" i="16"/>
  <c r="U306" i="16"/>
  <c r="AU306" i="11"/>
  <c r="L308" i="6"/>
  <c r="V307" i="6"/>
  <c r="H308" i="6"/>
  <c r="AE308" i="6"/>
  <c r="K308" i="6"/>
  <c r="AU307" i="6"/>
  <c r="AW309" i="14"/>
  <c r="H309" i="16"/>
  <c r="L309" i="16"/>
  <c r="AE309" i="16"/>
  <c r="V308" i="16"/>
  <c r="K309" i="16"/>
  <c r="J307" i="6"/>
  <c r="I307" i="6"/>
  <c r="G307" i="6"/>
  <c r="U306" i="6"/>
  <c r="AU308" i="16"/>
  <c r="G310" i="14"/>
  <c r="J310" i="14"/>
  <c r="I310" i="14"/>
  <c r="U309" i="14"/>
  <c r="G309" i="15"/>
  <c r="J309" i="15"/>
  <c r="U308" i="15"/>
  <c r="I309" i="15"/>
  <c r="AU309" i="3"/>
  <c r="B306" i="3"/>
  <c r="V307" i="15"/>
  <c r="L308" i="15"/>
  <c r="H308" i="15"/>
  <c r="K308" i="15"/>
  <c r="AE308" i="15"/>
  <c r="V309" i="14"/>
  <c r="H310" i="14"/>
  <c r="K310" i="14"/>
  <c r="L310" i="14"/>
  <c r="AG310" i="14"/>
  <c r="AU307" i="15"/>
  <c r="AE307" i="11"/>
  <c r="H307" i="11"/>
  <c r="V307" i="11" s="1"/>
  <c r="K307" i="11"/>
  <c r="L307" i="11"/>
  <c r="J309" i="11"/>
  <c r="I309" i="11"/>
  <c r="G309" i="11"/>
  <c r="U309" i="11" s="1"/>
  <c r="B320" i="11"/>
  <c r="M308" i="6"/>
  <c r="AV308" i="6" s="1"/>
  <c r="M308" i="15"/>
  <c r="AV308" i="15" s="1"/>
  <c r="M308" i="16"/>
  <c r="AV308" i="16" s="1"/>
  <c r="M308" i="3"/>
  <c r="AV308" i="3" s="1"/>
  <c r="G311" i="3"/>
  <c r="U311" i="3" s="1"/>
  <c r="J311" i="3"/>
  <c r="I311" i="3"/>
  <c r="AE310" i="3"/>
  <c r="L310" i="3"/>
  <c r="K310" i="3"/>
  <c r="H310" i="3"/>
  <c r="V310" i="3" s="1"/>
  <c r="M309" i="11"/>
  <c r="AV309" i="11" s="1"/>
  <c r="AV309" i="13"/>
  <c r="M310" i="13"/>
  <c r="M549" i="3" l="1"/>
  <c r="N549" i="3"/>
  <c r="K549" i="3"/>
  <c r="L549" i="3"/>
  <c r="B321" i="13"/>
  <c r="AU307" i="13"/>
  <c r="V307" i="13"/>
  <c r="L308" i="13"/>
  <c r="K308" i="13"/>
  <c r="AE308" i="13"/>
  <c r="H308" i="13"/>
  <c r="G308" i="16"/>
  <c r="J308" i="16"/>
  <c r="I308" i="16"/>
  <c r="U307" i="16"/>
  <c r="AU308" i="6"/>
  <c r="G309" i="13"/>
  <c r="J309" i="13"/>
  <c r="U308" i="13"/>
  <c r="I309" i="13"/>
  <c r="H309" i="6"/>
  <c r="K309" i="6"/>
  <c r="V308" i="6"/>
  <c r="L309" i="6"/>
  <c r="AE309" i="6"/>
  <c r="AU309" i="16"/>
  <c r="H310" i="16"/>
  <c r="V309" i="16"/>
  <c r="AE310" i="16"/>
  <c r="L310" i="16"/>
  <c r="K310" i="16"/>
  <c r="U307" i="6"/>
  <c r="G308" i="6"/>
  <c r="I308" i="6"/>
  <c r="J308" i="6"/>
  <c r="AU310" i="3"/>
  <c r="I311" i="14"/>
  <c r="G311" i="14"/>
  <c r="U310" i="14"/>
  <c r="J311" i="14"/>
  <c r="AU307" i="11"/>
  <c r="AW310" i="14"/>
  <c r="J310" i="15"/>
  <c r="U309" i="15"/>
  <c r="G310" i="15"/>
  <c r="I310" i="15"/>
  <c r="K311" i="14"/>
  <c r="AG311" i="14"/>
  <c r="H311" i="14"/>
  <c r="V310" i="14"/>
  <c r="L311" i="14"/>
  <c r="AU308" i="15"/>
  <c r="B307" i="3"/>
  <c r="H309" i="15"/>
  <c r="L309" i="15"/>
  <c r="AE309" i="15"/>
  <c r="V308" i="15"/>
  <c r="K309" i="15"/>
  <c r="B321" i="11"/>
  <c r="AE308" i="11"/>
  <c r="L308" i="11"/>
  <c r="H308" i="11"/>
  <c r="V308" i="11" s="1"/>
  <c r="K308" i="11"/>
  <c r="G310" i="11"/>
  <c r="U310" i="11" s="1"/>
  <c r="J310" i="11"/>
  <c r="I310" i="11"/>
  <c r="M309" i="6"/>
  <c r="AV309" i="6" s="1"/>
  <c r="M309" i="15"/>
  <c r="AV309" i="15" s="1"/>
  <c r="M309" i="16"/>
  <c r="AV309" i="16" s="1"/>
  <c r="M309" i="3"/>
  <c r="AV309" i="3" s="1"/>
  <c r="AE311" i="3"/>
  <c r="K311" i="3"/>
  <c r="H311" i="3"/>
  <c r="V311" i="3" s="1"/>
  <c r="L311" i="3"/>
  <c r="G312" i="3"/>
  <c r="U312" i="3" s="1"/>
  <c r="J312" i="3"/>
  <c r="I312" i="3"/>
  <c r="P550" i="3"/>
  <c r="M310" i="11"/>
  <c r="AV310" i="11" s="1"/>
  <c r="AV310" i="13"/>
  <c r="M311" i="13"/>
  <c r="B322" i="13" l="1"/>
  <c r="AU308" i="13"/>
  <c r="L309" i="13"/>
  <c r="V308" i="13"/>
  <c r="H309" i="13"/>
  <c r="K309" i="13"/>
  <c r="AU309" i="13" s="1"/>
  <c r="AE309" i="13"/>
  <c r="G310" i="13"/>
  <c r="J310" i="13"/>
  <c r="U309" i="13"/>
  <c r="I310" i="13"/>
  <c r="U308" i="16"/>
  <c r="J309" i="16"/>
  <c r="G309" i="16"/>
  <c r="I309" i="16"/>
  <c r="AU309" i="6"/>
  <c r="AE310" i="6"/>
  <c r="H310" i="6"/>
  <c r="K310" i="6"/>
  <c r="L310" i="6"/>
  <c r="V309" i="6"/>
  <c r="AW311" i="14"/>
  <c r="AU310" i="16"/>
  <c r="AU309" i="15"/>
  <c r="J309" i="6"/>
  <c r="I309" i="6"/>
  <c r="U308" i="6"/>
  <c r="G309" i="6"/>
  <c r="L311" i="16"/>
  <c r="K311" i="16"/>
  <c r="V310" i="16"/>
  <c r="AE311" i="16"/>
  <c r="H311" i="16"/>
  <c r="I550" i="16" s="1"/>
  <c r="U550" i="16" s="1"/>
  <c r="G311" i="15"/>
  <c r="J550" i="15" s="1"/>
  <c r="U310" i="15"/>
  <c r="J311" i="15"/>
  <c r="I311" i="15"/>
  <c r="AU311" i="3"/>
  <c r="AU308" i="11"/>
  <c r="B308" i="3"/>
  <c r="H310" i="15"/>
  <c r="V309" i="15"/>
  <c r="AE310" i="15"/>
  <c r="K310" i="15"/>
  <c r="L310" i="15"/>
  <c r="AG312" i="14"/>
  <c r="V311" i="14"/>
  <c r="H312" i="14"/>
  <c r="K312" i="14"/>
  <c r="L312" i="14"/>
  <c r="G312" i="14"/>
  <c r="U311" i="14"/>
  <c r="I312" i="14"/>
  <c r="J312" i="14"/>
  <c r="H309" i="11"/>
  <c r="V309" i="11" s="1"/>
  <c r="AE309" i="11"/>
  <c r="K309" i="11"/>
  <c r="L309" i="11"/>
  <c r="B322" i="11"/>
  <c r="G311" i="11"/>
  <c r="J311" i="11"/>
  <c r="I311" i="11"/>
  <c r="M310" i="6"/>
  <c r="AV310" i="6" s="1"/>
  <c r="M310" i="15"/>
  <c r="AV310" i="15" s="1"/>
  <c r="M310" i="16"/>
  <c r="AV310" i="16" s="1"/>
  <c r="M310" i="3"/>
  <c r="AV310" i="3" s="1"/>
  <c r="I313" i="3"/>
  <c r="G313" i="3"/>
  <c r="U313" i="3" s="1"/>
  <c r="J313" i="3"/>
  <c r="AE312" i="3"/>
  <c r="H312" i="3"/>
  <c r="V312" i="3" s="1"/>
  <c r="L312" i="3"/>
  <c r="Q550" i="3"/>
  <c r="R550" i="3" s="1"/>
  <c r="K312" i="3"/>
  <c r="M311" i="11"/>
  <c r="AV311" i="11" s="1"/>
  <c r="AV311" i="13"/>
  <c r="M312" i="13"/>
  <c r="U311" i="11" l="1"/>
  <c r="P550" i="11" s="1"/>
  <c r="B323" i="13"/>
  <c r="H310" i="13"/>
  <c r="AE310" i="13"/>
  <c r="K310" i="13"/>
  <c r="V309" i="13"/>
  <c r="L310" i="13"/>
  <c r="AU310" i="15"/>
  <c r="G310" i="16"/>
  <c r="J310" i="16"/>
  <c r="U309" i="16"/>
  <c r="I310" i="16"/>
  <c r="J311" i="13"/>
  <c r="U310" i="13"/>
  <c r="I311" i="13"/>
  <c r="G311" i="13"/>
  <c r="AU310" i="6"/>
  <c r="L311" i="6"/>
  <c r="AE311" i="6"/>
  <c r="V310" i="6"/>
  <c r="K311" i="6"/>
  <c r="H311" i="6"/>
  <c r="I550" i="6" s="1"/>
  <c r="U550" i="6" s="1"/>
  <c r="J310" i="6"/>
  <c r="I310" i="6"/>
  <c r="U309" i="6"/>
  <c r="G310" i="6"/>
  <c r="L312" i="16"/>
  <c r="K312" i="16"/>
  <c r="H312" i="16"/>
  <c r="H551" i="16" s="1"/>
  <c r="V311" i="16"/>
  <c r="Q550" i="16" s="1"/>
  <c r="AE312" i="16"/>
  <c r="AU309" i="11"/>
  <c r="AU311" i="16"/>
  <c r="AU312" i="3"/>
  <c r="H311" i="15"/>
  <c r="I550" i="15" s="1"/>
  <c r="U550" i="15" s="1"/>
  <c r="AE311" i="15"/>
  <c r="K311" i="15"/>
  <c r="V310" i="15"/>
  <c r="L311" i="15"/>
  <c r="U312" i="14"/>
  <c r="I313" i="14"/>
  <c r="G313" i="14"/>
  <c r="J313" i="14"/>
  <c r="AW312" i="14"/>
  <c r="J312" i="15"/>
  <c r="I312" i="15"/>
  <c r="U311" i="15"/>
  <c r="P550" i="15" s="1"/>
  <c r="G312" i="15"/>
  <c r="G551" i="15" s="1"/>
  <c r="AG313" i="14"/>
  <c r="L313" i="14"/>
  <c r="V312" i="14"/>
  <c r="K313" i="14"/>
  <c r="H313" i="14"/>
  <c r="B309" i="3"/>
  <c r="G312" i="11"/>
  <c r="I312" i="11"/>
  <c r="J312" i="11"/>
  <c r="B323" i="11"/>
  <c r="H310" i="11"/>
  <c r="V310" i="11" s="1"/>
  <c r="L310" i="11"/>
  <c r="AE310" i="11"/>
  <c r="K310" i="11"/>
  <c r="M311" i="6"/>
  <c r="AV311" i="6" s="1"/>
  <c r="M311" i="15"/>
  <c r="AV311" i="15" s="1"/>
  <c r="M311" i="16"/>
  <c r="AV311" i="16" s="1"/>
  <c r="M311" i="3"/>
  <c r="AV311" i="3" s="1"/>
  <c r="L313" i="3"/>
  <c r="AE313" i="3"/>
  <c r="K313" i="3"/>
  <c r="H313" i="3"/>
  <c r="V313" i="3" s="1"/>
  <c r="J314" i="3"/>
  <c r="I314" i="3"/>
  <c r="G314" i="3"/>
  <c r="U314" i="3" s="1"/>
  <c r="M312" i="11"/>
  <c r="AV312" i="11" s="1"/>
  <c r="AV312" i="13"/>
  <c r="M313" i="13"/>
  <c r="M551" i="16" l="1"/>
  <c r="N551" i="16"/>
  <c r="T551" i="16"/>
  <c r="K551" i="15"/>
  <c r="L551" i="15"/>
  <c r="U312" i="11"/>
  <c r="G551" i="11"/>
  <c r="B324" i="13"/>
  <c r="AU313" i="3"/>
  <c r="AU310" i="11"/>
  <c r="AU311" i="6"/>
  <c r="AU310" i="13"/>
  <c r="H311" i="13"/>
  <c r="AE311" i="13"/>
  <c r="V310" i="13"/>
  <c r="K311" i="13"/>
  <c r="L311" i="13"/>
  <c r="U310" i="16"/>
  <c r="G311" i="16"/>
  <c r="J550" i="16" s="1"/>
  <c r="I311" i="16"/>
  <c r="J311" i="16"/>
  <c r="J312" i="13"/>
  <c r="U311" i="13"/>
  <c r="G312" i="13"/>
  <c r="I312" i="13"/>
  <c r="L312" i="6"/>
  <c r="AE312" i="6"/>
  <c r="K312" i="6"/>
  <c r="H312" i="6"/>
  <c r="H551" i="6" s="1"/>
  <c r="V311" i="6"/>
  <c r="Q550" i="6" s="1"/>
  <c r="AU312" i="16"/>
  <c r="L313" i="16"/>
  <c r="K313" i="16"/>
  <c r="V312" i="16"/>
  <c r="H313" i="16"/>
  <c r="AE313" i="16"/>
  <c r="G311" i="6"/>
  <c r="J550" i="6" s="1"/>
  <c r="U310" i="6"/>
  <c r="I311" i="6"/>
  <c r="J311" i="6"/>
  <c r="B310" i="3"/>
  <c r="G314" i="14"/>
  <c r="J314" i="14"/>
  <c r="I314" i="14"/>
  <c r="U313" i="14"/>
  <c r="V313" i="14"/>
  <c r="L314" i="14"/>
  <c r="K314" i="14"/>
  <c r="H314" i="14"/>
  <c r="AG314" i="14"/>
  <c r="AW313" i="14"/>
  <c r="AU311" i="15"/>
  <c r="AE312" i="15"/>
  <c r="V311" i="15"/>
  <c r="Q550" i="15" s="1"/>
  <c r="R550" i="15" s="1"/>
  <c r="H312" i="15"/>
  <c r="H551" i="15" s="1"/>
  <c r="L312" i="15"/>
  <c r="K312" i="15"/>
  <c r="J313" i="15"/>
  <c r="G313" i="15"/>
  <c r="U312" i="15"/>
  <c r="I313" i="15"/>
  <c r="L311" i="11"/>
  <c r="H311" i="11"/>
  <c r="AE311" i="11"/>
  <c r="K311" i="11"/>
  <c r="B324" i="11"/>
  <c r="J313" i="11"/>
  <c r="G313" i="11"/>
  <c r="U313" i="11" s="1"/>
  <c r="I313" i="11"/>
  <c r="M312" i="6"/>
  <c r="AV312" i="6" s="1"/>
  <c r="M312" i="15"/>
  <c r="AV312" i="15" s="1"/>
  <c r="M312" i="16"/>
  <c r="AV312" i="16" s="1"/>
  <c r="M312" i="3"/>
  <c r="AV312" i="3" s="1"/>
  <c r="AE314" i="3"/>
  <c r="H314" i="3"/>
  <c r="V314" i="3" s="1"/>
  <c r="K314" i="3"/>
  <c r="L314" i="3"/>
  <c r="I315" i="3"/>
  <c r="J315" i="3"/>
  <c r="G315" i="3"/>
  <c r="U315" i="3" s="1"/>
  <c r="M313" i="11"/>
  <c r="AV313" i="11" s="1"/>
  <c r="AV313" i="13"/>
  <c r="M314" i="13"/>
  <c r="T551" i="6" l="1"/>
  <c r="M551" i="6"/>
  <c r="N551" i="6"/>
  <c r="M551" i="15"/>
  <c r="T551" i="15"/>
  <c r="N551" i="15"/>
  <c r="K551" i="11"/>
  <c r="L551" i="11"/>
  <c r="V311" i="11"/>
  <c r="Q550" i="11" s="1"/>
  <c r="R550" i="11" s="1"/>
  <c r="B325" i="13"/>
  <c r="AU311" i="13"/>
  <c r="H312" i="13"/>
  <c r="L312" i="13"/>
  <c r="AE312" i="13"/>
  <c r="V311" i="13"/>
  <c r="K312" i="13"/>
  <c r="AU312" i="6"/>
  <c r="J313" i="13"/>
  <c r="G313" i="13"/>
  <c r="I313" i="13"/>
  <c r="U312" i="13"/>
  <c r="U311" i="16"/>
  <c r="P550" i="16" s="1"/>
  <c r="R550" i="16" s="1"/>
  <c r="G312" i="16"/>
  <c r="G551" i="16" s="1"/>
  <c r="I312" i="16"/>
  <c r="J312" i="16"/>
  <c r="H313" i="6"/>
  <c r="L313" i="6"/>
  <c r="K313" i="6"/>
  <c r="AE313" i="6"/>
  <c r="V312" i="6"/>
  <c r="AU313" i="16"/>
  <c r="G312" i="6"/>
  <c r="G551" i="6" s="1"/>
  <c r="U311" i="6"/>
  <c r="P550" i="6" s="1"/>
  <c r="R550" i="6" s="1"/>
  <c r="J312" i="6"/>
  <c r="I312" i="6"/>
  <c r="V313" i="16"/>
  <c r="K314" i="16"/>
  <c r="H314" i="16"/>
  <c r="L314" i="16"/>
  <c r="AE314" i="16"/>
  <c r="AU314" i="3"/>
  <c r="G314" i="15"/>
  <c r="J314" i="15"/>
  <c r="I314" i="15"/>
  <c r="U313" i="15"/>
  <c r="AU312" i="15"/>
  <c r="AU311" i="11"/>
  <c r="U314" i="14"/>
  <c r="I315" i="14"/>
  <c r="G315" i="14"/>
  <c r="J315" i="14"/>
  <c r="L313" i="15"/>
  <c r="H313" i="15"/>
  <c r="AE313" i="15"/>
  <c r="K313" i="15"/>
  <c r="V312" i="15"/>
  <c r="V314" i="14"/>
  <c r="AG315" i="14"/>
  <c r="L315" i="14"/>
  <c r="K315" i="14"/>
  <c r="H315" i="14"/>
  <c r="B311" i="3"/>
  <c r="AW314" i="14"/>
  <c r="I314" i="11"/>
  <c r="G314" i="11"/>
  <c r="U314" i="11" s="1"/>
  <c r="J314" i="11"/>
  <c r="B325" i="11"/>
  <c r="B552" i="11" s="1"/>
  <c r="H312" i="11"/>
  <c r="L312" i="11"/>
  <c r="AE312" i="11"/>
  <c r="K312" i="11"/>
  <c r="M313" i="6"/>
  <c r="AV313" i="6" s="1"/>
  <c r="M313" i="15"/>
  <c r="AV313" i="15" s="1"/>
  <c r="M313" i="16"/>
  <c r="AV313" i="16" s="1"/>
  <c r="M313" i="3"/>
  <c r="AV313" i="3" s="1"/>
  <c r="K315" i="3"/>
  <c r="H315" i="3"/>
  <c r="V315" i="3" s="1"/>
  <c r="AE315" i="3"/>
  <c r="L315" i="3"/>
  <c r="G316" i="3"/>
  <c r="U316" i="3" s="1"/>
  <c r="I316" i="3"/>
  <c r="J316" i="3"/>
  <c r="M314" i="11"/>
  <c r="AV314" i="11" s="1"/>
  <c r="AV314" i="13"/>
  <c r="M315" i="13"/>
  <c r="L551" i="16" l="1"/>
  <c r="K551" i="16"/>
  <c r="K551" i="6"/>
  <c r="L551" i="6"/>
  <c r="V312" i="11"/>
  <c r="H551" i="11"/>
  <c r="AU312" i="13"/>
  <c r="B326" i="13"/>
  <c r="AU313" i="6"/>
  <c r="V312" i="13"/>
  <c r="H313" i="13"/>
  <c r="L313" i="13"/>
  <c r="K313" i="13"/>
  <c r="AE313" i="13"/>
  <c r="U312" i="16"/>
  <c r="J313" i="16"/>
  <c r="G313" i="16"/>
  <c r="I313" i="16"/>
  <c r="G314" i="13"/>
  <c r="J314" i="13"/>
  <c r="I314" i="13"/>
  <c r="U313" i="13"/>
  <c r="V313" i="6"/>
  <c r="AE314" i="6"/>
  <c r="K314" i="6"/>
  <c r="L314" i="6"/>
  <c r="H314" i="6"/>
  <c r="AU314" i="16"/>
  <c r="G313" i="6"/>
  <c r="U312" i="6"/>
  <c r="I313" i="6"/>
  <c r="J313" i="6"/>
  <c r="AU315" i="3"/>
  <c r="K315" i="16"/>
  <c r="AE315" i="16"/>
  <c r="L315" i="16"/>
  <c r="V314" i="16"/>
  <c r="H315" i="16"/>
  <c r="AU312" i="11"/>
  <c r="AU313" i="15"/>
  <c r="B312" i="3"/>
  <c r="B550" i="3"/>
  <c r="J316" i="14"/>
  <c r="I316" i="14"/>
  <c r="U315" i="14"/>
  <c r="G316" i="14"/>
  <c r="L316" i="14"/>
  <c r="AG316" i="14"/>
  <c r="V315" i="14"/>
  <c r="H316" i="14"/>
  <c r="K316" i="14"/>
  <c r="AW315" i="14"/>
  <c r="G315" i="15"/>
  <c r="I315" i="15"/>
  <c r="J315" i="15"/>
  <c r="U314" i="15"/>
  <c r="V313" i="15"/>
  <c r="K314" i="15"/>
  <c r="L314" i="15"/>
  <c r="AE314" i="15"/>
  <c r="H314" i="15"/>
  <c r="H313" i="11"/>
  <c r="V313" i="11" s="1"/>
  <c r="K313" i="11"/>
  <c r="AE313" i="11"/>
  <c r="L313" i="11"/>
  <c r="B326" i="11"/>
  <c r="G315" i="11"/>
  <c r="U315" i="11" s="1"/>
  <c r="J315" i="11"/>
  <c r="I315" i="11"/>
  <c r="M314" i="6"/>
  <c r="AV314" i="6" s="1"/>
  <c r="M314" i="15"/>
  <c r="AV314" i="15" s="1"/>
  <c r="M314" i="16"/>
  <c r="AV314" i="16" s="1"/>
  <c r="M314" i="3"/>
  <c r="AV314" i="3" s="1"/>
  <c r="H316" i="3"/>
  <c r="V316" i="3" s="1"/>
  <c r="AE316" i="3"/>
  <c r="K316" i="3"/>
  <c r="L316" i="3"/>
  <c r="G317" i="3"/>
  <c r="U317" i="3" s="1"/>
  <c r="J317" i="3"/>
  <c r="I317" i="3"/>
  <c r="M315" i="11"/>
  <c r="AV315" i="11" s="1"/>
  <c r="AV315" i="13"/>
  <c r="M316" i="13"/>
  <c r="T551" i="11" l="1"/>
  <c r="M551" i="11"/>
  <c r="N551" i="11"/>
  <c r="G550" i="3"/>
  <c r="H550" i="3"/>
  <c r="T550" i="3" s="1"/>
  <c r="B327" i="13"/>
  <c r="AU313" i="13"/>
  <c r="H314" i="13"/>
  <c r="AE314" i="13"/>
  <c r="V313" i="13"/>
  <c r="K314" i="13"/>
  <c r="L314" i="13"/>
  <c r="J315" i="13"/>
  <c r="U314" i="13"/>
  <c r="I315" i="13"/>
  <c r="G315" i="13"/>
  <c r="G314" i="16"/>
  <c r="I314" i="16"/>
  <c r="U313" i="16"/>
  <c r="J314" i="16"/>
  <c r="AE315" i="6"/>
  <c r="V314" i="6"/>
  <c r="K315" i="6"/>
  <c r="L315" i="6"/>
  <c r="H315" i="6"/>
  <c r="AU314" i="6"/>
  <c r="L316" i="16"/>
  <c r="AE316" i="16"/>
  <c r="V315" i="16"/>
  <c r="K316" i="16"/>
  <c r="H316" i="16"/>
  <c r="AW316" i="14"/>
  <c r="U313" i="6"/>
  <c r="J314" i="6"/>
  <c r="I314" i="6"/>
  <c r="G314" i="6"/>
  <c r="AU315" i="16"/>
  <c r="AU313" i="11"/>
  <c r="B313" i="3"/>
  <c r="K315" i="15"/>
  <c r="L315" i="15"/>
  <c r="V314" i="15"/>
  <c r="H315" i="15"/>
  <c r="AE315" i="15"/>
  <c r="U315" i="15"/>
  <c r="I316" i="15"/>
  <c r="J316" i="15"/>
  <c r="G316" i="15"/>
  <c r="U316" i="14"/>
  <c r="G317" i="14"/>
  <c r="J317" i="14"/>
  <c r="I317" i="14"/>
  <c r="AU316" i="3"/>
  <c r="AU314" i="15"/>
  <c r="H317" i="14"/>
  <c r="AG317" i="14"/>
  <c r="K317" i="14"/>
  <c r="L317" i="14"/>
  <c r="V316" i="14"/>
  <c r="B327" i="11"/>
  <c r="I316" i="11"/>
  <c r="J316" i="11"/>
  <c r="G316" i="11"/>
  <c r="U316" i="11" s="1"/>
  <c r="L314" i="11"/>
  <c r="K314" i="11"/>
  <c r="AE314" i="11"/>
  <c r="H314" i="11"/>
  <c r="V314" i="11" s="1"/>
  <c r="M315" i="6"/>
  <c r="AV315" i="6" s="1"/>
  <c r="M315" i="15"/>
  <c r="AV315" i="15" s="1"/>
  <c r="M315" i="16"/>
  <c r="AV315" i="16" s="1"/>
  <c r="M315" i="3"/>
  <c r="AV315" i="3" s="1"/>
  <c r="H317" i="3"/>
  <c r="V317" i="3" s="1"/>
  <c r="AE317" i="3"/>
  <c r="L317" i="3"/>
  <c r="K317" i="3"/>
  <c r="G318" i="3"/>
  <c r="U318" i="3" s="1"/>
  <c r="J318" i="3"/>
  <c r="I318" i="3"/>
  <c r="M316" i="11"/>
  <c r="AV316" i="11" s="1"/>
  <c r="AV316" i="13"/>
  <c r="M317" i="13"/>
  <c r="M550" i="3" l="1"/>
  <c r="N550" i="3"/>
  <c r="K550" i="3"/>
  <c r="L550" i="3"/>
  <c r="B328" i="13"/>
  <c r="AU314" i="13"/>
  <c r="V314" i="13"/>
  <c r="AE315" i="13"/>
  <c r="K315" i="13"/>
  <c r="H315" i="13"/>
  <c r="L315" i="13"/>
  <c r="G315" i="16"/>
  <c r="J315" i="16"/>
  <c r="U314" i="16"/>
  <c r="I315" i="16"/>
  <c r="U315" i="13"/>
  <c r="I316" i="13"/>
  <c r="G316" i="13"/>
  <c r="J316" i="13"/>
  <c r="K316" i="6"/>
  <c r="AE316" i="6"/>
  <c r="H316" i="6"/>
  <c r="V315" i="6"/>
  <c r="L316" i="6"/>
  <c r="AU315" i="6"/>
  <c r="AU317" i="3"/>
  <c r="AU316" i="16"/>
  <c r="L317" i="16"/>
  <c r="K317" i="16"/>
  <c r="V316" i="16"/>
  <c r="H317" i="16"/>
  <c r="AE317" i="16"/>
  <c r="U314" i="6"/>
  <c r="J315" i="6"/>
  <c r="I315" i="6"/>
  <c r="G315" i="6"/>
  <c r="AW317" i="14"/>
  <c r="AE316" i="15"/>
  <c r="L316" i="15"/>
  <c r="H316" i="15"/>
  <c r="K316" i="15"/>
  <c r="V315" i="15"/>
  <c r="AG318" i="14"/>
  <c r="K318" i="14"/>
  <c r="V317" i="14"/>
  <c r="L318" i="14"/>
  <c r="H318" i="14"/>
  <c r="G317" i="15"/>
  <c r="I317" i="15"/>
  <c r="J317" i="15"/>
  <c r="U316" i="15"/>
  <c r="AU314" i="11"/>
  <c r="G318" i="14"/>
  <c r="J318" i="14"/>
  <c r="I318" i="14"/>
  <c r="U317" i="14"/>
  <c r="AU315" i="15"/>
  <c r="B314" i="3"/>
  <c r="I317" i="11"/>
  <c r="G317" i="11"/>
  <c r="U317" i="11" s="1"/>
  <c r="J317" i="11"/>
  <c r="L315" i="11"/>
  <c r="H315" i="11"/>
  <c r="V315" i="11" s="1"/>
  <c r="K315" i="11"/>
  <c r="AE315" i="11"/>
  <c r="B328" i="11"/>
  <c r="M316" i="6"/>
  <c r="AV316" i="6" s="1"/>
  <c r="M316" i="15"/>
  <c r="AV316" i="15" s="1"/>
  <c r="M316" i="16"/>
  <c r="AV316" i="16" s="1"/>
  <c r="M316" i="3"/>
  <c r="AV316" i="3" s="1"/>
  <c r="J319" i="3"/>
  <c r="I319" i="3"/>
  <c r="P551" i="3"/>
  <c r="G319" i="3"/>
  <c r="U319" i="3" s="1"/>
  <c r="K318" i="3"/>
  <c r="L318" i="3"/>
  <c r="AE318" i="3"/>
  <c r="H318" i="3"/>
  <c r="V318" i="3" s="1"/>
  <c r="M317" i="11"/>
  <c r="AV317" i="11" s="1"/>
  <c r="AV317" i="13"/>
  <c r="M318" i="13"/>
  <c r="B329" i="13" l="1"/>
  <c r="H316" i="13"/>
  <c r="L316" i="13"/>
  <c r="K316" i="13"/>
  <c r="V315" i="13"/>
  <c r="AE316" i="13"/>
  <c r="AU315" i="13"/>
  <c r="J317" i="13"/>
  <c r="I317" i="13"/>
  <c r="G317" i="13"/>
  <c r="U316" i="13"/>
  <c r="G316" i="16"/>
  <c r="I316" i="16"/>
  <c r="U315" i="16"/>
  <c r="J316" i="16"/>
  <c r="H317" i="6"/>
  <c r="K317" i="6"/>
  <c r="AE317" i="6"/>
  <c r="V316" i="6"/>
  <c r="L317" i="6"/>
  <c r="AU316" i="6"/>
  <c r="AU317" i="16"/>
  <c r="I316" i="6"/>
  <c r="G316" i="6"/>
  <c r="J316" i="6"/>
  <c r="U315" i="6"/>
  <c r="AU318" i="3"/>
  <c r="L318" i="16"/>
  <c r="V317" i="16"/>
  <c r="K318" i="16"/>
  <c r="AE318" i="16"/>
  <c r="H318" i="16"/>
  <c r="I551" i="16" s="1"/>
  <c r="U551" i="16" s="1"/>
  <c r="AU315" i="11"/>
  <c r="L317" i="15"/>
  <c r="K317" i="15"/>
  <c r="H317" i="15"/>
  <c r="AE317" i="15"/>
  <c r="V316" i="15"/>
  <c r="U317" i="15"/>
  <c r="G318" i="15"/>
  <c r="J551" i="15" s="1"/>
  <c r="J318" i="15"/>
  <c r="I318" i="15"/>
  <c r="B315" i="3"/>
  <c r="L319" i="14"/>
  <c r="K319" i="14"/>
  <c r="H319" i="14"/>
  <c r="V318" i="14"/>
  <c r="AG319" i="14"/>
  <c r="AW318" i="14"/>
  <c r="I319" i="14"/>
  <c r="J319" i="14"/>
  <c r="G319" i="14"/>
  <c r="U318" i="14"/>
  <c r="AU316" i="15"/>
  <c r="I318" i="11"/>
  <c r="G318" i="11"/>
  <c r="J318" i="11"/>
  <c r="AE316" i="11"/>
  <c r="K316" i="11"/>
  <c r="H316" i="11"/>
  <c r="V316" i="11" s="1"/>
  <c r="L316" i="11"/>
  <c r="B329" i="11"/>
  <c r="M317" i="6"/>
  <c r="AV317" i="6" s="1"/>
  <c r="M317" i="15"/>
  <c r="AV317" i="15" s="1"/>
  <c r="M317" i="16"/>
  <c r="AV317" i="16" s="1"/>
  <c r="M317" i="3"/>
  <c r="AV317" i="3" s="1"/>
  <c r="G320" i="3"/>
  <c r="U320" i="3" s="1"/>
  <c r="I320" i="3"/>
  <c r="J320" i="3"/>
  <c r="AE319" i="3"/>
  <c r="Q551" i="3"/>
  <c r="R551" i="3" s="1"/>
  <c r="K319" i="3"/>
  <c r="H319" i="3"/>
  <c r="V319" i="3" s="1"/>
  <c r="L319" i="3"/>
  <c r="M318" i="11"/>
  <c r="AV318" i="11" s="1"/>
  <c r="AV318" i="13"/>
  <c r="M319" i="13"/>
  <c r="U318" i="11" l="1"/>
  <c r="P551" i="11" s="1"/>
  <c r="B330" i="13"/>
  <c r="AU317" i="15"/>
  <c r="AU316" i="13"/>
  <c r="L317" i="13"/>
  <c r="AE317" i="13"/>
  <c r="V316" i="13"/>
  <c r="H317" i="13"/>
  <c r="K317" i="13"/>
  <c r="AU317" i="6"/>
  <c r="G317" i="16"/>
  <c r="I317" i="16"/>
  <c r="J317" i="16"/>
  <c r="U316" i="16"/>
  <c r="U317" i="13"/>
  <c r="G318" i="13"/>
  <c r="I318" i="13"/>
  <c r="J318" i="13"/>
  <c r="AU318" i="16"/>
  <c r="AU319" i="3"/>
  <c r="AE318" i="6"/>
  <c r="L318" i="6"/>
  <c r="K318" i="6"/>
  <c r="V317" i="6"/>
  <c r="H318" i="6"/>
  <c r="I551" i="6" s="1"/>
  <c r="U551" i="6" s="1"/>
  <c r="K319" i="16"/>
  <c r="V318" i="16"/>
  <c r="Q551" i="16" s="1"/>
  <c r="AE319" i="16"/>
  <c r="H319" i="16"/>
  <c r="H552" i="16" s="1"/>
  <c r="L319" i="16"/>
  <c r="I317" i="6"/>
  <c r="U316" i="6"/>
  <c r="J317" i="6"/>
  <c r="G317" i="6"/>
  <c r="AW319" i="14"/>
  <c r="J320" i="14"/>
  <c r="I320" i="14"/>
  <c r="G320" i="14"/>
  <c r="U319" i="14"/>
  <c r="U318" i="15"/>
  <c r="P551" i="15" s="1"/>
  <c r="I319" i="15"/>
  <c r="G319" i="15"/>
  <c r="G552" i="15" s="1"/>
  <c r="J319" i="15"/>
  <c r="K318" i="15"/>
  <c r="H318" i="15"/>
  <c r="I551" i="15" s="1"/>
  <c r="U551" i="15" s="1"/>
  <c r="AE318" i="15"/>
  <c r="V317" i="15"/>
  <c r="L318" i="15"/>
  <c r="AU316" i="11"/>
  <c r="L320" i="14"/>
  <c r="AG320" i="14"/>
  <c r="H320" i="14"/>
  <c r="K320" i="14"/>
  <c r="V319" i="14"/>
  <c r="B316" i="3"/>
  <c r="B330" i="11"/>
  <c r="J319" i="11"/>
  <c r="G319" i="11"/>
  <c r="I319" i="11"/>
  <c r="H317" i="11"/>
  <c r="V317" i="11" s="1"/>
  <c r="AE317" i="11"/>
  <c r="L317" i="11"/>
  <c r="K317" i="11"/>
  <c r="M318" i="6"/>
  <c r="AV318" i="6" s="1"/>
  <c r="M318" i="15"/>
  <c r="AV318" i="15" s="1"/>
  <c r="M318" i="16"/>
  <c r="AV318" i="16" s="1"/>
  <c r="M318" i="3"/>
  <c r="AV318" i="3" s="1"/>
  <c r="AE320" i="3"/>
  <c r="L320" i="3"/>
  <c r="K320" i="3"/>
  <c r="H320" i="3"/>
  <c r="V320" i="3" s="1"/>
  <c r="J321" i="3"/>
  <c r="G321" i="3"/>
  <c r="U321" i="3" s="1"/>
  <c r="I321" i="3"/>
  <c r="M319" i="11"/>
  <c r="AV319" i="11" s="1"/>
  <c r="AV319" i="13"/>
  <c r="M320" i="13"/>
  <c r="N552" i="16" l="1"/>
  <c r="M552" i="16"/>
  <c r="T552" i="16"/>
  <c r="L552" i="15"/>
  <c r="K552" i="15"/>
  <c r="U319" i="11"/>
  <c r="G552" i="11"/>
  <c r="B331" i="13"/>
  <c r="AU317" i="13"/>
  <c r="H318" i="13"/>
  <c r="V317" i="13"/>
  <c r="AE318" i="13"/>
  <c r="K318" i="13"/>
  <c r="L318" i="13"/>
  <c r="I319" i="13"/>
  <c r="U318" i="13"/>
  <c r="J319" i="13"/>
  <c r="G319" i="13"/>
  <c r="AU317" i="11"/>
  <c r="I318" i="16"/>
  <c r="J318" i="16"/>
  <c r="G318" i="16"/>
  <c r="J551" i="16" s="1"/>
  <c r="U317" i="16"/>
  <c r="AU318" i="6"/>
  <c r="K319" i="6"/>
  <c r="V318" i="6"/>
  <c r="Q551" i="6" s="1"/>
  <c r="H319" i="6"/>
  <c r="H552" i="6" s="1"/>
  <c r="L319" i="6"/>
  <c r="AE319" i="6"/>
  <c r="V319" i="16"/>
  <c r="L320" i="16"/>
  <c r="AE320" i="16"/>
  <c r="H320" i="16"/>
  <c r="K320" i="16"/>
  <c r="AU318" i="15"/>
  <c r="AW320" i="14"/>
  <c r="U317" i="6"/>
  <c r="G318" i="6"/>
  <c r="J551" i="6" s="1"/>
  <c r="J318" i="6"/>
  <c r="I318" i="6"/>
  <c r="AU320" i="3"/>
  <c r="AU319" i="16"/>
  <c r="L319" i="15"/>
  <c r="K319" i="15"/>
  <c r="H319" i="15"/>
  <c r="H552" i="15" s="1"/>
  <c r="AE319" i="15"/>
  <c r="V318" i="15"/>
  <c r="Q551" i="15" s="1"/>
  <c r="R551" i="15" s="1"/>
  <c r="G321" i="14"/>
  <c r="I321" i="14"/>
  <c r="J321" i="14"/>
  <c r="U320" i="14"/>
  <c r="B317" i="3"/>
  <c r="AG321" i="14"/>
  <c r="V320" i="14"/>
  <c r="K321" i="14"/>
  <c r="L321" i="14"/>
  <c r="H321" i="14"/>
  <c r="J320" i="15"/>
  <c r="U319" i="15"/>
  <c r="I320" i="15"/>
  <c r="G320" i="15"/>
  <c r="B331" i="11"/>
  <c r="K318" i="11"/>
  <c r="H318" i="11"/>
  <c r="AE318" i="11"/>
  <c r="L318" i="11"/>
  <c r="J320" i="11"/>
  <c r="I320" i="11"/>
  <c r="G320" i="11"/>
  <c r="U320" i="11" s="1"/>
  <c r="M319" i="6"/>
  <c r="AV319" i="6" s="1"/>
  <c r="M319" i="15"/>
  <c r="AV319" i="15" s="1"/>
  <c r="M319" i="16"/>
  <c r="AV319" i="16" s="1"/>
  <c r="M319" i="3"/>
  <c r="AV319" i="3" s="1"/>
  <c r="G322" i="3"/>
  <c r="U322" i="3" s="1"/>
  <c r="J322" i="3"/>
  <c r="I322" i="3"/>
  <c r="K321" i="3"/>
  <c r="L321" i="3"/>
  <c r="AE321" i="3"/>
  <c r="H321" i="3"/>
  <c r="V321" i="3" s="1"/>
  <c r="M320" i="11"/>
  <c r="AV320" i="11" s="1"/>
  <c r="M321" i="13"/>
  <c r="AV320" i="13"/>
  <c r="N552" i="6" l="1"/>
  <c r="M552" i="6"/>
  <c r="T552" i="6"/>
  <c r="N552" i="15"/>
  <c r="T552" i="15"/>
  <c r="M552" i="15"/>
  <c r="K552" i="11"/>
  <c r="L552" i="11"/>
  <c r="V318" i="11"/>
  <c r="Q551" i="11" s="1"/>
  <c r="R551" i="11" s="1"/>
  <c r="B332" i="13"/>
  <c r="AU318" i="13"/>
  <c r="L319" i="13"/>
  <c r="V318" i="13"/>
  <c r="K319" i="13"/>
  <c r="AE319" i="13"/>
  <c r="H319" i="13"/>
  <c r="I320" i="13"/>
  <c r="G320" i="13"/>
  <c r="J320" i="13"/>
  <c r="U319" i="13"/>
  <c r="I319" i="16"/>
  <c r="J319" i="16"/>
  <c r="U318" i="16"/>
  <c r="P551" i="16" s="1"/>
  <c r="R551" i="16" s="1"/>
  <c r="G319" i="16"/>
  <c r="G552" i="16" s="1"/>
  <c r="L320" i="6"/>
  <c r="H320" i="6"/>
  <c r="AE320" i="6"/>
  <c r="K320" i="6"/>
  <c r="V319" i="6"/>
  <c r="AU319" i="6"/>
  <c r="AU319" i="15"/>
  <c r="U318" i="6"/>
  <c r="P551" i="6" s="1"/>
  <c r="R551" i="6" s="1"/>
  <c r="G319" i="6"/>
  <c r="G552" i="6" s="1"/>
  <c r="I319" i="6"/>
  <c r="J319" i="6"/>
  <c r="AU318" i="11"/>
  <c r="AW321" i="14"/>
  <c r="AU320" i="16"/>
  <c r="K321" i="16"/>
  <c r="AE321" i="16"/>
  <c r="L321" i="16"/>
  <c r="V320" i="16"/>
  <c r="H321" i="16"/>
  <c r="AU321" i="3"/>
  <c r="B318" i="3"/>
  <c r="L320" i="15"/>
  <c r="H320" i="15"/>
  <c r="K320" i="15"/>
  <c r="V319" i="15"/>
  <c r="AE320" i="15"/>
  <c r="J321" i="15"/>
  <c r="U320" i="15"/>
  <c r="G321" i="15"/>
  <c r="I321" i="15"/>
  <c r="L322" i="14"/>
  <c r="H322" i="14"/>
  <c r="K322" i="14"/>
  <c r="V321" i="14"/>
  <c r="AG322" i="14"/>
  <c r="U321" i="14"/>
  <c r="I322" i="14"/>
  <c r="J322" i="14"/>
  <c r="G322" i="14"/>
  <c r="AE319" i="11"/>
  <c r="L319" i="11"/>
  <c r="H319" i="11"/>
  <c r="K319" i="11"/>
  <c r="I321" i="11"/>
  <c r="J321" i="11"/>
  <c r="G321" i="11"/>
  <c r="U321" i="11" s="1"/>
  <c r="B332" i="11"/>
  <c r="B553" i="11" s="1"/>
  <c r="M320" i="6"/>
  <c r="AV320" i="6" s="1"/>
  <c r="M320" i="15"/>
  <c r="AV320" i="15" s="1"/>
  <c r="M320" i="16"/>
  <c r="AV320" i="16" s="1"/>
  <c r="M320" i="3"/>
  <c r="AV320" i="3" s="1"/>
  <c r="AE322" i="3"/>
  <c r="L322" i="3"/>
  <c r="H322" i="3"/>
  <c r="V322" i="3" s="1"/>
  <c r="K322" i="3"/>
  <c r="J323" i="3"/>
  <c r="I323" i="3"/>
  <c r="G323" i="3"/>
  <c r="U323" i="3" s="1"/>
  <c r="M321" i="11"/>
  <c r="AV321" i="11" s="1"/>
  <c r="AV321" i="13"/>
  <c r="M322" i="13"/>
  <c r="K552" i="16" l="1"/>
  <c r="L552" i="16"/>
  <c r="K552" i="6"/>
  <c r="L552" i="6"/>
  <c r="V319" i="11"/>
  <c r="H552" i="11"/>
  <c r="B333" i="13"/>
  <c r="AU319" i="13"/>
  <c r="K320" i="13"/>
  <c r="H320" i="13"/>
  <c r="V319" i="13"/>
  <c r="L320" i="13"/>
  <c r="AE320" i="13"/>
  <c r="U319" i="16"/>
  <c r="G320" i="16"/>
  <c r="J320" i="16"/>
  <c r="I320" i="16"/>
  <c r="G321" i="13"/>
  <c r="I321" i="13"/>
  <c r="U320" i="13"/>
  <c r="J321" i="13"/>
  <c r="AU320" i="6"/>
  <c r="K321" i="6"/>
  <c r="H321" i="6"/>
  <c r="AE321" i="6"/>
  <c r="L321" i="6"/>
  <c r="V320" i="6"/>
  <c r="AW322" i="14"/>
  <c r="AU322" i="3"/>
  <c r="AU321" i="16"/>
  <c r="K322" i="16"/>
  <c r="V321" i="16"/>
  <c r="H322" i="16"/>
  <c r="L322" i="16"/>
  <c r="AE322" i="16"/>
  <c r="J320" i="6"/>
  <c r="U319" i="6"/>
  <c r="G320" i="6"/>
  <c r="I320" i="6"/>
  <c r="G322" i="15"/>
  <c r="J322" i="15"/>
  <c r="I322" i="15"/>
  <c r="U321" i="15"/>
  <c r="V322" i="14"/>
  <c r="H323" i="14"/>
  <c r="K323" i="14"/>
  <c r="L323" i="14"/>
  <c r="AG323" i="14"/>
  <c r="AU320" i="15"/>
  <c r="I323" i="14"/>
  <c r="U322" i="14"/>
  <c r="J323" i="14"/>
  <c r="G323" i="14"/>
  <c r="AE321" i="15"/>
  <c r="L321" i="15"/>
  <c r="K321" i="15"/>
  <c r="H321" i="15"/>
  <c r="V320" i="15"/>
  <c r="AU319" i="11"/>
  <c r="B319" i="3"/>
  <c r="B551" i="3"/>
  <c r="G322" i="11"/>
  <c r="U322" i="11" s="1"/>
  <c r="J322" i="11"/>
  <c r="I322" i="11"/>
  <c r="B333" i="11"/>
  <c r="K320" i="11"/>
  <c r="L320" i="11"/>
  <c r="AE320" i="11"/>
  <c r="H320" i="11"/>
  <c r="V320" i="11" s="1"/>
  <c r="M321" i="6"/>
  <c r="AV321" i="6" s="1"/>
  <c r="M321" i="15"/>
  <c r="AV321" i="15" s="1"/>
  <c r="M321" i="16"/>
  <c r="AV321" i="16" s="1"/>
  <c r="M321" i="3"/>
  <c r="AV321" i="3" s="1"/>
  <c r="H323" i="3"/>
  <c r="V323" i="3" s="1"/>
  <c r="AE323" i="3"/>
  <c r="K323" i="3"/>
  <c r="L323" i="3"/>
  <c r="G324" i="3"/>
  <c r="U324" i="3" s="1"/>
  <c r="J324" i="3"/>
  <c r="I324" i="3"/>
  <c r="M322" i="11"/>
  <c r="AV322" i="11" s="1"/>
  <c r="AV322" i="13"/>
  <c r="M323" i="13"/>
  <c r="AU322" i="16" l="1"/>
  <c r="M552" i="11"/>
  <c r="N552" i="11"/>
  <c r="T552" i="11"/>
  <c r="G551" i="3"/>
  <c r="H551" i="3"/>
  <c r="T551" i="3" s="1"/>
  <c r="B334" i="13"/>
  <c r="V320" i="13"/>
  <c r="L321" i="13"/>
  <c r="AE321" i="13"/>
  <c r="K321" i="13"/>
  <c r="H321" i="13"/>
  <c r="AU320" i="13"/>
  <c r="U321" i="13"/>
  <c r="I322" i="13"/>
  <c r="J322" i="13"/>
  <c r="G322" i="13"/>
  <c r="J321" i="16"/>
  <c r="I321" i="16"/>
  <c r="U320" i="16"/>
  <c r="G321" i="16"/>
  <c r="V321" i="6"/>
  <c r="K322" i="6"/>
  <c r="L322" i="6"/>
  <c r="AE322" i="6"/>
  <c r="H322" i="6"/>
  <c r="AU321" i="6"/>
  <c r="I321" i="6"/>
  <c r="J321" i="6"/>
  <c r="G321" i="6"/>
  <c r="U320" i="6"/>
  <c r="H323" i="16"/>
  <c r="AE323" i="16"/>
  <c r="K323" i="16"/>
  <c r="V322" i="16"/>
  <c r="L323" i="16"/>
  <c r="AU320" i="11"/>
  <c r="G323" i="15"/>
  <c r="J323" i="15"/>
  <c r="U322" i="15"/>
  <c r="I323" i="15"/>
  <c r="H322" i="15"/>
  <c r="K322" i="15"/>
  <c r="L322" i="15"/>
  <c r="AE322" i="15"/>
  <c r="V321" i="15"/>
  <c r="AU321" i="15"/>
  <c r="B320" i="3"/>
  <c r="AW323" i="14"/>
  <c r="AU323" i="3"/>
  <c r="G324" i="14"/>
  <c r="J324" i="14"/>
  <c r="I324" i="14"/>
  <c r="U323" i="14"/>
  <c r="V323" i="14"/>
  <c r="K324" i="14"/>
  <c r="AG324" i="14"/>
  <c r="L324" i="14"/>
  <c r="H324" i="14"/>
  <c r="B334" i="11"/>
  <c r="AE321" i="11"/>
  <c r="L321" i="11"/>
  <c r="K321" i="11"/>
  <c r="H321" i="11"/>
  <c r="V321" i="11" s="1"/>
  <c r="J323" i="11"/>
  <c r="G323" i="11"/>
  <c r="U323" i="11" s="1"/>
  <c r="I323" i="11"/>
  <c r="M322" i="6"/>
  <c r="AV322" i="6" s="1"/>
  <c r="M322" i="15"/>
  <c r="AV322" i="15" s="1"/>
  <c r="M322" i="16"/>
  <c r="AV322" i="16" s="1"/>
  <c r="M322" i="3"/>
  <c r="AV322" i="3" s="1"/>
  <c r="G325" i="3"/>
  <c r="U325" i="3" s="1"/>
  <c r="I325" i="3"/>
  <c r="J325" i="3"/>
  <c r="K324" i="3"/>
  <c r="AE324" i="3"/>
  <c r="L324" i="3"/>
  <c r="H324" i="3"/>
  <c r="V324" i="3" s="1"/>
  <c r="M323" i="11"/>
  <c r="AV323" i="11" s="1"/>
  <c r="AV323" i="13"/>
  <c r="M324" i="13"/>
  <c r="M551" i="3" l="1"/>
  <c r="N551" i="3"/>
  <c r="K551" i="3"/>
  <c r="L551" i="3"/>
  <c r="B335" i="13"/>
  <c r="AU321" i="13"/>
  <c r="H322" i="13"/>
  <c r="AE322" i="13"/>
  <c r="L322" i="13"/>
  <c r="K322" i="13"/>
  <c r="V321" i="13"/>
  <c r="U321" i="16"/>
  <c r="J322" i="16"/>
  <c r="G322" i="16"/>
  <c r="I322" i="16"/>
  <c r="I323" i="13"/>
  <c r="U322" i="13"/>
  <c r="J323" i="13"/>
  <c r="G323" i="13"/>
  <c r="AE323" i="6"/>
  <c r="H323" i="6"/>
  <c r="L323" i="6"/>
  <c r="K323" i="6"/>
  <c r="V322" i="6"/>
  <c r="AU322" i="6"/>
  <c r="AU323" i="16"/>
  <c r="AE324" i="16"/>
  <c r="K324" i="16"/>
  <c r="V323" i="16"/>
  <c r="L324" i="16"/>
  <c r="H324" i="16"/>
  <c r="U321" i="6"/>
  <c r="I322" i="6"/>
  <c r="J322" i="6"/>
  <c r="G322" i="6"/>
  <c r="AU324" i="3"/>
  <c r="AU321" i="11"/>
  <c r="AW324" i="14"/>
  <c r="G324" i="15"/>
  <c r="J324" i="15"/>
  <c r="U323" i="15"/>
  <c r="I324" i="15"/>
  <c r="AU322" i="15"/>
  <c r="H325" i="14"/>
  <c r="L325" i="14"/>
  <c r="K325" i="14"/>
  <c r="V324" i="14"/>
  <c r="AG325" i="14"/>
  <c r="J325" i="14"/>
  <c r="U324" i="14"/>
  <c r="I325" i="14"/>
  <c r="G325" i="14"/>
  <c r="B321" i="3"/>
  <c r="L323" i="15"/>
  <c r="V322" i="15"/>
  <c r="AE323" i="15"/>
  <c r="K323" i="15"/>
  <c r="H323" i="15"/>
  <c r="I324" i="11"/>
  <c r="J324" i="11"/>
  <c r="G324" i="11"/>
  <c r="U324" i="11" s="1"/>
  <c r="B335" i="11"/>
  <c r="H322" i="11"/>
  <c r="V322" i="11" s="1"/>
  <c r="K322" i="11"/>
  <c r="AE322" i="11"/>
  <c r="L322" i="11"/>
  <c r="M323" i="6"/>
  <c r="AV323" i="6" s="1"/>
  <c r="M323" i="15"/>
  <c r="AV323" i="15" s="1"/>
  <c r="M323" i="16"/>
  <c r="AV323" i="16" s="1"/>
  <c r="M323" i="3"/>
  <c r="AV323" i="3" s="1"/>
  <c r="K325" i="3"/>
  <c r="H325" i="3"/>
  <c r="V325" i="3" s="1"/>
  <c r="AE325" i="3"/>
  <c r="L325" i="3"/>
  <c r="J326" i="3"/>
  <c r="I326" i="3"/>
  <c r="P552" i="3"/>
  <c r="G326" i="3"/>
  <c r="U326" i="3" s="1"/>
  <c r="M324" i="11"/>
  <c r="AV324" i="11" s="1"/>
  <c r="AV324" i="13"/>
  <c r="M325" i="13"/>
  <c r="AU322" i="13" l="1"/>
  <c r="B336" i="13"/>
  <c r="AU325" i="3"/>
  <c r="AE323" i="13"/>
  <c r="H323" i="13"/>
  <c r="K323" i="13"/>
  <c r="V322" i="13"/>
  <c r="L323" i="13"/>
  <c r="I324" i="13"/>
  <c r="G324" i="13"/>
  <c r="J324" i="13"/>
  <c r="U323" i="13"/>
  <c r="J323" i="16"/>
  <c r="I323" i="16"/>
  <c r="G323" i="16"/>
  <c r="U322" i="16"/>
  <c r="AU324" i="16"/>
  <c r="AU323" i="6"/>
  <c r="V323" i="6"/>
  <c r="K324" i="6"/>
  <c r="AE324" i="6"/>
  <c r="L324" i="6"/>
  <c r="H324" i="6"/>
  <c r="AU323" i="15"/>
  <c r="I323" i="6"/>
  <c r="G323" i="6"/>
  <c r="J323" i="6"/>
  <c r="U322" i="6"/>
  <c r="AE325" i="16"/>
  <c r="V324" i="16"/>
  <c r="L325" i="16"/>
  <c r="K325" i="16"/>
  <c r="H325" i="16"/>
  <c r="I552" i="16" s="1"/>
  <c r="U552" i="16" s="1"/>
  <c r="AU322" i="11"/>
  <c r="J325" i="15"/>
  <c r="G325" i="15"/>
  <c r="J552" i="15" s="1"/>
  <c r="I325" i="15"/>
  <c r="U324" i="15"/>
  <c r="AW325" i="14"/>
  <c r="B322" i="3"/>
  <c r="G326" i="14"/>
  <c r="U325" i="14"/>
  <c r="I326" i="14"/>
  <c r="J326" i="14"/>
  <c r="L326" i="14"/>
  <c r="K326" i="14"/>
  <c r="V325" i="14"/>
  <c r="AG326" i="14"/>
  <c r="H326" i="14"/>
  <c r="AE324" i="15"/>
  <c r="V323" i="15"/>
  <c r="K324" i="15"/>
  <c r="H324" i="15"/>
  <c r="L324" i="15"/>
  <c r="H323" i="11"/>
  <c r="V323" i="11" s="1"/>
  <c r="AE323" i="11"/>
  <c r="K323" i="11"/>
  <c r="L323" i="11"/>
  <c r="I325" i="11"/>
  <c r="G325" i="11"/>
  <c r="J325" i="11"/>
  <c r="B336" i="11"/>
  <c r="M324" i="6"/>
  <c r="AV324" i="6" s="1"/>
  <c r="M324" i="15"/>
  <c r="AV324" i="15" s="1"/>
  <c r="M324" i="16"/>
  <c r="AV324" i="16" s="1"/>
  <c r="M324" i="3"/>
  <c r="AV324" i="3" s="1"/>
  <c r="Q552" i="3"/>
  <c r="R552" i="3" s="1"/>
  <c r="H326" i="3"/>
  <c r="V326" i="3" s="1"/>
  <c r="L326" i="3"/>
  <c r="AE326" i="3"/>
  <c r="K326" i="3"/>
  <c r="G327" i="3"/>
  <c r="U327" i="3" s="1"/>
  <c r="I327" i="3"/>
  <c r="J327" i="3"/>
  <c r="M325" i="11"/>
  <c r="AV325" i="11" s="1"/>
  <c r="AV325" i="13"/>
  <c r="M326" i="13"/>
  <c r="U325" i="11" l="1"/>
  <c r="P552" i="11" s="1"/>
  <c r="B337" i="13"/>
  <c r="AU326" i="3"/>
  <c r="AU325" i="16"/>
  <c r="AU323" i="13"/>
  <c r="L324" i="13"/>
  <c r="V323" i="13"/>
  <c r="K324" i="13"/>
  <c r="AE324" i="13"/>
  <c r="H324" i="13"/>
  <c r="J324" i="16"/>
  <c r="G324" i="16"/>
  <c r="U323" i="16"/>
  <c r="I324" i="16"/>
  <c r="G325" i="13"/>
  <c r="U324" i="13"/>
  <c r="I325" i="13"/>
  <c r="J325" i="13"/>
  <c r="AE325" i="6"/>
  <c r="K325" i="6"/>
  <c r="V324" i="6"/>
  <c r="L325" i="6"/>
  <c r="H325" i="6"/>
  <c r="I552" i="6" s="1"/>
  <c r="U552" i="6" s="1"/>
  <c r="AU324" i="6"/>
  <c r="V325" i="16"/>
  <c r="Q552" i="16" s="1"/>
  <c r="AE326" i="16"/>
  <c r="K326" i="16"/>
  <c r="L326" i="16"/>
  <c r="H326" i="16"/>
  <c r="H553" i="16" s="1"/>
  <c r="AU323" i="11"/>
  <c r="I324" i="6"/>
  <c r="U323" i="6"/>
  <c r="G324" i="6"/>
  <c r="J324" i="6"/>
  <c r="AE325" i="15"/>
  <c r="L325" i="15"/>
  <c r="K325" i="15"/>
  <c r="V324" i="15"/>
  <c r="H325" i="15"/>
  <c r="I552" i="15" s="1"/>
  <c r="U552" i="15" s="1"/>
  <c r="AU324" i="15"/>
  <c r="B323" i="3"/>
  <c r="V326" i="14"/>
  <c r="L327" i="14"/>
  <c r="H327" i="14"/>
  <c r="K327" i="14"/>
  <c r="AG327" i="14"/>
  <c r="U326" i="14"/>
  <c r="I327" i="14"/>
  <c r="G327" i="14"/>
  <c r="J327" i="14"/>
  <c r="AW326" i="14"/>
  <c r="I326" i="15"/>
  <c r="U325" i="15"/>
  <c r="P552" i="15" s="1"/>
  <c r="J326" i="15"/>
  <c r="G326" i="15"/>
  <c r="G553" i="15" s="1"/>
  <c r="J326" i="11"/>
  <c r="G326" i="11"/>
  <c r="I326" i="11"/>
  <c r="B337" i="11"/>
  <c r="K324" i="11"/>
  <c r="L324" i="11"/>
  <c r="H324" i="11"/>
  <c r="V324" i="11" s="1"/>
  <c r="AE324" i="11"/>
  <c r="M325" i="6"/>
  <c r="AV325" i="6" s="1"/>
  <c r="M325" i="15"/>
  <c r="AV325" i="15" s="1"/>
  <c r="M325" i="16"/>
  <c r="AV325" i="16" s="1"/>
  <c r="M325" i="3"/>
  <c r="AV325" i="3" s="1"/>
  <c r="G328" i="3"/>
  <c r="U328" i="3" s="1"/>
  <c r="J328" i="3"/>
  <c r="I328" i="3"/>
  <c r="H327" i="3"/>
  <c r="V327" i="3" s="1"/>
  <c r="AE327" i="3"/>
  <c r="K327" i="3"/>
  <c r="L327" i="3"/>
  <c r="M326" i="11"/>
  <c r="AV326" i="11" s="1"/>
  <c r="AV326" i="13"/>
  <c r="M327" i="13"/>
  <c r="T553" i="16" l="1"/>
  <c r="M553" i="16"/>
  <c r="N553" i="16"/>
  <c r="K553" i="15"/>
  <c r="L553" i="15"/>
  <c r="U326" i="11"/>
  <c r="G553" i="11"/>
  <c r="AU324" i="13"/>
  <c r="B338" i="13"/>
  <c r="AE325" i="13"/>
  <c r="L325" i="13"/>
  <c r="V324" i="13"/>
  <c r="H325" i="13"/>
  <c r="K325" i="13"/>
  <c r="I326" i="13"/>
  <c r="G326" i="13"/>
  <c r="U325" i="13"/>
  <c r="J326" i="13"/>
  <c r="G325" i="16"/>
  <c r="J552" i="16" s="1"/>
  <c r="I325" i="16"/>
  <c r="J325" i="16"/>
  <c r="U324" i="16"/>
  <c r="AE326" i="6"/>
  <c r="V325" i="6"/>
  <c r="Q552" i="6" s="1"/>
  <c r="K326" i="6"/>
  <c r="H326" i="6"/>
  <c r="H553" i="6" s="1"/>
  <c r="L326" i="6"/>
  <c r="AU325" i="6"/>
  <c r="AU324" i="11"/>
  <c r="AU326" i="16"/>
  <c r="J325" i="6"/>
  <c r="G325" i="6"/>
  <c r="J552" i="6" s="1"/>
  <c r="U324" i="6"/>
  <c r="I325" i="6"/>
  <c r="AE327" i="16"/>
  <c r="H327" i="16"/>
  <c r="K327" i="16"/>
  <c r="V326" i="16"/>
  <c r="L327" i="16"/>
  <c r="AU325" i="15"/>
  <c r="G328" i="14"/>
  <c r="J328" i="14"/>
  <c r="I328" i="14"/>
  <c r="U327" i="14"/>
  <c r="B324" i="3"/>
  <c r="G327" i="15"/>
  <c r="I327" i="15"/>
  <c r="J327" i="15"/>
  <c r="U326" i="15"/>
  <c r="AW327" i="14"/>
  <c r="H326" i="15"/>
  <c r="H553" i="15" s="1"/>
  <c r="V325" i="15"/>
  <c r="Q552" i="15" s="1"/>
  <c r="R552" i="15" s="1"/>
  <c r="K326" i="15"/>
  <c r="AE326" i="15"/>
  <c r="L326" i="15"/>
  <c r="AU327" i="3"/>
  <c r="H328" i="14"/>
  <c r="L328" i="14"/>
  <c r="AG328" i="14"/>
  <c r="K328" i="14"/>
  <c r="V327" i="14"/>
  <c r="B338" i="11"/>
  <c r="I327" i="11"/>
  <c r="J327" i="11"/>
  <c r="G327" i="11"/>
  <c r="U327" i="11" s="1"/>
  <c r="AE325" i="11"/>
  <c r="H325" i="11"/>
  <c r="K325" i="11"/>
  <c r="L325" i="11"/>
  <c r="M326" i="6"/>
  <c r="AV326" i="6" s="1"/>
  <c r="M326" i="15"/>
  <c r="AV326" i="15" s="1"/>
  <c r="M326" i="16"/>
  <c r="AV326" i="16" s="1"/>
  <c r="M326" i="3"/>
  <c r="AV326" i="3" s="1"/>
  <c r="K328" i="3"/>
  <c r="AE328" i="3"/>
  <c r="L328" i="3"/>
  <c r="H328" i="3"/>
  <c r="V328" i="3" s="1"/>
  <c r="I329" i="3"/>
  <c r="J329" i="3"/>
  <c r="G329" i="3"/>
  <c r="U329" i="3" s="1"/>
  <c r="M327" i="11"/>
  <c r="AV327" i="11" s="1"/>
  <c r="AV327" i="13"/>
  <c r="M328" i="13"/>
  <c r="T553" i="6" l="1"/>
  <c r="M553" i="6"/>
  <c r="N553" i="6"/>
  <c r="T553" i="15"/>
  <c r="M553" i="15"/>
  <c r="N553" i="15"/>
  <c r="K553" i="11"/>
  <c r="L553" i="11"/>
  <c r="V325" i="11"/>
  <c r="Q552" i="11" s="1"/>
  <c r="R552" i="11" s="1"/>
  <c r="B339" i="13"/>
  <c r="AU325" i="13"/>
  <c r="AE326" i="13"/>
  <c r="K326" i="13"/>
  <c r="L326" i="13"/>
  <c r="H326" i="13"/>
  <c r="V325" i="13"/>
  <c r="J326" i="16"/>
  <c r="G326" i="16"/>
  <c r="G553" i="16" s="1"/>
  <c r="U325" i="16"/>
  <c r="P552" i="16" s="1"/>
  <c r="R552" i="16" s="1"/>
  <c r="I326" i="16"/>
  <c r="U326" i="13"/>
  <c r="I327" i="13"/>
  <c r="J327" i="13"/>
  <c r="G327" i="13"/>
  <c r="AE327" i="6"/>
  <c r="H327" i="6"/>
  <c r="L327" i="6"/>
  <c r="K327" i="6"/>
  <c r="V326" i="6"/>
  <c r="AU326" i="6"/>
  <c r="AU325" i="11"/>
  <c r="AU327" i="16"/>
  <c r="H328" i="16"/>
  <c r="AE328" i="16"/>
  <c r="K328" i="16"/>
  <c r="V327" i="16"/>
  <c r="L328" i="16"/>
  <c r="U325" i="6"/>
  <c r="P552" i="6" s="1"/>
  <c r="R552" i="6" s="1"/>
  <c r="J326" i="6"/>
  <c r="G326" i="6"/>
  <c r="G553" i="6" s="1"/>
  <c r="I326" i="6"/>
  <c r="AW328" i="14"/>
  <c r="B325" i="3"/>
  <c r="U328" i="14"/>
  <c r="G329" i="14"/>
  <c r="J329" i="14"/>
  <c r="I329" i="14"/>
  <c r="G328" i="15"/>
  <c r="I328" i="15"/>
  <c r="J328" i="15"/>
  <c r="U327" i="15"/>
  <c r="AU326" i="15"/>
  <c r="V328" i="14"/>
  <c r="H329" i="14"/>
  <c r="L329" i="14"/>
  <c r="K329" i="14"/>
  <c r="AG329" i="14"/>
  <c r="AU328" i="3"/>
  <c r="L327" i="15"/>
  <c r="K327" i="15"/>
  <c r="V326" i="15"/>
  <c r="AE327" i="15"/>
  <c r="H327" i="15"/>
  <c r="B339" i="11"/>
  <c r="B554" i="11" s="1"/>
  <c r="AE326" i="11"/>
  <c r="H326" i="11"/>
  <c r="L326" i="11"/>
  <c r="K326" i="11"/>
  <c r="G328" i="11"/>
  <c r="U328" i="11" s="1"/>
  <c r="J328" i="11"/>
  <c r="I328" i="11"/>
  <c r="M327" i="6"/>
  <c r="AV327" i="6" s="1"/>
  <c r="M327" i="15"/>
  <c r="AV327" i="15" s="1"/>
  <c r="M327" i="16"/>
  <c r="AV327" i="16" s="1"/>
  <c r="M327" i="3"/>
  <c r="AV327" i="3" s="1"/>
  <c r="AE329" i="3"/>
  <c r="L329" i="3"/>
  <c r="K329" i="3"/>
  <c r="H329" i="3"/>
  <c r="V329" i="3" s="1"/>
  <c r="J330" i="3"/>
  <c r="I330" i="3"/>
  <c r="G330" i="3"/>
  <c r="U330" i="3" s="1"/>
  <c r="M328" i="11"/>
  <c r="AV328" i="11" s="1"/>
  <c r="AV328" i="13"/>
  <c r="M329" i="13"/>
  <c r="K553" i="16" l="1"/>
  <c r="L553" i="16"/>
  <c r="K553" i="6"/>
  <c r="L553" i="6"/>
  <c r="V326" i="11"/>
  <c r="H553" i="11"/>
  <c r="B340" i="13"/>
  <c r="AU329" i="3"/>
  <c r="AU326" i="13"/>
  <c r="AW329" i="14"/>
  <c r="K327" i="13"/>
  <c r="V326" i="13"/>
  <c r="L327" i="13"/>
  <c r="AE327" i="13"/>
  <c r="H327" i="13"/>
  <c r="AU327" i="6"/>
  <c r="G327" i="16"/>
  <c r="I327" i="16"/>
  <c r="U326" i="16"/>
  <c r="J327" i="16"/>
  <c r="G328" i="13"/>
  <c r="I328" i="13"/>
  <c r="J328" i="13"/>
  <c r="U327" i="13"/>
  <c r="V327" i="6"/>
  <c r="L328" i="6"/>
  <c r="AE328" i="6"/>
  <c r="H328" i="6"/>
  <c r="K328" i="6"/>
  <c r="AU326" i="11"/>
  <c r="L329" i="16"/>
  <c r="H329" i="16"/>
  <c r="AE329" i="16"/>
  <c r="K329" i="16"/>
  <c r="V328" i="16"/>
  <c r="G327" i="6"/>
  <c r="J327" i="6"/>
  <c r="U326" i="6"/>
  <c r="I327" i="6"/>
  <c r="AU328" i="16"/>
  <c r="AU327" i="15"/>
  <c r="I329" i="15"/>
  <c r="G329" i="15"/>
  <c r="U328" i="15"/>
  <c r="J329" i="15"/>
  <c r="U329" i="14"/>
  <c r="J330" i="14"/>
  <c r="G330" i="14"/>
  <c r="I330" i="14"/>
  <c r="H328" i="15"/>
  <c r="L328" i="15"/>
  <c r="K328" i="15"/>
  <c r="V327" i="15"/>
  <c r="AE328" i="15"/>
  <c r="V329" i="14"/>
  <c r="K330" i="14"/>
  <c r="L330" i="14"/>
  <c r="AG330" i="14"/>
  <c r="H330" i="14"/>
  <c r="B326" i="3"/>
  <c r="B552" i="3"/>
  <c r="I329" i="11"/>
  <c r="J329" i="11"/>
  <c r="G329" i="11"/>
  <c r="U329" i="11" s="1"/>
  <c r="B340" i="11"/>
  <c r="AE327" i="11"/>
  <c r="L327" i="11"/>
  <c r="K327" i="11"/>
  <c r="H327" i="11"/>
  <c r="V327" i="11" s="1"/>
  <c r="M328" i="6"/>
  <c r="AV328" i="6" s="1"/>
  <c r="M328" i="15"/>
  <c r="AV328" i="15" s="1"/>
  <c r="M328" i="16"/>
  <c r="AV328" i="16" s="1"/>
  <c r="M328" i="3"/>
  <c r="AV328" i="3" s="1"/>
  <c r="H330" i="3"/>
  <c r="V330" i="3" s="1"/>
  <c r="L330" i="3"/>
  <c r="AE330" i="3"/>
  <c r="K330" i="3"/>
  <c r="J331" i="3"/>
  <c r="I331" i="3"/>
  <c r="G331" i="3"/>
  <c r="U331" i="3" s="1"/>
  <c r="M329" i="11"/>
  <c r="AV329" i="11" s="1"/>
  <c r="AV329" i="13"/>
  <c r="M330" i="13"/>
  <c r="M553" i="11" l="1"/>
  <c r="T553" i="11"/>
  <c r="N553" i="11"/>
  <c r="G552" i="3"/>
  <c r="H552" i="3"/>
  <c r="T552" i="3" s="1"/>
  <c r="B341" i="13"/>
  <c r="AU328" i="6"/>
  <c r="L328" i="13"/>
  <c r="H328" i="13"/>
  <c r="K328" i="13"/>
  <c r="AU328" i="13" s="1"/>
  <c r="AE328" i="13"/>
  <c r="V327" i="13"/>
  <c r="AU327" i="13"/>
  <c r="G329" i="13"/>
  <c r="J329" i="13"/>
  <c r="U328" i="13"/>
  <c r="I329" i="13"/>
  <c r="J328" i="16"/>
  <c r="I328" i="16"/>
  <c r="G328" i="16"/>
  <c r="U327" i="16"/>
  <c r="H329" i="6"/>
  <c r="AE329" i="6"/>
  <c r="L329" i="6"/>
  <c r="V328" i="6"/>
  <c r="K329" i="6"/>
  <c r="AU329" i="6" s="1"/>
  <c r="AU329" i="16"/>
  <c r="J328" i="6"/>
  <c r="U327" i="6"/>
  <c r="I328" i="6"/>
  <c r="G328" i="6"/>
  <c r="AE330" i="16"/>
  <c r="V329" i="16"/>
  <c r="L330" i="16"/>
  <c r="H330" i="16"/>
  <c r="K330" i="16"/>
  <c r="B327" i="3"/>
  <c r="I330" i="15"/>
  <c r="J330" i="15"/>
  <c r="G330" i="15"/>
  <c r="U329" i="15"/>
  <c r="L331" i="14"/>
  <c r="K331" i="14"/>
  <c r="H331" i="14"/>
  <c r="AG331" i="14"/>
  <c r="V330" i="14"/>
  <c r="AU328" i="15"/>
  <c r="H329" i="15"/>
  <c r="L329" i="15"/>
  <c r="K329" i="15"/>
  <c r="V328" i="15"/>
  <c r="AE329" i="15"/>
  <c r="I331" i="14"/>
  <c r="G331" i="14"/>
  <c r="U330" i="14"/>
  <c r="J331" i="14"/>
  <c r="AU330" i="3"/>
  <c r="AW330" i="14"/>
  <c r="AU327" i="11"/>
  <c r="B341" i="11"/>
  <c r="K328" i="11"/>
  <c r="L328" i="11"/>
  <c r="AE328" i="11"/>
  <c r="H328" i="11"/>
  <c r="V328" i="11" s="1"/>
  <c r="G330" i="11"/>
  <c r="U330" i="11" s="1"/>
  <c r="I330" i="11"/>
  <c r="J330" i="11"/>
  <c r="M329" i="6"/>
  <c r="AV329" i="6" s="1"/>
  <c r="M329" i="15"/>
  <c r="AV329" i="15" s="1"/>
  <c r="M329" i="16"/>
  <c r="AV329" i="16" s="1"/>
  <c r="M329" i="3"/>
  <c r="AV329" i="3" s="1"/>
  <c r="K331" i="3"/>
  <c r="L331" i="3"/>
  <c r="H331" i="3"/>
  <c r="V331" i="3" s="1"/>
  <c r="AE331" i="3"/>
  <c r="G332" i="3"/>
  <c r="U332" i="3" s="1"/>
  <c r="I332" i="3"/>
  <c r="J332" i="3"/>
  <c r="M330" i="11"/>
  <c r="AV330" i="11" s="1"/>
  <c r="AV330" i="13"/>
  <c r="M331" i="13"/>
  <c r="M552" i="3" l="1"/>
  <c r="N552" i="3"/>
  <c r="K552" i="3"/>
  <c r="L552" i="3"/>
  <c r="B342" i="13"/>
  <c r="AU330" i="16"/>
  <c r="H329" i="13"/>
  <c r="L329" i="13"/>
  <c r="AE329" i="13"/>
  <c r="K329" i="13"/>
  <c r="V328" i="13"/>
  <c r="J329" i="16"/>
  <c r="G329" i="16"/>
  <c r="U328" i="16"/>
  <c r="I329" i="16"/>
  <c r="J330" i="13"/>
  <c r="I330" i="13"/>
  <c r="G330" i="13"/>
  <c r="U329" i="13"/>
  <c r="K330" i="6"/>
  <c r="AE330" i="6"/>
  <c r="L330" i="6"/>
  <c r="H330" i="6"/>
  <c r="V329" i="6"/>
  <c r="V330" i="16"/>
  <c r="L331" i="16"/>
  <c r="H331" i="16"/>
  <c r="AE331" i="16"/>
  <c r="K331" i="16"/>
  <c r="U328" i="6"/>
  <c r="J329" i="6"/>
  <c r="I329" i="6"/>
  <c r="G329" i="6"/>
  <c r="AU331" i="3"/>
  <c r="K330" i="15"/>
  <c r="L330" i="15"/>
  <c r="V329" i="15"/>
  <c r="H330" i="15"/>
  <c r="AE330" i="15"/>
  <c r="I331" i="15"/>
  <c r="J331" i="15"/>
  <c r="G331" i="15"/>
  <c r="U330" i="15"/>
  <c r="G332" i="14"/>
  <c r="J332" i="14"/>
  <c r="U331" i="14"/>
  <c r="I332" i="14"/>
  <c r="B328" i="3"/>
  <c r="AU328" i="11"/>
  <c r="L332" i="14"/>
  <c r="V331" i="14"/>
  <c r="K332" i="14"/>
  <c r="H332" i="14"/>
  <c r="AG332" i="14"/>
  <c r="AU329" i="15"/>
  <c r="AW331" i="14"/>
  <c r="B342" i="11"/>
  <c r="AE329" i="11"/>
  <c r="L329" i="11"/>
  <c r="H329" i="11"/>
  <c r="V329" i="11" s="1"/>
  <c r="K329" i="11"/>
  <c r="I331" i="11"/>
  <c r="G331" i="11"/>
  <c r="U331" i="11" s="1"/>
  <c r="J331" i="11"/>
  <c r="M330" i="6"/>
  <c r="AV330" i="6" s="1"/>
  <c r="M330" i="15"/>
  <c r="AV330" i="15" s="1"/>
  <c r="M330" i="16"/>
  <c r="AV330" i="16" s="1"/>
  <c r="M330" i="3"/>
  <c r="AV330" i="3" s="1"/>
  <c r="P553" i="3"/>
  <c r="I333" i="3"/>
  <c r="J333" i="3"/>
  <c r="G333" i="3"/>
  <c r="U333" i="3" s="1"/>
  <c r="L332" i="3"/>
  <c r="AE332" i="3"/>
  <c r="H332" i="3"/>
  <c r="V332" i="3" s="1"/>
  <c r="K332" i="3"/>
  <c r="M331" i="11"/>
  <c r="AV331" i="11" s="1"/>
  <c r="AV331" i="13"/>
  <c r="M332" i="13"/>
  <c r="B343" i="13" l="1"/>
  <c r="AU329" i="13"/>
  <c r="AE330" i="13"/>
  <c r="K330" i="13"/>
  <c r="V329" i="13"/>
  <c r="L330" i="13"/>
  <c r="H330" i="13"/>
  <c r="G331" i="13"/>
  <c r="J331" i="13"/>
  <c r="U330" i="13"/>
  <c r="I331" i="13"/>
  <c r="I330" i="16"/>
  <c r="J330" i="16"/>
  <c r="U329" i="16"/>
  <c r="G330" i="16"/>
  <c r="AW332" i="14"/>
  <c r="K331" i="6"/>
  <c r="H331" i="6"/>
  <c r="V330" i="6"/>
  <c r="L331" i="6"/>
  <c r="AE331" i="6"/>
  <c r="AU330" i="6"/>
  <c r="AU332" i="3"/>
  <c r="AU331" i="16"/>
  <c r="J330" i="6"/>
  <c r="I330" i="6"/>
  <c r="G330" i="6"/>
  <c r="U329" i="6"/>
  <c r="H332" i="16"/>
  <c r="I553" i="16" s="1"/>
  <c r="U553" i="16" s="1"/>
  <c r="AE332" i="16"/>
  <c r="K332" i="16"/>
  <c r="L332" i="16"/>
  <c r="V331" i="16"/>
  <c r="I332" i="15"/>
  <c r="U331" i="15"/>
  <c r="J332" i="15"/>
  <c r="G332" i="15"/>
  <c r="J553" i="15" s="1"/>
  <c r="AU330" i="15"/>
  <c r="AU329" i="11"/>
  <c r="V332" i="14"/>
  <c r="AG333" i="14"/>
  <c r="L333" i="14"/>
  <c r="K333" i="14"/>
  <c r="H333" i="14"/>
  <c r="B329" i="3"/>
  <c r="J333" i="14"/>
  <c r="U332" i="14"/>
  <c r="G333" i="14"/>
  <c r="I333" i="14"/>
  <c r="K331" i="15"/>
  <c r="H331" i="15"/>
  <c r="V330" i="15"/>
  <c r="AE331" i="15"/>
  <c r="L331" i="15"/>
  <c r="G332" i="11"/>
  <c r="J332" i="11"/>
  <c r="I332" i="11"/>
  <c r="K330" i="11"/>
  <c r="AE330" i="11"/>
  <c r="L330" i="11"/>
  <c r="H330" i="11"/>
  <c r="V330" i="11" s="1"/>
  <c r="B343" i="11"/>
  <c r="M331" i="6"/>
  <c r="AV331" i="6" s="1"/>
  <c r="M331" i="15"/>
  <c r="AV331" i="15" s="1"/>
  <c r="M331" i="16"/>
  <c r="AV331" i="16" s="1"/>
  <c r="M331" i="3"/>
  <c r="AV331" i="3" s="1"/>
  <c r="H333" i="3"/>
  <c r="V333" i="3" s="1"/>
  <c r="K333" i="3"/>
  <c r="L333" i="3"/>
  <c r="AE333" i="3"/>
  <c r="Q553" i="3"/>
  <c r="R553" i="3" s="1"/>
  <c r="I334" i="3"/>
  <c r="J334" i="3"/>
  <c r="G334" i="3"/>
  <c r="U334" i="3" s="1"/>
  <c r="M332" i="11"/>
  <c r="AV332" i="11" s="1"/>
  <c r="AV332" i="13"/>
  <c r="M333" i="13"/>
  <c r="U332" i="11" l="1"/>
  <c r="P553" i="11" s="1"/>
  <c r="B344" i="13"/>
  <c r="V330" i="13"/>
  <c r="L331" i="13"/>
  <c r="K331" i="13"/>
  <c r="H331" i="13"/>
  <c r="AE331" i="13"/>
  <c r="AU330" i="13"/>
  <c r="I331" i="16"/>
  <c r="G331" i="16"/>
  <c r="J331" i="16"/>
  <c r="U330" i="16"/>
  <c r="U331" i="13"/>
  <c r="J332" i="13"/>
  <c r="I332" i="13"/>
  <c r="G332" i="13"/>
  <c r="AU332" i="16"/>
  <c r="K332" i="6"/>
  <c r="V331" i="6"/>
  <c r="L332" i="6"/>
  <c r="AE332" i="6"/>
  <c r="H332" i="6"/>
  <c r="I553" i="6" s="1"/>
  <c r="U553" i="6" s="1"/>
  <c r="AU331" i="6"/>
  <c r="AW333" i="14"/>
  <c r="I331" i="6"/>
  <c r="U330" i="6"/>
  <c r="J331" i="6"/>
  <c r="G331" i="6"/>
  <c r="H333" i="16"/>
  <c r="H554" i="16" s="1"/>
  <c r="V332" i="16"/>
  <c r="Q553" i="16" s="1"/>
  <c r="K333" i="16"/>
  <c r="AE333" i="16"/>
  <c r="L333" i="16"/>
  <c r="AU333" i="3"/>
  <c r="G334" i="14"/>
  <c r="I334" i="14"/>
  <c r="U333" i="14"/>
  <c r="J334" i="14"/>
  <c r="G333" i="15"/>
  <c r="G554" i="15" s="1"/>
  <c r="I333" i="15"/>
  <c r="J333" i="15"/>
  <c r="U332" i="15"/>
  <c r="P553" i="15" s="1"/>
  <c r="AU330" i="11"/>
  <c r="K334" i="14"/>
  <c r="L334" i="14"/>
  <c r="V333" i="14"/>
  <c r="H334" i="14"/>
  <c r="AG334" i="14"/>
  <c r="B330" i="3"/>
  <c r="V331" i="15"/>
  <c r="AE332" i="15"/>
  <c r="L332" i="15"/>
  <c r="H332" i="15"/>
  <c r="I553" i="15" s="1"/>
  <c r="U553" i="15" s="1"/>
  <c r="K332" i="15"/>
  <c r="AU331" i="15"/>
  <c r="AE331" i="11"/>
  <c r="H331" i="11"/>
  <c r="V331" i="11" s="1"/>
  <c r="K331" i="11"/>
  <c r="L331" i="11"/>
  <c r="J333" i="11"/>
  <c r="G333" i="11"/>
  <c r="I333" i="11"/>
  <c r="B344" i="11"/>
  <c r="M332" i="6"/>
  <c r="AV332" i="6" s="1"/>
  <c r="M332" i="15"/>
  <c r="AV332" i="15" s="1"/>
  <c r="M332" i="16"/>
  <c r="AV332" i="16" s="1"/>
  <c r="M332" i="3"/>
  <c r="AV332" i="3" s="1"/>
  <c r="G335" i="3"/>
  <c r="U335" i="3" s="1"/>
  <c r="I335" i="3"/>
  <c r="J335" i="3"/>
  <c r="L334" i="3"/>
  <c r="AE334" i="3"/>
  <c r="H334" i="3"/>
  <c r="V334" i="3" s="1"/>
  <c r="K334" i="3"/>
  <c r="M333" i="11"/>
  <c r="AV333" i="11" s="1"/>
  <c r="M334" i="13"/>
  <c r="AV333" i="13"/>
  <c r="T554" i="16" l="1"/>
  <c r="M554" i="16"/>
  <c r="N554" i="16"/>
  <c r="K554" i="15"/>
  <c r="L554" i="15"/>
  <c r="U333" i="11"/>
  <c r="G554" i="11"/>
  <c r="B345" i="13"/>
  <c r="AU331" i="13"/>
  <c r="H332" i="13"/>
  <c r="L332" i="13"/>
  <c r="V331" i="13"/>
  <c r="K332" i="13"/>
  <c r="AU332" i="13" s="1"/>
  <c r="AE332" i="13"/>
  <c r="I333" i="13"/>
  <c r="G333" i="13"/>
  <c r="U332" i="13"/>
  <c r="J333" i="13"/>
  <c r="J332" i="16"/>
  <c r="I332" i="16"/>
  <c r="U331" i="16"/>
  <c r="G332" i="16"/>
  <c r="J553" i="16" s="1"/>
  <c r="K333" i="6"/>
  <c r="V332" i="6"/>
  <c r="Q553" i="6" s="1"/>
  <c r="H333" i="6"/>
  <c r="H554" i="6" s="1"/>
  <c r="L333" i="6"/>
  <c r="AE333" i="6"/>
  <c r="AU332" i="6"/>
  <c r="AU333" i="16"/>
  <c r="AW334" i="14"/>
  <c r="L334" i="16"/>
  <c r="V333" i="16"/>
  <c r="H334" i="16"/>
  <c r="AE334" i="16"/>
  <c r="K334" i="16"/>
  <c r="U331" i="6"/>
  <c r="I332" i="6"/>
  <c r="G332" i="6"/>
  <c r="J553" i="6" s="1"/>
  <c r="J332" i="6"/>
  <c r="B331" i="3"/>
  <c r="U334" i="14"/>
  <c r="I335" i="14"/>
  <c r="J335" i="14"/>
  <c r="G335" i="14"/>
  <c r="AU332" i="15"/>
  <c r="J334" i="15"/>
  <c r="U333" i="15"/>
  <c r="I334" i="15"/>
  <c r="G334" i="15"/>
  <c r="K333" i="15"/>
  <c r="AE333" i="15"/>
  <c r="L333" i="15"/>
  <c r="H333" i="15"/>
  <c r="H554" i="15" s="1"/>
  <c r="V332" i="15"/>
  <c r="Q553" i="15" s="1"/>
  <c r="R553" i="15" s="1"/>
  <c r="AU334" i="3"/>
  <c r="K335" i="14"/>
  <c r="H335" i="14"/>
  <c r="V334" i="14"/>
  <c r="AG335" i="14"/>
  <c r="L335" i="14"/>
  <c r="AU331" i="11"/>
  <c r="G334" i="11"/>
  <c r="U334" i="11" s="1"/>
  <c r="J334" i="11"/>
  <c r="I334" i="11"/>
  <c r="B345" i="11"/>
  <c r="AE332" i="11"/>
  <c r="L332" i="11"/>
  <c r="K332" i="11"/>
  <c r="H332" i="11"/>
  <c r="M333" i="6"/>
  <c r="AV333" i="6" s="1"/>
  <c r="M333" i="15"/>
  <c r="AV333" i="15" s="1"/>
  <c r="M333" i="16"/>
  <c r="AV333" i="16" s="1"/>
  <c r="M333" i="3"/>
  <c r="AV333" i="3" s="1"/>
  <c r="G336" i="3"/>
  <c r="U336" i="3" s="1"/>
  <c r="J336" i="3"/>
  <c r="I336" i="3"/>
  <c r="K335" i="3"/>
  <c r="AE335" i="3"/>
  <c r="H335" i="3"/>
  <c r="V335" i="3" s="1"/>
  <c r="L335" i="3"/>
  <c r="M334" i="11"/>
  <c r="AV334" i="11" s="1"/>
  <c r="AV334" i="13"/>
  <c r="M335" i="13"/>
  <c r="M554" i="6" l="1"/>
  <c r="N554" i="6"/>
  <c r="T554" i="6"/>
  <c r="M554" i="15"/>
  <c r="N554" i="15"/>
  <c r="T554" i="15"/>
  <c r="K554" i="11"/>
  <c r="L554" i="11"/>
  <c r="V332" i="11"/>
  <c r="Q553" i="11" s="1"/>
  <c r="R553" i="11" s="1"/>
  <c r="B346" i="13"/>
  <c r="K333" i="13"/>
  <c r="L333" i="13"/>
  <c r="V332" i="13"/>
  <c r="AE333" i="13"/>
  <c r="H333" i="13"/>
  <c r="AW335" i="14"/>
  <c r="J334" i="13"/>
  <c r="I334" i="13"/>
  <c r="U333" i="13"/>
  <c r="G334" i="13"/>
  <c r="U332" i="16"/>
  <c r="P553" i="16" s="1"/>
  <c r="R553" i="16" s="1"/>
  <c r="J333" i="16"/>
  <c r="I333" i="16"/>
  <c r="G333" i="16"/>
  <c r="G554" i="16" s="1"/>
  <c r="K334" i="6"/>
  <c r="H334" i="6"/>
  <c r="L334" i="6"/>
  <c r="AE334" i="6"/>
  <c r="V333" i="6"/>
  <c r="AU333" i="6"/>
  <c r="AU335" i="3"/>
  <c r="AU334" i="16"/>
  <c r="J333" i="6"/>
  <c r="I333" i="6"/>
  <c r="U332" i="6"/>
  <c r="P553" i="6" s="1"/>
  <c r="R553" i="6" s="1"/>
  <c r="G333" i="6"/>
  <c r="G554" i="6" s="1"/>
  <c r="AE335" i="16"/>
  <c r="K335" i="16"/>
  <c r="L335" i="16"/>
  <c r="V334" i="16"/>
  <c r="H335" i="16"/>
  <c r="AU332" i="11"/>
  <c r="U334" i="15"/>
  <c r="I335" i="15"/>
  <c r="G335" i="15"/>
  <c r="J335" i="15"/>
  <c r="B332" i="3"/>
  <c r="V333" i="15"/>
  <c r="L334" i="15"/>
  <c r="K334" i="15"/>
  <c r="H334" i="15"/>
  <c r="AE334" i="15"/>
  <c r="H336" i="14"/>
  <c r="K336" i="14"/>
  <c r="L336" i="14"/>
  <c r="AG336" i="14"/>
  <c r="V335" i="14"/>
  <c r="J336" i="14"/>
  <c r="I336" i="14"/>
  <c r="G336" i="14"/>
  <c r="U335" i="14"/>
  <c r="AU333" i="15"/>
  <c r="B346" i="11"/>
  <c r="B555" i="11" s="1"/>
  <c r="AE333" i="11"/>
  <c r="L333" i="11"/>
  <c r="H333" i="11"/>
  <c r="K333" i="11"/>
  <c r="I335" i="11"/>
  <c r="G335" i="11"/>
  <c r="U335" i="11" s="1"/>
  <c r="J335" i="11"/>
  <c r="M334" i="6"/>
  <c r="AV334" i="6" s="1"/>
  <c r="M334" i="15"/>
  <c r="AV334" i="15" s="1"/>
  <c r="M334" i="16"/>
  <c r="AV334" i="16" s="1"/>
  <c r="M334" i="3"/>
  <c r="AV334" i="3" s="1"/>
  <c r="G337" i="3"/>
  <c r="U337" i="3" s="1"/>
  <c r="J337" i="3"/>
  <c r="I337" i="3"/>
  <c r="H336" i="3"/>
  <c r="V336" i="3" s="1"/>
  <c r="L336" i="3"/>
  <c r="K336" i="3"/>
  <c r="AE336" i="3"/>
  <c r="M335" i="11"/>
  <c r="AV335" i="11" s="1"/>
  <c r="M336" i="13"/>
  <c r="AV335" i="13"/>
  <c r="L554" i="16" l="1"/>
  <c r="K554" i="16"/>
  <c r="L554" i="6"/>
  <c r="K554" i="6"/>
  <c r="V333" i="11"/>
  <c r="H554" i="11"/>
  <c r="B347" i="13"/>
  <c r="H334" i="13"/>
  <c r="AE334" i="13"/>
  <c r="K334" i="13"/>
  <c r="V333" i="13"/>
  <c r="L334" i="13"/>
  <c r="AU333" i="13"/>
  <c r="I335" i="13"/>
  <c r="J335" i="13"/>
  <c r="G335" i="13"/>
  <c r="U334" i="13"/>
  <c r="U333" i="16"/>
  <c r="I334" i="16"/>
  <c r="G334" i="16"/>
  <c r="J334" i="16"/>
  <c r="H335" i="6"/>
  <c r="V334" i="6"/>
  <c r="K335" i="6"/>
  <c r="AE335" i="6"/>
  <c r="L335" i="6"/>
  <c r="AU334" i="6"/>
  <c r="V335" i="16"/>
  <c r="AE336" i="16"/>
  <c r="K336" i="16"/>
  <c r="L336" i="16"/>
  <c r="H336" i="16"/>
  <c r="AU335" i="16"/>
  <c r="G334" i="6"/>
  <c r="J334" i="6"/>
  <c r="U333" i="6"/>
  <c r="I334" i="6"/>
  <c r="AU334" i="15"/>
  <c r="AW336" i="14"/>
  <c r="I336" i="15"/>
  <c r="J336" i="15"/>
  <c r="G336" i="15"/>
  <c r="U335" i="15"/>
  <c r="AU333" i="11"/>
  <c r="K337" i="14"/>
  <c r="H337" i="14"/>
  <c r="AG337" i="14"/>
  <c r="L337" i="14"/>
  <c r="V336" i="14"/>
  <c r="AU336" i="3"/>
  <c r="U336" i="14"/>
  <c r="I337" i="14"/>
  <c r="G337" i="14"/>
  <c r="J337" i="14"/>
  <c r="B333" i="3"/>
  <c r="B553" i="3"/>
  <c r="L335" i="15"/>
  <c r="H335" i="15"/>
  <c r="AE335" i="15"/>
  <c r="K335" i="15"/>
  <c r="V334" i="15"/>
  <c r="I336" i="11"/>
  <c r="J336" i="11"/>
  <c r="G336" i="11"/>
  <c r="U336" i="11" s="1"/>
  <c r="H334" i="11"/>
  <c r="V334" i="11" s="1"/>
  <c r="K334" i="11"/>
  <c r="AE334" i="11"/>
  <c r="L334" i="11"/>
  <c r="B347" i="11"/>
  <c r="M335" i="6"/>
  <c r="AV335" i="6" s="1"/>
  <c r="M335" i="15"/>
  <c r="AV335" i="15" s="1"/>
  <c r="M335" i="16"/>
  <c r="AV335" i="16" s="1"/>
  <c r="M335" i="3"/>
  <c r="AV335" i="3" s="1"/>
  <c r="H337" i="3"/>
  <c r="V337" i="3" s="1"/>
  <c r="AE337" i="3"/>
  <c r="K337" i="3"/>
  <c r="L337" i="3"/>
  <c r="I338" i="3"/>
  <c r="G338" i="3"/>
  <c r="U338" i="3" s="1"/>
  <c r="J338" i="3"/>
  <c r="M336" i="11"/>
  <c r="AV336" i="11" s="1"/>
  <c r="AV336" i="13"/>
  <c r="M337" i="13"/>
  <c r="M554" i="11" l="1"/>
  <c r="T554" i="11"/>
  <c r="N554" i="11"/>
  <c r="G553" i="3"/>
  <c r="H553" i="3"/>
  <c r="T553" i="3" s="1"/>
  <c r="B348" i="13"/>
  <c r="AU334" i="13"/>
  <c r="L335" i="13"/>
  <c r="K335" i="13"/>
  <c r="V334" i="13"/>
  <c r="H335" i="13"/>
  <c r="AE335" i="13"/>
  <c r="J335" i="16"/>
  <c r="I335" i="16"/>
  <c r="U334" i="16"/>
  <c r="G335" i="16"/>
  <c r="U335" i="13"/>
  <c r="G336" i="13"/>
  <c r="I336" i="13"/>
  <c r="J336" i="13"/>
  <c r="AU335" i="6"/>
  <c r="AE336" i="6"/>
  <c r="L336" i="6"/>
  <c r="K336" i="6"/>
  <c r="H336" i="6"/>
  <c r="V335" i="6"/>
  <c r="AU335" i="15"/>
  <c r="U334" i="6"/>
  <c r="I335" i="6"/>
  <c r="J335" i="6"/>
  <c r="G335" i="6"/>
  <c r="K337" i="16"/>
  <c r="V336" i="16"/>
  <c r="AE337" i="16"/>
  <c r="H337" i="16"/>
  <c r="L337" i="16"/>
  <c r="AU336" i="16"/>
  <c r="AU334" i="11"/>
  <c r="I338" i="14"/>
  <c r="G338" i="14"/>
  <c r="J338" i="14"/>
  <c r="U337" i="14"/>
  <c r="B334" i="3"/>
  <c r="G337" i="15"/>
  <c r="J337" i="15"/>
  <c r="U336" i="15"/>
  <c r="I337" i="15"/>
  <c r="AU337" i="3"/>
  <c r="AE336" i="15"/>
  <c r="H336" i="15"/>
  <c r="L336" i="15"/>
  <c r="K336" i="15"/>
  <c r="V335" i="15"/>
  <c r="H338" i="14"/>
  <c r="K338" i="14"/>
  <c r="L338" i="14"/>
  <c r="AG338" i="14"/>
  <c r="V337" i="14"/>
  <c r="AW337" i="14"/>
  <c r="G337" i="11"/>
  <c r="U337" i="11" s="1"/>
  <c r="J337" i="11"/>
  <c r="I337" i="11"/>
  <c r="K335" i="11"/>
  <c r="L335" i="11"/>
  <c r="AE335" i="11"/>
  <c r="H335" i="11"/>
  <c r="V335" i="11" s="1"/>
  <c r="B348" i="11"/>
  <c r="M336" i="6"/>
  <c r="AV336" i="6" s="1"/>
  <c r="M336" i="15"/>
  <c r="AV336" i="15" s="1"/>
  <c r="M336" i="16"/>
  <c r="AV336" i="16" s="1"/>
  <c r="M336" i="3"/>
  <c r="AV336" i="3" s="1"/>
  <c r="H338" i="3"/>
  <c r="V338" i="3" s="1"/>
  <c r="L338" i="3"/>
  <c r="AE338" i="3"/>
  <c r="K338" i="3"/>
  <c r="G339" i="3"/>
  <c r="U339" i="3" s="1"/>
  <c r="J339" i="3"/>
  <c r="I339" i="3"/>
  <c r="M337" i="11"/>
  <c r="AV337" i="11" s="1"/>
  <c r="AV337" i="13"/>
  <c r="M338" i="13"/>
  <c r="M553" i="3" l="1"/>
  <c r="N553" i="3"/>
  <c r="K553" i="3"/>
  <c r="L553" i="3"/>
  <c r="B349" i="13"/>
  <c r="AU335" i="13"/>
  <c r="H336" i="13"/>
  <c r="V335" i="13"/>
  <c r="K336" i="13"/>
  <c r="AE336" i="13"/>
  <c r="L336" i="13"/>
  <c r="AU338" i="3"/>
  <c r="AU336" i="6"/>
  <c r="U336" i="13"/>
  <c r="J337" i="13"/>
  <c r="G337" i="13"/>
  <c r="I337" i="13"/>
  <c r="U335" i="16"/>
  <c r="G336" i="16"/>
  <c r="I336" i="16"/>
  <c r="J336" i="16"/>
  <c r="H337" i="6"/>
  <c r="V336" i="6"/>
  <c r="AE337" i="6"/>
  <c r="K337" i="6"/>
  <c r="L337" i="6"/>
  <c r="AU337" i="16"/>
  <c r="V337" i="16"/>
  <c r="AE338" i="16"/>
  <c r="H338" i="16"/>
  <c r="K338" i="16"/>
  <c r="L338" i="16"/>
  <c r="U335" i="6"/>
  <c r="I336" i="6"/>
  <c r="G336" i="6"/>
  <c r="J336" i="6"/>
  <c r="AU335" i="11"/>
  <c r="I338" i="15"/>
  <c r="U337" i="15"/>
  <c r="G338" i="15"/>
  <c r="J338" i="15"/>
  <c r="AW338" i="14"/>
  <c r="AU336" i="15"/>
  <c r="B335" i="3"/>
  <c r="J339" i="14"/>
  <c r="G339" i="14"/>
  <c r="U338" i="14"/>
  <c r="I339" i="14"/>
  <c r="AG339" i="14"/>
  <c r="L339" i="14"/>
  <c r="K339" i="14"/>
  <c r="H339" i="14"/>
  <c r="V338" i="14"/>
  <c r="H337" i="15"/>
  <c r="L337" i="15"/>
  <c r="K337" i="15"/>
  <c r="V336" i="15"/>
  <c r="AE337" i="15"/>
  <c r="B349" i="11"/>
  <c r="AE336" i="11"/>
  <c r="L336" i="11"/>
  <c r="H336" i="11"/>
  <c r="V336" i="11" s="1"/>
  <c r="K336" i="11"/>
  <c r="G338" i="11"/>
  <c r="U338" i="11" s="1"/>
  <c r="J338" i="11"/>
  <c r="I338" i="11"/>
  <c r="M337" i="6"/>
  <c r="AV337" i="6" s="1"/>
  <c r="M337" i="15"/>
  <c r="AV337" i="15" s="1"/>
  <c r="M337" i="16"/>
  <c r="AV337" i="16" s="1"/>
  <c r="M337" i="3"/>
  <c r="AV337" i="3" s="1"/>
  <c r="P554" i="3"/>
  <c r="I340" i="3"/>
  <c r="J340" i="3"/>
  <c r="G340" i="3"/>
  <c r="U340" i="3" s="1"/>
  <c r="K339" i="3"/>
  <c r="H339" i="3"/>
  <c r="V339" i="3" s="1"/>
  <c r="AE339" i="3"/>
  <c r="L339" i="3"/>
  <c r="M338" i="11"/>
  <c r="AV338" i="11" s="1"/>
  <c r="AV338" i="13"/>
  <c r="M339" i="13"/>
  <c r="B350" i="13" l="1"/>
  <c r="AU336" i="13"/>
  <c r="L337" i="13"/>
  <c r="AE337" i="13"/>
  <c r="V336" i="13"/>
  <c r="H337" i="13"/>
  <c r="K337" i="13"/>
  <c r="AU337" i="13" s="1"/>
  <c r="J337" i="16"/>
  <c r="I337" i="16"/>
  <c r="G337" i="16"/>
  <c r="U336" i="16"/>
  <c r="J338" i="13"/>
  <c r="I338" i="13"/>
  <c r="G338" i="13"/>
  <c r="U337" i="13"/>
  <c r="AU337" i="6"/>
  <c r="AU337" i="15"/>
  <c r="V337" i="6"/>
  <c r="K338" i="6"/>
  <c r="H338" i="6"/>
  <c r="L338" i="6"/>
  <c r="AE338" i="6"/>
  <c r="AU339" i="3"/>
  <c r="I337" i="6"/>
  <c r="G337" i="6"/>
  <c r="U336" i="6"/>
  <c r="J337" i="6"/>
  <c r="AW339" i="14"/>
  <c r="AU338" i="16"/>
  <c r="AE339" i="16"/>
  <c r="K339" i="16"/>
  <c r="V338" i="16"/>
  <c r="H339" i="16"/>
  <c r="I554" i="16" s="1"/>
  <c r="U554" i="16" s="1"/>
  <c r="L339" i="16"/>
  <c r="H340" i="14"/>
  <c r="AG340" i="14"/>
  <c r="L340" i="14"/>
  <c r="V339" i="14"/>
  <c r="K340" i="14"/>
  <c r="J340" i="14"/>
  <c r="I340" i="14"/>
  <c r="U339" i="14"/>
  <c r="G340" i="14"/>
  <c r="B336" i="3"/>
  <c r="AU336" i="11"/>
  <c r="L338" i="15"/>
  <c r="AE338" i="15"/>
  <c r="V337" i="15"/>
  <c r="H338" i="15"/>
  <c r="K338" i="15"/>
  <c r="J339" i="15"/>
  <c r="U338" i="15"/>
  <c r="I339" i="15"/>
  <c r="G339" i="15"/>
  <c r="J554" i="15" s="1"/>
  <c r="G339" i="11"/>
  <c r="I339" i="11"/>
  <c r="J339" i="11"/>
  <c r="AE337" i="11"/>
  <c r="L337" i="11"/>
  <c r="K337" i="11"/>
  <c r="H337" i="11"/>
  <c r="V337" i="11" s="1"/>
  <c r="B350" i="11"/>
  <c r="M338" i="6"/>
  <c r="AV338" i="6" s="1"/>
  <c r="M338" i="15"/>
  <c r="AV338" i="15" s="1"/>
  <c r="M338" i="16"/>
  <c r="AV338" i="16" s="1"/>
  <c r="M338" i="3"/>
  <c r="AV338" i="3" s="1"/>
  <c r="H340" i="3"/>
  <c r="V340" i="3" s="1"/>
  <c r="K340" i="3"/>
  <c r="AE340" i="3"/>
  <c r="L340" i="3"/>
  <c r="Q554" i="3"/>
  <c r="R554" i="3" s="1"/>
  <c r="J341" i="3"/>
  <c r="G341" i="3"/>
  <c r="U341" i="3" s="1"/>
  <c r="I341" i="3"/>
  <c r="M339" i="11"/>
  <c r="AV339" i="11" s="1"/>
  <c r="AV339" i="13"/>
  <c r="M340" i="13"/>
  <c r="U339" i="11" l="1"/>
  <c r="P554" i="11" s="1"/>
  <c r="B351" i="13"/>
  <c r="V337" i="13"/>
  <c r="H338" i="13"/>
  <c r="L338" i="13"/>
  <c r="K338" i="13"/>
  <c r="AE338" i="13"/>
  <c r="I339" i="13"/>
  <c r="G339" i="13"/>
  <c r="U338" i="13"/>
  <c r="J339" i="13"/>
  <c r="U337" i="16"/>
  <c r="I338" i="16"/>
  <c r="J338" i="16"/>
  <c r="G338" i="16"/>
  <c r="AW340" i="14"/>
  <c r="L339" i="6"/>
  <c r="AE339" i="6"/>
  <c r="V338" i="6"/>
  <c r="K339" i="6"/>
  <c r="H339" i="6"/>
  <c r="I554" i="6" s="1"/>
  <c r="U554" i="6" s="1"/>
  <c r="AU338" i="6"/>
  <c r="H340" i="16"/>
  <c r="H555" i="16" s="1"/>
  <c r="K340" i="16"/>
  <c r="V339" i="16"/>
  <c r="Q554" i="16" s="1"/>
  <c r="AE340" i="16"/>
  <c r="L340" i="16"/>
  <c r="AU339" i="16"/>
  <c r="J338" i="6"/>
  <c r="G338" i="6"/>
  <c r="U337" i="6"/>
  <c r="I338" i="6"/>
  <c r="U339" i="15"/>
  <c r="P554" i="15" s="1"/>
  <c r="I340" i="15"/>
  <c r="G340" i="15"/>
  <c r="G555" i="15" s="1"/>
  <c r="J340" i="15"/>
  <c r="B337" i="3"/>
  <c r="AU340" i="3"/>
  <c r="AU337" i="11"/>
  <c r="AU338" i="15"/>
  <c r="V338" i="15"/>
  <c r="L339" i="15"/>
  <c r="H339" i="15"/>
  <c r="I554" i="15" s="1"/>
  <c r="U554" i="15" s="1"/>
  <c r="AE339" i="15"/>
  <c r="K339" i="15"/>
  <c r="AG341" i="14"/>
  <c r="V340" i="14"/>
  <c r="K341" i="14"/>
  <c r="L341" i="14"/>
  <c r="H341" i="14"/>
  <c r="U340" i="14"/>
  <c r="G341" i="14"/>
  <c r="I341" i="14"/>
  <c r="J341" i="14"/>
  <c r="H338" i="11"/>
  <c r="V338" i="11" s="1"/>
  <c r="L338" i="11"/>
  <c r="K338" i="11"/>
  <c r="AE338" i="11"/>
  <c r="B351" i="11"/>
  <c r="J340" i="11"/>
  <c r="I340" i="11"/>
  <c r="G340" i="11"/>
  <c r="M339" i="6"/>
  <c r="AV339" i="6" s="1"/>
  <c r="M339" i="15"/>
  <c r="AV339" i="15" s="1"/>
  <c r="M339" i="16"/>
  <c r="AV339" i="16" s="1"/>
  <c r="M339" i="3"/>
  <c r="AV339" i="3" s="1"/>
  <c r="I342" i="3"/>
  <c r="G342" i="3"/>
  <c r="U342" i="3" s="1"/>
  <c r="J342" i="3"/>
  <c r="L341" i="3"/>
  <c r="AE341" i="3"/>
  <c r="K341" i="3"/>
  <c r="H341" i="3"/>
  <c r="V341" i="3" s="1"/>
  <c r="M340" i="11"/>
  <c r="AV340" i="11" s="1"/>
  <c r="M341" i="13"/>
  <c r="AV340" i="13"/>
  <c r="N555" i="16" l="1"/>
  <c r="M555" i="16"/>
  <c r="T555" i="16"/>
  <c r="K555" i="15"/>
  <c r="L555" i="15"/>
  <c r="U340" i="11"/>
  <c r="G555" i="11"/>
  <c r="AU338" i="13"/>
  <c r="B352" i="13"/>
  <c r="AU339" i="6"/>
  <c r="AE339" i="13"/>
  <c r="V338" i="13"/>
  <c r="H339" i="13"/>
  <c r="K339" i="13"/>
  <c r="L339" i="13"/>
  <c r="G339" i="16"/>
  <c r="J554" i="16" s="1"/>
  <c r="U338" i="16"/>
  <c r="I339" i="16"/>
  <c r="J339" i="16"/>
  <c r="U339" i="13"/>
  <c r="J340" i="13"/>
  <c r="G340" i="13"/>
  <c r="I340" i="13"/>
  <c r="H340" i="6"/>
  <c r="H555" i="6" s="1"/>
  <c r="V339" i="6"/>
  <c r="Q554" i="6" s="1"/>
  <c r="AE340" i="6"/>
  <c r="L340" i="6"/>
  <c r="K340" i="6"/>
  <c r="J339" i="6"/>
  <c r="U338" i="6"/>
  <c r="I339" i="6"/>
  <c r="G339" i="6"/>
  <c r="J554" i="6" s="1"/>
  <c r="AU341" i="3"/>
  <c r="AW341" i="14"/>
  <c r="AU340" i="16"/>
  <c r="L341" i="16"/>
  <c r="H341" i="16"/>
  <c r="AE341" i="16"/>
  <c r="K341" i="16"/>
  <c r="V340" i="16"/>
  <c r="AU338" i="11"/>
  <c r="J341" i="15"/>
  <c r="G341" i="15"/>
  <c r="I341" i="15"/>
  <c r="U340" i="15"/>
  <c r="AU339" i="15"/>
  <c r="U341" i="14"/>
  <c r="I342" i="14"/>
  <c r="G342" i="14"/>
  <c r="J342" i="14"/>
  <c r="B338" i="3"/>
  <c r="AE340" i="15"/>
  <c r="L340" i="15"/>
  <c r="V339" i="15"/>
  <c r="Q554" i="15" s="1"/>
  <c r="R554" i="15" s="1"/>
  <c r="K340" i="15"/>
  <c r="H340" i="15"/>
  <c r="H555" i="15" s="1"/>
  <c r="L342" i="14"/>
  <c r="K342" i="14"/>
  <c r="AG342" i="14"/>
  <c r="H342" i="14"/>
  <c r="V341" i="14"/>
  <c r="B352" i="11"/>
  <c r="J341" i="11"/>
  <c r="G341" i="11"/>
  <c r="U341" i="11" s="1"/>
  <c r="I341" i="11"/>
  <c r="H339" i="11"/>
  <c r="K339" i="11"/>
  <c r="AE339" i="11"/>
  <c r="L339" i="11"/>
  <c r="M340" i="6"/>
  <c r="AV340" i="6" s="1"/>
  <c r="M340" i="15"/>
  <c r="AV340" i="15" s="1"/>
  <c r="M340" i="16"/>
  <c r="AV340" i="16" s="1"/>
  <c r="M340" i="3"/>
  <c r="AV340" i="3" s="1"/>
  <c r="J343" i="3"/>
  <c r="G343" i="3"/>
  <c r="U343" i="3" s="1"/>
  <c r="I343" i="3"/>
  <c r="AE342" i="3"/>
  <c r="H342" i="3"/>
  <c r="V342" i="3" s="1"/>
  <c r="L342" i="3"/>
  <c r="K342" i="3"/>
  <c r="M341" i="11"/>
  <c r="AV341" i="11" s="1"/>
  <c r="AV341" i="13"/>
  <c r="M342" i="13"/>
  <c r="N555" i="6" l="1"/>
  <c r="M555" i="6"/>
  <c r="T555" i="6"/>
  <c r="T555" i="15"/>
  <c r="N555" i="15"/>
  <c r="M555" i="15"/>
  <c r="K555" i="11"/>
  <c r="L555" i="11"/>
  <c r="V339" i="11"/>
  <c r="Q554" i="11" s="1"/>
  <c r="R554" i="11" s="1"/>
  <c r="B353" i="13"/>
  <c r="AU340" i="6"/>
  <c r="AU340" i="15"/>
  <c r="AU339" i="13"/>
  <c r="AE340" i="13"/>
  <c r="L340" i="13"/>
  <c r="K340" i="13"/>
  <c r="V339" i="13"/>
  <c r="H340" i="13"/>
  <c r="U340" i="13"/>
  <c r="I341" i="13"/>
  <c r="J341" i="13"/>
  <c r="G341" i="13"/>
  <c r="G340" i="16"/>
  <c r="G555" i="16" s="1"/>
  <c r="U339" i="16"/>
  <c r="P554" i="16" s="1"/>
  <c r="R554" i="16" s="1"/>
  <c r="I340" i="16"/>
  <c r="J340" i="16"/>
  <c r="H341" i="6"/>
  <c r="K341" i="6"/>
  <c r="V340" i="6"/>
  <c r="AE341" i="6"/>
  <c r="L341" i="6"/>
  <c r="AU342" i="3"/>
  <c r="AE342" i="16"/>
  <c r="L342" i="16"/>
  <c r="K342" i="16"/>
  <c r="V341" i="16"/>
  <c r="H342" i="16"/>
  <c r="J340" i="6"/>
  <c r="G340" i="6"/>
  <c r="G555" i="6" s="1"/>
  <c r="I340" i="6"/>
  <c r="U339" i="6"/>
  <c r="P554" i="6" s="1"/>
  <c r="R554" i="6" s="1"/>
  <c r="AU341" i="16"/>
  <c r="U342" i="14"/>
  <c r="I343" i="14"/>
  <c r="G343" i="14"/>
  <c r="J343" i="14"/>
  <c r="B339" i="3"/>
  <c r="AU339" i="11"/>
  <c r="AW342" i="14"/>
  <c r="J342" i="15"/>
  <c r="I342" i="15"/>
  <c r="G342" i="15"/>
  <c r="U341" i="15"/>
  <c r="L343" i="14"/>
  <c r="V342" i="14"/>
  <c r="AG343" i="14"/>
  <c r="K343" i="14"/>
  <c r="H343" i="14"/>
  <c r="V340" i="15"/>
  <c r="K341" i="15"/>
  <c r="H341" i="15"/>
  <c r="AE341" i="15"/>
  <c r="L341" i="15"/>
  <c r="AE340" i="11"/>
  <c r="K340" i="11"/>
  <c r="H340" i="11"/>
  <c r="L340" i="11"/>
  <c r="I342" i="11"/>
  <c r="G342" i="11"/>
  <c r="U342" i="11" s="1"/>
  <c r="J342" i="11"/>
  <c r="B353" i="11"/>
  <c r="B556" i="11" s="1"/>
  <c r="M341" i="6"/>
  <c r="AV341" i="6" s="1"/>
  <c r="M341" i="15"/>
  <c r="AV341" i="15" s="1"/>
  <c r="M341" i="16"/>
  <c r="AV341" i="16" s="1"/>
  <c r="M341" i="3"/>
  <c r="AV341" i="3" s="1"/>
  <c r="K343" i="3"/>
  <c r="H343" i="3"/>
  <c r="V343" i="3" s="1"/>
  <c r="AE343" i="3"/>
  <c r="L343" i="3"/>
  <c r="G344" i="3"/>
  <c r="U344" i="3" s="1"/>
  <c r="J344" i="3"/>
  <c r="I344" i="3"/>
  <c r="M342" i="11"/>
  <c r="AV342" i="11" s="1"/>
  <c r="AV342" i="13"/>
  <c r="M343" i="13"/>
  <c r="K555" i="16" l="1"/>
  <c r="L555" i="16"/>
  <c r="K555" i="6"/>
  <c r="L555" i="6"/>
  <c r="V340" i="11"/>
  <c r="H555" i="11"/>
  <c r="B354" i="13"/>
  <c r="AU340" i="13"/>
  <c r="L341" i="13"/>
  <c r="H341" i="13"/>
  <c r="K341" i="13"/>
  <c r="AU341" i="13" s="1"/>
  <c r="AE341" i="13"/>
  <c r="V340" i="13"/>
  <c r="G341" i="16"/>
  <c r="J341" i="16"/>
  <c r="I341" i="16"/>
  <c r="U340" i="16"/>
  <c r="U341" i="13"/>
  <c r="G342" i="13"/>
  <c r="I342" i="13"/>
  <c r="J342" i="13"/>
  <c r="AU342" i="16"/>
  <c r="AW343" i="14"/>
  <c r="AU341" i="6"/>
  <c r="K342" i="6"/>
  <c r="AE342" i="6"/>
  <c r="H342" i="6"/>
  <c r="V341" i="6"/>
  <c r="L342" i="6"/>
  <c r="J341" i="6"/>
  <c r="U340" i="6"/>
  <c r="G341" i="6"/>
  <c r="I341" i="6"/>
  <c r="V342" i="16"/>
  <c r="K343" i="16"/>
  <c r="H343" i="16"/>
  <c r="AE343" i="16"/>
  <c r="L343" i="16"/>
  <c r="AU340" i="11"/>
  <c r="V341" i="15"/>
  <c r="AE342" i="15"/>
  <c r="H342" i="15"/>
  <c r="K342" i="15"/>
  <c r="L342" i="15"/>
  <c r="B340" i="3"/>
  <c r="B554" i="3"/>
  <c r="AU343" i="3"/>
  <c r="AU341" i="15"/>
  <c r="H344" i="14"/>
  <c r="V343" i="14"/>
  <c r="K344" i="14"/>
  <c r="AG344" i="14"/>
  <c r="L344" i="14"/>
  <c r="G343" i="15"/>
  <c r="U342" i="15"/>
  <c r="J343" i="15"/>
  <c r="I343" i="15"/>
  <c r="G344" i="14"/>
  <c r="J344" i="14"/>
  <c r="U343" i="14"/>
  <c r="I344" i="14"/>
  <c r="G343" i="11"/>
  <c r="U343" i="11" s="1"/>
  <c r="J343" i="11"/>
  <c r="I343" i="11"/>
  <c r="AE341" i="11"/>
  <c r="K341" i="11"/>
  <c r="H341" i="11"/>
  <c r="V341" i="11" s="1"/>
  <c r="L341" i="11"/>
  <c r="B354" i="11"/>
  <c r="M342" i="6"/>
  <c r="AV342" i="6" s="1"/>
  <c r="M342" i="15"/>
  <c r="AV342" i="15" s="1"/>
  <c r="M342" i="16"/>
  <c r="AV342" i="16" s="1"/>
  <c r="M342" i="3"/>
  <c r="AV342" i="3" s="1"/>
  <c r="I345" i="3"/>
  <c r="G345" i="3"/>
  <c r="U345" i="3" s="1"/>
  <c r="J345" i="3"/>
  <c r="L344" i="3"/>
  <c r="AE344" i="3"/>
  <c r="K344" i="3"/>
  <c r="H344" i="3"/>
  <c r="V344" i="3" s="1"/>
  <c r="M343" i="11"/>
  <c r="AV343" i="11" s="1"/>
  <c r="AV343" i="13"/>
  <c r="M344" i="13"/>
  <c r="M555" i="11" l="1"/>
  <c r="T555" i="11"/>
  <c r="N555" i="11"/>
  <c r="G554" i="3"/>
  <c r="H554" i="3"/>
  <c r="T554" i="3" s="1"/>
  <c r="B355" i="13"/>
  <c r="H342" i="13"/>
  <c r="AE342" i="13"/>
  <c r="L342" i="13"/>
  <c r="K342" i="13"/>
  <c r="V341" i="13"/>
  <c r="G343" i="13"/>
  <c r="I343" i="13"/>
  <c r="J343" i="13"/>
  <c r="U342" i="13"/>
  <c r="I342" i="16"/>
  <c r="U341" i="16"/>
  <c r="J342" i="16"/>
  <c r="G342" i="16"/>
  <c r="AU344" i="3"/>
  <c r="V342" i="6"/>
  <c r="AE343" i="6"/>
  <c r="H343" i="6"/>
  <c r="K343" i="6"/>
  <c r="L343" i="6"/>
  <c r="AU342" i="6"/>
  <c r="AU341" i="11"/>
  <c r="AU343" i="16"/>
  <c r="V343" i="16"/>
  <c r="AE344" i="16"/>
  <c r="K344" i="16"/>
  <c r="H344" i="16"/>
  <c r="L344" i="16"/>
  <c r="AW344" i="14"/>
  <c r="U341" i="6"/>
  <c r="J342" i="6"/>
  <c r="G342" i="6"/>
  <c r="I342" i="6"/>
  <c r="B341" i="3"/>
  <c r="J344" i="15"/>
  <c r="I344" i="15"/>
  <c r="G344" i="15"/>
  <c r="U343" i="15"/>
  <c r="H345" i="14"/>
  <c r="V344" i="14"/>
  <c r="K345" i="14"/>
  <c r="AG345" i="14"/>
  <c r="L345" i="14"/>
  <c r="AU342" i="15"/>
  <c r="K343" i="15"/>
  <c r="V342" i="15"/>
  <c r="L343" i="15"/>
  <c r="H343" i="15"/>
  <c r="AE343" i="15"/>
  <c r="U344" i="14"/>
  <c r="G345" i="14"/>
  <c r="I345" i="14"/>
  <c r="J345" i="14"/>
  <c r="K342" i="11"/>
  <c r="L342" i="11"/>
  <c r="AE342" i="11"/>
  <c r="H342" i="11"/>
  <c r="V342" i="11" s="1"/>
  <c r="B355" i="11"/>
  <c r="G344" i="11"/>
  <c r="U344" i="11" s="1"/>
  <c r="J344" i="11"/>
  <c r="I344" i="11"/>
  <c r="M343" i="6"/>
  <c r="AV343" i="6" s="1"/>
  <c r="M343" i="15"/>
  <c r="AV343" i="15" s="1"/>
  <c r="M343" i="16"/>
  <c r="AV343" i="16" s="1"/>
  <c r="M343" i="3"/>
  <c r="AV343" i="3" s="1"/>
  <c r="K345" i="3"/>
  <c r="H345" i="3"/>
  <c r="V345" i="3" s="1"/>
  <c r="L345" i="3"/>
  <c r="AE345" i="3"/>
  <c r="G346" i="3"/>
  <c r="U346" i="3" s="1"/>
  <c r="I346" i="3"/>
  <c r="J346" i="3"/>
  <c r="M344" i="11"/>
  <c r="AV344" i="11" s="1"/>
  <c r="AV344" i="13"/>
  <c r="M345" i="13"/>
  <c r="N554" i="3" l="1"/>
  <c r="M554" i="3"/>
  <c r="L554" i="3"/>
  <c r="K554" i="3"/>
  <c r="B356" i="13"/>
  <c r="AU342" i="13"/>
  <c r="L343" i="13"/>
  <c r="AE343" i="13"/>
  <c r="K343" i="13"/>
  <c r="AU343" i="13" s="1"/>
  <c r="V342" i="13"/>
  <c r="H343" i="13"/>
  <c r="I343" i="16"/>
  <c r="G343" i="16"/>
  <c r="U342" i="16"/>
  <c r="J343" i="16"/>
  <c r="G344" i="13"/>
  <c r="J344" i="13"/>
  <c r="U343" i="13"/>
  <c r="I344" i="13"/>
  <c r="AU343" i="6"/>
  <c r="L344" i="6"/>
  <c r="V343" i="6"/>
  <c r="K344" i="6"/>
  <c r="AE344" i="6"/>
  <c r="H344" i="6"/>
  <c r="AU342" i="11"/>
  <c r="AW345" i="14"/>
  <c r="J343" i="6"/>
  <c r="G343" i="6"/>
  <c r="U342" i="6"/>
  <c r="I343" i="6"/>
  <c r="AE345" i="16"/>
  <c r="H345" i="16"/>
  <c r="V344" i="16"/>
  <c r="L345" i="16"/>
  <c r="K345" i="16"/>
  <c r="AU344" i="16"/>
  <c r="H344" i="15"/>
  <c r="V343" i="15"/>
  <c r="AE344" i="15"/>
  <c r="K344" i="15"/>
  <c r="L344" i="15"/>
  <c r="J345" i="15"/>
  <c r="I345" i="15"/>
  <c r="G345" i="15"/>
  <c r="U344" i="15"/>
  <c r="AU343" i="15"/>
  <c r="B342" i="3"/>
  <c r="I346" i="14"/>
  <c r="G346" i="14"/>
  <c r="U345" i="14"/>
  <c r="J346" i="14"/>
  <c r="AG346" i="14"/>
  <c r="K346" i="14"/>
  <c r="V345" i="14"/>
  <c r="H346" i="14"/>
  <c r="L346" i="14"/>
  <c r="AU345" i="3"/>
  <c r="I345" i="11"/>
  <c r="J345" i="11"/>
  <c r="G345" i="11"/>
  <c r="U345" i="11" s="1"/>
  <c r="B356" i="11"/>
  <c r="H343" i="11"/>
  <c r="V343" i="11" s="1"/>
  <c r="K343" i="11"/>
  <c r="AE343" i="11"/>
  <c r="L343" i="11"/>
  <c r="M344" i="6"/>
  <c r="AV344" i="6" s="1"/>
  <c r="M344" i="15"/>
  <c r="AV344" i="15" s="1"/>
  <c r="M344" i="16"/>
  <c r="AV344" i="16" s="1"/>
  <c r="M344" i="3"/>
  <c r="AV344" i="3" s="1"/>
  <c r="J347" i="3"/>
  <c r="G347" i="3"/>
  <c r="U347" i="3" s="1"/>
  <c r="I347" i="3"/>
  <c r="P555" i="3"/>
  <c r="L346" i="3"/>
  <c r="K346" i="3"/>
  <c r="H346" i="3"/>
  <c r="V346" i="3" s="1"/>
  <c r="AE346" i="3"/>
  <c r="M345" i="11"/>
  <c r="AV345" i="11" s="1"/>
  <c r="AV345" i="13"/>
  <c r="M346" i="13"/>
  <c r="B357" i="13" l="1"/>
  <c r="V343" i="13"/>
  <c r="L344" i="13"/>
  <c r="K344" i="13"/>
  <c r="AU344" i="13" s="1"/>
  <c r="AE344" i="13"/>
  <c r="H344" i="13"/>
  <c r="AU344" i="6"/>
  <c r="U344" i="13"/>
  <c r="G345" i="13"/>
  <c r="I345" i="13"/>
  <c r="J345" i="13"/>
  <c r="G344" i="16"/>
  <c r="I344" i="16"/>
  <c r="U343" i="16"/>
  <c r="J344" i="16"/>
  <c r="L345" i="6"/>
  <c r="AE345" i="6"/>
  <c r="V344" i="6"/>
  <c r="H345" i="6"/>
  <c r="K345" i="6"/>
  <c r="V345" i="16"/>
  <c r="H346" i="16"/>
  <c r="I555" i="16" s="1"/>
  <c r="U555" i="16" s="1"/>
  <c r="AE346" i="16"/>
  <c r="L346" i="16"/>
  <c r="K346" i="16"/>
  <c r="J344" i="6"/>
  <c r="I344" i="6"/>
  <c r="G344" i="6"/>
  <c r="U343" i="6"/>
  <c r="AU345" i="16"/>
  <c r="AW346" i="14"/>
  <c r="AU343" i="11"/>
  <c r="U346" i="14"/>
  <c r="J347" i="14"/>
  <c r="G347" i="14"/>
  <c r="I347" i="14"/>
  <c r="I346" i="15"/>
  <c r="G346" i="15"/>
  <c r="J555" i="15" s="1"/>
  <c r="U345" i="15"/>
  <c r="J346" i="15"/>
  <c r="AU346" i="3"/>
  <c r="AG347" i="14"/>
  <c r="V346" i="14"/>
  <c r="L347" i="14"/>
  <c r="H347" i="14"/>
  <c r="K347" i="14"/>
  <c r="AU344" i="15"/>
  <c r="B343" i="3"/>
  <c r="L345" i="15"/>
  <c r="V344" i="15"/>
  <c r="AE345" i="15"/>
  <c r="K345" i="15"/>
  <c r="H345" i="15"/>
  <c r="L344" i="11"/>
  <c r="H344" i="11"/>
  <c r="V344" i="11" s="1"/>
  <c r="AE344" i="11"/>
  <c r="K344" i="11"/>
  <c r="B357" i="11"/>
  <c r="G346" i="11"/>
  <c r="J346" i="11"/>
  <c r="I346" i="11"/>
  <c r="M345" i="6"/>
  <c r="AV345" i="6" s="1"/>
  <c r="M345" i="15"/>
  <c r="AV345" i="15" s="1"/>
  <c r="M345" i="16"/>
  <c r="AV345" i="16" s="1"/>
  <c r="M345" i="3"/>
  <c r="AV345" i="3" s="1"/>
  <c r="L347" i="3"/>
  <c r="AE347" i="3"/>
  <c r="H347" i="3"/>
  <c r="V347" i="3" s="1"/>
  <c r="K347" i="3"/>
  <c r="Q555" i="3"/>
  <c r="R555" i="3" s="1"/>
  <c r="J348" i="3"/>
  <c r="I348" i="3"/>
  <c r="G348" i="3"/>
  <c r="U348" i="3" s="1"/>
  <c r="M346" i="11"/>
  <c r="AV346" i="11" s="1"/>
  <c r="AV346" i="13"/>
  <c r="M347" i="13"/>
  <c r="U346" i="11" l="1"/>
  <c r="P555" i="11" s="1"/>
  <c r="B358" i="13"/>
  <c r="AU345" i="6"/>
  <c r="K345" i="13"/>
  <c r="AE345" i="13"/>
  <c r="V344" i="13"/>
  <c r="H345" i="13"/>
  <c r="L345" i="13"/>
  <c r="I345" i="16"/>
  <c r="U344" i="16"/>
  <c r="G345" i="16"/>
  <c r="J345" i="16"/>
  <c r="I346" i="13"/>
  <c r="G346" i="13"/>
  <c r="U345" i="13"/>
  <c r="J346" i="13"/>
  <c r="H346" i="6"/>
  <c r="I555" i="6" s="1"/>
  <c r="U555" i="6" s="1"/>
  <c r="L346" i="6"/>
  <c r="AE346" i="6"/>
  <c r="V345" i="6"/>
  <c r="K346" i="6"/>
  <c r="AW347" i="14"/>
  <c r="AU344" i="11"/>
  <c r="U344" i="6"/>
  <c r="I345" i="6"/>
  <c r="J345" i="6"/>
  <c r="G345" i="6"/>
  <c r="AE347" i="16"/>
  <c r="L347" i="16"/>
  <c r="K347" i="16"/>
  <c r="V346" i="16"/>
  <c r="Q555" i="16" s="1"/>
  <c r="H347" i="16"/>
  <c r="H556" i="16" s="1"/>
  <c r="AU346" i="16"/>
  <c r="G348" i="14"/>
  <c r="J348" i="14"/>
  <c r="I348" i="14"/>
  <c r="U347" i="14"/>
  <c r="B344" i="3"/>
  <c r="J347" i="15"/>
  <c r="I347" i="15"/>
  <c r="G347" i="15"/>
  <c r="G556" i="15" s="1"/>
  <c r="U346" i="15"/>
  <c r="P555" i="15" s="1"/>
  <c r="L346" i="15"/>
  <c r="K346" i="15"/>
  <c r="V345" i="15"/>
  <c r="AE346" i="15"/>
  <c r="H346" i="15"/>
  <c r="I555" i="15" s="1"/>
  <c r="U555" i="15" s="1"/>
  <c r="V347" i="14"/>
  <c r="AG348" i="14"/>
  <c r="H348" i="14"/>
  <c r="L348" i="14"/>
  <c r="K348" i="14"/>
  <c r="AU347" i="3"/>
  <c r="AU345" i="15"/>
  <c r="I347" i="11"/>
  <c r="G347" i="11"/>
  <c r="J347" i="11"/>
  <c r="B358" i="11"/>
  <c r="K345" i="11"/>
  <c r="L345" i="11"/>
  <c r="H345" i="11"/>
  <c r="V345" i="11" s="1"/>
  <c r="AE345" i="11"/>
  <c r="M346" i="6"/>
  <c r="AV346" i="6" s="1"/>
  <c r="M346" i="15"/>
  <c r="AV346" i="15" s="1"/>
  <c r="M346" i="16"/>
  <c r="AV346" i="16" s="1"/>
  <c r="M346" i="3"/>
  <c r="AV346" i="3" s="1"/>
  <c r="H348" i="3"/>
  <c r="V348" i="3" s="1"/>
  <c r="L348" i="3"/>
  <c r="AE348" i="3"/>
  <c r="K348" i="3"/>
  <c r="G349" i="3"/>
  <c r="U349" i="3" s="1"/>
  <c r="I349" i="3"/>
  <c r="J349" i="3"/>
  <c r="M347" i="11"/>
  <c r="AV347" i="11" s="1"/>
  <c r="AV347" i="13"/>
  <c r="M348" i="13"/>
  <c r="T556" i="16" l="1"/>
  <c r="M556" i="16"/>
  <c r="N556" i="16"/>
  <c r="L556" i="15"/>
  <c r="K556" i="15"/>
  <c r="U347" i="11"/>
  <c r="G556" i="11"/>
  <c r="B359" i="13"/>
  <c r="AE346" i="13"/>
  <c r="K346" i="13"/>
  <c r="L346" i="13"/>
  <c r="H346" i="13"/>
  <c r="V345" i="13"/>
  <c r="AU346" i="6"/>
  <c r="AU345" i="13"/>
  <c r="AU347" i="16"/>
  <c r="U346" i="13"/>
  <c r="I347" i="13"/>
  <c r="J347" i="13"/>
  <c r="G347" i="13"/>
  <c r="U345" i="16"/>
  <c r="I346" i="16"/>
  <c r="J346" i="16"/>
  <c r="G346" i="16"/>
  <c r="J555" i="16" s="1"/>
  <c r="AU346" i="15"/>
  <c r="K347" i="6"/>
  <c r="L347" i="6"/>
  <c r="H347" i="6"/>
  <c r="H556" i="6" s="1"/>
  <c r="V346" i="6"/>
  <c r="Q555" i="6" s="1"/>
  <c r="AE347" i="6"/>
  <c r="AU348" i="3"/>
  <c r="I346" i="6"/>
  <c r="G346" i="6"/>
  <c r="J555" i="6" s="1"/>
  <c r="J346" i="6"/>
  <c r="U345" i="6"/>
  <c r="V347" i="16"/>
  <c r="AE348" i="16"/>
  <c r="K348" i="16"/>
  <c r="H348" i="16"/>
  <c r="L348" i="16"/>
  <c r="AU345" i="11"/>
  <c r="B345" i="3"/>
  <c r="G348" i="15"/>
  <c r="J348" i="15"/>
  <c r="U347" i="15"/>
  <c r="I348" i="15"/>
  <c r="AW348" i="14"/>
  <c r="AE347" i="15"/>
  <c r="H347" i="15"/>
  <c r="H556" i="15" s="1"/>
  <c r="K347" i="15"/>
  <c r="V346" i="15"/>
  <c r="Q555" i="15" s="1"/>
  <c r="R555" i="15" s="1"/>
  <c r="L347" i="15"/>
  <c r="L349" i="14"/>
  <c r="K349" i="14"/>
  <c r="AG349" i="14"/>
  <c r="H349" i="14"/>
  <c r="V348" i="14"/>
  <c r="I349" i="14"/>
  <c r="G349" i="14"/>
  <c r="J349" i="14"/>
  <c r="U348" i="14"/>
  <c r="AE346" i="11"/>
  <c r="K346" i="11"/>
  <c r="H346" i="11"/>
  <c r="L346" i="11"/>
  <c r="B359" i="11"/>
  <c r="I348" i="11"/>
  <c r="G348" i="11"/>
  <c r="U348" i="11" s="1"/>
  <c r="J348" i="11"/>
  <c r="M347" i="6"/>
  <c r="AV347" i="6" s="1"/>
  <c r="M347" i="15"/>
  <c r="AV347" i="15" s="1"/>
  <c r="M347" i="16"/>
  <c r="AV347" i="16" s="1"/>
  <c r="M347" i="3"/>
  <c r="AV347" i="3" s="1"/>
  <c r="G350" i="3"/>
  <c r="U350" i="3" s="1"/>
  <c r="J350" i="3"/>
  <c r="I350" i="3"/>
  <c r="AE349" i="3"/>
  <c r="L349" i="3"/>
  <c r="H349" i="3"/>
  <c r="V349" i="3" s="1"/>
  <c r="K349" i="3"/>
  <c r="M348" i="11"/>
  <c r="AV348" i="11" s="1"/>
  <c r="AV348" i="13"/>
  <c r="M349" i="13"/>
  <c r="T556" i="6" l="1"/>
  <c r="N556" i="6"/>
  <c r="M556" i="6"/>
  <c r="N556" i="15"/>
  <c r="M556" i="15"/>
  <c r="T556" i="15"/>
  <c r="K556" i="11"/>
  <c r="L556" i="11"/>
  <c r="V346" i="11"/>
  <c r="Q555" i="11" s="1"/>
  <c r="R555" i="11" s="1"/>
  <c r="B360" i="13"/>
  <c r="K347" i="13"/>
  <c r="AE347" i="13"/>
  <c r="L347" i="13"/>
  <c r="H347" i="13"/>
  <c r="V346" i="13"/>
  <c r="AU346" i="13"/>
  <c r="J348" i="13"/>
  <c r="G348" i="13"/>
  <c r="U347" i="13"/>
  <c r="I348" i="13"/>
  <c r="I347" i="16"/>
  <c r="G347" i="16"/>
  <c r="G556" i="16" s="1"/>
  <c r="J347" i="16"/>
  <c r="U346" i="16"/>
  <c r="P555" i="16" s="1"/>
  <c r="R555" i="16" s="1"/>
  <c r="K348" i="6"/>
  <c r="AE348" i="6"/>
  <c r="L348" i="6"/>
  <c r="H348" i="6"/>
  <c r="V347" i="6"/>
  <c r="AU347" i="6"/>
  <c r="J347" i="6"/>
  <c r="I347" i="6"/>
  <c r="U346" i="6"/>
  <c r="P555" i="6" s="1"/>
  <c r="R555" i="6" s="1"/>
  <c r="G347" i="6"/>
  <c r="G556" i="6" s="1"/>
  <c r="AE349" i="16"/>
  <c r="H349" i="16"/>
  <c r="V348" i="16"/>
  <c r="L349" i="16"/>
  <c r="K349" i="16"/>
  <c r="AU348" i="16"/>
  <c r="AU346" i="11"/>
  <c r="G350" i="14"/>
  <c r="J350" i="14"/>
  <c r="I350" i="14"/>
  <c r="U349" i="14"/>
  <c r="AU347" i="15"/>
  <c r="K350" i="14"/>
  <c r="L350" i="14"/>
  <c r="AG350" i="14"/>
  <c r="V349" i="14"/>
  <c r="H350" i="14"/>
  <c r="H348" i="15"/>
  <c r="L348" i="15"/>
  <c r="K348" i="15"/>
  <c r="V347" i="15"/>
  <c r="AE348" i="15"/>
  <c r="J349" i="15"/>
  <c r="U348" i="15"/>
  <c r="I349" i="15"/>
  <c r="G349" i="15"/>
  <c r="AW349" i="14"/>
  <c r="B346" i="3"/>
  <c r="AU349" i="3"/>
  <c r="B360" i="11"/>
  <c r="B557" i="11" s="1"/>
  <c r="L347" i="11"/>
  <c r="AE347" i="11"/>
  <c r="K347" i="11"/>
  <c r="H347" i="11"/>
  <c r="G349" i="11"/>
  <c r="U349" i="11" s="1"/>
  <c r="I349" i="11"/>
  <c r="J349" i="11"/>
  <c r="M348" i="6"/>
  <c r="AV348" i="6" s="1"/>
  <c r="M348" i="15"/>
  <c r="AV348" i="15" s="1"/>
  <c r="M348" i="16"/>
  <c r="AV348" i="16" s="1"/>
  <c r="M348" i="3"/>
  <c r="AV348" i="3" s="1"/>
  <c r="AE350" i="3"/>
  <c r="L350" i="3"/>
  <c r="H350" i="3"/>
  <c r="V350" i="3" s="1"/>
  <c r="K350" i="3"/>
  <c r="I351" i="3"/>
  <c r="J351" i="3"/>
  <c r="G351" i="3"/>
  <c r="U351" i="3" s="1"/>
  <c r="M349" i="11"/>
  <c r="AV349" i="11" s="1"/>
  <c r="AV349" i="13"/>
  <c r="M350" i="13"/>
  <c r="L556" i="16" l="1"/>
  <c r="K556" i="16"/>
  <c r="L556" i="6"/>
  <c r="K556" i="6"/>
  <c r="V347" i="11"/>
  <c r="H556" i="11"/>
  <c r="B361" i="13"/>
  <c r="AU348" i="15"/>
  <c r="AU350" i="3"/>
  <c r="L348" i="13"/>
  <c r="AE348" i="13"/>
  <c r="V347" i="13"/>
  <c r="K348" i="13"/>
  <c r="H348" i="13"/>
  <c r="AU347" i="13"/>
  <c r="U347" i="16"/>
  <c r="I348" i="16"/>
  <c r="J348" i="16"/>
  <c r="G348" i="16"/>
  <c r="J349" i="13"/>
  <c r="G349" i="13"/>
  <c r="U348" i="13"/>
  <c r="I349" i="13"/>
  <c r="AU349" i="16"/>
  <c r="V348" i="6"/>
  <c r="K349" i="6"/>
  <c r="AE349" i="6"/>
  <c r="H349" i="6"/>
  <c r="L349" i="6"/>
  <c r="AU348" i="6"/>
  <c r="G348" i="6"/>
  <c r="J348" i="6"/>
  <c r="I348" i="6"/>
  <c r="U347" i="6"/>
  <c r="AU347" i="11"/>
  <c r="H350" i="16"/>
  <c r="L350" i="16"/>
  <c r="V349" i="16"/>
  <c r="K350" i="16"/>
  <c r="AE350" i="16"/>
  <c r="AW350" i="14"/>
  <c r="B347" i="3"/>
  <c r="B555" i="3"/>
  <c r="U349" i="15"/>
  <c r="I350" i="15"/>
  <c r="J350" i="15"/>
  <c r="G350" i="15"/>
  <c r="AE349" i="15"/>
  <c r="H349" i="15"/>
  <c r="K349" i="15"/>
  <c r="L349" i="15"/>
  <c r="V348" i="15"/>
  <c r="AG351" i="14"/>
  <c r="V350" i="14"/>
  <c r="K351" i="14"/>
  <c r="L351" i="14"/>
  <c r="H351" i="14"/>
  <c r="J351" i="14"/>
  <c r="G351" i="14"/>
  <c r="I351" i="14"/>
  <c r="U350" i="14"/>
  <c r="G350" i="11"/>
  <c r="U350" i="11" s="1"/>
  <c r="J350" i="11"/>
  <c r="I350" i="11"/>
  <c r="K348" i="11"/>
  <c r="L348" i="11"/>
  <c r="AE348" i="11"/>
  <c r="H348" i="11"/>
  <c r="V348" i="11" s="1"/>
  <c r="B361" i="11"/>
  <c r="M349" i="6"/>
  <c r="AV349" i="6" s="1"/>
  <c r="M349" i="15"/>
  <c r="AV349" i="15" s="1"/>
  <c r="M349" i="16"/>
  <c r="AV349" i="16" s="1"/>
  <c r="M349" i="3"/>
  <c r="AV349" i="3" s="1"/>
  <c r="AE351" i="3"/>
  <c r="H351" i="3"/>
  <c r="V351" i="3" s="1"/>
  <c r="K351" i="3"/>
  <c r="L351" i="3"/>
  <c r="G352" i="3"/>
  <c r="U352" i="3" s="1"/>
  <c r="I352" i="3"/>
  <c r="J352" i="3"/>
  <c r="M350" i="11"/>
  <c r="AV350" i="11" s="1"/>
  <c r="AV350" i="13"/>
  <c r="M351" i="13"/>
  <c r="T556" i="11" l="1"/>
  <c r="M556" i="11"/>
  <c r="N556" i="11"/>
  <c r="G555" i="3"/>
  <c r="H555" i="3"/>
  <c r="T555" i="3" s="1"/>
  <c r="AU348" i="13"/>
  <c r="B362" i="13"/>
  <c r="AU350" i="16"/>
  <c r="V348" i="13"/>
  <c r="L349" i="13"/>
  <c r="AE349" i="13"/>
  <c r="K349" i="13"/>
  <c r="H349" i="13"/>
  <c r="I350" i="13"/>
  <c r="J350" i="13"/>
  <c r="U349" i="13"/>
  <c r="G350" i="13"/>
  <c r="I349" i="16"/>
  <c r="J349" i="16"/>
  <c r="G349" i="16"/>
  <c r="U348" i="16"/>
  <c r="K350" i="6"/>
  <c r="L350" i="6"/>
  <c r="V349" i="6"/>
  <c r="AE350" i="6"/>
  <c r="H350" i="6"/>
  <c r="AU349" i="6"/>
  <c r="AU349" i="15"/>
  <c r="J349" i="6"/>
  <c r="U348" i="6"/>
  <c r="I349" i="6"/>
  <c r="G349" i="6"/>
  <c r="AU348" i="11"/>
  <c r="V350" i="16"/>
  <c r="AE351" i="16"/>
  <c r="L351" i="16"/>
  <c r="K351" i="16"/>
  <c r="H351" i="16"/>
  <c r="L352" i="14"/>
  <c r="K352" i="14"/>
  <c r="H352" i="14"/>
  <c r="AG352" i="14"/>
  <c r="V351" i="14"/>
  <c r="AE350" i="15"/>
  <c r="V349" i="15"/>
  <c r="L350" i="15"/>
  <c r="K350" i="15"/>
  <c r="H350" i="15"/>
  <c r="AU351" i="3"/>
  <c r="AW351" i="14"/>
  <c r="G351" i="15"/>
  <c r="U350" i="15"/>
  <c r="I351" i="15"/>
  <c r="J351" i="15"/>
  <c r="I352" i="14"/>
  <c r="U351" i="14"/>
  <c r="J352" i="14"/>
  <c r="G352" i="14"/>
  <c r="B348" i="3"/>
  <c r="L349" i="11"/>
  <c r="AE349" i="11"/>
  <c r="H349" i="11"/>
  <c r="V349" i="11" s="1"/>
  <c r="K349" i="11"/>
  <c r="G351" i="11"/>
  <c r="U351" i="11" s="1"/>
  <c r="I351" i="11"/>
  <c r="J351" i="11"/>
  <c r="B362" i="11"/>
  <c r="M350" i="6"/>
  <c r="AV350" i="6" s="1"/>
  <c r="M350" i="15"/>
  <c r="AV350" i="15" s="1"/>
  <c r="M350" i="16"/>
  <c r="AV350" i="16" s="1"/>
  <c r="M350" i="3"/>
  <c r="AV350" i="3" s="1"/>
  <c r="J353" i="3"/>
  <c r="I353" i="3"/>
  <c r="G353" i="3"/>
  <c r="U353" i="3" s="1"/>
  <c r="L352" i="3"/>
  <c r="H352" i="3"/>
  <c r="V352" i="3" s="1"/>
  <c r="K352" i="3"/>
  <c r="AE352" i="3"/>
  <c r="M351" i="11"/>
  <c r="AV351" i="11" s="1"/>
  <c r="AV351" i="13"/>
  <c r="M352" i="13"/>
  <c r="N555" i="3" l="1"/>
  <c r="M555" i="3"/>
  <c r="K555" i="3"/>
  <c r="L555" i="3"/>
  <c r="AU349" i="13"/>
  <c r="B363" i="13"/>
  <c r="AE350" i="13"/>
  <c r="K350" i="13"/>
  <c r="H350" i="13"/>
  <c r="V349" i="13"/>
  <c r="L350" i="13"/>
  <c r="AU352" i="3"/>
  <c r="U349" i="16"/>
  <c r="J350" i="16"/>
  <c r="G350" i="16"/>
  <c r="I350" i="16"/>
  <c r="G351" i="13"/>
  <c r="I351" i="13"/>
  <c r="U350" i="13"/>
  <c r="J351" i="13"/>
  <c r="AU349" i="11"/>
  <c r="K351" i="6"/>
  <c r="H351" i="6"/>
  <c r="L351" i="6"/>
  <c r="AE351" i="6"/>
  <c r="V350" i="6"/>
  <c r="AU350" i="6"/>
  <c r="AU350" i="15"/>
  <c r="J350" i="6"/>
  <c r="U349" i="6"/>
  <c r="I350" i="6"/>
  <c r="G350" i="6"/>
  <c r="AW352" i="14"/>
  <c r="H352" i="16"/>
  <c r="L352" i="16"/>
  <c r="K352" i="16"/>
  <c r="V351" i="16"/>
  <c r="AE352" i="16"/>
  <c r="AU351" i="16"/>
  <c r="B349" i="3"/>
  <c r="K353" i="14"/>
  <c r="V352" i="14"/>
  <c r="H353" i="14"/>
  <c r="AG353" i="14"/>
  <c r="L353" i="14"/>
  <c r="J353" i="14"/>
  <c r="U352" i="14"/>
  <c r="I353" i="14"/>
  <c r="G353" i="14"/>
  <c r="I352" i="15"/>
  <c r="U351" i="15"/>
  <c r="G352" i="15"/>
  <c r="J352" i="15"/>
  <c r="L351" i="15"/>
  <c r="K351" i="15"/>
  <c r="V350" i="15"/>
  <c r="AE351" i="15"/>
  <c r="H351" i="15"/>
  <c r="I352" i="11"/>
  <c r="G352" i="11"/>
  <c r="U352" i="11" s="1"/>
  <c r="J352" i="11"/>
  <c r="K350" i="11"/>
  <c r="H350" i="11"/>
  <c r="V350" i="11" s="1"/>
  <c r="L350" i="11"/>
  <c r="AE350" i="11"/>
  <c r="B363" i="11"/>
  <c r="M351" i="6"/>
  <c r="AV351" i="6" s="1"/>
  <c r="M351" i="15"/>
  <c r="AV351" i="15" s="1"/>
  <c r="M351" i="16"/>
  <c r="AV351" i="16" s="1"/>
  <c r="M351" i="3"/>
  <c r="AV351" i="3" s="1"/>
  <c r="H353" i="3"/>
  <c r="V353" i="3" s="1"/>
  <c r="AE353" i="3"/>
  <c r="K353" i="3"/>
  <c r="L353" i="3"/>
  <c r="P556" i="3"/>
  <c r="J354" i="3"/>
  <c r="G354" i="3"/>
  <c r="U354" i="3" s="1"/>
  <c r="I354" i="3"/>
  <c r="M352" i="11"/>
  <c r="AV352" i="11" s="1"/>
  <c r="AV352" i="13"/>
  <c r="M353" i="13"/>
  <c r="B364" i="13" l="1"/>
  <c r="H351" i="13"/>
  <c r="L351" i="13"/>
  <c r="V350" i="13"/>
  <c r="K351" i="13"/>
  <c r="AU351" i="13" s="1"/>
  <c r="AE351" i="13"/>
  <c r="AU350" i="13"/>
  <c r="U351" i="13"/>
  <c r="J352" i="13"/>
  <c r="G352" i="13"/>
  <c r="I352" i="13"/>
  <c r="J351" i="16"/>
  <c r="G351" i="16"/>
  <c r="I351" i="16"/>
  <c r="U350" i="16"/>
  <c r="V351" i="6"/>
  <c r="H352" i="6"/>
  <c r="L352" i="6"/>
  <c r="AE352" i="6"/>
  <c r="K352" i="6"/>
  <c r="AU351" i="6"/>
  <c r="AU352" i="16"/>
  <c r="AU353" i="3"/>
  <c r="AU350" i="11"/>
  <c r="AW353" i="14"/>
  <c r="K353" i="16"/>
  <c r="AE353" i="16"/>
  <c r="H353" i="16"/>
  <c r="I556" i="16" s="1"/>
  <c r="U556" i="16" s="1"/>
  <c r="V352" i="16"/>
  <c r="L353" i="16"/>
  <c r="I351" i="6"/>
  <c r="U350" i="6"/>
  <c r="J351" i="6"/>
  <c r="G351" i="6"/>
  <c r="K354" i="14"/>
  <c r="H354" i="14"/>
  <c r="L354" i="14"/>
  <c r="AG354" i="14"/>
  <c r="V353" i="14"/>
  <c r="AU351" i="15"/>
  <c r="I353" i="15"/>
  <c r="G353" i="15"/>
  <c r="J556" i="15" s="1"/>
  <c r="U352" i="15"/>
  <c r="J353" i="15"/>
  <c r="J354" i="14"/>
  <c r="I354" i="14"/>
  <c r="G354" i="14"/>
  <c r="U353" i="14"/>
  <c r="AE352" i="15"/>
  <c r="L352" i="15"/>
  <c r="H352" i="15"/>
  <c r="V351" i="15"/>
  <c r="K352" i="15"/>
  <c r="B350" i="3"/>
  <c r="H351" i="11"/>
  <c r="V351" i="11" s="1"/>
  <c r="K351" i="11"/>
  <c r="AE351" i="11"/>
  <c r="L351" i="11"/>
  <c r="B364" i="11"/>
  <c r="G353" i="11"/>
  <c r="I353" i="11"/>
  <c r="J353" i="11"/>
  <c r="M352" i="6"/>
  <c r="AV352" i="6" s="1"/>
  <c r="M352" i="15"/>
  <c r="AV352" i="15" s="1"/>
  <c r="M352" i="16"/>
  <c r="AV352" i="16" s="1"/>
  <c r="M352" i="3"/>
  <c r="AV352" i="3" s="1"/>
  <c r="I355" i="3"/>
  <c r="J355" i="3"/>
  <c r="G355" i="3"/>
  <c r="U355" i="3" s="1"/>
  <c r="K354" i="3"/>
  <c r="H354" i="3"/>
  <c r="V354" i="3" s="1"/>
  <c r="L354" i="3"/>
  <c r="Q556" i="3"/>
  <c r="R556" i="3" s="1"/>
  <c r="AE354" i="3"/>
  <c r="M353" i="11"/>
  <c r="AV353" i="11" s="1"/>
  <c r="AV353" i="13"/>
  <c r="M354" i="13"/>
  <c r="U353" i="11" l="1"/>
  <c r="P556" i="11" s="1"/>
  <c r="B365" i="13"/>
  <c r="K352" i="13"/>
  <c r="AE352" i="13"/>
  <c r="L352" i="13"/>
  <c r="H352" i="13"/>
  <c r="V351" i="13"/>
  <c r="J352" i="16"/>
  <c r="G352" i="16"/>
  <c r="I352" i="16"/>
  <c r="U351" i="16"/>
  <c r="AU352" i="6"/>
  <c r="U352" i="13"/>
  <c r="G353" i="13"/>
  <c r="J353" i="13"/>
  <c r="I353" i="13"/>
  <c r="H353" i="6"/>
  <c r="I556" i="6" s="1"/>
  <c r="U556" i="6" s="1"/>
  <c r="V352" i="6"/>
  <c r="AE353" i="6"/>
  <c r="L353" i="6"/>
  <c r="K353" i="6"/>
  <c r="K354" i="16"/>
  <c r="H354" i="16"/>
  <c r="H557" i="16" s="1"/>
  <c r="V353" i="16"/>
  <c r="Q556" i="16" s="1"/>
  <c r="L354" i="16"/>
  <c r="AE354" i="16"/>
  <c r="AU354" i="3"/>
  <c r="AU353" i="16"/>
  <c r="AU352" i="15"/>
  <c r="J352" i="6"/>
  <c r="G352" i="6"/>
  <c r="I352" i="6"/>
  <c r="U351" i="6"/>
  <c r="AG355" i="14"/>
  <c r="V354" i="14"/>
  <c r="H355" i="14"/>
  <c r="K355" i="14"/>
  <c r="L355" i="14"/>
  <c r="AW354" i="14"/>
  <c r="I355" i="14"/>
  <c r="J355" i="14"/>
  <c r="G355" i="14"/>
  <c r="U354" i="14"/>
  <c r="B351" i="3"/>
  <c r="H353" i="15"/>
  <c r="I556" i="15" s="1"/>
  <c r="U556" i="15" s="1"/>
  <c r="V352" i="15"/>
  <c r="K353" i="15"/>
  <c r="AE353" i="15"/>
  <c r="L353" i="15"/>
  <c r="G354" i="15"/>
  <c r="G557" i="15" s="1"/>
  <c r="I354" i="15"/>
  <c r="J354" i="15"/>
  <c r="U353" i="15"/>
  <c r="P556" i="15" s="1"/>
  <c r="AU351" i="11"/>
  <c r="G354" i="11"/>
  <c r="I354" i="11"/>
  <c r="J354" i="11"/>
  <c r="B365" i="11"/>
  <c r="H352" i="11"/>
  <c r="V352" i="11" s="1"/>
  <c r="K352" i="11"/>
  <c r="L352" i="11"/>
  <c r="AE352" i="11"/>
  <c r="M353" i="6"/>
  <c r="AV353" i="6" s="1"/>
  <c r="M353" i="15"/>
  <c r="AV353" i="15" s="1"/>
  <c r="M353" i="16"/>
  <c r="AV353" i="16" s="1"/>
  <c r="M353" i="3"/>
  <c r="AV353" i="3" s="1"/>
  <c r="H355" i="3"/>
  <c r="V355" i="3" s="1"/>
  <c r="K355" i="3"/>
  <c r="L355" i="3"/>
  <c r="AE355" i="3"/>
  <c r="J356" i="3"/>
  <c r="I356" i="3"/>
  <c r="G356" i="3"/>
  <c r="U356" i="3" s="1"/>
  <c r="M354" i="11"/>
  <c r="AV354" i="11" s="1"/>
  <c r="AV354" i="13"/>
  <c r="M355" i="13"/>
  <c r="N557" i="16" l="1"/>
  <c r="M557" i="16"/>
  <c r="T557" i="16"/>
  <c r="L557" i="15"/>
  <c r="K557" i="15"/>
  <c r="U354" i="11"/>
  <c r="G557" i="11"/>
  <c r="B366" i="13"/>
  <c r="AU353" i="6"/>
  <c r="V352" i="13"/>
  <c r="L353" i="13"/>
  <c r="K353" i="13"/>
  <c r="H353" i="13"/>
  <c r="AE353" i="13"/>
  <c r="AU352" i="13"/>
  <c r="I353" i="16"/>
  <c r="J353" i="16"/>
  <c r="G353" i="16"/>
  <c r="J556" i="16" s="1"/>
  <c r="U352" i="16"/>
  <c r="J354" i="13"/>
  <c r="G354" i="13"/>
  <c r="U353" i="13"/>
  <c r="I354" i="13"/>
  <c r="V353" i="6"/>
  <c r="Q556" i="6" s="1"/>
  <c r="H354" i="6"/>
  <c r="H557" i="6" s="1"/>
  <c r="K354" i="6"/>
  <c r="L354" i="6"/>
  <c r="AE354" i="6"/>
  <c r="AU355" i="3"/>
  <c r="AU352" i="11"/>
  <c r="G353" i="6"/>
  <c r="J556" i="6" s="1"/>
  <c r="I353" i="6"/>
  <c r="U352" i="6"/>
  <c r="J353" i="6"/>
  <c r="V354" i="16"/>
  <c r="H355" i="16"/>
  <c r="AE355" i="16"/>
  <c r="L355" i="16"/>
  <c r="K355" i="16"/>
  <c r="AU354" i="16"/>
  <c r="V353" i="15"/>
  <c r="Q556" i="15" s="1"/>
  <c r="R556" i="15" s="1"/>
  <c r="H354" i="15"/>
  <c r="H557" i="15" s="1"/>
  <c r="L354" i="15"/>
  <c r="K354" i="15"/>
  <c r="AE354" i="15"/>
  <c r="AW355" i="14"/>
  <c r="B352" i="3"/>
  <c r="K356" i="14"/>
  <c r="V355" i="14"/>
  <c r="AG356" i="14"/>
  <c r="H356" i="14"/>
  <c r="L356" i="14"/>
  <c r="AU353" i="15"/>
  <c r="G356" i="14"/>
  <c r="J356" i="14"/>
  <c r="U355" i="14"/>
  <c r="I356" i="14"/>
  <c r="J355" i="15"/>
  <c r="G355" i="15"/>
  <c r="I355" i="15"/>
  <c r="U354" i="15"/>
  <c r="AE353" i="11"/>
  <c r="L353" i="11"/>
  <c r="H353" i="11"/>
  <c r="K353" i="11"/>
  <c r="B366" i="11"/>
  <c r="I355" i="11"/>
  <c r="J355" i="11"/>
  <c r="G355" i="11"/>
  <c r="U355" i="11" s="1"/>
  <c r="M354" i="6"/>
  <c r="AV354" i="6" s="1"/>
  <c r="M354" i="15"/>
  <c r="AV354" i="15" s="1"/>
  <c r="M354" i="16"/>
  <c r="AV354" i="16" s="1"/>
  <c r="M354" i="3"/>
  <c r="AV354" i="3" s="1"/>
  <c r="I357" i="3"/>
  <c r="J357" i="3"/>
  <c r="G357" i="3"/>
  <c r="U357" i="3" s="1"/>
  <c r="H356" i="3"/>
  <c r="V356" i="3" s="1"/>
  <c r="K356" i="3"/>
  <c r="L356" i="3"/>
  <c r="AE356" i="3"/>
  <c r="M355" i="11"/>
  <c r="AV355" i="11" s="1"/>
  <c r="AV355" i="13"/>
  <c r="M356" i="13"/>
  <c r="N557" i="6" l="1"/>
  <c r="T557" i="6"/>
  <c r="M557" i="6"/>
  <c r="M557" i="15"/>
  <c r="T557" i="15"/>
  <c r="N557" i="15"/>
  <c r="L557" i="11"/>
  <c r="K557" i="11"/>
  <c r="V353" i="11"/>
  <c r="Q556" i="11" s="1"/>
  <c r="R556" i="11" s="1"/>
  <c r="B367" i="13"/>
  <c r="AU353" i="13"/>
  <c r="AE354" i="13"/>
  <c r="H354" i="13"/>
  <c r="V353" i="13"/>
  <c r="K354" i="13"/>
  <c r="L354" i="13"/>
  <c r="AU353" i="11"/>
  <c r="I355" i="13"/>
  <c r="J355" i="13"/>
  <c r="U354" i="13"/>
  <c r="G355" i="13"/>
  <c r="J354" i="16"/>
  <c r="I354" i="16"/>
  <c r="G354" i="16"/>
  <c r="G557" i="16" s="1"/>
  <c r="U353" i="16"/>
  <c r="P556" i="16" s="1"/>
  <c r="R556" i="16" s="1"/>
  <c r="AW356" i="14"/>
  <c r="AU355" i="16"/>
  <c r="AU354" i="6"/>
  <c r="V354" i="6"/>
  <c r="K355" i="6"/>
  <c r="L355" i="6"/>
  <c r="AE355" i="6"/>
  <c r="H355" i="6"/>
  <c r="AU354" i="15"/>
  <c r="I354" i="6"/>
  <c r="J354" i="6"/>
  <c r="U353" i="6"/>
  <c r="P556" i="6" s="1"/>
  <c r="R556" i="6" s="1"/>
  <c r="G354" i="6"/>
  <c r="G557" i="6" s="1"/>
  <c r="V355" i="16"/>
  <c r="H356" i="16"/>
  <c r="AE356" i="16"/>
  <c r="L356" i="16"/>
  <c r="K356" i="16"/>
  <c r="AU356" i="3"/>
  <c r="B353" i="3"/>
  <c r="G356" i="15"/>
  <c r="I356" i="15"/>
  <c r="U355" i="15"/>
  <c r="J356" i="15"/>
  <c r="J357" i="14"/>
  <c r="U356" i="14"/>
  <c r="G357" i="14"/>
  <c r="I357" i="14"/>
  <c r="V354" i="15"/>
  <c r="H355" i="15"/>
  <c r="L355" i="15"/>
  <c r="K355" i="15"/>
  <c r="AE355" i="15"/>
  <c r="H357" i="14"/>
  <c r="AG357" i="14"/>
  <c r="K357" i="14"/>
  <c r="V356" i="14"/>
  <c r="L357" i="14"/>
  <c r="B367" i="11"/>
  <c r="B558" i="11" s="1"/>
  <c r="AE354" i="11"/>
  <c r="L354" i="11"/>
  <c r="H354" i="11"/>
  <c r="K354" i="11"/>
  <c r="J356" i="11"/>
  <c r="I356" i="11"/>
  <c r="G356" i="11"/>
  <c r="U356" i="11" s="1"/>
  <c r="M355" i="6"/>
  <c r="AV355" i="6" s="1"/>
  <c r="M355" i="15"/>
  <c r="AV355" i="15" s="1"/>
  <c r="M355" i="16"/>
  <c r="AV355" i="16" s="1"/>
  <c r="M355" i="3"/>
  <c r="AV355" i="3" s="1"/>
  <c r="K357" i="3"/>
  <c r="AE357" i="3"/>
  <c r="H357" i="3"/>
  <c r="V357" i="3" s="1"/>
  <c r="L357" i="3"/>
  <c r="I358" i="3"/>
  <c r="J358" i="3"/>
  <c r="G358" i="3"/>
  <c r="U358" i="3" s="1"/>
  <c r="M356" i="11"/>
  <c r="AV356" i="11" s="1"/>
  <c r="AV356" i="13"/>
  <c r="M357" i="13"/>
  <c r="L557" i="16" l="1"/>
  <c r="K557" i="16"/>
  <c r="K557" i="6"/>
  <c r="L557" i="6"/>
  <c r="V354" i="11"/>
  <c r="H557" i="11"/>
  <c r="B368" i="13"/>
  <c r="AU355" i="15"/>
  <c r="AU354" i="13"/>
  <c r="H355" i="13"/>
  <c r="AE355" i="13"/>
  <c r="V354" i="13"/>
  <c r="L355" i="13"/>
  <c r="K355" i="13"/>
  <c r="U354" i="16"/>
  <c r="I355" i="16"/>
  <c r="J355" i="16"/>
  <c r="G355" i="16"/>
  <c r="I356" i="13"/>
  <c r="G356" i="13"/>
  <c r="J356" i="13"/>
  <c r="U355" i="13"/>
  <c r="V355" i="6"/>
  <c r="K356" i="6"/>
  <c r="L356" i="6"/>
  <c r="H356" i="6"/>
  <c r="AE356" i="6"/>
  <c r="AU355" i="6"/>
  <c r="AU356" i="16"/>
  <c r="AE357" i="16"/>
  <c r="K357" i="16"/>
  <c r="H357" i="16"/>
  <c r="L357" i="16"/>
  <c r="V356" i="16"/>
  <c r="J355" i="6"/>
  <c r="G355" i="6"/>
  <c r="I355" i="6"/>
  <c r="U354" i="6"/>
  <c r="AW357" i="14"/>
  <c r="I358" i="14"/>
  <c r="U357" i="14"/>
  <c r="J358" i="14"/>
  <c r="G358" i="14"/>
  <c r="B354" i="3"/>
  <c r="B556" i="3"/>
  <c r="V357" i="14"/>
  <c r="L358" i="14"/>
  <c r="H358" i="14"/>
  <c r="AG358" i="14"/>
  <c r="K358" i="14"/>
  <c r="H356" i="15"/>
  <c r="AE356" i="15"/>
  <c r="V355" i="15"/>
  <c r="L356" i="15"/>
  <c r="K356" i="15"/>
  <c r="AU357" i="3"/>
  <c r="AU354" i="11"/>
  <c r="I357" i="15"/>
  <c r="G357" i="15"/>
  <c r="U356" i="15"/>
  <c r="J357" i="15"/>
  <c r="G357" i="11"/>
  <c r="U357" i="11" s="1"/>
  <c r="J357" i="11"/>
  <c r="I357" i="11"/>
  <c r="K355" i="11"/>
  <c r="AE355" i="11"/>
  <c r="L355" i="11"/>
  <c r="H355" i="11"/>
  <c r="V355" i="11" s="1"/>
  <c r="B368" i="11"/>
  <c r="M356" i="6"/>
  <c r="AV356" i="6" s="1"/>
  <c r="M356" i="15"/>
  <c r="AV356" i="15" s="1"/>
  <c r="M356" i="16"/>
  <c r="AV356" i="16" s="1"/>
  <c r="M356" i="3"/>
  <c r="AV356" i="3" s="1"/>
  <c r="AE358" i="3"/>
  <c r="L358" i="3"/>
  <c r="K358" i="3"/>
  <c r="H358" i="3"/>
  <c r="V358" i="3" s="1"/>
  <c r="G359" i="3"/>
  <c r="U359" i="3" s="1"/>
  <c r="I359" i="3"/>
  <c r="J359" i="3"/>
  <c r="M357" i="11"/>
  <c r="AV357" i="11" s="1"/>
  <c r="AV357" i="13"/>
  <c r="M358" i="13"/>
  <c r="T557" i="11" l="1"/>
  <c r="M557" i="11"/>
  <c r="N557" i="11"/>
  <c r="H556" i="3"/>
  <c r="T556" i="3" s="1"/>
  <c r="G556" i="3"/>
  <c r="B369" i="13"/>
  <c r="AU358" i="3"/>
  <c r="AU355" i="13"/>
  <c r="AE356" i="13"/>
  <c r="H356" i="13"/>
  <c r="V355" i="13"/>
  <c r="L356" i="13"/>
  <c r="K356" i="13"/>
  <c r="J357" i="13"/>
  <c r="I357" i="13"/>
  <c r="U356" i="13"/>
  <c r="G357" i="13"/>
  <c r="J356" i="16"/>
  <c r="U355" i="16"/>
  <c r="G356" i="16"/>
  <c r="I356" i="16"/>
  <c r="L357" i="6"/>
  <c r="H357" i="6"/>
  <c r="V356" i="6"/>
  <c r="AE357" i="6"/>
  <c r="K357" i="6"/>
  <c r="AU356" i="6"/>
  <c r="AU357" i="16"/>
  <c r="L358" i="16"/>
  <c r="AE358" i="16"/>
  <c r="K358" i="16"/>
  <c r="V357" i="16"/>
  <c r="H358" i="16"/>
  <c r="G356" i="6"/>
  <c r="I356" i="6"/>
  <c r="J356" i="6"/>
  <c r="U355" i="6"/>
  <c r="B355" i="3"/>
  <c r="G359" i="14"/>
  <c r="J359" i="14"/>
  <c r="U358" i="14"/>
  <c r="I359" i="14"/>
  <c r="J358" i="15"/>
  <c r="G358" i="15"/>
  <c r="U357" i="15"/>
  <c r="I358" i="15"/>
  <c r="AU356" i="15"/>
  <c r="AU355" i="11"/>
  <c r="AW358" i="14"/>
  <c r="L357" i="15"/>
  <c r="AE357" i="15"/>
  <c r="K357" i="15"/>
  <c r="V356" i="15"/>
  <c r="H357" i="15"/>
  <c r="L359" i="14"/>
  <c r="K359" i="14"/>
  <c r="V358" i="14"/>
  <c r="H359" i="14"/>
  <c r="AG359" i="14"/>
  <c r="L356" i="11"/>
  <c r="H356" i="11"/>
  <c r="V356" i="11" s="1"/>
  <c r="K356" i="11"/>
  <c r="AE356" i="11"/>
  <c r="B369" i="11"/>
  <c r="I358" i="11"/>
  <c r="G358" i="11"/>
  <c r="U358" i="11" s="1"/>
  <c r="J358" i="11"/>
  <c r="M357" i="6"/>
  <c r="AV357" i="6" s="1"/>
  <c r="M357" i="15"/>
  <c r="AV357" i="15" s="1"/>
  <c r="M357" i="16"/>
  <c r="AV357" i="16" s="1"/>
  <c r="M357" i="3"/>
  <c r="AV357" i="3" s="1"/>
  <c r="J360" i="3"/>
  <c r="I360" i="3"/>
  <c r="G360" i="3"/>
  <c r="U360" i="3" s="1"/>
  <c r="K359" i="3"/>
  <c r="L359" i="3"/>
  <c r="H359" i="3"/>
  <c r="V359" i="3" s="1"/>
  <c r="AE359" i="3"/>
  <c r="M358" i="11"/>
  <c r="AV358" i="11" s="1"/>
  <c r="AV358" i="13"/>
  <c r="M359" i="13"/>
  <c r="K556" i="3" l="1"/>
  <c r="L556" i="3"/>
  <c r="N556" i="3"/>
  <c r="M556" i="3"/>
  <c r="B370" i="13"/>
  <c r="AU356" i="13"/>
  <c r="AU357" i="6"/>
  <c r="H357" i="13"/>
  <c r="K357" i="13"/>
  <c r="AE357" i="13"/>
  <c r="L357" i="13"/>
  <c r="V356" i="13"/>
  <c r="I358" i="13"/>
  <c r="J358" i="13"/>
  <c r="U357" i="13"/>
  <c r="G358" i="13"/>
  <c r="G357" i="16"/>
  <c r="U356" i="16"/>
  <c r="I357" i="16"/>
  <c r="J357" i="16"/>
  <c r="L358" i="6"/>
  <c r="K358" i="6"/>
  <c r="V357" i="6"/>
  <c r="H358" i="6"/>
  <c r="AE358" i="6"/>
  <c r="AU359" i="3"/>
  <c r="AU358" i="16"/>
  <c r="AW359" i="14"/>
  <c r="J357" i="6"/>
  <c r="I357" i="6"/>
  <c r="U356" i="6"/>
  <c r="G357" i="6"/>
  <c r="K359" i="16"/>
  <c r="V358" i="16"/>
  <c r="L359" i="16"/>
  <c r="AE359" i="16"/>
  <c r="H359" i="16"/>
  <c r="AU357" i="15"/>
  <c r="G360" i="14"/>
  <c r="U359" i="14"/>
  <c r="I360" i="14"/>
  <c r="J360" i="14"/>
  <c r="AG360" i="14"/>
  <c r="L360" i="14"/>
  <c r="V359" i="14"/>
  <c r="H360" i="14"/>
  <c r="K360" i="14"/>
  <c r="G359" i="15"/>
  <c r="U358" i="15"/>
  <c r="J359" i="15"/>
  <c r="I359" i="15"/>
  <c r="B356" i="3"/>
  <c r="AU356" i="11"/>
  <c r="L358" i="15"/>
  <c r="H358" i="15"/>
  <c r="V357" i="15"/>
  <c r="K358" i="15"/>
  <c r="AE358" i="15"/>
  <c r="B370" i="11"/>
  <c r="I359" i="11"/>
  <c r="J359" i="11"/>
  <c r="G359" i="11"/>
  <c r="U359" i="11" s="1"/>
  <c r="AE357" i="11"/>
  <c r="L357" i="11"/>
  <c r="H357" i="11"/>
  <c r="V357" i="11" s="1"/>
  <c r="K357" i="11"/>
  <c r="M358" i="6"/>
  <c r="AV358" i="6" s="1"/>
  <c r="M358" i="15"/>
  <c r="AV358" i="15" s="1"/>
  <c r="M358" i="16"/>
  <c r="AV358" i="16" s="1"/>
  <c r="M358" i="3"/>
  <c r="AV358" i="3" s="1"/>
  <c r="I361" i="3"/>
  <c r="P557" i="3"/>
  <c r="J361" i="3"/>
  <c r="G361" i="3"/>
  <c r="U361" i="3" s="1"/>
  <c r="H360" i="3"/>
  <c r="V360" i="3" s="1"/>
  <c r="L360" i="3"/>
  <c r="AE360" i="3"/>
  <c r="K360" i="3"/>
  <c r="M359" i="11"/>
  <c r="AV359" i="11" s="1"/>
  <c r="AV359" i="13"/>
  <c r="M360" i="13"/>
  <c r="B371" i="13" l="1"/>
  <c r="AU357" i="13"/>
  <c r="AE358" i="13"/>
  <c r="H358" i="13"/>
  <c r="L358" i="13"/>
  <c r="K358" i="13"/>
  <c r="V357" i="13"/>
  <c r="AU358" i="6"/>
  <c r="G358" i="16"/>
  <c r="I358" i="16"/>
  <c r="U357" i="16"/>
  <c r="J358" i="16"/>
  <c r="U358" i="13"/>
  <c r="G359" i="13"/>
  <c r="I359" i="13"/>
  <c r="J359" i="13"/>
  <c r="AU360" i="3"/>
  <c r="K359" i="6"/>
  <c r="V358" i="6"/>
  <c r="H359" i="6"/>
  <c r="AE359" i="6"/>
  <c r="L359" i="6"/>
  <c r="AU359" i="16"/>
  <c r="V359" i="16"/>
  <c r="H360" i="16"/>
  <c r="I557" i="16" s="1"/>
  <c r="U557" i="16" s="1"/>
  <c r="L360" i="16"/>
  <c r="AE360" i="16"/>
  <c r="K360" i="16"/>
  <c r="I358" i="6"/>
  <c r="J358" i="6"/>
  <c r="U357" i="6"/>
  <c r="G358" i="6"/>
  <c r="B357" i="3"/>
  <c r="AU357" i="11"/>
  <c r="AU358" i="15"/>
  <c r="AW360" i="14"/>
  <c r="J360" i="15"/>
  <c r="I360" i="15"/>
  <c r="G360" i="15"/>
  <c r="J557" i="15" s="1"/>
  <c r="U359" i="15"/>
  <c r="AG361" i="14"/>
  <c r="K361" i="14"/>
  <c r="H361" i="14"/>
  <c r="V360" i="14"/>
  <c r="L361" i="14"/>
  <c r="K359" i="15"/>
  <c r="L359" i="15"/>
  <c r="AE359" i="15"/>
  <c r="V358" i="15"/>
  <c r="H359" i="15"/>
  <c r="J361" i="14"/>
  <c r="I361" i="14"/>
  <c r="U360" i="14"/>
  <c r="G361" i="14"/>
  <c r="J360" i="11"/>
  <c r="G360" i="11"/>
  <c r="I360" i="11"/>
  <c r="H358" i="11"/>
  <c r="V358" i="11" s="1"/>
  <c r="L358" i="11"/>
  <c r="AE358" i="11"/>
  <c r="K358" i="11"/>
  <c r="B371" i="11"/>
  <c r="M359" i="6"/>
  <c r="AV359" i="6" s="1"/>
  <c r="M359" i="15"/>
  <c r="AV359" i="15" s="1"/>
  <c r="M359" i="16"/>
  <c r="AV359" i="16" s="1"/>
  <c r="M359" i="3"/>
  <c r="AV359" i="3" s="1"/>
  <c r="K361" i="3"/>
  <c r="L361" i="3"/>
  <c r="Q557" i="3"/>
  <c r="R557" i="3" s="1"/>
  <c r="AE361" i="3"/>
  <c r="H361" i="3"/>
  <c r="V361" i="3" s="1"/>
  <c r="I362" i="3"/>
  <c r="J362" i="3"/>
  <c r="G362" i="3"/>
  <c r="U362" i="3" s="1"/>
  <c r="M360" i="11"/>
  <c r="AV360" i="11" s="1"/>
  <c r="AV360" i="13"/>
  <c r="M361" i="13"/>
  <c r="U360" i="11" l="1"/>
  <c r="P557" i="11" s="1"/>
  <c r="AU358" i="13"/>
  <c r="B372" i="13"/>
  <c r="V358" i="13"/>
  <c r="L359" i="13"/>
  <c r="AE359" i="13"/>
  <c r="K359" i="13"/>
  <c r="H359" i="13"/>
  <c r="AU358" i="11"/>
  <c r="I360" i="13"/>
  <c r="U359" i="13"/>
  <c r="G360" i="13"/>
  <c r="J360" i="13"/>
  <c r="J359" i="16"/>
  <c r="U358" i="16"/>
  <c r="I359" i="16"/>
  <c r="G359" i="16"/>
  <c r="H360" i="6"/>
  <c r="I557" i="6" s="1"/>
  <c r="U557" i="6" s="1"/>
  <c r="AE360" i="6"/>
  <c r="K360" i="6"/>
  <c r="L360" i="6"/>
  <c r="V359" i="6"/>
  <c r="AU360" i="16"/>
  <c r="AU359" i="6"/>
  <c r="AU359" i="15"/>
  <c r="G359" i="6"/>
  <c r="J359" i="6"/>
  <c r="I359" i="6"/>
  <c r="U358" i="6"/>
  <c r="H361" i="16"/>
  <c r="H558" i="16" s="1"/>
  <c r="AE361" i="16"/>
  <c r="L361" i="16"/>
  <c r="V360" i="16"/>
  <c r="Q557" i="16" s="1"/>
  <c r="K361" i="16"/>
  <c r="U360" i="15"/>
  <c r="P557" i="15" s="1"/>
  <c r="G361" i="15"/>
  <c r="G558" i="15" s="1"/>
  <c r="J361" i="15"/>
  <c r="I361" i="15"/>
  <c r="AU361" i="3"/>
  <c r="V361" i="14"/>
  <c r="H362" i="14"/>
  <c r="K362" i="14"/>
  <c r="AG362" i="14"/>
  <c r="L362" i="14"/>
  <c r="J362" i="14"/>
  <c r="U361" i="14"/>
  <c r="I362" i="14"/>
  <c r="G362" i="14"/>
  <c r="AE360" i="15"/>
  <c r="H360" i="15"/>
  <c r="I557" i="15" s="1"/>
  <c r="U557" i="15" s="1"/>
  <c r="V359" i="15"/>
  <c r="K360" i="15"/>
  <c r="L360" i="15"/>
  <c r="AW361" i="14"/>
  <c r="B358" i="3"/>
  <c r="L359" i="11"/>
  <c r="H359" i="11"/>
  <c r="V359" i="11" s="1"/>
  <c r="K359" i="11"/>
  <c r="AE359" i="11"/>
  <c r="B372" i="11"/>
  <c r="G361" i="11"/>
  <c r="J361" i="11"/>
  <c r="I361" i="11"/>
  <c r="M360" i="6"/>
  <c r="AV360" i="6" s="1"/>
  <c r="M360" i="15"/>
  <c r="AV360" i="15" s="1"/>
  <c r="M360" i="16"/>
  <c r="AV360" i="16" s="1"/>
  <c r="M360" i="3"/>
  <c r="AV360" i="3" s="1"/>
  <c r="H362" i="3"/>
  <c r="V362" i="3" s="1"/>
  <c r="K362" i="3"/>
  <c r="AE362" i="3"/>
  <c r="L362" i="3"/>
  <c r="J363" i="3"/>
  <c r="G363" i="3"/>
  <c r="U363" i="3" s="1"/>
  <c r="I363" i="3"/>
  <c r="M361" i="11"/>
  <c r="AV361" i="11" s="1"/>
  <c r="AV361" i="13"/>
  <c r="M362" i="13"/>
  <c r="T558" i="16" l="1"/>
  <c r="N558" i="16"/>
  <c r="M558" i="16"/>
  <c r="L558" i="15"/>
  <c r="K558" i="15"/>
  <c r="U361" i="11"/>
  <c r="G558" i="11"/>
  <c r="B373" i="13"/>
  <c r="AU359" i="13"/>
  <c r="AU361" i="16"/>
  <c r="L360" i="13"/>
  <c r="V359" i="13"/>
  <c r="K360" i="13"/>
  <c r="AE360" i="13"/>
  <c r="H360" i="13"/>
  <c r="G361" i="13"/>
  <c r="I361" i="13"/>
  <c r="J361" i="13"/>
  <c r="U360" i="13"/>
  <c r="G360" i="16"/>
  <c r="J557" i="16" s="1"/>
  <c r="U359" i="16"/>
  <c r="J360" i="16"/>
  <c r="I360" i="16"/>
  <c r="AU360" i="6"/>
  <c r="V360" i="6"/>
  <c r="Q557" i="6" s="1"/>
  <c r="K361" i="6"/>
  <c r="L361" i="6"/>
  <c r="AE361" i="6"/>
  <c r="H361" i="6"/>
  <c r="H558" i="6" s="1"/>
  <c r="J360" i="6"/>
  <c r="I360" i="6"/>
  <c r="G360" i="6"/>
  <c r="J557" i="6" s="1"/>
  <c r="U359" i="6"/>
  <c r="AW362" i="14"/>
  <c r="V361" i="16"/>
  <c r="H362" i="16"/>
  <c r="L362" i="16"/>
  <c r="AE362" i="16"/>
  <c r="K362" i="16"/>
  <c r="V360" i="15"/>
  <c r="Q557" i="15" s="1"/>
  <c r="R557" i="15" s="1"/>
  <c r="K361" i="15"/>
  <c r="L361" i="15"/>
  <c r="AE361" i="15"/>
  <c r="H361" i="15"/>
  <c r="H558" i="15" s="1"/>
  <c r="U362" i="14"/>
  <c r="G363" i="14"/>
  <c r="J363" i="14"/>
  <c r="I363" i="14"/>
  <c r="AU362" i="3"/>
  <c r="B359" i="3"/>
  <c r="I362" i="15"/>
  <c r="G362" i="15"/>
  <c r="J362" i="15"/>
  <c r="U361" i="15"/>
  <c r="AG363" i="14"/>
  <c r="K363" i="14"/>
  <c r="H363" i="14"/>
  <c r="V362" i="14"/>
  <c r="L363" i="14"/>
  <c r="AU359" i="11"/>
  <c r="AU360" i="15"/>
  <c r="B373" i="11"/>
  <c r="G362" i="11"/>
  <c r="U362" i="11" s="1"/>
  <c r="J362" i="11"/>
  <c r="I362" i="11"/>
  <c r="AE360" i="11"/>
  <c r="H360" i="11"/>
  <c r="L360" i="11"/>
  <c r="K360" i="11"/>
  <c r="M361" i="6"/>
  <c r="AV361" i="6" s="1"/>
  <c r="M361" i="15"/>
  <c r="AV361" i="15" s="1"/>
  <c r="M361" i="16"/>
  <c r="AV361" i="16" s="1"/>
  <c r="M361" i="3"/>
  <c r="AV361" i="3" s="1"/>
  <c r="K363" i="3"/>
  <c r="L363" i="3"/>
  <c r="H363" i="3"/>
  <c r="V363" i="3" s="1"/>
  <c r="AE363" i="3"/>
  <c r="I364" i="3"/>
  <c r="J364" i="3"/>
  <c r="G364" i="3"/>
  <c r="U364" i="3" s="1"/>
  <c r="M362" i="11"/>
  <c r="AV362" i="11" s="1"/>
  <c r="AV362" i="13"/>
  <c r="M363" i="13"/>
  <c r="T558" i="6" l="1"/>
  <c r="M558" i="6"/>
  <c r="N558" i="6"/>
  <c r="N558" i="15"/>
  <c r="M558" i="15"/>
  <c r="T558" i="15"/>
  <c r="K558" i="11"/>
  <c r="L558" i="11"/>
  <c r="V360" i="11"/>
  <c r="Q557" i="11" s="1"/>
  <c r="R557" i="11" s="1"/>
  <c r="B374" i="13"/>
  <c r="AU360" i="13"/>
  <c r="L361" i="13"/>
  <c r="AE361" i="13"/>
  <c r="V360" i="13"/>
  <c r="H361" i="13"/>
  <c r="K361" i="13"/>
  <c r="AU361" i="6"/>
  <c r="I361" i="16"/>
  <c r="J361" i="16"/>
  <c r="G361" i="16"/>
  <c r="G558" i="16" s="1"/>
  <c r="U360" i="16"/>
  <c r="P557" i="16" s="1"/>
  <c r="R557" i="16" s="1"/>
  <c r="U361" i="13"/>
  <c r="I362" i="13"/>
  <c r="J362" i="13"/>
  <c r="G362" i="13"/>
  <c r="H362" i="6"/>
  <c r="L362" i="6"/>
  <c r="V361" i="6"/>
  <c r="AE362" i="6"/>
  <c r="K362" i="6"/>
  <c r="AU362" i="16"/>
  <c r="AE363" i="16"/>
  <c r="K363" i="16"/>
  <c r="V362" i="16"/>
  <c r="H363" i="16"/>
  <c r="L363" i="16"/>
  <c r="I361" i="6"/>
  <c r="G361" i="6"/>
  <c r="G558" i="6" s="1"/>
  <c r="J361" i="6"/>
  <c r="U360" i="6"/>
  <c r="P557" i="6" s="1"/>
  <c r="R557" i="6" s="1"/>
  <c r="AW363" i="14"/>
  <c r="AU363" i="3"/>
  <c r="AU361" i="15"/>
  <c r="K364" i="14"/>
  <c r="H364" i="14"/>
  <c r="AG364" i="14"/>
  <c r="V363" i="14"/>
  <c r="L364" i="14"/>
  <c r="I364" i="14"/>
  <c r="G364" i="14"/>
  <c r="U363" i="14"/>
  <c r="J364" i="14"/>
  <c r="K362" i="15"/>
  <c r="V361" i="15"/>
  <c r="AE362" i="15"/>
  <c r="H362" i="15"/>
  <c r="L362" i="15"/>
  <c r="G363" i="15"/>
  <c r="I363" i="15"/>
  <c r="U362" i="15"/>
  <c r="J363" i="15"/>
  <c r="B360" i="3"/>
  <c r="AU360" i="11"/>
  <c r="AE361" i="11"/>
  <c r="L361" i="11"/>
  <c r="H361" i="11"/>
  <c r="K361" i="11"/>
  <c r="I363" i="11"/>
  <c r="J363" i="11"/>
  <c r="G363" i="11"/>
  <c r="U363" i="11" s="1"/>
  <c r="B374" i="11"/>
  <c r="B559" i="11" s="1"/>
  <c r="M362" i="6"/>
  <c r="AV362" i="6" s="1"/>
  <c r="M362" i="15"/>
  <c r="AV362" i="15" s="1"/>
  <c r="M362" i="16"/>
  <c r="AV362" i="16" s="1"/>
  <c r="M362" i="3"/>
  <c r="AV362" i="3" s="1"/>
  <c r="H364" i="3"/>
  <c r="V364" i="3" s="1"/>
  <c r="AE364" i="3"/>
  <c r="K364" i="3"/>
  <c r="L364" i="3"/>
  <c r="J365" i="3"/>
  <c r="I365" i="3"/>
  <c r="G365" i="3"/>
  <c r="U365" i="3" s="1"/>
  <c r="M363" i="11"/>
  <c r="AV363" i="11" s="1"/>
  <c r="AV363" i="13"/>
  <c r="M364" i="13"/>
  <c r="L558" i="16" l="1"/>
  <c r="K558" i="16"/>
  <c r="L558" i="6"/>
  <c r="K558" i="6"/>
  <c r="V361" i="11"/>
  <c r="H558" i="11"/>
  <c r="AU361" i="13"/>
  <c r="B375" i="13"/>
  <c r="AU362" i="6"/>
  <c r="K362" i="13"/>
  <c r="L362" i="13"/>
  <c r="AE362" i="13"/>
  <c r="H362" i="13"/>
  <c r="V361" i="13"/>
  <c r="I362" i="16"/>
  <c r="J362" i="16"/>
  <c r="G362" i="16"/>
  <c r="U361" i="16"/>
  <c r="AU362" i="15"/>
  <c r="J363" i="13"/>
  <c r="G363" i="13"/>
  <c r="I363" i="13"/>
  <c r="U362" i="13"/>
  <c r="H363" i="6"/>
  <c r="K363" i="6"/>
  <c r="V362" i="6"/>
  <c r="AE363" i="6"/>
  <c r="L363" i="6"/>
  <c r="AU363" i="16"/>
  <c r="AW364" i="14"/>
  <c r="U361" i="6"/>
  <c r="I362" i="6"/>
  <c r="J362" i="6"/>
  <c r="G362" i="6"/>
  <c r="L364" i="16"/>
  <c r="H364" i="16"/>
  <c r="V363" i="16"/>
  <c r="K364" i="16"/>
  <c r="AE364" i="16"/>
  <c r="L365" i="14"/>
  <c r="H365" i="14"/>
  <c r="K365" i="14"/>
  <c r="V364" i="14"/>
  <c r="AG365" i="14"/>
  <c r="AU364" i="3"/>
  <c r="J365" i="14"/>
  <c r="G365" i="14"/>
  <c r="U364" i="14"/>
  <c r="I365" i="14"/>
  <c r="B361" i="3"/>
  <c r="B557" i="3"/>
  <c r="G364" i="15"/>
  <c r="J364" i="15"/>
  <c r="U363" i="15"/>
  <c r="I364" i="15"/>
  <c r="AU361" i="11"/>
  <c r="AE363" i="15"/>
  <c r="H363" i="15"/>
  <c r="V362" i="15"/>
  <c r="K363" i="15"/>
  <c r="L363" i="15"/>
  <c r="J364" i="11"/>
  <c r="I364" i="11"/>
  <c r="G364" i="11"/>
  <c r="U364" i="11" s="1"/>
  <c r="H362" i="11"/>
  <c r="V362" i="11" s="1"/>
  <c r="AE362" i="11"/>
  <c r="K362" i="11"/>
  <c r="L362" i="11"/>
  <c r="B375" i="11"/>
  <c r="M363" i="6"/>
  <c r="AV363" i="6" s="1"/>
  <c r="M363" i="15"/>
  <c r="AV363" i="15" s="1"/>
  <c r="M363" i="16"/>
  <c r="AV363" i="16" s="1"/>
  <c r="M363" i="3"/>
  <c r="AV363" i="3" s="1"/>
  <c r="G366" i="3"/>
  <c r="U366" i="3" s="1"/>
  <c r="J366" i="3"/>
  <c r="I366" i="3"/>
  <c r="K365" i="3"/>
  <c r="L365" i="3"/>
  <c r="AE365" i="3"/>
  <c r="H365" i="3"/>
  <c r="V365" i="3" s="1"/>
  <c r="M364" i="11"/>
  <c r="AV364" i="11" s="1"/>
  <c r="AV364" i="13"/>
  <c r="M365" i="13"/>
  <c r="T558" i="11" l="1"/>
  <c r="M558" i="11"/>
  <c r="N558" i="11"/>
  <c r="G557" i="3"/>
  <c r="H557" i="3"/>
  <c r="T557" i="3" s="1"/>
  <c r="B376" i="13"/>
  <c r="AU364" i="16"/>
  <c r="AE363" i="13"/>
  <c r="H363" i="13"/>
  <c r="L363" i="13"/>
  <c r="V362" i="13"/>
  <c r="K363" i="13"/>
  <c r="AU362" i="13"/>
  <c r="G364" i="13"/>
  <c r="I364" i="13"/>
  <c r="U363" i="13"/>
  <c r="J364" i="13"/>
  <c r="AU363" i="15"/>
  <c r="G363" i="16"/>
  <c r="J363" i="16"/>
  <c r="U362" i="16"/>
  <c r="I363" i="16"/>
  <c r="AU363" i="6"/>
  <c r="V363" i="6"/>
  <c r="H364" i="6"/>
  <c r="L364" i="6"/>
  <c r="K364" i="6"/>
  <c r="AE364" i="6"/>
  <c r="AW365" i="14"/>
  <c r="G363" i="6"/>
  <c r="U362" i="6"/>
  <c r="J363" i="6"/>
  <c r="I363" i="6"/>
  <c r="H365" i="16"/>
  <c r="V364" i="16"/>
  <c r="L365" i="16"/>
  <c r="AE365" i="16"/>
  <c r="K365" i="16"/>
  <c r="J365" i="15"/>
  <c r="I365" i="15"/>
  <c r="U364" i="15"/>
  <c r="G365" i="15"/>
  <c r="G366" i="14"/>
  <c r="I366" i="14"/>
  <c r="J366" i="14"/>
  <c r="U365" i="14"/>
  <c r="V363" i="15"/>
  <c r="H364" i="15"/>
  <c r="AE364" i="15"/>
  <c r="L364" i="15"/>
  <c r="K364" i="15"/>
  <c r="B362" i="3"/>
  <c r="AU362" i="11"/>
  <c r="K366" i="14"/>
  <c r="H366" i="14"/>
  <c r="L366" i="14"/>
  <c r="V365" i="14"/>
  <c r="AG366" i="14"/>
  <c r="AU365" i="3"/>
  <c r="K363" i="11"/>
  <c r="H363" i="11"/>
  <c r="V363" i="11" s="1"/>
  <c r="AE363" i="11"/>
  <c r="L363" i="11"/>
  <c r="B376" i="11"/>
  <c r="J365" i="11"/>
  <c r="G365" i="11"/>
  <c r="U365" i="11" s="1"/>
  <c r="I365" i="11"/>
  <c r="M364" i="6"/>
  <c r="AV364" i="6" s="1"/>
  <c r="M364" i="15"/>
  <c r="AV364" i="15" s="1"/>
  <c r="M364" i="16"/>
  <c r="AV364" i="16" s="1"/>
  <c r="M364" i="3"/>
  <c r="AV364" i="3" s="1"/>
  <c r="H366" i="3"/>
  <c r="V366" i="3" s="1"/>
  <c r="K366" i="3"/>
  <c r="AE366" i="3"/>
  <c r="L366" i="3"/>
  <c r="G367" i="3"/>
  <c r="U367" i="3" s="1"/>
  <c r="I367" i="3"/>
  <c r="J367" i="3"/>
  <c r="M365" i="11"/>
  <c r="AV365" i="11" s="1"/>
  <c r="AV365" i="13"/>
  <c r="M366" i="13"/>
  <c r="N557" i="3" l="1"/>
  <c r="M557" i="3"/>
  <c r="K557" i="3"/>
  <c r="L557" i="3"/>
  <c r="AU363" i="13"/>
  <c r="B377" i="13"/>
  <c r="L364" i="13"/>
  <c r="AE364" i="13"/>
  <c r="H364" i="13"/>
  <c r="K364" i="13"/>
  <c r="AU364" i="13" s="1"/>
  <c r="V363" i="13"/>
  <c r="J364" i="16"/>
  <c r="I364" i="16"/>
  <c r="G364" i="16"/>
  <c r="U363" i="16"/>
  <c r="G365" i="13"/>
  <c r="I365" i="13"/>
  <c r="J365" i="13"/>
  <c r="U364" i="13"/>
  <c r="AU364" i="6"/>
  <c r="H365" i="6"/>
  <c r="V364" i="6"/>
  <c r="K365" i="6"/>
  <c r="AE365" i="6"/>
  <c r="L365" i="6"/>
  <c r="AU365" i="16"/>
  <c r="G364" i="6"/>
  <c r="U363" i="6"/>
  <c r="I364" i="6"/>
  <c r="J364" i="6"/>
  <c r="AU364" i="15"/>
  <c r="V365" i="16"/>
  <c r="AE366" i="16"/>
  <c r="K366" i="16"/>
  <c r="L366" i="16"/>
  <c r="H366" i="16"/>
  <c r="AE365" i="15"/>
  <c r="L365" i="15"/>
  <c r="K365" i="15"/>
  <c r="H365" i="15"/>
  <c r="V364" i="15"/>
  <c r="I366" i="15"/>
  <c r="G366" i="15"/>
  <c r="J366" i="15"/>
  <c r="U365" i="15"/>
  <c r="AU366" i="3"/>
  <c r="B363" i="3"/>
  <c r="AG367" i="14"/>
  <c r="V366" i="14"/>
  <c r="K367" i="14"/>
  <c r="L367" i="14"/>
  <c r="H367" i="14"/>
  <c r="AW366" i="14"/>
  <c r="AU363" i="11"/>
  <c r="G367" i="14"/>
  <c r="U366" i="14"/>
  <c r="J367" i="14"/>
  <c r="I367" i="14"/>
  <c r="J366" i="11"/>
  <c r="G366" i="11"/>
  <c r="U366" i="11" s="1"/>
  <c r="I366" i="11"/>
  <c r="B377" i="11"/>
  <c r="K364" i="11"/>
  <c r="L364" i="11"/>
  <c r="AE364" i="11"/>
  <c r="H364" i="11"/>
  <c r="V364" i="11" s="1"/>
  <c r="M365" i="6"/>
  <c r="AV365" i="6" s="1"/>
  <c r="M365" i="15"/>
  <c r="AV365" i="15" s="1"/>
  <c r="M365" i="16"/>
  <c r="AV365" i="16" s="1"/>
  <c r="M365" i="3"/>
  <c r="AV365" i="3" s="1"/>
  <c r="I368" i="3"/>
  <c r="J368" i="3"/>
  <c r="G368" i="3"/>
  <c r="U368" i="3" s="1"/>
  <c r="P558" i="3"/>
  <c r="K367" i="3"/>
  <c r="AE367" i="3"/>
  <c r="L367" i="3"/>
  <c r="H367" i="3"/>
  <c r="V367" i="3" s="1"/>
  <c r="M366" i="11"/>
  <c r="AV366" i="11" s="1"/>
  <c r="AV366" i="13"/>
  <c r="M367" i="13"/>
  <c r="B378" i="13" l="1"/>
  <c r="V364" i="13"/>
  <c r="K365" i="13"/>
  <c r="AE365" i="13"/>
  <c r="L365" i="13"/>
  <c r="H365" i="13"/>
  <c r="G366" i="13"/>
  <c r="U365" i="13"/>
  <c r="J366" i="13"/>
  <c r="I366" i="13"/>
  <c r="AU365" i="6"/>
  <c r="G365" i="16"/>
  <c r="J365" i="16"/>
  <c r="U364" i="16"/>
  <c r="I365" i="16"/>
  <c r="L366" i="6"/>
  <c r="K366" i="6"/>
  <c r="V365" i="6"/>
  <c r="AE366" i="6"/>
  <c r="H366" i="6"/>
  <c r="AU366" i="16"/>
  <c r="AU365" i="15"/>
  <c r="AU367" i="3"/>
  <c r="L367" i="16"/>
  <c r="H367" i="16"/>
  <c r="I558" i="16" s="1"/>
  <c r="U558" i="16" s="1"/>
  <c r="AE367" i="16"/>
  <c r="V366" i="16"/>
  <c r="K367" i="16"/>
  <c r="G365" i="6"/>
  <c r="I365" i="6"/>
  <c r="J365" i="6"/>
  <c r="U364" i="6"/>
  <c r="K366" i="15"/>
  <c r="V365" i="15"/>
  <c r="AE366" i="15"/>
  <c r="H366" i="15"/>
  <c r="L366" i="15"/>
  <c r="AU364" i="11"/>
  <c r="G368" i="14"/>
  <c r="I368" i="14"/>
  <c r="J368" i="14"/>
  <c r="U367" i="14"/>
  <c r="AG368" i="14"/>
  <c r="V367" i="14"/>
  <c r="K368" i="14"/>
  <c r="H368" i="14"/>
  <c r="L368" i="14"/>
  <c r="B364" i="3"/>
  <c r="U366" i="15"/>
  <c r="I367" i="15"/>
  <c r="J367" i="15"/>
  <c r="G367" i="15"/>
  <c r="J558" i="15" s="1"/>
  <c r="AW367" i="14"/>
  <c r="B378" i="11"/>
  <c r="K365" i="11"/>
  <c r="AE365" i="11"/>
  <c r="L365" i="11"/>
  <c r="H365" i="11"/>
  <c r="V365" i="11" s="1"/>
  <c r="J367" i="11"/>
  <c r="I367" i="11"/>
  <c r="G367" i="11"/>
  <c r="M366" i="6"/>
  <c r="AV366" i="6" s="1"/>
  <c r="M366" i="15"/>
  <c r="AV366" i="15" s="1"/>
  <c r="M366" i="16"/>
  <c r="AV366" i="16" s="1"/>
  <c r="M366" i="3"/>
  <c r="AV366" i="3" s="1"/>
  <c r="J369" i="3"/>
  <c r="G369" i="3"/>
  <c r="U369" i="3" s="1"/>
  <c r="I369" i="3"/>
  <c r="H368" i="3"/>
  <c r="V368" i="3" s="1"/>
  <c r="Q558" i="3"/>
  <c r="R558" i="3" s="1"/>
  <c r="AE368" i="3"/>
  <c r="K368" i="3"/>
  <c r="L368" i="3"/>
  <c r="M367" i="11"/>
  <c r="AV367" i="11" s="1"/>
  <c r="AV367" i="13"/>
  <c r="M368" i="13"/>
  <c r="J543" i="11" l="1"/>
  <c r="I543" i="11"/>
  <c r="U543" i="11" s="1"/>
  <c r="J544" i="11"/>
  <c r="I544" i="11"/>
  <c r="U544" i="11" s="1"/>
  <c r="J545" i="11"/>
  <c r="I545" i="11"/>
  <c r="U545" i="11" s="1"/>
  <c r="J546" i="11"/>
  <c r="I546" i="11"/>
  <c r="U546" i="11" s="1"/>
  <c r="J547" i="11"/>
  <c r="I547" i="11"/>
  <c r="U547" i="11" s="1"/>
  <c r="J548" i="11"/>
  <c r="I548" i="11"/>
  <c r="U548" i="11" s="1"/>
  <c r="J549" i="11"/>
  <c r="I549" i="11"/>
  <c r="U549" i="11" s="1"/>
  <c r="J550" i="11"/>
  <c r="I550" i="11"/>
  <c r="U550" i="11" s="1"/>
  <c r="J551" i="11"/>
  <c r="I551" i="11"/>
  <c r="U551" i="11" s="1"/>
  <c r="J552" i="11"/>
  <c r="I552" i="11"/>
  <c r="U552" i="11" s="1"/>
  <c r="J553" i="11"/>
  <c r="I553" i="11"/>
  <c r="U553" i="11" s="1"/>
  <c r="J554" i="11"/>
  <c r="I554" i="11"/>
  <c r="U554" i="11" s="1"/>
  <c r="J555" i="11"/>
  <c r="I555" i="11"/>
  <c r="U555" i="11" s="1"/>
  <c r="J556" i="11"/>
  <c r="I556" i="11"/>
  <c r="U556" i="11" s="1"/>
  <c r="J557" i="11"/>
  <c r="I557" i="11"/>
  <c r="U557" i="11" s="1"/>
  <c r="U367" i="11"/>
  <c r="P558" i="11" s="1"/>
  <c r="J558" i="11"/>
  <c r="B379" i="13"/>
  <c r="L366" i="13"/>
  <c r="K366" i="13"/>
  <c r="H366" i="13"/>
  <c r="V365" i="13"/>
  <c r="AE366" i="13"/>
  <c r="AU365" i="13"/>
  <c r="AU366" i="6"/>
  <c r="J366" i="16"/>
  <c r="G366" i="16"/>
  <c r="U365" i="16"/>
  <c r="I366" i="16"/>
  <c r="AU366" i="15"/>
  <c r="I367" i="13"/>
  <c r="U366" i="13"/>
  <c r="J367" i="13"/>
  <c r="G367" i="13"/>
  <c r="AE367" i="6"/>
  <c r="V366" i="6"/>
  <c r="H367" i="6"/>
  <c r="I558" i="6" s="1"/>
  <c r="U558" i="6" s="1"/>
  <c r="K367" i="6"/>
  <c r="L367" i="6"/>
  <c r="AU365" i="11"/>
  <c r="AW368" i="14"/>
  <c r="K368" i="16"/>
  <c r="AE368" i="16"/>
  <c r="L368" i="16"/>
  <c r="V367" i="16"/>
  <c r="Q558" i="16" s="1"/>
  <c r="H368" i="16"/>
  <c r="H559" i="16" s="1"/>
  <c r="J366" i="6"/>
  <c r="I366" i="6"/>
  <c r="U365" i="6"/>
  <c r="G366" i="6"/>
  <c r="AU367" i="16"/>
  <c r="AU368" i="3"/>
  <c r="I368" i="15"/>
  <c r="G368" i="15"/>
  <c r="G559" i="15" s="1"/>
  <c r="U367" i="15"/>
  <c r="P558" i="15" s="1"/>
  <c r="J368" i="15"/>
  <c r="B365" i="3"/>
  <c r="V368" i="14"/>
  <c r="AG369" i="14"/>
  <c r="H369" i="14"/>
  <c r="K369" i="14"/>
  <c r="L369" i="14"/>
  <c r="G369" i="14"/>
  <c r="J369" i="14"/>
  <c r="I369" i="14"/>
  <c r="U368" i="14"/>
  <c r="V366" i="15"/>
  <c r="L367" i="15"/>
  <c r="H367" i="15"/>
  <c r="I558" i="15" s="1"/>
  <c r="U558" i="15" s="1"/>
  <c r="AE367" i="15"/>
  <c r="K367" i="15"/>
  <c r="L366" i="11"/>
  <c r="AE366" i="11"/>
  <c r="K366" i="11"/>
  <c r="H366" i="11"/>
  <c r="V366" i="11" s="1"/>
  <c r="G368" i="11"/>
  <c r="I368" i="11"/>
  <c r="J368" i="11"/>
  <c r="B379" i="11"/>
  <c r="M367" i="6"/>
  <c r="AV367" i="6" s="1"/>
  <c r="M367" i="15"/>
  <c r="AV367" i="15" s="1"/>
  <c r="M367" i="16"/>
  <c r="AV367" i="16" s="1"/>
  <c r="M367" i="3"/>
  <c r="AV367" i="3" s="1"/>
  <c r="K369" i="3"/>
  <c r="L369" i="3"/>
  <c r="H369" i="3"/>
  <c r="V369" i="3" s="1"/>
  <c r="AE369" i="3"/>
  <c r="I370" i="3"/>
  <c r="G370" i="3"/>
  <c r="U370" i="3" s="1"/>
  <c r="J370" i="3"/>
  <c r="M368" i="11"/>
  <c r="AV368" i="11" s="1"/>
  <c r="AV368" i="13"/>
  <c r="M369" i="13"/>
  <c r="T559" i="16" l="1"/>
  <c r="N559" i="16"/>
  <c r="M559" i="16"/>
  <c r="K559" i="15"/>
  <c r="L559" i="15"/>
  <c r="U368" i="11"/>
  <c r="G559" i="11"/>
  <c r="AU366" i="13"/>
  <c r="B380" i="13"/>
  <c r="AE367" i="13"/>
  <c r="K367" i="13"/>
  <c r="V366" i="13"/>
  <c r="L367" i="13"/>
  <c r="H367" i="13"/>
  <c r="AU367" i="6"/>
  <c r="J368" i="13"/>
  <c r="U367" i="13"/>
  <c r="I368" i="13"/>
  <c r="G368" i="13"/>
  <c r="G367" i="16"/>
  <c r="J558" i="16" s="1"/>
  <c r="U366" i="16"/>
  <c r="J367" i="16"/>
  <c r="I367" i="16"/>
  <c r="K368" i="6"/>
  <c r="L368" i="6"/>
  <c r="V367" i="6"/>
  <c r="Q558" i="6" s="1"/>
  <c r="AE368" i="6"/>
  <c r="H368" i="6"/>
  <c r="H559" i="6" s="1"/>
  <c r="AU366" i="11"/>
  <c r="AU369" i="3"/>
  <c r="V368" i="16"/>
  <c r="K369" i="16"/>
  <c r="H369" i="16"/>
  <c r="AE369" i="16"/>
  <c r="L369" i="16"/>
  <c r="G367" i="6"/>
  <c r="J558" i="6" s="1"/>
  <c r="U366" i="6"/>
  <c r="I367" i="6"/>
  <c r="J367" i="6"/>
  <c r="AU368" i="16"/>
  <c r="L368" i="15"/>
  <c r="H368" i="15"/>
  <c r="H559" i="15" s="1"/>
  <c r="V367" i="15"/>
  <c r="Q558" i="15" s="1"/>
  <c r="R558" i="15" s="1"/>
  <c r="AE368" i="15"/>
  <c r="K368" i="15"/>
  <c r="U368" i="15"/>
  <c r="J369" i="15"/>
  <c r="G369" i="15"/>
  <c r="I369" i="15"/>
  <c r="U369" i="14"/>
  <c r="I370" i="14"/>
  <c r="G370" i="14"/>
  <c r="J370" i="14"/>
  <c r="AU367" i="15"/>
  <c r="AW369" i="14"/>
  <c r="B366" i="3"/>
  <c r="H370" i="14"/>
  <c r="AG370" i="14"/>
  <c r="K370" i="14"/>
  <c r="V369" i="14"/>
  <c r="L370" i="14"/>
  <c r="J369" i="11"/>
  <c r="I369" i="11"/>
  <c r="G369" i="11"/>
  <c r="U369" i="11" s="1"/>
  <c r="H367" i="11"/>
  <c r="K367" i="11"/>
  <c r="L367" i="11"/>
  <c r="AE367" i="11"/>
  <c r="B380" i="11"/>
  <c r="M368" i="6"/>
  <c r="AV368" i="6" s="1"/>
  <c r="M368" i="15"/>
  <c r="AV368" i="15" s="1"/>
  <c r="M368" i="16"/>
  <c r="AV368" i="16" s="1"/>
  <c r="M368" i="3"/>
  <c r="AV368" i="3" s="1"/>
  <c r="I371" i="3"/>
  <c r="J371" i="3"/>
  <c r="G371" i="3"/>
  <c r="U371" i="3" s="1"/>
  <c r="L370" i="3"/>
  <c r="K370" i="3"/>
  <c r="H370" i="3"/>
  <c r="V370" i="3" s="1"/>
  <c r="AE370" i="3"/>
  <c r="M369" i="11"/>
  <c r="AV369" i="11" s="1"/>
  <c r="AV369" i="13"/>
  <c r="M370" i="13"/>
  <c r="M559" i="6" l="1"/>
  <c r="T559" i="6"/>
  <c r="N559" i="6"/>
  <c r="M559" i="15"/>
  <c r="T559" i="15"/>
  <c r="N559" i="15"/>
  <c r="K559" i="11"/>
  <c r="L559" i="11"/>
  <c r="V367" i="11"/>
  <c r="Q558" i="11" s="1"/>
  <c r="R558" i="11" s="1"/>
  <c r="I558" i="11"/>
  <c r="U558" i="11" s="1"/>
  <c r="B381" i="13"/>
  <c r="AU370" i="3"/>
  <c r="AU368" i="15"/>
  <c r="K368" i="13"/>
  <c r="V367" i="13"/>
  <c r="L368" i="13"/>
  <c r="H368" i="13"/>
  <c r="AE368" i="13"/>
  <c r="AU367" i="11"/>
  <c r="AU367" i="13"/>
  <c r="I368" i="16"/>
  <c r="G368" i="16"/>
  <c r="G559" i="16" s="1"/>
  <c r="J368" i="16"/>
  <c r="U367" i="16"/>
  <c r="P558" i="16" s="1"/>
  <c r="R558" i="16" s="1"/>
  <c r="I369" i="13"/>
  <c r="J369" i="13"/>
  <c r="U368" i="13"/>
  <c r="G369" i="13"/>
  <c r="AU368" i="6"/>
  <c r="H369" i="6"/>
  <c r="L369" i="6"/>
  <c r="V368" i="6"/>
  <c r="AE369" i="6"/>
  <c r="K369" i="6"/>
  <c r="J368" i="6"/>
  <c r="I368" i="6"/>
  <c r="U367" i="6"/>
  <c r="P558" i="6" s="1"/>
  <c r="R558" i="6" s="1"/>
  <c r="G368" i="6"/>
  <c r="G559" i="6" s="1"/>
  <c r="L370" i="16"/>
  <c r="K370" i="16"/>
  <c r="V369" i="16"/>
  <c r="H370" i="16"/>
  <c r="AE370" i="16"/>
  <c r="AU369" i="16"/>
  <c r="AW370" i="14"/>
  <c r="J371" i="14"/>
  <c r="G371" i="14"/>
  <c r="I371" i="14"/>
  <c r="U370" i="14"/>
  <c r="L369" i="15"/>
  <c r="K369" i="15"/>
  <c r="H369" i="15"/>
  <c r="AE369" i="15"/>
  <c r="V368" i="15"/>
  <c r="H371" i="14"/>
  <c r="K371" i="14"/>
  <c r="AG371" i="14"/>
  <c r="V370" i="14"/>
  <c r="L371" i="14"/>
  <c r="J370" i="15"/>
  <c r="I370" i="15"/>
  <c r="G370" i="15"/>
  <c r="U369" i="15"/>
  <c r="B367" i="3"/>
  <c r="AE368" i="11"/>
  <c r="H368" i="11"/>
  <c r="K368" i="11"/>
  <c r="L368" i="11"/>
  <c r="I370" i="11"/>
  <c r="G370" i="11"/>
  <c r="U370" i="11" s="1"/>
  <c r="J370" i="11"/>
  <c r="B381" i="11"/>
  <c r="B560" i="11" s="1"/>
  <c r="M369" i="6"/>
  <c r="AV369" i="6" s="1"/>
  <c r="M369" i="15"/>
  <c r="AV369" i="15" s="1"/>
  <c r="M369" i="16"/>
  <c r="AV369" i="16" s="1"/>
  <c r="M369" i="3"/>
  <c r="AV369" i="3" s="1"/>
  <c r="J372" i="3"/>
  <c r="G372" i="3"/>
  <c r="U372" i="3" s="1"/>
  <c r="I372" i="3"/>
  <c r="K371" i="3"/>
  <c r="AE371" i="3"/>
  <c r="H371" i="3"/>
  <c r="V371" i="3" s="1"/>
  <c r="L371" i="3"/>
  <c r="M370" i="11"/>
  <c r="AV370" i="11" s="1"/>
  <c r="M371" i="13"/>
  <c r="AV370" i="13"/>
  <c r="K559" i="16" l="1"/>
  <c r="L559" i="16"/>
  <c r="K559" i="6"/>
  <c r="L559" i="6"/>
  <c r="V368" i="11"/>
  <c r="H559" i="11"/>
  <c r="B382" i="13"/>
  <c r="AU369" i="6"/>
  <c r="L369" i="13"/>
  <c r="V368" i="13"/>
  <c r="AE369" i="13"/>
  <c r="H369" i="13"/>
  <c r="K369" i="13"/>
  <c r="AU369" i="13" s="1"/>
  <c r="AU368" i="13"/>
  <c r="G369" i="16"/>
  <c r="I369" i="16"/>
  <c r="U368" i="16"/>
  <c r="J369" i="16"/>
  <c r="U369" i="13"/>
  <c r="I370" i="13"/>
  <c r="J370" i="13"/>
  <c r="G370" i="13"/>
  <c r="AU368" i="11"/>
  <c r="AU370" i="16"/>
  <c r="H370" i="6"/>
  <c r="V369" i="6"/>
  <c r="AE370" i="6"/>
  <c r="L370" i="6"/>
  <c r="K370" i="6"/>
  <c r="AU371" i="3"/>
  <c r="K371" i="16"/>
  <c r="L371" i="16"/>
  <c r="H371" i="16"/>
  <c r="AE371" i="16"/>
  <c r="V370" i="16"/>
  <c r="AU369" i="15"/>
  <c r="U368" i="6"/>
  <c r="I369" i="6"/>
  <c r="J369" i="6"/>
  <c r="G369" i="6"/>
  <c r="H372" i="14"/>
  <c r="K372" i="14"/>
  <c r="L372" i="14"/>
  <c r="V371" i="14"/>
  <c r="AG372" i="14"/>
  <c r="L370" i="15"/>
  <c r="V369" i="15"/>
  <c r="AE370" i="15"/>
  <c r="H370" i="15"/>
  <c r="K370" i="15"/>
  <c r="G371" i="15"/>
  <c r="J371" i="15"/>
  <c r="U370" i="15"/>
  <c r="I371" i="15"/>
  <c r="I372" i="14"/>
  <c r="J372" i="14"/>
  <c r="U371" i="14"/>
  <c r="G372" i="14"/>
  <c r="B368" i="3"/>
  <c r="B558" i="3"/>
  <c r="AW371" i="14"/>
  <c r="B382" i="11"/>
  <c r="H369" i="11"/>
  <c r="V369" i="11" s="1"/>
  <c r="K369" i="11"/>
  <c r="L369" i="11"/>
  <c r="AE369" i="11"/>
  <c r="G371" i="11"/>
  <c r="U371" i="11" s="1"/>
  <c r="J371" i="11"/>
  <c r="I371" i="11"/>
  <c r="M370" i="6"/>
  <c r="AV370" i="6" s="1"/>
  <c r="M370" i="15"/>
  <c r="AV370" i="15" s="1"/>
  <c r="M370" i="16"/>
  <c r="AV370" i="16" s="1"/>
  <c r="M370" i="3"/>
  <c r="AV370" i="3" s="1"/>
  <c r="G373" i="3"/>
  <c r="U373" i="3" s="1"/>
  <c r="I373" i="3"/>
  <c r="J373" i="3"/>
  <c r="AE372" i="3"/>
  <c r="H372" i="3"/>
  <c r="V372" i="3" s="1"/>
  <c r="L372" i="3"/>
  <c r="K372" i="3"/>
  <c r="M371" i="11"/>
  <c r="AV371" i="11" s="1"/>
  <c r="AV371" i="13"/>
  <c r="M372" i="13"/>
  <c r="T559" i="11" l="1"/>
  <c r="N559" i="11"/>
  <c r="M559" i="11"/>
  <c r="G558" i="3"/>
  <c r="H558" i="3"/>
  <c r="T558" i="3" s="1"/>
  <c r="B383" i="13"/>
  <c r="AU370" i="6"/>
  <c r="H370" i="13"/>
  <c r="K370" i="13"/>
  <c r="V369" i="13"/>
  <c r="AE370" i="13"/>
  <c r="L370" i="13"/>
  <c r="G371" i="13"/>
  <c r="J371" i="13"/>
  <c r="U370" i="13"/>
  <c r="I371" i="13"/>
  <c r="I370" i="16"/>
  <c r="J370" i="16"/>
  <c r="U369" i="16"/>
  <c r="G370" i="16"/>
  <c r="L371" i="6"/>
  <c r="K371" i="6"/>
  <c r="AE371" i="6"/>
  <c r="H371" i="6"/>
  <c r="V370" i="6"/>
  <c r="AU372" i="3"/>
  <c r="K372" i="16"/>
  <c r="AE372" i="16"/>
  <c r="L372" i="16"/>
  <c r="H372" i="16"/>
  <c r="V371" i="16"/>
  <c r="G370" i="6"/>
  <c r="J370" i="6"/>
  <c r="I370" i="6"/>
  <c r="U369" i="6"/>
  <c r="AU371" i="16"/>
  <c r="H373" i="14"/>
  <c r="AG373" i="14"/>
  <c r="L373" i="14"/>
  <c r="V372" i="14"/>
  <c r="K373" i="14"/>
  <c r="I372" i="15"/>
  <c r="G372" i="15"/>
  <c r="U371" i="15"/>
  <c r="J372" i="15"/>
  <c r="AU370" i="15"/>
  <c r="U372" i="14"/>
  <c r="J373" i="14"/>
  <c r="I373" i="14"/>
  <c r="G373" i="14"/>
  <c r="H371" i="15"/>
  <c r="V370" i="15"/>
  <c r="K371" i="15"/>
  <c r="L371" i="15"/>
  <c r="AE371" i="15"/>
  <c r="B369" i="3"/>
  <c r="AU369" i="11"/>
  <c r="AW372" i="14"/>
  <c r="K370" i="11"/>
  <c r="AE370" i="11"/>
  <c r="H370" i="11"/>
  <c r="V370" i="11" s="1"/>
  <c r="L370" i="11"/>
  <c r="G372" i="11"/>
  <c r="U372" i="11" s="1"/>
  <c r="I372" i="11"/>
  <c r="J372" i="11"/>
  <c r="B383" i="11"/>
  <c r="M371" i="6"/>
  <c r="AV371" i="6" s="1"/>
  <c r="M371" i="15"/>
  <c r="AV371" i="15" s="1"/>
  <c r="M371" i="16"/>
  <c r="AV371" i="16" s="1"/>
  <c r="M371" i="3"/>
  <c r="AV371" i="3" s="1"/>
  <c r="K373" i="3"/>
  <c r="AE373" i="3"/>
  <c r="L373" i="3"/>
  <c r="H373" i="3"/>
  <c r="V373" i="3" s="1"/>
  <c r="J374" i="3"/>
  <c r="G374" i="3"/>
  <c r="U374" i="3" s="1"/>
  <c r="I374" i="3"/>
  <c r="M372" i="11"/>
  <c r="AV372" i="11" s="1"/>
  <c r="AV372" i="13"/>
  <c r="M373" i="13"/>
  <c r="M558" i="3" l="1"/>
  <c r="N558" i="3"/>
  <c r="L558" i="3"/>
  <c r="K558" i="3"/>
  <c r="B384" i="13"/>
  <c r="AU371" i="6"/>
  <c r="AU370" i="13"/>
  <c r="AE371" i="13"/>
  <c r="H371" i="13"/>
  <c r="K371" i="13"/>
  <c r="L371" i="13"/>
  <c r="V370" i="13"/>
  <c r="G371" i="16"/>
  <c r="J371" i="16"/>
  <c r="I371" i="16"/>
  <c r="U370" i="16"/>
  <c r="AW373" i="14"/>
  <c r="AU373" i="3"/>
  <c r="I372" i="13"/>
  <c r="J372" i="13"/>
  <c r="G372" i="13"/>
  <c r="U371" i="13"/>
  <c r="K372" i="6"/>
  <c r="V371" i="6"/>
  <c r="AE372" i="6"/>
  <c r="H372" i="6"/>
  <c r="L372" i="6"/>
  <c r="AU372" i="16"/>
  <c r="AU370" i="11"/>
  <c r="J371" i="6"/>
  <c r="U370" i="6"/>
  <c r="I371" i="6"/>
  <c r="G371" i="6"/>
  <c r="L373" i="16"/>
  <c r="K373" i="16"/>
  <c r="AE373" i="16"/>
  <c r="H373" i="16"/>
  <c r="V372" i="16"/>
  <c r="J374" i="14"/>
  <c r="G374" i="14"/>
  <c r="U373" i="14"/>
  <c r="I374" i="14"/>
  <c r="AU371" i="15"/>
  <c r="U372" i="15"/>
  <c r="I373" i="15"/>
  <c r="J373" i="15"/>
  <c r="G373" i="15"/>
  <c r="K372" i="15"/>
  <c r="AE372" i="15"/>
  <c r="H372" i="15"/>
  <c r="V371" i="15"/>
  <c r="L372" i="15"/>
  <c r="B370" i="3"/>
  <c r="L374" i="14"/>
  <c r="AG374" i="14"/>
  <c r="V373" i="14"/>
  <c r="H374" i="14"/>
  <c r="K374" i="14"/>
  <c r="G373" i="11"/>
  <c r="U373" i="11" s="1"/>
  <c r="I373" i="11"/>
  <c r="J373" i="11"/>
  <c r="K371" i="11"/>
  <c r="AE371" i="11"/>
  <c r="L371" i="11"/>
  <c r="H371" i="11"/>
  <c r="V371" i="11" s="1"/>
  <c r="B384" i="11"/>
  <c r="M372" i="6"/>
  <c r="AV372" i="6" s="1"/>
  <c r="M372" i="15"/>
  <c r="AV372" i="15" s="1"/>
  <c r="M372" i="16"/>
  <c r="AV372" i="16" s="1"/>
  <c r="M372" i="3"/>
  <c r="AV372" i="3" s="1"/>
  <c r="I375" i="3"/>
  <c r="G375" i="3"/>
  <c r="U375" i="3" s="1"/>
  <c r="P559" i="3"/>
  <c r="J375" i="3"/>
  <c r="K374" i="3"/>
  <c r="L374" i="3"/>
  <c r="AE374" i="3"/>
  <c r="H374" i="3"/>
  <c r="V374" i="3" s="1"/>
  <c r="M373" i="11"/>
  <c r="AV373" i="11" s="1"/>
  <c r="AV373" i="13"/>
  <c r="M374" i="13"/>
  <c r="B385" i="13" l="1"/>
  <c r="AU371" i="13"/>
  <c r="V371" i="13"/>
  <c r="K372" i="13"/>
  <c r="AE372" i="13"/>
  <c r="L372" i="13"/>
  <c r="H372" i="13"/>
  <c r="U372" i="13"/>
  <c r="G373" i="13"/>
  <c r="I373" i="13"/>
  <c r="J373" i="13"/>
  <c r="I372" i="16"/>
  <c r="G372" i="16"/>
  <c r="U371" i="16"/>
  <c r="J372" i="16"/>
  <c r="AU372" i="15"/>
  <c r="K373" i="6"/>
  <c r="AE373" i="6"/>
  <c r="V372" i="6"/>
  <c r="H373" i="6"/>
  <c r="L373" i="6"/>
  <c r="AU372" i="6"/>
  <c r="AU371" i="11"/>
  <c r="AU373" i="16"/>
  <c r="H374" i="16"/>
  <c r="I559" i="16" s="1"/>
  <c r="U559" i="16" s="1"/>
  <c r="K374" i="16"/>
  <c r="L374" i="16"/>
  <c r="V373" i="16"/>
  <c r="AE374" i="16"/>
  <c r="AW374" i="14"/>
  <c r="J372" i="6"/>
  <c r="I372" i="6"/>
  <c r="G372" i="6"/>
  <c r="U371" i="6"/>
  <c r="I375" i="14"/>
  <c r="J375" i="14"/>
  <c r="U374" i="14"/>
  <c r="G375" i="14"/>
  <c r="AG375" i="14"/>
  <c r="L375" i="14"/>
  <c r="K375" i="14"/>
  <c r="H375" i="14"/>
  <c r="V374" i="14"/>
  <c r="B371" i="3"/>
  <c r="AU374" i="3"/>
  <c r="H373" i="15"/>
  <c r="L373" i="15"/>
  <c r="V372" i="15"/>
  <c r="K373" i="15"/>
  <c r="AE373" i="15"/>
  <c r="G374" i="15"/>
  <c r="J559" i="15" s="1"/>
  <c r="U373" i="15"/>
  <c r="I374" i="15"/>
  <c r="J374" i="15"/>
  <c r="B385" i="11"/>
  <c r="H372" i="11"/>
  <c r="V372" i="11" s="1"/>
  <c r="K372" i="11"/>
  <c r="L372" i="11"/>
  <c r="AE372" i="11"/>
  <c r="G374" i="11"/>
  <c r="I374" i="11"/>
  <c r="J374" i="11"/>
  <c r="M373" i="6"/>
  <c r="AV373" i="6" s="1"/>
  <c r="M373" i="15"/>
  <c r="AV373" i="15" s="1"/>
  <c r="M373" i="16"/>
  <c r="AV373" i="16" s="1"/>
  <c r="M373" i="3"/>
  <c r="AV373" i="3" s="1"/>
  <c r="I376" i="3"/>
  <c r="J376" i="3"/>
  <c r="G376" i="3"/>
  <c r="U376" i="3" s="1"/>
  <c r="AE375" i="3"/>
  <c r="K375" i="3"/>
  <c r="L375" i="3"/>
  <c r="H375" i="3"/>
  <c r="V375" i="3" s="1"/>
  <c r="Q559" i="3"/>
  <c r="R559" i="3" s="1"/>
  <c r="M374" i="11"/>
  <c r="AV374" i="11" s="1"/>
  <c r="AV374" i="13"/>
  <c r="M375" i="13"/>
  <c r="U374" i="11" l="1"/>
  <c r="P559" i="11" s="1"/>
  <c r="J559" i="11"/>
  <c r="B386" i="13"/>
  <c r="L373" i="13"/>
  <c r="K373" i="13"/>
  <c r="AU373" i="13" s="1"/>
  <c r="V372" i="13"/>
  <c r="AE373" i="13"/>
  <c r="H373" i="13"/>
  <c r="AU372" i="13"/>
  <c r="U372" i="16"/>
  <c r="G373" i="16"/>
  <c r="I373" i="16"/>
  <c r="J373" i="16"/>
  <c r="U373" i="13"/>
  <c r="J374" i="13"/>
  <c r="I374" i="13"/>
  <c r="G374" i="13"/>
  <c r="H374" i="6"/>
  <c r="I559" i="6" s="1"/>
  <c r="U559" i="6" s="1"/>
  <c r="AE374" i="6"/>
  <c r="V373" i="6"/>
  <c r="K374" i="6"/>
  <c r="L374" i="6"/>
  <c r="AU373" i="6"/>
  <c r="AU375" i="3"/>
  <c r="AU374" i="16"/>
  <c r="G373" i="6"/>
  <c r="J373" i="6"/>
  <c r="U372" i="6"/>
  <c r="I373" i="6"/>
  <c r="K375" i="16"/>
  <c r="L375" i="16"/>
  <c r="H375" i="16"/>
  <c r="H560" i="16" s="1"/>
  <c r="V374" i="16"/>
  <c r="Q559" i="16" s="1"/>
  <c r="AE375" i="16"/>
  <c r="J375" i="15"/>
  <c r="G375" i="15"/>
  <c r="G560" i="15" s="1"/>
  <c r="I375" i="15"/>
  <c r="U374" i="15"/>
  <c r="P559" i="15" s="1"/>
  <c r="AU372" i="11"/>
  <c r="AU373" i="15"/>
  <c r="H376" i="14"/>
  <c r="AG376" i="14"/>
  <c r="K376" i="14"/>
  <c r="L376" i="14"/>
  <c r="V375" i="14"/>
  <c r="AW375" i="14"/>
  <c r="V373" i="15"/>
  <c r="H374" i="15"/>
  <c r="I559" i="15" s="1"/>
  <c r="U559" i="15" s="1"/>
  <c r="K374" i="15"/>
  <c r="AE374" i="15"/>
  <c r="L374" i="15"/>
  <c r="I376" i="14"/>
  <c r="G376" i="14"/>
  <c r="J376" i="14"/>
  <c r="U375" i="14"/>
  <c r="B372" i="3"/>
  <c r="L373" i="11"/>
  <c r="H373" i="11"/>
  <c r="V373" i="11" s="1"/>
  <c r="AE373" i="11"/>
  <c r="K373" i="11"/>
  <c r="B386" i="11"/>
  <c r="J375" i="11"/>
  <c r="G375" i="11"/>
  <c r="I375" i="11"/>
  <c r="M374" i="6"/>
  <c r="AV374" i="6" s="1"/>
  <c r="M374" i="15"/>
  <c r="AV374" i="15" s="1"/>
  <c r="M374" i="16"/>
  <c r="AV374" i="16" s="1"/>
  <c r="M374" i="3"/>
  <c r="AV374" i="3" s="1"/>
  <c r="AE376" i="3"/>
  <c r="K376" i="3"/>
  <c r="L376" i="3"/>
  <c r="H376" i="3"/>
  <c r="V376" i="3" s="1"/>
  <c r="G377" i="3"/>
  <c r="U377" i="3" s="1"/>
  <c r="I377" i="3"/>
  <c r="J377" i="3"/>
  <c r="M375" i="11"/>
  <c r="AV375" i="11" s="1"/>
  <c r="AV375" i="13"/>
  <c r="M376" i="13"/>
  <c r="N560" i="16" l="1"/>
  <c r="T560" i="16"/>
  <c r="M560" i="16"/>
  <c r="L560" i="15"/>
  <c r="K560" i="15"/>
  <c r="U375" i="11"/>
  <c r="G560" i="11"/>
  <c r="B387" i="13"/>
  <c r="H374" i="13"/>
  <c r="V373" i="13"/>
  <c r="K374" i="13"/>
  <c r="AE374" i="13"/>
  <c r="L374" i="13"/>
  <c r="G375" i="13"/>
  <c r="J375" i="13"/>
  <c r="I375" i="13"/>
  <c r="U374" i="13"/>
  <c r="G374" i="16"/>
  <c r="J559" i="16" s="1"/>
  <c r="J374" i="16"/>
  <c r="U373" i="16"/>
  <c r="I374" i="16"/>
  <c r="AU374" i="6"/>
  <c r="V374" i="6"/>
  <c r="Q559" i="6" s="1"/>
  <c r="L375" i="6"/>
  <c r="AE375" i="6"/>
  <c r="K375" i="6"/>
  <c r="H375" i="6"/>
  <c r="H560" i="6" s="1"/>
  <c r="AW376" i="14"/>
  <c r="V375" i="16"/>
  <c r="H376" i="16"/>
  <c r="AE376" i="16"/>
  <c r="L376" i="16"/>
  <c r="K376" i="16"/>
  <c r="AU375" i="16"/>
  <c r="I374" i="6"/>
  <c r="G374" i="6"/>
  <c r="J559" i="6" s="1"/>
  <c r="U373" i="6"/>
  <c r="J374" i="6"/>
  <c r="V376" i="14"/>
  <c r="H377" i="14"/>
  <c r="L377" i="14"/>
  <c r="K377" i="14"/>
  <c r="AG377" i="14"/>
  <c r="AU374" i="15"/>
  <c r="AU376" i="3"/>
  <c r="L375" i="15"/>
  <c r="H375" i="15"/>
  <c r="H560" i="15" s="1"/>
  <c r="AE375" i="15"/>
  <c r="V374" i="15"/>
  <c r="Q559" i="15" s="1"/>
  <c r="R559" i="15" s="1"/>
  <c r="K375" i="15"/>
  <c r="U376" i="14"/>
  <c r="I377" i="14"/>
  <c r="G377" i="14"/>
  <c r="J377" i="14"/>
  <c r="G376" i="15"/>
  <c r="U375" i="15"/>
  <c r="J376" i="15"/>
  <c r="I376" i="15"/>
  <c r="B373" i="3"/>
  <c r="AU373" i="11"/>
  <c r="B387" i="11"/>
  <c r="I376" i="11"/>
  <c r="J376" i="11"/>
  <c r="G376" i="11"/>
  <c r="U376" i="11" s="1"/>
  <c r="AE374" i="11"/>
  <c r="H374" i="11"/>
  <c r="L374" i="11"/>
  <c r="K374" i="11"/>
  <c r="M375" i="6"/>
  <c r="AV375" i="6" s="1"/>
  <c r="M375" i="15"/>
  <c r="AV375" i="15" s="1"/>
  <c r="M375" i="16"/>
  <c r="AV375" i="16" s="1"/>
  <c r="M375" i="3"/>
  <c r="AV375" i="3" s="1"/>
  <c r="I378" i="3"/>
  <c r="J378" i="3"/>
  <c r="G378" i="3"/>
  <c r="U378" i="3" s="1"/>
  <c r="K377" i="3"/>
  <c r="AE377" i="3"/>
  <c r="L377" i="3"/>
  <c r="H377" i="3"/>
  <c r="V377" i="3" s="1"/>
  <c r="M376" i="11"/>
  <c r="AV376" i="11" s="1"/>
  <c r="AV376" i="13"/>
  <c r="M377" i="13"/>
  <c r="N560" i="6" l="1"/>
  <c r="M560" i="6"/>
  <c r="T560" i="6"/>
  <c r="N560" i="15"/>
  <c r="M560" i="15"/>
  <c r="T560" i="15"/>
  <c r="K560" i="11"/>
  <c r="L560" i="11"/>
  <c r="V374" i="11"/>
  <c r="Q559" i="11" s="1"/>
  <c r="R559" i="11" s="1"/>
  <c r="I559" i="11"/>
  <c r="U559" i="11" s="1"/>
  <c r="B388" i="13"/>
  <c r="AU375" i="6"/>
  <c r="AU374" i="13"/>
  <c r="AE375" i="13"/>
  <c r="H375" i="13"/>
  <c r="V374" i="13"/>
  <c r="L375" i="13"/>
  <c r="K375" i="13"/>
  <c r="J375" i="16"/>
  <c r="G375" i="16"/>
  <c r="G560" i="16" s="1"/>
  <c r="I375" i="16"/>
  <c r="U374" i="16"/>
  <c r="P559" i="16" s="1"/>
  <c r="R559" i="16" s="1"/>
  <c r="J376" i="13"/>
  <c r="I376" i="13"/>
  <c r="G376" i="13"/>
  <c r="U375" i="13"/>
  <c r="H376" i="6"/>
  <c r="K376" i="6"/>
  <c r="AE376" i="6"/>
  <c r="L376" i="6"/>
  <c r="V375" i="6"/>
  <c r="AU375" i="15"/>
  <c r="AU377" i="3"/>
  <c r="AU376" i="16"/>
  <c r="H377" i="16"/>
  <c r="AE377" i="16"/>
  <c r="V376" i="16"/>
  <c r="L377" i="16"/>
  <c r="K377" i="16"/>
  <c r="G375" i="6"/>
  <c r="G560" i="6" s="1"/>
  <c r="U374" i="6"/>
  <c r="P559" i="6" s="1"/>
  <c r="R559" i="6" s="1"/>
  <c r="I375" i="6"/>
  <c r="J375" i="6"/>
  <c r="K378" i="14"/>
  <c r="V377" i="14"/>
  <c r="H378" i="14"/>
  <c r="AG378" i="14"/>
  <c r="L378" i="14"/>
  <c r="K376" i="15"/>
  <c r="V375" i="15"/>
  <c r="L376" i="15"/>
  <c r="H376" i="15"/>
  <c r="AE376" i="15"/>
  <c r="G378" i="14"/>
  <c r="U377" i="14"/>
  <c r="I378" i="14"/>
  <c r="J378" i="14"/>
  <c r="B374" i="3"/>
  <c r="J377" i="15"/>
  <c r="U376" i="15"/>
  <c r="G377" i="15"/>
  <c r="I377" i="15"/>
  <c r="AU374" i="11"/>
  <c r="AW377" i="14"/>
  <c r="I377" i="11"/>
  <c r="J377" i="11"/>
  <c r="G377" i="11"/>
  <c r="U377" i="11" s="1"/>
  <c r="H375" i="11"/>
  <c r="K375" i="11"/>
  <c r="L375" i="11"/>
  <c r="AE375" i="11"/>
  <c r="B388" i="11"/>
  <c r="B561" i="11" s="1"/>
  <c r="M376" i="6"/>
  <c r="AV376" i="6" s="1"/>
  <c r="M376" i="15"/>
  <c r="AV376" i="15" s="1"/>
  <c r="M376" i="16"/>
  <c r="AV376" i="16" s="1"/>
  <c r="M376" i="3"/>
  <c r="AV376" i="3" s="1"/>
  <c r="I379" i="3"/>
  <c r="G379" i="3"/>
  <c r="U379" i="3" s="1"/>
  <c r="J379" i="3"/>
  <c r="L378" i="3"/>
  <c r="H378" i="3"/>
  <c r="V378" i="3" s="1"/>
  <c r="K378" i="3"/>
  <c r="AE378" i="3"/>
  <c r="M377" i="11"/>
  <c r="AV377" i="11" s="1"/>
  <c r="AV377" i="13"/>
  <c r="M378" i="13"/>
  <c r="K560" i="16" l="1"/>
  <c r="L560" i="16"/>
  <c r="K560" i="6"/>
  <c r="L560" i="6"/>
  <c r="V375" i="11"/>
  <c r="H560" i="11"/>
  <c r="B389" i="13"/>
  <c r="AU375" i="13"/>
  <c r="AE376" i="13"/>
  <c r="V375" i="13"/>
  <c r="H376" i="13"/>
  <c r="L376" i="13"/>
  <c r="K376" i="13"/>
  <c r="AU377" i="16"/>
  <c r="I377" i="13"/>
  <c r="J377" i="13"/>
  <c r="U376" i="13"/>
  <c r="G377" i="13"/>
  <c r="AW378" i="14"/>
  <c r="I376" i="16"/>
  <c r="J376" i="16"/>
  <c r="G376" i="16"/>
  <c r="U375" i="16"/>
  <c r="AU376" i="6"/>
  <c r="AE377" i="6"/>
  <c r="K377" i="6"/>
  <c r="L377" i="6"/>
  <c r="H377" i="6"/>
  <c r="V376" i="6"/>
  <c r="L378" i="16"/>
  <c r="K378" i="16"/>
  <c r="V377" i="16"/>
  <c r="H378" i="16"/>
  <c r="AE378" i="16"/>
  <c r="U375" i="6"/>
  <c r="G376" i="6"/>
  <c r="J376" i="6"/>
  <c r="I376" i="6"/>
  <c r="AU378" i="3"/>
  <c r="B375" i="3"/>
  <c r="B559" i="3"/>
  <c r="AU375" i="11"/>
  <c r="AE377" i="15"/>
  <c r="K377" i="15"/>
  <c r="L377" i="15"/>
  <c r="V376" i="15"/>
  <c r="H377" i="15"/>
  <c r="G378" i="15"/>
  <c r="U377" i="15"/>
  <c r="I378" i="15"/>
  <c r="J378" i="15"/>
  <c r="I379" i="14"/>
  <c r="U378" i="14"/>
  <c r="G379" i="14"/>
  <c r="J379" i="14"/>
  <c r="AU376" i="15"/>
  <c r="V378" i="14"/>
  <c r="H379" i="14"/>
  <c r="L379" i="14"/>
  <c r="K379" i="14"/>
  <c r="AG379" i="14"/>
  <c r="L376" i="11"/>
  <c r="AE376" i="11"/>
  <c r="K376" i="11"/>
  <c r="H376" i="11"/>
  <c r="V376" i="11" s="1"/>
  <c r="J378" i="11"/>
  <c r="G378" i="11"/>
  <c r="U378" i="11" s="1"/>
  <c r="I378" i="11"/>
  <c r="B389" i="11"/>
  <c r="M377" i="6"/>
  <c r="AV377" i="6" s="1"/>
  <c r="M377" i="15"/>
  <c r="AV377" i="15" s="1"/>
  <c r="M377" i="16"/>
  <c r="AV377" i="16" s="1"/>
  <c r="M377" i="3"/>
  <c r="AV377" i="3" s="1"/>
  <c r="I380" i="3"/>
  <c r="J380" i="3"/>
  <c r="G380" i="3"/>
  <c r="U380" i="3" s="1"/>
  <c r="AE379" i="3"/>
  <c r="H379" i="3"/>
  <c r="V379" i="3" s="1"/>
  <c r="K379" i="3"/>
  <c r="L379" i="3"/>
  <c r="M378" i="11"/>
  <c r="AV378" i="11" s="1"/>
  <c r="AV378" i="13"/>
  <c r="M379" i="13"/>
  <c r="M560" i="11" l="1"/>
  <c r="T560" i="11"/>
  <c r="N560" i="11"/>
  <c r="G559" i="3"/>
  <c r="H559" i="3"/>
  <c r="T559" i="3" s="1"/>
  <c r="B390" i="13"/>
  <c r="AU376" i="13"/>
  <c r="V376" i="13"/>
  <c r="H377" i="13"/>
  <c r="K377" i="13"/>
  <c r="AE377" i="13"/>
  <c r="L377" i="13"/>
  <c r="AW379" i="14"/>
  <c r="J378" i="13"/>
  <c r="U377" i="13"/>
  <c r="I378" i="13"/>
  <c r="G378" i="13"/>
  <c r="G377" i="16"/>
  <c r="U376" i="16"/>
  <c r="I377" i="16"/>
  <c r="J377" i="16"/>
  <c r="AU378" i="16"/>
  <c r="H378" i="6"/>
  <c r="AE378" i="6"/>
  <c r="K378" i="6"/>
  <c r="V377" i="6"/>
  <c r="L378" i="6"/>
  <c r="AU377" i="6"/>
  <c r="AU379" i="3"/>
  <c r="G377" i="6"/>
  <c r="U376" i="6"/>
  <c r="I377" i="6"/>
  <c r="J377" i="6"/>
  <c r="AU376" i="11"/>
  <c r="K379" i="16"/>
  <c r="AE379" i="16"/>
  <c r="V378" i="16"/>
  <c r="H379" i="16"/>
  <c r="L379" i="16"/>
  <c r="AG380" i="14"/>
  <c r="V379" i="14"/>
  <c r="L380" i="14"/>
  <c r="H380" i="14"/>
  <c r="K380" i="14"/>
  <c r="I380" i="14"/>
  <c r="G380" i="14"/>
  <c r="U379" i="14"/>
  <c r="J380" i="14"/>
  <c r="AE378" i="15"/>
  <c r="H378" i="15"/>
  <c r="L378" i="15"/>
  <c r="V377" i="15"/>
  <c r="K378" i="15"/>
  <c r="AU377" i="15"/>
  <c r="B376" i="3"/>
  <c r="U378" i="15"/>
  <c r="J379" i="15"/>
  <c r="I379" i="15"/>
  <c r="G379" i="15"/>
  <c r="J379" i="11"/>
  <c r="I379" i="11"/>
  <c r="G379" i="11"/>
  <c r="U379" i="11" s="1"/>
  <c r="K377" i="11"/>
  <c r="AE377" i="11"/>
  <c r="H377" i="11"/>
  <c r="V377" i="11" s="1"/>
  <c r="L377" i="11"/>
  <c r="B390" i="11"/>
  <c r="M378" i="6"/>
  <c r="AV378" i="6" s="1"/>
  <c r="M378" i="15"/>
  <c r="AV378" i="15" s="1"/>
  <c r="M378" i="16"/>
  <c r="AV378" i="16" s="1"/>
  <c r="M378" i="3"/>
  <c r="AV378" i="3" s="1"/>
  <c r="H380" i="3"/>
  <c r="V380" i="3" s="1"/>
  <c r="K380" i="3"/>
  <c r="L380" i="3"/>
  <c r="AE380" i="3"/>
  <c r="J381" i="3"/>
  <c r="G381" i="3"/>
  <c r="U381" i="3" s="1"/>
  <c r="I381" i="3"/>
  <c r="M379" i="11"/>
  <c r="AV379" i="11" s="1"/>
  <c r="M380" i="13"/>
  <c r="AV379" i="13"/>
  <c r="M559" i="3" l="1"/>
  <c r="N559" i="3"/>
  <c r="K559" i="3"/>
  <c r="L559" i="3"/>
  <c r="B391" i="13"/>
  <c r="AW380" i="14"/>
  <c r="AU377" i="13"/>
  <c r="AE378" i="13"/>
  <c r="H378" i="13"/>
  <c r="L378" i="13"/>
  <c r="K378" i="13"/>
  <c r="V377" i="13"/>
  <c r="J378" i="16"/>
  <c r="U377" i="16"/>
  <c r="G378" i="16"/>
  <c r="I378" i="16"/>
  <c r="AU378" i="6"/>
  <c r="I379" i="13"/>
  <c r="G379" i="13"/>
  <c r="U378" i="13"/>
  <c r="J379" i="13"/>
  <c r="AU380" i="3"/>
  <c r="K379" i="6"/>
  <c r="H379" i="6"/>
  <c r="AE379" i="6"/>
  <c r="L379" i="6"/>
  <c r="V378" i="6"/>
  <c r="AU379" i="16"/>
  <c r="AU378" i="15"/>
  <c r="G378" i="6"/>
  <c r="U377" i="6"/>
  <c r="J378" i="6"/>
  <c r="I378" i="6"/>
  <c r="K380" i="16"/>
  <c r="V379" i="16"/>
  <c r="H380" i="16"/>
  <c r="L380" i="16"/>
  <c r="AE380" i="16"/>
  <c r="AG381" i="14"/>
  <c r="V380" i="14"/>
  <c r="K381" i="14"/>
  <c r="L381" i="14"/>
  <c r="H381" i="14"/>
  <c r="G381" i="14"/>
  <c r="U380" i="14"/>
  <c r="J381" i="14"/>
  <c r="I381" i="14"/>
  <c r="AU377" i="11"/>
  <c r="B377" i="3"/>
  <c r="U379" i="15"/>
  <c r="G380" i="15"/>
  <c r="J380" i="15"/>
  <c r="I380" i="15"/>
  <c r="K379" i="15"/>
  <c r="V378" i="15"/>
  <c r="AE379" i="15"/>
  <c r="L379" i="15"/>
  <c r="H379" i="15"/>
  <c r="K378" i="11"/>
  <c r="H378" i="11"/>
  <c r="V378" i="11" s="1"/>
  <c r="L378" i="11"/>
  <c r="AE378" i="11"/>
  <c r="J380" i="11"/>
  <c r="G380" i="11"/>
  <c r="U380" i="11" s="1"/>
  <c r="I380" i="11"/>
  <c r="B391" i="11"/>
  <c r="M379" i="6"/>
  <c r="AV379" i="6" s="1"/>
  <c r="M379" i="15"/>
  <c r="AV379" i="15" s="1"/>
  <c r="M379" i="16"/>
  <c r="AV379" i="16" s="1"/>
  <c r="M379" i="3"/>
  <c r="AV379" i="3" s="1"/>
  <c r="P560" i="3"/>
  <c r="J382" i="3"/>
  <c r="I382" i="3"/>
  <c r="G382" i="3"/>
  <c r="U382" i="3" s="1"/>
  <c r="H381" i="3"/>
  <c r="V381" i="3" s="1"/>
  <c r="AE381" i="3"/>
  <c r="L381" i="3"/>
  <c r="K381" i="3"/>
  <c r="M380" i="11"/>
  <c r="AV380" i="11" s="1"/>
  <c r="AV380" i="13"/>
  <c r="M381" i="13"/>
  <c r="B392" i="13" l="1"/>
  <c r="AU378" i="13"/>
  <c r="L379" i="13"/>
  <c r="AE379" i="13"/>
  <c r="V378" i="13"/>
  <c r="K379" i="13"/>
  <c r="AU379" i="13" s="1"/>
  <c r="H379" i="13"/>
  <c r="U378" i="16"/>
  <c r="I379" i="16"/>
  <c r="G379" i="16"/>
  <c r="J379" i="16"/>
  <c r="I380" i="13"/>
  <c r="J380" i="13"/>
  <c r="U379" i="13"/>
  <c r="AW381" i="14"/>
  <c r="L380" i="6"/>
  <c r="H380" i="6"/>
  <c r="AE380" i="6"/>
  <c r="V379" i="6"/>
  <c r="K380" i="6"/>
  <c r="AU379" i="6"/>
  <c r="J379" i="6"/>
  <c r="U378" i="6"/>
  <c r="I379" i="6"/>
  <c r="G379" i="6"/>
  <c r="V380" i="16"/>
  <c r="AE381" i="16"/>
  <c r="L381" i="16"/>
  <c r="H381" i="16"/>
  <c r="I560" i="16" s="1"/>
  <c r="U560" i="16" s="1"/>
  <c r="K381" i="16"/>
  <c r="AU381" i="3"/>
  <c r="AU380" i="16"/>
  <c r="U380" i="15"/>
  <c r="G381" i="15"/>
  <c r="J560" i="15" s="1"/>
  <c r="I381" i="15"/>
  <c r="J381" i="15"/>
  <c r="V381" i="14"/>
  <c r="AG382" i="14"/>
  <c r="H382" i="14"/>
  <c r="K382" i="14"/>
  <c r="L382" i="14"/>
  <c r="V379" i="15"/>
  <c r="AE380" i="15"/>
  <c r="H380" i="15"/>
  <c r="L380" i="15"/>
  <c r="K380" i="15"/>
  <c r="B378" i="3"/>
  <c r="G382" i="14"/>
  <c r="J382" i="14"/>
  <c r="I382" i="14"/>
  <c r="U381" i="14"/>
  <c r="AU378" i="11"/>
  <c r="AU379" i="15"/>
  <c r="AE379" i="11"/>
  <c r="H379" i="11"/>
  <c r="V379" i="11" s="1"/>
  <c r="L379" i="11"/>
  <c r="K379" i="11"/>
  <c r="B392" i="11"/>
  <c r="G381" i="11"/>
  <c r="J381" i="11"/>
  <c r="I381" i="11"/>
  <c r="M380" i="6"/>
  <c r="AV380" i="6" s="1"/>
  <c r="M380" i="15"/>
  <c r="AV380" i="15" s="1"/>
  <c r="M380" i="16"/>
  <c r="AV380" i="16" s="1"/>
  <c r="M380" i="3"/>
  <c r="AV380" i="3" s="1"/>
  <c r="H382" i="3"/>
  <c r="V382" i="3" s="1"/>
  <c r="K382" i="3"/>
  <c r="L382" i="3"/>
  <c r="AE382" i="3"/>
  <c r="Q560" i="3"/>
  <c r="R560" i="3" s="1"/>
  <c r="J383" i="3"/>
  <c r="I383" i="3"/>
  <c r="G383" i="3"/>
  <c r="U383" i="3" s="1"/>
  <c r="M381" i="11"/>
  <c r="AV381" i="11" s="1"/>
  <c r="AV381" i="13"/>
  <c r="M382" i="13"/>
  <c r="U381" i="11" l="1"/>
  <c r="P560" i="11" s="1"/>
  <c r="B393" i="13"/>
  <c r="K380" i="13"/>
  <c r="AE380" i="13"/>
  <c r="V379" i="13"/>
  <c r="L380" i="13"/>
  <c r="AU380" i="6"/>
  <c r="AU379" i="11"/>
  <c r="G381" i="13"/>
  <c r="J560" i="13" s="1"/>
  <c r="I381" i="13"/>
  <c r="U380" i="13"/>
  <c r="J381" i="13"/>
  <c r="U379" i="16"/>
  <c r="G380" i="16"/>
  <c r="J380" i="16"/>
  <c r="I380" i="16"/>
  <c r="V380" i="6"/>
  <c r="L381" i="6"/>
  <c r="H381" i="6"/>
  <c r="I560" i="6" s="1"/>
  <c r="U560" i="6" s="1"/>
  <c r="AE381" i="6"/>
  <c r="K381" i="6"/>
  <c r="AU382" i="3"/>
  <c r="K382" i="16"/>
  <c r="AE382" i="16"/>
  <c r="L382" i="16"/>
  <c r="V381" i="16"/>
  <c r="Q560" i="16" s="1"/>
  <c r="H382" i="16"/>
  <c r="H561" i="16" s="1"/>
  <c r="I380" i="6"/>
  <c r="J380" i="6"/>
  <c r="G380" i="6"/>
  <c r="U379" i="6"/>
  <c r="AW382" i="14"/>
  <c r="AU381" i="16"/>
  <c r="AE381" i="15"/>
  <c r="L381" i="15"/>
  <c r="H381" i="15"/>
  <c r="I560" i="15" s="1"/>
  <c r="U560" i="15" s="1"/>
  <c r="V380" i="15"/>
  <c r="K381" i="15"/>
  <c r="U381" i="15"/>
  <c r="P560" i="15" s="1"/>
  <c r="G382" i="15"/>
  <c r="G561" i="15" s="1"/>
  <c r="I382" i="15"/>
  <c r="J382" i="15"/>
  <c r="B379" i="3"/>
  <c r="J546" i="3"/>
  <c r="I550" i="3"/>
  <c r="U550" i="3" s="1"/>
  <c r="J554" i="3"/>
  <c r="I558" i="3"/>
  <c r="U558" i="3" s="1"/>
  <c r="J543" i="3"/>
  <c r="J550" i="3"/>
  <c r="I543" i="3"/>
  <c r="U543" i="3" s="1"/>
  <c r="I547" i="3"/>
  <c r="U547" i="3" s="1"/>
  <c r="I551" i="3"/>
  <c r="U551" i="3" s="1"/>
  <c r="J555" i="3"/>
  <c r="J544" i="3"/>
  <c r="I548" i="3"/>
  <c r="U548" i="3" s="1"/>
  <c r="I552" i="3"/>
  <c r="U552" i="3" s="1"/>
  <c r="I556" i="3"/>
  <c r="U556" i="3" s="1"/>
  <c r="J557" i="3"/>
  <c r="J551" i="3"/>
  <c r="I544" i="3"/>
  <c r="U544" i="3" s="1"/>
  <c r="J548" i="3"/>
  <c r="J552" i="3"/>
  <c r="J556" i="3"/>
  <c r="I555" i="3"/>
  <c r="U555" i="3" s="1"/>
  <c r="J545" i="3"/>
  <c r="I549" i="3"/>
  <c r="U549" i="3" s="1"/>
  <c r="J553" i="3"/>
  <c r="I545" i="3"/>
  <c r="U545" i="3" s="1"/>
  <c r="J549" i="3"/>
  <c r="I553" i="3"/>
  <c r="U553" i="3" s="1"/>
  <c r="I557" i="3"/>
  <c r="U557" i="3" s="1"/>
  <c r="I546" i="3"/>
  <c r="U546" i="3" s="1"/>
  <c r="I554" i="3"/>
  <c r="U554" i="3" s="1"/>
  <c r="J558" i="3"/>
  <c r="J547" i="3"/>
  <c r="I559" i="3"/>
  <c r="U559" i="3" s="1"/>
  <c r="J559" i="3"/>
  <c r="I383" i="14"/>
  <c r="U382" i="14"/>
  <c r="J383" i="14"/>
  <c r="G383" i="14"/>
  <c r="AU380" i="15"/>
  <c r="AG383" i="14"/>
  <c r="V382" i="14"/>
  <c r="L383" i="14"/>
  <c r="H383" i="14"/>
  <c r="K383" i="14"/>
  <c r="J382" i="11"/>
  <c r="G382" i="11"/>
  <c r="I382" i="11"/>
  <c r="B393" i="11"/>
  <c r="K380" i="11"/>
  <c r="L380" i="11"/>
  <c r="AE380" i="11"/>
  <c r="H380" i="11"/>
  <c r="V380" i="11" s="1"/>
  <c r="M381" i="6"/>
  <c r="AV381" i="6" s="1"/>
  <c r="M381" i="15"/>
  <c r="AV381" i="15" s="1"/>
  <c r="M381" i="16"/>
  <c r="AV381" i="16" s="1"/>
  <c r="M381" i="3"/>
  <c r="AV381" i="3" s="1"/>
  <c r="J384" i="3"/>
  <c r="I384" i="3"/>
  <c r="G384" i="3"/>
  <c r="U384" i="3" s="1"/>
  <c r="H383" i="3"/>
  <c r="V383" i="3" s="1"/>
  <c r="L383" i="3"/>
  <c r="K383" i="3"/>
  <c r="AE383" i="3"/>
  <c r="M382" i="11"/>
  <c r="AV382" i="11" s="1"/>
  <c r="M383" i="13"/>
  <c r="AV382" i="13"/>
  <c r="T561" i="16" l="1"/>
  <c r="M561" i="16"/>
  <c r="N561" i="16"/>
  <c r="K561" i="15"/>
  <c r="L561" i="15"/>
  <c r="U382" i="11"/>
  <c r="G561" i="11"/>
  <c r="B394" i="13"/>
  <c r="AU380" i="13"/>
  <c r="K381" i="13"/>
  <c r="AE381" i="13"/>
  <c r="L381" i="13"/>
  <c r="H381" i="13"/>
  <c r="I560" i="13" s="1"/>
  <c r="U560" i="13" s="1"/>
  <c r="V380" i="13"/>
  <c r="AU381" i="6"/>
  <c r="J381" i="16"/>
  <c r="U380" i="16"/>
  <c r="G381" i="16"/>
  <c r="J560" i="16" s="1"/>
  <c r="I381" i="16"/>
  <c r="J382" i="13"/>
  <c r="G382" i="13"/>
  <c r="G561" i="13" s="1"/>
  <c r="I382" i="13"/>
  <c r="U381" i="13"/>
  <c r="P560" i="13" s="1"/>
  <c r="K382" i="6"/>
  <c r="AE382" i="6"/>
  <c r="H382" i="6"/>
  <c r="H561" i="6" s="1"/>
  <c r="V381" i="6"/>
  <c r="Q560" i="6" s="1"/>
  <c r="L382" i="6"/>
  <c r="AU380" i="11"/>
  <c r="AU381" i="15"/>
  <c r="AE383" i="16"/>
  <c r="K383" i="16"/>
  <c r="L383" i="16"/>
  <c r="H383" i="16"/>
  <c r="V382" i="16"/>
  <c r="AW383" i="14"/>
  <c r="AU382" i="16"/>
  <c r="I381" i="6"/>
  <c r="U380" i="6"/>
  <c r="J381" i="6"/>
  <c r="G381" i="6"/>
  <c r="J560" i="6" s="1"/>
  <c r="I384" i="14"/>
  <c r="G384" i="14"/>
  <c r="J384" i="14"/>
  <c r="U383" i="14"/>
  <c r="B380" i="3"/>
  <c r="G383" i="15"/>
  <c r="U382" i="15"/>
  <c r="J383" i="15"/>
  <c r="I383" i="15"/>
  <c r="L382" i="15"/>
  <c r="V381" i="15"/>
  <c r="Q560" i="15" s="1"/>
  <c r="R560" i="15" s="1"/>
  <c r="K382" i="15"/>
  <c r="H382" i="15"/>
  <c r="H561" i="15" s="1"/>
  <c r="AE382" i="15"/>
  <c r="L384" i="14"/>
  <c r="AG384" i="14"/>
  <c r="V383" i="14"/>
  <c r="K384" i="14"/>
  <c r="H384" i="14"/>
  <c r="AU383" i="3"/>
  <c r="B394" i="11"/>
  <c r="J383" i="11"/>
  <c r="I383" i="11"/>
  <c r="G383" i="11"/>
  <c r="U383" i="11" s="1"/>
  <c r="AE381" i="11"/>
  <c r="L381" i="11"/>
  <c r="H381" i="11"/>
  <c r="K381" i="11"/>
  <c r="M382" i="6"/>
  <c r="AV382" i="6" s="1"/>
  <c r="M382" i="15"/>
  <c r="AV382" i="15" s="1"/>
  <c r="M382" i="16"/>
  <c r="AV382" i="16" s="1"/>
  <c r="M382" i="3"/>
  <c r="AV382" i="3" s="1"/>
  <c r="K384" i="3"/>
  <c r="L384" i="3"/>
  <c r="AE384" i="3"/>
  <c r="H384" i="3"/>
  <c r="V384" i="3" s="1"/>
  <c r="G385" i="3"/>
  <c r="U385" i="3" s="1"/>
  <c r="I385" i="3"/>
  <c r="J385" i="3"/>
  <c r="M383" i="11"/>
  <c r="AV383" i="11" s="1"/>
  <c r="M384" i="13"/>
  <c r="AV383" i="13"/>
  <c r="T561" i="6" l="1"/>
  <c r="M561" i="6"/>
  <c r="N561" i="6"/>
  <c r="L561" i="13"/>
  <c r="K561" i="13"/>
  <c r="T561" i="15"/>
  <c r="M561" i="15"/>
  <c r="N561" i="15"/>
  <c r="K561" i="11"/>
  <c r="L561" i="11"/>
  <c r="V381" i="11"/>
  <c r="Q560" i="11" s="1"/>
  <c r="R560" i="11" s="1"/>
  <c r="B395" i="13"/>
  <c r="H382" i="13"/>
  <c r="H561" i="13" s="1"/>
  <c r="K382" i="13"/>
  <c r="V381" i="13"/>
  <c r="Q560" i="13" s="1"/>
  <c r="R560" i="13" s="1"/>
  <c r="L382" i="13"/>
  <c r="AE382" i="13"/>
  <c r="AU381" i="13"/>
  <c r="J383" i="13"/>
  <c r="G383" i="13"/>
  <c r="U382" i="13"/>
  <c r="I383" i="13"/>
  <c r="U381" i="16"/>
  <c r="P560" i="16" s="1"/>
  <c r="R560" i="16" s="1"/>
  <c r="I382" i="16"/>
  <c r="G382" i="16"/>
  <c r="G561" i="16" s="1"/>
  <c r="J382" i="16"/>
  <c r="L383" i="6"/>
  <c r="K383" i="6"/>
  <c r="V382" i="6"/>
  <c r="H383" i="6"/>
  <c r="AE383" i="6"/>
  <c r="AU382" i="6"/>
  <c r="AU384" i="3"/>
  <c r="AU383" i="16"/>
  <c r="U381" i="6"/>
  <c r="P560" i="6" s="1"/>
  <c r="R560" i="6" s="1"/>
  <c r="I382" i="6"/>
  <c r="J382" i="6"/>
  <c r="G382" i="6"/>
  <c r="G561" i="6" s="1"/>
  <c r="H384" i="16"/>
  <c r="L384" i="16"/>
  <c r="AE384" i="16"/>
  <c r="V383" i="16"/>
  <c r="K384" i="16"/>
  <c r="AU381" i="11"/>
  <c r="B381" i="3"/>
  <c r="AE383" i="15"/>
  <c r="H383" i="15"/>
  <c r="V382" i="15"/>
  <c r="L383" i="15"/>
  <c r="K383" i="15"/>
  <c r="AG385" i="14"/>
  <c r="V384" i="14"/>
  <c r="K385" i="14"/>
  <c r="L385" i="14"/>
  <c r="H385" i="14"/>
  <c r="AU382" i="15"/>
  <c r="U383" i="15"/>
  <c r="I384" i="15"/>
  <c r="J384" i="15"/>
  <c r="G384" i="15"/>
  <c r="AW384" i="14"/>
  <c r="I385" i="14"/>
  <c r="G385" i="14"/>
  <c r="U384" i="14"/>
  <c r="J385" i="14"/>
  <c r="I384" i="11"/>
  <c r="J384" i="11"/>
  <c r="G384" i="11"/>
  <c r="U384" i="11" s="1"/>
  <c r="L382" i="11"/>
  <c r="H382" i="11"/>
  <c r="AE382" i="11"/>
  <c r="K382" i="11"/>
  <c r="B395" i="11"/>
  <c r="B562" i="11" s="1"/>
  <c r="M383" i="6"/>
  <c r="AV383" i="6" s="1"/>
  <c r="M383" i="15"/>
  <c r="AV383" i="15" s="1"/>
  <c r="M383" i="16"/>
  <c r="AV383" i="16" s="1"/>
  <c r="M383" i="3"/>
  <c r="AV383" i="3" s="1"/>
  <c r="J386" i="3"/>
  <c r="I386" i="3"/>
  <c r="G386" i="3"/>
  <c r="U386" i="3" s="1"/>
  <c r="AE385" i="3"/>
  <c r="K385" i="3"/>
  <c r="L385" i="3"/>
  <c r="H385" i="3"/>
  <c r="V385" i="3" s="1"/>
  <c r="M384" i="11"/>
  <c r="AV384" i="11" s="1"/>
  <c r="AV384" i="13"/>
  <c r="M385" i="13"/>
  <c r="T561" i="13" l="1"/>
  <c r="N561" i="13"/>
  <c r="M561" i="13"/>
  <c r="K561" i="16"/>
  <c r="L561" i="16"/>
  <c r="K561" i="6"/>
  <c r="L561" i="6"/>
  <c r="V382" i="11"/>
  <c r="H561" i="11"/>
  <c r="B396" i="13"/>
  <c r="AU382" i="13"/>
  <c r="H383" i="13"/>
  <c r="V382" i="13"/>
  <c r="L383" i="13"/>
  <c r="AE383" i="13"/>
  <c r="K383" i="13"/>
  <c r="J383" i="16"/>
  <c r="G383" i="16"/>
  <c r="U382" i="16"/>
  <c r="I383" i="16"/>
  <c r="AU383" i="6"/>
  <c r="G384" i="13"/>
  <c r="I384" i="13"/>
  <c r="U383" i="13"/>
  <c r="J384" i="13"/>
  <c r="AU383" i="15"/>
  <c r="L384" i="6"/>
  <c r="K384" i="6"/>
  <c r="AE384" i="6"/>
  <c r="V383" i="6"/>
  <c r="H384" i="6"/>
  <c r="AU382" i="11"/>
  <c r="J383" i="6"/>
  <c r="G383" i="6"/>
  <c r="U382" i="6"/>
  <c r="I383" i="6"/>
  <c r="K385" i="16"/>
  <c r="V384" i="16"/>
  <c r="H385" i="16"/>
  <c r="L385" i="16"/>
  <c r="AE385" i="16"/>
  <c r="AW385" i="14"/>
  <c r="AU385" i="3"/>
  <c r="AU384" i="16"/>
  <c r="I386" i="14"/>
  <c r="U385" i="14"/>
  <c r="G386" i="14"/>
  <c r="J386" i="14"/>
  <c r="G385" i="15"/>
  <c r="U384" i="15"/>
  <c r="J385" i="15"/>
  <c r="I385" i="15"/>
  <c r="L386" i="14"/>
  <c r="V385" i="14"/>
  <c r="K386" i="14"/>
  <c r="H386" i="14"/>
  <c r="AG386" i="14"/>
  <c r="K384" i="15"/>
  <c r="V383" i="15"/>
  <c r="H384" i="15"/>
  <c r="L384" i="15"/>
  <c r="AE384" i="15"/>
  <c r="B382" i="3"/>
  <c r="B560" i="3"/>
  <c r="H383" i="11"/>
  <c r="V383" i="11" s="1"/>
  <c r="K383" i="11"/>
  <c r="L383" i="11"/>
  <c r="AE383" i="11"/>
  <c r="I385" i="11"/>
  <c r="G385" i="11"/>
  <c r="U385" i="11" s="1"/>
  <c r="J385" i="11"/>
  <c r="B396" i="11"/>
  <c r="M384" i="6"/>
  <c r="AV384" i="6" s="1"/>
  <c r="M384" i="15"/>
  <c r="AV384" i="15" s="1"/>
  <c r="M384" i="16"/>
  <c r="AV384" i="16" s="1"/>
  <c r="M384" i="3"/>
  <c r="AV384" i="3" s="1"/>
  <c r="G387" i="3"/>
  <c r="U387" i="3" s="1"/>
  <c r="J387" i="3"/>
  <c r="I387" i="3"/>
  <c r="H386" i="3"/>
  <c r="V386" i="3" s="1"/>
  <c r="AE386" i="3"/>
  <c r="L386" i="3"/>
  <c r="K386" i="3"/>
  <c r="M385" i="11"/>
  <c r="AV385" i="11" s="1"/>
  <c r="M386" i="13"/>
  <c r="AV385" i="13"/>
  <c r="M561" i="11" l="1"/>
  <c r="N561" i="11"/>
  <c r="T561" i="11"/>
  <c r="H560" i="3"/>
  <c r="T560" i="3" s="1"/>
  <c r="G560" i="3"/>
  <c r="AU383" i="13"/>
  <c r="B397" i="13"/>
  <c r="AU384" i="6"/>
  <c r="AE384" i="13"/>
  <c r="H384" i="13"/>
  <c r="V383" i="13"/>
  <c r="K384" i="13"/>
  <c r="L384" i="13"/>
  <c r="I385" i="13"/>
  <c r="J385" i="13"/>
  <c r="U384" i="13"/>
  <c r="G385" i="13"/>
  <c r="G384" i="16"/>
  <c r="I384" i="16"/>
  <c r="J384" i="16"/>
  <c r="U383" i="16"/>
  <c r="K385" i="6"/>
  <c r="V384" i="6"/>
  <c r="H385" i="6"/>
  <c r="L385" i="6"/>
  <c r="AE385" i="6"/>
  <c r="AU385" i="16"/>
  <c r="L386" i="16"/>
  <c r="V385" i="16"/>
  <c r="K386" i="16"/>
  <c r="AE386" i="16"/>
  <c r="H386" i="16"/>
  <c r="I384" i="6"/>
  <c r="J384" i="6"/>
  <c r="G384" i="6"/>
  <c r="U383" i="6"/>
  <c r="AU386" i="3"/>
  <c r="AU384" i="15"/>
  <c r="AG387" i="14"/>
  <c r="L387" i="14"/>
  <c r="K387" i="14"/>
  <c r="V386" i="14"/>
  <c r="H387" i="14"/>
  <c r="B383" i="3"/>
  <c r="AW386" i="14"/>
  <c r="G387" i="14"/>
  <c r="J387" i="14"/>
  <c r="I387" i="14"/>
  <c r="U386" i="14"/>
  <c r="L385" i="15"/>
  <c r="AE385" i="15"/>
  <c r="K385" i="15"/>
  <c r="H385" i="15"/>
  <c r="V384" i="15"/>
  <c r="AU383" i="11"/>
  <c r="I386" i="15"/>
  <c r="U385" i="15"/>
  <c r="J386" i="15"/>
  <c r="G386" i="15"/>
  <c r="J386" i="11"/>
  <c r="G386" i="11"/>
  <c r="U386" i="11" s="1"/>
  <c r="I386" i="11"/>
  <c r="B397" i="11"/>
  <c r="L384" i="11"/>
  <c r="AE384" i="11"/>
  <c r="H384" i="11"/>
  <c r="V384" i="11" s="1"/>
  <c r="K384" i="11"/>
  <c r="M385" i="6"/>
  <c r="AV385" i="6" s="1"/>
  <c r="M385" i="15"/>
  <c r="AV385" i="15" s="1"/>
  <c r="M385" i="16"/>
  <c r="AV385" i="16" s="1"/>
  <c r="M385" i="3"/>
  <c r="AV385" i="3" s="1"/>
  <c r="K387" i="3"/>
  <c r="L387" i="3"/>
  <c r="AE387" i="3"/>
  <c r="H387" i="3"/>
  <c r="V387" i="3" s="1"/>
  <c r="G388" i="3"/>
  <c r="U388" i="3" s="1"/>
  <c r="I388" i="3"/>
  <c r="J388" i="3"/>
  <c r="M386" i="11"/>
  <c r="AV386" i="11" s="1"/>
  <c r="AV386" i="13"/>
  <c r="M387" i="13"/>
  <c r="K560" i="3" l="1"/>
  <c r="L560" i="3"/>
  <c r="N560" i="3"/>
  <c r="M560" i="3"/>
  <c r="B398" i="13"/>
  <c r="AU384" i="13"/>
  <c r="AE385" i="13"/>
  <c r="H385" i="13"/>
  <c r="V384" i="13"/>
  <c r="K385" i="13"/>
  <c r="L385" i="13"/>
  <c r="AU385" i="15"/>
  <c r="I385" i="16"/>
  <c r="G385" i="16"/>
  <c r="U384" i="16"/>
  <c r="J385" i="16"/>
  <c r="U385" i="13"/>
  <c r="I386" i="13"/>
  <c r="G386" i="13"/>
  <c r="J386" i="13"/>
  <c r="AE386" i="6"/>
  <c r="H386" i="6"/>
  <c r="V385" i="6"/>
  <c r="L386" i="6"/>
  <c r="K386" i="6"/>
  <c r="AU384" i="11"/>
  <c r="AU385" i="6"/>
  <c r="G385" i="6"/>
  <c r="I385" i="6"/>
  <c r="J385" i="6"/>
  <c r="U384" i="6"/>
  <c r="AE387" i="16"/>
  <c r="V386" i="16"/>
  <c r="H387" i="16"/>
  <c r="L387" i="16"/>
  <c r="K387" i="16"/>
  <c r="AU386" i="16"/>
  <c r="I387" i="15"/>
  <c r="J387" i="15"/>
  <c r="G387" i="15"/>
  <c r="U386" i="15"/>
  <c r="B384" i="3"/>
  <c r="AU387" i="3"/>
  <c r="AG388" i="14"/>
  <c r="K388" i="14"/>
  <c r="H388" i="14"/>
  <c r="L388" i="14"/>
  <c r="V387" i="14"/>
  <c r="AW387" i="14"/>
  <c r="V385" i="15"/>
  <c r="H386" i="15"/>
  <c r="K386" i="15"/>
  <c r="L386" i="15"/>
  <c r="AE386" i="15"/>
  <c r="G388" i="14"/>
  <c r="J388" i="14"/>
  <c r="I388" i="14"/>
  <c r="U387" i="14"/>
  <c r="B398" i="11"/>
  <c r="J387" i="11"/>
  <c r="I387" i="11"/>
  <c r="G387" i="11"/>
  <c r="U387" i="11" s="1"/>
  <c r="L385" i="11"/>
  <c r="K385" i="11"/>
  <c r="H385" i="11"/>
  <c r="V385" i="11" s="1"/>
  <c r="AE385" i="11"/>
  <c r="M386" i="6"/>
  <c r="AV386" i="6" s="1"/>
  <c r="M386" i="15"/>
  <c r="AV386" i="15" s="1"/>
  <c r="M386" i="16"/>
  <c r="AV386" i="16" s="1"/>
  <c r="M386" i="3"/>
  <c r="AV386" i="3" s="1"/>
  <c r="G389" i="3"/>
  <c r="U389" i="3" s="1"/>
  <c r="P561" i="3"/>
  <c r="J389" i="3"/>
  <c r="I389" i="3"/>
  <c r="AE388" i="3"/>
  <c r="H388" i="3"/>
  <c r="V388" i="3" s="1"/>
  <c r="L388" i="3"/>
  <c r="K388" i="3"/>
  <c r="M387" i="11"/>
  <c r="AV387" i="11" s="1"/>
  <c r="M388" i="13"/>
  <c r="AV387" i="13"/>
  <c r="B399" i="13" l="1"/>
  <c r="AU385" i="13"/>
  <c r="AU385" i="11"/>
  <c r="K386" i="13"/>
  <c r="AE386" i="13"/>
  <c r="H386" i="13"/>
  <c r="V385" i="13"/>
  <c r="L386" i="13"/>
  <c r="J387" i="13"/>
  <c r="U386" i="13"/>
  <c r="G387" i="13"/>
  <c r="I387" i="13"/>
  <c r="J386" i="16"/>
  <c r="I386" i="16"/>
  <c r="G386" i="16"/>
  <c r="U385" i="16"/>
  <c r="AU388" i="3"/>
  <c r="AU386" i="6"/>
  <c r="K387" i="6"/>
  <c r="V386" i="6"/>
  <c r="H387" i="6"/>
  <c r="L387" i="6"/>
  <c r="AE387" i="6"/>
  <c r="H388" i="16"/>
  <c r="I561" i="16" s="1"/>
  <c r="U561" i="16" s="1"/>
  <c r="AE388" i="16"/>
  <c r="L388" i="16"/>
  <c r="K388" i="16"/>
  <c r="V387" i="16"/>
  <c r="AU387" i="16"/>
  <c r="J386" i="6"/>
  <c r="U385" i="6"/>
  <c r="I386" i="6"/>
  <c r="G386" i="6"/>
  <c r="L387" i="15"/>
  <c r="AE387" i="15"/>
  <c r="H387" i="15"/>
  <c r="V386" i="15"/>
  <c r="K387" i="15"/>
  <c r="AW388" i="14"/>
  <c r="B385" i="3"/>
  <c r="J389" i="14"/>
  <c r="I389" i="14"/>
  <c r="G389" i="14"/>
  <c r="U388" i="14"/>
  <c r="U387" i="15"/>
  <c r="I388" i="15"/>
  <c r="G388" i="15"/>
  <c r="J561" i="15" s="1"/>
  <c r="J388" i="15"/>
  <c r="AU386" i="15"/>
  <c r="AG389" i="14"/>
  <c r="L389" i="14"/>
  <c r="H389" i="14"/>
  <c r="K389" i="14"/>
  <c r="V388" i="14"/>
  <c r="L386" i="11"/>
  <c r="H386" i="11"/>
  <c r="V386" i="11" s="1"/>
  <c r="AE386" i="11"/>
  <c r="K386" i="11"/>
  <c r="J388" i="11"/>
  <c r="I388" i="11"/>
  <c r="G388" i="11"/>
  <c r="B399" i="11"/>
  <c r="M387" i="6"/>
  <c r="AV387" i="6" s="1"/>
  <c r="M387" i="15"/>
  <c r="AV387" i="15" s="1"/>
  <c r="M387" i="16"/>
  <c r="AV387" i="16" s="1"/>
  <c r="M387" i="3"/>
  <c r="AV387" i="3" s="1"/>
  <c r="L389" i="3"/>
  <c r="Q561" i="3"/>
  <c r="R561" i="3" s="1"/>
  <c r="AE389" i="3"/>
  <c r="H389" i="3"/>
  <c r="V389" i="3" s="1"/>
  <c r="K389" i="3"/>
  <c r="I390" i="3"/>
  <c r="G390" i="3"/>
  <c r="U390" i="3" s="1"/>
  <c r="J390" i="3"/>
  <c r="M388" i="11"/>
  <c r="AV388" i="11" s="1"/>
  <c r="AV388" i="13"/>
  <c r="M389" i="13"/>
  <c r="U388" i="11" l="1"/>
  <c r="P561" i="11" s="1"/>
  <c r="B400" i="13"/>
  <c r="V386" i="13"/>
  <c r="L387" i="13"/>
  <c r="K387" i="13"/>
  <c r="H387" i="13"/>
  <c r="AE387" i="13"/>
  <c r="AU386" i="13"/>
  <c r="G387" i="16"/>
  <c r="U386" i="16"/>
  <c r="I387" i="16"/>
  <c r="J387" i="16"/>
  <c r="J388" i="13"/>
  <c r="I388" i="13"/>
  <c r="G388" i="13"/>
  <c r="J561" i="13" s="1"/>
  <c r="U387" i="13"/>
  <c r="H388" i="6"/>
  <c r="I561" i="6" s="1"/>
  <c r="U561" i="6" s="1"/>
  <c r="V387" i="6"/>
  <c r="L388" i="6"/>
  <c r="K388" i="6"/>
  <c r="AE388" i="6"/>
  <c r="AU387" i="6"/>
  <c r="J387" i="6"/>
  <c r="U386" i="6"/>
  <c r="I387" i="6"/>
  <c r="G387" i="6"/>
  <c r="AU388" i="16"/>
  <c r="L389" i="16"/>
  <c r="H389" i="16"/>
  <c r="H562" i="16" s="1"/>
  <c r="V388" i="16"/>
  <c r="Q561" i="16" s="1"/>
  <c r="K389" i="16"/>
  <c r="AE389" i="16"/>
  <c r="B386" i="3"/>
  <c r="AU389" i="3"/>
  <c r="V387" i="15"/>
  <c r="H388" i="15"/>
  <c r="I561" i="15" s="1"/>
  <c r="U561" i="15" s="1"/>
  <c r="L388" i="15"/>
  <c r="K388" i="15"/>
  <c r="AE388" i="15"/>
  <c r="AW389" i="14"/>
  <c r="K390" i="14"/>
  <c r="V389" i="14"/>
  <c r="H390" i="14"/>
  <c r="L390" i="14"/>
  <c r="AG390" i="14"/>
  <c r="U388" i="15"/>
  <c r="P561" i="15" s="1"/>
  <c r="I389" i="15"/>
  <c r="J389" i="15"/>
  <c r="G389" i="15"/>
  <c r="G562" i="15" s="1"/>
  <c r="AU386" i="11"/>
  <c r="G390" i="14"/>
  <c r="J390" i="14"/>
  <c r="U389" i="14"/>
  <c r="I390" i="14"/>
  <c r="AU387" i="15"/>
  <c r="B400" i="11"/>
  <c r="I389" i="11"/>
  <c r="G389" i="11"/>
  <c r="J389" i="11"/>
  <c r="L387" i="11"/>
  <c r="K387" i="11"/>
  <c r="AE387" i="11"/>
  <c r="H387" i="11"/>
  <c r="V387" i="11" s="1"/>
  <c r="M388" i="6"/>
  <c r="AV388" i="6" s="1"/>
  <c r="M388" i="15"/>
  <c r="AV388" i="15" s="1"/>
  <c r="M388" i="16"/>
  <c r="AV388" i="16" s="1"/>
  <c r="M388" i="3"/>
  <c r="AV388" i="3" s="1"/>
  <c r="J391" i="3"/>
  <c r="I391" i="3"/>
  <c r="G391" i="3"/>
  <c r="U391" i="3" s="1"/>
  <c r="AE390" i="3"/>
  <c r="H390" i="3"/>
  <c r="V390" i="3" s="1"/>
  <c r="L390" i="3"/>
  <c r="K390" i="3"/>
  <c r="M389" i="11"/>
  <c r="AV389" i="11" s="1"/>
  <c r="AV389" i="13"/>
  <c r="M390" i="13"/>
  <c r="AU387" i="13" l="1"/>
  <c r="T562" i="16"/>
  <c r="N562" i="16"/>
  <c r="M562" i="16"/>
  <c r="L562" i="15"/>
  <c r="K562" i="15"/>
  <c r="U389" i="11"/>
  <c r="G562" i="11"/>
  <c r="B401" i="13"/>
  <c r="AE388" i="13"/>
  <c r="H388" i="13"/>
  <c r="I561" i="13" s="1"/>
  <c r="U561" i="13" s="1"/>
  <c r="V387" i="13"/>
  <c r="K388" i="13"/>
  <c r="L388" i="13"/>
  <c r="J389" i="13"/>
  <c r="U388" i="13"/>
  <c r="P561" i="13" s="1"/>
  <c r="G389" i="13"/>
  <c r="G562" i="13" s="1"/>
  <c r="I389" i="13"/>
  <c r="AU388" i="6"/>
  <c r="AW390" i="14"/>
  <c r="J388" i="16"/>
  <c r="G388" i="16"/>
  <c r="J561" i="16" s="1"/>
  <c r="I388" i="16"/>
  <c r="U387" i="16"/>
  <c r="H389" i="6"/>
  <c r="H562" i="6" s="1"/>
  <c r="K389" i="6"/>
  <c r="AE389" i="6"/>
  <c r="V388" i="6"/>
  <c r="Q561" i="6" s="1"/>
  <c r="L389" i="6"/>
  <c r="AU390" i="3"/>
  <c r="AU387" i="11"/>
  <c r="AE390" i="16"/>
  <c r="H390" i="16"/>
  <c r="K390" i="16"/>
  <c r="L390" i="16"/>
  <c r="V389" i="16"/>
  <c r="J388" i="6"/>
  <c r="I388" i="6"/>
  <c r="U387" i="6"/>
  <c r="G388" i="6"/>
  <c r="J561" i="6" s="1"/>
  <c r="AU388" i="15"/>
  <c r="AU389" i="16"/>
  <c r="J390" i="15"/>
  <c r="G390" i="15"/>
  <c r="U389" i="15"/>
  <c r="I390" i="15"/>
  <c r="L389" i="15"/>
  <c r="K389" i="15"/>
  <c r="V388" i="15"/>
  <c r="Q561" i="15" s="1"/>
  <c r="R561" i="15" s="1"/>
  <c r="H389" i="15"/>
  <c r="H562" i="15" s="1"/>
  <c r="AE389" i="15"/>
  <c r="B387" i="3"/>
  <c r="U390" i="14"/>
  <c r="J391" i="14"/>
  <c r="I391" i="14"/>
  <c r="G391" i="14"/>
  <c r="V390" i="14"/>
  <c r="AG391" i="14"/>
  <c r="L391" i="14"/>
  <c r="H391" i="14"/>
  <c r="K391" i="14"/>
  <c r="I390" i="11"/>
  <c r="J390" i="11"/>
  <c r="G390" i="11"/>
  <c r="U390" i="11" s="1"/>
  <c r="AE388" i="11"/>
  <c r="H388" i="11"/>
  <c r="L388" i="11"/>
  <c r="K388" i="11"/>
  <c r="B401" i="11"/>
  <c r="M389" i="6"/>
  <c r="AV389" i="6" s="1"/>
  <c r="M389" i="15"/>
  <c r="AV389" i="15" s="1"/>
  <c r="M389" i="16"/>
  <c r="AV389" i="16" s="1"/>
  <c r="M389" i="3"/>
  <c r="AV389" i="3" s="1"/>
  <c r="AE391" i="3"/>
  <c r="H391" i="3"/>
  <c r="V391" i="3" s="1"/>
  <c r="K391" i="3"/>
  <c r="L391" i="3"/>
  <c r="J392" i="3"/>
  <c r="I392" i="3"/>
  <c r="G392" i="3"/>
  <c r="U392" i="3" s="1"/>
  <c r="M390" i="11"/>
  <c r="AV390" i="11" s="1"/>
  <c r="AV390" i="13"/>
  <c r="M391" i="13"/>
  <c r="M562" i="6" l="1"/>
  <c r="T562" i="6"/>
  <c r="N562" i="6"/>
  <c r="L562" i="13"/>
  <c r="K562" i="13"/>
  <c r="M562" i="15"/>
  <c r="N562" i="15"/>
  <c r="T562" i="15"/>
  <c r="K562" i="11"/>
  <c r="L562" i="11"/>
  <c r="V388" i="11"/>
  <c r="Q561" i="11" s="1"/>
  <c r="R561" i="11" s="1"/>
  <c r="B402" i="13"/>
  <c r="AU388" i="13"/>
  <c r="V388" i="13"/>
  <c r="Q561" i="13" s="1"/>
  <c r="R561" i="13" s="1"/>
  <c r="K389" i="13"/>
  <c r="H389" i="13"/>
  <c r="H562" i="13" s="1"/>
  <c r="L389" i="13"/>
  <c r="AE389" i="13"/>
  <c r="AU390" i="16"/>
  <c r="J390" i="13"/>
  <c r="U389" i="13"/>
  <c r="G390" i="13"/>
  <c r="I390" i="13"/>
  <c r="G389" i="16"/>
  <c r="G562" i="16" s="1"/>
  <c r="J389" i="16"/>
  <c r="U388" i="16"/>
  <c r="P561" i="16" s="1"/>
  <c r="R561" i="16" s="1"/>
  <c r="I389" i="16"/>
  <c r="AU389" i="6"/>
  <c r="AE390" i="6"/>
  <c r="V389" i="6"/>
  <c r="K390" i="6"/>
  <c r="L390" i="6"/>
  <c r="H390" i="6"/>
  <c r="AU391" i="3"/>
  <c r="AW391" i="14"/>
  <c r="AE391" i="16"/>
  <c r="H391" i="16"/>
  <c r="V390" i="16"/>
  <c r="K391" i="16"/>
  <c r="L391" i="16"/>
  <c r="I389" i="6"/>
  <c r="U388" i="6"/>
  <c r="P561" i="6" s="1"/>
  <c r="R561" i="6" s="1"/>
  <c r="G389" i="6"/>
  <c r="G562" i="6" s="1"/>
  <c r="J389" i="6"/>
  <c r="L392" i="14"/>
  <c r="K392" i="14"/>
  <c r="H392" i="14"/>
  <c r="V391" i="14"/>
  <c r="AG392" i="14"/>
  <c r="I392" i="14"/>
  <c r="G392" i="14"/>
  <c r="U391" i="14"/>
  <c r="J392" i="14"/>
  <c r="H390" i="15"/>
  <c r="AE390" i="15"/>
  <c r="L390" i="15"/>
  <c r="K390" i="15"/>
  <c r="V389" i="15"/>
  <c r="AU389" i="15"/>
  <c r="AU388" i="11"/>
  <c r="B388" i="3"/>
  <c r="J391" i="15"/>
  <c r="U390" i="15"/>
  <c r="G391" i="15"/>
  <c r="I391" i="15"/>
  <c r="B402" i="11"/>
  <c r="B563" i="11" s="1"/>
  <c r="H389" i="11"/>
  <c r="L389" i="11"/>
  <c r="AE389" i="11"/>
  <c r="K389" i="11"/>
  <c r="I391" i="11"/>
  <c r="J391" i="11"/>
  <c r="G391" i="11"/>
  <c r="U391" i="11" s="1"/>
  <c r="M390" i="6"/>
  <c r="AV390" i="6" s="1"/>
  <c r="M390" i="15"/>
  <c r="AV390" i="15" s="1"/>
  <c r="M390" i="16"/>
  <c r="AV390" i="16" s="1"/>
  <c r="M390" i="3"/>
  <c r="AV390" i="3" s="1"/>
  <c r="K392" i="3"/>
  <c r="H392" i="3"/>
  <c r="V392" i="3" s="1"/>
  <c r="L392" i="3"/>
  <c r="AE392" i="3"/>
  <c r="G393" i="3"/>
  <c r="U393" i="3" s="1"/>
  <c r="I393" i="3"/>
  <c r="J393" i="3"/>
  <c r="M391" i="11"/>
  <c r="AV391" i="11" s="1"/>
  <c r="AV391" i="13"/>
  <c r="M392" i="13"/>
  <c r="T562" i="13" l="1"/>
  <c r="M562" i="13"/>
  <c r="N562" i="13"/>
  <c r="K562" i="16"/>
  <c r="L562" i="16"/>
  <c r="L562" i="6"/>
  <c r="K562" i="6"/>
  <c r="V389" i="11"/>
  <c r="H562" i="11"/>
  <c r="B403" i="13"/>
  <c r="K390" i="13"/>
  <c r="L390" i="13"/>
  <c r="AE390" i="13"/>
  <c r="V389" i="13"/>
  <c r="H390" i="13"/>
  <c r="AU389" i="13"/>
  <c r="AU390" i="15"/>
  <c r="U389" i="16"/>
  <c r="J390" i="16"/>
  <c r="G390" i="16"/>
  <c r="I390" i="16"/>
  <c r="U390" i="13"/>
  <c r="G391" i="13"/>
  <c r="I391" i="13"/>
  <c r="J391" i="13"/>
  <c r="K391" i="6"/>
  <c r="L391" i="6"/>
  <c r="AE391" i="6"/>
  <c r="V390" i="6"/>
  <c r="H391" i="6"/>
  <c r="AU390" i="6"/>
  <c r="AU389" i="11"/>
  <c r="AU391" i="16"/>
  <c r="U389" i="6"/>
  <c r="G390" i="6"/>
  <c r="I390" i="6"/>
  <c r="J390" i="6"/>
  <c r="K392" i="16"/>
  <c r="V391" i="16"/>
  <c r="AE392" i="16"/>
  <c r="H392" i="16"/>
  <c r="L392" i="16"/>
  <c r="B389" i="3"/>
  <c r="B561" i="3"/>
  <c r="I393" i="14"/>
  <c r="G393" i="14"/>
  <c r="U392" i="14"/>
  <c r="J393" i="14"/>
  <c r="AU392" i="3"/>
  <c r="J392" i="15"/>
  <c r="U391" i="15"/>
  <c r="G392" i="15"/>
  <c r="I392" i="15"/>
  <c r="V392" i="14"/>
  <c r="K393" i="14"/>
  <c r="H393" i="14"/>
  <c r="L393" i="14"/>
  <c r="AG393" i="14"/>
  <c r="K391" i="15"/>
  <c r="L391" i="15"/>
  <c r="H391" i="15"/>
  <c r="V390" i="15"/>
  <c r="AE391" i="15"/>
  <c r="AW392" i="14"/>
  <c r="L390" i="11"/>
  <c r="H390" i="11"/>
  <c r="V390" i="11" s="1"/>
  <c r="K390" i="11"/>
  <c r="AE390" i="11"/>
  <c r="G392" i="11"/>
  <c r="U392" i="11" s="1"/>
  <c r="J392" i="11"/>
  <c r="I392" i="11"/>
  <c r="B403" i="11"/>
  <c r="M391" i="6"/>
  <c r="AV391" i="6" s="1"/>
  <c r="M391" i="15"/>
  <c r="AV391" i="15" s="1"/>
  <c r="M391" i="16"/>
  <c r="AV391" i="16" s="1"/>
  <c r="M391" i="3"/>
  <c r="AV391" i="3" s="1"/>
  <c r="AE393" i="3"/>
  <c r="K393" i="3"/>
  <c r="H393" i="3"/>
  <c r="V393" i="3" s="1"/>
  <c r="L393" i="3"/>
  <c r="G394" i="3"/>
  <c r="U394" i="3" s="1"/>
  <c r="J394" i="3"/>
  <c r="I394" i="3"/>
  <c r="M392" i="11"/>
  <c r="AV392" i="11" s="1"/>
  <c r="AV392" i="13"/>
  <c r="M393" i="13"/>
  <c r="M562" i="11" l="1"/>
  <c r="T562" i="11"/>
  <c r="N562" i="11"/>
  <c r="G561" i="3"/>
  <c r="H561" i="3"/>
  <c r="T561" i="3" s="1"/>
  <c r="B404" i="13"/>
  <c r="H391" i="13"/>
  <c r="K391" i="13"/>
  <c r="V390" i="13"/>
  <c r="L391" i="13"/>
  <c r="AE391" i="13"/>
  <c r="AU390" i="13"/>
  <c r="I392" i="13"/>
  <c r="G392" i="13"/>
  <c r="J392" i="13"/>
  <c r="U391" i="13"/>
  <c r="I391" i="16"/>
  <c r="G391" i="16"/>
  <c r="U390" i="16"/>
  <c r="J391" i="16"/>
  <c r="AU390" i="11"/>
  <c r="AU391" i="15"/>
  <c r="AE392" i="6"/>
  <c r="V391" i="6"/>
  <c r="K392" i="6"/>
  <c r="H392" i="6"/>
  <c r="L392" i="6"/>
  <c r="AW393" i="14"/>
  <c r="AU391" i="6"/>
  <c r="L393" i="16"/>
  <c r="K393" i="16"/>
  <c r="V392" i="16"/>
  <c r="H393" i="16"/>
  <c r="AE393" i="16"/>
  <c r="AU392" i="16"/>
  <c r="U390" i="6"/>
  <c r="I391" i="6"/>
  <c r="J391" i="6"/>
  <c r="G391" i="6"/>
  <c r="AU393" i="3"/>
  <c r="V393" i="14"/>
  <c r="AG394" i="14"/>
  <c r="K394" i="14"/>
  <c r="H394" i="14"/>
  <c r="L394" i="14"/>
  <c r="H392" i="15"/>
  <c r="AE392" i="15"/>
  <c r="L392" i="15"/>
  <c r="K392" i="15"/>
  <c r="V391" i="15"/>
  <c r="I394" i="14"/>
  <c r="U393" i="14"/>
  <c r="J394" i="14"/>
  <c r="G394" i="14"/>
  <c r="U392" i="15"/>
  <c r="J393" i="15"/>
  <c r="G393" i="15"/>
  <c r="I393" i="15"/>
  <c r="B390" i="3"/>
  <c r="K391" i="11"/>
  <c r="L391" i="11"/>
  <c r="H391" i="11"/>
  <c r="V391" i="11" s="1"/>
  <c r="AE391" i="11"/>
  <c r="G393" i="11"/>
  <c r="U393" i="11" s="1"/>
  <c r="J393" i="11"/>
  <c r="I393" i="11"/>
  <c r="B404" i="11"/>
  <c r="M392" i="6"/>
  <c r="AV392" i="6" s="1"/>
  <c r="M392" i="15"/>
  <c r="AV392" i="15" s="1"/>
  <c r="M392" i="16"/>
  <c r="AV392" i="16" s="1"/>
  <c r="M392" i="3"/>
  <c r="AV392" i="3" s="1"/>
  <c r="K394" i="3"/>
  <c r="L394" i="3"/>
  <c r="AE394" i="3"/>
  <c r="H394" i="3"/>
  <c r="V394" i="3" s="1"/>
  <c r="J395" i="3"/>
  <c r="I395" i="3"/>
  <c r="G395" i="3"/>
  <c r="U395" i="3" s="1"/>
  <c r="M393" i="11"/>
  <c r="AV393" i="11" s="1"/>
  <c r="AV393" i="13"/>
  <c r="M394" i="13"/>
  <c r="N561" i="3" l="1"/>
  <c r="M561" i="3"/>
  <c r="L561" i="3"/>
  <c r="K561" i="3"/>
  <c r="B405" i="13"/>
  <c r="AU391" i="13"/>
  <c r="V391" i="13"/>
  <c r="AE392" i="13"/>
  <c r="L392" i="13"/>
  <c r="H392" i="13"/>
  <c r="K392" i="13"/>
  <c r="G392" i="16"/>
  <c r="J392" i="16"/>
  <c r="I392" i="16"/>
  <c r="U391" i="16"/>
  <c r="U392" i="13"/>
  <c r="G393" i="13"/>
  <c r="I393" i="13"/>
  <c r="J393" i="13"/>
  <c r="AU393" i="16"/>
  <c r="L393" i="6"/>
  <c r="AE393" i="6"/>
  <c r="V392" i="6"/>
  <c r="H393" i="6"/>
  <c r="K393" i="6"/>
  <c r="AU392" i="6"/>
  <c r="AU392" i="15"/>
  <c r="U391" i="6"/>
  <c r="G392" i="6"/>
  <c r="I392" i="6"/>
  <c r="J392" i="6"/>
  <c r="AU394" i="3"/>
  <c r="AU391" i="11"/>
  <c r="AE394" i="16"/>
  <c r="K394" i="16"/>
  <c r="L394" i="16"/>
  <c r="H394" i="16"/>
  <c r="V393" i="16"/>
  <c r="J394" i="15"/>
  <c r="U393" i="15"/>
  <c r="G394" i="15"/>
  <c r="I394" i="15"/>
  <c r="K395" i="14"/>
  <c r="H395" i="14"/>
  <c r="AG395" i="14"/>
  <c r="L395" i="14"/>
  <c r="V394" i="14"/>
  <c r="AW394" i="14"/>
  <c r="J395" i="14"/>
  <c r="U394" i="14"/>
  <c r="G395" i="14"/>
  <c r="I395" i="14"/>
  <c r="B391" i="3"/>
  <c r="K393" i="15"/>
  <c r="L393" i="15"/>
  <c r="V392" i="15"/>
  <c r="H393" i="15"/>
  <c r="AE393" i="15"/>
  <c r="B405" i="11"/>
  <c r="J394" i="11"/>
  <c r="G394" i="11"/>
  <c r="U394" i="11" s="1"/>
  <c r="I394" i="11"/>
  <c r="L392" i="11"/>
  <c r="H392" i="11"/>
  <c r="V392" i="11" s="1"/>
  <c r="K392" i="11"/>
  <c r="AE392" i="11"/>
  <c r="M393" i="6"/>
  <c r="AV393" i="6" s="1"/>
  <c r="M393" i="15"/>
  <c r="AV393" i="15" s="1"/>
  <c r="M393" i="16"/>
  <c r="AV393" i="16" s="1"/>
  <c r="M393" i="3"/>
  <c r="AV393" i="3" s="1"/>
  <c r="AE395" i="3"/>
  <c r="H395" i="3"/>
  <c r="V395" i="3" s="1"/>
  <c r="L395" i="3"/>
  <c r="K395" i="3"/>
  <c r="I396" i="3"/>
  <c r="G396" i="3"/>
  <c r="U396" i="3" s="1"/>
  <c r="J396" i="3"/>
  <c r="P562" i="3"/>
  <c r="M394" i="11"/>
  <c r="AV394" i="11" s="1"/>
  <c r="M395" i="13"/>
  <c r="AV394" i="13"/>
  <c r="AU392" i="13" l="1"/>
  <c r="B406" i="13"/>
  <c r="L393" i="13"/>
  <c r="AE393" i="13"/>
  <c r="H393" i="13"/>
  <c r="V392" i="13"/>
  <c r="K393" i="13"/>
  <c r="AU393" i="13" s="1"/>
  <c r="AU393" i="6"/>
  <c r="AU395" i="3"/>
  <c r="G394" i="13"/>
  <c r="J394" i="13"/>
  <c r="I394" i="13"/>
  <c r="U393" i="13"/>
  <c r="G393" i="16"/>
  <c r="I393" i="16"/>
  <c r="U392" i="16"/>
  <c r="J393" i="16"/>
  <c r="V393" i="6"/>
  <c r="AE394" i="6"/>
  <c r="L394" i="6"/>
  <c r="H394" i="6"/>
  <c r="K394" i="6"/>
  <c r="H395" i="16"/>
  <c r="I562" i="16" s="1"/>
  <c r="U562" i="16" s="1"/>
  <c r="V394" i="16"/>
  <c r="AE395" i="16"/>
  <c r="L395" i="16"/>
  <c r="K395" i="16"/>
  <c r="AU394" i="16"/>
  <c r="G393" i="6"/>
  <c r="U392" i="6"/>
  <c r="J393" i="6"/>
  <c r="I393" i="6"/>
  <c r="AW395" i="14"/>
  <c r="AU393" i="15"/>
  <c r="B392" i="3"/>
  <c r="U395" i="14"/>
  <c r="I396" i="14"/>
  <c r="G396" i="14"/>
  <c r="J396" i="14"/>
  <c r="K396" i="14"/>
  <c r="V395" i="14"/>
  <c r="H396" i="14"/>
  <c r="L396" i="14"/>
  <c r="AG396" i="14"/>
  <c r="AU392" i="11"/>
  <c r="V393" i="15"/>
  <c r="AE394" i="15"/>
  <c r="H394" i="15"/>
  <c r="K394" i="15"/>
  <c r="L394" i="15"/>
  <c r="G395" i="15"/>
  <c r="J562" i="15" s="1"/>
  <c r="U394" i="15"/>
  <c r="I395" i="15"/>
  <c r="J395" i="15"/>
  <c r="AE393" i="11"/>
  <c r="H393" i="11"/>
  <c r="V393" i="11" s="1"/>
  <c r="L393" i="11"/>
  <c r="K393" i="11"/>
  <c r="I395" i="11"/>
  <c r="J395" i="11"/>
  <c r="G395" i="11"/>
  <c r="B406" i="11"/>
  <c r="M394" i="6"/>
  <c r="AV394" i="6" s="1"/>
  <c r="M394" i="15"/>
  <c r="AV394" i="15" s="1"/>
  <c r="M394" i="16"/>
  <c r="AV394" i="16" s="1"/>
  <c r="M394" i="3"/>
  <c r="AV394" i="3" s="1"/>
  <c r="J397" i="3"/>
  <c r="I397" i="3"/>
  <c r="G397" i="3"/>
  <c r="U397" i="3" s="1"/>
  <c r="Q562" i="3"/>
  <c r="R562" i="3" s="1"/>
  <c r="K396" i="3"/>
  <c r="AE396" i="3"/>
  <c r="H396" i="3"/>
  <c r="V396" i="3" s="1"/>
  <c r="L396" i="3"/>
  <c r="M395" i="11"/>
  <c r="AV395" i="11" s="1"/>
  <c r="AV395" i="13"/>
  <c r="M396" i="13"/>
  <c r="U395" i="11" l="1"/>
  <c r="P562" i="11" s="1"/>
  <c r="B407" i="13"/>
  <c r="AU394" i="6"/>
  <c r="K394" i="13"/>
  <c r="AE394" i="13"/>
  <c r="L394" i="13"/>
  <c r="V393" i="13"/>
  <c r="H394" i="13"/>
  <c r="I394" i="16"/>
  <c r="J394" i="16"/>
  <c r="U393" i="16"/>
  <c r="G394" i="16"/>
  <c r="I395" i="13"/>
  <c r="J395" i="13"/>
  <c r="U394" i="13"/>
  <c r="G395" i="13"/>
  <c r="J562" i="13" s="1"/>
  <c r="K395" i="6"/>
  <c r="AE395" i="6"/>
  <c r="V394" i="6"/>
  <c r="H395" i="6"/>
  <c r="I562" i="6" s="1"/>
  <c r="U562" i="6" s="1"/>
  <c r="L395" i="6"/>
  <c r="AU395" i="16"/>
  <c r="U393" i="6"/>
  <c r="G394" i="6"/>
  <c r="J394" i="6"/>
  <c r="I394" i="6"/>
  <c r="V395" i="16"/>
  <c r="Q562" i="16" s="1"/>
  <c r="H396" i="16"/>
  <c r="H563" i="16" s="1"/>
  <c r="AE396" i="16"/>
  <c r="L396" i="16"/>
  <c r="K396" i="16"/>
  <c r="G397" i="14"/>
  <c r="J397" i="14"/>
  <c r="U396" i="14"/>
  <c r="I397" i="14"/>
  <c r="B393" i="3"/>
  <c r="AU394" i="15"/>
  <c r="H395" i="15"/>
  <c r="I562" i="15" s="1"/>
  <c r="U562" i="15" s="1"/>
  <c r="K395" i="15"/>
  <c r="L395" i="15"/>
  <c r="V394" i="15"/>
  <c r="AE395" i="15"/>
  <c r="AG397" i="14"/>
  <c r="V396" i="14"/>
  <c r="L397" i="14"/>
  <c r="K397" i="14"/>
  <c r="H397" i="14"/>
  <c r="AU393" i="11"/>
  <c r="AW396" i="14"/>
  <c r="AU396" i="3"/>
  <c r="I396" i="15"/>
  <c r="G396" i="15"/>
  <c r="G563" i="15" s="1"/>
  <c r="U395" i="15"/>
  <c r="P562" i="15" s="1"/>
  <c r="J396" i="15"/>
  <c r="B407" i="11"/>
  <c r="I396" i="11"/>
  <c r="J396" i="11"/>
  <c r="G396" i="11"/>
  <c r="L394" i="11"/>
  <c r="K394" i="11"/>
  <c r="AE394" i="11"/>
  <c r="H394" i="11"/>
  <c r="V394" i="11" s="1"/>
  <c r="M395" i="6"/>
  <c r="AV395" i="6" s="1"/>
  <c r="M395" i="15"/>
  <c r="AV395" i="15" s="1"/>
  <c r="M395" i="16"/>
  <c r="AV395" i="16" s="1"/>
  <c r="M395" i="3"/>
  <c r="AV395" i="3" s="1"/>
  <c r="K397" i="3"/>
  <c r="AE397" i="3"/>
  <c r="H397" i="3"/>
  <c r="V397" i="3" s="1"/>
  <c r="L397" i="3"/>
  <c r="G398" i="3"/>
  <c r="U398" i="3" s="1"/>
  <c r="J398" i="3"/>
  <c r="I398" i="3"/>
  <c r="M396" i="11"/>
  <c r="AV396" i="11" s="1"/>
  <c r="AV396" i="13"/>
  <c r="M397" i="13"/>
  <c r="M563" i="16" l="1"/>
  <c r="N563" i="16"/>
  <c r="T563" i="16"/>
  <c r="L563" i="15"/>
  <c r="K563" i="15"/>
  <c r="U396" i="11"/>
  <c r="G563" i="11"/>
  <c r="B408" i="13"/>
  <c r="H395" i="13"/>
  <c r="I562" i="13" s="1"/>
  <c r="U562" i="13" s="1"/>
  <c r="L395" i="13"/>
  <c r="V394" i="13"/>
  <c r="AE395" i="13"/>
  <c r="K395" i="13"/>
  <c r="AU394" i="13"/>
  <c r="J396" i="13"/>
  <c r="G396" i="13"/>
  <c r="G563" i="13" s="1"/>
  <c r="I396" i="13"/>
  <c r="U395" i="13"/>
  <c r="P562" i="13" s="1"/>
  <c r="G395" i="16"/>
  <c r="J562" i="16" s="1"/>
  <c r="U394" i="16"/>
  <c r="I395" i="16"/>
  <c r="J395" i="16"/>
  <c r="AU397" i="3"/>
  <c r="V395" i="6"/>
  <c r="Q562" i="6" s="1"/>
  <c r="K396" i="6"/>
  <c r="AE396" i="6"/>
  <c r="H396" i="6"/>
  <c r="H563" i="6" s="1"/>
  <c r="L396" i="6"/>
  <c r="AU395" i="6"/>
  <c r="AW397" i="14"/>
  <c r="AE397" i="16"/>
  <c r="L397" i="16"/>
  <c r="K397" i="16"/>
  <c r="V396" i="16"/>
  <c r="H397" i="16"/>
  <c r="AU394" i="11"/>
  <c r="G395" i="6"/>
  <c r="J562" i="6" s="1"/>
  <c r="J395" i="6"/>
  <c r="I395" i="6"/>
  <c r="U394" i="6"/>
  <c r="AU396" i="16"/>
  <c r="L398" i="14"/>
  <c r="K398" i="14"/>
  <c r="V397" i="14"/>
  <c r="H398" i="14"/>
  <c r="AG398" i="14"/>
  <c r="G397" i="15"/>
  <c r="U396" i="15"/>
  <c r="J397" i="15"/>
  <c r="I397" i="15"/>
  <c r="B394" i="3"/>
  <c r="AU395" i="15"/>
  <c r="J398" i="14"/>
  <c r="G398" i="14"/>
  <c r="I398" i="14"/>
  <c r="U397" i="14"/>
  <c r="AE396" i="15"/>
  <c r="V395" i="15"/>
  <c r="Q562" i="15" s="1"/>
  <c r="R562" i="15" s="1"/>
  <c r="K396" i="15"/>
  <c r="H396" i="15"/>
  <c r="H563" i="15" s="1"/>
  <c r="L396" i="15"/>
  <c r="H395" i="11"/>
  <c r="AE395" i="11"/>
  <c r="K395" i="11"/>
  <c r="L395" i="11"/>
  <c r="B408" i="11"/>
  <c r="I397" i="11"/>
  <c r="J397" i="11"/>
  <c r="G397" i="11"/>
  <c r="U397" i="11" s="1"/>
  <c r="M396" i="6"/>
  <c r="AV396" i="6" s="1"/>
  <c r="M396" i="15"/>
  <c r="AV396" i="15" s="1"/>
  <c r="M396" i="16"/>
  <c r="AV396" i="16" s="1"/>
  <c r="M396" i="3"/>
  <c r="AV396" i="3" s="1"/>
  <c r="G399" i="3"/>
  <c r="U399" i="3" s="1"/>
  <c r="J399" i="3"/>
  <c r="I399" i="3"/>
  <c r="H398" i="3"/>
  <c r="V398" i="3" s="1"/>
  <c r="AE398" i="3"/>
  <c r="L398" i="3"/>
  <c r="K398" i="3"/>
  <c r="M397" i="11"/>
  <c r="AV397" i="11" s="1"/>
  <c r="AV397" i="13"/>
  <c r="M398" i="13"/>
  <c r="N563" i="6" l="1"/>
  <c r="T563" i="6"/>
  <c r="M563" i="6"/>
  <c r="K563" i="13"/>
  <c r="L563" i="13"/>
  <c r="N563" i="15"/>
  <c r="T563" i="15"/>
  <c r="M563" i="15"/>
  <c r="K563" i="11"/>
  <c r="L563" i="11"/>
  <c r="V395" i="11"/>
  <c r="Q562" i="11" s="1"/>
  <c r="R562" i="11" s="1"/>
  <c r="B409" i="13"/>
  <c r="AU395" i="13"/>
  <c r="AE396" i="13"/>
  <c r="L396" i="13"/>
  <c r="V395" i="13"/>
  <c r="Q562" i="13" s="1"/>
  <c r="R562" i="13" s="1"/>
  <c r="K396" i="13"/>
  <c r="AU396" i="13" s="1"/>
  <c r="H396" i="13"/>
  <c r="H563" i="13" s="1"/>
  <c r="I396" i="16"/>
  <c r="U395" i="16"/>
  <c r="P562" i="16" s="1"/>
  <c r="R562" i="16" s="1"/>
  <c r="G396" i="16"/>
  <c r="G563" i="16" s="1"/>
  <c r="J396" i="16"/>
  <c r="AU398" i="3"/>
  <c r="U396" i="13"/>
  <c r="I397" i="13"/>
  <c r="J397" i="13"/>
  <c r="G397" i="13"/>
  <c r="AU395" i="11"/>
  <c r="AU396" i="6"/>
  <c r="L397" i="6"/>
  <c r="V396" i="6"/>
  <c r="H397" i="6"/>
  <c r="K397" i="6"/>
  <c r="AE397" i="6"/>
  <c r="AU396" i="15"/>
  <c r="AU397" i="16"/>
  <c r="G396" i="6"/>
  <c r="G563" i="6" s="1"/>
  <c r="I396" i="6"/>
  <c r="J396" i="6"/>
  <c r="U395" i="6"/>
  <c r="P562" i="6" s="1"/>
  <c r="R562" i="6" s="1"/>
  <c r="H398" i="16"/>
  <c r="V397" i="16"/>
  <c r="L398" i="16"/>
  <c r="K398" i="16"/>
  <c r="AE398" i="16"/>
  <c r="AW398" i="14"/>
  <c r="J399" i="14"/>
  <c r="U398" i="14"/>
  <c r="I399" i="14"/>
  <c r="G399" i="14"/>
  <c r="B395" i="3"/>
  <c r="H397" i="15"/>
  <c r="AE397" i="15"/>
  <c r="L397" i="15"/>
  <c r="K397" i="15"/>
  <c r="V396" i="15"/>
  <c r="U397" i="15"/>
  <c r="G398" i="15"/>
  <c r="I398" i="15"/>
  <c r="J398" i="15"/>
  <c r="V398" i="14"/>
  <c r="L399" i="14"/>
  <c r="H399" i="14"/>
  <c r="AG399" i="14"/>
  <c r="K399" i="14"/>
  <c r="I398" i="11"/>
  <c r="J398" i="11"/>
  <c r="G398" i="11"/>
  <c r="U398" i="11" s="1"/>
  <c r="B409" i="11"/>
  <c r="B564" i="11" s="1"/>
  <c r="K396" i="11"/>
  <c r="L396" i="11"/>
  <c r="H396" i="11"/>
  <c r="AE396" i="11"/>
  <c r="M397" i="6"/>
  <c r="AV397" i="6" s="1"/>
  <c r="M397" i="15"/>
  <c r="AV397" i="15" s="1"/>
  <c r="M397" i="16"/>
  <c r="AV397" i="16" s="1"/>
  <c r="M397" i="3"/>
  <c r="AV397" i="3" s="1"/>
  <c r="AE399" i="3"/>
  <c r="K399" i="3"/>
  <c r="H399" i="3"/>
  <c r="V399" i="3" s="1"/>
  <c r="L399" i="3"/>
  <c r="G400" i="3"/>
  <c r="U400" i="3" s="1"/>
  <c r="I400" i="3"/>
  <c r="J400" i="3"/>
  <c r="M398" i="11"/>
  <c r="AV398" i="11" s="1"/>
  <c r="M399" i="13"/>
  <c r="AV398" i="13"/>
  <c r="T563" i="13" l="1"/>
  <c r="M563" i="13"/>
  <c r="N563" i="13"/>
  <c r="L563" i="16"/>
  <c r="K563" i="16"/>
  <c r="K563" i="6"/>
  <c r="L563" i="6"/>
  <c r="V396" i="11"/>
  <c r="H563" i="11"/>
  <c r="B410" i="13"/>
  <c r="H397" i="13"/>
  <c r="L397" i="13"/>
  <c r="AE397" i="13"/>
  <c r="V396" i="13"/>
  <c r="K397" i="13"/>
  <c r="AU397" i="13" s="1"/>
  <c r="G397" i="16"/>
  <c r="J397" i="16"/>
  <c r="I397" i="16"/>
  <c r="U396" i="16"/>
  <c r="I398" i="13"/>
  <c r="G398" i="13"/>
  <c r="U397" i="13"/>
  <c r="J398" i="13"/>
  <c r="AU397" i="6"/>
  <c r="H398" i="6"/>
  <c r="L398" i="6"/>
  <c r="K398" i="6"/>
  <c r="AE398" i="6"/>
  <c r="V397" i="6"/>
  <c r="AU398" i="16"/>
  <c r="K399" i="16"/>
  <c r="H399" i="16"/>
  <c r="AE399" i="16"/>
  <c r="L399" i="16"/>
  <c r="V398" i="16"/>
  <c r="J397" i="6"/>
  <c r="I397" i="6"/>
  <c r="U396" i="6"/>
  <c r="G397" i="6"/>
  <c r="AW399" i="14"/>
  <c r="G399" i="15"/>
  <c r="U398" i="15"/>
  <c r="J399" i="15"/>
  <c r="I399" i="15"/>
  <c r="K398" i="15"/>
  <c r="V397" i="15"/>
  <c r="AE398" i="15"/>
  <c r="H398" i="15"/>
  <c r="L398" i="15"/>
  <c r="B396" i="3"/>
  <c r="B562" i="3"/>
  <c r="AU399" i="3"/>
  <c r="G400" i="14"/>
  <c r="I400" i="14"/>
  <c r="J400" i="14"/>
  <c r="U399" i="14"/>
  <c r="AU396" i="11"/>
  <c r="L400" i="14"/>
  <c r="AG400" i="14"/>
  <c r="H400" i="14"/>
  <c r="K400" i="14"/>
  <c r="V399" i="14"/>
  <c r="AU397" i="15"/>
  <c r="B410" i="11"/>
  <c r="L397" i="11"/>
  <c r="H397" i="11"/>
  <c r="V397" i="11" s="1"/>
  <c r="K397" i="11"/>
  <c r="AE397" i="11"/>
  <c r="I399" i="11"/>
  <c r="G399" i="11"/>
  <c r="U399" i="11" s="1"/>
  <c r="J399" i="11"/>
  <c r="M398" i="6"/>
  <c r="AV398" i="6" s="1"/>
  <c r="M398" i="15"/>
  <c r="AV398" i="15" s="1"/>
  <c r="M398" i="16"/>
  <c r="AV398" i="16" s="1"/>
  <c r="M398" i="3"/>
  <c r="AV398" i="3" s="1"/>
  <c r="J401" i="3"/>
  <c r="I401" i="3"/>
  <c r="G401" i="3"/>
  <c r="U401" i="3" s="1"/>
  <c r="K400" i="3"/>
  <c r="AE400" i="3"/>
  <c r="H400" i="3"/>
  <c r="V400" i="3" s="1"/>
  <c r="L400" i="3"/>
  <c r="M399" i="11"/>
  <c r="AV399" i="11" s="1"/>
  <c r="AV399" i="13"/>
  <c r="M400" i="13"/>
  <c r="M563" i="11" l="1"/>
  <c r="N563" i="11"/>
  <c r="T563" i="11"/>
  <c r="G562" i="3"/>
  <c r="H562" i="3"/>
  <c r="T562" i="3" s="1"/>
  <c r="B411" i="13"/>
  <c r="V397" i="13"/>
  <c r="H398" i="13"/>
  <c r="K398" i="13"/>
  <c r="L398" i="13"/>
  <c r="AE398" i="13"/>
  <c r="J399" i="13"/>
  <c r="I399" i="13"/>
  <c r="G399" i="13"/>
  <c r="U398" i="13"/>
  <c r="AU398" i="6"/>
  <c r="U397" i="16"/>
  <c r="J398" i="16"/>
  <c r="G398" i="16"/>
  <c r="I398" i="16"/>
  <c r="AW400" i="14"/>
  <c r="L399" i="6"/>
  <c r="AE399" i="6"/>
  <c r="H399" i="6"/>
  <c r="K399" i="6"/>
  <c r="V398" i="6"/>
  <c r="AU398" i="15"/>
  <c r="AU400" i="3"/>
  <c r="H400" i="16"/>
  <c r="L400" i="16"/>
  <c r="AE400" i="16"/>
  <c r="K400" i="16"/>
  <c r="V399" i="16"/>
  <c r="J398" i="6"/>
  <c r="U397" i="6"/>
  <c r="I398" i="6"/>
  <c r="G398" i="6"/>
  <c r="AU399" i="16"/>
  <c r="AG401" i="14"/>
  <c r="L401" i="14"/>
  <c r="V400" i="14"/>
  <c r="H401" i="14"/>
  <c r="K401" i="14"/>
  <c r="AW401" i="14" s="1"/>
  <c r="AU397" i="11"/>
  <c r="U399" i="15"/>
  <c r="G400" i="15"/>
  <c r="I400" i="15"/>
  <c r="J400" i="15"/>
  <c r="H399" i="15"/>
  <c r="AE399" i="15"/>
  <c r="K399" i="15"/>
  <c r="V398" i="15"/>
  <c r="L399" i="15"/>
  <c r="B397" i="3"/>
  <c r="I401" i="14"/>
  <c r="G401" i="14"/>
  <c r="U400" i="14"/>
  <c r="J401" i="14"/>
  <c r="J400" i="11"/>
  <c r="I400" i="11"/>
  <c r="G400" i="11"/>
  <c r="U400" i="11" s="1"/>
  <c r="AE398" i="11"/>
  <c r="L398" i="11"/>
  <c r="K398" i="11"/>
  <c r="H398" i="11"/>
  <c r="V398" i="11" s="1"/>
  <c r="B411" i="11"/>
  <c r="M399" i="6"/>
  <c r="AV399" i="6" s="1"/>
  <c r="M399" i="15"/>
  <c r="AV399" i="15" s="1"/>
  <c r="M399" i="16"/>
  <c r="AV399" i="16" s="1"/>
  <c r="M399" i="3"/>
  <c r="AV399" i="3" s="1"/>
  <c r="AE401" i="3"/>
  <c r="K401" i="3"/>
  <c r="H401" i="3"/>
  <c r="V401" i="3" s="1"/>
  <c r="L401" i="3"/>
  <c r="J402" i="3"/>
  <c r="I402" i="3"/>
  <c r="G402" i="3"/>
  <c r="U402" i="3" s="1"/>
  <c r="M400" i="11"/>
  <c r="AV400" i="11" s="1"/>
  <c r="M401" i="13"/>
  <c r="AV400" i="13"/>
  <c r="M562" i="3" l="1"/>
  <c r="N562" i="3"/>
  <c r="K562" i="3"/>
  <c r="L562" i="3"/>
  <c r="B412" i="13"/>
  <c r="AU399" i="6"/>
  <c r="AU398" i="13"/>
  <c r="V398" i="13"/>
  <c r="K399" i="13"/>
  <c r="AE399" i="13"/>
  <c r="H399" i="13"/>
  <c r="L399" i="13"/>
  <c r="J399" i="16"/>
  <c r="I399" i="16"/>
  <c r="G399" i="16"/>
  <c r="U398" i="16"/>
  <c r="G400" i="13"/>
  <c r="I400" i="13"/>
  <c r="U399" i="13"/>
  <c r="J400" i="13"/>
  <c r="AE400" i="6"/>
  <c r="H400" i="6"/>
  <c r="V399" i="6"/>
  <c r="K400" i="6"/>
  <c r="L400" i="6"/>
  <c r="AU401" i="3"/>
  <c r="AU400" i="16"/>
  <c r="AU398" i="11"/>
  <c r="J399" i="6"/>
  <c r="G399" i="6"/>
  <c r="I399" i="6"/>
  <c r="U398" i="6"/>
  <c r="AE401" i="16"/>
  <c r="L401" i="16"/>
  <c r="K401" i="16"/>
  <c r="V400" i="16"/>
  <c r="H401" i="16"/>
  <c r="U401" i="14"/>
  <c r="J402" i="14"/>
  <c r="G402" i="14"/>
  <c r="I402" i="14"/>
  <c r="B398" i="3"/>
  <c r="K402" i="14"/>
  <c r="L402" i="14"/>
  <c r="H402" i="14"/>
  <c r="V401" i="14"/>
  <c r="AG402" i="14"/>
  <c r="U400" i="15"/>
  <c r="I401" i="15"/>
  <c r="G401" i="15"/>
  <c r="J401" i="15"/>
  <c r="AU399" i="15"/>
  <c r="K400" i="15"/>
  <c r="AE400" i="15"/>
  <c r="L400" i="15"/>
  <c r="V399" i="15"/>
  <c r="H400" i="15"/>
  <c r="H399" i="11"/>
  <c r="V399" i="11" s="1"/>
  <c r="AE399" i="11"/>
  <c r="K399" i="11"/>
  <c r="L399" i="11"/>
  <c r="I401" i="11"/>
  <c r="J401" i="11"/>
  <c r="G401" i="11"/>
  <c r="U401" i="11" s="1"/>
  <c r="B412" i="11"/>
  <c r="M400" i="6"/>
  <c r="AV400" i="6" s="1"/>
  <c r="M400" i="15"/>
  <c r="AV400" i="15" s="1"/>
  <c r="M400" i="16"/>
  <c r="AV400" i="16" s="1"/>
  <c r="M400" i="3"/>
  <c r="AV400" i="3" s="1"/>
  <c r="L402" i="3"/>
  <c r="H402" i="3"/>
  <c r="V402" i="3" s="1"/>
  <c r="K402" i="3"/>
  <c r="AE402" i="3"/>
  <c r="I403" i="3"/>
  <c r="J403" i="3"/>
  <c r="G403" i="3"/>
  <c r="U403" i="3" s="1"/>
  <c r="P563" i="3"/>
  <c r="M401" i="11"/>
  <c r="AV401" i="11" s="1"/>
  <c r="AV401" i="13"/>
  <c r="M402" i="13"/>
  <c r="B413" i="13" l="1"/>
  <c r="AU401" i="16"/>
  <c r="AE400" i="13"/>
  <c r="V399" i="13"/>
  <c r="K400" i="13"/>
  <c r="L400" i="13"/>
  <c r="H400" i="13"/>
  <c r="AU399" i="13"/>
  <c r="G401" i="13"/>
  <c r="I401" i="13"/>
  <c r="U400" i="13"/>
  <c r="J401" i="13"/>
  <c r="G400" i="16"/>
  <c r="J400" i="16"/>
  <c r="I400" i="16"/>
  <c r="U399" i="16"/>
  <c r="AU400" i="6"/>
  <c r="H401" i="6"/>
  <c r="K401" i="6"/>
  <c r="L401" i="6"/>
  <c r="V400" i="6"/>
  <c r="AE401" i="6"/>
  <c r="K402" i="16"/>
  <c r="H402" i="16"/>
  <c r="I563" i="16" s="1"/>
  <c r="U563" i="16" s="1"/>
  <c r="AE402" i="16"/>
  <c r="V401" i="16"/>
  <c r="L402" i="16"/>
  <c r="AW402" i="14"/>
  <c r="AU399" i="11"/>
  <c r="AU402" i="3"/>
  <c r="I400" i="6"/>
  <c r="G400" i="6"/>
  <c r="U399" i="6"/>
  <c r="J400" i="6"/>
  <c r="J403" i="14"/>
  <c r="I403" i="14"/>
  <c r="U402" i="14"/>
  <c r="G403" i="14"/>
  <c r="K401" i="15"/>
  <c r="AE401" i="15"/>
  <c r="L401" i="15"/>
  <c r="V400" i="15"/>
  <c r="H401" i="15"/>
  <c r="U401" i="15"/>
  <c r="I402" i="15"/>
  <c r="J402" i="15"/>
  <c r="G402" i="15"/>
  <c r="J563" i="15" s="1"/>
  <c r="B399" i="3"/>
  <c r="AU400" i="15"/>
  <c r="K403" i="14"/>
  <c r="AG403" i="14"/>
  <c r="V402" i="14"/>
  <c r="L403" i="14"/>
  <c r="H403" i="14"/>
  <c r="B413" i="11"/>
  <c r="G402" i="11"/>
  <c r="J402" i="11"/>
  <c r="I402" i="11"/>
  <c r="K400" i="11"/>
  <c r="AE400" i="11"/>
  <c r="L400" i="11"/>
  <c r="H400" i="11"/>
  <c r="V400" i="11" s="1"/>
  <c r="M401" i="6"/>
  <c r="AV401" i="6" s="1"/>
  <c r="M401" i="15"/>
  <c r="AV401" i="15" s="1"/>
  <c r="M401" i="16"/>
  <c r="AV401" i="16" s="1"/>
  <c r="M401" i="3"/>
  <c r="AV401" i="3" s="1"/>
  <c r="L403" i="3"/>
  <c r="Q563" i="3"/>
  <c r="R563" i="3" s="1"/>
  <c r="K403" i="3"/>
  <c r="AE403" i="3"/>
  <c r="H403" i="3"/>
  <c r="V403" i="3" s="1"/>
  <c r="J404" i="3"/>
  <c r="I404" i="3"/>
  <c r="G404" i="3"/>
  <c r="U404" i="3" s="1"/>
  <c r="M402" i="11"/>
  <c r="AV402" i="11" s="1"/>
  <c r="AV402" i="13"/>
  <c r="M403" i="13"/>
  <c r="U402" i="11" l="1"/>
  <c r="P563" i="11" s="1"/>
  <c r="B414" i="13"/>
  <c r="K401" i="13"/>
  <c r="V400" i="13"/>
  <c r="H401" i="13"/>
  <c r="L401" i="13"/>
  <c r="AE401" i="13"/>
  <c r="AU400" i="13"/>
  <c r="J401" i="16"/>
  <c r="G401" i="16"/>
  <c r="U400" i="16"/>
  <c r="I401" i="16"/>
  <c r="J402" i="13"/>
  <c r="I402" i="13"/>
  <c r="G402" i="13"/>
  <c r="J563" i="13" s="1"/>
  <c r="U401" i="13"/>
  <c r="AU403" i="3"/>
  <c r="AU401" i="6"/>
  <c r="V401" i="6"/>
  <c r="K402" i="6"/>
  <c r="H402" i="6"/>
  <c r="I563" i="6" s="1"/>
  <c r="U563" i="6" s="1"/>
  <c r="AE402" i="6"/>
  <c r="L402" i="6"/>
  <c r="AE403" i="16"/>
  <c r="H403" i="16"/>
  <c r="H564" i="16" s="1"/>
  <c r="K403" i="16"/>
  <c r="V402" i="16"/>
  <c r="Q563" i="16" s="1"/>
  <c r="L403" i="16"/>
  <c r="AU402" i="16"/>
  <c r="AW403" i="14"/>
  <c r="I401" i="6"/>
  <c r="U400" i="6"/>
  <c r="G401" i="6"/>
  <c r="J401" i="6"/>
  <c r="AU400" i="11"/>
  <c r="G404" i="14"/>
  <c r="J404" i="14"/>
  <c r="I404" i="14"/>
  <c r="U403" i="14"/>
  <c r="AE402" i="15"/>
  <c r="H402" i="15"/>
  <c r="I563" i="15" s="1"/>
  <c r="U563" i="15" s="1"/>
  <c r="K402" i="15"/>
  <c r="V401" i="15"/>
  <c r="L402" i="15"/>
  <c r="B400" i="3"/>
  <c r="H404" i="14"/>
  <c r="L404" i="14"/>
  <c r="AG404" i="14"/>
  <c r="K404" i="14"/>
  <c r="V403" i="14"/>
  <c r="J403" i="15"/>
  <c r="G403" i="15"/>
  <c r="G564" i="15" s="1"/>
  <c r="U402" i="15"/>
  <c r="P563" i="15" s="1"/>
  <c r="I403" i="15"/>
  <c r="AU401" i="15"/>
  <c r="K401" i="11"/>
  <c r="H401" i="11"/>
  <c r="V401" i="11" s="1"/>
  <c r="L401" i="11"/>
  <c r="AE401" i="11"/>
  <c r="G403" i="11"/>
  <c r="I403" i="11"/>
  <c r="J403" i="11"/>
  <c r="B414" i="11"/>
  <c r="M402" i="6"/>
  <c r="AV402" i="6" s="1"/>
  <c r="M402" i="15"/>
  <c r="AV402" i="15" s="1"/>
  <c r="M402" i="16"/>
  <c r="AV402" i="16" s="1"/>
  <c r="M402" i="3"/>
  <c r="AV402" i="3" s="1"/>
  <c r="H404" i="3"/>
  <c r="V404" i="3" s="1"/>
  <c r="AE404" i="3"/>
  <c r="K404" i="3"/>
  <c r="L404" i="3"/>
  <c r="G405" i="3"/>
  <c r="U405" i="3" s="1"/>
  <c r="J405" i="3"/>
  <c r="I405" i="3"/>
  <c r="M403" i="11"/>
  <c r="AV403" i="11" s="1"/>
  <c r="AV403" i="13"/>
  <c r="M404" i="13"/>
  <c r="T564" i="16" l="1"/>
  <c r="N564" i="16"/>
  <c r="M564" i="16"/>
  <c r="L564" i="15"/>
  <c r="K564" i="15"/>
  <c r="U403" i="11"/>
  <c r="G564" i="11"/>
  <c r="B415" i="13"/>
  <c r="V401" i="13"/>
  <c r="H402" i="13"/>
  <c r="I563" i="13" s="1"/>
  <c r="U563" i="13" s="1"/>
  <c r="L402" i="13"/>
  <c r="K402" i="13"/>
  <c r="AE402" i="13"/>
  <c r="AU401" i="13"/>
  <c r="I403" i="13"/>
  <c r="U402" i="13"/>
  <c r="P563" i="13" s="1"/>
  <c r="J403" i="13"/>
  <c r="G403" i="13"/>
  <c r="G564" i="13" s="1"/>
  <c r="G402" i="16"/>
  <c r="J563" i="16" s="1"/>
  <c r="I402" i="16"/>
  <c r="U401" i="16"/>
  <c r="J402" i="16"/>
  <c r="V402" i="6"/>
  <c r="Q563" i="6" s="1"/>
  <c r="H403" i="6"/>
  <c r="H564" i="6" s="1"/>
  <c r="AE403" i="6"/>
  <c r="L403" i="6"/>
  <c r="K403" i="6"/>
  <c r="AU402" i="6"/>
  <c r="AU401" i="11"/>
  <c r="AU403" i="16"/>
  <c r="L404" i="16"/>
  <c r="K404" i="16"/>
  <c r="AE404" i="16"/>
  <c r="V403" i="16"/>
  <c r="H404" i="16"/>
  <c r="G402" i="6"/>
  <c r="J563" i="6" s="1"/>
  <c r="U401" i="6"/>
  <c r="J402" i="6"/>
  <c r="I402" i="6"/>
  <c r="L403" i="15"/>
  <c r="H403" i="15"/>
  <c r="H564" i="15" s="1"/>
  <c r="V402" i="15"/>
  <c r="Q563" i="15" s="1"/>
  <c r="R563" i="15" s="1"/>
  <c r="AE403" i="15"/>
  <c r="K403" i="15"/>
  <c r="U404" i="14"/>
  <c r="J405" i="14"/>
  <c r="I405" i="14"/>
  <c r="G405" i="14"/>
  <c r="AU404" i="3"/>
  <c r="AW404" i="14"/>
  <c r="K405" i="14"/>
  <c r="V404" i="14"/>
  <c r="L405" i="14"/>
  <c r="H405" i="14"/>
  <c r="AG405" i="14"/>
  <c r="G404" i="15"/>
  <c r="I404" i="15"/>
  <c r="J404" i="15"/>
  <c r="U403" i="15"/>
  <c r="B401" i="3"/>
  <c r="AU402" i="15"/>
  <c r="J404" i="11"/>
  <c r="I404" i="11"/>
  <c r="G404" i="11"/>
  <c r="U404" i="11" s="1"/>
  <c r="B415" i="11"/>
  <c r="L402" i="11"/>
  <c r="AE402" i="11"/>
  <c r="H402" i="11"/>
  <c r="K402" i="11"/>
  <c r="M403" i="6"/>
  <c r="AV403" i="6" s="1"/>
  <c r="M403" i="15"/>
  <c r="AV403" i="15" s="1"/>
  <c r="M403" i="16"/>
  <c r="AV403" i="16" s="1"/>
  <c r="M403" i="3"/>
  <c r="AV403" i="3" s="1"/>
  <c r="J406" i="3"/>
  <c r="I406" i="3"/>
  <c r="G406" i="3"/>
  <c r="U406" i="3" s="1"/>
  <c r="AE405" i="3"/>
  <c r="L405" i="3"/>
  <c r="K405" i="3"/>
  <c r="H405" i="3"/>
  <c r="V405" i="3" s="1"/>
  <c r="M404" i="11"/>
  <c r="AV404" i="11" s="1"/>
  <c r="AV404" i="13"/>
  <c r="M405" i="13"/>
  <c r="N564" i="6" l="1"/>
  <c r="M564" i="6"/>
  <c r="T564" i="6"/>
  <c r="AU402" i="13"/>
  <c r="K564" i="13"/>
  <c r="L564" i="13"/>
  <c r="T564" i="15"/>
  <c r="M564" i="15"/>
  <c r="N564" i="15"/>
  <c r="L564" i="11"/>
  <c r="K564" i="11"/>
  <c r="V402" i="11"/>
  <c r="Q563" i="11" s="1"/>
  <c r="R563" i="11" s="1"/>
  <c r="B416" i="13"/>
  <c r="AU405" i="3"/>
  <c r="V402" i="13"/>
  <c r="Q563" i="13" s="1"/>
  <c r="R563" i="13" s="1"/>
  <c r="K403" i="13"/>
  <c r="L403" i="13"/>
  <c r="H403" i="13"/>
  <c r="H564" i="13" s="1"/>
  <c r="AE403" i="13"/>
  <c r="AU403" i="6"/>
  <c r="U402" i="16"/>
  <c r="P563" i="16" s="1"/>
  <c r="R563" i="16" s="1"/>
  <c r="I403" i="16"/>
  <c r="G403" i="16"/>
  <c r="G564" i="16" s="1"/>
  <c r="J403" i="16"/>
  <c r="I404" i="13"/>
  <c r="J404" i="13"/>
  <c r="U403" i="13"/>
  <c r="G404" i="13"/>
  <c r="V403" i="6"/>
  <c r="K404" i="6"/>
  <c r="AE404" i="6"/>
  <c r="H404" i="6"/>
  <c r="L404" i="6"/>
  <c r="AU403" i="15"/>
  <c r="AW405" i="14"/>
  <c r="U402" i="6"/>
  <c r="P563" i="6" s="1"/>
  <c r="R563" i="6" s="1"/>
  <c r="I403" i="6"/>
  <c r="G403" i="6"/>
  <c r="G564" i="6" s="1"/>
  <c r="J403" i="6"/>
  <c r="AE405" i="16"/>
  <c r="K405" i="16"/>
  <c r="L405" i="16"/>
  <c r="H405" i="16"/>
  <c r="V404" i="16"/>
  <c r="AU404" i="16"/>
  <c r="AE404" i="15"/>
  <c r="L404" i="15"/>
  <c r="V403" i="15"/>
  <c r="K404" i="15"/>
  <c r="H404" i="15"/>
  <c r="B402" i="3"/>
  <c r="U404" i="15"/>
  <c r="G405" i="15"/>
  <c r="J405" i="15"/>
  <c r="I405" i="15"/>
  <c r="L406" i="14"/>
  <c r="V405" i="14"/>
  <c r="K406" i="14"/>
  <c r="AG406" i="14"/>
  <c r="H406" i="14"/>
  <c r="AU402" i="11"/>
  <c r="G406" i="14"/>
  <c r="I406" i="14"/>
  <c r="J406" i="14"/>
  <c r="U405" i="14"/>
  <c r="H403" i="11"/>
  <c r="AE403" i="11"/>
  <c r="L403" i="11"/>
  <c r="K403" i="11"/>
  <c r="B416" i="11"/>
  <c r="B565" i="11" s="1"/>
  <c r="G405" i="11"/>
  <c r="U405" i="11" s="1"/>
  <c r="J405" i="11"/>
  <c r="I405" i="11"/>
  <c r="M404" i="6"/>
  <c r="AV404" i="6" s="1"/>
  <c r="M404" i="15"/>
  <c r="AV404" i="15" s="1"/>
  <c r="M404" i="16"/>
  <c r="AV404" i="16" s="1"/>
  <c r="M404" i="3"/>
  <c r="AV404" i="3" s="1"/>
  <c r="J407" i="3"/>
  <c r="G407" i="3"/>
  <c r="U407" i="3" s="1"/>
  <c r="I407" i="3"/>
  <c r="K406" i="3"/>
  <c r="L406" i="3"/>
  <c r="H406" i="3"/>
  <c r="V406" i="3" s="1"/>
  <c r="AE406" i="3"/>
  <c r="M405" i="11"/>
  <c r="AV405" i="11" s="1"/>
  <c r="AV405" i="13"/>
  <c r="M406" i="13"/>
  <c r="T564" i="13" l="1"/>
  <c r="M564" i="13"/>
  <c r="N564" i="13"/>
  <c r="L564" i="16"/>
  <c r="K564" i="16"/>
  <c r="K564" i="6"/>
  <c r="L564" i="6"/>
  <c r="V403" i="11"/>
  <c r="H564" i="11"/>
  <c r="B417" i="13"/>
  <c r="AE404" i="13"/>
  <c r="K404" i="13"/>
  <c r="H404" i="13"/>
  <c r="V403" i="13"/>
  <c r="L404" i="13"/>
  <c r="AU403" i="13"/>
  <c r="G404" i="16"/>
  <c r="J404" i="16"/>
  <c r="I404" i="16"/>
  <c r="U403" i="16"/>
  <c r="I405" i="13"/>
  <c r="J405" i="13"/>
  <c r="U404" i="13"/>
  <c r="G405" i="13"/>
  <c r="H405" i="6"/>
  <c r="L405" i="6"/>
  <c r="AE405" i="6"/>
  <c r="K405" i="6"/>
  <c r="V404" i="6"/>
  <c r="AU404" i="6"/>
  <c r="AU403" i="11"/>
  <c r="AW406" i="14"/>
  <c r="G404" i="6"/>
  <c r="U403" i="6"/>
  <c r="I404" i="6"/>
  <c r="J404" i="6"/>
  <c r="K406" i="16"/>
  <c r="H406" i="16"/>
  <c r="AE406" i="16"/>
  <c r="V405" i="16"/>
  <c r="L406" i="16"/>
  <c r="AU405" i="16"/>
  <c r="V404" i="15"/>
  <c r="L405" i="15"/>
  <c r="H405" i="15"/>
  <c r="AE405" i="15"/>
  <c r="K405" i="15"/>
  <c r="AU404" i="15"/>
  <c r="J407" i="14"/>
  <c r="U406" i="14"/>
  <c r="I407" i="14"/>
  <c r="G407" i="14"/>
  <c r="AU406" i="3"/>
  <c r="U405" i="15"/>
  <c r="I406" i="15"/>
  <c r="G406" i="15"/>
  <c r="J406" i="15"/>
  <c r="H407" i="14"/>
  <c r="K407" i="14"/>
  <c r="V406" i="14"/>
  <c r="L407" i="14"/>
  <c r="AG407" i="14"/>
  <c r="B403" i="3"/>
  <c r="B563" i="3"/>
  <c r="H404" i="11"/>
  <c r="V404" i="11" s="1"/>
  <c r="L404" i="11"/>
  <c r="K404" i="11"/>
  <c r="AE404" i="11"/>
  <c r="G406" i="11"/>
  <c r="U406" i="11" s="1"/>
  <c r="I406" i="11"/>
  <c r="J406" i="11"/>
  <c r="B417" i="11"/>
  <c r="M405" i="6"/>
  <c r="AV405" i="6" s="1"/>
  <c r="M405" i="15"/>
  <c r="AV405" i="15" s="1"/>
  <c r="M405" i="16"/>
  <c r="AV405" i="16" s="1"/>
  <c r="M405" i="3"/>
  <c r="AV405" i="3" s="1"/>
  <c r="K407" i="3"/>
  <c r="AE407" i="3"/>
  <c r="L407" i="3"/>
  <c r="H407" i="3"/>
  <c r="V407" i="3" s="1"/>
  <c r="I408" i="3"/>
  <c r="J408" i="3"/>
  <c r="G408" i="3"/>
  <c r="U408" i="3" s="1"/>
  <c r="M406" i="11"/>
  <c r="AV406" i="11" s="1"/>
  <c r="AV406" i="13"/>
  <c r="M407" i="13"/>
  <c r="M564" i="11" l="1"/>
  <c r="T564" i="11"/>
  <c r="N564" i="11"/>
  <c r="G563" i="3"/>
  <c r="H563" i="3"/>
  <c r="T563" i="3" s="1"/>
  <c r="B418" i="13"/>
  <c r="AU405" i="15"/>
  <c r="H405" i="13"/>
  <c r="AE405" i="13"/>
  <c r="V404" i="13"/>
  <c r="K405" i="13"/>
  <c r="L405" i="13"/>
  <c r="AU404" i="13"/>
  <c r="AU405" i="6"/>
  <c r="I406" i="13"/>
  <c r="J406" i="13"/>
  <c r="G406" i="13"/>
  <c r="U405" i="13"/>
  <c r="I405" i="16"/>
  <c r="G405" i="16"/>
  <c r="J405" i="16"/>
  <c r="U404" i="16"/>
  <c r="K406" i="6"/>
  <c r="V405" i="6"/>
  <c r="AE406" i="6"/>
  <c r="L406" i="6"/>
  <c r="H406" i="6"/>
  <c r="AU404" i="11"/>
  <c r="AU406" i="16"/>
  <c r="AU407" i="3"/>
  <c r="AW407" i="14"/>
  <c r="H407" i="16"/>
  <c r="V406" i="16"/>
  <c r="AE407" i="16"/>
  <c r="L407" i="16"/>
  <c r="K407" i="16"/>
  <c r="J405" i="6"/>
  <c r="G405" i="6"/>
  <c r="U404" i="6"/>
  <c r="I405" i="6"/>
  <c r="B404" i="3"/>
  <c r="U406" i="15"/>
  <c r="G407" i="15"/>
  <c r="J407" i="15"/>
  <c r="I407" i="15"/>
  <c r="L406" i="15"/>
  <c r="K406" i="15"/>
  <c r="AE406" i="15"/>
  <c r="H406" i="15"/>
  <c r="V405" i="15"/>
  <c r="G408" i="14"/>
  <c r="U407" i="14"/>
  <c r="J408" i="14"/>
  <c r="I408" i="14"/>
  <c r="AG408" i="14"/>
  <c r="L408" i="14"/>
  <c r="V407" i="14"/>
  <c r="K408" i="14"/>
  <c r="H408" i="14"/>
  <c r="B418" i="11"/>
  <c r="J407" i="11"/>
  <c r="I407" i="11"/>
  <c r="G407" i="11"/>
  <c r="U407" i="11" s="1"/>
  <c r="L405" i="11"/>
  <c r="AE405" i="11"/>
  <c r="H405" i="11"/>
  <c r="V405" i="11" s="1"/>
  <c r="K405" i="11"/>
  <c r="M406" i="6"/>
  <c r="AV406" i="6" s="1"/>
  <c r="M406" i="15"/>
  <c r="AV406" i="15" s="1"/>
  <c r="M406" i="16"/>
  <c r="AV406" i="16" s="1"/>
  <c r="M406" i="3"/>
  <c r="AV406" i="3" s="1"/>
  <c r="H408" i="3"/>
  <c r="V408" i="3" s="1"/>
  <c r="AE408" i="3"/>
  <c r="L408" i="3"/>
  <c r="K408" i="3"/>
  <c r="J409" i="3"/>
  <c r="I409" i="3"/>
  <c r="G409" i="3"/>
  <c r="U409" i="3" s="1"/>
  <c r="M407" i="11"/>
  <c r="AV407" i="11" s="1"/>
  <c r="AV407" i="13"/>
  <c r="M408" i="13"/>
  <c r="N563" i="3" l="1"/>
  <c r="M563" i="3"/>
  <c r="K563" i="3"/>
  <c r="L563" i="3"/>
  <c r="B419" i="13"/>
  <c r="AU408" i="3"/>
  <c r="AU405" i="13"/>
  <c r="K406" i="13"/>
  <c r="AE406" i="13"/>
  <c r="V405" i="13"/>
  <c r="H406" i="13"/>
  <c r="L406" i="13"/>
  <c r="J406" i="16"/>
  <c r="I406" i="16"/>
  <c r="G406" i="16"/>
  <c r="U405" i="16"/>
  <c r="G407" i="13"/>
  <c r="J407" i="13"/>
  <c r="I407" i="13"/>
  <c r="U406" i="13"/>
  <c r="AE407" i="6"/>
  <c r="L407" i="6"/>
  <c r="K407" i="6"/>
  <c r="H407" i="6"/>
  <c r="V406" i="6"/>
  <c r="AU406" i="6"/>
  <c r="AU407" i="16"/>
  <c r="AU405" i="11"/>
  <c r="J406" i="6"/>
  <c r="U405" i="6"/>
  <c r="I406" i="6"/>
  <c r="G406" i="6"/>
  <c r="AW408" i="14"/>
  <c r="AU406" i="15"/>
  <c r="V407" i="16"/>
  <c r="AE408" i="16"/>
  <c r="K408" i="16"/>
  <c r="L408" i="16"/>
  <c r="H408" i="16"/>
  <c r="V406" i="15"/>
  <c r="K407" i="15"/>
  <c r="H407" i="15"/>
  <c r="L407" i="15"/>
  <c r="AE407" i="15"/>
  <c r="U407" i="15"/>
  <c r="G408" i="15"/>
  <c r="I408" i="15"/>
  <c r="J408" i="15"/>
  <c r="K409" i="14"/>
  <c r="H409" i="14"/>
  <c r="L409" i="14"/>
  <c r="AG409" i="14"/>
  <c r="V408" i="14"/>
  <c r="B405" i="3"/>
  <c r="I409" i="14"/>
  <c r="G409" i="14"/>
  <c r="J409" i="14"/>
  <c r="U408" i="14"/>
  <c r="AE406" i="11"/>
  <c r="K406" i="11"/>
  <c r="L406" i="11"/>
  <c r="H406" i="11"/>
  <c r="V406" i="11" s="1"/>
  <c r="J408" i="11"/>
  <c r="G408" i="11"/>
  <c r="U408" i="11" s="1"/>
  <c r="I408" i="11"/>
  <c r="B419" i="11"/>
  <c r="M407" i="6"/>
  <c r="AV407" i="6" s="1"/>
  <c r="M407" i="15"/>
  <c r="AV407" i="15" s="1"/>
  <c r="M407" i="16"/>
  <c r="AV407" i="16" s="1"/>
  <c r="M407" i="3"/>
  <c r="AV407" i="3" s="1"/>
  <c r="P564" i="3"/>
  <c r="G410" i="3"/>
  <c r="U410" i="3" s="1"/>
  <c r="I410" i="3"/>
  <c r="J410" i="3"/>
  <c r="H409" i="3"/>
  <c r="V409" i="3" s="1"/>
  <c r="AE409" i="3"/>
  <c r="K409" i="3"/>
  <c r="L409" i="3"/>
  <c r="M408" i="11"/>
  <c r="AV408" i="11" s="1"/>
  <c r="M409" i="13"/>
  <c r="AV408" i="13"/>
  <c r="B420" i="13" l="1"/>
  <c r="K407" i="13"/>
  <c r="V406" i="13"/>
  <c r="H407" i="13"/>
  <c r="L407" i="13"/>
  <c r="AE407" i="13"/>
  <c r="AU406" i="13"/>
  <c r="AU407" i="6"/>
  <c r="U407" i="13"/>
  <c r="G408" i="13"/>
  <c r="I408" i="13"/>
  <c r="J408" i="13"/>
  <c r="J407" i="16"/>
  <c r="I407" i="16"/>
  <c r="G407" i="16"/>
  <c r="U406" i="16"/>
  <c r="AU406" i="11"/>
  <c r="K408" i="6"/>
  <c r="L408" i="6"/>
  <c r="AE408" i="6"/>
  <c r="V407" i="6"/>
  <c r="H408" i="6"/>
  <c r="AW409" i="14"/>
  <c r="AU407" i="15"/>
  <c r="L409" i="16"/>
  <c r="AE409" i="16"/>
  <c r="V408" i="16"/>
  <c r="K409" i="16"/>
  <c r="H409" i="16"/>
  <c r="I564" i="16" s="1"/>
  <c r="U564" i="16" s="1"/>
  <c r="AU408" i="16"/>
  <c r="U406" i="6"/>
  <c r="G407" i="6"/>
  <c r="I407" i="6"/>
  <c r="J407" i="6"/>
  <c r="AU409" i="3"/>
  <c r="B406" i="3"/>
  <c r="J409" i="15"/>
  <c r="U408" i="15"/>
  <c r="I409" i="15"/>
  <c r="G409" i="15"/>
  <c r="J564" i="15" s="1"/>
  <c r="H408" i="15"/>
  <c r="V407" i="15"/>
  <c r="AE408" i="15"/>
  <c r="L408" i="15"/>
  <c r="K408" i="15"/>
  <c r="J410" i="14"/>
  <c r="G410" i="14"/>
  <c r="I410" i="14"/>
  <c r="U409" i="14"/>
  <c r="AG410" i="14"/>
  <c r="L410" i="14"/>
  <c r="V409" i="14"/>
  <c r="H410" i="14"/>
  <c r="K410" i="14"/>
  <c r="B420" i="11"/>
  <c r="G409" i="11"/>
  <c r="J409" i="11"/>
  <c r="I409" i="11"/>
  <c r="K407" i="11"/>
  <c r="AE407" i="11"/>
  <c r="L407" i="11"/>
  <c r="H407" i="11"/>
  <c r="V407" i="11" s="1"/>
  <c r="M408" i="6"/>
  <c r="AV408" i="6" s="1"/>
  <c r="M408" i="15"/>
  <c r="AV408" i="15" s="1"/>
  <c r="M408" i="16"/>
  <c r="AV408" i="16" s="1"/>
  <c r="M408" i="3"/>
  <c r="AV408" i="3" s="1"/>
  <c r="L410" i="3"/>
  <c r="H410" i="3"/>
  <c r="V410" i="3" s="1"/>
  <c r="AE410" i="3"/>
  <c r="K410" i="3"/>
  <c r="Q564" i="3"/>
  <c r="R564" i="3" s="1"/>
  <c r="G411" i="3"/>
  <c r="U411" i="3" s="1"/>
  <c r="J411" i="3"/>
  <c r="I411" i="3"/>
  <c r="M409" i="11"/>
  <c r="AV409" i="11" s="1"/>
  <c r="AV409" i="13"/>
  <c r="M410" i="13"/>
  <c r="U409" i="11" l="1"/>
  <c r="P564" i="11" s="1"/>
  <c r="B421" i="13"/>
  <c r="H408" i="13"/>
  <c r="L408" i="13"/>
  <c r="V407" i="13"/>
  <c r="K408" i="13"/>
  <c r="AE408" i="13"/>
  <c r="AU407" i="13"/>
  <c r="G409" i="13"/>
  <c r="J564" i="13" s="1"/>
  <c r="U408" i="13"/>
  <c r="J409" i="13"/>
  <c r="I409" i="13"/>
  <c r="J408" i="16"/>
  <c r="U407" i="16"/>
  <c r="I408" i="16"/>
  <c r="G408" i="16"/>
  <c r="AU409" i="16"/>
  <c r="AE409" i="6"/>
  <c r="H409" i="6"/>
  <c r="I564" i="6" s="1"/>
  <c r="U564" i="6" s="1"/>
  <c r="K409" i="6"/>
  <c r="V408" i="6"/>
  <c r="L409" i="6"/>
  <c r="AU408" i="6"/>
  <c r="L410" i="16"/>
  <c r="H410" i="16"/>
  <c r="H565" i="16" s="1"/>
  <c r="K410" i="16"/>
  <c r="V409" i="16"/>
  <c r="Q564" i="16" s="1"/>
  <c r="AE410" i="16"/>
  <c r="AU410" i="3"/>
  <c r="AW410" i="14"/>
  <c r="AU408" i="15"/>
  <c r="G408" i="6"/>
  <c r="J408" i="6"/>
  <c r="U407" i="6"/>
  <c r="I408" i="6"/>
  <c r="AE409" i="15"/>
  <c r="V408" i="15"/>
  <c r="L409" i="15"/>
  <c r="K409" i="15"/>
  <c r="H409" i="15"/>
  <c r="I564" i="15" s="1"/>
  <c r="U564" i="15" s="1"/>
  <c r="U410" i="14"/>
  <c r="I411" i="14"/>
  <c r="J411" i="14"/>
  <c r="G411" i="14"/>
  <c r="J410" i="15"/>
  <c r="I410" i="15"/>
  <c r="G410" i="15"/>
  <c r="G565" i="15" s="1"/>
  <c r="U409" i="15"/>
  <c r="P564" i="15" s="1"/>
  <c r="L411" i="14"/>
  <c r="K411" i="14"/>
  <c r="H411" i="14"/>
  <c r="AG411" i="14"/>
  <c r="V410" i="14"/>
  <c r="AU407" i="11"/>
  <c r="B407" i="3"/>
  <c r="H408" i="11"/>
  <c r="V408" i="11" s="1"/>
  <c r="L408" i="11"/>
  <c r="K408" i="11"/>
  <c r="AE408" i="11"/>
  <c r="G410" i="11"/>
  <c r="J410" i="11"/>
  <c r="I410" i="11"/>
  <c r="B421" i="11"/>
  <c r="M409" i="6"/>
  <c r="AV409" i="6" s="1"/>
  <c r="M409" i="15"/>
  <c r="AV409" i="15" s="1"/>
  <c r="M409" i="16"/>
  <c r="AV409" i="16" s="1"/>
  <c r="M409" i="3"/>
  <c r="AV409" i="3" s="1"/>
  <c r="J412" i="3"/>
  <c r="I412" i="3"/>
  <c r="G412" i="3"/>
  <c r="U412" i="3" s="1"/>
  <c r="AE411" i="3"/>
  <c r="L411" i="3"/>
  <c r="K411" i="3"/>
  <c r="H411" i="3"/>
  <c r="V411" i="3" s="1"/>
  <c r="M410" i="11"/>
  <c r="AV410" i="11" s="1"/>
  <c r="AV410" i="13"/>
  <c r="M411" i="13"/>
  <c r="AU408" i="13" l="1"/>
  <c r="T565" i="16"/>
  <c r="M565" i="16"/>
  <c r="N565" i="16"/>
  <c r="L565" i="15"/>
  <c r="K565" i="15"/>
  <c r="U410" i="11"/>
  <c r="G565" i="11"/>
  <c r="B422" i="13"/>
  <c r="AW411" i="14"/>
  <c r="K409" i="13"/>
  <c r="L409" i="13"/>
  <c r="AE409" i="13"/>
  <c r="V408" i="13"/>
  <c r="H409" i="13"/>
  <c r="I564" i="13" s="1"/>
  <c r="U564" i="13" s="1"/>
  <c r="U408" i="16"/>
  <c r="G409" i="16"/>
  <c r="J564" i="16" s="1"/>
  <c r="J409" i="16"/>
  <c r="I409" i="16"/>
  <c r="G410" i="13"/>
  <c r="G565" i="13" s="1"/>
  <c r="J410" i="13"/>
  <c r="I410" i="13"/>
  <c r="U409" i="13"/>
  <c r="P564" i="13" s="1"/>
  <c r="AU409" i="6"/>
  <c r="K410" i="6"/>
  <c r="AE410" i="6"/>
  <c r="L410" i="6"/>
  <c r="V409" i="6"/>
  <c r="Q564" i="6" s="1"/>
  <c r="H410" i="6"/>
  <c r="H565" i="6" s="1"/>
  <c r="AU411" i="3"/>
  <c r="AU410" i="16"/>
  <c r="H411" i="16"/>
  <c r="V410" i="16"/>
  <c r="AE411" i="16"/>
  <c r="L411" i="16"/>
  <c r="K411" i="16"/>
  <c r="U408" i="6"/>
  <c r="G409" i="6"/>
  <c r="J564" i="6" s="1"/>
  <c r="J409" i="6"/>
  <c r="I409" i="6"/>
  <c r="AU408" i="11"/>
  <c r="AE410" i="15"/>
  <c r="V409" i="15"/>
  <c r="Q564" i="15" s="1"/>
  <c r="R564" i="15" s="1"/>
  <c r="H410" i="15"/>
  <c r="H565" i="15" s="1"/>
  <c r="L410" i="15"/>
  <c r="K410" i="15"/>
  <c r="AU409" i="15"/>
  <c r="B408" i="3"/>
  <c r="K412" i="14"/>
  <c r="V411" i="14"/>
  <c r="H412" i="14"/>
  <c r="AG412" i="14"/>
  <c r="L412" i="14"/>
  <c r="I411" i="15"/>
  <c r="J411" i="15"/>
  <c r="G411" i="15"/>
  <c r="U410" i="15"/>
  <c r="U411" i="14"/>
  <c r="G412" i="14"/>
  <c r="J412" i="14"/>
  <c r="I412" i="14"/>
  <c r="J411" i="11"/>
  <c r="I411" i="11"/>
  <c r="G411" i="11"/>
  <c r="U411" i="11" s="1"/>
  <c r="B422" i="11"/>
  <c r="L409" i="11"/>
  <c r="H409" i="11"/>
  <c r="K409" i="11"/>
  <c r="AE409" i="11"/>
  <c r="M410" i="6"/>
  <c r="AV410" i="6" s="1"/>
  <c r="M410" i="15"/>
  <c r="AV410" i="15" s="1"/>
  <c r="M410" i="16"/>
  <c r="AV410" i="16" s="1"/>
  <c r="M410" i="3"/>
  <c r="AV410" i="3" s="1"/>
  <c r="G413" i="3"/>
  <c r="U413" i="3" s="1"/>
  <c r="J413" i="3"/>
  <c r="I413" i="3"/>
  <c r="L412" i="3"/>
  <c r="K412" i="3"/>
  <c r="H412" i="3"/>
  <c r="V412" i="3" s="1"/>
  <c r="AE412" i="3"/>
  <c r="M411" i="11"/>
  <c r="AV411" i="11" s="1"/>
  <c r="M412" i="13"/>
  <c r="AV411" i="13"/>
  <c r="T565" i="6" l="1"/>
  <c r="N565" i="6"/>
  <c r="M565" i="6"/>
  <c r="K565" i="13"/>
  <c r="L565" i="13"/>
  <c r="T565" i="15"/>
  <c r="M565" i="15"/>
  <c r="N565" i="15"/>
  <c r="L565" i="11"/>
  <c r="K565" i="11"/>
  <c r="V409" i="11"/>
  <c r="Q564" i="11" s="1"/>
  <c r="R564" i="11" s="1"/>
  <c r="B423" i="13"/>
  <c r="L410" i="13"/>
  <c r="AE410" i="13"/>
  <c r="V409" i="13"/>
  <c r="Q564" i="13" s="1"/>
  <c r="R564" i="13" s="1"/>
  <c r="K410" i="13"/>
  <c r="AU410" i="13" s="1"/>
  <c r="H410" i="13"/>
  <c r="H565" i="13" s="1"/>
  <c r="AU409" i="13"/>
  <c r="G411" i="13"/>
  <c r="J411" i="13"/>
  <c r="U410" i="13"/>
  <c r="I411" i="13"/>
  <c r="AW412" i="14"/>
  <c r="G410" i="16"/>
  <c r="G565" i="16" s="1"/>
  <c r="J410" i="16"/>
  <c r="I410" i="16"/>
  <c r="U409" i="16"/>
  <c r="P564" i="16" s="1"/>
  <c r="R564" i="16" s="1"/>
  <c r="AE411" i="6"/>
  <c r="L411" i="6"/>
  <c r="H411" i="6"/>
  <c r="K411" i="6"/>
  <c r="AU411" i="6" s="1"/>
  <c r="V410" i="6"/>
  <c r="AU410" i="6"/>
  <c r="AU411" i="16"/>
  <c r="AU410" i="15"/>
  <c r="I410" i="6"/>
  <c r="U409" i="6"/>
  <c r="P564" i="6" s="1"/>
  <c r="R564" i="6" s="1"/>
  <c r="G410" i="6"/>
  <c r="G565" i="6" s="1"/>
  <c r="J410" i="6"/>
  <c r="H412" i="16"/>
  <c r="K412" i="16"/>
  <c r="AE412" i="16"/>
  <c r="V411" i="16"/>
  <c r="L412" i="16"/>
  <c r="AU409" i="11"/>
  <c r="K413" i="14"/>
  <c r="AG413" i="14"/>
  <c r="V412" i="14"/>
  <c r="L413" i="14"/>
  <c r="H413" i="14"/>
  <c r="B409" i="3"/>
  <c r="J412" i="15"/>
  <c r="U411" i="15"/>
  <c r="G412" i="15"/>
  <c r="I412" i="15"/>
  <c r="AU412" i="3"/>
  <c r="AE411" i="15"/>
  <c r="K411" i="15"/>
  <c r="L411" i="15"/>
  <c r="V410" i="15"/>
  <c r="H411" i="15"/>
  <c r="U412" i="14"/>
  <c r="J413" i="14"/>
  <c r="I413" i="14"/>
  <c r="G413" i="14"/>
  <c r="AE410" i="11"/>
  <c r="H410" i="11"/>
  <c r="K410" i="11"/>
  <c r="L410" i="11"/>
  <c r="B423" i="11"/>
  <c r="B566" i="11" s="1"/>
  <c r="I412" i="11"/>
  <c r="G412" i="11"/>
  <c r="U412" i="11" s="1"/>
  <c r="J412" i="11"/>
  <c r="M411" i="6"/>
  <c r="AV411" i="6" s="1"/>
  <c r="M411" i="15"/>
  <c r="AV411" i="15" s="1"/>
  <c r="M411" i="16"/>
  <c r="AV411" i="16" s="1"/>
  <c r="M411" i="3"/>
  <c r="AV411" i="3" s="1"/>
  <c r="J414" i="3"/>
  <c r="G414" i="3"/>
  <c r="U414" i="3" s="1"/>
  <c r="I414" i="3"/>
  <c r="K413" i="3"/>
  <c r="H413" i="3"/>
  <c r="V413" i="3" s="1"/>
  <c r="AE413" i="3"/>
  <c r="L413" i="3"/>
  <c r="M412" i="11"/>
  <c r="AV412" i="11" s="1"/>
  <c r="AV412" i="13"/>
  <c r="M413" i="13"/>
  <c r="T565" i="13" l="1"/>
  <c r="N565" i="13"/>
  <c r="M565" i="13"/>
  <c r="K565" i="16"/>
  <c r="L565" i="16"/>
  <c r="K565" i="6"/>
  <c r="L565" i="6"/>
  <c r="V410" i="11"/>
  <c r="H565" i="11"/>
  <c r="B424" i="13"/>
  <c r="AE411" i="13"/>
  <c r="L411" i="13"/>
  <c r="K411" i="13"/>
  <c r="V410" i="13"/>
  <c r="H411" i="13"/>
  <c r="I411" i="16"/>
  <c r="G411" i="16"/>
  <c r="U410" i="16"/>
  <c r="J411" i="16"/>
  <c r="G412" i="13"/>
  <c r="J412" i="13"/>
  <c r="U411" i="13"/>
  <c r="I412" i="13"/>
  <c r="V411" i="6"/>
  <c r="H412" i="6"/>
  <c r="K412" i="6"/>
  <c r="AE412" i="6"/>
  <c r="L412" i="6"/>
  <c r="AU413" i="3"/>
  <c r="AU411" i="15"/>
  <c r="AU412" i="16"/>
  <c r="L413" i="16"/>
  <c r="K413" i="16"/>
  <c r="H413" i="16"/>
  <c r="V412" i="16"/>
  <c r="AE413" i="16"/>
  <c r="J411" i="6"/>
  <c r="U410" i="6"/>
  <c r="I411" i="6"/>
  <c r="G411" i="6"/>
  <c r="AE412" i="15"/>
  <c r="L412" i="15"/>
  <c r="V411" i="15"/>
  <c r="K412" i="15"/>
  <c r="H412" i="15"/>
  <c r="G414" i="14"/>
  <c r="J414" i="14"/>
  <c r="I414" i="14"/>
  <c r="U413" i="14"/>
  <c r="L414" i="14"/>
  <c r="AG414" i="14"/>
  <c r="H414" i="14"/>
  <c r="V413" i="14"/>
  <c r="K414" i="14"/>
  <c r="J413" i="15"/>
  <c r="I413" i="15"/>
  <c r="U412" i="15"/>
  <c r="G413" i="15"/>
  <c r="AU410" i="11"/>
  <c r="B410" i="3"/>
  <c r="B564" i="3"/>
  <c r="AW413" i="14"/>
  <c r="B424" i="11"/>
  <c r="G413" i="11"/>
  <c r="U413" i="11" s="1"/>
  <c r="I413" i="11"/>
  <c r="J413" i="11"/>
  <c r="H411" i="11"/>
  <c r="V411" i="11" s="1"/>
  <c r="L411" i="11"/>
  <c r="AE411" i="11"/>
  <c r="K411" i="11"/>
  <c r="M412" i="6"/>
  <c r="AV412" i="6" s="1"/>
  <c r="M412" i="15"/>
  <c r="AV412" i="15" s="1"/>
  <c r="M412" i="16"/>
  <c r="AV412" i="16" s="1"/>
  <c r="M412" i="3"/>
  <c r="AV412" i="3" s="1"/>
  <c r="G415" i="3"/>
  <c r="U415" i="3" s="1"/>
  <c r="J415" i="3"/>
  <c r="I415" i="3"/>
  <c r="H414" i="3"/>
  <c r="V414" i="3" s="1"/>
  <c r="K414" i="3"/>
  <c r="AE414" i="3"/>
  <c r="L414" i="3"/>
  <c r="M413" i="11"/>
  <c r="AV413" i="11" s="1"/>
  <c r="AV413" i="13"/>
  <c r="M414" i="13"/>
  <c r="N565" i="11" l="1"/>
  <c r="T565" i="11"/>
  <c r="M565" i="11"/>
  <c r="H564" i="3"/>
  <c r="T564" i="3" s="1"/>
  <c r="G564" i="3"/>
  <c r="B425" i="13"/>
  <c r="AU411" i="13"/>
  <c r="K412" i="13"/>
  <c r="V411" i="13"/>
  <c r="H412" i="13"/>
  <c r="AE412" i="13"/>
  <c r="L412" i="13"/>
  <c r="G413" i="13"/>
  <c r="U412" i="13"/>
  <c r="I413" i="13"/>
  <c r="J413" i="13"/>
  <c r="U411" i="16"/>
  <c r="G412" i="16"/>
  <c r="I412" i="16"/>
  <c r="J412" i="16"/>
  <c r="AW414" i="14"/>
  <c r="AU412" i="6"/>
  <c r="V412" i="6"/>
  <c r="K413" i="6"/>
  <c r="AE413" i="6"/>
  <c r="L413" i="6"/>
  <c r="H413" i="6"/>
  <c r="AU413" i="16"/>
  <c r="I412" i="6"/>
  <c r="J412" i="6"/>
  <c r="G412" i="6"/>
  <c r="U411" i="6"/>
  <c r="AE414" i="16"/>
  <c r="L414" i="16"/>
  <c r="K414" i="16"/>
  <c r="H414" i="16"/>
  <c r="V413" i="16"/>
  <c r="J414" i="15"/>
  <c r="I414" i="15"/>
  <c r="G414" i="15"/>
  <c r="U413" i="15"/>
  <c r="H413" i="15"/>
  <c r="K413" i="15"/>
  <c r="V412" i="15"/>
  <c r="AE413" i="15"/>
  <c r="L413" i="15"/>
  <c r="B411" i="3"/>
  <c r="AU412" i="15"/>
  <c r="V414" i="14"/>
  <c r="AG415" i="14"/>
  <c r="L415" i="14"/>
  <c r="K415" i="14"/>
  <c r="H415" i="14"/>
  <c r="AU414" i="3"/>
  <c r="AU411" i="11"/>
  <c r="G415" i="14"/>
  <c r="I415" i="14"/>
  <c r="J415" i="14"/>
  <c r="U414" i="14"/>
  <c r="J414" i="11"/>
  <c r="I414" i="11"/>
  <c r="G414" i="11"/>
  <c r="U414" i="11" s="1"/>
  <c r="H412" i="11"/>
  <c r="V412" i="11" s="1"/>
  <c r="K412" i="11"/>
  <c r="AE412" i="11"/>
  <c r="L412" i="11"/>
  <c r="B425" i="11"/>
  <c r="M413" i="6"/>
  <c r="AV413" i="6" s="1"/>
  <c r="M413" i="15"/>
  <c r="AV413" i="15" s="1"/>
  <c r="M413" i="16"/>
  <c r="AV413" i="16" s="1"/>
  <c r="M413" i="3"/>
  <c r="AV413" i="3" s="1"/>
  <c r="H415" i="3"/>
  <c r="V415" i="3" s="1"/>
  <c r="L415" i="3"/>
  <c r="K415" i="3"/>
  <c r="AE415" i="3"/>
  <c r="G416" i="3"/>
  <c r="U416" i="3" s="1"/>
  <c r="I416" i="3"/>
  <c r="J416" i="3"/>
  <c r="M414" i="11"/>
  <c r="AV414" i="11" s="1"/>
  <c r="AV414" i="13"/>
  <c r="M415" i="13"/>
  <c r="K564" i="3" l="1"/>
  <c r="L564" i="3"/>
  <c r="M564" i="3"/>
  <c r="N564" i="3"/>
  <c r="B426" i="13"/>
  <c r="L413" i="13"/>
  <c r="K413" i="13"/>
  <c r="V412" i="13"/>
  <c r="H413" i="13"/>
  <c r="AE413" i="13"/>
  <c r="AU412" i="13"/>
  <c r="I413" i="16"/>
  <c r="J413" i="16"/>
  <c r="U412" i="16"/>
  <c r="G413" i="16"/>
  <c r="G414" i="13"/>
  <c r="U413" i="13"/>
  <c r="J414" i="13"/>
  <c r="I414" i="13"/>
  <c r="V413" i="6"/>
  <c r="AE414" i="6"/>
  <c r="L414" i="6"/>
  <c r="H414" i="6"/>
  <c r="K414" i="6"/>
  <c r="AU414" i="6" s="1"/>
  <c r="AU413" i="6"/>
  <c r="AU414" i="16"/>
  <c r="H415" i="16"/>
  <c r="L415" i="16"/>
  <c r="V414" i="16"/>
  <c r="AE415" i="16"/>
  <c r="K415" i="16"/>
  <c r="U412" i="6"/>
  <c r="I413" i="6"/>
  <c r="G413" i="6"/>
  <c r="J413" i="6"/>
  <c r="B412" i="3"/>
  <c r="AU415" i="3"/>
  <c r="AU413" i="15"/>
  <c r="I415" i="15"/>
  <c r="G415" i="15"/>
  <c r="J415" i="15"/>
  <c r="U414" i="15"/>
  <c r="AU412" i="11"/>
  <c r="G416" i="14"/>
  <c r="I416" i="14"/>
  <c r="J416" i="14"/>
  <c r="U415" i="14"/>
  <c r="L414" i="15"/>
  <c r="AE414" i="15"/>
  <c r="K414" i="15"/>
  <c r="H414" i="15"/>
  <c r="V413" i="15"/>
  <c r="V415" i="14"/>
  <c r="L416" i="14"/>
  <c r="H416" i="14"/>
  <c r="K416" i="14"/>
  <c r="AG416" i="14"/>
  <c r="AW415" i="14"/>
  <c r="L413" i="11"/>
  <c r="AE413" i="11"/>
  <c r="H413" i="11"/>
  <c r="V413" i="11" s="1"/>
  <c r="K413" i="11"/>
  <c r="J415" i="11"/>
  <c r="G415" i="11"/>
  <c r="U415" i="11" s="1"/>
  <c r="I415" i="11"/>
  <c r="B426" i="11"/>
  <c r="M414" i="6"/>
  <c r="AV414" i="6" s="1"/>
  <c r="M414" i="15"/>
  <c r="AV414" i="15" s="1"/>
  <c r="M414" i="16"/>
  <c r="AV414" i="16" s="1"/>
  <c r="M414" i="3"/>
  <c r="AV414" i="3" s="1"/>
  <c r="J417" i="3"/>
  <c r="G417" i="3"/>
  <c r="U417" i="3" s="1"/>
  <c r="P565" i="3"/>
  <c r="I417" i="3"/>
  <c r="H416" i="3"/>
  <c r="V416" i="3" s="1"/>
  <c r="K416" i="3"/>
  <c r="L416" i="3"/>
  <c r="AE416" i="3"/>
  <c r="M415" i="11"/>
  <c r="AV415" i="11" s="1"/>
  <c r="AV415" i="13"/>
  <c r="M416" i="13"/>
  <c r="AU413" i="13" l="1"/>
  <c r="B427" i="13"/>
  <c r="L414" i="13"/>
  <c r="V413" i="13"/>
  <c r="H414" i="13"/>
  <c r="AE414" i="13"/>
  <c r="K414" i="13"/>
  <c r="AU414" i="13" s="1"/>
  <c r="G415" i="13"/>
  <c r="U414" i="13"/>
  <c r="J415" i="13"/>
  <c r="I415" i="13"/>
  <c r="I414" i="16"/>
  <c r="U413" i="16"/>
  <c r="G414" i="16"/>
  <c r="J414" i="16"/>
  <c r="H415" i="6"/>
  <c r="V414" i="6"/>
  <c r="L415" i="6"/>
  <c r="K415" i="6"/>
  <c r="AE415" i="6"/>
  <c r="AU415" i="16"/>
  <c r="AU416" i="3"/>
  <c r="AU414" i="15"/>
  <c r="AW416" i="14"/>
  <c r="H416" i="16"/>
  <c r="I565" i="16" s="1"/>
  <c r="U565" i="16" s="1"/>
  <c r="L416" i="16"/>
  <c r="AE416" i="16"/>
  <c r="K416" i="16"/>
  <c r="V415" i="16"/>
  <c r="U413" i="6"/>
  <c r="G414" i="6"/>
  <c r="J414" i="6"/>
  <c r="I414" i="6"/>
  <c r="H417" i="14"/>
  <c r="AG417" i="14"/>
  <c r="L417" i="14"/>
  <c r="V416" i="14"/>
  <c r="K417" i="14"/>
  <c r="U415" i="15"/>
  <c r="I416" i="15"/>
  <c r="J416" i="15"/>
  <c r="G416" i="15"/>
  <c r="J565" i="15" s="1"/>
  <c r="AU413" i="11"/>
  <c r="B413" i="3"/>
  <c r="G417" i="14"/>
  <c r="J417" i="14"/>
  <c r="I417" i="14"/>
  <c r="U416" i="14"/>
  <c r="K415" i="15"/>
  <c r="V414" i="15"/>
  <c r="L415" i="15"/>
  <c r="AE415" i="15"/>
  <c r="H415" i="15"/>
  <c r="I416" i="11"/>
  <c r="G416" i="11"/>
  <c r="J416" i="11"/>
  <c r="AE414" i="11"/>
  <c r="L414" i="11"/>
  <c r="H414" i="11"/>
  <c r="V414" i="11" s="1"/>
  <c r="K414" i="11"/>
  <c r="B427" i="11"/>
  <c r="M415" i="6"/>
  <c r="AV415" i="6" s="1"/>
  <c r="M415" i="15"/>
  <c r="AV415" i="15" s="1"/>
  <c r="M415" i="16"/>
  <c r="AV415" i="16" s="1"/>
  <c r="M415" i="3"/>
  <c r="AV415" i="3" s="1"/>
  <c r="AE417" i="3"/>
  <c r="H417" i="3"/>
  <c r="V417" i="3" s="1"/>
  <c r="K417" i="3"/>
  <c r="Q565" i="3"/>
  <c r="R565" i="3" s="1"/>
  <c r="L417" i="3"/>
  <c r="G418" i="3"/>
  <c r="U418" i="3" s="1"/>
  <c r="I418" i="3"/>
  <c r="J418" i="3"/>
  <c r="M416" i="11"/>
  <c r="AV416" i="11" s="1"/>
  <c r="AV416" i="13"/>
  <c r="M417" i="13"/>
  <c r="U416" i="11" l="1"/>
  <c r="P565" i="11" s="1"/>
  <c r="B428" i="13"/>
  <c r="L415" i="13"/>
  <c r="H415" i="13"/>
  <c r="AE415" i="13"/>
  <c r="K415" i="13"/>
  <c r="AU415" i="13" s="1"/>
  <c r="V414" i="13"/>
  <c r="AU416" i="16"/>
  <c r="AU415" i="6"/>
  <c r="G415" i="16"/>
  <c r="J415" i="16"/>
  <c r="U414" i="16"/>
  <c r="I415" i="16"/>
  <c r="G416" i="13"/>
  <c r="J565" i="13" s="1"/>
  <c r="U415" i="13"/>
  <c r="I416" i="13"/>
  <c r="J416" i="13"/>
  <c r="V415" i="6"/>
  <c r="H416" i="6"/>
  <c r="I565" i="6" s="1"/>
  <c r="U565" i="6" s="1"/>
  <c r="L416" i="6"/>
  <c r="AE416" i="6"/>
  <c r="K416" i="6"/>
  <c r="AU416" i="6" s="1"/>
  <c r="AU417" i="3"/>
  <c r="AU414" i="11"/>
  <c r="I415" i="6"/>
  <c r="J415" i="6"/>
  <c r="U414" i="6"/>
  <c r="G415" i="6"/>
  <c r="V416" i="16"/>
  <c r="Q565" i="16" s="1"/>
  <c r="H417" i="16"/>
  <c r="H566" i="16" s="1"/>
  <c r="K417" i="16"/>
  <c r="AE417" i="16"/>
  <c r="L417" i="16"/>
  <c r="K416" i="15"/>
  <c r="H416" i="15"/>
  <c r="I565" i="15" s="1"/>
  <c r="U565" i="15" s="1"/>
  <c r="V415" i="15"/>
  <c r="L416" i="15"/>
  <c r="AE416" i="15"/>
  <c r="AW417" i="14"/>
  <c r="I417" i="15"/>
  <c r="U416" i="15"/>
  <c r="P565" i="15" s="1"/>
  <c r="G417" i="15"/>
  <c r="G566" i="15" s="1"/>
  <c r="J417" i="15"/>
  <c r="AG418" i="14"/>
  <c r="L418" i="14"/>
  <c r="K418" i="14"/>
  <c r="H418" i="14"/>
  <c r="V417" i="14"/>
  <c r="AU415" i="15"/>
  <c r="I418" i="14"/>
  <c r="G418" i="14"/>
  <c r="J418" i="14"/>
  <c r="U417" i="14"/>
  <c r="B414" i="3"/>
  <c r="B428" i="11"/>
  <c r="H415" i="11"/>
  <c r="V415" i="11" s="1"/>
  <c r="L415" i="11"/>
  <c r="K415" i="11"/>
  <c r="AE415" i="11"/>
  <c r="G417" i="11"/>
  <c r="I417" i="11"/>
  <c r="J417" i="11"/>
  <c r="M416" i="6"/>
  <c r="AV416" i="6" s="1"/>
  <c r="M416" i="15"/>
  <c r="AV416" i="15" s="1"/>
  <c r="M416" i="16"/>
  <c r="AV416" i="16" s="1"/>
  <c r="M416" i="3"/>
  <c r="AV416" i="3" s="1"/>
  <c r="J419" i="3"/>
  <c r="G419" i="3"/>
  <c r="U419" i="3" s="1"/>
  <c r="I419" i="3"/>
  <c r="H418" i="3"/>
  <c r="V418" i="3" s="1"/>
  <c r="L418" i="3"/>
  <c r="K418" i="3"/>
  <c r="AE418" i="3"/>
  <c r="M417" i="11"/>
  <c r="AV417" i="11" s="1"/>
  <c r="AV417" i="13"/>
  <c r="M418" i="13"/>
  <c r="T566" i="16" l="1"/>
  <c r="N566" i="16"/>
  <c r="M566" i="16"/>
  <c r="L566" i="15"/>
  <c r="K566" i="15"/>
  <c r="U417" i="11"/>
  <c r="G566" i="11"/>
  <c r="B429" i="13"/>
  <c r="H416" i="13"/>
  <c r="I565" i="13" s="1"/>
  <c r="U565" i="13" s="1"/>
  <c r="L416" i="13"/>
  <c r="K416" i="13"/>
  <c r="V415" i="13"/>
  <c r="AE416" i="13"/>
  <c r="I417" i="13"/>
  <c r="U416" i="13"/>
  <c r="P565" i="13" s="1"/>
  <c r="J417" i="13"/>
  <c r="G417" i="13"/>
  <c r="G566" i="13" s="1"/>
  <c r="AU418" i="3"/>
  <c r="AW418" i="14"/>
  <c r="I416" i="16"/>
  <c r="G416" i="16"/>
  <c r="J565" i="16" s="1"/>
  <c r="J416" i="16"/>
  <c r="U415" i="16"/>
  <c r="AU417" i="16"/>
  <c r="AE417" i="6"/>
  <c r="V416" i="6"/>
  <c r="Q565" i="6" s="1"/>
  <c r="H417" i="6"/>
  <c r="H566" i="6" s="1"/>
  <c r="K417" i="6"/>
  <c r="L417" i="6"/>
  <c r="AU416" i="15"/>
  <c r="I416" i="6"/>
  <c r="U415" i="6"/>
  <c r="J416" i="6"/>
  <c r="G416" i="6"/>
  <c r="J565" i="6" s="1"/>
  <c r="H418" i="16"/>
  <c r="V417" i="16"/>
  <c r="L418" i="16"/>
  <c r="AE418" i="16"/>
  <c r="K418" i="16"/>
  <c r="AU415" i="11"/>
  <c r="G419" i="14"/>
  <c r="U418" i="14"/>
  <c r="J419" i="14"/>
  <c r="I419" i="14"/>
  <c r="V418" i="14"/>
  <c r="K419" i="14"/>
  <c r="H419" i="14"/>
  <c r="AG419" i="14"/>
  <c r="L419" i="14"/>
  <c r="AE417" i="15"/>
  <c r="H417" i="15"/>
  <c r="H566" i="15" s="1"/>
  <c r="V416" i="15"/>
  <c r="Q565" i="15" s="1"/>
  <c r="R565" i="15" s="1"/>
  <c r="K417" i="15"/>
  <c r="L417" i="15"/>
  <c r="B415" i="3"/>
  <c r="G418" i="15"/>
  <c r="I418" i="15"/>
  <c r="J418" i="15"/>
  <c r="U417" i="15"/>
  <c r="AE416" i="11"/>
  <c r="L416" i="11"/>
  <c r="H416" i="11"/>
  <c r="K416" i="11"/>
  <c r="I418" i="11"/>
  <c r="J418" i="11"/>
  <c r="G418" i="11"/>
  <c r="U418" i="11" s="1"/>
  <c r="B429" i="11"/>
  <c r="M417" i="6"/>
  <c r="AV417" i="6" s="1"/>
  <c r="M417" i="15"/>
  <c r="AV417" i="15" s="1"/>
  <c r="M417" i="16"/>
  <c r="AV417" i="16" s="1"/>
  <c r="M417" i="3"/>
  <c r="AV417" i="3" s="1"/>
  <c r="H419" i="3"/>
  <c r="V419" i="3" s="1"/>
  <c r="AE419" i="3"/>
  <c r="K419" i="3"/>
  <c r="L419" i="3"/>
  <c r="J420" i="3"/>
  <c r="G420" i="3"/>
  <c r="U420" i="3" s="1"/>
  <c r="I420" i="3"/>
  <c r="M418" i="11"/>
  <c r="AV418" i="11" s="1"/>
  <c r="AV418" i="13"/>
  <c r="M419" i="13"/>
  <c r="M566" i="6" l="1"/>
  <c r="T566" i="6"/>
  <c r="N566" i="6"/>
  <c r="L566" i="13"/>
  <c r="K566" i="13"/>
  <c r="AU416" i="13"/>
  <c r="N566" i="15"/>
  <c r="M566" i="15"/>
  <c r="T566" i="15"/>
  <c r="L566" i="11"/>
  <c r="K566" i="11"/>
  <c r="V416" i="11"/>
  <c r="Q565" i="11" s="1"/>
  <c r="R565" i="11" s="1"/>
  <c r="B430" i="13"/>
  <c r="H417" i="13"/>
  <c r="H566" i="13" s="1"/>
  <c r="L417" i="13"/>
  <c r="K417" i="13"/>
  <c r="AE417" i="13"/>
  <c r="V416" i="13"/>
  <c r="Q565" i="13" s="1"/>
  <c r="R565" i="13" s="1"/>
  <c r="G418" i="13"/>
  <c r="J418" i="13"/>
  <c r="I418" i="13"/>
  <c r="U417" i="13"/>
  <c r="J417" i="16"/>
  <c r="I417" i="16"/>
  <c r="G417" i="16"/>
  <c r="G566" i="16" s="1"/>
  <c r="U416" i="16"/>
  <c r="P565" i="16" s="1"/>
  <c r="R565" i="16" s="1"/>
  <c r="AU417" i="6"/>
  <c r="L418" i="6"/>
  <c r="V417" i="6"/>
  <c r="AE418" i="6"/>
  <c r="H418" i="6"/>
  <c r="K418" i="6"/>
  <c r="AU416" i="11"/>
  <c r="AU418" i="16"/>
  <c r="H419" i="16"/>
  <c r="AE419" i="16"/>
  <c r="L419" i="16"/>
  <c r="K419" i="16"/>
  <c r="V418" i="16"/>
  <c r="J417" i="6"/>
  <c r="G417" i="6"/>
  <c r="G566" i="6" s="1"/>
  <c r="I417" i="6"/>
  <c r="U416" i="6"/>
  <c r="P565" i="6" s="1"/>
  <c r="R565" i="6" s="1"/>
  <c r="AU417" i="15"/>
  <c r="B416" i="3"/>
  <c r="V417" i="15"/>
  <c r="AE418" i="15"/>
  <c r="L418" i="15"/>
  <c r="H418" i="15"/>
  <c r="K418" i="15"/>
  <c r="U418" i="15"/>
  <c r="J419" i="15"/>
  <c r="G419" i="15"/>
  <c r="I419" i="15"/>
  <c r="AU419" i="3"/>
  <c r="J420" i="14"/>
  <c r="U419" i="14"/>
  <c r="I420" i="14"/>
  <c r="G420" i="14"/>
  <c r="K420" i="14"/>
  <c r="H420" i="14"/>
  <c r="L420" i="14"/>
  <c r="AG420" i="14"/>
  <c r="V419" i="14"/>
  <c r="AW419" i="14"/>
  <c r="B430" i="11"/>
  <c r="B567" i="11" s="1"/>
  <c r="L417" i="11"/>
  <c r="AE417" i="11"/>
  <c r="H417" i="11"/>
  <c r="K417" i="11"/>
  <c r="G419" i="11"/>
  <c r="U419" i="11" s="1"/>
  <c r="I419" i="11"/>
  <c r="J419" i="11"/>
  <c r="M418" i="6"/>
  <c r="AV418" i="6" s="1"/>
  <c r="M418" i="15"/>
  <c r="AV418" i="15" s="1"/>
  <c r="M418" i="16"/>
  <c r="AV418" i="16" s="1"/>
  <c r="M418" i="3"/>
  <c r="AV418" i="3" s="1"/>
  <c r="K420" i="3"/>
  <c r="L420" i="3"/>
  <c r="H420" i="3"/>
  <c r="V420" i="3" s="1"/>
  <c r="AE420" i="3"/>
  <c r="I421" i="3"/>
  <c r="J421" i="3"/>
  <c r="G421" i="3"/>
  <c r="U421" i="3" s="1"/>
  <c r="M419" i="11"/>
  <c r="AV419" i="11" s="1"/>
  <c r="AV419" i="13"/>
  <c r="M420" i="13"/>
  <c r="T566" i="13" l="1"/>
  <c r="N566" i="13"/>
  <c r="M566" i="13"/>
  <c r="K566" i="16"/>
  <c r="L566" i="16"/>
  <c r="L566" i="6"/>
  <c r="K566" i="6"/>
  <c r="V417" i="11"/>
  <c r="H566" i="11"/>
  <c r="B431" i="13"/>
  <c r="AU418" i="6"/>
  <c r="AU417" i="13"/>
  <c r="H418" i="13"/>
  <c r="AE418" i="13"/>
  <c r="L418" i="13"/>
  <c r="K418" i="13"/>
  <c r="V417" i="13"/>
  <c r="G418" i="16"/>
  <c r="I418" i="16"/>
  <c r="J418" i="16"/>
  <c r="U417" i="16"/>
  <c r="J419" i="13"/>
  <c r="U418" i="13"/>
  <c r="G419" i="13"/>
  <c r="I419" i="13"/>
  <c r="L419" i="6"/>
  <c r="AE419" i="6"/>
  <c r="H419" i="6"/>
  <c r="K419" i="6"/>
  <c r="V418" i="6"/>
  <c r="AU419" i="16"/>
  <c r="U417" i="6"/>
  <c r="G418" i="6"/>
  <c r="I418" i="6"/>
  <c r="J418" i="6"/>
  <c r="AW420" i="14"/>
  <c r="L420" i="16"/>
  <c r="H420" i="16"/>
  <c r="K420" i="16"/>
  <c r="V419" i="16"/>
  <c r="AE420" i="16"/>
  <c r="AU418" i="15"/>
  <c r="K419" i="15"/>
  <c r="AE419" i="15"/>
  <c r="V418" i="15"/>
  <c r="H419" i="15"/>
  <c r="L419" i="15"/>
  <c r="B417" i="3"/>
  <c r="B565" i="3"/>
  <c r="V420" i="14"/>
  <c r="L421" i="14"/>
  <c r="K421" i="14"/>
  <c r="AG421" i="14"/>
  <c r="H421" i="14"/>
  <c r="AU420" i="3"/>
  <c r="AU417" i="11"/>
  <c r="U420" i="14"/>
  <c r="G421" i="14"/>
  <c r="J421" i="14"/>
  <c r="I421" i="14"/>
  <c r="U419" i="15"/>
  <c r="I420" i="15"/>
  <c r="J420" i="15"/>
  <c r="G420" i="15"/>
  <c r="B431" i="11"/>
  <c r="AE418" i="11"/>
  <c r="H418" i="11"/>
  <c r="V418" i="11" s="1"/>
  <c r="K418" i="11"/>
  <c r="L418" i="11"/>
  <c r="J420" i="11"/>
  <c r="I420" i="11"/>
  <c r="G420" i="11"/>
  <c r="U420" i="11" s="1"/>
  <c r="M419" i="6"/>
  <c r="AV419" i="6" s="1"/>
  <c r="M419" i="15"/>
  <c r="AV419" i="15" s="1"/>
  <c r="M419" i="16"/>
  <c r="AV419" i="16" s="1"/>
  <c r="M419" i="3"/>
  <c r="AV419" i="3" s="1"/>
  <c r="AE421" i="3"/>
  <c r="H421" i="3"/>
  <c r="V421" i="3" s="1"/>
  <c r="L421" i="3"/>
  <c r="K421" i="3"/>
  <c r="J422" i="3"/>
  <c r="G422" i="3"/>
  <c r="U422" i="3" s="1"/>
  <c r="I422" i="3"/>
  <c r="M420" i="11"/>
  <c r="AV420" i="11" s="1"/>
  <c r="AV420" i="13"/>
  <c r="M421" i="13"/>
  <c r="T566" i="11" l="1"/>
  <c r="N566" i="11"/>
  <c r="M566" i="11"/>
  <c r="G565" i="3"/>
  <c r="H565" i="3"/>
  <c r="T565" i="3" s="1"/>
  <c r="AU418" i="13"/>
  <c r="B432" i="13"/>
  <c r="AU420" i="16"/>
  <c r="AU419" i="6"/>
  <c r="V418" i="13"/>
  <c r="L419" i="13"/>
  <c r="H419" i="13"/>
  <c r="K419" i="13"/>
  <c r="AU419" i="13" s="1"/>
  <c r="AE419" i="13"/>
  <c r="G420" i="13"/>
  <c r="J420" i="13"/>
  <c r="I420" i="13"/>
  <c r="U419" i="13"/>
  <c r="I419" i="16"/>
  <c r="U418" i="16"/>
  <c r="G419" i="16"/>
  <c r="J419" i="16"/>
  <c r="K420" i="6"/>
  <c r="V419" i="6"/>
  <c r="L420" i="6"/>
  <c r="AE420" i="6"/>
  <c r="H420" i="6"/>
  <c r="AE421" i="16"/>
  <c r="V420" i="16"/>
  <c r="H421" i="16"/>
  <c r="K421" i="16"/>
  <c r="L421" i="16"/>
  <c r="AW421" i="14"/>
  <c r="J419" i="6"/>
  <c r="I419" i="6"/>
  <c r="U418" i="6"/>
  <c r="G419" i="6"/>
  <c r="B418" i="3"/>
  <c r="L422" i="14"/>
  <c r="K422" i="14"/>
  <c r="V421" i="14"/>
  <c r="H422" i="14"/>
  <c r="AG422" i="14"/>
  <c r="V419" i="15"/>
  <c r="H420" i="15"/>
  <c r="L420" i="15"/>
  <c r="AE420" i="15"/>
  <c r="K420" i="15"/>
  <c r="AU418" i="11"/>
  <c r="I422" i="14"/>
  <c r="G422" i="14"/>
  <c r="J422" i="14"/>
  <c r="U421" i="14"/>
  <c r="AU419" i="15"/>
  <c r="AU421" i="3"/>
  <c r="J421" i="15"/>
  <c r="U420" i="15"/>
  <c r="I421" i="15"/>
  <c r="G421" i="15"/>
  <c r="B432" i="11"/>
  <c r="H419" i="11"/>
  <c r="V419" i="11" s="1"/>
  <c r="AE419" i="11"/>
  <c r="L419" i="11"/>
  <c r="K419" i="11"/>
  <c r="G421" i="11"/>
  <c r="U421" i="11" s="1"/>
  <c r="I421" i="11"/>
  <c r="J421" i="11"/>
  <c r="M420" i="6"/>
  <c r="AV420" i="6" s="1"/>
  <c r="M420" i="15"/>
  <c r="AV420" i="15" s="1"/>
  <c r="M420" i="16"/>
  <c r="AV420" i="16" s="1"/>
  <c r="M420" i="3"/>
  <c r="AV420" i="3" s="1"/>
  <c r="H422" i="3"/>
  <c r="V422" i="3" s="1"/>
  <c r="K422" i="3"/>
  <c r="AE422" i="3"/>
  <c r="L422" i="3"/>
  <c r="G423" i="3"/>
  <c r="U423" i="3" s="1"/>
  <c r="J423" i="3"/>
  <c r="I423" i="3"/>
  <c r="M421" i="11"/>
  <c r="AV421" i="11" s="1"/>
  <c r="AV421" i="13"/>
  <c r="M422" i="13"/>
  <c r="M565" i="3" l="1"/>
  <c r="N565" i="3"/>
  <c r="K565" i="3"/>
  <c r="L565" i="3"/>
  <c r="B433" i="13"/>
  <c r="AU419" i="11"/>
  <c r="AU420" i="15"/>
  <c r="L420" i="13"/>
  <c r="H420" i="13"/>
  <c r="V419" i="13"/>
  <c r="AE420" i="13"/>
  <c r="K420" i="13"/>
  <c r="J420" i="16"/>
  <c r="I420" i="16"/>
  <c r="G420" i="16"/>
  <c r="U419" i="16"/>
  <c r="U420" i="13"/>
  <c r="I421" i="13"/>
  <c r="G421" i="13"/>
  <c r="J421" i="13"/>
  <c r="L421" i="6"/>
  <c r="H421" i="6"/>
  <c r="V420" i="6"/>
  <c r="K421" i="6"/>
  <c r="AE421" i="6"/>
  <c r="AU420" i="6"/>
  <c r="AU421" i="16"/>
  <c r="L422" i="16"/>
  <c r="H422" i="16"/>
  <c r="V421" i="16"/>
  <c r="K422" i="16"/>
  <c r="AE422" i="16"/>
  <c r="AW422" i="14"/>
  <c r="G420" i="6"/>
  <c r="I420" i="6"/>
  <c r="U419" i="6"/>
  <c r="J420" i="6"/>
  <c r="AU422" i="3"/>
  <c r="L421" i="15"/>
  <c r="AE421" i="15"/>
  <c r="K421" i="15"/>
  <c r="V420" i="15"/>
  <c r="H421" i="15"/>
  <c r="H423" i="14"/>
  <c r="AG423" i="14"/>
  <c r="V422" i="14"/>
  <c r="K423" i="14"/>
  <c r="L423" i="14"/>
  <c r="I423" i="14"/>
  <c r="G423" i="14"/>
  <c r="J423" i="14"/>
  <c r="U422" i="14"/>
  <c r="I422" i="15"/>
  <c r="G422" i="15"/>
  <c r="U421" i="15"/>
  <c r="J422" i="15"/>
  <c r="B419" i="3"/>
  <c r="B433" i="11"/>
  <c r="G422" i="11"/>
  <c r="U422" i="11" s="1"/>
  <c r="J422" i="11"/>
  <c r="I422" i="11"/>
  <c r="L420" i="11"/>
  <c r="AE420" i="11"/>
  <c r="H420" i="11"/>
  <c r="V420" i="11" s="1"/>
  <c r="K420" i="11"/>
  <c r="M421" i="6"/>
  <c r="AV421" i="6" s="1"/>
  <c r="M421" i="15"/>
  <c r="AV421" i="15" s="1"/>
  <c r="M421" i="16"/>
  <c r="AV421" i="16" s="1"/>
  <c r="M421" i="3"/>
  <c r="AV421" i="3" s="1"/>
  <c r="I424" i="3"/>
  <c r="J424" i="3"/>
  <c r="G424" i="3"/>
  <c r="U424" i="3" s="1"/>
  <c r="P566" i="3"/>
  <c r="H423" i="3"/>
  <c r="V423" i="3" s="1"/>
  <c r="L423" i="3"/>
  <c r="AE423" i="3"/>
  <c r="K423" i="3"/>
  <c r="M422" i="11"/>
  <c r="AV422" i="11" s="1"/>
  <c r="AV422" i="13"/>
  <c r="M423" i="13"/>
  <c r="AU420" i="13" l="1"/>
  <c r="B434" i="13"/>
  <c r="AU421" i="15"/>
  <c r="AE421" i="13"/>
  <c r="K421" i="13"/>
  <c r="H421" i="13"/>
  <c r="L421" i="13"/>
  <c r="V420" i="13"/>
  <c r="AU421" i="6"/>
  <c r="G422" i="13"/>
  <c r="U421" i="13"/>
  <c r="I422" i="13"/>
  <c r="J422" i="13"/>
  <c r="G421" i="16"/>
  <c r="J421" i="16"/>
  <c r="I421" i="16"/>
  <c r="U420" i="16"/>
  <c r="AU422" i="16"/>
  <c r="K422" i="6"/>
  <c r="L422" i="6"/>
  <c r="V421" i="6"/>
  <c r="H422" i="6"/>
  <c r="AE422" i="6"/>
  <c r="AE423" i="16"/>
  <c r="L423" i="16"/>
  <c r="K423" i="16"/>
  <c r="H423" i="16"/>
  <c r="I566" i="16" s="1"/>
  <c r="U566" i="16" s="1"/>
  <c r="V422" i="16"/>
  <c r="J421" i="6"/>
  <c r="U420" i="6"/>
  <c r="I421" i="6"/>
  <c r="G421" i="6"/>
  <c r="AU420" i="11"/>
  <c r="H422" i="15"/>
  <c r="V421" i="15"/>
  <c r="L422" i="15"/>
  <c r="K422" i="15"/>
  <c r="AE422" i="15"/>
  <c r="B420" i="3"/>
  <c r="J424" i="14"/>
  <c r="U423" i="14"/>
  <c r="I424" i="14"/>
  <c r="G424" i="14"/>
  <c r="AW423" i="14"/>
  <c r="AU423" i="3"/>
  <c r="I423" i="15"/>
  <c r="U422" i="15"/>
  <c r="J423" i="15"/>
  <c r="G423" i="15"/>
  <c r="J566" i="15" s="1"/>
  <c r="K424" i="14"/>
  <c r="AG424" i="14"/>
  <c r="V423" i="14"/>
  <c r="H424" i="14"/>
  <c r="L424" i="14"/>
  <c r="J423" i="11"/>
  <c r="I423" i="11"/>
  <c r="G423" i="11"/>
  <c r="B434" i="11"/>
  <c r="K421" i="11"/>
  <c r="H421" i="11"/>
  <c r="V421" i="11" s="1"/>
  <c r="L421" i="11"/>
  <c r="AE421" i="11"/>
  <c r="M422" i="6"/>
  <c r="AV422" i="6" s="1"/>
  <c r="M422" i="15"/>
  <c r="AV422" i="15" s="1"/>
  <c r="M422" i="16"/>
  <c r="AV422" i="16" s="1"/>
  <c r="M422" i="3"/>
  <c r="AV422" i="3" s="1"/>
  <c r="L424" i="3"/>
  <c r="H424" i="3"/>
  <c r="V424" i="3" s="1"/>
  <c r="AE424" i="3"/>
  <c r="K424" i="3"/>
  <c r="Q566" i="3"/>
  <c r="R566" i="3" s="1"/>
  <c r="I425" i="3"/>
  <c r="G425" i="3"/>
  <c r="U425" i="3" s="1"/>
  <c r="J425" i="3"/>
  <c r="M423" i="11"/>
  <c r="AV423" i="11" s="1"/>
  <c r="AV423" i="13"/>
  <c r="M424" i="13"/>
  <c r="U423" i="11" l="1"/>
  <c r="P566" i="11" s="1"/>
  <c r="B435" i="13"/>
  <c r="AU423" i="16"/>
  <c r="K422" i="13"/>
  <c r="AE422" i="13"/>
  <c r="V421" i="13"/>
  <c r="L422" i="13"/>
  <c r="H422" i="13"/>
  <c r="AU421" i="13"/>
  <c r="I422" i="16"/>
  <c r="J422" i="16"/>
  <c r="U421" i="16"/>
  <c r="G422" i="16"/>
  <c r="G423" i="13"/>
  <c r="J566" i="13" s="1"/>
  <c r="J423" i="13"/>
  <c r="U422" i="13"/>
  <c r="I423" i="13"/>
  <c r="H423" i="6"/>
  <c r="I566" i="6" s="1"/>
  <c r="U566" i="6" s="1"/>
  <c r="AE423" i="6"/>
  <c r="K423" i="6"/>
  <c r="L423" i="6"/>
  <c r="V422" i="6"/>
  <c r="AU422" i="6"/>
  <c r="AW424" i="14"/>
  <c r="L424" i="16"/>
  <c r="H424" i="16"/>
  <c r="H567" i="16" s="1"/>
  <c r="K424" i="16"/>
  <c r="V423" i="16"/>
  <c r="Q566" i="16" s="1"/>
  <c r="AE424" i="16"/>
  <c r="AU424" i="3"/>
  <c r="U421" i="6"/>
  <c r="G422" i="6"/>
  <c r="J422" i="6"/>
  <c r="I422" i="6"/>
  <c r="V424" i="14"/>
  <c r="K425" i="14"/>
  <c r="L425" i="14"/>
  <c r="AG425" i="14"/>
  <c r="H425" i="14"/>
  <c r="U424" i="14"/>
  <c r="J425" i="14"/>
  <c r="G425" i="14"/>
  <c r="I425" i="14"/>
  <c r="AU421" i="11"/>
  <c r="B421" i="3"/>
  <c r="AU422" i="15"/>
  <c r="J424" i="15"/>
  <c r="U423" i="15"/>
  <c r="P566" i="15" s="1"/>
  <c r="I424" i="15"/>
  <c r="G424" i="15"/>
  <c r="G567" i="15" s="1"/>
  <c r="AE423" i="15"/>
  <c r="K423" i="15"/>
  <c r="L423" i="15"/>
  <c r="V422" i="15"/>
  <c r="H423" i="15"/>
  <c r="I566" i="15" s="1"/>
  <c r="U566" i="15" s="1"/>
  <c r="AE422" i="11"/>
  <c r="L422" i="11"/>
  <c r="H422" i="11"/>
  <c r="V422" i="11" s="1"/>
  <c r="K422" i="11"/>
  <c r="B435" i="11"/>
  <c r="G424" i="11"/>
  <c r="J424" i="11"/>
  <c r="I424" i="11"/>
  <c r="M423" i="6"/>
  <c r="AV423" i="6" s="1"/>
  <c r="M423" i="15"/>
  <c r="AV423" i="15" s="1"/>
  <c r="M423" i="16"/>
  <c r="AV423" i="16" s="1"/>
  <c r="M423" i="3"/>
  <c r="AV423" i="3" s="1"/>
  <c r="G426" i="3"/>
  <c r="U426" i="3" s="1"/>
  <c r="J426" i="3"/>
  <c r="I426" i="3"/>
  <c r="H425" i="3"/>
  <c r="V425" i="3" s="1"/>
  <c r="AE425" i="3"/>
  <c r="K425" i="3"/>
  <c r="L425" i="3"/>
  <c r="M424" i="11"/>
  <c r="AV424" i="11" s="1"/>
  <c r="AV424" i="13"/>
  <c r="M425" i="13"/>
  <c r="T567" i="16" l="1"/>
  <c r="M567" i="16"/>
  <c r="N567" i="16"/>
  <c r="K567" i="15"/>
  <c r="L567" i="15"/>
  <c r="U424" i="11"/>
  <c r="G567" i="11"/>
  <c r="B436" i="13"/>
  <c r="AE423" i="13"/>
  <c r="L423" i="13"/>
  <c r="V422" i="13"/>
  <c r="K423" i="13"/>
  <c r="H423" i="13"/>
  <c r="I566" i="13" s="1"/>
  <c r="U566" i="13" s="1"/>
  <c r="AU422" i="13"/>
  <c r="U423" i="13"/>
  <c r="P566" i="13" s="1"/>
  <c r="I424" i="13"/>
  <c r="J424" i="13"/>
  <c r="G424" i="13"/>
  <c r="G567" i="13" s="1"/>
  <c r="J423" i="16"/>
  <c r="I423" i="16"/>
  <c r="U422" i="16"/>
  <c r="G423" i="16"/>
  <c r="J566" i="16" s="1"/>
  <c r="AU423" i="6"/>
  <c r="AU423" i="15"/>
  <c r="K424" i="6"/>
  <c r="H424" i="6"/>
  <c r="H567" i="6" s="1"/>
  <c r="L424" i="6"/>
  <c r="V423" i="6"/>
  <c r="Q566" i="6" s="1"/>
  <c r="AE424" i="6"/>
  <c r="AU425" i="3"/>
  <c r="AU424" i="16"/>
  <c r="G423" i="6"/>
  <c r="J566" i="6" s="1"/>
  <c r="I423" i="6"/>
  <c r="U422" i="6"/>
  <c r="J423" i="6"/>
  <c r="AE425" i="16"/>
  <c r="K425" i="16"/>
  <c r="V424" i="16"/>
  <c r="L425" i="16"/>
  <c r="H425" i="16"/>
  <c r="J426" i="14"/>
  <c r="U425" i="14"/>
  <c r="I426" i="14"/>
  <c r="G426" i="14"/>
  <c r="U424" i="15"/>
  <c r="G425" i="15"/>
  <c r="I425" i="15"/>
  <c r="J425" i="15"/>
  <c r="H424" i="15"/>
  <c r="H567" i="15" s="1"/>
  <c r="L424" i="15"/>
  <c r="AE424" i="15"/>
  <c r="K424" i="15"/>
  <c r="V423" i="15"/>
  <c r="Q566" i="15" s="1"/>
  <c r="R566" i="15" s="1"/>
  <c r="H426" i="14"/>
  <c r="V425" i="14"/>
  <c r="K426" i="14"/>
  <c r="AG426" i="14"/>
  <c r="L426" i="14"/>
  <c r="AU422" i="11"/>
  <c r="AW425" i="14"/>
  <c r="B422" i="3"/>
  <c r="G425" i="11"/>
  <c r="U425" i="11" s="1"/>
  <c r="J425" i="11"/>
  <c r="I425" i="11"/>
  <c r="K423" i="11"/>
  <c r="H423" i="11"/>
  <c r="AE423" i="11"/>
  <c r="L423" i="11"/>
  <c r="B436" i="11"/>
  <c r="M424" i="6"/>
  <c r="AV424" i="6" s="1"/>
  <c r="M424" i="15"/>
  <c r="AV424" i="15" s="1"/>
  <c r="M424" i="16"/>
  <c r="AV424" i="16" s="1"/>
  <c r="M424" i="3"/>
  <c r="AV424" i="3" s="1"/>
  <c r="K426" i="3"/>
  <c r="AE426" i="3"/>
  <c r="L426" i="3"/>
  <c r="H426" i="3"/>
  <c r="V426" i="3" s="1"/>
  <c r="G427" i="3"/>
  <c r="U427" i="3" s="1"/>
  <c r="J427" i="3"/>
  <c r="I427" i="3"/>
  <c r="M425" i="11"/>
  <c r="AV425" i="11" s="1"/>
  <c r="AV425" i="13"/>
  <c r="M426" i="13"/>
  <c r="T567" i="6" l="1"/>
  <c r="N567" i="6"/>
  <c r="M567" i="6"/>
  <c r="L567" i="13"/>
  <c r="K567" i="13"/>
  <c r="T567" i="15"/>
  <c r="M567" i="15"/>
  <c r="N567" i="15"/>
  <c r="K567" i="11"/>
  <c r="L567" i="11"/>
  <c r="V423" i="11"/>
  <c r="Q566" i="11" s="1"/>
  <c r="R566" i="11" s="1"/>
  <c r="B437" i="13"/>
  <c r="AU423" i="13"/>
  <c r="AE424" i="13"/>
  <c r="V423" i="13"/>
  <c r="Q566" i="13" s="1"/>
  <c r="R566" i="13" s="1"/>
  <c r="L424" i="13"/>
  <c r="K424" i="13"/>
  <c r="H424" i="13"/>
  <c r="H567" i="13" s="1"/>
  <c r="I425" i="13"/>
  <c r="U424" i="13"/>
  <c r="G425" i="13"/>
  <c r="J425" i="13"/>
  <c r="AU424" i="6"/>
  <c r="U423" i="16"/>
  <c r="P566" i="16" s="1"/>
  <c r="R566" i="16" s="1"/>
  <c r="J424" i="16"/>
  <c r="G424" i="16"/>
  <c r="G567" i="16" s="1"/>
  <c r="I424" i="16"/>
  <c r="L425" i="6"/>
  <c r="AE425" i="6"/>
  <c r="H425" i="6"/>
  <c r="V424" i="6"/>
  <c r="K425" i="6"/>
  <c r="K426" i="16"/>
  <c r="L426" i="16"/>
  <c r="H426" i="16"/>
  <c r="AE426" i="16"/>
  <c r="V425" i="16"/>
  <c r="AU425" i="16"/>
  <c r="I424" i="6"/>
  <c r="J424" i="6"/>
  <c r="U423" i="6"/>
  <c r="P566" i="6" s="1"/>
  <c r="R566" i="6" s="1"/>
  <c r="G424" i="6"/>
  <c r="G567" i="6" s="1"/>
  <c r="V426" i="14"/>
  <c r="L427" i="14"/>
  <c r="H427" i="14"/>
  <c r="K427" i="14"/>
  <c r="AG427" i="14"/>
  <c r="B423" i="3"/>
  <c r="AU426" i="3"/>
  <c r="AU423" i="11"/>
  <c r="AU424" i="15"/>
  <c r="J426" i="15"/>
  <c r="I426" i="15"/>
  <c r="U425" i="15"/>
  <c r="G426" i="15"/>
  <c r="AW426" i="14"/>
  <c r="V424" i="15"/>
  <c r="H425" i="15"/>
  <c r="AE425" i="15"/>
  <c r="L425" i="15"/>
  <c r="K425" i="15"/>
  <c r="G427" i="14"/>
  <c r="U426" i="14"/>
  <c r="J427" i="14"/>
  <c r="I427" i="14"/>
  <c r="H424" i="11"/>
  <c r="L424" i="11"/>
  <c r="K424" i="11"/>
  <c r="AE424" i="11"/>
  <c r="B437" i="11"/>
  <c r="B568" i="11" s="1"/>
  <c r="J426" i="11"/>
  <c r="G426" i="11"/>
  <c r="U426" i="11" s="1"/>
  <c r="I426" i="11"/>
  <c r="M425" i="6"/>
  <c r="AV425" i="6" s="1"/>
  <c r="M425" i="15"/>
  <c r="AV425" i="15" s="1"/>
  <c r="M425" i="16"/>
  <c r="AV425" i="16" s="1"/>
  <c r="M425" i="3"/>
  <c r="AV425" i="3" s="1"/>
  <c r="G428" i="3"/>
  <c r="U428" i="3" s="1"/>
  <c r="J428" i="3"/>
  <c r="I428" i="3"/>
  <c r="L427" i="3"/>
  <c r="AE427" i="3"/>
  <c r="K427" i="3"/>
  <c r="H427" i="3"/>
  <c r="V427" i="3" s="1"/>
  <c r="M426" i="11"/>
  <c r="AV426" i="11" s="1"/>
  <c r="AV426" i="13"/>
  <c r="M427" i="13"/>
  <c r="T567" i="13" l="1"/>
  <c r="M567" i="13"/>
  <c r="N567" i="13"/>
  <c r="L567" i="16"/>
  <c r="K567" i="16"/>
  <c r="L567" i="6"/>
  <c r="K567" i="6"/>
  <c r="V424" i="11"/>
  <c r="H567" i="11"/>
  <c r="AU424" i="13"/>
  <c r="B438" i="13"/>
  <c r="AU425" i="6"/>
  <c r="AU424" i="11"/>
  <c r="V424" i="13"/>
  <c r="H425" i="13"/>
  <c r="K425" i="13"/>
  <c r="AE425" i="13"/>
  <c r="L425" i="13"/>
  <c r="AU427" i="3"/>
  <c r="J426" i="13"/>
  <c r="G426" i="13"/>
  <c r="U425" i="13"/>
  <c r="I426" i="13"/>
  <c r="I425" i="16"/>
  <c r="J425" i="16"/>
  <c r="U424" i="16"/>
  <c r="G425" i="16"/>
  <c r="H426" i="6"/>
  <c r="V425" i="6"/>
  <c r="K426" i="6"/>
  <c r="L426" i="6"/>
  <c r="AE426" i="6"/>
  <c r="AU425" i="15"/>
  <c r="J425" i="6"/>
  <c r="I425" i="6"/>
  <c r="G425" i="6"/>
  <c r="U424" i="6"/>
  <c r="H427" i="16"/>
  <c r="V426" i="16"/>
  <c r="L427" i="16"/>
  <c r="K427" i="16"/>
  <c r="AE427" i="16"/>
  <c r="AU426" i="16"/>
  <c r="H426" i="15"/>
  <c r="AE426" i="15"/>
  <c r="L426" i="15"/>
  <c r="V425" i="15"/>
  <c r="K426" i="15"/>
  <c r="J428" i="14"/>
  <c r="G428" i="14"/>
  <c r="U427" i="14"/>
  <c r="I428" i="14"/>
  <c r="B424" i="3"/>
  <c r="B566" i="3"/>
  <c r="U426" i="15"/>
  <c r="I427" i="15"/>
  <c r="G427" i="15"/>
  <c r="J427" i="15"/>
  <c r="AW427" i="14"/>
  <c r="V427" i="14"/>
  <c r="AG428" i="14"/>
  <c r="L428" i="14"/>
  <c r="H428" i="14"/>
  <c r="K428" i="14"/>
  <c r="I427" i="11"/>
  <c r="J427" i="11"/>
  <c r="G427" i="11"/>
  <c r="U427" i="11" s="1"/>
  <c r="B438" i="11"/>
  <c r="L425" i="11"/>
  <c r="AE425" i="11"/>
  <c r="H425" i="11"/>
  <c r="V425" i="11" s="1"/>
  <c r="K425" i="11"/>
  <c r="M426" i="6"/>
  <c r="AV426" i="6" s="1"/>
  <c r="M426" i="15"/>
  <c r="AV426" i="15" s="1"/>
  <c r="M426" i="16"/>
  <c r="AV426" i="16" s="1"/>
  <c r="M426" i="3"/>
  <c r="AV426" i="3" s="1"/>
  <c r="AE428" i="3"/>
  <c r="L428" i="3"/>
  <c r="H428" i="3"/>
  <c r="V428" i="3" s="1"/>
  <c r="K428" i="3"/>
  <c r="G429" i="3"/>
  <c r="U429" i="3" s="1"/>
  <c r="I429" i="3"/>
  <c r="J429" i="3"/>
  <c r="M427" i="11"/>
  <c r="AV427" i="11" s="1"/>
  <c r="M428" i="13"/>
  <c r="AV427" i="13"/>
  <c r="T567" i="11" l="1"/>
  <c r="M567" i="11"/>
  <c r="N567" i="11"/>
  <c r="G566" i="3"/>
  <c r="H566" i="3"/>
  <c r="T566" i="3" s="1"/>
  <c r="B439" i="13"/>
  <c r="AU425" i="13"/>
  <c r="H426" i="13"/>
  <c r="AE426" i="13"/>
  <c r="L426" i="13"/>
  <c r="V425" i="13"/>
  <c r="K426" i="13"/>
  <c r="U426" i="13"/>
  <c r="I427" i="13"/>
  <c r="J427" i="13"/>
  <c r="G427" i="13"/>
  <c r="G426" i="16"/>
  <c r="I426" i="16"/>
  <c r="J426" i="16"/>
  <c r="U425" i="16"/>
  <c r="AU426" i="6"/>
  <c r="AE427" i="6"/>
  <c r="V426" i="6"/>
  <c r="H427" i="6"/>
  <c r="L427" i="6"/>
  <c r="K427" i="6"/>
  <c r="AU427" i="16"/>
  <c r="AU428" i="3"/>
  <c r="AU425" i="11"/>
  <c r="L428" i="16"/>
  <c r="K428" i="16"/>
  <c r="AE428" i="16"/>
  <c r="H428" i="16"/>
  <c r="V427" i="16"/>
  <c r="I426" i="6"/>
  <c r="U425" i="6"/>
  <c r="J426" i="6"/>
  <c r="G426" i="6"/>
  <c r="AW428" i="14"/>
  <c r="AU426" i="15"/>
  <c r="V428" i="14"/>
  <c r="AG429" i="14"/>
  <c r="H429" i="14"/>
  <c r="L429" i="14"/>
  <c r="K429" i="14"/>
  <c r="G428" i="15"/>
  <c r="I428" i="15"/>
  <c r="U427" i="15"/>
  <c r="J428" i="15"/>
  <c r="H427" i="15"/>
  <c r="V426" i="15"/>
  <c r="L427" i="15"/>
  <c r="AE427" i="15"/>
  <c r="K427" i="15"/>
  <c r="B425" i="3"/>
  <c r="J429" i="14"/>
  <c r="I429" i="14"/>
  <c r="U428" i="14"/>
  <c r="G429" i="14"/>
  <c r="K426" i="11"/>
  <c r="AE426" i="11"/>
  <c r="L426" i="11"/>
  <c r="H426" i="11"/>
  <c r="V426" i="11" s="1"/>
  <c r="B439" i="11"/>
  <c r="J428" i="11"/>
  <c r="I428" i="11"/>
  <c r="G428" i="11"/>
  <c r="U428" i="11" s="1"/>
  <c r="M427" i="6"/>
  <c r="AV427" i="6" s="1"/>
  <c r="M427" i="15"/>
  <c r="AV427" i="15" s="1"/>
  <c r="M427" i="16"/>
  <c r="AV427" i="16" s="1"/>
  <c r="M427" i="3"/>
  <c r="AV427" i="3" s="1"/>
  <c r="I430" i="3"/>
  <c r="G430" i="3"/>
  <c r="U430" i="3" s="1"/>
  <c r="J430" i="3"/>
  <c r="K429" i="3"/>
  <c r="AE429" i="3"/>
  <c r="H429" i="3"/>
  <c r="V429" i="3" s="1"/>
  <c r="L429" i="3"/>
  <c r="M428" i="11"/>
  <c r="AV428" i="11" s="1"/>
  <c r="AV428" i="13"/>
  <c r="M429" i="13"/>
  <c r="J560" i="11" l="1"/>
  <c r="I560" i="11"/>
  <c r="U560" i="11" s="1"/>
  <c r="J561" i="11"/>
  <c r="I561" i="11"/>
  <c r="U561" i="11" s="1"/>
  <c r="J562" i="11"/>
  <c r="I562" i="11"/>
  <c r="U562" i="11" s="1"/>
  <c r="J563" i="11"/>
  <c r="I563" i="11"/>
  <c r="U563" i="11" s="1"/>
  <c r="J564" i="11"/>
  <c r="I564" i="11"/>
  <c r="U564" i="11" s="1"/>
  <c r="J565" i="11"/>
  <c r="I565" i="11"/>
  <c r="U565" i="11" s="1"/>
  <c r="J566" i="11"/>
  <c r="I566" i="11"/>
  <c r="U566" i="11" s="1"/>
  <c r="M566" i="3"/>
  <c r="N566" i="3"/>
  <c r="L566" i="3"/>
  <c r="K566" i="3"/>
  <c r="B440" i="13"/>
  <c r="AU426" i="13"/>
  <c r="L427" i="13"/>
  <c r="AE427" i="13"/>
  <c r="H427" i="13"/>
  <c r="V426" i="13"/>
  <c r="K427" i="13"/>
  <c r="AU427" i="6"/>
  <c r="I427" i="16"/>
  <c r="J427" i="16"/>
  <c r="G427" i="16"/>
  <c r="U426" i="16"/>
  <c r="J428" i="13"/>
  <c r="U427" i="13"/>
  <c r="G428" i="13"/>
  <c r="I428" i="13"/>
  <c r="V427" i="6"/>
  <c r="H428" i="6"/>
  <c r="AE428" i="6"/>
  <c r="K428" i="6"/>
  <c r="L428" i="6"/>
  <c r="AU428" i="16"/>
  <c r="AU427" i="15"/>
  <c r="V428" i="16"/>
  <c r="AE429" i="16"/>
  <c r="L429" i="16"/>
  <c r="K429" i="16"/>
  <c r="H429" i="16"/>
  <c r="AU429" i="3"/>
  <c r="AU426" i="11"/>
  <c r="I427" i="6"/>
  <c r="J427" i="6"/>
  <c r="U426" i="6"/>
  <c r="G427" i="6"/>
  <c r="J430" i="14"/>
  <c r="I430" i="14"/>
  <c r="G430" i="14"/>
  <c r="U429" i="14"/>
  <c r="AE428" i="15"/>
  <c r="V427" i="15"/>
  <c r="K428" i="15"/>
  <c r="H428" i="15"/>
  <c r="L428" i="15"/>
  <c r="G429" i="15"/>
  <c r="U428" i="15"/>
  <c r="I429" i="15"/>
  <c r="J429" i="15"/>
  <c r="AW429" i="14"/>
  <c r="B426" i="3"/>
  <c r="L430" i="14"/>
  <c r="K430" i="14"/>
  <c r="V429" i="14"/>
  <c r="AG430" i="14"/>
  <c r="H430" i="14"/>
  <c r="G429" i="11"/>
  <c r="U429" i="11" s="1"/>
  <c r="J429" i="11"/>
  <c r="I429" i="11"/>
  <c r="L427" i="11"/>
  <c r="K427" i="11"/>
  <c r="H427" i="11"/>
  <c r="V427" i="11" s="1"/>
  <c r="AE427" i="11"/>
  <c r="B440" i="11"/>
  <c r="M428" i="6"/>
  <c r="AV428" i="6" s="1"/>
  <c r="M428" i="15"/>
  <c r="AV428" i="15" s="1"/>
  <c r="M428" i="16"/>
  <c r="AV428" i="16" s="1"/>
  <c r="M428" i="3"/>
  <c r="AV428" i="3" s="1"/>
  <c r="K430" i="3"/>
  <c r="H430" i="3"/>
  <c r="V430" i="3" s="1"/>
  <c r="AE430" i="3"/>
  <c r="L430" i="3"/>
  <c r="G431" i="3"/>
  <c r="U431" i="3" s="1"/>
  <c r="J431" i="3"/>
  <c r="I431" i="3"/>
  <c r="P567" i="3"/>
  <c r="M429" i="11"/>
  <c r="AV429" i="11" s="1"/>
  <c r="AV429" i="13"/>
  <c r="M430" i="13"/>
  <c r="AU427" i="13" l="1"/>
  <c r="B441" i="13"/>
  <c r="V427" i="13"/>
  <c r="H428" i="13"/>
  <c r="L428" i="13"/>
  <c r="K428" i="13"/>
  <c r="AE428" i="13"/>
  <c r="J429" i="13"/>
  <c r="U428" i="13"/>
  <c r="I429" i="13"/>
  <c r="G429" i="13"/>
  <c r="J428" i="16"/>
  <c r="U427" i="16"/>
  <c r="G428" i="16"/>
  <c r="I428" i="16"/>
  <c r="AU428" i="6"/>
  <c r="AU429" i="16"/>
  <c r="H429" i="6"/>
  <c r="AE429" i="6"/>
  <c r="K429" i="6"/>
  <c r="V428" i="6"/>
  <c r="L429" i="6"/>
  <c r="AU430" i="3"/>
  <c r="G428" i="6"/>
  <c r="J428" i="6"/>
  <c r="U427" i="6"/>
  <c r="I428" i="6"/>
  <c r="AU427" i="11"/>
  <c r="AW430" i="14"/>
  <c r="L430" i="16"/>
  <c r="H430" i="16"/>
  <c r="I567" i="16" s="1"/>
  <c r="U567" i="16" s="1"/>
  <c r="AE430" i="16"/>
  <c r="K430" i="16"/>
  <c r="V429" i="16"/>
  <c r="AU428" i="15"/>
  <c r="V428" i="15"/>
  <c r="K429" i="15"/>
  <c r="H429" i="15"/>
  <c r="AE429" i="15"/>
  <c r="L429" i="15"/>
  <c r="B427" i="3"/>
  <c r="I431" i="14"/>
  <c r="J431" i="14"/>
  <c r="G431" i="14"/>
  <c r="U430" i="14"/>
  <c r="L431" i="14"/>
  <c r="AG431" i="14"/>
  <c r="H431" i="14"/>
  <c r="V430" i="14"/>
  <c r="K431" i="14"/>
  <c r="J430" i="15"/>
  <c r="U429" i="15"/>
  <c r="I430" i="15"/>
  <c r="G430" i="15"/>
  <c r="J567" i="15" s="1"/>
  <c r="L428" i="11"/>
  <c r="H428" i="11"/>
  <c r="V428" i="11" s="1"/>
  <c r="K428" i="11"/>
  <c r="AE428" i="11"/>
  <c r="B441" i="11"/>
  <c r="I430" i="11"/>
  <c r="J430" i="11"/>
  <c r="G430" i="11"/>
  <c r="M429" i="6"/>
  <c r="AV429" i="6" s="1"/>
  <c r="M429" i="15"/>
  <c r="AV429" i="15" s="1"/>
  <c r="M429" i="16"/>
  <c r="AV429" i="16" s="1"/>
  <c r="M429" i="3"/>
  <c r="AV429" i="3" s="1"/>
  <c r="J432" i="3"/>
  <c r="G432" i="3"/>
  <c r="U432" i="3" s="1"/>
  <c r="I432" i="3"/>
  <c r="K431" i="3"/>
  <c r="AE431" i="3"/>
  <c r="L431" i="3"/>
  <c r="Q567" i="3"/>
  <c r="R567" i="3" s="1"/>
  <c r="H431" i="3"/>
  <c r="V431" i="3" s="1"/>
  <c r="M430" i="11"/>
  <c r="AV430" i="11" s="1"/>
  <c r="AV430" i="13"/>
  <c r="M431" i="13"/>
  <c r="AU428" i="13" l="1"/>
  <c r="U430" i="11"/>
  <c r="P567" i="11" s="1"/>
  <c r="J567" i="11"/>
  <c r="B442" i="13"/>
  <c r="AE429" i="13"/>
  <c r="K429" i="13"/>
  <c r="V428" i="13"/>
  <c r="L429" i="13"/>
  <c r="H429" i="13"/>
  <c r="G429" i="16"/>
  <c r="I429" i="16"/>
  <c r="J429" i="16"/>
  <c r="U428" i="16"/>
  <c r="G430" i="13"/>
  <c r="J567" i="13" s="1"/>
  <c r="I430" i="13"/>
  <c r="J430" i="13"/>
  <c r="U429" i="13"/>
  <c r="AU429" i="6"/>
  <c r="K430" i="6"/>
  <c r="AE430" i="6"/>
  <c r="V429" i="6"/>
  <c r="H430" i="6"/>
  <c r="I567" i="6" s="1"/>
  <c r="U567" i="6" s="1"/>
  <c r="L430" i="6"/>
  <c r="AU431" i="3"/>
  <c r="AU430" i="16"/>
  <c r="H431" i="16"/>
  <c r="H568" i="16" s="1"/>
  <c r="AE431" i="16"/>
  <c r="V430" i="16"/>
  <c r="Q567" i="16" s="1"/>
  <c r="K431" i="16"/>
  <c r="L431" i="16"/>
  <c r="I429" i="6"/>
  <c r="G429" i="6"/>
  <c r="J429" i="6"/>
  <c r="U428" i="6"/>
  <c r="AU428" i="11"/>
  <c r="I431" i="15"/>
  <c r="J431" i="15"/>
  <c r="G431" i="15"/>
  <c r="G568" i="15" s="1"/>
  <c r="U430" i="15"/>
  <c r="P567" i="15" s="1"/>
  <c r="AG432" i="14"/>
  <c r="L432" i="14"/>
  <c r="H432" i="14"/>
  <c r="K432" i="14"/>
  <c r="V431" i="14"/>
  <c r="B428" i="3"/>
  <c r="K430" i="15"/>
  <c r="H430" i="15"/>
  <c r="I567" i="15" s="1"/>
  <c r="U567" i="15" s="1"/>
  <c r="AE430" i="15"/>
  <c r="L430" i="15"/>
  <c r="V429" i="15"/>
  <c r="AU429" i="15"/>
  <c r="J432" i="14"/>
  <c r="I432" i="14"/>
  <c r="U431" i="14"/>
  <c r="G432" i="14"/>
  <c r="AW431" i="14"/>
  <c r="G431" i="11"/>
  <c r="I431" i="11"/>
  <c r="J431" i="11"/>
  <c r="B442" i="11"/>
  <c r="K429" i="11"/>
  <c r="L429" i="11"/>
  <c r="AE429" i="11"/>
  <c r="H429" i="11"/>
  <c r="V429" i="11" s="1"/>
  <c r="M430" i="6"/>
  <c r="AV430" i="6" s="1"/>
  <c r="M430" i="15"/>
  <c r="AV430" i="15" s="1"/>
  <c r="M430" i="16"/>
  <c r="AV430" i="16" s="1"/>
  <c r="M430" i="3"/>
  <c r="AV430" i="3" s="1"/>
  <c r="G433" i="3"/>
  <c r="U433" i="3" s="1"/>
  <c r="I433" i="3"/>
  <c r="J433" i="3"/>
  <c r="K432" i="3"/>
  <c r="AE432" i="3"/>
  <c r="H432" i="3"/>
  <c r="V432" i="3" s="1"/>
  <c r="L432" i="3"/>
  <c r="M431" i="11"/>
  <c r="AV431" i="11" s="1"/>
  <c r="AV431" i="13"/>
  <c r="M432" i="13"/>
  <c r="M568" i="16" l="1"/>
  <c r="N568" i="16"/>
  <c r="T568" i="16"/>
  <c r="K568" i="15"/>
  <c r="L568" i="15"/>
  <c r="U431" i="11"/>
  <c r="G568" i="11"/>
  <c r="B443" i="13"/>
  <c r="AU432" i="3"/>
  <c r="H430" i="13"/>
  <c r="I567" i="13" s="1"/>
  <c r="U567" i="13" s="1"/>
  <c r="AE430" i="13"/>
  <c r="V429" i="13"/>
  <c r="L430" i="13"/>
  <c r="K430" i="13"/>
  <c r="AU429" i="13"/>
  <c r="J431" i="13"/>
  <c r="I431" i="13"/>
  <c r="U430" i="13"/>
  <c r="P567" i="13" s="1"/>
  <c r="G431" i="13"/>
  <c r="G568" i="13" s="1"/>
  <c r="U429" i="16"/>
  <c r="G430" i="16"/>
  <c r="J567" i="16" s="1"/>
  <c r="I430" i="16"/>
  <c r="J430" i="16"/>
  <c r="K431" i="6"/>
  <c r="H431" i="6"/>
  <c r="H568" i="6" s="1"/>
  <c r="L431" i="6"/>
  <c r="V430" i="6"/>
  <c r="Q567" i="6" s="1"/>
  <c r="AE431" i="6"/>
  <c r="AU430" i="6"/>
  <c r="AU431" i="16"/>
  <c r="H432" i="16"/>
  <c r="L432" i="16"/>
  <c r="K432" i="16"/>
  <c r="V431" i="16"/>
  <c r="AE432" i="16"/>
  <c r="AW432" i="14"/>
  <c r="U429" i="6"/>
  <c r="I430" i="6"/>
  <c r="J430" i="6"/>
  <c r="G430" i="6"/>
  <c r="J567" i="6" s="1"/>
  <c r="B429" i="3"/>
  <c r="G432" i="15"/>
  <c r="U431" i="15"/>
  <c r="J432" i="15"/>
  <c r="I432" i="15"/>
  <c r="V432" i="14"/>
  <c r="H433" i="14"/>
  <c r="K433" i="14"/>
  <c r="L433" i="14"/>
  <c r="AG433" i="14"/>
  <c r="V430" i="15"/>
  <c r="Q567" i="15" s="1"/>
  <c r="R567" i="15" s="1"/>
  <c r="K431" i="15"/>
  <c r="H431" i="15"/>
  <c r="H568" i="15" s="1"/>
  <c r="L431" i="15"/>
  <c r="AE431" i="15"/>
  <c r="AU430" i="15"/>
  <c r="AU429" i="11"/>
  <c r="I433" i="14"/>
  <c r="G433" i="14"/>
  <c r="J433" i="14"/>
  <c r="U432" i="14"/>
  <c r="B443" i="11"/>
  <c r="AE430" i="11"/>
  <c r="L430" i="11"/>
  <c r="H430" i="11"/>
  <c r="K430" i="11"/>
  <c r="I432" i="11"/>
  <c r="G432" i="11"/>
  <c r="U432" i="11" s="1"/>
  <c r="J432" i="11"/>
  <c r="M431" i="6"/>
  <c r="AV431" i="6" s="1"/>
  <c r="M431" i="15"/>
  <c r="AV431" i="15" s="1"/>
  <c r="M431" i="16"/>
  <c r="AV431" i="16" s="1"/>
  <c r="M431" i="3"/>
  <c r="AV431" i="3" s="1"/>
  <c r="J434" i="3"/>
  <c r="G434" i="3"/>
  <c r="U434" i="3" s="1"/>
  <c r="I434" i="3"/>
  <c r="H433" i="3"/>
  <c r="V433" i="3" s="1"/>
  <c r="K433" i="3"/>
  <c r="AE433" i="3"/>
  <c r="L433" i="3"/>
  <c r="M432" i="11"/>
  <c r="AV432" i="11" s="1"/>
  <c r="AV432" i="13"/>
  <c r="M433" i="13"/>
  <c r="M568" i="6" l="1"/>
  <c r="N568" i="6"/>
  <c r="T568" i="6"/>
  <c r="L568" i="13"/>
  <c r="K568" i="13"/>
  <c r="M568" i="15"/>
  <c r="N568" i="15"/>
  <c r="T568" i="15"/>
  <c r="K568" i="11"/>
  <c r="L568" i="11"/>
  <c r="V430" i="11"/>
  <c r="Q567" i="11" s="1"/>
  <c r="R567" i="11" s="1"/>
  <c r="I567" i="11"/>
  <c r="U567" i="11" s="1"/>
  <c r="B444" i="13"/>
  <c r="AU430" i="13"/>
  <c r="V430" i="13"/>
  <c r="Q567" i="13" s="1"/>
  <c r="R567" i="13" s="1"/>
  <c r="K431" i="13"/>
  <c r="H431" i="13"/>
  <c r="H568" i="13" s="1"/>
  <c r="L431" i="13"/>
  <c r="AE431" i="13"/>
  <c r="G431" i="16"/>
  <c r="G568" i="16" s="1"/>
  <c r="J431" i="16"/>
  <c r="U430" i="16"/>
  <c r="P567" i="16" s="1"/>
  <c r="R567" i="16" s="1"/>
  <c r="I431" i="16"/>
  <c r="G432" i="13"/>
  <c r="J432" i="13"/>
  <c r="I432" i="13"/>
  <c r="U431" i="13"/>
  <c r="AU432" i="16"/>
  <c r="V431" i="6"/>
  <c r="L432" i="6"/>
  <c r="K432" i="6"/>
  <c r="AE432" i="6"/>
  <c r="H432" i="6"/>
  <c r="AU431" i="6"/>
  <c r="G431" i="6"/>
  <c r="G568" i="6" s="1"/>
  <c r="I431" i="6"/>
  <c r="J431" i="6"/>
  <c r="U430" i="6"/>
  <c r="P567" i="6" s="1"/>
  <c r="R567" i="6" s="1"/>
  <c r="AW433" i="14"/>
  <c r="AU433" i="3"/>
  <c r="L433" i="16"/>
  <c r="K433" i="16"/>
  <c r="V432" i="16"/>
  <c r="H433" i="16"/>
  <c r="AE433" i="16"/>
  <c r="AU431" i="15"/>
  <c r="I434" i="14"/>
  <c r="G434" i="14"/>
  <c r="U433" i="14"/>
  <c r="J434" i="14"/>
  <c r="H434" i="14"/>
  <c r="L434" i="14"/>
  <c r="K434" i="14"/>
  <c r="V433" i="14"/>
  <c r="AG434" i="14"/>
  <c r="V431" i="15"/>
  <c r="AE432" i="15"/>
  <c r="K432" i="15"/>
  <c r="H432" i="15"/>
  <c r="L432" i="15"/>
  <c r="J433" i="15"/>
  <c r="I433" i="15"/>
  <c r="G433" i="15"/>
  <c r="U432" i="15"/>
  <c r="AU430" i="11"/>
  <c r="B430" i="3"/>
  <c r="I433" i="11"/>
  <c r="G433" i="11"/>
  <c r="U433" i="11" s="1"/>
  <c r="J433" i="11"/>
  <c r="B444" i="11"/>
  <c r="B569" i="11" s="1"/>
  <c r="AE431" i="11"/>
  <c r="H431" i="11"/>
  <c r="L431" i="11"/>
  <c r="K431" i="11"/>
  <c r="M432" i="6"/>
  <c r="AV432" i="6" s="1"/>
  <c r="M432" i="15"/>
  <c r="AV432" i="15" s="1"/>
  <c r="M432" i="16"/>
  <c r="AV432" i="16" s="1"/>
  <c r="M432" i="3"/>
  <c r="AV432" i="3" s="1"/>
  <c r="L434" i="3"/>
  <c r="AE434" i="3"/>
  <c r="K434" i="3"/>
  <c r="H434" i="3"/>
  <c r="V434" i="3" s="1"/>
  <c r="I435" i="3"/>
  <c r="G435" i="3"/>
  <c r="U435" i="3" s="1"/>
  <c r="J435" i="3"/>
  <c r="M433" i="11"/>
  <c r="AV433" i="11" s="1"/>
  <c r="AV433" i="13"/>
  <c r="M434" i="13"/>
  <c r="T568" i="13" l="1"/>
  <c r="M568" i="13"/>
  <c r="N568" i="13"/>
  <c r="K568" i="16"/>
  <c r="L568" i="16"/>
  <c r="L568" i="6"/>
  <c r="K568" i="6"/>
  <c r="V431" i="11"/>
  <c r="H568" i="11"/>
  <c r="B445" i="13"/>
  <c r="AU432" i="6"/>
  <c r="AE432" i="13"/>
  <c r="V431" i="13"/>
  <c r="L432" i="13"/>
  <c r="K432" i="13"/>
  <c r="H432" i="13"/>
  <c r="AU431" i="13"/>
  <c r="G433" i="13"/>
  <c r="J433" i="13"/>
  <c r="U432" i="13"/>
  <c r="I433" i="13"/>
  <c r="G432" i="16"/>
  <c r="J432" i="16"/>
  <c r="I432" i="16"/>
  <c r="U431" i="16"/>
  <c r="H433" i="6"/>
  <c r="K433" i="6"/>
  <c r="L433" i="6"/>
  <c r="AE433" i="6"/>
  <c r="V432" i="6"/>
  <c r="AU433" i="16"/>
  <c r="L434" i="16"/>
  <c r="K434" i="16"/>
  <c r="H434" i="16"/>
  <c r="AE434" i="16"/>
  <c r="V433" i="16"/>
  <c r="J432" i="6"/>
  <c r="I432" i="6"/>
  <c r="G432" i="6"/>
  <c r="U431" i="6"/>
  <c r="L435" i="14"/>
  <c r="AG435" i="14"/>
  <c r="V434" i="14"/>
  <c r="H435" i="14"/>
  <c r="K435" i="14"/>
  <c r="AU434" i="3"/>
  <c r="AU431" i="11"/>
  <c r="G434" i="15"/>
  <c r="I434" i="15"/>
  <c r="U433" i="15"/>
  <c r="J434" i="15"/>
  <c r="I435" i="14"/>
  <c r="G435" i="14"/>
  <c r="U434" i="14"/>
  <c r="J435" i="14"/>
  <c r="H433" i="15"/>
  <c r="V432" i="15"/>
  <c r="AE433" i="15"/>
  <c r="K433" i="15"/>
  <c r="L433" i="15"/>
  <c r="AU432" i="15"/>
  <c r="B431" i="3"/>
  <c r="B567" i="3"/>
  <c r="AW434" i="14"/>
  <c r="I434" i="11"/>
  <c r="J434" i="11"/>
  <c r="G434" i="11"/>
  <c r="U434" i="11" s="1"/>
  <c r="AE432" i="11"/>
  <c r="H432" i="11"/>
  <c r="V432" i="11" s="1"/>
  <c r="K432" i="11"/>
  <c r="L432" i="11"/>
  <c r="B445" i="11"/>
  <c r="M433" i="6"/>
  <c r="AV433" i="6" s="1"/>
  <c r="M433" i="15"/>
  <c r="AV433" i="15" s="1"/>
  <c r="M433" i="16"/>
  <c r="AV433" i="16" s="1"/>
  <c r="M433" i="3"/>
  <c r="AV433" i="3" s="1"/>
  <c r="AE435" i="3"/>
  <c r="L435" i="3"/>
  <c r="K435" i="3"/>
  <c r="H435" i="3"/>
  <c r="V435" i="3" s="1"/>
  <c r="I436" i="3"/>
  <c r="G436" i="3"/>
  <c r="U436" i="3" s="1"/>
  <c r="J436" i="3"/>
  <c r="M434" i="11"/>
  <c r="AV434" i="11" s="1"/>
  <c r="AV434" i="13"/>
  <c r="M435" i="13"/>
  <c r="T568" i="11" l="1"/>
  <c r="M568" i="11"/>
  <c r="N568" i="11"/>
  <c r="G567" i="3"/>
  <c r="H567" i="3"/>
  <c r="T567" i="3" s="1"/>
  <c r="B446" i="13"/>
  <c r="V432" i="13"/>
  <c r="AE433" i="13"/>
  <c r="L433" i="13"/>
  <c r="H433" i="13"/>
  <c r="K433" i="13"/>
  <c r="AU432" i="13"/>
  <c r="AU434" i="16"/>
  <c r="J433" i="16"/>
  <c r="U432" i="16"/>
  <c r="G433" i="16"/>
  <c r="I433" i="16"/>
  <c r="AU433" i="6"/>
  <c r="AW435" i="14"/>
  <c r="J434" i="13"/>
  <c r="G434" i="13"/>
  <c r="I434" i="13"/>
  <c r="U433" i="13"/>
  <c r="L434" i="6"/>
  <c r="AE434" i="6"/>
  <c r="K434" i="6"/>
  <c r="H434" i="6"/>
  <c r="V433" i="6"/>
  <c r="AU435" i="3"/>
  <c r="V434" i="16"/>
  <c r="L435" i="16"/>
  <c r="K435" i="16"/>
  <c r="H435" i="16"/>
  <c r="AE435" i="16"/>
  <c r="U432" i="6"/>
  <c r="I433" i="6"/>
  <c r="J433" i="6"/>
  <c r="G433" i="6"/>
  <c r="AU433" i="15"/>
  <c r="AU432" i="11"/>
  <c r="I435" i="15"/>
  <c r="G435" i="15"/>
  <c r="J435" i="15"/>
  <c r="U434" i="15"/>
  <c r="H436" i="14"/>
  <c r="L436" i="14"/>
  <c r="V435" i="14"/>
  <c r="K436" i="14"/>
  <c r="AG436" i="14"/>
  <c r="B432" i="3"/>
  <c r="V433" i="15"/>
  <c r="H434" i="15"/>
  <c r="K434" i="15"/>
  <c r="L434" i="15"/>
  <c r="AE434" i="15"/>
  <c r="U435" i="14"/>
  <c r="J436" i="14"/>
  <c r="I436" i="14"/>
  <c r="G436" i="14"/>
  <c r="H433" i="11"/>
  <c r="V433" i="11" s="1"/>
  <c r="K433" i="11"/>
  <c r="L433" i="11"/>
  <c r="AE433" i="11"/>
  <c r="G435" i="11"/>
  <c r="U435" i="11" s="1"/>
  <c r="J435" i="11"/>
  <c r="I435" i="11"/>
  <c r="B446" i="11"/>
  <c r="M434" i="6"/>
  <c r="AV434" i="6" s="1"/>
  <c r="M434" i="15"/>
  <c r="AV434" i="15" s="1"/>
  <c r="M434" i="16"/>
  <c r="AV434" i="16" s="1"/>
  <c r="M434" i="3"/>
  <c r="AV434" i="3" s="1"/>
  <c r="G437" i="3"/>
  <c r="U437" i="3" s="1"/>
  <c r="J437" i="3"/>
  <c r="I437" i="3"/>
  <c r="L436" i="3"/>
  <c r="AE436" i="3"/>
  <c r="H436" i="3"/>
  <c r="V436" i="3" s="1"/>
  <c r="K436" i="3"/>
  <c r="M435" i="11"/>
  <c r="AV435" i="11" s="1"/>
  <c r="M436" i="13"/>
  <c r="AV435" i="13"/>
  <c r="M567" i="3" l="1"/>
  <c r="N567" i="3"/>
  <c r="K567" i="3"/>
  <c r="L567" i="3"/>
  <c r="B447" i="13"/>
  <c r="AU434" i="6"/>
  <c r="AU433" i="13"/>
  <c r="AE434" i="13"/>
  <c r="H434" i="13"/>
  <c r="V433" i="13"/>
  <c r="K434" i="13"/>
  <c r="L434" i="13"/>
  <c r="AU435" i="16"/>
  <c r="G434" i="16"/>
  <c r="U433" i="16"/>
  <c r="J434" i="16"/>
  <c r="I434" i="16"/>
  <c r="I435" i="13"/>
  <c r="J435" i="13"/>
  <c r="U434" i="13"/>
  <c r="G435" i="13"/>
  <c r="K435" i="6"/>
  <c r="L435" i="6"/>
  <c r="AE435" i="6"/>
  <c r="V434" i="6"/>
  <c r="H435" i="6"/>
  <c r="K436" i="16"/>
  <c r="H436" i="16"/>
  <c r="L436" i="16"/>
  <c r="AE436" i="16"/>
  <c r="V435" i="16"/>
  <c r="G434" i="6"/>
  <c r="J434" i="6"/>
  <c r="I434" i="6"/>
  <c r="U433" i="6"/>
  <c r="AU436" i="3"/>
  <c r="B433" i="3"/>
  <c r="AW436" i="14"/>
  <c r="AU433" i="11"/>
  <c r="V436" i="14"/>
  <c r="AG437" i="14"/>
  <c r="L437" i="14"/>
  <c r="H437" i="14"/>
  <c r="K437" i="14"/>
  <c r="I437" i="14"/>
  <c r="J437" i="14"/>
  <c r="U436" i="14"/>
  <c r="G437" i="14"/>
  <c r="AU434" i="15"/>
  <c r="L435" i="15"/>
  <c r="H435" i="15"/>
  <c r="AE435" i="15"/>
  <c r="K435" i="15"/>
  <c r="V434" i="15"/>
  <c r="G436" i="15"/>
  <c r="U435" i="15"/>
  <c r="I436" i="15"/>
  <c r="J436" i="15"/>
  <c r="J436" i="11"/>
  <c r="I436" i="11"/>
  <c r="G436" i="11"/>
  <c r="U436" i="11" s="1"/>
  <c r="B447" i="11"/>
  <c r="K434" i="11"/>
  <c r="AE434" i="11"/>
  <c r="L434" i="11"/>
  <c r="H434" i="11"/>
  <c r="V434" i="11" s="1"/>
  <c r="M435" i="6"/>
  <c r="AV435" i="6" s="1"/>
  <c r="M435" i="15"/>
  <c r="AV435" i="15" s="1"/>
  <c r="M435" i="16"/>
  <c r="AV435" i="16" s="1"/>
  <c r="M435" i="3"/>
  <c r="AV435" i="3" s="1"/>
  <c r="H437" i="3"/>
  <c r="V437" i="3" s="1"/>
  <c r="AE437" i="3"/>
  <c r="K437" i="3"/>
  <c r="L437" i="3"/>
  <c r="I438" i="3"/>
  <c r="J438" i="3"/>
  <c r="G438" i="3"/>
  <c r="U438" i="3" s="1"/>
  <c r="P568" i="3"/>
  <c r="M436" i="11"/>
  <c r="AV436" i="11" s="1"/>
  <c r="AV436" i="13"/>
  <c r="M437" i="13"/>
  <c r="B448" i="13" l="1"/>
  <c r="AU434" i="13"/>
  <c r="H435" i="13"/>
  <c r="L435" i="13"/>
  <c r="V434" i="13"/>
  <c r="K435" i="13"/>
  <c r="AE435" i="13"/>
  <c r="U434" i="16"/>
  <c r="J435" i="16"/>
  <c r="I435" i="16"/>
  <c r="G435" i="16"/>
  <c r="J436" i="13"/>
  <c r="I436" i="13"/>
  <c r="G436" i="13"/>
  <c r="U435" i="13"/>
  <c r="AU436" i="16"/>
  <c r="K436" i="6"/>
  <c r="H436" i="6"/>
  <c r="V435" i="6"/>
  <c r="L436" i="6"/>
  <c r="AE436" i="6"/>
  <c r="AU435" i="6"/>
  <c r="G435" i="6"/>
  <c r="J435" i="6"/>
  <c r="I435" i="6"/>
  <c r="U434" i="6"/>
  <c r="AW437" i="14"/>
  <c r="H437" i="16"/>
  <c r="I568" i="16" s="1"/>
  <c r="U568" i="16" s="1"/>
  <c r="K437" i="16"/>
  <c r="V436" i="16"/>
  <c r="L437" i="16"/>
  <c r="AE437" i="16"/>
  <c r="AU434" i="11"/>
  <c r="AG438" i="14"/>
  <c r="K438" i="14"/>
  <c r="L438" i="14"/>
  <c r="H438" i="14"/>
  <c r="V437" i="14"/>
  <c r="AU437" i="3"/>
  <c r="U437" i="14"/>
  <c r="J438" i="14"/>
  <c r="I438" i="14"/>
  <c r="G438" i="14"/>
  <c r="I437" i="15"/>
  <c r="U436" i="15"/>
  <c r="G437" i="15"/>
  <c r="J568" i="15" s="1"/>
  <c r="J437" i="15"/>
  <c r="B434" i="3"/>
  <c r="AE436" i="15"/>
  <c r="K436" i="15"/>
  <c r="V435" i="15"/>
  <c r="L436" i="15"/>
  <c r="H436" i="15"/>
  <c r="AU435" i="15"/>
  <c r="B448" i="11"/>
  <c r="I437" i="11"/>
  <c r="G437" i="11"/>
  <c r="J437" i="11"/>
  <c r="AE435" i="11"/>
  <c r="H435" i="11"/>
  <c r="V435" i="11" s="1"/>
  <c r="L435" i="11"/>
  <c r="K435" i="11"/>
  <c r="M436" i="6"/>
  <c r="AV436" i="6" s="1"/>
  <c r="M436" i="15"/>
  <c r="AV436" i="15" s="1"/>
  <c r="M436" i="16"/>
  <c r="AV436" i="16" s="1"/>
  <c r="M436" i="3"/>
  <c r="AV436" i="3" s="1"/>
  <c r="I439" i="3"/>
  <c r="J439" i="3"/>
  <c r="G439" i="3"/>
  <c r="U439" i="3" s="1"/>
  <c r="L438" i="3"/>
  <c r="AE438" i="3"/>
  <c r="H438" i="3"/>
  <c r="V438" i="3" s="1"/>
  <c r="Q568" i="3"/>
  <c r="R568" i="3" s="1"/>
  <c r="K438" i="3"/>
  <c r="M437" i="11"/>
  <c r="AV437" i="11" s="1"/>
  <c r="AV437" i="13"/>
  <c r="M438" i="13"/>
  <c r="U437" i="11" l="1"/>
  <c r="P568" i="11" s="1"/>
  <c r="J568" i="11"/>
  <c r="B449" i="13"/>
  <c r="AU435" i="13"/>
  <c r="AW438" i="14"/>
  <c r="L436" i="13"/>
  <c r="AE436" i="13"/>
  <c r="K436" i="13"/>
  <c r="H436" i="13"/>
  <c r="V435" i="13"/>
  <c r="G437" i="13"/>
  <c r="J568" i="13" s="1"/>
  <c r="I437" i="13"/>
  <c r="U436" i="13"/>
  <c r="J437" i="13"/>
  <c r="G436" i="16"/>
  <c r="J436" i="16"/>
  <c r="I436" i="16"/>
  <c r="U435" i="16"/>
  <c r="AE437" i="6"/>
  <c r="K437" i="6"/>
  <c r="H437" i="6"/>
  <c r="I568" i="6" s="1"/>
  <c r="U568" i="6" s="1"/>
  <c r="L437" i="6"/>
  <c r="V436" i="6"/>
  <c r="AU436" i="6"/>
  <c r="AU437" i="16"/>
  <c r="H438" i="16"/>
  <c r="H569" i="16" s="1"/>
  <c r="AE438" i="16"/>
  <c r="L438" i="16"/>
  <c r="V437" i="16"/>
  <c r="Q568" i="16" s="1"/>
  <c r="K438" i="16"/>
  <c r="AU438" i="3"/>
  <c r="G436" i="6"/>
  <c r="U435" i="6"/>
  <c r="J436" i="6"/>
  <c r="I436" i="6"/>
  <c r="B435" i="3"/>
  <c r="AU435" i="11"/>
  <c r="U437" i="15"/>
  <c r="P568" i="15" s="1"/>
  <c r="J438" i="15"/>
  <c r="I438" i="15"/>
  <c r="G438" i="15"/>
  <c r="G569" i="15" s="1"/>
  <c r="L437" i="15"/>
  <c r="H437" i="15"/>
  <c r="I568" i="15" s="1"/>
  <c r="U568" i="15" s="1"/>
  <c r="AE437" i="15"/>
  <c r="K437" i="15"/>
  <c r="V436" i="15"/>
  <c r="L439" i="14"/>
  <c r="V438" i="14"/>
  <c r="AG439" i="14"/>
  <c r="K439" i="14"/>
  <c r="H439" i="14"/>
  <c r="AU436" i="15"/>
  <c r="I439" i="14"/>
  <c r="J439" i="14"/>
  <c r="U438" i="14"/>
  <c r="G439" i="14"/>
  <c r="B449" i="11"/>
  <c r="AE436" i="11"/>
  <c r="L436" i="11"/>
  <c r="H436" i="11"/>
  <c r="V436" i="11" s="1"/>
  <c r="K436" i="11"/>
  <c r="J438" i="11"/>
  <c r="G438" i="11"/>
  <c r="I438" i="11"/>
  <c r="M437" i="6"/>
  <c r="AV437" i="6" s="1"/>
  <c r="M437" i="15"/>
  <c r="AV437" i="15" s="1"/>
  <c r="M437" i="16"/>
  <c r="AV437" i="16" s="1"/>
  <c r="M437" i="3"/>
  <c r="AV437" i="3" s="1"/>
  <c r="H439" i="3"/>
  <c r="V439" i="3" s="1"/>
  <c r="K439" i="3"/>
  <c r="L439" i="3"/>
  <c r="AE439" i="3"/>
  <c r="J440" i="3"/>
  <c r="G440" i="3"/>
  <c r="U440" i="3" s="1"/>
  <c r="I440" i="3"/>
  <c r="M438" i="11"/>
  <c r="AV438" i="11" s="1"/>
  <c r="AV438" i="13"/>
  <c r="M439" i="13"/>
  <c r="T569" i="16" l="1"/>
  <c r="M569" i="16"/>
  <c r="N569" i="16"/>
  <c r="K569" i="15"/>
  <c r="L569" i="15"/>
  <c r="U438" i="11"/>
  <c r="G569" i="11"/>
  <c r="AU436" i="13"/>
  <c r="B450" i="13"/>
  <c r="H437" i="13"/>
  <c r="I568" i="13" s="1"/>
  <c r="U568" i="13" s="1"/>
  <c r="V436" i="13"/>
  <c r="K437" i="13"/>
  <c r="AE437" i="13"/>
  <c r="L437" i="13"/>
  <c r="I437" i="16"/>
  <c r="J437" i="16"/>
  <c r="G437" i="16"/>
  <c r="J568" i="16" s="1"/>
  <c r="U436" i="16"/>
  <c r="J438" i="13"/>
  <c r="I438" i="13"/>
  <c r="U437" i="13"/>
  <c r="P568" i="13" s="1"/>
  <c r="G438" i="13"/>
  <c r="G569" i="13" s="1"/>
  <c r="V437" i="6"/>
  <c r="Q568" i="6" s="1"/>
  <c r="K438" i="6"/>
  <c r="AE438" i="6"/>
  <c r="H438" i="6"/>
  <c r="H569" i="6" s="1"/>
  <c r="L438" i="6"/>
  <c r="AU437" i="6"/>
  <c r="AU437" i="15"/>
  <c r="AU438" i="16"/>
  <c r="AW439" i="14"/>
  <c r="V438" i="16"/>
  <c r="L439" i="16"/>
  <c r="K439" i="16"/>
  <c r="AE439" i="16"/>
  <c r="H439" i="16"/>
  <c r="G437" i="6"/>
  <c r="J568" i="6" s="1"/>
  <c r="I437" i="6"/>
  <c r="U436" i="6"/>
  <c r="J437" i="6"/>
  <c r="K440" i="14"/>
  <c r="V439" i="14"/>
  <c r="H440" i="14"/>
  <c r="L440" i="14"/>
  <c r="AG440" i="14"/>
  <c r="I439" i="15"/>
  <c r="G439" i="15"/>
  <c r="J439" i="15"/>
  <c r="U438" i="15"/>
  <c r="J440" i="14"/>
  <c r="U439" i="14"/>
  <c r="G440" i="14"/>
  <c r="I440" i="14"/>
  <c r="AU436" i="11"/>
  <c r="AU439" i="3"/>
  <c r="H438" i="15"/>
  <c r="H569" i="15" s="1"/>
  <c r="AE438" i="15"/>
  <c r="L438" i="15"/>
  <c r="V437" i="15"/>
  <c r="Q568" i="15" s="1"/>
  <c r="R568" i="15" s="1"/>
  <c r="K438" i="15"/>
  <c r="B436" i="3"/>
  <c r="J439" i="11"/>
  <c r="G439" i="11"/>
  <c r="U439" i="11" s="1"/>
  <c r="I439" i="11"/>
  <c r="B450" i="11"/>
  <c r="K437" i="11"/>
  <c r="AE437" i="11"/>
  <c r="H437" i="11"/>
  <c r="L437" i="11"/>
  <c r="M438" i="6"/>
  <c r="AV438" i="6" s="1"/>
  <c r="M438" i="15"/>
  <c r="AV438" i="15" s="1"/>
  <c r="M438" i="16"/>
  <c r="AV438" i="16" s="1"/>
  <c r="M438" i="3"/>
  <c r="AV438" i="3" s="1"/>
  <c r="I441" i="3"/>
  <c r="G441" i="3"/>
  <c r="U441" i="3" s="1"/>
  <c r="J441" i="3"/>
  <c r="K440" i="3"/>
  <c r="H440" i="3"/>
  <c r="V440" i="3" s="1"/>
  <c r="AE440" i="3"/>
  <c r="L440" i="3"/>
  <c r="M439" i="11"/>
  <c r="AV439" i="11" s="1"/>
  <c r="AV439" i="13"/>
  <c r="M440" i="13"/>
  <c r="T569" i="6" l="1"/>
  <c r="M569" i="6"/>
  <c r="N569" i="6"/>
  <c r="L569" i="13"/>
  <c r="K569" i="13"/>
  <c r="T569" i="15"/>
  <c r="N569" i="15"/>
  <c r="M569" i="15"/>
  <c r="K569" i="11"/>
  <c r="L569" i="11"/>
  <c r="V437" i="11"/>
  <c r="Q568" i="11" s="1"/>
  <c r="R568" i="11" s="1"/>
  <c r="I568" i="11"/>
  <c r="U568" i="11" s="1"/>
  <c r="B451" i="13"/>
  <c r="AU437" i="13"/>
  <c r="H438" i="13"/>
  <c r="H569" i="13" s="1"/>
  <c r="L438" i="13"/>
  <c r="AE438" i="13"/>
  <c r="V437" i="13"/>
  <c r="Q568" i="13" s="1"/>
  <c r="R568" i="13" s="1"/>
  <c r="K438" i="13"/>
  <c r="AU439" i="16"/>
  <c r="J438" i="16"/>
  <c r="I438" i="16"/>
  <c r="G438" i="16"/>
  <c r="G569" i="16" s="1"/>
  <c r="U437" i="16"/>
  <c r="P568" i="16" s="1"/>
  <c r="R568" i="16" s="1"/>
  <c r="U438" i="13"/>
  <c r="J439" i="13"/>
  <c r="I439" i="13"/>
  <c r="G439" i="13"/>
  <c r="K439" i="6"/>
  <c r="AE439" i="6"/>
  <c r="V438" i="6"/>
  <c r="H439" i="6"/>
  <c r="L439" i="6"/>
  <c r="AU438" i="6"/>
  <c r="AU437" i="11"/>
  <c r="AU438" i="15"/>
  <c r="L440" i="16"/>
  <c r="K440" i="16"/>
  <c r="AE440" i="16"/>
  <c r="V439" i="16"/>
  <c r="H440" i="16"/>
  <c r="U437" i="6"/>
  <c r="P568" i="6" s="1"/>
  <c r="R568" i="6" s="1"/>
  <c r="G438" i="6"/>
  <c r="G569" i="6" s="1"/>
  <c r="I438" i="6"/>
  <c r="J438" i="6"/>
  <c r="B437" i="3"/>
  <c r="I440" i="15"/>
  <c r="J440" i="15"/>
  <c r="G440" i="15"/>
  <c r="U439" i="15"/>
  <c r="J441" i="14"/>
  <c r="G441" i="14"/>
  <c r="I441" i="14"/>
  <c r="U440" i="14"/>
  <c r="AE439" i="15"/>
  <c r="H439" i="15"/>
  <c r="K439" i="15"/>
  <c r="V438" i="15"/>
  <c r="L439" i="15"/>
  <c r="V440" i="14"/>
  <c r="H441" i="14"/>
  <c r="AG441" i="14"/>
  <c r="K441" i="14"/>
  <c r="L441" i="14"/>
  <c r="AW440" i="14"/>
  <c r="AU440" i="3"/>
  <c r="J440" i="11"/>
  <c r="I440" i="11"/>
  <c r="G440" i="11"/>
  <c r="U440" i="11" s="1"/>
  <c r="AE438" i="11"/>
  <c r="K438" i="11"/>
  <c r="L438" i="11"/>
  <c r="H438" i="11"/>
  <c r="B451" i="11"/>
  <c r="B570" i="11" s="1"/>
  <c r="M439" i="6"/>
  <c r="AV439" i="6" s="1"/>
  <c r="M439" i="15"/>
  <c r="AV439" i="15" s="1"/>
  <c r="M439" i="16"/>
  <c r="AV439" i="16" s="1"/>
  <c r="M439" i="3"/>
  <c r="AV439" i="3" s="1"/>
  <c r="H441" i="3"/>
  <c r="V441" i="3" s="1"/>
  <c r="AE441" i="3"/>
  <c r="L441" i="3"/>
  <c r="K441" i="3"/>
  <c r="I442" i="3"/>
  <c r="G442" i="3"/>
  <c r="U442" i="3" s="1"/>
  <c r="J442" i="3"/>
  <c r="M440" i="11"/>
  <c r="AV440" i="11" s="1"/>
  <c r="AV440" i="13"/>
  <c r="M441" i="13"/>
  <c r="T569" i="13" l="1"/>
  <c r="M569" i="13"/>
  <c r="N569" i="13"/>
  <c r="K569" i="16"/>
  <c r="L569" i="16"/>
  <c r="K569" i="6"/>
  <c r="L569" i="6"/>
  <c r="V438" i="11"/>
  <c r="H569" i="11"/>
  <c r="B452" i="13"/>
  <c r="AU438" i="13"/>
  <c r="V438" i="13"/>
  <c r="K439" i="13"/>
  <c r="AE439" i="13"/>
  <c r="L439" i="13"/>
  <c r="H439" i="13"/>
  <c r="J439" i="16"/>
  <c r="I439" i="16"/>
  <c r="U438" i="16"/>
  <c r="G439" i="16"/>
  <c r="J440" i="13"/>
  <c r="I440" i="13"/>
  <c r="G440" i="13"/>
  <c r="U439" i="13"/>
  <c r="AU440" i="16"/>
  <c r="L440" i="6"/>
  <c r="V439" i="6"/>
  <c r="AE440" i="6"/>
  <c r="H440" i="6"/>
  <c r="K440" i="6"/>
  <c r="AU438" i="11"/>
  <c r="AU439" i="6"/>
  <c r="AU441" i="3"/>
  <c r="H441" i="16"/>
  <c r="AE441" i="16"/>
  <c r="K441" i="16"/>
  <c r="L441" i="16"/>
  <c r="V440" i="16"/>
  <c r="I439" i="6"/>
  <c r="G439" i="6"/>
  <c r="U438" i="6"/>
  <c r="J439" i="6"/>
  <c r="J442" i="14"/>
  <c r="I442" i="14"/>
  <c r="U441" i="14"/>
  <c r="G442" i="14"/>
  <c r="AW441" i="14"/>
  <c r="J441" i="15"/>
  <c r="U440" i="15"/>
  <c r="I441" i="15"/>
  <c r="G441" i="15"/>
  <c r="B438" i="3"/>
  <c r="B568" i="3"/>
  <c r="AG442" i="14"/>
  <c r="K442" i="14"/>
  <c r="V441" i="14"/>
  <c r="L442" i="14"/>
  <c r="H442" i="14"/>
  <c r="AU439" i="15"/>
  <c r="H440" i="15"/>
  <c r="K440" i="15"/>
  <c r="AE440" i="15"/>
  <c r="V439" i="15"/>
  <c r="L440" i="15"/>
  <c r="H439" i="11"/>
  <c r="V439" i="11" s="1"/>
  <c r="L439" i="11"/>
  <c r="AE439" i="11"/>
  <c r="K439" i="11"/>
  <c r="I441" i="11"/>
  <c r="J441" i="11"/>
  <c r="G441" i="11"/>
  <c r="U441" i="11" s="1"/>
  <c r="B452" i="11"/>
  <c r="M440" i="6"/>
  <c r="AV440" i="6" s="1"/>
  <c r="M440" i="15"/>
  <c r="AV440" i="15" s="1"/>
  <c r="M440" i="16"/>
  <c r="AV440" i="16" s="1"/>
  <c r="M440" i="3"/>
  <c r="AV440" i="3" s="1"/>
  <c r="J443" i="3"/>
  <c r="I443" i="3"/>
  <c r="G443" i="3"/>
  <c r="U443" i="3" s="1"/>
  <c r="H442" i="3"/>
  <c r="V442" i="3" s="1"/>
  <c r="AE442" i="3"/>
  <c r="L442" i="3"/>
  <c r="K442" i="3"/>
  <c r="M441" i="11"/>
  <c r="AV441" i="11" s="1"/>
  <c r="AV441" i="13"/>
  <c r="M442" i="13"/>
  <c r="N569" i="11" l="1"/>
  <c r="M569" i="11"/>
  <c r="T569" i="11"/>
  <c r="G568" i="3"/>
  <c r="H568" i="3"/>
  <c r="T568" i="3" s="1"/>
  <c r="B453" i="13"/>
  <c r="H440" i="13"/>
  <c r="K440" i="13"/>
  <c r="L440" i="13"/>
  <c r="V439" i="13"/>
  <c r="AE440" i="13"/>
  <c r="AU440" i="6"/>
  <c r="AU439" i="13"/>
  <c r="I441" i="13"/>
  <c r="G441" i="13"/>
  <c r="J441" i="13"/>
  <c r="U440" i="13"/>
  <c r="J440" i="16"/>
  <c r="G440" i="16"/>
  <c r="U439" i="16"/>
  <c r="I440" i="16"/>
  <c r="K441" i="6"/>
  <c r="AE441" i="6"/>
  <c r="H441" i="6"/>
  <c r="V440" i="6"/>
  <c r="L441" i="6"/>
  <c r="AU442" i="3"/>
  <c r="I440" i="6"/>
  <c r="U439" i="6"/>
  <c r="G440" i="6"/>
  <c r="J440" i="6"/>
  <c r="AU441" i="16"/>
  <c r="V441" i="16"/>
  <c r="AE442" i="16"/>
  <c r="K442" i="16"/>
  <c r="H442" i="16"/>
  <c r="L442" i="16"/>
  <c r="AW442" i="14"/>
  <c r="AU440" i="15"/>
  <c r="B439" i="3"/>
  <c r="AU439" i="11"/>
  <c r="L441" i="15"/>
  <c r="AE441" i="15"/>
  <c r="V440" i="15"/>
  <c r="H441" i="15"/>
  <c r="K441" i="15"/>
  <c r="U441" i="15"/>
  <c r="G442" i="15"/>
  <c r="I442" i="15"/>
  <c r="J442" i="15"/>
  <c r="H443" i="14"/>
  <c r="AG443" i="14"/>
  <c r="L443" i="14"/>
  <c r="K443" i="14"/>
  <c r="V442" i="14"/>
  <c r="I443" i="14"/>
  <c r="J443" i="14"/>
  <c r="G443" i="14"/>
  <c r="U442" i="14"/>
  <c r="B453" i="11"/>
  <c r="J442" i="11"/>
  <c r="G442" i="11"/>
  <c r="U442" i="11" s="1"/>
  <c r="I442" i="11"/>
  <c r="K440" i="11"/>
  <c r="AE440" i="11"/>
  <c r="L440" i="11"/>
  <c r="H440" i="11"/>
  <c r="V440" i="11" s="1"/>
  <c r="M441" i="6"/>
  <c r="AV441" i="6" s="1"/>
  <c r="M441" i="15"/>
  <c r="AV441" i="15" s="1"/>
  <c r="M441" i="16"/>
  <c r="AV441" i="16" s="1"/>
  <c r="M441" i="3"/>
  <c r="AV441" i="3" s="1"/>
  <c r="L443" i="3"/>
  <c r="AE443" i="3"/>
  <c r="H443" i="3"/>
  <c r="V443" i="3" s="1"/>
  <c r="K443" i="3"/>
  <c r="I444" i="3"/>
  <c r="G444" i="3"/>
  <c r="U444" i="3" s="1"/>
  <c r="J444" i="3"/>
  <c r="M442" i="11"/>
  <c r="AV442" i="11" s="1"/>
  <c r="AV442" i="13"/>
  <c r="M443" i="13"/>
  <c r="M568" i="3" l="1"/>
  <c r="N568" i="3"/>
  <c r="L568" i="3"/>
  <c r="K568" i="3"/>
  <c r="B454" i="13"/>
  <c r="AU440" i="13"/>
  <c r="V440" i="13"/>
  <c r="K441" i="13"/>
  <c r="AE441" i="13"/>
  <c r="L441" i="13"/>
  <c r="H441" i="13"/>
  <c r="J441" i="16"/>
  <c r="U440" i="16"/>
  <c r="I441" i="16"/>
  <c r="G441" i="16"/>
  <c r="J442" i="13"/>
  <c r="I442" i="13"/>
  <c r="U441" i="13"/>
  <c r="G442" i="13"/>
  <c r="AE442" i="6"/>
  <c r="K442" i="6"/>
  <c r="L442" i="6"/>
  <c r="V441" i="6"/>
  <c r="H442" i="6"/>
  <c r="AU441" i="6"/>
  <c r="U440" i="6"/>
  <c r="I441" i="6"/>
  <c r="G441" i="6"/>
  <c r="J441" i="6"/>
  <c r="V442" i="16"/>
  <c r="H443" i="16"/>
  <c r="AE443" i="16"/>
  <c r="K443" i="16"/>
  <c r="L443" i="16"/>
  <c r="AU442" i="16"/>
  <c r="AU443" i="3"/>
  <c r="L442" i="15"/>
  <c r="H442" i="15"/>
  <c r="V441" i="15"/>
  <c r="K442" i="15"/>
  <c r="AE442" i="15"/>
  <c r="B440" i="3"/>
  <c r="J563" i="3"/>
  <c r="J560" i="3"/>
  <c r="I564" i="3"/>
  <c r="U564" i="3" s="1"/>
  <c r="I560" i="3"/>
  <c r="U560" i="3" s="1"/>
  <c r="J564" i="3"/>
  <c r="I561" i="3"/>
  <c r="U561" i="3" s="1"/>
  <c r="J561" i="3"/>
  <c r="J566" i="3"/>
  <c r="I565" i="3"/>
  <c r="U565" i="3" s="1"/>
  <c r="J562" i="3"/>
  <c r="I562" i="3"/>
  <c r="U562" i="3" s="1"/>
  <c r="I563" i="3"/>
  <c r="U563" i="3" s="1"/>
  <c r="I567" i="3"/>
  <c r="U567" i="3" s="1"/>
  <c r="J567" i="3"/>
  <c r="J565" i="3"/>
  <c r="I566" i="3"/>
  <c r="U566" i="3" s="1"/>
  <c r="AU440" i="11"/>
  <c r="AW443" i="14"/>
  <c r="U442" i="15"/>
  <c r="I443" i="15"/>
  <c r="G443" i="15"/>
  <c r="J443" i="15"/>
  <c r="I568" i="3"/>
  <c r="U568" i="3" s="1"/>
  <c r="V443" i="14"/>
  <c r="AG444" i="14"/>
  <c r="K444" i="14"/>
  <c r="L444" i="14"/>
  <c r="H444" i="14"/>
  <c r="J568" i="3"/>
  <c r="J444" i="14"/>
  <c r="G444" i="14"/>
  <c r="U443" i="14"/>
  <c r="I444" i="14"/>
  <c r="AU441" i="15"/>
  <c r="G443" i="11"/>
  <c r="U443" i="11" s="1"/>
  <c r="I443" i="11"/>
  <c r="J443" i="11"/>
  <c r="AE441" i="11"/>
  <c r="L441" i="11"/>
  <c r="H441" i="11"/>
  <c r="V441" i="11" s="1"/>
  <c r="K441" i="11"/>
  <c r="B454" i="11"/>
  <c r="M442" i="6"/>
  <c r="AV442" i="6" s="1"/>
  <c r="M442" i="15"/>
  <c r="AV442" i="15" s="1"/>
  <c r="M442" i="16"/>
  <c r="AV442" i="16" s="1"/>
  <c r="M442" i="3"/>
  <c r="AV442" i="3" s="1"/>
  <c r="G445" i="3"/>
  <c r="U445" i="3" s="1"/>
  <c r="P569" i="3"/>
  <c r="I445" i="3"/>
  <c r="J445" i="3"/>
  <c r="L444" i="3"/>
  <c r="H444" i="3"/>
  <c r="V444" i="3" s="1"/>
  <c r="K444" i="3"/>
  <c r="AE444" i="3"/>
  <c r="M443" i="11"/>
  <c r="AV443" i="11" s="1"/>
  <c r="M444" i="13"/>
  <c r="AV443" i="13"/>
  <c r="B455" i="13" l="1"/>
  <c r="V441" i="13"/>
  <c r="L442" i="13"/>
  <c r="K442" i="13"/>
  <c r="H442" i="13"/>
  <c r="AE442" i="13"/>
  <c r="AU441" i="13"/>
  <c r="U441" i="16"/>
  <c r="J442" i="16"/>
  <c r="I442" i="16"/>
  <c r="G442" i="16"/>
  <c r="U442" i="13"/>
  <c r="G443" i="13"/>
  <c r="I443" i="13"/>
  <c r="J443" i="13"/>
  <c r="K443" i="6"/>
  <c r="V442" i="6"/>
  <c r="AE443" i="6"/>
  <c r="L443" i="6"/>
  <c r="H443" i="6"/>
  <c r="AU442" i="6"/>
  <c r="AU443" i="16"/>
  <c r="AU442" i="15"/>
  <c r="AW444" i="14"/>
  <c r="V443" i="16"/>
  <c r="AE444" i="16"/>
  <c r="L444" i="16"/>
  <c r="K444" i="16"/>
  <c r="H444" i="16"/>
  <c r="I569" i="16" s="1"/>
  <c r="U569" i="16" s="1"/>
  <c r="U441" i="6"/>
  <c r="I442" i="6"/>
  <c r="G442" i="6"/>
  <c r="J442" i="6"/>
  <c r="AU441" i="11"/>
  <c r="L445" i="14"/>
  <c r="AG445" i="14"/>
  <c r="V444" i="14"/>
  <c r="H445" i="14"/>
  <c r="K445" i="14"/>
  <c r="I445" i="14"/>
  <c r="G445" i="14"/>
  <c r="U444" i="14"/>
  <c r="J445" i="14"/>
  <c r="AU444" i="3"/>
  <c r="L443" i="15"/>
  <c r="K443" i="15"/>
  <c r="H443" i="15"/>
  <c r="AE443" i="15"/>
  <c r="V442" i="15"/>
  <c r="B441" i="3"/>
  <c r="U443" i="15"/>
  <c r="J444" i="15"/>
  <c r="G444" i="15"/>
  <c r="J569" i="15" s="1"/>
  <c r="I444" i="15"/>
  <c r="H442" i="11"/>
  <c r="V442" i="11" s="1"/>
  <c r="K442" i="11"/>
  <c r="AE442" i="11"/>
  <c r="L442" i="11"/>
  <c r="B455" i="11"/>
  <c r="J444" i="11"/>
  <c r="G444" i="11"/>
  <c r="I444" i="11"/>
  <c r="M443" i="6"/>
  <c r="AV443" i="6" s="1"/>
  <c r="M443" i="15"/>
  <c r="AV443" i="15" s="1"/>
  <c r="M443" i="16"/>
  <c r="AV443" i="16" s="1"/>
  <c r="M443" i="3"/>
  <c r="AV443" i="3" s="1"/>
  <c r="H445" i="3"/>
  <c r="V445" i="3" s="1"/>
  <c r="L445" i="3"/>
  <c r="AE445" i="3"/>
  <c r="Q569" i="3"/>
  <c r="R569" i="3" s="1"/>
  <c r="K445" i="3"/>
  <c r="I446" i="3"/>
  <c r="J446" i="3"/>
  <c r="G446" i="3"/>
  <c r="U446" i="3" s="1"/>
  <c r="M444" i="11"/>
  <c r="AV444" i="11" s="1"/>
  <c r="AV444" i="13"/>
  <c r="M445" i="13"/>
  <c r="U444" i="11" l="1"/>
  <c r="P569" i="11" s="1"/>
  <c r="AU442" i="13"/>
  <c r="B456" i="13"/>
  <c r="AU444" i="16"/>
  <c r="L443" i="13"/>
  <c r="K443" i="13"/>
  <c r="AE443" i="13"/>
  <c r="H443" i="13"/>
  <c r="V442" i="13"/>
  <c r="U443" i="13"/>
  <c r="I444" i="13"/>
  <c r="G444" i="13"/>
  <c r="J569" i="13" s="1"/>
  <c r="J444" i="13"/>
  <c r="J443" i="16"/>
  <c r="U442" i="16"/>
  <c r="G443" i="16"/>
  <c r="I443" i="16"/>
  <c r="AU442" i="11"/>
  <c r="AU445" i="3"/>
  <c r="H444" i="6"/>
  <c r="I569" i="6" s="1"/>
  <c r="U569" i="6" s="1"/>
  <c r="AE444" i="6"/>
  <c r="V443" i="6"/>
  <c r="K444" i="6"/>
  <c r="L444" i="6"/>
  <c r="AU443" i="6"/>
  <c r="K445" i="16"/>
  <c r="AE445" i="16"/>
  <c r="H445" i="16"/>
  <c r="H570" i="16" s="1"/>
  <c r="L445" i="16"/>
  <c r="V444" i="16"/>
  <c r="Q569" i="16" s="1"/>
  <c r="I443" i="6"/>
  <c r="J443" i="6"/>
  <c r="U442" i="6"/>
  <c r="G443" i="6"/>
  <c r="I446" i="14"/>
  <c r="U445" i="14"/>
  <c r="J446" i="14"/>
  <c r="G446" i="14"/>
  <c r="I445" i="15"/>
  <c r="U444" i="15"/>
  <c r="P569" i="15" s="1"/>
  <c r="J445" i="15"/>
  <c r="G445" i="15"/>
  <c r="G570" i="15" s="1"/>
  <c r="B442" i="3"/>
  <c r="V443" i="15"/>
  <c r="K444" i="15"/>
  <c r="L444" i="15"/>
  <c r="AE444" i="15"/>
  <c r="H444" i="15"/>
  <c r="I569" i="15" s="1"/>
  <c r="U569" i="15" s="1"/>
  <c r="AW445" i="14"/>
  <c r="AU443" i="15"/>
  <c r="L446" i="14"/>
  <c r="AG446" i="14"/>
  <c r="V445" i="14"/>
  <c r="H446" i="14"/>
  <c r="K446" i="14"/>
  <c r="B456" i="11"/>
  <c r="G445" i="11"/>
  <c r="J445" i="11"/>
  <c r="I445" i="11"/>
  <c r="K443" i="11"/>
  <c r="H443" i="11"/>
  <c r="V443" i="11" s="1"/>
  <c r="L443" i="11"/>
  <c r="AE443" i="11"/>
  <c r="M444" i="6"/>
  <c r="AV444" i="6" s="1"/>
  <c r="M444" i="15"/>
  <c r="AV444" i="15" s="1"/>
  <c r="M444" i="16"/>
  <c r="AV444" i="16" s="1"/>
  <c r="M444" i="3"/>
  <c r="AV444" i="3" s="1"/>
  <c r="G447" i="3"/>
  <c r="U447" i="3" s="1"/>
  <c r="I447" i="3"/>
  <c r="J447" i="3"/>
  <c r="L446" i="3"/>
  <c r="AE446" i="3"/>
  <c r="K446" i="3"/>
  <c r="H446" i="3"/>
  <c r="V446" i="3" s="1"/>
  <c r="M445" i="11"/>
  <c r="AV445" i="11" s="1"/>
  <c r="M446" i="13"/>
  <c r="AV445" i="13"/>
  <c r="T570" i="16" l="1"/>
  <c r="N570" i="16"/>
  <c r="M570" i="16"/>
  <c r="L570" i="15"/>
  <c r="K570" i="15"/>
  <c r="U445" i="11"/>
  <c r="G570" i="11"/>
  <c r="B457" i="13"/>
  <c r="AU443" i="13"/>
  <c r="V443" i="13"/>
  <c r="L444" i="13"/>
  <c r="AE444" i="13"/>
  <c r="K444" i="13"/>
  <c r="H444" i="13"/>
  <c r="I569" i="13" s="1"/>
  <c r="U569" i="13" s="1"/>
  <c r="U443" i="16"/>
  <c r="J444" i="16"/>
  <c r="G444" i="16"/>
  <c r="J569" i="16" s="1"/>
  <c r="I444" i="16"/>
  <c r="J445" i="13"/>
  <c r="I445" i="13"/>
  <c r="G445" i="13"/>
  <c r="G570" i="13" s="1"/>
  <c r="U444" i="13"/>
  <c r="P569" i="13" s="1"/>
  <c r="AU446" i="3"/>
  <c r="AU444" i="6"/>
  <c r="AE445" i="6"/>
  <c r="H445" i="6"/>
  <c r="H570" i="6" s="1"/>
  <c r="K445" i="6"/>
  <c r="V444" i="6"/>
  <c r="Q569" i="6" s="1"/>
  <c r="L445" i="6"/>
  <c r="AU445" i="16"/>
  <c r="H446" i="16"/>
  <c r="AE446" i="16"/>
  <c r="K446" i="16"/>
  <c r="L446" i="16"/>
  <c r="V445" i="16"/>
  <c r="G444" i="6"/>
  <c r="J569" i="6" s="1"/>
  <c r="U443" i="6"/>
  <c r="J444" i="6"/>
  <c r="I444" i="6"/>
  <c r="AW446" i="14"/>
  <c r="V446" i="14"/>
  <c r="L447" i="14"/>
  <c r="K447" i="14"/>
  <c r="AG447" i="14"/>
  <c r="H447" i="14"/>
  <c r="AU444" i="15"/>
  <c r="AU443" i="11"/>
  <c r="B443" i="3"/>
  <c r="U445" i="15"/>
  <c r="I446" i="15"/>
  <c r="J446" i="15"/>
  <c r="G446" i="15"/>
  <c r="G447" i="14"/>
  <c r="J447" i="14"/>
  <c r="I447" i="14"/>
  <c r="U446" i="14"/>
  <c r="L445" i="15"/>
  <c r="H445" i="15"/>
  <c r="H570" i="15" s="1"/>
  <c r="AE445" i="15"/>
  <c r="K445" i="15"/>
  <c r="V444" i="15"/>
  <c r="Q569" i="15" s="1"/>
  <c r="R569" i="15" s="1"/>
  <c r="H444" i="11"/>
  <c r="K444" i="11"/>
  <c r="AE444" i="11"/>
  <c r="L444" i="11"/>
  <c r="J446" i="11"/>
  <c r="I446" i="11"/>
  <c r="G446" i="11"/>
  <c r="U446" i="11" s="1"/>
  <c r="B457" i="11"/>
  <c r="M445" i="6"/>
  <c r="AV445" i="6" s="1"/>
  <c r="M445" i="15"/>
  <c r="AV445" i="15" s="1"/>
  <c r="M445" i="16"/>
  <c r="AV445" i="16" s="1"/>
  <c r="M445" i="3"/>
  <c r="AV445" i="3" s="1"/>
  <c r="K447" i="3"/>
  <c r="AE447" i="3"/>
  <c r="L447" i="3"/>
  <c r="H447" i="3"/>
  <c r="V447" i="3" s="1"/>
  <c r="G448" i="3"/>
  <c r="U448" i="3" s="1"/>
  <c r="J448" i="3"/>
  <c r="I448" i="3"/>
  <c r="M446" i="11"/>
  <c r="AV446" i="11" s="1"/>
  <c r="M447" i="13"/>
  <c r="AV446" i="13"/>
  <c r="T570" i="6" l="1"/>
  <c r="M570" i="6"/>
  <c r="N570" i="6"/>
  <c r="K570" i="13"/>
  <c r="L570" i="13"/>
  <c r="T570" i="15"/>
  <c r="N570" i="15"/>
  <c r="M570" i="15"/>
  <c r="K570" i="11"/>
  <c r="L570" i="11"/>
  <c r="V444" i="11"/>
  <c r="Q569" i="11" s="1"/>
  <c r="R569" i="11" s="1"/>
  <c r="AU444" i="13"/>
  <c r="B458" i="13"/>
  <c r="K445" i="13"/>
  <c r="H445" i="13"/>
  <c r="H570" i="13" s="1"/>
  <c r="V444" i="13"/>
  <c r="Q569" i="13" s="1"/>
  <c r="R569" i="13" s="1"/>
  <c r="AE445" i="13"/>
  <c r="L445" i="13"/>
  <c r="AU445" i="6"/>
  <c r="AW447" i="14"/>
  <c r="I446" i="13"/>
  <c r="G446" i="13"/>
  <c r="J446" i="13"/>
  <c r="U445" i="13"/>
  <c r="I445" i="16"/>
  <c r="U444" i="16"/>
  <c r="P569" i="16" s="1"/>
  <c r="R569" i="16" s="1"/>
  <c r="G445" i="16"/>
  <c r="G570" i="16" s="1"/>
  <c r="J445" i="16"/>
  <c r="L446" i="6"/>
  <c r="H446" i="6"/>
  <c r="V445" i="6"/>
  <c r="AE446" i="6"/>
  <c r="K446" i="6"/>
  <c r="AU446" i="6" s="1"/>
  <c r="AU445" i="15"/>
  <c r="AU444" i="11"/>
  <c r="I445" i="6"/>
  <c r="J445" i="6"/>
  <c r="U444" i="6"/>
  <c r="P569" i="6" s="1"/>
  <c r="R569" i="6" s="1"/>
  <c r="G445" i="6"/>
  <c r="G570" i="6" s="1"/>
  <c r="AU446" i="16"/>
  <c r="AU447" i="3"/>
  <c r="K447" i="16"/>
  <c r="V446" i="16"/>
  <c r="H447" i="16"/>
  <c r="L447" i="16"/>
  <c r="AE447" i="16"/>
  <c r="U447" i="14"/>
  <c r="I448" i="14"/>
  <c r="J448" i="14"/>
  <c r="G448" i="14"/>
  <c r="L448" i="14"/>
  <c r="H448" i="14"/>
  <c r="AG448" i="14"/>
  <c r="K448" i="14"/>
  <c r="V447" i="14"/>
  <c r="J447" i="15"/>
  <c r="G447" i="15"/>
  <c r="U446" i="15"/>
  <c r="I447" i="15"/>
  <c r="K446" i="15"/>
  <c r="V445" i="15"/>
  <c r="L446" i="15"/>
  <c r="AE446" i="15"/>
  <c r="H446" i="15"/>
  <c r="B444" i="3"/>
  <c r="B458" i="11"/>
  <c r="B571" i="11" s="1"/>
  <c r="I447" i="11"/>
  <c r="J447" i="11"/>
  <c r="G447" i="11"/>
  <c r="U447" i="11" s="1"/>
  <c r="L445" i="11"/>
  <c r="AE445" i="11"/>
  <c r="H445" i="11"/>
  <c r="K445" i="11"/>
  <c r="M446" i="6"/>
  <c r="AV446" i="6" s="1"/>
  <c r="M446" i="15"/>
  <c r="AV446" i="15" s="1"/>
  <c r="M446" i="16"/>
  <c r="AV446" i="16" s="1"/>
  <c r="M446" i="3"/>
  <c r="AV446" i="3" s="1"/>
  <c r="G449" i="3"/>
  <c r="U449" i="3" s="1"/>
  <c r="I449" i="3"/>
  <c r="J449" i="3"/>
  <c r="H448" i="3"/>
  <c r="V448" i="3" s="1"/>
  <c r="AE448" i="3"/>
  <c r="K448" i="3"/>
  <c r="L448" i="3"/>
  <c r="M447" i="11"/>
  <c r="AV447" i="11" s="1"/>
  <c r="M448" i="13"/>
  <c r="AV447" i="13"/>
  <c r="T570" i="13" l="1"/>
  <c r="N570" i="13"/>
  <c r="M570" i="13"/>
  <c r="K570" i="16"/>
  <c r="L570" i="16"/>
  <c r="K570" i="6"/>
  <c r="L570" i="6"/>
  <c r="V445" i="11"/>
  <c r="H570" i="11"/>
  <c r="B459" i="13"/>
  <c r="V445" i="13"/>
  <c r="K446" i="13"/>
  <c r="L446" i="13"/>
  <c r="H446" i="13"/>
  <c r="AE446" i="13"/>
  <c r="AU445" i="13"/>
  <c r="J446" i="16"/>
  <c r="G446" i="16"/>
  <c r="I446" i="16"/>
  <c r="U445" i="16"/>
  <c r="J447" i="13"/>
  <c r="I447" i="13"/>
  <c r="U446" i="13"/>
  <c r="G447" i="13"/>
  <c r="AU447" i="16"/>
  <c r="AU448" i="3"/>
  <c r="K447" i="6"/>
  <c r="V446" i="6"/>
  <c r="L447" i="6"/>
  <c r="AE447" i="6"/>
  <c r="H447" i="6"/>
  <c r="AW448" i="14"/>
  <c r="AU445" i="11"/>
  <c r="I446" i="6"/>
  <c r="J446" i="6"/>
  <c r="U445" i="6"/>
  <c r="G446" i="6"/>
  <c r="K448" i="16"/>
  <c r="L448" i="16"/>
  <c r="AE448" i="16"/>
  <c r="H448" i="16"/>
  <c r="V447" i="16"/>
  <c r="J448" i="15"/>
  <c r="I448" i="15"/>
  <c r="U447" i="15"/>
  <c r="G448" i="15"/>
  <c r="AE447" i="15"/>
  <c r="V446" i="15"/>
  <c r="K447" i="15"/>
  <c r="H447" i="15"/>
  <c r="L447" i="15"/>
  <c r="AU446" i="15"/>
  <c r="K449" i="14"/>
  <c r="AG449" i="14"/>
  <c r="H449" i="14"/>
  <c r="L449" i="14"/>
  <c r="V448" i="14"/>
  <c r="I449" i="14"/>
  <c r="J449" i="14"/>
  <c r="U448" i="14"/>
  <c r="G449" i="14"/>
  <c r="B445" i="3"/>
  <c r="B569" i="3"/>
  <c r="K446" i="11"/>
  <c r="AE446" i="11"/>
  <c r="L446" i="11"/>
  <c r="H446" i="11"/>
  <c r="V446" i="11" s="1"/>
  <c r="J448" i="11"/>
  <c r="I448" i="11"/>
  <c r="G448" i="11"/>
  <c r="U448" i="11" s="1"/>
  <c r="B459" i="11"/>
  <c r="M447" i="6"/>
  <c r="AV447" i="6" s="1"/>
  <c r="M447" i="15"/>
  <c r="AV447" i="15" s="1"/>
  <c r="M447" i="16"/>
  <c r="AV447" i="16" s="1"/>
  <c r="M447" i="3"/>
  <c r="AV447" i="3" s="1"/>
  <c r="H449" i="3"/>
  <c r="V449" i="3" s="1"/>
  <c r="AE449" i="3"/>
  <c r="K449" i="3"/>
  <c r="L449" i="3"/>
  <c r="J450" i="3"/>
  <c r="G450" i="3"/>
  <c r="U450" i="3" s="1"/>
  <c r="I450" i="3"/>
  <c r="M448" i="11"/>
  <c r="AV448" i="11" s="1"/>
  <c r="AV448" i="13"/>
  <c r="M449" i="13"/>
  <c r="T570" i="11" l="1"/>
  <c r="M570" i="11"/>
  <c r="N570" i="11"/>
  <c r="G569" i="3"/>
  <c r="H569" i="3"/>
  <c r="T569" i="3" s="1"/>
  <c r="B460" i="13"/>
  <c r="K447" i="13"/>
  <c r="L447" i="13"/>
  <c r="H447" i="13"/>
  <c r="V446" i="13"/>
  <c r="AE447" i="13"/>
  <c r="AU446" i="13"/>
  <c r="J448" i="13"/>
  <c r="I448" i="13"/>
  <c r="U447" i="13"/>
  <c r="G448" i="13"/>
  <c r="I447" i="16"/>
  <c r="G447" i="16"/>
  <c r="U446" i="16"/>
  <c r="J447" i="16"/>
  <c r="K448" i="6"/>
  <c r="L448" i="6"/>
  <c r="V447" i="6"/>
  <c r="H448" i="6"/>
  <c r="AE448" i="6"/>
  <c r="AU447" i="6"/>
  <c r="AU447" i="15"/>
  <c r="K449" i="16"/>
  <c r="V448" i="16"/>
  <c r="L449" i="16"/>
  <c r="AE449" i="16"/>
  <c r="H449" i="16"/>
  <c r="AU448" i="16"/>
  <c r="AU446" i="11"/>
  <c r="AW449" i="14"/>
  <c r="J447" i="6"/>
  <c r="U446" i="6"/>
  <c r="I447" i="6"/>
  <c r="G447" i="6"/>
  <c r="G450" i="14"/>
  <c r="I450" i="14"/>
  <c r="J450" i="14"/>
  <c r="U449" i="14"/>
  <c r="AU449" i="3"/>
  <c r="U448" i="15"/>
  <c r="J449" i="15"/>
  <c r="G449" i="15"/>
  <c r="I449" i="15"/>
  <c r="B446" i="3"/>
  <c r="V449" i="14"/>
  <c r="K450" i="14"/>
  <c r="AG450" i="14"/>
  <c r="L450" i="14"/>
  <c r="H450" i="14"/>
  <c r="H448" i="15"/>
  <c r="L448" i="15"/>
  <c r="AE448" i="15"/>
  <c r="K448" i="15"/>
  <c r="V447" i="15"/>
  <c r="J449" i="11"/>
  <c r="I449" i="11"/>
  <c r="G449" i="11"/>
  <c r="U449" i="11" s="1"/>
  <c r="AE447" i="11"/>
  <c r="K447" i="11"/>
  <c r="H447" i="11"/>
  <c r="V447" i="11" s="1"/>
  <c r="L447" i="11"/>
  <c r="B460" i="11"/>
  <c r="M448" i="6"/>
  <c r="AV448" i="6" s="1"/>
  <c r="M448" i="15"/>
  <c r="AV448" i="15" s="1"/>
  <c r="M448" i="16"/>
  <c r="AV448" i="16" s="1"/>
  <c r="M448" i="3"/>
  <c r="AV448" i="3" s="1"/>
  <c r="I451" i="3"/>
  <c r="J451" i="3"/>
  <c r="G451" i="3"/>
  <c r="U451" i="3" s="1"/>
  <c r="L450" i="3"/>
  <c r="K450" i="3"/>
  <c r="AE450" i="3"/>
  <c r="H450" i="3"/>
  <c r="V450" i="3" s="1"/>
  <c r="M449" i="11"/>
  <c r="AV449" i="11" s="1"/>
  <c r="AV449" i="13"/>
  <c r="M450" i="13"/>
  <c r="M569" i="3" l="1"/>
  <c r="N569" i="3"/>
  <c r="K569" i="3"/>
  <c r="L569" i="3"/>
  <c r="B461" i="13"/>
  <c r="AU450" i="3"/>
  <c r="H448" i="13"/>
  <c r="L448" i="13"/>
  <c r="V447" i="13"/>
  <c r="K448" i="13"/>
  <c r="AE448" i="13"/>
  <c r="AU447" i="13"/>
  <c r="I448" i="16"/>
  <c r="J448" i="16"/>
  <c r="G448" i="16"/>
  <c r="U447" i="16"/>
  <c r="I449" i="13"/>
  <c r="U448" i="13"/>
  <c r="G449" i="13"/>
  <c r="J449" i="13"/>
  <c r="AU447" i="11"/>
  <c r="V448" i="6"/>
  <c r="K449" i="6"/>
  <c r="AE449" i="6"/>
  <c r="L449" i="6"/>
  <c r="H449" i="6"/>
  <c r="AU448" i="6"/>
  <c r="L450" i="16"/>
  <c r="K450" i="16"/>
  <c r="AE450" i="16"/>
  <c r="V449" i="16"/>
  <c r="H450" i="16"/>
  <c r="U447" i="6"/>
  <c r="J448" i="6"/>
  <c r="G448" i="6"/>
  <c r="I448" i="6"/>
  <c r="AU449" i="16"/>
  <c r="AW450" i="14"/>
  <c r="J450" i="15"/>
  <c r="U449" i="15"/>
  <c r="G450" i="15"/>
  <c r="I450" i="15"/>
  <c r="J451" i="14"/>
  <c r="U450" i="14"/>
  <c r="G451" i="14"/>
  <c r="I451" i="14"/>
  <c r="AU448" i="15"/>
  <c r="V450" i="14"/>
  <c r="H451" i="14"/>
  <c r="K451" i="14"/>
  <c r="AG451" i="14"/>
  <c r="L451" i="14"/>
  <c r="AE449" i="15"/>
  <c r="K449" i="15"/>
  <c r="H449" i="15"/>
  <c r="L449" i="15"/>
  <c r="V448" i="15"/>
  <c r="B447" i="3"/>
  <c r="B461" i="11"/>
  <c r="L448" i="11"/>
  <c r="H448" i="11"/>
  <c r="V448" i="11" s="1"/>
  <c r="K448" i="11"/>
  <c r="AE448" i="11"/>
  <c r="J450" i="11"/>
  <c r="I450" i="11"/>
  <c r="G450" i="11"/>
  <c r="U450" i="11" s="1"/>
  <c r="M449" i="6"/>
  <c r="AV449" i="6" s="1"/>
  <c r="M449" i="15"/>
  <c r="AV449" i="15" s="1"/>
  <c r="M449" i="16"/>
  <c r="AV449" i="16" s="1"/>
  <c r="M449" i="3"/>
  <c r="AV449" i="3" s="1"/>
  <c r="P570" i="3"/>
  <c r="J452" i="3"/>
  <c r="G452" i="3"/>
  <c r="U452" i="3" s="1"/>
  <c r="I452" i="3"/>
  <c r="L451" i="3"/>
  <c r="K451" i="3"/>
  <c r="AE451" i="3"/>
  <c r="H451" i="3"/>
  <c r="V451" i="3" s="1"/>
  <c r="M450" i="11"/>
  <c r="AV450" i="11" s="1"/>
  <c r="AV450" i="13"/>
  <c r="M451" i="13"/>
  <c r="AU448" i="13" l="1"/>
  <c r="B462" i="13"/>
  <c r="AU451" i="3"/>
  <c r="H449" i="13"/>
  <c r="L449" i="13"/>
  <c r="K449" i="13"/>
  <c r="AE449" i="13"/>
  <c r="V448" i="13"/>
  <c r="I450" i="13"/>
  <c r="G450" i="13"/>
  <c r="J450" i="13"/>
  <c r="U449" i="13"/>
  <c r="G449" i="16"/>
  <c r="U448" i="16"/>
  <c r="I449" i="16"/>
  <c r="J449" i="16"/>
  <c r="V449" i="6"/>
  <c r="H450" i="6"/>
  <c r="AE450" i="6"/>
  <c r="L450" i="6"/>
  <c r="K450" i="6"/>
  <c r="AU449" i="6"/>
  <c r="AU450" i="16"/>
  <c r="I449" i="6"/>
  <c r="J449" i="6"/>
  <c r="G449" i="6"/>
  <c r="U448" i="6"/>
  <c r="AE451" i="16"/>
  <c r="V450" i="16"/>
  <c r="L451" i="16"/>
  <c r="H451" i="16"/>
  <c r="I570" i="16" s="1"/>
  <c r="U570" i="16" s="1"/>
  <c r="K451" i="16"/>
  <c r="K452" i="14"/>
  <c r="H452" i="14"/>
  <c r="V451" i="14"/>
  <c r="L452" i="14"/>
  <c r="AG452" i="14"/>
  <c r="G452" i="14"/>
  <c r="U451" i="14"/>
  <c r="J452" i="14"/>
  <c r="I452" i="14"/>
  <c r="B448" i="3"/>
  <c r="K450" i="15"/>
  <c r="L450" i="15"/>
  <c r="AE450" i="15"/>
  <c r="H450" i="15"/>
  <c r="V449" i="15"/>
  <c r="I451" i="15"/>
  <c r="J451" i="15"/>
  <c r="G451" i="15"/>
  <c r="J570" i="15" s="1"/>
  <c r="U450" i="15"/>
  <c r="AU448" i="11"/>
  <c r="AU449" i="15"/>
  <c r="AW451" i="14"/>
  <c r="G451" i="11"/>
  <c r="J451" i="11"/>
  <c r="I451" i="11"/>
  <c r="L449" i="11"/>
  <c r="K449" i="11"/>
  <c r="H449" i="11"/>
  <c r="V449" i="11" s="1"/>
  <c r="AE449" i="11"/>
  <c r="B462" i="11"/>
  <c r="M450" i="6"/>
  <c r="AV450" i="6" s="1"/>
  <c r="M450" i="15"/>
  <c r="AV450" i="15" s="1"/>
  <c r="M450" i="16"/>
  <c r="AV450" i="16" s="1"/>
  <c r="M450" i="3"/>
  <c r="AV450" i="3" s="1"/>
  <c r="G453" i="3"/>
  <c r="U453" i="3" s="1"/>
  <c r="J453" i="3"/>
  <c r="I453" i="3"/>
  <c r="AE452" i="3"/>
  <c r="K452" i="3"/>
  <c r="L452" i="3"/>
  <c r="Q570" i="3"/>
  <c r="R570" i="3" s="1"/>
  <c r="H452" i="3"/>
  <c r="V452" i="3" s="1"/>
  <c r="M451" i="11"/>
  <c r="AV451" i="11" s="1"/>
  <c r="AV451" i="13"/>
  <c r="M452" i="13"/>
  <c r="AU449" i="13" l="1"/>
  <c r="U451" i="11"/>
  <c r="P570" i="11" s="1"/>
  <c r="B463" i="13"/>
  <c r="V449" i="13"/>
  <c r="H450" i="13"/>
  <c r="AE450" i="13"/>
  <c r="K450" i="13"/>
  <c r="L450" i="13"/>
  <c r="U449" i="16"/>
  <c r="I450" i="16"/>
  <c r="J450" i="16"/>
  <c r="G450" i="16"/>
  <c r="G451" i="13"/>
  <c r="J570" i="13" s="1"/>
  <c r="U450" i="13"/>
  <c r="J451" i="13"/>
  <c r="I451" i="13"/>
  <c r="AU450" i="6"/>
  <c r="K451" i="6"/>
  <c r="AE451" i="6"/>
  <c r="H451" i="6"/>
  <c r="I570" i="6" s="1"/>
  <c r="U570" i="6" s="1"/>
  <c r="V450" i="6"/>
  <c r="L451" i="6"/>
  <c r="AU450" i="15"/>
  <c r="AE452" i="16"/>
  <c r="V451" i="16"/>
  <c r="Q570" i="16" s="1"/>
  <c r="K452" i="16"/>
  <c r="H452" i="16"/>
  <c r="H571" i="16" s="1"/>
  <c r="L452" i="16"/>
  <c r="J450" i="6"/>
  <c r="U449" i="6"/>
  <c r="G450" i="6"/>
  <c r="I450" i="6"/>
  <c r="AU451" i="16"/>
  <c r="AU449" i="11"/>
  <c r="H451" i="15"/>
  <c r="I570" i="15" s="1"/>
  <c r="U570" i="15" s="1"/>
  <c r="V450" i="15"/>
  <c r="L451" i="15"/>
  <c r="K451" i="15"/>
  <c r="AE451" i="15"/>
  <c r="B449" i="3"/>
  <c r="AU452" i="3"/>
  <c r="H453" i="14"/>
  <c r="K453" i="14"/>
  <c r="AG453" i="14"/>
  <c r="V452" i="14"/>
  <c r="L453" i="14"/>
  <c r="G452" i="15"/>
  <c r="G571" i="15" s="1"/>
  <c r="U451" i="15"/>
  <c r="P570" i="15" s="1"/>
  <c r="I452" i="15"/>
  <c r="J452" i="15"/>
  <c r="AW452" i="14"/>
  <c r="G453" i="14"/>
  <c r="I453" i="14"/>
  <c r="J453" i="14"/>
  <c r="U452" i="14"/>
  <c r="B463" i="11"/>
  <c r="L450" i="11"/>
  <c r="H450" i="11"/>
  <c r="V450" i="11" s="1"/>
  <c r="K450" i="11"/>
  <c r="AE450" i="11"/>
  <c r="J452" i="11"/>
  <c r="G452" i="11"/>
  <c r="I452" i="11"/>
  <c r="M451" i="6"/>
  <c r="AV451" i="6" s="1"/>
  <c r="M451" i="15"/>
  <c r="AV451" i="15" s="1"/>
  <c r="M451" i="16"/>
  <c r="AV451" i="16" s="1"/>
  <c r="M451" i="3"/>
  <c r="AV451" i="3" s="1"/>
  <c r="J454" i="3"/>
  <c r="I454" i="3"/>
  <c r="G454" i="3"/>
  <c r="U454" i="3" s="1"/>
  <c r="AE453" i="3"/>
  <c r="K453" i="3"/>
  <c r="H453" i="3"/>
  <c r="V453" i="3" s="1"/>
  <c r="L453" i="3"/>
  <c r="M452" i="11"/>
  <c r="AV452" i="11" s="1"/>
  <c r="M453" i="13"/>
  <c r="AV452" i="13"/>
  <c r="T571" i="16" l="1"/>
  <c r="M571" i="16"/>
  <c r="N571" i="16"/>
  <c r="K571" i="15"/>
  <c r="L571" i="15"/>
  <c r="U452" i="11"/>
  <c r="G571" i="11"/>
  <c r="B464" i="13"/>
  <c r="AU450" i="13"/>
  <c r="L451" i="13"/>
  <c r="H451" i="13"/>
  <c r="I570" i="13" s="1"/>
  <c r="U570" i="13" s="1"/>
  <c r="V450" i="13"/>
  <c r="AE451" i="13"/>
  <c r="K451" i="13"/>
  <c r="AU451" i="13" s="1"/>
  <c r="U451" i="13"/>
  <c r="P570" i="13" s="1"/>
  <c r="G452" i="13"/>
  <c r="G571" i="13" s="1"/>
  <c r="I452" i="13"/>
  <c r="J452" i="13"/>
  <c r="I451" i="16"/>
  <c r="U450" i="16"/>
  <c r="J451" i="16"/>
  <c r="G451" i="16"/>
  <c r="J570" i="16" s="1"/>
  <c r="AU453" i="3"/>
  <c r="L452" i="6"/>
  <c r="K452" i="6"/>
  <c r="AE452" i="6"/>
  <c r="V451" i="6"/>
  <c r="Q570" i="6" s="1"/>
  <c r="H452" i="6"/>
  <c r="H571" i="6" s="1"/>
  <c r="AU451" i="6"/>
  <c r="AU451" i="15"/>
  <c r="AU452" i="16"/>
  <c r="U450" i="6"/>
  <c r="J451" i="6"/>
  <c r="G451" i="6"/>
  <c r="J570" i="6" s="1"/>
  <c r="I451" i="6"/>
  <c r="AE453" i="16"/>
  <c r="L453" i="16"/>
  <c r="V452" i="16"/>
  <c r="K453" i="16"/>
  <c r="H453" i="16"/>
  <c r="I453" i="15"/>
  <c r="J453" i="15"/>
  <c r="U452" i="15"/>
  <c r="G453" i="15"/>
  <c r="B450" i="3"/>
  <c r="U453" i="14"/>
  <c r="I454" i="14"/>
  <c r="J454" i="14"/>
  <c r="G454" i="14"/>
  <c r="AW453" i="14"/>
  <c r="K452" i="15"/>
  <c r="AE452" i="15"/>
  <c r="L452" i="15"/>
  <c r="V451" i="15"/>
  <c r="Q570" i="15" s="1"/>
  <c r="R570" i="15" s="1"/>
  <c r="H452" i="15"/>
  <c r="H571" i="15" s="1"/>
  <c r="AU450" i="11"/>
  <c r="K454" i="14"/>
  <c r="L454" i="14"/>
  <c r="AG454" i="14"/>
  <c r="H454" i="14"/>
  <c r="V453" i="14"/>
  <c r="K451" i="11"/>
  <c r="L451" i="11"/>
  <c r="AE451" i="11"/>
  <c r="H451" i="11"/>
  <c r="G453" i="11"/>
  <c r="U453" i="11" s="1"/>
  <c r="I453" i="11"/>
  <c r="J453" i="11"/>
  <c r="B464" i="11"/>
  <c r="M452" i="6"/>
  <c r="AV452" i="6" s="1"/>
  <c r="M452" i="15"/>
  <c r="AV452" i="15" s="1"/>
  <c r="M452" i="16"/>
  <c r="AV452" i="16" s="1"/>
  <c r="M452" i="3"/>
  <c r="AV452" i="3" s="1"/>
  <c r="H454" i="3"/>
  <c r="V454" i="3" s="1"/>
  <c r="L454" i="3"/>
  <c r="K454" i="3"/>
  <c r="AE454" i="3"/>
  <c r="J455" i="3"/>
  <c r="G455" i="3"/>
  <c r="U455" i="3" s="1"/>
  <c r="I455" i="3"/>
  <c r="M453" i="11"/>
  <c r="AV453" i="11" s="1"/>
  <c r="M454" i="13"/>
  <c r="AV453" i="13"/>
  <c r="T571" i="6" l="1"/>
  <c r="N571" i="6"/>
  <c r="M571" i="6"/>
  <c r="K571" i="13"/>
  <c r="L571" i="13"/>
  <c r="N571" i="15"/>
  <c r="T571" i="15"/>
  <c r="M571" i="15"/>
  <c r="K571" i="11"/>
  <c r="L571" i="11"/>
  <c r="V451" i="11"/>
  <c r="Q570" i="11" s="1"/>
  <c r="R570" i="11" s="1"/>
  <c r="B465" i="13"/>
  <c r="AU451" i="11"/>
  <c r="AU452" i="6"/>
  <c r="V451" i="13"/>
  <c r="Q570" i="13" s="1"/>
  <c r="R570" i="13" s="1"/>
  <c r="AE452" i="13"/>
  <c r="L452" i="13"/>
  <c r="K452" i="13"/>
  <c r="H452" i="13"/>
  <c r="H571" i="13" s="1"/>
  <c r="AU454" i="3"/>
  <c r="AU453" i="16"/>
  <c r="G453" i="13"/>
  <c r="U452" i="13"/>
  <c r="J453" i="13"/>
  <c r="I453" i="13"/>
  <c r="J452" i="16"/>
  <c r="U451" i="16"/>
  <c r="P570" i="16" s="1"/>
  <c r="R570" i="16" s="1"/>
  <c r="I452" i="16"/>
  <c r="G452" i="16"/>
  <c r="G571" i="16" s="1"/>
  <c r="K453" i="6"/>
  <c r="AE453" i="6"/>
  <c r="V452" i="6"/>
  <c r="H453" i="6"/>
  <c r="L453" i="6"/>
  <c r="AW454" i="14"/>
  <c r="J452" i="6"/>
  <c r="G452" i="6"/>
  <c r="G571" i="6" s="1"/>
  <c r="U451" i="6"/>
  <c r="P570" i="6" s="1"/>
  <c r="R570" i="6" s="1"/>
  <c r="I452" i="6"/>
  <c r="AU452" i="15"/>
  <c r="H454" i="16"/>
  <c r="AE454" i="16"/>
  <c r="V453" i="16"/>
  <c r="L454" i="16"/>
  <c r="K454" i="16"/>
  <c r="B451" i="3"/>
  <c r="I454" i="15"/>
  <c r="U453" i="15"/>
  <c r="J454" i="15"/>
  <c r="G454" i="15"/>
  <c r="G455" i="14"/>
  <c r="J455" i="14"/>
  <c r="I455" i="14"/>
  <c r="U454" i="14"/>
  <c r="V452" i="15"/>
  <c r="AE453" i="15"/>
  <c r="L453" i="15"/>
  <c r="H453" i="15"/>
  <c r="K453" i="15"/>
  <c r="AG455" i="14"/>
  <c r="H455" i="14"/>
  <c r="K455" i="14"/>
  <c r="V454" i="14"/>
  <c r="L455" i="14"/>
  <c r="B465" i="11"/>
  <c r="B572" i="11" s="1"/>
  <c r="J454" i="11"/>
  <c r="G454" i="11"/>
  <c r="U454" i="11" s="1"/>
  <c r="I454" i="11"/>
  <c r="AE452" i="11"/>
  <c r="L452" i="11"/>
  <c r="K452" i="11"/>
  <c r="H452" i="11"/>
  <c r="M453" i="6"/>
  <c r="AV453" i="6" s="1"/>
  <c r="M453" i="15"/>
  <c r="AV453" i="15" s="1"/>
  <c r="M453" i="16"/>
  <c r="AV453" i="16" s="1"/>
  <c r="M453" i="3"/>
  <c r="AV453" i="3" s="1"/>
  <c r="I456" i="3"/>
  <c r="J456" i="3"/>
  <c r="G456" i="3"/>
  <c r="U456" i="3" s="1"/>
  <c r="H455" i="3"/>
  <c r="V455" i="3" s="1"/>
  <c r="L455" i="3"/>
  <c r="AE455" i="3"/>
  <c r="K455" i="3"/>
  <c r="M454" i="11"/>
  <c r="AV454" i="11" s="1"/>
  <c r="AV454" i="13"/>
  <c r="M455" i="13"/>
  <c r="T571" i="13" l="1"/>
  <c r="N571" i="13"/>
  <c r="M571" i="13"/>
  <c r="K571" i="16"/>
  <c r="L571" i="16"/>
  <c r="K571" i="6"/>
  <c r="L571" i="6"/>
  <c r="V452" i="11"/>
  <c r="H571" i="11"/>
  <c r="B466" i="13"/>
  <c r="AE453" i="13"/>
  <c r="H453" i="13"/>
  <c r="L453" i="13"/>
  <c r="V452" i="13"/>
  <c r="K453" i="13"/>
  <c r="AU452" i="13"/>
  <c r="G453" i="16"/>
  <c r="U452" i="16"/>
  <c r="J453" i="16"/>
  <c r="I453" i="16"/>
  <c r="U453" i="13"/>
  <c r="J454" i="13"/>
  <c r="I454" i="13"/>
  <c r="G454" i="13"/>
  <c r="K454" i="6"/>
  <c r="H454" i="6"/>
  <c r="V453" i="6"/>
  <c r="AE454" i="6"/>
  <c r="L454" i="6"/>
  <c r="AU453" i="6"/>
  <c r="AU452" i="11"/>
  <c r="AU454" i="16"/>
  <c r="J453" i="6"/>
  <c r="U452" i="6"/>
  <c r="G453" i="6"/>
  <c r="I453" i="6"/>
  <c r="AU455" i="3"/>
  <c r="L455" i="16"/>
  <c r="V454" i="16"/>
  <c r="AE455" i="16"/>
  <c r="K455" i="16"/>
  <c r="H455" i="16"/>
  <c r="AU453" i="15"/>
  <c r="U454" i="15"/>
  <c r="J455" i="15"/>
  <c r="I455" i="15"/>
  <c r="G455" i="15"/>
  <c r="I456" i="14"/>
  <c r="G456" i="14"/>
  <c r="U455" i="14"/>
  <c r="J456" i="14"/>
  <c r="L456" i="14"/>
  <c r="H456" i="14"/>
  <c r="V455" i="14"/>
  <c r="AG456" i="14"/>
  <c r="K456" i="14"/>
  <c r="AE454" i="15"/>
  <c r="K454" i="15"/>
  <c r="L454" i="15"/>
  <c r="V453" i="15"/>
  <c r="H454" i="15"/>
  <c r="B452" i="3"/>
  <c r="B570" i="3"/>
  <c r="AW455" i="14"/>
  <c r="J455" i="11"/>
  <c r="G455" i="11"/>
  <c r="U455" i="11" s="1"/>
  <c r="I455" i="11"/>
  <c r="L453" i="11"/>
  <c r="H453" i="11"/>
  <c r="V453" i="11" s="1"/>
  <c r="AE453" i="11"/>
  <c r="K453" i="11"/>
  <c r="B466" i="11"/>
  <c r="M454" i="6"/>
  <c r="AV454" i="6" s="1"/>
  <c r="M454" i="15"/>
  <c r="AV454" i="15" s="1"/>
  <c r="M454" i="16"/>
  <c r="AV454" i="16" s="1"/>
  <c r="M454" i="3"/>
  <c r="AV454" i="3" s="1"/>
  <c r="H456" i="3"/>
  <c r="V456" i="3" s="1"/>
  <c r="L456" i="3"/>
  <c r="AE456" i="3"/>
  <c r="K456" i="3"/>
  <c r="I457" i="3"/>
  <c r="J457" i="3"/>
  <c r="G457" i="3"/>
  <c r="U457" i="3" s="1"/>
  <c r="M455" i="11"/>
  <c r="AV455" i="11" s="1"/>
  <c r="M456" i="13"/>
  <c r="AV455" i="13"/>
  <c r="T571" i="11" l="1"/>
  <c r="M571" i="11"/>
  <c r="N571" i="11"/>
  <c r="G570" i="3"/>
  <c r="H570" i="3"/>
  <c r="T570" i="3" s="1"/>
  <c r="B467" i="13"/>
  <c r="AU453" i="13"/>
  <c r="V453" i="13"/>
  <c r="L454" i="13"/>
  <c r="K454" i="13"/>
  <c r="H454" i="13"/>
  <c r="AE454" i="13"/>
  <c r="G455" i="13"/>
  <c r="J455" i="13"/>
  <c r="I455" i="13"/>
  <c r="U454" i="13"/>
  <c r="AU455" i="16"/>
  <c r="G454" i="16"/>
  <c r="I454" i="16"/>
  <c r="J454" i="16"/>
  <c r="U453" i="16"/>
  <c r="H455" i="6"/>
  <c r="K455" i="6"/>
  <c r="V454" i="6"/>
  <c r="AE455" i="6"/>
  <c r="L455" i="6"/>
  <c r="AU454" i="6"/>
  <c r="H456" i="16"/>
  <c r="L456" i="16"/>
  <c r="AE456" i="16"/>
  <c r="V455" i="16"/>
  <c r="K456" i="16"/>
  <c r="G454" i="6"/>
  <c r="I454" i="6"/>
  <c r="J454" i="6"/>
  <c r="U453" i="6"/>
  <c r="AU456" i="3"/>
  <c r="B453" i="3"/>
  <c r="U455" i="15"/>
  <c r="J456" i="15"/>
  <c r="G456" i="15"/>
  <c r="I456" i="15"/>
  <c r="H455" i="15"/>
  <c r="AE455" i="15"/>
  <c r="L455" i="15"/>
  <c r="V454" i="15"/>
  <c r="K455" i="15"/>
  <c r="L457" i="14"/>
  <c r="H457" i="14"/>
  <c r="AG457" i="14"/>
  <c r="V456" i="14"/>
  <c r="K457" i="14"/>
  <c r="AU453" i="11"/>
  <c r="AU454" i="15"/>
  <c r="AW456" i="14"/>
  <c r="J457" i="14"/>
  <c r="I457" i="14"/>
  <c r="G457" i="14"/>
  <c r="U456" i="14"/>
  <c r="B467" i="11"/>
  <c r="I456" i="11"/>
  <c r="J456" i="11"/>
  <c r="G456" i="11"/>
  <c r="U456" i="11" s="1"/>
  <c r="K454" i="11"/>
  <c r="H454" i="11"/>
  <c r="V454" i="11" s="1"/>
  <c r="L454" i="11"/>
  <c r="AE454" i="11"/>
  <c r="M455" i="6"/>
  <c r="AV455" i="6" s="1"/>
  <c r="M455" i="15"/>
  <c r="AV455" i="15" s="1"/>
  <c r="M455" i="16"/>
  <c r="AV455" i="16" s="1"/>
  <c r="M455" i="3"/>
  <c r="AV455" i="3" s="1"/>
  <c r="J458" i="3"/>
  <c r="I458" i="3"/>
  <c r="G458" i="3"/>
  <c r="U458" i="3" s="1"/>
  <c r="K457" i="3"/>
  <c r="AE457" i="3"/>
  <c r="L457" i="3"/>
  <c r="H457" i="3"/>
  <c r="V457" i="3" s="1"/>
  <c r="M456" i="11"/>
  <c r="AV456" i="11" s="1"/>
  <c r="AV456" i="13"/>
  <c r="M457" i="13"/>
  <c r="N570" i="3" l="1"/>
  <c r="M570" i="3"/>
  <c r="L570" i="3"/>
  <c r="K570" i="3"/>
  <c r="AU454" i="13"/>
  <c r="B468" i="13"/>
  <c r="H455" i="13"/>
  <c r="V454" i="13"/>
  <c r="K455" i="13"/>
  <c r="L455" i="13"/>
  <c r="AE455" i="13"/>
  <c r="AU455" i="15"/>
  <c r="G455" i="16"/>
  <c r="U454" i="16"/>
  <c r="I455" i="16"/>
  <c r="J455" i="16"/>
  <c r="U455" i="13"/>
  <c r="G456" i="13"/>
  <c r="J456" i="13"/>
  <c r="I456" i="13"/>
  <c r="AU455" i="6"/>
  <c r="AE456" i="6"/>
  <c r="K456" i="6"/>
  <c r="V455" i="6"/>
  <c r="H456" i="6"/>
  <c r="L456" i="6"/>
  <c r="AU456" i="16"/>
  <c r="U454" i="6"/>
  <c r="J455" i="6"/>
  <c r="I455" i="6"/>
  <c r="G455" i="6"/>
  <c r="L457" i="16"/>
  <c r="AE457" i="16"/>
  <c r="K457" i="16"/>
  <c r="H457" i="16"/>
  <c r="V456" i="16"/>
  <c r="H458" i="14"/>
  <c r="L458" i="14"/>
  <c r="K458" i="14"/>
  <c r="V457" i="14"/>
  <c r="AG458" i="14"/>
  <c r="I458" i="14"/>
  <c r="G458" i="14"/>
  <c r="U457" i="14"/>
  <c r="J458" i="14"/>
  <c r="I457" i="15"/>
  <c r="U456" i="15"/>
  <c r="J457" i="15"/>
  <c r="G457" i="15"/>
  <c r="AU454" i="11"/>
  <c r="B454" i="3"/>
  <c r="AW457" i="14"/>
  <c r="AE456" i="15"/>
  <c r="V455" i="15"/>
  <c r="H456" i="15"/>
  <c r="K456" i="15"/>
  <c r="L456" i="15"/>
  <c r="AU457" i="3"/>
  <c r="L455" i="11"/>
  <c r="H455" i="11"/>
  <c r="V455" i="11" s="1"/>
  <c r="AE455" i="11"/>
  <c r="K455" i="11"/>
  <c r="G457" i="11"/>
  <c r="U457" i="11" s="1"/>
  <c r="I457" i="11"/>
  <c r="J457" i="11"/>
  <c r="B468" i="11"/>
  <c r="M456" i="6"/>
  <c r="AV456" i="6" s="1"/>
  <c r="M456" i="15"/>
  <c r="AV456" i="15" s="1"/>
  <c r="M456" i="16"/>
  <c r="AV456" i="16" s="1"/>
  <c r="M456" i="3"/>
  <c r="AV456" i="3" s="1"/>
  <c r="G459" i="3"/>
  <c r="U459" i="3" s="1"/>
  <c r="I459" i="3"/>
  <c r="P571" i="3"/>
  <c r="J459" i="3"/>
  <c r="AE458" i="3"/>
  <c r="H458" i="3"/>
  <c r="V458" i="3" s="1"/>
  <c r="L458" i="3"/>
  <c r="K458" i="3"/>
  <c r="M457" i="11"/>
  <c r="AV457" i="11" s="1"/>
  <c r="M458" i="13"/>
  <c r="AV457" i="13"/>
  <c r="B469" i="13" l="1"/>
  <c r="AU457" i="16"/>
  <c r="AU455" i="13"/>
  <c r="V455" i="13"/>
  <c r="K456" i="13"/>
  <c r="L456" i="13"/>
  <c r="H456" i="13"/>
  <c r="AE456" i="13"/>
  <c r="G457" i="13"/>
  <c r="J457" i="13"/>
  <c r="I457" i="13"/>
  <c r="U456" i="13"/>
  <c r="AU455" i="11"/>
  <c r="G456" i="16"/>
  <c r="U455" i="16"/>
  <c r="J456" i="16"/>
  <c r="I456" i="16"/>
  <c r="K457" i="6"/>
  <c r="H457" i="6"/>
  <c r="AE457" i="6"/>
  <c r="V456" i="6"/>
  <c r="L457" i="6"/>
  <c r="AU456" i="6"/>
  <c r="AW458" i="14"/>
  <c r="L458" i="16"/>
  <c r="K458" i="16"/>
  <c r="H458" i="16"/>
  <c r="I571" i="16" s="1"/>
  <c r="U571" i="16" s="1"/>
  <c r="AE458" i="16"/>
  <c r="V457" i="16"/>
  <c r="J456" i="6"/>
  <c r="U455" i="6"/>
  <c r="I456" i="6"/>
  <c r="G456" i="6"/>
  <c r="H459" i="14"/>
  <c r="AG459" i="14"/>
  <c r="K459" i="14"/>
  <c r="L459" i="14"/>
  <c r="V458" i="14"/>
  <c r="AU458" i="3"/>
  <c r="J458" i="15"/>
  <c r="U457" i="15"/>
  <c r="G458" i="15"/>
  <c r="J571" i="15" s="1"/>
  <c r="I458" i="15"/>
  <c r="I459" i="14"/>
  <c r="G459" i="14"/>
  <c r="U458" i="14"/>
  <c r="J459" i="14"/>
  <c r="B455" i="3"/>
  <c r="AU456" i="15"/>
  <c r="AE457" i="15"/>
  <c r="K457" i="15"/>
  <c r="H457" i="15"/>
  <c r="L457" i="15"/>
  <c r="V456" i="15"/>
  <c r="H456" i="11"/>
  <c r="V456" i="11" s="1"/>
  <c r="K456" i="11"/>
  <c r="L456" i="11"/>
  <c r="AE456" i="11"/>
  <c r="B469" i="11"/>
  <c r="I458" i="11"/>
  <c r="J458" i="11"/>
  <c r="G458" i="11"/>
  <c r="M457" i="6"/>
  <c r="AV457" i="6" s="1"/>
  <c r="M457" i="15"/>
  <c r="AV457" i="15" s="1"/>
  <c r="M457" i="16"/>
  <c r="AV457" i="16" s="1"/>
  <c r="M457" i="3"/>
  <c r="AV457" i="3" s="1"/>
  <c r="H459" i="3"/>
  <c r="V459" i="3" s="1"/>
  <c r="AE459" i="3"/>
  <c r="L459" i="3"/>
  <c r="Q571" i="3"/>
  <c r="R571" i="3" s="1"/>
  <c r="K459" i="3"/>
  <c r="I460" i="3"/>
  <c r="J460" i="3"/>
  <c r="G460" i="3"/>
  <c r="U460" i="3" s="1"/>
  <c r="M458" i="11"/>
  <c r="AV458" i="11" s="1"/>
  <c r="AV458" i="13"/>
  <c r="M459" i="13"/>
  <c r="U458" i="11" l="1"/>
  <c r="P571" i="11" s="1"/>
  <c r="B470" i="13"/>
  <c r="AU456" i="13"/>
  <c r="L457" i="13"/>
  <c r="AE457" i="13"/>
  <c r="K457" i="13"/>
  <c r="V456" i="13"/>
  <c r="H457" i="13"/>
  <c r="J457" i="16"/>
  <c r="U456" i="16"/>
  <c r="G457" i="16"/>
  <c r="I457" i="16"/>
  <c r="AU457" i="15"/>
  <c r="J458" i="13"/>
  <c r="G458" i="13"/>
  <c r="J571" i="13" s="1"/>
  <c r="I458" i="13"/>
  <c r="U457" i="13"/>
  <c r="AU458" i="16"/>
  <c r="AE458" i="6"/>
  <c r="V457" i="6"/>
  <c r="L458" i="6"/>
  <c r="H458" i="6"/>
  <c r="I571" i="6" s="1"/>
  <c r="U571" i="6" s="1"/>
  <c r="K458" i="6"/>
  <c r="AU457" i="6"/>
  <c r="K459" i="16"/>
  <c r="AE459" i="16"/>
  <c r="V458" i="16"/>
  <c r="Q571" i="16" s="1"/>
  <c r="H459" i="16"/>
  <c r="H572" i="16" s="1"/>
  <c r="L459" i="16"/>
  <c r="J457" i="6"/>
  <c r="G457" i="6"/>
  <c r="U456" i="6"/>
  <c r="I457" i="6"/>
  <c r="H460" i="14"/>
  <c r="V459" i="14"/>
  <c r="AG460" i="14"/>
  <c r="K460" i="14"/>
  <c r="L460" i="14"/>
  <c r="L458" i="15"/>
  <c r="AE458" i="15"/>
  <c r="V457" i="15"/>
  <c r="H458" i="15"/>
  <c r="I571" i="15" s="1"/>
  <c r="U571" i="15" s="1"/>
  <c r="K458" i="15"/>
  <c r="B456" i="3"/>
  <c r="I460" i="14"/>
  <c r="G460" i="14"/>
  <c r="J460" i="14"/>
  <c r="U459" i="14"/>
  <c r="AU456" i="11"/>
  <c r="AU459" i="3"/>
  <c r="J459" i="15"/>
  <c r="I459" i="15"/>
  <c r="G459" i="15"/>
  <c r="G572" i="15" s="1"/>
  <c r="U458" i="15"/>
  <c r="P571" i="15" s="1"/>
  <c r="AW459" i="14"/>
  <c r="AE457" i="11"/>
  <c r="K457" i="11"/>
  <c r="H457" i="11"/>
  <c r="V457" i="11" s="1"/>
  <c r="L457" i="11"/>
  <c r="B470" i="11"/>
  <c r="G459" i="11"/>
  <c r="J459" i="11"/>
  <c r="I459" i="11"/>
  <c r="M458" i="6"/>
  <c r="AV458" i="6" s="1"/>
  <c r="M458" i="15"/>
  <c r="AV458" i="15" s="1"/>
  <c r="M458" i="16"/>
  <c r="AV458" i="16" s="1"/>
  <c r="M458" i="3"/>
  <c r="AV458" i="3" s="1"/>
  <c r="J461" i="3"/>
  <c r="G461" i="3"/>
  <c r="U461" i="3" s="1"/>
  <c r="I461" i="3"/>
  <c r="L460" i="3"/>
  <c r="AE460" i="3"/>
  <c r="H460" i="3"/>
  <c r="V460" i="3" s="1"/>
  <c r="K460" i="3"/>
  <c r="M459" i="11"/>
  <c r="AV459" i="11" s="1"/>
  <c r="AV459" i="13"/>
  <c r="M460" i="13"/>
  <c r="J569" i="11" l="1"/>
  <c r="I569" i="11"/>
  <c r="U569" i="11" s="1"/>
  <c r="J570" i="11"/>
  <c r="I570" i="11"/>
  <c r="U570" i="11" s="1"/>
  <c r="J571" i="11"/>
  <c r="T572" i="16"/>
  <c r="N572" i="16"/>
  <c r="M572" i="16"/>
  <c r="K572" i="15"/>
  <c r="L572" i="15"/>
  <c r="U459" i="11"/>
  <c r="G572" i="11"/>
  <c r="AU457" i="13"/>
  <c r="B471" i="13"/>
  <c r="AE458" i="13"/>
  <c r="K458" i="13"/>
  <c r="L458" i="13"/>
  <c r="H458" i="13"/>
  <c r="I571" i="13" s="1"/>
  <c r="U571" i="13" s="1"/>
  <c r="V457" i="13"/>
  <c r="AU458" i="6"/>
  <c r="I459" i="13"/>
  <c r="U458" i="13"/>
  <c r="P571" i="13" s="1"/>
  <c r="G459" i="13"/>
  <c r="G572" i="13" s="1"/>
  <c r="J459" i="13"/>
  <c r="J458" i="16"/>
  <c r="U457" i="16"/>
  <c r="I458" i="16"/>
  <c r="G458" i="16"/>
  <c r="J571" i="16" s="1"/>
  <c r="K459" i="6"/>
  <c r="AE459" i="6"/>
  <c r="V458" i="6"/>
  <c r="Q571" i="6" s="1"/>
  <c r="L459" i="6"/>
  <c r="H459" i="6"/>
  <c r="H572" i="6" s="1"/>
  <c r="AW460" i="14"/>
  <c r="AU458" i="15"/>
  <c r="AU459" i="16"/>
  <c r="U457" i="6"/>
  <c r="G458" i="6"/>
  <c r="J571" i="6" s="1"/>
  <c r="J458" i="6"/>
  <c r="I458" i="6"/>
  <c r="AU457" i="11"/>
  <c r="H460" i="16"/>
  <c r="V459" i="16"/>
  <c r="AE460" i="16"/>
  <c r="K460" i="16"/>
  <c r="L460" i="16"/>
  <c r="B457" i="3"/>
  <c r="I461" i="14"/>
  <c r="U460" i="14"/>
  <c r="J461" i="14"/>
  <c r="G461" i="14"/>
  <c r="K459" i="15"/>
  <c r="H459" i="15"/>
  <c r="H572" i="15" s="1"/>
  <c r="L459" i="15"/>
  <c r="V458" i="15"/>
  <c r="Q571" i="15" s="1"/>
  <c r="R571" i="15" s="1"/>
  <c r="AE459" i="15"/>
  <c r="V460" i="14"/>
  <c r="AG461" i="14"/>
  <c r="L461" i="14"/>
  <c r="K461" i="14"/>
  <c r="H461" i="14"/>
  <c r="G460" i="15"/>
  <c r="I460" i="15"/>
  <c r="U459" i="15"/>
  <c r="J460" i="15"/>
  <c r="AU460" i="3"/>
  <c r="G460" i="11"/>
  <c r="U460" i="11" s="1"/>
  <c r="I460" i="11"/>
  <c r="J460" i="11"/>
  <c r="B471" i="11"/>
  <c r="AE458" i="11"/>
  <c r="H458" i="11"/>
  <c r="I571" i="11" s="1"/>
  <c r="U571" i="11" s="1"/>
  <c r="L458" i="11"/>
  <c r="K458" i="11"/>
  <c r="M459" i="6"/>
  <c r="AV459" i="6" s="1"/>
  <c r="M459" i="15"/>
  <c r="AV459" i="15" s="1"/>
  <c r="M459" i="16"/>
  <c r="AV459" i="16" s="1"/>
  <c r="M459" i="3"/>
  <c r="AV459" i="3" s="1"/>
  <c r="I462" i="3"/>
  <c r="G462" i="3"/>
  <c r="U462" i="3" s="1"/>
  <c r="J462" i="3"/>
  <c r="H461" i="3"/>
  <c r="V461" i="3" s="1"/>
  <c r="AE461" i="3"/>
  <c r="K461" i="3"/>
  <c r="L461" i="3"/>
  <c r="M460" i="11"/>
  <c r="AV460" i="11" s="1"/>
  <c r="AV460" i="13"/>
  <c r="M461" i="13"/>
  <c r="T572" i="6" l="1"/>
  <c r="M572" i="6"/>
  <c r="N572" i="6"/>
  <c r="K572" i="13"/>
  <c r="L572" i="13"/>
  <c r="T572" i="15"/>
  <c r="M572" i="15"/>
  <c r="N572" i="15"/>
  <c r="K572" i="11"/>
  <c r="L572" i="11"/>
  <c r="B472" i="13"/>
  <c r="K459" i="13"/>
  <c r="L459" i="13"/>
  <c r="AE459" i="13"/>
  <c r="V458" i="13"/>
  <c r="Q571" i="13" s="1"/>
  <c r="R571" i="13" s="1"/>
  <c r="H459" i="13"/>
  <c r="H572" i="13" s="1"/>
  <c r="AU458" i="13"/>
  <c r="AU461" i="3"/>
  <c r="U459" i="13"/>
  <c r="G460" i="13"/>
  <c r="I460" i="13"/>
  <c r="J460" i="13"/>
  <c r="I459" i="16"/>
  <c r="J459" i="16"/>
  <c r="G459" i="16"/>
  <c r="G572" i="16" s="1"/>
  <c r="U458" i="16"/>
  <c r="P571" i="16" s="1"/>
  <c r="R571" i="16" s="1"/>
  <c r="L460" i="6"/>
  <c r="V459" i="6"/>
  <c r="K460" i="6"/>
  <c r="H460" i="6"/>
  <c r="AE460" i="6"/>
  <c r="AU459" i="6"/>
  <c r="AU458" i="11"/>
  <c r="L461" i="16"/>
  <c r="H461" i="16"/>
  <c r="AE461" i="16"/>
  <c r="K461" i="16"/>
  <c r="V460" i="16"/>
  <c r="I459" i="6"/>
  <c r="G459" i="6"/>
  <c r="G572" i="6" s="1"/>
  <c r="U458" i="6"/>
  <c r="P571" i="6" s="1"/>
  <c r="R571" i="6" s="1"/>
  <c r="J459" i="6"/>
  <c r="AU460" i="16"/>
  <c r="AG462" i="14"/>
  <c r="K462" i="14"/>
  <c r="V461" i="14"/>
  <c r="L462" i="14"/>
  <c r="H462" i="14"/>
  <c r="B458" i="3"/>
  <c r="U460" i="15"/>
  <c r="I461" i="15"/>
  <c r="G461" i="15"/>
  <c r="J461" i="15"/>
  <c r="AW461" i="14"/>
  <c r="L460" i="15"/>
  <c r="V459" i="15"/>
  <c r="K460" i="15"/>
  <c r="AE460" i="15"/>
  <c r="H460" i="15"/>
  <c r="AU459" i="15"/>
  <c r="U461" i="14"/>
  <c r="I462" i="14"/>
  <c r="G462" i="14"/>
  <c r="J462" i="14"/>
  <c r="V458" i="11"/>
  <c r="Q571" i="11" s="1"/>
  <c r="R571" i="11" s="1"/>
  <c r="I461" i="11"/>
  <c r="J461" i="11"/>
  <c r="G461" i="11"/>
  <c r="U461" i="11" s="1"/>
  <c r="AE459" i="11"/>
  <c r="K459" i="11"/>
  <c r="H459" i="11"/>
  <c r="L459" i="11"/>
  <c r="B472" i="11"/>
  <c r="B573" i="11" s="1"/>
  <c r="M460" i="6"/>
  <c r="AV460" i="6" s="1"/>
  <c r="M460" i="15"/>
  <c r="AV460" i="15" s="1"/>
  <c r="M460" i="16"/>
  <c r="AV460" i="16" s="1"/>
  <c r="M460" i="3"/>
  <c r="AV460" i="3" s="1"/>
  <c r="H462" i="3"/>
  <c r="V462" i="3" s="1"/>
  <c r="AE462" i="3"/>
  <c r="L462" i="3"/>
  <c r="K462" i="3"/>
  <c r="J463" i="3"/>
  <c r="G463" i="3"/>
  <c r="U463" i="3" s="1"/>
  <c r="I463" i="3"/>
  <c r="M461" i="11"/>
  <c r="AV461" i="11" s="1"/>
  <c r="M462" i="13"/>
  <c r="AV461" i="13"/>
  <c r="T572" i="13" l="1"/>
  <c r="N572" i="13"/>
  <c r="M572" i="13"/>
  <c r="K572" i="16"/>
  <c r="L572" i="16"/>
  <c r="K572" i="6"/>
  <c r="L572" i="6"/>
  <c r="V459" i="11"/>
  <c r="H572" i="11"/>
  <c r="B473" i="13"/>
  <c r="AE460" i="13"/>
  <c r="K460" i="13"/>
  <c r="H460" i="13"/>
  <c r="L460" i="13"/>
  <c r="V459" i="13"/>
  <c r="AU460" i="6"/>
  <c r="AU459" i="13"/>
  <c r="J461" i="13"/>
  <c r="U460" i="13"/>
  <c r="I461" i="13"/>
  <c r="G461" i="13"/>
  <c r="G460" i="16"/>
  <c r="I460" i="16"/>
  <c r="U459" i="16"/>
  <c r="J460" i="16"/>
  <c r="H461" i="6"/>
  <c r="L461" i="6"/>
  <c r="K461" i="6"/>
  <c r="V460" i="6"/>
  <c r="AE461" i="6"/>
  <c r="U459" i="6"/>
  <c r="G460" i="6"/>
  <c r="I460" i="6"/>
  <c r="J460" i="6"/>
  <c r="AU459" i="11"/>
  <c r="AW462" i="14"/>
  <c r="AU461" i="16"/>
  <c r="AU462" i="3"/>
  <c r="H462" i="16"/>
  <c r="K462" i="16"/>
  <c r="AE462" i="16"/>
  <c r="L462" i="16"/>
  <c r="V461" i="16"/>
  <c r="L461" i="15"/>
  <c r="K461" i="15"/>
  <c r="AE461" i="15"/>
  <c r="H461" i="15"/>
  <c r="V460" i="15"/>
  <c r="K463" i="14"/>
  <c r="V462" i="14"/>
  <c r="AG463" i="14"/>
  <c r="L463" i="14"/>
  <c r="H463" i="14"/>
  <c r="AU460" i="15"/>
  <c r="U462" i="14"/>
  <c r="I463" i="14"/>
  <c r="G463" i="14"/>
  <c r="J463" i="14"/>
  <c r="I462" i="15"/>
  <c r="J462" i="15"/>
  <c r="U461" i="15"/>
  <c r="G462" i="15"/>
  <c r="B459" i="3"/>
  <c r="B571" i="3"/>
  <c r="B473" i="11"/>
  <c r="I462" i="11"/>
  <c r="G462" i="11"/>
  <c r="U462" i="11" s="1"/>
  <c r="J462" i="11"/>
  <c r="AE460" i="11"/>
  <c r="H460" i="11"/>
  <c r="V460" i="11" s="1"/>
  <c r="L460" i="11"/>
  <c r="K460" i="11"/>
  <c r="M461" i="6"/>
  <c r="AV461" i="6" s="1"/>
  <c r="M461" i="15"/>
  <c r="AV461" i="15" s="1"/>
  <c r="M461" i="16"/>
  <c r="AV461" i="16" s="1"/>
  <c r="M461" i="3"/>
  <c r="AV461" i="3" s="1"/>
  <c r="H463" i="3"/>
  <c r="V463" i="3" s="1"/>
  <c r="L463" i="3"/>
  <c r="K463" i="3"/>
  <c r="AE463" i="3"/>
  <c r="J464" i="3"/>
  <c r="I464" i="3"/>
  <c r="G464" i="3"/>
  <c r="U464" i="3" s="1"/>
  <c r="M462" i="11"/>
  <c r="AV462" i="11" s="1"/>
  <c r="AV462" i="13"/>
  <c r="M463" i="13"/>
  <c r="T572" i="11" l="1"/>
  <c r="N572" i="11"/>
  <c r="M572" i="11"/>
  <c r="G571" i="3"/>
  <c r="H571" i="3"/>
  <c r="T571" i="3" s="1"/>
  <c r="B474" i="13"/>
  <c r="AU461" i="6"/>
  <c r="H461" i="13"/>
  <c r="AE461" i="13"/>
  <c r="V460" i="13"/>
  <c r="K461" i="13"/>
  <c r="L461" i="13"/>
  <c r="AU460" i="13"/>
  <c r="J461" i="16"/>
  <c r="G461" i="16"/>
  <c r="U460" i="16"/>
  <c r="I461" i="16"/>
  <c r="U461" i="13"/>
  <c r="J462" i="13"/>
  <c r="I462" i="13"/>
  <c r="G462" i="13"/>
  <c r="V461" i="6"/>
  <c r="K462" i="6"/>
  <c r="H462" i="6"/>
  <c r="L462" i="6"/>
  <c r="AE462" i="6"/>
  <c r="AU462" i="16"/>
  <c r="K463" i="16"/>
  <c r="V462" i="16"/>
  <c r="AE463" i="16"/>
  <c r="L463" i="16"/>
  <c r="H463" i="16"/>
  <c r="U460" i="6"/>
  <c r="I461" i="6"/>
  <c r="J461" i="6"/>
  <c r="G461" i="6"/>
  <c r="AW463" i="14"/>
  <c r="B460" i="3"/>
  <c r="I463" i="15"/>
  <c r="G463" i="15"/>
  <c r="J463" i="15"/>
  <c r="U462" i="15"/>
  <c r="H462" i="15"/>
  <c r="V461" i="15"/>
  <c r="K462" i="15"/>
  <c r="AE462" i="15"/>
  <c r="L462" i="15"/>
  <c r="AU460" i="11"/>
  <c r="AU463" i="3"/>
  <c r="J464" i="14"/>
  <c r="G464" i="14"/>
  <c r="I464" i="14"/>
  <c r="U463" i="14"/>
  <c r="AG464" i="14"/>
  <c r="V463" i="14"/>
  <c r="H464" i="14"/>
  <c r="L464" i="14"/>
  <c r="K464" i="14"/>
  <c r="AU461" i="15"/>
  <c r="B474" i="11"/>
  <c r="L461" i="11"/>
  <c r="H461" i="11"/>
  <c r="V461" i="11" s="1"/>
  <c r="K461" i="11"/>
  <c r="AE461" i="11"/>
  <c r="G463" i="11"/>
  <c r="U463" i="11" s="1"/>
  <c r="I463" i="11"/>
  <c r="J463" i="11"/>
  <c r="M462" i="6"/>
  <c r="AV462" i="6" s="1"/>
  <c r="M462" i="15"/>
  <c r="AV462" i="15" s="1"/>
  <c r="M462" i="16"/>
  <c r="AV462" i="16" s="1"/>
  <c r="M462" i="3"/>
  <c r="AV462" i="3" s="1"/>
  <c r="J465" i="3"/>
  <c r="G465" i="3"/>
  <c r="U465" i="3" s="1"/>
  <c r="I465" i="3"/>
  <c r="AE464" i="3"/>
  <c r="L464" i="3"/>
  <c r="K464" i="3"/>
  <c r="H464" i="3"/>
  <c r="V464" i="3" s="1"/>
  <c r="M463" i="11"/>
  <c r="AV463" i="11" s="1"/>
  <c r="AV463" i="13"/>
  <c r="M464" i="13"/>
  <c r="M571" i="3" l="1"/>
  <c r="N571" i="3"/>
  <c r="L571" i="3"/>
  <c r="K571" i="3"/>
  <c r="B475" i="13"/>
  <c r="AU461" i="13"/>
  <c r="AE462" i="13"/>
  <c r="L462" i="13"/>
  <c r="V461" i="13"/>
  <c r="H462" i="13"/>
  <c r="K462" i="13"/>
  <c r="AU463" i="16"/>
  <c r="J463" i="13"/>
  <c r="I463" i="13"/>
  <c r="U462" i="13"/>
  <c r="G463" i="13"/>
  <c r="U461" i="16"/>
  <c r="J462" i="16"/>
  <c r="I462" i="16"/>
  <c r="G462" i="16"/>
  <c r="V462" i="6"/>
  <c r="AE463" i="6"/>
  <c r="K463" i="6"/>
  <c r="L463" i="6"/>
  <c r="H463" i="6"/>
  <c r="AU462" i="6"/>
  <c r="G462" i="6"/>
  <c r="U461" i="6"/>
  <c r="I462" i="6"/>
  <c r="J462" i="6"/>
  <c r="AU462" i="15"/>
  <c r="AW464" i="14"/>
  <c r="V463" i="16"/>
  <c r="H464" i="16"/>
  <c r="K464" i="16"/>
  <c r="AE464" i="16"/>
  <c r="L464" i="16"/>
  <c r="G464" i="15"/>
  <c r="U463" i="15"/>
  <c r="I464" i="15"/>
  <c r="J464" i="15"/>
  <c r="AE463" i="15"/>
  <c r="V462" i="15"/>
  <c r="L463" i="15"/>
  <c r="H463" i="15"/>
  <c r="K463" i="15"/>
  <c r="V464" i="14"/>
  <c r="L465" i="14"/>
  <c r="H465" i="14"/>
  <c r="AG465" i="14"/>
  <c r="K465" i="14"/>
  <c r="B461" i="3"/>
  <c r="AU464" i="3"/>
  <c r="AU461" i="11"/>
  <c r="U464" i="14"/>
  <c r="J465" i="14"/>
  <c r="I465" i="14"/>
  <c r="G465" i="14"/>
  <c r="B475" i="11"/>
  <c r="I464" i="11"/>
  <c r="G464" i="11"/>
  <c r="U464" i="11" s="1"/>
  <c r="J464" i="11"/>
  <c r="H462" i="11"/>
  <c r="V462" i="11" s="1"/>
  <c r="K462" i="11"/>
  <c r="L462" i="11"/>
  <c r="AE462" i="11"/>
  <c r="M463" i="6"/>
  <c r="AV463" i="6" s="1"/>
  <c r="M463" i="15"/>
  <c r="AV463" i="15" s="1"/>
  <c r="M463" i="16"/>
  <c r="AV463" i="16" s="1"/>
  <c r="M463" i="3"/>
  <c r="AV463" i="3" s="1"/>
  <c r="G466" i="3"/>
  <c r="U466" i="3" s="1"/>
  <c r="J466" i="3"/>
  <c r="I466" i="3"/>
  <c r="P572" i="3"/>
  <c r="H465" i="3"/>
  <c r="V465" i="3" s="1"/>
  <c r="K465" i="3"/>
  <c r="AE465" i="3"/>
  <c r="L465" i="3"/>
  <c r="M464" i="11"/>
  <c r="AV464" i="11" s="1"/>
  <c r="AV464" i="13"/>
  <c r="M465" i="13"/>
  <c r="AU462" i="13" l="1"/>
  <c r="B476" i="13"/>
  <c r="V462" i="13"/>
  <c r="L463" i="13"/>
  <c r="K463" i="13"/>
  <c r="H463" i="13"/>
  <c r="AE463" i="13"/>
  <c r="J464" i="13"/>
  <c r="G464" i="13"/>
  <c r="U463" i="13"/>
  <c r="I464" i="13"/>
  <c r="I463" i="16"/>
  <c r="J463" i="16"/>
  <c r="U462" i="16"/>
  <c r="G463" i="16"/>
  <c r="AU464" i="16"/>
  <c r="H464" i="6"/>
  <c r="V463" i="6"/>
  <c r="K464" i="6"/>
  <c r="L464" i="6"/>
  <c r="AE464" i="6"/>
  <c r="AU463" i="6"/>
  <c r="AU462" i="11"/>
  <c r="AW465" i="14"/>
  <c r="AE465" i="16"/>
  <c r="V464" i="16"/>
  <c r="L465" i="16"/>
  <c r="K465" i="16"/>
  <c r="H465" i="16"/>
  <c r="I572" i="16" s="1"/>
  <c r="U572" i="16" s="1"/>
  <c r="I463" i="6"/>
  <c r="J463" i="6"/>
  <c r="U462" i="6"/>
  <c r="G463" i="6"/>
  <c r="H464" i="15"/>
  <c r="L464" i="15"/>
  <c r="V463" i="15"/>
  <c r="K464" i="15"/>
  <c r="AE464" i="15"/>
  <c r="J466" i="14"/>
  <c r="U465" i="14"/>
  <c r="I466" i="14"/>
  <c r="G466" i="14"/>
  <c r="I465" i="15"/>
  <c r="U464" i="15"/>
  <c r="G465" i="15"/>
  <c r="J572" i="15" s="1"/>
  <c r="J465" i="15"/>
  <c r="AU465" i="3"/>
  <c r="B462" i="3"/>
  <c r="K466" i="14"/>
  <c r="AG466" i="14"/>
  <c r="L466" i="14"/>
  <c r="V465" i="14"/>
  <c r="H466" i="14"/>
  <c r="AU463" i="15"/>
  <c r="G465" i="11"/>
  <c r="J465" i="11"/>
  <c r="I465" i="11"/>
  <c r="K463" i="11"/>
  <c r="AE463" i="11"/>
  <c r="L463" i="11"/>
  <c r="H463" i="11"/>
  <c r="V463" i="11" s="1"/>
  <c r="B476" i="11"/>
  <c r="M464" i="6"/>
  <c r="AV464" i="6" s="1"/>
  <c r="M464" i="15"/>
  <c r="AV464" i="15" s="1"/>
  <c r="M464" i="16"/>
  <c r="AV464" i="16" s="1"/>
  <c r="M464" i="3"/>
  <c r="AV464" i="3" s="1"/>
  <c r="H466" i="3"/>
  <c r="V466" i="3" s="1"/>
  <c r="AE466" i="3"/>
  <c r="Q572" i="3"/>
  <c r="R572" i="3" s="1"/>
  <c r="L466" i="3"/>
  <c r="K466" i="3"/>
  <c r="I467" i="3"/>
  <c r="G467" i="3"/>
  <c r="U467" i="3" s="1"/>
  <c r="J467" i="3"/>
  <c r="M465" i="11"/>
  <c r="AV465" i="11" s="1"/>
  <c r="AV465" i="13"/>
  <c r="M466" i="13"/>
  <c r="U465" i="11" l="1"/>
  <c r="P572" i="11" s="1"/>
  <c r="J572" i="11"/>
  <c r="B477" i="13"/>
  <c r="AU464" i="15"/>
  <c r="AU463" i="13"/>
  <c r="H464" i="13"/>
  <c r="AE464" i="13"/>
  <c r="V463" i="13"/>
  <c r="L464" i="13"/>
  <c r="K464" i="13"/>
  <c r="J464" i="16"/>
  <c r="U463" i="16"/>
  <c r="G464" i="16"/>
  <c r="I464" i="16"/>
  <c r="U464" i="13"/>
  <c r="J465" i="13"/>
  <c r="I465" i="13"/>
  <c r="G465" i="13"/>
  <c r="J572" i="13" s="1"/>
  <c r="AU466" i="3"/>
  <c r="AU464" i="6"/>
  <c r="H465" i="6"/>
  <c r="I572" i="6" s="1"/>
  <c r="U572" i="6" s="1"/>
  <c r="AE465" i="6"/>
  <c r="K465" i="6"/>
  <c r="L465" i="6"/>
  <c r="V464" i="6"/>
  <c r="AU465" i="16"/>
  <c r="V465" i="16"/>
  <c r="Q572" i="16" s="1"/>
  <c r="K466" i="16"/>
  <c r="L466" i="16"/>
  <c r="H466" i="16"/>
  <c r="H573" i="16" s="1"/>
  <c r="AE466" i="16"/>
  <c r="AW466" i="14"/>
  <c r="U463" i="6"/>
  <c r="G464" i="6"/>
  <c r="I464" i="6"/>
  <c r="J464" i="6"/>
  <c r="G466" i="15"/>
  <c r="G573" i="15" s="1"/>
  <c r="U465" i="15"/>
  <c r="P572" i="15" s="1"/>
  <c r="J466" i="15"/>
  <c r="I466" i="15"/>
  <c r="B463" i="3"/>
  <c r="I467" i="14"/>
  <c r="U466" i="14"/>
  <c r="J467" i="14"/>
  <c r="G467" i="14"/>
  <c r="AU463" i="11"/>
  <c r="V464" i="15"/>
  <c r="L465" i="15"/>
  <c r="H465" i="15"/>
  <c r="I572" i="15" s="1"/>
  <c r="U572" i="15" s="1"/>
  <c r="K465" i="15"/>
  <c r="AE465" i="15"/>
  <c r="K467" i="14"/>
  <c r="V466" i="14"/>
  <c r="L467" i="14"/>
  <c r="H467" i="14"/>
  <c r="AG467" i="14"/>
  <c r="B477" i="11"/>
  <c r="G466" i="11"/>
  <c r="J466" i="11"/>
  <c r="I466" i="11"/>
  <c r="H464" i="11"/>
  <c r="V464" i="11" s="1"/>
  <c r="AE464" i="11"/>
  <c r="L464" i="11"/>
  <c r="K464" i="11"/>
  <c r="M465" i="6"/>
  <c r="AV465" i="6" s="1"/>
  <c r="M465" i="15"/>
  <c r="AV465" i="15" s="1"/>
  <c r="M465" i="16"/>
  <c r="AV465" i="16" s="1"/>
  <c r="M465" i="3"/>
  <c r="AV465" i="3" s="1"/>
  <c r="G468" i="3"/>
  <c r="U468" i="3" s="1"/>
  <c r="J468" i="3"/>
  <c r="I468" i="3"/>
  <c r="K467" i="3"/>
  <c r="AE467" i="3"/>
  <c r="H467" i="3"/>
  <c r="V467" i="3" s="1"/>
  <c r="L467" i="3"/>
  <c r="M466" i="11"/>
  <c r="AV466" i="11" s="1"/>
  <c r="AV466" i="13"/>
  <c r="M467" i="13"/>
  <c r="T573" i="16" l="1"/>
  <c r="N573" i="16"/>
  <c r="M573" i="16"/>
  <c r="K573" i="15"/>
  <c r="L573" i="15"/>
  <c r="U466" i="11"/>
  <c r="G573" i="11"/>
  <c r="B478" i="13"/>
  <c r="AU464" i="13"/>
  <c r="H465" i="13"/>
  <c r="I572" i="13" s="1"/>
  <c r="U572" i="13" s="1"/>
  <c r="AE465" i="13"/>
  <c r="K465" i="13"/>
  <c r="V464" i="13"/>
  <c r="L465" i="13"/>
  <c r="G466" i="13"/>
  <c r="G573" i="13" s="1"/>
  <c r="J466" i="13"/>
  <c r="U465" i="13"/>
  <c r="P572" i="13" s="1"/>
  <c r="I466" i="13"/>
  <c r="U464" i="16"/>
  <c r="G465" i="16"/>
  <c r="J572" i="16" s="1"/>
  <c r="J465" i="16"/>
  <c r="I465" i="16"/>
  <c r="AU464" i="11"/>
  <c r="AU465" i="6"/>
  <c r="H466" i="6"/>
  <c r="H573" i="6" s="1"/>
  <c r="K466" i="6"/>
  <c r="L466" i="6"/>
  <c r="V465" i="6"/>
  <c r="Q572" i="6" s="1"/>
  <c r="AE466" i="6"/>
  <c r="AU465" i="15"/>
  <c r="U464" i="6"/>
  <c r="G465" i="6"/>
  <c r="J572" i="6" s="1"/>
  <c r="J465" i="6"/>
  <c r="I465" i="6"/>
  <c r="AU467" i="3"/>
  <c r="H467" i="16"/>
  <c r="V466" i="16"/>
  <c r="K467" i="16"/>
  <c r="AE467" i="16"/>
  <c r="L467" i="16"/>
  <c r="AW467" i="14"/>
  <c r="AU466" i="16"/>
  <c r="B464" i="3"/>
  <c r="K468" i="14"/>
  <c r="V467" i="14"/>
  <c r="L468" i="14"/>
  <c r="H468" i="14"/>
  <c r="AG468" i="14"/>
  <c r="U467" i="14"/>
  <c r="G468" i="14"/>
  <c r="J468" i="14"/>
  <c r="I468" i="14"/>
  <c r="H466" i="15"/>
  <c r="H573" i="15" s="1"/>
  <c r="K466" i="15"/>
  <c r="AE466" i="15"/>
  <c r="L466" i="15"/>
  <c r="V465" i="15"/>
  <c r="Q572" i="15" s="1"/>
  <c r="R572" i="15" s="1"/>
  <c r="U466" i="15"/>
  <c r="G467" i="15"/>
  <c r="J467" i="15"/>
  <c r="I467" i="15"/>
  <c r="I467" i="11"/>
  <c r="G467" i="11"/>
  <c r="U467" i="11" s="1"/>
  <c r="J467" i="11"/>
  <c r="AE465" i="11"/>
  <c r="L465" i="11"/>
  <c r="K465" i="11"/>
  <c r="H465" i="11"/>
  <c r="B478" i="11"/>
  <c r="M466" i="6"/>
  <c r="AV466" i="6" s="1"/>
  <c r="M466" i="15"/>
  <c r="AV466" i="15" s="1"/>
  <c r="M466" i="16"/>
  <c r="AV466" i="16" s="1"/>
  <c r="M466" i="3"/>
  <c r="AV466" i="3" s="1"/>
  <c r="H468" i="3"/>
  <c r="V468" i="3" s="1"/>
  <c r="L468" i="3"/>
  <c r="K468" i="3"/>
  <c r="AE468" i="3"/>
  <c r="I469" i="3"/>
  <c r="J469" i="3"/>
  <c r="G469" i="3"/>
  <c r="U469" i="3" s="1"/>
  <c r="M467" i="11"/>
  <c r="AV467" i="11" s="1"/>
  <c r="AV467" i="13"/>
  <c r="M468" i="13"/>
  <c r="N573" i="6" l="1"/>
  <c r="T573" i="6"/>
  <c r="M573" i="6"/>
  <c r="K573" i="13"/>
  <c r="L573" i="13"/>
  <c r="N573" i="15"/>
  <c r="T573" i="15"/>
  <c r="M573" i="15"/>
  <c r="L573" i="11"/>
  <c r="K573" i="11"/>
  <c r="V465" i="11"/>
  <c r="Q572" i="11" s="1"/>
  <c r="R572" i="11" s="1"/>
  <c r="I572" i="11"/>
  <c r="U572" i="11" s="1"/>
  <c r="B479" i="13"/>
  <c r="AU465" i="13"/>
  <c r="K466" i="13"/>
  <c r="L466" i="13"/>
  <c r="V465" i="13"/>
  <c r="Q572" i="13" s="1"/>
  <c r="R572" i="13" s="1"/>
  <c r="H466" i="13"/>
  <c r="H573" i="13" s="1"/>
  <c r="AE466" i="13"/>
  <c r="AU466" i="6"/>
  <c r="I466" i="16"/>
  <c r="J466" i="16"/>
  <c r="G466" i="16"/>
  <c r="G573" i="16" s="1"/>
  <c r="U465" i="16"/>
  <c r="P572" i="16" s="1"/>
  <c r="R572" i="16" s="1"/>
  <c r="J467" i="13"/>
  <c r="U466" i="13"/>
  <c r="G467" i="13"/>
  <c r="I467" i="13"/>
  <c r="K467" i="6"/>
  <c r="V466" i="6"/>
  <c r="H467" i="6"/>
  <c r="AE467" i="6"/>
  <c r="L467" i="6"/>
  <c r="AW468" i="14"/>
  <c r="AU465" i="11"/>
  <c r="AU467" i="16"/>
  <c r="H468" i="16"/>
  <c r="K468" i="16"/>
  <c r="L468" i="16"/>
  <c r="AE468" i="16"/>
  <c r="V467" i="16"/>
  <c r="AU466" i="15"/>
  <c r="U465" i="6"/>
  <c r="P572" i="6" s="1"/>
  <c r="R572" i="6" s="1"/>
  <c r="J466" i="6"/>
  <c r="I466" i="6"/>
  <c r="G466" i="6"/>
  <c r="G573" i="6" s="1"/>
  <c r="G469" i="14"/>
  <c r="I469" i="14"/>
  <c r="J469" i="14"/>
  <c r="U468" i="14"/>
  <c r="B465" i="3"/>
  <c r="AE467" i="15"/>
  <c r="H467" i="15"/>
  <c r="L467" i="15"/>
  <c r="K467" i="15"/>
  <c r="V466" i="15"/>
  <c r="AU468" i="3"/>
  <c r="H469" i="14"/>
  <c r="K469" i="14"/>
  <c r="L469" i="14"/>
  <c r="AG469" i="14"/>
  <c r="V468" i="14"/>
  <c r="U467" i="15"/>
  <c r="J468" i="15"/>
  <c r="I468" i="15"/>
  <c r="G468" i="15"/>
  <c r="B479" i="11"/>
  <c r="B574" i="11" s="1"/>
  <c r="L466" i="11"/>
  <c r="AE466" i="11"/>
  <c r="H466" i="11"/>
  <c r="K466" i="11"/>
  <c r="G468" i="11"/>
  <c r="U468" i="11" s="1"/>
  <c r="I468" i="11"/>
  <c r="J468" i="11"/>
  <c r="M467" i="6"/>
  <c r="AV467" i="6" s="1"/>
  <c r="M467" i="15"/>
  <c r="AV467" i="15" s="1"/>
  <c r="M467" i="16"/>
  <c r="AV467" i="16" s="1"/>
  <c r="M467" i="3"/>
  <c r="AV467" i="3" s="1"/>
  <c r="J470" i="3"/>
  <c r="G470" i="3"/>
  <c r="U470" i="3" s="1"/>
  <c r="I470" i="3"/>
  <c r="L469" i="3"/>
  <c r="K469" i="3"/>
  <c r="H469" i="3"/>
  <c r="V469" i="3" s="1"/>
  <c r="AE469" i="3"/>
  <c r="M468" i="11"/>
  <c r="AV468" i="11" s="1"/>
  <c r="AV468" i="13"/>
  <c r="M469" i="13"/>
  <c r="T573" i="13" l="1"/>
  <c r="N573" i="13"/>
  <c r="M573" i="13"/>
  <c r="L573" i="16"/>
  <c r="K573" i="16"/>
  <c r="L573" i="6"/>
  <c r="K573" i="6"/>
  <c r="V466" i="11"/>
  <c r="H573" i="11"/>
  <c r="B480" i="13"/>
  <c r="H467" i="13"/>
  <c r="L467" i="13"/>
  <c r="V466" i="13"/>
  <c r="AE467" i="13"/>
  <c r="K467" i="13"/>
  <c r="AU467" i="13" s="1"/>
  <c r="AU466" i="13"/>
  <c r="I467" i="16"/>
  <c r="U466" i="16"/>
  <c r="J467" i="16"/>
  <c r="G467" i="16"/>
  <c r="AU469" i="3"/>
  <c r="I468" i="13"/>
  <c r="U467" i="13"/>
  <c r="G468" i="13"/>
  <c r="J468" i="13"/>
  <c r="L468" i="6"/>
  <c r="K468" i="6"/>
  <c r="AE468" i="6"/>
  <c r="H468" i="6"/>
  <c r="V467" i="6"/>
  <c r="AU467" i="6"/>
  <c r="AU468" i="16"/>
  <c r="AU466" i="11"/>
  <c r="U466" i="6"/>
  <c r="I467" i="6"/>
  <c r="G467" i="6"/>
  <c r="J467" i="6"/>
  <c r="AU467" i="15"/>
  <c r="K469" i="16"/>
  <c r="V468" i="16"/>
  <c r="H469" i="16"/>
  <c r="AE469" i="16"/>
  <c r="L469" i="16"/>
  <c r="B466" i="3"/>
  <c r="B572" i="3"/>
  <c r="J469" i="15"/>
  <c r="I469" i="15"/>
  <c r="U468" i="15"/>
  <c r="G469" i="15"/>
  <c r="L468" i="15"/>
  <c r="H468" i="15"/>
  <c r="AE468" i="15"/>
  <c r="V467" i="15"/>
  <c r="K468" i="15"/>
  <c r="G470" i="14"/>
  <c r="J470" i="14"/>
  <c r="I470" i="14"/>
  <c r="U469" i="14"/>
  <c r="AW469" i="14"/>
  <c r="L470" i="14"/>
  <c r="H470" i="14"/>
  <c r="AG470" i="14"/>
  <c r="K470" i="14"/>
  <c r="V469" i="14"/>
  <c r="I469" i="11"/>
  <c r="G469" i="11"/>
  <c r="U469" i="11" s="1"/>
  <c r="J469" i="11"/>
  <c r="H467" i="11"/>
  <c r="V467" i="11" s="1"/>
  <c r="K467" i="11"/>
  <c r="AE467" i="11"/>
  <c r="L467" i="11"/>
  <c r="B480" i="11"/>
  <c r="M468" i="6"/>
  <c r="AV468" i="6" s="1"/>
  <c r="M468" i="15"/>
  <c r="AV468" i="15" s="1"/>
  <c r="M468" i="16"/>
  <c r="AV468" i="16" s="1"/>
  <c r="M468" i="3"/>
  <c r="AV468" i="3" s="1"/>
  <c r="J471" i="3"/>
  <c r="I471" i="3"/>
  <c r="G471" i="3"/>
  <c r="U471" i="3" s="1"/>
  <c r="AE470" i="3"/>
  <c r="K470" i="3"/>
  <c r="L470" i="3"/>
  <c r="H470" i="3"/>
  <c r="V470" i="3" s="1"/>
  <c r="M469" i="11"/>
  <c r="AV469" i="11" s="1"/>
  <c r="AV469" i="13"/>
  <c r="M470" i="13"/>
  <c r="M573" i="11" l="1"/>
  <c r="T573" i="11"/>
  <c r="N573" i="11"/>
  <c r="H572" i="3"/>
  <c r="T572" i="3" s="1"/>
  <c r="G572" i="3"/>
  <c r="B481" i="13"/>
  <c r="AU468" i="6"/>
  <c r="V467" i="13"/>
  <c r="L468" i="13"/>
  <c r="H468" i="13"/>
  <c r="AE468" i="13"/>
  <c r="K468" i="13"/>
  <c r="U467" i="16"/>
  <c r="I468" i="16"/>
  <c r="G468" i="16"/>
  <c r="J468" i="16"/>
  <c r="U468" i="13"/>
  <c r="J469" i="13"/>
  <c r="I469" i="13"/>
  <c r="G469" i="13"/>
  <c r="AE469" i="6"/>
  <c r="K469" i="6"/>
  <c r="V468" i="6"/>
  <c r="H469" i="6"/>
  <c r="L469" i="6"/>
  <c r="AU467" i="11"/>
  <c r="H470" i="16"/>
  <c r="K470" i="16"/>
  <c r="L470" i="16"/>
  <c r="AE470" i="16"/>
  <c r="V469" i="16"/>
  <c r="AU469" i="16"/>
  <c r="J468" i="6"/>
  <c r="G468" i="6"/>
  <c r="I468" i="6"/>
  <c r="U467" i="6"/>
  <c r="V470" i="14"/>
  <c r="L471" i="14"/>
  <c r="AG471" i="14"/>
  <c r="K471" i="14"/>
  <c r="H471" i="14"/>
  <c r="V468" i="15"/>
  <c r="AE469" i="15"/>
  <c r="H469" i="15"/>
  <c r="L469" i="15"/>
  <c r="K469" i="15"/>
  <c r="U470" i="14"/>
  <c r="I471" i="14"/>
  <c r="J471" i="14"/>
  <c r="G471" i="14"/>
  <c r="B467" i="3"/>
  <c r="AU468" i="15"/>
  <c r="AU470" i="3"/>
  <c r="AW470" i="14"/>
  <c r="I470" i="15"/>
  <c r="J470" i="15"/>
  <c r="U469" i="15"/>
  <c r="G470" i="15"/>
  <c r="L468" i="11"/>
  <c r="AE468" i="11"/>
  <c r="H468" i="11"/>
  <c r="V468" i="11" s="1"/>
  <c r="K468" i="11"/>
  <c r="B481" i="11"/>
  <c r="G470" i="11"/>
  <c r="U470" i="11" s="1"/>
  <c r="J470" i="11"/>
  <c r="I470" i="11"/>
  <c r="M469" i="6"/>
  <c r="AV469" i="6" s="1"/>
  <c r="M469" i="15"/>
  <c r="AV469" i="15" s="1"/>
  <c r="M469" i="16"/>
  <c r="AV469" i="16" s="1"/>
  <c r="M469" i="3"/>
  <c r="AV469" i="3" s="1"/>
  <c r="J472" i="3"/>
  <c r="G472" i="3"/>
  <c r="U472" i="3" s="1"/>
  <c r="I472" i="3"/>
  <c r="L471" i="3"/>
  <c r="AE471" i="3"/>
  <c r="K471" i="3"/>
  <c r="H471" i="3"/>
  <c r="V471" i="3" s="1"/>
  <c r="M470" i="11"/>
  <c r="AV470" i="11" s="1"/>
  <c r="AV470" i="13"/>
  <c r="M471" i="13"/>
  <c r="K572" i="3" l="1"/>
  <c r="L572" i="3"/>
  <c r="N572" i="3"/>
  <c r="M572" i="3"/>
  <c r="B482" i="13"/>
  <c r="AU468" i="13"/>
  <c r="K469" i="13"/>
  <c r="V468" i="13"/>
  <c r="L469" i="13"/>
  <c r="H469" i="13"/>
  <c r="AE469" i="13"/>
  <c r="I470" i="13"/>
  <c r="J470" i="13"/>
  <c r="U469" i="13"/>
  <c r="G470" i="13"/>
  <c r="G469" i="16"/>
  <c r="J469" i="16"/>
  <c r="U468" i="16"/>
  <c r="I469" i="16"/>
  <c r="AU469" i="15"/>
  <c r="AE470" i="6"/>
  <c r="K470" i="6"/>
  <c r="L470" i="6"/>
  <c r="H470" i="6"/>
  <c r="V469" i="6"/>
  <c r="AU469" i="6"/>
  <c r="I469" i="6"/>
  <c r="U468" i="6"/>
  <c r="J469" i="6"/>
  <c r="G469" i="6"/>
  <c r="AU470" i="16"/>
  <c r="AW471" i="14"/>
  <c r="V470" i="16"/>
  <c r="AE471" i="16"/>
  <c r="L471" i="16"/>
  <c r="H471" i="16"/>
  <c r="K471" i="16"/>
  <c r="AU468" i="11"/>
  <c r="AU471" i="3"/>
  <c r="H470" i="15"/>
  <c r="AE470" i="15"/>
  <c r="V469" i="15"/>
  <c r="L470" i="15"/>
  <c r="K470" i="15"/>
  <c r="L472" i="14"/>
  <c r="AG472" i="14"/>
  <c r="V471" i="14"/>
  <c r="H472" i="14"/>
  <c r="K472" i="14"/>
  <c r="B468" i="3"/>
  <c r="U470" i="15"/>
  <c r="I471" i="15"/>
  <c r="G471" i="15"/>
  <c r="J471" i="15"/>
  <c r="I472" i="14"/>
  <c r="J472" i="14"/>
  <c r="G472" i="14"/>
  <c r="U471" i="14"/>
  <c r="I471" i="11"/>
  <c r="G471" i="11"/>
  <c r="U471" i="11" s="1"/>
  <c r="J471" i="11"/>
  <c r="B482" i="11"/>
  <c r="H469" i="11"/>
  <c r="V469" i="11" s="1"/>
  <c r="K469" i="11"/>
  <c r="AE469" i="11"/>
  <c r="L469" i="11"/>
  <c r="M470" i="6"/>
  <c r="AV470" i="6" s="1"/>
  <c r="M470" i="15"/>
  <c r="AV470" i="15" s="1"/>
  <c r="M470" i="16"/>
  <c r="AV470" i="16" s="1"/>
  <c r="M470" i="3"/>
  <c r="AV470" i="3" s="1"/>
  <c r="G473" i="3"/>
  <c r="U473" i="3" s="1"/>
  <c r="P573" i="3"/>
  <c r="J473" i="3"/>
  <c r="I473" i="3"/>
  <c r="H472" i="3"/>
  <c r="V472" i="3" s="1"/>
  <c r="L472" i="3"/>
  <c r="K472" i="3"/>
  <c r="AE472" i="3"/>
  <c r="M471" i="11"/>
  <c r="AV471" i="11" s="1"/>
  <c r="AV471" i="13"/>
  <c r="M472" i="13"/>
  <c r="B483" i="13" l="1"/>
  <c r="L470" i="13"/>
  <c r="AE470" i="13"/>
  <c r="H470" i="13"/>
  <c r="V469" i="13"/>
  <c r="K470" i="13"/>
  <c r="AU469" i="13"/>
  <c r="G470" i="16"/>
  <c r="J470" i="16"/>
  <c r="I470" i="16"/>
  <c r="U469" i="16"/>
  <c r="I471" i="13"/>
  <c r="J471" i="13"/>
  <c r="G471" i="13"/>
  <c r="U470" i="13"/>
  <c r="AU472" i="3"/>
  <c r="K471" i="6"/>
  <c r="L471" i="6"/>
  <c r="AE471" i="6"/>
  <c r="V470" i="6"/>
  <c r="H471" i="6"/>
  <c r="AU470" i="6"/>
  <c r="AU471" i="16"/>
  <c r="AE472" i="16"/>
  <c r="L472" i="16"/>
  <c r="H472" i="16"/>
  <c r="I573" i="16" s="1"/>
  <c r="U573" i="16" s="1"/>
  <c r="K472" i="16"/>
  <c r="V471" i="16"/>
  <c r="AU470" i="15"/>
  <c r="I470" i="6"/>
  <c r="U469" i="6"/>
  <c r="J470" i="6"/>
  <c r="G470" i="6"/>
  <c r="I472" i="15"/>
  <c r="G472" i="15"/>
  <c r="J573" i="15" s="1"/>
  <c r="U471" i="15"/>
  <c r="J472" i="15"/>
  <c r="B469" i="3"/>
  <c r="AW472" i="14"/>
  <c r="AU469" i="11"/>
  <c r="K473" i="14"/>
  <c r="L473" i="14"/>
  <c r="H473" i="14"/>
  <c r="V472" i="14"/>
  <c r="AG473" i="14"/>
  <c r="AE471" i="15"/>
  <c r="H471" i="15"/>
  <c r="L471" i="15"/>
  <c r="V470" i="15"/>
  <c r="K471" i="15"/>
  <c r="U472" i="14"/>
  <c r="G473" i="14"/>
  <c r="J473" i="14"/>
  <c r="I473" i="14"/>
  <c r="G472" i="11"/>
  <c r="J472" i="11"/>
  <c r="I472" i="11"/>
  <c r="K470" i="11"/>
  <c r="AE470" i="11"/>
  <c r="L470" i="11"/>
  <c r="H470" i="11"/>
  <c r="V470" i="11" s="1"/>
  <c r="B483" i="11"/>
  <c r="M471" i="6"/>
  <c r="AV471" i="6" s="1"/>
  <c r="M471" i="15"/>
  <c r="AV471" i="15" s="1"/>
  <c r="M471" i="16"/>
  <c r="AV471" i="16" s="1"/>
  <c r="M471" i="3"/>
  <c r="AV471" i="3" s="1"/>
  <c r="AE473" i="3"/>
  <c r="K473" i="3"/>
  <c r="H473" i="3"/>
  <c r="V473" i="3" s="1"/>
  <c r="L473" i="3"/>
  <c r="Q573" i="3"/>
  <c r="R573" i="3" s="1"/>
  <c r="J474" i="3"/>
  <c r="I474" i="3"/>
  <c r="G474" i="3"/>
  <c r="U474" i="3" s="1"/>
  <c r="M472" i="11"/>
  <c r="AV472" i="11" s="1"/>
  <c r="M473" i="13"/>
  <c r="AV472" i="13"/>
  <c r="U472" i="11" l="1"/>
  <c r="P573" i="11" s="1"/>
  <c r="AU470" i="13"/>
  <c r="B484" i="13"/>
  <c r="AU472" i="16"/>
  <c r="V470" i="13"/>
  <c r="K471" i="13"/>
  <c r="AE471" i="13"/>
  <c r="H471" i="13"/>
  <c r="L471" i="13"/>
  <c r="J472" i="13"/>
  <c r="I472" i="13"/>
  <c r="U471" i="13"/>
  <c r="G472" i="13"/>
  <c r="J573" i="13" s="1"/>
  <c r="U470" i="16"/>
  <c r="I471" i="16"/>
  <c r="G471" i="16"/>
  <c r="J471" i="16"/>
  <c r="V471" i="6"/>
  <c r="H472" i="6"/>
  <c r="I573" i="6" s="1"/>
  <c r="U573" i="6" s="1"/>
  <c r="K472" i="6"/>
  <c r="AE472" i="6"/>
  <c r="L472" i="6"/>
  <c r="AU470" i="11"/>
  <c r="AU471" i="6"/>
  <c r="AU471" i="15"/>
  <c r="AW473" i="14"/>
  <c r="AE473" i="16"/>
  <c r="H473" i="16"/>
  <c r="H574" i="16" s="1"/>
  <c r="K473" i="16"/>
  <c r="L473" i="16"/>
  <c r="V472" i="16"/>
  <c r="Q573" i="16" s="1"/>
  <c r="G471" i="6"/>
  <c r="I471" i="6"/>
  <c r="J471" i="6"/>
  <c r="U470" i="6"/>
  <c r="AG474" i="14"/>
  <c r="V473" i="14"/>
  <c r="L474" i="14"/>
  <c r="H474" i="14"/>
  <c r="K474" i="14"/>
  <c r="I473" i="15"/>
  <c r="G473" i="15"/>
  <c r="G574" i="15" s="1"/>
  <c r="J473" i="15"/>
  <c r="U472" i="15"/>
  <c r="P573" i="15" s="1"/>
  <c r="U473" i="14"/>
  <c r="J474" i="14"/>
  <c r="I474" i="14"/>
  <c r="G474" i="14"/>
  <c r="L472" i="15"/>
  <c r="K472" i="15"/>
  <c r="AE472" i="15"/>
  <c r="H472" i="15"/>
  <c r="I573" i="15" s="1"/>
  <c r="U573" i="15" s="1"/>
  <c r="V471" i="15"/>
  <c r="AU473" i="3"/>
  <c r="B470" i="3"/>
  <c r="B484" i="11"/>
  <c r="K471" i="11"/>
  <c r="AE471" i="11"/>
  <c r="L471" i="11"/>
  <c r="H471" i="11"/>
  <c r="V471" i="11" s="1"/>
  <c r="G473" i="11"/>
  <c r="J473" i="11"/>
  <c r="I473" i="11"/>
  <c r="M472" i="6"/>
  <c r="AV472" i="6" s="1"/>
  <c r="M472" i="15"/>
  <c r="AV472" i="15" s="1"/>
  <c r="M472" i="16"/>
  <c r="AV472" i="16" s="1"/>
  <c r="M472" i="3"/>
  <c r="AV472" i="3" s="1"/>
  <c r="AE474" i="3"/>
  <c r="K474" i="3"/>
  <c r="H474" i="3"/>
  <c r="V474" i="3" s="1"/>
  <c r="L474" i="3"/>
  <c r="J475" i="3"/>
  <c r="G475" i="3"/>
  <c r="U475" i="3" s="1"/>
  <c r="I475" i="3"/>
  <c r="M473" i="11"/>
  <c r="AV473" i="11" s="1"/>
  <c r="AV473" i="13"/>
  <c r="M474" i="13"/>
  <c r="T574" i="16" l="1"/>
  <c r="M574" i="16"/>
  <c r="N574" i="16"/>
  <c r="K574" i="15"/>
  <c r="L574" i="15"/>
  <c r="U473" i="11"/>
  <c r="G574" i="11"/>
  <c r="B485" i="13"/>
  <c r="K472" i="13"/>
  <c r="V471" i="13"/>
  <c r="H472" i="13"/>
  <c r="I573" i="13" s="1"/>
  <c r="U573" i="13" s="1"/>
  <c r="L472" i="13"/>
  <c r="AE472" i="13"/>
  <c r="AU471" i="13"/>
  <c r="AW474" i="14"/>
  <c r="G473" i="13"/>
  <c r="G574" i="13" s="1"/>
  <c r="J473" i="13"/>
  <c r="U472" i="13"/>
  <c r="P573" i="13" s="1"/>
  <c r="I473" i="13"/>
  <c r="U471" i="16"/>
  <c r="G472" i="16"/>
  <c r="J573" i="16" s="1"/>
  <c r="J472" i="16"/>
  <c r="I472" i="16"/>
  <c r="AU472" i="6"/>
  <c r="AE473" i="6"/>
  <c r="K473" i="6"/>
  <c r="V472" i="6"/>
  <c r="Q573" i="6" s="1"/>
  <c r="H473" i="6"/>
  <c r="H574" i="6" s="1"/>
  <c r="L473" i="6"/>
  <c r="AU472" i="15"/>
  <c r="AU471" i="11"/>
  <c r="J472" i="6"/>
  <c r="G472" i="6"/>
  <c r="J573" i="6" s="1"/>
  <c r="I472" i="6"/>
  <c r="U471" i="6"/>
  <c r="AU473" i="16"/>
  <c r="K474" i="16"/>
  <c r="H474" i="16"/>
  <c r="L474" i="16"/>
  <c r="V473" i="16"/>
  <c r="AE474" i="16"/>
  <c r="B471" i="3"/>
  <c r="J569" i="3"/>
  <c r="I569" i="3"/>
  <c r="U569" i="3" s="1"/>
  <c r="I570" i="3"/>
  <c r="U570" i="3" s="1"/>
  <c r="J570" i="3"/>
  <c r="I571" i="3"/>
  <c r="U571" i="3" s="1"/>
  <c r="J571" i="3"/>
  <c r="J572" i="3"/>
  <c r="I572" i="3"/>
  <c r="U572" i="3" s="1"/>
  <c r="U474" i="14"/>
  <c r="I475" i="14"/>
  <c r="J475" i="14"/>
  <c r="G475" i="14"/>
  <c r="V474" i="14"/>
  <c r="K475" i="14"/>
  <c r="AG475" i="14"/>
  <c r="L475" i="14"/>
  <c r="H475" i="14"/>
  <c r="AU474" i="3"/>
  <c r="H473" i="15"/>
  <c r="H574" i="15" s="1"/>
  <c r="AE473" i="15"/>
  <c r="L473" i="15"/>
  <c r="K473" i="15"/>
  <c r="V472" i="15"/>
  <c r="Q573" i="15" s="1"/>
  <c r="R573" i="15" s="1"/>
  <c r="U473" i="15"/>
  <c r="J474" i="15"/>
  <c r="I474" i="15"/>
  <c r="G474" i="15"/>
  <c r="B485" i="11"/>
  <c r="J573" i="11" s="1"/>
  <c r="G474" i="11"/>
  <c r="U474" i="11" s="1"/>
  <c r="I474" i="11"/>
  <c r="J474" i="11"/>
  <c r="H472" i="11"/>
  <c r="L472" i="11"/>
  <c r="AE472" i="11"/>
  <c r="K472" i="11"/>
  <c r="M473" i="6"/>
  <c r="AV473" i="6" s="1"/>
  <c r="M473" i="15"/>
  <c r="AV473" i="15" s="1"/>
  <c r="M473" i="16"/>
  <c r="AV473" i="16" s="1"/>
  <c r="M473" i="3"/>
  <c r="AV473" i="3" s="1"/>
  <c r="AE475" i="3"/>
  <c r="H475" i="3"/>
  <c r="V475" i="3" s="1"/>
  <c r="K475" i="3"/>
  <c r="L475" i="3"/>
  <c r="I476" i="3"/>
  <c r="J476" i="3"/>
  <c r="G476" i="3"/>
  <c r="U476" i="3" s="1"/>
  <c r="M474" i="11"/>
  <c r="AV474" i="11" s="1"/>
  <c r="M475" i="13"/>
  <c r="AV474" i="13"/>
  <c r="T574" i="6" l="1"/>
  <c r="M574" i="6"/>
  <c r="N574" i="6"/>
  <c r="K574" i="13"/>
  <c r="L574" i="13"/>
  <c r="M574" i="15"/>
  <c r="N574" i="15"/>
  <c r="T574" i="15"/>
  <c r="K574" i="11"/>
  <c r="L574" i="11"/>
  <c r="V472" i="11"/>
  <c r="Q573" i="11" s="1"/>
  <c r="R573" i="11" s="1"/>
  <c r="I573" i="11"/>
  <c r="U573" i="11" s="1"/>
  <c r="B486" i="13"/>
  <c r="AE473" i="13"/>
  <c r="V472" i="13"/>
  <c r="Q573" i="13" s="1"/>
  <c r="R573" i="13" s="1"/>
  <c r="K473" i="13"/>
  <c r="H473" i="13"/>
  <c r="H574" i="13" s="1"/>
  <c r="L473" i="13"/>
  <c r="AU472" i="13"/>
  <c r="U472" i="16"/>
  <c r="P573" i="16" s="1"/>
  <c r="R573" i="16" s="1"/>
  <c r="G473" i="16"/>
  <c r="G574" i="16" s="1"/>
  <c r="J473" i="16"/>
  <c r="I473" i="16"/>
  <c r="U473" i="13"/>
  <c r="I474" i="13"/>
  <c r="G474" i="13"/>
  <c r="J474" i="13"/>
  <c r="AU473" i="15"/>
  <c r="L474" i="6"/>
  <c r="H474" i="6"/>
  <c r="AE474" i="6"/>
  <c r="V473" i="6"/>
  <c r="K474" i="6"/>
  <c r="AU473" i="6"/>
  <c r="AU475" i="3"/>
  <c r="L475" i="16"/>
  <c r="AE475" i="16"/>
  <c r="K475" i="16"/>
  <c r="H475" i="16"/>
  <c r="V474" i="16"/>
  <c r="AU474" i="16"/>
  <c r="G473" i="6"/>
  <c r="G574" i="6" s="1"/>
  <c r="J473" i="6"/>
  <c r="I473" i="6"/>
  <c r="U472" i="6"/>
  <c r="P573" i="6" s="1"/>
  <c r="R573" i="6" s="1"/>
  <c r="AU472" i="11"/>
  <c r="K474" i="15"/>
  <c r="AE474" i="15"/>
  <c r="V473" i="15"/>
  <c r="H474" i="15"/>
  <c r="L474" i="15"/>
  <c r="I476" i="14"/>
  <c r="U475" i="14"/>
  <c r="J476" i="14"/>
  <c r="G476" i="14"/>
  <c r="U474" i="15"/>
  <c r="I475" i="15"/>
  <c r="J475" i="15"/>
  <c r="G475" i="15"/>
  <c r="AG476" i="14"/>
  <c r="H476" i="14"/>
  <c r="V475" i="14"/>
  <c r="L476" i="14"/>
  <c r="K476" i="14"/>
  <c r="AW475" i="14"/>
  <c r="B472" i="3"/>
  <c r="H473" i="11"/>
  <c r="K473" i="11"/>
  <c r="AE473" i="11"/>
  <c r="L473" i="11"/>
  <c r="I475" i="11"/>
  <c r="J475" i="11"/>
  <c r="G475" i="11"/>
  <c r="U475" i="11" s="1"/>
  <c r="B486" i="11"/>
  <c r="B575" i="11" s="1"/>
  <c r="M474" i="6"/>
  <c r="AV474" i="6" s="1"/>
  <c r="M474" i="15"/>
  <c r="AV474" i="15" s="1"/>
  <c r="M474" i="16"/>
  <c r="AV474" i="16" s="1"/>
  <c r="M474" i="3"/>
  <c r="AV474" i="3" s="1"/>
  <c r="G477" i="3"/>
  <c r="U477" i="3" s="1"/>
  <c r="I477" i="3"/>
  <c r="J477" i="3"/>
  <c r="L476" i="3"/>
  <c r="K476" i="3"/>
  <c r="H476" i="3"/>
  <c r="V476" i="3" s="1"/>
  <c r="AE476" i="3"/>
  <c r="M475" i="11"/>
  <c r="AV475" i="11" s="1"/>
  <c r="AV475" i="13"/>
  <c r="M476" i="13"/>
  <c r="T574" i="13" l="1"/>
  <c r="M574" i="13"/>
  <c r="N574" i="13"/>
  <c r="K574" i="16"/>
  <c r="L574" i="16"/>
  <c r="L574" i="6"/>
  <c r="K574" i="6"/>
  <c r="V473" i="11"/>
  <c r="H574" i="11"/>
  <c r="B487" i="13"/>
  <c r="AU474" i="6"/>
  <c r="AU476" i="3"/>
  <c r="L474" i="13"/>
  <c r="H474" i="13"/>
  <c r="V473" i="13"/>
  <c r="AE474" i="13"/>
  <c r="K474" i="13"/>
  <c r="AU473" i="13"/>
  <c r="U474" i="13"/>
  <c r="I475" i="13"/>
  <c r="J475" i="13"/>
  <c r="G475" i="13"/>
  <c r="U473" i="16"/>
  <c r="I474" i="16"/>
  <c r="G474" i="16"/>
  <c r="J474" i="16"/>
  <c r="AE475" i="6"/>
  <c r="L475" i="6"/>
  <c r="K475" i="6"/>
  <c r="V474" i="6"/>
  <c r="H475" i="6"/>
  <c r="AU474" i="15"/>
  <c r="I474" i="6"/>
  <c r="J474" i="6"/>
  <c r="G474" i="6"/>
  <c r="U473" i="6"/>
  <c r="K476" i="16"/>
  <c r="V475" i="16"/>
  <c r="H476" i="16"/>
  <c r="L476" i="16"/>
  <c r="AE476" i="16"/>
  <c r="AU475" i="16"/>
  <c r="H477" i="14"/>
  <c r="AG477" i="14"/>
  <c r="V476" i="14"/>
  <c r="K477" i="14"/>
  <c r="L477" i="14"/>
  <c r="J477" i="14"/>
  <c r="I477" i="14"/>
  <c r="U476" i="14"/>
  <c r="G477" i="14"/>
  <c r="B473" i="3"/>
  <c r="B573" i="3"/>
  <c r="U475" i="15"/>
  <c r="J476" i="15"/>
  <c r="G476" i="15"/>
  <c r="I476" i="15"/>
  <c r="L475" i="15"/>
  <c r="V474" i="15"/>
  <c r="K475" i="15"/>
  <c r="H475" i="15"/>
  <c r="AE475" i="15"/>
  <c r="AU473" i="11"/>
  <c r="AW476" i="14"/>
  <c r="J476" i="11"/>
  <c r="G476" i="11"/>
  <c r="U476" i="11" s="1"/>
  <c r="I476" i="11"/>
  <c r="B487" i="11"/>
  <c r="H474" i="11"/>
  <c r="V474" i="11" s="1"/>
  <c r="AE474" i="11"/>
  <c r="K474" i="11"/>
  <c r="L474" i="11"/>
  <c r="M475" i="6"/>
  <c r="AV475" i="6" s="1"/>
  <c r="M475" i="15"/>
  <c r="AV475" i="15" s="1"/>
  <c r="M475" i="16"/>
  <c r="AV475" i="16" s="1"/>
  <c r="M475" i="3"/>
  <c r="AV475" i="3" s="1"/>
  <c r="H477" i="3"/>
  <c r="V477" i="3" s="1"/>
  <c r="K477" i="3"/>
  <c r="AE477" i="3"/>
  <c r="L477" i="3"/>
  <c r="J478" i="3"/>
  <c r="G478" i="3"/>
  <c r="U478" i="3" s="1"/>
  <c r="I478" i="3"/>
  <c r="M476" i="11"/>
  <c r="AV476" i="11" s="1"/>
  <c r="AV476" i="13"/>
  <c r="M477" i="13"/>
  <c r="N574" i="11" l="1"/>
  <c r="M574" i="11"/>
  <c r="T574" i="11"/>
  <c r="G573" i="3"/>
  <c r="H573" i="3"/>
  <c r="T573" i="3" s="1"/>
  <c r="B488" i="13"/>
  <c r="AU474" i="13"/>
  <c r="H475" i="13"/>
  <c r="L475" i="13"/>
  <c r="AE475" i="13"/>
  <c r="V474" i="13"/>
  <c r="K475" i="13"/>
  <c r="AU475" i="13" s="1"/>
  <c r="AU475" i="6"/>
  <c r="AU475" i="15"/>
  <c r="AU474" i="11"/>
  <c r="J476" i="13"/>
  <c r="U475" i="13"/>
  <c r="G476" i="13"/>
  <c r="I476" i="13"/>
  <c r="I475" i="16"/>
  <c r="J475" i="16"/>
  <c r="U474" i="16"/>
  <c r="G475" i="16"/>
  <c r="AE476" i="6"/>
  <c r="H476" i="6"/>
  <c r="V475" i="6"/>
  <c r="K476" i="6"/>
  <c r="L476" i="6"/>
  <c r="H477" i="16"/>
  <c r="K477" i="16"/>
  <c r="V476" i="16"/>
  <c r="AE477" i="16"/>
  <c r="L477" i="16"/>
  <c r="U474" i="6"/>
  <c r="I475" i="6"/>
  <c r="G475" i="6"/>
  <c r="J475" i="6"/>
  <c r="AU476" i="16"/>
  <c r="I478" i="14"/>
  <c r="G478" i="14"/>
  <c r="U477" i="14"/>
  <c r="J478" i="14"/>
  <c r="V475" i="15"/>
  <c r="H476" i="15"/>
  <c r="AE476" i="15"/>
  <c r="L476" i="15"/>
  <c r="K476" i="15"/>
  <c r="AU477" i="3"/>
  <c r="I477" i="15"/>
  <c r="U476" i="15"/>
  <c r="G477" i="15"/>
  <c r="J477" i="15"/>
  <c r="B474" i="3"/>
  <c r="AW477" i="14"/>
  <c r="H478" i="14"/>
  <c r="AG478" i="14"/>
  <c r="L478" i="14"/>
  <c r="K478" i="14"/>
  <c r="V477" i="14"/>
  <c r="B488" i="11"/>
  <c r="AE475" i="11"/>
  <c r="L475" i="11"/>
  <c r="H475" i="11"/>
  <c r="V475" i="11" s="1"/>
  <c r="K475" i="11"/>
  <c r="I477" i="11"/>
  <c r="G477" i="11"/>
  <c r="U477" i="11" s="1"/>
  <c r="J477" i="11"/>
  <c r="M476" i="6"/>
  <c r="AV476" i="6" s="1"/>
  <c r="M476" i="15"/>
  <c r="AV476" i="15" s="1"/>
  <c r="M476" i="16"/>
  <c r="AV476" i="16" s="1"/>
  <c r="M476" i="3"/>
  <c r="AV476" i="3" s="1"/>
  <c r="H478" i="3"/>
  <c r="V478" i="3" s="1"/>
  <c r="K478" i="3"/>
  <c r="AE478" i="3"/>
  <c r="L478" i="3"/>
  <c r="G479" i="3"/>
  <c r="U479" i="3" s="1"/>
  <c r="I479" i="3"/>
  <c r="J479" i="3"/>
  <c r="M477" i="11"/>
  <c r="AV477" i="11" s="1"/>
  <c r="M478" i="13"/>
  <c r="AV477" i="13"/>
  <c r="N573" i="3" l="1"/>
  <c r="M573" i="3"/>
  <c r="L573" i="3"/>
  <c r="K573" i="3"/>
  <c r="B489" i="13"/>
  <c r="AU476" i="15"/>
  <c r="K476" i="13"/>
  <c r="L476" i="13"/>
  <c r="V475" i="13"/>
  <c r="H476" i="13"/>
  <c r="AE476" i="13"/>
  <c r="AU476" i="6"/>
  <c r="I477" i="13"/>
  <c r="G477" i="13"/>
  <c r="J477" i="13"/>
  <c r="U476" i="13"/>
  <c r="I476" i="16"/>
  <c r="U475" i="16"/>
  <c r="G476" i="16"/>
  <c r="J476" i="16"/>
  <c r="AW478" i="14"/>
  <c r="AU477" i="16"/>
  <c r="K477" i="6"/>
  <c r="L477" i="6"/>
  <c r="V476" i="6"/>
  <c r="H477" i="6"/>
  <c r="AE477" i="6"/>
  <c r="J476" i="6"/>
  <c r="G476" i="6"/>
  <c r="I476" i="6"/>
  <c r="U475" i="6"/>
  <c r="V477" i="16"/>
  <c r="L478" i="16"/>
  <c r="AE478" i="16"/>
  <c r="H478" i="16"/>
  <c r="K478" i="16"/>
  <c r="G478" i="15"/>
  <c r="U477" i="15"/>
  <c r="I478" i="15"/>
  <c r="J478" i="15"/>
  <c r="J479" i="14"/>
  <c r="I479" i="14"/>
  <c r="U478" i="14"/>
  <c r="G479" i="14"/>
  <c r="AU478" i="3"/>
  <c r="L479" i="14"/>
  <c r="V478" i="14"/>
  <c r="H479" i="14"/>
  <c r="AG479" i="14"/>
  <c r="K479" i="14"/>
  <c r="AU475" i="11"/>
  <c r="B475" i="3"/>
  <c r="L477" i="15"/>
  <c r="AE477" i="15"/>
  <c r="V476" i="15"/>
  <c r="K477" i="15"/>
  <c r="H477" i="15"/>
  <c r="I478" i="11"/>
  <c r="G478" i="11"/>
  <c r="U478" i="11" s="1"/>
  <c r="J478" i="11"/>
  <c r="B489" i="11"/>
  <c r="H476" i="11"/>
  <c r="V476" i="11" s="1"/>
  <c r="AE476" i="11"/>
  <c r="L476" i="11"/>
  <c r="K476" i="11"/>
  <c r="M477" i="6"/>
  <c r="AV477" i="6" s="1"/>
  <c r="M477" i="15"/>
  <c r="AV477" i="15" s="1"/>
  <c r="M477" i="16"/>
  <c r="AV477" i="16" s="1"/>
  <c r="M477" i="3"/>
  <c r="AV477" i="3" s="1"/>
  <c r="J480" i="3"/>
  <c r="P574" i="3"/>
  <c r="I480" i="3"/>
  <c r="G480" i="3"/>
  <c r="U480" i="3" s="1"/>
  <c r="L479" i="3"/>
  <c r="K479" i="3"/>
  <c r="H479" i="3"/>
  <c r="V479" i="3" s="1"/>
  <c r="AE479" i="3"/>
  <c r="M478" i="11"/>
  <c r="AV478" i="11" s="1"/>
  <c r="M479" i="13"/>
  <c r="AV478" i="13"/>
  <c r="B490" i="13" l="1"/>
  <c r="K477" i="13"/>
  <c r="AE477" i="13"/>
  <c r="H477" i="13"/>
  <c r="V476" i="13"/>
  <c r="L477" i="13"/>
  <c r="AU476" i="13"/>
  <c r="G477" i="16"/>
  <c r="I477" i="16"/>
  <c r="J477" i="16"/>
  <c r="U476" i="16"/>
  <c r="J478" i="13"/>
  <c r="I478" i="13"/>
  <c r="G478" i="13"/>
  <c r="U477" i="13"/>
  <c r="AU478" i="16"/>
  <c r="AE478" i="6"/>
  <c r="K478" i="6"/>
  <c r="L478" i="6"/>
  <c r="H478" i="6"/>
  <c r="V477" i="6"/>
  <c r="AU479" i="3"/>
  <c r="AU477" i="6"/>
  <c r="L479" i="16"/>
  <c r="H479" i="16"/>
  <c r="I574" i="16" s="1"/>
  <c r="U574" i="16" s="1"/>
  <c r="AE479" i="16"/>
  <c r="K479" i="16"/>
  <c r="V478" i="16"/>
  <c r="J477" i="6"/>
  <c r="U476" i="6"/>
  <c r="G477" i="6"/>
  <c r="I477" i="6"/>
  <c r="AU477" i="15"/>
  <c r="AW479" i="14"/>
  <c r="B476" i="3"/>
  <c r="J479" i="15"/>
  <c r="I479" i="15"/>
  <c r="G479" i="15"/>
  <c r="J574" i="15" s="1"/>
  <c r="U478" i="15"/>
  <c r="AU476" i="11"/>
  <c r="H478" i="15"/>
  <c r="K478" i="15"/>
  <c r="AE478" i="15"/>
  <c r="V477" i="15"/>
  <c r="L478" i="15"/>
  <c r="J480" i="14"/>
  <c r="G480" i="14"/>
  <c r="U479" i="14"/>
  <c r="I480" i="14"/>
  <c r="L480" i="14"/>
  <c r="K480" i="14"/>
  <c r="H480" i="14"/>
  <c r="AG480" i="14"/>
  <c r="V479" i="14"/>
  <c r="J479" i="11"/>
  <c r="G479" i="11"/>
  <c r="I479" i="11"/>
  <c r="B490" i="11"/>
  <c r="H477" i="11"/>
  <c r="V477" i="11" s="1"/>
  <c r="K477" i="11"/>
  <c r="AE477" i="11"/>
  <c r="L477" i="11"/>
  <c r="M478" i="6"/>
  <c r="AV478" i="6" s="1"/>
  <c r="M478" i="15"/>
  <c r="AV478" i="15" s="1"/>
  <c r="M478" i="16"/>
  <c r="AV478" i="16" s="1"/>
  <c r="M478" i="3"/>
  <c r="AV478" i="3" s="1"/>
  <c r="G481" i="3"/>
  <c r="U481" i="3" s="1"/>
  <c r="I481" i="3"/>
  <c r="J481" i="3"/>
  <c r="L480" i="3"/>
  <c r="AE480" i="3"/>
  <c r="K480" i="3"/>
  <c r="H480" i="3"/>
  <c r="V480" i="3" s="1"/>
  <c r="Q574" i="3"/>
  <c r="R574" i="3" s="1"/>
  <c r="M479" i="11"/>
  <c r="AV479" i="11" s="1"/>
  <c r="AV479" i="13"/>
  <c r="M480" i="13"/>
  <c r="U479" i="11" l="1"/>
  <c r="P574" i="11" s="1"/>
  <c r="J574" i="11"/>
  <c r="B491" i="13"/>
  <c r="K478" i="13"/>
  <c r="AE478" i="13"/>
  <c r="H478" i="13"/>
  <c r="V477" i="13"/>
  <c r="L478" i="13"/>
  <c r="AU477" i="13"/>
  <c r="G479" i="13"/>
  <c r="J574" i="13" s="1"/>
  <c r="J479" i="13"/>
  <c r="U478" i="13"/>
  <c r="I479" i="13"/>
  <c r="J478" i="16"/>
  <c r="U477" i="16"/>
  <c r="I478" i="16"/>
  <c r="G478" i="16"/>
  <c r="AE479" i="6"/>
  <c r="H479" i="6"/>
  <c r="I574" i="6" s="1"/>
  <c r="U574" i="6" s="1"/>
  <c r="L479" i="6"/>
  <c r="K479" i="6"/>
  <c r="V478" i="6"/>
  <c r="AU478" i="6"/>
  <c r="AU478" i="15"/>
  <c r="AU479" i="16"/>
  <c r="G478" i="6"/>
  <c r="U477" i="6"/>
  <c r="J478" i="6"/>
  <c r="I478" i="6"/>
  <c r="L480" i="16"/>
  <c r="H480" i="16"/>
  <c r="H575" i="16" s="1"/>
  <c r="V479" i="16"/>
  <c r="Q574" i="16" s="1"/>
  <c r="K480" i="16"/>
  <c r="AE480" i="16"/>
  <c r="AW480" i="14"/>
  <c r="AU480" i="3"/>
  <c r="K479" i="15"/>
  <c r="L479" i="15"/>
  <c r="V478" i="15"/>
  <c r="AE479" i="15"/>
  <c r="H479" i="15"/>
  <c r="I574" i="15" s="1"/>
  <c r="U574" i="15" s="1"/>
  <c r="J480" i="15"/>
  <c r="I480" i="15"/>
  <c r="U479" i="15"/>
  <c r="P574" i="15" s="1"/>
  <c r="G480" i="15"/>
  <c r="G575" i="15" s="1"/>
  <c r="H481" i="14"/>
  <c r="AG481" i="14"/>
  <c r="L481" i="14"/>
  <c r="K481" i="14"/>
  <c r="V480" i="14"/>
  <c r="AU477" i="11"/>
  <c r="B477" i="3"/>
  <c r="U480" i="14"/>
  <c r="G481" i="14"/>
  <c r="J481" i="14"/>
  <c r="I481" i="14"/>
  <c r="L478" i="11"/>
  <c r="AE478" i="11"/>
  <c r="H478" i="11"/>
  <c r="V478" i="11" s="1"/>
  <c r="K478" i="11"/>
  <c r="I480" i="11"/>
  <c r="G480" i="11"/>
  <c r="J480" i="11"/>
  <c r="B491" i="11"/>
  <c r="M479" i="6"/>
  <c r="AV479" i="6" s="1"/>
  <c r="M479" i="15"/>
  <c r="AV479" i="15" s="1"/>
  <c r="M479" i="16"/>
  <c r="AV479" i="16" s="1"/>
  <c r="M479" i="3"/>
  <c r="AV479" i="3" s="1"/>
  <c r="K481" i="3"/>
  <c r="L481" i="3"/>
  <c r="AE481" i="3"/>
  <c r="H481" i="3"/>
  <c r="V481" i="3" s="1"/>
  <c r="J482" i="3"/>
  <c r="G482" i="3"/>
  <c r="U482" i="3" s="1"/>
  <c r="I482" i="3"/>
  <c r="M480" i="11"/>
  <c r="AV480" i="11" s="1"/>
  <c r="AV480" i="13"/>
  <c r="M481" i="13"/>
  <c r="T575" i="16" l="1"/>
  <c r="N575" i="16"/>
  <c r="M575" i="16"/>
  <c r="K575" i="15"/>
  <c r="L575" i="15"/>
  <c r="U480" i="11"/>
  <c r="G575" i="11"/>
  <c r="B492" i="13"/>
  <c r="AE479" i="13"/>
  <c r="H479" i="13"/>
  <c r="I574" i="13" s="1"/>
  <c r="U574" i="13" s="1"/>
  <c r="K479" i="13"/>
  <c r="L479" i="13"/>
  <c r="V478" i="13"/>
  <c r="AU478" i="13"/>
  <c r="J479" i="16"/>
  <c r="I479" i="16"/>
  <c r="U478" i="16"/>
  <c r="G479" i="16"/>
  <c r="J574" i="16" s="1"/>
  <c r="AU479" i="6"/>
  <c r="AU478" i="11"/>
  <c r="J480" i="13"/>
  <c r="G480" i="13"/>
  <c r="G575" i="13" s="1"/>
  <c r="I480" i="13"/>
  <c r="U479" i="13"/>
  <c r="P574" i="13" s="1"/>
  <c r="L480" i="6"/>
  <c r="AE480" i="6"/>
  <c r="V479" i="6"/>
  <c r="Q574" i="6" s="1"/>
  <c r="K480" i="6"/>
  <c r="AU480" i="6" s="1"/>
  <c r="H480" i="6"/>
  <c r="H575" i="6" s="1"/>
  <c r="AU480" i="16"/>
  <c r="AW481" i="14"/>
  <c r="I479" i="6"/>
  <c r="J479" i="6"/>
  <c r="U478" i="6"/>
  <c r="G479" i="6"/>
  <c r="J574" i="6" s="1"/>
  <c r="H481" i="16"/>
  <c r="V480" i="16"/>
  <c r="L481" i="16"/>
  <c r="AE481" i="16"/>
  <c r="K481" i="16"/>
  <c r="AU481" i="3"/>
  <c r="B478" i="3"/>
  <c r="K480" i="15"/>
  <c r="L480" i="15"/>
  <c r="V479" i="15"/>
  <c r="Q574" i="15" s="1"/>
  <c r="R574" i="15" s="1"/>
  <c r="AE480" i="15"/>
  <c r="H480" i="15"/>
  <c r="H575" i="15" s="1"/>
  <c r="L482" i="14"/>
  <c r="K482" i="14"/>
  <c r="V481" i="14"/>
  <c r="AG482" i="14"/>
  <c r="H482" i="14"/>
  <c r="U481" i="14"/>
  <c r="J482" i="14"/>
  <c r="I482" i="14"/>
  <c r="G482" i="14"/>
  <c r="I481" i="15"/>
  <c r="G481" i="15"/>
  <c r="J481" i="15"/>
  <c r="U480" i="15"/>
  <c r="AU479" i="15"/>
  <c r="B492" i="11"/>
  <c r="H479" i="11"/>
  <c r="K479" i="11"/>
  <c r="L479" i="11"/>
  <c r="AE479" i="11"/>
  <c r="I481" i="11"/>
  <c r="J481" i="11"/>
  <c r="G481" i="11"/>
  <c r="U481" i="11" s="1"/>
  <c r="M480" i="6"/>
  <c r="AV480" i="6" s="1"/>
  <c r="M480" i="15"/>
  <c r="AV480" i="15" s="1"/>
  <c r="M480" i="16"/>
  <c r="AV480" i="16" s="1"/>
  <c r="M480" i="3"/>
  <c r="AV480" i="3" s="1"/>
  <c r="AE482" i="3"/>
  <c r="H482" i="3"/>
  <c r="V482" i="3" s="1"/>
  <c r="K482" i="3"/>
  <c r="L482" i="3"/>
  <c r="I483" i="3"/>
  <c r="G483" i="3"/>
  <c r="U483" i="3" s="1"/>
  <c r="J483" i="3"/>
  <c r="M481" i="11"/>
  <c r="AV481" i="11" s="1"/>
  <c r="AV481" i="13"/>
  <c r="M482" i="13"/>
  <c r="T575" i="6" l="1"/>
  <c r="N575" i="6"/>
  <c r="M575" i="6"/>
  <c r="L575" i="13"/>
  <c r="K575" i="13"/>
  <c r="T575" i="15"/>
  <c r="N575" i="15"/>
  <c r="M575" i="15"/>
  <c r="L575" i="11"/>
  <c r="K575" i="11"/>
  <c r="V479" i="11"/>
  <c r="Q574" i="11" s="1"/>
  <c r="R574" i="11" s="1"/>
  <c r="I574" i="11"/>
  <c r="U574" i="11" s="1"/>
  <c r="B493" i="13"/>
  <c r="AU479" i="11"/>
  <c r="AU479" i="13"/>
  <c r="V479" i="13"/>
  <c r="Q574" i="13" s="1"/>
  <c r="R574" i="13" s="1"/>
  <c r="AE480" i="13"/>
  <c r="L480" i="13"/>
  <c r="K480" i="13"/>
  <c r="H480" i="13"/>
  <c r="H575" i="13" s="1"/>
  <c r="J481" i="13"/>
  <c r="U480" i="13"/>
  <c r="I481" i="13"/>
  <c r="G481" i="13"/>
  <c r="J480" i="16"/>
  <c r="U479" i="16"/>
  <c r="P574" i="16" s="1"/>
  <c r="R574" i="16" s="1"/>
  <c r="G480" i="16"/>
  <c r="G575" i="16" s="1"/>
  <c r="I480" i="16"/>
  <c r="AE481" i="6"/>
  <c r="L481" i="6"/>
  <c r="H481" i="6"/>
  <c r="V480" i="6"/>
  <c r="K481" i="6"/>
  <c r="AU480" i="15"/>
  <c r="V481" i="16"/>
  <c r="L482" i="16"/>
  <c r="K482" i="16"/>
  <c r="H482" i="16"/>
  <c r="AE482" i="16"/>
  <c r="I480" i="6"/>
  <c r="J480" i="6"/>
  <c r="U479" i="6"/>
  <c r="P574" i="6" s="1"/>
  <c r="R574" i="6" s="1"/>
  <c r="G480" i="6"/>
  <c r="G575" i="6" s="1"/>
  <c r="AU481" i="16"/>
  <c r="B479" i="3"/>
  <c r="AU482" i="3"/>
  <c r="L481" i="15"/>
  <c r="H481" i="15"/>
  <c r="V480" i="15"/>
  <c r="K481" i="15"/>
  <c r="AE481" i="15"/>
  <c r="H483" i="14"/>
  <c r="V482" i="14"/>
  <c r="AG483" i="14"/>
  <c r="L483" i="14"/>
  <c r="K483" i="14"/>
  <c r="J482" i="15"/>
  <c r="U481" i="15"/>
  <c r="G482" i="15"/>
  <c r="I482" i="15"/>
  <c r="U482" i="14"/>
  <c r="J483" i="14"/>
  <c r="G483" i="14"/>
  <c r="I483" i="14"/>
  <c r="AW482" i="14"/>
  <c r="J482" i="11"/>
  <c r="I482" i="11"/>
  <c r="G482" i="11"/>
  <c r="U482" i="11" s="1"/>
  <c r="H480" i="11"/>
  <c r="L480" i="11"/>
  <c r="AE480" i="11"/>
  <c r="K480" i="11"/>
  <c r="B493" i="11"/>
  <c r="B576" i="11" s="1"/>
  <c r="M481" i="6"/>
  <c r="AV481" i="6" s="1"/>
  <c r="M481" i="15"/>
  <c r="AV481" i="15" s="1"/>
  <c r="M481" i="16"/>
  <c r="AV481" i="16" s="1"/>
  <c r="M481" i="3"/>
  <c r="AV481" i="3" s="1"/>
  <c r="K483" i="3"/>
  <c r="AE483" i="3"/>
  <c r="L483" i="3"/>
  <c r="H483" i="3"/>
  <c r="V483" i="3" s="1"/>
  <c r="J484" i="3"/>
  <c r="I484" i="3"/>
  <c r="G484" i="3"/>
  <c r="U484" i="3" s="1"/>
  <c r="M482" i="11"/>
  <c r="AV482" i="11" s="1"/>
  <c r="AV482" i="13"/>
  <c r="M483" i="13"/>
  <c r="T575" i="13" l="1"/>
  <c r="M575" i="13"/>
  <c r="N575" i="13"/>
  <c r="L575" i="16"/>
  <c r="K575" i="16"/>
  <c r="K575" i="6"/>
  <c r="L575" i="6"/>
  <c r="V480" i="11"/>
  <c r="H575" i="11"/>
  <c r="B494" i="13"/>
  <c r="AU481" i="6"/>
  <c r="K481" i="13"/>
  <c r="H481" i="13"/>
  <c r="L481" i="13"/>
  <c r="AE481" i="13"/>
  <c r="V480" i="13"/>
  <c r="AU480" i="13"/>
  <c r="I481" i="16"/>
  <c r="J481" i="16"/>
  <c r="G481" i="16"/>
  <c r="U480" i="16"/>
  <c r="J482" i="13"/>
  <c r="I482" i="13"/>
  <c r="U481" i="13"/>
  <c r="G482" i="13"/>
  <c r="H482" i="6"/>
  <c r="AE482" i="6"/>
  <c r="L482" i="6"/>
  <c r="K482" i="6"/>
  <c r="V481" i="6"/>
  <c r="AW483" i="14"/>
  <c r="AU482" i="16"/>
  <c r="AU481" i="15"/>
  <c r="U480" i="6"/>
  <c r="J481" i="6"/>
  <c r="G481" i="6"/>
  <c r="I481" i="6"/>
  <c r="AE483" i="16"/>
  <c r="K483" i="16"/>
  <c r="H483" i="16"/>
  <c r="V482" i="16"/>
  <c r="L483" i="16"/>
  <c r="AU480" i="11"/>
  <c r="AU483" i="3"/>
  <c r="I483" i="15"/>
  <c r="U482" i="15"/>
  <c r="G483" i="15"/>
  <c r="J483" i="15"/>
  <c r="L482" i="15"/>
  <c r="AE482" i="15"/>
  <c r="H482" i="15"/>
  <c r="V481" i="15"/>
  <c r="K482" i="15"/>
  <c r="B480" i="3"/>
  <c r="B574" i="3"/>
  <c r="I484" i="14"/>
  <c r="G484" i="14"/>
  <c r="J484" i="14"/>
  <c r="U483" i="14"/>
  <c r="L484" i="14"/>
  <c r="H484" i="14"/>
  <c r="V483" i="14"/>
  <c r="AG484" i="14"/>
  <c r="K484" i="14"/>
  <c r="L481" i="11"/>
  <c r="H481" i="11"/>
  <c r="V481" i="11" s="1"/>
  <c r="K481" i="11"/>
  <c r="AE481" i="11"/>
  <c r="J483" i="11"/>
  <c r="G483" i="11"/>
  <c r="U483" i="11" s="1"/>
  <c r="I483" i="11"/>
  <c r="B494" i="11"/>
  <c r="M482" i="6"/>
  <c r="AV482" i="6" s="1"/>
  <c r="M482" i="15"/>
  <c r="AV482" i="15" s="1"/>
  <c r="M482" i="16"/>
  <c r="AV482" i="16" s="1"/>
  <c r="M482" i="3"/>
  <c r="AV482" i="3" s="1"/>
  <c r="AE484" i="3"/>
  <c r="K484" i="3"/>
  <c r="L484" i="3"/>
  <c r="H484" i="3"/>
  <c r="V484" i="3" s="1"/>
  <c r="G485" i="3"/>
  <c r="U485" i="3" s="1"/>
  <c r="J485" i="3"/>
  <c r="I485" i="3"/>
  <c r="M483" i="11"/>
  <c r="AV483" i="11" s="1"/>
  <c r="AV483" i="13"/>
  <c r="M484" i="13"/>
  <c r="T575" i="11" l="1"/>
  <c r="M575" i="11"/>
  <c r="N575" i="11"/>
  <c r="G574" i="3"/>
  <c r="H574" i="3"/>
  <c r="T574" i="3" s="1"/>
  <c r="B495" i="13"/>
  <c r="AU481" i="11"/>
  <c r="AU482" i="6"/>
  <c r="K482" i="13"/>
  <c r="V481" i="13"/>
  <c r="H482" i="13"/>
  <c r="AE482" i="13"/>
  <c r="L482" i="13"/>
  <c r="AU481" i="13"/>
  <c r="I483" i="13"/>
  <c r="J483" i="13"/>
  <c r="U482" i="13"/>
  <c r="G483" i="13"/>
  <c r="G482" i="16"/>
  <c r="I482" i="16"/>
  <c r="J482" i="16"/>
  <c r="U481" i="16"/>
  <c r="AU483" i="16"/>
  <c r="L483" i="6"/>
  <c r="AE483" i="6"/>
  <c r="K483" i="6"/>
  <c r="H483" i="6"/>
  <c r="V482" i="6"/>
  <c r="AU482" i="15"/>
  <c r="U481" i="6"/>
  <c r="J482" i="6"/>
  <c r="I482" i="6"/>
  <c r="G482" i="6"/>
  <c r="H484" i="16"/>
  <c r="K484" i="16"/>
  <c r="V483" i="16"/>
  <c r="AE484" i="16"/>
  <c r="L484" i="16"/>
  <c r="AU484" i="3"/>
  <c r="AW484" i="14"/>
  <c r="AE483" i="15"/>
  <c r="K483" i="15"/>
  <c r="V482" i="15"/>
  <c r="H483" i="15"/>
  <c r="L483" i="15"/>
  <c r="G484" i="15"/>
  <c r="U483" i="15"/>
  <c r="J484" i="15"/>
  <c r="I484" i="15"/>
  <c r="I485" i="14"/>
  <c r="U484" i="14"/>
  <c r="G485" i="14"/>
  <c r="J485" i="14"/>
  <c r="L485" i="14"/>
  <c r="V484" i="14"/>
  <c r="K485" i="14"/>
  <c r="H485" i="14"/>
  <c r="AG485" i="14"/>
  <c r="B481" i="3"/>
  <c r="I484" i="11"/>
  <c r="J484" i="11"/>
  <c r="G484" i="11"/>
  <c r="U484" i="11" s="1"/>
  <c r="B495" i="11"/>
  <c r="H482" i="11"/>
  <c r="V482" i="11" s="1"/>
  <c r="K482" i="11"/>
  <c r="L482" i="11"/>
  <c r="AE482" i="11"/>
  <c r="M483" i="6"/>
  <c r="AV483" i="6" s="1"/>
  <c r="M483" i="15"/>
  <c r="AV483" i="15" s="1"/>
  <c r="M483" i="16"/>
  <c r="AV483" i="16" s="1"/>
  <c r="M483" i="3"/>
  <c r="AV483" i="3" s="1"/>
  <c r="G486" i="3"/>
  <c r="U486" i="3" s="1"/>
  <c r="I486" i="3"/>
  <c r="J486" i="3"/>
  <c r="L485" i="3"/>
  <c r="H485" i="3"/>
  <c r="V485" i="3" s="1"/>
  <c r="K485" i="3"/>
  <c r="AE485" i="3"/>
  <c r="M484" i="11"/>
  <c r="AV484" i="11" s="1"/>
  <c r="M485" i="13"/>
  <c r="AV484" i="13"/>
  <c r="N574" i="3" l="1"/>
  <c r="M574" i="3"/>
  <c r="L574" i="3"/>
  <c r="K574" i="3"/>
  <c r="B496" i="13"/>
  <c r="AU483" i="6"/>
  <c r="H483" i="13"/>
  <c r="K483" i="13"/>
  <c r="AE483" i="13"/>
  <c r="V482" i="13"/>
  <c r="L483" i="13"/>
  <c r="AU482" i="13"/>
  <c r="J483" i="16"/>
  <c r="I483" i="16"/>
  <c r="U482" i="16"/>
  <c r="G483" i="16"/>
  <c r="U483" i="13"/>
  <c r="I484" i="13"/>
  <c r="G484" i="13"/>
  <c r="J484" i="13"/>
  <c r="K484" i="6"/>
  <c r="V483" i="6"/>
  <c r="H484" i="6"/>
  <c r="L484" i="6"/>
  <c r="AE484" i="6"/>
  <c r="AU482" i="11"/>
  <c r="AU485" i="3"/>
  <c r="AU484" i="16"/>
  <c r="AE485" i="16"/>
  <c r="V484" i="16"/>
  <c r="H485" i="16"/>
  <c r="L485" i="16"/>
  <c r="K485" i="16"/>
  <c r="AW485" i="14"/>
  <c r="G483" i="6"/>
  <c r="J483" i="6"/>
  <c r="I483" i="6"/>
  <c r="U482" i="6"/>
  <c r="V485" i="14"/>
  <c r="AG486" i="14"/>
  <c r="L486" i="14"/>
  <c r="H486" i="14"/>
  <c r="K486" i="14"/>
  <c r="I485" i="15"/>
  <c r="J485" i="15"/>
  <c r="G485" i="15"/>
  <c r="U484" i="15"/>
  <c r="U485" i="14"/>
  <c r="G486" i="14"/>
  <c r="J486" i="14"/>
  <c r="I486" i="14"/>
  <c r="H484" i="15"/>
  <c r="V483" i="15"/>
  <c r="K484" i="15"/>
  <c r="AE484" i="15"/>
  <c r="L484" i="15"/>
  <c r="AU483" i="15"/>
  <c r="B482" i="3"/>
  <c r="K483" i="11"/>
  <c r="L483" i="11"/>
  <c r="H483" i="11"/>
  <c r="V483" i="11" s="1"/>
  <c r="AE483" i="11"/>
  <c r="B496" i="11"/>
  <c r="J485" i="11"/>
  <c r="G485" i="11"/>
  <c r="U485" i="11" s="1"/>
  <c r="I485" i="11"/>
  <c r="M484" i="6"/>
  <c r="AV484" i="6" s="1"/>
  <c r="M484" i="15"/>
  <c r="AV484" i="15" s="1"/>
  <c r="M484" i="16"/>
  <c r="AV484" i="16" s="1"/>
  <c r="M484" i="3"/>
  <c r="AV484" i="3" s="1"/>
  <c r="L486" i="3"/>
  <c r="AE486" i="3"/>
  <c r="H486" i="3"/>
  <c r="V486" i="3" s="1"/>
  <c r="K486" i="3"/>
  <c r="I487" i="3"/>
  <c r="P575" i="3"/>
  <c r="G487" i="3"/>
  <c r="U487" i="3" s="1"/>
  <c r="J487" i="3"/>
  <c r="M485" i="11"/>
  <c r="AV485" i="11" s="1"/>
  <c r="AV485" i="13"/>
  <c r="M486" i="13"/>
  <c r="B497" i="13" l="1"/>
  <c r="AU486" i="3"/>
  <c r="AU483" i="13"/>
  <c r="K484" i="13"/>
  <c r="AE484" i="13"/>
  <c r="L484" i="13"/>
  <c r="V483" i="13"/>
  <c r="H484" i="13"/>
  <c r="I484" i="16"/>
  <c r="J484" i="16"/>
  <c r="G484" i="16"/>
  <c r="U483" i="16"/>
  <c r="G485" i="13"/>
  <c r="U484" i="13"/>
  <c r="J485" i="13"/>
  <c r="I485" i="13"/>
  <c r="AW486" i="14"/>
  <c r="AU485" i="16"/>
  <c r="AE485" i="6"/>
  <c r="V484" i="6"/>
  <c r="H485" i="6"/>
  <c r="L485" i="6"/>
  <c r="K485" i="6"/>
  <c r="AU484" i="6"/>
  <c r="AU483" i="11"/>
  <c r="L486" i="16"/>
  <c r="K486" i="16"/>
  <c r="AU486" i="16" s="1"/>
  <c r="H486" i="16"/>
  <c r="I575" i="16" s="1"/>
  <c r="U575" i="16" s="1"/>
  <c r="AE486" i="16"/>
  <c r="V485" i="16"/>
  <c r="AU484" i="15"/>
  <c r="I484" i="6"/>
  <c r="J484" i="6"/>
  <c r="G484" i="6"/>
  <c r="U483" i="6"/>
  <c r="AE485" i="15"/>
  <c r="L485" i="15"/>
  <c r="K485" i="15"/>
  <c r="V484" i="15"/>
  <c r="H485" i="15"/>
  <c r="B483" i="3"/>
  <c r="U486" i="14"/>
  <c r="J487" i="14"/>
  <c r="I487" i="14"/>
  <c r="G487" i="14"/>
  <c r="I486" i="15"/>
  <c r="J486" i="15"/>
  <c r="U485" i="15"/>
  <c r="G486" i="15"/>
  <c r="J575" i="15" s="1"/>
  <c r="AG487" i="14"/>
  <c r="H487" i="14"/>
  <c r="K487" i="14"/>
  <c r="V486" i="14"/>
  <c r="L487" i="14"/>
  <c r="J486" i="11"/>
  <c r="G486" i="11"/>
  <c r="I486" i="11"/>
  <c r="B497" i="11"/>
  <c r="H484" i="11"/>
  <c r="V484" i="11" s="1"/>
  <c r="L484" i="11"/>
  <c r="K484" i="11"/>
  <c r="AE484" i="11"/>
  <c r="M485" i="6"/>
  <c r="AV485" i="6" s="1"/>
  <c r="M485" i="15"/>
  <c r="AV485" i="15" s="1"/>
  <c r="M485" i="16"/>
  <c r="AV485" i="16" s="1"/>
  <c r="M485" i="3"/>
  <c r="AV485" i="3" s="1"/>
  <c r="G488" i="3"/>
  <c r="U488" i="3" s="1"/>
  <c r="J488" i="3"/>
  <c r="I488" i="3"/>
  <c r="AE487" i="3"/>
  <c r="L487" i="3"/>
  <c r="Q575" i="3"/>
  <c r="R575" i="3" s="1"/>
  <c r="H487" i="3"/>
  <c r="V487" i="3" s="1"/>
  <c r="K487" i="3"/>
  <c r="M486" i="11"/>
  <c r="AV486" i="11" s="1"/>
  <c r="M487" i="13"/>
  <c r="AV486" i="13"/>
  <c r="U486" i="11" l="1"/>
  <c r="P575" i="11" s="1"/>
  <c r="J575" i="11"/>
  <c r="B498" i="13"/>
  <c r="AU485" i="6"/>
  <c r="H485" i="13"/>
  <c r="AE485" i="13"/>
  <c r="K485" i="13"/>
  <c r="L485" i="13"/>
  <c r="V484" i="13"/>
  <c r="AU484" i="13"/>
  <c r="J486" i="13"/>
  <c r="I486" i="13"/>
  <c r="G486" i="13"/>
  <c r="J575" i="13" s="1"/>
  <c r="U485" i="13"/>
  <c r="I485" i="16"/>
  <c r="G485" i="16"/>
  <c r="J485" i="16"/>
  <c r="U484" i="16"/>
  <c r="AW487" i="14"/>
  <c r="H486" i="6"/>
  <c r="I575" i="6" s="1"/>
  <c r="U575" i="6" s="1"/>
  <c r="AE486" i="6"/>
  <c r="L486" i="6"/>
  <c r="K486" i="6"/>
  <c r="V485" i="6"/>
  <c r="AU485" i="15"/>
  <c r="AU484" i="11"/>
  <c r="I485" i="6"/>
  <c r="G485" i="6"/>
  <c r="U484" i="6"/>
  <c r="J485" i="6"/>
  <c r="V486" i="16"/>
  <c r="Q575" i="16" s="1"/>
  <c r="K487" i="16"/>
  <c r="L487" i="16"/>
  <c r="H487" i="16"/>
  <c r="H576" i="16" s="1"/>
  <c r="AE487" i="16"/>
  <c r="AU487" i="3"/>
  <c r="K486" i="15"/>
  <c r="H486" i="15"/>
  <c r="I575" i="15" s="1"/>
  <c r="U575" i="15" s="1"/>
  <c r="L486" i="15"/>
  <c r="AE486" i="15"/>
  <c r="V485" i="15"/>
  <c r="J488" i="14"/>
  <c r="I488" i="14"/>
  <c r="U487" i="14"/>
  <c r="G488" i="14"/>
  <c r="AG488" i="14"/>
  <c r="L488" i="14"/>
  <c r="K488" i="14"/>
  <c r="H488" i="14"/>
  <c r="V487" i="14"/>
  <c r="U486" i="15"/>
  <c r="P575" i="15" s="1"/>
  <c r="I487" i="15"/>
  <c r="G487" i="15"/>
  <c r="G576" i="15" s="1"/>
  <c r="J487" i="15"/>
  <c r="B484" i="3"/>
  <c r="H485" i="11"/>
  <c r="V485" i="11" s="1"/>
  <c r="K485" i="11"/>
  <c r="AE485" i="11"/>
  <c r="L485" i="11"/>
  <c r="B498" i="11"/>
  <c r="G487" i="11"/>
  <c r="J487" i="11"/>
  <c r="I487" i="11"/>
  <c r="M486" i="6"/>
  <c r="AV486" i="6" s="1"/>
  <c r="M486" i="15"/>
  <c r="AV486" i="15" s="1"/>
  <c r="M486" i="16"/>
  <c r="AV486" i="16" s="1"/>
  <c r="M486" i="3"/>
  <c r="AV486" i="3" s="1"/>
  <c r="H488" i="3"/>
  <c r="V488" i="3" s="1"/>
  <c r="K488" i="3"/>
  <c r="L488" i="3"/>
  <c r="AE488" i="3"/>
  <c r="I489" i="3"/>
  <c r="G489" i="3"/>
  <c r="U489" i="3" s="1"/>
  <c r="J489" i="3"/>
  <c r="M487" i="11"/>
  <c r="AV487" i="11" s="1"/>
  <c r="AV487" i="13"/>
  <c r="M488" i="13"/>
  <c r="T576" i="16" l="1"/>
  <c r="M576" i="16"/>
  <c r="N576" i="16"/>
  <c r="L576" i="15"/>
  <c r="K576" i="15"/>
  <c r="U487" i="11"/>
  <c r="G576" i="11"/>
  <c r="B499" i="13"/>
  <c r="AU485" i="13"/>
  <c r="K486" i="13"/>
  <c r="AE486" i="13"/>
  <c r="V485" i="13"/>
  <c r="L486" i="13"/>
  <c r="H486" i="13"/>
  <c r="I575" i="13" s="1"/>
  <c r="U575" i="13" s="1"/>
  <c r="G486" i="16"/>
  <c r="J575" i="16" s="1"/>
  <c r="I486" i="16"/>
  <c r="U485" i="16"/>
  <c r="J486" i="16"/>
  <c r="U486" i="13"/>
  <c r="P575" i="13" s="1"/>
  <c r="I487" i="13"/>
  <c r="J487" i="13"/>
  <c r="G487" i="13"/>
  <c r="G576" i="13" s="1"/>
  <c r="AU486" i="6"/>
  <c r="AE487" i="6"/>
  <c r="L487" i="6"/>
  <c r="V486" i="6"/>
  <c r="Q575" i="6" s="1"/>
  <c r="H487" i="6"/>
  <c r="H576" i="6" s="1"/>
  <c r="K487" i="6"/>
  <c r="AU487" i="16"/>
  <c r="AW488" i="14"/>
  <c r="AE488" i="16"/>
  <c r="V487" i="16"/>
  <c r="L488" i="16"/>
  <c r="K488" i="16"/>
  <c r="H488" i="16"/>
  <c r="G486" i="6"/>
  <c r="J575" i="6" s="1"/>
  <c r="J486" i="6"/>
  <c r="I486" i="6"/>
  <c r="U485" i="6"/>
  <c r="AU488" i="3"/>
  <c r="B485" i="3"/>
  <c r="AU485" i="11"/>
  <c r="I489" i="14"/>
  <c r="U488" i="14"/>
  <c r="J489" i="14"/>
  <c r="G489" i="14"/>
  <c r="V486" i="15"/>
  <c r="Q575" i="15" s="1"/>
  <c r="R575" i="15" s="1"/>
  <c r="K487" i="15"/>
  <c r="H487" i="15"/>
  <c r="H576" i="15" s="1"/>
  <c r="L487" i="15"/>
  <c r="AE487" i="15"/>
  <c r="U487" i="15"/>
  <c r="I488" i="15"/>
  <c r="J488" i="15"/>
  <c r="G488" i="15"/>
  <c r="AU486" i="15"/>
  <c r="L489" i="14"/>
  <c r="K489" i="14"/>
  <c r="AG489" i="14"/>
  <c r="H489" i="14"/>
  <c r="V488" i="14"/>
  <c r="H486" i="11"/>
  <c r="AE486" i="11"/>
  <c r="K486" i="11"/>
  <c r="L486" i="11"/>
  <c r="J488" i="11"/>
  <c r="G488" i="11"/>
  <c r="U488" i="11" s="1"/>
  <c r="I488" i="11"/>
  <c r="B499" i="11"/>
  <c r="M487" i="6"/>
  <c r="AV487" i="6" s="1"/>
  <c r="M487" i="15"/>
  <c r="AV487" i="15" s="1"/>
  <c r="M487" i="16"/>
  <c r="AV487" i="16" s="1"/>
  <c r="M487" i="3"/>
  <c r="AV487" i="3" s="1"/>
  <c r="J490" i="3"/>
  <c r="G490" i="3"/>
  <c r="U490" i="3" s="1"/>
  <c r="I490" i="3"/>
  <c r="K489" i="3"/>
  <c r="AE489" i="3"/>
  <c r="H489" i="3"/>
  <c r="V489" i="3" s="1"/>
  <c r="L489" i="3"/>
  <c r="M488" i="11"/>
  <c r="AV488" i="11" s="1"/>
  <c r="AV488" i="13"/>
  <c r="M489" i="13"/>
  <c r="M576" i="6" l="1"/>
  <c r="N576" i="6"/>
  <c r="T576" i="6"/>
  <c r="K576" i="13"/>
  <c r="L576" i="13"/>
  <c r="M576" i="15"/>
  <c r="N576" i="15"/>
  <c r="T576" i="15"/>
  <c r="K576" i="11"/>
  <c r="L576" i="11"/>
  <c r="V486" i="11"/>
  <c r="Q575" i="11" s="1"/>
  <c r="R575" i="11" s="1"/>
  <c r="I575" i="11"/>
  <c r="U575" i="11" s="1"/>
  <c r="B500" i="13"/>
  <c r="AU487" i="6"/>
  <c r="H487" i="13"/>
  <c r="H576" i="13" s="1"/>
  <c r="AE487" i="13"/>
  <c r="L487" i="13"/>
  <c r="V486" i="13"/>
  <c r="Q575" i="13" s="1"/>
  <c r="R575" i="13" s="1"/>
  <c r="K487" i="13"/>
  <c r="AU486" i="13"/>
  <c r="I488" i="13"/>
  <c r="G488" i="13"/>
  <c r="J488" i="13"/>
  <c r="U487" i="13"/>
  <c r="U486" i="16"/>
  <c r="P575" i="16" s="1"/>
  <c r="R575" i="16" s="1"/>
  <c r="J487" i="16"/>
  <c r="G487" i="16"/>
  <c r="G576" i="16" s="1"/>
  <c r="I487" i="16"/>
  <c r="L488" i="6"/>
  <c r="K488" i="6"/>
  <c r="AU488" i="6" s="1"/>
  <c r="AE488" i="6"/>
  <c r="H488" i="6"/>
  <c r="V487" i="6"/>
  <c r="AW489" i="14"/>
  <c r="G487" i="6"/>
  <c r="G576" i="6" s="1"/>
  <c r="I487" i="6"/>
  <c r="U486" i="6"/>
  <c r="P575" i="6" s="1"/>
  <c r="R575" i="6" s="1"/>
  <c r="J487" i="6"/>
  <c r="H489" i="16"/>
  <c r="V488" i="16"/>
  <c r="AE489" i="16"/>
  <c r="L489" i="16"/>
  <c r="K489" i="16"/>
  <c r="AU488" i="16"/>
  <c r="AG490" i="14"/>
  <c r="K490" i="14"/>
  <c r="H490" i="14"/>
  <c r="V489" i="14"/>
  <c r="L490" i="14"/>
  <c r="I490" i="14"/>
  <c r="G490" i="14"/>
  <c r="U489" i="14"/>
  <c r="J490" i="14"/>
  <c r="B486" i="3"/>
  <c r="J573" i="3"/>
  <c r="I573" i="3"/>
  <c r="U573" i="3" s="1"/>
  <c r="I574" i="3"/>
  <c r="U574" i="3" s="1"/>
  <c r="J574" i="3"/>
  <c r="AU486" i="11"/>
  <c r="K488" i="15"/>
  <c r="H488" i="15"/>
  <c r="V487" i="15"/>
  <c r="L488" i="15"/>
  <c r="AE488" i="15"/>
  <c r="U488" i="15"/>
  <c r="J489" i="15"/>
  <c r="I489" i="15"/>
  <c r="G489" i="15"/>
  <c r="AU489" i="3"/>
  <c r="AU487" i="15"/>
  <c r="B500" i="11"/>
  <c r="B577" i="11" s="1"/>
  <c r="AE487" i="11"/>
  <c r="K487" i="11"/>
  <c r="H487" i="11"/>
  <c r="L487" i="11"/>
  <c r="I489" i="11"/>
  <c r="J489" i="11"/>
  <c r="G489" i="11"/>
  <c r="U489" i="11" s="1"/>
  <c r="M488" i="6"/>
  <c r="AV488" i="6" s="1"/>
  <c r="M488" i="15"/>
  <c r="AV488" i="15" s="1"/>
  <c r="M488" i="16"/>
  <c r="AV488" i="16" s="1"/>
  <c r="M488" i="3"/>
  <c r="AV488" i="3" s="1"/>
  <c r="G491" i="3"/>
  <c r="U491" i="3" s="1"/>
  <c r="I491" i="3"/>
  <c r="J491" i="3"/>
  <c r="H490" i="3"/>
  <c r="V490" i="3" s="1"/>
  <c r="AE490" i="3"/>
  <c r="K490" i="3"/>
  <c r="L490" i="3"/>
  <c r="M489" i="11"/>
  <c r="AV489" i="11" s="1"/>
  <c r="AV489" i="13"/>
  <c r="M490" i="13"/>
  <c r="T576" i="13" l="1"/>
  <c r="N576" i="13"/>
  <c r="M576" i="13"/>
  <c r="K576" i="16"/>
  <c r="L576" i="16"/>
  <c r="L576" i="6"/>
  <c r="K576" i="6"/>
  <c r="V487" i="11"/>
  <c r="H576" i="11"/>
  <c r="AU487" i="13"/>
  <c r="AU488" i="15"/>
  <c r="H488" i="13"/>
  <c r="L488" i="13"/>
  <c r="AE488" i="13"/>
  <c r="V487" i="13"/>
  <c r="K488" i="13"/>
  <c r="I488" i="16"/>
  <c r="J488" i="16"/>
  <c r="G488" i="16"/>
  <c r="U487" i="16"/>
  <c r="AW490" i="14"/>
  <c r="U488" i="13"/>
  <c r="G489" i="13"/>
  <c r="J489" i="13"/>
  <c r="I489" i="13"/>
  <c r="L489" i="6"/>
  <c r="V488" i="6"/>
  <c r="AE489" i="6"/>
  <c r="K489" i="6"/>
  <c r="H489" i="6"/>
  <c r="AU487" i="11"/>
  <c r="AE490" i="16"/>
  <c r="V489" i="16"/>
  <c r="K490" i="16"/>
  <c r="L490" i="16"/>
  <c r="H490" i="16"/>
  <c r="I488" i="6"/>
  <c r="G488" i="6"/>
  <c r="J488" i="6"/>
  <c r="U487" i="6"/>
  <c r="AU489" i="16"/>
  <c r="B487" i="3"/>
  <c r="B575" i="3"/>
  <c r="I491" i="14"/>
  <c r="G491" i="14"/>
  <c r="J491" i="14"/>
  <c r="U490" i="14"/>
  <c r="L491" i="14"/>
  <c r="AG491" i="14"/>
  <c r="K491" i="14"/>
  <c r="H491" i="14"/>
  <c r="V490" i="14"/>
  <c r="K489" i="15"/>
  <c r="L489" i="15"/>
  <c r="V488" i="15"/>
  <c r="AE489" i="15"/>
  <c r="H489" i="15"/>
  <c r="J490" i="15"/>
  <c r="G490" i="15"/>
  <c r="I490" i="15"/>
  <c r="U489" i="15"/>
  <c r="AU490" i="3"/>
  <c r="J490" i="11"/>
  <c r="I490" i="11"/>
  <c r="G490" i="11"/>
  <c r="U490" i="11" s="1"/>
  <c r="AE488" i="11"/>
  <c r="H488" i="11"/>
  <c r="V488" i="11" s="1"/>
  <c r="L488" i="11"/>
  <c r="K488" i="11"/>
  <c r="M489" i="6"/>
  <c r="AV489" i="6" s="1"/>
  <c r="M489" i="15"/>
  <c r="AV489" i="15" s="1"/>
  <c r="M489" i="16"/>
  <c r="AV489" i="16" s="1"/>
  <c r="M489" i="3"/>
  <c r="AV489" i="3" s="1"/>
  <c r="L491" i="3"/>
  <c r="K491" i="3"/>
  <c r="AE491" i="3"/>
  <c r="H491" i="3"/>
  <c r="V491" i="3" s="1"/>
  <c r="G492" i="3"/>
  <c r="U492" i="3" s="1"/>
  <c r="I492" i="3"/>
  <c r="J492" i="3"/>
  <c r="M490" i="11"/>
  <c r="AV490" i="11" s="1"/>
  <c r="M491" i="13"/>
  <c r="AV490" i="13"/>
  <c r="T576" i="11" l="1"/>
  <c r="M576" i="11"/>
  <c r="N576" i="11"/>
  <c r="G575" i="3"/>
  <c r="H575" i="3"/>
  <c r="T575" i="3" s="1"/>
  <c r="AU488" i="13"/>
  <c r="AU489" i="15"/>
  <c r="AU489" i="6"/>
  <c r="L489" i="13"/>
  <c r="H489" i="13"/>
  <c r="K489" i="13"/>
  <c r="V488" i="13"/>
  <c r="AE489" i="13"/>
  <c r="G490" i="13"/>
  <c r="U489" i="13"/>
  <c r="I490" i="13"/>
  <c r="J490" i="13"/>
  <c r="J489" i="16"/>
  <c r="I489" i="16"/>
  <c r="G489" i="16"/>
  <c r="U488" i="16"/>
  <c r="V489" i="6"/>
  <c r="K490" i="6"/>
  <c r="L490" i="6"/>
  <c r="AE490" i="6"/>
  <c r="H490" i="6"/>
  <c r="U488" i="6"/>
  <c r="I489" i="6"/>
  <c r="J489" i="6"/>
  <c r="G489" i="6"/>
  <c r="L491" i="16"/>
  <c r="K491" i="16"/>
  <c r="H491" i="16"/>
  <c r="V490" i="16"/>
  <c r="AE491" i="16"/>
  <c r="AU491" i="3"/>
  <c r="AU490" i="16"/>
  <c r="V489" i="15"/>
  <c r="H490" i="15"/>
  <c r="AE490" i="15"/>
  <c r="L490" i="15"/>
  <c r="K490" i="15"/>
  <c r="G491" i="15"/>
  <c r="U490" i="15"/>
  <c r="I491" i="15"/>
  <c r="J491" i="15"/>
  <c r="J492" i="14"/>
  <c r="G492" i="14"/>
  <c r="I492" i="14"/>
  <c r="U491" i="14"/>
  <c r="L492" i="14"/>
  <c r="H492" i="14"/>
  <c r="AG492" i="14"/>
  <c r="V491" i="14"/>
  <c r="K492" i="14"/>
  <c r="AU488" i="11"/>
  <c r="AW491" i="14"/>
  <c r="B488" i="3"/>
  <c r="K489" i="11"/>
  <c r="AE489" i="11"/>
  <c r="L489" i="11"/>
  <c r="H489" i="11"/>
  <c r="V489" i="11" s="1"/>
  <c r="I491" i="11"/>
  <c r="J491" i="11"/>
  <c r="G491" i="11"/>
  <c r="U491" i="11" s="1"/>
  <c r="M490" i="6"/>
  <c r="AV490" i="6" s="1"/>
  <c r="M490" i="15"/>
  <c r="AV490" i="15" s="1"/>
  <c r="M490" i="16"/>
  <c r="AV490" i="16" s="1"/>
  <c r="M490" i="3"/>
  <c r="AV490" i="3" s="1"/>
  <c r="L492" i="3"/>
  <c r="H492" i="3"/>
  <c r="V492" i="3" s="1"/>
  <c r="AE492" i="3"/>
  <c r="K492" i="3"/>
  <c r="G493" i="3"/>
  <c r="U493" i="3" s="1"/>
  <c r="J493" i="3"/>
  <c r="I493" i="3"/>
  <c r="M491" i="11"/>
  <c r="AV491" i="11" s="1"/>
  <c r="AV491" i="13"/>
  <c r="M492" i="13"/>
  <c r="M575" i="3" l="1"/>
  <c r="N575" i="3"/>
  <c r="K575" i="3"/>
  <c r="L575" i="3"/>
  <c r="AU489" i="13"/>
  <c r="AE490" i="13"/>
  <c r="H490" i="13"/>
  <c r="K490" i="13"/>
  <c r="V489" i="13"/>
  <c r="L490" i="13"/>
  <c r="I490" i="16"/>
  <c r="U489" i="16"/>
  <c r="J490" i="16"/>
  <c r="G490" i="16"/>
  <c r="J491" i="13"/>
  <c r="U490" i="13"/>
  <c r="G491" i="13"/>
  <c r="I491" i="13"/>
  <c r="L491" i="6"/>
  <c r="H491" i="6"/>
  <c r="V490" i="6"/>
  <c r="AE491" i="6"/>
  <c r="K491" i="6"/>
  <c r="AU490" i="15"/>
  <c r="AU490" i="6"/>
  <c r="AU491" i="16"/>
  <c r="AE492" i="16"/>
  <c r="H492" i="16"/>
  <c r="L492" i="16"/>
  <c r="K492" i="16"/>
  <c r="V491" i="16"/>
  <c r="I490" i="6"/>
  <c r="U489" i="6"/>
  <c r="J490" i="6"/>
  <c r="G490" i="6"/>
  <c r="AU492" i="3"/>
  <c r="B489" i="3"/>
  <c r="U492" i="14"/>
  <c r="G493" i="14"/>
  <c r="J493" i="14"/>
  <c r="I493" i="14"/>
  <c r="AW492" i="14"/>
  <c r="U491" i="15"/>
  <c r="I492" i="15"/>
  <c r="J492" i="15"/>
  <c r="G492" i="15"/>
  <c r="V492" i="14"/>
  <c r="AG493" i="14"/>
  <c r="L493" i="14"/>
  <c r="H493" i="14"/>
  <c r="K493" i="14"/>
  <c r="AU489" i="11"/>
  <c r="K491" i="15"/>
  <c r="AE491" i="15"/>
  <c r="L491" i="15"/>
  <c r="V490" i="15"/>
  <c r="H491" i="15"/>
  <c r="I492" i="11"/>
  <c r="G492" i="11"/>
  <c r="U492" i="11" s="1"/>
  <c r="J492" i="11"/>
  <c r="L490" i="11"/>
  <c r="H490" i="11"/>
  <c r="V490" i="11" s="1"/>
  <c r="AE490" i="11"/>
  <c r="K490" i="11"/>
  <c r="M491" i="6"/>
  <c r="AV491" i="6" s="1"/>
  <c r="M491" i="15"/>
  <c r="AV491" i="15" s="1"/>
  <c r="M491" i="16"/>
  <c r="AV491" i="16" s="1"/>
  <c r="M491" i="3"/>
  <c r="AV491" i="3" s="1"/>
  <c r="G494" i="3"/>
  <c r="U494" i="3" s="1"/>
  <c r="P576" i="3"/>
  <c r="I494" i="3"/>
  <c r="J494" i="3"/>
  <c r="K493" i="3"/>
  <c r="AE493" i="3"/>
  <c r="H493" i="3"/>
  <c r="V493" i="3" s="1"/>
  <c r="L493" i="3"/>
  <c r="M492" i="11"/>
  <c r="AV492" i="11" s="1"/>
  <c r="M493" i="13"/>
  <c r="AV492" i="13"/>
  <c r="AU490" i="13" l="1"/>
  <c r="AU491" i="6"/>
  <c r="V490" i="13"/>
  <c r="K491" i="13"/>
  <c r="L491" i="13"/>
  <c r="H491" i="13"/>
  <c r="AE491" i="13"/>
  <c r="I492" i="13"/>
  <c r="U491" i="13"/>
  <c r="J492" i="13"/>
  <c r="G492" i="13"/>
  <c r="I491" i="16"/>
  <c r="U490" i="16"/>
  <c r="J491" i="16"/>
  <c r="G491" i="16"/>
  <c r="AE492" i="6"/>
  <c r="V491" i="6"/>
  <c r="H492" i="6"/>
  <c r="K492" i="6"/>
  <c r="L492" i="6"/>
  <c r="AU492" i="16"/>
  <c r="AU491" i="15"/>
  <c r="AW493" i="14"/>
  <c r="H493" i="16"/>
  <c r="I576" i="16" s="1"/>
  <c r="U576" i="16" s="1"/>
  <c r="AE493" i="16"/>
  <c r="K493" i="16"/>
  <c r="L493" i="16"/>
  <c r="V492" i="16"/>
  <c r="I491" i="6"/>
  <c r="G491" i="6"/>
  <c r="J491" i="6"/>
  <c r="U490" i="6"/>
  <c r="AU493" i="3"/>
  <c r="U492" i="15"/>
  <c r="G493" i="15"/>
  <c r="J576" i="15" s="1"/>
  <c r="I493" i="15"/>
  <c r="J493" i="15"/>
  <c r="AE492" i="15"/>
  <c r="K492" i="15"/>
  <c r="H492" i="15"/>
  <c r="L492" i="15"/>
  <c r="V491" i="15"/>
  <c r="L494" i="14"/>
  <c r="V493" i="14"/>
  <c r="K494" i="14"/>
  <c r="H494" i="14"/>
  <c r="AG494" i="14"/>
  <c r="I494" i="14"/>
  <c r="G494" i="14"/>
  <c r="J494" i="14"/>
  <c r="U493" i="14"/>
  <c r="AU490" i="11"/>
  <c r="B490" i="3"/>
  <c r="AE491" i="11"/>
  <c r="K491" i="11"/>
  <c r="L491" i="11"/>
  <c r="H491" i="11"/>
  <c r="V491" i="11" s="1"/>
  <c r="G493" i="11"/>
  <c r="J493" i="11"/>
  <c r="I493" i="11"/>
  <c r="M492" i="6"/>
  <c r="AV492" i="6" s="1"/>
  <c r="M492" i="15"/>
  <c r="AV492" i="15" s="1"/>
  <c r="M492" i="16"/>
  <c r="AV492" i="16" s="1"/>
  <c r="M492" i="3"/>
  <c r="AV492" i="3" s="1"/>
  <c r="AE494" i="3"/>
  <c r="L494" i="3"/>
  <c r="Q576" i="3"/>
  <c r="R576" i="3" s="1"/>
  <c r="H494" i="3"/>
  <c r="V494" i="3" s="1"/>
  <c r="K494" i="3"/>
  <c r="I495" i="3"/>
  <c r="J495" i="3"/>
  <c r="G495" i="3"/>
  <c r="U495" i="3" s="1"/>
  <c r="M493" i="11"/>
  <c r="AV493" i="11" s="1"/>
  <c r="AV493" i="13"/>
  <c r="M494" i="13"/>
  <c r="U493" i="11" l="1"/>
  <c r="P576" i="11" s="1"/>
  <c r="J576" i="11"/>
  <c r="K492" i="13"/>
  <c r="V491" i="13"/>
  <c r="AE492" i="13"/>
  <c r="H492" i="13"/>
  <c r="L492" i="13"/>
  <c r="AU491" i="13"/>
  <c r="I492" i="16"/>
  <c r="G492" i="16"/>
  <c r="U491" i="16"/>
  <c r="J492" i="16"/>
  <c r="U492" i="13"/>
  <c r="G493" i="13"/>
  <c r="J576" i="13" s="1"/>
  <c r="I493" i="13"/>
  <c r="J493" i="13"/>
  <c r="AU492" i="6"/>
  <c r="AW494" i="14"/>
  <c r="V492" i="6"/>
  <c r="AE493" i="6"/>
  <c r="K493" i="6"/>
  <c r="H493" i="6"/>
  <c r="I576" i="6" s="1"/>
  <c r="U576" i="6" s="1"/>
  <c r="L493" i="6"/>
  <c r="AE494" i="16"/>
  <c r="V493" i="16"/>
  <c r="Q576" i="16" s="1"/>
  <c r="K494" i="16"/>
  <c r="H494" i="16"/>
  <c r="H577" i="16" s="1"/>
  <c r="L494" i="16"/>
  <c r="J492" i="6"/>
  <c r="U491" i="6"/>
  <c r="G492" i="6"/>
  <c r="I492" i="6"/>
  <c r="AU493" i="16"/>
  <c r="AU494" i="3"/>
  <c r="V494" i="14"/>
  <c r="AG495" i="14"/>
  <c r="K495" i="14"/>
  <c r="L495" i="14"/>
  <c r="H495" i="14"/>
  <c r="G494" i="15"/>
  <c r="G577" i="15" s="1"/>
  <c r="U493" i="15"/>
  <c r="P576" i="15" s="1"/>
  <c r="I494" i="15"/>
  <c r="J494" i="15"/>
  <c r="J495" i="14"/>
  <c r="U494" i="14"/>
  <c r="I495" i="14"/>
  <c r="G495" i="14"/>
  <c r="K493" i="15"/>
  <c r="L493" i="15"/>
  <c r="V492" i="15"/>
  <c r="AE493" i="15"/>
  <c r="H493" i="15"/>
  <c r="I576" i="15" s="1"/>
  <c r="U576" i="15" s="1"/>
  <c r="AU492" i="15"/>
  <c r="B491" i="3"/>
  <c r="AU491" i="11"/>
  <c r="I494" i="11"/>
  <c r="J494" i="11"/>
  <c r="G494" i="11"/>
  <c r="K492" i="11"/>
  <c r="L492" i="11"/>
  <c r="AE492" i="11"/>
  <c r="H492" i="11"/>
  <c r="V492" i="11" s="1"/>
  <c r="M493" i="6"/>
  <c r="AV493" i="6" s="1"/>
  <c r="M493" i="15"/>
  <c r="AV493" i="15" s="1"/>
  <c r="M493" i="16"/>
  <c r="AV493" i="16" s="1"/>
  <c r="M493" i="3"/>
  <c r="AV493" i="3" s="1"/>
  <c r="K495" i="3"/>
  <c r="H495" i="3"/>
  <c r="V495" i="3" s="1"/>
  <c r="L495" i="3"/>
  <c r="AE495" i="3"/>
  <c r="J496" i="3"/>
  <c r="I496" i="3"/>
  <c r="G496" i="3"/>
  <c r="U496" i="3" s="1"/>
  <c r="M494" i="11"/>
  <c r="AV494" i="11" s="1"/>
  <c r="AV494" i="13"/>
  <c r="M495" i="13"/>
  <c r="N577" i="16" l="1"/>
  <c r="M577" i="16"/>
  <c r="T577" i="16"/>
  <c r="K577" i="15"/>
  <c r="L577" i="15"/>
  <c r="U494" i="11"/>
  <c r="G577" i="11"/>
  <c r="AE493" i="13"/>
  <c r="K493" i="13"/>
  <c r="V492" i="13"/>
  <c r="H493" i="13"/>
  <c r="I576" i="13" s="1"/>
  <c r="U576" i="13" s="1"/>
  <c r="L493" i="13"/>
  <c r="AU492" i="13"/>
  <c r="U493" i="13"/>
  <c r="P576" i="13" s="1"/>
  <c r="J494" i="13"/>
  <c r="I494" i="13"/>
  <c r="G494" i="13"/>
  <c r="G577" i="13" s="1"/>
  <c r="AU493" i="6"/>
  <c r="U492" i="16"/>
  <c r="J493" i="16"/>
  <c r="I493" i="16"/>
  <c r="G493" i="16"/>
  <c r="J576" i="16" s="1"/>
  <c r="AE494" i="6"/>
  <c r="K494" i="6"/>
  <c r="L494" i="6"/>
  <c r="H494" i="6"/>
  <c r="H577" i="6" s="1"/>
  <c r="V493" i="6"/>
  <c r="Q576" i="6" s="1"/>
  <c r="AW495" i="14"/>
  <c r="K495" i="16"/>
  <c r="V494" i="16"/>
  <c r="AE495" i="16"/>
  <c r="H495" i="16"/>
  <c r="L495" i="16"/>
  <c r="AU494" i="16"/>
  <c r="J493" i="6"/>
  <c r="G493" i="6"/>
  <c r="J576" i="6" s="1"/>
  <c r="I493" i="6"/>
  <c r="U492" i="6"/>
  <c r="J495" i="15"/>
  <c r="I495" i="15"/>
  <c r="U494" i="15"/>
  <c r="G495" i="15"/>
  <c r="K494" i="15"/>
  <c r="AE494" i="15"/>
  <c r="L494" i="15"/>
  <c r="H494" i="15"/>
  <c r="H577" i="15" s="1"/>
  <c r="V493" i="15"/>
  <c r="Q576" i="15" s="1"/>
  <c r="R576" i="15" s="1"/>
  <c r="H496" i="14"/>
  <c r="V495" i="14"/>
  <c r="K496" i="14"/>
  <c r="L496" i="14"/>
  <c r="AG496" i="14"/>
  <c r="AU493" i="15"/>
  <c r="AU495" i="3"/>
  <c r="AU492" i="11"/>
  <c r="I496" i="14"/>
  <c r="G496" i="14"/>
  <c r="J496" i="14"/>
  <c r="U495" i="14"/>
  <c r="B492" i="3"/>
  <c r="I495" i="11"/>
  <c r="J495" i="11"/>
  <c r="G495" i="11"/>
  <c r="U495" i="11" s="1"/>
  <c r="AE493" i="11"/>
  <c r="L493" i="11"/>
  <c r="H493" i="11"/>
  <c r="K493" i="11"/>
  <c r="M494" i="6"/>
  <c r="AV494" i="6" s="1"/>
  <c r="M494" i="15"/>
  <c r="AV494" i="15" s="1"/>
  <c r="M494" i="16"/>
  <c r="AV494" i="16" s="1"/>
  <c r="M494" i="3"/>
  <c r="AE496" i="3"/>
  <c r="L496" i="3"/>
  <c r="K496" i="3"/>
  <c r="H496" i="3"/>
  <c r="V496" i="3" s="1"/>
  <c r="I497" i="3"/>
  <c r="G497" i="3"/>
  <c r="U497" i="3" s="1"/>
  <c r="J497" i="3"/>
  <c r="M495" i="11"/>
  <c r="AV495" i="11" s="1"/>
  <c r="M496" i="13"/>
  <c r="AV495" i="13"/>
  <c r="B23" i="5" a="1"/>
  <c r="D23" i="5" a="1"/>
  <c r="D35" i="5" a="1"/>
  <c r="D25" i="5" a="1"/>
  <c r="S2" i="5" a="1"/>
  <c r="AD2" i="5" a="1"/>
  <c r="AB2" i="5" a="1"/>
  <c r="T2" i="5" a="1"/>
  <c r="AE2" i="5" a="1"/>
  <c r="U2" i="5" a="1"/>
  <c r="B35" i="5" a="1"/>
  <c r="B26" i="5" a="1"/>
  <c r="AA2" i="5" a="1"/>
  <c r="D24" i="5" a="1"/>
  <c r="B22" i="5" a="1"/>
  <c r="D21" i="5" a="1"/>
  <c r="V2" i="5" a="1"/>
  <c r="B21" i="5" a="1"/>
  <c r="B41" i="5" a="1"/>
  <c r="D39" i="5" a="1"/>
  <c r="D32" i="5" a="1"/>
  <c r="Z2" i="5" a="1"/>
  <c r="D19" i="5" a="1"/>
  <c r="Q2" i="5" a="1"/>
  <c r="B25" i="5" a="1"/>
  <c r="W2" i="5" a="1"/>
  <c r="B42" i="5" a="1"/>
  <c r="D20" i="5" a="1"/>
  <c r="AF2" i="5" a="1"/>
  <c r="B24" i="5" a="1"/>
  <c r="B19" i="5" a="1"/>
  <c r="AH2" i="5" a="1"/>
  <c r="B20" i="5" a="1"/>
  <c r="Y2" i="5" a="1"/>
  <c r="AG2" i="5" a="1"/>
  <c r="B32" i="5" a="1"/>
  <c r="B40" i="5" a="1"/>
  <c r="X2" i="5" a="1"/>
  <c r="R2" i="5" a="1"/>
  <c r="AC2" i="5" a="1"/>
  <c r="D22" i="5" a="1"/>
  <c r="B39" i="5" a="1"/>
  <c r="T577" i="6" l="1"/>
  <c r="M577" i="6"/>
  <c r="N577" i="6"/>
  <c r="K577" i="13"/>
  <c r="L577" i="13"/>
  <c r="T577" i="15"/>
  <c r="M577" i="15"/>
  <c r="N577" i="15"/>
  <c r="L577" i="11"/>
  <c r="K577" i="11"/>
  <c r="V493" i="11"/>
  <c r="Q576" i="11" s="1"/>
  <c r="R576" i="11" s="1"/>
  <c r="I576" i="11"/>
  <c r="U576" i="11" s="1"/>
  <c r="AV494" i="3"/>
  <c r="AU496" i="3"/>
  <c r="V493" i="13"/>
  <c r="Q576" i="13" s="1"/>
  <c r="R576" i="13" s="1"/>
  <c r="L494" i="13"/>
  <c r="H494" i="13"/>
  <c r="H577" i="13" s="1"/>
  <c r="K494" i="13"/>
  <c r="AE494" i="13"/>
  <c r="AU493" i="13"/>
  <c r="G495" i="13"/>
  <c r="U494" i="13"/>
  <c r="J495" i="13"/>
  <c r="I495" i="13"/>
  <c r="J494" i="16"/>
  <c r="I494" i="16"/>
  <c r="G494" i="16"/>
  <c r="G577" i="16" s="1"/>
  <c r="U493" i="16"/>
  <c r="P576" i="16" s="1"/>
  <c r="R576" i="16" s="1"/>
  <c r="H495" i="6"/>
  <c r="AE495" i="6"/>
  <c r="L495" i="6"/>
  <c r="V494" i="6"/>
  <c r="K495" i="6"/>
  <c r="AU494" i="6"/>
  <c r="AU495" i="16"/>
  <c r="AU493" i="11"/>
  <c r="I494" i="6"/>
  <c r="G494" i="6"/>
  <c r="G577" i="6" s="1"/>
  <c r="U493" i="6"/>
  <c r="P576" i="6" s="1"/>
  <c r="R576" i="6" s="1"/>
  <c r="J494" i="6"/>
  <c r="H496" i="16"/>
  <c r="V495" i="16"/>
  <c r="K496" i="16"/>
  <c r="AE496" i="16"/>
  <c r="L496" i="16"/>
  <c r="B493" i="3"/>
  <c r="AU494" i="15"/>
  <c r="V496" i="14"/>
  <c r="K497" i="14"/>
  <c r="H497" i="14"/>
  <c r="AG497" i="14"/>
  <c r="L497" i="14"/>
  <c r="I496" i="15"/>
  <c r="J496" i="15"/>
  <c r="G496" i="15"/>
  <c r="U495" i="15"/>
  <c r="J497" i="14"/>
  <c r="G497" i="14"/>
  <c r="U496" i="14"/>
  <c r="I497" i="14"/>
  <c r="V494" i="15"/>
  <c r="H495" i="15"/>
  <c r="K495" i="15"/>
  <c r="L495" i="15"/>
  <c r="AE495" i="15"/>
  <c r="AW496" i="14"/>
  <c r="J496" i="11"/>
  <c r="G496" i="11"/>
  <c r="U496" i="11" s="1"/>
  <c r="I496" i="11"/>
  <c r="K494" i="11"/>
  <c r="H494" i="11"/>
  <c r="AE494" i="11"/>
  <c r="L494" i="11"/>
  <c r="M495" i="6"/>
  <c r="AV495" i="6" s="1"/>
  <c r="M495" i="15"/>
  <c r="AV495" i="15" s="1"/>
  <c r="M495" i="16"/>
  <c r="AV495" i="16" s="1"/>
  <c r="M495" i="3"/>
  <c r="AV495" i="3" s="1"/>
  <c r="L497" i="3"/>
  <c r="H497" i="3"/>
  <c r="V497" i="3" s="1"/>
  <c r="AE497" i="3"/>
  <c r="K497" i="3"/>
  <c r="G498" i="3"/>
  <c r="U498" i="3" s="1"/>
  <c r="J498" i="3"/>
  <c r="I498" i="3"/>
  <c r="D39" i="5"/>
  <c r="B26" i="5"/>
  <c r="B40" i="5"/>
  <c r="B39" i="5"/>
  <c r="B21" i="5"/>
  <c r="AA2" i="5"/>
  <c r="AG2" i="5"/>
  <c r="B41" i="5"/>
  <c r="U2" i="5"/>
  <c r="D21" i="5"/>
  <c r="X2" i="5"/>
  <c r="D20" i="5"/>
  <c r="D25" i="5"/>
  <c r="Y2" i="5"/>
  <c r="AB2" i="5"/>
  <c r="S2" i="5"/>
  <c r="D19" i="5"/>
  <c r="D24" i="5"/>
  <c r="B22" i="5"/>
  <c r="Z2" i="5"/>
  <c r="AC2" i="5"/>
  <c r="AE2" i="5"/>
  <c r="D23" i="5"/>
  <c r="AH2" i="5"/>
  <c r="W2" i="5"/>
  <c r="D22" i="5"/>
  <c r="B25" i="5"/>
  <c r="AD2" i="5"/>
  <c r="Q2" i="5"/>
  <c r="B24" i="5"/>
  <c r="T2" i="5"/>
  <c r="B32" i="5"/>
  <c r="B35" i="5"/>
  <c r="D32" i="5"/>
  <c r="B23" i="5"/>
  <c r="R2" i="5"/>
  <c r="B42" i="5"/>
  <c r="B20" i="5"/>
  <c r="V2" i="5"/>
  <c r="D35" i="5"/>
  <c r="AF2" i="5"/>
  <c r="B19" i="5"/>
  <c r="M496" i="11"/>
  <c r="AV496" i="11" s="1"/>
  <c r="AV496" i="13"/>
  <c r="M497" i="13"/>
  <c r="T577" i="13" l="1"/>
  <c r="M577" i="13"/>
  <c r="N577" i="13"/>
  <c r="K577" i="16"/>
  <c r="L577" i="16"/>
  <c r="K577" i="6"/>
  <c r="L577" i="6"/>
  <c r="V494" i="11"/>
  <c r="H577" i="11"/>
  <c r="AU494" i="13"/>
  <c r="K495" i="13"/>
  <c r="L495" i="13"/>
  <c r="H495" i="13"/>
  <c r="V494" i="13"/>
  <c r="AE495" i="13"/>
  <c r="G495" i="16"/>
  <c r="U494" i="16"/>
  <c r="I495" i="16"/>
  <c r="J495" i="16"/>
  <c r="U495" i="13"/>
  <c r="G496" i="13"/>
  <c r="J496" i="13"/>
  <c r="I496" i="13"/>
  <c r="AU495" i="6"/>
  <c r="L496" i="6"/>
  <c r="H496" i="6"/>
  <c r="V495" i="6"/>
  <c r="AE496" i="6"/>
  <c r="K496" i="6"/>
  <c r="AU496" i="16"/>
  <c r="AW497" i="14"/>
  <c r="AU497" i="3"/>
  <c r="AU495" i="15"/>
  <c r="H497" i="16"/>
  <c r="V496" i="16"/>
  <c r="K497" i="16"/>
  <c r="AE497" i="16"/>
  <c r="L497" i="16"/>
  <c r="G495" i="6"/>
  <c r="U494" i="6"/>
  <c r="J495" i="6"/>
  <c r="I495" i="6"/>
  <c r="K498" i="14"/>
  <c r="H498" i="14"/>
  <c r="V497" i="14"/>
  <c r="AG498" i="14"/>
  <c r="L498" i="14"/>
  <c r="AU494" i="11"/>
  <c r="U496" i="15"/>
  <c r="J497" i="15"/>
  <c r="G497" i="15"/>
  <c r="I497" i="15"/>
  <c r="B494" i="3"/>
  <c r="B576" i="3"/>
  <c r="I575" i="3"/>
  <c r="U575" i="3" s="1"/>
  <c r="J575" i="3"/>
  <c r="L496" i="15"/>
  <c r="AE496" i="15"/>
  <c r="K496" i="15"/>
  <c r="H496" i="15"/>
  <c r="V495" i="15"/>
  <c r="G498" i="14"/>
  <c r="J498" i="14"/>
  <c r="U497" i="14"/>
  <c r="I498" i="14"/>
  <c r="I497" i="11"/>
  <c r="J497" i="11"/>
  <c r="G497" i="11"/>
  <c r="U497" i="11" s="1"/>
  <c r="K495" i="11"/>
  <c r="H495" i="11"/>
  <c r="V495" i="11" s="1"/>
  <c r="AE495" i="11"/>
  <c r="L495" i="11"/>
  <c r="M496" i="6"/>
  <c r="AV496" i="6" s="1"/>
  <c r="M496" i="15"/>
  <c r="AV496" i="15" s="1"/>
  <c r="M496" i="16"/>
  <c r="AV496" i="16" s="1"/>
  <c r="M496" i="3"/>
  <c r="I499" i="3"/>
  <c r="J499" i="3"/>
  <c r="G499" i="3"/>
  <c r="U499" i="3" s="1"/>
  <c r="H498" i="3"/>
  <c r="V498" i="3" s="1"/>
  <c r="L498" i="3"/>
  <c r="AE498" i="3"/>
  <c r="K498" i="3"/>
  <c r="C35" i="5"/>
  <c r="C20" i="5"/>
  <c r="C21" i="5"/>
  <c r="C24" i="5"/>
  <c r="C22" i="5"/>
  <c r="C32" i="5"/>
  <c r="C25" i="5"/>
  <c r="C19" i="5"/>
  <c r="C23" i="5"/>
  <c r="M497" i="11"/>
  <c r="AV497" i="11" s="1"/>
  <c r="AV497" i="13"/>
  <c r="M498" i="13"/>
  <c r="M577" i="11" l="1"/>
  <c r="N577" i="11"/>
  <c r="T577" i="11"/>
  <c r="AV496" i="3"/>
  <c r="H576" i="3"/>
  <c r="T576" i="3" s="1"/>
  <c r="G576" i="3"/>
  <c r="AU495" i="13"/>
  <c r="L496" i="13"/>
  <c r="K496" i="13"/>
  <c r="V495" i="13"/>
  <c r="AE496" i="13"/>
  <c r="H496" i="13"/>
  <c r="J497" i="13"/>
  <c r="G497" i="13"/>
  <c r="U496" i="13"/>
  <c r="I497" i="13"/>
  <c r="I496" i="16"/>
  <c r="G496" i="16"/>
  <c r="J496" i="16"/>
  <c r="U495" i="16"/>
  <c r="AU496" i="6"/>
  <c r="AU496" i="15"/>
  <c r="V496" i="6"/>
  <c r="H497" i="6"/>
  <c r="AE497" i="6"/>
  <c r="L497" i="6"/>
  <c r="K497" i="6"/>
  <c r="AU498" i="3"/>
  <c r="AU495" i="11"/>
  <c r="I496" i="6"/>
  <c r="G496" i="6"/>
  <c r="J496" i="6"/>
  <c r="U495" i="6"/>
  <c r="AU497" i="16"/>
  <c r="AE498" i="16"/>
  <c r="K498" i="16"/>
  <c r="L498" i="16"/>
  <c r="H498" i="16"/>
  <c r="V497" i="16"/>
  <c r="I498" i="15"/>
  <c r="J498" i="15"/>
  <c r="G498" i="15"/>
  <c r="U497" i="15"/>
  <c r="U498" i="14"/>
  <c r="I499" i="14"/>
  <c r="J499" i="14"/>
  <c r="G499" i="14"/>
  <c r="J576" i="3"/>
  <c r="I576" i="3"/>
  <c r="U576" i="3" s="1"/>
  <c r="AG499" i="14"/>
  <c r="L499" i="14"/>
  <c r="H499" i="14"/>
  <c r="K499" i="14"/>
  <c r="V498" i="14"/>
  <c r="B495" i="3"/>
  <c r="AW498" i="14"/>
  <c r="K497" i="15"/>
  <c r="L497" i="15"/>
  <c r="H497" i="15"/>
  <c r="V496" i="15"/>
  <c r="AE497" i="15"/>
  <c r="AE496" i="11"/>
  <c r="H496" i="11"/>
  <c r="V496" i="11" s="1"/>
  <c r="K496" i="11"/>
  <c r="L496" i="11"/>
  <c r="J498" i="11"/>
  <c r="G498" i="11"/>
  <c r="U498" i="11" s="1"/>
  <c r="I498" i="11"/>
  <c r="M497" i="6"/>
  <c r="AV497" i="6" s="1"/>
  <c r="M497" i="15"/>
  <c r="AV497" i="15" s="1"/>
  <c r="M497" i="16"/>
  <c r="AV497" i="16" s="1"/>
  <c r="M497" i="3"/>
  <c r="AV497" i="3" s="1"/>
  <c r="K499" i="3"/>
  <c r="H499" i="3"/>
  <c r="V499" i="3" s="1"/>
  <c r="L499" i="3"/>
  <c r="AE499" i="3"/>
  <c r="I500" i="3"/>
  <c r="G500" i="3"/>
  <c r="U500" i="3" s="1"/>
  <c r="J500" i="3"/>
  <c r="M498" i="11"/>
  <c r="AV498" i="11" s="1"/>
  <c r="M499" i="13"/>
  <c r="AV498" i="13"/>
  <c r="K576" i="3" l="1"/>
  <c r="L576" i="3"/>
  <c r="M576" i="3"/>
  <c r="N576" i="3"/>
  <c r="AU496" i="13"/>
  <c r="V496" i="13"/>
  <c r="L497" i="13"/>
  <c r="AE497" i="13"/>
  <c r="H497" i="13"/>
  <c r="K497" i="13"/>
  <c r="AU497" i="6"/>
  <c r="I497" i="16"/>
  <c r="G497" i="16"/>
  <c r="J497" i="16"/>
  <c r="U496" i="16"/>
  <c r="I498" i="13"/>
  <c r="J498" i="13"/>
  <c r="G498" i="13"/>
  <c r="U497" i="13"/>
  <c r="V497" i="6"/>
  <c r="AE498" i="6"/>
  <c r="L498" i="6"/>
  <c r="H498" i="6"/>
  <c r="K498" i="6"/>
  <c r="AU498" i="16"/>
  <c r="K499" i="16"/>
  <c r="AE499" i="16"/>
  <c r="H499" i="16"/>
  <c r="V498" i="16"/>
  <c r="L499" i="16"/>
  <c r="G497" i="6"/>
  <c r="J497" i="6"/>
  <c r="I497" i="6"/>
  <c r="U496" i="6"/>
  <c r="AU499" i="3"/>
  <c r="AU497" i="15"/>
  <c r="AW499" i="14"/>
  <c r="AU496" i="11"/>
  <c r="K500" i="14"/>
  <c r="AG500" i="14"/>
  <c r="L500" i="14"/>
  <c r="H500" i="14"/>
  <c r="V499" i="14"/>
  <c r="G500" i="14"/>
  <c r="J500" i="14"/>
  <c r="I500" i="14"/>
  <c r="U499" i="14"/>
  <c r="G499" i="15"/>
  <c r="J499" i="15"/>
  <c r="U498" i="15"/>
  <c r="I499" i="15"/>
  <c r="V497" i="15"/>
  <c r="AE498" i="15"/>
  <c r="K498" i="15"/>
  <c r="L498" i="15"/>
  <c r="H498" i="15"/>
  <c r="B496" i="3"/>
  <c r="J499" i="11"/>
  <c r="G499" i="11"/>
  <c r="I499" i="11"/>
  <c r="H497" i="11"/>
  <c r="V497" i="11" s="1"/>
  <c r="L497" i="11"/>
  <c r="K497" i="11"/>
  <c r="AE497" i="11"/>
  <c r="M498" i="6"/>
  <c r="AV498" i="6" s="1"/>
  <c r="M498" i="15"/>
  <c r="AV498" i="15" s="1"/>
  <c r="M498" i="16"/>
  <c r="AV498" i="16" s="1"/>
  <c r="M498" i="3"/>
  <c r="H500" i="3"/>
  <c r="V500" i="3" s="1"/>
  <c r="K500" i="3"/>
  <c r="AE500" i="3"/>
  <c r="L500" i="3"/>
  <c r="M499" i="11"/>
  <c r="AV499" i="11" s="1"/>
  <c r="AV499" i="13"/>
  <c r="M500" i="13"/>
  <c r="AV500" i="13" s="1"/>
  <c r="AU497" i="13" l="1"/>
  <c r="AV498" i="3"/>
  <c r="V497" i="13"/>
  <c r="L498" i="13"/>
  <c r="AE498" i="13"/>
  <c r="K498" i="13"/>
  <c r="AU498" i="13" s="1"/>
  <c r="H498" i="13"/>
  <c r="G499" i="13"/>
  <c r="I499" i="13"/>
  <c r="U498" i="13"/>
  <c r="J499" i="13"/>
  <c r="AU498" i="6"/>
  <c r="U497" i="16"/>
  <c r="J498" i="16"/>
  <c r="I498" i="16"/>
  <c r="G498" i="16"/>
  <c r="V498" i="6"/>
  <c r="AE499" i="6"/>
  <c r="L499" i="6"/>
  <c r="K499" i="6"/>
  <c r="H499" i="6"/>
  <c r="AU497" i="11"/>
  <c r="AW500" i="14"/>
  <c r="AU498" i="15"/>
  <c r="I498" i="6"/>
  <c r="J498" i="6"/>
  <c r="U497" i="6"/>
  <c r="G498" i="6"/>
  <c r="AE500" i="16"/>
  <c r="H500" i="16"/>
  <c r="I577" i="16" s="1"/>
  <c r="U577" i="16" s="1"/>
  <c r="L500" i="16"/>
  <c r="V499" i="16"/>
  <c r="K500" i="16"/>
  <c r="AU499" i="16"/>
  <c r="U500" i="14"/>
  <c r="B497" i="3"/>
  <c r="I500" i="15"/>
  <c r="U499" i="15"/>
  <c r="J500" i="15"/>
  <c r="G500" i="15"/>
  <c r="J577" i="15" s="1"/>
  <c r="V500" i="14"/>
  <c r="L499" i="15"/>
  <c r="H499" i="15"/>
  <c r="K499" i="15"/>
  <c r="AE499" i="15"/>
  <c r="V498" i="15"/>
  <c r="AU500" i="3"/>
  <c r="U499" i="11"/>
  <c r="K498" i="11"/>
  <c r="AE498" i="11"/>
  <c r="L498" i="11"/>
  <c r="H498" i="11"/>
  <c r="I500" i="11"/>
  <c r="J500" i="11"/>
  <c r="G500" i="11"/>
  <c r="J577" i="11" s="1"/>
  <c r="M499" i="6"/>
  <c r="AV499" i="6" s="1"/>
  <c r="M499" i="15"/>
  <c r="AV499" i="15" s="1"/>
  <c r="M499" i="16"/>
  <c r="AV499" i="16" s="1"/>
  <c r="M499" i="3"/>
  <c r="AV499" i="3" s="1"/>
  <c r="P577" i="3"/>
  <c r="M500" i="11"/>
  <c r="AV500" i="11" s="1"/>
  <c r="D14" i="5" a="1"/>
  <c r="AU498" i="11" l="1"/>
  <c r="V498" i="13"/>
  <c r="K499" i="13"/>
  <c r="L499" i="13"/>
  <c r="H499" i="13"/>
  <c r="AE499" i="13"/>
  <c r="AU499" i="6"/>
  <c r="J499" i="16"/>
  <c r="I499" i="16"/>
  <c r="G499" i="16"/>
  <c r="U498" i="16"/>
  <c r="J500" i="13"/>
  <c r="G500" i="13"/>
  <c r="J577" i="13" s="1"/>
  <c r="I500" i="13"/>
  <c r="U499" i="13"/>
  <c r="K500" i="6"/>
  <c r="V499" i="6"/>
  <c r="L500" i="6"/>
  <c r="AE500" i="6"/>
  <c r="H500" i="6"/>
  <c r="I577" i="6" s="1"/>
  <c r="U577" i="6" s="1"/>
  <c r="I499" i="6"/>
  <c r="G499" i="6"/>
  <c r="J499" i="6"/>
  <c r="U498" i="6"/>
  <c r="V500" i="16"/>
  <c r="Q577" i="16" s="1"/>
  <c r="AU500" i="16"/>
  <c r="AU499" i="15"/>
  <c r="K500" i="15"/>
  <c r="AE500" i="15"/>
  <c r="L500" i="15"/>
  <c r="H500" i="15"/>
  <c r="I577" i="15" s="1"/>
  <c r="U577" i="15" s="1"/>
  <c r="V499" i="15"/>
  <c r="B498" i="3"/>
  <c r="U500" i="15"/>
  <c r="P577" i="15" s="1"/>
  <c r="V498" i="11"/>
  <c r="U500" i="11"/>
  <c r="P577" i="11" s="1"/>
  <c r="H499" i="11"/>
  <c r="AE499" i="11"/>
  <c r="L499" i="11"/>
  <c r="K499" i="11"/>
  <c r="M500" i="6"/>
  <c r="AV500" i="6" s="1"/>
  <c r="M500" i="15"/>
  <c r="AV500" i="15" s="1"/>
  <c r="M500" i="16"/>
  <c r="AV500" i="16" s="1"/>
  <c r="M500" i="3"/>
  <c r="Q577" i="3"/>
  <c r="R577" i="3" s="1"/>
  <c r="D14" i="5"/>
  <c r="B17" i="5" a="1"/>
  <c r="D17" i="5" a="1"/>
  <c r="AV500" i="3" l="1"/>
  <c r="AU499" i="13"/>
  <c r="K500" i="13"/>
  <c r="AE500" i="13"/>
  <c r="V499" i="13"/>
  <c r="L500" i="13"/>
  <c r="H500" i="13"/>
  <c r="I577" i="13" s="1"/>
  <c r="U577" i="13" s="1"/>
  <c r="U500" i="13"/>
  <c r="P577" i="13" s="1"/>
  <c r="U499" i="16"/>
  <c r="J500" i="16"/>
  <c r="I500" i="16"/>
  <c r="G500" i="16"/>
  <c r="J577" i="16" s="1"/>
  <c r="V500" i="6"/>
  <c r="Q577" i="6" s="1"/>
  <c r="AU500" i="6"/>
  <c r="U499" i="6"/>
  <c r="J500" i="6"/>
  <c r="I500" i="6"/>
  <c r="G500" i="6"/>
  <c r="J577" i="6" s="1"/>
  <c r="AU499" i="11"/>
  <c r="B499" i="3"/>
  <c r="V500" i="15"/>
  <c r="Q577" i="15" s="1"/>
  <c r="R577" i="15" s="1"/>
  <c r="AU500" i="15"/>
  <c r="V499" i="11"/>
  <c r="K500" i="11"/>
  <c r="L500" i="11"/>
  <c r="AE500" i="11"/>
  <c r="H500" i="11"/>
  <c r="I577" i="11" s="1"/>
  <c r="U577" i="11" s="1"/>
  <c r="D17" i="5"/>
  <c r="B17" i="5"/>
  <c r="C14" i="5"/>
  <c r="D15" i="5" a="1"/>
  <c r="B15" i="5" a="1"/>
  <c r="B34" i="5" a="1"/>
  <c r="D16" i="5" a="1"/>
  <c r="D34" i="5" a="1"/>
  <c r="B16" i="5" a="1"/>
  <c r="V500" i="13" l="1"/>
  <c r="Q577" i="13" s="1"/>
  <c r="R577" i="13" s="1"/>
  <c r="AU500" i="13"/>
  <c r="B34" i="5"/>
  <c r="D34" i="5"/>
  <c r="D15" i="5"/>
  <c r="B15" i="5"/>
  <c r="D16" i="5"/>
  <c r="B16" i="5"/>
  <c r="U500" i="16"/>
  <c r="P577" i="16" s="1"/>
  <c r="R577" i="16" s="1"/>
  <c r="U500" i="6"/>
  <c r="P577" i="6" s="1"/>
  <c r="R577" i="6" s="1"/>
  <c r="AU500" i="11"/>
  <c r="B500" i="3"/>
  <c r="V500" i="11"/>
  <c r="Q577" i="11" s="1"/>
  <c r="R577" i="11" s="1"/>
  <c r="C17" i="5"/>
  <c r="AE2" i="4" a="1"/>
  <c r="D31" i="5" a="1"/>
  <c r="M3" i="4" a="1"/>
  <c r="M2" i="4" a="1"/>
  <c r="D36" i="5" a="1"/>
  <c r="B18" i="5" a="1"/>
  <c r="D18" i="5" a="1"/>
  <c r="B12" i="5" a="1"/>
  <c r="B31" i="5" a="1"/>
  <c r="D13" i="5" a="1"/>
  <c r="D12" i="5" a="1"/>
  <c r="B36" i="5" a="1"/>
  <c r="M1" i="4" a="1"/>
  <c r="B13" i="5" a="1"/>
  <c r="M6" i="4" a="1"/>
  <c r="M7" i="4" a="1"/>
  <c r="M7" i="4" l="1"/>
  <c r="C16" i="5"/>
  <c r="C15" i="5"/>
  <c r="C34" i="5"/>
  <c r="D36" i="5"/>
  <c r="B36" i="5"/>
  <c r="M2" i="4"/>
  <c r="M1" i="4"/>
  <c r="AE2" i="4"/>
  <c r="M3" i="4"/>
  <c r="M6" i="4"/>
  <c r="B577" i="3"/>
  <c r="B12" i="5"/>
  <c r="B18" i="5"/>
  <c r="B31" i="5"/>
  <c r="D13" i="5"/>
  <c r="D18" i="5"/>
  <c r="D31" i="5"/>
  <c r="D12" i="5"/>
  <c r="B13" i="5"/>
  <c r="D33" i="5" a="1"/>
  <c r="B33" i="5" a="1"/>
  <c r="G577" i="3" l="1"/>
  <c r="H577" i="3"/>
  <c r="T577" i="3" s="1"/>
  <c r="C36" i="5"/>
  <c r="C13" i="5"/>
  <c r="J577" i="3"/>
  <c r="I577" i="3"/>
  <c r="U577" i="3" s="1"/>
  <c r="C12" i="5"/>
  <c r="B33" i="5"/>
  <c r="D33" i="5"/>
  <c r="C31" i="5"/>
  <c r="C18" i="5"/>
  <c r="M577" i="3" l="1"/>
  <c r="N577" i="3"/>
  <c r="L577" i="3"/>
  <c r="K577" i="3"/>
  <c r="C33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<sst xmlns="http://schemas.openxmlformats.org/spreadsheetml/2006/main" count="3085" uniqueCount="218">
  <si>
    <t>HOUSE:</t>
  </si>
  <si>
    <t>FEMALE INTAKE:</t>
  </si>
  <si>
    <t>DEAD ON ARRIVAL:</t>
  </si>
  <si>
    <t>MALE INTAKE:</t>
  </si>
  <si>
    <t xml:space="preserve">INTAKE DATE: </t>
  </si>
  <si>
    <t>WEEKLY ARBOR ACRES</t>
  </si>
  <si>
    <t>DEAD MALE</t>
  </si>
  <si>
    <t>CULL MALE</t>
  </si>
  <si>
    <t>DEAD FEMALE</t>
  </si>
  <si>
    <t>CULL FEMALE</t>
  </si>
  <si>
    <t>START MALE</t>
  </si>
  <si>
    <t>START FEMALE</t>
  </si>
  <si>
    <t>END MALE</t>
  </si>
  <si>
    <t>END FEMALE</t>
  </si>
  <si>
    <t>CULL MALE%</t>
  </si>
  <si>
    <t>DEAD MALE%</t>
  </si>
  <si>
    <t>CULL FEMALE%</t>
  </si>
  <si>
    <t>DEAD FEMALE%</t>
  </si>
  <si>
    <t>STANDARD MORTALITY%</t>
  </si>
  <si>
    <t>MALE FEED (kg)</t>
  </si>
  <si>
    <t>FEMALE FEED (kg)</t>
  </si>
  <si>
    <t>TOTAL FEED (KG)</t>
  </si>
  <si>
    <t>TOTAL EGGS</t>
  </si>
  <si>
    <t>WEEKLY EGG PROD%</t>
  </si>
  <si>
    <t>HEN WEEK PROD.</t>
  </si>
  <si>
    <t>TOTAL H.E</t>
  </si>
  <si>
    <t>JUMBO%</t>
  </si>
  <si>
    <t>SMALL%</t>
  </si>
  <si>
    <t>ABNORMAL%</t>
  </si>
  <si>
    <t>CRACK%</t>
  </si>
  <si>
    <t>H.E%</t>
  </si>
  <si>
    <t>EGG WEIGHT (g)</t>
  </si>
  <si>
    <t>MALE BW</t>
  </si>
  <si>
    <t>MALE UNI%</t>
  </si>
  <si>
    <t>FEMALE BW</t>
  </si>
  <si>
    <t>FEMALE UNI%</t>
  </si>
  <si>
    <t>STD MALE BW</t>
  </si>
  <si>
    <t>STD FEMALE BW</t>
  </si>
  <si>
    <t>DEPLETION</t>
  </si>
  <si>
    <t>FEED</t>
  </si>
  <si>
    <t>EGG PRODUCTION</t>
  </si>
  <si>
    <t>BODY WEIGHT</t>
  </si>
  <si>
    <t>WATER INTAKE</t>
  </si>
  <si>
    <t>TIME</t>
  </si>
  <si>
    <t>REMARKS</t>
  </si>
  <si>
    <t>AGE</t>
  </si>
  <si>
    <t>DATE</t>
  </si>
  <si>
    <t>MALE STOCK</t>
  </si>
  <si>
    <t>FEMALE STOCK</t>
  </si>
  <si>
    <t>CUM. MALE%</t>
  </si>
  <si>
    <t>CUM. FEMALE%</t>
  </si>
  <si>
    <t>FEED PROGRAM</t>
  </si>
  <si>
    <t>GIVEN MALE G/B</t>
  </si>
  <si>
    <t>GIVEN FEMALE G/B</t>
  </si>
  <si>
    <t>ACTUAL MALE G/B</t>
  </si>
  <si>
    <t>ACTUAL FEMALE G/B</t>
  </si>
  <si>
    <t>MALE TOTAL FEED (kg)</t>
  </si>
  <si>
    <t>FEMALE TOTAL FEED (kg)</t>
  </si>
  <si>
    <t>STANDARD MALE FEED</t>
  </si>
  <si>
    <t>STANDARD FEMALE FEED</t>
  </si>
  <si>
    <t>EGG COLLECTED</t>
  </si>
  <si>
    <t>JUMBO</t>
  </si>
  <si>
    <t>SMALL</t>
  </si>
  <si>
    <t>ABNORMAL</t>
  </si>
  <si>
    <t>CRACK</t>
  </si>
  <si>
    <t>GRAM EGG</t>
  </si>
  <si>
    <t>REJECT</t>
  </si>
  <si>
    <t>H.E</t>
  </si>
  <si>
    <t>EGG PRODUCTION%</t>
  </si>
  <si>
    <t>REJECT%</t>
  </si>
  <si>
    <t>MALE BODY WEIGHT</t>
  </si>
  <si>
    <t>MALE UNIFORMITY</t>
  </si>
  <si>
    <t>FEMALE BODY WEIGHT</t>
  </si>
  <si>
    <t>FEMALE UNIFORMITY</t>
  </si>
  <si>
    <t>8AM (m^3)</t>
  </si>
  <si>
    <t>11AM (m^3)</t>
  </si>
  <si>
    <t>5PM (m^3)</t>
  </si>
  <si>
    <t>DAILY WATER (L)</t>
  </si>
  <si>
    <t>24H WATER (L)</t>
  </si>
  <si>
    <t>WATER:FEED (L/kg)</t>
  </si>
  <si>
    <t>WATER/BIRD (ml/bird)</t>
  </si>
  <si>
    <t>LIGHT ON</t>
  </si>
  <si>
    <t>LIGHT OFF</t>
  </si>
  <si>
    <t>LIGHT DURATION</t>
  </si>
  <si>
    <t>FEED START</t>
  </si>
  <si>
    <t>FEED END</t>
  </si>
  <si>
    <t>FEED DURATION</t>
  </si>
  <si>
    <t>WEEK</t>
  </si>
  <si>
    <t>END DATE</t>
  </si>
  <si>
    <t>Farm Performance Dashboard</t>
  </si>
  <si>
    <t>DF</t>
  </si>
  <si>
    <t>CF</t>
  </si>
  <si>
    <t>DM</t>
  </si>
  <si>
    <t>CM</t>
  </si>
  <si>
    <t>EP</t>
  </si>
  <si>
    <t>HE</t>
  </si>
  <si>
    <t>EG</t>
  </si>
  <si>
    <t>J</t>
  </si>
  <si>
    <t>S</t>
  </si>
  <si>
    <t>A</t>
  </si>
  <si>
    <t>C</t>
  </si>
  <si>
    <t>R</t>
  </si>
  <si>
    <t>TF</t>
  </si>
  <si>
    <t>FGB</t>
  </si>
  <si>
    <t>FF</t>
  </si>
  <si>
    <t>TM</t>
  </si>
  <si>
    <t>MGB</t>
  </si>
  <si>
    <t>FM</t>
  </si>
  <si>
    <t>FBW</t>
  </si>
  <si>
    <t>FUNI</t>
  </si>
  <si>
    <t>MBW</t>
  </si>
  <si>
    <t>MUNI</t>
  </si>
  <si>
    <t>*ONLY WHITE CELL ARE EDITABLE</t>
  </si>
  <si>
    <t>PICK DATE MODE:</t>
  </si>
  <si>
    <t>Custom</t>
  </si>
  <si>
    <t>VB3</t>
  </si>
  <si>
    <t>DATE:</t>
  </si>
  <si>
    <t>AGE:</t>
  </si>
  <si>
    <t>3) USE SCROLL FOR CUSTOM DATE 
ONLY AVAILABLE WHILE USING LATEST EXCEL DESKTOP</t>
  </si>
  <si>
    <t>INTAKE DATE:</t>
  </si>
  <si>
    <t>CUSTOM DATE:</t>
  </si>
  <si>
    <t>CUSTOM AGE IN DAY:</t>
  </si>
  <si>
    <t>1) ENTER YOUR DATE</t>
  </si>
  <si>
    <t>OFFSET DATE:</t>
  </si>
  <si>
    <t>2) COPY AND PASTE VALUE FROM CUSTOM DAY INTO OFFSET DATE</t>
  </si>
  <si>
    <t>KPI</t>
  </si>
  <si>
    <t>Latest</t>
  </si>
  <si>
    <t>Trend (▲/▼)</t>
  </si>
  <si>
    <t>Previous</t>
  </si>
  <si>
    <t>7d Trend</t>
  </si>
  <si>
    <t>DWC</t>
  </si>
  <si>
    <t>W/B</t>
  </si>
  <si>
    <t>W:F</t>
  </si>
  <si>
    <t>Female Mortality %</t>
  </si>
  <si>
    <t>Female Cull %</t>
  </si>
  <si>
    <t>Female Cum. Mort. %</t>
  </si>
  <si>
    <t>Male Mortality %</t>
  </si>
  <si>
    <t>Male Cull %</t>
  </si>
  <si>
    <t>Male Cum. Mort %</t>
  </si>
  <si>
    <t>Egg Production %</t>
  </si>
  <si>
    <t>Hatchable Egg %</t>
  </si>
  <si>
    <t>Egg Gram (g)</t>
  </si>
  <si>
    <t>Jumbo %</t>
  </si>
  <si>
    <t>Small %</t>
  </si>
  <si>
    <t>Abnormal %</t>
  </si>
  <si>
    <t>Crack %</t>
  </si>
  <si>
    <t>Reject %</t>
  </si>
  <si>
    <t>Lighting Hour (h)</t>
  </si>
  <si>
    <t>Female BW (g) / (Std)</t>
  </si>
  <si>
    <t>Female Uni %</t>
  </si>
  <si>
    <t>Male BW (g) / (Std)</t>
  </si>
  <si>
    <t>Male Uni %</t>
  </si>
  <si>
    <t>Total Female (count)</t>
  </si>
  <si>
    <t xml:space="preserve">Female g/bird </t>
  </si>
  <si>
    <t>Feed Female (kg)</t>
  </si>
  <si>
    <t>Total Male (count)</t>
  </si>
  <si>
    <t xml:space="preserve">Male g/bird </t>
  </si>
  <si>
    <t>Feed Male (kg)</t>
  </si>
  <si>
    <t xml:space="preserve">Daily Water Consumption (L) </t>
  </si>
  <si>
    <t>Water/Birds (ml/bird)</t>
  </si>
  <si>
    <t>Water:Feed (L/kg)</t>
  </si>
  <si>
    <t>Feed Time (Start/End)</t>
  </si>
  <si>
    <t>Feed Program</t>
  </si>
  <si>
    <t>Remarks</t>
  </si>
  <si>
    <t>Start Date</t>
  </si>
  <si>
    <t>Daily Female Depletion &amp; Egg Production %</t>
  </si>
  <si>
    <t>Male Baseline</t>
  </si>
  <si>
    <t>Weekly Mortality</t>
  </si>
  <si>
    <t>End Date</t>
  </si>
  <si>
    <t>Daily Male Depletion %</t>
  </si>
  <si>
    <t>Intake Date</t>
  </si>
  <si>
    <t>Daily Cull &amp; Hatching Egg %</t>
  </si>
  <si>
    <t>MODE</t>
  </si>
  <si>
    <t>Week</t>
  </si>
  <si>
    <t>Weekly Female Body Weight &amp; Uniformity %</t>
  </si>
  <si>
    <t>Weekly Male Body Weight &amp; Uniformity %</t>
  </si>
  <si>
    <t>Daily Water per Bird Consumption (mL)</t>
  </si>
  <si>
    <t>Start Week</t>
  </si>
  <si>
    <t>Daily Female gram per bird (g)</t>
  </si>
  <si>
    <t>End Week</t>
  </si>
  <si>
    <t>Weekly Female Depletion and Egg Production %</t>
  </si>
  <si>
    <t>Weekly Male Depletion %</t>
  </si>
  <si>
    <t>Weekly Cull &amp; Hatchable Egg %</t>
  </si>
  <si>
    <t xml:space="preserve">FEED  </t>
  </si>
  <si>
    <t>FULL FEED</t>
  </si>
  <si>
    <t>TYLOSIN</t>
  </si>
  <si>
    <t>SKIP-A-DAY</t>
  </si>
  <si>
    <t>Baytril, Brompirin C</t>
  </si>
  <si>
    <t>Polyvitamin, Liptosafe</t>
  </si>
  <si>
    <t>Polyvitamin, Liptosafe, Baytril</t>
  </si>
  <si>
    <t>Polyvitamin, Bioclean, Paracetamol</t>
  </si>
  <si>
    <t>Tylosin</t>
  </si>
  <si>
    <t>85 male to VL A3</t>
  </si>
  <si>
    <t>Vitaperos, Brompirin C</t>
  </si>
  <si>
    <t>Polyvitamin. Liptosafe</t>
  </si>
  <si>
    <t>Paracetamol, Vitamin C</t>
  </si>
  <si>
    <t>39--3</t>
  </si>
  <si>
    <t>Vitamin, Liptosafe</t>
  </si>
  <si>
    <t>Amoxicilin</t>
  </si>
  <si>
    <t>Liptosafe/Vitamin</t>
  </si>
  <si>
    <t>Vitamin/Liptosafe</t>
  </si>
  <si>
    <t>ND+IB (LACOTA)</t>
  </si>
  <si>
    <t>Ubat cacing</t>
  </si>
  <si>
    <t>Brompirin-C</t>
  </si>
  <si>
    <t>66..7%</t>
  </si>
  <si>
    <t>Brompirin-c</t>
  </si>
  <si>
    <t>ND+IB (LASOTA)</t>
  </si>
  <si>
    <t>Baytril</t>
  </si>
  <si>
    <t>Brpmpirin-C</t>
  </si>
  <si>
    <t>Amoxicillin</t>
  </si>
  <si>
    <t>Doxyvet/Paracetamol</t>
  </si>
  <si>
    <t>Brompirin-C/Vitaperos</t>
  </si>
  <si>
    <t>Vitaperos</t>
  </si>
  <si>
    <t>Brompirin-c/Vitaperos</t>
  </si>
  <si>
    <t>Bioclean</t>
  </si>
  <si>
    <t>NEW LS MASS (RHONE MA)</t>
  </si>
  <si>
    <t>Paracetamol/Doxyvet</t>
  </si>
  <si>
    <t>Amoxilin/Liptosafe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</si>
</sst>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d/m/yyyy;@"/>
    <numFmt numFmtId="165" formatCode="0.00_ "/>
    <numFmt numFmtId="166" formatCode="0.0_ "/>
    <numFmt numFmtId="167" formatCode="d/m/yy;@"/>
    <numFmt numFmtId="168" formatCode="0.0%"/>
    <numFmt numFmtId="169" formatCode="dd/mm/yy;@"/>
    <numFmt numFmtId="170" formatCode="0.0"/>
    <numFmt numFmtId="171" formatCode="0.000"/>
    <numFmt numFmtId="172" formatCode="0_ 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Bahnschrift"/>
      <family val="2"/>
    </font>
    <font>
      <b/>
      <sz val="12"/>
      <name val="Bahnschrift"/>
      <family val="2"/>
    </font>
    <font>
      <u/>
      <sz val="11"/>
      <color theme="10"/>
      <name val="Calibri"/>
      <family val="2"/>
      <scheme val="minor"/>
    </font>
    <font>
      <b/>
      <sz val="14"/>
      <color theme="1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4"/>
      <name val="Bahnschrift"/>
      <family val="2"/>
    </font>
    <font>
      <b/>
      <sz val="16"/>
      <name val="Bahnschrift"/>
      <family val="2"/>
    </font>
    <font>
      <sz val="16"/>
      <color rgb="FFE0E0E0"/>
      <name val="Bahnschrift"/>
      <family val="2"/>
    </font>
    <font>
      <sz val="16"/>
      <name val="Bahnschrift"/>
      <family val="2"/>
    </font>
    <font>
      <b/>
      <sz val="26"/>
      <color rgb="FFFFFFFF"/>
      <name val="Bahnschrift"/>
      <family val="2"/>
    </font>
    <font>
      <sz val="12"/>
      <color theme="1"/>
      <name val="Bahnschrift"/>
      <family val="2"/>
    </font>
    <font>
      <b/>
      <sz val="16"/>
      <color rgb="FF0070C0"/>
      <name val="Bahnschrift"/>
      <family val="2"/>
    </font>
    <font>
      <b/>
      <sz val="16"/>
      <color rgb="FF7030A0"/>
      <name val="Banschriff"/>
    </font>
    <font>
      <sz val="12"/>
      <color rgb="FFE0E0E0"/>
      <name val="Bahnschrift"/>
      <family val="2"/>
    </font>
    <font>
      <sz val="12"/>
      <color rgb="FF000000"/>
      <name val="Arial"/>
      <family val="2"/>
    </font>
    <font>
      <b/>
      <sz val="16"/>
      <color rgb="FFE0E0E0"/>
      <name val="Bahnschrift"/>
      <family val="2"/>
    </font>
    <font>
      <i/>
      <sz val="16"/>
      <color rgb="FFE0E0E0"/>
      <name val="Bahnschrift"/>
      <family val="2"/>
    </font>
    <font>
      <sz val="16"/>
      <color theme="1"/>
      <name val="Bahnschrift"/>
      <family val="2"/>
    </font>
    <font>
      <b/>
      <i/>
      <u/>
      <sz val="14"/>
      <name val="Bahnschrift"/>
      <family val="2"/>
    </font>
    <font>
      <b/>
      <sz val="12"/>
      <name val="Calibri"/>
      <family val="2"/>
      <scheme val="minor"/>
    </font>
    <font>
      <b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rgb="FFD9E2F3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45A32"/>
        <bgColor rgb="FF145A32"/>
      </patternFill>
    </fill>
    <fill>
      <patternFill patternType="solid">
        <fgColor rgb="FFE0E0E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theme="7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4" tint="0.39994506668294322"/>
      </bottom>
      <diagonal/>
    </border>
    <border>
      <left style="medium">
        <color auto="1"/>
      </left>
      <right style="medium">
        <color auto="1"/>
      </right>
      <top style="thin">
        <color theme="4" tint="0.39994506668294322"/>
      </top>
      <bottom style="thin">
        <color theme="4" tint="0.39994506668294322"/>
      </bottom>
      <diagonal/>
    </border>
    <border>
      <left style="medium">
        <color auto="1"/>
      </left>
      <right style="medium">
        <color auto="1"/>
      </right>
      <top style="thin">
        <color theme="4" tint="0.39994506668294322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32" fillId="0" borderId="0"/>
  </cellStyleXfs>
  <cellXfs count="278">
    <xf numFmtId="0" fontId="0" fillId="0" borderId="0" xfId="0">
      <alignment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alignment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168" fontId="9" fillId="0" borderId="12" xfId="1" applyNumberFormat="1" applyFont="1" applyFill="1" applyBorder="1" applyAlignment="1" applyProtection="1">
      <alignment horizontal="center" vertical="center"/>
      <protection locked="0"/>
    </xf>
    <xf numFmtId="168" fontId="9" fillId="0" borderId="12" xfId="0" applyNumberFormat="1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27" xfId="0" applyFont="1" applyBorder="1" applyAlignment="1" applyProtection="1">
      <alignment horizontal="center" vertical="center"/>
      <protection locked="0"/>
    </xf>
    <xf numFmtId="168" fontId="9" fillId="0" borderId="15" xfId="1" applyNumberFormat="1" applyFont="1" applyFill="1" applyBorder="1" applyAlignment="1" applyProtection="1">
      <alignment horizontal="center" vertical="center"/>
      <protection locked="0"/>
    </xf>
    <xf numFmtId="168" fontId="9" fillId="0" borderId="15" xfId="0" applyNumberFormat="1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28" xfId="0" applyFont="1" applyBorder="1" applyAlignment="1" applyProtection="1">
      <alignment horizontal="center" vertical="center"/>
      <protection locked="0"/>
    </xf>
    <xf numFmtId="168" fontId="9" fillId="0" borderId="22" xfId="1" applyNumberFormat="1" applyFont="1" applyFill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/>
      <protection locked="0"/>
    </xf>
    <xf numFmtId="10" fontId="9" fillId="0" borderId="13" xfId="0" applyNumberFormat="1" applyFont="1" applyBorder="1" applyAlignment="1" applyProtection="1">
      <alignment horizontal="center" vertical="center"/>
      <protection locked="0"/>
    </xf>
    <xf numFmtId="10" fontId="9" fillId="0" borderId="0" xfId="0" applyNumberFormat="1" applyFont="1" applyAlignment="1" applyProtection="1">
      <alignment horizontal="center" vertical="center"/>
      <protection locked="0"/>
    </xf>
    <xf numFmtId="10" fontId="9" fillId="0" borderId="13" xfId="1" applyNumberFormat="1" applyFont="1" applyFill="1" applyBorder="1" applyAlignment="1" applyProtection="1">
      <alignment horizontal="center" vertical="center"/>
    </xf>
    <xf numFmtId="9" fontId="9" fillId="0" borderId="13" xfId="1" applyFont="1" applyFill="1" applyBorder="1" applyAlignment="1" applyProtection="1">
      <alignment horizontal="center" vertical="center"/>
    </xf>
    <xf numFmtId="9" fontId="9" fillId="0" borderId="0" xfId="1" applyFont="1" applyFill="1" applyBorder="1" applyAlignment="1" applyProtection="1">
      <alignment horizontal="center" vertical="center"/>
    </xf>
    <xf numFmtId="10" fontId="9" fillId="0" borderId="0" xfId="1" applyNumberFormat="1" applyFont="1" applyFill="1" applyBorder="1" applyAlignment="1" applyProtection="1">
      <alignment horizontal="center" vertical="center"/>
    </xf>
    <xf numFmtId="166" fontId="9" fillId="0" borderId="0" xfId="0" applyNumberFormat="1" applyFont="1" applyAlignment="1" applyProtection="1">
      <alignment horizontal="center" vertical="center"/>
      <protection locked="0"/>
    </xf>
    <xf numFmtId="9" fontId="9" fillId="7" borderId="0" xfId="1" applyFont="1" applyFill="1" applyBorder="1" applyAlignment="1" applyProtection="1">
      <alignment horizontal="center" vertical="center"/>
    </xf>
    <xf numFmtId="10" fontId="9" fillId="4" borderId="4" xfId="1" applyNumberFormat="1" applyFont="1" applyFill="1" applyBorder="1" applyAlignment="1" applyProtection="1">
      <alignment horizontal="center" vertical="center"/>
    </xf>
    <xf numFmtId="170" fontId="9" fillId="4" borderId="4" xfId="1" applyNumberFormat="1" applyFont="1" applyFill="1" applyBorder="1" applyAlignment="1" applyProtection="1">
      <alignment horizontal="center" vertical="center"/>
    </xf>
    <xf numFmtId="168" fontId="9" fillId="4" borderId="4" xfId="1" applyNumberFormat="1" applyFont="1" applyFill="1" applyBorder="1" applyAlignment="1" applyProtection="1">
      <alignment horizontal="center" vertical="center"/>
    </xf>
    <xf numFmtId="0" fontId="9" fillId="4" borderId="2" xfId="1" applyNumberFormat="1" applyFont="1" applyFill="1" applyBorder="1" applyAlignment="1" applyProtection="1">
      <alignment horizontal="center" vertical="center"/>
    </xf>
    <xf numFmtId="10" fontId="11" fillId="10" borderId="5" xfId="4" applyNumberFormat="1" applyFont="1" applyFill="1" applyBorder="1" applyAlignment="1" applyProtection="1">
      <alignment horizontal="center" vertical="center"/>
    </xf>
    <xf numFmtId="10" fontId="11" fillId="10" borderId="13" xfId="4" applyNumberFormat="1" applyFont="1" applyFill="1" applyBorder="1" applyAlignment="1" applyProtection="1">
      <alignment horizontal="center" vertical="center"/>
    </xf>
    <xf numFmtId="10" fontId="11" fillId="10" borderId="27" xfId="4" applyNumberFormat="1" applyFont="1" applyFill="1" applyBorder="1" applyAlignment="1" applyProtection="1">
      <alignment horizontal="center" vertical="center"/>
    </xf>
    <xf numFmtId="10" fontId="11" fillId="10" borderId="0" xfId="4" applyNumberFormat="1" applyFont="1" applyFill="1" applyBorder="1" applyAlignment="1" applyProtection="1">
      <alignment horizontal="center" vertical="center"/>
    </xf>
    <xf numFmtId="10" fontId="11" fillId="10" borderId="23" xfId="4" applyNumberFormat="1" applyFont="1" applyFill="1" applyBorder="1" applyAlignment="1" applyProtection="1">
      <alignment horizontal="center" vertical="center"/>
    </xf>
    <xf numFmtId="0" fontId="11" fillId="10" borderId="28" xfId="4" applyNumberFormat="1" applyFont="1" applyFill="1" applyBorder="1" applyAlignment="1" applyProtection="1">
      <alignment horizontal="center" vertical="center"/>
    </xf>
    <xf numFmtId="168" fontId="11" fillId="10" borderId="27" xfId="4" applyNumberFormat="1" applyFont="1" applyFill="1" applyBorder="1" applyAlignment="1" applyProtection="1">
      <alignment horizontal="center" vertical="center"/>
    </xf>
    <xf numFmtId="168" fontId="11" fillId="10" borderId="0" xfId="4" applyNumberFormat="1" applyFont="1" applyFill="1" applyBorder="1" applyAlignment="1" applyProtection="1">
      <alignment horizontal="center" vertical="center"/>
    </xf>
    <xf numFmtId="168" fontId="11" fillId="10" borderId="23" xfId="4" applyNumberFormat="1" applyFont="1" applyFill="1" applyBorder="1" applyAlignment="1" applyProtection="1">
      <alignment horizontal="center" vertical="center"/>
    </xf>
    <xf numFmtId="10" fontId="15" fillId="13" borderId="0" xfId="2" applyNumberFormat="1" applyFont="1" applyFill="1" applyAlignment="1" applyProtection="1">
      <alignment vertical="center"/>
    </xf>
    <xf numFmtId="167" fontId="7" fillId="8" borderId="5" xfId="0" applyNumberFormat="1" applyFont="1" applyFill="1" applyBorder="1">
      <alignment vertical="center"/>
    </xf>
    <xf numFmtId="0" fontId="8" fillId="13" borderId="0" xfId="0" applyFont="1" applyFill="1">
      <alignment vertical="center"/>
    </xf>
    <xf numFmtId="0" fontId="15" fillId="13" borderId="0" xfId="0" applyFont="1" applyFill="1">
      <alignment vertical="center"/>
    </xf>
    <xf numFmtId="0" fontId="3" fillId="13" borderId="0" xfId="0" applyFont="1" applyFill="1">
      <alignment vertical="center"/>
    </xf>
    <xf numFmtId="167" fontId="7" fillId="8" borderId="28" xfId="0" applyNumberFormat="1" applyFont="1" applyFill="1" applyBorder="1">
      <alignment vertical="center"/>
    </xf>
    <xf numFmtId="0" fontId="7" fillId="8" borderId="1" xfId="0" applyFont="1" applyFill="1" applyBorder="1">
      <alignment vertical="center"/>
    </xf>
    <xf numFmtId="10" fontId="7" fillId="8" borderId="1" xfId="0" applyNumberFormat="1" applyFont="1" applyFill="1" applyBorder="1">
      <alignment vertical="center"/>
    </xf>
    <xf numFmtId="169" fontId="15" fillId="13" borderId="0" xfId="0" applyNumberFormat="1" applyFont="1" applyFill="1">
      <alignment vertical="center"/>
    </xf>
    <xf numFmtId="0" fontId="9" fillId="0" borderId="0" xfId="0" applyFont="1">
      <alignment vertical="center"/>
    </xf>
    <xf numFmtId="10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8" borderId="1" xfId="0" applyFont="1" applyFill="1" applyBorder="1" applyAlignment="1">
      <alignment horizontal="center" vertical="center"/>
    </xf>
    <xf numFmtId="14" fontId="9" fillId="0" borderId="0" xfId="0" applyNumberFormat="1" applyFont="1">
      <alignment vertical="center"/>
    </xf>
    <xf numFmtId="0" fontId="10" fillId="6" borderId="30" xfId="0" applyFont="1" applyFill="1" applyBorder="1" applyAlignment="1">
      <alignment horizontal="center" vertical="center"/>
    </xf>
    <xf numFmtId="167" fontId="9" fillId="2" borderId="7" xfId="0" applyNumberFormat="1" applyFont="1" applyFill="1" applyBorder="1" applyAlignment="1">
      <alignment horizontal="center" vertical="center"/>
    </xf>
    <xf numFmtId="0" fontId="9" fillId="2" borderId="29" xfId="0" applyFont="1" applyFill="1" applyBorder="1">
      <alignment vertical="center"/>
    </xf>
    <xf numFmtId="0" fontId="9" fillId="2" borderId="8" xfId="0" applyFont="1" applyFill="1" applyBorder="1">
      <alignment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0" xfId="0" applyFont="1" applyFill="1" applyBorder="1">
      <alignment vertical="center"/>
    </xf>
    <xf numFmtId="10" fontId="9" fillId="2" borderId="10" xfId="0" applyNumberFormat="1" applyFont="1" applyFill="1" applyBorder="1" applyAlignment="1">
      <alignment horizontal="center" vertical="center"/>
    </xf>
    <xf numFmtId="0" fontId="9" fillId="2" borderId="26" xfId="0" applyFont="1" applyFill="1" applyBorder="1">
      <alignment vertical="center"/>
    </xf>
    <xf numFmtId="0" fontId="9" fillId="2" borderId="4" xfId="0" applyFont="1" applyFill="1" applyBorder="1">
      <alignment vertical="center"/>
    </xf>
    <xf numFmtId="0" fontId="9" fillId="2" borderId="13" xfId="0" applyFont="1" applyFill="1" applyBorder="1">
      <alignment vertical="center"/>
    </xf>
    <xf numFmtId="10" fontId="9" fillId="2" borderId="13" xfId="0" applyNumberFormat="1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10" fillId="0" borderId="31" xfId="0" applyFont="1" applyBorder="1" applyAlignment="1">
      <alignment horizontal="center" vertical="center"/>
    </xf>
    <xf numFmtId="167" fontId="9" fillId="3" borderId="11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10" fontId="9" fillId="2" borderId="5" xfId="0" applyNumberFormat="1" applyFont="1" applyFill="1" applyBorder="1" applyAlignment="1">
      <alignment horizontal="center" vertical="center"/>
    </xf>
    <xf numFmtId="10" fontId="9" fillId="2" borderId="12" xfId="0" applyNumberFormat="1" applyFont="1" applyFill="1" applyBorder="1" applyAlignment="1">
      <alignment horizontal="center" vertical="center"/>
    </xf>
    <xf numFmtId="10" fontId="9" fillId="2" borderId="1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5" fontId="9" fillId="2" borderId="5" xfId="0" applyNumberFormat="1" applyFont="1" applyFill="1" applyBorder="1" applyAlignment="1">
      <alignment horizontal="center" vertical="center"/>
    </xf>
    <xf numFmtId="165" fontId="9" fillId="2" borderId="15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0" fontId="9" fillId="2" borderId="6" xfId="0" applyNumberFormat="1" applyFont="1" applyFill="1" applyBorder="1" applyAlignment="1">
      <alignment horizontal="center" vertical="center"/>
    </xf>
    <xf numFmtId="10" fontId="9" fillId="2" borderId="13" xfId="0" applyNumberFormat="1" applyFont="1" applyFill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167" fontId="9" fillId="3" borderId="17" xfId="0" applyNumberFormat="1" applyFont="1" applyFill="1" applyBorder="1" applyAlignment="1">
      <alignment horizontal="center" vertical="center"/>
    </xf>
    <xf numFmtId="10" fontId="9" fillId="2" borderId="27" xfId="0" applyNumberFormat="1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165" fontId="9" fillId="2" borderId="27" xfId="0" applyNumberFormat="1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10" fontId="9" fillId="2" borderId="18" xfId="0" applyNumberFormat="1" applyFont="1" applyFill="1" applyBorder="1" applyAlignment="1">
      <alignment horizontal="center" vertical="center"/>
    </xf>
    <xf numFmtId="10" fontId="9" fillId="2" borderId="0" xfId="0" applyNumberFormat="1" applyFont="1" applyFill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167" fontId="9" fillId="3" borderId="20" xfId="0" applyNumberFormat="1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10" fontId="9" fillId="2" borderId="28" xfId="0" applyNumberFormat="1" applyFont="1" applyFill="1" applyBorder="1" applyAlignment="1">
      <alignment horizontal="center" vertical="center"/>
    </xf>
    <xf numFmtId="10" fontId="9" fillId="2" borderId="22" xfId="0" applyNumberFormat="1" applyFont="1" applyFill="1" applyBorder="1" applyAlignment="1">
      <alignment horizontal="center" vertical="center"/>
    </xf>
    <xf numFmtId="165" fontId="9" fillId="2" borderId="28" xfId="0" applyNumberFormat="1" applyFont="1" applyFill="1" applyBorder="1" applyAlignment="1">
      <alignment horizontal="center" vertical="center"/>
    </xf>
    <xf numFmtId="165" fontId="9" fillId="2" borderId="22" xfId="0" applyNumberFormat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10" fontId="9" fillId="2" borderId="21" xfId="0" applyNumberFormat="1" applyFont="1" applyFill="1" applyBorder="1" applyAlignment="1">
      <alignment horizontal="center" vertical="center"/>
    </xf>
    <xf numFmtId="10" fontId="9" fillId="2" borderId="23" xfId="0" applyNumberFormat="1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horizontal="center" vertical="center"/>
    </xf>
    <xf numFmtId="167" fontId="9" fillId="3" borderId="25" xfId="0" applyNumberFormat="1" applyFont="1" applyFill="1" applyBorder="1" applyAlignment="1">
      <alignment horizontal="center" vertical="center"/>
    </xf>
    <xf numFmtId="167" fontId="9" fillId="3" borderId="16" xfId="0" applyNumberFormat="1" applyFont="1" applyFill="1" applyBorder="1" applyAlignment="1">
      <alignment horizontal="center" vertical="center"/>
    </xf>
    <xf numFmtId="167" fontId="9" fillId="3" borderId="19" xfId="0" applyNumberFormat="1" applyFont="1" applyFill="1" applyBorder="1" applyAlignment="1">
      <alignment horizontal="center" vertical="center"/>
    </xf>
    <xf numFmtId="0" fontId="9" fillId="0" borderId="13" xfId="0" applyFont="1" applyBorder="1">
      <alignment vertical="center"/>
    </xf>
    <xf numFmtId="0" fontId="10" fillId="0" borderId="13" xfId="0" applyFont="1" applyBorder="1" applyAlignment="1">
      <alignment horizontal="center" vertical="center"/>
    </xf>
    <xf numFmtId="167" fontId="9" fillId="5" borderId="16" xfId="0" applyNumberFormat="1" applyFont="1" applyFill="1" applyBorder="1" applyAlignment="1">
      <alignment horizontal="center" vertical="center"/>
    </xf>
    <xf numFmtId="0" fontId="10" fillId="6" borderId="33" xfId="0" applyFont="1" applyFill="1" applyBorder="1" applyAlignment="1">
      <alignment horizontal="center" vertical="center"/>
    </xf>
    <xf numFmtId="0" fontId="9" fillId="2" borderId="3" xfId="0" applyFont="1" applyFill="1" applyBorder="1">
      <alignment vertical="center"/>
    </xf>
    <xf numFmtId="0" fontId="10" fillId="4" borderId="3" xfId="0" applyFont="1" applyFill="1" applyBorder="1" applyAlignment="1">
      <alignment horizontal="center" vertical="center"/>
    </xf>
    <xf numFmtId="164" fontId="10" fillId="4" borderId="2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65" fontId="9" fillId="4" borderId="3" xfId="0" applyNumberFormat="1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center" vertical="center"/>
    </xf>
    <xf numFmtId="10" fontId="9" fillId="4" borderId="4" xfId="0" applyNumberFormat="1" applyFont="1" applyFill="1" applyBorder="1" applyAlignment="1">
      <alignment horizontal="center" vertical="center"/>
    </xf>
    <xf numFmtId="1" fontId="9" fillId="4" borderId="3" xfId="0" applyNumberFormat="1" applyFont="1" applyFill="1" applyBorder="1" applyAlignment="1">
      <alignment horizontal="center" vertical="center"/>
    </xf>
    <xf numFmtId="0" fontId="9" fillId="0" borderId="0" xfId="0" applyFont="1" applyProtection="1">
      <alignment vertical="center"/>
      <protection locked="0"/>
    </xf>
    <xf numFmtId="0" fontId="11" fillId="10" borderId="0" xfId="3" applyFont="1" applyFill="1">
      <alignment vertical="center"/>
    </xf>
    <xf numFmtId="0" fontId="17" fillId="10" borderId="0" xfId="3" applyFont="1" applyFill="1" applyAlignment="1">
      <alignment horizontal="right" vertical="center"/>
    </xf>
    <xf numFmtId="0" fontId="18" fillId="10" borderId="0" xfId="3" applyFont="1" applyFill="1">
      <alignment vertical="center"/>
    </xf>
    <xf numFmtId="0" fontId="19" fillId="10" borderId="0" xfId="3" applyFont="1" applyFill="1">
      <alignment vertical="center"/>
    </xf>
    <xf numFmtId="0" fontId="12" fillId="10" borderId="22" xfId="3" applyFont="1" applyFill="1" applyBorder="1" applyAlignment="1">
      <alignment horizontal="center" vertical="center"/>
    </xf>
    <xf numFmtId="0" fontId="12" fillId="10" borderId="28" xfId="3" applyFont="1" applyFill="1" applyBorder="1" applyAlignment="1">
      <alignment horizontal="center" vertical="center"/>
    </xf>
    <xf numFmtId="0" fontId="12" fillId="10" borderId="23" xfId="3" applyFont="1" applyFill="1" applyBorder="1" applyAlignment="1">
      <alignment horizontal="center" vertical="center"/>
    </xf>
    <xf numFmtId="0" fontId="11" fillId="10" borderId="12" xfId="3" applyFont="1" applyFill="1" applyBorder="1">
      <alignment vertical="center"/>
    </xf>
    <xf numFmtId="0" fontId="11" fillId="10" borderId="5" xfId="3" applyFont="1" applyFill="1" applyBorder="1" applyAlignment="1">
      <alignment horizontal="center" vertical="center"/>
    </xf>
    <xf numFmtId="0" fontId="11" fillId="10" borderId="15" xfId="3" applyFont="1" applyFill="1" applyBorder="1">
      <alignment vertical="center"/>
    </xf>
    <xf numFmtId="0" fontId="11" fillId="10" borderId="27" xfId="3" applyFont="1" applyFill="1" applyBorder="1" applyAlignment="1">
      <alignment horizontal="center" vertical="center"/>
    </xf>
    <xf numFmtId="0" fontId="11" fillId="10" borderId="22" xfId="3" applyFont="1" applyFill="1" applyBorder="1">
      <alignment vertical="center"/>
    </xf>
    <xf numFmtId="0" fontId="21" fillId="10" borderId="5" xfId="3" applyFont="1" applyFill="1" applyBorder="1" applyAlignment="1">
      <alignment horizontal="center" vertical="center"/>
    </xf>
    <xf numFmtId="0" fontId="11" fillId="10" borderId="13" xfId="3" applyFont="1" applyFill="1" applyBorder="1" applyAlignment="1">
      <alignment horizontal="center" vertical="center"/>
    </xf>
    <xf numFmtId="0" fontId="11" fillId="10" borderId="0" xfId="3" applyFont="1" applyFill="1" applyAlignment="1">
      <alignment horizontal="center" vertical="center"/>
    </xf>
    <xf numFmtId="0" fontId="22" fillId="15" borderId="0" xfId="5" applyFont="1" applyFill="1" applyAlignment="1" applyProtection="1">
      <alignment horizontal="center" vertical="center"/>
      <protection locked="0"/>
    </xf>
    <xf numFmtId="0" fontId="23" fillId="14" borderId="0" xfId="5" applyFont="1" applyFill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10" fontId="7" fillId="8" borderId="5" xfId="0" applyNumberFormat="1" applyFont="1" applyFill="1" applyBorder="1">
      <alignment vertical="center"/>
    </xf>
    <xf numFmtId="10" fontId="7" fillId="8" borderId="28" xfId="0" applyNumberFormat="1" applyFont="1" applyFill="1" applyBorder="1">
      <alignment vertical="center"/>
    </xf>
    <xf numFmtId="0" fontId="17" fillId="0" borderId="34" xfId="3" applyFont="1" applyBorder="1" applyAlignment="1" applyProtection="1">
      <alignment horizontal="center" vertical="center"/>
      <protection locked="0"/>
    </xf>
    <xf numFmtId="14" fontId="19" fillId="16" borderId="0" xfId="3" applyNumberFormat="1" applyFont="1" applyFill="1" applyAlignment="1">
      <alignment horizontal="center" vertical="center"/>
    </xf>
    <xf numFmtId="14" fontId="17" fillId="16" borderId="34" xfId="3" applyNumberFormat="1" applyFont="1" applyFill="1" applyBorder="1" applyAlignment="1">
      <alignment horizontal="center" vertical="center"/>
    </xf>
    <xf numFmtId="0" fontId="17" fillId="16" borderId="34" xfId="3" applyFont="1" applyFill="1" applyBorder="1" applyAlignment="1">
      <alignment horizontal="center" vertical="center"/>
    </xf>
    <xf numFmtId="14" fontId="24" fillId="10" borderId="0" xfId="3" applyNumberFormat="1" applyFont="1" applyFill="1">
      <alignment vertical="center"/>
    </xf>
    <xf numFmtId="10" fontId="11" fillId="10" borderId="0" xfId="1" applyNumberFormat="1" applyFont="1" applyFill="1" applyAlignment="1">
      <alignment vertical="center"/>
    </xf>
    <xf numFmtId="10" fontId="16" fillId="10" borderId="0" xfId="1" applyNumberFormat="1" applyFont="1" applyFill="1" applyAlignment="1">
      <alignment vertical="center"/>
    </xf>
    <xf numFmtId="168" fontId="16" fillId="10" borderId="0" xfId="1" applyNumberFormat="1" applyFont="1" applyFill="1" applyAlignment="1">
      <alignment vertical="center"/>
    </xf>
    <xf numFmtId="0" fontId="16" fillId="10" borderId="0" xfId="1" applyNumberFormat="1" applyFont="1" applyFill="1" applyAlignment="1">
      <alignment vertical="center"/>
    </xf>
    <xf numFmtId="2" fontId="16" fillId="10" borderId="0" xfId="1" applyNumberFormat="1" applyFont="1" applyFill="1" applyAlignment="1">
      <alignment vertical="center"/>
    </xf>
    <xf numFmtId="171" fontId="16" fillId="10" borderId="0" xfId="1" applyNumberFormat="1" applyFont="1" applyFill="1" applyAlignment="1">
      <alignment vertical="center"/>
    </xf>
    <xf numFmtId="1" fontId="16" fillId="10" borderId="0" xfId="1" applyNumberFormat="1" applyFont="1" applyFill="1" applyAlignment="1">
      <alignment vertical="center"/>
    </xf>
    <xf numFmtId="0" fontId="12" fillId="10" borderId="5" xfId="3" applyFont="1" applyFill="1" applyBorder="1" applyAlignment="1">
      <alignment horizontal="center" vertical="center"/>
    </xf>
    <xf numFmtId="0" fontId="12" fillId="10" borderId="27" xfId="3" applyFont="1" applyFill="1" applyBorder="1" applyAlignment="1">
      <alignment horizontal="center" vertical="center"/>
    </xf>
    <xf numFmtId="0" fontId="10" fillId="2" borderId="3" xfId="0" applyFont="1" applyFill="1" applyBorder="1">
      <alignment vertical="center"/>
    </xf>
    <xf numFmtId="0" fontId="10" fillId="2" borderId="4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2" xfId="0" applyFont="1" applyFill="1" applyBorder="1" applyAlignment="1">
      <alignment horizontal="center" vertical="center"/>
    </xf>
    <xf numFmtId="0" fontId="9" fillId="0" borderId="13" xfId="1" applyNumberFormat="1" applyFont="1" applyFill="1" applyBorder="1" applyAlignment="1" applyProtection="1">
      <alignment horizontal="center" vertical="center"/>
    </xf>
    <xf numFmtId="0" fontId="9" fillId="0" borderId="0" xfId="1" applyNumberFormat="1" applyFont="1" applyFill="1" applyBorder="1" applyAlignment="1" applyProtection="1">
      <alignment horizontal="center" vertical="center"/>
    </xf>
    <xf numFmtId="10" fontId="9" fillId="2" borderId="1" xfId="0" applyNumberFormat="1" applyFont="1" applyFill="1" applyBorder="1">
      <alignment vertical="center"/>
    </xf>
    <xf numFmtId="20" fontId="9" fillId="0" borderId="12" xfId="0" applyNumberFormat="1" applyFont="1" applyBorder="1" applyAlignment="1" applyProtection="1">
      <alignment horizontal="center" vertical="center"/>
      <protection locked="0"/>
    </xf>
    <xf numFmtId="0" fontId="9" fillId="2" borderId="1" xfId="0" applyFont="1" applyFill="1" applyBorder="1">
      <alignment vertical="center"/>
    </xf>
    <xf numFmtId="20" fontId="9" fillId="0" borderId="22" xfId="0" applyNumberFormat="1" applyFont="1" applyBorder="1" applyAlignment="1" applyProtection="1">
      <alignment horizontal="center" vertical="center"/>
      <protection locked="0"/>
    </xf>
    <xf numFmtId="0" fontId="11" fillId="10" borderId="15" xfId="3" applyFont="1" applyFill="1" applyBorder="1" applyAlignment="1">
      <alignment vertical="center" wrapText="1"/>
    </xf>
    <xf numFmtId="20" fontId="9" fillId="0" borderId="15" xfId="0" applyNumberFormat="1" applyFont="1" applyBorder="1" applyAlignment="1" applyProtection="1">
      <alignment horizontal="center" vertical="center"/>
      <protection locked="0"/>
    </xf>
    <xf numFmtId="170" fontId="9" fillId="2" borderId="15" xfId="0" applyNumberFormat="1" applyFont="1" applyFill="1" applyBorder="1" applyAlignment="1">
      <alignment horizontal="center" vertical="center"/>
    </xf>
    <xf numFmtId="170" fontId="9" fillId="2" borderId="22" xfId="0" applyNumberFormat="1" applyFont="1" applyFill="1" applyBorder="1" applyAlignment="1">
      <alignment horizontal="center" vertical="center"/>
    </xf>
    <xf numFmtId="170" fontId="9" fillId="2" borderId="12" xfId="0" applyNumberFormat="1" applyFont="1" applyFill="1" applyBorder="1" applyAlignment="1">
      <alignment horizontal="center" vertical="center"/>
    </xf>
    <xf numFmtId="20" fontId="9" fillId="0" borderId="5" xfId="0" applyNumberFormat="1" applyFont="1" applyBorder="1" applyAlignment="1" applyProtection="1">
      <alignment horizontal="center" vertical="center"/>
      <protection locked="0"/>
    </xf>
    <xf numFmtId="169" fontId="9" fillId="2" borderId="7" xfId="0" applyNumberFormat="1" applyFont="1" applyFill="1" applyBorder="1" applyAlignment="1">
      <alignment horizontal="center" vertical="center"/>
    </xf>
    <xf numFmtId="169" fontId="9" fillId="3" borderId="11" xfId="0" applyNumberFormat="1" applyFont="1" applyFill="1" applyBorder="1" applyAlignment="1">
      <alignment horizontal="center" vertical="center"/>
    </xf>
    <xf numFmtId="169" fontId="9" fillId="3" borderId="17" xfId="0" applyNumberFormat="1" applyFont="1" applyFill="1" applyBorder="1" applyAlignment="1">
      <alignment horizontal="center" vertical="center"/>
    </xf>
    <xf numFmtId="169" fontId="9" fillId="3" borderId="20" xfId="0" applyNumberFormat="1" applyFont="1" applyFill="1" applyBorder="1" applyAlignment="1">
      <alignment horizontal="center" vertical="center"/>
    </xf>
    <xf numFmtId="169" fontId="9" fillId="3" borderId="25" xfId="0" applyNumberFormat="1" applyFont="1" applyFill="1" applyBorder="1" applyAlignment="1">
      <alignment horizontal="center" vertical="center"/>
    </xf>
    <xf numFmtId="169" fontId="9" fillId="3" borderId="16" xfId="0" applyNumberFormat="1" applyFont="1" applyFill="1" applyBorder="1" applyAlignment="1">
      <alignment horizontal="center" vertical="center"/>
    </xf>
    <xf numFmtId="169" fontId="9" fillId="3" borderId="19" xfId="0" applyNumberFormat="1" applyFont="1" applyFill="1" applyBorder="1" applyAlignment="1">
      <alignment horizontal="center" vertical="center"/>
    </xf>
    <xf numFmtId="169" fontId="9" fillId="5" borderId="16" xfId="0" applyNumberFormat="1" applyFont="1" applyFill="1" applyBorder="1" applyAlignment="1">
      <alignment horizontal="center" vertical="center"/>
    </xf>
    <xf numFmtId="2" fontId="9" fillId="2" borderId="15" xfId="0" applyNumberFormat="1" applyFont="1" applyFill="1" applyBorder="1" applyAlignment="1">
      <alignment horizontal="center" vertical="center"/>
    </xf>
    <xf numFmtId="2" fontId="9" fillId="2" borderId="22" xfId="0" applyNumberFormat="1" applyFont="1" applyFill="1" applyBorder="1" applyAlignment="1">
      <alignment horizontal="center" vertical="center"/>
    </xf>
    <xf numFmtId="2" fontId="9" fillId="2" borderId="12" xfId="0" applyNumberFormat="1" applyFont="1" applyFill="1" applyBorder="1" applyAlignment="1">
      <alignment horizontal="center" vertical="center"/>
    </xf>
    <xf numFmtId="0" fontId="12" fillId="10" borderId="0" xfId="3" applyFont="1" applyFill="1">
      <alignment vertical="center"/>
    </xf>
    <xf numFmtId="2" fontId="11" fillId="10" borderId="0" xfId="3" applyNumberFormat="1" applyFont="1" applyFill="1">
      <alignment vertical="center"/>
    </xf>
    <xf numFmtId="1" fontId="11" fillId="10" borderId="0" xfId="3" applyNumberFormat="1" applyFont="1" applyFill="1">
      <alignment vertical="center"/>
    </xf>
    <xf numFmtId="0" fontId="11" fillId="10" borderId="28" xfId="3" applyFont="1" applyFill="1" applyBorder="1" applyAlignment="1">
      <alignment horizontal="center" vertical="center"/>
    </xf>
    <xf numFmtId="0" fontId="11" fillId="10" borderId="23" xfId="3" applyFont="1" applyFill="1" applyBorder="1" applyAlignment="1">
      <alignment horizontal="center" vertical="center"/>
    </xf>
    <xf numFmtId="20" fontId="25" fillId="0" borderId="15" xfId="0" applyNumberFormat="1" applyFont="1" applyBorder="1" applyAlignment="1" applyProtection="1">
      <alignment horizontal="center" vertical="center"/>
      <protection locked="0"/>
    </xf>
    <xf numFmtId="1" fontId="9" fillId="2" borderId="22" xfId="0" applyNumberFormat="1" applyFont="1" applyFill="1" applyBorder="1" applyAlignment="1">
      <alignment horizontal="center" vertical="center"/>
    </xf>
    <xf numFmtId="1" fontId="9" fillId="2" borderId="12" xfId="0" applyNumberFormat="1" applyFont="1" applyFill="1" applyBorder="1" applyAlignment="1">
      <alignment horizontal="center" vertical="center"/>
    </xf>
    <xf numFmtId="1" fontId="9" fillId="2" borderId="15" xfId="0" applyNumberFormat="1" applyFont="1" applyFill="1" applyBorder="1" applyAlignment="1">
      <alignment horizontal="center" vertical="center"/>
    </xf>
    <xf numFmtId="0" fontId="26" fillId="10" borderId="0" xfId="3" applyFont="1" applyFill="1" applyAlignment="1">
      <alignment horizontal="right" vertical="center"/>
    </xf>
    <xf numFmtId="0" fontId="9" fillId="17" borderId="18" xfId="0" applyFont="1" applyFill="1" applyBorder="1" applyAlignment="1" applyProtection="1">
      <alignment horizontal="center" vertical="center"/>
      <protection locked="0"/>
    </xf>
    <xf numFmtId="10" fontId="9" fillId="17" borderId="27" xfId="0" applyNumberFormat="1" applyFont="1" applyFill="1" applyBorder="1" applyAlignment="1">
      <alignment horizontal="center" vertical="center"/>
    </xf>
    <xf numFmtId="165" fontId="9" fillId="4" borderId="4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10" fontId="10" fillId="2" borderId="28" xfId="0" applyNumberFormat="1" applyFont="1" applyFill="1" applyBorder="1" applyAlignment="1">
      <alignment horizontal="center" vertical="center" wrapText="1"/>
    </xf>
    <xf numFmtId="0" fontId="14" fillId="2" borderId="0" xfId="5" applyFont="1" applyFill="1" applyAlignment="1" applyProtection="1">
      <alignment horizontal="center" vertical="center" wrapText="1"/>
      <protection locked="0"/>
    </xf>
    <xf numFmtId="0" fontId="14" fillId="12" borderId="0" xfId="5" applyFont="1" applyFill="1" applyAlignment="1" applyProtection="1">
      <alignment horizontal="center" vertical="center" wrapText="1"/>
      <protection locked="0"/>
    </xf>
    <xf numFmtId="164" fontId="10" fillId="4" borderId="4" xfId="0" applyNumberFormat="1" applyFont="1" applyFill="1" applyBorder="1" applyAlignment="1">
      <alignment vertical="center" wrapText="1"/>
    </xf>
    <xf numFmtId="164" fontId="10" fillId="4" borderId="2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10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4" fillId="4" borderId="0" xfId="5" applyFont="1" applyFill="1" applyAlignment="1" applyProtection="1">
      <alignment horizontal="center" vertical="center" wrapText="1"/>
      <protection locked="0"/>
    </xf>
    <xf numFmtId="0" fontId="14" fillId="11" borderId="0" xfId="5" applyFont="1" applyFill="1" applyAlignment="1" applyProtection="1">
      <alignment horizontal="center" vertical="center" wrapText="1"/>
      <protection locked="0"/>
    </xf>
    <xf numFmtId="0" fontId="10" fillId="0" borderId="2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10" borderId="0" xfId="3" applyFont="1" applyFill="1" applyAlignment="1">
      <alignment horizontal="right" vertical="center"/>
    </xf>
    <xf numFmtId="14" fontId="27" fillId="10" borderId="0" xfId="3" applyNumberFormat="1" applyFont="1" applyFill="1" applyAlignment="1" applyProtection="1">
      <alignment horizontal="center" vertical="center"/>
      <protection locked="0"/>
    </xf>
    <xf numFmtId="0" fontId="28" fillId="0" borderId="0" xfId="3" applyFont="1" applyProtection="1">
      <alignment vertical="center"/>
      <protection locked="0"/>
    </xf>
    <xf numFmtId="0" fontId="17" fillId="16" borderId="0" xfId="3" applyFont="1" applyFill="1">
      <alignment vertical="center"/>
    </xf>
    <xf numFmtId="0" fontId="29" fillId="10" borderId="0" xfId="3" applyFont="1" applyFill="1" applyAlignment="1">
      <alignment horizontal="center" vertical="center"/>
    </xf>
    <xf numFmtId="0" fontId="30" fillId="10" borderId="0" xfId="3" applyFont="1" applyFill="1" applyAlignment="1">
      <alignment horizontal="right" vertical="center"/>
    </xf>
    <xf numFmtId="0" fontId="19" fillId="0" borderId="0" xfId="3" applyFont="1" applyAlignment="1" applyProtection="1">
      <alignment horizontal="center" vertical="center"/>
      <protection locked="0"/>
    </xf>
    <xf numFmtId="0" fontId="17" fillId="10" borderId="0" xfId="3" applyFont="1" applyFill="1">
      <alignment vertical="center"/>
    </xf>
    <xf numFmtId="0" fontId="8" fillId="13" borderId="0" xfId="0" applyFont="1" applyFill="1" applyProtection="1">
      <alignment vertical="center"/>
      <protection locked="0"/>
    </xf>
    <xf numFmtId="0" fontId="31" fillId="18" borderId="0" xfId="5" applyFont="1" applyFill="1" applyAlignment="1">
      <alignment horizontal="center" vertical="center"/>
    </xf>
    <xf numFmtId="1" fontId="9" fillId="0" borderId="18" xfId="0" applyNumberFormat="1" applyFont="1" applyBorder="1" applyAlignment="1" applyProtection="1">
      <alignment horizontal="center" vertical="center"/>
      <protection locked="0"/>
    </xf>
    <xf numFmtId="1" fontId="9" fillId="0" borderId="0" xfId="0" applyNumberFormat="1" applyFont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13" xfId="0" applyNumberFormat="1" applyFont="1" applyBorder="1" applyAlignment="1" applyProtection="1">
      <alignment horizontal="center" vertical="center"/>
      <protection locked="0"/>
    </xf>
    <xf numFmtId="1" fontId="9" fillId="2" borderId="18" xfId="0" applyNumberFormat="1" applyFont="1" applyFill="1" applyBorder="1" applyAlignment="1">
      <alignment horizontal="center" vertical="center"/>
    </xf>
    <xf numFmtId="1" fontId="9" fillId="2" borderId="21" xfId="0" applyNumberFormat="1" applyFont="1" applyFill="1" applyBorder="1" applyAlignment="1">
      <alignment horizontal="center" vertical="center"/>
    </xf>
    <xf numFmtId="1" fontId="9" fillId="2" borderId="6" xfId="0" applyNumberFormat="1" applyFont="1" applyFill="1" applyBorder="1" applyAlignment="1">
      <alignment horizontal="center" vertical="center"/>
    </xf>
    <xf numFmtId="0" fontId="9" fillId="2" borderId="23" xfId="0" applyFont="1" applyFill="1" applyBorder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172" fontId="9" fillId="2" borderId="0" xfId="0" applyNumberFormat="1" applyFont="1" applyFill="1" applyAlignment="1">
      <alignment horizontal="center" vertical="center"/>
    </xf>
    <xf numFmtId="172" fontId="9" fillId="2" borderId="5" xfId="0" applyNumberFormat="1" applyFont="1" applyFill="1" applyBorder="1" applyAlignment="1">
      <alignment horizontal="center" vertical="center"/>
    </xf>
    <xf numFmtId="172" fontId="9" fillId="2" borderId="27" xfId="0" applyNumberFormat="1" applyFont="1" applyFill="1" applyBorder="1" applyAlignment="1">
      <alignment horizontal="center" vertical="center"/>
    </xf>
    <xf numFmtId="172" fontId="9" fillId="2" borderId="23" xfId="0" applyNumberFormat="1" applyFont="1" applyFill="1" applyBorder="1" applyAlignment="1">
      <alignment horizontal="center" vertical="center"/>
    </xf>
    <xf numFmtId="172" fontId="9" fillId="2" borderId="28" xfId="0" applyNumberFormat="1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9" fontId="9" fillId="7" borderId="0" xfId="1" applyFont="1" applyFill="1" applyBorder="1" applyAlignment="1" applyProtection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10" fillId="4" borderId="3" xfId="0" applyNumberFormat="1" applyFont="1" applyFill="1" applyBorder="1" applyAlignment="1">
      <alignment vertical="center" wrapText="1"/>
    </xf>
    <xf numFmtId="0" fontId="1" fillId="13" borderId="0" xfId="0" applyFont="1" applyFill="1">
      <alignment vertical="center"/>
    </xf>
    <xf numFmtId="167" fontId="1" fillId="8" borderId="5" xfId="0" applyNumberFormat="1" applyFont="1" applyFill="1" applyBorder="1">
      <alignment vertical="center"/>
    </xf>
    <xf numFmtId="10" fontId="1" fillId="13" borderId="0" xfId="2" applyNumberFormat="1" applyFont="1" applyFill="1" applyAlignment="1" applyProtection="1">
      <alignment vertical="center"/>
    </xf>
    <xf numFmtId="10" fontId="1" fillId="13" borderId="0" xfId="0" applyNumberFormat="1" applyFont="1" applyFill="1">
      <alignment vertical="center"/>
    </xf>
    <xf numFmtId="167" fontId="1" fillId="8" borderId="28" xfId="0" applyNumberFormat="1" applyFont="1" applyFill="1" applyBorder="1">
      <alignment vertical="center"/>
    </xf>
    <xf numFmtId="14" fontId="1" fillId="8" borderId="1" xfId="0" applyNumberFormat="1" applyFont="1" applyFill="1" applyBorder="1">
      <alignment vertical="center"/>
    </xf>
    <xf numFmtId="0" fontId="1" fillId="0" borderId="1" xfId="0" applyFont="1" applyBorder="1" applyProtection="1">
      <alignment vertical="center"/>
      <protection locked="0"/>
    </xf>
    <xf numFmtId="14" fontId="1" fillId="0" borderId="15" xfId="0" applyNumberFormat="1" applyFont="1" applyBorder="1" applyProtection="1">
      <alignment vertical="center"/>
      <protection locked="0"/>
    </xf>
    <xf numFmtId="14" fontId="1" fillId="0" borderId="28" xfId="0" applyNumberFormat="1" applyFont="1" applyBorder="1" applyProtection="1">
      <alignment vertical="center"/>
      <protection locked="0"/>
    </xf>
    <xf numFmtId="0" fontId="1" fillId="0" borderId="15" xfId="0" applyFont="1" applyBorder="1" applyProtection="1">
      <alignment vertical="center"/>
      <protection locked="0"/>
    </xf>
    <xf numFmtId="0" fontId="1" fillId="0" borderId="22" xfId="0" applyFont="1" applyBorder="1" applyProtection="1">
      <alignment vertical="center"/>
      <protection locked="0"/>
    </xf>
    <xf numFmtId="14" fontId="1" fillId="13" borderId="0" xfId="1" applyNumberFormat="1" applyFont="1" applyFill="1" applyAlignment="1" applyProtection="1">
      <alignment vertical="center"/>
    </xf>
    <xf numFmtId="9" fontId="1" fillId="13" borderId="0" xfId="1" applyFont="1" applyFill="1" applyAlignment="1" applyProtection="1">
      <alignment vertical="center"/>
    </xf>
    <xf numFmtId="14" fontId="1" fillId="13" borderId="0" xfId="0" applyNumberFormat="1" applyFont="1" applyFill="1">
      <alignment vertical="center"/>
    </xf>
    <xf numFmtId="10" fontId="1" fillId="13" borderId="0" xfId="1" applyNumberFormat="1" applyFont="1" applyFill="1" applyAlignment="1" applyProtection="1">
      <alignment vertical="center"/>
    </xf>
    <xf numFmtId="20" fontId="9" fillId="0" borderId="27" xfId="0" applyNumberFormat="1" applyFont="1" applyBorder="1" applyAlignment="1" applyProtection="1">
      <alignment horizontal="center" vertical="center"/>
      <protection locked="0"/>
    </xf>
    <xf numFmtId="20" fontId="9" fillId="0" borderId="28" xfId="0" applyNumberFormat="1" applyFont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9" fillId="10" borderId="0" xfId="3" applyFont="1" applyFill="1" applyAlignment="1">
      <alignment horizontal="left" vertical="center" wrapText="1"/>
    </xf>
    <xf numFmtId="0" fontId="20" fillId="9" borderId="0" xfId="3" applyFont="1" applyFill="1" applyAlignment="1">
      <alignment horizontal="center" vertical="center"/>
    </xf>
    <xf numFmtId="0" fontId="12" fillId="10" borderId="18" xfId="3" applyFont="1" applyFill="1" applyBorder="1" applyAlignment="1">
      <alignment horizontal="center" vertical="center"/>
    </xf>
    <xf numFmtId="0" fontId="12" fillId="10" borderId="0" xfId="3" applyFont="1" applyFill="1" applyAlignment="1">
      <alignment horizontal="center" vertical="center"/>
    </xf>
    <xf numFmtId="0" fontId="12" fillId="10" borderId="3" xfId="3" applyFont="1" applyFill="1" applyBorder="1" applyAlignment="1">
      <alignment horizontal="center" vertical="center"/>
    </xf>
    <xf numFmtId="0" fontId="12" fillId="10" borderId="4" xfId="3" applyFont="1" applyFill="1" applyBorder="1" applyAlignment="1">
      <alignment horizontal="center" vertical="center"/>
    </xf>
    <xf numFmtId="10" fontId="12" fillId="10" borderId="3" xfId="4" applyNumberFormat="1" applyFont="1" applyFill="1" applyBorder="1" applyAlignment="1" applyProtection="1">
      <alignment horizontal="center" vertical="center"/>
    </xf>
    <xf numFmtId="10" fontId="12" fillId="10" borderId="4" xfId="4" applyNumberFormat="1" applyFont="1" applyFill="1" applyBorder="1" applyAlignment="1" applyProtection="1">
      <alignment horizontal="center" vertical="center"/>
    </xf>
    <xf numFmtId="0" fontId="12" fillId="10" borderId="6" xfId="3" applyFont="1" applyFill="1" applyBorder="1" applyAlignment="1">
      <alignment horizontal="center" vertical="center"/>
    </xf>
    <xf numFmtId="0" fontId="12" fillId="10" borderId="13" xfId="3" applyFont="1" applyFill="1" applyBorder="1" applyAlignment="1">
      <alignment horizontal="center" vertical="center"/>
    </xf>
    <xf numFmtId="0" fontId="29" fillId="10" borderId="0" xfId="3" applyFont="1" applyFill="1" applyAlignment="1">
      <alignment horizontal="right" vertical="center" wrapText="1"/>
    </xf>
    <xf numFmtId="0" fontId="14" fillId="12" borderId="15" xfId="5" applyFont="1" applyFill="1" applyBorder="1" applyAlignment="1" applyProtection="1">
      <alignment horizontal="center" vertical="center" wrapText="1"/>
      <protection locked="0"/>
    </xf>
    <xf numFmtId="0" fontId="14" fillId="2" borderId="15" xfId="5" applyFont="1" applyFill="1" applyBorder="1" applyAlignment="1" applyProtection="1">
      <alignment horizontal="center" vertical="center" wrapText="1"/>
      <protection locked="0"/>
    </xf>
  </cellXfs>
  <cellStyles count="7">
    <cellStyle name="Hyperlink" xfId="5" builtinId="8"/>
    <cellStyle name="Normal" xfId="0" builtinId="0"/>
    <cellStyle name="Normal 2" xfId="3" xr:uid="{8FB3C680-053A-4760-8719-1E3EB9BD6E38}"/>
    <cellStyle name="Normal 3" xfId="6" xr:uid="{9A92A24B-397D-4BD6-ADBF-04C190F766FF}"/>
    <cellStyle name="Per cent 2" xfId="2" xr:uid="{B4635264-E840-49BF-BFF6-30276FABA707}"/>
    <cellStyle name="Per cent 3" xfId="4" xr:uid="{0EE15F97-F9C3-43C8-B680-7966150F6256}"/>
    <cellStyle name="Percent" xfId="1" builtinId="5"/>
  </cellStyles>
  <dxfs count="43"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strike/>
        <color theme="2" tint="-0.499984740745262"/>
      </font>
      <fill>
        <patternFill>
          <bgColor theme="1" tint="4.9989318521683403E-2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strike/>
        <color theme="2" tint="-0.499984740745262"/>
      </font>
      <fill>
        <patternFill patternType="solid">
          <bgColor theme="1"/>
        </patternFill>
      </fill>
    </dxf>
    <dxf>
      <font>
        <color rgb="FFE0E0E0"/>
      </font>
      <fill>
        <patternFill>
          <bgColor rgb="FFE0E0E0"/>
        </patternFill>
      </fill>
    </dxf>
    <dxf>
      <font>
        <color theme="1"/>
      </font>
      <fill>
        <patternFill patternType="none">
          <bgColor auto="1"/>
        </patternFill>
      </fill>
      <border>
        <left style="dashDot">
          <color rgb="FFFFC000"/>
        </left>
        <right style="dashDot">
          <color rgb="FFFFC000"/>
        </right>
        <top style="dashDot">
          <color rgb="FFFFC000"/>
        </top>
        <bottom style="dashDot">
          <color rgb="FFFFC000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strike val="0"/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colors>
    <mruColors>
      <color rgb="FFFF4F4F"/>
      <color rgb="FFE0E0E0"/>
      <color rgb="FFC5C5C5"/>
      <color rgb="FF575757"/>
      <color rgb="FFD70077"/>
      <color rgb="FF5A8A39"/>
      <color rgb="FFDC6D30"/>
      <color rgb="FFEC7320"/>
      <color rgb="FFF7F7F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CHART!$M$1</c:f>
          <c:strCache>
            <c:ptCount val="1"/>
            <c:pt idx="0">
              <c:v>Daily Female Depletion &amp; Egg Production % – VB3 (11/12/25 – 20/1/26, 8–13 wk)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005687921927608E-2"/>
          <c:y val="6.9612357116892301E-2"/>
          <c:w val="0.87665902118025063"/>
          <c:h val="0.71063164210027441"/>
        </c:manualLayout>
      </c:layout>
      <c:barChart>
        <c:barDir val="col"/>
        <c:grouping val="clustered"/>
        <c:varyColors val="0"/>
        <c:ser>
          <c:idx val="1"/>
          <c:order val="0"/>
          <c:tx>
            <c:v>Cull Female %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CHART!DateAge</c:f>
              <c:strCache>
                <c:ptCount val="41"/>
                <c:pt idx="0">
                  <c:v>11/12 (8.1 wk)</c:v>
                </c:pt>
                <c:pt idx="1">
                  <c:v>12/12 (8.2 wk)</c:v>
                </c:pt>
                <c:pt idx="2">
                  <c:v>13/12 (8.3 wk)</c:v>
                </c:pt>
                <c:pt idx="3">
                  <c:v>14/12 (8.4 wk)</c:v>
                </c:pt>
                <c:pt idx="4">
                  <c:v>15/12 (8.5 wk)</c:v>
                </c:pt>
                <c:pt idx="5">
                  <c:v>16/12 (8.6 wk)</c:v>
                </c:pt>
                <c:pt idx="6">
                  <c:v>17/12 (8.7 wk)</c:v>
                </c:pt>
                <c:pt idx="7">
                  <c:v>18/12 (9.1 wk)</c:v>
                </c:pt>
                <c:pt idx="8">
                  <c:v>19/12 (9.2 wk)</c:v>
                </c:pt>
                <c:pt idx="9">
                  <c:v>20/12 (9.3 wk)</c:v>
                </c:pt>
                <c:pt idx="10">
                  <c:v>21/12 (9.4 wk)</c:v>
                </c:pt>
                <c:pt idx="11">
                  <c:v>22/12 (9.5 wk)</c:v>
                </c:pt>
                <c:pt idx="12">
                  <c:v>23/12 (9.6 wk)</c:v>
                </c:pt>
                <c:pt idx="13">
                  <c:v>24/12 (9.7 wk)</c:v>
                </c:pt>
                <c:pt idx="14">
                  <c:v>25/12 (10.1 wk)</c:v>
                </c:pt>
                <c:pt idx="15">
                  <c:v>26/12 (10.2 wk)</c:v>
                </c:pt>
                <c:pt idx="16">
                  <c:v>27/12 (10.3 wk)</c:v>
                </c:pt>
                <c:pt idx="17">
                  <c:v>28/12 (10.4 wk)</c:v>
                </c:pt>
                <c:pt idx="18">
                  <c:v>29/12 (10.5 wk)</c:v>
                </c:pt>
                <c:pt idx="19">
                  <c:v>30/12 (10.6 wk)</c:v>
                </c:pt>
                <c:pt idx="20">
                  <c:v>31/12 (10.7 wk)</c:v>
                </c:pt>
                <c:pt idx="21">
                  <c:v>1/1 (11.1 wk)</c:v>
                </c:pt>
                <c:pt idx="22">
                  <c:v>2/1 (11.2 wk)</c:v>
                </c:pt>
                <c:pt idx="23">
                  <c:v>3/1 (11.3 wk)</c:v>
                </c:pt>
                <c:pt idx="24">
                  <c:v>4/1 (11.4 wk)</c:v>
                </c:pt>
                <c:pt idx="25">
                  <c:v>5/1 (11.5 wk)</c:v>
                </c:pt>
                <c:pt idx="26">
                  <c:v>6/1 (11.6 wk)</c:v>
                </c:pt>
                <c:pt idx="27">
                  <c:v>7/1 (11.7 wk)</c:v>
                </c:pt>
                <c:pt idx="28">
                  <c:v>8/1 (12.1 wk)</c:v>
                </c:pt>
                <c:pt idx="29">
                  <c:v>9/1 (12.2 wk)</c:v>
                </c:pt>
                <c:pt idx="30">
                  <c:v>10/1 (12.3 wk)</c:v>
                </c:pt>
                <c:pt idx="31">
                  <c:v>11/1 (12.4 wk)</c:v>
                </c:pt>
                <c:pt idx="32">
                  <c:v>12/1 (12.5 wk)</c:v>
                </c:pt>
                <c:pt idx="33">
                  <c:v>13/1 (12.6 wk)</c:v>
                </c:pt>
                <c:pt idx="34">
                  <c:v>14/1 (12.7 wk)</c:v>
                </c:pt>
                <c:pt idx="35">
                  <c:v>15/1 (13.1 wk)</c:v>
                </c:pt>
                <c:pt idx="36">
                  <c:v>16/1 (13.2 wk)</c:v>
                </c:pt>
                <c:pt idx="37">
                  <c:v>17/1 (13.3 wk)</c:v>
                </c:pt>
                <c:pt idx="38">
                  <c:v>18/1 (13.4 wk)</c:v>
                </c:pt>
                <c:pt idx="39">
                  <c:v>19/1 (13.5 wk)</c:v>
                </c:pt>
                <c:pt idx="40">
                  <c:v>20/1 (13.6 wk)</c:v>
                </c:pt>
              </c:strCache>
            </c:strRef>
          </c:cat>
          <c:val>
            <c:numRef>
              <c:f>CHART!FemaleCull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AF2-4E14-A142-1AAFC3F178EF}"/>
            </c:ext>
          </c:extLst>
        </c:ser>
        <c:ser>
          <c:idx val="0"/>
          <c:order val="1"/>
          <c:tx>
            <c:v>Mortality Female %</c:v>
          </c:tx>
          <c:spPr>
            <a:solidFill>
              <a:srgbClr val="DC6D30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CHART!DateAge</c:f>
              <c:strCache>
                <c:ptCount val="41"/>
                <c:pt idx="0">
                  <c:v>11/12 (8.1 wk)</c:v>
                </c:pt>
                <c:pt idx="1">
                  <c:v>12/12 (8.2 wk)</c:v>
                </c:pt>
                <c:pt idx="2">
                  <c:v>13/12 (8.3 wk)</c:v>
                </c:pt>
                <c:pt idx="3">
                  <c:v>14/12 (8.4 wk)</c:v>
                </c:pt>
                <c:pt idx="4">
                  <c:v>15/12 (8.5 wk)</c:v>
                </c:pt>
                <c:pt idx="5">
                  <c:v>16/12 (8.6 wk)</c:v>
                </c:pt>
                <c:pt idx="6">
                  <c:v>17/12 (8.7 wk)</c:v>
                </c:pt>
                <c:pt idx="7">
                  <c:v>18/12 (9.1 wk)</c:v>
                </c:pt>
                <c:pt idx="8">
                  <c:v>19/12 (9.2 wk)</c:v>
                </c:pt>
                <c:pt idx="9">
                  <c:v>20/12 (9.3 wk)</c:v>
                </c:pt>
                <c:pt idx="10">
                  <c:v>21/12 (9.4 wk)</c:v>
                </c:pt>
                <c:pt idx="11">
                  <c:v>22/12 (9.5 wk)</c:v>
                </c:pt>
                <c:pt idx="12">
                  <c:v>23/12 (9.6 wk)</c:v>
                </c:pt>
                <c:pt idx="13">
                  <c:v>24/12 (9.7 wk)</c:v>
                </c:pt>
                <c:pt idx="14">
                  <c:v>25/12 (10.1 wk)</c:v>
                </c:pt>
                <c:pt idx="15">
                  <c:v>26/12 (10.2 wk)</c:v>
                </c:pt>
                <c:pt idx="16">
                  <c:v>27/12 (10.3 wk)</c:v>
                </c:pt>
                <c:pt idx="17">
                  <c:v>28/12 (10.4 wk)</c:v>
                </c:pt>
                <c:pt idx="18">
                  <c:v>29/12 (10.5 wk)</c:v>
                </c:pt>
                <c:pt idx="19">
                  <c:v>30/12 (10.6 wk)</c:v>
                </c:pt>
                <c:pt idx="20">
                  <c:v>31/12 (10.7 wk)</c:v>
                </c:pt>
                <c:pt idx="21">
                  <c:v>1/1 (11.1 wk)</c:v>
                </c:pt>
                <c:pt idx="22">
                  <c:v>2/1 (11.2 wk)</c:v>
                </c:pt>
                <c:pt idx="23">
                  <c:v>3/1 (11.3 wk)</c:v>
                </c:pt>
                <c:pt idx="24">
                  <c:v>4/1 (11.4 wk)</c:v>
                </c:pt>
                <c:pt idx="25">
                  <c:v>5/1 (11.5 wk)</c:v>
                </c:pt>
                <c:pt idx="26">
                  <c:v>6/1 (11.6 wk)</c:v>
                </c:pt>
                <c:pt idx="27">
                  <c:v>7/1 (11.7 wk)</c:v>
                </c:pt>
                <c:pt idx="28">
                  <c:v>8/1 (12.1 wk)</c:v>
                </c:pt>
                <c:pt idx="29">
                  <c:v>9/1 (12.2 wk)</c:v>
                </c:pt>
                <c:pt idx="30">
                  <c:v>10/1 (12.3 wk)</c:v>
                </c:pt>
                <c:pt idx="31">
                  <c:v>11/1 (12.4 wk)</c:v>
                </c:pt>
                <c:pt idx="32">
                  <c:v>12/1 (12.5 wk)</c:v>
                </c:pt>
                <c:pt idx="33">
                  <c:v>13/1 (12.6 wk)</c:v>
                </c:pt>
                <c:pt idx="34">
                  <c:v>14/1 (12.7 wk)</c:v>
                </c:pt>
                <c:pt idx="35">
                  <c:v>15/1 (13.1 wk)</c:v>
                </c:pt>
                <c:pt idx="36">
                  <c:v>16/1 (13.2 wk)</c:v>
                </c:pt>
                <c:pt idx="37">
                  <c:v>17/1 (13.3 wk)</c:v>
                </c:pt>
                <c:pt idx="38">
                  <c:v>18/1 (13.4 wk)</c:v>
                </c:pt>
                <c:pt idx="39">
                  <c:v>19/1 (13.5 wk)</c:v>
                </c:pt>
                <c:pt idx="40">
                  <c:v>20/1 (13.6 wk)</c:v>
                </c:pt>
              </c:strCache>
            </c:strRef>
          </c:cat>
          <c:val>
            <c:numRef>
              <c:f>CHART!FemaleDead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1.7044486108743821E-4</c:v>
                </c:pt>
                <c:pt idx="6">
                  <c:v>#N/A</c:v>
                </c:pt>
                <c:pt idx="7">
                  <c:v>3.4094783498124785E-4</c:v>
                </c:pt>
                <c:pt idx="8">
                  <c:v>#N/A</c:v>
                </c:pt>
                <c:pt idx="9">
                  <c:v>1.7053206002728513E-4</c:v>
                </c:pt>
                <c:pt idx="10">
                  <c:v>#N/A</c:v>
                </c:pt>
                <c:pt idx="11">
                  <c:v>3.4112229234180454E-4</c:v>
                </c:pt>
                <c:pt idx="12">
                  <c:v>#N/A</c:v>
                </c:pt>
                <c:pt idx="13">
                  <c:v>1.7061934823408976E-4</c:v>
                </c:pt>
                <c:pt idx="14">
                  <c:v>1.7064846416382253E-4</c:v>
                </c:pt>
                <c:pt idx="15">
                  <c:v>3.413551800648575E-4</c:v>
                </c:pt>
                <c:pt idx="16">
                  <c:v>1.7073587160662456E-4</c:v>
                </c:pt>
                <c:pt idx="17">
                  <c:v>#N/A</c:v>
                </c:pt>
                <c:pt idx="18">
                  <c:v>#N/A</c:v>
                </c:pt>
                <c:pt idx="19">
                  <c:v>1.7076502732240437E-4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1.7079419299743809E-4</c:v>
                </c:pt>
                <c:pt idx="24">
                  <c:v>1.7082336863682952E-4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1.7085255424568598E-4</c:v>
                </c:pt>
                <c:pt idx="29">
                  <c:v>1.7088174982911826E-4</c:v>
                </c:pt>
                <c:pt idx="30">
                  <c:v>#N/A</c:v>
                </c:pt>
                <c:pt idx="31">
                  <c:v>1.7091095539224064E-4</c:v>
                </c:pt>
                <c:pt idx="32">
                  <c:v>1.7094017094017094E-4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1.7096939647803043E-4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AF2-4E14-A142-1AAFC3F178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44135936"/>
        <c:axId val="1644138336"/>
      </c:barChart>
      <c:lineChart>
        <c:grouping val="standard"/>
        <c:varyColors val="0"/>
        <c:ser>
          <c:idx val="2"/>
          <c:order val="2"/>
          <c:tx>
            <c:v>Standard Mortality %</c:v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CHART!DateAge</c:f>
              <c:strCache>
                <c:ptCount val="41"/>
                <c:pt idx="0">
                  <c:v>11/12 (8.1 wk)</c:v>
                </c:pt>
                <c:pt idx="1">
                  <c:v>12/12 (8.2 wk)</c:v>
                </c:pt>
                <c:pt idx="2">
                  <c:v>13/12 (8.3 wk)</c:v>
                </c:pt>
                <c:pt idx="3">
                  <c:v>14/12 (8.4 wk)</c:v>
                </c:pt>
                <c:pt idx="4">
                  <c:v>15/12 (8.5 wk)</c:v>
                </c:pt>
                <c:pt idx="5">
                  <c:v>16/12 (8.6 wk)</c:v>
                </c:pt>
                <c:pt idx="6">
                  <c:v>17/12 (8.7 wk)</c:v>
                </c:pt>
                <c:pt idx="7">
                  <c:v>18/12 (9.1 wk)</c:v>
                </c:pt>
                <c:pt idx="8">
                  <c:v>19/12 (9.2 wk)</c:v>
                </c:pt>
                <c:pt idx="9">
                  <c:v>20/12 (9.3 wk)</c:v>
                </c:pt>
                <c:pt idx="10">
                  <c:v>21/12 (9.4 wk)</c:v>
                </c:pt>
                <c:pt idx="11">
                  <c:v>22/12 (9.5 wk)</c:v>
                </c:pt>
                <c:pt idx="12">
                  <c:v>23/12 (9.6 wk)</c:v>
                </c:pt>
                <c:pt idx="13">
                  <c:v>24/12 (9.7 wk)</c:v>
                </c:pt>
                <c:pt idx="14">
                  <c:v>25/12 (10.1 wk)</c:v>
                </c:pt>
                <c:pt idx="15">
                  <c:v>26/12 (10.2 wk)</c:v>
                </c:pt>
                <c:pt idx="16">
                  <c:v>27/12 (10.3 wk)</c:v>
                </c:pt>
                <c:pt idx="17">
                  <c:v>28/12 (10.4 wk)</c:v>
                </c:pt>
                <c:pt idx="18">
                  <c:v>29/12 (10.5 wk)</c:v>
                </c:pt>
                <c:pt idx="19">
                  <c:v>30/12 (10.6 wk)</c:v>
                </c:pt>
                <c:pt idx="20">
                  <c:v>31/12 (10.7 wk)</c:v>
                </c:pt>
                <c:pt idx="21">
                  <c:v>1/1 (11.1 wk)</c:v>
                </c:pt>
                <c:pt idx="22">
                  <c:v>2/1 (11.2 wk)</c:v>
                </c:pt>
                <c:pt idx="23">
                  <c:v>3/1 (11.3 wk)</c:v>
                </c:pt>
                <c:pt idx="24">
                  <c:v>4/1 (11.4 wk)</c:v>
                </c:pt>
                <c:pt idx="25">
                  <c:v>5/1 (11.5 wk)</c:v>
                </c:pt>
                <c:pt idx="26">
                  <c:v>6/1 (11.6 wk)</c:v>
                </c:pt>
                <c:pt idx="27">
                  <c:v>7/1 (11.7 wk)</c:v>
                </c:pt>
                <c:pt idx="28">
                  <c:v>8/1 (12.1 wk)</c:v>
                </c:pt>
                <c:pt idx="29">
                  <c:v>9/1 (12.2 wk)</c:v>
                </c:pt>
                <c:pt idx="30">
                  <c:v>10/1 (12.3 wk)</c:v>
                </c:pt>
                <c:pt idx="31">
                  <c:v>11/1 (12.4 wk)</c:v>
                </c:pt>
                <c:pt idx="32">
                  <c:v>12/1 (12.5 wk)</c:v>
                </c:pt>
                <c:pt idx="33">
                  <c:v>13/1 (12.6 wk)</c:v>
                </c:pt>
                <c:pt idx="34">
                  <c:v>14/1 (12.7 wk)</c:v>
                </c:pt>
                <c:pt idx="35">
                  <c:v>15/1 (13.1 wk)</c:v>
                </c:pt>
                <c:pt idx="36">
                  <c:v>16/1 (13.2 wk)</c:v>
                </c:pt>
                <c:pt idx="37">
                  <c:v>17/1 (13.3 wk)</c:v>
                </c:pt>
                <c:pt idx="38">
                  <c:v>18/1 (13.4 wk)</c:v>
                </c:pt>
                <c:pt idx="39">
                  <c:v>19/1 (13.5 wk)</c:v>
                </c:pt>
                <c:pt idx="40">
                  <c:v>20/1 (13.6 wk)</c:v>
                </c:pt>
              </c:strCache>
            </c:strRef>
          </c:cat>
          <c:val>
            <c:numRef>
              <c:f>CHART!MortalityBaseline</c:f>
              <c:numCache>
                <c:formatCode>General</c:formatCode>
                <c:ptCount val="41"/>
                <c:pt idx="0">
                  <c:v>5.0000000000000001E-4</c:v>
                </c:pt>
                <c:pt idx="1">
                  <c:v>5.0000000000000001E-4</c:v>
                </c:pt>
                <c:pt idx="2">
                  <c:v>5.0000000000000001E-4</c:v>
                </c:pt>
                <c:pt idx="3">
                  <c:v>5.0000000000000001E-4</c:v>
                </c:pt>
                <c:pt idx="4">
                  <c:v>5.0000000000000001E-4</c:v>
                </c:pt>
                <c:pt idx="5">
                  <c:v>5.0000000000000001E-4</c:v>
                </c:pt>
                <c:pt idx="6">
                  <c:v>5.0000000000000001E-4</c:v>
                </c:pt>
                <c:pt idx="7">
                  <c:v>5.0000000000000001E-4</c:v>
                </c:pt>
                <c:pt idx="8">
                  <c:v>5.0000000000000001E-4</c:v>
                </c:pt>
                <c:pt idx="9">
                  <c:v>5.0000000000000001E-4</c:v>
                </c:pt>
                <c:pt idx="10">
                  <c:v>5.0000000000000001E-4</c:v>
                </c:pt>
                <c:pt idx="11">
                  <c:v>5.0000000000000001E-4</c:v>
                </c:pt>
                <c:pt idx="12">
                  <c:v>5.0000000000000001E-4</c:v>
                </c:pt>
                <c:pt idx="13">
                  <c:v>5.0000000000000001E-4</c:v>
                </c:pt>
                <c:pt idx="14">
                  <c:v>5.0000000000000001E-4</c:v>
                </c:pt>
                <c:pt idx="15">
                  <c:v>5.0000000000000001E-4</c:v>
                </c:pt>
                <c:pt idx="16">
                  <c:v>5.0000000000000001E-4</c:v>
                </c:pt>
                <c:pt idx="17">
                  <c:v>5.0000000000000001E-4</c:v>
                </c:pt>
                <c:pt idx="18">
                  <c:v>5.0000000000000001E-4</c:v>
                </c:pt>
                <c:pt idx="19">
                  <c:v>5.0000000000000001E-4</c:v>
                </c:pt>
                <c:pt idx="20">
                  <c:v>5.0000000000000001E-4</c:v>
                </c:pt>
                <c:pt idx="21">
                  <c:v>5.0000000000000001E-4</c:v>
                </c:pt>
                <c:pt idx="22">
                  <c:v>5.0000000000000001E-4</c:v>
                </c:pt>
                <c:pt idx="23">
                  <c:v>5.0000000000000001E-4</c:v>
                </c:pt>
                <c:pt idx="24">
                  <c:v>5.0000000000000001E-4</c:v>
                </c:pt>
                <c:pt idx="25">
                  <c:v>5.0000000000000001E-4</c:v>
                </c:pt>
                <c:pt idx="26">
                  <c:v>5.0000000000000001E-4</c:v>
                </c:pt>
                <c:pt idx="27">
                  <c:v>5.0000000000000001E-4</c:v>
                </c:pt>
                <c:pt idx="28">
                  <c:v>5.0000000000000001E-4</c:v>
                </c:pt>
                <c:pt idx="29">
                  <c:v>5.0000000000000001E-4</c:v>
                </c:pt>
                <c:pt idx="30">
                  <c:v>5.0000000000000001E-4</c:v>
                </c:pt>
                <c:pt idx="31">
                  <c:v>5.0000000000000001E-4</c:v>
                </c:pt>
                <c:pt idx="32">
                  <c:v>5.0000000000000001E-4</c:v>
                </c:pt>
                <c:pt idx="33">
                  <c:v>5.0000000000000001E-4</c:v>
                </c:pt>
                <c:pt idx="34">
                  <c:v>5.0000000000000001E-4</c:v>
                </c:pt>
                <c:pt idx="35">
                  <c:v>5.0000000000000001E-4</c:v>
                </c:pt>
                <c:pt idx="36">
                  <c:v>5.0000000000000001E-4</c:v>
                </c:pt>
                <c:pt idx="37">
                  <c:v>5.0000000000000001E-4</c:v>
                </c:pt>
                <c:pt idx="38">
                  <c:v>5.0000000000000001E-4</c:v>
                </c:pt>
                <c:pt idx="39">
                  <c:v>5.0000000000000001E-4</c:v>
                </c:pt>
                <c:pt idx="40">
                  <c:v>5.0000000000000001E-4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AF2-4E14-A142-1AAFC3F17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4135936"/>
        <c:axId val="1644138336"/>
      </c:lineChart>
      <c:lineChart>
        <c:grouping val="standard"/>
        <c:varyColors val="0"/>
        <c:ser>
          <c:idx val="3"/>
          <c:order val="3"/>
          <c:tx>
            <c:v>Egg Production %</c:v>
          </c:tx>
          <c:spPr>
            <a:ln w="28575" cap="rnd">
              <a:solidFill>
                <a:srgbClr val="4472C4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CHART!WeekSeparator</c:f>
              <c:numCache>
                <c:formatCode>General</c:formatCode>
                <c:ptCount val="6"/>
                <c:pt idx="0">
                  <c:v>0.65</c:v>
                </c:pt>
                <c:pt idx="1">
                  <c:v>7.65</c:v>
                </c:pt>
                <c:pt idx="2">
                  <c:v>14.65</c:v>
                </c:pt>
                <c:pt idx="3">
                  <c:v>21.65</c:v>
                </c:pt>
                <c:pt idx="4">
                  <c:v>28.65</c:v>
                </c:pt>
                <c:pt idx="5">
                  <c:v>35.65</c:v>
                </c:pt>
              </c:numCache>
            </c:numRef>
          </c:cat>
          <c:val>
            <c:numRef>
              <c:f>CHART!EggProduction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AF2-4E14-A142-1AAFC3F17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8840831"/>
        <c:axId val="1748840351"/>
      </c:lineChart>
      <c:scatterChart>
        <c:scatterStyle val="lineMarker"/>
        <c:varyColors val="0"/>
        <c:ser>
          <c:idx val="4"/>
          <c:order val="4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plus"/>
            <c:errValType val="fixedVal"/>
            <c:noEndCap val="1"/>
            <c:val val="100"/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ysDot"/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CHART!WeekSeparator</c:f>
              <c:numCache>
                <c:formatCode>General</c:formatCode>
                <c:ptCount val="6"/>
                <c:pt idx="0">
                  <c:v>0.65</c:v>
                </c:pt>
                <c:pt idx="1">
                  <c:v>7.65</c:v>
                </c:pt>
                <c:pt idx="2">
                  <c:v>14.65</c:v>
                </c:pt>
                <c:pt idx="3">
                  <c:v>21.65</c:v>
                </c:pt>
                <c:pt idx="4">
                  <c:v>28.65</c:v>
                </c:pt>
                <c:pt idx="5">
                  <c:v>35.65</c:v>
                </c:pt>
              </c:numCache>
            </c:numRef>
          </c:xVal>
          <c:yVal>
            <c:numRef>
              <c:f>CHART!WeekZero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0D-4979-ABAA-B444FFDBE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840831"/>
        <c:axId val="1748840351"/>
      </c:scatterChart>
      <c:catAx>
        <c:axId val="164413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(Age)</a:t>
                </a:r>
              </a:p>
            </c:rich>
          </c:tx>
          <c:layout>
            <c:manualLayout>
              <c:xMode val="edge"/>
              <c:yMode val="edge"/>
              <c:x val="0.46568607069612195"/>
              <c:y val="0.90895766858520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14409]dd/mm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8336"/>
        <c:crosses val="autoZero"/>
        <c:auto val="0"/>
        <c:lblAlgn val="ctr"/>
        <c:lblOffset val="100"/>
        <c:noMultiLvlLbl val="0"/>
      </c:catAx>
      <c:valAx>
        <c:axId val="164413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Mortality</a:t>
                </a:r>
                <a:r>
                  <a:rPr lang="en-GB" baseline="0"/>
                  <a:t> %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7.2711713704402261E-3"/>
              <c:y val="0.33283501668746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5936"/>
        <c:crosses val="autoZero"/>
        <c:crossBetween val="between"/>
      </c:valAx>
      <c:valAx>
        <c:axId val="1748840351"/>
        <c:scaling>
          <c:orientation val="minMax"/>
          <c:max val="0.9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Egg Production</a:t>
                </a:r>
                <a:r>
                  <a:rPr lang="en-GB" baseline="0"/>
                  <a:t> %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9745334364842565"/>
              <c:y val="0.328276697240963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840831"/>
        <c:crosses val="max"/>
        <c:crossBetween val="between"/>
      </c:valAx>
      <c:catAx>
        <c:axId val="17488408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8840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CHART!$M$2</c:f>
          <c:strCache>
            <c:ptCount val="1"/>
            <c:pt idx="0">
              <c:v>Daily Male Depletion % – VB3 (11/12/25 – 20/1/26, 8–13 wk)</c:v>
            </c:pt>
          </c:strCache>
        </c:strRef>
      </c:tx>
      <c:overlay val="0"/>
      <c:txPr>
        <a:bodyPr/>
        <a:lstStyle/>
        <a:p>
          <a:pPr algn="ctr">
            <a:defRPr b="1">
              <a:solidFill>
                <a:schemeClr val="tx1"/>
              </a:solidFill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005687921927608E-2"/>
          <c:y val="6.9612357116892301E-2"/>
          <c:w val="0.91862492247976113"/>
          <c:h val="0.71063164210027441"/>
        </c:manualLayout>
      </c:layout>
      <c:barChart>
        <c:barDir val="col"/>
        <c:grouping val="clustered"/>
        <c:varyColors val="0"/>
        <c:ser>
          <c:idx val="1"/>
          <c:order val="0"/>
          <c:tx>
            <c:v>Cull Male % </c:v>
          </c:tx>
          <c:spPr>
            <a:solidFill>
              <a:srgbClr val="FFC000"/>
            </a:solidFill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CHART!DateAge</c:f>
              <c:strCache>
                <c:ptCount val="41"/>
                <c:pt idx="0">
                  <c:v>11/12 (8.1 wk)</c:v>
                </c:pt>
                <c:pt idx="1">
                  <c:v>12/12 (8.2 wk)</c:v>
                </c:pt>
                <c:pt idx="2">
                  <c:v>13/12 (8.3 wk)</c:v>
                </c:pt>
                <c:pt idx="3">
                  <c:v>14/12 (8.4 wk)</c:v>
                </c:pt>
                <c:pt idx="4">
                  <c:v>15/12 (8.5 wk)</c:v>
                </c:pt>
                <c:pt idx="5">
                  <c:v>16/12 (8.6 wk)</c:v>
                </c:pt>
                <c:pt idx="6">
                  <c:v>17/12 (8.7 wk)</c:v>
                </c:pt>
                <c:pt idx="7">
                  <c:v>18/12 (9.1 wk)</c:v>
                </c:pt>
                <c:pt idx="8">
                  <c:v>19/12 (9.2 wk)</c:v>
                </c:pt>
                <c:pt idx="9">
                  <c:v>20/12 (9.3 wk)</c:v>
                </c:pt>
                <c:pt idx="10">
                  <c:v>21/12 (9.4 wk)</c:v>
                </c:pt>
                <c:pt idx="11">
                  <c:v>22/12 (9.5 wk)</c:v>
                </c:pt>
                <c:pt idx="12">
                  <c:v>23/12 (9.6 wk)</c:v>
                </c:pt>
                <c:pt idx="13">
                  <c:v>24/12 (9.7 wk)</c:v>
                </c:pt>
                <c:pt idx="14">
                  <c:v>25/12 (10.1 wk)</c:v>
                </c:pt>
                <c:pt idx="15">
                  <c:v>26/12 (10.2 wk)</c:v>
                </c:pt>
                <c:pt idx="16">
                  <c:v>27/12 (10.3 wk)</c:v>
                </c:pt>
                <c:pt idx="17">
                  <c:v>28/12 (10.4 wk)</c:v>
                </c:pt>
                <c:pt idx="18">
                  <c:v>29/12 (10.5 wk)</c:v>
                </c:pt>
                <c:pt idx="19">
                  <c:v>30/12 (10.6 wk)</c:v>
                </c:pt>
                <c:pt idx="20">
                  <c:v>31/12 (10.7 wk)</c:v>
                </c:pt>
                <c:pt idx="21">
                  <c:v>1/1 (11.1 wk)</c:v>
                </c:pt>
                <c:pt idx="22">
                  <c:v>2/1 (11.2 wk)</c:v>
                </c:pt>
                <c:pt idx="23">
                  <c:v>3/1 (11.3 wk)</c:v>
                </c:pt>
                <c:pt idx="24">
                  <c:v>4/1 (11.4 wk)</c:v>
                </c:pt>
                <c:pt idx="25">
                  <c:v>5/1 (11.5 wk)</c:v>
                </c:pt>
                <c:pt idx="26">
                  <c:v>6/1 (11.6 wk)</c:v>
                </c:pt>
                <c:pt idx="27">
                  <c:v>7/1 (11.7 wk)</c:v>
                </c:pt>
                <c:pt idx="28">
                  <c:v>8/1 (12.1 wk)</c:v>
                </c:pt>
                <c:pt idx="29">
                  <c:v>9/1 (12.2 wk)</c:v>
                </c:pt>
                <c:pt idx="30">
                  <c:v>10/1 (12.3 wk)</c:v>
                </c:pt>
                <c:pt idx="31">
                  <c:v>11/1 (12.4 wk)</c:v>
                </c:pt>
                <c:pt idx="32">
                  <c:v>12/1 (12.5 wk)</c:v>
                </c:pt>
                <c:pt idx="33">
                  <c:v>13/1 (12.6 wk)</c:v>
                </c:pt>
                <c:pt idx="34">
                  <c:v>14/1 (12.7 wk)</c:v>
                </c:pt>
                <c:pt idx="35">
                  <c:v>15/1 (13.1 wk)</c:v>
                </c:pt>
                <c:pt idx="36">
                  <c:v>16/1 (13.2 wk)</c:v>
                </c:pt>
                <c:pt idx="37">
                  <c:v>17/1 (13.3 wk)</c:v>
                </c:pt>
                <c:pt idx="38">
                  <c:v>18/1 (13.4 wk)</c:v>
                </c:pt>
                <c:pt idx="39">
                  <c:v>19/1 (13.5 wk)</c:v>
                </c:pt>
                <c:pt idx="40">
                  <c:v>20/1 (13.6 wk)</c:v>
                </c:pt>
              </c:strCache>
            </c:strRef>
          </c:cat>
          <c:val>
            <c:numRef>
              <c:f>CHART!MaleCull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1.2690355329949238E-3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1.3037809647979139E-3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5-4A1D-9264-6ABB51A90E50}"/>
            </c:ext>
          </c:extLst>
        </c:ser>
        <c:ser>
          <c:idx val="0"/>
          <c:order val="1"/>
          <c:tx>
            <c:v>Mortaity Male %</c:v>
          </c:tx>
          <c:spPr>
            <a:solidFill>
              <a:srgbClr val="DC6D30"/>
            </a:solidFill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CHART!DateAge</c:f>
              <c:strCache>
                <c:ptCount val="41"/>
                <c:pt idx="0">
                  <c:v>11/12 (8.1 wk)</c:v>
                </c:pt>
                <c:pt idx="1">
                  <c:v>12/12 (8.2 wk)</c:v>
                </c:pt>
                <c:pt idx="2">
                  <c:v>13/12 (8.3 wk)</c:v>
                </c:pt>
                <c:pt idx="3">
                  <c:v>14/12 (8.4 wk)</c:v>
                </c:pt>
                <c:pt idx="4">
                  <c:v>15/12 (8.5 wk)</c:v>
                </c:pt>
                <c:pt idx="5">
                  <c:v>16/12 (8.6 wk)</c:v>
                </c:pt>
                <c:pt idx="6">
                  <c:v>17/12 (8.7 wk)</c:v>
                </c:pt>
                <c:pt idx="7">
                  <c:v>18/12 (9.1 wk)</c:v>
                </c:pt>
                <c:pt idx="8">
                  <c:v>19/12 (9.2 wk)</c:v>
                </c:pt>
                <c:pt idx="9">
                  <c:v>20/12 (9.3 wk)</c:v>
                </c:pt>
                <c:pt idx="10">
                  <c:v>21/12 (9.4 wk)</c:v>
                </c:pt>
                <c:pt idx="11">
                  <c:v>22/12 (9.5 wk)</c:v>
                </c:pt>
                <c:pt idx="12">
                  <c:v>23/12 (9.6 wk)</c:v>
                </c:pt>
                <c:pt idx="13">
                  <c:v>24/12 (9.7 wk)</c:v>
                </c:pt>
                <c:pt idx="14">
                  <c:v>25/12 (10.1 wk)</c:v>
                </c:pt>
                <c:pt idx="15">
                  <c:v>26/12 (10.2 wk)</c:v>
                </c:pt>
                <c:pt idx="16">
                  <c:v>27/12 (10.3 wk)</c:v>
                </c:pt>
                <c:pt idx="17">
                  <c:v>28/12 (10.4 wk)</c:v>
                </c:pt>
                <c:pt idx="18">
                  <c:v>29/12 (10.5 wk)</c:v>
                </c:pt>
                <c:pt idx="19">
                  <c:v>30/12 (10.6 wk)</c:v>
                </c:pt>
                <c:pt idx="20">
                  <c:v>31/12 (10.7 wk)</c:v>
                </c:pt>
                <c:pt idx="21">
                  <c:v>1/1 (11.1 wk)</c:v>
                </c:pt>
                <c:pt idx="22">
                  <c:v>2/1 (11.2 wk)</c:v>
                </c:pt>
                <c:pt idx="23">
                  <c:v>3/1 (11.3 wk)</c:v>
                </c:pt>
                <c:pt idx="24">
                  <c:v>4/1 (11.4 wk)</c:v>
                </c:pt>
                <c:pt idx="25">
                  <c:v>5/1 (11.5 wk)</c:v>
                </c:pt>
                <c:pt idx="26">
                  <c:v>6/1 (11.6 wk)</c:v>
                </c:pt>
                <c:pt idx="27">
                  <c:v>7/1 (11.7 wk)</c:v>
                </c:pt>
                <c:pt idx="28">
                  <c:v>8/1 (12.1 wk)</c:v>
                </c:pt>
                <c:pt idx="29">
                  <c:v>9/1 (12.2 wk)</c:v>
                </c:pt>
                <c:pt idx="30">
                  <c:v>10/1 (12.3 wk)</c:v>
                </c:pt>
                <c:pt idx="31">
                  <c:v>11/1 (12.4 wk)</c:v>
                </c:pt>
                <c:pt idx="32">
                  <c:v>12/1 (12.5 wk)</c:v>
                </c:pt>
                <c:pt idx="33">
                  <c:v>13/1 (12.6 wk)</c:v>
                </c:pt>
                <c:pt idx="34">
                  <c:v>14/1 (12.7 wk)</c:v>
                </c:pt>
                <c:pt idx="35">
                  <c:v>15/1 (13.1 wk)</c:v>
                </c:pt>
                <c:pt idx="36">
                  <c:v>16/1 (13.2 wk)</c:v>
                </c:pt>
                <c:pt idx="37">
                  <c:v>17/1 (13.3 wk)</c:v>
                </c:pt>
                <c:pt idx="38">
                  <c:v>18/1 (13.4 wk)</c:v>
                </c:pt>
                <c:pt idx="39">
                  <c:v>19/1 (13.5 wk)</c:v>
                </c:pt>
                <c:pt idx="40">
                  <c:v>20/1 (13.6 wk)</c:v>
                </c:pt>
              </c:strCache>
            </c:strRef>
          </c:cat>
          <c:val>
            <c:numRef>
              <c:f>CHART!MaleDead</c:f>
              <c:numCache>
                <c:formatCode>General</c:formatCode>
                <c:ptCount val="41"/>
                <c:pt idx="0">
                  <c:v>1.2674271229404308E-3</c:v>
                </c:pt>
                <c:pt idx="1">
                  <c:v>#N/A</c:v>
                </c:pt>
                <c:pt idx="2">
                  <c:v>1.2690355329949238E-3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2.5445292620865142E-3</c:v>
                </c:pt>
                <c:pt idx="7">
                  <c:v>#N/A</c:v>
                </c:pt>
                <c:pt idx="8">
                  <c:v>1.2755102040816326E-3</c:v>
                </c:pt>
                <c:pt idx="9">
                  <c:v>2.554278416347382E-3</c:v>
                </c:pt>
                <c:pt idx="10">
                  <c:v>1.2804097311139564E-3</c:v>
                </c:pt>
                <c:pt idx="11">
                  <c:v>1.2820512820512821E-3</c:v>
                </c:pt>
                <c:pt idx="12">
                  <c:v>2.5673940949935813E-3</c:v>
                </c:pt>
                <c:pt idx="13">
                  <c:v>#N/A</c:v>
                </c:pt>
                <c:pt idx="14">
                  <c:v>1.287001287001287E-3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1.288659793814433E-3</c:v>
                </c:pt>
                <c:pt idx="19">
                  <c:v>#N/A</c:v>
                </c:pt>
                <c:pt idx="20">
                  <c:v>1.2903225806451613E-3</c:v>
                </c:pt>
                <c:pt idx="21">
                  <c:v>#N/A</c:v>
                </c:pt>
                <c:pt idx="22">
                  <c:v>2.5839793281653748E-3</c:v>
                </c:pt>
                <c:pt idx="23">
                  <c:v>#N/A</c:v>
                </c:pt>
                <c:pt idx="24">
                  <c:v>#N/A</c:v>
                </c:pt>
                <c:pt idx="25">
                  <c:v>1.2953367875647669E-3</c:v>
                </c:pt>
                <c:pt idx="26">
                  <c:v>#N/A</c:v>
                </c:pt>
                <c:pt idx="27">
                  <c:v>#N/A</c:v>
                </c:pt>
                <c:pt idx="28">
                  <c:v>1.2970168612191958E-3</c:v>
                </c:pt>
                <c:pt idx="29">
                  <c:v>1.2987012987012987E-3</c:v>
                </c:pt>
                <c:pt idx="30">
                  <c:v>1.3003901170351106E-3</c:v>
                </c:pt>
                <c:pt idx="31">
                  <c:v>#N/A</c:v>
                </c:pt>
                <c:pt idx="32">
                  <c:v>1.3020833333333333E-3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1.3054830287206266E-3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5-4A1D-9264-6ABB51A90E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44135936"/>
        <c:axId val="1644138336"/>
      </c:barChart>
      <c:lineChart>
        <c:grouping val="standard"/>
        <c:varyColors val="0"/>
        <c:ser>
          <c:idx val="2"/>
          <c:order val="2"/>
          <c:tx>
            <c:v>Standard Mortality %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CHART!DateAge</c:f>
              <c:strCache>
                <c:ptCount val="41"/>
                <c:pt idx="0">
                  <c:v>11/12 (8.1 wk)</c:v>
                </c:pt>
                <c:pt idx="1">
                  <c:v>12/12 (8.2 wk)</c:v>
                </c:pt>
                <c:pt idx="2">
                  <c:v>13/12 (8.3 wk)</c:v>
                </c:pt>
                <c:pt idx="3">
                  <c:v>14/12 (8.4 wk)</c:v>
                </c:pt>
                <c:pt idx="4">
                  <c:v>15/12 (8.5 wk)</c:v>
                </c:pt>
                <c:pt idx="5">
                  <c:v>16/12 (8.6 wk)</c:v>
                </c:pt>
                <c:pt idx="6">
                  <c:v>17/12 (8.7 wk)</c:v>
                </c:pt>
                <c:pt idx="7">
                  <c:v>18/12 (9.1 wk)</c:v>
                </c:pt>
                <c:pt idx="8">
                  <c:v>19/12 (9.2 wk)</c:v>
                </c:pt>
                <c:pt idx="9">
                  <c:v>20/12 (9.3 wk)</c:v>
                </c:pt>
                <c:pt idx="10">
                  <c:v>21/12 (9.4 wk)</c:v>
                </c:pt>
                <c:pt idx="11">
                  <c:v>22/12 (9.5 wk)</c:v>
                </c:pt>
                <c:pt idx="12">
                  <c:v>23/12 (9.6 wk)</c:v>
                </c:pt>
                <c:pt idx="13">
                  <c:v>24/12 (9.7 wk)</c:v>
                </c:pt>
                <c:pt idx="14">
                  <c:v>25/12 (10.1 wk)</c:v>
                </c:pt>
                <c:pt idx="15">
                  <c:v>26/12 (10.2 wk)</c:v>
                </c:pt>
                <c:pt idx="16">
                  <c:v>27/12 (10.3 wk)</c:v>
                </c:pt>
                <c:pt idx="17">
                  <c:v>28/12 (10.4 wk)</c:v>
                </c:pt>
                <c:pt idx="18">
                  <c:v>29/12 (10.5 wk)</c:v>
                </c:pt>
                <c:pt idx="19">
                  <c:v>30/12 (10.6 wk)</c:v>
                </c:pt>
                <c:pt idx="20">
                  <c:v>31/12 (10.7 wk)</c:v>
                </c:pt>
                <c:pt idx="21">
                  <c:v>1/1 (11.1 wk)</c:v>
                </c:pt>
                <c:pt idx="22">
                  <c:v>2/1 (11.2 wk)</c:v>
                </c:pt>
                <c:pt idx="23">
                  <c:v>3/1 (11.3 wk)</c:v>
                </c:pt>
                <c:pt idx="24">
                  <c:v>4/1 (11.4 wk)</c:v>
                </c:pt>
                <c:pt idx="25">
                  <c:v>5/1 (11.5 wk)</c:v>
                </c:pt>
                <c:pt idx="26">
                  <c:v>6/1 (11.6 wk)</c:v>
                </c:pt>
                <c:pt idx="27">
                  <c:v>7/1 (11.7 wk)</c:v>
                </c:pt>
                <c:pt idx="28">
                  <c:v>8/1 (12.1 wk)</c:v>
                </c:pt>
                <c:pt idx="29">
                  <c:v>9/1 (12.2 wk)</c:v>
                </c:pt>
                <c:pt idx="30">
                  <c:v>10/1 (12.3 wk)</c:v>
                </c:pt>
                <c:pt idx="31">
                  <c:v>11/1 (12.4 wk)</c:v>
                </c:pt>
                <c:pt idx="32">
                  <c:v>12/1 (12.5 wk)</c:v>
                </c:pt>
                <c:pt idx="33">
                  <c:v>13/1 (12.6 wk)</c:v>
                </c:pt>
                <c:pt idx="34">
                  <c:v>14/1 (12.7 wk)</c:v>
                </c:pt>
                <c:pt idx="35">
                  <c:v>15/1 (13.1 wk)</c:v>
                </c:pt>
                <c:pt idx="36">
                  <c:v>16/1 (13.2 wk)</c:v>
                </c:pt>
                <c:pt idx="37">
                  <c:v>17/1 (13.3 wk)</c:v>
                </c:pt>
                <c:pt idx="38">
                  <c:v>18/1 (13.4 wk)</c:v>
                </c:pt>
                <c:pt idx="39">
                  <c:v>19/1 (13.5 wk)</c:v>
                </c:pt>
                <c:pt idx="40">
                  <c:v>20/1 (13.6 wk)</c:v>
                </c:pt>
              </c:strCache>
            </c:strRef>
          </c:cat>
          <c:val>
            <c:numRef>
              <c:f>CHART!MaleBaseline</c:f>
              <c:numCache>
                <c:formatCode>General</c:formatCode>
                <c:ptCount val="41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3.0000000000000001E-3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3.0000000000000001E-3</c:v>
                </c:pt>
                <c:pt idx="26">
                  <c:v>3.0000000000000001E-3</c:v>
                </c:pt>
                <c:pt idx="27">
                  <c:v>3.0000000000000001E-3</c:v>
                </c:pt>
                <c:pt idx="28">
                  <c:v>3.0000000000000001E-3</c:v>
                </c:pt>
                <c:pt idx="29">
                  <c:v>3.0000000000000001E-3</c:v>
                </c:pt>
                <c:pt idx="30">
                  <c:v>3.0000000000000001E-3</c:v>
                </c:pt>
                <c:pt idx="31">
                  <c:v>3.0000000000000001E-3</c:v>
                </c:pt>
                <c:pt idx="32">
                  <c:v>3.0000000000000001E-3</c:v>
                </c:pt>
                <c:pt idx="33">
                  <c:v>3.0000000000000001E-3</c:v>
                </c:pt>
                <c:pt idx="34">
                  <c:v>3.0000000000000001E-3</c:v>
                </c:pt>
                <c:pt idx="35">
                  <c:v>3.0000000000000001E-3</c:v>
                </c:pt>
                <c:pt idx="36">
                  <c:v>3.0000000000000001E-3</c:v>
                </c:pt>
                <c:pt idx="37">
                  <c:v>3.0000000000000001E-3</c:v>
                </c:pt>
                <c:pt idx="38">
                  <c:v>3.0000000000000001E-3</c:v>
                </c:pt>
                <c:pt idx="39">
                  <c:v>3.0000000000000001E-3</c:v>
                </c:pt>
                <c:pt idx="40">
                  <c:v>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15-4A1D-9264-6ABB51A90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4135936"/>
        <c:axId val="1644138336"/>
      </c:lineChart>
      <c:scatterChart>
        <c:scatterStyle val="lineMarker"/>
        <c:varyColors val="0"/>
        <c:ser>
          <c:idx val="3"/>
          <c:order val="3"/>
          <c:tx>
            <c:v/>
          </c:tx>
          <c:spPr>
            <a:ln w="25400">
              <a:noFill/>
            </a:ln>
          </c:spPr>
          <c:marker>
            <c:symbol val="circle"/>
            <c:size val="5"/>
            <c:spPr>
              <a:noFill/>
              <a:ln>
                <a:noFill/>
              </a:ln>
            </c:spPr>
          </c:marker>
          <c:errBars>
            <c:errDir val="y"/>
            <c:errBarType val="plus"/>
            <c:errValType val="fixedVal"/>
            <c:noEndCap val="1"/>
            <c:val val="10000"/>
            <c:spPr>
              <a:ln w="25400">
                <a:prstDash val="sysDot"/>
              </a:ln>
            </c:spPr>
          </c:errBars>
          <c:errBars>
            <c:errDir val="x"/>
            <c:errBarType val="plus"/>
            <c:errValType val="fixedVal"/>
            <c:noEndCap val="1"/>
            <c:val val="0"/>
          </c:errBars>
          <c:xVal>
            <c:numRef>
              <c:f>CHART!WeekSeparator</c:f>
              <c:numCache>
                <c:formatCode>General</c:formatCode>
                <c:ptCount val="6"/>
                <c:pt idx="0">
                  <c:v>0.65</c:v>
                </c:pt>
                <c:pt idx="1">
                  <c:v>7.65</c:v>
                </c:pt>
                <c:pt idx="2">
                  <c:v>14.65</c:v>
                </c:pt>
                <c:pt idx="3">
                  <c:v>21.65</c:v>
                </c:pt>
                <c:pt idx="4">
                  <c:v>28.65</c:v>
                </c:pt>
                <c:pt idx="5">
                  <c:v>35.65</c:v>
                </c:pt>
              </c:numCache>
            </c:numRef>
          </c:xVal>
          <c:yVal>
            <c:numRef>
              <c:f>CHART!WeekZero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21-4093-BAD5-CADA804BF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710624"/>
        <c:axId val="1343713024"/>
      </c:scatterChart>
      <c:catAx>
        <c:axId val="164413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Date (Age)</a:t>
                </a:r>
              </a:p>
            </c:rich>
          </c:tx>
          <c:layout>
            <c:manualLayout>
              <c:xMode val="edge"/>
              <c:yMode val="edge"/>
              <c:x val="0.46568607069612195"/>
              <c:y val="0.9089576685852091"/>
            </c:manualLayout>
          </c:layout>
          <c:overlay val="0"/>
        </c:title>
        <c:numFmt formatCode="General" sourceLinked="0"/>
        <c:majorTickMark val="none"/>
        <c:minorTickMark val="none"/>
        <c:tickLblPos val="low"/>
        <c:txPr>
          <a:bodyPr rot="-2700000"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1644138336"/>
        <c:crosses val="autoZero"/>
        <c:auto val="1"/>
        <c:lblAlgn val="ctr"/>
        <c:lblOffset val="100"/>
        <c:noMultiLvlLbl val="0"/>
      </c:catAx>
      <c:valAx>
        <c:axId val="16441383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Mortality</a:t>
                </a:r>
                <a:r>
                  <a:rPr lang="en-GB" baseline="0"/>
                  <a:t> %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2958271269215746E-2"/>
              <c:y val="0.33283506967755644"/>
            </c:manualLayout>
          </c:layout>
          <c:overlay val="0"/>
        </c:title>
        <c:numFmt formatCode="0.00%" sourceLinked="0"/>
        <c:majorTickMark val="none"/>
        <c:minorTickMark val="none"/>
        <c:tickLblPos val="nextTo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1644135936"/>
        <c:crosses val="autoZero"/>
        <c:crossBetween val="between"/>
      </c:valAx>
      <c:valAx>
        <c:axId val="1343713024"/>
        <c:scaling>
          <c:orientation val="minMax"/>
          <c:max val="1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343710624"/>
        <c:crosses val="max"/>
        <c:crossBetween val="midCat"/>
      </c:valAx>
      <c:valAx>
        <c:axId val="1343710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3713024"/>
        <c:crosses val="autoZero"/>
        <c:crossBetween val="midCat"/>
      </c:valAx>
    </c:plotArea>
    <c:legend>
      <c:legendPos val="b"/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CHART!$M$3</c:f>
          <c:strCache>
            <c:ptCount val="1"/>
            <c:pt idx="0">
              <c:v>Daily Cull &amp; Hatching Egg % – VB3 (11/12/25 – 20/1/26, 8–13 wk)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594147082621621E-2"/>
          <c:y val="8.6782411248948435E-2"/>
          <c:w val="0.89431097369293644"/>
          <c:h val="0.7063994921992901"/>
        </c:manualLayout>
      </c:layout>
      <c:barChart>
        <c:barDir val="col"/>
        <c:grouping val="clustered"/>
        <c:varyColors val="0"/>
        <c:ser>
          <c:idx val="0"/>
          <c:order val="0"/>
          <c:tx>
            <c:v>Jumbo %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CHART!DateAge</c:f>
              <c:strCache>
                <c:ptCount val="41"/>
                <c:pt idx="0">
                  <c:v>11/12 (8.1 wk)</c:v>
                </c:pt>
                <c:pt idx="1">
                  <c:v>12/12 (8.2 wk)</c:v>
                </c:pt>
                <c:pt idx="2">
                  <c:v>13/12 (8.3 wk)</c:v>
                </c:pt>
                <c:pt idx="3">
                  <c:v>14/12 (8.4 wk)</c:v>
                </c:pt>
                <c:pt idx="4">
                  <c:v>15/12 (8.5 wk)</c:v>
                </c:pt>
                <c:pt idx="5">
                  <c:v>16/12 (8.6 wk)</c:v>
                </c:pt>
                <c:pt idx="6">
                  <c:v>17/12 (8.7 wk)</c:v>
                </c:pt>
                <c:pt idx="7">
                  <c:v>18/12 (9.1 wk)</c:v>
                </c:pt>
                <c:pt idx="8">
                  <c:v>19/12 (9.2 wk)</c:v>
                </c:pt>
                <c:pt idx="9">
                  <c:v>20/12 (9.3 wk)</c:v>
                </c:pt>
                <c:pt idx="10">
                  <c:v>21/12 (9.4 wk)</c:v>
                </c:pt>
                <c:pt idx="11">
                  <c:v>22/12 (9.5 wk)</c:v>
                </c:pt>
                <c:pt idx="12">
                  <c:v>23/12 (9.6 wk)</c:v>
                </c:pt>
                <c:pt idx="13">
                  <c:v>24/12 (9.7 wk)</c:v>
                </c:pt>
                <c:pt idx="14">
                  <c:v>25/12 (10.1 wk)</c:v>
                </c:pt>
                <c:pt idx="15">
                  <c:v>26/12 (10.2 wk)</c:v>
                </c:pt>
                <c:pt idx="16">
                  <c:v>27/12 (10.3 wk)</c:v>
                </c:pt>
                <c:pt idx="17">
                  <c:v>28/12 (10.4 wk)</c:v>
                </c:pt>
                <c:pt idx="18">
                  <c:v>29/12 (10.5 wk)</c:v>
                </c:pt>
                <c:pt idx="19">
                  <c:v>30/12 (10.6 wk)</c:v>
                </c:pt>
                <c:pt idx="20">
                  <c:v>31/12 (10.7 wk)</c:v>
                </c:pt>
                <c:pt idx="21">
                  <c:v>1/1 (11.1 wk)</c:v>
                </c:pt>
                <c:pt idx="22">
                  <c:v>2/1 (11.2 wk)</c:v>
                </c:pt>
                <c:pt idx="23">
                  <c:v>3/1 (11.3 wk)</c:v>
                </c:pt>
                <c:pt idx="24">
                  <c:v>4/1 (11.4 wk)</c:v>
                </c:pt>
                <c:pt idx="25">
                  <c:v>5/1 (11.5 wk)</c:v>
                </c:pt>
                <c:pt idx="26">
                  <c:v>6/1 (11.6 wk)</c:v>
                </c:pt>
                <c:pt idx="27">
                  <c:v>7/1 (11.7 wk)</c:v>
                </c:pt>
                <c:pt idx="28">
                  <c:v>8/1 (12.1 wk)</c:v>
                </c:pt>
                <c:pt idx="29">
                  <c:v>9/1 (12.2 wk)</c:v>
                </c:pt>
                <c:pt idx="30">
                  <c:v>10/1 (12.3 wk)</c:v>
                </c:pt>
                <c:pt idx="31">
                  <c:v>11/1 (12.4 wk)</c:v>
                </c:pt>
                <c:pt idx="32">
                  <c:v>12/1 (12.5 wk)</c:v>
                </c:pt>
                <c:pt idx="33">
                  <c:v>13/1 (12.6 wk)</c:v>
                </c:pt>
                <c:pt idx="34">
                  <c:v>14/1 (12.7 wk)</c:v>
                </c:pt>
                <c:pt idx="35">
                  <c:v>15/1 (13.1 wk)</c:v>
                </c:pt>
                <c:pt idx="36">
                  <c:v>16/1 (13.2 wk)</c:v>
                </c:pt>
                <c:pt idx="37">
                  <c:v>17/1 (13.3 wk)</c:v>
                </c:pt>
                <c:pt idx="38">
                  <c:v>18/1 (13.4 wk)</c:v>
                </c:pt>
                <c:pt idx="39">
                  <c:v>19/1 (13.5 wk)</c:v>
                </c:pt>
                <c:pt idx="40">
                  <c:v>20/1 (13.6 wk)</c:v>
                </c:pt>
              </c:strCache>
            </c:strRef>
          </c:cat>
          <c:val>
            <c:numRef>
              <c:f>CHART!Jumbo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69-47D6-BD3B-B102F43A27F1}"/>
            </c:ext>
          </c:extLst>
        </c:ser>
        <c:ser>
          <c:idx val="1"/>
          <c:order val="1"/>
          <c:tx>
            <c:v>Small %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CHART!DateAge</c:f>
              <c:strCache>
                <c:ptCount val="41"/>
                <c:pt idx="0">
                  <c:v>11/12 (8.1 wk)</c:v>
                </c:pt>
                <c:pt idx="1">
                  <c:v>12/12 (8.2 wk)</c:v>
                </c:pt>
                <c:pt idx="2">
                  <c:v>13/12 (8.3 wk)</c:v>
                </c:pt>
                <c:pt idx="3">
                  <c:v>14/12 (8.4 wk)</c:v>
                </c:pt>
                <c:pt idx="4">
                  <c:v>15/12 (8.5 wk)</c:v>
                </c:pt>
                <c:pt idx="5">
                  <c:v>16/12 (8.6 wk)</c:v>
                </c:pt>
                <c:pt idx="6">
                  <c:v>17/12 (8.7 wk)</c:v>
                </c:pt>
                <c:pt idx="7">
                  <c:v>18/12 (9.1 wk)</c:v>
                </c:pt>
                <c:pt idx="8">
                  <c:v>19/12 (9.2 wk)</c:v>
                </c:pt>
                <c:pt idx="9">
                  <c:v>20/12 (9.3 wk)</c:v>
                </c:pt>
                <c:pt idx="10">
                  <c:v>21/12 (9.4 wk)</c:v>
                </c:pt>
                <c:pt idx="11">
                  <c:v>22/12 (9.5 wk)</c:v>
                </c:pt>
                <c:pt idx="12">
                  <c:v>23/12 (9.6 wk)</c:v>
                </c:pt>
                <c:pt idx="13">
                  <c:v>24/12 (9.7 wk)</c:v>
                </c:pt>
                <c:pt idx="14">
                  <c:v>25/12 (10.1 wk)</c:v>
                </c:pt>
                <c:pt idx="15">
                  <c:v>26/12 (10.2 wk)</c:v>
                </c:pt>
                <c:pt idx="16">
                  <c:v>27/12 (10.3 wk)</c:v>
                </c:pt>
                <c:pt idx="17">
                  <c:v>28/12 (10.4 wk)</c:v>
                </c:pt>
                <c:pt idx="18">
                  <c:v>29/12 (10.5 wk)</c:v>
                </c:pt>
                <c:pt idx="19">
                  <c:v>30/12 (10.6 wk)</c:v>
                </c:pt>
                <c:pt idx="20">
                  <c:v>31/12 (10.7 wk)</c:v>
                </c:pt>
                <c:pt idx="21">
                  <c:v>1/1 (11.1 wk)</c:v>
                </c:pt>
                <c:pt idx="22">
                  <c:v>2/1 (11.2 wk)</c:v>
                </c:pt>
                <c:pt idx="23">
                  <c:v>3/1 (11.3 wk)</c:v>
                </c:pt>
                <c:pt idx="24">
                  <c:v>4/1 (11.4 wk)</c:v>
                </c:pt>
                <c:pt idx="25">
                  <c:v>5/1 (11.5 wk)</c:v>
                </c:pt>
                <c:pt idx="26">
                  <c:v>6/1 (11.6 wk)</c:v>
                </c:pt>
                <c:pt idx="27">
                  <c:v>7/1 (11.7 wk)</c:v>
                </c:pt>
                <c:pt idx="28">
                  <c:v>8/1 (12.1 wk)</c:v>
                </c:pt>
                <c:pt idx="29">
                  <c:v>9/1 (12.2 wk)</c:v>
                </c:pt>
                <c:pt idx="30">
                  <c:v>10/1 (12.3 wk)</c:v>
                </c:pt>
                <c:pt idx="31">
                  <c:v>11/1 (12.4 wk)</c:v>
                </c:pt>
                <c:pt idx="32">
                  <c:v>12/1 (12.5 wk)</c:v>
                </c:pt>
                <c:pt idx="33">
                  <c:v>13/1 (12.6 wk)</c:v>
                </c:pt>
                <c:pt idx="34">
                  <c:v>14/1 (12.7 wk)</c:v>
                </c:pt>
                <c:pt idx="35">
                  <c:v>15/1 (13.1 wk)</c:v>
                </c:pt>
                <c:pt idx="36">
                  <c:v>16/1 (13.2 wk)</c:v>
                </c:pt>
                <c:pt idx="37">
                  <c:v>17/1 (13.3 wk)</c:v>
                </c:pt>
                <c:pt idx="38">
                  <c:v>18/1 (13.4 wk)</c:v>
                </c:pt>
                <c:pt idx="39">
                  <c:v>19/1 (13.5 wk)</c:v>
                </c:pt>
                <c:pt idx="40">
                  <c:v>20/1 (13.6 wk)</c:v>
                </c:pt>
              </c:strCache>
            </c:strRef>
          </c:cat>
          <c:val>
            <c:numRef>
              <c:f>CHART!Small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69-47D6-BD3B-B102F43A27F1}"/>
            </c:ext>
          </c:extLst>
        </c:ser>
        <c:ser>
          <c:idx val="2"/>
          <c:order val="2"/>
          <c:tx>
            <c:v>Abnormal %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CHART!DateAge</c:f>
              <c:strCache>
                <c:ptCount val="41"/>
                <c:pt idx="0">
                  <c:v>11/12 (8.1 wk)</c:v>
                </c:pt>
                <c:pt idx="1">
                  <c:v>12/12 (8.2 wk)</c:v>
                </c:pt>
                <c:pt idx="2">
                  <c:v>13/12 (8.3 wk)</c:v>
                </c:pt>
                <c:pt idx="3">
                  <c:v>14/12 (8.4 wk)</c:v>
                </c:pt>
                <c:pt idx="4">
                  <c:v>15/12 (8.5 wk)</c:v>
                </c:pt>
                <c:pt idx="5">
                  <c:v>16/12 (8.6 wk)</c:v>
                </c:pt>
                <c:pt idx="6">
                  <c:v>17/12 (8.7 wk)</c:v>
                </c:pt>
                <c:pt idx="7">
                  <c:v>18/12 (9.1 wk)</c:v>
                </c:pt>
                <c:pt idx="8">
                  <c:v>19/12 (9.2 wk)</c:v>
                </c:pt>
                <c:pt idx="9">
                  <c:v>20/12 (9.3 wk)</c:v>
                </c:pt>
                <c:pt idx="10">
                  <c:v>21/12 (9.4 wk)</c:v>
                </c:pt>
                <c:pt idx="11">
                  <c:v>22/12 (9.5 wk)</c:v>
                </c:pt>
                <c:pt idx="12">
                  <c:v>23/12 (9.6 wk)</c:v>
                </c:pt>
                <c:pt idx="13">
                  <c:v>24/12 (9.7 wk)</c:v>
                </c:pt>
                <c:pt idx="14">
                  <c:v>25/12 (10.1 wk)</c:v>
                </c:pt>
                <c:pt idx="15">
                  <c:v>26/12 (10.2 wk)</c:v>
                </c:pt>
                <c:pt idx="16">
                  <c:v>27/12 (10.3 wk)</c:v>
                </c:pt>
                <c:pt idx="17">
                  <c:v>28/12 (10.4 wk)</c:v>
                </c:pt>
                <c:pt idx="18">
                  <c:v>29/12 (10.5 wk)</c:v>
                </c:pt>
                <c:pt idx="19">
                  <c:v>30/12 (10.6 wk)</c:v>
                </c:pt>
                <c:pt idx="20">
                  <c:v>31/12 (10.7 wk)</c:v>
                </c:pt>
                <c:pt idx="21">
                  <c:v>1/1 (11.1 wk)</c:v>
                </c:pt>
                <c:pt idx="22">
                  <c:v>2/1 (11.2 wk)</c:v>
                </c:pt>
                <c:pt idx="23">
                  <c:v>3/1 (11.3 wk)</c:v>
                </c:pt>
                <c:pt idx="24">
                  <c:v>4/1 (11.4 wk)</c:v>
                </c:pt>
                <c:pt idx="25">
                  <c:v>5/1 (11.5 wk)</c:v>
                </c:pt>
                <c:pt idx="26">
                  <c:v>6/1 (11.6 wk)</c:v>
                </c:pt>
                <c:pt idx="27">
                  <c:v>7/1 (11.7 wk)</c:v>
                </c:pt>
                <c:pt idx="28">
                  <c:v>8/1 (12.1 wk)</c:v>
                </c:pt>
                <c:pt idx="29">
                  <c:v>9/1 (12.2 wk)</c:v>
                </c:pt>
                <c:pt idx="30">
                  <c:v>10/1 (12.3 wk)</c:v>
                </c:pt>
                <c:pt idx="31">
                  <c:v>11/1 (12.4 wk)</c:v>
                </c:pt>
                <c:pt idx="32">
                  <c:v>12/1 (12.5 wk)</c:v>
                </c:pt>
                <c:pt idx="33">
                  <c:v>13/1 (12.6 wk)</c:v>
                </c:pt>
                <c:pt idx="34">
                  <c:v>14/1 (12.7 wk)</c:v>
                </c:pt>
                <c:pt idx="35">
                  <c:v>15/1 (13.1 wk)</c:v>
                </c:pt>
                <c:pt idx="36">
                  <c:v>16/1 (13.2 wk)</c:v>
                </c:pt>
                <c:pt idx="37">
                  <c:v>17/1 (13.3 wk)</c:v>
                </c:pt>
                <c:pt idx="38">
                  <c:v>18/1 (13.4 wk)</c:v>
                </c:pt>
                <c:pt idx="39">
                  <c:v>19/1 (13.5 wk)</c:v>
                </c:pt>
                <c:pt idx="40">
                  <c:v>20/1 (13.6 wk)</c:v>
                </c:pt>
              </c:strCache>
            </c:strRef>
          </c:cat>
          <c:val>
            <c:numRef>
              <c:f>CHART!Abnormal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69-47D6-BD3B-B102F43A27F1}"/>
            </c:ext>
          </c:extLst>
        </c:ser>
        <c:ser>
          <c:idx val="3"/>
          <c:order val="3"/>
          <c:tx>
            <c:v>Crack %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CHART!DateAge</c:f>
              <c:strCache>
                <c:ptCount val="41"/>
                <c:pt idx="0">
                  <c:v>11/12 (8.1 wk)</c:v>
                </c:pt>
                <c:pt idx="1">
                  <c:v>12/12 (8.2 wk)</c:v>
                </c:pt>
                <c:pt idx="2">
                  <c:v>13/12 (8.3 wk)</c:v>
                </c:pt>
                <c:pt idx="3">
                  <c:v>14/12 (8.4 wk)</c:v>
                </c:pt>
                <c:pt idx="4">
                  <c:v>15/12 (8.5 wk)</c:v>
                </c:pt>
                <c:pt idx="5">
                  <c:v>16/12 (8.6 wk)</c:v>
                </c:pt>
                <c:pt idx="6">
                  <c:v>17/12 (8.7 wk)</c:v>
                </c:pt>
                <c:pt idx="7">
                  <c:v>18/12 (9.1 wk)</c:v>
                </c:pt>
                <c:pt idx="8">
                  <c:v>19/12 (9.2 wk)</c:v>
                </c:pt>
                <c:pt idx="9">
                  <c:v>20/12 (9.3 wk)</c:v>
                </c:pt>
                <c:pt idx="10">
                  <c:v>21/12 (9.4 wk)</c:v>
                </c:pt>
                <c:pt idx="11">
                  <c:v>22/12 (9.5 wk)</c:v>
                </c:pt>
                <c:pt idx="12">
                  <c:v>23/12 (9.6 wk)</c:v>
                </c:pt>
                <c:pt idx="13">
                  <c:v>24/12 (9.7 wk)</c:v>
                </c:pt>
                <c:pt idx="14">
                  <c:v>25/12 (10.1 wk)</c:v>
                </c:pt>
                <c:pt idx="15">
                  <c:v>26/12 (10.2 wk)</c:v>
                </c:pt>
                <c:pt idx="16">
                  <c:v>27/12 (10.3 wk)</c:v>
                </c:pt>
                <c:pt idx="17">
                  <c:v>28/12 (10.4 wk)</c:v>
                </c:pt>
                <c:pt idx="18">
                  <c:v>29/12 (10.5 wk)</c:v>
                </c:pt>
                <c:pt idx="19">
                  <c:v>30/12 (10.6 wk)</c:v>
                </c:pt>
                <c:pt idx="20">
                  <c:v>31/12 (10.7 wk)</c:v>
                </c:pt>
                <c:pt idx="21">
                  <c:v>1/1 (11.1 wk)</c:v>
                </c:pt>
                <c:pt idx="22">
                  <c:v>2/1 (11.2 wk)</c:v>
                </c:pt>
                <c:pt idx="23">
                  <c:v>3/1 (11.3 wk)</c:v>
                </c:pt>
                <c:pt idx="24">
                  <c:v>4/1 (11.4 wk)</c:v>
                </c:pt>
                <c:pt idx="25">
                  <c:v>5/1 (11.5 wk)</c:v>
                </c:pt>
                <c:pt idx="26">
                  <c:v>6/1 (11.6 wk)</c:v>
                </c:pt>
                <c:pt idx="27">
                  <c:v>7/1 (11.7 wk)</c:v>
                </c:pt>
                <c:pt idx="28">
                  <c:v>8/1 (12.1 wk)</c:v>
                </c:pt>
                <c:pt idx="29">
                  <c:v>9/1 (12.2 wk)</c:v>
                </c:pt>
                <c:pt idx="30">
                  <c:v>10/1 (12.3 wk)</c:v>
                </c:pt>
                <c:pt idx="31">
                  <c:v>11/1 (12.4 wk)</c:v>
                </c:pt>
                <c:pt idx="32">
                  <c:v>12/1 (12.5 wk)</c:v>
                </c:pt>
                <c:pt idx="33">
                  <c:v>13/1 (12.6 wk)</c:v>
                </c:pt>
                <c:pt idx="34">
                  <c:v>14/1 (12.7 wk)</c:v>
                </c:pt>
                <c:pt idx="35">
                  <c:v>15/1 (13.1 wk)</c:v>
                </c:pt>
                <c:pt idx="36">
                  <c:v>16/1 (13.2 wk)</c:v>
                </c:pt>
                <c:pt idx="37">
                  <c:v>17/1 (13.3 wk)</c:v>
                </c:pt>
                <c:pt idx="38">
                  <c:v>18/1 (13.4 wk)</c:v>
                </c:pt>
                <c:pt idx="39">
                  <c:v>19/1 (13.5 wk)</c:v>
                </c:pt>
                <c:pt idx="40">
                  <c:v>20/1 (13.6 wk)</c:v>
                </c:pt>
              </c:strCache>
            </c:strRef>
          </c:cat>
          <c:val>
            <c:numRef>
              <c:f>CHART!Crack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69-47D6-BD3B-B102F43A27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44135936"/>
        <c:axId val="1644138336"/>
      </c:barChart>
      <c:lineChart>
        <c:grouping val="standard"/>
        <c:varyColors val="0"/>
        <c:ser>
          <c:idx val="4"/>
          <c:order val="4"/>
          <c:tx>
            <c:v>Hatchable Egg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CHART!DateAge</c:f>
              <c:strCache>
                <c:ptCount val="41"/>
                <c:pt idx="0">
                  <c:v>11/12 (8.1 wk)</c:v>
                </c:pt>
                <c:pt idx="1">
                  <c:v>12/12 (8.2 wk)</c:v>
                </c:pt>
                <c:pt idx="2">
                  <c:v>13/12 (8.3 wk)</c:v>
                </c:pt>
                <c:pt idx="3">
                  <c:v>14/12 (8.4 wk)</c:v>
                </c:pt>
                <c:pt idx="4">
                  <c:v>15/12 (8.5 wk)</c:v>
                </c:pt>
                <c:pt idx="5">
                  <c:v>16/12 (8.6 wk)</c:v>
                </c:pt>
                <c:pt idx="6">
                  <c:v>17/12 (8.7 wk)</c:v>
                </c:pt>
                <c:pt idx="7">
                  <c:v>18/12 (9.1 wk)</c:v>
                </c:pt>
                <c:pt idx="8">
                  <c:v>19/12 (9.2 wk)</c:v>
                </c:pt>
                <c:pt idx="9">
                  <c:v>20/12 (9.3 wk)</c:v>
                </c:pt>
                <c:pt idx="10">
                  <c:v>21/12 (9.4 wk)</c:v>
                </c:pt>
                <c:pt idx="11">
                  <c:v>22/12 (9.5 wk)</c:v>
                </c:pt>
                <c:pt idx="12">
                  <c:v>23/12 (9.6 wk)</c:v>
                </c:pt>
                <c:pt idx="13">
                  <c:v>24/12 (9.7 wk)</c:v>
                </c:pt>
                <c:pt idx="14">
                  <c:v>25/12 (10.1 wk)</c:v>
                </c:pt>
                <c:pt idx="15">
                  <c:v>26/12 (10.2 wk)</c:v>
                </c:pt>
                <c:pt idx="16">
                  <c:v>27/12 (10.3 wk)</c:v>
                </c:pt>
                <c:pt idx="17">
                  <c:v>28/12 (10.4 wk)</c:v>
                </c:pt>
                <c:pt idx="18">
                  <c:v>29/12 (10.5 wk)</c:v>
                </c:pt>
                <c:pt idx="19">
                  <c:v>30/12 (10.6 wk)</c:v>
                </c:pt>
                <c:pt idx="20">
                  <c:v>31/12 (10.7 wk)</c:v>
                </c:pt>
                <c:pt idx="21">
                  <c:v>1/1 (11.1 wk)</c:v>
                </c:pt>
                <c:pt idx="22">
                  <c:v>2/1 (11.2 wk)</c:v>
                </c:pt>
                <c:pt idx="23">
                  <c:v>3/1 (11.3 wk)</c:v>
                </c:pt>
                <c:pt idx="24">
                  <c:v>4/1 (11.4 wk)</c:v>
                </c:pt>
                <c:pt idx="25">
                  <c:v>5/1 (11.5 wk)</c:v>
                </c:pt>
                <c:pt idx="26">
                  <c:v>6/1 (11.6 wk)</c:v>
                </c:pt>
                <c:pt idx="27">
                  <c:v>7/1 (11.7 wk)</c:v>
                </c:pt>
                <c:pt idx="28">
                  <c:v>8/1 (12.1 wk)</c:v>
                </c:pt>
                <c:pt idx="29">
                  <c:v>9/1 (12.2 wk)</c:v>
                </c:pt>
                <c:pt idx="30">
                  <c:v>10/1 (12.3 wk)</c:v>
                </c:pt>
                <c:pt idx="31">
                  <c:v>11/1 (12.4 wk)</c:v>
                </c:pt>
                <c:pt idx="32">
                  <c:v>12/1 (12.5 wk)</c:v>
                </c:pt>
                <c:pt idx="33">
                  <c:v>13/1 (12.6 wk)</c:v>
                </c:pt>
                <c:pt idx="34">
                  <c:v>14/1 (12.7 wk)</c:v>
                </c:pt>
                <c:pt idx="35">
                  <c:v>15/1 (13.1 wk)</c:v>
                </c:pt>
                <c:pt idx="36">
                  <c:v>16/1 (13.2 wk)</c:v>
                </c:pt>
                <c:pt idx="37">
                  <c:v>17/1 (13.3 wk)</c:v>
                </c:pt>
                <c:pt idx="38">
                  <c:v>18/1 (13.4 wk)</c:v>
                </c:pt>
                <c:pt idx="39">
                  <c:v>19/1 (13.5 wk)</c:v>
                </c:pt>
                <c:pt idx="40">
                  <c:v>20/1 (13.6 wk)</c:v>
                </c:pt>
              </c:strCache>
            </c:strRef>
          </c:cat>
          <c:val>
            <c:numRef>
              <c:f>CHART!HatchableEgg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69-47D6-BD3B-B102F43A27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348575"/>
        <c:axId val="102352415"/>
      </c:lineChart>
      <c:scatterChart>
        <c:scatterStyle val="lineMarker"/>
        <c:varyColors val="0"/>
        <c:ser>
          <c:idx val="5"/>
          <c:order val="5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plus"/>
            <c:errValType val="fixedVal"/>
            <c:noEndCap val="1"/>
            <c:val val="1000"/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ysDot"/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CHART!WeekSeparatorHE</c:f>
              <c:numCache>
                <c:formatCode>General</c:formatCode>
                <c:ptCount val="6"/>
                <c:pt idx="0">
                  <c:v>0.55000000000000004</c:v>
                </c:pt>
                <c:pt idx="1">
                  <c:v>7.55</c:v>
                </c:pt>
                <c:pt idx="2">
                  <c:v>14.55</c:v>
                </c:pt>
                <c:pt idx="3">
                  <c:v>21.55</c:v>
                </c:pt>
                <c:pt idx="4">
                  <c:v>28.55</c:v>
                </c:pt>
                <c:pt idx="5">
                  <c:v>35.549999999999997</c:v>
                </c:pt>
              </c:numCache>
            </c:numRef>
          </c:xVal>
          <c:yVal>
            <c:numRef>
              <c:f>CHART!WeekZero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CC-4CF2-9243-1430E6BB2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48575"/>
        <c:axId val="102352415"/>
      </c:scatterChart>
      <c:catAx>
        <c:axId val="164413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(Age)</a:t>
                </a:r>
              </a:p>
            </c:rich>
          </c:tx>
          <c:layout>
            <c:manualLayout>
              <c:xMode val="edge"/>
              <c:yMode val="edge"/>
              <c:x val="0.46568607724782973"/>
              <c:y val="0.915396460739913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14409]dd/mm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8336"/>
        <c:crosses val="autoZero"/>
        <c:auto val="1"/>
        <c:lblAlgn val="ctr"/>
        <c:lblOffset val="100"/>
        <c:noMultiLvlLbl val="0"/>
      </c:catAx>
      <c:valAx>
        <c:axId val="164413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Cull Egg</a:t>
                </a:r>
                <a:r>
                  <a:rPr lang="en-GB" baseline="0"/>
                  <a:t> %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7.2711653806623814E-3"/>
              <c:y val="0.37303917395092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5936"/>
        <c:crosses val="autoZero"/>
        <c:crossBetween val="between"/>
      </c:valAx>
      <c:valAx>
        <c:axId val="102352415"/>
        <c:scaling>
          <c:orientation val="minMax"/>
          <c:max val="1"/>
          <c:min val="0.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Hatchable</a:t>
                </a:r>
                <a:r>
                  <a:rPr lang="en-GB" baseline="0"/>
                  <a:t> Egg %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98283398058699356"/>
              <c:y val="0.361498911155493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48575"/>
        <c:crosses val="max"/>
        <c:crossBetween val="between"/>
      </c:valAx>
      <c:catAx>
        <c:axId val="102348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524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CHART!$M$4</c:f>
          <c:strCache>
            <c:ptCount val="1"/>
            <c:pt idx="0">
              <c:v>Weekly Female Body Weight &amp; Uniformity % – VB3 (8–13 wk)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76530116110546E-2"/>
          <c:y val="8.8656353993612991E-2"/>
          <c:w val="0.89148217524028806"/>
          <c:h val="0.77834378646258806"/>
        </c:manualLayout>
      </c:layout>
      <c:lineChart>
        <c:grouping val="standard"/>
        <c:varyColors val="0"/>
        <c:ser>
          <c:idx val="0"/>
          <c:order val="0"/>
          <c:tx>
            <c:v>Female Bodyweight (g)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CHART!FemaleBW</c:f>
              <c:numCache>
                <c:formatCode>General</c:formatCode>
                <c:ptCount val="6"/>
                <c:pt idx="0">
                  <c:v>905.25</c:v>
                </c:pt>
                <c:pt idx="1">
                  <c:v>985.75</c:v>
                </c:pt>
                <c:pt idx="2">
                  <c:v>1103.5</c:v>
                </c:pt>
                <c:pt idx="3">
                  <c:v>1202.25</c:v>
                </c:pt>
                <c:pt idx="4">
                  <c:v>1406.75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4C-4412-BC2D-4D74A0767E61}"/>
            </c:ext>
          </c:extLst>
        </c:ser>
        <c:ser>
          <c:idx val="2"/>
          <c:order val="2"/>
          <c:tx>
            <c:v>Female Standard Bodyweight (g)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CHART!StdFemaleBW</c:f>
              <c:numCache>
                <c:formatCode>General</c:formatCode>
                <c:ptCount val="6"/>
                <c:pt idx="0">
                  <c:v>905</c:v>
                </c:pt>
                <c:pt idx="1">
                  <c:v>1005</c:v>
                </c:pt>
                <c:pt idx="2">
                  <c:v>1105</c:v>
                </c:pt>
                <c:pt idx="3">
                  <c:v>1205</c:v>
                </c:pt>
                <c:pt idx="4">
                  <c:v>1305</c:v>
                </c:pt>
                <c:pt idx="5">
                  <c:v>1405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A4C-4412-BC2D-4D74A0767E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4135936"/>
        <c:axId val="1644138336"/>
      </c:lineChart>
      <c:lineChart>
        <c:grouping val="standard"/>
        <c:varyColors val="0"/>
        <c:ser>
          <c:idx val="1"/>
          <c:order val="1"/>
          <c:tx>
            <c:v>Female Uniformity %</c:v>
          </c:tx>
          <c:spPr>
            <a:ln w="28575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CHART!FemaleUni</c:f>
              <c:numCache>
                <c:formatCode>General</c:formatCode>
                <c:ptCount val="6"/>
                <c:pt idx="0">
                  <c:v>0.625</c:v>
                </c:pt>
                <c:pt idx="1">
                  <c:v>0.67525000000000002</c:v>
                </c:pt>
                <c:pt idx="2">
                  <c:v>0.62925000000000009</c:v>
                </c:pt>
                <c:pt idx="3">
                  <c:v>0.68324999999999991</c:v>
                </c:pt>
                <c:pt idx="4">
                  <c:v>0.73324999999999996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4C-4412-BC2D-4D74A0767E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3294335"/>
        <c:axId val="1124741024"/>
      </c:lineChart>
      <c:catAx>
        <c:axId val="164413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layout>
            <c:manualLayout>
              <c:xMode val="edge"/>
              <c:yMode val="edge"/>
              <c:x val="0.46568607069612195"/>
              <c:y val="0.90895766858520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8336"/>
        <c:crosses val="autoZero"/>
        <c:auto val="1"/>
        <c:lblAlgn val="ctr"/>
        <c:lblOffset val="100"/>
        <c:noMultiLvlLbl val="0"/>
      </c:catAx>
      <c:valAx>
        <c:axId val="1644138336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Bodyweight (g)</a:t>
                </a:r>
              </a:p>
            </c:rich>
          </c:tx>
          <c:layout>
            <c:manualLayout>
              <c:xMode val="edge"/>
              <c:yMode val="edge"/>
              <c:x val="6.2123711188937581E-3"/>
              <c:y val="0.432287365056663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5936"/>
        <c:crosses val="autoZero"/>
        <c:crossBetween val="between"/>
      </c:valAx>
      <c:valAx>
        <c:axId val="1124741024"/>
        <c:scaling>
          <c:orientation val="minMax"/>
          <c:max val="0.85000000000000009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Uniformity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94335"/>
        <c:crosses val="max"/>
        <c:crossBetween val="between"/>
      </c:valAx>
      <c:catAx>
        <c:axId val="513294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4741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CHART!$M$5</c:f>
          <c:strCache>
            <c:ptCount val="1"/>
            <c:pt idx="0">
              <c:v>Weekly Male Body Weight &amp; Uniformity % – VB3 (8–13 wk)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76530116110546E-2"/>
          <c:y val="8.8656353993612991E-2"/>
          <c:w val="0.89148217524028806"/>
          <c:h val="0.77834378646258806"/>
        </c:manualLayout>
      </c:layout>
      <c:lineChart>
        <c:grouping val="standard"/>
        <c:varyColors val="0"/>
        <c:ser>
          <c:idx val="0"/>
          <c:order val="0"/>
          <c:tx>
            <c:v>Male Bodyweight (g)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CHART!MaleBW</c:f>
              <c:numCache>
                <c:formatCode>General</c:formatCode>
                <c:ptCount val="6"/>
                <c:pt idx="0">
                  <c:v>1355</c:v>
                </c:pt>
                <c:pt idx="1">
                  <c:v>1490.5</c:v>
                </c:pt>
                <c:pt idx="2">
                  <c:v>1567</c:v>
                </c:pt>
                <c:pt idx="3">
                  <c:v>1757.5</c:v>
                </c:pt>
                <c:pt idx="4">
                  <c:v>1983.5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9C-44BC-821A-BCE635F6EE32}"/>
            </c:ext>
          </c:extLst>
        </c:ser>
        <c:ser>
          <c:idx val="2"/>
          <c:order val="2"/>
          <c:tx>
            <c:v>Male Standard Bodyweight (g)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CHART!StdMaleBw</c:f>
              <c:numCache>
                <c:formatCode>General</c:formatCode>
                <c:ptCount val="6"/>
                <c:pt idx="0">
                  <c:v>1420</c:v>
                </c:pt>
                <c:pt idx="1">
                  <c:v>1545</c:v>
                </c:pt>
                <c:pt idx="2">
                  <c:v>1670</c:v>
                </c:pt>
                <c:pt idx="3">
                  <c:v>1795</c:v>
                </c:pt>
                <c:pt idx="4">
                  <c:v>1920</c:v>
                </c:pt>
                <c:pt idx="5">
                  <c:v>2045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9C-44BC-821A-BCE635F6EE3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4135936"/>
        <c:axId val="1644138336"/>
      </c:lineChart>
      <c:lineChart>
        <c:grouping val="standard"/>
        <c:varyColors val="0"/>
        <c:ser>
          <c:idx val="1"/>
          <c:order val="1"/>
          <c:tx>
            <c:v>Male Uniformity %</c:v>
          </c:tx>
          <c:spPr>
            <a:ln w="28575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CHART!MaleUni</c:f>
              <c:numCache>
                <c:formatCode>General</c:formatCode>
                <c:ptCount val="6"/>
                <c:pt idx="0">
                  <c:v>0.65799999999999992</c:v>
                </c:pt>
                <c:pt idx="1">
                  <c:v>0.75</c:v>
                </c:pt>
                <c:pt idx="2">
                  <c:v>0.72499999999999998</c:v>
                </c:pt>
                <c:pt idx="3">
                  <c:v>0.77499999999999991</c:v>
                </c:pt>
                <c:pt idx="4">
                  <c:v>0.74150000000000005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9C-44BC-821A-BCE635F6EE3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3294335"/>
        <c:axId val="1124741024"/>
      </c:lineChart>
      <c:catAx>
        <c:axId val="164413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layout>
            <c:manualLayout>
              <c:xMode val="edge"/>
              <c:yMode val="edge"/>
              <c:x val="0.46568607069612195"/>
              <c:y val="0.90895766858520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8336"/>
        <c:crosses val="autoZero"/>
        <c:auto val="1"/>
        <c:lblAlgn val="ctr"/>
        <c:lblOffset val="100"/>
        <c:noMultiLvlLbl val="0"/>
      </c:catAx>
      <c:valAx>
        <c:axId val="1644138336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Bodyweight (g)</a:t>
                </a:r>
              </a:p>
            </c:rich>
          </c:tx>
          <c:layout>
            <c:manualLayout>
              <c:xMode val="edge"/>
              <c:yMode val="edge"/>
              <c:x val="6.2123711188937581E-3"/>
              <c:y val="0.432287365056663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5936"/>
        <c:crosses val="autoZero"/>
        <c:crossBetween val="between"/>
      </c:valAx>
      <c:valAx>
        <c:axId val="1124741024"/>
        <c:scaling>
          <c:orientation val="minMax"/>
          <c:max val="0.85000000000000009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Uniformity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94335"/>
        <c:crosses val="max"/>
        <c:crossBetween val="between"/>
      </c:valAx>
      <c:catAx>
        <c:axId val="513294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4741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CHART!$M$6</c:f>
          <c:strCache>
            <c:ptCount val="1"/>
            <c:pt idx="0">
              <c:v>Daily Water per Bird Consumption (mL) – VB3 (11/12/25 – 20/1/26, 8–13 wk)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005687921927608E-2"/>
          <c:y val="6.9612348595073509E-2"/>
          <c:w val="0.91900032535929199"/>
          <c:h val="0.71063168416464373"/>
        </c:manualLayout>
      </c:layout>
      <c:lineChart>
        <c:grouping val="standard"/>
        <c:varyColors val="0"/>
        <c:ser>
          <c:idx val="2"/>
          <c:order val="0"/>
          <c:tx>
            <c:v>Water/Bird (ml/bird)</c:v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CHART!DateAge</c:f>
              <c:strCache>
                <c:ptCount val="41"/>
                <c:pt idx="0">
                  <c:v>11/12 (8.1 wk)</c:v>
                </c:pt>
                <c:pt idx="1">
                  <c:v>12/12 (8.2 wk)</c:v>
                </c:pt>
                <c:pt idx="2">
                  <c:v>13/12 (8.3 wk)</c:v>
                </c:pt>
                <c:pt idx="3">
                  <c:v>14/12 (8.4 wk)</c:v>
                </c:pt>
                <c:pt idx="4">
                  <c:v>15/12 (8.5 wk)</c:v>
                </c:pt>
                <c:pt idx="5">
                  <c:v>16/12 (8.6 wk)</c:v>
                </c:pt>
                <c:pt idx="6">
                  <c:v>17/12 (8.7 wk)</c:v>
                </c:pt>
                <c:pt idx="7">
                  <c:v>18/12 (9.1 wk)</c:v>
                </c:pt>
                <c:pt idx="8">
                  <c:v>19/12 (9.2 wk)</c:v>
                </c:pt>
                <c:pt idx="9">
                  <c:v>20/12 (9.3 wk)</c:v>
                </c:pt>
                <c:pt idx="10">
                  <c:v>21/12 (9.4 wk)</c:v>
                </c:pt>
                <c:pt idx="11">
                  <c:v>22/12 (9.5 wk)</c:v>
                </c:pt>
                <c:pt idx="12">
                  <c:v>23/12 (9.6 wk)</c:v>
                </c:pt>
                <c:pt idx="13">
                  <c:v>24/12 (9.7 wk)</c:v>
                </c:pt>
                <c:pt idx="14">
                  <c:v>25/12 (10.1 wk)</c:v>
                </c:pt>
                <c:pt idx="15">
                  <c:v>26/12 (10.2 wk)</c:v>
                </c:pt>
                <c:pt idx="16">
                  <c:v>27/12 (10.3 wk)</c:v>
                </c:pt>
                <c:pt idx="17">
                  <c:v>28/12 (10.4 wk)</c:v>
                </c:pt>
                <c:pt idx="18">
                  <c:v>29/12 (10.5 wk)</c:v>
                </c:pt>
                <c:pt idx="19">
                  <c:v>30/12 (10.6 wk)</c:v>
                </c:pt>
                <c:pt idx="20">
                  <c:v>31/12 (10.7 wk)</c:v>
                </c:pt>
                <c:pt idx="21">
                  <c:v>1/1 (11.1 wk)</c:v>
                </c:pt>
                <c:pt idx="22">
                  <c:v>2/1 (11.2 wk)</c:v>
                </c:pt>
                <c:pt idx="23">
                  <c:v>3/1 (11.3 wk)</c:v>
                </c:pt>
                <c:pt idx="24">
                  <c:v>4/1 (11.4 wk)</c:v>
                </c:pt>
                <c:pt idx="25">
                  <c:v>5/1 (11.5 wk)</c:v>
                </c:pt>
                <c:pt idx="26">
                  <c:v>6/1 (11.6 wk)</c:v>
                </c:pt>
                <c:pt idx="27">
                  <c:v>7/1 (11.7 wk)</c:v>
                </c:pt>
                <c:pt idx="28">
                  <c:v>8/1 (12.1 wk)</c:v>
                </c:pt>
                <c:pt idx="29">
                  <c:v>9/1 (12.2 wk)</c:v>
                </c:pt>
                <c:pt idx="30">
                  <c:v>10/1 (12.3 wk)</c:v>
                </c:pt>
                <c:pt idx="31">
                  <c:v>11/1 (12.4 wk)</c:v>
                </c:pt>
                <c:pt idx="32">
                  <c:v>12/1 (12.5 wk)</c:v>
                </c:pt>
                <c:pt idx="33">
                  <c:v>13/1 (12.6 wk)</c:v>
                </c:pt>
                <c:pt idx="34">
                  <c:v>14/1 (12.7 wk)</c:v>
                </c:pt>
                <c:pt idx="35">
                  <c:v>15/1 (13.1 wk)</c:v>
                </c:pt>
                <c:pt idx="36">
                  <c:v>16/1 (13.2 wk)</c:v>
                </c:pt>
                <c:pt idx="37">
                  <c:v>17/1 (13.3 wk)</c:v>
                </c:pt>
                <c:pt idx="38">
                  <c:v>18/1 (13.4 wk)</c:v>
                </c:pt>
                <c:pt idx="39">
                  <c:v>19/1 (13.5 wk)</c:v>
                </c:pt>
                <c:pt idx="40">
                  <c:v>20/1 (13.6 wk)</c:v>
                </c:pt>
              </c:strCache>
            </c:strRef>
          </c:cat>
          <c:val>
            <c:numRef>
              <c:f>CHART!WaterBird</c:f>
              <c:numCache>
                <c:formatCode>General</c:formatCode>
                <c:ptCount val="39"/>
                <c:pt idx="0">
                  <c:v>42.073628850488355</c:v>
                </c:pt>
                <c:pt idx="1">
                  <c:v>145.75507137490609</c:v>
                </c:pt>
                <c:pt idx="2">
                  <c:v>25.552382383886968</c:v>
                </c:pt>
                <c:pt idx="3">
                  <c:v>139.78656245302869</c:v>
                </c:pt>
                <c:pt idx="4">
                  <c:v>43.589358184277771</c:v>
                </c:pt>
                <c:pt idx="5">
                  <c:v>124.77450390859892</c:v>
                </c:pt>
                <c:pt idx="6">
                  <c:v>43.609022556390983</c:v>
                </c:pt>
                <c:pt idx="7">
                  <c:v>145.90854392298436</c:v>
                </c:pt>
                <c:pt idx="8">
                  <c:v>60.177523694899953</c:v>
                </c:pt>
                <c:pt idx="9">
                  <c:v>141.48103552077063</c:v>
                </c:pt>
                <c:pt idx="10">
                  <c:v>43.654975161824474</c:v>
                </c:pt>
                <c:pt idx="11">
                  <c:v>164.15662650602408</c:v>
                </c:pt>
                <c:pt idx="12">
                  <c:v>49.713769207592648</c:v>
                </c:pt>
                <c:pt idx="13">
                  <c:v>162.72412234443274</c:v>
                </c:pt>
                <c:pt idx="14">
                  <c:v>42.200452147701583</c:v>
                </c:pt>
                <c:pt idx="15">
                  <c:v>156.79179858284337</c:v>
                </c:pt>
                <c:pt idx="16">
                  <c:v>37.696019300361876</c:v>
                </c:pt>
                <c:pt idx="17">
                  <c:v>158.32328106151991</c:v>
                </c:pt>
                <c:pt idx="18">
                  <c:v>45.242044940431306</c:v>
                </c:pt>
                <c:pt idx="19">
                  <c:v>164.40422322775265</c:v>
                </c:pt>
                <c:pt idx="20">
                  <c:v>55.815356765726357</c:v>
                </c:pt>
                <c:pt idx="21">
                  <c:v>170.46311660883995</c:v>
                </c:pt>
                <c:pt idx="22">
                  <c:v>72.430964237211398</c:v>
                </c:pt>
                <c:pt idx="23">
                  <c:v>143.37458496830669</c:v>
                </c:pt>
                <c:pt idx="24">
                  <c:v>55.84905660377359</c:v>
                </c:pt>
                <c:pt idx="25">
                  <c:v>175.12077294685992</c:v>
                </c:pt>
                <c:pt idx="26">
                  <c:v>55.85748792270531</c:v>
                </c:pt>
                <c:pt idx="27">
                  <c:v>167.57246376811594</c:v>
                </c:pt>
                <c:pt idx="28">
                  <c:v>45.303533675626703</c:v>
                </c:pt>
                <c:pt idx="29">
                  <c:v>173.71601208459214</c:v>
                </c:pt>
                <c:pt idx="30">
                  <c:v>54.388880495543134</c:v>
                </c:pt>
                <c:pt idx="31">
                  <c:v>178.30160169235418</c:v>
                </c:pt>
                <c:pt idx="32">
                  <c:v>58.948004836759367</c:v>
                </c:pt>
                <c:pt idx="33">
                  <c:v>185.91293833131803</c:v>
                </c:pt>
                <c:pt idx="34">
                  <c:v>55.925030229746071</c:v>
                </c:pt>
                <c:pt idx="35">
                  <c:v>214.63119709794438</c:v>
                </c:pt>
                <c:pt idx="36">
                  <c:v>57.436517533252719</c:v>
                </c:pt>
                <c:pt idx="37">
                  <c:v>184.42932728647017</c:v>
                </c:pt>
                <c:pt idx="38">
                  <c:v>66.535611673975509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DF-4818-A4DA-E3D7C63712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4135936"/>
        <c:axId val="1644138336"/>
      </c:lineChart>
      <c:scatterChart>
        <c:scatterStyle val="lineMarker"/>
        <c:varyColors val="0"/>
        <c:ser>
          <c:idx val="0"/>
          <c:order val="1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plus"/>
            <c:errValType val="fixedVal"/>
            <c:noEndCap val="1"/>
            <c:val val="1000"/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ysDot"/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1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CHART!WeekSeparator</c:f>
              <c:numCache>
                <c:formatCode>General</c:formatCode>
                <c:ptCount val="6"/>
                <c:pt idx="0">
                  <c:v>0.65</c:v>
                </c:pt>
                <c:pt idx="1">
                  <c:v>7.65</c:v>
                </c:pt>
                <c:pt idx="2">
                  <c:v>14.65</c:v>
                </c:pt>
                <c:pt idx="3">
                  <c:v>21.65</c:v>
                </c:pt>
                <c:pt idx="4">
                  <c:v>28.65</c:v>
                </c:pt>
                <c:pt idx="5">
                  <c:v>35.65</c:v>
                </c:pt>
              </c:numCache>
            </c:numRef>
          </c:xVal>
          <c:yVal>
            <c:numRef>
              <c:f>CHART!WeekZero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9-4173-9C99-76D35A00F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267600"/>
        <c:axId val="988239280"/>
      </c:scatterChart>
      <c:catAx>
        <c:axId val="164413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(Age)</a:t>
                </a:r>
              </a:p>
            </c:rich>
          </c:tx>
          <c:layout>
            <c:manualLayout>
              <c:xMode val="edge"/>
              <c:yMode val="edge"/>
              <c:x val="0.46568607069612195"/>
              <c:y val="0.90895766858520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14409]dd/mm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8336"/>
        <c:crosses val="autoZero"/>
        <c:auto val="1"/>
        <c:lblAlgn val="ctr"/>
        <c:lblOffset val="100"/>
        <c:noMultiLvlLbl val="0"/>
      </c:catAx>
      <c:valAx>
        <c:axId val="164413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</a:t>
                </a:r>
                <a:r>
                  <a:rPr lang="en-GB" baseline="0"/>
                  <a:t> per Bird (mL)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7.2711713704402261E-3"/>
              <c:y val="0.33283501668746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5936"/>
        <c:crosses val="autoZero"/>
        <c:crossBetween val="between"/>
      </c:valAx>
      <c:valAx>
        <c:axId val="988239280"/>
        <c:scaling>
          <c:orientation val="minMax"/>
          <c:max val="1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67600"/>
        <c:crosses val="max"/>
        <c:crossBetween val="midCat"/>
      </c:valAx>
      <c:valAx>
        <c:axId val="988267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8239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CHART!$M$7</c:f>
          <c:strCache>
            <c:ptCount val="1"/>
            <c:pt idx="0">
              <c:v>Daily Female gram per bird (g) – VB3 (11/12/25 – 20/1/26, 8–13 wk)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005687921927608E-2"/>
          <c:y val="6.9612357116892301E-2"/>
          <c:w val="0.91576431346775933"/>
          <c:h val="0.71063164210027441"/>
        </c:manualLayout>
      </c:layout>
      <c:lineChart>
        <c:grouping val="standard"/>
        <c:varyColors val="0"/>
        <c:ser>
          <c:idx val="2"/>
          <c:order val="0"/>
          <c:tx>
            <c:v>Female g/b</c:v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CHART!DateAge</c:f>
              <c:strCache>
                <c:ptCount val="41"/>
                <c:pt idx="0">
                  <c:v>11/12 (8.1 wk)</c:v>
                </c:pt>
                <c:pt idx="1">
                  <c:v>12/12 (8.2 wk)</c:v>
                </c:pt>
                <c:pt idx="2">
                  <c:v>13/12 (8.3 wk)</c:v>
                </c:pt>
                <c:pt idx="3">
                  <c:v>14/12 (8.4 wk)</c:v>
                </c:pt>
                <c:pt idx="4">
                  <c:v>15/12 (8.5 wk)</c:v>
                </c:pt>
                <c:pt idx="5">
                  <c:v>16/12 (8.6 wk)</c:v>
                </c:pt>
                <c:pt idx="6">
                  <c:v>17/12 (8.7 wk)</c:v>
                </c:pt>
                <c:pt idx="7">
                  <c:v>18/12 (9.1 wk)</c:v>
                </c:pt>
                <c:pt idx="8">
                  <c:v>19/12 (9.2 wk)</c:v>
                </c:pt>
                <c:pt idx="9">
                  <c:v>20/12 (9.3 wk)</c:v>
                </c:pt>
                <c:pt idx="10">
                  <c:v>21/12 (9.4 wk)</c:v>
                </c:pt>
                <c:pt idx="11">
                  <c:v>22/12 (9.5 wk)</c:v>
                </c:pt>
                <c:pt idx="12">
                  <c:v>23/12 (9.6 wk)</c:v>
                </c:pt>
                <c:pt idx="13">
                  <c:v>24/12 (9.7 wk)</c:v>
                </c:pt>
                <c:pt idx="14">
                  <c:v>25/12 (10.1 wk)</c:v>
                </c:pt>
                <c:pt idx="15">
                  <c:v>26/12 (10.2 wk)</c:v>
                </c:pt>
                <c:pt idx="16">
                  <c:v>27/12 (10.3 wk)</c:v>
                </c:pt>
                <c:pt idx="17">
                  <c:v>28/12 (10.4 wk)</c:v>
                </c:pt>
                <c:pt idx="18">
                  <c:v>29/12 (10.5 wk)</c:v>
                </c:pt>
                <c:pt idx="19">
                  <c:v>30/12 (10.6 wk)</c:v>
                </c:pt>
                <c:pt idx="20">
                  <c:v>31/12 (10.7 wk)</c:v>
                </c:pt>
                <c:pt idx="21">
                  <c:v>1/1 (11.1 wk)</c:v>
                </c:pt>
                <c:pt idx="22">
                  <c:v>2/1 (11.2 wk)</c:v>
                </c:pt>
                <c:pt idx="23">
                  <c:v>3/1 (11.3 wk)</c:v>
                </c:pt>
                <c:pt idx="24">
                  <c:v>4/1 (11.4 wk)</c:v>
                </c:pt>
                <c:pt idx="25">
                  <c:v>5/1 (11.5 wk)</c:v>
                </c:pt>
                <c:pt idx="26">
                  <c:v>6/1 (11.6 wk)</c:v>
                </c:pt>
                <c:pt idx="27">
                  <c:v>7/1 (11.7 wk)</c:v>
                </c:pt>
                <c:pt idx="28">
                  <c:v>8/1 (12.1 wk)</c:v>
                </c:pt>
                <c:pt idx="29">
                  <c:v>9/1 (12.2 wk)</c:v>
                </c:pt>
                <c:pt idx="30">
                  <c:v>10/1 (12.3 wk)</c:v>
                </c:pt>
                <c:pt idx="31">
                  <c:v>11/1 (12.4 wk)</c:v>
                </c:pt>
                <c:pt idx="32">
                  <c:v>12/1 (12.5 wk)</c:v>
                </c:pt>
                <c:pt idx="33">
                  <c:v>13/1 (12.6 wk)</c:v>
                </c:pt>
                <c:pt idx="34">
                  <c:v>14/1 (12.7 wk)</c:v>
                </c:pt>
                <c:pt idx="35">
                  <c:v>15/1 (13.1 wk)</c:v>
                </c:pt>
                <c:pt idx="36">
                  <c:v>16/1 (13.2 wk)</c:v>
                </c:pt>
                <c:pt idx="37">
                  <c:v>17/1 (13.3 wk)</c:v>
                </c:pt>
                <c:pt idx="38">
                  <c:v>18/1 (13.4 wk)</c:v>
                </c:pt>
                <c:pt idx="39">
                  <c:v>19/1 (13.5 wk)</c:v>
                </c:pt>
                <c:pt idx="40">
                  <c:v>20/1 (13.6 wk)</c:v>
                </c:pt>
              </c:strCache>
            </c:strRef>
          </c:cat>
          <c:val>
            <c:numRef>
              <c:f>CHART!FemaleGb</c:f>
              <c:numCache>
                <c:formatCode>General</c:formatCode>
                <c:ptCount val="41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45</c:v>
                </c:pt>
                <c:pt idx="8">
                  <c:v>0</c:v>
                </c:pt>
                <c:pt idx="9">
                  <c:v>45</c:v>
                </c:pt>
                <c:pt idx="10">
                  <c:v>0</c:v>
                </c:pt>
                <c:pt idx="11">
                  <c:v>45</c:v>
                </c:pt>
                <c:pt idx="12">
                  <c:v>0</c:v>
                </c:pt>
                <c:pt idx="13">
                  <c:v>49</c:v>
                </c:pt>
                <c:pt idx="14">
                  <c:v>0</c:v>
                </c:pt>
                <c:pt idx="15">
                  <c:v>49</c:v>
                </c:pt>
                <c:pt idx="16">
                  <c:v>0</c:v>
                </c:pt>
                <c:pt idx="17">
                  <c:v>49</c:v>
                </c:pt>
                <c:pt idx="18">
                  <c:v>0</c:v>
                </c:pt>
                <c:pt idx="19">
                  <c:v>52</c:v>
                </c:pt>
                <c:pt idx="20">
                  <c:v>0</c:v>
                </c:pt>
                <c:pt idx="21">
                  <c:v>52</c:v>
                </c:pt>
                <c:pt idx="22">
                  <c:v>0</c:v>
                </c:pt>
                <c:pt idx="23">
                  <c:v>52</c:v>
                </c:pt>
                <c:pt idx="24">
                  <c:v>0</c:v>
                </c:pt>
                <c:pt idx="25">
                  <c:v>52</c:v>
                </c:pt>
                <c:pt idx="26">
                  <c:v>0</c:v>
                </c:pt>
                <c:pt idx="27">
                  <c:v>52</c:v>
                </c:pt>
                <c:pt idx="28">
                  <c:v>0</c:v>
                </c:pt>
                <c:pt idx="29">
                  <c:v>56</c:v>
                </c:pt>
                <c:pt idx="30">
                  <c:v>0</c:v>
                </c:pt>
                <c:pt idx="31">
                  <c:v>56</c:v>
                </c:pt>
                <c:pt idx="32">
                  <c:v>0</c:v>
                </c:pt>
                <c:pt idx="33">
                  <c:v>56</c:v>
                </c:pt>
                <c:pt idx="34">
                  <c:v>0</c:v>
                </c:pt>
                <c:pt idx="35">
                  <c:v>56</c:v>
                </c:pt>
                <c:pt idx="36">
                  <c:v>0</c:v>
                </c:pt>
                <c:pt idx="37">
                  <c:v>56</c:v>
                </c:pt>
                <c:pt idx="38">
                  <c:v>0</c:v>
                </c:pt>
                <c:pt idx="39">
                  <c:v>56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F-42CF-93B0-3A93EBB33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4135936"/>
        <c:axId val="1644138336"/>
      </c:lineChart>
      <c:scatterChart>
        <c:scatterStyle val="lineMarker"/>
        <c:varyColors val="0"/>
        <c:ser>
          <c:idx val="0"/>
          <c:order val="1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plus"/>
            <c:errValType val="fixedVal"/>
            <c:noEndCap val="1"/>
            <c:val val="100"/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ysDot"/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CHART!WeekSeparator</c:f>
              <c:numCache>
                <c:formatCode>General</c:formatCode>
                <c:ptCount val="6"/>
                <c:pt idx="0">
                  <c:v>0.65</c:v>
                </c:pt>
                <c:pt idx="1">
                  <c:v>7.65</c:v>
                </c:pt>
                <c:pt idx="2">
                  <c:v>14.65</c:v>
                </c:pt>
                <c:pt idx="3">
                  <c:v>21.65</c:v>
                </c:pt>
                <c:pt idx="4">
                  <c:v>28.65</c:v>
                </c:pt>
                <c:pt idx="5">
                  <c:v>35.65</c:v>
                </c:pt>
              </c:numCache>
            </c:numRef>
          </c:xVal>
          <c:yVal>
            <c:numRef>
              <c:f>CHART!WeekZero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BC-473B-947B-300041053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717824"/>
        <c:axId val="1343737504"/>
      </c:scatterChart>
      <c:catAx>
        <c:axId val="164413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(Age)</a:t>
                </a:r>
              </a:p>
            </c:rich>
          </c:tx>
          <c:layout>
            <c:manualLayout>
              <c:xMode val="edge"/>
              <c:yMode val="edge"/>
              <c:x val="0.46568607069612195"/>
              <c:y val="0.90895766858520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14409]dd/mm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8336"/>
        <c:crosses val="autoZero"/>
        <c:auto val="1"/>
        <c:lblAlgn val="ctr"/>
        <c:lblOffset val="100"/>
        <c:noMultiLvlLbl val="0"/>
      </c:catAx>
      <c:valAx>
        <c:axId val="164413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Gram per bird (g)</a:t>
                </a:r>
              </a:p>
            </c:rich>
          </c:tx>
          <c:layout>
            <c:manualLayout>
              <c:xMode val="edge"/>
              <c:yMode val="edge"/>
              <c:x val="7.2711713704402261E-3"/>
              <c:y val="0.33283501668746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5936"/>
        <c:crosses val="autoZero"/>
        <c:crossBetween val="between"/>
      </c:valAx>
      <c:valAx>
        <c:axId val="1343737504"/>
        <c:scaling>
          <c:orientation val="minMax"/>
          <c:max val="1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717824"/>
        <c:crosses val="max"/>
        <c:crossBetween val="midCat"/>
      </c:valAx>
      <c:valAx>
        <c:axId val="1343717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373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CHART!$M$8</c:f>
          <c:strCache>
            <c:ptCount val="1"/>
            <c:pt idx="0">
              <c:v>Weekly Female Depletion and Egg Production % – VB3 (8–13 wk)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005687921927608E-2"/>
          <c:y val="6.9612357116892301E-2"/>
          <c:w val="0.87665902118025063"/>
          <c:h val="0.71063164210027441"/>
        </c:manualLayout>
      </c:layout>
      <c:barChart>
        <c:barDir val="col"/>
        <c:grouping val="clustered"/>
        <c:varyColors val="0"/>
        <c:ser>
          <c:idx val="1"/>
          <c:order val="0"/>
          <c:tx>
            <c:v>Cull Female %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CHART!WFemaleCull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6-4443-85F2-EE3855FC63EA}"/>
            </c:ext>
          </c:extLst>
        </c:ser>
        <c:ser>
          <c:idx val="0"/>
          <c:order val="1"/>
          <c:tx>
            <c:v>Mortality Female %</c:v>
          </c:tx>
          <c:spPr>
            <a:solidFill>
              <a:srgbClr val="DC6D30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CHART!WFemaleDead</c:f>
              <c:numCache>
                <c:formatCode>General</c:formatCode>
                <c:ptCount val="6"/>
                <c:pt idx="0">
                  <c:v>1.7044486108743821E-4</c:v>
                </c:pt>
                <c:pt idx="1">
                  <c:v>1.0231923601637107E-3</c:v>
                </c:pt>
                <c:pt idx="2">
                  <c:v>8.5338795016214367E-4</c:v>
                </c:pt>
                <c:pt idx="3">
                  <c:v>3.4158838599487618E-4</c:v>
                </c:pt>
                <c:pt idx="4">
                  <c:v>6.8352699931647305E-4</c:v>
                </c:pt>
                <c:pt idx="5">
                  <c:v>1.7096939647803043E-4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6-4443-85F2-EE3855FC63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44135936"/>
        <c:axId val="1644138336"/>
      </c:barChart>
      <c:lineChart>
        <c:grouping val="standard"/>
        <c:varyColors val="0"/>
        <c:ser>
          <c:idx val="2"/>
          <c:order val="2"/>
          <c:tx>
            <c:v>Standard Mortality %</c:v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CHART!WStdMortality</c:f>
              <c:numCache>
                <c:formatCode>General</c:formatCode>
                <c:ptCount val="6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96-4443-85F2-EE3855FC6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4135936"/>
        <c:axId val="1644138336"/>
      </c:lineChart>
      <c:lineChart>
        <c:grouping val="standard"/>
        <c:varyColors val="0"/>
        <c:ser>
          <c:idx val="3"/>
          <c:order val="3"/>
          <c:tx>
            <c:v>Egg Production %</c:v>
          </c:tx>
          <c:spPr>
            <a:ln w="28575" cap="rnd">
              <a:solidFill>
                <a:srgbClr val="4472C4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CHART!WEggProduction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96-4443-85F2-EE3855FC6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8840831"/>
        <c:axId val="1748840351"/>
      </c:lineChart>
      <c:catAx>
        <c:axId val="164413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(Age)</a:t>
                </a:r>
              </a:p>
            </c:rich>
          </c:tx>
          <c:layout>
            <c:manualLayout>
              <c:xMode val="edge"/>
              <c:yMode val="edge"/>
              <c:x val="0.46568607069612195"/>
              <c:y val="0.90895766858520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14409]dd/mm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8336"/>
        <c:crosses val="autoZero"/>
        <c:auto val="0"/>
        <c:lblAlgn val="ctr"/>
        <c:lblOffset val="100"/>
        <c:noMultiLvlLbl val="0"/>
      </c:catAx>
      <c:valAx>
        <c:axId val="164413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Mortality</a:t>
                </a:r>
                <a:r>
                  <a:rPr lang="en-GB" baseline="0"/>
                  <a:t> %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7.2711713704402261E-3"/>
              <c:y val="0.33283501668746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5936"/>
        <c:crosses val="autoZero"/>
        <c:crossBetween val="between"/>
      </c:valAx>
      <c:valAx>
        <c:axId val="1748840351"/>
        <c:scaling>
          <c:orientation val="minMax"/>
          <c:max val="0.9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Egg Production</a:t>
                </a:r>
                <a:r>
                  <a:rPr lang="en-GB" baseline="0"/>
                  <a:t> %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9745334364842565"/>
              <c:y val="0.328276697240963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840831"/>
        <c:crosses val="max"/>
        <c:crossBetween val="between"/>
      </c:valAx>
      <c:catAx>
        <c:axId val="17488408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8840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CHART!$M$9</c:f>
          <c:strCache>
            <c:ptCount val="1"/>
            <c:pt idx="0">
              <c:v>Weekly Male Depletion % – VB3 (8–13 wk)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005687921927608E-2"/>
          <c:y val="6.9612357116892301E-2"/>
          <c:w val="0.91862492247976113"/>
          <c:h val="0.71063164210027441"/>
        </c:manualLayout>
      </c:layout>
      <c:barChart>
        <c:barDir val="col"/>
        <c:grouping val="clustered"/>
        <c:varyColors val="0"/>
        <c:ser>
          <c:idx val="1"/>
          <c:order val="0"/>
          <c:tx>
            <c:v>Cull Male % 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CHART!WMaleCull</c:f>
              <c:numCache>
                <c:formatCode>General</c:formatCode>
                <c:ptCount val="6"/>
                <c:pt idx="0">
                  <c:v>1.2690355329949238E-3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1.3037809647979139E-3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9-4469-8C64-38F51A18521E}"/>
            </c:ext>
          </c:extLst>
        </c:ser>
        <c:ser>
          <c:idx val="0"/>
          <c:order val="1"/>
          <c:tx>
            <c:v>Mortaity Male %</c:v>
          </c:tx>
          <c:spPr>
            <a:solidFill>
              <a:srgbClr val="DC6D30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CHART!WMaleDead</c:f>
              <c:numCache>
                <c:formatCode>General</c:formatCode>
                <c:ptCount val="6"/>
                <c:pt idx="0">
                  <c:v>5.076142131979695E-3</c:v>
                </c:pt>
                <c:pt idx="1">
                  <c:v>8.9285714285714281E-3</c:v>
                </c:pt>
                <c:pt idx="2">
                  <c:v>3.8659793814432991E-3</c:v>
                </c:pt>
                <c:pt idx="3">
                  <c:v>3.875968992248062E-3</c:v>
                </c:pt>
                <c:pt idx="4">
                  <c:v>5.1948051948051948E-3</c:v>
                </c:pt>
                <c:pt idx="5">
                  <c:v>1.3037809647979139E-3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39-4469-8C64-38F51A1852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44135936"/>
        <c:axId val="1644138336"/>
      </c:barChart>
      <c:lineChart>
        <c:grouping val="standard"/>
        <c:varyColors val="0"/>
        <c:ser>
          <c:idx val="2"/>
          <c:order val="2"/>
          <c:tx>
            <c:v>Standard Mortality %</c:v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CHART!WStdMortality</c:f>
              <c:numCache>
                <c:formatCode>General</c:formatCode>
                <c:ptCount val="6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39-4469-8C64-38F51A185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4135936"/>
        <c:axId val="1644138336"/>
      </c:lineChart>
      <c:catAx>
        <c:axId val="164413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(Age)</a:t>
                </a:r>
              </a:p>
            </c:rich>
          </c:tx>
          <c:layout>
            <c:manualLayout>
              <c:xMode val="edge"/>
              <c:yMode val="edge"/>
              <c:x val="0.46568607069612195"/>
              <c:y val="0.90895766858520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14409]dd/mm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8336"/>
        <c:crosses val="autoZero"/>
        <c:auto val="1"/>
        <c:lblAlgn val="ctr"/>
        <c:lblOffset val="100"/>
        <c:noMultiLvlLbl val="0"/>
      </c:catAx>
      <c:valAx>
        <c:axId val="164413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Mortality</a:t>
                </a:r>
                <a:r>
                  <a:rPr lang="en-GB" baseline="0"/>
                  <a:t> %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7.2711713704402261E-3"/>
              <c:y val="0.33283501668746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CHART!$M$10</c:f>
          <c:strCache>
            <c:ptCount val="1"/>
            <c:pt idx="0">
              <c:v>Weekly Cull &amp; Hatchable Egg % – VB3 (8–13 wk)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594147082621621E-2"/>
          <c:y val="8.6782411248948435E-2"/>
          <c:w val="0.89431097369293644"/>
          <c:h val="0.7063994921992901"/>
        </c:manualLayout>
      </c:layout>
      <c:barChart>
        <c:barDir val="col"/>
        <c:grouping val="clustered"/>
        <c:varyColors val="0"/>
        <c:ser>
          <c:idx val="0"/>
          <c:order val="0"/>
          <c:tx>
            <c:v>Jumbo %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CHART!WJumbo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8-403C-90A6-DD9B609425CF}"/>
            </c:ext>
          </c:extLst>
        </c:ser>
        <c:ser>
          <c:idx val="1"/>
          <c:order val="1"/>
          <c:tx>
            <c:v>Small %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CHART!WSmall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8-403C-90A6-DD9B609425CF}"/>
            </c:ext>
          </c:extLst>
        </c:ser>
        <c:ser>
          <c:idx val="2"/>
          <c:order val="2"/>
          <c:tx>
            <c:v>Abnormal %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CHART!WAbnormal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8-403C-90A6-DD9B609425CF}"/>
            </c:ext>
          </c:extLst>
        </c:ser>
        <c:ser>
          <c:idx val="3"/>
          <c:order val="3"/>
          <c:tx>
            <c:v>Crack %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CHART!WCrack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38-403C-90A6-DD9B609425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44135936"/>
        <c:axId val="1644138336"/>
      </c:barChart>
      <c:lineChart>
        <c:grouping val="standard"/>
        <c:varyColors val="0"/>
        <c:ser>
          <c:idx val="4"/>
          <c:order val="4"/>
          <c:tx>
            <c:v>Hatchable Egg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CHART!Weeks</c:f>
              <c:strCache>
                <c:ptCount val="6"/>
                <c:pt idx="0">
                  <c:v>W8</c:v>
                </c:pt>
                <c:pt idx="1">
                  <c:v>W9</c:v>
                </c:pt>
                <c:pt idx="2">
                  <c:v>W10</c:v>
                </c:pt>
                <c:pt idx="3">
                  <c:v>W11</c:v>
                </c:pt>
                <c:pt idx="4">
                  <c:v>W12</c:v>
                </c:pt>
                <c:pt idx="5">
                  <c:v>W13</c:v>
                </c:pt>
              </c:strCache>
            </c:strRef>
          </c:cat>
          <c:val>
            <c:numRef>
              <c:f>CHART!WHE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38-403C-90A6-DD9B609425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348575"/>
        <c:axId val="102352415"/>
      </c:lineChart>
      <c:catAx>
        <c:axId val="164413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(Age)</a:t>
                </a:r>
              </a:p>
            </c:rich>
          </c:tx>
          <c:layout>
            <c:manualLayout>
              <c:xMode val="edge"/>
              <c:yMode val="edge"/>
              <c:x val="0.46568607724782973"/>
              <c:y val="0.915396460739913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14409]dd/mm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8336"/>
        <c:crosses val="autoZero"/>
        <c:auto val="1"/>
        <c:lblAlgn val="ctr"/>
        <c:lblOffset val="100"/>
        <c:noMultiLvlLbl val="0"/>
      </c:catAx>
      <c:valAx>
        <c:axId val="164413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Cull Egg</a:t>
                </a:r>
                <a:r>
                  <a:rPr lang="en-GB" baseline="0"/>
                  <a:t> %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7.2711653806623814E-3"/>
              <c:y val="0.37303917395092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5936"/>
        <c:crosses val="autoZero"/>
        <c:crossBetween val="between"/>
      </c:valAx>
      <c:valAx>
        <c:axId val="102352415"/>
        <c:scaling>
          <c:orientation val="minMax"/>
          <c:max val="1"/>
          <c:min val="0.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Hatchable</a:t>
                </a:r>
                <a:r>
                  <a:rPr lang="en-GB" baseline="0"/>
                  <a:t> Egg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48575"/>
        <c:crosses val="max"/>
        <c:crossBetween val="between"/>
      </c:valAx>
      <c:catAx>
        <c:axId val="102348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524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F$7" max="500" noThreeD="1" page="10" val="23"/>
</file>

<file path=xl/ctrlProps/ctrlProp2.xml><?xml version="1.0" encoding="utf-8"?>
<formControlPr xmlns="http://schemas.microsoft.com/office/spreadsheetml/2009/9/main" objectType="Spin" dx="26" fmlaLink="$F$7" max="500" noThreeD="1" page="10" val="23"/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53340</xdr:colOff>
          <xdr:row>3</xdr:row>
          <xdr:rowOff>243840</xdr:rowOff>
        </xdr:from>
        <xdr:to>
          <xdr:col>6</xdr:col>
          <xdr:colOff>777240</xdr:colOff>
          <xdr:row>7</xdr:row>
          <xdr:rowOff>182880</xdr:rowOff>
        </xdr:to>
        <xdr:sp macro="" textlink="">
          <xdr:nvSpPr>
            <xdr:cNvPr id="3075" name="Spinner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</xdr:colOff>
          <xdr:row>28</xdr:row>
          <xdr:rowOff>274320</xdr:rowOff>
        </xdr:from>
        <xdr:to>
          <xdr:col>7</xdr:col>
          <xdr:colOff>30480</xdr:colOff>
          <xdr:row>32</xdr:row>
          <xdr:rowOff>175260</xdr:rowOff>
        </xdr:to>
        <xdr:sp macro="" textlink="">
          <xdr:nvSpPr>
            <xdr:cNvPr id="3080" name="Spinner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36673</xdr:colOff>
      <xdr:row>13</xdr:row>
      <xdr:rowOff>114225</xdr:rowOff>
    </xdr:from>
    <xdr:to>
      <xdr:col>25</xdr:col>
      <xdr:colOff>263929</xdr:colOff>
      <xdr:row>43</xdr:row>
      <xdr:rowOff>187736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2E186D-22C6-E9D9-0926-840CF2541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39934</xdr:colOff>
      <xdr:row>44</xdr:row>
      <xdr:rowOff>69273</xdr:rowOff>
    </xdr:from>
    <xdr:to>
      <xdr:col>25</xdr:col>
      <xdr:colOff>245226</xdr:colOff>
      <xdr:row>75</xdr:row>
      <xdr:rowOff>64789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8D0CFFF-E07B-47B1-9182-646831712EAF}"/>
            </a:ext>
            <a:ext uri="{147F2762-F138-4A5C-976F-8EAC2B608ADB}">
              <a16:predDERef xmlns:a16="http://schemas.microsoft.com/office/drawing/2014/main" pred="{AA2E186D-22C6-E9D9-0926-840CF2541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44824</xdr:colOff>
      <xdr:row>75</xdr:row>
      <xdr:rowOff>144780</xdr:rowOff>
    </xdr:from>
    <xdr:to>
      <xdr:col>25</xdr:col>
      <xdr:colOff>320040</xdr:colOff>
      <xdr:row>105</xdr:row>
      <xdr:rowOff>183777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33F7F7E-4DC7-436B-8868-AC481DC9BABF}"/>
            </a:ext>
            <a:ext uri="{147F2762-F138-4A5C-976F-8EAC2B608ADB}">
              <a16:predDERef xmlns:a16="http://schemas.microsoft.com/office/drawing/2014/main" pred="{38D0CFFF-E07B-47B1-9182-646831712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502920</xdr:colOff>
      <xdr:row>179</xdr:row>
      <xdr:rowOff>34194</xdr:rowOff>
    </xdr:from>
    <xdr:to>
      <xdr:col>25</xdr:col>
      <xdr:colOff>182880</xdr:colOff>
      <xdr:row>210</xdr:row>
      <xdr:rowOff>64226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C1AC101-3101-4B8C-9D0A-C46CDDD62561}"/>
            </a:ext>
            <a:ext uri="{147F2762-F138-4A5C-976F-8EAC2B608ADB}">
              <a16:predDERef xmlns:a16="http://schemas.microsoft.com/office/drawing/2014/main" pred="{D33F7F7E-4DC7-436B-8868-AC481DC9B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516775</xdr:colOff>
      <xdr:row>212</xdr:row>
      <xdr:rowOff>182880</xdr:rowOff>
    </xdr:from>
    <xdr:to>
      <xdr:col>25</xdr:col>
      <xdr:colOff>196735</xdr:colOff>
      <xdr:row>244</xdr:row>
      <xdr:rowOff>53340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B90DCFD-31D2-4FA4-887D-83E650412892}"/>
            </a:ext>
            <a:ext uri="{147F2762-F138-4A5C-976F-8EAC2B608ADB}">
              <a16:predDERef xmlns:a16="http://schemas.microsoft.com/office/drawing/2014/main" pred="{2C1AC101-3101-4B8C-9D0A-C46CDDD62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110</xdr:row>
      <xdr:rowOff>152400</xdr:rowOff>
    </xdr:from>
    <xdr:to>
      <xdr:col>25</xdr:col>
      <xdr:colOff>192229</xdr:colOff>
      <xdr:row>141</xdr:row>
      <xdr:rowOff>134128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6C8D62-456E-4B2B-9E32-5B041B30B8B9}"/>
            </a:ext>
            <a:ext uri="{147F2762-F138-4A5C-976F-8EAC2B608ADB}">
              <a16:predDERef xmlns:a16="http://schemas.microsoft.com/office/drawing/2014/main" pred="{AA2E186D-22C6-E9D9-0926-840CF2541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555171</xdr:colOff>
      <xdr:row>144</xdr:row>
      <xdr:rowOff>0</xdr:rowOff>
    </xdr:from>
    <xdr:to>
      <xdr:col>25</xdr:col>
      <xdr:colOff>175900</xdr:colOff>
      <xdr:row>174</xdr:row>
      <xdr:rowOff>172228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0CF5AE4-5B9B-4FB2-8FDD-54C266D22C59}"/>
            </a:ext>
            <a:ext uri="{147F2762-F138-4A5C-976F-8EAC2B608ADB}">
              <a16:predDERef xmlns:a16="http://schemas.microsoft.com/office/drawing/2014/main" pred="{AA2E186D-22C6-E9D9-0926-840CF2541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581891</xdr:colOff>
      <xdr:row>13</xdr:row>
      <xdr:rowOff>124690</xdr:rowOff>
    </xdr:from>
    <xdr:to>
      <xdr:col>48</xdr:col>
      <xdr:colOff>185693</xdr:colOff>
      <xdr:row>44</xdr:row>
      <xdr:rowOff>4237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3103CE-1551-4BE0-8D71-3650D2ABA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581891</xdr:colOff>
      <xdr:row>44</xdr:row>
      <xdr:rowOff>110835</xdr:rowOff>
    </xdr:from>
    <xdr:to>
      <xdr:col>48</xdr:col>
      <xdr:colOff>163729</xdr:colOff>
      <xdr:row>75</xdr:row>
      <xdr:rowOff>106351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EFA4BD4-7FC9-4C71-958D-F6D963C25781}"/>
            </a:ext>
            <a:ext uri="{147F2762-F138-4A5C-976F-8EAC2B608ADB}">
              <a16:predDERef xmlns:a16="http://schemas.microsoft.com/office/drawing/2014/main" pred="{AA2E186D-22C6-E9D9-0926-840CF2541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76</xdr:row>
      <xdr:rowOff>0</xdr:rowOff>
    </xdr:from>
    <xdr:to>
      <xdr:col>48</xdr:col>
      <xdr:colOff>261362</xdr:colOff>
      <xdr:row>106</xdr:row>
      <xdr:rowOff>38997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29DCCF0-C083-4607-AF81-7BE48F4AF8D0}"/>
            </a:ext>
            <a:ext uri="{147F2762-F138-4A5C-976F-8EAC2B608ADB}">
              <a16:predDERef xmlns:a16="http://schemas.microsoft.com/office/drawing/2014/main" pred="{38D0CFFF-E07B-47B1-9182-646831712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3664-179A-4CEA-A786-3A77529C54A4}">
  <sheetPr codeName="Sheet1">
    <tabColor theme="8" tint="0.39997558519241921"/>
  </sheetPr>
  <dimension ref="A1:CD992"/>
  <sheetViews>
    <sheetView showGridLines="0" zoomScale="55" zoomScaleNormal="55" workbookViewId="0">
      <pane xSplit="2" ySplit="10" topLeftCell="C492" activePane="bottomRight" state="frozen"/>
      <selection pane="bottomRight" activeCell="O508" sqref="O508:O577"/>
      <selection pane="bottomLeft" activeCell="A11" sqref="A11"/>
      <selection pane="topRight" activeCell="C1" sqref="C1"/>
    </sheetView>
  </sheetViews>
  <sheetFormatPr defaultColWidth="21.125" defaultRowHeight="17.45" customHeight="1" outlineLevelCol="1"/>
  <cols>
    <col min="1" max="2" width="21.125" style="52"/>
    <col min="3" max="3" width="23.125" style="54" customWidth="1"/>
    <col min="4" max="5" width="21.125" style="54"/>
    <col min="6" max="6" width="22" style="54" customWidth="1"/>
    <col min="7" max="15" width="21.125" style="52" customWidth="1" outlineLevel="1"/>
    <col min="16" max="17" width="21.125" style="52"/>
    <col min="18" max="18" width="22.5" style="52" bestFit="1" customWidth="1"/>
    <col min="19" max="22" width="21.125" style="52" customWidth="1" outlineLevel="1"/>
    <col min="23" max="28" width="21.125" style="52"/>
    <col min="29" max="37" width="21.125" style="52" customWidth="1" outlineLevel="1"/>
    <col min="38" max="38" width="21.125" style="52"/>
    <col min="39" max="39" width="21.125" style="53"/>
    <col min="40" max="40" width="21.125" style="52"/>
    <col min="41" max="41" width="24.125" style="52" customWidth="1"/>
    <col min="42" max="44" width="26.375" style="52" customWidth="1"/>
    <col min="45" max="48" width="26.375" style="52" customWidth="1" outlineLevel="1"/>
    <col min="49" max="50" width="26.375" style="52" customWidth="1"/>
    <col min="51" max="51" width="26.375" style="52" customWidth="1" outlineLevel="1"/>
    <col min="52" max="53" width="26.375" style="52" customWidth="1"/>
    <col min="54" max="54" width="26.375" style="52" customWidth="1" outlineLevel="1"/>
    <col min="55" max="55" width="68.625" style="52" customWidth="1"/>
    <col min="56" max="74" width="21.125" style="52"/>
    <col min="75" max="80" width="21.125" style="54"/>
    <col min="81" max="16384" width="21.125" style="52"/>
  </cols>
  <sheetData>
    <row r="1" spans="1:82" ht="22.7" customHeight="1" thickBot="1">
      <c r="C1" s="52"/>
      <c r="D1" s="52"/>
      <c r="E1" s="52"/>
      <c r="F1" s="52"/>
      <c r="BC1" s="53"/>
    </row>
    <row r="2" spans="1:82" ht="22.7" customHeight="1" thickBot="1">
      <c r="A2" s="55" t="s">
        <v>0</v>
      </c>
      <c r="B2" s="56" t="e" cm="1">
        <f t="array" aca="1" ref="B2" ca="1">MID(CELL("filename",B2),FIND("]",CELL("filename",B2))+1,255)</f>
        <v>#VALUE!</v>
      </c>
      <c r="D2" s="52"/>
      <c r="E2" s="52"/>
      <c r="F2" s="52"/>
      <c r="BC2" s="53"/>
    </row>
    <row r="3" spans="1:82" ht="22.7" customHeight="1" thickBot="1">
      <c r="A3" s="55" t="s">
        <v>1</v>
      </c>
      <c r="B3" s="1"/>
      <c r="C3" s="55" t="s">
        <v>2</v>
      </c>
      <c r="D3" s="2"/>
      <c r="E3" s="52"/>
      <c r="BC3" s="53"/>
    </row>
    <row r="4" spans="1:82" ht="22.7" customHeight="1" thickBot="1">
      <c r="A4" s="55" t="s">
        <v>3</v>
      </c>
      <c r="B4" s="1"/>
      <c r="C4" s="55" t="s">
        <v>2</v>
      </c>
      <c r="D4" s="2"/>
      <c r="E4" s="52"/>
      <c r="BC4" s="53"/>
    </row>
    <row r="5" spans="1:82" ht="22.7" customHeight="1" thickBot="1">
      <c r="A5" s="55" t="s">
        <v>4</v>
      </c>
      <c r="B5" s="3"/>
      <c r="D5" s="57"/>
      <c r="E5" s="52"/>
      <c r="F5" s="52"/>
      <c r="BC5" s="53"/>
    </row>
    <row r="6" spans="1:82" ht="30" customHeight="1" thickBot="1">
      <c r="A6" s="203" t="e">
        <f ca="1">HYPERLINK("#'" &amp; $B$2 &amp; "'!A11","🔹 Daily")</f>
        <v>#VALUE!</v>
      </c>
      <c r="B6" s="204" t="str">
        <f>HYPERLINK("#Dashboard!A1", "📊 Dashboard")</f>
        <v>📊 Dashboard</v>
      </c>
      <c r="C6" s="205" t="s">
        <v>5</v>
      </c>
      <c r="D6" s="205" t="s">
        <v>5</v>
      </c>
      <c r="E6" s="205" t="s">
        <v>5</v>
      </c>
      <c r="F6" s="205" t="s">
        <v>5</v>
      </c>
      <c r="G6" s="205" t="s">
        <v>5</v>
      </c>
      <c r="H6" s="205" t="s">
        <v>5</v>
      </c>
      <c r="I6" s="205" t="s">
        <v>5</v>
      </c>
      <c r="J6" s="205" t="s">
        <v>5</v>
      </c>
      <c r="K6" s="205" t="s">
        <v>5</v>
      </c>
      <c r="L6" s="205" t="s">
        <v>5</v>
      </c>
      <c r="M6" s="205" t="s">
        <v>5</v>
      </c>
      <c r="N6" s="205" t="s">
        <v>5</v>
      </c>
      <c r="O6" s="205" t="s">
        <v>5</v>
      </c>
      <c r="P6" s="205" t="s">
        <v>5</v>
      </c>
      <c r="Q6" s="205" t="s">
        <v>5</v>
      </c>
      <c r="R6" s="205" t="s">
        <v>5</v>
      </c>
      <c r="S6" s="205" t="s">
        <v>5</v>
      </c>
      <c r="T6" s="205" t="s">
        <v>5</v>
      </c>
      <c r="U6" s="205" t="s">
        <v>5</v>
      </c>
      <c r="V6" s="205" t="s">
        <v>5</v>
      </c>
      <c r="W6" s="205" t="s">
        <v>5</v>
      </c>
      <c r="X6" s="205" t="s">
        <v>5</v>
      </c>
      <c r="Y6" s="205" t="s">
        <v>5</v>
      </c>
      <c r="Z6" s="205" t="s">
        <v>5</v>
      </c>
      <c r="AA6" s="205" t="s">
        <v>5</v>
      </c>
      <c r="AB6" s="205" t="s">
        <v>5</v>
      </c>
      <c r="AC6" s="205" t="s">
        <v>5</v>
      </c>
      <c r="AD6" s="205" t="s">
        <v>5</v>
      </c>
      <c r="AE6" s="205" t="s">
        <v>5</v>
      </c>
      <c r="AF6" s="205" t="s">
        <v>5</v>
      </c>
      <c r="AG6" s="205" t="s">
        <v>5</v>
      </c>
      <c r="AH6" s="206" t="s">
        <v>5</v>
      </c>
      <c r="AI6" s="207"/>
      <c r="AJ6" s="207"/>
      <c r="AK6" s="208"/>
      <c r="AL6" s="207"/>
      <c r="AM6" s="207"/>
      <c r="AN6" s="208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</row>
    <row r="7" spans="1:82" ht="30" customHeight="1" thickBot="1">
      <c r="A7" s="210" t="e">
        <f ca="1">HYPERLINK("#'" &amp; $B$2 &amp; "'!A508", "📆 Weekly Data")</f>
        <v>#VALUE!</v>
      </c>
      <c r="B7" s="211" t="str">
        <f>HYPERLINK("#Chart!A1","📈 Chart")</f>
        <v>📈 Chart</v>
      </c>
      <c r="C7" s="242" t="s">
        <v>6</v>
      </c>
      <c r="D7" s="242" t="s">
        <v>7</v>
      </c>
      <c r="E7" s="242" t="s">
        <v>8</v>
      </c>
      <c r="F7" s="242" t="s">
        <v>9</v>
      </c>
      <c r="G7" s="242" t="s">
        <v>10</v>
      </c>
      <c r="H7" s="242" t="s">
        <v>11</v>
      </c>
      <c r="I7" s="242" t="s">
        <v>12</v>
      </c>
      <c r="J7" s="242" t="s">
        <v>13</v>
      </c>
      <c r="K7" s="242" t="s">
        <v>14</v>
      </c>
      <c r="L7" s="242" t="s">
        <v>15</v>
      </c>
      <c r="M7" s="242" t="s">
        <v>16</v>
      </c>
      <c r="N7" s="242" t="s">
        <v>17</v>
      </c>
      <c r="O7" s="242" t="s">
        <v>18</v>
      </c>
      <c r="P7" s="242" t="s">
        <v>19</v>
      </c>
      <c r="Q7" s="242" t="s">
        <v>20</v>
      </c>
      <c r="R7" s="242" t="s">
        <v>21</v>
      </c>
      <c r="S7" s="242" t="s">
        <v>22</v>
      </c>
      <c r="T7" s="242" t="s">
        <v>23</v>
      </c>
      <c r="U7" s="242" t="s">
        <v>24</v>
      </c>
      <c r="V7" s="242" t="s">
        <v>25</v>
      </c>
      <c r="W7" s="242" t="s">
        <v>26</v>
      </c>
      <c r="X7" s="242" t="s">
        <v>27</v>
      </c>
      <c r="Y7" s="242" t="s">
        <v>28</v>
      </c>
      <c r="Z7" s="242" t="s">
        <v>29</v>
      </c>
      <c r="AA7" s="242" t="s">
        <v>30</v>
      </c>
      <c r="AB7" s="242" t="s">
        <v>31</v>
      </c>
      <c r="AC7" s="243" t="s">
        <v>32</v>
      </c>
      <c r="AD7" s="243" t="s">
        <v>33</v>
      </c>
      <c r="AE7" s="242" t="s">
        <v>34</v>
      </c>
      <c r="AF7" s="243" t="s">
        <v>35</v>
      </c>
      <c r="AG7" s="242" t="s">
        <v>36</v>
      </c>
      <c r="AH7" s="243" t="s">
        <v>37</v>
      </c>
      <c r="AI7" s="207"/>
      <c r="AJ7" s="207"/>
      <c r="AK7" s="208"/>
      <c r="AL7" s="207"/>
      <c r="AM7" s="207"/>
      <c r="AN7" s="208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</row>
    <row r="8" spans="1:82" ht="16.899999999999999" customHeight="1" thickBot="1">
      <c r="C8" s="262" t="s">
        <v>38</v>
      </c>
      <c r="D8" s="263"/>
      <c r="E8" s="263"/>
      <c r="F8" s="263"/>
      <c r="G8" s="263"/>
      <c r="H8" s="263"/>
      <c r="I8" s="263"/>
      <c r="J8" s="263"/>
      <c r="K8" s="263"/>
      <c r="L8" s="263"/>
      <c r="M8" s="264"/>
      <c r="N8" s="262" t="s">
        <v>39</v>
      </c>
      <c r="O8" s="263"/>
      <c r="P8" s="263"/>
      <c r="Q8" s="263"/>
      <c r="R8" s="263"/>
      <c r="S8" s="263"/>
      <c r="T8" s="263"/>
      <c r="U8" s="263"/>
      <c r="V8" s="263"/>
      <c r="W8" s="263"/>
      <c r="X8" s="264"/>
      <c r="Y8" s="158" t="s">
        <v>40</v>
      </c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60"/>
      <c r="AL8" s="262" t="s">
        <v>41</v>
      </c>
      <c r="AM8" s="263"/>
      <c r="AN8" s="263"/>
      <c r="AO8" s="264"/>
      <c r="AP8" s="262" t="s">
        <v>42</v>
      </c>
      <c r="AQ8" s="263"/>
      <c r="AR8" s="263"/>
      <c r="AS8" s="263"/>
      <c r="AT8" s="263"/>
      <c r="AU8" s="263"/>
      <c r="AV8" s="264"/>
      <c r="AW8" s="262" t="s">
        <v>43</v>
      </c>
      <c r="AX8" s="263"/>
      <c r="AY8" s="263"/>
      <c r="AZ8" s="263"/>
      <c r="BA8" s="263"/>
      <c r="BB8" s="264"/>
      <c r="BC8" s="161" t="s">
        <v>44</v>
      </c>
    </row>
    <row r="9" spans="1:82" ht="30" customHeight="1" thickBot="1">
      <c r="A9" s="198" t="s">
        <v>45</v>
      </c>
      <c r="B9" s="199" t="s">
        <v>46</v>
      </c>
      <c r="C9" s="198" t="s">
        <v>7</v>
      </c>
      <c r="D9" s="198" t="s">
        <v>9</v>
      </c>
      <c r="E9" s="198" t="s">
        <v>6</v>
      </c>
      <c r="F9" s="198" t="s">
        <v>8</v>
      </c>
      <c r="G9" s="198" t="s">
        <v>47</v>
      </c>
      <c r="H9" s="198" t="s">
        <v>48</v>
      </c>
      <c r="I9" s="198" t="s">
        <v>14</v>
      </c>
      <c r="J9" s="198" t="s">
        <v>15</v>
      </c>
      <c r="K9" s="198" t="s">
        <v>16</v>
      </c>
      <c r="L9" s="198" t="s">
        <v>17</v>
      </c>
      <c r="M9" s="198" t="s">
        <v>49</v>
      </c>
      <c r="N9" s="233" t="s">
        <v>50</v>
      </c>
      <c r="O9" s="233" t="s">
        <v>18</v>
      </c>
      <c r="P9" s="233" t="s">
        <v>51</v>
      </c>
      <c r="Q9" s="233" t="s">
        <v>52</v>
      </c>
      <c r="R9" s="233" t="s">
        <v>53</v>
      </c>
      <c r="S9" s="233" t="s">
        <v>54</v>
      </c>
      <c r="T9" s="233" t="s">
        <v>55</v>
      </c>
      <c r="U9" s="233" t="s">
        <v>56</v>
      </c>
      <c r="V9" s="200" t="s">
        <v>57</v>
      </c>
      <c r="W9" s="232" t="s">
        <v>58</v>
      </c>
      <c r="X9" s="232" t="s">
        <v>59</v>
      </c>
      <c r="Y9" s="232" t="s">
        <v>60</v>
      </c>
      <c r="Z9" s="200" t="s">
        <v>61</v>
      </c>
      <c r="AA9" s="200" t="s">
        <v>62</v>
      </c>
      <c r="AB9" s="200" t="s">
        <v>63</v>
      </c>
      <c r="AC9" s="200" t="s">
        <v>64</v>
      </c>
      <c r="AD9" s="200" t="s">
        <v>65</v>
      </c>
      <c r="AE9" s="200" t="s">
        <v>66</v>
      </c>
      <c r="AF9" s="200" t="s">
        <v>67</v>
      </c>
      <c r="AG9" s="200" t="s">
        <v>68</v>
      </c>
      <c r="AH9" s="200" t="s">
        <v>26</v>
      </c>
      <c r="AI9" s="200" t="s">
        <v>27</v>
      </c>
      <c r="AJ9" s="200" t="s">
        <v>28</v>
      </c>
      <c r="AK9" s="200" t="s">
        <v>29</v>
      </c>
      <c r="AL9" s="200" t="s">
        <v>69</v>
      </c>
      <c r="AM9" s="200" t="s">
        <v>30</v>
      </c>
      <c r="AN9" s="201" t="s">
        <v>70</v>
      </c>
      <c r="AO9" s="202" t="s">
        <v>71</v>
      </c>
      <c r="AP9" s="201" t="s">
        <v>72</v>
      </c>
      <c r="AQ9" s="201" t="s">
        <v>73</v>
      </c>
      <c r="AR9" s="201" t="s">
        <v>74</v>
      </c>
      <c r="AS9" s="201" t="s">
        <v>75</v>
      </c>
      <c r="AT9" s="201" t="s">
        <v>76</v>
      </c>
      <c r="AU9" s="201" t="s">
        <v>77</v>
      </c>
      <c r="AV9" s="201" t="s">
        <v>78</v>
      </c>
      <c r="AW9" s="201" t="s">
        <v>79</v>
      </c>
      <c r="AX9" s="201" t="s">
        <v>80</v>
      </c>
      <c r="AY9" s="201" t="s">
        <v>81</v>
      </c>
      <c r="AZ9" s="201" t="s">
        <v>82</v>
      </c>
      <c r="BA9" s="201" t="s">
        <v>83</v>
      </c>
      <c r="BB9" s="201" t="s">
        <v>84</v>
      </c>
      <c r="BC9" s="201" t="s">
        <v>85</v>
      </c>
      <c r="BD9" s="201" t="s">
        <v>86</v>
      </c>
      <c r="BE9" s="201" t="s">
        <v>44</v>
      </c>
      <c r="BW9" s="52"/>
      <c r="BX9" s="52"/>
      <c r="CC9" s="54"/>
      <c r="CD9" s="54"/>
    </row>
    <row r="10" spans="1:82" ht="17.45" customHeight="1" thickTop="1" thickBot="1">
      <c r="A10" s="58">
        <v>0</v>
      </c>
      <c r="B10" s="59">
        <f>B5</f>
        <v>0</v>
      </c>
      <c r="C10" s="60"/>
      <c r="D10" s="61"/>
      <c r="E10" s="60"/>
      <c r="F10" s="61"/>
      <c r="G10" s="62">
        <f>B4-D4</f>
        <v>0</v>
      </c>
      <c r="H10" s="63">
        <f>B3-D3</f>
        <v>0</v>
      </c>
      <c r="I10" s="60"/>
      <c r="J10" s="60"/>
      <c r="K10" s="60"/>
      <c r="L10" s="64"/>
      <c r="M10" s="64"/>
      <c r="N10" s="64"/>
      <c r="O10" s="65">
        <v>5.0000000000000001E-4</v>
      </c>
      <c r="P10" s="66"/>
      <c r="Q10" s="60"/>
      <c r="R10" s="60"/>
      <c r="S10" s="60"/>
      <c r="T10" s="60"/>
      <c r="U10" s="60"/>
      <c r="V10" s="231"/>
      <c r="W10" s="231"/>
      <c r="X10" s="70"/>
      <c r="Y10" s="67"/>
      <c r="Z10" s="67"/>
      <c r="AA10" s="67"/>
      <c r="AB10" s="67"/>
      <c r="AC10" s="67"/>
      <c r="AD10" s="67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9"/>
      <c r="AP10" s="68"/>
      <c r="AQ10" s="70"/>
      <c r="AR10" s="68"/>
      <c r="AS10" s="68"/>
      <c r="AT10" s="68"/>
      <c r="AU10" s="68"/>
      <c r="AV10" s="68"/>
      <c r="AW10" s="68"/>
      <c r="AX10" s="70"/>
      <c r="AY10" s="68"/>
      <c r="AZ10" s="68"/>
      <c r="BA10" s="68"/>
      <c r="BB10" s="68"/>
      <c r="BC10" s="68"/>
      <c r="BD10" s="70"/>
      <c r="BE10" s="164"/>
      <c r="BW10" s="52"/>
      <c r="BX10" s="52"/>
      <c r="CC10" s="54"/>
      <c r="CD10" s="54"/>
    </row>
    <row r="11" spans="1:82" ht="17.45" customHeight="1" thickTop="1">
      <c r="A11" s="71">
        <f>A10+1.1</f>
        <v>1.1000000000000001</v>
      </c>
      <c r="B11" s="72">
        <f>B10+1</f>
        <v>1</v>
      </c>
      <c r="C11" s="4"/>
      <c r="D11" s="5"/>
      <c r="E11" s="6"/>
      <c r="F11" s="5"/>
      <c r="G11" s="74">
        <f>G10-E11-C11</f>
        <v>0</v>
      </c>
      <c r="H11" s="75">
        <f>H10-F11-D11</f>
        <v>0</v>
      </c>
      <c r="I11" s="76">
        <f>IFERROR(C11/G10,0)</f>
        <v>0</v>
      </c>
      <c r="J11" s="77">
        <f>IFERROR(E11/G10,0)</f>
        <v>0</v>
      </c>
      <c r="K11" s="77">
        <f>IFERROR(D11/H10,0)</f>
        <v>0</v>
      </c>
      <c r="L11" s="77">
        <f>IFERROR(F11/H10,0)</f>
        <v>0</v>
      </c>
      <c r="M11" s="78" t="str">
        <f ca="1">IF(ROW()=11,
   IF($B$4&gt;0,E11/$B$4,""),
   IF($B$4&gt;0,
      (OFFSET(M11,-1,0)*$B$4 + E11)/$B$4,
      "")
)</f>
        <v/>
      </c>
      <c r="N11" s="78" t="str">
        <f t="shared" ref="N11:N74" ca="1" si="0">IF(ROW()=11,
   IF($B$4&gt;0,F11/$B$4,""),
   IF($B$4&gt;0,
      (OFFSET(N11,-1,0)*$B$4 + F11)/$B$4,
      "")
)</f>
        <v/>
      </c>
      <c r="O11" s="78">
        <f>$O$10</f>
        <v>5.0000000000000001E-4</v>
      </c>
      <c r="P11" s="7"/>
      <c r="Q11" s="8"/>
      <c r="R11" s="7"/>
      <c r="S11" s="80">
        <f t="shared" ref="S11:S74" si="1">IF($P11="FULL FEED",Q11,Q11*2)</f>
        <v>0</v>
      </c>
      <c r="T11" s="80">
        <f t="shared" ref="T11:T74" si="2">IF($P11="FULL FEED",R11,R11*2)</f>
        <v>0</v>
      </c>
      <c r="U11" s="81">
        <f>IF(P11="FULL FEED",(Q11*G11/1000),(Q11*2*G11/1000))</f>
        <v>0</v>
      </c>
      <c r="V11" s="82">
        <f>IF(P11="FULL FEED",(R11*H11/1000),(R11*2*H11/1000))</f>
        <v>0</v>
      </c>
      <c r="W11" s="234"/>
      <c r="X11" s="235"/>
      <c r="Y11" s="6"/>
      <c r="Z11" s="4"/>
      <c r="AA11" s="6"/>
      <c r="AB11" s="6"/>
      <c r="AC11" s="6"/>
      <c r="AD11" s="6"/>
      <c r="AE11" s="83">
        <f t="shared" ref="AE11:AE74" si="3">SUM(Z11,AA11,AB11,AC11)</f>
        <v>0</v>
      </c>
      <c r="AF11" s="80">
        <f t="shared" ref="AF11:AF74" si="4">Y11-AE11</f>
        <v>0</v>
      </c>
      <c r="AG11" s="76">
        <f t="shared" ref="AG11:AG42" si="5">IFERROR(Y11/H10,0)</f>
        <v>0</v>
      </c>
      <c r="AH11" s="84">
        <f t="shared" ref="AH11:AH42" si="6">IFERROR(Z11/$Y11,0)</f>
        <v>0</v>
      </c>
      <c r="AI11" s="85">
        <f t="shared" ref="AI11:AI42" si="7">IFERROR(AA11/$Y11,0)</f>
        <v>0</v>
      </c>
      <c r="AJ11" s="85">
        <f t="shared" ref="AJ11:AJ42" si="8">IFERROR(AB11/$Y11,0)</f>
        <v>0</v>
      </c>
      <c r="AK11" s="77">
        <f t="shared" ref="AK11:AK42" si="9">IFERROR(AC11/$Y11,0)</f>
        <v>0</v>
      </c>
      <c r="AL11" s="84">
        <f t="shared" ref="AL11:AL74" si="10">IFERROR(AE11/Y11,0)</f>
        <v>0</v>
      </c>
      <c r="AM11" s="77">
        <f t="shared" ref="AM11:AM74" si="11">IFERROR(AF11/Y11,0)</f>
        <v>0</v>
      </c>
      <c r="AN11" s="5"/>
      <c r="AO11" s="9"/>
      <c r="AP11" s="5"/>
      <c r="AQ11" s="10"/>
      <c r="AR11" s="5"/>
      <c r="AS11" s="5"/>
      <c r="AT11" s="5"/>
      <c r="AU11" s="80" t="str">
        <f>IF(OR(AT11="",AR11=""),"", (AT11-AR11)/100*1000)</f>
        <v/>
      </c>
      <c r="AV11" s="80" t="str">
        <f ca="1">IF(OR(AR12="",OFFSET(AR12,-1,0)=""),"", (AR12-OFFSET(AR12,-1,0))/100*1000)</f>
        <v/>
      </c>
      <c r="AW11" s="80" t="str">
        <f t="shared" ref="AW11:AW74" si="12">IFERROR(IF(OR(AR11="",AT11="",K11="",L11=""),"", ((AT11-AR11)/100*1000)/(U11+V11)),0)</f>
        <v/>
      </c>
      <c r="AX11" s="80" t="str">
        <f t="shared" ref="AX11:AX74" ca="1" si="13">IF(OR(AR11="",AR12="",M11="",N11=""),"", ((AR12-AR11)/100*1000)/((G11+H11))*1000)</f>
        <v/>
      </c>
      <c r="AY11" s="165"/>
      <c r="AZ11" s="165"/>
      <c r="BA11" s="80" t="str">
        <f>IF(OR(AY11="",AZ11=""),"",MOD(AZ11-AY11,1)*24)</f>
        <v/>
      </c>
      <c r="BB11" s="165"/>
      <c r="BC11" s="165"/>
      <c r="BD11" s="80" t="str">
        <f>IF(OR(BB11="",BC11=""),"",MOD(BC11-BB11,1)*24)</f>
        <v/>
      </c>
      <c r="BE11" s="5"/>
      <c r="BW11" s="52"/>
      <c r="BX11" s="52"/>
      <c r="CC11" s="54"/>
      <c r="CD11" s="54"/>
    </row>
    <row r="12" spans="1:82" ht="17.45" customHeight="1">
      <c r="A12" s="86">
        <f t="shared" ref="A12:A17" si="14">A11+0.1</f>
        <v>1.2000000000000002</v>
      </c>
      <c r="B12" s="87">
        <f t="shared" ref="B12:B73" si="15">B11+1</f>
        <v>2</v>
      </c>
      <c r="C12" s="8"/>
      <c r="D12" s="11"/>
      <c r="E12" s="12"/>
      <c r="F12" s="11"/>
      <c r="G12" s="74">
        <f t="shared" ref="G12:H27" si="16">G11-E12-C12</f>
        <v>0</v>
      </c>
      <c r="H12" s="75">
        <f t="shared" si="16"/>
        <v>0</v>
      </c>
      <c r="I12" s="88">
        <f t="shared" ref="I12:I75" si="17">IFERROR(C12/G11,0)</f>
        <v>0</v>
      </c>
      <c r="J12" s="78">
        <f t="shared" ref="J12:J75" si="18">IFERROR(E12/G11,0)</f>
        <v>0</v>
      </c>
      <c r="K12" s="78">
        <f t="shared" ref="K12:K75" si="19">IFERROR(D12/H11,0)</f>
        <v>0</v>
      </c>
      <c r="L12" s="78">
        <f t="shared" ref="L12:L75" si="20">IFERROR(F12/H11,0)</f>
        <v>0</v>
      </c>
      <c r="M12" s="78" t="str">
        <f t="shared" ref="M12:N75" ca="1" si="21">IF(ROW()=11,
   IF($B$4&gt;0,E12/$B$4,""),
   IF($B$4&gt;0,
      (OFFSET(M12,-1,0)*$B$4 + E12)/$B$4,
      "")
)</f>
        <v/>
      </c>
      <c r="N12" s="78" t="str">
        <f t="shared" ca="1" si="0"/>
        <v/>
      </c>
      <c r="O12" s="78">
        <f t="shared" ref="O12:O75" si="22">$O$10</f>
        <v>5.0000000000000001E-4</v>
      </c>
      <c r="P12" s="13"/>
      <c r="Q12" s="8"/>
      <c r="R12" s="13"/>
      <c r="S12" s="89">
        <f t="shared" si="1"/>
        <v>0</v>
      </c>
      <c r="T12" s="75">
        <f t="shared" si="2"/>
        <v>0</v>
      </c>
      <c r="U12" s="90">
        <f>IF(P12="FULL FEED",(Q12*G12/1000),(Q12*2*G12/1000))</f>
        <v>0</v>
      </c>
      <c r="V12" s="82">
        <f>IF(P12="FULL FEED",(R12*H12/1000),(R12*2*H12/1000))</f>
        <v>0</v>
      </c>
      <c r="W12" s="234"/>
      <c r="X12" s="236"/>
      <c r="Y12" s="12"/>
      <c r="Z12" s="8"/>
      <c r="AA12" s="12"/>
      <c r="AB12" s="12"/>
      <c r="AC12" s="12"/>
      <c r="AD12" s="12"/>
      <c r="AE12" s="91">
        <f t="shared" si="3"/>
        <v>0</v>
      </c>
      <c r="AF12" s="75">
        <f t="shared" si="4"/>
        <v>0</v>
      </c>
      <c r="AG12" s="88">
        <f t="shared" si="5"/>
        <v>0</v>
      </c>
      <c r="AH12" s="92">
        <f t="shared" si="6"/>
        <v>0</v>
      </c>
      <c r="AI12" s="93">
        <f t="shared" si="7"/>
        <v>0</v>
      </c>
      <c r="AJ12" s="93">
        <f t="shared" si="8"/>
        <v>0</v>
      </c>
      <c r="AK12" s="78">
        <f t="shared" si="9"/>
        <v>0</v>
      </c>
      <c r="AL12" s="92">
        <f t="shared" si="10"/>
        <v>0</v>
      </c>
      <c r="AM12" s="78">
        <f t="shared" si="11"/>
        <v>0</v>
      </c>
      <c r="AN12" s="11"/>
      <c r="AO12" s="14"/>
      <c r="AP12" s="11"/>
      <c r="AQ12" s="15"/>
      <c r="AR12" s="11"/>
      <c r="AS12" s="11"/>
      <c r="AT12" s="11"/>
      <c r="AU12" s="75" t="str">
        <f t="shared" ref="AU12:AU75" si="23">IF(OR(AT12="",AR12=""),"", (AT12-AR12)/100*1000)</f>
        <v/>
      </c>
      <c r="AV12" s="75" t="str">
        <f t="shared" ref="AV12:AV75" ca="1" si="24">IF(OR(AR13="",OFFSET(AR13,-1,0)=""),"", (AR13-OFFSET(AR13,-1,0))/100*1000)</f>
        <v/>
      </c>
      <c r="AW12" s="75" t="str">
        <f t="shared" si="12"/>
        <v/>
      </c>
      <c r="AX12" s="75" t="str">
        <f t="shared" ca="1" si="13"/>
        <v/>
      </c>
      <c r="AY12" s="169"/>
      <c r="AZ12" s="169"/>
      <c r="BA12" s="75" t="str">
        <f t="shared" ref="BA12:BA18" si="25">IF(OR(AY12="",AZ12=""),"",MOD(AZ12-AY12,1)*24)</f>
        <v/>
      </c>
      <c r="BB12" s="169"/>
      <c r="BC12" s="169"/>
      <c r="BD12" s="75" t="str">
        <f t="shared" ref="BD12:BD18" si="26">IF(OR(BB12="",BC12=""),"",MOD(BC12-BB12,1)*24)</f>
        <v/>
      </c>
      <c r="BE12" s="11"/>
      <c r="BW12" s="52"/>
      <c r="BX12" s="52"/>
      <c r="CC12" s="54"/>
      <c r="CD12" s="54"/>
    </row>
    <row r="13" spans="1:82" ht="17.45" customHeight="1">
      <c r="A13" s="94">
        <f t="shared" si="14"/>
        <v>1.3000000000000003</v>
      </c>
      <c r="B13" s="87">
        <f t="shared" si="15"/>
        <v>3</v>
      </c>
      <c r="C13" s="8"/>
      <c r="D13" s="11"/>
      <c r="E13" s="12"/>
      <c r="F13" s="11"/>
      <c r="G13" s="74">
        <f t="shared" si="16"/>
        <v>0</v>
      </c>
      <c r="H13" s="75">
        <f t="shared" si="16"/>
        <v>0</v>
      </c>
      <c r="I13" s="88">
        <f t="shared" si="17"/>
        <v>0</v>
      </c>
      <c r="J13" s="78">
        <f t="shared" si="18"/>
        <v>0</v>
      </c>
      <c r="K13" s="78">
        <f t="shared" si="19"/>
        <v>0</v>
      </c>
      <c r="L13" s="78">
        <f t="shared" si="20"/>
        <v>0</v>
      </c>
      <c r="M13" s="78" t="str">
        <f t="shared" ca="1" si="21"/>
        <v/>
      </c>
      <c r="N13" s="78" t="str">
        <f t="shared" ca="1" si="0"/>
        <v/>
      </c>
      <c r="O13" s="78">
        <f t="shared" si="22"/>
        <v>5.0000000000000001E-4</v>
      </c>
      <c r="P13" s="13"/>
      <c r="Q13" s="8"/>
      <c r="R13" s="13"/>
      <c r="S13" s="89">
        <f t="shared" si="1"/>
        <v>0</v>
      </c>
      <c r="T13" s="75">
        <f t="shared" si="2"/>
        <v>0</v>
      </c>
      <c r="U13" s="90">
        <f t="shared" ref="U13:U16" si="27">IF(P13="FULL FEED",(Q13*G13/1000),(Q13*2*G13/1000))</f>
        <v>0</v>
      </c>
      <c r="V13" s="82">
        <f t="shared" ref="V13:V16" si="28">IF(P13="FULL FEED",(R13*H13/1000),(R13*2*H13/1000))</f>
        <v>0</v>
      </c>
      <c r="W13" s="234"/>
      <c r="X13" s="236"/>
      <c r="Y13" s="12"/>
      <c r="Z13" s="8"/>
      <c r="AA13" s="12"/>
      <c r="AB13" s="12"/>
      <c r="AC13" s="12"/>
      <c r="AD13" s="12"/>
      <c r="AE13" s="91">
        <f t="shared" si="3"/>
        <v>0</v>
      </c>
      <c r="AF13" s="75">
        <f t="shared" si="4"/>
        <v>0</v>
      </c>
      <c r="AG13" s="88">
        <f t="shared" si="5"/>
        <v>0</v>
      </c>
      <c r="AH13" s="92">
        <f t="shared" si="6"/>
        <v>0</v>
      </c>
      <c r="AI13" s="93">
        <f t="shared" si="7"/>
        <v>0</v>
      </c>
      <c r="AJ13" s="93">
        <f t="shared" si="8"/>
        <v>0</v>
      </c>
      <c r="AK13" s="78">
        <f t="shared" si="9"/>
        <v>0</v>
      </c>
      <c r="AL13" s="92">
        <f t="shared" si="10"/>
        <v>0</v>
      </c>
      <c r="AM13" s="78">
        <f t="shared" si="11"/>
        <v>0</v>
      </c>
      <c r="AN13" s="11"/>
      <c r="AO13" s="14"/>
      <c r="AP13" s="11"/>
      <c r="AQ13" s="15"/>
      <c r="AR13" s="11"/>
      <c r="AS13" s="11"/>
      <c r="AT13" s="11"/>
      <c r="AU13" s="75" t="str">
        <f t="shared" si="23"/>
        <v/>
      </c>
      <c r="AV13" s="75" t="str">
        <f t="shared" ca="1" si="24"/>
        <v/>
      </c>
      <c r="AW13" s="75" t="str">
        <f t="shared" si="12"/>
        <v/>
      </c>
      <c r="AX13" s="75" t="str">
        <f t="shared" ca="1" si="13"/>
        <v/>
      </c>
      <c r="AY13" s="169"/>
      <c r="AZ13" s="169"/>
      <c r="BA13" s="75" t="str">
        <f t="shared" si="25"/>
        <v/>
      </c>
      <c r="BB13" s="169"/>
      <c r="BC13" s="169"/>
      <c r="BD13" s="75" t="str">
        <f t="shared" si="26"/>
        <v/>
      </c>
      <c r="BE13" s="11"/>
      <c r="BW13" s="52"/>
      <c r="BX13" s="52"/>
      <c r="CC13" s="54"/>
      <c r="CD13" s="54"/>
    </row>
    <row r="14" spans="1:82" ht="17.45" customHeight="1">
      <c r="A14" s="86">
        <f t="shared" si="14"/>
        <v>1.4000000000000004</v>
      </c>
      <c r="B14" s="87">
        <f t="shared" si="15"/>
        <v>4</v>
      </c>
      <c r="C14" s="8"/>
      <c r="D14" s="11"/>
      <c r="E14" s="12"/>
      <c r="F14" s="11"/>
      <c r="G14" s="74">
        <f t="shared" si="16"/>
        <v>0</v>
      </c>
      <c r="H14" s="75">
        <f t="shared" si="16"/>
        <v>0</v>
      </c>
      <c r="I14" s="88">
        <f t="shared" si="17"/>
        <v>0</v>
      </c>
      <c r="J14" s="78">
        <f t="shared" si="18"/>
        <v>0</v>
      </c>
      <c r="K14" s="78">
        <f t="shared" si="19"/>
        <v>0</v>
      </c>
      <c r="L14" s="78">
        <f t="shared" si="20"/>
        <v>0</v>
      </c>
      <c r="M14" s="78" t="str">
        <f t="shared" ca="1" si="21"/>
        <v/>
      </c>
      <c r="N14" s="78" t="str">
        <f t="shared" ca="1" si="0"/>
        <v/>
      </c>
      <c r="O14" s="78">
        <f t="shared" si="22"/>
        <v>5.0000000000000001E-4</v>
      </c>
      <c r="P14" s="13"/>
      <c r="Q14" s="8"/>
      <c r="R14" s="13"/>
      <c r="S14" s="89">
        <f t="shared" si="1"/>
        <v>0</v>
      </c>
      <c r="T14" s="75">
        <f t="shared" si="2"/>
        <v>0</v>
      </c>
      <c r="U14" s="90">
        <f t="shared" si="27"/>
        <v>0</v>
      </c>
      <c r="V14" s="82">
        <f t="shared" si="28"/>
        <v>0</v>
      </c>
      <c r="W14" s="234"/>
      <c r="X14" s="236"/>
      <c r="Y14" s="12"/>
      <c r="Z14" s="8"/>
      <c r="AA14" s="12"/>
      <c r="AB14" s="12"/>
      <c r="AC14" s="12"/>
      <c r="AD14" s="12"/>
      <c r="AE14" s="91">
        <f t="shared" si="3"/>
        <v>0</v>
      </c>
      <c r="AF14" s="75">
        <f t="shared" si="4"/>
        <v>0</v>
      </c>
      <c r="AG14" s="88">
        <f t="shared" si="5"/>
        <v>0</v>
      </c>
      <c r="AH14" s="92">
        <f t="shared" si="6"/>
        <v>0</v>
      </c>
      <c r="AI14" s="93">
        <f t="shared" si="7"/>
        <v>0</v>
      </c>
      <c r="AJ14" s="93">
        <f t="shared" si="8"/>
        <v>0</v>
      </c>
      <c r="AK14" s="78">
        <f t="shared" si="9"/>
        <v>0</v>
      </c>
      <c r="AL14" s="92">
        <f t="shared" si="10"/>
        <v>0</v>
      </c>
      <c r="AM14" s="78">
        <f t="shared" si="11"/>
        <v>0</v>
      </c>
      <c r="AN14" s="11"/>
      <c r="AO14" s="14"/>
      <c r="AP14" s="11"/>
      <c r="AQ14" s="15"/>
      <c r="AR14" s="11"/>
      <c r="AS14" s="11"/>
      <c r="AT14" s="11"/>
      <c r="AU14" s="75" t="str">
        <f t="shared" si="23"/>
        <v/>
      </c>
      <c r="AV14" s="75" t="str">
        <f t="shared" ca="1" si="24"/>
        <v/>
      </c>
      <c r="AW14" s="75" t="str">
        <f t="shared" si="12"/>
        <v/>
      </c>
      <c r="AX14" s="75" t="str">
        <f t="shared" ca="1" si="13"/>
        <v/>
      </c>
      <c r="AY14" s="169"/>
      <c r="AZ14" s="169"/>
      <c r="BA14" s="75" t="str">
        <f t="shared" si="25"/>
        <v/>
      </c>
      <c r="BB14" s="169"/>
      <c r="BC14" s="169"/>
      <c r="BD14" s="75" t="str">
        <f t="shared" si="26"/>
        <v/>
      </c>
      <c r="BE14" s="11"/>
      <c r="BW14" s="52"/>
      <c r="BX14" s="52"/>
      <c r="CC14" s="54"/>
      <c r="CD14" s="54"/>
    </row>
    <row r="15" spans="1:82" ht="17.45" customHeight="1">
      <c r="A15" s="94">
        <f t="shared" si="14"/>
        <v>1.5000000000000004</v>
      </c>
      <c r="B15" s="87">
        <f t="shared" si="15"/>
        <v>5</v>
      </c>
      <c r="C15" s="8"/>
      <c r="D15" s="11"/>
      <c r="E15" s="12"/>
      <c r="F15" s="11"/>
      <c r="G15" s="74">
        <f t="shared" si="16"/>
        <v>0</v>
      </c>
      <c r="H15" s="75">
        <f t="shared" si="16"/>
        <v>0</v>
      </c>
      <c r="I15" s="88">
        <f t="shared" si="17"/>
        <v>0</v>
      </c>
      <c r="J15" s="78">
        <f t="shared" si="18"/>
        <v>0</v>
      </c>
      <c r="K15" s="78">
        <f t="shared" si="19"/>
        <v>0</v>
      </c>
      <c r="L15" s="78">
        <f t="shared" si="20"/>
        <v>0</v>
      </c>
      <c r="M15" s="78" t="str">
        <f t="shared" ca="1" si="21"/>
        <v/>
      </c>
      <c r="N15" s="78" t="str">
        <f t="shared" ca="1" si="0"/>
        <v/>
      </c>
      <c r="O15" s="78">
        <f t="shared" si="22"/>
        <v>5.0000000000000001E-4</v>
      </c>
      <c r="P15" s="13"/>
      <c r="Q15" s="8"/>
      <c r="R15" s="13"/>
      <c r="S15" s="89">
        <f t="shared" si="1"/>
        <v>0</v>
      </c>
      <c r="T15" s="75">
        <f t="shared" si="2"/>
        <v>0</v>
      </c>
      <c r="U15" s="90">
        <f t="shared" si="27"/>
        <v>0</v>
      </c>
      <c r="V15" s="82">
        <f t="shared" si="28"/>
        <v>0</v>
      </c>
      <c r="W15" s="234"/>
      <c r="X15" s="236"/>
      <c r="Y15" s="12"/>
      <c r="Z15" s="8"/>
      <c r="AA15" s="12"/>
      <c r="AB15" s="12"/>
      <c r="AC15" s="12"/>
      <c r="AD15" s="12"/>
      <c r="AE15" s="91">
        <f t="shared" si="3"/>
        <v>0</v>
      </c>
      <c r="AF15" s="75">
        <f t="shared" si="4"/>
        <v>0</v>
      </c>
      <c r="AG15" s="88">
        <f t="shared" si="5"/>
        <v>0</v>
      </c>
      <c r="AH15" s="92">
        <f t="shared" si="6"/>
        <v>0</v>
      </c>
      <c r="AI15" s="93">
        <f t="shared" si="7"/>
        <v>0</v>
      </c>
      <c r="AJ15" s="93">
        <f t="shared" si="8"/>
        <v>0</v>
      </c>
      <c r="AK15" s="78">
        <f t="shared" si="9"/>
        <v>0</v>
      </c>
      <c r="AL15" s="92">
        <f t="shared" si="10"/>
        <v>0</v>
      </c>
      <c r="AM15" s="78">
        <f t="shared" si="11"/>
        <v>0</v>
      </c>
      <c r="AN15" s="11"/>
      <c r="AO15" s="14"/>
      <c r="AP15" s="11"/>
      <c r="AQ15" s="15"/>
      <c r="AR15" s="11"/>
      <c r="AS15" s="11"/>
      <c r="AT15" s="11"/>
      <c r="AU15" s="75" t="str">
        <f t="shared" si="23"/>
        <v/>
      </c>
      <c r="AV15" s="75" t="str">
        <f t="shared" ca="1" si="24"/>
        <v/>
      </c>
      <c r="AW15" s="75" t="str">
        <f t="shared" si="12"/>
        <v/>
      </c>
      <c r="AX15" s="75" t="str">
        <f t="shared" ca="1" si="13"/>
        <v/>
      </c>
      <c r="AY15" s="169"/>
      <c r="AZ15" s="169"/>
      <c r="BA15" s="75" t="str">
        <f t="shared" si="25"/>
        <v/>
      </c>
      <c r="BB15" s="169"/>
      <c r="BC15" s="169"/>
      <c r="BD15" s="75" t="str">
        <f t="shared" si="26"/>
        <v/>
      </c>
      <c r="BE15" s="11"/>
      <c r="BW15" s="52"/>
      <c r="BX15" s="52"/>
      <c r="CC15" s="54"/>
      <c r="CD15" s="54"/>
    </row>
    <row r="16" spans="1:82" ht="17.45" customHeight="1">
      <c r="A16" s="86">
        <f t="shared" si="14"/>
        <v>1.6000000000000005</v>
      </c>
      <c r="B16" s="87">
        <f t="shared" si="15"/>
        <v>6</v>
      </c>
      <c r="C16" s="8"/>
      <c r="D16" s="11"/>
      <c r="E16" s="12"/>
      <c r="F16" s="11"/>
      <c r="G16" s="74">
        <f t="shared" si="16"/>
        <v>0</v>
      </c>
      <c r="H16" s="75">
        <f t="shared" si="16"/>
        <v>0</v>
      </c>
      <c r="I16" s="88">
        <f t="shared" si="17"/>
        <v>0</v>
      </c>
      <c r="J16" s="78">
        <f t="shared" si="18"/>
        <v>0</v>
      </c>
      <c r="K16" s="78">
        <f t="shared" si="19"/>
        <v>0</v>
      </c>
      <c r="L16" s="78">
        <f t="shared" si="20"/>
        <v>0</v>
      </c>
      <c r="M16" s="78" t="str">
        <f t="shared" ca="1" si="21"/>
        <v/>
      </c>
      <c r="N16" s="78" t="str">
        <f t="shared" ca="1" si="0"/>
        <v/>
      </c>
      <c r="O16" s="78">
        <f t="shared" si="22"/>
        <v>5.0000000000000001E-4</v>
      </c>
      <c r="P16" s="13"/>
      <c r="Q16" s="8"/>
      <c r="R16" s="13"/>
      <c r="S16" s="89">
        <f t="shared" si="1"/>
        <v>0</v>
      </c>
      <c r="T16" s="75">
        <f t="shared" si="2"/>
        <v>0</v>
      </c>
      <c r="U16" s="90">
        <f t="shared" si="27"/>
        <v>0</v>
      </c>
      <c r="V16" s="82">
        <f t="shared" si="28"/>
        <v>0</v>
      </c>
      <c r="W16" s="234"/>
      <c r="X16" s="236"/>
      <c r="Y16" s="12"/>
      <c r="Z16" s="8"/>
      <c r="AA16" s="12"/>
      <c r="AB16" s="12"/>
      <c r="AC16" s="12"/>
      <c r="AD16" s="12"/>
      <c r="AE16" s="91">
        <f t="shared" si="3"/>
        <v>0</v>
      </c>
      <c r="AF16" s="75">
        <f t="shared" si="4"/>
        <v>0</v>
      </c>
      <c r="AG16" s="88">
        <f t="shared" si="5"/>
        <v>0</v>
      </c>
      <c r="AH16" s="92">
        <f t="shared" si="6"/>
        <v>0</v>
      </c>
      <c r="AI16" s="93">
        <f t="shared" si="7"/>
        <v>0</v>
      </c>
      <c r="AJ16" s="93">
        <f t="shared" si="8"/>
        <v>0</v>
      </c>
      <c r="AK16" s="78">
        <f t="shared" si="9"/>
        <v>0</v>
      </c>
      <c r="AL16" s="92">
        <f t="shared" si="10"/>
        <v>0</v>
      </c>
      <c r="AM16" s="78">
        <f t="shared" si="11"/>
        <v>0</v>
      </c>
      <c r="AN16" s="11"/>
      <c r="AO16" s="14"/>
      <c r="AP16" s="11"/>
      <c r="AQ16" s="15"/>
      <c r="AR16" s="11"/>
      <c r="AS16" s="11"/>
      <c r="AT16" s="11"/>
      <c r="AU16" s="75" t="str">
        <f t="shared" si="23"/>
        <v/>
      </c>
      <c r="AV16" s="75" t="str">
        <f t="shared" ca="1" si="24"/>
        <v/>
      </c>
      <c r="AW16" s="75" t="str">
        <f t="shared" si="12"/>
        <v/>
      </c>
      <c r="AX16" s="75" t="str">
        <f t="shared" ca="1" si="13"/>
        <v/>
      </c>
      <c r="AY16" s="169"/>
      <c r="AZ16" s="169"/>
      <c r="BA16" s="75" t="str">
        <f t="shared" si="25"/>
        <v/>
      </c>
      <c r="BB16" s="169"/>
      <c r="BC16" s="169"/>
      <c r="BD16" s="75" t="str">
        <f t="shared" si="26"/>
        <v/>
      </c>
      <c r="BE16" s="11"/>
      <c r="BW16" s="52"/>
      <c r="BX16" s="52"/>
      <c r="CC16" s="54"/>
      <c r="CD16" s="54"/>
    </row>
    <row r="17" spans="1:82" ht="17.45" customHeight="1" thickBot="1">
      <c r="A17" s="94">
        <f t="shared" si="14"/>
        <v>1.7000000000000006</v>
      </c>
      <c r="B17" s="95">
        <f t="shared" si="15"/>
        <v>7</v>
      </c>
      <c r="C17" s="16"/>
      <c r="D17" s="17"/>
      <c r="E17" s="18"/>
      <c r="F17" s="17"/>
      <c r="G17" s="96">
        <f t="shared" si="16"/>
        <v>0</v>
      </c>
      <c r="H17" s="97">
        <f t="shared" si="16"/>
        <v>0</v>
      </c>
      <c r="I17" s="98">
        <f t="shared" si="17"/>
        <v>0</v>
      </c>
      <c r="J17" s="99">
        <f t="shared" si="18"/>
        <v>0</v>
      </c>
      <c r="K17" s="99">
        <f t="shared" si="19"/>
        <v>0</v>
      </c>
      <c r="L17" s="99">
        <f t="shared" si="20"/>
        <v>0</v>
      </c>
      <c r="M17" s="99" t="str">
        <f t="shared" ca="1" si="21"/>
        <v/>
      </c>
      <c r="N17" s="99" t="str">
        <f t="shared" ca="1" si="0"/>
        <v/>
      </c>
      <c r="O17" s="99">
        <f t="shared" si="22"/>
        <v>5.0000000000000001E-4</v>
      </c>
      <c r="P17" s="19"/>
      <c r="Q17" s="16"/>
      <c r="R17" s="19"/>
      <c r="S17" s="89">
        <f t="shared" si="1"/>
        <v>0</v>
      </c>
      <c r="T17" s="75">
        <f t="shared" si="2"/>
        <v>0</v>
      </c>
      <c r="U17" s="100">
        <f>IF(P17="FULL FEED",(Q17*G17/1000),(Q17*2*G17/1000))</f>
        <v>0</v>
      </c>
      <c r="V17" s="101">
        <f>IF(P17="FULL FEED",(R17*H17/1000),(R17*2*H17/1000))</f>
        <v>0</v>
      </c>
      <c r="W17" s="237"/>
      <c r="X17" s="238"/>
      <c r="Y17" s="18"/>
      <c r="Z17" s="16"/>
      <c r="AA17" s="12"/>
      <c r="AB17" s="12"/>
      <c r="AC17" s="12"/>
      <c r="AD17" s="12"/>
      <c r="AE17" s="102">
        <f t="shared" si="3"/>
        <v>0</v>
      </c>
      <c r="AF17" s="97">
        <f t="shared" si="4"/>
        <v>0</v>
      </c>
      <c r="AG17" s="98">
        <f t="shared" si="5"/>
        <v>0</v>
      </c>
      <c r="AH17" s="103">
        <f t="shared" si="6"/>
        <v>0</v>
      </c>
      <c r="AI17" s="104">
        <f t="shared" si="7"/>
        <v>0</v>
      </c>
      <c r="AJ17" s="104">
        <f t="shared" si="8"/>
        <v>0</v>
      </c>
      <c r="AK17" s="99">
        <f t="shared" si="9"/>
        <v>0</v>
      </c>
      <c r="AL17" s="103">
        <f t="shared" si="10"/>
        <v>0</v>
      </c>
      <c r="AM17" s="99">
        <f t="shared" si="11"/>
        <v>0</v>
      </c>
      <c r="AN17" s="17"/>
      <c r="AO17" s="20"/>
      <c r="AP17" s="17"/>
      <c r="AQ17" s="21"/>
      <c r="AR17" s="17"/>
      <c r="AS17" s="17"/>
      <c r="AT17" s="17"/>
      <c r="AU17" s="97" t="str">
        <f t="shared" si="23"/>
        <v/>
      </c>
      <c r="AV17" s="97" t="str">
        <f t="shared" ca="1" si="24"/>
        <v/>
      </c>
      <c r="AW17" s="97" t="str">
        <f t="shared" si="12"/>
        <v/>
      </c>
      <c r="AX17" s="97" t="str">
        <f t="shared" ca="1" si="13"/>
        <v/>
      </c>
      <c r="AY17" s="167"/>
      <c r="AZ17" s="167"/>
      <c r="BA17" s="97" t="str">
        <f t="shared" si="25"/>
        <v/>
      </c>
      <c r="BB17" s="167"/>
      <c r="BC17" s="167"/>
      <c r="BD17" s="97" t="str">
        <f t="shared" si="26"/>
        <v/>
      </c>
      <c r="BE17" s="17"/>
      <c r="BW17" s="52"/>
      <c r="BX17" s="52"/>
      <c r="CC17" s="54"/>
      <c r="CD17" s="54"/>
    </row>
    <row r="18" spans="1:82" ht="17.45" customHeight="1" thickTop="1">
      <c r="A18" s="105">
        <f>A11+1</f>
        <v>2.1</v>
      </c>
      <c r="B18" s="106">
        <f>B17+1</f>
        <v>8</v>
      </c>
      <c r="C18" s="4"/>
      <c r="D18" s="5"/>
      <c r="E18" s="6"/>
      <c r="F18" s="5"/>
      <c r="G18" s="74">
        <f t="shared" si="16"/>
        <v>0</v>
      </c>
      <c r="H18" s="75">
        <f t="shared" si="16"/>
        <v>0</v>
      </c>
      <c r="I18" s="76">
        <f t="shared" si="17"/>
        <v>0</v>
      </c>
      <c r="J18" s="77">
        <f t="shared" si="18"/>
        <v>0</v>
      </c>
      <c r="K18" s="77">
        <f t="shared" si="19"/>
        <v>0</v>
      </c>
      <c r="L18" s="77">
        <f t="shared" si="20"/>
        <v>0</v>
      </c>
      <c r="M18" s="78" t="str">
        <f t="shared" ca="1" si="21"/>
        <v/>
      </c>
      <c r="N18" s="78" t="str">
        <f t="shared" ca="1" si="0"/>
        <v/>
      </c>
      <c r="O18" s="78">
        <f t="shared" si="22"/>
        <v>5.0000000000000001E-4</v>
      </c>
      <c r="P18" s="7"/>
      <c r="Q18" s="8"/>
      <c r="R18" s="13"/>
      <c r="S18" s="79">
        <f t="shared" si="1"/>
        <v>0</v>
      </c>
      <c r="T18" s="80">
        <f t="shared" si="2"/>
        <v>0</v>
      </c>
      <c r="U18" s="81">
        <f t="shared" ref="U18:U81" si="29">IF(P18="FULL FEED",(Q18*G18/1000),(Q18*2*G18/1000))</f>
        <v>0</v>
      </c>
      <c r="V18" s="82">
        <f t="shared" ref="V18:V81" si="30">IF(P18="FULL FEED",(R18*H18/1000),(R18*2*H18/1000))</f>
        <v>0</v>
      </c>
      <c r="W18" s="234">
        <v>33</v>
      </c>
      <c r="X18" s="236">
        <v>20</v>
      </c>
      <c r="Y18" s="6"/>
      <c r="Z18" s="4"/>
      <c r="AA18" s="22"/>
      <c r="AB18" s="22"/>
      <c r="AC18" s="22"/>
      <c r="AD18" s="6"/>
      <c r="AE18" s="83">
        <f t="shared" si="3"/>
        <v>0</v>
      </c>
      <c r="AF18" s="80">
        <f t="shared" si="4"/>
        <v>0</v>
      </c>
      <c r="AG18" s="76">
        <f t="shared" si="5"/>
        <v>0</v>
      </c>
      <c r="AH18" s="84">
        <f t="shared" si="6"/>
        <v>0</v>
      </c>
      <c r="AI18" s="85">
        <f t="shared" si="7"/>
        <v>0</v>
      </c>
      <c r="AJ18" s="85">
        <f t="shared" si="8"/>
        <v>0</v>
      </c>
      <c r="AK18" s="77">
        <f t="shared" si="9"/>
        <v>0</v>
      </c>
      <c r="AL18" s="84">
        <f t="shared" si="10"/>
        <v>0</v>
      </c>
      <c r="AM18" s="77">
        <f t="shared" si="11"/>
        <v>0</v>
      </c>
      <c r="AN18" s="5"/>
      <c r="AO18" s="9"/>
      <c r="AP18" s="5"/>
      <c r="AQ18" s="10"/>
      <c r="AR18" s="5"/>
      <c r="AS18" s="5"/>
      <c r="AT18" s="5"/>
      <c r="AU18" s="80" t="str">
        <f t="shared" si="23"/>
        <v/>
      </c>
      <c r="AV18" s="80" t="str">
        <f t="shared" ca="1" si="24"/>
        <v/>
      </c>
      <c r="AW18" s="80" t="str">
        <f t="shared" si="12"/>
        <v/>
      </c>
      <c r="AX18" s="80" t="str">
        <f t="shared" ca="1" si="13"/>
        <v/>
      </c>
      <c r="AY18" s="165"/>
      <c r="AZ18" s="165"/>
      <c r="BA18" s="80" t="str">
        <f t="shared" si="25"/>
        <v/>
      </c>
      <c r="BB18" s="165"/>
      <c r="BC18" s="165"/>
      <c r="BD18" s="80" t="str">
        <f t="shared" si="26"/>
        <v/>
      </c>
      <c r="BE18" s="5"/>
      <c r="BW18" s="52"/>
      <c r="BX18" s="52"/>
      <c r="CC18" s="54"/>
      <c r="CD18" s="54"/>
    </row>
    <row r="19" spans="1:82" ht="17.45" customHeight="1">
      <c r="A19" s="94">
        <f t="shared" ref="A19:A80" si="31">A12+1</f>
        <v>2.2000000000000002</v>
      </c>
      <c r="B19" s="107">
        <f t="shared" si="15"/>
        <v>9</v>
      </c>
      <c r="C19" s="8"/>
      <c r="D19" s="11"/>
      <c r="E19" s="12"/>
      <c r="F19" s="11"/>
      <c r="G19" s="74">
        <f t="shared" si="16"/>
        <v>0</v>
      </c>
      <c r="H19" s="75">
        <f t="shared" si="16"/>
        <v>0</v>
      </c>
      <c r="I19" s="88">
        <f t="shared" si="17"/>
        <v>0</v>
      </c>
      <c r="J19" s="78">
        <f t="shared" si="18"/>
        <v>0</v>
      </c>
      <c r="K19" s="78">
        <f t="shared" si="19"/>
        <v>0</v>
      </c>
      <c r="L19" s="78">
        <f t="shared" si="20"/>
        <v>0</v>
      </c>
      <c r="M19" s="78" t="str">
        <f t="shared" ca="1" si="21"/>
        <v/>
      </c>
      <c r="N19" s="78" t="str">
        <f t="shared" ca="1" si="0"/>
        <v/>
      </c>
      <c r="O19" s="78">
        <f t="shared" si="22"/>
        <v>5.0000000000000001E-4</v>
      </c>
      <c r="P19" s="13"/>
      <c r="Q19" s="8"/>
      <c r="R19" s="13"/>
      <c r="S19" s="89">
        <f t="shared" si="1"/>
        <v>0</v>
      </c>
      <c r="T19" s="75">
        <f t="shared" si="2"/>
        <v>0</v>
      </c>
      <c r="U19" s="90">
        <f t="shared" si="29"/>
        <v>0</v>
      </c>
      <c r="V19" s="82">
        <f t="shared" si="30"/>
        <v>0</v>
      </c>
      <c r="W19" s="234">
        <f t="shared" ref="W19:W24" si="32">W18</f>
        <v>33</v>
      </c>
      <c r="X19" s="236">
        <f t="shared" ref="X19:X24" si="33">X18</f>
        <v>20</v>
      </c>
      <c r="Y19" s="12"/>
      <c r="Z19" s="8"/>
      <c r="AA19" s="23"/>
      <c r="AB19" s="23"/>
      <c r="AC19" s="23"/>
      <c r="AD19" s="12"/>
      <c r="AE19" s="91">
        <f t="shared" si="3"/>
        <v>0</v>
      </c>
      <c r="AF19" s="75">
        <f t="shared" si="4"/>
        <v>0</v>
      </c>
      <c r="AG19" s="88">
        <f t="shared" si="5"/>
        <v>0</v>
      </c>
      <c r="AH19" s="92">
        <f t="shared" si="6"/>
        <v>0</v>
      </c>
      <c r="AI19" s="93">
        <f t="shared" si="7"/>
        <v>0</v>
      </c>
      <c r="AJ19" s="93">
        <f t="shared" si="8"/>
        <v>0</v>
      </c>
      <c r="AK19" s="78">
        <f t="shared" si="9"/>
        <v>0</v>
      </c>
      <c r="AL19" s="92">
        <f t="shared" si="10"/>
        <v>0</v>
      </c>
      <c r="AM19" s="78">
        <f t="shared" si="11"/>
        <v>0</v>
      </c>
      <c r="AN19" s="11"/>
      <c r="AO19" s="14"/>
      <c r="AP19" s="11"/>
      <c r="AQ19" s="15"/>
      <c r="AR19" s="11"/>
      <c r="AS19" s="11"/>
      <c r="AT19" s="11"/>
      <c r="AU19" s="75" t="str">
        <f t="shared" si="23"/>
        <v/>
      </c>
      <c r="AV19" s="75" t="str">
        <f t="shared" ca="1" si="24"/>
        <v/>
      </c>
      <c r="AW19" s="75" t="str">
        <f t="shared" si="12"/>
        <v/>
      </c>
      <c r="AX19" s="75" t="str">
        <f t="shared" ca="1" si="13"/>
        <v/>
      </c>
      <c r="AY19" s="169"/>
      <c r="AZ19" s="169"/>
      <c r="BA19" s="75" t="str">
        <f t="shared" ref="BA19:BA82" si="34">IF(OR(AY19="",AZ19=""),"",MOD(AZ19-AY19,1)*24)</f>
        <v/>
      </c>
      <c r="BB19" s="169"/>
      <c r="BC19" s="169"/>
      <c r="BD19" s="75" t="str">
        <f t="shared" ref="BD19:BD82" si="35">IF(OR(BB19="",BC19=""),"",MOD(BC19-BB19,1)*24)</f>
        <v/>
      </c>
      <c r="BE19" s="11"/>
      <c r="BW19" s="52"/>
      <c r="BX19" s="52"/>
      <c r="CC19" s="54"/>
      <c r="CD19" s="54"/>
    </row>
    <row r="20" spans="1:82" ht="17.45" customHeight="1">
      <c r="A20" s="86">
        <f t="shared" si="31"/>
        <v>2.3000000000000003</v>
      </c>
      <c r="B20" s="107">
        <f t="shared" si="15"/>
        <v>10</v>
      </c>
      <c r="C20" s="8"/>
      <c r="D20" s="11"/>
      <c r="E20" s="12"/>
      <c r="F20" s="11"/>
      <c r="G20" s="74">
        <f t="shared" si="16"/>
        <v>0</v>
      </c>
      <c r="H20" s="75">
        <f t="shared" si="16"/>
        <v>0</v>
      </c>
      <c r="I20" s="88">
        <f t="shared" si="17"/>
        <v>0</v>
      </c>
      <c r="J20" s="78">
        <f t="shared" si="18"/>
        <v>0</v>
      </c>
      <c r="K20" s="78">
        <f t="shared" si="19"/>
        <v>0</v>
      </c>
      <c r="L20" s="78">
        <f t="shared" si="20"/>
        <v>0</v>
      </c>
      <c r="M20" s="78" t="str">
        <f t="shared" ca="1" si="21"/>
        <v/>
      </c>
      <c r="N20" s="78" t="str">
        <f t="shared" ca="1" si="0"/>
        <v/>
      </c>
      <c r="O20" s="78">
        <f t="shared" si="22"/>
        <v>5.0000000000000001E-4</v>
      </c>
      <c r="P20" s="13"/>
      <c r="Q20" s="8"/>
      <c r="R20" s="13"/>
      <c r="S20" s="89">
        <f t="shared" si="1"/>
        <v>0</v>
      </c>
      <c r="T20" s="75">
        <f t="shared" si="2"/>
        <v>0</v>
      </c>
      <c r="U20" s="90">
        <f t="shared" si="29"/>
        <v>0</v>
      </c>
      <c r="V20" s="82">
        <f t="shared" si="30"/>
        <v>0</v>
      </c>
      <c r="W20" s="234">
        <f t="shared" si="32"/>
        <v>33</v>
      </c>
      <c r="X20" s="236">
        <f t="shared" si="33"/>
        <v>20</v>
      </c>
      <c r="Y20" s="12"/>
      <c r="Z20" s="8"/>
      <c r="AA20" s="23"/>
      <c r="AB20" s="23"/>
      <c r="AC20" s="23"/>
      <c r="AD20" s="12"/>
      <c r="AE20" s="91">
        <f t="shared" si="3"/>
        <v>0</v>
      </c>
      <c r="AF20" s="75">
        <f t="shared" si="4"/>
        <v>0</v>
      </c>
      <c r="AG20" s="88">
        <f t="shared" si="5"/>
        <v>0</v>
      </c>
      <c r="AH20" s="92">
        <f t="shared" si="6"/>
        <v>0</v>
      </c>
      <c r="AI20" s="93">
        <f t="shared" si="7"/>
        <v>0</v>
      </c>
      <c r="AJ20" s="93">
        <f t="shared" si="8"/>
        <v>0</v>
      </c>
      <c r="AK20" s="78">
        <f t="shared" si="9"/>
        <v>0</v>
      </c>
      <c r="AL20" s="92">
        <f t="shared" si="10"/>
        <v>0</v>
      </c>
      <c r="AM20" s="78">
        <f t="shared" si="11"/>
        <v>0</v>
      </c>
      <c r="AN20" s="11"/>
      <c r="AO20" s="14"/>
      <c r="AP20" s="11"/>
      <c r="AQ20" s="15"/>
      <c r="AR20" s="11"/>
      <c r="AS20" s="11"/>
      <c r="AT20" s="11"/>
      <c r="AU20" s="75" t="str">
        <f t="shared" si="23"/>
        <v/>
      </c>
      <c r="AV20" s="75" t="str">
        <f t="shared" ca="1" si="24"/>
        <v/>
      </c>
      <c r="AW20" s="75" t="str">
        <f t="shared" si="12"/>
        <v/>
      </c>
      <c r="AX20" s="75" t="str">
        <f t="shared" ca="1" si="13"/>
        <v/>
      </c>
      <c r="AY20" s="169"/>
      <c r="AZ20" s="169"/>
      <c r="BA20" s="75" t="str">
        <f t="shared" si="34"/>
        <v/>
      </c>
      <c r="BB20" s="169"/>
      <c r="BC20" s="169"/>
      <c r="BD20" s="75" t="str">
        <f t="shared" si="35"/>
        <v/>
      </c>
      <c r="BE20" s="11"/>
      <c r="BW20" s="52"/>
      <c r="BX20" s="52"/>
      <c r="CC20" s="54"/>
      <c r="CD20" s="54"/>
    </row>
    <row r="21" spans="1:82" ht="17.45" customHeight="1">
      <c r="A21" s="94">
        <f t="shared" si="31"/>
        <v>2.4000000000000004</v>
      </c>
      <c r="B21" s="107">
        <f t="shared" si="15"/>
        <v>11</v>
      </c>
      <c r="C21" s="8"/>
      <c r="D21" s="11"/>
      <c r="E21" s="12"/>
      <c r="F21" s="11"/>
      <c r="G21" s="74">
        <f t="shared" si="16"/>
        <v>0</v>
      </c>
      <c r="H21" s="75">
        <f t="shared" si="16"/>
        <v>0</v>
      </c>
      <c r="I21" s="88">
        <f t="shared" si="17"/>
        <v>0</v>
      </c>
      <c r="J21" s="78">
        <f t="shared" si="18"/>
        <v>0</v>
      </c>
      <c r="K21" s="78">
        <f t="shared" si="19"/>
        <v>0</v>
      </c>
      <c r="L21" s="78">
        <f t="shared" si="20"/>
        <v>0</v>
      </c>
      <c r="M21" s="78" t="str">
        <f t="shared" ca="1" si="21"/>
        <v/>
      </c>
      <c r="N21" s="78" t="str">
        <f t="shared" ca="1" si="0"/>
        <v/>
      </c>
      <c r="O21" s="78">
        <f t="shared" si="22"/>
        <v>5.0000000000000001E-4</v>
      </c>
      <c r="P21" s="13"/>
      <c r="Q21" s="8"/>
      <c r="R21" s="13"/>
      <c r="S21" s="89">
        <f t="shared" si="1"/>
        <v>0</v>
      </c>
      <c r="T21" s="75">
        <f t="shared" si="2"/>
        <v>0</v>
      </c>
      <c r="U21" s="90">
        <f t="shared" si="29"/>
        <v>0</v>
      </c>
      <c r="V21" s="82">
        <f t="shared" si="30"/>
        <v>0</v>
      </c>
      <c r="W21" s="234">
        <f t="shared" si="32"/>
        <v>33</v>
      </c>
      <c r="X21" s="236">
        <f t="shared" si="33"/>
        <v>20</v>
      </c>
      <c r="Y21" s="12"/>
      <c r="Z21" s="8"/>
      <c r="AA21" s="23"/>
      <c r="AB21" s="23"/>
      <c r="AC21" s="23"/>
      <c r="AD21" s="12"/>
      <c r="AE21" s="91">
        <f t="shared" si="3"/>
        <v>0</v>
      </c>
      <c r="AF21" s="75">
        <f t="shared" si="4"/>
        <v>0</v>
      </c>
      <c r="AG21" s="88">
        <f t="shared" si="5"/>
        <v>0</v>
      </c>
      <c r="AH21" s="92">
        <f t="shared" si="6"/>
        <v>0</v>
      </c>
      <c r="AI21" s="93">
        <f t="shared" si="7"/>
        <v>0</v>
      </c>
      <c r="AJ21" s="93">
        <f t="shared" si="8"/>
        <v>0</v>
      </c>
      <c r="AK21" s="78">
        <f t="shared" si="9"/>
        <v>0</v>
      </c>
      <c r="AL21" s="92">
        <f t="shared" si="10"/>
        <v>0</v>
      </c>
      <c r="AM21" s="78">
        <f t="shared" si="11"/>
        <v>0</v>
      </c>
      <c r="AN21" s="11"/>
      <c r="AO21" s="14"/>
      <c r="AP21" s="11"/>
      <c r="AQ21" s="15"/>
      <c r="AR21" s="11"/>
      <c r="AS21" s="11"/>
      <c r="AT21" s="11"/>
      <c r="AU21" s="75" t="str">
        <f t="shared" si="23"/>
        <v/>
      </c>
      <c r="AV21" s="75" t="str">
        <f t="shared" ca="1" si="24"/>
        <v/>
      </c>
      <c r="AW21" s="75" t="str">
        <f t="shared" si="12"/>
        <v/>
      </c>
      <c r="AX21" s="75" t="str">
        <f t="shared" ca="1" si="13"/>
        <v/>
      </c>
      <c r="AY21" s="169"/>
      <c r="AZ21" s="169"/>
      <c r="BA21" s="75" t="str">
        <f t="shared" si="34"/>
        <v/>
      </c>
      <c r="BB21" s="169"/>
      <c r="BC21" s="169"/>
      <c r="BD21" s="75" t="str">
        <f t="shared" si="35"/>
        <v/>
      </c>
      <c r="BE21" s="11"/>
      <c r="BW21" s="52"/>
      <c r="BX21" s="52"/>
      <c r="CC21" s="54"/>
      <c r="CD21" s="54"/>
    </row>
    <row r="22" spans="1:82" ht="17.45" customHeight="1">
      <c r="A22" s="86">
        <f t="shared" si="31"/>
        <v>2.5000000000000004</v>
      </c>
      <c r="B22" s="107">
        <f t="shared" si="15"/>
        <v>12</v>
      </c>
      <c r="C22" s="8"/>
      <c r="D22" s="11"/>
      <c r="E22" s="12"/>
      <c r="F22" s="11"/>
      <c r="G22" s="74">
        <f t="shared" si="16"/>
        <v>0</v>
      </c>
      <c r="H22" s="75">
        <f t="shared" si="16"/>
        <v>0</v>
      </c>
      <c r="I22" s="88">
        <f t="shared" si="17"/>
        <v>0</v>
      </c>
      <c r="J22" s="78">
        <f t="shared" si="18"/>
        <v>0</v>
      </c>
      <c r="K22" s="78">
        <f t="shared" si="19"/>
        <v>0</v>
      </c>
      <c r="L22" s="78">
        <f t="shared" si="20"/>
        <v>0</v>
      </c>
      <c r="M22" s="78" t="str">
        <f t="shared" ca="1" si="21"/>
        <v/>
      </c>
      <c r="N22" s="78" t="str">
        <f t="shared" ca="1" si="0"/>
        <v/>
      </c>
      <c r="O22" s="78">
        <f t="shared" si="22"/>
        <v>5.0000000000000001E-4</v>
      </c>
      <c r="P22" s="13"/>
      <c r="Q22" s="8"/>
      <c r="R22" s="13"/>
      <c r="S22" s="89">
        <f t="shared" si="1"/>
        <v>0</v>
      </c>
      <c r="T22" s="75">
        <f t="shared" si="2"/>
        <v>0</v>
      </c>
      <c r="U22" s="90">
        <f t="shared" si="29"/>
        <v>0</v>
      </c>
      <c r="V22" s="82">
        <f t="shared" si="30"/>
        <v>0</v>
      </c>
      <c r="W22" s="234">
        <f t="shared" si="32"/>
        <v>33</v>
      </c>
      <c r="X22" s="236">
        <f t="shared" si="33"/>
        <v>20</v>
      </c>
      <c r="Y22" s="12"/>
      <c r="Z22" s="8"/>
      <c r="AA22" s="23"/>
      <c r="AB22" s="23"/>
      <c r="AC22" s="23"/>
      <c r="AD22" s="12"/>
      <c r="AE22" s="91">
        <f t="shared" si="3"/>
        <v>0</v>
      </c>
      <c r="AF22" s="75">
        <f t="shared" si="4"/>
        <v>0</v>
      </c>
      <c r="AG22" s="88">
        <f t="shared" si="5"/>
        <v>0</v>
      </c>
      <c r="AH22" s="92">
        <f t="shared" si="6"/>
        <v>0</v>
      </c>
      <c r="AI22" s="93">
        <f t="shared" si="7"/>
        <v>0</v>
      </c>
      <c r="AJ22" s="93">
        <f t="shared" si="8"/>
        <v>0</v>
      </c>
      <c r="AK22" s="78">
        <f t="shared" si="9"/>
        <v>0</v>
      </c>
      <c r="AL22" s="92">
        <f t="shared" si="10"/>
        <v>0</v>
      </c>
      <c r="AM22" s="78">
        <f t="shared" si="11"/>
        <v>0</v>
      </c>
      <c r="AN22" s="11"/>
      <c r="AO22" s="14"/>
      <c r="AP22" s="11"/>
      <c r="AQ22" s="15"/>
      <c r="AR22" s="11"/>
      <c r="AS22" s="11"/>
      <c r="AT22" s="11"/>
      <c r="AU22" s="75" t="str">
        <f t="shared" si="23"/>
        <v/>
      </c>
      <c r="AV22" s="75" t="str">
        <f t="shared" ca="1" si="24"/>
        <v/>
      </c>
      <c r="AW22" s="75" t="str">
        <f t="shared" si="12"/>
        <v/>
      </c>
      <c r="AX22" s="75" t="str">
        <f t="shared" ca="1" si="13"/>
        <v/>
      </c>
      <c r="AY22" s="169"/>
      <c r="AZ22" s="169"/>
      <c r="BA22" s="75" t="str">
        <f t="shared" si="34"/>
        <v/>
      </c>
      <c r="BB22" s="169"/>
      <c r="BC22" s="169"/>
      <c r="BD22" s="75" t="str">
        <f t="shared" si="35"/>
        <v/>
      </c>
      <c r="BE22" s="11"/>
      <c r="BW22" s="52"/>
      <c r="BX22" s="52"/>
      <c r="CC22" s="54"/>
      <c r="CD22" s="54"/>
    </row>
    <row r="23" spans="1:82" ht="17.45" customHeight="1">
      <c r="A23" s="94">
        <f t="shared" si="31"/>
        <v>2.6000000000000005</v>
      </c>
      <c r="B23" s="107">
        <f t="shared" si="15"/>
        <v>13</v>
      </c>
      <c r="C23" s="8"/>
      <c r="D23" s="11"/>
      <c r="E23" s="12"/>
      <c r="F23" s="11"/>
      <c r="G23" s="74">
        <f t="shared" si="16"/>
        <v>0</v>
      </c>
      <c r="H23" s="75">
        <f t="shared" si="16"/>
        <v>0</v>
      </c>
      <c r="I23" s="88">
        <f t="shared" si="17"/>
        <v>0</v>
      </c>
      <c r="J23" s="78">
        <f t="shared" si="18"/>
        <v>0</v>
      </c>
      <c r="K23" s="78">
        <f t="shared" si="19"/>
        <v>0</v>
      </c>
      <c r="L23" s="78">
        <f t="shared" si="20"/>
        <v>0</v>
      </c>
      <c r="M23" s="78" t="str">
        <f t="shared" ca="1" si="21"/>
        <v/>
      </c>
      <c r="N23" s="78" t="str">
        <f t="shared" ca="1" si="0"/>
        <v/>
      </c>
      <c r="O23" s="78">
        <f t="shared" si="22"/>
        <v>5.0000000000000001E-4</v>
      </c>
      <c r="P23" s="13"/>
      <c r="Q23" s="8"/>
      <c r="R23" s="13"/>
      <c r="S23" s="89">
        <f t="shared" si="1"/>
        <v>0</v>
      </c>
      <c r="T23" s="75">
        <f t="shared" si="2"/>
        <v>0</v>
      </c>
      <c r="U23" s="90">
        <f t="shared" si="29"/>
        <v>0</v>
      </c>
      <c r="V23" s="82">
        <f t="shared" si="30"/>
        <v>0</v>
      </c>
      <c r="W23" s="234">
        <f t="shared" si="32"/>
        <v>33</v>
      </c>
      <c r="X23" s="236">
        <f t="shared" si="33"/>
        <v>20</v>
      </c>
      <c r="Y23" s="12"/>
      <c r="Z23" s="8"/>
      <c r="AA23" s="23"/>
      <c r="AB23" s="23"/>
      <c r="AC23" s="23"/>
      <c r="AD23" s="12"/>
      <c r="AE23" s="91">
        <f t="shared" si="3"/>
        <v>0</v>
      </c>
      <c r="AF23" s="75">
        <f t="shared" si="4"/>
        <v>0</v>
      </c>
      <c r="AG23" s="88">
        <f t="shared" si="5"/>
        <v>0</v>
      </c>
      <c r="AH23" s="92">
        <f t="shared" si="6"/>
        <v>0</v>
      </c>
      <c r="AI23" s="93">
        <f t="shared" si="7"/>
        <v>0</v>
      </c>
      <c r="AJ23" s="93">
        <f t="shared" si="8"/>
        <v>0</v>
      </c>
      <c r="AK23" s="78">
        <f t="shared" si="9"/>
        <v>0</v>
      </c>
      <c r="AL23" s="92">
        <f t="shared" si="10"/>
        <v>0</v>
      </c>
      <c r="AM23" s="78">
        <f t="shared" si="11"/>
        <v>0</v>
      </c>
      <c r="AN23" s="11"/>
      <c r="AO23" s="14"/>
      <c r="AP23" s="11"/>
      <c r="AQ23" s="15"/>
      <c r="AR23" s="11"/>
      <c r="AS23" s="11"/>
      <c r="AT23" s="11"/>
      <c r="AU23" s="75" t="str">
        <f t="shared" si="23"/>
        <v/>
      </c>
      <c r="AV23" s="75" t="str">
        <f t="shared" ca="1" si="24"/>
        <v/>
      </c>
      <c r="AW23" s="75" t="str">
        <f t="shared" si="12"/>
        <v/>
      </c>
      <c r="AX23" s="75" t="str">
        <f t="shared" ca="1" si="13"/>
        <v/>
      </c>
      <c r="AY23" s="169"/>
      <c r="AZ23" s="169"/>
      <c r="BA23" s="75" t="str">
        <f t="shared" si="34"/>
        <v/>
      </c>
      <c r="BB23" s="169"/>
      <c r="BC23" s="169"/>
      <c r="BD23" s="75" t="str">
        <f t="shared" si="35"/>
        <v/>
      </c>
      <c r="BE23" s="11"/>
      <c r="BW23" s="52"/>
      <c r="BX23" s="52"/>
      <c r="CC23" s="54"/>
      <c r="CD23" s="54"/>
    </row>
    <row r="24" spans="1:82" ht="17.45" customHeight="1" thickBot="1">
      <c r="A24" s="86">
        <f t="shared" si="31"/>
        <v>2.7000000000000006</v>
      </c>
      <c r="B24" s="108">
        <f t="shared" si="15"/>
        <v>14</v>
      </c>
      <c r="C24" s="16"/>
      <c r="D24" s="17"/>
      <c r="E24" s="18"/>
      <c r="F24" s="17"/>
      <c r="G24" s="96">
        <f t="shared" si="16"/>
        <v>0</v>
      </c>
      <c r="H24" s="97">
        <f t="shared" si="16"/>
        <v>0</v>
      </c>
      <c r="I24" s="98">
        <f t="shared" si="17"/>
        <v>0</v>
      </c>
      <c r="J24" s="99">
        <f t="shared" si="18"/>
        <v>0</v>
      </c>
      <c r="K24" s="99">
        <f t="shared" si="19"/>
        <v>0</v>
      </c>
      <c r="L24" s="99">
        <f t="shared" si="20"/>
        <v>0</v>
      </c>
      <c r="M24" s="99" t="str">
        <f t="shared" ca="1" si="21"/>
        <v/>
      </c>
      <c r="N24" s="99" t="str">
        <f t="shared" ca="1" si="0"/>
        <v/>
      </c>
      <c r="O24" s="99">
        <f t="shared" si="22"/>
        <v>5.0000000000000001E-4</v>
      </c>
      <c r="P24" s="19"/>
      <c r="Q24" s="16"/>
      <c r="R24" s="19"/>
      <c r="S24" s="89">
        <f t="shared" si="1"/>
        <v>0</v>
      </c>
      <c r="T24" s="75">
        <f t="shared" si="2"/>
        <v>0</v>
      </c>
      <c r="U24" s="100">
        <f t="shared" si="29"/>
        <v>0</v>
      </c>
      <c r="V24" s="101">
        <f t="shared" si="30"/>
        <v>0</v>
      </c>
      <c r="W24" s="237">
        <f t="shared" si="32"/>
        <v>33</v>
      </c>
      <c r="X24" s="238">
        <f t="shared" si="33"/>
        <v>20</v>
      </c>
      <c r="Y24" s="18"/>
      <c r="Z24" s="16"/>
      <c r="AA24" s="23"/>
      <c r="AB24" s="23"/>
      <c r="AC24" s="23"/>
      <c r="AD24" s="12"/>
      <c r="AE24" s="102">
        <f t="shared" si="3"/>
        <v>0</v>
      </c>
      <c r="AF24" s="97">
        <f t="shared" si="4"/>
        <v>0</v>
      </c>
      <c r="AG24" s="98">
        <f t="shared" si="5"/>
        <v>0</v>
      </c>
      <c r="AH24" s="103">
        <f t="shared" si="6"/>
        <v>0</v>
      </c>
      <c r="AI24" s="104">
        <f t="shared" si="7"/>
        <v>0</v>
      </c>
      <c r="AJ24" s="104">
        <f t="shared" si="8"/>
        <v>0</v>
      </c>
      <c r="AK24" s="99">
        <f t="shared" si="9"/>
        <v>0</v>
      </c>
      <c r="AL24" s="103">
        <f t="shared" si="10"/>
        <v>0</v>
      </c>
      <c r="AM24" s="99">
        <f t="shared" si="11"/>
        <v>0</v>
      </c>
      <c r="AN24" s="17"/>
      <c r="AO24" s="20"/>
      <c r="AP24" s="17"/>
      <c r="AQ24" s="21"/>
      <c r="AR24" s="17"/>
      <c r="AS24" s="17"/>
      <c r="AT24" s="17"/>
      <c r="AU24" s="97" t="str">
        <f t="shared" si="23"/>
        <v/>
      </c>
      <c r="AV24" s="97" t="str">
        <f t="shared" ca="1" si="24"/>
        <v/>
      </c>
      <c r="AW24" s="97" t="str">
        <f t="shared" si="12"/>
        <v/>
      </c>
      <c r="AX24" s="97" t="str">
        <f t="shared" ca="1" si="13"/>
        <v/>
      </c>
      <c r="AY24" s="167"/>
      <c r="AZ24" s="167"/>
      <c r="BA24" s="97" t="str">
        <f t="shared" si="34"/>
        <v/>
      </c>
      <c r="BB24" s="167"/>
      <c r="BC24" s="167"/>
      <c r="BD24" s="97" t="str">
        <f t="shared" si="35"/>
        <v/>
      </c>
      <c r="BE24" s="17"/>
      <c r="BW24" s="52"/>
      <c r="BX24" s="52"/>
      <c r="CC24" s="54"/>
      <c r="CD24" s="54"/>
    </row>
    <row r="25" spans="1:82" ht="17.45" customHeight="1" thickTop="1">
      <c r="A25" s="71">
        <f>A18+1</f>
        <v>3.1</v>
      </c>
      <c r="B25" s="106">
        <f>B24+1</f>
        <v>15</v>
      </c>
      <c r="C25" s="4"/>
      <c r="D25" s="5"/>
      <c r="E25" s="6"/>
      <c r="F25" s="5"/>
      <c r="G25" s="74">
        <f t="shared" si="16"/>
        <v>0</v>
      </c>
      <c r="H25" s="75">
        <f t="shared" si="16"/>
        <v>0</v>
      </c>
      <c r="I25" s="76">
        <f t="shared" si="17"/>
        <v>0</v>
      </c>
      <c r="J25" s="77">
        <f t="shared" si="18"/>
        <v>0</v>
      </c>
      <c r="K25" s="77">
        <f t="shared" si="19"/>
        <v>0</v>
      </c>
      <c r="L25" s="77">
        <f t="shared" si="20"/>
        <v>0</v>
      </c>
      <c r="M25" s="78" t="str">
        <f t="shared" ca="1" si="21"/>
        <v/>
      </c>
      <c r="N25" s="78" t="str">
        <f t="shared" ca="1" si="0"/>
        <v/>
      </c>
      <c r="O25" s="78">
        <f t="shared" si="22"/>
        <v>5.0000000000000001E-4</v>
      </c>
      <c r="P25" s="7"/>
      <c r="Q25" s="8"/>
      <c r="R25" s="13"/>
      <c r="S25" s="79">
        <f t="shared" si="1"/>
        <v>0</v>
      </c>
      <c r="T25" s="80">
        <f t="shared" si="2"/>
        <v>0</v>
      </c>
      <c r="U25" s="81">
        <f t="shared" si="29"/>
        <v>0</v>
      </c>
      <c r="V25" s="82">
        <f t="shared" si="30"/>
        <v>0</v>
      </c>
      <c r="W25" s="234">
        <v>42</v>
      </c>
      <c r="X25" s="236">
        <v>26</v>
      </c>
      <c r="Y25" s="6"/>
      <c r="Z25" s="4"/>
      <c r="AA25" s="22"/>
      <c r="AB25" s="22"/>
      <c r="AC25" s="22"/>
      <c r="AD25" s="6"/>
      <c r="AE25" s="83">
        <f t="shared" si="3"/>
        <v>0</v>
      </c>
      <c r="AF25" s="80">
        <f t="shared" si="4"/>
        <v>0</v>
      </c>
      <c r="AG25" s="76">
        <f t="shared" si="5"/>
        <v>0</v>
      </c>
      <c r="AH25" s="84">
        <f t="shared" si="6"/>
        <v>0</v>
      </c>
      <c r="AI25" s="85">
        <f t="shared" si="7"/>
        <v>0</v>
      </c>
      <c r="AJ25" s="85">
        <f t="shared" si="8"/>
        <v>0</v>
      </c>
      <c r="AK25" s="77">
        <f t="shared" si="9"/>
        <v>0</v>
      </c>
      <c r="AL25" s="84">
        <f t="shared" si="10"/>
        <v>0</v>
      </c>
      <c r="AM25" s="77">
        <f t="shared" si="11"/>
        <v>0</v>
      </c>
      <c r="AN25" s="5"/>
      <c r="AO25" s="9"/>
      <c r="AP25" s="5"/>
      <c r="AQ25" s="10"/>
      <c r="AR25" s="5"/>
      <c r="AS25" s="5"/>
      <c r="AT25" s="5"/>
      <c r="AU25" s="80" t="str">
        <f t="shared" si="23"/>
        <v/>
      </c>
      <c r="AV25" s="80" t="str">
        <f t="shared" ca="1" si="24"/>
        <v/>
      </c>
      <c r="AW25" s="80" t="str">
        <f t="shared" si="12"/>
        <v/>
      </c>
      <c r="AX25" s="80" t="str">
        <f t="shared" ca="1" si="13"/>
        <v/>
      </c>
      <c r="AY25" s="165"/>
      <c r="AZ25" s="165"/>
      <c r="BA25" s="80" t="str">
        <f t="shared" si="34"/>
        <v/>
      </c>
      <c r="BB25" s="165"/>
      <c r="BC25" s="165"/>
      <c r="BD25" s="80" t="str">
        <f t="shared" si="35"/>
        <v/>
      </c>
      <c r="BE25" s="5"/>
      <c r="BW25" s="52"/>
      <c r="BX25" s="52"/>
      <c r="CC25" s="54"/>
      <c r="CD25" s="54"/>
    </row>
    <row r="26" spans="1:82" ht="17.45" customHeight="1">
      <c r="A26" s="86">
        <f t="shared" si="31"/>
        <v>3.2</v>
      </c>
      <c r="B26" s="107">
        <f t="shared" si="15"/>
        <v>16</v>
      </c>
      <c r="C26" s="8"/>
      <c r="D26" s="11"/>
      <c r="E26" s="12"/>
      <c r="F26" s="11"/>
      <c r="G26" s="74">
        <f t="shared" si="16"/>
        <v>0</v>
      </c>
      <c r="H26" s="75">
        <f t="shared" si="16"/>
        <v>0</v>
      </c>
      <c r="I26" s="88">
        <f t="shared" si="17"/>
        <v>0</v>
      </c>
      <c r="J26" s="78">
        <f t="shared" si="18"/>
        <v>0</v>
      </c>
      <c r="K26" s="78">
        <f t="shared" si="19"/>
        <v>0</v>
      </c>
      <c r="L26" s="78">
        <f t="shared" si="20"/>
        <v>0</v>
      </c>
      <c r="M26" s="78" t="str">
        <f t="shared" ca="1" si="21"/>
        <v/>
      </c>
      <c r="N26" s="78" t="str">
        <f t="shared" ca="1" si="0"/>
        <v/>
      </c>
      <c r="O26" s="78">
        <f t="shared" si="22"/>
        <v>5.0000000000000001E-4</v>
      </c>
      <c r="P26" s="13"/>
      <c r="Q26" s="8"/>
      <c r="R26" s="13"/>
      <c r="S26" s="89">
        <f t="shared" si="1"/>
        <v>0</v>
      </c>
      <c r="T26" s="75">
        <f t="shared" si="2"/>
        <v>0</v>
      </c>
      <c r="U26" s="90">
        <f t="shared" si="29"/>
        <v>0</v>
      </c>
      <c r="V26" s="82">
        <f t="shared" si="30"/>
        <v>0</v>
      </c>
      <c r="W26" s="234">
        <f t="shared" ref="W26:W31" si="36">W25</f>
        <v>42</v>
      </c>
      <c r="X26" s="236">
        <f t="shared" ref="X26:X31" si="37">X25</f>
        <v>26</v>
      </c>
      <c r="Y26" s="12"/>
      <c r="Z26" s="8"/>
      <c r="AA26" s="23"/>
      <c r="AB26" s="23"/>
      <c r="AC26" s="23"/>
      <c r="AD26" s="12"/>
      <c r="AE26" s="91">
        <f t="shared" si="3"/>
        <v>0</v>
      </c>
      <c r="AF26" s="75">
        <f t="shared" si="4"/>
        <v>0</v>
      </c>
      <c r="AG26" s="88">
        <f t="shared" si="5"/>
        <v>0</v>
      </c>
      <c r="AH26" s="92">
        <f t="shared" si="6"/>
        <v>0</v>
      </c>
      <c r="AI26" s="93">
        <f t="shared" si="7"/>
        <v>0</v>
      </c>
      <c r="AJ26" s="93">
        <f t="shared" si="8"/>
        <v>0</v>
      </c>
      <c r="AK26" s="78">
        <f t="shared" si="9"/>
        <v>0</v>
      </c>
      <c r="AL26" s="92">
        <f t="shared" si="10"/>
        <v>0</v>
      </c>
      <c r="AM26" s="78">
        <f t="shared" si="11"/>
        <v>0</v>
      </c>
      <c r="AN26" s="11"/>
      <c r="AO26" s="14"/>
      <c r="AP26" s="11"/>
      <c r="AQ26" s="15"/>
      <c r="AR26" s="11"/>
      <c r="AS26" s="11"/>
      <c r="AT26" s="11"/>
      <c r="AU26" s="75" t="str">
        <f t="shared" si="23"/>
        <v/>
      </c>
      <c r="AV26" s="75" t="str">
        <f t="shared" ca="1" si="24"/>
        <v/>
      </c>
      <c r="AW26" s="75" t="str">
        <f t="shared" si="12"/>
        <v/>
      </c>
      <c r="AX26" s="75" t="str">
        <f t="shared" ca="1" si="13"/>
        <v/>
      </c>
      <c r="AY26" s="169"/>
      <c r="AZ26" s="169"/>
      <c r="BA26" s="75" t="str">
        <f t="shared" si="34"/>
        <v/>
      </c>
      <c r="BB26" s="169"/>
      <c r="BC26" s="169"/>
      <c r="BD26" s="75" t="str">
        <f t="shared" si="35"/>
        <v/>
      </c>
      <c r="BE26" s="11"/>
      <c r="BW26" s="52"/>
      <c r="BX26" s="52"/>
      <c r="CC26" s="54"/>
      <c r="CD26" s="54"/>
    </row>
    <row r="27" spans="1:82" ht="17.45" customHeight="1">
      <c r="A27" s="94">
        <f t="shared" si="31"/>
        <v>3.3000000000000003</v>
      </c>
      <c r="B27" s="107">
        <f t="shared" si="15"/>
        <v>17</v>
      </c>
      <c r="C27" s="8"/>
      <c r="D27" s="11"/>
      <c r="E27" s="12"/>
      <c r="F27" s="11"/>
      <c r="G27" s="74">
        <f t="shared" si="16"/>
        <v>0</v>
      </c>
      <c r="H27" s="75">
        <f t="shared" si="16"/>
        <v>0</v>
      </c>
      <c r="I27" s="88">
        <f t="shared" si="17"/>
        <v>0</v>
      </c>
      <c r="J27" s="78">
        <f t="shared" si="18"/>
        <v>0</v>
      </c>
      <c r="K27" s="78">
        <f t="shared" si="19"/>
        <v>0</v>
      </c>
      <c r="L27" s="78">
        <f t="shared" si="20"/>
        <v>0</v>
      </c>
      <c r="M27" s="78" t="str">
        <f t="shared" ca="1" si="21"/>
        <v/>
      </c>
      <c r="N27" s="78" t="str">
        <f t="shared" ca="1" si="0"/>
        <v/>
      </c>
      <c r="O27" s="78">
        <f t="shared" si="22"/>
        <v>5.0000000000000001E-4</v>
      </c>
      <c r="P27" s="13"/>
      <c r="Q27" s="8"/>
      <c r="R27" s="13"/>
      <c r="S27" s="89">
        <f t="shared" si="1"/>
        <v>0</v>
      </c>
      <c r="T27" s="75">
        <f t="shared" si="2"/>
        <v>0</v>
      </c>
      <c r="U27" s="90">
        <f t="shared" si="29"/>
        <v>0</v>
      </c>
      <c r="V27" s="82">
        <f t="shared" si="30"/>
        <v>0</v>
      </c>
      <c r="W27" s="234">
        <f t="shared" si="36"/>
        <v>42</v>
      </c>
      <c r="X27" s="236">
        <f t="shared" si="37"/>
        <v>26</v>
      </c>
      <c r="Y27" s="12"/>
      <c r="Z27" s="8"/>
      <c r="AA27" s="23"/>
      <c r="AB27" s="23"/>
      <c r="AC27" s="23"/>
      <c r="AD27" s="12"/>
      <c r="AE27" s="91">
        <f t="shared" si="3"/>
        <v>0</v>
      </c>
      <c r="AF27" s="75">
        <f t="shared" si="4"/>
        <v>0</v>
      </c>
      <c r="AG27" s="88">
        <f t="shared" si="5"/>
        <v>0</v>
      </c>
      <c r="AH27" s="92">
        <f t="shared" si="6"/>
        <v>0</v>
      </c>
      <c r="AI27" s="93">
        <f t="shared" si="7"/>
        <v>0</v>
      </c>
      <c r="AJ27" s="93">
        <f t="shared" si="8"/>
        <v>0</v>
      </c>
      <c r="AK27" s="78">
        <f t="shared" si="9"/>
        <v>0</v>
      </c>
      <c r="AL27" s="92">
        <f t="shared" si="10"/>
        <v>0</v>
      </c>
      <c r="AM27" s="78">
        <f t="shared" si="11"/>
        <v>0</v>
      </c>
      <c r="AN27" s="11"/>
      <c r="AO27" s="14"/>
      <c r="AP27" s="11"/>
      <c r="AQ27" s="15"/>
      <c r="AR27" s="11"/>
      <c r="AS27" s="11"/>
      <c r="AT27" s="11"/>
      <c r="AU27" s="75" t="str">
        <f t="shared" si="23"/>
        <v/>
      </c>
      <c r="AV27" s="75" t="str">
        <f t="shared" ca="1" si="24"/>
        <v/>
      </c>
      <c r="AW27" s="75" t="str">
        <f t="shared" si="12"/>
        <v/>
      </c>
      <c r="AX27" s="75" t="str">
        <f t="shared" ca="1" si="13"/>
        <v/>
      </c>
      <c r="AY27" s="169"/>
      <c r="AZ27" s="169"/>
      <c r="BA27" s="75" t="str">
        <f t="shared" si="34"/>
        <v/>
      </c>
      <c r="BB27" s="169"/>
      <c r="BC27" s="169"/>
      <c r="BD27" s="75" t="str">
        <f t="shared" si="35"/>
        <v/>
      </c>
      <c r="BE27" s="11"/>
      <c r="BW27" s="52"/>
      <c r="BX27" s="52"/>
      <c r="CC27" s="54"/>
      <c r="CD27" s="54"/>
    </row>
    <row r="28" spans="1:82" ht="17.45" customHeight="1">
      <c r="A28" s="86">
        <f t="shared" si="31"/>
        <v>3.4000000000000004</v>
      </c>
      <c r="B28" s="107">
        <f t="shared" si="15"/>
        <v>18</v>
      </c>
      <c r="C28" s="8"/>
      <c r="D28" s="11"/>
      <c r="E28" s="12"/>
      <c r="F28" s="11"/>
      <c r="G28" s="74">
        <f t="shared" ref="G28:H43" si="38">G27-E28-C28</f>
        <v>0</v>
      </c>
      <c r="H28" s="75">
        <f t="shared" si="38"/>
        <v>0</v>
      </c>
      <c r="I28" s="88">
        <f t="shared" si="17"/>
        <v>0</v>
      </c>
      <c r="J28" s="78">
        <f t="shared" si="18"/>
        <v>0</v>
      </c>
      <c r="K28" s="78">
        <f t="shared" si="19"/>
        <v>0</v>
      </c>
      <c r="L28" s="78">
        <f t="shared" si="20"/>
        <v>0</v>
      </c>
      <c r="M28" s="78" t="str">
        <f t="shared" ca="1" si="21"/>
        <v/>
      </c>
      <c r="N28" s="78" t="str">
        <f t="shared" ca="1" si="0"/>
        <v/>
      </c>
      <c r="O28" s="78">
        <f t="shared" si="22"/>
        <v>5.0000000000000001E-4</v>
      </c>
      <c r="P28" s="13"/>
      <c r="Q28" s="8"/>
      <c r="R28" s="13"/>
      <c r="S28" s="89">
        <f t="shared" si="1"/>
        <v>0</v>
      </c>
      <c r="T28" s="75">
        <f t="shared" si="2"/>
        <v>0</v>
      </c>
      <c r="U28" s="90">
        <f t="shared" si="29"/>
        <v>0</v>
      </c>
      <c r="V28" s="82">
        <f t="shared" si="30"/>
        <v>0</v>
      </c>
      <c r="W28" s="234">
        <f t="shared" si="36"/>
        <v>42</v>
      </c>
      <c r="X28" s="236">
        <f t="shared" si="37"/>
        <v>26</v>
      </c>
      <c r="Y28" s="12"/>
      <c r="Z28" s="8"/>
      <c r="AA28" s="23"/>
      <c r="AB28" s="23"/>
      <c r="AC28" s="23"/>
      <c r="AD28" s="12"/>
      <c r="AE28" s="91">
        <f t="shared" si="3"/>
        <v>0</v>
      </c>
      <c r="AF28" s="75">
        <f t="shared" si="4"/>
        <v>0</v>
      </c>
      <c r="AG28" s="88">
        <f t="shared" si="5"/>
        <v>0</v>
      </c>
      <c r="AH28" s="92">
        <f t="shared" si="6"/>
        <v>0</v>
      </c>
      <c r="AI28" s="93">
        <f t="shared" si="7"/>
        <v>0</v>
      </c>
      <c r="AJ28" s="93">
        <f t="shared" si="8"/>
        <v>0</v>
      </c>
      <c r="AK28" s="78">
        <f t="shared" si="9"/>
        <v>0</v>
      </c>
      <c r="AL28" s="92">
        <f t="shared" si="10"/>
        <v>0</v>
      </c>
      <c r="AM28" s="78">
        <f t="shared" si="11"/>
        <v>0</v>
      </c>
      <c r="AN28" s="11"/>
      <c r="AO28" s="14"/>
      <c r="AP28" s="11"/>
      <c r="AQ28" s="15"/>
      <c r="AR28" s="11"/>
      <c r="AS28" s="11"/>
      <c r="AT28" s="11"/>
      <c r="AU28" s="75" t="str">
        <f t="shared" si="23"/>
        <v/>
      </c>
      <c r="AV28" s="75" t="str">
        <f t="shared" ca="1" si="24"/>
        <v/>
      </c>
      <c r="AW28" s="75" t="str">
        <f t="shared" si="12"/>
        <v/>
      </c>
      <c r="AX28" s="75" t="str">
        <f t="shared" ca="1" si="13"/>
        <v/>
      </c>
      <c r="AY28" s="169"/>
      <c r="AZ28" s="169"/>
      <c r="BA28" s="75" t="str">
        <f t="shared" si="34"/>
        <v/>
      </c>
      <c r="BB28" s="169"/>
      <c r="BC28" s="169"/>
      <c r="BD28" s="75" t="str">
        <f t="shared" si="35"/>
        <v/>
      </c>
      <c r="BE28" s="11"/>
      <c r="BW28" s="52"/>
      <c r="BX28" s="52"/>
      <c r="CC28" s="54"/>
      <c r="CD28" s="54"/>
    </row>
    <row r="29" spans="1:82" ht="17.45" customHeight="1">
      <c r="A29" s="94">
        <f t="shared" si="31"/>
        <v>3.5000000000000004</v>
      </c>
      <c r="B29" s="107">
        <f t="shared" si="15"/>
        <v>19</v>
      </c>
      <c r="C29" s="8"/>
      <c r="D29" s="11"/>
      <c r="E29" s="12"/>
      <c r="F29" s="11"/>
      <c r="G29" s="74">
        <f t="shared" si="38"/>
        <v>0</v>
      </c>
      <c r="H29" s="75">
        <f t="shared" si="38"/>
        <v>0</v>
      </c>
      <c r="I29" s="88">
        <f t="shared" si="17"/>
        <v>0</v>
      </c>
      <c r="J29" s="78">
        <f t="shared" si="18"/>
        <v>0</v>
      </c>
      <c r="K29" s="78">
        <f t="shared" si="19"/>
        <v>0</v>
      </c>
      <c r="L29" s="78">
        <f t="shared" si="20"/>
        <v>0</v>
      </c>
      <c r="M29" s="78" t="str">
        <f t="shared" ca="1" si="21"/>
        <v/>
      </c>
      <c r="N29" s="78" t="str">
        <f t="shared" ca="1" si="0"/>
        <v/>
      </c>
      <c r="O29" s="78">
        <f t="shared" si="22"/>
        <v>5.0000000000000001E-4</v>
      </c>
      <c r="P29" s="13"/>
      <c r="Q29" s="8"/>
      <c r="R29" s="13"/>
      <c r="S29" s="89">
        <f t="shared" si="1"/>
        <v>0</v>
      </c>
      <c r="T29" s="75">
        <f t="shared" si="2"/>
        <v>0</v>
      </c>
      <c r="U29" s="90">
        <f t="shared" si="29"/>
        <v>0</v>
      </c>
      <c r="V29" s="82">
        <f t="shared" si="30"/>
        <v>0</v>
      </c>
      <c r="W29" s="234">
        <f t="shared" si="36"/>
        <v>42</v>
      </c>
      <c r="X29" s="236">
        <f t="shared" si="37"/>
        <v>26</v>
      </c>
      <c r="Y29" s="12"/>
      <c r="Z29" s="8"/>
      <c r="AA29" s="23"/>
      <c r="AB29" s="23"/>
      <c r="AC29" s="23"/>
      <c r="AD29" s="12"/>
      <c r="AE29" s="91">
        <f t="shared" si="3"/>
        <v>0</v>
      </c>
      <c r="AF29" s="75">
        <f t="shared" si="4"/>
        <v>0</v>
      </c>
      <c r="AG29" s="88">
        <f t="shared" si="5"/>
        <v>0</v>
      </c>
      <c r="AH29" s="92">
        <f t="shared" si="6"/>
        <v>0</v>
      </c>
      <c r="AI29" s="93">
        <f t="shared" si="7"/>
        <v>0</v>
      </c>
      <c r="AJ29" s="93">
        <f t="shared" si="8"/>
        <v>0</v>
      </c>
      <c r="AK29" s="78">
        <f t="shared" si="9"/>
        <v>0</v>
      </c>
      <c r="AL29" s="92">
        <f t="shared" si="10"/>
        <v>0</v>
      </c>
      <c r="AM29" s="78">
        <f t="shared" si="11"/>
        <v>0</v>
      </c>
      <c r="AN29" s="11"/>
      <c r="AO29" s="14"/>
      <c r="AP29" s="11"/>
      <c r="AQ29" s="15"/>
      <c r="AR29" s="11"/>
      <c r="AS29" s="11"/>
      <c r="AT29" s="11"/>
      <c r="AU29" s="75" t="str">
        <f t="shared" si="23"/>
        <v/>
      </c>
      <c r="AV29" s="75" t="str">
        <f t="shared" ca="1" si="24"/>
        <v/>
      </c>
      <c r="AW29" s="75" t="str">
        <f t="shared" si="12"/>
        <v/>
      </c>
      <c r="AX29" s="75" t="str">
        <f t="shared" ca="1" si="13"/>
        <v/>
      </c>
      <c r="AY29" s="169"/>
      <c r="AZ29" s="169"/>
      <c r="BA29" s="75" t="str">
        <f t="shared" si="34"/>
        <v/>
      </c>
      <c r="BB29" s="169"/>
      <c r="BC29" s="169"/>
      <c r="BD29" s="75" t="str">
        <f t="shared" si="35"/>
        <v/>
      </c>
      <c r="BE29" s="11"/>
      <c r="BW29" s="52"/>
      <c r="BX29" s="52"/>
      <c r="CC29" s="54"/>
      <c r="CD29" s="54"/>
    </row>
    <row r="30" spans="1:82" ht="17.45" customHeight="1">
      <c r="A30" s="86">
        <f t="shared" si="31"/>
        <v>3.6000000000000005</v>
      </c>
      <c r="B30" s="107">
        <f t="shared" si="15"/>
        <v>20</v>
      </c>
      <c r="C30" s="8"/>
      <c r="D30" s="11"/>
      <c r="E30" s="12"/>
      <c r="F30" s="11"/>
      <c r="G30" s="74">
        <f t="shared" si="38"/>
        <v>0</v>
      </c>
      <c r="H30" s="75">
        <f t="shared" si="38"/>
        <v>0</v>
      </c>
      <c r="I30" s="88">
        <f t="shared" si="17"/>
        <v>0</v>
      </c>
      <c r="J30" s="78">
        <f t="shared" si="18"/>
        <v>0</v>
      </c>
      <c r="K30" s="78">
        <f t="shared" si="19"/>
        <v>0</v>
      </c>
      <c r="L30" s="78">
        <f t="shared" si="20"/>
        <v>0</v>
      </c>
      <c r="M30" s="78" t="str">
        <f t="shared" ca="1" si="21"/>
        <v/>
      </c>
      <c r="N30" s="78" t="str">
        <f t="shared" ca="1" si="0"/>
        <v/>
      </c>
      <c r="O30" s="78">
        <f t="shared" si="22"/>
        <v>5.0000000000000001E-4</v>
      </c>
      <c r="P30" s="13"/>
      <c r="Q30" s="8"/>
      <c r="R30" s="13"/>
      <c r="S30" s="89">
        <f t="shared" si="1"/>
        <v>0</v>
      </c>
      <c r="T30" s="75">
        <f t="shared" si="2"/>
        <v>0</v>
      </c>
      <c r="U30" s="90">
        <f t="shared" si="29"/>
        <v>0</v>
      </c>
      <c r="V30" s="82">
        <f t="shared" si="30"/>
        <v>0</v>
      </c>
      <c r="W30" s="234">
        <f t="shared" si="36"/>
        <v>42</v>
      </c>
      <c r="X30" s="236">
        <f t="shared" si="37"/>
        <v>26</v>
      </c>
      <c r="Y30" s="12"/>
      <c r="Z30" s="8"/>
      <c r="AA30" s="23"/>
      <c r="AB30" s="23"/>
      <c r="AC30" s="23"/>
      <c r="AD30" s="12"/>
      <c r="AE30" s="91">
        <f t="shared" si="3"/>
        <v>0</v>
      </c>
      <c r="AF30" s="75">
        <f t="shared" si="4"/>
        <v>0</v>
      </c>
      <c r="AG30" s="88">
        <f t="shared" si="5"/>
        <v>0</v>
      </c>
      <c r="AH30" s="92">
        <f t="shared" si="6"/>
        <v>0</v>
      </c>
      <c r="AI30" s="93">
        <f t="shared" si="7"/>
        <v>0</v>
      </c>
      <c r="AJ30" s="93">
        <f t="shared" si="8"/>
        <v>0</v>
      </c>
      <c r="AK30" s="78">
        <f t="shared" si="9"/>
        <v>0</v>
      </c>
      <c r="AL30" s="92">
        <f t="shared" si="10"/>
        <v>0</v>
      </c>
      <c r="AM30" s="78">
        <f t="shared" si="11"/>
        <v>0</v>
      </c>
      <c r="AN30" s="11"/>
      <c r="AO30" s="14"/>
      <c r="AP30" s="11"/>
      <c r="AQ30" s="15"/>
      <c r="AR30" s="11"/>
      <c r="AS30" s="11"/>
      <c r="AT30" s="11"/>
      <c r="AU30" s="75" t="str">
        <f t="shared" si="23"/>
        <v/>
      </c>
      <c r="AV30" s="75" t="str">
        <f t="shared" ca="1" si="24"/>
        <v/>
      </c>
      <c r="AW30" s="75" t="str">
        <f t="shared" si="12"/>
        <v/>
      </c>
      <c r="AX30" s="75" t="str">
        <f t="shared" ca="1" si="13"/>
        <v/>
      </c>
      <c r="AY30" s="169"/>
      <c r="AZ30" s="169"/>
      <c r="BA30" s="75" t="str">
        <f t="shared" si="34"/>
        <v/>
      </c>
      <c r="BB30" s="169"/>
      <c r="BC30" s="169"/>
      <c r="BD30" s="75" t="str">
        <f t="shared" si="35"/>
        <v/>
      </c>
      <c r="BE30" s="11"/>
      <c r="BW30" s="52"/>
      <c r="BX30" s="52"/>
      <c r="CC30" s="54"/>
      <c r="CD30" s="54"/>
    </row>
    <row r="31" spans="1:82" ht="17.45" customHeight="1" thickBot="1">
      <c r="A31" s="94">
        <f t="shared" si="31"/>
        <v>3.7000000000000006</v>
      </c>
      <c r="B31" s="108">
        <f t="shared" si="15"/>
        <v>21</v>
      </c>
      <c r="C31" s="16"/>
      <c r="D31" s="17"/>
      <c r="E31" s="18"/>
      <c r="F31" s="17"/>
      <c r="G31" s="96">
        <f t="shared" si="38"/>
        <v>0</v>
      </c>
      <c r="H31" s="97">
        <f t="shared" si="38"/>
        <v>0</v>
      </c>
      <c r="I31" s="98">
        <f t="shared" si="17"/>
        <v>0</v>
      </c>
      <c r="J31" s="99">
        <f t="shared" si="18"/>
        <v>0</v>
      </c>
      <c r="K31" s="99">
        <f t="shared" si="19"/>
        <v>0</v>
      </c>
      <c r="L31" s="99">
        <f t="shared" si="20"/>
        <v>0</v>
      </c>
      <c r="M31" s="99" t="str">
        <f t="shared" ca="1" si="21"/>
        <v/>
      </c>
      <c r="N31" s="99" t="str">
        <f t="shared" ca="1" si="0"/>
        <v/>
      </c>
      <c r="O31" s="99">
        <f t="shared" si="22"/>
        <v>5.0000000000000001E-4</v>
      </c>
      <c r="P31" s="19"/>
      <c r="Q31" s="16"/>
      <c r="R31" s="19"/>
      <c r="S31" s="89">
        <f t="shared" si="1"/>
        <v>0</v>
      </c>
      <c r="T31" s="75">
        <f t="shared" si="2"/>
        <v>0</v>
      </c>
      <c r="U31" s="100">
        <f t="shared" si="29"/>
        <v>0</v>
      </c>
      <c r="V31" s="101">
        <f t="shared" si="30"/>
        <v>0</v>
      </c>
      <c r="W31" s="237">
        <f t="shared" si="36"/>
        <v>42</v>
      </c>
      <c r="X31" s="238">
        <f t="shared" si="37"/>
        <v>26</v>
      </c>
      <c r="Y31" s="18"/>
      <c r="Z31" s="16"/>
      <c r="AA31" s="23"/>
      <c r="AB31" s="23"/>
      <c r="AC31" s="23"/>
      <c r="AD31" s="12"/>
      <c r="AE31" s="102">
        <f t="shared" si="3"/>
        <v>0</v>
      </c>
      <c r="AF31" s="97">
        <f t="shared" si="4"/>
        <v>0</v>
      </c>
      <c r="AG31" s="98">
        <f t="shared" si="5"/>
        <v>0</v>
      </c>
      <c r="AH31" s="103">
        <f t="shared" si="6"/>
        <v>0</v>
      </c>
      <c r="AI31" s="104">
        <f t="shared" si="7"/>
        <v>0</v>
      </c>
      <c r="AJ31" s="104">
        <f t="shared" si="8"/>
        <v>0</v>
      </c>
      <c r="AK31" s="99">
        <f t="shared" si="9"/>
        <v>0</v>
      </c>
      <c r="AL31" s="103">
        <f t="shared" si="10"/>
        <v>0</v>
      </c>
      <c r="AM31" s="99">
        <f t="shared" si="11"/>
        <v>0</v>
      </c>
      <c r="AN31" s="17"/>
      <c r="AO31" s="20"/>
      <c r="AP31" s="17"/>
      <c r="AQ31" s="21"/>
      <c r="AR31" s="17"/>
      <c r="AS31" s="17"/>
      <c r="AT31" s="17"/>
      <c r="AU31" s="97" t="str">
        <f t="shared" si="23"/>
        <v/>
      </c>
      <c r="AV31" s="97" t="str">
        <f t="shared" ca="1" si="24"/>
        <v/>
      </c>
      <c r="AW31" s="97" t="str">
        <f t="shared" si="12"/>
        <v/>
      </c>
      <c r="AX31" s="97" t="str">
        <f t="shared" ca="1" si="13"/>
        <v/>
      </c>
      <c r="AY31" s="167"/>
      <c r="AZ31" s="167"/>
      <c r="BA31" s="97" t="str">
        <f t="shared" si="34"/>
        <v/>
      </c>
      <c r="BB31" s="167"/>
      <c r="BC31" s="167"/>
      <c r="BD31" s="97" t="str">
        <f t="shared" si="35"/>
        <v/>
      </c>
      <c r="BE31" s="17"/>
      <c r="BW31" s="52"/>
      <c r="BX31" s="52"/>
      <c r="CC31" s="54"/>
      <c r="CD31" s="54"/>
    </row>
    <row r="32" spans="1:82" ht="17.45" customHeight="1" thickTop="1">
      <c r="A32" s="105">
        <f>A25+1</f>
        <v>4.0999999999999996</v>
      </c>
      <c r="B32" s="106">
        <f>B31+1</f>
        <v>22</v>
      </c>
      <c r="C32" s="4"/>
      <c r="D32" s="5"/>
      <c r="E32" s="6"/>
      <c r="F32" s="5"/>
      <c r="G32" s="74">
        <f t="shared" si="38"/>
        <v>0</v>
      </c>
      <c r="H32" s="75">
        <f t="shared" si="38"/>
        <v>0</v>
      </c>
      <c r="I32" s="76">
        <f t="shared" si="17"/>
        <v>0</v>
      </c>
      <c r="J32" s="77">
        <f t="shared" si="18"/>
        <v>0</v>
      </c>
      <c r="K32" s="77">
        <f t="shared" si="19"/>
        <v>0</v>
      </c>
      <c r="L32" s="77">
        <f t="shared" si="20"/>
        <v>0</v>
      </c>
      <c r="M32" s="78" t="str">
        <f t="shared" ca="1" si="21"/>
        <v/>
      </c>
      <c r="N32" s="78" t="str">
        <f t="shared" ca="1" si="0"/>
        <v/>
      </c>
      <c r="O32" s="78">
        <f t="shared" si="22"/>
        <v>5.0000000000000001E-4</v>
      </c>
      <c r="P32" s="7"/>
      <c r="Q32" s="8"/>
      <c r="R32" s="13"/>
      <c r="S32" s="79">
        <f t="shared" si="1"/>
        <v>0</v>
      </c>
      <c r="T32" s="80">
        <f t="shared" si="2"/>
        <v>0</v>
      </c>
      <c r="U32" s="81">
        <f t="shared" si="29"/>
        <v>0</v>
      </c>
      <c r="V32" s="82">
        <f t="shared" si="30"/>
        <v>0</v>
      </c>
      <c r="W32" s="234">
        <v>49</v>
      </c>
      <c r="X32" s="236">
        <v>31</v>
      </c>
      <c r="Y32" s="6"/>
      <c r="Z32" s="4"/>
      <c r="AA32" s="22"/>
      <c r="AB32" s="22"/>
      <c r="AC32" s="22"/>
      <c r="AD32" s="6"/>
      <c r="AE32" s="83">
        <f t="shared" si="3"/>
        <v>0</v>
      </c>
      <c r="AF32" s="80">
        <f t="shared" si="4"/>
        <v>0</v>
      </c>
      <c r="AG32" s="76">
        <f t="shared" si="5"/>
        <v>0</v>
      </c>
      <c r="AH32" s="84">
        <f t="shared" si="6"/>
        <v>0</v>
      </c>
      <c r="AI32" s="85">
        <f t="shared" si="7"/>
        <v>0</v>
      </c>
      <c r="AJ32" s="85">
        <f t="shared" si="8"/>
        <v>0</v>
      </c>
      <c r="AK32" s="77">
        <f t="shared" si="9"/>
        <v>0</v>
      </c>
      <c r="AL32" s="84">
        <f t="shared" si="10"/>
        <v>0</v>
      </c>
      <c r="AM32" s="77">
        <f t="shared" si="11"/>
        <v>0</v>
      </c>
      <c r="AN32" s="5"/>
      <c r="AO32" s="9"/>
      <c r="AP32" s="5"/>
      <c r="AQ32" s="10"/>
      <c r="AR32" s="5"/>
      <c r="AS32" s="5"/>
      <c r="AT32" s="5"/>
      <c r="AU32" s="80" t="str">
        <f t="shared" si="23"/>
        <v/>
      </c>
      <c r="AV32" s="80" t="str">
        <f t="shared" ca="1" si="24"/>
        <v/>
      </c>
      <c r="AW32" s="80" t="str">
        <f t="shared" si="12"/>
        <v/>
      </c>
      <c r="AX32" s="80" t="str">
        <f t="shared" ca="1" si="13"/>
        <v/>
      </c>
      <c r="AY32" s="165"/>
      <c r="AZ32" s="165"/>
      <c r="BA32" s="80" t="str">
        <f t="shared" si="34"/>
        <v/>
      </c>
      <c r="BB32" s="165"/>
      <c r="BC32" s="165"/>
      <c r="BD32" s="80" t="str">
        <f t="shared" si="35"/>
        <v/>
      </c>
      <c r="BE32" s="5"/>
      <c r="BW32" s="52"/>
      <c r="BX32" s="52"/>
      <c r="CC32" s="54"/>
      <c r="CD32" s="54"/>
    </row>
    <row r="33" spans="1:82" ht="17.45" customHeight="1">
      <c r="A33" s="94">
        <f t="shared" si="31"/>
        <v>4.2</v>
      </c>
      <c r="B33" s="107">
        <f t="shared" si="15"/>
        <v>23</v>
      </c>
      <c r="C33" s="8"/>
      <c r="D33" s="11"/>
      <c r="E33" s="12"/>
      <c r="F33" s="11"/>
      <c r="G33" s="74">
        <f t="shared" si="38"/>
        <v>0</v>
      </c>
      <c r="H33" s="75">
        <f t="shared" si="38"/>
        <v>0</v>
      </c>
      <c r="I33" s="88">
        <f t="shared" si="17"/>
        <v>0</v>
      </c>
      <c r="J33" s="78">
        <f t="shared" si="18"/>
        <v>0</v>
      </c>
      <c r="K33" s="78">
        <f t="shared" si="19"/>
        <v>0</v>
      </c>
      <c r="L33" s="78">
        <f t="shared" si="20"/>
        <v>0</v>
      </c>
      <c r="M33" s="78" t="str">
        <f t="shared" ca="1" si="21"/>
        <v/>
      </c>
      <c r="N33" s="78" t="str">
        <f t="shared" ca="1" si="0"/>
        <v/>
      </c>
      <c r="O33" s="78">
        <f t="shared" si="22"/>
        <v>5.0000000000000001E-4</v>
      </c>
      <c r="P33" s="13"/>
      <c r="Q33" s="8"/>
      <c r="R33" s="13"/>
      <c r="S33" s="89">
        <f t="shared" si="1"/>
        <v>0</v>
      </c>
      <c r="T33" s="75">
        <f t="shared" si="2"/>
        <v>0</v>
      </c>
      <c r="U33" s="90">
        <f t="shared" si="29"/>
        <v>0</v>
      </c>
      <c r="V33" s="82">
        <f t="shared" si="30"/>
        <v>0</v>
      </c>
      <c r="W33" s="234">
        <f t="shared" ref="W33:W38" si="39">W32</f>
        <v>49</v>
      </c>
      <c r="X33" s="236">
        <f t="shared" ref="X33:X38" si="40">X32</f>
        <v>31</v>
      </c>
      <c r="Y33" s="12"/>
      <c r="Z33" s="8"/>
      <c r="AA33" s="23"/>
      <c r="AB33" s="23"/>
      <c r="AC33" s="23"/>
      <c r="AD33" s="12"/>
      <c r="AE33" s="91">
        <f t="shared" si="3"/>
        <v>0</v>
      </c>
      <c r="AF33" s="75">
        <f t="shared" si="4"/>
        <v>0</v>
      </c>
      <c r="AG33" s="88">
        <f t="shared" si="5"/>
        <v>0</v>
      </c>
      <c r="AH33" s="92">
        <f t="shared" si="6"/>
        <v>0</v>
      </c>
      <c r="AI33" s="93">
        <f t="shared" si="7"/>
        <v>0</v>
      </c>
      <c r="AJ33" s="93">
        <f t="shared" si="8"/>
        <v>0</v>
      </c>
      <c r="AK33" s="78">
        <f t="shared" si="9"/>
        <v>0</v>
      </c>
      <c r="AL33" s="92">
        <f t="shared" si="10"/>
        <v>0</v>
      </c>
      <c r="AM33" s="78">
        <f t="shared" si="11"/>
        <v>0</v>
      </c>
      <c r="AN33" s="11"/>
      <c r="AO33" s="14"/>
      <c r="AP33" s="11"/>
      <c r="AQ33" s="15"/>
      <c r="AR33" s="11"/>
      <c r="AS33" s="11"/>
      <c r="AT33" s="11"/>
      <c r="AU33" s="75" t="str">
        <f t="shared" si="23"/>
        <v/>
      </c>
      <c r="AV33" s="75" t="str">
        <f t="shared" ca="1" si="24"/>
        <v/>
      </c>
      <c r="AW33" s="75" t="str">
        <f t="shared" si="12"/>
        <v/>
      </c>
      <c r="AX33" s="75" t="str">
        <f t="shared" ca="1" si="13"/>
        <v/>
      </c>
      <c r="AY33" s="169"/>
      <c r="AZ33" s="169"/>
      <c r="BA33" s="75" t="str">
        <f t="shared" si="34"/>
        <v/>
      </c>
      <c r="BB33" s="169"/>
      <c r="BC33" s="169"/>
      <c r="BD33" s="75" t="str">
        <f t="shared" si="35"/>
        <v/>
      </c>
      <c r="BE33" s="11"/>
      <c r="BW33" s="52"/>
      <c r="BX33" s="52"/>
      <c r="CC33" s="54"/>
      <c r="CD33" s="54"/>
    </row>
    <row r="34" spans="1:82" ht="17.45" customHeight="1">
      <c r="A34" s="86">
        <f t="shared" si="31"/>
        <v>4.3000000000000007</v>
      </c>
      <c r="B34" s="107">
        <f t="shared" si="15"/>
        <v>24</v>
      </c>
      <c r="C34" s="8"/>
      <c r="D34" s="11"/>
      <c r="E34" s="12"/>
      <c r="F34" s="11"/>
      <c r="G34" s="74">
        <f t="shared" si="38"/>
        <v>0</v>
      </c>
      <c r="H34" s="75">
        <f t="shared" si="38"/>
        <v>0</v>
      </c>
      <c r="I34" s="88">
        <f t="shared" si="17"/>
        <v>0</v>
      </c>
      <c r="J34" s="78">
        <f t="shared" si="18"/>
        <v>0</v>
      </c>
      <c r="K34" s="78">
        <f t="shared" si="19"/>
        <v>0</v>
      </c>
      <c r="L34" s="78">
        <f t="shared" si="20"/>
        <v>0</v>
      </c>
      <c r="M34" s="78" t="str">
        <f t="shared" ca="1" si="21"/>
        <v/>
      </c>
      <c r="N34" s="78" t="str">
        <f t="shared" ca="1" si="0"/>
        <v/>
      </c>
      <c r="O34" s="78">
        <f t="shared" si="22"/>
        <v>5.0000000000000001E-4</v>
      </c>
      <c r="P34" s="13"/>
      <c r="Q34" s="8"/>
      <c r="R34" s="13"/>
      <c r="S34" s="89">
        <f t="shared" si="1"/>
        <v>0</v>
      </c>
      <c r="T34" s="75">
        <f t="shared" si="2"/>
        <v>0</v>
      </c>
      <c r="U34" s="90">
        <f t="shared" si="29"/>
        <v>0</v>
      </c>
      <c r="V34" s="82">
        <f t="shared" si="30"/>
        <v>0</v>
      </c>
      <c r="W34" s="234">
        <f t="shared" si="39"/>
        <v>49</v>
      </c>
      <c r="X34" s="236">
        <f t="shared" si="40"/>
        <v>31</v>
      </c>
      <c r="Y34" s="12"/>
      <c r="Z34" s="8"/>
      <c r="AA34" s="23"/>
      <c r="AB34" s="23"/>
      <c r="AC34" s="23"/>
      <c r="AD34" s="12"/>
      <c r="AE34" s="91">
        <f t="shared" si="3"/>
        <v>0</v>
      </c>
      <c r="AF34" s="75">
        <f t="shared" si="4"/>
        <v>0</v>
      </c>
      <c r="AG34" s="88">
        <f t="shared" si="5"/>
        <v>0</v>
      </c>
      <c r="AH34" s="92">
        <f t="shared" si="6"/>
        <v>0</v>
      </c>
      <c r="AI34" s="93">
        <f t="shared" si="7"/>
        <v>0</v>
      </c>
      <c r="AJ34" s="93">
        <f t="shared" si="8"/>
        <v>0</v>
      </c>
      <c r="AK34" s="78">
        <f t="shared" si="9"/>
        <v>0</v>
      </c>
      <c r="AL34" s="92">
        <f t="shared" si="10"/>
        <v>0</v>
      </c>
      <c r="AM34" s="78">
        <f t="shared" si="11"/>
        <v>0</v>
      </c>
      <c r="AN34" s="11"/>
      <c r="AO34" s="14"/>
      <c r="AP34" s="11"/>
      <c r="AQ34" s="15"/>
      <c r="AR34" s="11"/>
      <c r="AS34" s="11"/>
      <c r="AT34" s="11"/>
      <c r="AU34" s="75" t="str">
        <f t="shared" si="23"/>
        <v/>
      </c>
      <c r="AV34" s="75" t="str">
        <f t="shared" ca="1" si="24"/>
        <v/>
      </c>
      <c r="AW34" s="75" t="str">
        <f t="shared" si="12"/>
        <v/>
      </c>
      <c r="AX34" s="75" t="str">
        <f t="shared" ca="1" si="13"/>
        <v/>
      </c>
      <c r="AY34" s="169"/>
      <c r="AZ34" s="169"/>
      <c r="BA34" s="75" t="str">
        <f t="shared" si="34"/>
        <v/>
      </c>
      <c r="BB34" s="169"/>
      <c r="BC34" s="169"/>
      <c r="BD34" s="75" t="str">
        <f t="shared" si="35"/>
        <v/>
      </c>
      <c r="BE34" s="11"/>
      <c r="BW34" s="52"/>
      <c r="BX34" s="52"/>
      <c r="CC34" s="54"/>
      <c r="CD34" s="54"/>
    </row>
    <row r="35" spans="1:82" ht="17.45" customHeight="1">
      <c r="A35" s="94">
        <f t="shared" si="31"/>
        <v>4.4000000000000004</v>
      </c>
      <c r="B35" s="107">
        <f t="shared" si="15"/>
        <v>25</v>
      </c>
      <c r="C35" s="8"/>
      <c r="D35" s="11"/>
      <c r="E35" s="12"/>
      <c r="F35" s="11"/>
      <c r="G35" s="74">
        <f t="shared" si="38"/>
        <v>0</v>
      </c>
      <c r="H35" s="75">
        <f t="shared" si="38"/>
        <v>0</v>
      </c>
      <c r="I35" s="88">
        <f t="shared" si="17"/>
        <v>0</v>
      </c>
      <c r="J35" s="78">
        <f t="shared" si="18"/>
        <v>0</v>
      </c>
      <c r="K35" s="78">
        <f t="shared" si="19"/>
        <v>0</v>
      </c>
      <c r="L35" s="78">
        <f t="shared" si="20"/>
        <v>0</v>
      </c>
      <c r="M35" s="78" t="str">
        <f t="shared" ca="1" si="21"/>
        <v/>
      </c>
      <c r="N35" s="78" t="str">
        <f t="shared" ca="1" si="0"/>
        <v/>
      </c>
      <c r="O35" s="78">
        <f t="shared" si="22"/>
        <v>5.0000000000000001E-4</v>
      </c>
      <c r="P35" s="13"/>
      <c r="Q35" s="8"/>
      <c r="R35" s="13"/>
      <c r="S35" s="89">
        <f t="shared" si="1"/>
        <v>0</v>
      </c>
      <c r="T35" s="75">
        <f t="shared" si="2"/>
        <v>0</v>
      </c>
      <c r="U35" s="90">
        <f t="shared" si="29"/>
        <v>0</v>
      </c>
      <c r="V35" s="82">
        <f t="shared" si="30"/>
        <v>0</v>
      </c>
      <c r="W35" s="234">
        <f t="shared" si="39"/>
        <v>49</v>
      </c>
      <c r="X35" s="236">
        <f t="shared" si="40"/>
        <v>31</v>
      </c>
      <c r="Y35" s="12"/>
      <c r="Z35" s="8"/>
      <c r="AA35" s="23"/>
      <c r="AB35" s="23"/>
      <c r="AC35" s="23"/>
      <c r="AD35" s="12"/>
      <c r="AE35" s="91">
        <f t="shared" si="3"/>
        <v>0</v>
      </c>
      <c r="AF35" s="75">
        <f t="shared" si="4"/>
        <v>0</v>
      </c>
      <c r="AG35" s="88">
        <f t="shared" si="5"/>
        <v>0</v>
      </c>
      <c r="AH35" s="92">
        <f t="shared" si="6"/>
        <v>0</v>
      </c>
      <c r="AI35" s="93">
        <f t="shared" si="7"/>
        <v>0</v>
      </c>
      <c r="AJ35" s="93">
        <f t="shared" si="8"/>
        <v>0</v>
      </c>
      <c r="AK35" s="78">
        <f t="shared" si="9"/>
        <v>0</v>
      </c>
      <c r="AL35" s="92">
        <f t="shared" si="10"/>
        <v>0</v>
      </c>
      <c r="AM35" s="78">
        <f t="shared" si="11"/>
        <v>0</v>
      </c>
      <c r="AN35" s="11"/>
      <c r="AO35" s="14"/>
      <c r="AP35" s="11"/>
      <c r="AQ35" s="15"/>
      <c r="AR35" s="11"/>
      <c r="AS35" s="11"/>
      <c r="AT35" s="11"/>
      <c r="AU35" s="75" t="str">
        <f t="shared" si="23"/>
        <v/>
      </c>
      <c r="AV35" s="75" t="str">
        <f t="shared" ca="1" si="24"/>
        <v/>
      </c>
      <c r="AW35" s="75" t="str">
        <f t="shared" si="12"/>
        <v/>
      </c>
      <c r="AX35" s="75" t="str">
        <f t="shared" ca="1" si="13"/>
        <v/>
      </c>
      <c r="AY35" s="169"/>
      <c r="AZ35" s="169"/>
      <c r="BA35" s="75" t="str">
        <f t="shared" si="34"/>
        <v/>
      </c>
      <c r="BB35" s="169"/>
      <c r="BC35" s="169"/>
      <c r="BD35" s="75" t="str">
        <f t="shared" si="35"/>
        <v/>
      </c>
      <c r="BE35" s="11"/>
      <c r="BW35" s="52"/>
      <c r="BX35" s="52"/>
      <c r="CC35" s="54"/>
      <c r="CD35" s="54"/>
    </row>
    <row r="36" spans="1:82" ht="17.45" customHeight="1">
      <c r="A36" s="86">
        <f t="shared" si="31"/>
        <v>4.5</v>
      </c>
      <c r="B36" s="107">
        <f t="shared" si="15"/>
        <v>26</v>
      </c>
      <c r="C36" s="8"/>
      <c r="D36" s="11"/>
      <c r="E36" s="12"/>
      <c r="F36" s="11"/>
      <c r="G36" s="74">
        <f t="shared" si="38"/>
        <v>0</v>
      </c>
      <c r="H36" s="75">
        <f t="shared" si="38"/>
        <v>0</v>
      </c>
      <c r="I36" s="88">
        <f t="shared" si="17"/>
        <v>0</v>
      </c>
      <c r="J36" s="78">
        <f t="shared" si="18"/>
        <v>0</v>
      </c>
      <c r="K36" s="78">
        <f t="shared" si="19"/>
        <v>0</v>
      </c>
      <c r="L36" s="78">
        <f t="shared" si="20"/>
        <v>0</v>
      </c>
      <c r="M36" s="78" t="str">
        <f t="shared" ca="1" si="21"/>
        <v/>
      </c>
      <c r="N36" s="78" t="str">
        <f t="shared" ca="1" si="0"/>
        <v/>
      </c>
      <c r="O36" s="78">
        <f t="shared" si="22"/>
        <v>5.0000000000000001E-4</v>
      </c>
      <c r="P36" s="13"/>
      <c r="Q36" s="8"/>
      <c r="R36" s="13"/>
      <c r="S36" s="89">
        <f t="shared" si="1"/>
        <v>0</v>
      </c>
      <c r="T36" s="75">
        <f t="shared" si="2"/>
        <v>0</v>
      </c>
      <c r="U36" s="90">
        <f t="shared" si="29"/>
        <v>0</v>
      </c>
      <c r="V36" s="82">
        <f t="shared" si="30"/>
        <v>0</v>
      </c>
      <c r="W36" s="234">
        <f t="shared" si="39"/>
        <v>49</v>
      </c>
      <c r="X36" s="236">
        <f t="shared" si="40"/>
        <v>31</v>
      </c>
      <c r="Y36" s="12"/>
      <c r="Z36" s="8"/>
      <c r="AA36" s="23"/>
      <c r="AB36" s="23"/>
      <c r="AC36" s="23"/>
      <c r="AD36" s="12"/>
      <c r="AE36" s="91">
        <f t="shared" si="3"/>
        <v>0</v>
      </c>
      <c r="AF36" s="75">
        <f t="shared" si="4"/>
        <v>0</v>
      </c>
      <c r="AG36" s="88">
        <f t="shared" si="5"/>
        <v>0</v>
      </c>
      <c r="AH36" s="92">
        <f t="shared" si="6"/>
        <v>0</v>
      </c>
      <c r="AI36" s="93">
        <f t="shared" si="7"/>
        <v>0</v>
      </c>
      <c r="AJ36" s="93">
        <f t="shared" si="8"/>
        <v>0</v>
      </c>
      <c r="AK36" s="78">
        <f t="shared" si="9"/>
        <v>0</v>
      </c>
      <c r="AL36" s="92">
        <f t="shared" si="10"/>
        <v>0</v>
      </c>
      <c r="AM36" s="78">
        <f t="shared" si="11"/>
        <v>0</v>
      </c>
      <c r="AN36" s="11"/>
      <c r="AO36" s="14"/>
      <c r="AP36" s="11"/>
      <c r="AQ36" s="15"/>
      <c r="AR36" s="11"/>
      <c r="AS36" s="11"/>
      <c r="AT36" s="11"/>
      <c r="AU36" s="75" t="str">
        <f t="shared" si="23"/>
        <v/>
      </c>
      <c r="AV36" s="75" t="str">
        <f t="shared" ca="1" si="24"/>
        <v/>
      </c>
      <c r="AW36" s="75" t="str">
        <f t="shared" si="12"/>
        <v/>
      </c>
      <c r="AX36" s="75" t="str">
        <f t="shared" ca="1" si="13"/>
        <v/>
      </c>
      <c r="AY36" s="169"/>
      <c r="AZ36" s="169"/>
      <c r="BA36" s="75" t="str">
        <f t="shared" si="34"/>
        <v/>
      </c>
      <c r="BB36" s="169"/>
      <c r="BC36" s="169"/>
      <c r="BD36" s="75" t="str">
        <f t="shared" si="35"/>
        <v/>
      </c>
      <c r="BE36" s="11"/>
      <c r="BW36" s="52"/>
      <c r="BX36" s="52"/>
      <c r="CC36" s="54"/>
      <c r="CD36" s="54"/>
    </row>
    <row r="37" spans="1:82" ht="17.45" customHeight="1">
      <c r="A37" s="94">
        <f t="shared" si="31"/>
        <v>4.6000000000000005</v>
      </c>
      <c r="B37" s="107">
        <f t="shared" si="15"/>
        <v>27</v>
      </c>
      <c r="C37" s="8"/>
      <c r="D37" s="11"/>
      <c r="E37" s="12"/>
      <c r="F37" s="11"/>
      <c r="G37" s="74">
        <f t="shared" si="38"/>
        <v>0</v>
      </c>
      <c r="H37" s="75">
        <f t="shared" si="38"/>
        <v>0</v>
      </c>
      <c r="I37" s="88">
        <f t="shared" si="17"/>
        <v>0</v>
      </c>
      <c r="J37" s="78">
        <f t="shared" si="18"/>
        <v>0</v>
      </c>
      <c r="K37" s="78">
        <f t="shared" si="19"/>
        <v>0</v>
      </c>
      <c r="L37" s="78">
        <f t="shared" si="20"/>
        <v>0</v>
      </c>
      <c r="M37" s="78" t="str">
        <f t="shared" ca="1" si="21"/>
        <v/>
      </c>
      <c r="N37" s="78" t="str">
        <f t="shared" ca="1" si="0"/>
        <v/>
      </c>
      <c r="O37" s="78">
        <f t="shared" si="22"/>
        <v>5.0000000000000001E-4</v>
      </c>
      <c r="P37" s="13"/>
      <c r="Q37" s="8"/>
      <c r="R37" s="13"/>
      <c r="S37" s="89">
        <f t="shared" si="1"/>
        <v>0</v>
      </c>
      <c r="T37" s="75">
        <f t="shared" si="2"/>
        <v>0</v>
      </c>
      <c r="U37" s="90">
        <f t="shared" si="29"/>
        <v>0</v>
      </c>
      <c r="V37" s="82">
        <f t="shared" si="30"/>
        <v>0</v>
      </c>
      <c r="W37" s="234">
        <f t="shared" si="39"/>
        <v>49</v>
      </c>
      <c r="X37" s="236">
        <f t="shared" si="40"/>
        <v>31</v>
      </c>
      <c r="Y37" s="12"/>
      <c r="Z37" s="8"/>
      <c r="AA37" s="23"/>
      <c r="AB37" s="23"/>
      <c r="AC37" s="23"/>
      <c r="AD37" s="12"/>
      <c r="AE37" s="91">
        <f t="shared" si="3"/>
        <v>0</v>
      </c>
      <c r="AF37" s="75">
        <f t="shared" si="4"/>
        <v>0</v>
      </c>
      <c r="AG37" s="88">
        <f t="shared" si="5"/>
        <v>0</v>
      </c>
      <c r="AH37" s="92">
        <f t="shared" si="6"/>
        <v>0</v>
      </c>
      <c r="AI37" s="93">
        <f t="shared" si="7"/>
        <v>0</v>
      </c>
      <c r="AJ37" s="93">
        <f t="shared" si="8"/>
        <v>0</v>
      </c>
      <c r="AK37" s="78">
        <f t="shared" si="9"/>
        <v>0</v>
      </c>
      <c r="AL37" s="92">
        <f t="shared" si="10"/>
        <v>0</v>
      </c>
      <c r="AM37" s="78">
        <f t="shared" si="11"/>
        <v>0</v>
      </c>
      <c r="AN37" s="11"/>
      <c r="AO37" s="14"/>
      <c r="AP37" s="11"/>
      <c r="AQ37" s="15"/>
      <c r="AR37" s="11"/>
      <c r="AS37" s="11"/>
      <c r="AT37" s="11"/>
      <c r="AU37" s="75" t="str">
        <f t="shared" si="23"/>
        <v/>
      </c>
      <c r="AV37" s="75" t="str">
        <f t="shared" ca="1" si="24"/>
        <v/>
      </c>
      <c r="AW37" s="75" t="str">
        <f t="shared" si="12"/>
        <v/>
      </c>
      <c r="AX37" s="75" t="str">
        <f t="shared" ca="1" si="13"/>
        <v/>
      </c>
      <c r="AY37" s="169"/>
      <c r="AZ37" s="169"/>
      <c r="BA37" s="75" t="str">
        <f t="shared" si="34"/>
        <v/>
      </c>
      <c r="BB37" s="169"/>
      <c r="BC37" s="169"/>
      <c r="BD37" s="75" t="str">
        <f t="shared" si="35"/>
        <v/>
      </c>
      <c r="BE37" s="11"/>
      <c r="BW37" s="52"/>
      <c r="BX37" s="52"/>
      <c r="CC37" s="54"/>
      <c r="CD37" s="54"/>
    </row>
    <row r="38" spans="1:82" ht="17.45" customHeight="1" thickBot="1">
      <c r="A38" s="86">
        <f t="shared" si="31"/>
        <v>4.7000000000000011</v>
      </c>
      <c r="B38" s="108">
        <f t="shared" si="15"/>
        <v>28</v>
      </c>
      <c r="C38" s="16"/>
      <c r="D38" s="17"/>
      <c r="E38" s="18"/>
      <c r="F38" s="17"/>
      <c r="G38" s="96">
        <f t="shared" si="38"/>
        <v>0</v>
      </c>
      <c r="H38" s="97">
        <f t="shared" si="38"/>
        <v>0</v>
      </c>
      <c r="I38" s="98">
        <f t="shared" si="17"/>
        <v>0</v>
      </c>
      <c r="J38" s="99">
        <f t="shared" si="18"/>
        <v>0</v>
      </c>
      <c r="K38" s="99">
        <f t="shared" si="19"/>
        <v>0</v>
      </c>
      <c r="L38" s="99">
        <f t="shared" si="20"/>
        <v>0</v>
      </c>
      <c r="M38" s="99" t="str">
        <f t="shared" ca="1" si="21"/>
        <v/>
      </c>
      <c r="N38" s="99" t="str">
        <f t="shared" ca="1" si="0"/>
        <v/>
      </c>
      <c r="O38" s="99">
        <f t="shared" si="22"/>
        <v>5.0000000000000001E-4</v>
      </c>
      <c r="P38" s="19"/>
      <c r="Q38" s="16"/>
      <c r="R38" s="19"/>
      <c r="S38" s="89">
        <f t="shared" si="1"/>
        <v>0</v>
      </c>
      <c r="T38" s="75">
        <f t="shared" si="2"/>
        <v>0</v>
      </c>
      <c r="U38" s="100">
        <f t="shared" si="29"/>
        <v>0</v>
      </c>
      <c r="V38" s="101">
        <f t="shared" si="30"/>
        <v>0</v>
      </c>
      <c r="W38" s="237">
        <f t="shared" si="39"/>
        <v>49</v>
      </c>
      <c r="X38" s="238">
        <f t="shared" si="40"/>
        <v>31</v>
      </c>
      <c r="Y38" s="18"/>
      <c r="Z38" s="16"/>
      <c r="AA38" s="23"/>
      <c r="AB38" s="23"/>
      <c r="AC38" s="23"/>
      <c r="AD38" s="12"/>
      <c r="AE38" s="102">
        <f t="shared" si="3"/>
        <v>0</v>
      </c>
      <c r="AF38" s="97">
        <f t="shared" si="4"/>
        <v>0</v>
      </c>
      <c r="AG38" s="98">
        <f t="shared" si="5"/>
        <v>0</v>
      </c>
      <c r="AH38" s="103">
        <f t="shared" si="6"/>
        <v>0</v>
      </c>
      <c r="AI38" s="104">
        <f t="shared" si="7"/>
        <v>0</v>
      </c>
      <c r="AJ38" s="104">
        <f t="shared" si="8"/>
        <v>0</v>
      </c>
      <c r="AK38" s="99">
        <f t="shared" si="9"/>
        <v>0</v>
      </c>
      <c r="AL38" s="103">
        <f t="shared" si="10"/>
        <v>0</v>
      </c>
      <c r="AM38" s="99">
        <f t="shared" si="11"/>
        <v>0</v>
      </c>
      <c r="AN38" s="17"/>
      <c r="AO38" s="20"/>
      <c r="AP38" s="17"/>
      <c r="AQ38" s="21"/>
      <c r="AR38" s="17"/>
      <c r="AS38" s="17"/>
      <c r="AT38" s="17"/>
      <c r="AU38" s="97" t="str">
        <f t="shared" si="23"/>
        <v/>
      </c>
      <c r="AV38" s="97" t="str">
        <f t="shared" ca="1" si="24"/>
        <v/>
      </c>
      <c r="AW38" s="97" t="str">
        <f t="shared" si="12"/>
        <v/>
      </c>
      <c r="AX38" s="97" t="str">
        <f t="shared" ca="1" si="13"/>
        <v/>
      </c>
      <c r="AY38" s="167"/>
      <c r="AZ38" s="167"/>
      <c r="BA38" s="97" t="str">
        <f t="shared" si="34"/>
        <v/>
      </c>
      <c r="BB38" s="167"/>
      <c r="BC38" s="167"/>
      <c r="BD38" s="97" t="str">
        <f t="shared" si="35"/>
        <v/>
      </c>
      <c r="BE38" s="17"/>
      <c r="BW38" s="52"/>
      <c r="BX38" s="52"/>
      <c r="CC38" s="54"/>
      <c r="CD38" s="54"/>
    </row>
    <row r="39" spans="1:82" ht="17.45" customHeight="1" thickTop="1">
      <c r="A39" s="71">
        <f>A32+1</f>
        <v>5.0999999999999996</v>
      </c>
      <c r="B39" s="106">
        <f>B38+1</f>
        <v>29</v>
      </c>
      <c r="C39" s="4"/>
      <c r="D39" s="5"/>
      <c r="E39" s="6"/>
      <c r="F39" s="5"/>
      <c r="G39" s="74">
        <f t="shared" si="38"/>
        <v>0</v>
      </c>
      <c r="H39" s="75">
        <f t="shared" si="38"/>
        <v>0</v>
      </c>
      <c r="I39" s="76">
        <f t="shared" si="17"/>
        <v>0</v>
      </c>
      <c r="J39" s="77">
        <f t="shared" si="18"/>
        <v>0</v>
      </c>
      <c r="K39" s="77">
        <f t="shared" si="19"/>
        <v>0</v>
      </c>
      <c r="L39" s="77">
        <f t="shared" si="20"/>
        <v>0</v>
      </c>
      <c r="M39" s="78" t="str">
        <f t="shared" ca="1" si="21"/>
        <v/>
      </c>
      <c r="N39" s="78" t="str">
        <f t="shared" ca="1" si="0"/>
        <v/>
      </c>
      <c r="O39" s="78">
        <f t="shared" si="22"/>
        <v>5.0000000000000001E-4</v>
      </c>
      <c r="P39" s="7"/>
      <c r="Q39" s="8"/>
      <c r="R39" s="13"/>
      <c r="S39" s="79">
        <f t="shared" si="1"/>
        <v>0</v>
      </c>
      <c r="T39" s="80">
        <f t="shared" si="2"/>
        <v>0</v>
      </c>
      <c r="U39" s="81">
        <f t="shared" si="29"/>
        <v>0</v>
      </c>
      <c r="V39" s="82">
        <f t="shared" si="30"/>
        <v>0</v>
      </c>
      <c r="W39" s="234">
        <v>54</v>
      </c>
      <c r="X39" s="236">
        <v>34</v>
      </c>
      <c r="Y39" s="6"/>
      <c r="Z39" s="4"/>
      <c r="AA39" s="22"/>
      <c r="AB39" s="22"/>
      <c r="AC39" s="22"/>
      <c r="AD39" s="6"/>
      <c r="AE39" s="83">
        <f t="shared" si="3"/>
        <v>0</v>
      </c>
      <c r="AF39" s="80">
        <f t="shared" si="4"/>
        <v>0</v>
      </c>
      <c r="AG39" s="76">
        <f t="shared" si="5"/>
        <v>0</v>
      </c>
      <c r="AH39" s="84">
        <f t="shared" si="6"/>
        <v>0</v>
      </c>
      <c r="AI39" s="85">
        <f t="shared" si="7"/>
        <v>0</v>
      </c>
      <c r="AJ39" s="85">
        <f t="shared" si="8"/>
        <v>0</v>
      </c>
      <c r="AK39" s="77">
        <f t="shared" si="9"/>
        <v>0</v>
      </c>
      <c r="AL39" s="84">
        <f t="shared" si="10"/>
        <v>0</v>
      </c>
      <c r="AM39" s="77">
        <f t="shared" si="11"/>
        <v>0</v>
      </c>
      <c r="AN39" s="5"/>
      <c r="AO39" s="9"/>
      <c r="AP39" s="5"/>
      <c r="AQ39" s="10"/>
      <c r="AR39" s="5"/>
      <c r="AS39" s="5"/>
      <c r="AT39" s="5"/>
      <c r="AU39" s="80" t="str">
        <f t="shared" si="23"/>
        <v/>
      </c>
      <c r="AV39" s="80" t="str">
        <f t="shared" ca="1" si="24"/>
        <v/>
      </c>
      <c r="AW39" s="80" t="str">
        <f t="shared" si="12"/>
        <v/>
      </c>
      <c r="AX39" s="80" t="str">
        <f t="shared" ca="1" si="13"/>
        <v/>
      </c>
      <c r="AY39" s="165"/>
      <c r="AZ39" s="165"/>
      <c r="BA39" s="80" t="str">
        <f t="shared" si="34"/>
        <v/>
      </c>
      <c r="BB39" s="165"/>
      <c r="BC39" s="165"/>
      <c r="BD39" s="80" t="str">
        <f t="shared" si="35"/>
        <v/>
      </c>
      <c r="BE39" s="5"/>
      <c r="BW39" s="52"/>
      <c r="BX39" s="52"/>
      <c r="CC39" s="54"/>
      <c r="CD39" s="54"/>
    </row>
    <row r="40" spans="1:82" ht="17.45" customHeight="1">
      <c r="A40" s="86">
        <f t="shared" si="31"/>
        <v>5.2</v>
      </c>
      <c r="B40" s="107">
        <f t="shared" si="15"/>
        <v>30</v>
      </c>
      <c r="C40" s="8"/>
      <c r="D40" s="11"/>
      <c r="E40" s="12"/>
      <c r="F40" s="11"/>
      <c r="G40" s="74">
        <f t="shared" si="38"/>
        <v>0</v>
      </c>
      <c r="H40" s="75">
        <f t="shared" si="38"/>
        <v>0</v>
      </c>
      <c r="I40" s="88">
        <f t="shared" si="17"/>
        <v>0</v>
      </c>
      <c r="J40" s="78">
        <f t="shared" si="18"/>
        <v>0</v>
      </c>
      <c r="K40" s="78">
        <f t="shared" si="19"/>
        <v>0</v>
      </c>
      <c r="L40" s="78">
        <f t="shared" si="20"/>
        <v>0</v>
      </c>
      <c r="M40" s="78" t="str">
        <f t="shared" ca="1" si="21"/>
        <v/>
      </c>
      <c r="N40" s="78" t="str">
        <f t="shared" ca="1" si="0"/>
        <v/>
      </c>
      <c r="O40" s="78">
        <f t="shared" si="22"/>
        <v>5.0000000000000001E-4</v>
      </c>
      <c r="P40" s="13"/>
      <c r="Q40" s="8"/>
      <c r="R40" s="13"/>
      <c r="S40" s="89">
        <f t="shared" si="1"/>
        <v>0</v>
      </c>
      <c r="T40" s="75">
        <f t="shared" si="2"/>
        <v>0</v>
      </c>
      <c r="U40" s="90">
        <f t="shared" si="29"/>
        <v>0</v>
      </c>
      <c r="V40" s="82">
        <f t="shared" si="30"/>
        <v>0</v>
      </c>
      <c r="W40" s="234">
        <f t="shared" ref="W40:W45" si="41">W39</f>
        <v>54</v>
      </c>
      <c r="X40" s="236">
        <f t="shared" ref="X40:X45" si="42">X39</f>
        <v>34</v>
      </c>
      <c r="Y40" s="12"/>
      <c r="Z40" s="8"/>
      <c r="AA40" s="23"/>
      <c r="AB40" s="23"/>
      <c r="AC40" s="23"/>
      <c r="AD40" s="12"/>
      <c r="AE40" s="91">
        <f t="shared" si="3"/>
        <v>0</v>
      </c>
      <c r="AF40" s="75">
        <f t="shared" si="4"/>
        <v>0</v>
      </c>
      <c r="AG40" s="88">
        <f t="shared" si="5"/>
        <v>0</v>
      </c>
      <c r="AH40" s="92">
        <f t="shared" si="6"/>
        <v>0</v>
      </c>
      <c r="AI40" s="93">
        <f t="shared" si="7"/>
        <v>0</v>
      </c>
      <c r="AJ40" s="93">
        <f t="shared" si="8"/>
        <v>0</v>
      </c>
      <c r="AK40" s="78">
        <f t="shared" si="9"/>
        <v>0</v>
      </c>
      <c r="AL40" s="92">
        <f t="shared" si="10"/>
        <v>0</v>
      </c>
      <c r="AM40" s="78">
        <f t="shared" si="11"/>
        <v>0</v>
      </c>
      <c r="AN40" s="11"/>
      <c r="AO40" s="14"/>
      <c r="AP40" s="11"/>
      <c r="AQ40" s="15"/>
      <c r="AR40" s="11"/>
      <c r="AS40" s="11"/>
      <c r="AT40" s="11"/>
      <c r="AU40" s="75" t="str">
        <f t="shared" si="23"/>
        <v/>
      </c>
      <c r="AV40" s="75" t="str">
        <f t="shared" ca="1" si="24"/>
        <v/>
      </c>
      <c r="AW40" s="75" t="str">
        <f t="shared" si="12"/>
        <v/>
      </c>
      <c r="AX40" s="75" t="str">
        <f t="shared" ca="1" si="13"/>
        <v/>
      </c>
      <c r="AY40" s="169"/>
      <c r="AZ40" s="169"/>
      <c r="BA40" s="75" t="str">
        <f t="shared" si="34"/>
        <v/>
      </c>
      <c r="BB40" s="169"/>
      <c r="BC40" s="169"/>
      <c r="BD40" s="75" t="str">
        <f t="shared" si="35"/>
        <v/>
      </c>
      <c r="BE40" s="11"/>
      <c r="BW40" s="52"/>
      <c r="BX40" s="52"/>
      <c r="CC40" s="54"/>
      <c r="CD40" s="54"/>
    </row>
    <row r="41" spans="1:82" ht="17.45" customHeight="1">
      <c r="A41" s="94">
        <f t="shared" si="31"/>
        <v>5.3000000000000007</v>
      </c>
      <c r="B41" s="107">
        <f t="shared" si="15"/>
        <v>31</v>
      </c>
      <c r="C41" s="8"/>
      <c r="D41" s="11"/>
      <c r="E41" s="12"/>
      <c r="F41" s="11"/>
      <c r="G41" s="74">
        <f t="shared" si="38"/>
        <v>0</v>
      </c>
      <c r="H41" s="75">
        <f t="shared" si="38"/>
        <v>0</v>
      </c>
      <c r="I41" s="88">
        <f t="shared" si="17"/>
        <v>0</v>
      </c>
      <c r="J41" s="78">
        <f t="shared" si="18"/>
        <v>0</v>
      </c>
      <c r="K41" s="78">
        <f t="shared" si="19"/>
        <v>0</v>
      </c>
      <c r="L41" s="78">
        <f t="shared" si="20"/>
        <v>0</v>
      </c>
      <c r="M41" s="78" t="str">
        <f t="shared" ca="1" si="21"/>
        <v/>
      </c>
      <c r="N41" s="78" t="str">
        <f t="shared" ca="1" si="0"/>
        <v/>
      </c>
      <c r="O41" s="78">
        <f t="shared" si="22"/>
        <v>5.0000000000000001E-4</v>
      </c>
      <c r="P41" s="13"/>
      <c r="Q41" s="8"/>
      <c r="R41" s="13"/>
      <c r="S41" s="89">
        <f t="shared" si="1"/>
        <v>0</v>
      </c>
      <c r="T41" s="75">
        <f t="shared" si="2"/>
        <v>0</v>
      </c>
      <c r="U41" s="90">
        <f t="shared" si="29"/>
        <v>0</v>
      </c>
      <c r="V41" s="82">
        <f t="shared" si="30"/>
        <v>0</v>
      </c>
      <c r="W41" s="234">
        <f t="shared" si="41"/>
        <v>54</v>
      </c>
      <c r="X41" s="236">
        <f t="shared" si="42"/>
        <v>34</v>
      </c>
      <c r="Y41" s="12"/>
      <c r="Z41" s="8"/>
      <c r="AA41" s="23"/>
      <c r="AB41" s="23"/>
      <c r="AC41" s="23"/>
      <c r="AD41" s="12"/>
      <c r="AE41" s="91">
        <f t="shared" si="3"/>
        <v>0</v>
      </c>
      <c r="AF41" s="75">
        <f t="shared" si="4"/>
        <v>0</v>
      </c>
      <c r="AG41" s="88">
        <f t="shared" si="5"/>
        <v>0</v>
      </c>
      <c r="AH41" s="92">
        <f t="shared" si="6"/>
        <v>0</v>
      </c>
      <c r="AI41" s="93">
        <f t="shared" si="7"/>
        <v>0</v>
      </c>
      <c r="AJ41" s="93">
        <f t="shared" si="8"/>
        <v>0</v>
      </c>
      <c r="AK41" s="78">
        <f t="shared" si="9"/>
        <v>0</v>
      </c>
      <c r="AL41" s="92">
        <f t="shared" si="10"/>
        <v>0</v>
      </c>
      <c r="AM41" s="78">
        <f t="shared" si="11"/>
        <v>0</v>
      </c>
      <c r="AN41" s="11"/>
      <c r="AO41" s="14"/>
      <c r="AP41" s="11"/>
      <c r="AQ41" s="15"/>
      <c r="AR41" s="11"/>
      <c r="AS41" s="11"/>
      <c r="AT41" s="11"/>
      <c r="AU41" s="75" t="str">
        <f t="shared" si="23"/>
        <v/>
      </c>
      <c r="AV41" s="75" t="str">
        <f t="shared" ca="1" si="24"/>
        <v/>
      </c>
      <c r="AW41" s="75" t="str">
        <f t="shared" si="12"/>
        <v/>
      </c>
      <c r="AX41" s="75" t="str">
        <f t="shared" ca="1" si="13"/>
        <v/>
      </c>
      <c r="AY41" s="169"/>
      <c r="AZ41" s="169"/>
      <c r="BA41" s="75" t="str">
        <f t="shared" si="34"/>
        <v/>
      </c>
      <c r="BB41" s="169"/>
      <c r="BC41" s="169"/>
      <c r="BD41" s="75" t="str">
        <f t="shared" si="35"/>
        <v/>
      </c>
      <c r="BE41" s="11"/>
      <c r="BW41" s="52"/>
      <c r="BX41" s="52"/>
      <c r="CC41" s="54"/>
      <c r="CD41" s="54"/>
    </row>
    <row r="42" spans="1:82" ht="17.45" customHeight="1">
      <c r="A42" s="86">
        <f t="shared" si="31"/>
        <v>5.4</v>
      </c>
      <c r="B42" s="107">
        <f t="shared" si="15"/>
        <v>32</v>
      </c>
      <c r="C42" s="8"/>
      <c r="D42" s="11"/>
      <c r="E42" s="12"/>
      <c r="F42" s="11"/>
      <c r="G42" s="74">
        <f t="shared" si="38"/>
        <v>0</v>
      </c>
      <c r="H42" s="75">
        <f t="shared" si="38"/>
        <v>0</v>
      </c>
      <c r="I42" s="88">
        <f t="shared" si="17"/>
        <v>0</v>
      </c>
      <c r="J42" s="78">
        <f t="shared" si="18"/>
        <v>0</v>
      </c>
      <c r="K42" s="78">
        <f t="shared" si="19"/>
        <v>0</v>
      </c>
      <c r="L42" s="78">
        <f t="shared" si="20"/>
        <v>0</v>
      </c>
      <c r="M42" s="78" t="str">
        <f t="shared" ca="1" si="21"/>
        <v/>
      </c>
      <c r="N42" s="78" t="str">
        <f t="shared" ca="1" si="0"/>
        <v/>
      </c>
      <c r="O42" s="78">
        <f t="shared" si="22"/>
        <v>5.0000000000000001E-4</v>
      </c>
      <c r="P42" s="13"/>
      <c r="Q42" s="8"/>
      <c r="R42" s="13"/>
      <c r="S42" s="89">
        <f t="shared" si="1"/>
        <v>0</v>
      </c>
      <c r="T42" s="75">
        <f t="shared" si="2"/>
        <v>0</v>
      </c>
      <c r="U42" s="90">
        <f t="shared" si="29"/>
        <v>0</v>
      </c>
      <c r="V42" s="82">
        <f t="shared" si="30"/>
        <v>0</v>
      </c>
      <c r="W42" s="234">
        <f t="shared" si="41"/>
        <v>54</v>
      </c>
      <c r="X42" s="236">
        <f t="shared" si="42"/>
        <v>34</v>
      </c>
      <c r="Y42" s="12"/>
      <c r="Z42" s="8"/>
      <c r="AA42" s="23"/>
      <c r="AB42" s="23"/>
      <c r="AC42" s="23"/>
      <c r="AD42" s="12"/>
      <c r="AE42" s="91">
        <f t="shared" si="3"/>
        <v>0</v>
      </c>
      <c r="AF42" s="75">
        <f t="shared" si="4"/>
        <v>0</v>
      </c>
      <c r="AG42" s="88">
        <f t="shared" si="5"/>
        <v>0</v>
      </c>
      <c r="AH42" s="92">
        <f t="shared" si="6"/>
        <v>0</v>
      </c>
      <c r="AI42" s="93">
        <f t="shared" si="7"/>
        <v>0</v>
      </c>
      <c r="AJ42" s="93">
        <f t="shared" si="8"/>
        <v>0</v>
      </c>
      <c r="AK42" s="78">
        <f t="shared" si="9"/>
        <v>0</v>
      </c>
      <c r="AL42" s="92">
        <f t="shared" si="10"/>
        <v>0</v>
      </c>
      <c r="AM42" s="78">
        <f t="shared" si="11"/>
        <v>0</v>
      </c>
      <c r="AN42" s="11"/>
      <c r="AO42" s="14"/>
      <c r="AP42" s="11"/>
      <c r="AQ42" s="15"/>
      <c r="AR42" s="11"/>
      <c r="AS42" s="11"/>
      <c r="AT42" s="11"/>
      <c r="AU42" s="75" t="str">
        <f t="shared" si="23"/>
        <v/>
      </c>
      <c r="AV42" s="75" t="str">
        <f t="shared" ca="1" si="24"/>
        <v/>
      </c>
      <c r="AW42" s="75" t="str">
        <f t="shared" si="12"/>
        <v/>
      </c>
      <c r="AX42" s="75" t="str">
        <f t="shared" ca="1" si="13"/>
        <v/>
      </c>
      <c r="AY42" s="169"/>
      <c r="AZ42" s="169"/>
      <c r="BA42" s="75" t="str">
        <f t="shared" si="34"/>
        <v/>
      </c>
      <c r="BB42" s="169"/>
      <c r="BC42" s="169"/>
      <c r="BD42" s="75" t="str">
        <f t="shared" si="35"/>
        <v/>
      </c>
      <c r="BE42" s="11"/>
      <c r="BW42" s="52"/>
      <c r="BX42" s="52"/>
      <c r="CC42" s="54"/>
      <c r="CD42" s="54"/>
    </row>
    <row r="43" spans="1:82" ht="17.45" customHeight="1">
      <c r="A43" s="94">
        <f t="shared" si="31"/>
        <v>5.5</v>
      </c>
      <c r="B43" s="107">
        <f t="shared" si="15"/>
        <v>33</v>
      </c>
      <c r="C43" s="8"/>
      <c r="D43" s="11"/>
      <c r="E43" s="12"/>
      <c r="F43" s="11"/>
      <c r="G43" s="74">
        <f t="shared" si="38"/>
        <v>0</v>
      </c>
      <c r="H43" s="75">
        <f t="shared" si="38"/>
        <v>0</v>
      </c>
      <c r="I43" s="88">
        <f t="shared" si="17"/>
        <v>0</v>
      </c>
      <c r="J43" s="78">
        <f t="shared" si="18"/>
        <v>0</v>
      </c>
      <c r="K43" s="78">
        <f t="shared" si="19"/>
        <v>0</v>
      </c>
      <c r="L43" s="78">
        <f t="shared" si="20"/>
        <v>0</v>
      </c>
      <c r="M43" s="78" t="str">
        <f t="shared" ca="1" si="21"/>
        <v/>
      </c>
      <c r="N43" s="78" t="str">
        <f t="shared" ca="1" si="0"/>
        <v/>
      </c>
      <c r="O43" s="78">
        <f t="shared" si="22"/>
        <v>5.0000000000000001E-4</v>
      </c>
      <c r="P43" s="13"/>
      <c r="Q43" s="8"/>
      <c r="R43" s="13"/>
      <c r="S43" s="89">
        <f t="shared" si="1"/>
        <v>0</v>
      </c>
      <c r="T43" s="75">
        <f t="shared" si="2"/>
        <v>0</v>
      </c>
      <c r="U43" s="90">
        <f t="shared" si="29"/>
        <v>0</v>
      </c>
      <c r="V43" s="82">
        <f t="shared" si="30"/>
        <v>0</v>
      </c>
      <c r="W43" s="234">
        <f t="shared" si="41"/>
        <v>54</v>
      </c>
      <c r="X43" s="236">
        <f t="shared" si="42"/>
        <v>34</v>
      </c>
      <c r="Y43" s="12"/>
      <c r="Z43" s="8"/>
      <c r="AA43" s="23"/>
      <c r="AB43" s="23"/>
      <c r="AC43" s="23"/>
      <c r="AD43" s="12"/>
      <c r="AE43" s="91">
        <f t="shared" si="3"/>
        <v>0</v>
      </c>
      <c r="AF43" s="75">
        <f t="shared" si="4"/>
        <v>0</v>
      </c>
      <c r="AG43" s="88">
        <f t="shared" ref="AG43:AG74" si="43">IFERROR(Y43/H42,0)</f>
        <v>0</v>
      </c>
      <c r="AH43" s="92">
        <f t="shared" ref="AH43:AH74" si="44">IFERROR(Z43/$Y43,0)</f>
        <v>0</v>
      </c>
      <c r="AI43" s="93">
        <f t="shared" ref="AI43:AI74" si="45">IFERROR(AA43/$Y43,0)</f>
        <v>0</v>
      </c>
      <c r="AJ43" s="93">
        <f t="shared" ref="AJ43:AJ74" si="46">IFERROR(AB43/$Y43,0)</f>
        <v>0</v>
      </c>
      <c r="AK43" s="78">
        <f t="shared" ref="AK43:AK74" si="47">IFERROR(AC43/$Y43,0)</f>
        <v>0</v>
      </c>
      <c r="AL43" s="92">
        <f t="shared" si="10"/>
        <v>0</v>
      </c>
      <c r="AM43" s="78">
        <f t="shared" si="11"/>
        <v>0</v>
      </c>
      <c r="AN43" s="11"/>
      <c r="AO43" s="14"/>
      <c r="AP43" s="11"/>
      <c r="AQ43" s="15"/>
      <c r="AR43" s="11"/>
      <c r="AS43" s="11"/>
      <c r="AT43" s="11"/>
      <c r="AU43" s="75" t="str">
        <f t="shared" si="23"/>
        <v/>
      </c>
      <c r="AV43" s="75" t="str">
        <f t="shared" ca="1" si="24"/>
        <v/>
      </c>
      <c r="AW43" s="75" t="str">
        <f t="shared" si="12"/>
        <v/>
      </c>
      <c r="AX43" s="75" t="str">
        <f t="shared" ca="1" si="13"/>
        <v/>
      </c>
      <c r="AY43" s="169"/>
      <c r="AZ43" s="169"/>
      <c r="BA43" s="75" t="str">
        <f t="shared" si="34"/>
        <v/>
      </c>
      <c r="BB43" s="169"/>
      <c r="BC43" s="169"/>
      <c r="BD43" s="75" t="str">
        <f t="shared" si="35"/>
        <v/>
      </c>
      <c r="BE43" s="11"/>
      <c r="BW43" s="52"/>
      <c r="BX43" s="52"/>
      <c r="CC43" s="54"/>
      <c r="CD43" s="54"/>
    </row>
    <row r="44" spans="1:82" ht="17.45" customHeight="1">
      <c r="A44" s="86">
        <f t="shared" si="31"/>
        <v>5.6000000000000005</v>
      </c>
      <c r="B44" s="107">
        <f t="shared" si="15"/>
        <v>34</v>
      </c>
      <c r="C44" s="8"/>
      <c r="D44" s="11"/>
      <c r="E44" s="12"/>
      <c r="F44" s="11"/>
      <c r="G44" s="74">
        <f t="shared" ref="G44:H59" si="48">G43-E44-C44</f>
        <v>0</v>
      </c>
      <c r="H44" s="75">
        <f t="shared" si="48"/>
        <v>0</v>
      </c>
      <c r="I44" s="88">
        <f t="shared" si="17"/>
        <v>0</v>
      </c>
      <c r="J44" s="78">
        <f t="shared" si="18"/>
        <v>0</v>
      </c>
      <c r="K44" s="78">
        <f t="shared" si="19"/>
        <v>0</v>
      </c>
      <c r="L44" s="78">
        <f t="shared" si="20"/>
        <v>0</v>
      </c>
      <c r="M44" s="78" t="str">
        <f t="shared" ca="1" si="21"/>
        <v/>
      </c>
      <c r="N44" s="78" t="str">
        <f t="shared" ca="1" si="0"/>
        <v/>
      </c>
      <c r="O44" s="78">
        <f t="shared" si="22"/>
        <v>5.0000000000000001E-4</v>
      </c>
      <c r="P44" s="13"/>
      <c r="Q44" s="8"/>
      <c r="R44" s="13"/>
      <c r="S44" s="89">
        <f t="shared" si="1"/>
        <v>0</v>
      </c>
      <c r="T44" s="75">
        <f t="shared" si="2"/>
        <v>0</v>
      </c>
      <c r="U44" s="90">
        <f t="shared" si="29"/>
        <v>0</v>
      </c>
      <c r="V44" s="82">
        <f t="shared" si="30"/>
        <v>0</v>
      </c>
      <c r="W44" s="234">
        <f t="shared" si="41"/>
        <v>54</v>
      </c>
      <c r="X44" s="236">
        <f t="shared" si="42"/>
        <v>34</v>
      </c>
      <c r="Y44" s="12"/>
      <c r="Z44" s="8"/>
      <c r="AA44" s="23"/>
      <c r="AB44" s="23"/>
      <c r="AC44" s="23"/>
      <c r="AD44" s="12"/>
      <c r="AE44" s="91">
        <f t="shared" si="3"/>
        <v>0</v>
      </c>
      <c r="AF44" s="75">
        <f t="shared" si="4"/>
        <v>0</v>
      </c>
      <c r="AG44" s="88">
        <f t="shared" si="43"/>
        <v>0</v>
      </c>
      <c r="AH44" s="92">
        <f t="shared" si="44"/>
        <v>0</v>
      </c>
      <c r="AI44" s="93">
        <f t="shared" si="45"/>
        <v>0</v>
      </c>
      <c r="AJ44" s="93">
        <f t="shared" si="46"/>
        <v>0</v>
      </c>
      <c r="AK44" s="78">
        <f t="shared" si="47"/>
        <v>0</v>
      </c>
      <c r="AL44" s="92">
        <f t="shared" si="10"/>
        <v>0</v>
      </c>
      <c r="AM44" s="78">
        <f t="shared" si="11"/>
        <v>0</v>
      </c>
      <c r="AN44" s="11"/>
      <c r="AO44" s="14"/>
      <c r="AP44" s="11"/>
      <c r="AQ44" s="15"/>
      <c r="AR44" s="11"/>
      <c r="AS44" s="11"/>
      <c r="AT44" s="11"/>
      <c r="AU44" s="75" t="str">
        <f t="shared" si="23"/>
        <v/>
      </c>
      <c r="AV44" s="75" t="str">
        <f t="shared" ca="1" si="24"/>
        <v/>
      </c>
      <c r="AW44" s="75" t="str">
        <f t="shared" si="12"/>
        <v/>
      </c>
      <c r="AX44" s="75" t="str">
        <f t="shared" ca="1" si="13"/>
        <v/>
      </c>
      <c r="AY44" s="169"/>
      <c r="AZ44" s="169"/>
      <c r="BA44" s="75" t="str">
        <f t="shared" si="34"/>
        <v/>
      </c>
      <c r="BB44" s="169"/>
      <c r="BC44" s="169"/>
      <c r="BD44" s="75" t="str">
        <f t="shared" si="35"/>
        <v/>
      </c>
      <c r="BE44" s="11"/>
      <c r="BW44" s="52"/>
      <c r="BX44" s="52"/>
      <c r="CC44" s="54"/>
      <c r="CD44" s="54"/>
    </row>
    <row r="45" spans="1:82" ht="17.45" customHeight="1" thickBot="1">
      <c r="A45" s="94">
        <f t="shared" si="31"/>
        <v>5.7000000000000011</v>
      </c>
      <c r="B45" s="108">
        <f t="shared" si="15"/>
        <v>35</v>
      </c>
      <c r="C45" s="16"/>
      <c r="D45" s="17"/>
      <c r="E45" s="18"/>
      <c r="F45" s="17"/>
      <c r="G45" s="96">
        <f t="shared" si="48"/>
        <v>0</v>
      </c>
      <c r="H45" s="97">
        <f t="shared" si="48"/>
        <v>0</v>
      </c>
      <c r="I45" s="98">
        <f t="shared" si="17"/>
        <v>0</v>
      </c>
      <c r="J45" s="99">
        <f t="shared" si="18"/>
        <v>0</v>
      </c>
      <c r="K45" s="99">
        <f t="shared" si="19"/>
        <v>0</v>
      </c>
      <c r="L45" s="99">
        <f t="shared" si="20"/>
        <v>0</v>
      </c>
      <c r="M45" s="99" t="str">
        <f t="shared" ca="1" si="21"/>
        <v/>
      </c>
      <c r="N45" s="99" t="str">
        <f t="shared" ca="1" si="0"/>
        <v/>
      </c>
      <c r="O45" s="99">
        <f t="shared" si="22"/>
        <v>5.0000000000000001E-4</v>
      </c>
      <c r="P45" s="19"/>
      <c r="Q45" s="16"/>
      <c r="R45" s="19"/>
      <c r="S45" s="89">
        <f t="shared" si="1"/>
        <v>0</v>
      </c>
      <c r="T45" s="75">
        <f t="shared" si="2"/>
        <v>0</v>
      </c>
      <c r="U45" s="100">
        <f t="shared" si="29"/>
        <v>0</v>
      </c>
      <c r="V45" s="101">
        <f t="shared" si="30"/>
        <v>0</v>
      </c>
      <c r="W45" s="237">
        <f t="shared" si="41"/>
        <v>54</v>
      </c>
      <c r="X45" s="238">
        <f t="shared" si="42"/>
        <v>34</v>
      </c>
      <c r="Y45" s="18"/>
      <c r="Z45" s="16"/>
      <c r="AA45" s="23"/>
      <c r="AB45" s="23"/>
      <c r="AC45" s="23"/>
      <c r="AD45" s="12"/>
      <c r="AE45" s="102">
        <f t="shared" si="3"/>
        <v>0</v>
      </c>
      <c r="AF45" s="97">
        <f t="shared" si="4"/>
        <v>0</v>
      </c>
      <c r="AG45" s="98">
        <f t="shared" si="43"/>
        <v>0</v>
      </c>
      <c r="AH45" s="103">
        <f t="shared" si="44"/>
        <v>0</v>
      </c>
      <c r="AI45" s="104">
        <f t="shared" si="45"/>
        <v>0</v>
      </c>
      <c r="AJ45" s="104">
        <f t="shared" si="46"/>
        <v>0</v>
      </c>
      <c r="AK45" s="99">
        <f t="shared" si="47"/>
        <v>0</v>
      </c>
      <c r="AL45" s="103">
        <f t="shared" si="10"/>
        <v>0</v>
      </c>
      <c r="AM45" s="99">
        <f t="shared" si="11"/>
        <v>0</v>
      </c>
      <c r="AN45" s="17"/>
      <c r="AO45" s="20"/>
      <c r="AP45" s="17"/>
      <c r="AQ45" s="21"/>
      <c r="AR45" s="17"/>
      <c r="AS45" s="17"/>
      <c r="AT45" s="17"/>
      <c r="AU45" s="97" t="str">
        <f t="shared" si="23"/>
        <v/>
      </c>
      <c r="AV45" s="97" t="str">
        <f t="shared" ca="1" si="24"/>
        <v/>
      </c>
      <c r="AW45" s="97" t="str">
        <f t="shared" si="12"/>
        <v/>
      </c>
      <c r="AX45" s="97" t="str">
        <f t="shared" ca="1" si="13"/>
        <v/>
      </c>
      <c r="AY45" s="167"/>
      <c r="AZ45" s="167"/>
      <c r="BA45" s="97" t="str">
        <f t="shared" si="34"/>
        <v/>
      </c>
      <c r="BB45" s="167"/>
      <c r="BC45" s="167"/>
      <c r="BD45" s="97" t="str">
        <f t="shared" si="35"/>
        <v/>
      </c>
      <c r="BE45" s="17"/>
      <c r="BW45" s="52"/>
      <c r="BX45" s="52"/>
      <c r="CC45" s="54"/>
      <c r="CD45" s="54"/>
    </row>
    <row r="46" spans="1:82" ht="17.45" customHeight="1" thickTop="1">
      <c r="A46" s="105">
        <f>A39+1</f>
        <v>6.1</v>
      </c>
      <c r="B46" s="106">
        <f>B45+1</f>
        <v>36</v>
      </c>
      <c r="C46" s="4"/>
      <c r="D46" s="5"/>
      <c r="E46" s="6"/>
      <c r="F46" s="5"/>
      <c r="G46" s="74">
        <f t="shared" si="48"/>
        <v>0</v>
      </c>
      <c r="H46" s="75">
        <f t="shared" si="48"/>
        <v>0</v>
      </c>
      <c r="I46" s="76">
        <f t="shared" si="17"/>
        <v>0</v>
      </c>
      <c r="J46" s="77">
        <f t="shared" si="18"/>
        <v>0</v>
      </c>
      <c r="K46" s="77">
        <f t="shared" si="19"/>
        <v>0</v>
      </c>
      <c r="L46" s="77">
        <f t="shared" si="20"/>
        <v>0</v>
      </c>
      <c r="M46" s="78" t="str">
        <f t="shared" ca="1" si="21"/>
        <v/>
      </c>
      <c r="N46" s="78" t="str">
        <f t="shared" ca="1" si="0"/>
        <v/>
      </c>
      <c r="O46" s="78">
        <f t="shared" si="22"/>
        <v>5.0000000000000001E-4</v>
      </c>
      <c r="P46" s="13"/>
      <c r="Q46" s="8"/>
      <c r="R46" s="13"/>
      <c r="S46" s="79">
        <f t="shared" si="1"/>
        <v>0</v>
      </c>
      <c r="T46" s="80">
        <f t="shared" si="2"/>
        <v>0</v>
      </c>
      <c r="U46" s="81">
        <f t="shared" si="29"/>
        <v>0</v>
      </c>
      <c r="V46" s="82">
        <f t="shared" si="30"/>
        <v>0</v>
      </c>
      <c r="W46" s="234">
        <v>58</v>
      </c>
      <c r="X46" s="236">
        <v>37</v>
      </c>
      <c r="Y46" s="6"/>
      <c r="Z46" s="4"/>
      <c r="AA46" s="22"/>
      <c r="AB46" s="22"/>
      <c r="AC46" s="22"/>
      <c r="AD46" s="6"/>
      <c r="AE46" s="83">
        <f t="shared" si="3"/>
        <v>0</v>
      </c>
      <c r="AF46" s="80">
        <f t="shared" si="4"/>
        <v>0</v>
      </c>
      <c r="AG46" s="76">
        <f t="shared" si="43"/>
        <v>0</v>
      </c>
      <c r="AH46" s="84">
        <f t="shared" si="44"/>
        <v>0</v>
      </c>
      <c r="AI46" s="85">
        <f t="shared" si="45"/>
        <v>0</v>
      </c>
      <c r="AJ46" s="85">
        <f t="shared" si="46"/>
        <v>0</v>
      </c>
      <c r="AK46" s="77">
        <f t="shared" si="47"/>
        <v>0</v>
      </c>
      <c r="AL46" s="84">
        <f t="shared" si="10"/>
        <v>0</v>
      </c>
      <c r="AM46" s="77">
        <f t="shared" si="11"/>
        <v>0</v>
      </c>
      <c r="AN46" s="5"/>
      <c r="AO46" s="9"/>
      <c r="AP46" s="5"/>
      <c r="AQ46" s="10"/>
      <c r="AR46" s="5"/>
      <c r="AS46" s="5"/>
      <c r="AT46" s="5"/>
      <c r="AU46" s="80" t="str">
        <f t="shared" si="23"/>
        <v/>
      </c>
      <c r="AV46" s="80" t="str">
        <f t="shared" ca="1" si="24"/>
        <v/>
      </c>
      <c r="AW46" s="80" t="str">
        <f t="shared" si="12"/>
        <v/>
      </c>
      <c r="AX46" s="80" t="str">
        <f t="shared" ca="1" si="13"/>
        <v/>
      </c>
      <c r="AY46" s="165"/>
      <c r="AZ46" s="165"/>
      <c r="BA46" s="80" t="str">
        <f t="shared" si="34"/>
        <v/>
      </c>
      <c r="BB46" s="165"/>
      <c r="BC46" s="165"/>
      <c r="BD46" s="80" t="str">
        <f t="shared" si="35"/>
        <v/>
      </c>
      <c r="BE46" s="5"/>
      <c r="BW46" s="52"/>
      <c r="BX46" s="52"/>
      <c r="CC46" s="54"/>
      <c r="CD46" s="54"/>
    </row>
    <row r="47" spans="1:82" ht="17.45" customHeight="1">
      <c r="A47" s="94">
        <f t="shared" si="31"/>
        <v>6.2</v>
      </c>
      <c r="B47" s="107">
        <f t="shared" si="15"/>
        <v>37</v>
      </c>
      <c r="C47" s="8"/>
      <c r="D47" s="11"/>
      <c r="E47" s="12"/>
      <c r="F47" s="11"/>
      <c r="G47" s="74">
        <f t="shared" si="48"/>
        <v>0</v>
      </c>
      <c r="H47" s="75">
        <f t="shared" si="48"/>
        <v>0</v>
      </c>
      <c r="I47" s="88">
        <f t="shared" si="17"/>
        <v>0</v>
      </c>
      <c r="J47" s="78">
        <f t="shared" si="18"/>
        <v>0</v>
      </c>
      <c r="K47" s="78">
        <f t="shared" si="19"/>
        <v>0</v>
      </c>
      <c r="L47" s="78">
        <f t="shared" si="20"/>
        <v>0</v>
      </c>
      <c r="M47" s="78" t="str">
        <f t="shared" ca="1" si="21"/>
        <v/>
      </c>
      <c r="N47" s="78" t="str">
        <f t="shared" ca="1" si="0"/>
        <v/>
      </c>
      <c r="O47" s="78">
        <f t="shared" si="22"/>
        <v>5.0000000000000001E-4</v>
      </c>
      <c r="P47" s="13"/>
      <c r="Q47" s="8"/>
      <c r="R47" s="13"/>
      <c r="S47" s="89">
        <f t="shared" si="1"/>
        <v>0</v>
      </c>
      <c r="T47" s="75">
        <f t="shared" si="2"/>
        <v>0</v>
      </c>
      <c r="U47" s="90">
        <f t="shared" si="29"/>
        <v>0</v>
      </c>
      <c r="V47" s="82">
        <f t="shared" si="30"/>
        <v>0</v>
      </c>
      <c r="W47" s="234">
        <f t="shared" ref="W47:W52" si="49">W46</f>
        <v>58</v>
      </c>
      <c r="X47" s="236">
        <f t="shared" ref="X47:X52" si="50">X46</f>
        <v>37</v>
      </c>
      <c r="Y47" s="12"/>
      <c r="Z47" s="8"/>
      <c r="AA47" s="23"/>
      <c r="AB47" s="23"/>
      <c r="AC47" s="23"/>
      <c r="AD47" s="12"/>
      <c r="AE47" s="91">
        <f t="shared" si="3"/>
        <v>0</v>
      </c>
      <c r="AF47" s="75">
        <f t="shared" si="4"/>
        <v>0</v>
      </c>
      <c r="AG47" s="88">
        <f t="shared" si="43"/>
        <v>0</v>
      </c>
      <c r="AH47" s="92">
        <f t="shared" si="44"/>
        <v>0</v>
      </c>
      <c r="AI47" s="93">
        <f t="shared" si="45"/>
        <v>0</v>
      </c>
      <c r="AJ47" s="93">
        <f t="shared" si="46"/>
        <v>0</v>
      </c>
      <c r="AK47" s="78">
        <f t="shared" si="47"/>
        <v>0</v>
      </c>
      <c r="AL47" s="92">
        <f t="shared" si="10"/>
        <v>0</v>
      </c>
      <c r="AM47" s="78">
        <f t="shared" si="11"/>
        <v>0</v>
      </c>
      <c r="AN47" s="11"/>
      <c r="AO47" s="14"/>
      <c r="AP47" s="11"/>
      <c r="AQ47" s="15"/>
      <c r="AR47" s="11"/>
      <c r="AS47" s="11"/>
      <c r="AT47" s="11"/>
      <c r="AU47" s="75" t="str">
        <f t="shared" si="23"/>
        <v/>
      </c>
      <c r="AV47" s="75" t="str">
        <f t="shared" ca="1" si="24"/>
        <v/>
      </c>
      <c r="AW47" s="75" t="str">
        <f t="shared" si="12"/>
        <v/>
      </c>
      <c r="AX47" s="75" t="str">
        <f t="shared" ca="1" si="13"/>
        <v/>
      </c>
      <c r="AY47" s="169"/>
      <c r="AZ47" s="169"/>
      <c r="BA47" s="75" t="str">
        <f t="shared" si="34"/>
        <v/>
      </c>
      <c r="BB47" s="169"/>
      <c r="BC47" s="169"/>
      <c r="BD47" s="75" t="str">
        <f t="shared" si="35"/>
        <v/>
      </c>
      <c r="BE47" s="11"/>
      <c r="BW47" s="52"/>
      <c r="BX47" s="52"/>
      <c r="CC47" s="54"/>
      <c r="CD47" s="54"/>
    </row>
    <row r="48" spans="1:82" ht="17.45" customHeight="1">
      <c r="A48" s="86">
        <f t="shared" si="31"/>
        <v>6.3000000000000007</v>
      </c>
      <c r="B48" s="107">
        <f t="shared" si="15"/>
        <v>38</v>
      </c>
      <c r="C48" s="8"/>
      <c r="D48" s="11"/>
      <c r="E48" s="12"/>
      <c r="F48" s="11"/>
      <c r="G48" s="74">
        <f t="shared" si="48"/>
        <v>0</v>
      </c>
      <c r="H48" s="75">
        <f t="shared" si="48"/>
        <v>0</v>
      </c>
      <c r="I48" s="88">
        <f t="shared" si="17"/>
        <v>0</v>
      </c>
      <c r="J48" s="78">
        <f t="shared" si="18"/>
        <v>0</v>
      </c>
      <c r="K48" s="78">
        <f t="shared" si="19"/>
        <v>0</v>
      </c>
      <c r="L48" s="78">
        <f t="shared" si="20"/>
        <v>0</v>
      </c>
      <c r="M48" s="78" t="str">
        <f t="shared" ca="1" si="21"/>
        <v/>
      </c>
      <c r="N48" s="78" t="str">
        <f t="shared" ca="1" si="0"/>
        <v/>
      </c>
      <c r="O48" s="78">
        <f t="shared" si="22"/>
        <v>5.0000000000000001E-4</v>
      </c>
      <c r="P48" s="13"/>
      <c r="Q48" s="8"/>
      <c r="R48" s="13"/>
      <c r="S48" s="89">
        <f t="shared" si="1"/>
        <v>0</v>
      </c>
      <c r="T48" s="75">
        <f t="shared" si="2"/>
        <v>0</v>
      </c>
      <c r="U48" s="90">
        <f t="shared" si="29"/>
        <v>0</v>
      </c>
      <c r="V48" s="82">
        <f t="shared" si="30"/>
        <v>0</v>
      </c>
      <c r="W48" s="234">
        <f t="shared" si="49"/>
        <v>58</v>
      </c>
      <c r="X48" s="236">
        <f t="shared" si="50"/>
        <v>37</v>
      </c>
      <c r="Y48" s="12"/>
      <c r="Z48" s="8"/>
      <c r="AA48" s="23"/>
      <c r="AB48" s="23"/>
      <c r="AC48" s="23"/>
      <c r="AD48" s="12"/>
      <c r="AE48" s="91">
        <f t="shared" si="3"/>
        <v>0</v>
      </c>
      <c r="AF48" s="75">
        <f t="shared" si="4"/>
        <v>0</v>
      </c>
      <c r="AG48" s="88">
        <f t="shared" si="43"/>
        <v>0</v>
      </c>
      <c r="AH48" s="92">
        <f t="shared" si="44"/>
        <v>0</v>
      </c>
      <c r="AI48" s="93">
        <f t="shared" si="45"/>
        <v>0</v>
      </c>
      <c r="AJ48" s="93">
        <f t="shared" si="46"/>
        <v>0</v>
      </c>
      <c r="AK48" s="78">
        <f t="shared" si="47"/>
        <v>0</v>
      </c>
      <c r="AL48" s="92">
        <f t="shared" si="10"/>
        <v>0</v>
      </c>
      <c r="AM48" s="78">
        <f t="shared" si="11"/>
        <v>0</v>
      </c>
      <c r="AN48" s="11"/>
      <c r="AO48" s="14"/>
      <c r="AP48" s="11"/>
      <c r="AQ48" s="15"/>
      <c r="AR48" s="11"/>
      <c r="AS48" s="11"/>
      <c r="AT48" s="11"/>
      <c r="AU48" s="75" t="str">
        <f t="shared" si="23"/>
        <v/>
      </c>
      <c r="AV48" s="75" t="str">
        <f t="shared" ca="1" si="24"/>
        <v/>
      </c>
      <c r="AW48" s="75" t="str">
        <f t="shared" si="12"/>
        <v/>
      </c>
      <c r="AX48" s="75" t="str">
        <f t="shared" ca="1" si="13"/>
        <v/>
      </c>
      <c r="AY48" s="169"/>
      <c r="AZ48" s="169"/>
      <c r="BA48" s="75" t="str">
        <f t="shared" si="34"/>
        <v/>
      </c>
      <c r="BB48" s="169"/>
      <c r="BC48" s="169"/>
      <c r="BD48" s="75" t="str">
        <f t="shared" si="35"/>
        <v/>
      </c>
      <c r="BE48" s="11"/>
      <c r="BW48" s="52"/>
      <c r="BX48" s="52"/>
      <c r="CC48" s="54"/>
      <c r="CD48" s="54"/>
    </row>
    <row r="49" spans="1:82" ht="17.45" customHeight="1">
      <c r="A49" s="94">
        <f t="shared" si="31"/>
        <v>6.4</v>
      </c>
      <c r="B49" s="107">
        <f t="shared" si="15"/>
        <v>39</v>
      </c>
      <c r="C49" s="8"/>
      <c r="D49" s="11"/>
      <c r="E49" s="12"/>
      <c r="F49" s="11"/>
      <c r="G49" s="74">
        <f t="shared" si="48"/>
        <v>0</v>
      </c>
      <c r="H49" s="75">
        <f t="shared" si="48"/>
        <v>0</v>
      </c>
      <c r="I49" s="88">
        <f t="shared" si="17"/>
        <v>0</v>
      </c>
      <c r="J49" s="78">
        <f t="shared" si="18"/>
        <v>0</v>
      </c>
      <c r="K49" s="78">
        <f t="shared" si="19"/>
        <v>0</v>
      </c>
      <c r="L49" s="78">
        <f t="shared" si="20"/>
        <v>0</v>
      </c>
      <c r="M49" s="78" t="str">
        <f t="shared" ca="1" si="21"/>
        <v/>
      </c>
      <c r="N49" s="78" t="str">
        <f t="shared" ca="1" si="0"/>
        <v/>
      </c>
      <c r="O49" s="78">
        <f t="shared" si="22"/>
        <v>5.0000000000000001E-4</v>
      </c>
      <c r="P49" s="13"/>
      <c r="Q49" s="8"/>
      <c r="R49" s="13"/>
      <c r="S49" s="89">
        <f t="shared" si="1"/>
        <v>0</v>
      </c>
      <c r="T49" s="75">
        <f t="shared" si="2"/>
        <v>0</v>
      </c>
      <c r="U49" s="90">
        <f t="shared" si="29"/>
        <v>0</v>
      </c>
      <c r="V49" s="82">
        <f t="shared" si="30"/>
        <v>0</v>
      </c>
      <c r="W49" s="234">
        <f t="shared" si="49"/>
        <v>58</v>
      </c>
      <c r="X49" s="236">
        <f t="shared" si="50"/>
        <v>37</v>
      </c>
      <c r="Y49" s="12"/>
      <c r="Z49" s="8"/>
      <c r="AA49" s="23"/>
      <c r="AB49" s="23"/>
      <c r="AC49" s="23"/>
      <c r="AD49" s="12"/>
      <c r="AE49" s="91">
        <f t="shared" si="3"/>
        <v>0</v>
      </c>
      <c r="AF49" s="75">
        <f t="shared" si="4"/>
        <v>0</v>
      </c>
      <c r="AG49" s="88">
        <f t="shared" si="43"/>
        <v>0</v>
      </c>
      <c r="AH49" s="92">
        <f t="shared" si="44"/>
        <v>0</v>
      </c>
      <c r="AI49" s="93">
        <f t="shared" si="45"/>
        <v>0</v>
      </c>
      <c r="AJ49" s="93">
        <f t="shared" si="46"/>
        <v>0</v>
      </c>
      <c r="AK49" s="78">
        <f t="shared" si="47"/>
        <v>0</v>
      </c>
      <c r="AL49" s="92">
        <f t="shared" si="10"/>
        <v>0</v>
      </c>
      <c r="AM49" s="78">
        <f t="shared" si="11"/>
        <v>0</v>
      </c>
      <c r="AN49" s="11"/>
      <c r="AO49" s="14"/>
      <c r="AP49" s="11"/>
      <c r="AQ49" s="15"/>
      <c r="AR49" s="11"/>
      <c r="AS49" s="11"/>
      <c r="AT49" s="11"/>
      <c r="AU49" s="75" t="str">
        <f t="shared" si="23"/>
        <v/>
      </c>
      <c r="AV49" s="75" t="str">
        <f t="shared" ca="1" si="24"/>
        <v/>
      </c>
      <c r="AW49" s="75" t="str">
        <f t="shared" si="12"/>
        <v/>
      </c>
      <c r="AX49" s="75" t="str">
        <f t="shared" ca="1" si="13"/>
        <v/>
      </c>
      <c r="AY49" s="169"/>
      <c r="AZ49" s="169"/>
      <c r="BA49" s="75" t="str">
        <f t="shared" si="34"/>
        <v/>
      </c>
      <c r="BB49" s="169"/>
      <c r="BC49" s="169"/>
      <c r="BD49" s="75" t="str">
        <f t="shared" si="35"/>
        <v/>
      </c>
      <c r="BE49" s="11"/>
      <c r="BW49" s="52"/>
      <c r="BX49" s="52"/>
      <c r="CC49" s="54"/>
      <c r="CD49" s="54"/>
    </row>
    <row r="50" spans="1:82" ht="17.45" customHeight="1">
      <c r="A50" s="86">
        <f t="shared" si="31"/>
        <v>6.5</v>
      </c>
      <c r="B50" s="107">
        <f t="shared" si="15"/>
        <v>40</v>
      </c>
      <c r="C50" s="8"/>
      <c r="D50" s="11"/>
      <c r="E50" s="12"/>
      <c r="F50" s="11"/>
      <c r="G50" s="74">
        <f t="shared" si="48"/>
        <v>0</v>
      </c>
      <c r="H50" s="75">
        <f t="shared" si="48"/>
        <v>0</v>
      </c>
      <c r="I50" s="88">
        <f t="shared" si="17"/>
        <v>0</v>
      </c>
      <c r="J50" s="78">
        <f t="shared" si="18"/>
        <v>0</v>
      </c>
      <c r="K50" s="78">
        <f t="shared" si="19"/>
        <v>0</v>
      </c>
      <c r="L50" s="78">
        <f t="shared" si="20"/>
        <v>0</v>
      </c>
      <c r="M50" s="78" t="str">
        <f t="shared" ca="1" si="21"/>
        <v/>
      </c>
      <c r="N50" s="78" t="str">
        <f t="shared" ca="1" si="0"/>
        <v/>
      </c>
      <c r="O50" s="78">
        <f t="shared" si="22"/>
        <v>5.0000000000000001E-4</v>
      </c>
      <c r="P50" s="13"/>
      <c r="Q50" s="8"/>
      <c r="R50" s="13"/>
      <c r="S50" s="89">
        <f t="shared" si="1"/>
        <v>0</v>
      </c>
      <c r="T50" s="75">
        <f t="shared" si="2"/>
        <v>0</v>
      </c>
      <c r="U50" s="90">
        <f t="shared" si="29"/>
        <v>0</v>
      </c>
      <c r="V50" s="82">
        <f t="shared" si="30"/>
        <v>0</v>
      </c>
      <c r="W50" s="234">
        <f t="shared" si="49"/>
        <v>58</v>
      </c>
      <c r="X50" s="236">
        <f t="shared" si="50"/>
        <v>37</v>
      </c>
      <c r="Y50" s="12"/>
      <c r="Z50" s="8"/>
      <c r="AA50" s="23"/>
      <c r="AB50" s="23"/>
      <c r="AC50" s="23"/>
      <c r="AD50" s="12"/>
      <c r="AE50" s="91">
        <f t="shared" si="3"/>
        <v>0</v>
      </c>
      <c r="AF50" s="75">
        <f t="shared" si="4"/>
        <v>0</v>
      </c>
      <c r="AG50" s="88">
        <f t="shared" si="43"/>
        <v>0</v>
      </c>
      <c r="AH50" s="92">
        <f t="shared" si="44"/>
        <v>0</v>
      </c>
      <c r="AI50" s="93">
        <f t="shared" si="45"/>
        <v>0</v>
      </c>
      <c r="AJ50" s="93">
        <f t="shared" si="46"/>
        <v>0</v>
      </c>
      <c r="AK50" s="78">
        <f t="shared" si="47"/>
        <v>0</v>
      </c>
      <c r="AL50" s="92">
        <f t="shared" si="10"/>
        <v>0</v>
      </c>
      <c r="AM50" s="78">
        <f t="shared" si="11"/>
        <v>0</v>
      </c>
      <c r="AN50" s="11"/>
      <c r="AO50" s="14"/>
      <c r="AP50" s="11"/>
      <c r="AQ50" s="15"/>
      <c r="AR50" s="11"/>
      <c r="AS50" s="11"/>
      <c r="AT50" s="11"/>
      <c r="AU50" s="75" t="str">
        <f t="shared" si="23"/>
        <v/>
      </c>
      <c r="AV50" s="75" t="str">
        <f t="shared" ca="1" si="24"/>
        <v/>
      </c>
      <c r="AW50" s="75" t="str">
        <f t="shared" si="12"/>
        <v/>
      </c>
      <c r="AX50" s="75" t="str">
        <f t="shared" ca="1" si="13"/>
        <v/>
      </c>
      <c r="AY50" s="169"/>
      <c r="AZ50" s="169"/>
      <c r="BA50" s="75" t="str">
        <f t="shared" si="34"/>
        <v/>
      </c>
      <c r="BB50" s="169"/>
      <c r="BC50" s="169"/>
      <c r="BD50" s="75" t="str">
        <f t="shared" si="35"/>
        <v/>
      </c>
      <c r="BE50" s="11"/>
      <c r="BW50" s="52"/>
      <c r="BX50" s="52"/>
      <c r="CC50" s="54"/>
      <c r="CD50" s="54"/>
    </row>
    <row r="51" spans="1:82" ht="17.45" customHeight="1">
      <c r="A51" s="94">
        <f t="shared" si="31"/>
        <v>6.6000000000000005</v>
      </c>
      <c r="B51" s="107">
        <f t="shared" si="15"/>
        <v>41</v>
      </c>
      <c r="C51" s="8"/>
      <c r="D51" s="11"/>
      <c r="E51" s="12"/>
      <c r="F51" s="11"/>
      <c r="G51" s="74">
        <f t="shared" si="48"/>
        <v>0</v>
      </c>
      <c r="H51" s="75">
        <f t="shared" si="48"/>
        <v>0</v>
      </c>
      <c r="I51" s="88">
        <f t="shared" si="17"/>
        <v>0</v>
      </c>
      <c r="J51" s="78">
        <f t="shared" si="18"/>
        <v>0</v>
      </c>
      <c r="K51" s="78">
        <f t="shared" si="19"/>
        <v>0</v>
      </c>
      <c r="L51" s="78">
        <f t="shared" si="20"/>
        <v>0</v>
      </c>
      <c r="M51" s="78" t="str">
        <f t="shared" ca="1" si="21"/>
        <v/>
      </c>
      <c r="N51" s="78" t="str">
        <f t="shared" ca="1" si="0"/>
        <v/>
      </c>
      <c r="O51" s="78">
        <f t="shared" si="22"/>
        <v>5.0000000000000001E-4</v>
      </c>
      <c r="P51" s="13"/>
      <c r="Q51" s="8"/>
      <c r="R51" s="13"/>
      <c r="S51" s="89">
        <f t="shared" si="1"/>
        <v>0</v>
      </c>
      <c r="T51" s="75">
        <f t="shared" si="2"/>
        <v>0</v>
      </c>
      <c r="U51" s="90">
        <f t="shared" si="29"/>
        <v>0</v>
      </c>
      <c r="V51" s="82">
        <f t="shared" si="30"/>
        <v>0</v>
      </c>
      <c r="W51" s="234">
        <f t="shared" si="49"/>
        <v>58</v>
      </c>
      <c r="X51" s="236">
        <f t="shared" si="50"/>
        <v>37</v>
      </c>
      <c r="Y51" s="12"/>
      <c r="Z51" s="8"/>
      <c r="AA51" s="23"/>
      <c r="AB51" s="23"/>
      <c r="AC51" s="23"/>
      <c r="AD51" s="12"/>
      <c r="AE51" s="91">
        <f t="shared" si="3"/>
        <v>0</v>
      </c>
      <c r="AF51" s="75">
        <f t="shared" si="4"/>
        <v>0</v>
      </c>
      <c r="AG51" s="88">
        <f t="shared" si="43"/>
        <v>0</v>
      </c>
      <c r="AH51" s="92">
        <f t="shared" si="44"/>
        <v>0</v>
      </c>
      <c r="AI51" s="93">
        <f t="shared" si="45"/>
        <v>0</v>
      </c>
      <c r="AJ51" s="93">
        <f t="shared" si="46"/>
        <v>0</v>
      </c>
      <c r="AK51" s="78">
        <f t="shared" si="47"/>
        <v>0</v>
      </c>
      <c r="AL51" s="92">
        <f t="shared" si="10"/>
        <v>0</v>
      </c>
      <c r="AM51" s="78">
        <f t="shared" si="11"/>
        <v>0</v>
      </c>
      <c r="AN51" s="11"/>
      <c r="AO51" s="14"/>
      <c r="AP51" s="11"/>
      <c r="AQ51" s="15"/>
      <c r="AR51" s="11"/>
      <c r="AS51" s="11"/>
      <c r="AT51" s="11"/>
      <c r="AU51" s="75" t="str">
        <f t="shared" si="23"/>
        <v/>
      </c>
      <c r="AV51" s="75" t="str">
        <f t="shared" ca="1" si="24"/>
        <v/>
      </c>
      <c r="AW51" s="75" t="str">
        <f t="shared" si="12"/>
        <v/>
      </c>
      <c r="AX51" s="75" t="str">
        <f t="shared" ca="1" si="13"/>
        <v/>
      </c>
      <c r="AY51" s="169"/>
      <c r="AZ51" s="169"/>
      <c r="BA51" s="75" t="str">
        <f t="shared" si="34"/>
        <v/>
      </c>
      <c r="BB51" s="169"/>
      <c r="BC51" s="169"/>
      <c r="BD51" s="75" t="str">
        <f t="shared" si="35"/>
        <v/>
      </c>
      <c r="BE51" s="11"/>
      <c r="BW51" s="52"/>
      <c r="BX51" s="52"/>
      <c r="CC51" s="54"/>
      <c r="CD51" s="54"/>
    </row>
    <row r="52" spans="1:82" ht="17.45" customHeight="1" thickBot="1">
      <c r="A52" s="86">
        <f t="shared" si="31"/>
        <v>6.7000000000000011</v>
      </c>
      <c r="B52" s="108">
        <f t="shared" si="15"/>
        <v>42</v>
      </c>
      <c r="C52" s="16"/>
      <c r="D52" s="17"/>
      <c r="E52" s="18"/>
      <c r="F52" s="17"/>
      <c r="G52" s="96">
        <f t="shared" si="48"/>
        <v>0</v>
      </c>
      <c r="H52" s="97">
        <f t="shared" si="48"/>
        <v>0</v>
      </c>
      <c r="I52" s="98">
        <f t="shared" si="17"/>
        <v>0</v>
      </c>
      <c r="J52" s="99">
        <f t="shared" si="18"/>
        <v>0</v>
      </c>
      <c r="K52" s="99">
        <f t="shared" si="19"/>
        <v>0</v>
      </c>
      <c r="L52" s="99">
        <f t="shared" si="20"/>
        <v>0</v>
      </c>
      <c r="M52" s="99" t="str">
        <f t="shared" ca="1" si="21"/>
        <v/>
      </c>
      <c r="N52" s="99" t="str">
        <f t="shared" ca="1" si="0"/>
        <v/>
      </c>
      <c r="O52" s="99">
        <f t="shared" si="22"/>
        <v>5.0000000000000001E-4</v>
      </c>
      <c r="P52" s="19"/>
      <c r="Q52" s="16"/>
      <c r="R52" s="19"/>
      <c r="S52" s="89">
        <f t="shared" si="1"/>
        <v>0</v>
      </c>
      <c r="T52" s="75">
        <f t="shared" si="2"/>
        <v>0</v>
      </c>
      <c r="U52" s="100">
        <f t="shared" si="29"/>
        <v>0</v>
      </c>
      <c r="V52" s="101">
        <f t="shared" si="30"/>
        <v>0</v>
      </c>
      <c r="W52" s="237">
        <f t="shared" si="49"/>
        <v>58</v>
      </c>
      <c r="X52" s="238">
        <f t="shared" si="50"/>
        <v>37</v>
      </c>
      <c r="Y52" s="18"/>
      <c r="Z52" s="16"/>
      <c r="AA52" s="23"/>
      <c r="AB52" s="23"/>
      <c r="AC52" s="23"/>
      <c r="AD52" s="12"/>
      <c r="AE52" s="102">
        <f t="shared" si="3"/>
        <v>0</v>
      </c>
      <c r="AF52" s="97">
        <f t="shared" si="4"/>
        <v>0</v>
      </c>
      <c r="AG52" s="98">
        <f t="shared" si="43"/>
        <v>0</v>
      </c>
      <c r="AH52" s="103">
        <f t="shared" si="44"/>
        <v>0</v>
      </c>
      <c r="AI52" s="104">
        <f t="shared" si="45"/>
        <v>0</v>
      </c>
      <c r="AJ52" s="104">
        <f t="shared" si="46"/>
        <v>0</v>
      </c>
      <c r="AK52" s="99">
        <f t="shared" si="47"/>
        <v>0</v>
      </c>
      <c r="AL52" s="103">
        <f t="shared" si="10"/>
        <v>0</v>
      </c>
      <c r="AM52" s="99">
        <f t="shared" si="11"/>
        <v>0</v>
      </c>
      <c r="AN52" s="17"/>
      <c r="AO52" s="20"/>
      <c r="AP52" s="17"/>
      <c r="AQ52" s="21"/>
      <c r="AR52" s="17"/>
      <c r="AS52" s="17"/>
      <c r="AT52" s="17"/>
      <c r="AU52" s="97" t="str">
        <f t="shared" si="23"/>
        <v/>
      </c>
      <c r="AV52" s="97" t="str">
        <f t="shared" ca="1" si="24"/>
        <v/>
      </c>
      <c r="AW52" s="97" t="str">
        <f t="shared" si="12"/>
        <v/>
      </c>
      <c r="AX52" s="97" t="str">
        <f t="shared" ca="1" si="13"/>
        <v/>
      </c>
      <c r="AY52" s="167"/>
      <c r="AZ52" s="167"/>
      <c r="BA52" s="97" t="str">
        <f t="shared" si="34"/>
        <v/>
      </c>
      <c r="BB52" s="167"/>
      <c r="BC52" s="167"/>
      <c r="BD52" s="97" t="str">
        <f t="shared" si="35"/>
        <v/>
      </c>
      <c r="BE52" s="17"/>
      <c r="BW52" s="52"/>
      <c r="BX52" s="52"/>
      <c r="CC52" s="54"/>
      <c r="CD52" s="54"/>
    </row>
    <row r="53" spans="1:82" ht="17.45" customHeight="1" thickTop="1">
      <c r="A53" s="71">
        <f>A46+1</f>
        <v>7.1</v>
      </c>
      <c r="B53" s="106">
        <f>B52+1</f>
        <v>43</v>
      </c>
      <c r="C53" s="4"/>
      <c r="D53" s="5"/>
      <c r="E53" s="6"/>
      <c r="F53" s="5"/>
      <c r="G53" s="74">
        <f t="shared" si="48"/>
        <v>0</v>
      </c>
      <c r="H53" s="75">
        <f t="shared" si="48"/>
        <v>0</v>
      </c>
      <c r="I53" s="76">
        <f t="shared" si="17"/>
        <v>0</v>
      </c>
      <c r="J53" s="77">
        <f t="shared" si="18"/>
        <v>0</v>
      </c>
      <c r="K53" s="77">
        <f t="shared" si="19"/>
        <v>0</v>
      </c>
      <c r="L53" s="77">
        <f t="shared" si="20"/>
        <v>0</v>
      </c>
      <c r="M53" s="78" t="str">
        <f t="shared" ca="1" si="21"/>
        <v/>
      </c>
      <c r="N53" s="78" t="str">
        <f t="shared" ca="1" si="0"/>
        <v/>
      </c>
      <c r="O53" s="78">
        <f t="shared" si="22"/>
        <v>5.0000000000000001E-4</v>
      </c>
      <c r="P53" s="13"/>
      <c r="Q53" s="8"/>
      <c r="R53" s="13"/>
      <c r="S53" s="79">
        <f t="shared" si="1"/>
        <v>0</v>
      </c>
      <c r="T53" s="80">
        <f t="shared" si="2"/>
        <v>0</v>
      </c>
      <c r="U53" s="81">
        <f t="shared" si="29"/>
        <v>0</v>
      </c>
      <c r="V53" s="82">
        <f t="shared" si="30"/>
        <v>0</v>
      </c>
      <c r="W53" s="234">
        <v>61</v>
      </c>
      <c r="X53" s="236">
        <v>40</v>
      </c>
      <c r="Y53" s="6"/>
      <c r="Z53" s="4"/>
      <c r="AA53" s="22"/>
      <c r="AB53" s="22"/>
      <c r="AC53" s="22"/>
      <c r="AD53" s="6"/>
      <c r="AE53" s="83">
        <f t="shared" si="3"/>
        <v>0</v>
      </c>
      <c r="AF53" s="80">
        <f t="shared" si="4"/>
        <v>0</v>
      </c>
      <c r="AG53" s="76">
        <f t="shared" si="43"/>
        <v>0</v>
      </c>
      <c r="AH53" s="84">
        <f t="shared" si="44"/>
        <v>0</v>
      </c>
      <c r="AI53" s="85">
        <f t="shared" si="45"/>
        <v>0</v>
      </c>
      <c r="AJ53" s="85">
        <f t="shared" si="46"/>
        <v>0</v>
      </c>
      <c r="AK53" s="77">
        <f t="shared" si="47"/>
        <v>0</v>
      </c>
      <c r="AL53" s="84">
        <f t="shared" si="10"/>
        <v>0</v>
      </c>
      <c r="AM53" s="77">
        <f t="shared" si="11"/>
        <v>0</v>
      </c>
      <c r="AN53" s="5"/>
      <c r="AO53" s="9"/>
      <c r="AP53" s="5"/>
      <c r="AQ53" s="10"/>
      <c r="AR53" s="5"/>
      <c r="AS53" s="5"/>
      <c r="AT53" s="5"/>
      <c r="AU53" s="80" t="str">
        <f t="shared" si="23"/>
        <v/>
      </c>
      <c r="AV53" s="80" t="str">
        <f t="shared" ca="1" si="24"/>
        <v/>
      </c>
      <c r="AW53" s="80" t="str">
        <f t="shared" si="12"/>
        <v/>
      </c>
      <c r="AX53" s="80" t="str">
        <f t="shared" ca="1" si="13"/>
        <v/>
      </c>
      <c r="AY53" s="165"/>
      <c r="AZ53" s="165"/>
      <c r="BA53" s="80" t="str">
        <f t="shared" si="34"/>
        <v/>
      </c>
      <c r="BB53" s="165"/>
      <c r="BC53" s="165"/>
      <c r="BD53" s="80" t="str">
        <f t="shared" si="35"/>
        <v/>
      </c>
      <c r="BE53" s="5"/>
      <c r="BW53" s="52"/>
      <c r="BX53" s="52"/>
      <c r="CC53" s="54"/>
      <c r="CD53" s="54"/>
    </row>
    <row r="54" spans="1:82" ht="17.45" customHeight="1">
      <c r="A54" s="86">
        <f t="shared" si="31"/>
        <v>7.2</v>
      </c>
      <c r="B54" s="107">
        <f t="shared" si="15"/>
        <v>44</v>
      </c>
      <c r="C54" s="8"/>
      <c r="D54" s="11"/>
      <c r="E54" s="12"/>
      <c r="F54" s="11"/>
      <c r="G54" s="74">
        <f t="shared" si="48"/>
        <v>0</v>
      </c>
      <c r="H54" s="75">
        <f t="shared" si="48"/>
        <v>0</v>
      </c>
      <c r="I54" s="88">
        <f t="shared" si="17"/>
        <v>0</v>
      </c>
      <c r="J54" s="78">
        <f t="shared" si="18"/>
        <v>0</v>
      </c>
      <c r="K54" s="78">
        <f t="shared" si="19"/>
        <v>0</v>
      </c>
      <c r="L54" s="78">
        <f t="shared" si="20"/>
        <v>0</v>
      </c>
      <c r="M54" s="78" t="str">
        <f t="shared" ca="1" si="21"/>
        <v/>
      </c>
      <c r="N54" s="78" t="str">
        <f t="shared" ca="1" si="0"/>
        <v/>
      </c>
      <c r="O54" s="78">
        <f t="shared" si="22"/>
        <v>5.0000000000000001E-4</v>
      </c>
      <c r="P54" s="13"/>
      <c r="Q54" s="8"/>
      <c r="R54" s="13"/>
      <c r="S54" s="89">
        <f t="shared" si="1"/>
        <v>0</v>
      </c>
      <c r="T54" s="75">
        <f t="shared" si="2"/>
        <v>0</v>
      </c>
      <c r="U54" s="90">
        <f t="shared" si="29"/>
        <v>0</v>
      </c>
      <c r="V54" s="82">
        <f t="shared" si="30"/>
        <v>0</v>
      </c>
      <c r="W54" s="234">
        <f t="shared" ref="W54:W59" si="51">W53</f>
        <v>61</v>
      </c>
      <c r="X54" s="236">
        <f t="shared" ref="X54:X59" si="52">X53</f>
        <v>40</v>
      </c>
      <c r="Y54" s="12"/>
      <c r="Z54" s="8"/>
      <c r="AA54" s="23"/>
      <c r="AB54" s="23"/>
      <c r="AC54" s="23"/>
      <c r="AD54" s="12"/>
      <c r="AE54" s="91">
        <f t="shared" si="3"/>
        <v>0</v>
      </c>
      <c r="AF54" s="75">
        <f t="shared" si="4"/>
        <v>0</v>
      </c>
      <c r="AG54" s="88">
        <f t="shared" si="43"/>
        <v>0</v>
      </c>
      <c r="AH54" s="92">
        <f t="shared" si="44"/>
        <v>0</v>
      </c>
      <c r="AI54" s="93">
        <f t="shared" si="45"/>
        <v>0</v>
      </c>
      <c r="AJ54" s="93">
        <f t="shared" si="46"/>
        <v>0</v>
      </c>
      <c r="AK54" s="78">
        <f t="shared" si="47"/>
        <v>0</v>
      </c>
      <c r="AL54" s="92">
        <f t="shared" si="10"/>
        <v>0</v>
      </c>
      <c r="AM54" s="78">
        <f t="shared" si="11"/>
        <v>0</v>
      </c>
      <c r="AN54" s="11"/>
      <c r="AO54" s="14"/>
      <c r="AP54" s="11"/>
      <c r="AQ54" s="15"/>
      <c r="AR54" s="11"/>
      <c r="AS54" s="11"/>
      <c r="AT54" s="11"/>
      <c r="AU54" s="75" t="str">
        <f t="shared" si="23"/>
        <v/>
      </c>
      <c r="AV54" s="75" t="str">
        <f t="shared" ca="1" si="24"/>
        <v/>
      </c>
      <c r="AW54" s="75" t="str">
        <f t="shared" si="12"/>
        <v/>
      </c>
      <c r="AX54" s="75" t="str">
        <f t="shared" ca="1" si="13"/>
        <v/>
      </c>
      <c r="AY54" s="169"/>
      <c r="AZ54" s="169"/>
      <c r="BA54" s="75" t="str">
        <f t="shared" si="34"/>
        <v/>
      </c>
      <c r="BB54" s="169"/>
      <c r="BC54" s="169"/>
      <c r="BD54" s="75" t="str">
        <f t="shared" si="35"/>
        <v/>
      </c>
      <c r="BE54" s="11"/>
      <c r="BW54" s="52"/>
      <c r="BX54" s="52"/>
      <c r="CC54" s="54"/>
      <c r="CD54" s="54"/>
    </row>
    <row r="55" spans="1:82" ht="17.45" customHeight="1">
      <c r="A55" s="94">
        <f t="shared" si="31"/>
        <v>7.3000000000000007</v>
      </c>
      <c r="B55" s="107">
        <f t="shared" si="15"/>
        <v>45</v>
      </c>
      <c r="C55" s="8"/>
      <c r="D55" s="11"/>
      <c r="E55" s="12"/>
      <c r="F55" s="11"/>
      <c r="G55" s="74">
        <f t="shared" si="48"/>
        <v>0</v>
      </c>
      <c r="H55" s="75">
        <f t="shared" si="48"/>
        <v>0</v>
      </c>
      <c r="I55" s="88">
        <f t="shared" si="17"/>
        <v>0</v>
      </c>
      <c r="J55" s="78">
        <f t="shared" si="18"/>
        <v>0</v>
      </c>
      <c r="K55" s="78">
        <f t="shared" si="19"/>
        <v>0</v>
      </c>
      <c r="L55" s="78">
        <f t="shared" si="20"/>
        <v>0</v>
      </c>
      <c r="M55" s="78" t="str">
        <f t="shared" ca="1" si="21"/>
        <v/>
      </c>
      <c r="N55" s="78" t="str">
        <f t="shared" ca="1" si="0"/>
        <v/>
      </c>
      <c r="O55" s="78">
        <f t="shared" si="22"/>
        <v>5.0000000000000001E-4</v>
      </c>
      <c r="P55" s="13"/>
      <c r="Q55" s="8"/>
      <c r="R55" s="13"/>
      <c r="S55" s="89">
        <f t="shared" si="1"/>
        <v>0</v>
      </c>
      <c r="T55" s="75">
        <f t="shared" si="2"/>
        <v>0</v>
      </c>
      <c r="U55" s="90">
        <f t="shared" si="29"/>
        <v>0</v>
      </c>
      <c r="V55" s="82">
        <f t="shared" si="30"/>
        <v>0</v>
      </c>
      <c r="W55" s="234">
        <f t="shared" si="51"/>
        <v>61</v>
      </c>
      <c r="X55" s="236">
        <f t="shared" si="52"/>
        <v>40</v>
      </c>
      <c r="Y55" s="12"/>
      <c r="Z55" s="8"/>
      <c r="AA55" s="23"/>
      <c r="AB55" s="23"/>
      <c r="AC55" s="23"/>
      <c r="AD55" s="12"/>
      <c r="AE55" s="91">
        <f t="shared" si="3"/>
        <v>0</v>
      </c>
      <c r="AF55" s="75">
        <f t="shared" si="4"/>
        <v>0</v>
      </c>
      <c r="AG55" s="88">
        <f t="shared" si="43"/>
        <v>0</v>
      </c>
      <c r="AH55" s="92">
        <f t="shared" si="44"/>
        <v>0</v>
      </c>
      <c r="AI55" s="93">
        <f t="shared" si="45"/>
        <v>0</v>
      </c>
      <c r="AJ55" s="93">
        <f t="shared" si="46"/>
        <v>0</v>
      </c>
      <c r="AK55" s="78">
        <f t="shared" si="47"/>
        <v>0</v>
      </c>
      <c r="AL55" s="92">
        <f t="shared" si="10"/>
        <v>0</v>
      </c>
      <c r="AM55" s="78">
        <f t="shared" si="11"/>
        <v>0</v>
      </c>
      <c r="AN55" s="11"/>
      <c r="AO55" s="14"/>
      <c r="AP55" s="11"/>
      <c r="AQ55" s="15"/>
      <c r="AR55" s="11"/>
      <c r="AS55" s="11"/>
      <c r="AT55" s="11"/>
      <c r="AU55" s="75" t="str">
        <f t="shared" si="23"/>
        <v/>
      </c>
      <c r="AV55" s="75" t="str">
        <f t="shared" ca="1" si="24"/>
        <v/>
      </c>
      <c r="AW55" s="75" t="str">
        <f t="shared" si="12"/>
        <v/>
      </c>
      <c r="AX55" s="75" t="str">
        <f t="shared" ca="1" si="13"/>
        <v/>
      </c>
      <c r="AY55" s="169"/>
      <c r="AZ55" s="169"/>
      <c r="BA55" s="75" t="str">
        <f t="shared" si="34"/>
        <v/>
      </c>
      <c r="BB55" s="169"/>
      <c r="BC55" s="169"/>
      <c r="BD55" s="75" t="str">
        <f t="shared" si="35"/>
        <v/>
      </c>
      <c r="BE55" s="11"/>
      <c r="BW55" s="52"/>
      <c r="BX55" s="52"/>
      <c r="CC55" s="54"/>
      <c r="CD55" s="54"/>
    </row>
    <row r="56" spans="1:82" ht="17.45" customHeight="1">
      <c r="A56" s="86">
        <f t="shared" si="31"/>
        <v>7.4</v>
      </c>
      <c r="B56" s="107">
        <f t="shared" si="15"/>
        <v>46</v>
      </c>
      <c r="C56" s="8"/>
      <c r="D56" s="11"/>
      <c r="E56" s="12"/>
      <c r="F56" s="11"/>
      <c r="G56" s="74">
        <f t="shared" si="48"/>
        <v>0</v>
      </c>
      <c r="H56" s="75">
        <f t="shared" si="48"/>
        <v>0</v>
      </c>
      <c r="I56" s="88">
        <f t="shared" si="17"/>
        <v>0</v>
      </c>
      <c r="J56" s="78">
        <f t="shared" si="18"/>
        <v>0</v>
      </c>
      <c r="K56" s="78">
        <f t="shared" si="19"/>
        <v>0</v>
      </c>
      <c r="L56" s="78">
        <f t="shared" si="20"/>
        <v>0</v>
      </c>
      <c r="M56" s="78" t="str">
        <f t="shared" ca="1" si="21"/>
        <v/>
      </c>
      <c r="N56" s="78" t="str">
        <f t="shared" ca="1" si="0"/>
        <v/>
      </c>
      <c r="O56" s="78">
        <f t="shared" si="22"/>
        <v>5.0000000000000001E-4</v>
      </c>
      <c r="P56" s="13"/>
      <c r="Q56" s="8"/>
      <c r="R56" s="13"/>
      <c r="S56" s="89">
        <f t="shared" si="1"/>
        <v>0</v>
      </c>
      <c r="T56" s="75">
        <f t="shared" si="2"/>
        <v>0</v>
      </c>
      <c r="U56" s="90">
        <f t="shared" si="29"/>
        <v>0</v>
      </c>
      <c r="V56" s="82">
        <f t="shared" si="30"/>
        <v>0</v>
      </c>
      <c r="W56" s="234">
        <f t="shared" si="51"/>
        <v>61</v>
      </c>
      <c r="X56" s="236">
        <f t="shared" si="52"/>
        <v>40</v>
      </c>
      <c r="Y56" s="12"/>
      <c r="Z56" s="8"/>
      <c r="AA56" s="23"/>
      <c r="AB56" s="23"/>
      <c r="AC56" s="23"/>
      <c r="AD56" s="12"/>
      <c r="AE56" s="91">
        <f t="shared" si="3"/>
        <v>0</v>
      </c>
      <c r="AF56" s="75">
        <f t="shared" si="4"/>
        <v>0</v>
      </c>
      <c r="AG56" s="88">
        <f t="shared" si="43"/>
        <v>0</v>
      </c>
      <c r="AH56" s="92">
        <f t="shared" si="44"/>
        <v>0</v>
      </c>
      <c r="AI56" s="93">
        <f t="shared" si="45"/>
        <v>0</v>
      </c>
      <c r="AJ56" s="93">
        <f t="shared" si="46"/>
        <v>0</v>
      </c>
      <c r="AK56" s="78">
        <f t="shared" si="47"/>
        <v>0</v>
      </c>
      <c r="AL56" s="92">
        <f t="shared" si="10"/>
        <v>0</v>
      </c>
      <c r="AM56" s="78">
        <f t="shared" si="11"/>
        <v>0</v>
      </c>
      <c r="AN56" s="11"/>
      <c r="AO56" s="14"/>
      <c r="AP56" s="11"/>
      <c r="AQ56" s="15"/>
      <c r="AR56" s="11"/>
      <c r="AS56" s="11"/>
      <c r="AT56" s="11"/>
      <c r="AU56" s="75" t="str">
        <f t="shared" si="23"/>
        <v/>
      </c>
      <c r="AV56" s="75" t="str">
        <f t="shared" ca="1" si="24"/>
        <v/>
      </c>
      <c r="AW56" s="75" t="str">
        <f t="shared" si="12"/>
        <v/>
      </c>
      <c r="AX56" s="75" t="str">
        <f t="shared" ca="1" si="13"/>
        <v/>
      </c>
      <c r="AY56" s="169"/>
      <c r="AZ56" s="169"/>
      <c r="BA56" s="75" t="str">
        <f t="shared" si="34"/>
        <v/>
      </c>
      <c r="BB56" s="169"/>
      <c r="BC56" s="169"/>
      <c r="BD56" s="75" t="str">
        <f t="shared" si="35"/>
        <v/>
      </c>
      <c r="BE56" s="11"/>
      <c r="BW56" s="52"/>
      <c r="BX56" s="52"/>
      <c r="CC56" s="54"/>
      <c r="CD56" s="54"/>
    </row>
    <row r="57" spans="1:82" ht="17.45" customHeight="1">
      <c r="A57" s="94">
        <f t="shared" si="31"/>
        <v>7.5</v>
      </c>
      <c r="B57" s="107">
        <f t="shared" si="15"/>
        <v>47</v>
      </c>
      <c r="C57" s="8"/>
      <c r="D57" s="11"/>
      <c r="E57" s="12"/>
      <c r="F57" s="11"/>
      <c r="G57" s="74">
        <f t="shared" si="48"/>
        <v>0</v>
      </c>
      <c r="H57" s="75">
        <f t="shared" si="48"/>
        <v>0</v>
      </c>
      <c r="I57" s="88">
        <f t="shared" si="17"/>
        <v>0</v>
      </c>
      <c r="J57" s="78">
        <f t="shared" si="18"/>
        <v>0</v>
      </c>
      <c r="K57" s="78">
        <f t="shared" si="19"/>
        <v>0</v>
      </c>
      <c r="L57" s="78">
        <f t="shared" si="20"/>
        <v>0</v>
      </c>
      <c r="M57" s="78" t="str">
        <f t="shared" ca="1" si="21"/>
        <v/>
      </c>
      <c r="N57" s="78" t="str">
        <f t="shared" ca="1" si="0"/>
        <v/>
      </c>
      <c r="O57" s="78">
        <f t="shared" si="22"/>
        <v>5.0000000000000001E-4</v>
      </c>
      <c r="P57" s="13"/>
      <c r="Q57" s="8"/>
      <c r="R57" s="13"/>
      <c r="S57" s="89">
        <f t="shared" si="1"/>
        <v>0</v>
      </c>
      <c r="T57" s="75">
        <f t="shared" si="2"/>
        <v>0</v>
      </c>
      <c r="U57" s="90">
        <f t="shared" si="29"/>
        <v>0</v>
      </c>
      <c r="V57" s="82">
        <f t="shared" si="30"/>
        <v>0</v>
      </c>
      <c r="W57" s="234">
        <f t="shared" si="51"/>
        <v>61</v>
      </c>
      <c r="X57" s="236">
        <f t="shared" si="52"/>
        <v>40</v>
      </c>
      <c r="Y57" s="12"/>
      <c r="Z57" s="8"/>
      <c r="AA57" s="23"/>
      <c r="AB57" s="23"/>
      <c r="AC57" s="23"/>
      <c r="AD57" s="12"/>
      <c r="AE57" s="91">
        <f t="shared" si="3"/>
        <v>0</v>
      </c>
      <c r="AF57" s="75">
        <f t="shared" si="4"/>
        <v>0</v>
      </c>
      <c r="AG57" s="88">
        <f t="shared" si="43"/>
        <v>0</v>
      </c>
      <c r="AH57" s="92">
        <f t="shared" si="44"/>
        <v>0</v>
      </c>
      <c r="AI57" s="93">
        <f t="shared" si="45"/>
        <v>0</v>
      </c>
      <c r="AJ57" s="93">
        <f t="shared" si="46"/>
        <v>0</v>
      </c>
      <c r="AK57" s="78">
        <f t="shared" si="47"/>
        <v>0</v>
      </c>
      <c r="AL57" s="92">
        <f t="shared" si="10"/>
        <v>0</v>
      </c>
      <c r="AM57" s="78">
        <f t="shared" si="11"/>
        <v>0</v>
      </c>
      <c r="AN57" s="11"/>
      <c r="AO57" s="14"/>
      <c r="AP57" s="11"/>
      <c r="AQ57" s="15"/>
      <c r="AR57" s="11"/>
      <c r="AS57" s="11"/>
      <c r="AT57" s="11"/>
      <c r="AU57" s="75" t="str">
        <f t="shared" si="23"/>
        <v/>
      </c>
      <c r="AV57" s="75" t="str">
        <f t="shared" ca="1" si="24"/>
        <v/>
      </c>
      <c r="AW57" s="75" t="str">
        <f t="shared" si="12"/>
        <v/>
      </c>
      <c r="AX57" s="75" t="str">
        <f t="shared" ca="1" si="13"/>
        <v/>
      </c>
      <c r="AY57" s="169"/>
      <c r="AZ57" s="169"/>
      <c r="BA57" s="75" t="str">
        <f t="shared" si="34"/>
        <v/>
      </c>
      <c r="BB57" s="169"/>
      <c r="BC57" s="169"/>
      <c r="BD57" s="75" t="str">
        <f t="shared" si="35"/>
        <v/>
      </c>
      <c r="BE57" s="11"/>
      <c r="BW57" s="52"/>
      <c r="BX57" s="52"/>
      <c r="CC57" s="54"/>
      <c r="CD57" s="54"/>
    </row>
    <row r="58" spans="1:82" ht="17.45" customHeight="1">
      <c r="A58" s="86">
        <f t="shared" si="31"/>
        <v>7.6000000000000005</v>
      </c>
      <c r="B58" s="107">
        <f t="shared" si="15"/>
        <v>48</v>
      </c>
      <c r="C58" s="8"/>
      <c r="D58" s="11"/>
      <c r="E58" s="12"/>
      <c r="F58" s="11"/>
      <c r="G58" s="74">
        <f t="shared" si="48"/>
        <v>0</v>
      </c>
      <c r="H58" s="75">
        <f t="shared" si="48"/>
        <v>0</v>
      </c>
      <c r="I58" s="88">
        <f t="shared" si="17"/>
        <v>0</v>
      </c>
      <c r="J58" s="78">
        <f t="shared" si="18"/>
        <v>0</v>
      </c>
      <c r="K58" s="78">
        <f t="shared" si="19"/>
        <v>0</v>
      </c>
      <c r="L58" s="78">
        <f t="shared" si="20"/>
        <v>0</v>
      </c>
      <c r="M58" s="78" t="str">
        <f t="shared" ca="1" si="21"/>
        <v/>
      </c>
      <c r="N58" s="78" t="str">
        <f t="shared" ca="1" si="0"/>
        <v/>
      </c>
      <c r="O58" s="78">
        <f t="shared" si="22"/>
        <v>5.0000000000000001E-4</v>
      </c>
      <c r="P58" s="13"/>
      <c r="Q58" s="8"/>
      <c r="R58" s="13"/>
      <c r="S58" s="89">
        <f t="shared" si="1"/>
        <v>0</v>
      </c>
      <c r="T58" s="75">
        <f t="shared" si="2"/>
        <v>0</v>
      </c>
      <c r="U58" s="90">
        <f t="shared" si="29"/>
        <v>0</v>
      </c>
      <c r="V58" s="82">
        <f t="shared" si="30"/>
        <v>0</v>
      </c>
      <c r="W58" s="234">
        <f t="shared" si="51"/>
        <v>61</v>
      </c>
      <c r="X58" s="236">
        <f t="shared" si="52"/>
        <v>40</v>
      </c>
      <c r="Y58" s="12"/>
      <c r="Z58" s="8"/>
      <c r="AA58" s="23"/>
      <c r="AB58" s="23"/>
      <c r="AC58" s="23"/>
      <c r="AD58" s="12"/>
      <c r="AE58" s="91">
        <f t="shared" si="3"/>
        <v>0</v>
      </c>
      <c r="AF58" s="75">
        <f t="shared" si="4"/>
        <v>0</v>
      </c>
      <c r="AG58" s="88">
        <f t="shared" si="43"/>
        <v>0</v>
      </c>
      <c r="AH58" s="92">
        <f t="shared" si="44"/>
        <v>0</v>
      </c>
      <c r="AI58" s="93">
        <f t="shared" si="45"/>
        <v>0</v>
      </c>
      <c r="AJ58" s="93">
        <f t="shared" si="46"/>
        <v>0</v>
      </c>
      <c r="AK58" s="78">
        <f t="shared" si="47"/>
        <v>0</v>
      </c>
      <c r="AL58" s="92">
        <f t="shared" si="10"/>
        <v>0</v>
      </c>
      <c r="AM58" s="78">
        <f t="shared" si="11"/>
        <v>0</v>
      </c>
      <c r="AN58" s="11"/>
      <c r="AO58" s="14"/>
      <c r="AP58" s="11"/>
      <c r="AQ58" s="15"/>
      <c r="AR58" s="11"/>
      <c r="AS58" s="11"/>
      <c r="AT58" s="11"/>
      <c r="AU58" s="75" t="str">
        <f t="shared" si="23"/>
        <v/>
      </c>
      <c r="AV58" s="75" t="str">
        <f t="shared" ca="1" si="24"/>
        <v/>
      </c>
      <c r="AW58" s="75" t="str">
        <f t="shared" si="12"/>
        <v/>
      </c>
      <c r="AX58" s="75" t="str">
        <f t="shared" ca="1" si="13"/>
        <v/>
      </c>
      <c r="AY58" s="169"/>
      <c r="AZ58" s="169"/>
      <c r="BA58" s="75" t="str">
        <f t="shared" si="34"/>
        <v/>
      </c>
      <c r="BB58" s="169"/>
      <c r="BC58" s="169"/>
      <c r="BD58" s="75" t="str">
        <f t="shared" si="35"/>
        <v/>
      </c>
      <c r="BE58" s="11"/>
      <c r="BW58" s="52"/>
      <c r="BX58" s="52"/>
      <c r="CC58" s="54"/>
      <c r="CD58" s="54"/>
    </row>
    <row r="59" spans="1:82" ht="17.45" customHeight="1" thickBot="1">
      <c r="A59" s="94">
        <f t="shared" si="31"/>
        <v>7.7000000000000011</v>
      </c>
      <c r="B59" s="108">
        <f t="shared" si="15"/>
        <v>49</v>
      </c>
      <c r="C59" s="16"/>
      <c r="D59" s="17"/>
      <c r="E59" s="18"/>
      <c r="F59" s="17"/>
      <c r="G59" s="96">
        <f t="shared" si="48"/>
        <v>0</v>
      </c>
      <c r="H59" s="97">
        <f t="shared" si="48"/>
        <v>0</v>
      </c>
      <c r="I59" s="98">
        <f t="shared" si="17"/>
        <v>0</v>
      </c>
      <c r="J59" s="99">
        <f t="shared" si="18"/>
        <v>0</v>
      </c>
      <c r="K59" s="99">
        <f t="shared" si="19"/>
        <v>0</v>
      </c>
      <c r="L59" s="99">
        <f t="shared" si="20"/>
        <v>0</v>
      </c>
      <c r="M59" s="99" t="str">
        <f t="shared" ca="1" si="21"/>
        <v/>
      </c>
      <c r="N59" s="99" t="str">
        <f t="shared" ca="1" si="0"/>
        <v/>
      </c>
      <c r="O59" s="99">
        <f t="shared" si="22"/>
        <v>5.0000000000000001E-4</v>
      </c>
      <c r="P59" s="19"/>
      <c r="Q59" s="16"/>
      <c r="R59" s="19"/>
      <c r="S59" s="89">
        <f t="shared" si="1"/>
        <v>0</v>
      </c>
      <c r="T59" s="75">
        <f t="shared" si="2"/>
        <v>0</v>
      </c>
      <c r="U59" s="100">
        <f t="shared" si="29"/>
        <v>0</v>
      </c>
      <c r="V59" s="101">
        <f t="shared" si="30"/>
        <v>0</v>
      </c>
      <c r="W59" s="237">
        <f t="shared" si="51"/>
        <v>61</v>
      </c>
      <c r="X59" s="238">
        <f t="shared" si="52"/>
        <v>40</v>
      </c>
      <c r="Y59" s="18"/>
      <c r="Z59" s="16"/>
      <c r="AA59" s="23"/>
      <c r="AB59" s="23"/>
      <c r="AC59" s="23"/>
      <c r="AD59" s="12"/>
      <c r="AE59" s="102">
        <f t="shared" si="3"/>
        <v>0</v>
      </c>
      <c r="AF59" s="97">
        <f t="shared" si="4"/>
        <v>0</v>
      </c>
      <c r="AG59" s="98">
        <f t="shared" si="43"/>
        <v>0</v>
      </c>
      <c r="AH59" s="103">
        <f t="shared" si="44"/>
        <v>0</v>
      </c>
      <c r="AI59" s="104">
        <f t="shared" si="45"/>
        <v>0</v>
      </c>
      <c r="AJ59" s="104">
        <f t="shared" si="46"/>
        <v>0</v>
      </c>
      <c r="AK59" s="99">
        <f t="shared" si="47"/>
        <v>0</v>
      </c>
      <c r="AL59" s="103">
        <f t="shared" si="10"/>
        <v>0</v>
      </c>
      <c r="AM59" s="99">
        <f t="shared" si="11"/>
        <v>0</v>
      </c>
      <c r="AN59" s="17"/>
      <c r="AO59" s="20"/>
      <c r="AP59" s="17"/>
      <c r="AQ59" s="21"/>
      <c r="AR59" s="17"/>
      <c r="AS59" s="17"/>
      <c r="AT59" s="17"/>
      <c r="AU59" s="97" t="str">
        <f t="shared" si="23"/>
        <v/>
      </c>
      <c r="AV59" s="97" t="str">
        <f t="shared" ca="1" si="24"/>
        <v/>
      </c>
      <c r="AW59" s="97" t="str">
        <f t="shared" si="12"/>
        <v/>
      </c>
      <c r="AX59" s="97" t="str">
        <f t="shared" ca="1" si="13"/>
        <v/>
      </c>
      <c r="AY59" s="167"/>
      <c r="AZ59" s="167"/>
      <c r="BA59" s="97" t="str">
        <f t="shared" si="34"/>
        <v/>
      </c>
      <c r="BB59" s="167"/>
      <c r="BC59" s="167"/>
      <c r="BD59" s="97" t="str">
        <f t="shared" si="35"/>
        <v/>
      </c>
      <c r="BE59" s="17"/>
      <c r="BW59" s="52"/>
      <c r="BX59" s="52"/>
      <c r="CC59" s="54"/>
      <c r="CD59" s="54"/>
    </row>
    <row r="60" spans="1:82" ht="17.45" customHeight="1" thickTop="1">
      <c r="A60" s="105">
        <f>A53+1</f>
        <v>8.1</v>
      </c>
      <c r="B60" s="106">
        <f>B59+1</f>
        <v>50</v>
      </c>
      <c r="C60" s="4"/>
      <c r="D60" s="5"/>
      <c r="E60" s="6"/>
      <c r="F60" s="5"/>
      <c r="G60" s="74">
        <f t="shared" ref="G60:H75" si="53">G59-E60-C60</f>
        <v>0</v>
      </c>
      <c r="H60" s="75">
        <f t="shared" si="53"/>
        <v>0</v>
      </c>
      <c r="I60" s="76">
        <f t="shared" si="17"/>
        <v>0</v>
      </c>
      <c r="J60" s="77">
        <f t="shared" si="18"/>
        <v>0</v>
      </c>
      <c r="K60" s="77">
        <f t="shared" si="19"/>
        <v>0</v>
      </c>
      <c r="L60" s="77">
        <f t="shared" si="20"/>
        <v>0</v>
      </c>
      <c r="M60" s="78" t="str">
        <f t="shared" ca="1" si="21"/>
        <v/>
      </c>
      <c r="N60" s="78" t="str">
        <f t="shared" ca="1" si="0"/>
        <v/>
      </c>
      <c r="O60" s="78">
        <f t="shared" si="22"/>
        <v>5.0000000000000001E-4</v>
      </c>
      <c r="P60" s="13"/>
      <c r="Q60" s="8"/>
      <c r="R60" s="13"/>
      <c r="S60" s="79">
        <f t="shared" si="1"/>
        <v>0</v>
      </c>
      <c r="T60" s="80">
        <f t="shared" si="2"/>
        <v>0</v>
      </c>
      <c r="U60" s="81">
        <f t="shared" si="29"/>
        <v>0</v>
      </c>
      <c r="V60" s="82">
        <f t="shared" si="30"/>
        <v>0</v>
      </c>
      <c r="W60" s="234">
        <v>63</v>
      </c>
      <c r="X60" s="236">
        <v>43</v>
      </c>
      <c r="Y60" s="6"/>
      <c r="Z60" s="4"/>
      <c r="AA60" s="22"/>
      <c r="AB60" s="22"/>
      <c r="AC60" s="22"/>
      <c r="AD60" s="6"/>
      <c r="AE60" s="83">
        <f t="shared" si="3"/>
        <v>0</v>
      </c>
      <c r="AF60" s="80">
        <f t="shared" si="4"/>
        <v>0</v>
      </c>
      <c r="AG60" s="76">
        <f t="shared" si="43"/>
        <v>0</v>
      </c>
      <c r="AH60" s="84">
        <f t="shared" si="44"/>
        <v>0</v>
      </c>
      <c r="AI60" s="85">
        <f t="shared" si="45"/>
        <v>0</v>
      </c>
      <c r="AJ60" s="85">
        <f t="shared" si="46"/>
        <v>0</v>
      </c>
      <c r="AK60" s="77">
        <f t="shared" si="47"/>
        <v>0</v>
      </c>
      <c r="AL60" s="84">
        <f t="shared" si="10"/>
        <v>0</v>
      </c>
      <c r="AM60" s="77">
        <f t="shared" si="11"/>
        <v>0</v>
      </c>
      <c r="AN60" s="5"/>
      <c r="AO60" s="9"/>
      <c r="AP60" s="5"/>
      <c r="AQ60" s="10"/>
      <c r="AR60" s="5"/>
      <c r="AS60" s="5"/>
      <c r="AT60" s="5"/>
      <c r="AU60" s="80" t="str">
        <f t="shared" si="23"/>
        <v/>
      </c>
      <c r="AV60" s="80" t="str">
        <f t="shared" ca="1" si="24"/>
        <v/>
      </c>
      <c r="AW60" s="80" t="str">
        <f t="shared" si="12"/>
        <v/>
      </c>
      <c r="AX60" s="80" t="str">
        <f t="shared" ca="1" si="13"/>
        <v/>
      </c>
      <c r="AY60" s="165"/>
      <c r="AZ60" s="165"/>
      <c r="BA60" s="80" t="str">
        <f t="shared" si="34"/>
        <v/>
      </c>
      <c r="BB60" s="165"/>
      <c r="BC60" s="165"/>
      <c r="BD60" s="80" t="str">
        <f t="shared" si="35"/>
        <v/>
      </c>
      <c r="BE60" s="5"/>
      <c r="BW60" s="52"/>
      <c r="BX60" s="52"/>
      <c r="CC60" s="54"/>
      <c r="CD60" s="54"/>
    </row>
    <row r="61" spans="1:82" ht="17.45" customHeight="1">
      <c r="A61" s="94">
        <f t="shared" si="31"/>
        <v>8.1999999999999993</v>
      </c>
      <c r="B61" s="107">
        <f t="shared" si="15"/>
        <v>51</v>
      </c>
      <c r="C61" s="8"/>
      <c r="D61" s="11"/>
      <c r="E61" s="12"/>
      <c r="F61" s="11"/>
      <c r="G61" s="74">
        <f t="shared" si="53"/>
        <v>0</v>
      </c>
      <c r="H61" s="75">
        <f t="shared" si="53"/>
        <v>0</v>
      </c>
      <c r="I61" s="88">
        <f t="shared" si="17"/>
        <v>0</v>
      </c>
      <c r="J61" s="78">
        <f t="shared" si="18"/>
        <v>0</v>
      </c>
      <c r="K61" s="78">
        <f t="shared" si="19"/>
        <v>0</v>
      </c>
      <c r="L61" s="78">
        <f t="shared" si="20"/>
        <v>0</v>
      </c>
      <c r="M61" s="78" t="str">
        <f t="shared" ca="1" si="21"/>
        <v/>
      </c>
      <c r="N61" s="78" t="str">
        <f t="shared" ca="1" si="0"/>
        <v/>
      </c>
      <c r="O61" s="78">
        <f t="shared" si="22"/>
        <v>5.0000000000000001E-4</v>
      </c>
      <c r="P61" s="13"/>
      <c r="Q61" s="8"/>
      <c r="R61" s="13"/>
      <c r="S61" s="89">
        <f t="shared" si="1"/>
        <v>0</v>
      </c>
      <c r="T61" s="75">
        <f t="shared" si="2"/>
        <v>0</v>
      </c>
      <c r="U61" s="90">
        <f t="shared" si="29"/>
        <v>0</v>
      </c>
      <c r="V61" s="82">
        <f t="shared" si="30"/>
        <v>0</v>
      </c>
      <c r="W61" s="234">
        <f t="shared" ref="W61:W66" si="54">W60</f>
        <v>63</v>
      </c>
      <c r="X61" s="236">
        <f t="shared" ref="X61:X66" si="55">X60</f>
        <v>43</v>
      </c>
      <c r="Y61" s="12"/>
      <c r="Z61" s="8"/>
      <c r="AA61" s="23"/>
      <c r="AB61" s="23"/>
      <c r="AC61" s="23"/>
      <c r="AD61" s="12"/>
      <c r="AE61" s="91">
        <f t="shared" si="3"/>
        <v>0</v>
      </c>
      <c r="AF61" s="75">
        <f t="shared" si="4"/>
        <v>0</v>
      </c>
      <c r="AG61" s="88">
        <f t="shared" si="43"/>
        <v>0</v>
      </c>
      <c r="AH61" s="92">
        <f t="shared" si="44"/>
        <v>0</v>
      </c>
      <c r="AI61" s="93">
        <f t="shared" si="45"/>
        <v>0</v>
      </c>
      <c r="AJ61" s="93">
        <f t="shared" si="46"/>
        <v>0</v>
      </c>
      <c r="AK61" s="78">
        <f t="shared" si="47"/>
        <v>0</v>
      </c>
      <c r="AL61" s="92">
        <f t="shared" si="10"/>
        <v>0</v>
      </c>
      <c r="AM61" s="78">
        <f t="shared" si="11"/>
        <v>0</v>
      </c>
      <c r="AN61" s="11"/>
      <c r="AO61" s="14"/>
      <c r="AP61" s="11"/>
      <c r="AQ61" s="15"/>
      <c r="AR61" s="11"/>
      <c r="AS61" s="11"/>
      <c r="AT61" s="11"/>
      <c r="AU61" s="75" t="str">
        <f t="shared" si="23"/>
        <v/>
      </c>
      <c r="AV61" s="75" t="str">
        <f t="shared" ca="1" si="24"/>
        <v/>
      </c>
      <c r="AW61" s="75" t="str">
        <f t="shared" si="12"/>
        <v/>
      </c>
      <c r="AX61" s="75" t="str">
        <f t="shared" ca="1" si="13"/>
        <v/>
      </c>
      <c r="AY61" s="169"/>
      <c r="AZ61" s="169"/>
      <c r="BA61" s="75" t="str">
        <f t="shared" si="34"/>
        <v/>
      </c>
      <c r="BB61" s="169"/>
      <c r="BC61" s="169"/>
      <c r="BD61" s="75" t="str">
        <f t="shared" si="35"/>
        <v/>
      </c>
      <c r="BE61" s="11"/>
      <c r="BW61" s="52"/>
      <c r="BX61" s="52"/>
      <c r="CC61" s="54"/>
      <c r="CD61" s="54"/>
    </row>
    <row r="62" spans="1:82" ht="17.45" customHeight="1">
      <c r="A62" s="86">
        <f t="shared" si="31"/>
        <v>8.3000000000000007</v>
      </c>
      <c r="B62" s="107">
        <f t="shared" si="15"/>
        <v>52</v>
      </c>
      <c r="C62" s="8"/>
      <c r="D62" s="11"/>
      <c r="E62" s="12"/>
      <c r="F62" s="11"/>
      <c r="G62" s="74">
        <f t="shared" si="53"/>
        <v>0</v>
      </c>
      <c r="H62" s="75">
        <f t="shared" si="53"/>
        <v>0</v>
      </c>
      <c r="I62" s="88">
        <f t="shared" si="17"/>
        <v>0</v>
      </c>
      <c r="J62" s="78">
        <f t="shared" si="18"/>
        <v>0</v>
      </c>
      <c r="K62" s="78">
        <f t="shared" si="19"/>
        <v>0</v>
      </c>
      <c r="L62" s="78">
        <f t="shared" si="20"/>
        <v>0</v>
      </c>
      <c r="M62" s="78" t="str">
        <f t="shared" ca="1" si="21"/>
        <v/>
      </c>
      <c r="N62" s="78" t="str">
        <f t="shared" ca="1" si="0"/>
        <v/>
      </c>
      <c r="O62" s="78">
        <f t="shared" si="22"/>
        <v>5.0000000000000001E-4</v>
      </c>
      <c r="P62" s="13"/>
      <c r="Q62" s="8"/>
      <c r="R62" s="13"/>
      <c r="S62" s="89">
        <f t="shared" si="1"/>
        <v>0</v>
      </c>
      <c r="T62" s="75">
        <f t="shared" si="2"/>
        <v>0</v>
      </c>
      <c r="U62" s="90">
        <f t="shared" si="29"/>
        <v>0</v>
      </c>
      <c r="V62" s="82">
        <f t="shared" si="30"/>
        <v>0</v>
      </c>
      <c r="W62" s="234">
        <f t="shared" si="54"/>
        <v>63</v>
      </c>
      <c r="X62" s="236">
        <f t="shared" si="55"/>
        <v>43</v>
      </c>
      <c r="Y62" s="12"/>
      <c r="Z62" s="8"/>
      <c r="AA62" s="23"/>
      <c r="AB62" s="23"/>
      <c r="AC62" s="23"/>
      <c r="AD62" s="12"/>
      <c r="AE62" s="91">
        <f t="shared" si="3"/>
        <v>0</v>
      </c>
      <c r="AF62" s="75">
        <f t="shared" si="4"/>
        <v>0</v>
      </c>
      <c r="AG62" s="88">
        <f t="shared" si="43"/>
        <v>0</v>
      </c>
      <c r="AH62" s="92">
        <f t="shared" si="44"/>
        <v>0</v>
      </c>
      <c r="AI62" s="93">
        <f t="shared" si="45"/>
        <v>0</v>
      </c>
      <c r="AJ62" s="93">
        <f t="shared" si="46"/>
        <v>0</v>
      </c>
      <c r="AK62" s="78">
        <f t="shared" si="47"/>
        <v>0</v>
      </c>
      <c r="AL62" s="92">
        <f t="shared" si="10"/>
        <v>0</v>
      </c>
      <c r="AM62" s="78">
        <f t="shared" si="11"/>
        <v>0</v>
      </c>
      <c r="AN62" s="11"/>
      <c r="AO62" s="14"/>
      <c r="AP62" s="11"/>
      <c r="AQ62" s="15"/>
      <c r="AR62" s="11"/>
      <c r="AS62" s="11"/>
      <c r="AT62" s="11"/>
      <c r="AU62" s="75" t="str">
        <f t="shared" si="23"/>
        <v/>
      </c>
      <c r="AV62" s="75" t="str">
        <f t="shared" ca="1" si="24"/>
        <v/>
      </c>
      <c r="AW62" s="75" t="str">
        <f t="shared" si="12"/>
        <v/>
      </c>
      <c r="AX62" s="75" t="str">
        <f t="shared" ca="1" si="13"/>
        <v/>
      </c>
      <c r="AY62" s="169"/>
      <c r="AZ62" s="169"/>
      <c r="BA62" s="75" t="str">
        <f t="shared" si="34"/>
        <v/>
      </c>
      <c r="BB62" s="169"/>
      <c r="BC62" s="169"/>
      <c r="BD62" s="75" t="str">
        <f t="shared" si="35"/>
        <v/>
      </c>
      <c r="BE62" s="11"/>
      <c r="BW62" s="52"/>
      <c r="BX62" s="52"/>
      <c r="CC62" s="54"/>
      <c r="CD62" s="54"/>
    </row>
    <row r="63" spans="1:82" ht="17.45" customHeight="1">
      <c r="A63" s="94">
        <f t="shared" si="31"/>
        <v>8.4</v>
      </c>
      <c r="B63" s="107">
        <f t="shared" si="15"/>
        <v>53</v>
      </c>
      <c r="C63" s="8"/>
      <c r="D63" s="11"/>
      <c r="E63" s="12"/>
      <c r="F63" s="11"/>
      <c r="G63" s="74">
        <f t="shared" si="53"/>
        <v>0</v>
      </c>
      <c r="H63" s="75">
        <f t="shared" si="53"/>
        <v>0</v>
      </c>
      <c r="I63" s="88">
        <f t="shared" si="17"/>
        <v>0</v>
      </c>
      <c r="J63" s="78">
        <f t="shared" si="18"/>
        <v>0</v>
      </c>
      <c r="K63" s="78">
        <f t="shared" si="19"/>
        <v>0</v>
      </c>
      <c r="L63" s="78">
        <f t="shared" si="20"/>
        <v>0</v>
      </c>
      <c r="M63" s="78" t="str">
        <f t="shared" ca="1" si="21"/>
        <v/>
      </c>
      <c r="N63" s="78" t="str">
        <f t="shared" ca="1" si="0"/>
        <v/>
      </c>
      <c r="O63" s="78">
        <f t="shared" si="22"/>
        <v>5.0000000000000001E-4</v>
      </c>
      <c r="P63" s="13"/>
      <c r="Q63" s="8"/>
      <c r="R63" s="13"/>
      <c r="S63" s="89">
        <f t="shared" si="1"/>
        <v>0</v>
      </c>
      <c r="T63" s="75">
        <f t="shared" si="2"/>
        <v>0</v>
      </c>
      <c r="U63" s="90">
        <f t="shared" si="29"/>
        <v>0</v>
      </c>
      <c r="V63" s="82">
        <f t="shared" si="30"/>
        <v>0</v>
      </c>
      <c r="W63" s="234">
        <f t="shared" si="54"/>
        <v>63</v>
      </c>
      <c r="X63" s="236">
        <f t="shared" si="55"/>
        <v>43</v>
      </c>
      <c r="Y63" s="12"/>
      <c r="Z63" s="8"/>
      <c r="AA63" s="23"/>
      <c r="AB63" s="23"/>
      <c r="AC63" s="23"/>
      <c r="AD63" s="12"/>
      <c r="AE63" s="91">
        <f t="shared" si="3"/>
        <v>0</v>
      </c>
      <c r="AF63" s="75">
        <f t="shared" si="4"/>
        <v>0</v>
      </c>
      <c r="AG63" s="88">
        <f t="shared" si="43"/>
        <v>0</v>
      </c>
      <c r="AH63" s="92">
        <f t="shared" si="44"/>
        <v>0</v>
      </c>
      <c r="AI63" s="93">
        <f t="shared" si="45"/>
        <v>0</v>
      </c>
      <c r="AJ63" s="93">
        <f t="shared" si="46"/>
        <v>0</v>
      </c>
      <c r="AK63" s="78">
        <f t="shared" si="47"/>
        <v>0</v>
      </c>
      <c r="AL63" s="92">
        <f t="shared" si="10"/>
        <v>0</v>
      </c>
      <c r="AM63" s="78">
        <f t="shared" si="11"/>
        <v>0</v>
      </c>
      <c r="AN63" s="11"/>
      <c r="AO63" s="14"/>
      <c r="AP63" s="11"/>
      <c r="AQ63" s="15"/>
      <c r="AR63" s="11"/>
      <c r="AS63" s="11"/>
      <c r="AT63" s="11"/>
      <c r="AU63" s="75" t="str">
        <f t="shared" si="23"/>
        <v/>
      </c>
      <c r="AV63" s="75" t="str">
        <f t="shared" ca="1" si="24"/>
        <v/>
      </c>
      <c r="AW63" s="75" t="str">
        <f t="shared" si="12"/>
        <v/>
      </c>
      <c r="AX63" s="75" t="str">
        <f t="shared" ca="1" si="13"/>
        <v/>
      </c>
      <c r="AY63" s="169"/>
      <c r="AZ63" s="169"/>
      <c r="BA63" s="75" t="str">
        <f t="shared" si="34"/>
        <v/>
      </c>
      <c r="BB63" s="169"/>
      <c r="BC63" s="169"/>
      <c r="BD63" s="75" t="str">
        <f t="shared" si="35"/>
        <v/>
      </c>
      <c r="BE63" s="11"/>
      <c r="BW63" s="52"/>
      <c r="BX63" s="52"/>
      <c r="CC63" s="54"/>
      <c r="CD63" s="54"/>
    </row>
    <row r="64" spans="1:82" ht="17.45" customHeight="1">
      <c r="A64" s="86">
        <f t="shared" si="31"/>
        <v>8.5</v>
      </c>
      <c r="B64" s="107">
        <f t="shared" si="15"/>
        <v>54</v>
      </c>
      <c r="C64" s="8"/>
      <c r="D64" s="11"/>
      <c r="E64" s="12"/>
      <c r="F64" s="11"/>
      <c r="G64" s="74">
        <f t="shared" si="53"/>
        <v>0</v>
      </c>
      <c r="H64" s="75">
        <f t="shared" si="53"/>
        <v>0</v>
      </c>
      <c r="I64" s="88">
        <f t="shared" si="17"/>
        <v>0</v>
      </c>
      <c r="J64" s="78">
        <f t="shared" si="18"/>
        <v>0</v>
      </c>
      <c r="K64" s="78">
        <f t="shared" si="19"/>
        <v>0</v>
      </c>
      <c r="L64" s="78">
        <f t="shared" si="20"/>
        <v>0</v>
      </c>
      <c r="M64" s="78" t="str">
        <f t="shared" ca="1" si="21"/>
        <v/>
      </c>
      <c r="N64" s="78" t="str">
        <f t="shared" ca="1" si="0"/>
        <v/>
      </c>
      <c r="O64" s="78">
        <f t="shared" si="22"/>
        <v>5.0000000000000001E-4</v>
      </c>
      <c r="P64" s="13"/>
      <c r="Q64" s="8"/>
      <c r="R64" s="13"/>
      <c r="S64" s="89">
        <f t="shared" si="1"/>
        <v>0</v>
      </c>
      <c r="T64" s="75">
        <f t="shared" si="2"/>
        <v>0</v>
      </c>
      <c r="U64" s="90">
        <f t="shared" si="29"/>
        <v>0</v>
      </c>
      <c r="V64" s="82">
        <f t="shared" si="30"/>
        <v>0</v>
      </c>
      <c r="W64" s="234">
        <f t="shared" si="54"/>
        <v>63</v>
      </c>
      <c r="X64" s="236">
        <f t="shared" si="55"/>
        <v>43</v>
      </c>
      <c r="Y64" s="12"/>
      <c r="Z64" s="8"/>
      <c r="AA64" s="23"/>
      <c r="AB64" s="23"/>
      <c r="AC64" s="23"/>
      <c r="AD64" s="12"/>
      <c r="AE64" s="91">
        <f t="shared" si="3"/>
        <v>0</v>
      </c>
      <c r="AF64" s="75">
        <f t="shared" si="4"/>
        <v>0</v>
      </c>
      <c r="AG64" s="88">
        <f t="shared" si="43"/>
        <v>0</v>
      </c>
      <c r="AH64" s="92">
        <f t="shared" si="44"/>
        <v>0</v>
      </c>
      <c r="AI64" s="93">
        <f t="shared" si="45"/>
        <v>0</v>
      </c>
      <c r="AJ64" s="93">
        <f t="shared" si="46"/>
        <v>0</v>
      </c>
      <c r="AK64" s="78">
        <f t="shared" si="47"/>
        <v>0</v>
      </c>
      <c r="AL64" s="92">
        <f t="shared" si="10"/>
        <v>0</v>
      </c>
      <c r="AM64" s="78">
        <f t="shared" si="11"/>
        <v>0</v>
      </c>
      <c r="AN64" s="11"/>
      <c r="AO64" s="14"/>
      <c r="AP64" s="11"/>
      <c r="AQ64" s="15"/>
      <c r="AR64" s="11"/>
      <c r="AS64" s="11"/>
      <c r="AT64" s="11"/>
      <c r="AU64" s="75" t="str">
        <f t="shared" si="23"/>
        <v/>
      </c>
      <c r="AV64" s="75" t="str">
        <f t="shared" ca="1" si="24"/>
        <v/>
      </c>
      <c r="AW64" s="75" t="str">
        <f t="shared" si="12"/>
        <v/>
      </c>
      <c r="AX64" s="75" t="str">
        <f t="shared" ca="1" si="13"/>
        <v/>
      </c>
      <c r="AY64" s="169"/>
      <c r="AZ64" s="169"/>
      <c r="BA64" s="75" t="str">
        <f t="shared" si="34"/>
        <v/>
      </c>
      <c r="BB64" s="169"/>
      <c r="BC64" s="169"/>
      <c r="BD64" s="75" t="str">
        <f t="shared" si="35"/>
        <v/>
      </c>
      <c r="BE64" s="11"/>
      <c r="BW64" s="52"/>
      <c r="BX64" s="52"/>
      <c r="CC64" s="54"/>
      <c r="CD64" s="54"/>
    </row>
    <row r="65" spans="1:82" ht="17.45" customHeight="1">
      <c r="A65" s="94">
        <f t="shared" si="31"/>
        <v>8.6000000000000014</v>
      </c>
      <c r="B65" s="107">
        <f t="shared" si="15"/>
        <v>55</v>
      </c>
      <c r="C65" s="8"/>
      <c r="D65" s="11"/>
      <c r="E65" s="12"/>
      <c r="F65" s="11"/>
      <c r="G65" s="74">
        <f t="shared" si="53"/>
        <v>0</v>
      </c>
      <c r="H65" s="75">
        <f t="shared" si="53"/>
        <v>0</v>
      </c>
      <c r="I65" s="88">
        <f t="shared" si="17"/>
        <v>0</v>
      </c>
      <c r="J65" s="78">
        <f t="shared" si="18"/>
        <v>0</v>
      </c>
      <c r="K65" s="78">
        <f t="shared" si="19"/>
        <v>0</v>
      </c>
      <c r="L65" s="78">
        <f t="shared" si="20"/>
        <v>0</v>
      </c>
      <c r="M65" s="78" t="str">
        <f t="shared" ca="1" si="21"/>
        <v/>
      </c>
      <c r="N65" s="78" t="str">
        <f t="shared" ca="1" si="0"/>
        <v/>
      </c>
      <c r="O65" s="78">
        <f t="shared" si="22"/>
        <v>5.0000000000000001E-4</v>
      </c>
      <c r="P65" s="13"/>
      <c r="Q65" s="8"/>
      <c r="R65" s="13"/>
      <c r="S65" s="89">
        <f t="shared" si="1"/>
        <v>0</v>
      </c>
      <c r="T65" s="75">
        <f t="shared" si="2"/>
        <v>0</v>
      </c>
      <c r="U65" s="90">
        <f t="shared" si="29"/>
        <v>0</v>
      </c>
      <c r="V65" s="82">
        <f t="shared" si="30"/>
        <v>0</v>
      </c>
      <c r="W65" s="234">
        <f t="shared" si="54"/>
        <v>63</v>
      </c>
      <c r="X65" s="236">
        <f t="shared" si="55"/>
        <v>43</v>
      </c>
      <c r="Y65" s="12"/>
      <c r="Z65" s="8"/>
      <c r="AA65" s="23"/>
      <c r="AB65" s="23"/>
      <c r="AC65" s="23"/>
      <c r="AD65" s="12"/>
      <c r="AE65" s="91">
        <f t="shared" si="3"/>
        <v>0</v>
      </c>
      <c r="AF65" s="75">
        <f t="shared" si="4"/>
        <v>0</v>
      </c>
      <c r="AG65" s="88">
        <f t="shared" si="43"/>
        <v>0</v>
      </c>
      <c r="AH65" s="92">
        <f t="shared" si="44"/>
        <v>0</v>
      </c>
      <c r="AI65" s="93">
        <f t="shared" si="45"/>
        <v>0</v>
      </c>
      <c r="AJ65" s="93">
        <f t="shared" si="46"/>
        <v>0</v>
      </c>
      <c r="AK65" s="78">
        <f t="shared" si="47"/>
        <v>0</v>
      </c>
      <c r="AL65" s="92">
        <f t="shared" si="10"/>
        <v>0</v>
      </c>
      <c r="AM65" s="78">
        <f t="shared" si="11"/>
        <v>0</v>
      </c>
      <c r="AN65" s="11"/>
      <c r="AO65" s="14"/>
      <c r="AP65" s="11"/>
      <c r="AQ65" s="15"/>
      <c r="AR65" s="11"/>
      <c r="AS65" s="11"/>
      <c r="AT65" s="11"/>
      <c r="AU65" s="75" t="str">
        <f t="shared" si="23"/>
        <v/>
      </c>
      <c r="AV65" s="75" t="str">
        <f t="shared" ca="1" si="24"/>
        <v/>
      </c>
      <c r="AW65" s="75" t="str">
        <f t="shared" si="12"/>
        <v/>
      </c>
      <c r="AX65" s="75" t="str">
        <f t="shared" ca="1" si="13"/>
        <v/>
      </c>
      <c r="AY65" s="169"/>
      <c r="AZ65" s="169"/>
      <c r="BA65" s="75" t="str">
        <f t="shared" si="34"/>
        <v/>
      </c>
      <c r="BB65" s="169"/>
      <c r="BC65" s="169"/>
      <c r="BD65" s="75" t="str">
        <f t="shared" si="35"/>
        <v/>
      </c>
      <c r="BE65" s="11"/>
      <c r="BW65" s="52"/>
      <c r="BX65" s="52"/>
      <c r="CC65" s="54"/>
      <c r="CD65" s="54"/>
    </row>
    <row r="66" spans="1:82" ht="17.45" customHeight="1" thickBot="1">
      <c r="A66" s="86">
        <f t="shared" si="31"/>
        <v>8.7000000000000011</v>
      </c>
      <c r="B66" s="108">
        <f t="shared" si="15"/>
        <v>56</v>
      </c>
      <c r="C66" s="16"/>
      <c r="D66" s="17"/>
      <c r="E66" s="18"/>
      <c r="F66" s="17"/>
      <c r="G66" s="96">
        <f t="shared" si="53"/>
        <v>0</v>
      </c>
      <c r="H66" s="97">
        <f t="shared" si="53"/>
        <v>0</v>
      </c>
      <c r="I66" s="98">
        <f t="shared" si="17"/>
        <v>0</v>
      </c>
      <c r="J66" s="99">
        <f t="shared" si="18"/>
        <v>0</v>
      </c>
      <c r="K66" s="99">
        <f t="shared" si="19"/>
        <v>0</v>
      </c>
      <c r="L66" s="99">
        <f t="shared" si="20"/>
        <v>0</v>
      </c>
      <c r="M66" s="99" t="str">
        <f t="shared" ca="1" si="21"/>
        <v/>
      </c>
      <c r="N66" s="99" t="str">
        <f t="shared" ca="1" si="0"/>
        <v/>
      </c>
      <c r="O66" s="99">
        <f t="shared" si="22"/>
        <v>5.0000000000000001E-4</v>
      </c>
      <c r="P66" s="19"/>
      <c r="Q66" s="16"/>
      <c r="R66" s="19"/>
      <c r="S66" s="89">
        <f t="shared" si="1"/>
        <v>0</v>
      </c>
      <c r="T66" s="75">
        <f t="shared" si="2"/>
        <v>0</v>
      </c>
      <c r="U66" s="100">
        <f t="shared" si="29"/>
        <v>0</v>
      </c>
      <c r="V66" s="101">
        <f t="shared" si="30"/>
        <v>0</v>
      </c>
      <c r="W66" s="237">
        <f t="shared" si="54"/>
        <v>63</v>
      </c>
      <c r="X66" s="238">
        <f t="shared" si="55"/>
        <v>43</v>
      </c>
      <c r="Y66" s="18"/>
      <c r="Z66" s="16"/>
      <c r="AA66" s="23"/>
      <c r="AB66" s="23"/>
      <c r="AC66" s="23"/>
      <c r="AD66" s="12"/>
      <c r="AE66" s="102">
        <f t="shared" si="3"/>
        <v>0</v>
      </c>
      <c r="AF66" s="97">
        <f t="shared" si="4"/>
        <v>0</v>
      </c>
      <c r="AG66" s="98">
        <f t="shared" si="43"/>
        <v>0</v>
      </c>
      <c r="AH66" s="103">
        <f t="shared" si="44"/>
        <v>0</v>
      </c>
      <c r="AI66" s="104">
        <f t="shared" si="45"/>
        <v>0</v>
      </c>
      <c r="AJ66" s="104">
        <f t="shared" si="46"/>
        <v>0</v>
      </c>
      <c r="AK66" s="99">
        <f t="shared" si="47"/>
        <v>0</v>
      </c>
      <c r="AL66" s="103">
        <f t="shared" si="10"/>
        <v>0</v>
      </c>
      <c r="AM66" s="99">
        <f t="shared" si="11"/>
        <v>0</v>
      </c>
      <c r="AN66" s="17"/>
      <c r="AO66" s="20"/>
      <c r="AP66" s="17"/>
      <c r="AQ66" s="21"/>
      <c r="AR66" s="17"/>
      <c r="AS66" s="17"/>
      <c r="AT66" s="17"/>
      <c r="AU66" s="97" t="str">
        <f t="shared" si="23"/>
        <v/>
      </c>
      <c r="AV66" s="97" t="str">
        <f t="shared" ca="1" si="24"/>
        <v/>
      </c>
      <c r="AW66" s="97" t="str">
        <f t="shared" si="12"/>
        <v/>
      </c>
      <c r="AX66" s="97" t="str">
        <f t="shared" ca="1" si="13"/>
        <v/>
      </c>
      <c r="AY66" s="167"/>
      <c r="AZ66" s="167"/>
      <c r="BA66" s="97" t="str">
        <f t="shared" si="34"/>
        <v/>
      </c>
      <c r="BB66" s="167"/>
      <c r="BC66" s="167"/>
      <c r="BD66" s="97" t="str">
        <f t="shared" si="35"/>
        <v/>
      </c>
      <c r="BE66" s="17"/>
      <c r="BW66" s="52"/>
      <c r="BX66" s="52"/>
      <c r="CC66" s="54"/>
      <c r="CD66" s="54"/>
    </row>
    <row r="67" spans="1:82" ht="17.45" customHeight="1" thickTop="1">
      <c r="A67" s="71">
        <f>A60+1</f>
        <v>9.1</v>
      </c>
      <c r="B67" s="106">
        <f>B66+1</f>
        <v>57</v>
      </c>
      <c r="C67" s="4"/>
      <c r="D67" s="5"/>
      <c r="E67" s="6"/>
      <c r="F67" s="5"/>
      <c r="G67" s="74">
        <f t="shared" si="53"/>
        <v>0</v>
      </c>
      <c r="H67" s="75">
        <f t="shared" si="53"/>
        <v>0</v>
      </c>
      <c r="I67" s="76">
        <f t="shared" si="17"/>
        <v>0</v>
      </c>
      <c r="J67" s="77">
        <f t="shared" si="18"/>
        <v>0</v>
      </c>
      <c r="K67" s="77">
        <f t="shared" si="19"/>
        <v>0</v>
      </c>
      <c r="L67" s="77">
        <f t="shared" si="20"/>
        <v>0</v>
      </c>
      <c r="M67" s="78" t="str">
        <f t="shared" ca="1" si="21"/>
        <v/>
      </c>
      <c r="N67" s="78" t="str">
        <f t="shared" ca="1" si="0"/>
        <v/>
      </c>
      <c r="O67" s="78">
        <f t="shared" si="22"/>
        <v>5.0000000000000001E-4</v>
      </c>
      <c r="P67" s="13"/>
      <c r="Q67" s="8"/>
      <c r="R67" s="13"/>
      <c r="S67" s="79">
        <f t="shared" si="1"/>
        <v>0</v>
      </c>
      <c r="T67" s="80">
        <f t="shared" si="2"/>
        <v>0</v>
      </c>
      <c r="U67" s="81">
        <f t="shared" si="29"/>
        <v>0</v>
      </c>
      <c r="V67" s="82">
        <f t="shared" si="30"/>
        <v>0</v>
      </c>
      <c r="W67" s="234">
        <v>65</v>
      </c>
      <c r="X67" s="236">
        <v>46</v>
      </c>
      <c r="Y67" s="6"/>
      <c r="Z67" s="4"/>
      <c r="AA67" s="22"/>
      <c r="AB67" s="22"/>
      <c r="AC67" s="22"/>
      <c r="AD67" s="6"/>
      <c r="AE67" s="83">
        <f t="shared" si="3"/>
        <v>0</v>
      </c>
      <c r="AF67" s="80">
        <f t="shared" si="4"/>
        <v>0</v>
      </c>
      <c r="AG67" s="76">
        <f t="shared" si="43"/>
        <v>0</v>
      </c>
      <c r="AH67" s="84">
        <f t="shared" si="44"/>
        <v>0</v>
      </c>
      <c r="AI67" s="85">
        <f t="shared" si="45"/>
        <v>0</v>
      </c>
      <c r="AJ67" s="85">
        <f t="shared" si="46"/>
        <v>0</v>
      </c>
      <c r="AK67" s="77">
        <f t="shared" si="47"/>
        <v>0</v>
      </c>
      <c r="AL67" s="84">
        <f t="shared" si="10"/>
        <v>0</v>
      </c>
      <c r="AM67" s="77">
        <f t="shared" si="11"/>
        <v>0</v>
      </c>
      <c r="AN67" s="5"/>
      <c r="AO67" s="9"/>
      <c r="AP67" s="5"/>
      <c r="AQ67" s="10"/>
      <c r="AR67" s="5"/>
      <c r="AS67" s="5"/>
      <c r="AT67" s="5"/>
      <c r="AU67" s="80" t="str">
        <f t="shared" si="23"/>
        <v/>
      </c>
      <c r="AV67" s="80" t="str">
        <f t="shared" ca="1" si="24"/>
        <v/>
      </c>
      <c r="AW67" s="80" t="str">
        <f t="shared" si="12"/>
        <v/>
      </c>
      <c r="AX67" s="80" t="str">
        <f t="shared" ca="1" si="13"/>
        <v/>
      </c>
      <c r="AY67" s="165"/>
      <c r="AZ67" s="165"/>
      <c r="BA67" s="80" t="str">
        <f t="shared" si="34"/>
        <v/>
      </c>
      <c r="BB67" s="165"/>
      <c r="BC67" s="165"/>
      <c r="BD67" s="80" t="str">
        <f t="shared" si="35"/>
        <v/>
      </c>
      <c r="BE67" s="5"/>
      <c r="BW67" s="52"/>
      <c r="BX67" s="52"/>
      <c r="CC67" s="54"/>
      <c r="CD67" s="54"/>
    </row>
    <row r="68" spans="1:82" ht="17.45" customHeight="1">
      <c r="A68" s="86">
        <f t="shared" si="31"/>
        <v>9.1999999999999993</v>
      </c>
      <c r="B68" s="107">
        <f t="shared" si="15"/>
        <v>58</v>
      </c>
      <c r="C68" s="8"/>
      <c r="D68" s="11"/>
      <c r="E68" s="12"/>
      <c r="F68" s="11"/>
      <c r="G68" s="74">
        <f t="shared" si="53"/>
        <v>0</v>
      </c>
      <c r="H68" s="75">
        <f t="shared" si="53"/>
        <v>0</v>
      </c>
      <c r="I68" s="88">
        <f t="shared" si="17"/>
        <v>0</v>
      </c>
      <c r="J68" s="78">
        <f t="shared" si="18"/>
        <v>0</v>
      </c>
      <c r="K68" s="78">
        <f t="shared" si="19"/>
        <v>0</v>
      </c>
      <c r="L68" s="78">
        <f t="shared" si="20"/>
        <v>0</v>
      </c>
      <c r="M68" s="78" t="str">
        <f t="shared" ca="1" si="21"/>
        <v/>
      </c>
      <c r="N68" s="78" t="str">
        <f t="shared" ca="1" si="0"/>
        <v/>
      </c>
      <c r="O68" s="78">
        <f t="shared" si="22"/>
        <v>5.0000000000000001E-4</v>
      </c>
      <c r="P68" s="13"/>
      <c r="Q68" s="8"/>
      <c r="R68" s="13"/>
      <c r="S68" s="89">
        <f t="shared" si="1"/>
        <v>0</v>
      </c>
      <c r="T68" s="75">
        <f t="shared" si="2"/>
        <v>0</v>
      </c>
      <c r="U68" s="90">
        <f t="shared" si="29"/>
        <v>0</v>
      </c>
      <c r="V68" s="82">
        <f t="shared" si="30"/>
        <v>0</v>
      </c>
      <c r="W68" s="234">
        <f t="shared" ref="W68:W73" si="56">W67</f>
        <v>65</v>
      </c>
      <c r="X68" s="236">
        <f t="shared" ref="X68:X73" si="57">X67</f>
        <v>46</v>
      </c>
      <c r="Y68" s="12"/>
      <c r="Z68" s="8"/>
      <c r="AA68" s="23"/>
      <c r="AB68" s="23"/>
      <c r="AC68" s="23"/>
      <c r="AD68" s="12"/>
      <c r="AE68" s="91">
        <f t="shared" si="3"/>
        <v>0</v>
      </c>
      <c r="AF68" s="75">
        <f t="shared" si="4"/>
        <v>0</v>
      </c>
      <c r="AG68" s="88">
        <f t="shared" si="43"/>
        <v>0</v>
      </c>
      <c r="AH68" s="92">
        <f t="shared" si="44"/>
        <v>0</v>
      </c>
      <c r="AI68" s="93">
        <f t="shared" si="45"/>
        <v>0</v>
      </c>
      <c r="AJ68" s="93">
        <f t="shared" si="46"/>
        <v>0</v>
      </c>
      <c r="AK68" s="78">
        <f t="shared" si="47"/>
        <v>0</v>
      </c>
      <c r="AL68" s="92">
        <f t="shared" si="10"/>
        <v>0</v>
      </c>
      <c r="AM68" s="78">
        <f t="shared" si="11"/>
        <v>0</v>
      </c>
      <c r="AN68" s="11"/>
      <c r="AO68" s="14"/>
      <c r="AP68" s="11"/>
      <c r="AQ68" s="15"/>
      <c r="AR68" s="11"/>
      <c r="AS68" s="11"/>
      <c r="AT68" s="11"/>
      <c r="AU68" s="75" t="str">
        <f t="shared" si="23"/>
        <v/>
      </c>
      <c r="AV68" s="75" t="str">
        <f t="shared" ca="1" si="24"/>
        <v/>
      </c>
      <c r="AW68" s="75" t="str">
        <f t="shared" si="12"/>
        <v/>
      </c>
      <c r="AX68" s="75" t="str">
        <f t="shared" ca="1" si="13"/>
        <v/>
      </c>
      <c r="AY68" s="169"/>
      <c r="AZ68" s="169"/>
      <c r="BA68" s="75" t="str">
        <f t="shared" si="34"/>
        <v/>
      </c>
      <c r="BB68" s="169"/>
      <c r="BC68" s="169"/>
      <c r="BD68" s="75" t="str">
        <f t="shared" si="35"/>
        <v/>
      </c>
      <c r="BE68" s="11"/>
      <c r="BW68" s="52"/>
      <c r="BX68" s="52"/>
      <c r="CC68" s="54"/>
      <c r="CD68" s="54"/>
    </row>
    <row r="69" spans="1:82" ht="17.45" customHeight="1">
      <c r="A69" s="94">
        <f t="shared" si="31"/>
        <v>9.3000000000000007</v>
      </c>
      <c r="B69" s="107">
        <f t="shared" si="15"/>
        <v>59</v>
      </c>
      <c r="C69" s="8"/>
      <c r="D69" s="11"/>
      <c r="E69" s="12"/>
      <c r="F69" s="11"/>
      <c r="G69" s="74">
        <f t="shared" si="53"/>
        <v>0</v>
      </c>
      <c r="H69" s="75">
        <f t="shared" si="53"/>
        <v>0</v>
      </c>
      <c r="I69" s="88">
        <f t="shared" si="17"/>
        <v>0</v>
      </c>
      <c r="J69" s="78">
        <f t="shared" si="18"/>
        <v>0</v>
      </c>
      <c r="K69" s="78">
        <f t="shared" si="19"/>
        <v>0</v>
      </c>
      <c r="L69" s="78">
        <f t="shared" si="20"/>
        <v>0</v>
      </c>
      <c r="M69" s="78" t="str">
        <f t="shared" ca="1" si="21"/>
        <v/>
      </c>
      <c r="N69" s="78" t="str">
        <f t="shared" ca="1" si="0"/>
        <v/>
      </c>
      <c r="O69" s="78">
        <f t="shared" si="22"/>
        <v>5.0000000000000001E-4</v>
      </c>
      <c r="P69" s="13"/>
      <c r="Q69" s="8"/>
      <c r="R69" s="13"/>
      <c r="S69" s="89">
        <f t="shared" si="1"/>
        <v>0</v>
      </c>
      <c r="T69" s="75">
        <f t="shared" si="2"/>
        <v>0</v>
      </c>
      <c r="U69" s="90">
        <f t="shared" si="29"/>
        <v>0</v>
      </c>
      <c r="V69" s="82">
        <f t="shared" si="30"/>
        <v>0</v>
      </c>
      <c r="W69" s="234">
        <f t="shared" si="56"/>
        <v>65</v>
      </c>
      <c r="X69" s="236">
        <f t="shared" si="57"/>
        <v>46</v>
      </c>
      <c r="Y69" s="12"/>
      <c r="Z69" s="8"/>
      <c r="AA69" s="23"/>
      <c r="AB69" s="23"/>
      <c r="AC69" s="23"/>
      <c r="AD69" s="12"/>
      <c r="AE69" s="91">
        <f t="shared" si="3"/>
        <v>0</v>
      </c>
      <c r="AF69" s="75">
        <f t="shared" si="4"/>
        <v>0</v>
      </c>
      <c r="AG69" s="88">
        <f t="shared" si="43"/>
        <v>0</v>
      </c>
      <c r="AH69" s="92">
        <f t="shared" si="44"/>
        <v>0</v>
      </c>
      <c r="AI69" s="93">
        <f t="shared" si="45"/>
        <v>0</v>
      </c>
      <c r="AJ69" s="93">
        <f t="shared" si="46"/>
        <v>0</v>
      </c>
      <c r="AK69" s="78">
        <f t="shared" si="47"/>
        <v>0</v>
      </c>
      <c r="AL69" s="92">
        <f t="shared" si="10"/>
        <v>0</v>
      </c>
      <c r="AM69" s="78">
        <f t="shared" si="11"/>
        <v>0</v>
      </c>
      <c r="AN69" s="11"/>
      <c r="AO69" s="14"/>
      <c r="AP69" s="11"/>
      <c r="AQ69" s="15"/>
      <c r="AR69" s="11"/>
      <c r="AS69" s="11"/>
      <c r="AT69" s="11"/>
      <c r="AU69" s="75" t="str">
        <f t="shared" si="23"/>
        <v/>
      </c>
      <c r="AV69" s="75" t="str">
        <f t="shared" ca="1" si="24"/>
        <v/>
      </c>
      <c r="AW69" s="75" t="str">
        <f t="shared" si="12"/>
        <v/>
      </c>
      <c r="AX69" s="75" t="str">
        <f t="shared" ca="1" si="13"/>
        <v/>
      </c>
      <c r="AY69" s="169"/>
      <c r="AZ69" s="169"/>
      <c r="BA69" s="75" t="str">
        <f t="shared" si="34"/>
        <v/>
      </c>
      <c r="BB69" s="169"/>
      <c r="BC69" s="169"/>
      <c r="BD69" s="75" t="str">
        <f t="shared" si="35"/>
        <v/>
      </c>
      <c r="BE69" s="11"/>
      <c r="BW69" s="52"/>
      <c r="BX69" s="52"/>
      <c r="CC69" s="54"/>
      <c r="CD69" s="54"/>
    </row>
    <row r="70" spans="1:82" ht="17.45" customHeight="1">
      <c r="A70" s="86">
        <f t="shared" si="31"/>
        <v>9.4</v>
      </c>
      <c r="B70" s="107">
        <f t="shared" si="15"/>
        <v>60</v>
      </c>
      <c r="C70" s="8"/>
      <c r="D70" s="11"/>
      <c r="E70" s="12"/>
      <c r="F70" s="11"/>
      <c r="G70" s="74">
        <f t="shared" si="53"/>
        <v>0</v>
      </c>
      <c r="H70" s="75">
        <f t="shared" si="53"/>
        <v>0</v>
      </c>
      <c r="I70" s="88">
        <f t="shared" si="17"/>
        <v>0</v>
      </c>
      <c r="J70" s="78">
        <f t="shared" si="18"/>
        <v>0</v>
      </c>
      <c r="K70" s="78">
        <f t="shared" si="19"/>
        <v>0</v>
      </c>
      <c r="L70" s="78">
        <f t="shared" si="20"/>
        <v>0</v>
      </c>
      <c r="M70" s="78" t="str">
        <f t="shared" ca="1" si="21"/>
        <v/>
      </c>
      <c r="N70" s="78" t="str">
        <f t="shared" ca="1" si="0"/>
        <v/>
      </c>
      <c r="O70" s="78">
        <f t="shared" si="22"/>
        <v>5.0000000000000001E-4</v>
      </c>
      <c r="P70" s="13"/>
      <c r="Q70" s="8"/>
      <c r="R70" s="13"/>
      <c r="S70" s="89">
        <f t="shared" si="1"/>
        <v>0</v>
      </c>
      <c r="T70" s="75">
        <f t="shared" si="2"/>
        <v>0</v>
      </c>
      <c r="U70" s="90">
        <f t="shared" si="29"/>
        <v>0</v>
      </c>
      <c r="V70" s="82">
        <f t="shared" si="30"/>
        <v>0</v>
      </c>
      <c r="W70" s="234">
        <f t="shared" si="56"/>
        <v>65</v>
      </c>
      <c r="X70" s="236">
        <f t="shared" si="57"/>
        <v>46</v>
      </c>
      <c r="Y70" s="12"/>
      <c r="Z70" s="8"/>
      <c r="AA70" s="23"/>
      <c r="AB70" s="23"/>
      <c r="AC70" s="23"/>
      <c r="AD70" s="12"/>
      <c r="AE70" s="91">
        <f t="shared" si="3"/>
        <v>0</v>
      </c>
      <c r="AF70" s="75">
        <f t="shared" si="4"/>
        <v>0</v>
      </c>
      <c r="AG70" s="88">
        <f t="shared" si="43"/>
        <v>0</v>
      </c>
      <c r="AH70" s="92">
        <f t="shared" si="44"/>
        <v>0</v>
      </c>
      <c r="AI70" s="93">
        <f t="shared" si="45"/>
        <v>0</v>
      </c>
      <c r="AJ70" s="93">
        <f t="shared" si="46"/>
        <v>0</v>
      </c>
      <c r="AK70" s="78">
        <f t="shared" si="47"/>
        <v>0</v>
      </c>
      <c r="AL70" s="92">
        <f t="shared" si="10"/>
        <v>0</v>
      </c>
      <c r="AM70" s="78">
        <f t="shared" si="11"/>
        <v>0</v>
      </c>
      <c r="AN70" s="11"/>
      <c r="AO70" s="14"/>
      <c r="AP70" s="11"/>
      <c r="AQ70" s="15"/>
      <c r="AR70" s="11"/>
      <c r="AS70" s="11"/>
      <c r="AT70" s="11"/>
      <c r="AU70" s="75" t="str">
        <f t="shared" si="23"/>
        <v/>
      </c>
      <c r="AV70" s="75" t="str">
        <f t="shared" ca="1" si="24"/>
        <v/>
      </c>
      <c r="AW70" s="75" t="str">
        <f t="shared" si="12"/>
        <v/>
      </c>
      <c r="AX70" s="75" t="str">
        <f t="shared" ca="1" si="13"/>
        <v/>
      </c>
      <c r="AY70" s="169"/>
      <c r="AZ70" s="169"/>
      <c r="BA70" s="75" t="str">
        <f t="shared" si="34"/>
        <v/>
      </c>
      <c r="BB70" s="169"/>
      <c r="BC70" s="169"/>
      <c r="BD70" s="75" t="str">
        <f t="shared" si="35"/>
        <v/>
      </c>
      <c r="BE70" s="11"/>
      <c r="BW70" s="52"/>
      <c r="BX70" s="52"/>
      <c r="CC70" s="54"/>
      <c r="CD70" s="54"/>
    </row>
    <row r="71" spans="1:82" ht="17.45" customHeight="1">
      <c r="A71" s="94">
        <f t="shared" si="31"/>
        <v>9.5</v>
      </c>
      <c r="B71" s="107">
        <f t="shared" si="15"/>
        <v>61</v>
      </c>
      <c r="C71" s="8"/>
      <c r="D71" s="11"/>
      <c r="E71" s="12"/>
      <c r="F71" s="11"/>
      <c r="G71" s="74">
        <f t="shared" si="53"/>
        <v>0</v>
      </c>
      <c r="H71" s="75">
        <f t="shared" si="53"/>
        <v>0</v>
      </c>
      <c r="I71" s="88">
        <f t="shared" si="17"/>
        <v>0</v>
      </c>
      <c r="J71" s="78">
        <f t="shared" si="18"/>
        <v>0</v>
      </c>
      <c r="K71" s="78">
        <f t="shared" si="19"/>
        <v>0</v>
      </c>
      <c r="L71" s="78">
        <f t="shared" si="20"/>
        <v>0</v>
      </c>
      <c r="M71" s="78" t="str">
        <f t="shared" ca="1" si="21"/>
        <v/>
      </c>
      <c r="N71" s="78" t="str">
        <f t="shared" ca="1" si="0"/>
        <v/>
      </c>
      <c r="O71" s="78">
        <f t="shared" si="22"/>
        <v>5.0000000000000001E-4</v>
      </c>
      <c r="P71" s="13"/>
      <c r="Q71" s="8"/>
      <c r="R71" s="13"/>
      <c r="S71" s="89">
        <f t="shared" si="1"/>
        <v>0</v>
      </c>
      <c r="T71" s="75">
        <f t="shared" si="2"/>
        <v>0</v>
      </c>
      <c r="U71" s="90">
        <f t="shared" si="29"/>
        <v>0</v>
      </c>
      <c r="V71" s="82">
        <f t="shared" si="30"/>
        <v>0</v>
      </c>
      <c r="W71" s="234">
        <f t="shared" si="56"/>
        <v>65</v>
      </c>
      <c r="X71" s="236">
        <f t="shared" si="57"/>
        <v>46</v>
      </c>
      <c r="Y71" s="12"/>
      <c r="Z71" s="8"/>
      <c r="AA71" s="23"/>
      <c r="AB71" s="23"/>
      <c r="AC71" s="23"/>
      <c r="AD71" s="12"/>
      <c r="AE71" s="91">
        <f t="shared" si="3"/>
        <v>0</v>
      </c>
      <c r="AF71" s="75">
        <f t="shared" si="4"/>
        <v>0</v>
      </c>
      <c r="AG71" s="88">
        <f t="shared" si="43"/>
        <v>0</v>
      </c>
      <c r="AH71" s="92">
        <f t="shared" si="44"/>
        <v>0</v>
      </c>
      <c r="AI71" s="93">
        <f t="shared" si="45"/>
        <v>0</v>
      </c>
      <c r="AJ71" s="93">
        <f t="shared" si="46"/>
        <v>0</v>
      </c>
      <c r="AK71" s="78">
        <f t="shared" si="47"/>
        <v>0</v>
      </c>
      <c r="AL71" s="92">
        <f t="shared" si="10"/>
        <v>0</v>
      </c>
      <c r="AM71" s="78">
        <f t="shared" si="11"/>
        <v>0</v>
      </c>
      <c r="AN71" s="11"/>
      <c r="AO71" s="14"/>
      <c r="AP71" s="11"/>
      <c r="AQ71" s="15"/>
      <c r="AR71" s="11"/>
      <c r="AS71" s="11"/>
      <c r="AT71" s="11"/>
      <c r="AU71" s="75" t="str">
        <f t="shared" si="23"/>
        <v/>
      </c>
      <c r="AV71" s="75" t="str">
        <f t="shared" ca="1" si="24"/>
        <v/>
      </c>
      <c r="AW71" s="75" t="str">
        <f t="shared" si="12"/>
        <v/>
      </c>
      <c r="AX71" s="75" t="str">
        <f t="shared" ca="1" si="13"/>
        <v/>
      </c>
      <c r="AY71" s="169"/>
      <c r="AZ71" s="169"/>
      <c r="BA71" s="75" t="str">
        <f t="shared" si="34"/>
        <v/>
      </c>
      <c r="BB71" s="169"/>
      <c r="BC71" s="169"/>
      <c r="BD71" s="75" t="str">
        <f t="shared" si="35"/>
        <v/>
      </c>
      <c r="BE71" s="11"/>
      <c r="BW71" s="52"/>
      <c r="BX71" s="52"/>
      <c r="CC71" s="54"/>
      <c r="CD71" s="54"/>
    </row>
    <row r="72" spans="1:82" ht="17.45" customHeight="1">
      <c r="A72" s="86">
        <f t="shared" si="31"/>
        <v>9.6000000000000014</v>
      </c>
      <c r="B72" s="107">
        <f t="shared" si="15"/>
        <v>62</v>
      </c>
      <c r="C72" s="8"/>
      <c r="D72" s="11"/>
      <c r="E72" s="12"/>
      <c r="F72" s="11"/>
      <c r="G72" s="74">
        <f t="shared" si="53"/>
        <v>0</v>
      </c>
      <c r="H72" s="75">
        <f t="shared" si="53"/>
        <v>0</v>
      </c>
      <c r="I72" s="88">
        <f t="shared" si="17"/>
        <v>0</v>
      </c>
      <c r="J72" s="78">
        <f t="shared" si="18"/>
        <v>0</v>
      </c>
      <c r="K72" s="78">
        <f t="shared" si="19"/>
        <v>0</v>
      </c>
      <c r="L72" s="78">
        <f t="shared" si="20"/>
        <v>0</v>
      </c>
      <c r="M72" s="78" t="str">
        <f t="shared" ca="1" si="21"/>
        <v/>
      </c>
      <c r="N72" s="78" t="str">
        <f t="shared" ca="1" si="0"/>
        <v/>
      </c>
      <c r="O72" s="78">
        <f t="shared" si="22"/>
        <v>5.0000000000000001E-4</v>
      </c>
      <c r="P72" s="13"/>
      <c r="Q72" s="8"/>
      <c r="R72" s="13"/>
      <c r="S72" s="89">
        <f t="shared" si="1"/>
        <v>0</v>
      </c>
      <c r="T72" s="75">
        <f t="shared" si="2"/>
        <v>0</v>
      </c>
      <c r="U72" s="90">
        <f t="shared" si="29"/>
        <v>0</v>
      </c>
      <c r="V72" s="82">
        <f t="shared" si="30"/>
        <v>0</v>
      </c>
      <c r="W72" s="234">
        <f t="shared" si="56"/>
        <v>65</v>
      </c>
      <c r="X72" s="236">
        <f t="shared" si="57"/>
        <v>46</v>
      </c>
      <c r="Y72" s="12"/>
      <c r="Z72" s="8"/>
      <c r="AA72" s="23"/>
      <c r="AB72" s="23"/>
      <c r="AC72" s="23"/>
      <c r="AD72" s="12"/>
      <c r="AE72" s="91">
        <f t="shared" si="3"/>
        <v>0</v>
      </c>
      <c r="AF72" s="75">
        <f t="shared" si="4"/>
        <v>0</v>
      </c>
      <c r="AG72" s="88">
        <f t="shared" si="43"/>
        <v>0</v>
      </c>
      <c r="AH72" s="92">
        <f t="shared" si="44"/>
        <v>0</v>
      </c>
      <c r="AI72" s="93">
        <f t="shared" si="45"/>
        <v>0</v>
      </c>
      <c r="AJ72" s="93">
        <f t="shared" si="46"/>
        <v>0</v>
      </c>
      <c r="AK72" s="78">
        <f t="shared" si="47"/>
        <v>0</v>
      </c>
      <c r="AL72" s="92">
        <f t="shared" si="10"/>
        <v>0</v>
      </c>
      <c r="AM72" s="78">
        <f t="shared" si="11"/>
        <v>0</v>
      </c>
      <c r="AN72" s="11"/>
      <c r="AO72" s="14"/>
      <c r="AP72" s="11"/>
      <c r="AQ72" s="15"/>
      <c r="AR72" s="11"/>
      <c r="AS72" s="11"/>
      <c r="AT72" s="11"/>
      <c r="AU72" s="75" t="str">
        <f t="shared" si="23"/>
        <v/>
      </c>
      <c r="AV72" s="75" t="str">
        <f t="shared" ca="1" si="24"/>
        <v/>
      </c>
      <c r="AW72" s="75" t="str">
        <f t="shared" si="12"/>
        <v/>
      </c>
      <c r="AX72" s="75" t="str">
        <f t="shared" ca="1" si="13"/>
        <v/>
      </c>
      <c r="AY72" s="169"/>
      <c r="AZ72" s="169"/>
      <c r="BA72" s="75" t="str">
        <f t="shared" si="34"/>
        <v/>
      </c>
      <c r="BB72" s="169"/>
      <c r="BC72" s="169"/>
      <c r="BD72" s="75" t="str">
        <f t="shared" si="35"/>
        <v/>
      </c>
      <c r="BE72" s="11"/>
      <c r="BW72" s="52"/>
      <c r="BX72" s="52"/>
      <c r="CC72" s="54"/>
      <c r="CD72" s="54"/>
    </row>
    <row r="73" spans="1:82" ht="17.45" customHeight="1" thickBot="1">
      <c r="A73" s="94">
        <f t="shared" si="31"/>
        <v>9.7000000000000011</v>
      </c>
      <c r="B73" s="108">
        <f t="shared" si="15"/>
        <v>63</v>
      </c>
      <c r="C73" s="16"/>
      <c r="D73" s="17"/>
      <c r="E73" s="18"/>
      <c r="F73" s="17"/>
      <c r="G73" s="96">
        <f t="shared" si="53"/>
        <v>0</v>
      </c>
      <c r="H73" s="97">
        <f t="shared" si="53"/>
        <v>0</v>
      </c>
      <c r="I73" s="98">
        <f t="shared" si="17"/>
        <v>0</v>
      </c>
      <c r="J73" s="99">
        <f t="shared" si="18"/>
        <v>0</v>
      </c>
      <c r="K73" s="99">
        <f t="shared" si="19"/>
        <v>0</v>
      </c>
      <c r="L73" s="99">
        <f t="shared" si="20"/>
        <v>0</v>
      </c>
      <c r="M73" s="99" t="str">
        <f t="shared" ca="1" si="21"/>
        <v/>
      </c>
      <c r="N73" s="99" t="str">
        <f t="shared" ca="1" si="0"/>
        <v/>
      </c>
      <c r="O73" s="99">
        <f t="shared" si="22"/>
        <v>5.0000000000000001E-4</v>
      </c>
      <c r="P73" s="19"/>
      <c r="Q73" s="16"/>
      <c r="R73" s="19"/>
      <c r="S73" s="89">
        <f t="shared" si="1"/>
        <v>0</v>
      </c>
      <c r="T73" s="75">
        <f t="shared" si="2"/>
        <v>0</v>
      </c>
      <c r="U73" s="100">
        <f t="shared" si="29"/>
        <v>0</v>
      </c>
      <c r="V73" s="101">
        <f t="shared" si="30"/>
        <v>0</v>
      </c>
      <c r="W73" s="237">
        <f t="shared" si="56"/>
        <v>65</v>
      </c>
      <c r="X73" s="238">
        <f t="shared" si="57"/>
        <v>46</v>
      </c>
      <c r="Y73" s="18"/>
      <c r="Z73" s="16"/>
      <c r="AA73" s="23"/>
      <c r="AB73" s="23"/>
      <c r="AC73" s="23"/>
      <c r="AD73" s="12"/>
      <c r="AE73" s="102">
        <f t="shared" si="3"/>
        <v>0</v>
      </c>
      <c r="AF73" s="97">
        <f t="shared" si="4"/>
        <v>0</v>
      </c>
      <c r="AG73" s="98">
        <f t="shared" si="43"/>
        <v>0</v>
      </c>
      <c r="AH73" s="103">
        <f t="shared" si="44"/>
        <v>0</v>
      </c>
      <c r="AI73" s="104">
        <f t="shared" si="45"/>
        <v>0</v>
      </c>
      <c r="AJ73" s="104">
        <f t="shared" si="46"/>
        <v>0</v>
      </c>
      <c r="AK73" s="99">
        <f t="shared" si="47"/>
        <v>0</v>
      </c>
      <c r="AL73" s="103">
        <f t="shared" si="10"/>
        <v>0</v>
      </c>
      <c r="AM73" s="99">
        <f t="shared" si="11"/>
        <v>0</v>
      </c>
      <c r="AN73" s="17"/>
      <c r="AO73" s="20"/>
      <c r="AP73" s="17"/>
      <c r="AQ73" s="21"/>
      <c r="AR73" s="17"/>
      <c r="AS73" s="17"/>
      <c r="AT73" s="17"/>
      <c r="AU73" s="97" t="str">
        <f t="shared" si="23"/>
        <v/>
      </c>
      <c r="AV73" s="97" t="str">
        <f t="shared" ca="1" si="24"/>
        <v/>
      </c>
      <c r="AW73" s="97" t="str">
        <f t="shared" si="12"/>
        <v/>
      </c>
      <c r="AX73" s="97" t="str">
        <f t="shared" ca="1" si="13"/>
        <v/>
      </c>
      <c r="AY73" s="167"/>
      <c r="AZ73" s="167"/>
      <c r="BA73" s="97" t="str">
        <f t="shared" si="34"/>
        <v/>
      </c>
      <c r="BB73" s="167"/>
      <c r="BC73" s="167"/>
      <c r="BD73" s="97" t="str">
        <f t="shared" si="35"/>
        <v/>
      </c>
      <c r="BE73" s="17"/>
      <c r="BW73" s="52"/>
      <c r="BX73" s="52"/>
      <c r="CC73" s="54"/>
      <c r="CD73" s="54"/>
    </row>
    <row r="74" spans="1:82" ht="17.45" customHeight="1" thickTop="1">
      <c r="A74" s="105">
        <f>A67+1</f>
        <v>10.1</v>
      </c>
      <c r="B74" s="106">
        <f>B73+1</f>
        <v>64</v>
      </c>
      <c r="C74" s="4"/>
      <c r="D74" s="5"/>
      <c r="E74" s="6"/>
      <c r="F74" s="5"/>
      <c r="G74" s="74">
        <f t="shared" si="53"/>
        <v>0</v>
      </c>
      <c r="H74" s="75">
        <f t="shared" si="53"/>
        <v>0</v>
      </c>
      <c r="I74" s="76">
        <f t="shared" si="17"/>
        <v>0</v>
      </c>
      <c r="J74" s="77">
        <f t="shared" si="18"/>
        <v>0</v>
      </c>
      <c r="K74" s="77">
        <f t="shared" si="19"/>
        <v>0</v>
      </c>
      <c r="L74" s="77">
        <f t="shared" si="20"/>
        <v>0</v>
      </c>
      <c r="M74" s="78" t="str">
        <f t="shared" ca="1" si="21"/>
        <v/>
      </c>
      <c r="N74" s="78" t="str">
        <f t="shared" ca="1" si="0"/>
        <v/>
      </c>
      <c r="O74" s="78">
        <f t="shared" si="22"/>
        <v>5.0000000000000001E-4</v>
      </c>
      <c r="P74" s="13"/>
      <c r="Q74" s="8"/>
      <c r="R74" s="13"/>
      <c r="S74" s="79">
        <f t="shared" si="1"/>
        <v>0</v>
      </c>
      <c r="T74" s="80">
        <f t="shared" si="2"/>
        <v>0</v>
      </c>
      <c r="U74" s="81">
        <f t="shared" si="29"/>
        <v>0</v>
      </c>
      <c r="V74" s="82">
        <f t="shared" si="30"/>
        <v>0</v>
      </c>
      <c r="W74" s="234">
        <v>67</v>
      </c>
      <c r="X74" s="236">
        <v>50</v>
      </c>
      <c r="Y74" s="6"/>
      <c r="Z74" s="4"/>
      <c r="AA74" s="22"/>
      <c r="AB74" s="22"/>
      <c r="AC74" s="22"/>
      <c r="AD74" s="6"/>
      <c r="AE74" s="83">
        <f t="shared" si="3"/>
        <v>0</v>
      </c>
      <c r="AF74" s="80">
        <f t="shared" si="4"/>
        <v>0</v>
      </c>
      <c r="AG74" s="76">
        <f t="shared" si="43"/>
        <v>0</v>
      </c>
      <c r="AH74" s="84">
        <f t="shared" si="44"/>
        <v>0</v>
      </c>
      <c r="AI74" s="85">
        <f t="shared" si="45"/>
        <v>0</v>
      </c>
      <c r="AJ74" s="85">
        <f t="shared" si="46"/>
        <v>0</v>
      </c>
      <c r="AK74" s="77">
        <f t="shared" si="47"/>
        <v>0</v>
      </c>
      <c r="AL74" s="84">
        <f t="shared" si="10"/>
        <v>0</v>
      </c>
      <c r="AM74" s="77">
        <f t="shared" si="11"/>
        <v>0</v>
      </c>
      <c r="AN74" s="5"/>
      <c r="AO74" s="9"/>
      <c r="AP74" s="5"/>
      <c r="AQ74" s="10"/>
      <c r="AR74" s="5"/>
      <c r="AS74" s="5"/>
      <c r="AT74" s="5"/>
      <c r="AU74" s="80" t="str">
        <f t="shared" si="23"/>
        <v/>
      </c>
      <c r="AV74" s="80" t="str">
        <f t="shared" ca="1" si="24"/>
        <v/>
      </c>
      <c r="AW74" s="80" t="str">
        <f t="shared" si="12"/>
        <v/>
      </c>
      <c r="AX74" s="80" t="str">
        <f t="shared" ca="1" si="13"/>
        <v/>
      </c>
      <c r="AY74" s="165"/>
      <c r="AZ74" s="165"/>
      <c r="BA74" s="80" t="str">
        <f t="shared" si="34"/>
        <v/>
      </c>
      <c r="BB74" s="165"/>
      <c r="BC74" s="165"/>
      <c r="BD74" s="80" t="str">
        <f t="shared" si="35"/>
        <v/>
      </c>
      <c r="BE74" s="5"/>
      <c r="BW74" s="52"/>
      <c r="BX74" s="52"/>
      <c r="CC74" s="54"/>
      <c r="CD74" s="54"/>
    </row>
    <row r="75" spans="1:82" ht="17.45" customHeight="1">
      <c r="A75" s="94">
        <f t="shared" si="31"/>
        <v>10.199999999999999</v>
      </c>
      <c r="B75" s="107">
        <f t="shared" ref="B75:B138" si="58">B74+1</f>
        <v>65</v>
      </c>
      <c r="C75" s="8"/>
      <c r="D75" s="11"/>
      <c r="E75" s="12"/>
      <c r="F75" s="11"/>
      <c r="G75" s="74">
        <f t="shared" si="53"/>
        <v>0</v>
      </c>
      <c r="H75" s="75">
        <f t="shared" si="53"/>
        <v>0</v>
      </c>
      <c r="I75" s="88">
        <f t="shared" si="17"/>
        <v>0</v>
      </c>
      <c r="J75" s="78">
        <f t="shared" si="18"/>
        <v>0</v>
      </c>
      <c r="K75" s="78">
        <f t="shared" si="19"/>
        <v>0</v>
      </c>
      <c r="L75" s="78">
        <f t="shared" si="20"/>
        <v>0</v>
      </c>
      <c r="M75" s="78" t="str">
        <f t="shared" ca="1" si="21"/>
        <v/>
      </c>
      <c r="N75" s="78" t="str">
        <f t="shared" ca="1" si="21"/>
        <v/>
      </c>
      <c r="O75" s="78">
        <f t="shared" si="22"/>
        <v>5.0000000000000001E-4</v>
      </c>
      <c r="P75" s="13"/>
      <c r="Q75" s="8"/>
      <c r="R75" s="13"/>
      <c r="S75" s="89">
        <f t="shared" ref="S75:S138" si="59">IF($P75="FULL FEED",Q75,Q75*2)</f>
        <v>0</v>
      </c>
      <c r="T75" s="75">
        <f t="shared" ref="T75:T138" si="60">IF($P75="FULL FEED",R75,R75*2)</f>
        <v>0</v>
      </c>
      <c r="U75" s="90">
        <f t="shared" si="29"/>
        <v>0</v>
      </c>
      <c r="V75" s="82">
        <f t="shared" si="30"/>
        <v>0</v>
      </c>
      <c r="W75" s="234">
        <f t="shared" ref="W75:W80" si="61">W74</f>
        <v>67</v>
      </c>
      <c r="X75" s="236">
        <f t="shared" ref="X75:X80" si="62">X74</f>
        <v>50</v>
      </c>
      <c r="Y75" s="12"/>
      <c r="Z75" s="8"/>
      <c r="AA75" s="23"/>
      <c r="AB75" s="23"/>
      <c r="AC75" s="23"/>
      <c r="AD75" s="12"/>
      <c r="AE75" s="91">
        <f t="shared" ref="AE75:AE138" si="63">SUM(Z75,AA75,AB75,AC75)</f>
        <v>0</v>
      </c>
      <c r="AF75" s="75">
        <f t="shared" ref="AF75:AF138" si="64">Y75-AE75</f>
        <v>0</v>
      </c>
      <c r="AG75" s="88">
        <f t="shared" ref="AG75:AG106" si="65">IFERROR(Y75/H74,0)</f>
        <v>0</v>
      </c>
      <c r="AH75" s="92">
        <f t="shared" ref="AH75:AH106" si="66">IFERROR(Z75/$Y75,0)</f>
        <v>0</v>
      </c>
      <c r="AI75" s="93">
        <f t="shared" ref="AI75:AI106" si="67">IFERROR(AA75/$Y75,0)</f>
        <v>0</v>
      </c>
      <c r="AJ75" s="93">
        <f t="shared" ref="AJ75:AJ106" si="68">IFERROR(AB75/$Y75,0)</f>
        <v>0</v>
      </c>
      <c r="AK75" s="78">
        <f t="shared" ref="AK75:AK106" si="69">IFERROR(AC75/$Y75,0)</f>
        <v>0</v>
      </c>
      <c r="AL75" s="92">
        <f t="shared" ref="AL75:AL138" si="70">IFERROR(AE75/Y75,0)</f>
        <v>0</v>
      </c>
      <c r="AM75" s="78">
        <f t="shared" ref="AM75:AM138" si="71">IFERROR(AF75/Y75,0)</f>
        <v>0</v>
      </c>
      <c r="AN75" s="11"/>
      <c r="AO75" s="14"/>
      <c r="AP75" s="11"/>
      <c r="AQ75" s="15"/>
      <c r="AR75" s="11"/>
      <c r="AS75" s="11"/>
      <c r="AT75" s="11"/>
      <c r="AU75" s="75" t="str">
        <f t="shared" si="23"/>
        <v/>
      </c>
      <c r="AV75" s="75" t="str">
        <f t="shared" ca="1" si="24"/>
        <v/>
      </c>
      <c r="AW75" s="75" t="str">
        <f t="shared" ref="AW75:AW138" si="72">IFERROR(IF(OR(AR75="",AT75="",K75="",L75=""),"", ((AT75-AR75)/100*1000)/(U75+V75)),0)</f>
        <v/>
      </c>
      <c r="AX75" s="75" t="str">
        <f t="shared" ref="AX75:AX138" ca="1" si="73">IF(OR(AR75="",AR76="",M75="",N75=""),"", ((AR76-AR75)/100*1000)/((G75+H75))*1000)</f>
        <v/>
      </c>
      <c r="AY75" s="169"/>
      <c r="AZ75" s="169"/>
      <c r="BA75" s="75" t="str">
        <f t="shared" si="34"/>
        <v/>
      </c>
      <c r="BB75" s="169"/>
      <c r="BC75" s="169"/>
      <c r="BD75" s="75" t="str">
        <f t="shared" si="35"/>
        <v/>
      </c>
      <c r="BE75" s="11"/>
      <c r="BW75" s="52"/>
      <c r="BX75" s="52"/>
      <c r="CC75" s="54"/>
      <c r="CD75" s="54"/>
    </row>
    <row r="76" spans="1:82" ht="17.45" customHeight="1">
      <c r="A76" s="86">
        <f t="shared" si="31"/>
        <v>10.3</v>
      </c>
      <c r="B76" s="107">
        <f t="shared" si="58"/>
        <v>66</v>
      </c>
      <c r="C76" s="8"/>
      <c r="D76" s="11"/>
      <c r="E76" s="12"/>
      <c r="F76" s="11"/>
      <c r="G76" s="74">
        <f t="shared" ref="G76:H91" si="74">G75-E76-C76</f>
        <v>0</v>
      </c>
      <c r="H76" s="75">
        <f t="shared" si="74"/>
        <v>0</v>
      </c>
      <c r="I76" s="88">
        <f t="shared" ref="I76:I139" si="75">IFERROR(C76/G75,0)</f>
        <v>0</v>
      </c>
      <c r="J76" s="78">
        <f t="shared" ref="J76:J139" si="76">IFERROR(E76/G75,0)</f>
        <v>0</v>
      </c>
      <c r="K76" s="78">
        <f t="shared" ref="K76:K139" si="77">IFERROR(D76/H75,0)</f>
        <v>0</v>
      </c>
      <c r="L76" s="78">
        <f t="shared" ref="L76:L139" si="78">IFERROR(F76/H75,0)</f>
        <v>0</v>
      </c>
      <c r="M76" s="78" t="str">
        <f t="shared" ref="M76:N139" ca="1" si="79">IF(ROW()=11,
   IF($B$4&gt;0,E76/$B$4,""),
   IF($B$4&gt;0,
      (OFFSET(M76,-1,0)*$B$4 + E76)/$B$4,
      "")
)</f>
        <v/>
      </c>
      <c r="N76" s="78" t="str">
        <f t="shared" ca="1" si="79"/>
        <v/>
      </c>
      <c r="O76" s="78">
        <f t="shared" ref="O76:O139" si="80">$O$10</f>
        <v>5.0000000000000001E-4</v>
      </c>
      <c r="P76" s="13"/>
      <c r="Q76" s="8"/>
      <c r="R76" s="13"/>
      <c r="S76" s="89">
        <f t="shared" si="59"/>
        <v>0</v>
      </c>
      <c r="T76" s="75">
        <f t="shared" si="60"/>
        <v>0</v>
      </c>
      <c r="U76" s="90">
        <f t="shared" si="29"/>
        <v>0</v>
      </c>
      <c r="V76" s="82">
        <f t="shared" si="30"/>
        <v>0</v>
      </c>
      <c r="W76" s="234">
        <f t="shared" si="61"/>
        <v>67</v>
      </c>
      <c r="X76" s="236">
        <f t="shared" si="62"/>
        <v>50</v>
      </c>
      <c r="Y76" s="12"/>
      <c r="Z76" s="8"/>
      <c r="AA76" s="23"/>
      <c r="AB76" s="23"/>
      <c r="AC76" s="23"/>
      <c r="AD76" s="12"/>
      <c r="AE76" s="91">
        <f t="shared" si="63"/>
        <v>0</v>
      </c>
      <c r="AF76" s="75">
        <f t="shared" si="64"/>
        <v>0</v>
      </c>
      <c r="AG76" s="88">
        <f t="shared" si="65"/>
        <v>0</v>
      </c>
      <c r="AH76" s="92">
        <f t="shared" si="66"/>
        <v>0</v>
      </c>
      <c r="AI76" s="93">
        <f t="shared" si="67"/>
        <v>0</v>
      </c>
      <c r="AJ76" s="93">
        <f t="shared" si="68"/>
        <v>0</v>
      </c>
      <c r="AK76" s="78">
        <f t="shared" si="69"/>
        <v>0</v>
      </c>
      <c r="AL76" s="92">
        <f t="shared" si="70"/>
        <v>0</v>
      </c>
      <c r="AM76" s="78">
        <f t="shared" si="71"/>
        <v>0</v>
      </c>
      <c r="AN76" s="11"/>
      <c r="AO76" s="14"/>
      <c r="AP76" s="11"/>
      <c r="AQ76" s="15"/>
      <c r="AR76" s="11"/>
      <c r="AS76" s="11"/>
      <c r="AT76" s="11"/>
      <c r="AU76" s="75" t="str">
        <f t="shared" ref="AU76:AU139" si="81">IF(OR(AT76="",AR76=""),"", (AT76-AR76)/100*1000)</f>
        <v/>
      </c>
      <c r="AV76" s="75" t="str">
        <f t="shared" ref="AV76:AV139" ca="1" si="82">IF(OR(AR77="",OFFSET(AR77,-1,0)=""),"", (AR77-OFFSET(AR77,-1,0))/100*1000)</f>
        <v/>
      </c>
      <c r="AW76" s="75" t="str">
        <f t="shared" si="72"/>
        <v/>
      </c>
      <c r="AX76" s="75" t="str">
        <f t="shared" ca="1" si="73"/>
        <v/>
      </c>
      <c r="AY76" s="169"/>
      <c r="AZ76" s="169"/>
      <c r="BA76" s="75" t="str">
        <f t="shared" si="34"/>
        <v/>
      </c>
      <c r="BB76" s="169"/>
      <c r="BC76" s="169"/>
      <c r="BD76" s="75" t="str">
        <f t="shared" si="35"/>
        <v/>
      </c>
      <c r="BE76" s="11"/>
      <c r="BW76" s="52"/>
      <c r="BX76" s="52"/>
      <c r="CC76" s="54"/>
      <c r="CD76" s="54"/>
    </row>
    <row r="77" spans="1:82" ht="17.45" customHeight="1">
      <c r="A77" s="94">
        <f t="shared" si="31"/>
        <v>10.4</v>
      </c>
      <c r="B77" s="107">
        <f t="shared" si="58"/>
        <v>67</v>
      </c>
      <c r="C77" s="8"/>
      <c r="D77" s="11"/>
      <c r="E77" s="12"/>
      <c r="F77" s="11"/>
      <c r="G77" s="74">
        <f t="shared" si="74"/>
        <v>0</v>
      </c>
      <c r="H77" s="75">
        <f t="shared" si="74"/>
        <v>0</v>
      </c>
      <c r="I77" s="88">
        <f t="shared" si="75"/>
        <v>0</v>
      </c>
      <c r="J77" s="78">
        <f t="shared" si="76"/>
        <v>0</v>
      </c>
      <c r="K77" s="78">
        <f t="shared" si="77"/>
        <v>0</v>
      </c>
      <c r="L77" s="78">
        <f t="shared" si="78"/>
        <v>0</v>
      </c>
      <c r="M77" s="78" t="str">
        <f t="shared" ca="1" si="79"/>
        <v/>
      </c>
      <c r="N77" s="78" t="str">
        <f t="shared" ca="1" si="79"/>
        <v/>
      </c>
      <c r="O77" s="78">
        <f t="shared" si="80"/>
        <v>5.0000000000000001E-4</v>
      </c>
      <c r="P77" s="13"/>
      <c r="Q77" s="8"/>
      <c r="R77" s="13"/>
      <c r="S77" s="89">
        <f t="shared" si="59"/>
        <v>0</v>
      </c>
      <c r="T77" s="75">
        <f t="shared" si="60"/>
        <v>0</v>
      </c>
      <c r="U77" s="90">
        <f t="shared" si="29"/>
        <v>0</v>
      </c>
      <c r="V77" s="82">
        <f t="shared" si="30"/>
        <v>0</v>
      </c>
      <c r="W77" s="234">
        <f t="shared" si="61"/>
        <v>67</v>
      </c>
      <c r="X77" s="236">
        <f t="shared" si="62"/>
        <v>50</v>
      </c>
      <c r="Y77" s="12"/>
      <c r="Z77" s="8"/>
      <c r="AA77" s="23"/>
      <c r="AB77" s="23"/>
      <c r="AC77" s="23"/>
      <c r="AD77" s="12"/>
      <c r="AE77" s="91">
        <f t="shared" si="63"/>
        <v>0</v>
      </c>
      <c r="AF77" s="75">
        <f t="shared" si="64"/>
        <v>0</v>
      </c>
      <c r="AG77" s="88">
        <f t="shared" si="65"/>
        <v>0</v>
      </c>
      <c r="AH77" s="92">
        <f t="shared" si="66"/>
        <v>0</v>
      </c>
      <c r="AI77" s="93">
        <f t="shared" si="67"/>
        <v>0</v>
      </c>
      <c r="AJ77" s="93">
        <f t="shared" si="68"/>
        <v>0</v>
      </c>
      <c r="AK77" s="78">
        <f t="shared" si="69"/>
        <v>0</v>
      </c>
      <c r="AL77" s="92">
        <f t="shared" si="70"/>
        <v>0</v>
      </c>
      <c r="AM77" s="78">
        <f t="shared" si="71"/>
        <v>0</v>
      </c>
      <c r="AN77" s="11"/>
      <c r="AO77" s="14"/>
      <c r="AP77" s="11"/>
      <c r="AQ77" s="15"/>
      <c r="AR77" s="11"/>
      <c r="AS77" s="11"/>
      <c r="AT77" s="11"/>
      <c r="AU77" s="75" t="str">
        <f t="shared" si="81"/>
        <v/>
      </c>
      <c r="AV77" s="75" t="str">
        <f t="shared" ca="1" si="82"/>
        <v/>
      </c>
      <c r="AW77" s="75" t="str">
        <f t="shared" si="72"/>
        <v/>
      </c>
      <c r="AX77" s="75" t="str">
        <f t="shared" ca="1" si="73"/>
        <v/>
      </c>
      <c r="AY77" s="169"/>
      <c r="AZ77" s="169"/>
      <c r="BA77" s="75" t="str">
        <f t="shared" si="34"/>
        <v/>
      </c>
      <c r="BB77" s="169"/>
      <c r="BC77" s="169"/>
      <c r="BD77" s="75" t="str">
        <f t="shared" si="35"/>
        <v/>
      </c>
      <c r="BE77" s="11"/>
      <c r="BW77" s="52"/>
      <c r="BX77" s="52"/>
      <c r="CC77" s="54"/>
      <c r="CD77" s="54"/>
    </row>
    <row r="78" spans="1:82" ht="17.45" customHeight="1">
      <c r="A78" s="86">
        <f t="shared" si="31"/>
        <v>10.5</v>
      </c>
      <c r="B78" s="107">
        <f t="shared" si="58"/>
        <v>68</v>
      </c>
      <c r="C78" s="8"/>
      <c r="D78" s="11"/>
      <c r="E78" s="12"/>
      <c r="F78" s="11"/>
      <c r="G78" s="74">
        <f t="shared" si="74"/>
        <v>0</v>
      </c>
      <c r="H78" s="75">
        <f t="shared" si="74"/>
        <v>0</v>
      </c>
      <c r="I78" s="88">
        <f t="shared" si="75"/>
        <v>0</v>
      </c>
      <c r="J78" s="78">
        <f t="shared" si="76"/>
        <v>0</v>
      </c>
      <c r="K78" s="78">
        <f t="shared" si="77"/>
        <v>0</v>
      </c>
      <c r="L78" s="78">
        <f t="shared" si="78"/>
        <v>0</v>
      </c>
      <c r="M78" s="78" t="str">
        <f t="shared" ca="1" si="79"/>
        <v/>
      </c>
      <c r="N78" s="78" t="str">
        <f t="shared" ca="1" si="79"/>
        <v/>
      </c>
      <c r="O78" s="78">
        <f t="shared" si="80"/>
        <v>5.0000000000000001E-4</v>
      </c>
      <c r="P78" s="13"/>
      <c r="Q78" s="8"/>
      <c r="R78" s="13"/>
      <c r="S78" s="89">
        <f t="shared" si="59"/>
        <v>0</v>
      </c>
      <c r="T78" s="75">
        <f t="shared" si="60"/>
        <v>0</v>
      </c>
      <c r="U78" s="90">
        <f t="shared" si="29"/>
        <v>0</v>
      </c>
      <c r="V78" s="82">
        <f t="shared" si="30"/>
        <v>0</v>
      </c>
      <c r="W78" s="234">
        <f t="shared" si="61"/>
        <v>67</v>
      </c>
      <c r="X78" s="236">
        <f t="shared" si="62"/>
        <v>50</v>
      </c>
      <c r="Y78" s="12"/>
      <c r="Z78" s="8"/>
      <c r="AA78" s="23"/>
      <c r="AB78" s="23"/>
      <c r="AC78" s="23"/>
      <c r="AD78" s="12"/>
      <c r="AE78" s="91">
        <f t="shared" si="63"/>
        <v>0</v>
      </c>
      <c r="AF78" s="75">
        <f t="shared" si="64"/>
        <v>0</v>
      </c>
      <c r="AG78" s="88">
        <f t="shared" si="65"/>
        <v>0</v>
      </c>
      <c r="AH78" s="92">
        <f t="shared" si="66"/>
        <v>0</v>
      </c>
      <c r="AI78" s="93">
        <f t="shared" si="67"/>
        <v>0</v>
      </c>
      <c r="AJ78" s="93">
        <f t="shared" si="68"/>
        <v>0</v>
      </c>
      <c r="AK78" s="78">
        <f t="shared" si="69"/>
        <v>0</v>
      </c>
      <c r="AL78" s="92">
        <f t="shared" si="70"/>
        <v>0</v>
      </c>
      <c r="AM78" s="78">
        <f t="shared" si="71"/>
        <v>0</v>
      </c>
      <c r="AN78" s="11"/>
      <c r="AO78" s="14"/>
      <c r="AP78" s="11"/>
      <c r="AQ78" s="15"/>
      <c r="AR78" s="11"/>
      <c r="AS78" s="11"/>
      <c r="AT78" s="11"/>
      <c r="AU78" s="75" t="str">
        <f t="shared" si="81"/>
        <v/>
      </c>
      <c r="AV78" s="75" t="str">
        <f t="shared" ca="1" si="82"/>
        <v/>
      </c>
      <c r="AW78" s="75" t="str">
        <f t="shared" si="72"/>
        <v/>
      </c>
      <c r="AX78" s="75" t="str">
        <f t="shared" ca="1" si="73"/>
        <v/>
      </c>
      <c r="AY78" s="169"/>
      <c r="AZ78" s="169"/>
      <c r="BA78" s="75" t="str">
        <f t="shared" si="34"/>
        <v/>
      </c>
      <c r="BB78" s="169"/>
      <c r="BC78" s="169"/>
      <c r="BD78" s="75" t="str">
        <f t="shared" si="35"/>
        <v/>
      </c>
      <c r="BE78" s="11"/>
      <c r="BW78" s="52"/>
      <c r="BX78" s="52"/>
      <c r="CC78" s="54"/>
      <c r="CD78" s="54"/>
    </row>
    <row r="79" spans="1:82" ht="17.45" customHeight="1">
      <c r="A79" s="94">
        <f t="shared" si="31"/>
        <v>10.600000000000001</v>
      </c>
      <c r="B79" s="107">
        <f t="shared" si="58"/>
        <v>69</v>
      </c>
      <c r="C79" s="8"/>
      <c r="D79" s="11"/>
      <c r="E79" s="12"/>
      <c r="F79" s="11"/>
      <c r="G79" s="74">
        <f t="shared" si="74"/>
        <v>0</v>
      </c>
      <c r="H79" s="75">
        <f t="shared" si="74"/>
        <v>0</v>
      </c>
      <c r="I79" s="88">
        <f t="shared" si="75"/>
        <v>0</v>
      </c>
      <c r="J79" s="78">
        <f t="shared" si="76"/>
        <v>0</v>
      </c>
      <c r="K79" s="78">
        <f t="shared" si="77"/>
        <v>0</v>
      </c>
      <c r="L79" s="78">
        <f t="shared" si="78"/>
        <v>0</v>
      </c>
      <c r="M79" s="78" t="str">
        <f t="shared" ca="1" si="79"/>
        <v/>
      </c>
      <c r="N79" s="78" t="str">
        <f t="shared" ca="1" si="79"/>
        <v/>
      </c>
      <c r="O79" s="78">
        <f t="shared" si="80"/>
        <v>5.0000000000000001E-4</v>
      </c>
      <c r="P79" s="13"/>
      <c r="Q79" s="8"/>
      <c r="R79" s="13"/>
      <c r="S79" s="89">
        <f t="shared" si="59"/>
        <v>0</v>
      </c>
      <c r="T79" s="75">
        <f t="shared" si="60"/>
        <v>0</v>
      </c>
      <c r="U79" s="90">
        <f t="shared" si="29"/>
        <v>0</v>
      </c>
      <c r="V79" s="82">
        <f t="shared" si="30"/>
        <v>0</v>
      </c>
      <c r="W79" s="234">
        <f t="shared" si="61"/>
        <v>67</v>
      </c>
      <c r="X79" s="236">
        <f t="shared" si="62"/>
        <v>50</v>
      </c>
      <c r="Y79" s="12"/>
      <c r="Z79" s="8"/>
      <c r="AA79" s="23"/>
      <c r="AB79" s="23"/>
      <c r="AC79" s="23"/>
      <c r="AD79" s="12"/>
      <c r="AE79" s="91">
        <f t="shared" si="63"/>
        <v>0</v>
      </c>
      <c r="AF79" s="75">
        <f t="shared" si="64"/>
        <v>0</v>
      </c>
      <c r="AG79" s="88">
        <f t="shared" si="65"/>
        <v>0</v>
      </c>
      <c r="AH79" s="92">
        <f t="shared" si="66"/>
        <v>0</v>
      </c>
      <c r="AI79" s="93">
        <f t="shared" si="67"/>
        <v>0</v>
      </c>
      <c r="AJ79" s="93">
        <f t="shared" si="68"/>
        <v>0</v>
      </c>
      <c r="AK79" s="78">
        <f t="shared" si="69"/>
        <v>0</v>
      </c>
      <c r="AL79" s="92">
        <f t="shared" si="70"/>
        <v>0</v>
      </c>
      <c r="AM79" s="78">
        <f t="shared" si="71"/>
        <v>0</v>
      </c>
      <c r="AN79" s="11"/>
      <c r="AO79" s="14"/>
      <c r="AP79" s="11"/>
      <c r="AQ79" s="15"/>
      <c r="AR79" s="11"/>
      <c r="AS79" s="11"/>
      <c r="AT79" s="11"/>
      <c r="AU79" s="75" t="str">
        <f t="shared" si="81"/>
        <v/>
      </c>
      <c r="AV79" s="75" t="str">
        <f t="shared" ca="1" si="82"/>
        <v/>
      </c>
      <c r="AW79" s="75" t="str">
        <f t="shared" si="72"/>
        <v/>
      </c>
      <c r="AX79" s="75" t="str">
        <f t="shared" ca="1" si="73"/>
        <v/>
      </c>
      <c r="AY79" s="169"/>
      <c r="AZ79" s="169"/>
      <c r="BA79" s="75" t="str">
        <f t="shared" si="34"/>
        <v/>
      </c>
      <c r="BB79" s="169"/>
      <c r="BC79" s="169"/>
      <c r="BD79" s="75" t="str">
        <f t="shared" si="35"/>
        <v/>
      </c>
      <c r="BE79" s="11"/>
      <c r="BW79" s="52"/>
      <c r="BX79" s="52"/>
      <c r="CC79" s="54"/>
      <c r="CD79" s="54"/>
    </row>
    <row r="80" spans="1:82" ht="17.45" customHeight="1" thickBot="1">
      <c r="A80" s="86">
        <f t="shared" si="31"/>
        <v>10.700000000000001</v>
      </c>
      <c r="B80" s="108">
        <f t="shared" si="58"/>
        <v>70</v>
      </c>
      <c r="C80" s="16"/>
      <c r="D80" s="17"/>
      <c r="E80" s="18"/>
      <c r="F80" s="17"/>
      <c r="G80" s="96">
        <f t="shared" si="74"/>
        <v>0</v>
      </c>
      <c r="H80" s="97">
        <f t="shared" si="74"/>
        <v>0</v>
      </c>
      <c r="I80" s="98">
        <f t="shared" si="75"/>
        <v>0</v>
      </c>
      <c r="J80" s="99">
        <f t="shared" si="76"/>
        <v>0</v>
      </c>
      <c r="K80" s="99">
        <f t="shared" si="77"/>
        <v>0</v>
      </c>
      <c r="L80" s="99">
        <f t="shared" si="78"/>
        <v>0</v>
      </c>
      <c r="M80" s="99" t="str">
        <f t="shared" ca="1" si="79"/>
        <v/>
      </c>
      <c r="N80" s="99" t="str">
        <f t="shared" ca="1" si="79"/>
        <v/>
      </c>
      <c r="O80" s="99">
        <f t="shared" si="80"/>
        <v>5.0000000000000001E-4</v>
      </c>
      <c r="P80" s="19"/>
      <c r="Q80" s="16"/>
      <c r="R80" s="19"/>
      <c r="S80" s="89">
        <f t="shared" si="59"/>
        <v>0</v>
      </c>
      <c r="T80" s="75">
        <f t="shared" si="60"/>
        <v>0</v>
      </c>
      <c r="U80" s="100">
        <f t="shared" si="29"/>
        <v>0</v>
      </c>
      <c r="V80" s="101">
        <f t="shared" si="30"/>
        <v>0</v>
      </c>
      <c r="W80" s="237">
        <f t="shared" si="61"/>
        <v>67</v>
      </c>
      <c r="X80" s="238">
        <f t="shared" si="62"/>
        <v>50</v>
      </c>
      <c r="Y80" s="18"/>
      <c r="Z80" s="16"/>
      <c r="AA80" s="23"/>
      <c r="AB80" s="23"/>
      <c r="AC80" s="23"/>
      <c r="AD80" s="12"/>
      <c r="AE80" s="102">
        <f t="shared" si="63"/>
        <v>0</v>
      </c>
      <c r="AF80" s="97">
        <f t="shared" si="64"/>
        <v>0</v>
      </c>
      <c r="AG80" s="98">
        <f t="shared" si="65"/>
        <v>0</v>
      </c>
      <c r="AH80" s="103">
        <f t="shared" si="66"/>
        <v>0</v>
      </c>
      <c r="AI80" s="104">
        <f t="shared" si="67"/>
        <v>0</v>
      </c>
      <c r="AJ80" s="104">
        <f t="shared" si="68"/>
        <v>0</v>
      </c>
      <c r="AK80" s="99">
        <f t="shared" si="69"/>
        <v>0</v>
      </c>
      <c r="AL80" s="103">
        <f t="shared" si="70"/>
        <v>0</v>
      </c>
      <c r="AM80" s="99">
        <f t="shared" si="71"/>
        <v>0</v>
      </c>
      <c r="AN80" s="17"/>
      <c r="AO80" s="20"/>
      <c r="AP80" s="17"/>
      <c r="AQ80" s="21"/>
      <c r="AR80" s="17"/>
      <c r="AS80" s="17"/>
      <c r="AT80" s="17"/>
      <c r="AU80" s="97" t="str">
        <f t="shared" si="81"/>
        <v/>
      </c>
      <c r="AV80" s="97" t="str">
        <f t="shared" ca="1" si="82"/>
        <v/>
      </c>
      <c r="AW80" s="97" t="str">
        <f t="shared" si="72"/>
        <v/>
      </c>
      <c r="AX80" s="97" t="str">
        <f t="shared" ca="1" si="73"/>
        <v/>
      </c>
      <c r="AY80" s="167"/>
      <c r="AZ80" s="167"/>
      <c r="BA80" s="97" t="str">
        <f t="shared" si="34"/>
        <v/>
      </c>
      <c r="BB80" s="167"/>
      <c r="BC80" s="167"/>
      <c r="BD80" s="97" t="str">
        <f t="shared" si="35"/>
        <v/>
      </c>
      <c r="BE80" s="17"/>
      <c r="BW80" s="52"/>
      <c r="BX80" s="52"/>
      <c r="CC80" s="54"/>
      <c r="CD80" s="54"/>
    </row>
    <row r="81" spans="1:82" ht="17.45" customHeight="1" thickTop="1">
      <c r="A81" s="71">
        <f>A74+1</f>
        <v>11.1</v>
      </c>
      <c r="B81" s="106">
        <f>B80+1</f>
        <v>71</v>
      </c>
      <c r="C81" s="4"/>
      <c r="D81" s="5"/>
      <c r="E81" s="6"/>
      <c r="F81" s="5"/>
      <c r="G81" s="74">
        <f t="shared" si="74"/>
        <v>0</v>
      </c>
      <c r="H81" s="75">
        <f t="shared" si="74"/>
        <v>0</v>
      </c>
      <c r="I81" s="76">
        <f t="shared" si="75"/>
        <v>0</v>
      </c>
      <c r="J81" s="77">
        <f t="shared" si="76"/>
        <v>0</v>
      </c>
      <c r="K81" s="77">
        <f t="shared" si="77"/>
        <v>0</v>
      </c>
      <c r="L81" s="77">
        <f t="shared" si="78"/>
        <v>0</v>
      </c>
      <c r="M81" s="78" t="str">
        <f t="shared" ca="1" si="79"/>
        <v/>
      </c>
      <c r="N81" s="78" t="str">
        <f t="shared" ca="1" si="79"/>
        <v/>
      </c>
      <c r="O81" s="78">
        <f t="shared" si="80"/>
        <v>5.0000000000000001E-4</v>
      </c>
      <c r="P81" s="13"/>
      <c r="Q81" s="8"/>
      <c r="R81" s="13"/>
      <c r="S81" s="79">
        <f t="shared" si="59"/>
        <v>0</v>
      </c>
      <c r="T81" s="80">
        <f t="shared" si="60"/>
        <v>0</v>
      </c>
      <c r="U81" s="81">
        <f t="shared" si="29"/>
        <v>0</v>
      </c>
      <c r="V81" s="82">
        <f t="shared" si="30"/>
        <v>0</v>
      </c>
      <c r="W81" s="234">
        <v>69</v>
      </c>
      <c r="X81" s="236">
        <v>53</v>
      </c>
      <c r="Y81" s="6"/>
      <c r="Z81" s="4"/>
      <c r="AA81" s="22"/>
      <c r="AB81" s="22"/>
      <c r="AC81" s="22"/>
      <c r="AD81" s="6"/>
      <c r="AE81" s="83">
        <f t="shared" si="63"/>
        <v>0</v>
      </c>
      <c r="AF81" s="80">
        <f t="shared" si="64"/>
        <v>0</v>
      </c>
      <c r="AG81" s="76">
        <f t="shared" si="65"/>
        <v>0</v>
      </c>
      <c r="AH81" s="84">
        <f t="shared" si="66"/>
        <v>0</v>
      </c>
      <c r="AI81" s="85">
        <f t="shared" si="67"/>
        <v>0</v>
      </c>
      <c r="AJ81" s="85">
        <f t="shared" si="68"/>
        <v>0</v>
      </c>
      <c r="AK81" s="77">
        <f t="shared" si="69"/>
        <v>0</v>
      </c>
      <c r="AL81" s="84">
        <f t="shared" si="70"/>
        <v>0</v>
      </c>
      <c r="AM81" s="77">
        <f t="shared" si="71"/>
        <v>0</v>
      </c>
      <c r="AN81" s="5"/>
      <c r="AO81" s="9"/>
      <c r="AP81" s="5"/>
      <c r="AQ81" s="10"/>
      <c r="AR81" s="5"/>
      <c r="AS81" s="5"/>
      <c r="AT81" s="5"/>
      <c r="AU81" s="80" t="str">
        <f t="shared" si="81"/>
        <v/>
      </c>
      <c r="AV81" s="80" t="str">
        <f t="shared" ca="1" si="82"/>
        <v/>
      </c>
      <c r="AW81" s="80" t="str">
        <f t="shared" si="72"/>
        <v/>
      </c>
      <c r="AX81" s="80" t="str">
        <f t="shared" ca="1" si="73"/>
        <v/>
      </c>
      <c r="AY81" s="165"/>
      <c r="AZ81" s="165"/>
      <c r="BA81" s="80" t="str">
        <f t="shared" si="34"/>
        <v/>
      </c>
      <c r="BB81" s="165"/>
      <c r="BC81" s="165"/>
      <c r="BD81" s="80" t="str">
        <f t="shared" si="35"/>
        <v/>
      </c>
      <c r="BE81" s="5"/>
      <c r="BQ81" s="109"/>
      <c r="BR81" s="110"/>
      <c r="BS81" s="162"/>
      <c r="BT81" s="162"/>
      <c r="BU81" s="162"/>
      <c r="BV81" s="162"/>
      <c r="BW81" s="162"/>
      <c r="BX81" s="162"/>
      <c r="BY81" s="73"/>
      <c r="BZ81" s="162"/>
      <c r="CB81" s="163"/>
      <c r="CC81" s="163"/>
      <c r="CD81" s="163"/>
    </row>
    <row r="82" spans="1:82" ht="17.45" customHeight="1">
      <c r="A82" s="86">
        <f t="shared" ref="A82:A145" si="83">A75+1</f>
        <v>11.2</v>
      </c>
      <c r="B82" s="107">
        <f t="shared" si="58"/>
        <v>72</v>
      </c>
      <c r="C82" s="8"/>
      <c r="D82" s="11"/>
      <c r="E82" s="12"/>
      <c r="F82" s="11"/>
      <c r="G82" s="74">
        <f t="shared" si="74"/>
        <v>0</v>
      </c>
      <c r="H82" s="75">
        <f t="shared" si="74"/>
        <v>0</v>
      </c>
      <c r="I82" s="88">
        <f t="shared" si="75"/>
        <v>0</v>
      </c>
      <c r="J82" s="78">
        <f t="shared" si="76"/>
        <v>0</v>
      </c>
      <c r="K82" s="78">
        <f t="shared" si="77"/>
        <v>0</v>
      </c>
      <c r="L82" s="78">
        <f t="shared" si="78"/>
        <v>0</v>
      </c>
      <c r="M82" s="78" t="str">
        <f t="shared" ca="1" si="79"/>
        <v/>
      </c>
      <c r="N82" s="78" t="str">
        <f t="shared" ca="1" si="79"/>
        <v/>
      </c>
      <c r="O82" s="78">
        <f t="shared" si="80"/>
        <v>5.0000000000000001E-4</v>
      </c>
      <c r="P82" s="13"/>
      <c r="Q82" s="8"/>
      <c r="R82" s="13"/>
      <c r="S82" s="89">
        <f t="shared" si="59"/>
        <v>0</v>
      </c>
      <c r="T82" s="75">
        <f t="shared" si="60"/>
        <v>0</v>
      </c>
      <c r="U82" s="90">
        <f t="shared" ref="U82:U145" si="84">IF(P82="FULL FEED",(Q82*G82/1000),(Q82*2*G82/1000))</f>
        <v>0</v>
      </c>
      <c r="V82" s="82">
        <f t="shared" ref="V82:V145" si="85">IF(P82="FULL FEED",(R82*H82/1000),(R82*2*H82/1000))</f>
        <v>0</v>
      </c>
      <c r="W82" s="234">
        <f t="shared" ref="W82:W87" si="86">W81</f>
        <v>69</v>
      </c>
      <c r="X82" s="236">
        <f t="shared" ref="X82:X87" si="87">X81</f>
        <v>53</v>
      </c>
      <c r="Y82" s="12"/>
      <c r="Z82" s="8"/>
      <c r="AA82" s="23"/>
      <c r="AB82" s="23"/>
      <c r="AC82" s="23"/>
      <c r="AD82" s="12"/>
      <c r="AE82" s="91">
        <f t="shared" si="63"/>
        <v>0</v>
      </c>
      <c r="AF82" s="75">
        <f t="shared" si="64"/>
        <v>0</v>
      </c>
      <c r="AG82" s="88">
        <f t="shared" si="65"/>
        <v>0</v>
      </c>
      <c r="AH82" s="92">
        <f t="shared" si="66"/>
        <v>0</v>
      </c>
      <c r="AI82" s="93">
        <f t="shared" si="67"/>
        <v>0</v>
      </c>
      <c r="AJ82" s="93">
        <f t="shared" si="68"/>
        <v>0</v>
      </c>
      <c r="AK82" s="78">
        <f t="shared" si="69"/>
        <v>0</v>
      </c>
      <c r="AL82" s="92">
        <f t="shared" si="70"/>
        <v>0</v>
      </c>
      <c r="AM82" s="78">
        <f t="shared" si="71"/>
        <v>0</v>
      </c>
      <c r="AN82" s="11"/>
      <c r="AO82" s="14"/>
      <c r="AP82" s="11"/>
      <c r="AQ82" s="15"/>
      <c r="AR82" s="11"/>
      <c r="AS82" s="11"/>
      <c r="AT82" s="11"/>
      <c r="AU82" s="75" t="str">
        <f t="shared" si="81"/>
        <v/>
      </c>
      <c r="AV82" s="75" t="str">
        <f t="shared" ca="1" si="82"/>
        <v/>
      </c>
      <c r="AW82" s="75" t="str">
        <f t="shared" si="72"/>
        <v/>
      </c>
      <c r="AX82" s="75" t="str">
        <f t="shared" ca="1" si="73"/>
        <v/>
      </c>
      <c r="AY82" s="169"/>
      <c r="AZ82" s="169"/>
      <c r="BA82" s="75" t="str">
        <f t="shared" si="34"/>
        <v/>
      </c>
      <c r="BB82" s="169"/>
      <c r="BC82" s="169"/>
      <c r="BD82" s="75" t="str">
        <f t="shared" si="35"/>
        <v/>
      </c>
      <c r="BE82" s="11"/>
      <c r="BS82" s="163"/>
      <c r="BT82" s="163"/>
      <c r="BU82" s="163"/>
      <c r="BV82" s="163"/>
      <c r="BW82" s="163"/>
      <c r="BX82" s="163"/>
      <c r="BZ82" s="163"/>
      <c r="CB82" s="163"/>
      <c r="CC82" s="163"/>
      <c r="CD82" s="163"/>
    </row>
    <row r="83" spans="1:82" ht="17.45" customHeight="1">
      <c r="A83" s="94">
        <f t="shared" si="83"/>
        <v>11.3</v>
      </c>
      <c r="B83" s="107">
        <f t="shared" si="58"/>
        <v>73</v>
      </c>
      <c r="C83" s="8"/>
      <c r="D83" s="11"/>
      <c r="E83" s="12"/>
      <c r="F83" s="11"/>
      <c r="G83" s="74">
        <f t="shared" si="74"/>
        <v>0</v>
      </c>
      <c r="H83" s="75">
        <f t="shared" si="74"/>
        <v>0</v>
      </c>
      <c r="I83" s="88">
        <f t="shared" si="75"/>
        <v>0</v>
      </c>
      <c r="J83" s="78">
        <f t="shared" si="76"/>
        <v>0</v>
      </c>
      <c r="K83" s="78">
        <f t="shared" si="77"/>
        <v>0</v>
      </c>
      <c r="L83" s="78">
        <f t="shared" si="78"/>
        <v>0</v>
      </c>
      <c r="M83" s="78" t="str">
        <f t="shared" ca="1" si="79"/>
        <v/>
      </c>
      <c r="N83" s="78" t="str">
        <f t="shared" ca="1" si="79"/>
        <v/>
      </c>
      <c r="O83" s="78">
        <f t="shared" si="80"/>
        <v>5.0000000000000001E-4</v>
      </c>
      <c r="P83" s="13"/>
      <c r="Q83" s="8"/>
      <c r="R83" s="13"/>
      <c r="S83" s="89">
        <f t="shared" si="59"/>
        <v>0</v>
      </c>
      <c r="T83" s="75">
        <f t="shared" si="60"/>
        <v>0</v>
      </c>
      <c r="U83" s="90">
        <f t="shared" si="84"/>
        <v>0</v>
      </c>
      <c r="V83" s="82">
        <f t="shared" si="85"/>
        <v>0</v>
      </c>
      <c r="W83" s="234">
        <f t="shared" si="86"/>
        <v>69</v>
      </c>
      <c r="X83" s="236">
        <f t="shared" si="87"/>
        <v>53</v>
      </c>
      <c r="Y83" s="12"/>
      <c r="Z83" s="8"/>
      <c r="AA83" s="23"/>
      <c r="AB83" s="23"/>
      <c r="AC83" s="23"/>
      <c r="AD83" s="12"/>
      <c r="AE83" s="91">
        <f t="shared" si="63"/>
        <v>0</v>
      </c>
      <c r="AF83" s="75">
        <f t="shared" si="64"/>
        <v>0</v>
      </c>
      <c r="AG83" s="88">
        <f t="shared" si="65"/>
        <v>0</v>
      </c>
      <c r="AH83" s="92">
        <f t="shared" si="66"/>
        <v>0</v>
      </c>
      <c r="AI83" s="93">
        <f t="shared" si="67"/>
        <v>0</v>
      </c>
      <c r="AJ83" s="93">
        <f t="shared" si="68"/>
        <v>0</v>
      </c>
      <c r="AK83" s="78">
        <f t="shared" si="69"/>
        <v>0</v>
      </c>
      <c r="AL83" s="92">
        <f t="shared" si="70"/>
        <v>0</v>
      </c>
      <c r="AM83" s="78">
        <f t="shared" si="71"/>
        <v>0</v>
      </c>
      <c r="AN83" s="11"/>
      <c r="AO83" s="14"/>
      <c r="AP83" s="11"/>
      <c r="AQ83" s="15"/>
      <c r="AR83" s="11"/>
      <c r="AS83" s="11"/>
      <c r="AT83" s="11"/>
      <c r="AU83" s="75" t="str">
        <f t="shared" si="81"/>
        <v/>
      </c>
      <c r="AV83" s="75" t="str">
        <f t="shared" ca="1" si="82"/>
        <v/>
      </c>
      <c r="AW83" s="75" t="str">
        <f t="shared" si="72"/>
        <v/>
      </c>
      <c r="AX83" s="75" t="str">
        <f t="shared" ca="1" si="73"/>
        <v/>
      </c>
      <c r="AY83" s="169"/>
      <c r="AZ83" s="169"/>
      <c r="BA83" s="75" t="str">
        <f t="shared" ref="BA83:BA146" si="88">IF(OR(AY83="",AZ83=""),"",MOD(AZ83-AY83,1)*24)</f>
        <v/>
      </c>
      <c r="BB83" s="169"/>
      <c r="BC83" s="169"/>
      <c r="BD83" s="75" t="str">
        <f t="shared" ref="BD83:BD146" si="89">IF(OR(BB83="",BC83=""),"",MOD(BC83-BB83,1)*24)</f>
        <v/>
      </c>
      <c r="BE83" s="11"/>
      <c r="BR83" s="54"/>
      <c r="BS83" s="163"/>
      <c r="BT83" s="163"/>
      <c r="BU83" s="163"/>
      <c r="BV83" s="163"/>
      <c r="BW83" s="163"/>
      <c r="BX83" s="163"/>
      <c r="BZ83" s="163"/>
      <c r="CB83" s="163"/>
      <c r="CC83" s="163"/>
      <c r="CD83" s="163"/>
    </row>
    <row r="84" spans="1:82" ht="17.45" customHeight="1">
      <c r="A84" s="86">
        <f t="shared" si="83"/>
        <v>11.4</v>
      </c>
      <c r="B84" s="107">
        <f t="shared" si="58"/>
        <v>74</v>
      </c>
      <c r="C84" s="8"/>
      <c r="D84" s="11"/>
      <c r="E84" s="12"/>
      <c r="F84" s="11"/>
      <c r="G84" s="74">
        <f t="shared" si="74"/>
        <v>0</v>
      </c>
      <c r="H84" s="75">
        <f t="shared" si="74"/>
        <v>0</v>
      </c>
      <c r="I84" s="88">
        <f t="shared" si="75"/>
        <v>0</v>
      </c>
      <c r="J84" s="78">
        <f t="shared" si="76"/>
        <v>0</v>
      </c>
      <c r="K84" s="78">
        <f t="shared" si="77"/>
        <v>0</v>
      </c>
      <c r="L84" s="78">
        <f t="shared" si="78"/>
        <v>0</v>
      </c>
      <c r="M84" s="78" t="str">
        <f t="shared" ca="1" si="79"/>
        <v/>
      </c>
      <c r="N84" s="78" t="str">
        <f t="shared" ca="1" si="79"/>
        <v/>
      </c>
      <c r="O84" s="78">
        <f t="shared" si="80"/>
        <v>5.0000000000000001E-4</v>
      </c>
      <c r="P84" s="13"/>
      <c r="Q84" s="8"/>
      <c r="R84" s="13"/>
      <c r="S84" s="89">
        <f t="shared" si="59"/>
        <v>0</v>
      </c>
      <c r="T84" s="75">
        <f t="shared" si="60"/>
        <v>0</v>
      </c>
      <c r="U84" s="90">
        <f t="shared" si="84"/>
        <v>0</v>
      </c>
      <c r="V84" s="82">
        <f t="shared" si="85"/>
        <v>0</v>
      </c>
      <c r="W84" s="234">
        <f t="shared" si="86"/>
        <v>69</v>
      </c>
      <c r="X84" s="236">
        <f t="shared" si="87"/>
        <v>53</v>
      </c>
      <c r="Y84" s="12"/>
      <c r="Z84" s="8"/>
      <c r="AA84" s="23"/>
      <c r="AB84" s="23"/>
      <c r="AC84" s="23"/>
      <c r="AD84" s="12"/>
      <c r="AE84" s="91">
        <f t="shared" si="63"/>
        <v>0</v>
      </c>
      <c r="AF84" s="75">
        <f t="shared" si="64"/>
        <v>0</v>
      </c>
      <c r="AG84" s="88">
        <f t="shared" si="65"/>
        <v>0</v>
      </c>
      <c r="AH84" s="92">
        <f t="shared" si="66"/>
        <v>0</v>
      </c>
      <c r="AI84" s="93">
        <f t="shared" si="67"/>
        <v>0</v>
      </c>
      <c r="AJ84" s="93">
        <f t="shared" si="68"/>
        <v>0</v>
      </c>
      <c r="AK84" s="78">
        <f t="shared" si="69"/>
        <v>0</v>
      </c>
      <c r="AL84" s="92">
        <f t="shared" si="70"/>
        <v>0</v>
      </c>
      <c r="AM84" s="78">
        <f t="shared" si="71"/>
        <v>0</v>
      </c>
      <c r="AN84" s="11"/>
      <c r="AO84" s="14"/>
      <c r="AP84" s="11"/>
      <c r="AQ84" s="15"/>
      <c r="AR84" s="11"/>
      <c r="AS84" s="11"/>
      <c r="AT84" s="11"/>
      <c r="AU84" s="75" t="str">
        <f t="shared" si="81"/>
        <v/>
      </c>
      <c r="AV84" s="75" t="str">
        <f t="shared" ca="1" si="82"/>
        <v/>
      </c>
      <c r="AW84" s="75" t="str">
        <f t="shared" si="72"/>
        <v/>
      </c>
      <c r="AX84" s="75" t="str">
        <f t="shared" ca="1" si="73"/>
        <v/>
      </c>
      <c r="AY84" s="169"/>
      <c r="AZ84" s="169"/>
      <c r="BA84" s="75" t="str">
        <f t="shared" si="88"/>
        <v/>
      </c>
      <c r="BB84" s="169"/>
      <c r="BC84" s="169"/>
      <c r="BD84" s="75" t="str">
        <f t="shared" si="89"/>
        <v/>
      </c>
      <c r="BE84" s="11"/>
      <c r="BR84" s="54"/>
      <c r="BS84" s="163"/>
      <c r="BT84" s="163"/>
      <c r="BU84" s="163"/>
      <c r="BV84" s="163"/>
      <c r="BW84" s="163"/>
      <c r="BX84" s="163"/>
      <c r="BZ84" s="163"/>
      <c r="CB84" s="163"/>
      <c r="CC84" s="163"/>
      <c r="CD84" s="163"/>
    </row>
    <row r="85" spans="1:82" ht="17.45" customHeight="1">
      <c r="A85" s="94">
        <f t="shared" si="83"/>
        <v>11.5</v>
      </c>
      <c r="B85" s="107">
        <f t="shared" si="58"/>
        <v>75</v>
      </c>
      <c r="C85" s="8"/>
      <c r="D85" s="11"/>
      <c r="E85" s="12"/>
      <c r="F85" s="11"/>
      <c r="G85" s="74">
        <f t="shared" si="74"/>
        <v>0</v>
      </c>
      <c r="H85" s="75">
        <f t="shared" si="74"/>
        <v>0</v>
      </c>
      <c r="I85" s="88">
        <f t="shared" si="75"/>
        <v>0</v>
      </c>
      <c r="J85" s="78">
        <f t="shared" si="76"/>
        <v>0</v>
      </c>
      <c r="K85" s="78">
        <f t="shared" si="77"/>
        <v>0</v>
      </c>
      <c r="L85" s="78">
        <f t="shared" si="78"/>
        <v>0</v>
      </c>
      <c r="M85" s="78" t="str">
        <f t="shared" ca="1" si="79"/>
        <v/>
      </c>
      <c r="N85" s="78" t="str">
        <f t="shared" ca="1" si="79"/>
        <v/>
      </c>
      <c r="O85" s="78">
        <f t="shared" si="80"/>
        <v>5.0000000000000001E-4</v>
      </c>
      <c r="P85" s="13"/>
      <c r="Q85" s="8"/>
      <c r="R85" s="13"/>
      <c r="S85" s="89">
        <f t="shared" si="59"/>
        <v>0</v>
      </c>
      <c r="T85" s="75">
        <f t="shared" si="60"/>
        <v>0</v>
      </c>
      <c r="U85" s="90">
        <f t="shared" si="84"/>
        <v>0</v>
      </c>
      <c r="V85" s="82">
        <f t="shared" si="85"/>
        <v>0</v>
      </c>
      <c r="W85" s="234">
        <f t="shared" si="86"/>
        <v>69</v>
      </c>
      <c r="X85" s="236">
        <f t="shared" si="87"/>
        <v>53</v>
      </c>
      <c r="Y85" s="12"/>
      <c r="Z85" s="8"/>
      <c r="AA85" s="23"/>
      <c r="AB85" s="23"/>
      <c r="AC85" s="23"/>
      <c r="AD85" s="12"/>
      <c r="AE85" s="91">
        <f t="shared" si="63"/>
        <v>0</v>
      </c>
      <c r="AF85" s="75">
        <f t="shared" si="64"/>
        <v>0</v>
      </c>
      <c r="AG85" s="88">
        <f t="shared" si="65"/>
        <v>0</v>
      </c>
      <c r="AH85" s="92">
        <f t="shared" si="66"/>
        <v>0</v>
      </c>
      <c r="AI85" s="93">
        <f t="shared" si="67"/>
        <v>0</v>
      </c>
      <c r="AJ85" s="93">
        <f t="shared" si="68"/>
        <v>0</v>
      </c>
      <c r="AK85" s="78">
        <f t="shared" si="69"/>
        <v>0</v>
      </c>
      <c r="AL85" s="92">
        <f t="shared" si="70"/>
        <v>0</v>
      </c>
      <c r="AM85" s="78">
        <f t="shared" si="71"/>
        <v>0</v>
      </c>
      <c r="AN85" s="11"/>
      <c r="AO85" s="14"/>
      <c r="AP85" s="11"/>
      <c r="AQ85" s="15"/>
      <c r="AR85" s="11"/>
      <c r="AS85" s="11"/>
      <c r="AT85" s="11"/>
      <c r="AU85" s="75" t="str">
        <f t="shared" si="81"/>
        <v/>
      </c>
      <c r="AV85" s="75" t="str">
        <f t="shared" ca="1" si="82"/>
        <v/>
      </c>
      <c r="AW85" s="75" t="str">
        <f t="shared" si="72"/>
        <v/>
      </c>
      <c r="AX85" s="75" t="str">
        <f t="shared" ca="1" si="73"/>
        <v/>
      </c>
      <c r="AY85" s="169"/>
      <c r="AZ85" s="169"/>
      <c r="BA85" s="75" t="str">
        <f t="shared" si="88"/>
        <v/>
      </c>
      <c r="BB85" s="169"/>
      <c r="BC85" s="169"/>
      <c r="BD85" s="75" t="str">
        <f t="shared" si="89"/>
        <v/>
      </c>
      <c r="BE85" s="11"/>
      <c r="BR85" s="54"/>
      <c r="BS85" s="163"/>
      <c r="BT85" s="163"/>
      <c r="BU85" s="163"/>
      <c r="BV85" s="163"/>
      <c r="BW85" s="163"/>
      <c r="BX85" s="163"/>
      <c r="BZ85" s="163"/>
      <c r="CB85" s="163"/>
      <c r="CC85" s="163"/>
      <c r="CD85" s="163"/>
    </row>
    <row r="86" spans="1:82" ht="17.45" customHeight="1">
      <c r="A86" s="86">
        <f t="shared" si="83"/>
        <v>11.600000000000001</v>
      </c>
      <c r="B86" s="107">
        <f t="shared" si="58"/>
        <v>76</v>
      </c>
      <c r="C86" s="8"/>
      <c r="D86" s="11"/>
      <c r="E86" s="12"/>
      <c r="F86" s="11"/>
      <c r="G86" s="74">
        <f t="shared" si="74"/>
        <v>0</v>
      </c>
      <c r="H86" s="75">
        <f t="shared" si="74"/>
        <v>0</v>
      </c>
      <c r="I86" s="88">
        <f t="shared" si="75"/>
        <v>0</v>
      </c>
      <c r="J86" s="78">
        <f t="shared" si="76"/>
        <v>0</v>
      </c>
      <c r="K86" s="78">
        <f t="shared" si="77"/>
        <v>0</v>
      </c>
      <c r="L86" s="78">
        <f t="shared" si="78"/>
        <v>0</v>
      </c>
      <c r="M86" s="78" t="str">
        <f t="shared" ca="1" si="79"/>
        <v/>
      </c>
      <c r="N86" s="78" t="str">
        <f t="shared" ca="1" si="79"/>
        <v/>
      </c>
      <c r="O86" s="78">
        <f t="shared" si="80"/>
        <v>5.0000000000000001E-4</v>
      </c>
      <c r="P86" s="13"/>
      <c r="Q86" s="8"/>
      <c r="R86" s="13"/>
      <c r="S86" s="89">
        <f t="shared" si="59"/>
        <v>0</v>
      </c>
      <c r="T86" s="75">
        <f t="shared" si="60"/>
        <v>0</v>
      </c>
      <c r="U86" s="90">
        <f t="shared" si="84"/>
        <v>0</v>
      </c>
      <c r="V86" s="82">
        <f t="shared" si="85"/>
        <v>0</v>
      </c>
      <c r="W86" s="234">
        <f t="shared" si="86"/>
        <v>69</v>
      </c>
      <c r="X86" s="236">
        <f t="shared" si="87"/>
        <v>53</v>
      </c>
      <c r="Y86" s="12"/>
      <c r="Z86" s="8"/>
      <c r="AA86" s="23"/>
      <c r="AB86" s="23"/>
      <c r="AC86" s="23"/>
      <c r="AD86" s="12"/>
      <c r="AE86" s="91">
        <f t="shared" si="63"/>
        <v>0</v>
      </c>
      <c r="AF86" s="75">
        <f t="shared" si="64"/>
        <v>0</v>
      </c>
      <c r="AG86" s="88">
        <f t="shared" si="65"/>
        <v>0</v>
      </c>
      <c r="AH86" s="92">
        <f t="shared" si="66"/>
        <v>0</v>
      </c>
      <c r="AI86" s="93">
        <f t="shared" si="67"/>
        <v>0</v>
      </c>
      <c r="AJ86" s="93">
        <f t="shared" si="68"/>
        <v>0</v>
      </c>
      <c r="AK86" s="78">
        <f t="shared" si="69"/>
        <v>0</v>
      </c>
      <c r="AL86" s="92">
        <f t="shared" si="70"/>
        <v>0</v>
      </c>
      <c r="AM86" s="78">
        <f t="shared" si="71"/>
        <v>0</v>
      </c>
      <c r="AN86" s="11"/>
      <c r="AO86" s="14"/>
      <c r="AP86" s="11"/>
      <c r="AQ86" s="15"/>
      <c r="AR86" s="11"/>
      <c r="AS86" s="11"/>
      <c r="AT86" s="11"/>
      <c r="AU86" s="75" t="str">
        <f t="shared" si="81"/>
        <v/>
      </c>
      <c r="AV86" s="75" t="str">
        <f t="shared" ca="1" si="82"/>
        <v/>
      </c>
      <c r="AW86" s="75" t="str">
        <f t="shared" si="72"/>
        <v/>
      </c>
      <c r="AX86" s="75" t="str">
        <f t="shared" ca="1" si="73"/>
        <v/>
      </c>
      <c r="AY86" s="169"/>
      <c r="AZ86" s="169"/>
      <c r="BA86" s="75" t="str">
        <f t="shared" si="88"/>
        <v/>
      </c>
      <c r="BB86" s="169"/>
      <c r="BC86" s="169"/>
      <c r="BD86" s="75" t="str">
        <f t="shared" si="89"/>
        <v/>
      </c>
      <c r="BE86" s="11"/>
      <c r="BR86" s="54"/>
      <c r="BS86" s="163"/>
      <c r="BT86" s="163"/>
      <c r="BU86" s="163"/>
      <c r="BV86" s="163"/>
      <c r="BW86" s="163"/>
      <c r="BX86" s="163"/>
      <c r="BZ86" s="163"/>
      <c r="CB86" s="163"/>
      <c r="CC86" s="163"/>
      <c r="CD86" s="163"/>
    </row>
    <row r="87" spans="1:82" ht="17.45" customHeight="1" thickBot="1">
      <c r="A87" s="94">
        <f t="shared" si="83"/>
        <v>11.700000000000001</v>
      </c>
      <c r="B87" s="108">
        <f t="shared" si="58"/>
        <v>77</v>
      </c>
      <c r="C87" s="16"/>
      <c r="D87" s="17"/>
      <c r="E87" s="18"/>
      <c r="F87" s="17"/>
      <c r="G87" s="96">
        <f t="shared" si="74"/>
        <v>0</v>
      </c>
      <c r="H87" s="97">
        <f t="shared" si="74"/>
        <v>0</v>
      </c>
      <c r="I87" s="98">
        <f t="shared" si="75"/>
        <v>0</v>
      </c>
      <c r="J87" s="99">
        <f t="shared" si="76"/>
        <v>0</v>
      </c>
      <c r="K87" s="99">
        <f t="shared" si="77"/>
        <v>0</v>
      </c>
      <c r="L87" s="99">
        <f t="shared" si="78"/>
        <v>0</v>
      </c>
      <c r="M87" s="99" t="str">
        <f t="shared" ca="1" si="79"/>
        <v/>
      </c>
      <c r="N87" s="99" t="str">
        <f t="shared" ca="1" si="79"/>
        <v/>
      </c>
      <c r="O87" s="99">
        <f t="shared" si="80"/>
        <v>5.0000000000000001E-4</v>
      </c>
      <c r="P87" s="19"/>
      <c r="Q87" s="16"/>
      <c r="R87" s="19"/>
      <c r="S87" s="89">
        <f t="shared" si="59"/>
        <v>0</v>
      </c>
      <c r="T87" s="75">
        <f t="shared" si="60"/>
        <v>0</v>
      </c>
      <c r="U87" s="100">
        <f t="shared" si="84"/>
        <v>0</v>
      </c>
      <c r="V87" s="101">
        <f t="shared" si="85"/>
        <v>0</v>
      </c>
      <c r="W87" s="237">
        <f t="shared" si="86"/>
        <v>69</v>
      </c>
      <c r="X87" s="238">
        <f t="shared" si="87"/>
        <v>53</v>
      </c>
      <c r="Y87" s="18"/>
      <c r="Z87" s="16"/>
      <c r="AA87" s="23"/>
      <c r="AB87" s="23"/>
      <c r="AC87" s="23"/>
      <c r="AD87" s="12"/>
      <c r="AE87" s="102">
        <f t="shared" si="63"/>
        <v>0</v>
      </c>
      <c r="AF87" s="97">
        <f t="shared" si="64"/>
        <v>0</v>
      </c>
      <c r="AG87" s="98">
        <f t="shared" si="65"/>
        <v>0</v>
      </c>
      <c r="AH87" s="103">
        <f t="shared" si="66"/>
        <v>0</v>
      </c>
      <c r="AI87" s="104">
        <f t="shared" si="67"/>
        <v>0</v>
      </c>
      <c r="AJ87" s="104">
        <f t="shared" si="68"/>
        <v>0</v>
      </c>
      <c r="AK87" s="99">
        <f t="shared" si="69"/>
        <v>0</v>
      </c>
      <c r="AL87" s="103">
        <f t="shared" si="70"/>
        <v>0</v>
      </c>
      <c r="AM87" s="99">
        <f t="shared" si="71"/>
        <v>0</v>
      </c>
      <c r="AN87" s="17"/>
      <c r="AO87" s="20"/>
      <c r="AP87" s="17"/>
      <c r="AQ87" s="21"/>
      <c r="AR87" s="17"/>
      <c r="AS87" s="17"/>
      <c r="AT87" s="17"/>
      <c r="AU87" s="97" t="str">
        <f t="shared" si="81"/>
        <v/>
      </c>
      <c r="AV87" s="97" t="str">
        <f t="shared" ca="1" si="82"/>
        <v/>
      </c>
      <c r="AW87" s="97" t="str">
        <f t="shared" si="72"/>
        <v/>
      </c>
      <c r="AX87" s="97" t="str">
        <f t="shared" ca="1" si="73"/>
        <v/>
      </c>
      <c r="AY87" s="167"/>
      <c r="AZ87" s="167"/>
      <c r="BA87" s="97" t="str">
        <f t="shared" si="88"/>
        <v/>
      </c>
      <c r="BB87" s="167"/>
      <c r="BC87" s="167"/>
      <c r="BD87" s="97" t="str">
        <f t="shared" si="89"/>
        <v/>
      </c>
      <c r="BE87" s="17"/>
      <c r="BR87" s="54"/>
      <c r="BS87" s="163"/>
      <c r="BT87" s="163"/>
      <c r="BU87" s="163"/>
      <c r="BV87" s="163"/>
      <c r="BW87" s="163"/>
      <c r="BX87" s="163"/>
      <c r="BZ87" s="163"/>
      <c r="CB87" s="163"/>
      <c r="CC87" s="163"/>
      <c r="CD87" s="163"/>
    </row>
    <row r="88" spans="1:82" ht="17.45" customHeight="1" thickTop="1">
      <c r="A88" s="105">
        <f>A81+1</f>
        <v>12.1</v>
      </c>
      <c r="B88" s="106">
        <f>B87+1</f>
        <v>78</v>
      </c>
      <c r="C88" s="4"/>
      <c r="D88" s="5"/>
      <c r="E88" s="6"/>
      <c r="F88" s="5"/>
      <c r="G88" s="74">
        <f t="shared" si="74"/>
        <v>0</v>
      </c>
      <c r="H88" s="75">
        <f t="shared" si="74"/>
        <v>0</v>
      </c>
      <c r="I88" s="76">
        <f t="shared" si="75"/>
        <v>0</v>
      </c>
      <c r="J88" s="77">
        <f t="shared" si="76"/>
        <v>0</v>
      </c>
      <c r="K88" s="77">
        <f t="shared" si="77"/>
        <v>0</v>
      </c>
      <c r="L88" s="77">
        <f t="shared" si="78"/>
        <v>0</v>
      </c>
      <c r="M88" s="78" t="str">
        <f t="shared" ca="1" si="79"/>
        <v/>
      </c>
      <c r="N88" s="78" t="str">
        <f t="shared" ca="1" si="79"/>
        <v/>
      </c>
      <c r="O88" s="78">
        <f t="shared" si="80"/>
        <v>5.0000000000000001E-4</v>
      </c>
      <c r="P88" s="13"/>
      <c r="Q88" s="8"/>
      <c r="R88" s="13"/>
      <c r="S88" s="79">
        <f t="shared" si="59"/>
        <v>0</v>
      </c>
      <c r="T88" s="80">
        <f t="shared" si="60"/>
        <v>0</v>
      </c>
      <c r="U88" s="81">
        <f t="shared" si="84"/>
        <v>0</v>
      </c>
      <c r="V88" s="82">
        <f t="shared" si="85"/>
        <v>0</v>
      </c>
      <c r="W88" s="234">
        <v>72</v>
      </c>
      <c r="X88" s="236">
        <v>57</v>
      </c>
      <c r="Y88" s="6"/>
      <c r="Z88" s="4"/>
      <c r="AA88" s="22"/>
      <c r="AB88" s="22"/>
      <c r="AC88" s="22"/>
      <c r="AD88" s="6"/>
      <c r="AE88" s="83">
        <f t="shared" si="63"/>
        <v>0</v>
      </c>
      <c r="AF88" s="80">
        <f t="shared" si="64"/>
        <v>0</v>
      </c>
      <c r="AG88" s="76">
        <f t="shared" si="65"/>
        <v>0</v>
      </c>
      <c r="AH88" s="84">
        <f t="shared" si="66"/>
        <v>0</v>
      </c>
      <c r="AI88" s="85">
        <f t="shared" si="67"/>
        <v>0</v>
      </c>
      <c r="AJ88" s="85">
        <f t="shared" si="68"/>
        <v>0</v>
      </c>
      <c r="AK88" s="77">
        <f t="shared" si="69"/>
        <v>0</v>
      </c>
      <c r="AL88" s="84">
        <f t="shared" si="70"/>
        <v>0</v>
      </c>
      <c r="AM88" s="77">
        <f t="shared" si="71"/>
        <v>0</v>
      </c>
      <c r="AN88" s="5"/>
      <c r="AO88" s="9"/>
      <c r="AP88" s="5"/>
      <c r="AQ88" s="10"/>
      <c r="AR88" s="5"/>
      <c r="AS88" s="5"/>
      <c r="AT88" s="5"/>
      <c r="AU88" s="80" t="str">
        <f t="shared" si="81"/>
        <v/>
      </c>
      <c r="AV88" s="80" t="str">
        <f t="shared" ca="1" si="82"/>
        <v/>
      </c>
      <c r="AW88" s="80" t="str">
        <f t="shared" si="72"/>
        <v/>
      </c>
      <c r="AX88" s="80" t="str">
        <f t="shared" ca="1" si="73"/>
        <v/>
      </c>
      <c r="AY88" s="165"/>
      <c r="AZ88" s="165"/>
      <c r="BA88" s="80" t="str">
        <f t="shared" si="88"/>
        <v/>
      </c>
      <c r="BB88" s="165"/>
      <c r="BC88" s="165"/>
      <c r="BD88" s="80" t="str">
        <f t="shared" si="89"/>
        <v/>
      </c>
      <c r="BE88" s="5"/>
      <c r="BR88" s="54"/>
      <c r="BS88" s="163"/>
      <c r="BT88" s="163"/>
      <c r="BU88" s="163"/>
      <c r="BV88" s="163"/>
      <c r="BW88" s="163"/>
      <c r="BX88" s="163"/>
      <c r="BZ88" s="163"/>
      <c r="CB88" s="163"/>
      <c r="CC88" s="163"/>
      <c r="CD88" s="163"/>
    </row>
    <row r="89" spans="1:82" ht="17.45" customHeight="1">
      <c r="A89" s="94">
        <f t="shared" si="83"/>
        <v>12.2</v>
      </c>
      <c r="B89" s="107">
        <f t="shared" si="58"/>
        <v>79</v>
      </c>
      <c r="C89" s="8"/>
      <c r="D89" s="11"/>
      <c r="E89" s="12"/>
      <c r="F89" s="11"/>
      <c r="G89" s="74">
        <f t="shared" si="74"/>
        <v>0</v>
      </c>
      <c r="H89" s="75">
        <f t="shared" si="74"/>
        <v>0</v>
      </c>
      <c r="I89" s="88">
        <f t="shared" si="75"/>
        <v>0</v>
      </c>
      <c r="J89" s="78">
        <f t="shared" si="76"/>
        <v>0</v>
      </c>
      <c r="K89" s="78">
        <f t="shared" si="77"/>
        <v>0</v>
      </c>
      <c r="L89" s="78">
        <f t="shared" si="78"/>
        <v>0</v>
      </c>
      <c r="M89" s="78" t="str">
        <f t="shared" ca="1" si="79"/>
        <v/>
      </c>
      <c r="N89" s="78" t="str">
        <f t="shared" ca="1" si="79"/>
        <v/>
      </c>
      <c r="O89" s="78">
        <f t="shared" si="80"/>
        <v>5.0000000000000001E-4</v>
      </c>
      <c r="P89" s="13"/>
      <c r="Q89" s="8"/>
      <c r="R89" s="13"/>
      <c r="S89" s="89">
        <f t="shared" si="59"/>
        <v>0</v>
      </c>
      <c r="T89" s="75">
        <f t="shared" si="60"/>
        <v>0</v>
      </c>
      <c r="U89" s="90">
        <f t="shared" si="84"/>
        <v>0</v>
      </c>
      <c r="V89" s="82">
        <f t="shared" si="85"/>
        <v>0</v>
      </c>
      <c r="W89" s="234">
        <f t="shared" ref="W89:W94" si="90">W88</f>
        <v>72</v>
      </c>
      <c r="X89" s="236">
        <f t="shared" ref="X89:X94" si="91">X88</f>
        <v>57</v>
      </c>
      <c r="Y89" s="12"/>
      <c r="Z89" s="8"/>
      <c r="AA89" s="23"/>
      <c r="AB89" s="23"/>
      <c r="AC89" s="23"/>
      <c r="AD89" s="12"/>
      <c r="AE89" s="91">
        <f t="shared" si="63"/>
        <v>0</v>
      </c>
      <c r="AF89" s="75">
        <f t="shared" si="64"/>
        <v>0</v>
      </c>
      <c r="AG89" s="88">
        <f t="shared" si="65"/>
        <v>0</v>
      </c>
      <c r="AH89" s="92">
        <f t="shared" si="66"/>
        <v>0</v>
      </c>
      <c r="AI89" s="93">
        <f t="shared" si="67"/>
        <v>0</v>
      </c>
      <c r="AJ89" s="93">
        <f t="shared" si="68"/>
        <v>0</v>
      </c>
      <c r="AK89" s="78">
        <f t="shared" si="69"/>
        <v>0</v>
      </c>
      <c r="AL89" s="92">
        <f t="shared" si="70"/>
        <v>0</v>
      </c>
      <c r="AM89" s="78">
        <f t="shared" si="71"/>
        <v>0</v>
      </c>
      <c r="AN89" s="11"/>
      <c r="AO89" s="14"/>
      <c r="AP89" s="11"/>
      <c r="AQ89" s="15"/>
      <c r="AR89" s="11"/>
      <c r="AS89" s="11"/>
      <c r="AT89" s="11"/>
      <c r="AU89" s="75" t="str">
        <f t="shared" si="81"/>
        <v/>
      </c>
      <c r="AV89" s="75" t="str">
        <f t="shared" ca="1" si="82"/>
        <v/>
      </c>
      <c r="AW89" s="75" t="str">
        <f t="shared" si="72"/>
        <v/>
      </c>
      <c r="AX89" s="75" t="str">
        <f t="shared" ca="1" si="73"/>
        <v/>
      </c>
      <c r="AY89" s="169"/>
      <c r="AZ89" s="169"/>
      <c r="BA89" s="75" t="str">
        <f t="shared" si="88"/>
        <v/>
      </c>
      <c r="BB89" s="169"/>
      <c r="BC89" s="169"/>
      <c r="BD89" s="75" t="str">
        <f t="shared" si="89"/>
        <v/>
      </c>
      <c r="BE89" s="11"/>
      <c r="BR89" s="54"/>
      <c r="BS89" s="163"/>
      <c r="BT89" s="163"/>
      <c r="BU89" s="163"/>
      <c r="BV89" s="163"/>
      <c r="BW89" s="163"/>
      <c r="BX89" s="163"/>
      <c r="BZ89" s="163"/>
      <c r="CB89" s="163"/>
      <c r="CC89" s="163"/>
      <c r="CD89" s="163"/>
    </row>
    <row r="90" spans="1:82" ht="17.45" customHeight="1">
      <c r="A90" s="86">
        <f t="shared" si="83"/>
        <v>12.3</v>
      </c>
      <c r="B90" s="107">
        <f t="shared" si="58"/>
        <v>80</v>
      </c>
      <c r="C90" s="8"/>
      <c r="D90" s="11"/>
      <c r="E90" s="12"/>
      <c r="F90" s="11"/>
      <c r="G90" s="74">
        <f t="shared" si="74"/>
        <v>0</v>
      </c>
      <c r="H90" s="75">
        <f t="shared" si="74"/>
        <v>0</v>
      </c>
      <c r="I90" s="88">
        <f t="shared" si="75"/>
        <v>0</v>
      </c>
      <c r="J90" s="78">
        <f t="shared" si="76"/>
        <v>0</v>
      </c>
      <c r="K90" s="78">
        <f t="shared" si="77"/>
        <v>0</v>
      </c>
      <c r="L90" s="78">
        <f t="shared" si="78"/>
        <v>0</v>
      </c>
      <c r="M90" s="78" t="str">
        <f t="shared" ca="1" si="79"/>
        <v/>
      </c>
      <c r="N90" s="78" t="str">
        <f t="shared" ca="1" si="79"/>
        <v/>
      </c>
      <c r="O90" s="78">
        <f t="shared" si="80"/>
        <v>5.0000000000000001E-4</v>
      </c>
      <c r="P90" s="13"/>
      <c r="Q90" s="8"/>
      <c r="R90" s="13"/>
      <c r="S90" s="89">
        <f t="shared" si="59"/>
        <v>0</v>
      </c>
      <c r="T90" s="75">
        <f t="shared" si="60"/>
        <v>0</v>
      </c>
      <c r="U90" s="90">
        <f t="shared" si="84"/>
        <v>0</v>
      </c>
      <c r="V90" s="82">
        <f t="shared" si="85"/>
        <v>0</v>
      </c>
      <c r="W90" s="234">
        <f t="shared" si="90"/>
        <v>72</v>
      </c>
      <c r="X90" s="236">
        <f t="shared" si="91"/>
        <v>57</v>
      </c>
      <c r="Y90" s="12"/>
      <c r="Z90" s="8"/>
      <c r="AA90" s="23"/>
      <c r="AB90" s="23"/>
      <c r="AC90" s="23"/>
      <c r="AD90" s="12"/>
      <c r="AE90" s="91">
        <f t="shared" si="63"/>
        <v>0</v>
      </c>
      <c r="AF90" s="75">
        <f t="shared" si="64"/>
        <v>0</v>
      </c>
      <c r="AG90" s="88">
        <f t="shared" si="65"/>
        <v>0</v>
      </c>
      <c r="AH90" s="92">
        <f t="shared" si="66"/>
        <v>0</v>
      </c>
      <c r="AI90" s="93">
        <f t="shared" si="67"/>
        <v>0</v>
      </c>
      <c r="AJ90" s="93">
        <f t="shared" si="68"/>
        <v>0</v>
      </c>
      <c r="AK90" s="78">
        <f t="shared" si="69"/>
        <v>0</v>
      </c>
      <c r="AL90" s="92">
        <f t="shared" si="70"/>
        <v>0</v>
      </c>
      <c r="AM90" s="78">
        <f t="shared" si="71"/>
        <v>0</v>
      </c>
      <c r="AN90" s="11"/>
      <c r="AO90" s="14"/>
      <c r="AP90" s="11"/>
      <c r="AQ90" s="15"/>
      <c r="AR90" s="11"/>
      <c r="AS90" s="11"/>
      <c r="AT90" s="11"/>
      <c r="AU90" s="75" t="str">
        <f t="shared" si="81"/>
        <v/>
      </c>
      <c r="AV90" s="75" t="str">
        <f t="shared" ca="1" si="82"/>
        <v/>
      </c>
      <c r="AW90" s="75" t="str">
        <f t="shared" si="72"/>
        <v/>
      </c>
      <c r="AX90" s="75" t="str">
        <f t="shared" ca="1" si="73"/>
        <v/>
      </c>
      <c r="AY90" s="169"/>
      <c r="AZ90" s="169"/>
      <c r="BA90" s="75" t="str">
        <f t="shared" si="88"/>
        <v/>
      </c>
      <c r="BB90" s="169"/>
      <c r="BC90" s="169"/>
      <c r="BD90" s="75" t="str">
        <f t="shared" si="89"/>
        <v/>
      </c>
      <c r="BE90" s="11"/>
      <c r="BR90" s="54"/>
      <c r="BS90" s="163"/>
      <c r="BT90" s="163"/>
      <c r="BU90" s="163"/>
      <c r="BV90" s="163"/>
      <c r="BW90" s="163"/>
      <c r="BX90" s="163"/>
      <c r="BZ90" s="163"/>
      <c r="CB90" s="163"/>
      <c r="CC90" s="163"/>
      <c r="CD90" s="163"/>
    </row>
    <row r="91" spans="1:82" ht="17.45" customHeight="1">
      <c r="A91" s="94">
        <f t="shared" si="83"/>
        <v>12.4</v>
      </c>
      <c r="B91" s="107">
        <f t="shared" si="58"/>
        <v>81</v>
      </c>
      <c r="C91" s="8"/>
      <c r="D91" s="11"/>
      <c r="E91" s="12"/>
      <c r="F91" s="11"/>
      <c r="G91" s="74">
        <f t="shared" si="74"/>
        <v>0</v>
      </c>
      <c r="H91" s="75">
        <f t="shared" si="74"/>
        <v>0</v>
      </c>
      <c r="I91" s="88">
        <f t="shared" si="75"/>
        <v>0</v>
      </c>
      <c r="J91" s="78">
        <f t="shared" si="76"/>
        <v>0</v>
      </c>
      <c r="K91" s="78">
        <f t="shared" si="77"/>
        <v>0</v>
      </c>
      <c r="L91" s="78">
        <f t="shared" si="78"/>
        <v>0</v>
      </c>
      <c r="M91" s="78" t="str">
        <f t="shared" ca="1" si="79"/>
        <v/>
      </c>
      <c r="N91" s="78" t="str">
        <f t="shared" ca="1" si="79"/>
        <v/>
      </c>
      <c r="O91" s="78">
        <f t="shared" si="80"/>
        <v>5.0000000000000001E-4</v>
      </c>
      <c r="P91" s="13"/>
      <c r="Q91" s="8"/>
      <c r="R91" s="13"/>
      <c r="S91" s="89">
        <f t="shared" si="59"/>
        <v>0</v>
      </c>
      <c r="T91" s="75">
        <f t="shared" si="60"/>
        <v>0</v>
      </c>
      <c r="U91" s="90">
        <f t="shared" si="84"/>
        <v>0</v>
      </c>
      <c r="V91" s="82">
        <f t="shared" si="85"/>
        <v>0</v>
      </c>
      <c r="W91" s="234">
        <f t="shared" si="90"/>
        <v>72</v>
      </c>
      <c r="X91" s="236">
        <f t="shared" si="91"/>
        <v>57</v>
      </c>
      <c r="Y91" s="12"/>
      <c r="Z91" s="8"/>
      <c r="AA91" s="23"/>
      <c r="AB91" s="23"/>
      <c r="AC91" s="23"/>
      <c r="AD91" s="12"/>
      <c r="AE91" s="91">
        <f t="shared" si="63"/>
        <v>0</v>
      </c>
      <c r="AF91" s="75">
        <f t="shared" si="64"/>
        <v>0</v>
      </c>
      <c r="AG91" s="88">
        <f t="shared" si="65"/>
        <v>0</v>
      </c>
      <c r="AH91" s="92">
        <f t="shared" si="66"/>
        <v>0</v>
      </c>
      <c r="AI91" s="93">
        <f t="shared" si="67"/>
        <v>0</v>
      </c>
      <c r="AJ91" s="93">
        <f t="shared" si="68"/>
        <v>0</v>
      </c>
      <c r="AK91" s="78">
        <f t="shared" si="69"/>
        <v>0</v>
      </c>
      <c r="AL91" s="92">
        <f t="shared" si="70"/>
        <v>0</v>
      </c>
      <c r="AM91" s="78">
        <f t="shared" si="71"/>
        <v>0</v>
      </c>
      <c r="AN91" s="11"/>
      <c r="AO91" s="14"/>
      <c r="AP91" s="11"/>
      <c r="AQ91" s="15"/>
      <c r="AR91" s="11"/>
      <c r="AS91" s="11"/>
      <c r="AT91" s="11"/>
      <c r="AU91" s="75" t="str">
        <f t="shared" si="81"/>
        <v/>
      </c>
      <c r="AV91" s="75" t="str">
        <f t="shared" ca="1" si="82"/>
        <v/>
      </c>
      <c r="AW91" s="75" t="str">
        <f t="shared" si="72"/>
        <v/>
      </c>
      <c r="AX91" s="75" t="str">
        <f t="shared" ca="1" si="73"/>
        <v/>
      </c>
      <c r="AY91" s="169"/>
      <c r="AZ91" s="169"/>
      <c r="BA91" s="75" t="str">
        <f t="shared" si="88"/>
        <v/>
      </c>
      <c r="BB91" s="169"/>
      <c r="BC91" s="169"/>
      <c r="BD91" s="75" t="str">
        <f t="shared" si="89"/>
        <v/>
      </c>
      <c r="BE91" s="11"/>
      <c r="BR91" s="54"/>
      <c r="BS91" s="163"/>
      <c r="BT91" s="163"/>
      <c r="BU91" s="163"/>
      <c r="BV91" s="163"/>
      <c r="BW91" s="163"/>
      <c r="BX91" s="163"/>
      <c r="BZ91" s="163"/>
      <c r="CB91" s="163"/>
      <c r="CC91" s="163"/>
      <c r="CD91" s="163"/>
    </row>
    <row r="92" spans="1:82" ht="17.45" customHeight="1">
      <c r="A92" s="86">
        <f t="shared" si="83"/>
        <v>12.5</v>
      </c>
      <c r="B92" s="107">
        <f t="shared" si="58"/>
        <v>82</v>
      </c>
      <c r="C92" s="8"/>
      <c r="D92" s="11"/>
      <c r="E92" s="12"/>
      <c r="F92" s="11"/>
      <c r="G92" s="74">
        <f t="shared" ref="G92:H107" si="92">G91-E92-C92</f>
        <v>0</v>
      </c>
      <c r="H92" s="75">
        <f t="shared" si="92"/>
        <v>0</v>
      </c>
      <c r="I92" s="88">
        <f t="shared" si="75"/>
        <v>0</v>
      </c>
      <c r="J92" s="78">
        <f t="shared" si="76"/>
        <v>0</v>
      </c>
      <c r="K92" s="78">
        <f t="shared" si="77"/>
        <v>0</v>
      </c>
      <c r="L92" s="78">
        <f t="shared" si="78"/>
        <v>0</v>
      </c>
      <c r="M92" s="78" t="str">
        <f t="shared" ca="1" si="79"/>
        <v/>
      </c>
      <c r="N92" s="78" t="str">
        <f t="shared" ca="1" si="79"/>
        <v/>
      </c>
      <c r="O92" s="78">
        <f t="shared" si="80"/>
        <v>5.0000000000000001E-4</v>
      </c>
      <c r="P92" s="13"/>
      <c r="Q92" s="8"/>
      <c r="R92" s="13"/>
      <c r="S92" s="89">
        <f t="shared" si="59"/>
        <v>0</v>
      </c>
      <c r="T92" s="75">
        <f t="shared" si="60"/>
        <v>0</v>
      </c>
      <c r="U92" s="90">
        <f t="shared" si="84"/>
        <v>0</v>
      </c>
      <c r="V92" s="82">
        <f t="shared" si="85"/>
        <v>0</v>
      </c>
      <c r="W92" s="234">
        <f t="shared" si="90"/>
        <v>72</v>
      </c>
      <c r="X92" s="236">
        <f t="shared" si="91"/>
        <v>57</v>
      </c>
      <c r="Y92" s="12"/>
      <c r="Z92" s="8"/>
      <c r="AA92" s="23"/>
      <c r="AB92" s="23"/>
      <c r="AC92" s="23"/>
      <c r="AD92" s="12"/>
      <c r="AE92" s="91">
        <f t="shared" si="63"/>
        <v>0</v>
      </c>
      <c r="AF92" s="75">
        <f t="shared" si="64"/>
        <v>0</v>
      </c>
      <c r="AG92" s="88">
        <f t="shared" si="65"/>
        <v>0</v>
      </c>
      <c r="AH92" s="92">
        <f t="shared" si="66"/>
        <v>0</v>
      </c>
      <c r="AI92" s="93">
        <f t="shared" si="67"/>
        <v>0</v>
      </c>
      <c r="AJ92" s="93">
        <f t="shared" si="68"/>
        <v>0</v>
      </c>
      <c r="AK92" s="78">
        <f t="shared" si="69"/>
        <v>0</v>
      </c>
      <c r="AL92" s="92">
        <f t="shared" si="70"/>
        <v>0</v>
      </c>
      <c r="AM92" s="78">
        <f t="shared" si="71"/>
        <v>0</v>
      </c>
      <c r="AN92" s="11"/>
      <c r="AO92" s="14"/>
      <c r="AP92" s="11"/>
      <c r="AQ92" s="15"/>
      <c r="AR92" s="11"/>
      <c r="AS92" s="11"/>
      <c r="AT92" s="11"/>
      <c r="AU92" s="75" t="str">
        <f t="shared" si="81"/>
        <v/>
      </c>
      <c r="AV92" s="75" t="str">
        <f t="shared" ca="1" si="82"/>
        <v/>
      </c>
      <c r="AW92" s="75" t="str">
        <f t="shared" si="72"/>
        <v/>
      </c>
      <c r="AX92" s="75" t="str">
        <f t="shared" ca="1" si="73"/>
        <v/>
      </c>
      <c r="AY92" s="169"/>
      <c r="AZ92" s="169"/>
      <c r="BA92" s="75" t="str">
        <f t="shared" si="88"/>
        <v/>
      </c>
      <c r="BB92" s="169"/>
      <c r="BC92" s="169"/>
      <c r="BD92" s="75" t="str">
        <f t="shared" si="89"/>
        <v/>
      </c>
      <c r="BE92" s="11"/>
      <c r="BR92" s="54"/>
      <c r="BS92" s="163"/>
      <c r="BT92" s="163"/>
      <c r="BU92" s="163"/>
      <c r="BV92" s="163"/>
      <c r="BW92" s="163"/>
      <c r="BX92" s="163"/>
      <c r="BZ92" s="163"/>
      <c r="CB92" s="163"/>
      <c r="CC92" s="163"/>
      <c r="CD92" s="163"/>
    </row>
    <row r="93" spans="1:82" ht="17.45" customHeight="1">
      <c r="A93" s="94">
        <f t="shared" si="83"/>
        <v>12.600000000000001</v>
      </c>
      <c r="B93" s="107">
        <f t="shared" si="58"/>
        <v>83</v>
      </c>
      <c r="C93" s="8"/>
      <c r="D93" s="11"/>
      <c r="E93" s="12"/>
      <c r="F93" s="11"/>
      <c r="G93" s="74">
        <f t="shared" si="92"/>
        <v>0</v>
      </c>
      <c r="H93" s="75">
        <f t="shared" si="92"/>
        <v>0</v>
      </c>
      <c r="I93" s="88">
        <f t="shared" si="75"/>
        <v>0</v>
      </c>
      <c r="J93" s="78">
        <f t="shared" si="76"/>
        <v>0</v>
      </c>
      <c r="K93" s="78">
        <f t="shared" si="77"/>
        <v>0</v>
      </c>
      <c r="L93" s="78">
        <f t="shared" si="78"/>
        <v>0</v>
      </c>
      <c r="M93" s="78" t="str">
        <f t="shared" ca="1" si="79"/>
        <v/>
      </c>
      <c r="N93" s="78" t="str">
        <f t="shared" ca="1" si="79"/>
        <v/>
      </c>
      <c r="O93" s="78">
        <f t="shared" si="80"/>
        <v>5.0000000000000001E-4</v>
      </c>
      <c r="P93" s="13"/>
      <c r="Q93" s="8"/>
      <c r="R93" s="13"/>
      <c r="S93" s="89">
        <f t="shared" si="59"/>
        <v>0</v>
      </c>
      <c r="T93" s="75">
        <f t="shared" si="60"/>
        <v>0</v>
      </c>
      <c r="U93" s="90">
        <f t="shared" si="84"/>
        <v>0</v>
      </c>
      <c r="V93" s="82">
        <f t="shared" si="85"/>
        <v>0</v>
      </c>
      <c r="W93" s="234">
        <f t="shared" si="90"/>
        <v>72</v>
      </c>
      <c r="X93" s="236">
        <f t="shared" si="91"/>
        <v>57</v>
      </c>
      <c r="Y93" s="12"/>
      <c r="Z93" s="8"/>
      <c r="AA93" s="23"/>
      <c r="AB93" s="23"/>
      <c r="AC93" s="23"/>
      <c r="AD93" s="12"/>
      <c r="AE93" s="91">
        <f t="shared" si="63"/>
        <v>0</v>
      </c>
      <c r="AF93" s="75">
        <f t="shared" si="64"/>
        <v>0</v>
      </c>
      <c r="AG93" s="88">
        <f t="shared" si="65"/>
        <v>0</v>
      </c>
      <c r="AH93" s="92">
        <f t="shared" si="66"/>
        <v>0</v>
      </c>
      <c r="AI93" s="93">
        <f t="shared" si="67"/>
        <v>0</v>
      </c>
      <c r="AJ93" s="93">
        <f t="shared" si="68"/>
        <v>0</v>
      </c>
      <c r="AK93" s="78">
        <f t="shared" si="69"/>
        <v>0</v>
      </c>
      <c r="AL93" s="92">
        <f t="shared" si="70"/>
        <v>0</v>
      </c>
      <c r="AM93" s="78">
        <f t="shared" si="71"/>
        <v>0</v>
      </c>
      <c r="AN93" s="11"/>
      <c r="AO93" s="14"/>
      <c r="AP93" s="11"/>
      <c r="AQ93" s="15"/>
      <c r="AR93" s="11"/>
      <c r="AS93" s="11"/>
      <c r="AT93" s="11"/>
      <c r="AU93" s="75" t="str">
        <f t="shared" si="81"/>
        <v/>
      </c>
      <c r="AV93" s="75" t="str">
        <f t="shared" ca="1" si="82"/>
        <v/>
      </c>
      <c r="AW93" s="75" t="str">
        <f t="shared" si="72"/>
        <v/>
      </c>
      <c r="AX93" s="75" t="str">
        <f t="shared" ca="1" si="73"/>
        <v/>
      </c>
      <c r="AY93" s="169"/>
      <c r="AZ93" s="169"/>
      <c r="BA93" s="75" t="str">
        <f t="shared" si="88"/>
        <v/>
      </c>
      <c r="BB93" s="169"/>
      <c r="BC93" s="169"/>
      <c r="BD93" s="75" t="str">
        <f t="shared" si="89"/>
        <v/>
      </c>
      <c r="BE93" s="11"/>
      <c r="BR93" s="54"/>
      <c r="BS93" s="163"/>
      <c r="BT93" s="163"/>
      <c r="BU93" s="163"/>
      <c r="BV93" s="163"/>
      <c r="BW93" s="163"/>
      <c r="BX93" s="163"/>
      <c r="BZ93" s="163"/>
      <c r="CB93" s="163"/>
      <c r="CC93" s="163"/>
      <c r="CD93" s="163"/>
    </row>
    <row r="94" spans="1:82" ht="17.45" customHeight="1" thickBot="1">
      <c r="A94" s="86">
        <f t="shared" si="83"/>
        <v>12.700000000000001</v>
      </c>
      <c r="B94" s="108">
        <f t="shared" si="58"/>
        <v>84</v>
      </c>
      <c r="C94" s="16"/>
      <c r="D94" s="17"/>
      <c r="E94" s="18"/>
      <c r="F94" s="17"/>
      <c r="G94" s="96">
        <f t="shared" si="92"/>
        <v>0</v>
      </c>
      <c r="H94" s="97">
        <f t="shared" si="92"/>
        <v>0</v>
      </c>
      <c r="I94" s="98">
        <f t="shared" si="75"/>
        <v>0</v>
      </c>
      <c r="J94" s="99">
        <f t="shared" si="76"/>
        <v>0</v>
      </c>
      <c r="K94" s="99">
        <f t="shared" si="77"/>
        <v>0</v>
      </c>
      <c r="L94" s="99">
        <f t="shared" si="78"/>
        <v>0</v>
      </c>
      <c r="M94" s="99" t="str">
        <f t="shared" ca="1" si="79"/>
        <v/>
      </c>
      <c r="N94" s="99" t="str">
        <f t="shared" ca="1" si="79"/>
        <v/>
      </c>
      <c r="O94" s="99">
        <f t="shared" si="80"/>
        <v>5.0000000000000001E-4</v>
      </c>
      <c r="P94" s="19"/>
      <c r="Q94" s="16"/>
      <c r="R94" s="19"/>
      <c r="S94" s="89">
        <f t="shared" si="59"/>
        <v>0</v>
      </c>
      <c r="T94" s="75">
        <f t="shared" si="60"/>
        <v>0</v>
      </c>
      <c r="U94" s="100">
        <f t="shared" si="84"/>
        <v>0</v>
      </c>
      <c r="V94" s="101">
        <f t="shared" si="85"/>
        <v>0</v>
      </c>
      <c r="W94" s="237">
        <f t="shared" si="90"/>
        <v>72</v>
      </c>
      <c r="X94" s="238">
        <f t="shared" si="91"/>
        <v>57</v>
      </c>
      <c r="Y94" s="18"/>
      <c r="Z94" s="16"/>
      <c r="AA94" s="23"/>
      <c r="AB94" s="23"/>
      <c r="AC94" s="23"/>
      <c r="AD94" s="12"/>
      <c r="AE94" s="102">
        <f t="shared" si="63"/>
        <v>0</v>
      </c>
      <c r="AF94" s="97">
        <f t="shared" si="64"/>
        <v>0</v>
      </c>
      <c r="AG94" s="98">
        <f t="shared" si="65"/>
        <v>0</v>
      </c>
      <c r="AH94" s="103">
        <f t="shared" si="66"/>
        <v>0</v>
      </c>
      <c r="AI94" s="104">
        <f t="shared" si="67"/>
        <v>0</v>
      </c>
      <c r="AJ94" s="104">
        <f t="shared" si="68"/>
        <v>0</v>
      </c>
      <c r="AK94" s="99">
        <f t="shared" si="69"/>
        <v>0</v>
      </c>
      <c r="AL94" s="103">
        <f t="shared" si="70"/>
        <v>0</v>
      </c>
      <c r="AM94" s="99">
        <f t="shared" si="71"/>
        <v>0</v>
      </c>
      <c r="AN94" s="17"/>
      <c r="AO94" s="20"/>
      <c r="AP94" s="17"/>
      <c r="AQ94" s="21"/>
      <c r="AR94" s="17"/>
      <c r="AS94" s="17"/>
      <c r="AT94" s="17"/>
      <c r="AU94" s="97" t="str">
        <f t="shared" si="81"/>
        <v/>
      </c>
      <c r="AV94" s="97" t="str">
        <f t="shared" ca="1" si="82"/>
        <v/>
      </c>
      <c r="AW94" s="97" t="str">
        <f t="shared" si="72"/>
        <v/>
      </c>
      <c r="AX94" s="97" t="str">
        <f t="shared" ca="1" si="73"/>
        <v/>
      </c>
      <c r="AY94" s="167"/>
      <c r="AZ94" s="167"/>
      <c r="BA94" s="97" t="str">
        <f t="shared" si="88"/>
        <v/>
      </c>
      <c r="BB94" s="167"/>
      <c r="BC94" s="167"/>
      <c r="BD94" s="97" t="str">
        <f t="shared" si="89"/>
        <v/>
      </c>
      <c r="BE94" s="17"/>
      <c r="BR94" s="54"/>
      <c r="BS94" s="163"/>
      <c r="BT94" s="163"/>
      <c r="BU94" s="163"/>
      <c r="BV94" s="163"/>
      <c r="BW94" s="163"/>
      <c r="BX94" s="163"/>
      <c r="BZ94" s="163"/>
      <c r="CB94" s="163"/>
      <c r="CC94" s="163"/>
      <c r="CD94" s="163"/>
    </row>
    <row r="95" spans="1:82" ht="17.45" customHeight="1" thickTop="1">
      <c r="A95" s="71">
        <f>A88+1</f>
        <v>13.1</v>
      </c>
      <c r="B95" s="106">
        <f>B94+1</f>
        <v>85</v>
      </c>
      <c r="C95" s="4"/>
      <c r="D95" s="5"/>
      <c r="E95" s="6"/>
      <c r="F95" s="5"/>
      <c r="G95" s="74">
        <f t="shared" si="92"/>
        <v>0</v>
      </c>
      <c r="H95" s="75">
        <f t="shared" si="92"/>
        <v>0</v>
      </c>
      <c r="I95" s="76">
        <f t="shared" si="75"/>
        <v>0</v>
      </c>
      <c r="J95" s="77">
        <f t="shared" si="76"/>
        <v>0</v>
      </c>
      <c r="K95" s="77">
        <f t="shared" si="77"/>
        <v>0</v>
      </c>
      <c r="L95" s="77">
        <f t="shared" si="78"/>
        <v>0</v>
      </c>
      <c r="M95" s="78" t="str">
        <f t="shared" ca="1" si="79"/>
        <v/>
      </c>
      <c r="N95" s="78" t="str">
        <f t="shared" ca="1" si="79"/>
        <v/>
      </c>
      <c r="O95" s="78">
        <f t="shared" si="80"/>
        <v>5.0000000000000001E-4</v>
      </c>
      <c r="P95" s="13"/>
      <c r="Q95" s="8"/>
      <c r="R95" s="13"/>
      <c r="S95" s="79">
        <f t="shared" si="59"/>
        <v>0</v>
      </c>
      <c r="T95" s="80">
        <f t="shared" si="60"/>
        <v>0</v>
      </c>
      <c r="U95" s="81">
        <f t="shared" si="84"/>
        <v>0</v>
      </c>
      <c r="V95" s="82">
        <f t="shared" si="85"/>
        <v>0</v>
      </c>
      <c r="W95" s="234">
        <v>74</v>
      </c>
      <c r="X95" s="236">
        <v>60</v>
      </c>
      <c r="Y95" s="6"/>
      <c r="Z95" s="4"/>
      <c r="AA95" s="22"/>
      <c r="AB95" s="22"/>
      <c r="AC95" s="22"/>
      <c r="AD95" s="6"/>
      <c r="AE95" s="83">
        <f t="shared" si="63"/>
        <v>0</v>
      </c>
      <c r="AF95" s="80">
        <f t="shared" si="64"/>
        <v>0</v>
      </c>
      <c r="AG95" s="76">
        <f t="shared" si="65"/>
        <v>0</v>
      </c>
      <c r="AH95" s="84">
        <f t="shared" si="66"/>
        <v>0</v>
      </c>
      <c r="AI95" s="85">
        <f t="shared" si="67"/>
        <v>0</v>
      </c>
      <c r="AJ95" s="85">
        <f t="shared" si="68"/>
        <v>0</v>
      </c>
      <c r="AK95" s="77">
        <f t="shared" si="69"/>
        <v>0</v>
      </c>
      <c r="AL95" s="84">
        <f t="shared" si="70"/>
        <v>0</v>
      </c>
      <c r="AM95" s="77">
        <f t="shared" si="71"/>
        <v>0</v>
      </c>
      <c r="AN95" s="5"/>
      <c r="AO95" s="9"/>
      <c r="AP95" s="5"/>
      <c r="AQ95" s="10"/>
      <c r="AR95" s="5"/>
      <c r="AS95" s="5"/>
      <c r="AT95" s="5"/>
      <c r="AU95" s="80" t="str">
        <f t="shared" si="81"/>
        <v/>
      </c>
      <c r="AV95" s="80" t="str">
        <f t="shared" ca="1" si="82"/>
        <v/>
      </c>
      <c r="AW95" s="80" t="str">
        <f t="shared" si="72"/>
        <v/>
      </c>
      <c r="AX95" s="80" t="str">
        <f t="shared" ca="1" si="73"/>
        <v/>
      </c>
      <c r="AY95" s="165"/>
      <c r="AZ95" s="165"/>
      <c r="BA95" s="80" t="str">
        <f t="shared" si="88"/>
        <v/>
      </c>
      <c r="BB95" s="165"/>
      <c r="BC95" s="165"/>
      <c r="BD95" s="80" t="str">
        <f t="shared" si="89"/>
        <v/>
      </c>
      <c r="BE95" s="5"/>
      <c r="BR95" s="54"/>
      <c r="BS95" s="163"/>
      <c r="BT95" s="163"/>
      <c r="BU95" s="163"/>
      <c r="BV95" s="163"/>
      <c r="BW95" s="163"/>
      <c r="BX95" s="163"/>
      <c r="BZ95" s="163"/>
      <c r="CB95" s="163"/>
      <c r="CC95" s="163"/>
      <c r="CD95" s="163"/>
    </row>
    <row r="96" spans="1:82" ht="17.45" customHeight="1">
      <c r="A96" s="86">
        <f t="shared" si="83"/>
        <v>13.2</v>
      </c>
      <c r="B96" s="107">
        <f t="shared" si="58"/>
        <v>86</v>
      </c>
      <c r="C96" s="8"/>
      <c r="D96" s="11"/>
      <c r="E96" s="12"/>
      <c r="F96" s="11"/>
      <c r="G96" s="74">
        <f t="shared" si="92"/>
        <v>0</v>
      </c>
      <c r="H96" s="75">
        <f t="shared" si="92"/>
        <v>0</v>
      </c>
      <c r="I96" s="88">
        <f t="shared" si="75"/>
        <v>0</v>
      </c>
      <c r="J96" s="78">
        <f t="shared" si="76"/>
        <v>0</v>
      </c>
      <c r="K96" s="78">
        <f t="shared" si="77"/>
        <v>0</v>
      </c>
      <c r="L96" s="78">
        <f t="shared" si="78"/>
        <v>0</v>
      </c>
      <c r="M96" s="78" t="str">
        <f t="shared" ca="1" si="79"/>
        <v/>
      </c>
      <c r="N96" s="78" t="str">
        <f t="shared" ca="1" si="79"/>
        <v/>
      </c>
      <c r="O96" s="78">
        <f t="shared" si="80"/>
        <v>5.0000000000000001E-4</v>
      </c>
      <c r="P96" s="13"/>
      <c r="Q96" s="8"/>
      <c r="R96" s="13"/>
      <c r="S96" s="89">
        <f t="shared" si="59"/>
        <v>0</v>
      </c>
      <c r="T96" s="75">
        <f t="shared" si="60"/>
        <v>0</v>
      </c>
      <c r="U96" s="90">
        <f t="shared" si="84"/>
        <v>0</v>
      </c>
      <c r="V96" s="82">
        <f t="shared" si="85"/>
        <v>0</v>
      </c>
      <c r="W96" s="234">
        <f t="shared" ref="W96:W101" si="93">W95</f>
        <v>74</v>
      </c>
      <c r="X96" s="236">
        <f t="shared" ref="X96:X101" si="94">X95</f>
        <v>60</v>
      </c>
      <c r="Y96" s="12"/>
      <c r="Z96" s="8"/>
      <c r="AA96" s="23"/>
      <c r="AB96" s="23"/>
      <c r="AC96" s="23"/>
      <c r="AD96" s="12"/>
      <c r="AE96" s="91">
        <f t="shared" si="63"/>
        <v>0</v>
      </c>
      <c r="AF96" s="75">
        <f t="shared" si="64"/>
        <v>0</v>
      </c>
      <c r="AG96" s="88">
        <f t="shared" si="65"/>
        <v>0</v>
      </c>
      <c r="AH96" s="92">
        <f t="shared" si="66"/>
        <v>0</v>
      </c>
      <c r="AI96" s="93">
        <f t="shared" si="67"/>
        <v>0</v>
      </c>
      <c r="AJ96" s="93">
        <f t="shared" si="68"/>
        <v>0</v>
      </c>
      <c r="AK96" s="78">
        <f t="shared" si="69"/>
        <v>0</v>
      </c>
      <c r="AL96" s="92">
        <f t="shared" si="70"/>
        <v>0</v>
      </c>
      <c r="AM96" s="78">
        <f t="shared" si="71"/>
        <v>0</v>
      </c>
      <c r="AN96" s="11"/>
      <c r="AO96" s="14"/>
      <c r="AP96" s="11"/>
      <c r="AQ96" s="15"/>
      <c r="AR96" s="11"/>
      <c r="AS96" s="11"/>
      <c r="AT96" s="11"/>
      <c r="AU96" s="75" t="str">
        <f t="shared" si="81"/>
        <v/>
      </c>
      <c r="AV96" s="75" t="str">
        <f t="shared" ca="1" si="82"/>
        <v/>
      </c>
      <c r="AW96" s="75" t="str">
        <f t="shared" si="72"/>
        <v/>
      </c>
      <c r="AX96" s="75" t="str">
        <f t="shared" ca="1" si="73"/>
        <v/>
      </c>
      <c r="AY96" s="169"/>
      <c r="AZ96" s="169"/>
      <c r="BA96" s="75" t="str">
        <f t="shared" si="88"/>
        <v/>
      </c>
      <c r="BB96" s="169"/>
      <c r="BC96" s="169"/>
      <c r="BD96" s="75" t="str">
        <f t="shared" si="89"/>
        <v/>
      </c>
      <c r="BE96" s="11"/>
      <c r="BR96" s="54"/>
      <c r="BS96" s="163"/>
      <c r="BT96" s="163"/>
      <c r="BU96" s="163"/>
      <c r="BV96" s="163"/>
      <c r="BW96" s="163"/>
      <c r="BX96" s="163"/>
      <c r="BZ96" s="163"/>
      <c r="CB96" s="163"/>
      <c r="CC96" s="163"/>
      <c r="CD96" s="163"/>
    </row>
    <row r="97" spans="1:82" ht="17.45" customHeight="1">
      <c r="A97" s="94">
        <f t="shared" si="83"/>
        <v>13.3</v>
      </c>
      <c r="B97" s="107">
        <f t="shared" si="58"/>
        <v>87</v>
      </c>
      <c r="C97" s="8"/>
      <c r="D97" s="11"/>
      <c r="E97" s="12"/>
      <c r="F97" s="11"/>
      <c r="G97" s="74">
        <f t="shared" si="92"/>
        <v>0</v>
      </c>
      <c r="H97" s="75">
        <f t="shared" si="92"/>
        <v>0</v>
      </c>
      <c r="I97" s="88">
        <f t="shared" si="75"/>
        <v>0</v>
      </c>
      <c r="J97" s="78">
        <f t="shared" si="76"/>
        <v>0</v>
      </c>
      <c r="K97" s="78">
        <f t="shared" si="77"/>
        <v>0</v>
      </c>
      <c r="L97" s="78">
        <f t="shared" si="78"/>
        <v>0</v>
      </c>
      <c r="M97" s="78" t="str">
        <f t="shared" ca="1" si="79"/>
        <v/>
      </c>
      <c r="N97" s="78" t="str">
        <f t="shared" ca="1" si="79"/>
        <v/>
      </c>
      <c r="O97" s="78">
        <f t="shared" si="80"/>
        <v>5.0000000000000001E-4</v>
      </c>
      <c r="P97" s="13"/>
      <c r="Q97" s="8"/>
      <c r="R97" s="13"/>
      <c r="S97" s="89">
        <f t="shared" si="59"/>
        <v>0</v>
      </c>
      <c r="T97" s="75">
        <f t="shared" si="60"/>
        <v>0</v>
      </c>
      <c r="U97" s="90">
        <f t="shared" si="84"/>
        <v>0</v>
      </c>
      <c r="V97" s="82">
        <f t="shared" si="85"/>
        <v>0</v>
      </c>
      <c r="W97" s="234">
        <f t="shared" si="93"/>
        <v>74</v>
      </c>
      <c r="X97" s="236">
        <f t="shared" si="94"/>
        <v>60</v>
      </c>
      <c r="Y97" s="12"/>
      <c r="Z97" s="8"/>
      <c r="AA97" s="23"/>
      <c r="AB97" s="23"/>
      <c r="AC97" s="23"/>
      <c r="AD97" s="12"/>
      <c r="AE97" s="91">
        <f t="shared" si="63"/>
        <v>0</v>
      </c>
      <c r="AF97" s="75">
        <f t="shared" si="64"/>
        <v>0</v>
      </c>
      <c r="AG97" s="88">
        <f t="shared" si="65"/>
        <v>0</v>
      </c>
      <c r="AH97" s="92">
        <f t="shared" si="66"/>
        <v>0</v>
      </c>
      <c r="AI97" s="93">
        <f t="shared" si="67"/>
        <v>0</v>
      </c>
      <c r="AJ97" s="93">
        <f t="shared" si="68"/>
        <v>0</v>
      </c>
      <c r="AK97" s="78">
        <f t="shared" si="69"/>
        <v>0</v>
      </c>
      <c r="AL97" s="92">
        <f t="shared" si="70"/>
        <v>0</v>
      </c>
      <c r="AM97" s="78">
        <f t="shared" si="71"/>
        <v>0</v>
      </c>
      <c r="AN97" s="11"/>
      <c r="AO97" s="14"/>
      <c r="AP97" s="11"/>
      <c r="AQ97" s="15"/>
      <c r="AR97" s="11"/>
      <c r="AS97" s="11"/>
      <c r="AT97" s="11"/>
      <c r="AU97" s="75" t="str">
        <f t="shared" si="81"/>
        <v/>
      </c>
      <c r="AV97" s="75" t="str">
        <f t="shared" ca="1" si="82"/>
        <v/>
      </c>
      <c r="AW97" s="75" t="str">
        <f t="shared" si="72"/>
        <v/>
      </c>
      <c r="AX97" s="75" t="str">
        <f t="shared" ca="1" si="73"/>
        <v/>
      </c>
      <c r="AY97" s="169"/>
      <c r="AZ97" s="169"/>
      <c r="BA97" s="75" t="str">
        <f t="shared" si="88"/>
        <v/>
      </c>
      <c r="BB97" s="169"/>
      <c r="BC97" s="169"/>
      <c r="BD97" s="75" t="str">
        <f t="shared" si="89"/>
        <v/>
      </c>
      <c r="BE97" s="11"/>
      <c r="BR97" s="54"/>
      <c r="BS97" s="163"/>
      <c r="BT97" s="163"/>
      <c r="BU97" s="163"/>
      <c r="BV97" s="163"/>
      <c r="BW97" s="163"/>
      <c r="BX97" s="163"/>
      <c r="BZ97" s="163"/>
      <c r="CB97" s="163"/>
      <c r="CC97" s="163"/>
      <c r="CD97" s="163"/>
    </row>
    <row r="98" spans="1:82" ht="17.45" customHeight="1">
      <c r="A98" s="86">
        <f t="shared" si="83"/>
        <v>13.4</v>
      </c>
      <c r="B98" s="107">
        <f t="shared" si="58"/>
        <v>88</v>
      </c>
      <c r="C98" s="8"/>
      <c r="D98" s="11"/>
      <c r="E98" s="12"/>
      <c r="F98" s="11"/>
      <c r="G98" s="74">
        <f t="shared" si="92"/>
        <v>0</v>
      </c>
      <c r="H98" s="75">
        <f t="shared" si="92"/>
        <v>0</v>
      </c>
      <c r="I98" s="88">
        <f t="shared" si="75"/>
        <v>0</v>
      </c>
      <c r="J98" s="78">
        <f t="shared" si="76"/>
        <v>0</v>
      </c>
      <c r="K98" s="78">
        <f t="shared" si="77"/>
        <v>0</v>
      </c>
      <c r="L98" s="78">
        <f t="shared" si="78"/>
        <v>0</v>
      </c>
      <c r="M98" s="78" t="str">
        <f t="shared" ca="1" si="79"/>
        <v/>
      </c>
      <c r="N98" s="78" t="str">
        <f t="shared" ca="1" si="79"/>
        <v/>
      </c>
      <c r="O98" s="78">
        <f t="shared" si="80"/>
        <v>5.0000000000000001E-4</v>
      </c>
      <c r="P98" s="13"/>
      <c r="Q98" s="8"/>
      <c r="R98" s="13"/>
      <c r="S98" s="89">
        <f t="shared" si="59"/>
        <v>0</v>
      </c>
      <c r="T98" s="75">
        <f t="shared" si="60"/>
        <v>0</v>
      </c>
      <c r="U98" s="90">
        <f t="shared" si="84"/>
        <v>0</v>
      </c>
      <c r="V98" s="82">
        <f t="shared" si="85"/>
        <v>0</v>
      </c>
      <c r="W98" s="234">
        <f t="shared" si="93"/>
        <v>74</v>
      </c>
      <c r="X98" s="236">
        <f t="shared" si="94"/>
        <v>60</v>
      </c>
      <c r="Y98" s="12"/>
      <c r="Z98" s="8"/>
      <c r="AA98" s="23"/>
      <c r="AB98" s="23"/>
      <c r="AC98" s="23"/>
      <c r="AD98" s="12"/>
      <c r="AE98" s="91">
        <f t="shared" si="63"/>
        <v>0</v>
      </c>
      <c r="AF98" s="75">
        <f t="shared" si="64"/>
        <v>0</v>
      </c>
      <c r="AG98" s="88">
        <f t="shared" si="65"/>
        <v>0</v>
      </c>
      <c r="AH98" s="92">
        <f t="shared" si="66"/>
        <v>0</v>
      </c>
      <c r="AI98" s="93">
        <f t="shared" si="67"/>
        <v>0</v>
      </c>
      <c r="AJ98" s="93">
        <f t="shared" si="68"/>
        <v>0</v>
      </c>
      <c r="AK98" s="78">
        <f t="shared" si="69"/>
        <v>0</v>
      </c>
      <c r="AL98" s="92">
        <f t="shared" si="70"/>
        <v>0</v>
      </c>
      <c r="AM98" s="78">
        <f t="shared" si="71"/>
        <v>0</v>
      </c>
      <c r="AN98" s="11"/>
      <c r="AO98" s="14"/>
      <c r="AP98" s="11"/>
      <c r="AQ98" s="15"/>
      <c r="AR98" s="11"/>
      <c r="AS98" s="11"/>
      <c r="AT98" s="11"/>
      <c r="AU98" s="75" t="str">
        <f t="shared" si="81"/>
        <v/>
      </c>
      <c r="AV98" s="75" t="str">
        <f t="shared" ca="1" si="82"/>
        <v/>
      </c>
      <c r="AW98" s="75" t="str">
        <f t="shared" si="72"/>
        <v/>
      </c>
      <c r="AX98" s="75" t="str">
        <f t="shared" ca="1" si="73"/>
        <v/>
      </c>
      <c r="AY98" s="169"/>
      <c r="AZ98" s="169"/>
      <c r="BA98" s="75" t="str">
        <f t="shared" si="88"/>
        <v/>
      </c>
      <c r="BB98" s="169"/>
      <c r="BC98" s="169"/>
      <c r="BD98" s="75" t="str">
        <f t="shared" si="89"/>
        <v/>
      </c>
      <c r="BE98" s="11"/>
      <c r="BR98" s="54"/>
      <c r="BS98" s="163"/>
      <c r="BT98" s="163"/>
      <c r="BU98" s="163"/>
      <c r="BV98" s="163"/>
      <c r="BW98" s="163"/>
      <c r="BX98" s="163"/>
      <c r="BZ98" s="163"/>
      <c r="CB98" s="163"/>
      <c r="CC98" s="163"/>
      <c r="CD98" s="163"/>
    </row>
    <row r="99" spans="1:82" ht="17.45" customHeight="1">
      <c r="A99" s="94">
        <f t="shared" si="83"/>
        <v>13.5</v>
      </c>
      <c r="B99" s="107">
        <f t="shared" si="58"/>
        <v>89</v>
      </c>
      <c r="C99" s="8"/>
      <c r="D99" s="11"/>
      <c r="E99" s="12"/>
      <c r="F99" s="11"/>
      <c r="G99" s="74">
        <f t="shared" si="92"/>
        <v>0</v>
      </c>
      <c r="H99" s="75">
        <f t="shared" si="92"/>
        <v>0</v>
      </c>
      <c r="I99" s="88">
        <f t="shared" si="75"/>
        <v>0</v>
      </c>
      <c r="J99" s="78">
        <f t="shared" si="76"/>
        <v>0</v>
      </c>
      <c r="K99" s="78">
        <f t="shared" si="77"/>
        <v>0</v>
      </c>
      <c r="L99" s="78">
        <f t="shared" si="78"/>
        <v>0</v>
      </c>
      <c r="M99" s="78" t="str">
        <f t="shared" ca="1" si="79"/>
        <v/>
      </c>
      <c r="N99" s="78" t="str">
        <f t="shared" ca="1" si="79"/>
        <v/>
      </c>
      <c r="O99" s="78">
        <f t="shared" si="80"/>
        <v>5.0000000000000001E-4</v>
      </c>
      <c r="P99" s="13"/>
      <c r="Q99" s="8"/>
      <c r="R99" s="13"/>
      <c r="S99" s="89">
        <f t="shared" si="59"/>
        <v>0</v>
      </c>
      <c r="T99" s="75">
        <f t="shared" si="60"/>
        <v>0</v>
      </c>
      <c r="U99" s="90">
        <f t="shared" si="84"/>
        <v>0</v>
      </c>
      <c r="V99" s="82">
        <f t="shared" si="85"/>
        <v>0</v>
      </c>
      <c r="W99" s="234">
        <f t="shared" si="93"/>
        <v>74</v>
      </c>
      <c r="X99" s="236">
        <f t="shared" si="94"/>
        <v>60</v>
      </c>
      <c r="Y99" s="12"/>
      <c r="Z99" s="8"/>
      <c r="AA99" s="23"/>
      <c r="AB99" s="23"/>
      <c r="AC99" s="23"/>
      <c r="AD99" s="12"/>
      <c r="AE99" s="91">
        <f t="shared" si="63"/>
        <v>0</v>
      </c>
      <c r="AF99" s="75">
        <f t="shared" si="64"/>
        <v>0</v>
      </c>
      <c r="AG99" s="88">
        <f t="shared" si="65"/>
        <v>0</v>
      </c>
      <c r="AH99" s="92">
        <f t="shared" si="66"/>
        <v>0</v>
      </c>
      <c r="AI99" s="93">
        <f t="shared" si="67"/>
        <v>0</v>
      </c>
      <c r="AJ99" s="93">
        <f t="shared" si="68"/>
        <v>0</v>
      </c>
      <c r="AK99" s="78">
        <f t="shared" si="69"/>
        <v>0</v>
      </c>
      <c r="AL99" s="92">
        <f t="shared" si="70"/>
        <v>0</v>
      </c>
      <c r="AM99" s="78">
        <f t="shared" si="71"/>
        <v>0</v>
      </c>
      <c r="AN99" s="11"/>
      <c r="AO99" s="14"/>
      <c r="AP99" s="11"/>
      <c r="AQ99" s="15"/>
      <c r="AR99" s="11"/>
      <c r="AS99" s="11"/>
      <c r="AT99" s="11"/>
      <c r="AU99" s="75" t="str">
        <f t="shared" si="81"/>
        <v/>
      </c>
      <c r="AV99" s="75" t="str">
        <f t="shared" ca="1" si="82"/>
        <v/>
      </c>
      <c r="AW99" s="75" t="str">
        <f t="shared" si="72"/>
        <v/>
      </c>
      <c r="AX99" s="75" t="str">
        <f t="shared" ca="1" si="73"/>
        <v/>
      </c>
      <c r="AY99" s="169"/>
      <c r="AZ99" s="169"/>
      <c r="BA99" s="75" t="str">
        <f t="shared" si="88"/>
        <v/>
      </c>
      <c r="BB99" s="169"/>
      <c r="BC99" s="169"/>
      <c r="BD99" s="75" t="str">
        <f t="shared" si="89"/>
        <v/>
      </c>
      <c r="BE99" s="11"/>
      <c r="BR99" s="54"/>
      <c r="BS99" s="163"/>
      <c r="BT99" s="163"/>
      <c r="BU99" s="163"/>
      <c r="BV99" s="163"/>
      <c r="BW99" s="163"/>
      <c r="BX99" s="163"/>
      <c r="BZ99" s="163"/>
      <c r="CB99" s="163"/>
      <c r="CC99" s="163"/>
      <c r="CD99" s="163"/>
    </row>
    <row r="100" spans="1:82" ht="17.45" customHeight="1">
      <c r="A100" s="86">
        <f t="shared" si="83"/>
        <v>13.600000000000001</v>
      </c>
      <c r="B100" s="107">
        <f t="shared" si="58"/>
        <v>90</v>
      </c>
      <c r="C100" s="8"/>
      <c r="D100" s="11"/>
      <c r="E100" s="12"/>
      <c r="F100" s="11"/>
      <c r="G100" s="74">
        <f t="shared" si="92"/>
        <v>0</v>
      </c>
      <c r="H100" s="75">
        <f t="shared" si="92"/>
        <v>0</v>
      </c>
      <c r="I100" s="88">
        <f t="shared" si="75"/>
        <v>0</v>
      </c>
      <c r="J100" s="78">
        <f t="shared" si="76"/>
        <v>0</v>
      </c>
      <c r="K100" s="78">
        <f t="shared" si="77"/>
        <v>0</v>
      </c>
      <c r="L100" s="78">
        <f t="shared" si="78"/>
        <v>0</v>
      </c>
      <c r="M100" s="78" t="str">
        <f t="shared" ca="1" si="79"/>
        <v/>
      </c>
      <c r="N100" s="78" t="str">
        <f t="shared" ca="1" si="79"/>
        <v/>
      </c>
      <c r="O100" s="78">
        <f t="shared" si="80"/>
        <v>5.0000000000000001E-4</v>
      </c>
      <c r="P100" s="13"/>
      <c r="Q100" s="8"/>
      <c r="R100" s="13"/>
      <c r="S100" s="89">
        <f t="shared" si="59"/>
        <v>0</v>
      </c>
      <c r="T100" s="75">
        <f t="shared" si="60"/>
        <v>0</v>
      </c>
      <c r="U100" s="90">
        <f t="shared" si="84"/>
        <v>0</v>
      </c>
      <c r="V100" s="82">
        <f t="shared" si="85"/>
        <v>0</v>
      </c>
      <c r="W100" s="234">
        <f t="shared" si="93"/>
        <v>74</v>
      </c>
      <c r="X100" s="236">
        <f t="shared" si="94"/>
        <v>60</v>
      </c>
      <c r="Y100" s="12"/>
      <c r="Z100" s="8"/>
      <c r="AA100" s="23"/>
      <c r="AB100" s="23"/>
      <c r="AC100" s="23"/>
      <c r="AD100" s="12"/>
      <c r="AE100" s="91">
        <f t="shared" si="63"/>
        <v>0</v>
      </c>
      <c r="AF100" s="75">
        <f t="shared" si="64"/>
        <v>0</v>
      </c>
      <c r="AG100" s="88">
        <f t="shared" si="65"/>
        <v>0</v>
      </c>
      <c r="AH100" s="92">
        <f t="shared" si="66"/>
        <v>0</v>
      </c>
      <c r="AI100" s="93">
        <f t="shared" si="67"/>
        <v>0</v>
      </c>
      <c r="AJ100" s="93">
        <f t="shared" si="68"/>
        <v>0</v>
      </c>
      <c r="AK100" s="78">
        <f t="shared" si="69"/>
        <v>0</v>
      </c>
      <c r="AL100" s="92">
        <f t="shared" si="70"/>
        <v>0</v>
      </c>
      <c r="AM100" s="78">
        <f t="shared" si="71"/>
        <v>0</v>
      </c>
      <c r="AN100" s="11"/>
      <c r="AO100" s="14"/>
      <c r="AP100" s="11"/>
      <c r="AQ100" s="15"/>
      <c r="AR100" s="11"/>
      <c r="AS100" s="11"/>
      <c r="AT100" s="11"/>
      <c r="AU100" s="75" t="str">
        <f t="shared" si="81"/>
        <v/>
      </c>
      <c r="AV100" s="75" t="str">
        <f t="shared" ca="1" si="82"/>
        <v/>
      </c>
      <c r="AW100" s="75" t="str">
        <f t="shared" si="72"/>
        <v/>
      </c>
      <c r="AX100" s="75" t="str">
        <f t="shared" ca="1" si="73"/>
        <v/>
      </c>
      <c r="AY100" s="169"/>
      <c r="AZ100" s="169"/>
      <c r="BA100" s="75" t="str">
        <f t="shared" si="88"/>
        <v/>
      </c>
      <c r="BB100" s="169"/>
      <c r="BC100" s="169"/>
      <c r="BD100" s="75" t="str">
        <f t="shared" si="89"/>
        <v/>
      </c>
      <c r="BE100" s="11"/>
      <c r="BR100" s="54"/>
      <c r="BS100" s="163"/>
      <c r="BT100" s="163"/>
      <c r="BU100" s="163"/>
      <c r="BV100" s="163"/>
      <c r="BW100" s="163"/>
      <c r="BX100" s="163"/>
      <c r="BZ100" s="163"/>
      <c r="CB100" s="163"/>
      <c r="CC100" s="163"/>
      <c r="CD100" s="163"/>
    </row>
    <row r="101" spans="1:82" ht="17.45" customHeight="1" thickBot="1">
      <c r="A101" s="94">
        <f t="shared" si="83"/>
        <v>13.700000000000001</v>
      </c>
      <c r="B101" s="108">
        <f t="shared" si="58"/>
        <v>91</v>
      </c>
      <c r="C101" s="16"/>
      <c r="D101" s="17"/>
      <c r="E101" s="18"/>
      <c r="F101" s="17"/>
      <c r="G101" s="96">
        <f t="shared" si="92"/>
        <v>0</v>
      </c>
      <c r="H101" s="97">
        <f t="shared" si="92"/>
        <v>0</v>
      </c>
      <c r="I101" s="98">
        <f t="shared" si="75"/>
        <v>0</v>
      </c>
      <c r="J101" s="99">
        <f t="shared" si="76"/>
        <v>0</v>
      </c>
      <c r="K101" s="99">
        <f t="shared" si="77"/>
        <v>0</v>
      </c>
      <c r="L101" s="99">
        <f t="shared" si="78"/>
        <v>0</v>
      </c>
      <c r="M101" s="99" t="str">
        <f t="shared" ca="1" si="79"/>
        <v/>
      </c>
      <c r="N101" s="99" t="str">
        <f t="shared" ca="1" si="79"/>
        <v/>
      </c>
      <c r="O101" s="99">
        <f t="shared" si="80"/>
        <v>5.0000000000000001E-4</v>
      </c>
      <c r="P101" s="19"/>
      <c r="Q101" s="16"/>
      <c r="R101" s="19"/>
      <c r="S101" s="89">
        <f t="shared" si="59"/>
        <v>0</v>
      </c>
      <c r="T101" s="75">
        <f t="shared" si="60"/>
        <v>0</v>
      </c>
      <c r="U101" s="100">
        <f t="shared" si="84"/>
        <v>0</v>
      </c>
      <c r="V101" s="101">
        <f t="shared" si="85"/>
        <v>0</v>
      </c>
      <c r="W101" s="237">
        <f t="shared" si="93"/>
        <v>74</v>
      </c>
      <c r="X101" s="238">
        <f t="shared" si="94"/>
        <v>60</v>
      </c>
      <c r="Y101" s="18"/>
      <c r="Z101" s="16"/>
      <c r="AA101" s="23"/>
      <c r="AB101" s="23"/>
      <c r="AC101" s="23"/>
      <c r="AD101" s="12"/>
      <c r="AE101" s="102">
        <f t="shared" si="63"/>
        <v>0</v>
      </c>
      <c r="AF101" s="97">
        <f t="shared" si="64"/>
        <v>0</v>
      </c>
      <c r="AG101" s="98">
        <f t="shared" si="65"/>
        <v>0</v>
      </c>
      <c r="AH101" s="103">
        <f t="shared" si="66"/>
        <v>0</v>
      </c>
      <c r="AI101" s="104">
        <f t="shared" si="67"/>
        <v>0</v>
      </c>
      <c r="AJ101" s="104">
        <f t="shared" si="68"/>
        <v>0</v>
      </c>
      <c r="AK101" s="99">
        <f t="shared" si="69"/>
        <v>0</v>
      </c>
      <c r="AL101" s="103">
        <f t="shared" si="70"/>
        <v>0</v>
      </c>
      <c r="AM101" s="99">
        <f t="shared" si="71"/>
        <v>0</v>
      </c>
      <c r="AN101" s="17"/>
      <c r="AO101" s="20"/>
      <c r="AP101" s="17"/>
      <c r="AQ101" s="21"/>
      <c r="AR101" s="17"/>
      <c r="AS101" s="17"/>
      <c r="AT101" s="17"/>
      <c r="AU101" s="97" t="str">
        <f t="shared" si="81"/>
        <v/>
      </c>
      <c r="AV101" s="97" t="str">
        <f t="shared" ca="1" si="82"/>
        <v/>
      </c>
      <c r="AW101" s="97" t="str">
        <f t="shared" si="72"/>
        <v/>
      </c>
      <c r="AX101" s="97" t="str">
        <f t="shared" ca="1" si="73"/>
        <v/>
      </c>
      <c r="AY101" s="167"/>
      <c r="AZ101" s="167"/>
      <c r="BA101" s="97" t="str">
        <f t="shared" si="88"/>
        <v/>
      </c>
      <c r="BB101" s="167"/>
      <c r="BC101" s="167"/>
      <c r="BD101" s="97" t="str">
        <f t="shared" si="89"/>
        <v/>
      </c>
      <c r="BE101" s="17"/>
      <c r="BR101" s="54"/>
      <c r="BS101" s="163"/>
      <c r="BT101" s="163"/>
      <c r="BU101" s="163"/>
      <c r="BV101" s="163"/>
      <c r="BW101" s="163"/>
      <c r="BX101" s="163"/>
      <c r="BZ101" s="163"/>
      <c r="CB101" s="163"/>
      <c r="CC101" s="163"/>
      <c r="CD101" s="163"/>
    </row>
    <row r="102" spans="1:82" ht="17.45" customHeight="1" thickTop="1">
      <c r="A102" s="105">
        <f>A95+1</f>
        <v>14.1</v>
      </c>
      <c r="B102" s="106">
        <f>B101+1</f>
        <v>92</v>
      </c>
      <c r="C102" s="4"/>
      <c r="D102" s="5"/>
      <c r="E102" s="6"/>
      <c r="F102" s="5"/>
      <c r="G102" s="74">
        <f t="shared" si="92"/>
        <v>0</v>
      </c>
      <c r="H102" s="75">
        <f t="shared" si="92"/>
        <v>0</v>
      </c>
      <c r="I102" s="76">
        <f t="shared" si="75"/>
        <v>0</v>
      </c>
      <c r="J102" s="77">
        <f t="shared" si="76"/>
        <v>0</v>
      </c>
      <c r="K102" s="77">
        <f t="shared" si="77"/>
        <v>0</v>
      </c>
      <c r="L102" s="77">
        <f t="shared" si="78"/>
        <v>0</v>
      </c>
      <c r="M102" s="78" t="str">
        <f t="shared" ca="1" si="79"/>
        <v/>
      </c>
      <c r="N102" s="78" t="str">
        <f t="shared" ca="1" si="79"/>
        <v/>
      </c>
      <c r="O102" s="78">
        <f t="shared" si="80"/>
        <v>5.0000000000000001E-4</v>
      </c>
      <c r="P102" s="13"/>
      <c r="Q102" s="8"/>
      <c r="R102" s="13"/>
      <c r="S102" s="79">
        <f t="shared" si="59"/>
        <v>0</v>
      </c>
      <c r="T102" s="80">
        <f t="shared" si="60"/>
        <v>0</v>
      </c>
      <c r="U102" s="81">
        <f t="shared" si="84"/>
        <v>0</v>
      </c>
      <c r="V102" s="82">
        <f t="shared" si="85"/>
        <v>0</v>
      </c>
      <c r="W102" s="234">
        <v>77</v>
      </c>
      <c r="X102" s="236">
        <v>64</v>
      </c>
      <c r="Y102" s="6"/>
      <c r="Z102" s="4"/>
      <c r="AA102" s="22"/>
      <c r="AB102" s="22"/>
      <c r="AC102" s="22"/>
      <c r="AD102" s="6"/>
      <c r="AE102" s="83">
        <f t="shared" si="63"/>
        <v>0</v>
      </c>
      <c r="AF102" s="80">
        <f t="shared" si="64"/>
        <v>0</v>
      </c>
      <c r="AG102" s="76">
        <f t="shared" si="65"/>
        <v>0</v>
      </c>
      <c r="AH102" s="84">
        <f t="shared" si="66"/>
        <v>0</v>
      </c>
      <c r="AI102" s="85">
        <f t="shared" si="67"/>
        <v>0</v>
      </c>
      <c r="AJ102" s="85">
        <f t="shared" si="68"/>
        <v>0</v>
      </c>
      <c r="AK102" s="77">
        <f t="shared" si="69"/>
        <v>0</v>
      </c>
      <c r="AL102" s="84">
        <f t="shared" si="70"/>
        <v>0</v>
      </c>
      <c r="AM102" s="77">
        <f t="shared" si="71"/>
        <v>0</v>
      </c>
      <c r="AN102" s="5"/>
      <c r="AO102" s="9"/>
      <c r="AP102" s="5"/>
      <c r="AQ102" s="10"/>
      <c r="AR102" s="5"/>
      <c r="AS102" s="5"/>
      <c r="AT102" s="5"/>
      <c r="AU102" s="80" t="str">
        <f t="shared" si="81"/>
        <v/>
      </c>
      <c r="AV102" s="80" t="str">
        <f t="shared" ca="1" si="82"/>
        <v/>
      </c>
      <c r="AW102" s="80" t="str">
        <f t="shared" si="72"/>
        <v/>
      </c>
      <c r="AX102" s="80" t="str">
        <f t="shared" ca="1" si="73"/>
        <v/>
      </c>
      <c r="AY102" s="165"/>
      <c r="AZ102" s="165"/>
      <c r="BA102" s="80" t="str">
        <f t="shared" si="88"/>
        <v/>
      </c>
      <c r="BB102" s="165"/>
      <c r="BC102" s="165"/>
      <c r="BD102" s="80" t="str">
        <f t="shared" si="89"/>
        <v/>
      </c>
      <c r="BE102" s="5"/>
      <c r="BR102" s="54"/>
      <c r="BS102" s="163"/>
      <c r="BT102" s="163"/>
      <c r="BU102" s="163"/>
      <c r="BV102" s="163"/>
      <c r="BW102" s="163"/>
      <c r="BX102" s="163"/>
      <c r="BZ102" s="163"/>
      <c r="CB102" s="163"/>
      <c r="CC102" s="163"/>
      <c r="CD102" s="163"/>
    </row>
    <row r="103" spans="1:82" ht="17.45" customHeight="1">
      <c r="A103" s="94">
        <f t="shared" si="83"/>
        <v>14.2</v>
      </c>
      <c r="B103" s="107">
        <f t="shared" si="58"/>
        <v>93</v>
      </c>
      <c r="C103" s="8"/>
      <c r="D103" s="11"/>
      <c r="E103" s="12"/>
      <c r="F103" s="11"/>
      <c r="G103" s="74">
        <f t="shared" si="92"/>
        <v>0</v>
      </c>
      <c r="H103" s="75">
        <f t="shared" si="92"/>
        <v>0</v>
      </c>
      <c r="I103" s="88">
        <f t="shared" si="75"/>
        <v>0</v>
      </c>
      <c r="J103" s="78">
        <f t="shared" si="76"/>
        <v>0</v>
      </c>
      <c r="K103" s="78">
        <f t="shared" si="77"/>
        <v>0</v>
      </c>
      <c r="L103" s="78">
        <f t="shared" si="78"/>
        <v>0</v>
      </c>
      <c r="M103" s="78" t="str">
        <f t="shared" ca="1" si="79"/>
        <v/>
      </c>
      <c r="N103" s="78" t="str">
        <f t="shared" ca="1" si="79"/>
        <v/>
      </c>
      <c r="O103" s="78">
        <f t="shared" si="80"/>
        <v>5.0000000000000001E-4</v>
      </c>
      <c r="P103" s="13"/>
      <c r="Q103" s="8"/>
      <c r="R103" s="13"/>
      <c r="S103" s="89">
        <f t="shared" si="59"/>
        <v>0</v>
      </c>
      <c r="T103" s="75">
        <f t="shared" si="60"/>
        <v>0</v>
      </c>
      <c r="U103" s="90">
        <f t="shared" si="84"/>
        <v>0</v>
      </c>
      <c r="V103" s="82">
        <f t="shared" si="85"/>
        <v>0</v>
      </c>
      <c r="W103" s="234">
        <f t="shared" ref="W103:W108" si="95">W102</f>
        <v>77</v>
      </c>
      <c r="X103" s="236">
        <f t="shared" ref="X103:X108" si="96">X102</f>
        <v>64</v>
      </c>
      <c r="Y103" s="12"/>
      <c r="Z103" s="8"/>
      <c r="AA103" s="23"/>
      <c r="AB103" s="23"/>
      <c r="AC103" s="23"/>
      <c r="AD103" s="12"/>
      <c r="AE103" s="91">
        <f t="shared" si="63"/>
        <v>0</v>
      </c>
      <c r="AF103" s="75">
        <f t="shared" si="64"/>
        <v>0</v>
      </c>
      <c r="AG103" s="88">
        <f t="shared" si="65"/>
        <v>0</v>
      </c>
      <c r="AH103" s="92">
        <f t="shared" si="66"/>
        <v>0</v>
      </c>
      <c r="AI103" s="93">
        <f t="shared" si="67"/>
        <v>0</v>
      </c>
      <c r="AJ103" s="93">
        <f t="shared" si="68"/>
        <v>0</v>
      </c>
      <c r="AK103" s="78">
        <f t="shared" si="69"/>
        <v>0</v>
      </c>
      <c r="AL103" s="92">
        <f t="shared" si="70"/>
        <v>0</v>
      </c>
      <c r="AM103" s="78">
        <f t="shared" si="71"/>
        <v>0</v>
      </c>
      <c r="AN103" s="11"/>
      <c r="AO103" s="14"/>
      <c r="AP103" s="11"/>
      <c r="AQ103" s="15"/>
      <c r="AR103" s="11"/>
      <c r="AS103" s="11"/>
      <c r="AT103" s="11"/>
      <c r="AU103" s="75" t="str">
        <f t="shared" si="81"/>
        <v/>
      </c>
      <c r="AV103" s="75" t="str">
        <f t="shared" ca="1" si="82"/>
        <v/>
      </c>
      <c r="AW103" s="75" t="str">
        <f t="shared" si="72"/>
        <v/>
      </c>
      <c r="AX103" s="75" t="str">
        <f t="shared" ca="1" si="73"/>
        <v/>
      </c>
      <c r="AY103" s="169"/>
      <c r="AZ103" s="169"/>
      <c r="BA103" s="75" t="str">
        <f t="shared" si="88"/>
        <v/>
      </c>
      <c r="BB103" s="169"/>
      <c r="BC103" s="169"/>
      <c r="BD103" s="75" t="str">
        <f t="shared" si="89"/>
        <v/>
      </c>
      <c r="BE103" s="11"/>
      <c r="BR103" s="54"/>
      <c r="BS103" s="163"/>
      <c r="BT103" s="163"/>
      <c r="BU103" s="163"/>
      <c r="BV103" s="163"/>
      <c r="BW103" s="163"/>
      <c r="BX103" s="163"/>
      <c r="BZ103" s="163"/>
      <c r="CB103" s="163"/>
      <c r="CC103" s="163"/>
      <c r="CD103" s="163"/>
    </row>
    <row r="104" spans="1:82" ht="17.45" customHeight="1">
      <c r="A104" s="86">
        <f t="shared" si="83"/>
        <v>14.3</v>
      </c>
      <c r="B104" s="107">
        <f t="shared" si="58"/>
        <v>94</v>
      </c>
      <c r="C104" s="8"/>
      <c r="D104" s="11"/>
      <c r="E104" s="12"/>
      <c r="F104" s="11"/>
      <c r="G104" s="74">
        <f t="shared" si="92"/>
        <v>0</v>
      </c>
      <c r="H104" s="75">
        <f t="shared" si="92"/>
        <v>0</v>
      </c>
      <c r="I104" s="88">
        <f t="shared" si="75"/>
        <v>0</v>
      </c>
      <c r="J104" s="78">
        <f t="shared" si="76"/>
        <v>0</v>
      </c>
      <c r="K104" s="78">
        <f t="shared" si="77"/>
        <v>0</v>
      </c>
      <c r="L104" s="78">
        <f t="shared" si="78"/>
        <v>0</v>
      </c>
      <c r="M104" s="78" t="str">
        <f t="shared" ca="1" si="79"/>
        <v/>
      </c>
      <c r="N104" s="78" t="str">
        <f t="shared" ca="1" si="79"/>
        <v/>
      </c>
      <c r="O104" s="78">
        <f t="shared" si="80"/>
        <v>5.0000000000000001E-4</v>
      </c>
      <c r="P104" s="13"/>
      <c r="Q104" s="8"/>
      <c r="R104" s="13"/>
      <c r="S104" s="89">
        <f t="shared" si="59"/>
        <v>0</v>
      </c>
      <c r="T104" s="75">
        <f t="shared" si="60"/>
        <v>0</v>
      </c>
      <c r="U104" s="90">
        <f t="shared" si="84"/>
        <v>0</v>
      </c>
      <c r="V104" s="82">
        <f t="shared" si="85"/>
        <v>0</v>
      </c>
      <c r="W104" s="234">
        <f t="shared" si="95"/>
        <v>77</v>
      </c>
      <c r="X104" s="236">
        <f t="shared" si="96"/>
        <v>64</v>
      </c>
      <c r="Y104" s="12"/>
      <c r="Z104" s="8"/>
      <c r="AA104" s="23"/>
      <c r="AB104" s="23"/>
      <c r="AC104" s="23"/>
      <c r="AD104" s="12"/>
      <c r="AE104" s="91">
        <f t="shared" si="63"/>
        <v>0</v>
      </c>
      <c r="AF104" s="75">
        <f t="shared" si="64"/>
        <v>0</v>
      </c>
      <c r="AG104" s="88">
        <f t="shared" si="65"/>
        <v>0</v>
      </c>
      <c r="AH104" s="92">
        <f t="shared" si="66"/>
        <v>0</v>
      </c>
      <c r="AI104" s="93">
        <f t="shared" si="67"/>
        <v>0</v>
      </c>
      <c r="AJ104" s="93">
        <f t="shared" si="68"/>
        <v>0</v>
      </c>
      <c r="AK104" s="78">
        <f t="shared" si="69"/>
        <v>0</v>
      </c>
      <c r="AL104" s="92">
        <f t="shared" si="70"/>
        <v>0</v>
      </c>
      <c r="AM104" s="78">
        <f t="shared" si="71"/>
        <v>0</v>
      </c>
      <c r="AN104" s="11"/>
      <c r="AO104" s="14"/>
      <c r="AP104" s="11"/>
      <c r="AQ104" s="15"/>
      <c r="AR104" s="11"/>
      <c r="AS104" s="11"/>
      <c r="AT104" s="11"/>
      <c r="AU104" s="75" t="str">
        <f t="shared" si="81"/>
        <v/>
      </c>
      <c r="AV104" s="75" t="str">
        <f t="shared" ca="1" si="82"/>
        <v/>
      </c>
      <c r="AW104" s="75" t="str">
        <f t="shared" si="72"/>
        <v/>
      </c>
      <c r="AX104" s="75" t="str">
        <f t="shared" ca="1" si="73"/>
        <v/>
      </c>
      <c r="AY104" s="169"/>
      <c r="AZ104" s="169"/>
      <c r="BA104" s="75" t="str">
        <f t="shared" si="88"/>
        <v/>
      </c>
      <c r="BB104" s="169"/>
      <c r="BC104" s="169"/>
      <c r="BD104" s="75" t="str">
        <f t="shared" si="89"/>
        <v/>
      </c>
      <c r="BE104" s="11"/>
      <c r="BR104" s="54"/>
      <c r="BS104" s="163"/>
      <c r="BT104" s="163"/>
      <c r="BU104" s="163"/>
      <c r="BV104" s="163"/>
      <c r="BW104" s="163"/>
      <c r="BX104" s="163"/>
      <c r="BZ104" s="163"/>
      <c r="CB104" s="163"/>
      <c r="CC104" s="163"/>
      <c r="CD104" s="163"/>
    </row>
    <row r="105" spans="1:82" ht="17.45" customHeight="1">
      <c r="A105" s="94">
        <f t="shared" si="83"/>
        <v>14.4</v>
      </c>
      <c r="B105" s="107">
        <f t="shared" si="58"/>
        <v>95</v>
      </c>
      <c r="C105" s="8"/>
      <c r="D105" s="11"/>
      <c r="E105" s="12"/>
      <c r="F105" s="11"/>
      <c r="G105" s="74">
        <f t="shared" si="92"/>
        <v>0</v>
      </c>
      <c r="H105" s="75">
        <f t="shared" si="92"/>
        <v>0</v>
      </c>
      <c r="I105" s="88">
        <f t="shared" si="75"/>
        <v>0</v>
      </c>
      <c r="J105" s="78">
        <f t="shared" si="76"/>
        <v>0</v>
      </c>
      <c r="K105" s="78">
        <f t="shared" si="77"/>
        <v>0</v>
      </c>
      <c r="L105" s="78">
        <f t="shared" si="78"/>
        <v>0</v>
      </c>
      <c r="M105" s="78" t="str">
        <f t="shared" ca="1" si="79"/>
        <v/>
      </c>
      <c r="N105" s="78" t="str">
        <f t="shared" ca="1" si="79"/>
        <v/>
      </c>
      <c r="O105" s="78">
        <f t="shared" si="80"/>
        <v>5.0000000000000001E-4</v>
      </c>
      <c r="P105" s="13"/>
      <c r="Q105" s="8"/>
      <c r="R105" s="13"/>
      <c r="S105" s="89">
        <f t="shared" si="59"/>
        <v>0</v>
      </c>
      <c r="T105" s="75">
        <f t="shared" si="60"/>
        <v>0</v>
      </c>
      <c r="U105" s="90">
        <f t="shared" si="84"/>
        <v>0</v>
      </c>
      <c r="V105" s="82">
        <f t="shared" si="85"/>
        <v>0</v>
      </c>
      <c r="W105" s="234">
        <f t="shared" si="95"/>
        <v>77</v>
      </c>
      <c r="X105" s="236">
        <f t="shared" si="96"/>
        <v>64</v>
      </c>
      <c r="Y105" s="12"/>
      <c r="Z105" s="8"/>
      <c r="AA105" s="23"/>
      <c r="AB105" s="23"/>
      <c r="AC105" s="23"/>
      <c r="AD105" s="12"/>
      <c r="AE105" s="91">
        <f t="shared" si="63"/>
        <v>0</v>
      </c>
      <c r="AF105" s="75">
        <f t="shared" si="64"/>
        <v>0</v>
      </c>
      <c r="AG105" s="88">
        <f t="shared" si="65"/>
        <v>0</v>
      </c>
      <c r="AH105" s="92">
        <f t="shared" si="66"/>
        <v>0</v>
      </c>
      <c r="AI105" s="93">
        <f t="shared" si="67"/>
        <v>0</v>
      </c>
      <c r="AJ105" s="93">
        <f t="shared" si="68"/>
        <v>0</v>
      </c>
      <c r="AK105" s="78">
        <f t="shared" si="69"/>
        <v>0</v>
      </c>
      <c r="AL105" s="92">
        <f t="shared" si="70"/>
        <v>0</v>
      </c>
      <c r="AM105" s="78">
        <f t="shared" si="71"/>
        <v>0</v>
      </c>
      <c r="AN105" s="11"/>
      <c r="AO105" s="14"/>
      <c r="AP105" s="11"/>
      <c r="AQ105" s="15"/>
      <c r="AR105" s="11"/>
      <c r="AS105" s="11"/>
      <c r="AT105" s="11"/>
      <c r="AU105" s="75" t="str">
        <f t="shared" si="81"/>
        <v/>
      </c>
      <c r="AV105" s="75" t="str">
        <f t="shared" ca="1" si="82"/>
        <v/>
      </c>
      <c r="AW105" s="75" t="str">
        <f t="shared" si="72"/>
        <v/>
      </c>
      <c r="AX105" s="75" t="str">
        <f t="shared" ca="1" si="73"/>
        <v/>
      </c>
      <c r="AY105" s="169"/>
      <c r="AZ105" s="169"/>
      <c r="BA105" s="75" t="str">
        <f t="shared" si="88"/>
        <v/>
      </c>
      <c r="BB105" s="169"/>
      <c r="BC105" s="169"/>
      <c r="BD105" s="75" t="str">
        <f t="shared" si="89"/>
        <v/>
      </c>
      <c r="BE105" s="11"/>
      <c r="BR105" s="54"/>
      <c r="BS105" s="163"/>
      <c r="BT105" s="163"/>
      <c r="BU105" s="163"/>
      <c r="BV105" s="163"/>
      <c r="BW105" s="163"/>
      <c r="BX105" s="163"/>
      <c r="BZ105" s="163"/>
      <c r="CB105" s="163"/>
      <c r="CC105" s="163"/>
      <c r="CD105" s="163"/>
    </row>
    <row r="106" spans="1:82" ht="17.45" customHeight="1">
      <c r="A106" s="86">
        <f t="shared" si="83"/>
        <v>14.5</v>
      </c>
      <c r="B106" s="107">
        <f t="shared" si="58"/>
        <v>96</v>
      </c>
      <c r="C106" s="8"/>
      <c r="D106" s="11"/>
      <c r="E106" s="12"/>
      <c r="F106" s="11"/>
      <c r="G106" s="74">
        <f t="shared" si="92"/>
        <v>0</v>
      </c>
      <c r="H106" s="75">
        <f t="shared" si="92"/>
        <v>0</v>
      </c>
      <c r="I106" s="88">
        <f t="shared" si="75"/>
        <v>0</v>
      </c>
      <c r="J106" s="78">
        <f t="shared" si="76"/>
        <v>0</v>
      </c>
      <c r="K106" s="78">
        <f t="shared" si="77"/>
        <v>0</v>
      </c>
      <c r="L106" s="78">
        <f t="shared" si="78"/>
        <v>0</v>
      </c>
      <c r="M106" s="78" t="str">
        <f t="shared" ca="1" si="79"/>
        <v/>
      </c>
      <c r="N106" s="78" t="str">
        <f t="shared" ca="1" si="79"/>
        <v/>
      </c>
      <c r="O106" s="78">
        <f t="shared" si="80"/>
        <v>5.0000000000000001E-4</v>
      </c>
      <c r="P106" s="13"/>
      <c r="Q106" s="8"/>
      <c r="R106" s="13"/>
      <c r="S106" s="89">
        <f t="shared" si="59"/>
        <v>0</v>
      </c>
      <c r="T106" s="75">
        <f t="shared" si="60"/>
        <v>0</v>
      </c>
      <c r="U106" s="90">
        <f t="shared" si="84"/>
        <v>0</v>
      </c>
      <c r="V106" s="82">
        <f t="shared" si="85"/>
        <v>0</v>
      </c>
      <c r="W106" s="234">
        <f t="shared" si="95"/>
        <v>77</v>
      </c>
      <c r="X106" s="236">
        <f t="shared" si="96"/>
        <v>64</v>
      </c>
      <c r="Y106" s="12"/>
      <c r="Z106" s="8"/>
      <c r="AA106" s="23"/>
      <c r="AB106" s="23"/>
      <c r="AC106" s="23"/>
      <c r="AD106" s="12"/>
      <c r="AE106" s="91">
        <f t="shared" si="63"/>
        <v>0</v>
      </c>
      <c r="AF106" s="75">
        <f t="shared" si="64"/>
        <v>0</v>
      </c>
      <c r="AG106" s="88">
        <f t="shared" si="65"/>
        <v>0</v>
      </c>
      <c r="AH106" s="92">
        <f t="shared" si="66"/>
        <v>0</v>
      </c>
      <c r="AI106" s="93">
        <f t="shared" si="67"/>
        <v>0</v>
      </c>
      <c r="AJ106" s="93">
        <f t="shared" si="68"/>
        <v>0</v>
      </c>
      <c r="AK106" s="78">
        <f t="shared" si="69"/>
        <v>0</v>
      </c>
      <c r="AL106" s="92">
        <f t="shared" si="70"/>
        <v>0</v>
      </c>
      <c r="AM106" s="78">
        <f t="shared" si="71"/>
        <v>0</v>
      </c>
      <c r="AN106" s="11"/>
      <c r="AO106" s="14"/>
      <c r="AP106" s="11"/>
      <c r="AQ106" s="15"/>
      <c r="AR106" s="11"/>
      <c r="AS106" s="11"/>
      <c r="AT106" s="11"/>
      <c r="AU106" s="75" t="str">
        <f t="shared" si="81"/>
        <v/>
      </c>
      <c r="AV106" s="75" t="str">
        <f t="shared" ca="1" si="82"/>
        <v/>
      </c>
      <c r="AW106" s="75" t="str">
        <f t="shared" si="72"/>
        <v/>
      </c>
      <c r="AX106" s="75" t="str">
        <f t="shared" ca="1" si="73"/>
        <v/>
      </c>
      <c r="AY106" s="169"/>
      <c r="AZ106" s="169"/>
      <c r="BA106" s="75" t="str">
        <f t="shared" si="88"/>
        <v/>
      </c>
      <c r="BB106" s="169"/>
      <c r="BC106" s="169"/>
      <c r="BD106" s="75" t="str">
        <f t="shared" si="89"/>
        <v/>
      </c>
      <c r="BE106" s="11"/>
      <c r="BR106" s="54"/>
      <c r="BS106" s="163"/>
      <c r="BT106" s="163"/>
      <c r="BU106" s="163"/>
      <c r="BV106" s="163"/>
      <c r="BW106" s="163"/>
      <c r="BX106" s="163"/>
      <c r="BZ106" s="163"/>
      <c r="CB106" s="163"/>
      <c r="CC106" s="163"/>
      <c r="CD106" s="163"/>
    </row>
    <row r="107" spans="1:82" ht="17.45" customHeight="1">
      <c r="A107" s="94">
        <f t="shared" si="83"/>
        <v>14.600000000000001</v>
      </c>
      <c r="B107" s="107">
        <f t="shared" si="58"/>
        <v>97</v>
      </c>
      <c r="C107" s="8"/>
      <c r="D107" s="11"/>
      <c r="E107" s="12"/>
      <c r="F107" s="11"/>
      <c r="G107" s="74">
        <f t="shared" si="92"/>
        <v>0</v>
      </c>
      <c r="H107" s="75">
        <f t="shared" si="92"/>
        <v>0</v>
      </c>
      <c r="I107" s="88">
        <f t="shared" si="75"/>
        <v>0</v>
      </c>
      <c r="J107" s="78">
        <f t="shared" si="76"/>
        <v>0</v>
      </c>
      <c r="K107" s="78">
        <f t="shared" si="77"/>
        <v>0</v>
      </c>
      <c r="L107" s="78">
        <f t="shared" si="78"/>
        <v>0</v>
      </c>
      <c r="M107" s="78" t="str">
        <f t="shared" ca="1" si="79"/>
        <v/>
      </c>
      <c r="N107" s="78" t="str">
        <f t="shared" ca="1" si="79"/>
        <v/>
      </c>
      <c r="O107" s="78">
        <f t="shared" si="80"/>
        <v>5.0000000000000001E-4</v>
      </c>
      <c r="P107" s="13"/>
      <c r="Q107" s="8"/>
      <c r="R107" s="13"/>
      <c r="S107" s="89">
        <f t="shared" si="59"/>
        <v>0</v>
      </c>
      <c r="T107" s="75">
        <f t="shared" si="60"/>
        <v>0</v>
      </c>
      <c r="U107" s="90">
        <f t="shared" si="84"/>
        <v>0</v>
      </c>
      <c r="V107" s="82">
        <f t="shared" si="85"/>
        <v>0</v>
      </c>
      <c r="W107" s="234">
        <f t="shared" si="95"/>
        <v>77</v>
      </c>
      <c r="X107" s="236">
        <f t="shared" si="96"/>
        <v>64</v>
      </c>
      <c r="Y107" s="12"/>
      <c r="Z107" s="8"/>
      <c r="AA107" s="23"/>
      <c r="AB107" s="23"/>
      <c r="AC107" s="23"/>
      <c r="AD107" s="12"/>
      <c r="AE107" s="91">
        <f t="shared" si="63"/>
        <v>0</v>
      </c>
      <c r="AF107" s="75">
        <f t="shared" si="64"/>
        <v>0</v>
      </c>
      <c r="AG107" s="88">
        <f t="shared" ref="AG107:AG130" si="97">IFERROR(Y107/H106,0)</f>
        <v>0</v>
      </c>
      <c r="AH107" s="92">
        <f t="shared" ref="AH107:AH130" si="98">IFERROR(Z107/$Y107,0)</f>
        <v>0</v>
      </c>
      <c r="AI107" s="93">
        <f t="shared" ref="AI107:AI130" si="99">IFERROR(AA107/$Y107,0)</f>
        <v>0</v>
      </c>
      <c r="AJ107" s="93">
        <f t="shared" ref="AJ107:AJ130" si="100">IFERROR(AB107/$Y107,0)</f>
        <v>0</v>
      </c>
      <c r="AK107" s="78">
        <f t="shared" ref="AK107:AK130" si="101">IFERROR(AC107/$Y107,0)</f>
        <v>0</v>
      </c>
      <c r="AL107" s="92">
        <f t="shared" si="70"/>
        <v>0</v>
      </c>
      <c r="AM107" s="78">
        <f t="shared" si="71"/>
        <v>0</v>
      </c>
      <c r="AN107" s="11"/>
      <c r="AO107" s="14"/>
      <c r="AP107" s="11"/>
      <c r="AQ107" s="15"/>
      <c r="AR107" s="11"/>
      <c r="AS107" s="11"/>
      <c r="AT107" s="11"/>
      <c r="AU107" s="75" t="str">
        <f t="shared" si="81"/>
        <v/>
      </c>
      <c r="AV107" s="75" t="str">
        <f t="shared" ca="1" si="82"/>
        <v/>
      </c>
      <c r="AW107" s="75" t="str">
        <f t="shared" si="72"/>
        <v/>
      </c>
      <c r="AX107" s="75" t="str">
        <f t="shared" ca="1" si="73"/>
        <v/>
      </c>
      <c r="AY107" s="169"/>
      <c r="AZ107" s="169"/>
      <c r="BA107" s="75" t="str">
        <f t="shared" si="88"/>
        <v/>
      </c>
      <c r="BB107" s="169"/>
      <c r="BC107" s="169"/>
      <c r="BD107" s="75" t="str">
        <f t="shared" si="89"/>
        <v/>
      </c>
      <c r="BE107" s="11"/>
      <c r="BR107" s="54"/>
      <c r="BS107" s="163"/>
      <c r="BT107" s="163"/>
      <c r="BU107" s="163"/>
      <c r="BV107" s="163"/>
      <c r="BW107" s="163"/>
      <c r="BX107" s="163"/>
      <c r="BZ107" s="163"/>
      <c r="CB107" s="163"/>
      <c r="CC107" s="163"/>
      <c r="CD107" s="163"/>
    </row>
    <row r="108" spans="1:82" ht="17.45" customHeight="1" thickBot="1">
      <c r="A108" s="86">
        <f t="shared" si="83"/>
        <v>14.700000000000001</v>
      </c>
      <c r="B108" s="108">
        <f t="shared" si="58"/>
        <v>98</v>
      </c>
      <c r="C108" s="16"/>
      <c r="D108" s="17"/>
      <c r="E108" s="18"/>
      <c r="F108" s="17"/>
      <c r="G108" s="96">
        <f t="shared" ref="G108:H123" si="102">G107-E108-C108</f>
        <v>0</v>
      </c>
      <c r="H108" s="97">
        <f t="shared" si="102"/>
        <v>0</v>
      </c>
      <c r="I108" s="98">
        <f t="shared" si="75"/>
        <v>0</v>
      </c>
      <c r="J108" s="99">
        <f t="shared" si="76"/>
        <v>0</v>
      </c>
      <c r="K108" s="99">
        <f t="shared" si="77"/>
        <v>0</v>
      </c>
      <c r="L108" s="99">
        <f t="shared" si="78"/>
        <v>0</v>
      </c>
      <c r="M108" s="99" t="str">
        <f t="shared" ca="1" si="79"/>
        <v/>
      </c>
      <c r="N108" s="99" t="str">
        <f t="shared" ca="1" si="79"/>
        <v/>
      </c>
      <c r="O108" s="99">
        <f t="shared" si="80"/>
        <v>5.0000000000000001E-4</v>
      </c>
      <c r="P108" s="19"/>
      <c r="Q108" s="16"/>
      <c r="R108" s="19"/>
      <c r="S108" s="89">
        <f t="shared" si="59"/>
        <v>0</v>
      </c>
      <c r="T108" s="75">
        <f t="shared" si="60"/>
        <v>0</v>
      </c>
      <c r="U108" s="100">
        <f t="shared" si="84"/>
        <v>0</v>
      </c>
      <c r="V108" s="101">
        <f t="shared" si="85"/>
        <v>0</v>
      </c>
      <c r="W108" s="237">
        <f t="shared" si="95"/>
        <v>77</v>
      </c>
      <c r="X108" s="238">
        <f t="shared" si="96"/>
        <v>64</v>
      </c>
      <c r="Y108" s="18"/>
      <c r="Z108" s="16"/>
      <c r="AA108" s="23"/>
      <c r="AB108" s="23"/>
      <c r="AC108" s="23"/>
      <c r="AD108" s="12"/>
      <c r="AE108" s="102">
        <f t="shared" si="63"/>
        <v>0</v>
      </c>
      <c r="AF108" s="97">
        <f t="shared" si="64"/>
        <v>0</v>
      </c>
      <c r="AG108" s="98">
        <f t="shared" si="97"/>
        <v>0</v>
      </c>
      <c r="AH108" s="103">
        <f t="shared" si="98"/>
        <v>0</v>
      </c>
      <c r="AI108" s="104">
        <f t="shared" si="99"/>
        <v>0</v>
      </c>
      <c r="AJ108" s="104">
        <f t="shared" si="100"/>
        <v>0</v>
      </c>
      <c r="AK108" s="99">
        <f t="shared" si="101"/>
        <v>0</v>
      </c>
      <c r="AL108" s="103">
        <f t="shared" si="70"/>
        <v>0</v>
      </c>
      <c r="AM108" s="99">
        <f t="shared" si="71"/>
        <v>0</v>
      </c>
      <c r="AN108" s="17"/>
      <c r="AO108" s="20"/>
      <c r="AP108" s="17"/>
      <c r="AQ108" s="21"/>
      <c r="AR108" s="17"/>
      <c r="AS108" s="17"/>
      <c r="AT108" s="17"/>
      <c r="AU108" s="97" t="str">
        <f t="shared" si="81"/>
        <v/>
      </c>
      <c r="AV108" s="97" t="str">
        <f t="shared" ca="1" si="82"/>
        <v/>
      </c>
      <c r="AW108" s="97" t="str">
        <f t="shared" si="72"/>
        <v/>
      </c>
      <c r="AX108" s="97" t="str">
        <f t="shared" ca="1" si="73"/>
        <v/>
      </c>
      <c r="AY108" s="167"/>
      <c r="AZ108" s="167"/>
      <c r="BA108" s="97" t="str">
        <f t="shared" si="88"/>
        <v/>
      </c>
      <c r="BB108" s="167"/>
      <c r="BC108" s="167"/>
      <c r="BD108" s="97" t="str">
        <f t="shared" si="89"/>
        <v/>
      </c>
      <c r="BE108" s="17"/>
      <c r="BR108" s="54"/>
      <c r="BS108" s="163"/>
      <c r="BT108" s="163"/>
      <c r="BU108" s="163"/>
      <c r="BV108" s="163"/>
      <c r="BW108" s="163"/>
      <c r="BX108" s="163"/>
      <c r="BZ108" s="163"/>
      <c r="CB108" s="163"/>
      <c r="CC108" s="163"/>
      <c r="CD108" s="163"/>
    </row>
    <row r="109" spans="1:82" ht="17.45" customHeight="1" thickTop="1">
      <c r="A109" s="71">
        <f>A102+1</f>
        <v>15.1</v>
      </c>
      <c r="B109" s="106">
        <f>B108+1</f>
        <v>99</v>
      </c>
      <c r="C109" s="4"/>
      <c r="D109" s="5"/>
      <c r="E109" s="6"/>
      <c r="F109" s="5"/>
      <c r="G109" s="74">
        <f t="shared" si="102"/>
        <v>0</v>
      </c>
      <c r="H109" s="75">
        <f t="shared" si="102"/>
        <v>0</v>
      </c>
      <c r="I109" s="76">
        <f t="shared" si="75"/>
        <v>0</v>
      </c>
      <c r="J109" s="77">
        <f t="shared" si="76"/>
        <v>0</v>
      </c>
      <c r="K109" s="77">
        <f t="shared" si="77"/>
        <v>0</v>
      </c>
      <c r="L109" s="77">
        <f t="shared" si="78"/>
        <v>0</v>
      </c>
      <c r="M109" s="78" t="str">
        <f t="shared" ca="1" si="79"/>
        <v/>
      </c>
      <c r="N109" s="78" t="str">
        <f t="shared" ca="1" si="79"/>
        <v/>
      </c>
      <c r="O109" s="78">
        <f t="shared" si="80"/>
        <v>5.0000000000000001E-4</v>
      </c>
      <c r="P109" s="13"/>
      <c r="Q109" s="8"/>
      <c r="R109" s="13"/>
      <c r="S109" s="79">
        <f t="shared" si="59"/>
        <v>0</v>
      </c>
      <c r="T109" s="80">
        <f t="shared" si="60"/>
        <v>0</v>
      </c>
      <c r="U109" s="81">
        <f t="shared" si="84"/>
        <v>0</v>
      </c>
      <c r="V109" s="82">
        <f t="shared" si="85"/>
        <v>0</v>
      </c>
      <c r="W109" s="234">
        <v>80</v>
      </c>
      <c r="X109" s="236">
        <v>67</v>
      </c>
      <c r="Y109" s="6"/>
      <c r="Z109" s="4"/>
      <c r="AA109" s="22"/>
      <c r="AB109" s="22"/>
      <c r="AC109" s="22"/>
      <c r="AD109" s="6"/>
      <c r="AE109" s="83">
        <f t="shared" si="63"/>
        <v>0</v>
      </c>
      <c r="AF109" s="80">
        <f t="shared" si="64"/>
        <v>0</v>
      </c>
      <c r="AG109" s="76">
        <f t="shared" si="97"/>
        <v>0</v>
      </c>
      <c r="AH109" s="84">
        <f t="shared" si="98"/>
        <v>0</v>
      </c>
      <c r="AI109" s="85">
        <f t="shared" si="99"/>
        <v>0</v>
      </c>
      <c r="AJ109" s="85">
        <f t="shared" si="100"/>
        <v>0</v>
      </c>
      <c r="AK109" s="77">
        <f t="shared" si="101"/>
        <v>0</v>
      </c>
      <c r="AL109" s="84">
        <f t="shared" si="70"/>
        <v>0</v>
      </c>
      <c r="AM109" s="77">
        <f t="shared" si="71"/>
        <v>0</v>
      </c>
      <c r="AN109" s="5"/>
      <c r="AO109" s="9"/>
      <c r="AP109" s="5"/>
      <c r="AQ109" s="10"/>
      <c r="AR109" s="5"/>
      <c r="AS109" s="5"/>
      <c r="AT109" s="5"/>
      <c r="AU109" s="80" t="str">
        <f t="shared" si="81"/>
        <v/>
      </c>
      <c r="AV109" s="80" t="str">
        <f t="shared" ca="1" si="82"/>
        <v/>
      </c>
      <c r="AW109" s="80" t="str">
        <f t="shared" si="72"/>
        <v/>
      </c>
      <c r="AX109" s="80" t="str">
        <f t="shared" ca="1" si="73"/>
        <v/>
      </c>
      <c r="AY109" s="165"/>
      <c r="AZ109" s="165"/>
      <c r="BA109" s="80" t="str">
        <f t="shared" si="88"/>
        <v/>
      </c>
      <c r="BB109" s="165"/>
      <c r="BC109" s="165"/>
      <c r="BD109" s="80" t="str">
        <f t="shared" si="89"/>
        <v/>
      </c>
      <c r="BE109" s="5"/>
      <c r="BR109" s="54"/>
      <c r="BS109" s="163"/>
      <c r="BT109" s="163"/>
      <c r="BU109" s="163"/>
      <c r="BV109" s="163"/>
      <c r="BW109" s="163"/>
      <c r="BX109" s="163"/>
      <c r="BZ109" s="163"/>
      <c r="CB109" s="163"/>
      <c r="CC109" s="163"/>
      <c r="CD109" s="163"/>
    </row>
    <row r="110" spans="1:82" ht="17.45" customHeight="1">
      <c r="A110" s="86">
        <f t="shared" si="83"/>
        <v>15.2</v>
      </c>
      <c r="B110" s="107">
        <f t="shared" si="58"/>
        <v>100</v>
      </c>
      <c r="C110" s="8"/>
      <c r="D110" s="11"/>
      <c r="E110" s="12"/>
      <c r="F110" s="11"/>
      <c r="G110" s="74">
        <f t="shared" si="102"/>
        <v>0</v>
      </c>
      <c r="H110" s="75">
        <f t="shared" si="102"/>
        <v>0</v>
      </c>
      <c r="I110" s="88">
        <f t="shared" si="75"/>
        <v>0</v>
      </c>
      <c r="J110" s="78">
        <f t="shared" si="76"/>
        <v>0</v>
      </c>
      <c r="K110" s="78">
        <f t="shared" si="77"/>
        <v>0</v>
      </c>
      <c r="L110" s="78">
        <f t="shared" si="78"/>
        <v>0</v>
      </c>
      <c r="M110" s="78" t="str">
        <f t="shared" ca="1" si="79"/>
        <v/>
      </c>
      <c r="N110" s="78" t="str">
        <f t="shared" ca="1" si="79"/>
        <v/>
      </c>
      <c r="O110" s="78">
        <f t="shared" si="80"/>
        <v>5.0000000000000001E-4</v>
      </c>
      <c r="P110" s="13"/>
      <c r="Q110" s="8"/>
      <c r="R110" s="13"/>
      <c r="S110" s="89">
        <f t="shared" si="59"/>
        <v>0</v>
      </c>
      <c r="T110" s="75">
        <f t="shared" si="60"/>
        <v>0</v>
      </c>
      <c r="U110" s="90">
        <f t="shared" si="84"/>
        <v>0</v>
      </c>
      <c r="V110" s="82">
        <f t="shared" si="85"/>
        <v>0</v>
      </c>
      <c r="W110" s="234">
        <f t="shared" ref="W110:W115" si="103">W109</f>
        <v>80</v>
      </c>
      <c r="X110" s="236">
        <f t="shared" ref="X110:X115" si="104">X109</f>
        <v>67</v>
      </c>
      <c r="Y110" s="12"/>
      <c r="Z110" s="8"/>
      <c r="AA110" s="23"/>
      <c r="AB110" s="23"/>
      <c r="AC110" s="23"/>
      <c r="AD110" s="12"/>
      <c r="AE110" s="91">
        <f t="shared" si="63"/>
        <v>0</v>
      </c>
      <c r="AF110" s="75">
        <f t="shared" si="64"/>
        <v>0</v>
      </c>
      <c r="AG110" s="88">
        <f t="shared" si="97"/>
        <v>0</v>
      </c>
      <c r="AH110" s="92">
        <f t="shared" si="98"/>
        <v>0</v>
      </c>
      <c r="AI110" s="93">
        <f t="shared" si="99"/>
        <v>0</v>
      </c>
      <c r="AJ110" s="93">
        <f t="shared" si="100"/>
        <v>0</v>
      </c>
      <c r="AK110" s="78">
        <f t="shared" si="101"/>
        <v>0</v>
      </c>
      <c r="AL110" s="92">
        <f t="shared" si="70"/>
        <v>0</v>
      </c>
      <c r="AM110" s="78">
        <f t="shared" si="71"/>
        <v>0</v>
      </c>
      <c r="AN110" s="11"/>
      <c r="AO110" s="14"/>
      <c r="AP110" s="11"/>
      <c r="AQ110" s="15"/>
      <c r="AR110" s="11"/>
      <c r="AS110" s="11"/>
      <c r="AT110" s="11"/>
      <c r="AU110" s="75" t="str">
        <f t="shared" si="81"/>
        <v/>
      </c>
      <c r="AV110" s="75" t="str">
        <f t="shared" ca="1" si="82"/>
        <v/>
      </c>
      <c r="AW110" s="75" t="str">
        <f t="shared" si="72"/>
        <v/>
      </c>
      <c r="AX110" s="75" t="str">
        <f t="shared" ca="1" si="73"/>
        <v/>
      </c>
      <c r="AY110" s="169"/>
      <c r="AZ110" s="169"/>
      <c r="BA110" s="75" t="str">
        <f t="shared" si="88"/>
        <v/>
      </c>
      <c r="BB110" s="169"/>
      <c r="BC110" s="169"/>
      <c r="BD110" s="75" t="str">
        <f t="shared" si="89"/>
        <v/>
      </c>
      <c r="BE110" s="11"/>
      <c r="BR110" s="54"/>
      <c r="BS110" s="163"/>
      <c r="BT110" s="163"/>
      <c r="BU110" s="163"/>
      <c r="BV110" s="163"/>
      <c r="BW110" s="163"/>
      <c r="BX110" s="163"/>
      <c r="BZ110" s="163"/>
      <c r="CB110" s="163"/>
      <c r="CC110" s="163"/>
      <c r="CD110" s="163"/>
    </row>
    <row r="111" spans="1:82" ht="17.45" customHeight="1">
      <c r="A111" s="94">
        <f t="shared" si="83"/>
        <v>15.3</v>
      </c>
      <c r="B111" s="107">
        <f t="shared" si="58"/>
        <v>101</v>
      </c>
      <c r="C111" s="8"/>
      <c r="D111" s="11"/>
      <c r="E111" s="12"/>
      <c r="F111" s="11"/>
      <c r="G111" s="74">
        <f t="shared" si="102"/>
        <v>0</v>
      </c>
      <c r="H111" s="75">
        <f t="shared" si="102"/>
        <v>0</v>
      </c>
      <c r="I111" s="88">
        <f t="shared" si="75"/>
        <v>0</v>
      </c>
      <c r="J111" s="78">
        <f t="shared" si="76"/>
        <v>0</v>
      </c>
      <c r="K111" s="78">
        <f t="shared" si="77"/>
        <v>0</v>
      </c>
      <c r="L111" s="78">
        <f t="shared" si="78"/>
        <v>0</v>
      </c>
      <c r="M111" s="78" t="str">
        <f t="shared" ca="1" si="79"/>
        <v/>
      </c>
      <c r="N111" s="78" t="str">
        <f t="shared" ca="1" si="79"/>
        <v/>
      </c>
      <c r="O111" s="78">
        <f t="shared" si="80"/>
        <v>5.0000000000000001E-4</v>
      </c>
      <c r="P111" s="13"/>
      <c r="Q111" s="8"/>
      <c r="R111" s="13"/>
      <c r="S111" s="89">
        <f t="shared" si="59"/>
        <v>0</v>
      </c>
      <c r="T111" s="75">
        <f t="shared" si="60"/>
        <v>0</v>
      </c>
      <c r="U111" s="90">
        <f t="shared" si="84"/>
        <v>0</v>
      </c>
      <c r="V111" s="82">
        <f t="shared" si="85"/>
        <v>0</v>
      </c>
      <c r="W111" s="234">
        <f t="shared" si="103"/>
        <v>80</v>
      </c>
      <c r="X111" s="236">
        <f t="shared" si="104"/>
        <v>67</v>
      </c>
      <c r="Y111" s="12"/>
      <c r="Z111" s="8"/>
      <c r="AA111" s="23"/>
      <c r="AB111" s="23"/>
      <c r="AC111" s="23"/>
      <c r="AD111" s="12"/>
      <c r="AE111" s="91">
        <f t="shared" si="63"/>
        <v>0</v>
      </c>
      <c r="AF111" s="75">
        <f t="shared" si="64"/>
        <v>0</v>
      </c>
      <c r="AG111" s="88">
        <f t="shared" si="97"/>
        <v>0</v>
      </c>
      <c r="AH111" s="92">
        <f t="shared" si="98"/>
        <v>0</v>
      </c>
      <c r="AI111" s="93">
        <f t="shared" si="99"/>
        <v>0</v>
      </c>
      <c r="AJ111" s="93">
        <f t="shared" si="100"/>
        <v>0</v>
      </c>
      <c r="AK111" s="78">
        <f t="shared" si="101"/>
        <v>0</v>
      </c>
      <c r="AL111" s="92">
        <f t="shared" si="70"/>
        <v>0</v>
      </c>
      <c r="AM111" s="78">
        <f t="shared" si="71"/>
        <v>0</v>
      </c>
      <c r="AN111" s="11"/>
      <c r="AO111" s="14"/>
      <c r="AP111" s="11"/>
      <c r="AQ111" s="15"/>
      <c r="AR111" s="11"/>
      <c r="AS111" s="11"/>
      <c r="AT111" s="11"/>
      <c r="AU111" s="75" t="str">
        <f t="shared" si="81"/>
        <v/>
      </c>
      <c r="AV111" s="75" t="str">
        <f t="shared" ca="1" si="82"/>
        <v/>
      </c>
      <c r="AW111" s="75" t="str">
        <f t="shared" si="72"/>
        <v/>
      </c>
      <c r="AX111" s="75" t="str">
        <f t="shared" ca="1" si="73"/>
        <v/>
      </c>
      <c r="AY111" s="169"/>
      <c r="AZ111" s="169"/>
      <c r="BA111" s="75" t="str">
        <f t="shared" si="88"/>
        <v/>
      </c>
      <c r="BB111" s="169"/>
      <c r="BC111" s="169"/>
      <c r="BD111" s="75" t="str">
        <f t="shared" si="89"/>
        <v/>
      </c>
      <c r="BE111" s="11"/>
      <c r="BR111" s="54"/>
      <c r="BS111" s="163"/>
      <c r="BT111" s="163"/>
      <c r="BU111" s="163"/>
      <c r="BV111" s="163"/>
      <c r="BW111" s="163"/>
      <c r="BX111" s="163"/>
      <c r="BZ111" s="163"/>
      <c r="CB111" s="163"/>
      <c r="CC111" s="163"/>
      <c r="CD111" s="163"/>
    </row>
    <row r="112" spans="1:82" ht="17.45" customHeight="1">
      <c r="A112" s="86">
        <f t="shared" si="83"/>
        <v>15.4</v>
      </c>
      <c r="B112" s="107">
        <f t="shared" si="58"/>
        <v>102</v>
      </c>
      <c r="C112" s="8"/>
      <c r="D112" s="11"/>
      <c r="E112" s="12"/>
      <c r="F112" s="11"/>
      <c r="G112" s="74">
        <f t="shared" si="102"/>
        <v>0</v>
      </c>
      <c r="H112" s="75">
        <f t="shared" si="102"/>
        <v>0</v>
      </c>
      <c r="I112" s="88">
        <f t="shared" si="75"/>
        <v>0</v>
      </c>
      <c r="J112" s="78">
        <f t="shared" si="76"/>
        <v>0</v>
      </c>
      <c r="K112" s="78">
        <f t="shared" si="77"/>
        <v>0</v>
      </c>
      <c r="L112" s="78">
        <f t="shared" si="78"/>
        <v>0</v>
      </c>
      <c r="M112" s="78" t="str">
        <f t="shared" ca="1" si="79"/>
        <v/>
      </c>
      <c r="N112" s="78" t="str">
        <f t="shared" ca="1" si="79"/>
        <v/>
      </c>
      <c r="O112" s="78">
        <f t="shared" si="80"/>
        <v>5.0000000000000001E-4</v>
      </c>
      <c r="P112" s="13"/>
      <c r="Q112" s="8"/>
      <c r="R112" s="13"/>
      <c r="S112" s="89">
        <f t="shared" si="59"/>
        <v>0</v>
      </c>
      <c r="T112" s="75">
        <f t="shared" si="60"/>
        <v>0</v>
      </c>
      <c r="U112" s="90">
        <f t="shared" si="84"/>
        <v>0</v>
      </c>
      <c r="V112" s="82">
        <f t="shared" si="85"/>
        <v>0</v>
      </c>
      <c r="W112" s="234">
        <f t="shared" si="103"/>
        <v>80</v>
      </c>
      <c r="X112" s="236">
        <f t="shared" si="104"/>
        <v>67</v>
      </c>
      <c r="Y112" s="12"/>
      <c r="Z112" s="8"/>
      <c r="AA112" s="23"/>
      <c r="AB112" s="23"/>
      <c r="AC112" s="23"/>
      <c r="AD112" s="12"/>
      <c r="AE112" s="91">
        <f t="shared" si="63"/>
        <v>0</v>
      </c>
      <c r="AF112" s="75">
        <f t="shared" si="64"/>
        <v>0</v>
      </c>
      <c r="AG112" s="88">
        <f t="shared" si="97"/>
        <v>0</v>
      </c>
      <c r="AH112" s="92">
        <f t="shared" si="98"/>
        <v>0</v>
      </c>
      <c r="AI112" s="93">
        <f t="shared" si="99"/>
        <v>0</v>
      </c>
      <c r="AJ112" s="93">
        <f t="shared" si="100"/>
        <v>0</v>
      </c>
      <c r="AK112" s="78">
        <f t="shared" si="101"/>
        <v>0</v>
      </c>
      <c r="AL112" s="92">
        <f t="shared" si="70"/>
        <v>0</v>
      </c>
      <c r="AM112" s="78">
        <f t="shared" si="71"/>
        <v>0</v>
      </c>
      <c r="AN112" s="11"/>
      <c r="AO112" s="14"/>
      <c r="AP112" s="11"/>
      <c r="AQ112" s="15"/>
      <c r="AR112" s="11"/>
      <c r="AS112" s="11"/>
      <c r="AT112" s="11"/>
      <c r="AU112" s="75" t="str">
        <f t="shared" si="81"/>
        <v/>
      </c>
      <c r="AV112" s="75" t="str">
        <f t="shared" ca="1" si="82"/>
        <v/>
      </c>
      <c r="AW112" s="75" t="str">
        <f t="shared" si="72"/>
        <v/>
      </c>
      <c r="AX112" s="75" t="str">
        <f t="shared" ca="1" si="73"/>
        <v/>
      </c>
      <c r="AY112" s="169"/>
      <c r="AZ112" s="169"/>
      <c r="BA112" s="75" t="str">
        <f t="shared" si="88"/>
        <v/>
      </c>
      <c r="BB112" s="169"/>
      <c r="BC112" s="169"/>
      <c r="BD112" s="75" t="str">
        <f t="shared" si="89"/>
        <v/>
      </c>
      <c r="BE112" s="11"/>
      <c r="BR112" s="54"/>
      <c r="BS112" s="163"/>
      <c r="BT112" s="163"/>
      <c r="BU112" s="163"/>
      <c r="BV112" s="163"/>
      <c r="BW112" s="163"/>
      <c r="BX112" s="163"/>
      <c r="BZ112" s="163"/>
      <c r="CB112" s="163"/>
      <c r="CC112" s="163"/>
      <c r="CD112" s="163"/>
    </row>
    <row r="113" spans="1:82" ht="17.45" customHeight="1">
      <c r="A113" s="94">
        <f t="shared" si="83"/>
        <v>15.5</v>
      </c>
      <c r="B113" s="107">
        <f t="shared" si="58"/>
        <v>103</v>
      </c>
      <c r="C113" s="8"/>
      <c r="D113" s="11"/>
      <c r="E113" s="12"/>
      <c r="F113" s="11"/>
      <c r="G113" s="74">
        <f t="shared" si="102"/>
        <v>0</v>
      </c>
      <c r="H113" s="75">
        <f t="shared" si="102"/>
        <v>0</v>
      </c>
      <c r="I113" s="88">
        <f t="shared" si="75"/>
        <v>0</v>
      </c>
      <c r="J113" s="78">
        <f t="shared" si="76"/>
        <v>0</v>
      </c>
      <c r="K113" s="78">
        <f t="shared" si="77"/>
        <v>0</v>
      </c>
      <c r="L113" s="78">
        <f t="shared" si="78"/>
        <v>0</v>
      </c>
      <c r="M113" s="78" t="str">
        <f t="shared" ca="1" si="79"/>
        <v/>
      </c>
      <c r="N113" s="78" t="str">
        <f t="shared" ca="1" si="79"/>
        <v/>
      </c>
      <c r="O113" s="78">
        <f t="shared" si="80"/>
        <v>5.0000000000000001E-4</v>
      </c>
      <c r="P113" s="13"/>
      <c r="Q113" s="8"/>
      <c r="R113" s="13"/>
      <c r="S113" s="89">
        <f t="shared" si="59"/>
        <v>0</v>
      </c>
      <c r="T113" s="75">
        <f t="shared" si="60"/>
        <v>0</v>
      </c>
      <c r="U113" s="90">
        <f t="shared" si="84"/>
        <v>0</v>
      </c>
      <c r="V113" s="82">
        <f t="shared" si="85"/>
        <v>0</v>
      </c>
      <c r="W113" s="234">
        <f t="shared" si="103"/>
        <v>80</v>
      </c>
      <c r="X113" s="236">
        <f t="shared" si="104"/>
        <v>67</v>
      </c>
      <c r="Y113" s="12"/>
      <c r="Z113" s="8"/>
      <c r="AA113" s="23"/>
      <c r="AB113" s="23"/>
      <c r="AC113" s="23"/>
      <c r="AD113" s="12"/>
      <c r="AE113" s="91">
        <f t="shared" si="63"/>
        <v>0</v>
      </c>
      <c r="AF113" s="75">
        <f t="shared" si="64"/>
        <v>0</v>
      </c>
      <c r="AG113" s="88">
        <f t="shared" si="97"/>
        <v>0</v>
      </c>
      <c r="AH113" s="92">
        <f t="shared" si="98"/>
        <v>0</v>
      </c>
      <c r="AI113" s="93">
        <f t="shared" si="99"/>
        <v>0</v>
      </c>
      <c r="AJ113" s="93">
        <f t="shared" si="100"/>
        <v>0</v>
      </c>
      <c r="AK113" s="78">
        <f t="shared" si="101"/>
        <v>0</v>
      </c>
      <c r="AL113" s="92">
        <f t="shared" si="70"/>
        <v>0</v>
      </c>
      <c r="AM113" s="78">
        <f t="shared" si="71"/>
        <v>0</v>
      </c>
      <c r="AN113" s="11"/>
      <c r="AO113" s="14"/>
      <c r="AP113" s="11"/>
      <c r="AQ113" s="15"/>
      <c r="AR113" s="11"/>
      <c r="AS113" s="11"/>
      <c r="AT113" s="11"/>
      <c r="AU113" s="75" t="str">
        <f t="shared" si="81"/>
        <v/>
      </c>
      <c r="AV113" s="75" t="str">
        <f t="shared" ca="1" si="82"/>
        <v/>
      </c>
      <c r="AW113" s="75" t="str">
        <f t="shared" si="72"/>
        <v/>
      </c>
      <c r="AX113" s="75" t="str">
        <f t="shared" ca="1" si="73"/>
        <v/>
      </c>
      <c r="AY113" s="169"/>
      <c r="AZ113" s="169"/>
      <c r="BA113" s="75" t="str">
        <f t="shared" si="88"/>
        <v/>
      </c>
      <c r="BB113" s="169"/>
      <c r="BC113" s="169"/>
      <c r="BD113" s="75" t="str">
        <f t="shared" si="89"/>
        <v/>
      </c>
      <c r="BE113" s="11"/>
      <c r="BR113" s="54"/>
      <c r="BS113" s="163"/>
      <c r="BT113" s="163"/>
      <c r="BU113" s="163"/>
      <c r="BV113" s="163"/>
      <c r="BW113" s="163"/>
      <c r="BX113" s="163"/>
      <c r="BZ113" s="163"/>
      <c r="CB113" s="163"/>
      <c r="CC113" s="163"/>
      <c r="CD113" s="163"/>
    </row>
    <row r="114" spans="1:82" ht="17.45" customHeight="1">
      <c r="A114" s="86">
        <f t="shared" si="83"/>
        <v>15.600000000000001</v>
      </c>
      <c r="B114" s="107">
        <f t="shared" si="58"/>
        <v>104</v>
      </c>
      <c r="C114" s="8"/>
      <c r="D114" s="11"/>
      <c r="E114" s="12"/>
      <c r="F114" s="11"/>
      <c r="G114" s="74">
        <f t="shared" si="102"/>
        <v>0</v>
      </c>
      <c r="H114" s="75">
        <f t="shared" si="102"/>
        <v>0</v>
      </c>
      <c r="I114" s="88">
        <f t="shared" si="75"/>
        <v>0</v>
      </c>
      <c r="J114" s="78">
        <f t="shared" si="76"/>
        <v>0</v>
      </c>
      <c r="K114" s="78">
        <f t="shared" si="77"/>
        <v>0</v>
      </c>
      <c r="L114" s="78">
        <f t="shared" si="78"/>
        <v>0</v>
      </c>
      <c r="M114" s="78" t="str">
        <f t="shared" ca="1" si="79"/>
        <v/>
      </c>
      <c r="N114" s="78" t="str">
        <f t="shared" ca="1" si="79"/>
        <v/>
      </c>
      <c r="O114" s="78">
        <f t="shared" si="80"/>
        <v>5.0000000000000001E-4</v>
      </c>
      <c r="P114" s="13"/>
      <c r="Q114" s="8"/>
      <c r="R114" s="13"/>
      <c r="S114" s="89">
        <f t="shared" si="59"/>
        <v>0</v>
      </c>
      <c r="T114" s="75">
        <f t="shared" si="60"/>
        <v>0</v>
      </c>
      <c r="U114" s="90">
        <f t="shared" si="84"/>
        <v>0</v>
      </c>
      <c r="V114" s="82">
        <f t="shared" si="85"/>
        <v>0</v>
      </c>
      <c r="W114" s="234">
        <f t="shared" si="103"/>
        <v>80</v>
      </c>
      <c r="X114" s="236">
        <f t="shared" si="104"/>
        <v>67</v>
      </c>
      <c r="Y114" s="12"/>
      <c r="Z114" s="8"/>
      <c r="AA114" s="23"/>
      <c r="AB114" s="23"/>
      <c r="AC114" s="23"/>
      <c r="AD114" s="12"/>
      <c r="AE114" s="91">
        <f t="shared" si="63"/>
        <v>0</v>
      </c>
      <c r="AF114" s="75">
        <f t="shared" si="64"/>
        <v>0</v>
      </c>
      <c r="AG114" s="88">
        <f t="shared" si="97"/>
        <v>0</v>
      </c>
      <c r="AH114" s="92">
        <f t="shared" si="98"/>
        <v>0</v>
      </c>
      <c r="AI114" s="93">
        <f t="shared" si="99"/>
        <v>0</v>
      </c>
      <c r="AJ114" s="93">
        <f t="shared" si="100"/>
        <v>0</v>
      </c>
      <c r="AK114" s="78">
        <f t="shared" si="101"/>
        <v>0</v>
      </c>
      <c r="AL114" s="92">
        <f t="shared" si="70"/>
        <v>0</v>
      </c>
      <c r="AM114" s="78">
        <f t="shared" si="71"/>
        <v>0</v>
      </c>
      <c r="AN114" s="11"/>
      <c r="AO114" s="14"/>
      <c r="AP114" s="11"/>
      <c r="AQ114" s="15"/>
      <c r="AR114" s="11"/>
      <c r="AS114" s="11"/>
      <c r="AT114" s="11"/>
      <c r="AU114" s="75" t="str">
        <f t="shared" si="81"/>
        <v/>
      </c>
      <c r="AV114" s="75" t="str">
        <f t="shared" ca="1" si="82"/>
        <v/>
      </c>
      <c r="AW114" s="75" t="str">
        <f t="shared" si="72"/>
        <v/>
      </c>
      <c r="AX114" s="75" t="str">
        <f t="shared" ca="1" si="73"/>
        <v/>
      </c>
      <c r="AY114" s="169"/>
      <c r="AZ114" s="169"/>
      <c r="BA114" s="75" t="str">
        <f t="shared" si="88"/>
        <v/>
      </c>
      <c r="BB114" s="169"/>
      <c r="BC114" s="169"/>
      <c r="BD114" s="75" t="str">
        <f t="shared" si="89"/>
        <v/>
      </c>
      <c r="BE114" s="11"/>
      <c r="BR114" s="54"/>
      <c r="BS114" s="163"/>
      <c r="BT114" s="163"/>
      <c r="BU114" s="163"/>
      <c r="BV114" s="163"/>
      <c r="BW114" s="163"/>
      <c r="BX114" s="163"/>
      <c r="BZ114" s="163"/>
      <c r="CB114" s="163"/>
      <c r="CC114" s="163"/>
      <c r="CD114" s="163"/>
    </row>
    <row r="115" spans="1:82" ht="17.45" customHeight="1" thickBot="1">
      <c r="A115" s="94">
        <f t="shared" si="83"/>
        <v>15.700000000000001</v>
      </c>
      <c r="B115" s="108">
        <f t="shared" si="58"/>
        <v>105</v>
      </c>
      <c r="C115" s="16"/>
      <c r="D115" s="17"/>
      <c r="E115" s="18"/>
      <c r="F115" s="17"/>
      <c r="G115" s="96">
        <f t="shared" si="102"/>
        <v>0</v>
      </c>
      <c r="H115" s="97">
        <f t="shared" si="102"/>
        <v>0</v>
      </c>
      <c r="I115" s="98">
        <f t="shared" si="75"/>
        <v>0</v>
      </c>
      <c r="J115" s="99">
        <f t="shared" si="76"/>
        <v>0</v>
      </c>
      <c r="K115" s="99">
        <f t="shared" si="77"/>
        <v>0</v>
      </c>
      <c r="L115" s="99">
        <f t="shared" si="78"/>
        <v>0</v>
      </c>
      <c r="M115" s="99" t="str">
        <f t="shared" ca="1" si="79"/>
        <v/>
      </c>
      <c r="N115" s="99" t="str">
        <f t="shared" ca="1" si="79"/>
        <v/>
      </c>
      <c r="O115" s="99">
        <f t="shared" si="80"/>
        <v>5.0000000000000001E-4</v>
      </c>
      <c r="P115" s="19"/>
      <c r="Q115" s="16"/>
      <c r="R115" s="19"/>
      <c r="S115" s="89">
        <f t="shared" si="59"/>
        <v>0</v>
      </c>
      <c r="T115" s="75">
        <f t="shared" si="60"/>
        <v>0</v>
      </c>
      <c r="U115" s="100">
        <f t="shared" si="84"/>
        <v>0</v>
      </c>
      <c r="V115" s="101">
        <f t="shared" si="85"/>
        <v>0</v>
      </c>
      <c r="W115" s="237">
        <f t="shared" si="103"/>
        <v>80</v>
      </c>
      <c r="X115" s="238">
        <f t="shared" si="104"/>
        <v>67</v>
      </c>
      <c r="Y115" s="18"/>
      <c r="Z115" s="16"/>
      <c r="AA115" s="23"/>
      <c r="AB115" s="23"/>
      <c r="AC115" s="23"/>
      <c r="AD115" s="12"/>
      <c r="AE115" s="102">
        <f t="shared" si="63"/>
        <v>0</v>
      </c>
      <c r="AF115" s="97">
        <f t="shared" si="64"/>
        <v>0</v>
      </c>
      <c r="AG115" s="98">
        <f t="shared" si="97"/>
        <v>0</v>
      </c>
      <c r="AH115" s="103">
        <f t="shared" si="98"/>
        <v>0</v>
      </c>
      <c r="AI115" s="104">
        <f t="shared" si="99"/>
        <v>0</v>
      </c>
      <c r="AJ115" s="104">
        <f t="shared" si="100"/>
        <v>0</v>
      </c>
      <c r="AK115" s="99">
        <f t="shared" si="101"/>
        <v>0</v>
      </c>
      <c r="AL115" s="103">
        <f t="shared" si="70"/>
        <v>0</v>
      </c>
      <c r="AM115" s="99">
        <f t="shared" si="71"/>
        <v>0</v>
      </c>
      <c r="AN115" s="17"/>
      <c r="AO115" s="20"/>
      <c r="AP115" s="17"/>
      <c r="AQ115" s="21"/>
      <c r="AR115" s="17"/>
      <c r="AS115" s="17"/>
      <c r="AT115" s="17"/>
      <c r="AU115" s="97" t="str">
        <f t="shared" si="81"/>
        <v/>
      </c>
      <c r="AV115" s="97" t="str">
        <f t="shared" ca="1" si="82"/>
        <v/>
      </c>
      <c r="AW115" s="97" t="str">
        <f t="shared" si="72"/>
        <v/>
      </c>
      <c r="AX115" s="97" t="str">
        <f t="shared" ca="1" si="73"/>
        <v/>
      </c>
      <c r="AY115" s="167"/>
      <c r="AZ115" s="167"/>
      <c r="BA115" s="97" t="str">
        <f t="shared" si="88"/>
        <v/>
      </c>
      <c r="BB115" s="167"/>
      <c r="BC115" s="167"/>
      <c r="BD115" s="97" t="str">
        <f t="shared" si="89"/>
        <v/>
      </c>
      <c r="BE115" s="17"/>
      <c r="BR115" s="54"/>
      <c r="BS115" s="163"/>
      <c r="BT115" s="163"/>
      <c r="BU115" s="163"/>
      <c r="BV115" s="163"/>
      <c r="BW115" s="163"/>
      <c r="BX115" s="163"/>
      <c r="BZ115" s="163"/>
      <c r="CB115" s="163"/>
      <c r="CC115" s="163"/>
      <c r="CD115" s="163"/>
    </row>
    <row r="116" spans="1:82" ht="17.45" customHeight="1" thickTop="1">
      <c r="A116" s="105">
        <f>A109+1</f>
        <v>16.100000000000001</v>
      </c>
      <c r="B116" s="106">
        <f>B115+1</f>
        <v>106</v>
      </c>
      <c r="C116" s="4"/>
      <c r="D116" s="5"/>
      <c r="E116" s="6"/>
      <c r="F116" s="5"/>
      <c r="G116" s="74">
        <f t="shared" si="102"/>
        <v>0</v>
      </c>
      <c r="H116" s="75">
        <f t="shared" si="102"/>
        <v>0</v>
      </c>
      <c r="I116" s="76">
        <f t="shared" si="75"/>
        <v>0</v>
      </c>
      <c r="J116" s="77">
        <f t="shared" si="76"/>
        <v>0</v>
      </c>
      <c r="K116" s="77">
        <f t="shared" si="77"/>
        <v>0</v>
      </c>
      <c r="L116" s="77">
        <f t="shared" si="78"/>
        <v>0</v>
      </c>
      <c r="M116" s="78" t="str">
        <f t="shared" ca="1" si="79"/>
        <v/>
      </c>
      <c r="N116" s="78" t="str">
        <f t="shared" ca="1" si="79"/>
        <v/>
      </c>
      <c r="O116" s="78">
        <f t="shared" si="80"/>
        <v>5.0000000000000001E-4</v>
      </c>
      <c r="P116" s="13"/>
      <c r="Q116" s="8"/>
      <c r="R116" s="13"/>
      <c r="S116" s="79">
        <f t="shared" si="59"/>
        <v>0</v>
      </c>
      <c r="T116" s="80">
        <f t="shared" si="60"/>
        <v>0</v>
      </c>
      <c r="U116" s="81">
        <f t="shared" si="84"/>
        <v>0</v>
      </c>
      <c r="V116" s="82">
        <f t="shared" si="85"/>
        <v>0</v>
      </c>
      <c r="W116" s="234">
        <v>83</v>
      </c>
      <c r="X116" s="236">
        <v>71</v>
      </c>
      <c r="Y116" s="6"/>
      <c r="Z116" s="4"/>
      <c r="AA116" s="22"/>
      <c r="AB116" s="22"/>
      <c r="AC116" s="22"/>
      <c r="AD116" s="6"/>
      <c r="AE116" s="83">
        <f t="shared" si="63"/>
        <v>0</v>
      </c>
      <c r="AF116" s="80">
        <f t="shared" si="64"/>
        <v>0</v>
      </c>
      <c r="AG116" s="76">
        <f t="shared" si="97"/>
        <v>0</v>
      </c>
      <c r="AH116" s="84">
        <f t="shared" si="98"/>
        <v>0</v>
      </c>
      <c r="AI116" s="85">
        <f t="shared" si="99"/>
        <v>0</v>
      </c>
      <c r="AJ116" s="85">
        <f t="shared" si="100"/>
        <v>0</v>
      </c>
      <c r="AK116" s="77">
        <f t="shared" si="101"/>
        <v>0</v>
      </c>
      <c r="AL116" s="84">
        <f t="shared" si="70"/>
        <v>0</v>
      </c>
      <c r="AM116" s="77">
        <f t="shared" si="71"/>
        <v>0</v>
      </c>
      <c r="AN116" s="5"/>
      <c r="AO116" s="9"/>
      <c r="AP116" s="5"/>
      <c r="AQ116" s="10"/>
      <c r="AR116" s="5"/>
      <c r="AS116" s="5"/>
      <c r="AT116" s="5"/>
      <c r="AU116" s="80" t="str">
        <f t="shared" si="81"/>
        <v/>
      </c>
      <c r="AV116" s="80" t="str">
        <f t="shared" ca="1" si="82"/>
        <v/>
      </c>
      <c r="AW116" s="80" t="str">
        <f t="shared" si="72"/>
        <v/>
      </c>
      <c r="AX116" s="80" t="str">
        <f t="shared" ca="1" si="73"/>
        <v/>
      </c>
      <c r="AY116" s="165"/>
      <c r="AZ116" s="165"/>
      <c r="BA116" s="80" t="str">
        <f t="shared" si="88"/>
        <v/>
      </c>
      <c r="BB116" s="165"/>
      <c r="BC116" s="165"/>
      <c r="BD116" s="80" t="str">
        <f t="shared" si="89"/>
        <v/>
      </c>
      <c r="BE116" s="5"/>
      <c r="BR116" s="54"/>
      <c r="BS116" s="163"/>
      <c r="BT116" s="163"/>
      <c r="BU116" s="163"/>
      <c r="BV116" s="163"/>
      <c r="BW116" s="163"/>
      <c r="BX116" s="163"/>
      <c r="BZ116" s="163"/>
      <c r="CB116" s="163"/>
      <c r="CC116" s="163"/>
      <c r="CD116" s="163"/>
    </row>
    <row r="117" spans="1:82" ht="17.45" customHeight="1">
      <c r="A117" s="94">
        <f t="shared" si="83"/>
        <v>16.2</v>
      </c>
      <c r="B117" s="107">
        <f t="shared" si="58"/>
        <v>107</v>
      </c>
      <c r="C117" s="8"/>
      <c r="D117" s="11"/>
      <c r="E117" s="12"/>
      <c r="F117" s="11"/>
      <c r="G117" s="74">
        <f t="shared" si="102"/>
        <v>0</v>
      </c>
      <c r="H117" s="75">
        <f t="shared" si="102"/>
        <v>0</v>
      </c>
      <c r="I117" s="88">
        <f t="shared" si="75"/>
        <v>0</v>
      </c>
      <c r="J117" s="78">
        <f t="shared" si="76"/>
        <v>0</v>
      </c>
      <c r="K117" s="78">
        <f t="shared" si="77"/>
        <v>0</v>
      </c>
      <c r="L117" s="78">
        <f t="shared" si="78"/>
        <v>0</v>
      </c>
      <c r="M117" s="78" t="str">
        <f t="shared" ca="1" si="79"/>
        <v/>
      </c>
      <c r="N117" s="78" t="str">
        <f t="shared" ca="1" si="79"/>
        <v/>
      </c>
      <c r="O117" s="78">
        <f t="shared" si="80"/>
        <v>5.0000000000000001E-4</v>
      </c>
      <c r="P117" s="13"/>
      <c r="Q117" s="8"/>
      <c r="R117" s="13"/>
      <c r="S117" s="89">
        <f t="shared" si="59"/>
        <v>0</v>
      </c>
      <c r="T117" s="75">
        <f t="shared" si="60"/>
        <v>0</v>
      </c>
      <c r="U117" s="90">
        <f t="shared" si="84"/>
        <v>0</v>
      </c>
      <c r="V117" s="82">
        <f t="shared" si="85"/>
        <v>0</v>
      </c>
      <c r="W117" s="234">
        <f t="shared" ref="W117:W122" si="105">W116</f>
        <v>83</v>
      </c>
      <c r="X117" s="236">
        <f t="shared" ref="X117:X122" si="106">X116</f>
        <v>71</v>
      </c>
      <c r="Y117" s="12"/>
      <c r="Z117" s="8"/>
      <c r="AA117" s="23"/>
      <c r="AB117" s="23"/>
      <c r="AC117" s="23"/>
      <c r="AD117" s="12"/>
      <c r="AE117" s="91">
        <f t="shared" si="63"/>
        <v>0</v>
      </c>
      <c r="AF117" s="75">
        <f t="shared" si="64"/>
        <v>0</v>
      </c>
      <c r="AG117" s="88">
        <f t="shared" si="97"/>
        <v>0</v>
      </c>
      <c r="AH117" s="92">
        <f t="shared" si="98"/>
        <v>0</v>
      </c>
      <c r="AI117" s="93">
        <f t="shared" si="99"/>
        <v>0</v>
      </c>
      <c r="AJ117" s="93">
        <f t="shared" si="100"/>
        <v>0</v>
      </c>
      <c r="AK117" s="78">
        <f t="shared" si="101"/>
        <v>0</v>
      </c>
      <c r="AL117" s="92">
        <f t="shared" si="70"/>
        <v>0</v>
      </c>
      <c r="AM117" s="78">
        <f t="shared" si="71"/>
        <v>0</v>
      </c>
      <c r="AN117" s="11"/>
      <c r="AO117" s="14"/>
      <c r="AP117" s="11"/>
      <c r="AQ117" s="15"/>
      <c r="AR117" s="11"/>
      <c r="AS117" s="11"/>
      <c r="AT117" s="11"/>
      <c r="AU117" s="75" t="str">
        <f t="shared" si="81"/>
        <v/>
      </c>
      <c r="AV117" s="75" t="str">
        <f t="shared" ca="1" si="82"/>
        <v/>
      </c>
      <c r="AW117" s="75" t="str">
        <f t="shared" si="72"/>
        <v/>
      </c>
      <c r="AX117" s="75" t="str">
        <f t="shared" ca="1" si="73"/>
        <v/>
      </c>
      <c r="AY117" s="169"/>
      <c r="AZ117" s="169"/>
      <c r="BA117" s="75" t="str">
        <f t="shared" si="88"/>
        <v/>
      </c>
      <c r="BB117" s="169"/>
      <c r="BC117" s="169"/>
      <c r="BD117" s="75" t="str">
        <f t="shared" si="89"/>
        <v/>
      </c>
      <c r="BE117" s="11"/>
      <c r="BR117" s="54"/>
      <c r="BS117" s="163"/>
      <c r="BT117" s="163"/>
      <c r="BU117" s="163"/>
      <c r="BV117" s="163"/>
      <c r="BW117" s="163"/>
      <c r="BX117" s="163"/>
      <c r="BZ117" s="163"/>
      <c r="CB117" s="163"/>
      <c r="CC117" s="163"/>
      <c r="CD117" s="163"/>
    </row>
    <row r="118" spans="1:82" ht="17.45" customHeight="1">
      <c r="A118" s="86">
        <f t="shared" si="83"/>
        <v>16.3</v>
      </c>
      <c r="B118" s="107">
        <f t="shared" si="58"/>
        <v>108</v>
      </c>
      <c r="C118" s="8"/>
      <c r="D118" s="11"/>
      <c r="E118" s="12"/>
      <c r="F118" s="11"/>
      <c r="G118" s="74">
        <f t="shared" si="102"/>
        <v>0</v>
      </c>
      <c r="H118" s="75">
        <f t="shared" si="102"/>
        <v>0</v>
      </c>
      <c r="I118" s="88">
        <f t="shared" si="75"/>
        <v>0</v>
      </c>
      <c r="J118" s="78">
        <f t="shared" si="76"/>
        <v>0</v>
      </c>
      <c r="K118" s="78">
        <f t="shared" si="77"/>
        <v>0</v>
      </c>
      <c r="L118" s="78">
        <f t="shared" si="78"/>
        <v>0</v>
      </c>
      <c r="M118" s="78" t="str">
        <f t="shared" ca="1" si="79"/>
        <v/>
      </c>
      <c r="N118" s="78" t="str">
        <f t="shared" ca="1" si="79"/>
        <v/>
      </c>
      <c r="O118" s="78">
        <f t="shared" si="80"/>
        <v>5.0000000000000001E-4</v>
      </c>
      <c r="P118" s="13"/>
      <c r="Q118" s="8"/>
      <c r="R118" s="13"/>
      <c r="S118" s="89">
        <f t="shared" si="59"/>
        <v>0</v>
      </c>
      <c r="T118" s="75">
        <f t="shared" si="60"/>
        <v>0</v>
      </c>
      <c r="U118" s="90">
        <f t="shared" si="84"/>
        <v>0</v>
      </c>
      <c r="V118" s="82">
        <f t="shared" si="85"/>
        <v>0</v>
      </c>
      <c r="W118" s="234">
        <f t="shared" si="105"/>
        <v>83</v>
      </c>
      <c r="X118" s="236">
        <f t="shared" si="106"/>
        <v>71</v>
      </c>
      <c r="Y118" s="12"/>
      <c r="Z118" s="8"/>
      <c r="AA118" s="23"/>
      <c r="AB118" s="23"/>
      <c r="AC118" s="23"/>
      <c r="AD118" s="12"/>
      <c r="AE118" s="91">
        <f t="shared" si="63"/>
        <v>0</v>
      </c>
      <c r="AF118" s="75">
        <f t="shared" si="64"/>
        <v>0</v>
      </c>
      <c r="AG118" s="88">
        <f t="shared" si="97"/>
        <v>0</v>
      </c>
      <c r="AH118" s="92">
        <f t="shared" si="98"/>
        <v>0</v>
      </c>
      <c r="AI118" s="93">
        <f t="shared" si="99"/>
        <v>0</v>
      </c>
      <c r="AJ118" s="93">
        <f t="shared" si="100"/>
        <v>0</v>
      </c>
      <c r="AK118" s="78">
        <f t="shared" si="101"/>
        <v>0</v>
      </c>
      <c r="AL118" s="92">
        <f t="shared" si="70"/>
        <v>0</v>
      </c>
      <c r="AM118" s="78">
        <f t="shared" si="71"/>
        <v>0</v>
      </c>
      <c r="AN118" s="11"/>
      <c r="AO118" s="14"/>
      <c r="AP118" s="11"/>
      <c r="AQ118" s="15"/>
      <c r="AR118" s="11"/>
      <c r="AS118" s="11"/>
      <c r="AT118" s="11"/>
      <c r="AU118" s="75" t="str">
        <f t="shared" si="81"/>
        <v/>
      </c>
      <c r="AV118" s="75" t="str">
        <f t="shared" ca="1" si="82"/>
        <v/>
      </c>
      <c r="AW118" s="75" t="str">
        <f t="shared" si="72"/>
        <v/>
      </c>
      <c r="AX118" s="75" t="str">
        <f t="shared" ca="1" si="73"/>
        <v/>
      </c>
      <c r="AY118" s="169"/>
      <c r="AZ118" s="169"/>
      <c r="BA118" s="75" t="str">
        <f t="shared" si="88"/>
        <v/>
      </c>
      <c r="BB118" s="169"/>
      <c r="BC118" s="169"/>
      <c r="BD118" s="75" t="str">
        <f t="shared" si="89"/>
        <v/>
      </c>
      <c r="BE118" s="11"/>
      <c r="BR118" s="54"/>
      <c r="BS118" s="163"/>
      <c r="BT118" s="163"/>
      <c r="BU118" s="163"/>
      <c r="BV118" s="163"/>
      <c r="BW118" s="163"/>
      <c r="BX118" s="163"/>
      <c r="BZ118" s="163"/>
      <c r="CB118" s="163"/>
      <c r="CC118" s="163"/>
      <c r="CD118" s="163"/>
    </row>
    <row r="119" spans="1:82" ht="17.45" customHeight="1">
      <c r="A119" s="94">
        <f t="shared" si="83"/>
        <v>16.399999999999999</v>
      </c>
      <c r="B119" s="107">
        <f t="shared" si="58"/>
        <v>109</v>
      </c>
      <c r="C119" s="8"/>
      <c r="D119" s="11"/>
      <c r="E119" s="12"/>
      <c r="F119" s="11"/>
      <c r="G119" s="74">
        <f t="shared" si="102"/>
        <v>0</v>
      </c>
      <c r="H119" s="75">
        <f t="shared" si="102"/>
        <v>0</v>
      </c>
      <c r="I119" s="88">
        <f t="shared" si="75"/>
        <v>0</v>
      </c>
      <c r="J119" s="78">
        <f t="shared" si="76"/>
        <v>0</v>
      </c>
      <c r="K119" s="78">
        <f t="shared" si="77"/>
        <v>0</v>
      </c>
      <c r="L119" s="78">
        <f t="shared" si="78"/>
        <v>0</v>
      </c>
      <c r="M119" s="78" t="str">
        <f t="shared" ca="1" si="79"/>
        <v/>
      </c>
      <c r="N119" s="78" t="str">
        <f t="shared" ca="1" si="79"/>
        <v/>
      </c>
      <c r="O119" s="78">
        <f t="shared" si="80"/>
        <v>5.0000000000000001E-4</v>
      </c>
      <c r="P119" s="13"/>
      <c r="Q119" s="8"/>
      <c r="R119" s="13"/>
      <c r="S119" s="89">
        <f t="shared" si="59"/>
        <v>0</v>
      </c>
      <c r="T119" s="75">
        <f t="shared" si="60"/>
        <v>0</v>
      </c>
      <c r="U119" s="90">
        <f t="shared" si="84"/>
        <v>0</v>
      </c>
      <c r="V119" s="82">
        <f t="shared" si="85"/>
        <v>0</v>
      </c>
      <c r="W119" s="234">
        <f t="shared" si="105"/>
        <v>83</v>
      </c>
      <c r="X119" s="236">
        <f t="shared" si="106"/>
        <v>71</v>
      </c>
      <c r="Y119" s="12"/>
      <c r="Z119" s="8"/>
      <c r="AA119" s="23"/>
      <c r="AB119" s="23"/>
      <c r="AC119" s="23"/>
      <c r="AD119" s="12"/>
      <c r="AE119" s="91">
        <f t="shared" si="63"/>
        <v>0</v>
      </c>
      <c r="AF119" s="75">
        <f t="shared" si="64"/>
        <v>0</v>
      </c>
      <c r="AG119" s="88">
        <f t="shared" si="97"/>
        <v>0</v>
      </c>
      <c r="AH119" s="92">
        <f t="shared" si="98"/>
        <v>0</v>
      </c>
      <c r="AI119" s="93">
        <f t="shared" si="99"/>
        <v>0</v>
      </c>
      <c r="AJ119" s="93">
        <f t="shared" si="100"/>
        <v>0</v>
      </c>
      <c r="AK119" s="78">
        <f t="shared" si="101"/>
        <v>0</v>
      </c>
      <c r="AL119" s="92">
        <f t="shared" si="70"/>
        <v>0</v>
      </c>
      <c r="AM119" s="78">
        <f t="shared" si="71"/>
        <v>0</v>
      </c>
      <c r="AN119" s="11"/>
      <c r="AO119" s="14"/>
      <c r="AP119" s="11"/>
      <c r="AQ119" s="15"/>
      <c r="AR119" s="11"/>
      <c r="AS119" s="11"/>
      <c r="AT119" s="11"/>
      <c r="AU119" s="75" t="str">
        <f t="shared" si="81"/>
        <v/>
      </c>
      <c r="AV119" s="75" t="str">
        <f t="shared" ca="1" si="82"/>
        <v/>
      </c>
      <c r="AW119" s="75" t="str">
        <f t="shared" si="72"/>
        <v/>
      </c>
      <c r="AX119" s="75" t="str">
        <f t="shared" ca="1" si="73"/>
        <v/>
      </c>
      <c r="AY119" s="169"/>
      <c r="AZ119" s="169"/>
      <c r="BA119" s="75" t="str">
        <f t="shared" si="88"/>
        <v/>
      </c>
      <c r="BB119" s="169"/>
      <c r="BC119" s="169"/>
      <c r="BD119" s="75" t="str">
        <f t="shared" si="89"/>
        <v/>
      </c>
      <c r="BE119" s="11"/>
      <c r="BR119" s="54"/>
      <c r="BS119" s="163"/>
      <c r="BT119" s="163"/>
      <c r="BU119" s="163"/>
      <c r="BV119" s="163"/>
      <c r="BW119" s="163"/>
      <c r="BX119" s="163"/>
      <c r="BZ119" s="163"/>
      <c r="CB119" s="163"/>
      <c r="CC119" s="163"/>
      <c r="CD119" s="163"/>
    </row>
    <row r="120" spans="1:82" ht="17.45" customHeight="1">
      <c r="A120" s="86">
        <f t="shared" si="83"/>
        <v>16.5</v>
      </c>
      <c r="B120" s="107">
        <f t="shared" si="58"/>
        <v>110</v>
      </c>
      <c r="C120" s="8"/>
      <c r="D120" s="11"/>
      <c r="E120" s="12"/>
      <c r="F120" s="11"/>
      <c r="G120" s="74">
        <f t="shared" si="102"/>
        <v>0</v>
      </c>
      <c r="H120" s="75">
        <f t="shared" si="102"/>
        <v>0</v>
      </c>
      <c r="I120" s="88">
        <f t="shared" si="75"/>
        <v>0</v>
      </c>
      <c r="J120" s="78">
        <f t="shared" si="76"/>
        <v>0</v>
      </c>
      <c r="K120" s="78">
        <f t="shared" si="77"/>
        <v>0</v>
      </c>
      <c r="L120" s="78">
        <f t="shared" si="78"/>
        <v>0</v>
      </c>
      <c r="M120" s="78" t="str">
        <f t="shared" ca="1" si="79"/>
        <v/>
      </c>
      <c r="N120" s="78" t="str">
        <f t="shared" ca="1" si="79"/>
        <v/>
      </c>
      <c r="O120" s="78">
        <f t="shared" si="80"/>
        <v>5.0000000000000001E-4</v>
      </c>
      <c r="P120" s="13"/>
      <c r="Q120" s="8"/>
      <c r="R120" s="13"/>
      <c r="S120" s="89">
        <f t="shared" si="59"/>
        <v>0</v>
      </c>
      <c r="T120" s="75">
        <f t="shared" si="60"/>
        <v>0</v>
      </c>
      <c r="U120" s="90">
        <f t="shared" si="84"/>
        <v>0</v>
      </c>
      <c r="V120" s="82">
        <f t="shared" si="85"/>
        <v>0</v>
      </c>
      <c r="W120" s="234">
        <f t="shared" si="105"/>
        <v>83</v>
      </c>
      <c r="X120" s="236">
        <f t="shared" si="106"/>
        <v>71</v>
      </c>
      <c r="Y120" s="12"/>
      <c r="Z120" s="8"/>
      <c r="AA120" s="23"/>
      <c r="AB120" s="23"/>
      <c r="AC120" s="23"/>
      <c r="AD120" s="12"/>
      <c r="AE120" s="91">
        <f t="shared" si="63"/>
        <v>0</v>
      </c>
      <c r="AF120" s="75">
        <f t="shared" si="64"/>
        <v>0</v>
      </c>
      <c r="AG120" s="88">
        <f t="shared" si="97"/>
        <v>0</v>
      </c>
      <c r="AH120" s="92">
        <f t="shared" si="98"/>
        <v>0</v>
      </c>
      <c r="AI120" s="93">
        <f t="shared" si="99"/>
        <v>0</v>
      </c>
      <c r="AJ120" s="93">
        <f t="shared" si="100"/>
        <v>0</v>
      </c>
      <c r="AK120" s="78">
        <f t="shared" si="101"/>
        <v>0</v>
      </c>
      <c r="AL120" s="92">
        <f t="shared" si="70"/>
        <v>0</v>
      </c>
      <c r="AM120" s="78">
        <f t="shared" si="71"/>
        <v>0</v>
      </c>
      <c r="AN120" s="11"/>
      <c r="AO120" s="14"/>
      <c r="AP120" s="11"/>
      <c r="AQ120" s="15"/>
      <c r="AR120" s="11"/>
      <c r="AS120" s="11"/>
      <c r="AT120" s="11"/>
      <c r="AU120" s="75" t="str">
        <f t="shared" si="81"/>
        <v/>
      </c>
      <c r="AV120" s="75" t="str">
        <f t="shared" ca="1" si="82"/>
        <v/>
      </c>
      <c r="AW120" s="75" t="str">
        <f t="shared" si="72"/>
        <v/>
      </c>
      <c r="AX120" s="75" t="str">
        <f t="shared" ca="1" si="73"/>
        <v/>
      </c>
      <c r="AY120" s="169"/>
      <c r="AZ120" s="169"/>
      <c r="BA120" s="75" t="str">
        <f t="shared" si="88"/>
        <v/>
      </c>
      <c r="BB120" s="169"/>
      <c r="BC120" s="169"/>
      <c r="BD120" s="75" t="str">
        <f t="shared" si="89"/>
        <v/>
      </c>
      <c r="BE120" s="11"/>
      <c r="BR120" s="54"/>
      <c r="BS120" s="163"/>
      <c r="BT120" s="163"/>
      <c r="BU120" s="163"/>
      <c r="BV120" s="163"/>
      <c r="BW120" s="163"/>
      <c r="BX120" s="163"/>
      <c r="BZ120" s="163"/>
      <c r="CB120" s="163"/>
      <c r="CC120" s="163"/>
      <c r="CD120" s="163"/>
    </row>
    <row r="121" spans="1:82" ht="17.45" customHeight="1">
      <c r="A121" s="94">
        <f t="shared" si="83"/>
        <v>16.600000000000001</v>
      </c>
      <c r="B121" s="107">
        <f t="shared" si="58"/>
        <v>111</v>
      </c>
      <c r="C121" s="8"/>
      <c r="D121" s="11"/>
      <c r="E121" s="12"/>
      <c r="F121" s="11"/>
      <c r="G121" s="74">
        <f t="shared" si="102"/>
        <v>0</v>
      </c>
      <c r="H121" s="75">
        <f t="shared" si="102"/>
        <v>0</v>
      </c>
      <c r="I121" s="88">
        <f t="shared" si="75"/>
        <v>0</v>
      </c>
      <c r="J121" s="78">
        <f t="shared" si="76"/>
        <v>0</v>
      </c>
      <c r="K121" s="78">
        <f t="shared" si="77"/>
        <v>0</v>
      </c>
      <c r="L121" s="78">
        <f t="shared" si="78"/>
        <v>0</v>
      </c>
      <c r="M121" s="78" t="str">
        <f t="shared" ca="1" si="79"/>
        <v/>
      </c>
      <c r="N121" s="78" t="str">
        <f t="shared" ca="1" si="79"/>
        <v/>
      </c>
      <c r="O121" s="78">
        <f t="shared" si="80"/>
        <v>5.0000000000000001E-4</v>
      </c>
      <c r="P121" s="13"/>
      <c r="Q121" s="8"/>
      <c r="R121" s="13"/>
      <c r="S121" s="89">
        <f t="shared" si="59"/>
        <v>0</v>
      </c>
      <c r="T121" s="75">
        <f t="shared" si="60"/>
        <v>0</v>
      </c>
      <c r="U121" s="90">
        <f t="shared" si="84"/>
        <v>0</v>
      </c>
      <c r="V121" s="82">
        <f t="shared" si="85"/>
        <v>0</v>
      </c>
      <c r="W121" s="234">
        <f t="shared" si="105"/>
        <v>83</v>
      </c>
      <c r="X121" s="236">
        <f t="shared" si="106"/>
        <v>71</v>
      </c>
      <c r="Y121" s="12"/>
      <c r="Z121" s="8"/>
      <c r="AA121" s="23"/>
      <c r="AB121" s="23"/>
      <c r="AC121" s="23"/>
      <c r="AD121" s="12"/>
      <c r="AE121" s="91">
        <f t="shared" si="63"/>
        <v>0</v>
      </c>
      <c r="AF121" s="75">
        <f t="shared" si="64"/>
        <v>0</v>
      </c>
      <c r="AG121" s="88">
        <f t="shared" si="97"/>
        <v>0</v>
      </c>
      <c r="AH121" s="92">
        <f t="shared" si="98"/>
        <v>0</v>
      </c>
      <c r="AI121" s="93">
        <f t="shared" si="99"/>
        <v>0</v>
      </c>
      <c r="AJ121" s="93">
        <f t="shared" si="100"/>
        <v>0</v>
      </c>
      <c r="AK121" s="78">
        <f t="shared" si="101"/>
        <v>0</v>
      </c>
      <c r="AL121" s="92">
        <f t="shared" si="70"/>
        <v>0</v>
      </c>
      <c r="AM121" s="78">
        <f t="shared" si="71"/>
        <v>0</v>
      </c>
      <c r="AN121" s="11"/>
      <c r="AO121" s="14"/>
      <c r="AP121" s="11"/>
      <c r="AQ121" s="15"/>
      <c r="AR121" s="11"/>
      <c r="AS121" s="11"/>
      <c r="AT121" s="11"/>
      <c r="AU121" s="75" t="str">
        <f t="shared" si="81"/>
        <v/>
      </c>
      <c r="AV121" s="75" t="str">
        <f t="shared" ca="1" si="82"/>
        <v/>
      </c>
      <c r="AW121" s="75" t="str">
        <f t="shared" si="72"/>
        <v/>
      </c>
      <c r="AX121" s="75" t="str">
        <f t="shared" ca="1" si="73"/>
        <v/>
      </c>
      <c r="AY121" s="169"/>
      <c r="AZ121" s="169"/>
      <c r="BA121" s="75" t="str">
        <f t="shared" si="88"/>
        <v/>
      </c>
      <c r="BB121" s="169"/>
      <c r="BC121" s="169"/>
      <c r="BD121" s="75" t="str">
        <f t="shared" si="89"/>
        <v/>
      </c>
      <c r="BE121" s="11"/>
      <c r="BR121" s="54"/>
      <c r="BS121" s="163"/>
      <c r="BT121" s="163"/>
      <c r="BU121" s="163"/>
      <c r="BV121" s="163"/>
      <c r="BW121" s="163"/>
      <c r="BX121" s="163"/>
      <c r="BZ121" s="163"/>
      <c r="CB121" s="163"/>
      <c r="CC121" s="163"/>
      <c r="CD121" s="163"/>
    </row>
    <row r="122" spans="1:82" ht="17.45" customHeight="1" thickBot="1">
      <c r="A122" s="86">
        <f t="shared" si="83"/>
        <v>16.700000000000003</v>
      </c>
      <c r="B122" s="108">
        <f t="shared" si="58"/>
        <v>112</v>
      </c>
      <c r="C122" s="16"/>
      <c r="D122" s="17"/>
      <c r="E122" s="18"/>
      <c r="F122" s="17"/>
      <c r="G122" s="96">
        <f t="shared" si="102"/>
        <v>0</v>
      </c>
      <c r="H122" s="97">
        <f t="shared" si="102"/>
        <v>0</v>
      </c>
      <c r="I122" s="98">
        <f t="shared" si="75"/>
        <v>0</v>
      </c>
      <c r="J122" s="99">
        <f t="shared" si="76"/>
        <v>0</v>
      </c>
      <c r="K122" s="99">
        <f t="shared" si="77"/>
        <v>0</v>
      </c>
      <c r="L122" s="99">
        <f t="shared" si="78"/>
        <v>0</v>
      </c>
      <c r="M122" s="99" t="str">
        <f t="shared" ca="1" si="79"/>
        <v/>
      </c>
      <c r="N122" s="99" t="str">
        <f t="shared" ca="1" si="79"/>
        <v/>
      </c>
      <c r="O122" s="99">
        <f t="shared" si="80"/>
        <v>5.0000000000000001E-4</v>
      </c>
      <c r="P122" s="19"/>
      <c r="Q122" s="16"/>
      <c r="R122" s="19"/>
      <c r="S122" s="89">
        <f t="shared" si="59"/>
        <v>0</v>
      </c>
      <c r="T122" s="75">
        <f t="shared" si="60"/>
        <v>0</v>
      </c>
      <c r="U122" s="100">
        <f t="shared" si="84"/>
        <v>0</v>
      </c>
      <c r="V122" s="101">
        <f t="shared" si="85"/>
        <v>0</v>
      </c>
      <c r="W122" s="237">
        <f t="shared" si="105"/>
        <v>83</v>
      </c>
      <c r="X122" s="238">
        <f t="shared" si="106"/>
        <v>71</v>
      </c>
      <c r="Y122" s="18"/>
      <c r="Z122" s="16"/>
      <c r="AA122" s="23"/>
      <c r="AB122" s="23"/>
      <c r="AC122" s="23"/>
      <c r="AD122" s="12"/>
      <c r="AE122" s="102">
        <f t="shared" si="63"/>
        <v>0</v>
      </c>
      <c r="AF122" s="97">
        <f t="shared" si="64"/>
        <v>0</v>
      </c>
      <c r="AG122" s="98">
        <f t="shared" si="97"/>
        <v>0</v>
      </c>
      <c r="AH122" s="103">
        <f t="shared" si="98"/>
        <v>0</v>
      </c>
      <c r="AI122" s="104">
        <f t="shared" si="99"/>
        <v>0</v>
      </c>
      <c r="AJ122" s="104">
        <f t="shared" si="100"/>
        <v>0</v>
      </c>
      <c r="AK122" s="99">
        <f t="shared" si="101"/>
        <v>0</v>
      </c>
      <c r="AL122" s="103">
        <f t="shared" si="70"/>
        <v>0</v>
      </c>
      <c r="AM122" s="99">
        <f t="shared" si="71"/>
        <v>0</v>
      </c>
      <c r="AN122" s="17"/>
      <c r="AO122" s="20"/>
      <c r="AP122" s="17"/>
      <c r="AQ122" s="21"/>
      <c r="AR122" s="17"/>
      <c r="AS122" s="17"/>
      <c r="AT122" s="17"/>
      <c r="AU122" s="97" t="str">
        <f t="shared" si="81"/>
        <v/>
      </c>
      <c r="AV122" s="97" t="str">
        <f t="shared" ca="1" si="82"/>
        <v/>
      </c>
      <c r="AW122" s="97" t="str">
        <f t="shared" si="72"/>
        <v/>
      </c>
      <c r="AX122" s="97" t="str">
        <f t="shared" ca="1" si="73"/>
        <v/>
      </c>
      <c r="AY122" s="167"/>
      <c r="AZ122" s="167"/>
      <c r="BA122" s="97" t="str">
        <f t="shared" si="88"/>
        <v/>
      </c>
      <c r="BB122" s="167"/>
      <c r="BC122" s="167"/>
      <c r="BD122" s="97" t="str">
        <f t="shared" si="89"/>
        <v/>
      </c>
      <c r="BE122" s="17"/>
      <c r="BR122" s="54"/>
      <c r="BS122" s="163"/>
      <c r="BT122" s="163"/>
      <c r="BU122" s="163"/>
      <c r="BV122" s="163"/>
      <c r="BW122" s="163"/>
      <c r="BX122" s="163"/>
      <c r="BZ122" s="163"/>
      <c r="CB122" s="163"/>
      <c r="CC122" s="163"/>
      <c r="CD122" s="163"/>
    </row>
    <row r="123" spans="1:82" ht="17.45" customHeight="1" thickTop="1">
      <c r="A123" s="71">
        <f>A116+1</f>
        <v>17.100000000000001</v>
      </c>
      <c r="B123" s="106">
        <f>B122+1</f>
        <v>113</v>
      </c>
      <c r="C123" s="4"/>
      <c r="D123" s="5"/>
      <c r="E123" s="6"/>
      <c r="F123" s="5"/>
      <c r="G123" s="74">
        <f t="shared" si="102"/>
        <v>0</v>
      </c>
      <c r="H123" s="75">
        <f t="shared" si="102"/>
        <v>0</v>
      </c>
      <c r="I123" s="76">
        <f t="shared" si="75"/>
        <v>0</v>
      </c>
      <c r="J123" s="77">
        <f t="shared" si="76"/>
        <v>0</v>
      </c>
      <c r="K123" s="77">
        <f t="shared" si="77"/>
        <v>0</v>
      </c>
      <c r="L123" s="77">
        <f t="shared" si="78"/>
        <v>0</v>
      </c>
      <c r="M123" s="78" t="str">
        <f t="shared" ca="1" si="79"/>
        <v/>
      </c>
      <c r="N123" s="78" t="str">
        <f t="shared" ca="1" si="79"/>
        <v/>
      </c>
      <c r="O123" s="78">
        <f t="shared" si="80"/>
        <v>5.0000000000000001E-4</v>
      </c>
      <c r="P123" s="13"/>
      <c r="Q123" s="8"/>
      <c r="R123" s="13"/>
      <c r="S123" s="79">
        <f t="shared" si="59"/>
        <v>0</v>
      </c>
      <c r="T123" s="80">
        <f t="shared" si="60"/>
        <v>0</v>
      </c>
      <c r="U123" s="81">
        <f t="shared" si="84"/>
        <v>0</v>
      </c>
      <c r="V123" s="82">
        <f t="shared" si="85"/>
        <v>0</v>
      </c>
      <c r="W123" s="234">
        <v>87</v>
      </c>
      <c r="X123" s="236">
        <v>75</v>
      </c>
      <c r="Y123" s="6"/>
      <c r="Z123" s="4"/>
      <c r="AA123" s="22"/>
      <c r="AB123" s="22"/>
      <c r="AC123" s="22"/>
      <c r="AD123" s="6"/>
      <c r="AE123" s="83">
        <f t="shared" si="63"/>
        <v>0</v>
      </c>
      <c r="AF123" s="80">
        <f t="shared" si="64"/>
        <v>0</v>
      </c>
      <c r="AG123" s="76">
        <f t="shared" si="97"/>
        <v>0</v>
      </c>
      <c r="AH123" s="84">
        <f t="shared" si="98"/>
        <v>0</v>
      </c>
      <c r="AI123" s="85">
        <f t="shared" si="99"/>
        <v>0</v>
      </c>
      <c r="AJ123" s="85">
        <f t="shared" si="100"/>
        <v>0</v>
      </c>
      <c r="AK123" s="77">
        <f t="shared" si="101"/>
        <v>0</v>
      </c>
      <c r="AL123" s="84">
        <f t="shared" si="70"/>
        <v>0</v>
      </c>
      <c r="AM123" s="77">
        <f t="shared" si="71"/>
        <v>0</v>
      </c>
      <c r="AN123" s="5"/>
      <c r="AO123" s="9"/>
      <c r="AP123" s="5"/>
      <c r="AQ123" s="10"/>
      <c r="AR123" s="5"/>
      <c r="AS123" s="5"/>
      <c r="AT123" s="5"/>
      <c r="AU123" s="80" t="str">
        <f t="shared" si="81"/>
        <v/>
      </c>
      <c r="AV123" s="80" t="str">
        <f t="shared" ca="1" si="82"/>
        <v/>
      </c>
      <c r="AW123" s="80" t="str">
        <f t="shared" si="72"/>
        <v/>
      </c>
      <c r="AX123" s="80" t="str">
        <f t="shared" ca="1" si="73"/>
        <v/>
      </c>
      <c r="AY123" s="165"/>
      <c r="AZ123" s="165"/>
      <c r="BA123" s="80" t="str">
        <f t="shared" si="88"/>
        <v/>
      </c>
      <c r="BB123" s="165"/>
      <c r="BC123" s="165"/>
      <c r="BD123" s="80" t="str">
        <f t="shared" si="89"/>
        <v/>
      </c>
      <c r="BE123" s="5"/>
      <c r="BR123" s="54"/>
      <c r="BS123" s="163"/>
      <c r="BT123" s="163"/>
      <c r="BU123" s="163"/>
      <c r="BV123" s="163"/>
      <c r="BW123" s="163"/>
      <c r="BX123" s="163"/>
      <c r="BZ123" s="163"/>
      <c r="CB123" s="163"/>
      <c r="CC123" s="163"/>
      <c r="CD123" s="163"/>
    </row>
    <row r="124" spans="1:82" ht="17.45" customHeight="1">
      <c r="A124" s="86">
        <f t="shared" si="83"/>
        <v>17.2</v>
      </c>
      <c r="B124" s="107">
        <f t="shared" si="58"/>
        <v>114</v>
      </c>
      <c r="C124" s="8"/>
      <c r="D124" s="11"/>
      <c r="E124" s="12"/>
      <c r="F124" s="11"/>
      <c r="G124" s="74">
        <f t="shared" ref="G124:H139" si="107">G123-E124-C124</f>
        <v>0</v>
      </c>
      <c r="H124" s="75">
        <f t="shared" si="107"/>
        <v>0</v>
      </c>
      <c r="I124" s="88">
        <f t="shared" si="75"/>
        <v>0</v>
      </c>
      <c r="J124" s="78">
        <f t="shared" si="76"/>
        <v>0</v>
      </c>
      <c r="K124" s="78">
        <f t="shared" si="77"/>
        <v>0</v>
      </c>
      <c r="L124" s="78">
        <f t="shared" si="78"/>
        <v>0</v>
      </c>
      <c r="M124" s="78" t="str">
        <f t="shared" ca="1" si="79"/>
        <v/>
      </c>
      <c r="N124" s="78" t="str">
        <f t="shared" ca="1" si="79"/>
        <v/>
      </c>
      <c r="O124" s="78">
        <f t="shared" si="80"/>
        <v>5.0000000000000001E-4</v>
      </c>
      <c r="P124" s="13"/>
      <c r="Q124" s="8"/>
      <c r="R124" s="13"/>
      <c r="S124" s="89">
        <f t="shared" si="59"/>
        <v>0</v>
      </c>
      <c r="T124" s="75">
        <f t="shared" si="60"/>
        <v>0</v>
      </c>
      <c r="U124" s="90">
        <f t="shared" si="84"/>
        <v>0</v>
      </c>
      <c r="V124" s="82">
        <f t="shared" si="85"/>
        <v>0</v>
      </c>
      <c r="W124" s="234">
        <f t="shared" ref="W124:W129" si="108">W123</f>
        <v>87</v>
      </c>
      <c r="X124" s="236">
        <f t="shared" ref="X124:X129" si="109">X123</f>
        <v>75</v>
      </c>
      <c r="Y124" s="12"/>
      <c r="Z124" s="8"/>
      <c r="AA124" s="23"/>
      <c r="AB124" s="23"/>
      <c r="AC124" s="23"/>
      <c r="AD124" s="12"/>
      <c r="AE124" s="91">
        <f t="shared" si="63"/>
        <v>0</v>
      </c>
      <c r="AF124" s="75">
        <f t="shared" si="64"/>
        <v>0</v>
      </c>
      <c r="AG124" s="88">
        <f t="shared" si="97"/>
        <v>0</v>
      </c>
      <c r="AH124" s="92">
        <f t="shared" si="98"/>
        <v>0</v>
      </c>
      <c r="AI124" s="93">
        <f t="shared" si="99"/>
        <v>0</v>
      </c>
      <c r="AJ124" s="93">
        <f t="shared" si="100"/>
        <v>0</v>
      </c>
      <c r="AK124" s="78">
        <f t="shared" si="101"/>
        <v>0</v>
      </c>
      <c r="AL124" s="92">
        <f t="shared" si="70"/>
        <v>0</v>
      </c>
      <c r="AM124" s="78">
        <f t="shared" si="71"/>
        <v>0</v>
      </c>
      <c r="AN124" s="11"/>
      <c r="AO124" s="14"/>
      <c r="AP124" s="11"/>
      <c r="AQ124" s="15"/>
      <c r="AR124" s="11"/>
      <c r="AS124" s="11"/>
      <c r="AT124" s="11"/>
      <c r="AU124" s="75" t="str">
        <f t="shared" si="81"/>
        <v/>
      </c>
      <c r="AV124" s="75" t="str">
        <f t="shared" ca="1" si="82"/>
        <v/>
      </c>
      <c r="AW124" s="75" t="str">
        <f t="shared" si="72"/>
        <v/>
      </c>
      <c r="AX124" s="75" t="str">
        <f t="shared" ca="1" si="73"/>
        <v/>
      </c>
      <c r="AY124" s="169"/>
      <c r="AZ124" s="169"/>
      <c r="BA124" s="75" t="str">
        <f t="shared" si="88"/>
        <v/>
      </c>
      <c r="BB124" s="169"/>
      <c r="BC124" s="169"/>
      <c r="BD124" s="75" t="str">
        <f t="shared" si="89"/>
        <v/>
      </c>
      <c r="BE124" s="11"/>
      <c r="BR124" s="54"/>
      <c r="BS124" s="163"/>
      <c r="BT124" s="163"/>
      <c r="BU124" s="163"/>
      <c r="BV124" s="163"/>
      <c r="BW124" s="163"/>
      <c r="BX124" s="163"/>
      <c r="BZ124" s="163"/>
      <c r="CB124" s="163"/>
      <c r="CC124" s="163"/>
      <c r="CD124" s="163"/>
    </row>
    <row r="125" spans="1:82" ht="17.45" customHeight="1">
      <c r="A125" s="94">
        <f t="shared" si="83"/>
        <v>17.3</v>
      </c>
      <c r="B125" s="107">
        <f t="shared" si="58"/>
        <v>115</v>
      </c>
      <c r="C125" s="8"/>
      <c r="D125" s="11"/>
      <c r="E125" s="12"/>
      <c r="F125" s="11"/>
      <c r="G125" s="74">
        <f t="shared" si="107"/>
        <v>0</v>
      </c>
      <c r="H125" s="75">
        <f t="shared" si="107"/>
        <v>0</v>
      </c>
      <c r="I125" s="88">
        <f t="shared" si="75"/>
        <v>0</v>
      </c>
      <c r="J125" s="78">
        <f t="shared" si="76"/>
        <v>0</v>
      </c>
      <c r="K125" s="78">
        <f t="shared" si="77"/>
        <v>0</v>
      </c>
      <c r="L125" s="78">
        <f t="shared" si="78"/>
        <v>0</v>
      </c>
      <c r="M125" s="78" t="str">
        <f t="shared" ca="1" si="79"/>
        <v/>
      </c>
      <c r="N125" s="78" t="str">
        <f t="shared" ca="1" si="79"/>
        <v/>
      </c>
      <c r="O125" s="78">
        <f t="shared" si="80"/>
        <v>5.0000000000000001E-4</v>
      </c>
      <c r="P125" s="13"/>
      <c r="Q125" s="8"/>
      <c r="R125" s="13"/>
      <c r="S125" s="89">
        <f t="shared" si="59"/>
        <v>0</v>
      </c>
      <c r="T125" s="75">
        <f t="shared" si="60"/>
        <v>0</v>
      </c>
      <c r="U125" s="90">
        <f t="shared" si="84"/>
        <v>0</v>
      </c>
      <c r="V125" s="82">
        <f t="shared" si="85"/>
        <v>0</v>
      </c>
      <c r="W125" s="234">
        <f t="shared" si="108"/>
        <v>87</v>
      </c>
      <c r="X125" s="236">
        <f t="shared" si="109"/>
        <v>75</v>
      </c>
      <c r="Y125" s="12"/>
      <c r="Z125" s="8"/>
      <c r="AA125" s="23"/>
      <c r="AB125" s="23"/>
      <c r="AC125" s="23"/>
      <c r="AD125" s="12"/>
      <c r="AE125" s="91">
        <f t="shared" si="63"/>
        <v>0</v>
      </c>
      <c r="AF125" s="75">
        <f t="shared" si="64"/>
        <v>0</v>
      </c>
      <c r="AG125" s="88">
        <f t="shared" si="97"/>
        <v>0</v>
      </c>
      <c r="AH125" s="92">
        <f t="shared" si="98"/>
        <v>0</v>
      </c>
      <c r="AI125" s="93">
        <f t="shared" si="99"/>
        <v>0</v>
      </c>
      <c r="AJ125" s="93">
        <f t="shared" si="100"/>
        <v>0</v>
      </c>
      <c r="AK125" s="78">
        <f t="shared" si="101"/>
        <v>0</v>
      </c>
      <c r="AL125" s="92">
        <f t="shared" si="70"/>
        <v>0</v>
      </c>
      <c r="AM125" s="78">
        <f t="shared" si="71"/>
        <v>0</v>
      </c>
      <c r="AN125" s="11"/>
      <c r="AO125" s="14"/>
      <c r="AP125" s="11"/>
      <c r="AQ125" s="15"/>
      <c r="AR125" s="11"/>
      <c r="AS125" s="11"/>
      <c r="AT125" s="11"/>
      <c r="AU125" s="75" t="str">
        <f t="shared" si="81"/>
        <v/>
      </c>
      <c r="AV125" s="75" t="str">
        <f t="shared" ca="1" si="82"/>
        <v/>
      </c>
      <c r="AW125" s="75" t="str">
        <f t="shared" si="72"/>
        <v/>
      </c>
      <c r="AX125" s="75" t="str">
        <f t="shared" ca="1" si="73"/>
        <v/>
      </c>
      <c r="AY125" s="169"/>
      <c r="AZ125" s="169"/>
      <c r="BA125" s="75" t="str">
        <f t="shared" si="88"/>
        <v/>
      </c>
      <c r="BB125" s="169"/>
      <c r="BC125" s="169"/>
      <c r="BD125" s="75" t="str">
        <f t="shared" si="89"/>
        <v/>
      </c>
      <c r="BE125" s="11"/>
      <c r="BR125" s="54"/>
      <c r="BS125" s="163"/>
      <c r="BT125" s="163"/>
      <c r="BU125" s="163"/>
      <c r="BV125" s="163"/>
      <c r="BW125" s="163"/>
      <c r="BX125" s="163"/>
      <c r="BZ125" s="163"/>
      <c r="CB125" s="163"/>
      <c r="CC125" s="163"/>
      <c r="CD125" s="163"/>
    </row>
    <row r="126" spans="1:82" ht="17.45" customHeight="1">
      <c r="A126" s="86">
        <f t="shared" si="83"/>
        <v>17.399999999999999</v>
      </c>
      <c r="B126" s="107">
        <f t="shared" si="58"/>
        <v>116</v>
      </c>
      <c r="C126" s="8"/>
      <c r="D126" s="11"/>
      <c r="E126" s="12"/>
      <c r="F126" s="11"/>
      <c r="G126" s="74">
        <f t="shared" si="107"/>
        <v>0</v>
      </c>
      <c r="H126" s="75">
        <f t="shared" si="107"/>
        <v>0</v>
      </c>
      <c r="I126" s="88">
        <f t="shared" si="75"/>
        <v>0</v>
      </c>
      <c r="J126" s="78">
        <f t="shared" si="76"/>
        <v>0</v>
      </c>
      <c r="K126" s="78">
        <f t="shared" si="77"/>
        <v>0</v>
      </c>
      <c r="L126" s="78">
        <f t="shared" si="78"/>
        <v>0</v>
      </c>
      <c r="M126" s="78" t="str">
        <f t="shared" ca="1" si="79"/>
        <v/>
      </c>
      <c r="N126" s="78" t="str">
        <f t="shared" ca="1" si="79"/>
        <v/>
      </c>
      <c r="O126" s="78">
        <f t="shared" si="80"/>
        <v>5.0000000000000001E-4</v>
      </c>
      <c r="P126" s="13"/>
      <c r="Q126" s="8"/>
      <c r="R126" s="13"/>
      <c r="S126" s="89">
        <f t="shared" si="59"/>
        <v>0</v>
      </c>
      <c r="T126" s="75">
        <f t="shared" si="60"/>
        <v>0</v>
      </c>
      <c r="U126" s="90">
        <f t="shared" si="84"/>
        <v>0</v>
      </c>
      <c r="V126" s="82">
        <f t="shared" si="85"/>
        <v>0</v>
      </c>
      <c r="W126" s="234">
        <f t="shared" si="108"/>
        <v>87</v>
      </c>
      <c r="X126" s="236">
        <f t="shared" si="109"/>
        <v>75</v>
      </c>
      <c r="Y126" s="12"/>
      <c r="Z126" s="8"/>
      <c r="AA126" s="23"/>
      <c r="AB126" s="23"/>
      <c r="AC126" s="23"/>
      <c r="AD126" s="12"/>
      <c r="AE126" s="91">
        <f t="shared" si="63"/>
        <v>0</v>
      </c>
      <c r="AF126" s="75">
        <f t="shared" si="64"/>
        <v>0</v>
      </c>
      <c r="AG126" s="88">
        <f t="shared" si="97"/>
        <v>0</v>
      </c>
      <c r="AH126" s="92">
        <f t="shared" si="98"/>
        <v>0</v>
      </c>
      <c r="AI126" s="93">
        <f t="shared" si="99"/>
        <v>0</v>
      </c>
      <c r="AJ126" s="93">
        <f t="shared" si="100"/>
        <v>0</v>
      </c>
      <c r="AK126" s="78">
        <f t="shared" si="101"/>
        <v>0</v>
      </c>
      <c r="AL126" s="92">
        <f t="shared" si="70"/>
        <v>0</v>
      </c>
      <c r="AM126" s="78">
        <f t="shared" si="71"/>
        <v>0</v>
      </c>
      <c r="AN126" s="11"/>
      <c r="AO126" s="14"/>
      <c r="AP126" s="11"/>
      <c r="AQ126" s="15"/>
      <c r="AR126" s="11"/>
      <c r="AS126" s="11"/>
      <c r="AT126" s="11"/>
      <c r="AU126" s="75" t="str">
        <f t="shared" si="81"/>
        <v/>
      </c>
      <c r="AV126" s="75" t="str">
        <f t="shared" ca="1" si="82"/>
        <v/>
      </c>
      <c r="AW126" s="75" t="str">
        <f t="shared" si="72"/>
        <v/>
      </c>
      <c r="AX126" s="75" t="str">
        <f t="shared" ca="1" si="73"/>
        <v/>
      </c>
      <c r="AY126" s="169"/>
      <c r="AZ126" s="169"/>
      <c r="BA126" s="75" t="str">
        <f t="shared" si="88"/>
        <v/>
      </c>
      <c r="BB126" s="169"/>
      <c r="BC126" s="169"/>
      <c r="BD126" s="75" t="str">
        <f t="shared" si="89"/>
        <v/>
      </c>
      <c r="BE126" s="11"/>
      <c r="BR126" s="54"/>
      <c r="BS126" s="163"/>
      <c r="BT126" s="163"/>
      <c r="BU126" s="163"/>
      <c r="BV126" s="163"/>
      <c r="BW126" s="163"/>
      <c r="BX126" s="163"/>
      <c r="BZ126" s="163"/>
      <c r="CB126" s="163"/>
      <c r="CC126" s="163"/>
      <c r="CD126" s="163"/>
    </row>
    <row r="127" spans="1:82" ht="17.45" customHeight="1">
      <c r="A127" s="94">
        <f t="shared" si="83"/>
        <v>17.5</v>
      </c>
      <c r="B127" s="107">
        <f t="shared" si="58"/>
        <v>117</v>
      </c>
      <c r="C127" s="8"/>
      <c r="D127" s="11"/>
      <c r="E127" s="12"/>
      <c r="F127" s="11"/>
      <c r="G127" s="74">
        <f t="shared" si="107"/>
        <v>0</v>
      </c>
      <c r="H127" s="75">
        <f t="shared" si="107"/>
        <v>0</v>
      </c>
      <c r="I127" s="88">
        <f t="shared" si="75"/>
        <v>0</v>
      </c>
      <c r="J127" s="78">
        <f t="shared" si="76"/>
        <v>0</v>
      </c>
      <c r="K127" s="78">
        <f t="shared" si="77"/>
        <v>0</v>
      </c>
      <c r="L127" s="78">
        <f t="shared" si="78"/>
        <v>0</v>
      </c>
      <c r="M127" s="78" t="str">
        <f t="shared" ca="1" si="79"/>
        <v/>
      </c>
      <c r="N127" s="78" t="str">
        <f t="shared" ca="1" si="79"/>
        <v/>
      </c>
      <c r="O127" s="78">
        <f t="shared" si="80"/>
        <v>5.0000000000000001E-4</v>
      </c>
      <c r="P127" s="13"/>
      <c r="Q127" s="8"/>
      <c r="R127" s="13"/>
      <c r="S127" s="89">
        <f t="shared" si="59"/>
        <v>0</v>
      </c>
      <c r="T127" s="75">
        <f t="shared" si="60"/>
        <v>0</v>
      </c>
      <c r="U127" s="90">
        <f t="shared" si="84"/>
        <v>0</v>
      </c>
      <c r="V127" s="82">
        <f t="shared" si="85"/>
        <v>0</v>
      </c>
      <c r="W127" s="234">
        <f t="shared" si="108"/>
        <v>87</v>
      </c>
      <c r="X127" s="236">
        <f t="shared" si="109"/>
        <v>75</v>
      </c>
      <c r="Y127" s="12"/>
      <c r="Z127" s="8"/>
      <c r="AA127" s="23"/>
      <c r="AB127" s="23"/>
      <c r="AC127" s="23"/>
      <c r="AD127" s="12"/>
      <c r="AE127" s="91">
        <f t="shared" si="63"/>
        <v>0</v>
      </c>
      <c r="AF127" s="75">
        <f t="shared" si="64"/>
        <v>0</v>
      </c>
      <c r="AG127" s="88">
        <f t="shared" si="97"/>
        <v>0</v>
      </c>
      <c r="AH127" s="92">
        <f t="shared" si="98"/>
        <v>0</v>
      </c>
      <c r="AI127" s="93">
        <f t="shared" si="99"/>
        <v>0</v>
      </c>
      <c r="AJ127" s="93">
        <f t="shared" si="100"/>
        <v>0</v>
      </c>
      <c r="AK127" s="78">
        <f t="shared" si="101"/>
        <v>0</v>
      </c>
      <c r="AL127" s="92">
        <f t="shared" si="70"/>
        <v>0</v>
      </c>
      <c r="AM127" s="78">
        <f t="shared" si="71"/>
        <v>0</v>
      </c>
      <c r="AN127" s="11"/>
      <c r="AO127" s="14"/>
      <c r="AP127" s="11"/>
      <c r="AQ127" s="15"/>
      <c r="AR127" s="11"/>
      <c r="AS127" s="11"/>
      <c r="AT127" s="11"/>
      <c r="AU127" s="75" t="str">
        <f t="shared" si="81"/>
        <v/>
      </c>
      <c r="AV127" s="75" t="str">
        <f t="shared" ca="1" si="82"/>
        <v/>
      </c>
      <c r="AW127" s="75" t="str">
        <f t="shared" si="72"/>
        <v/>
      </c>
      <c r="AX127" s="75" t="str">
        <f t="shared" ca="1" si="73"/>
        <v/>
      </c>
      <c r="AY127" s="169"/>
      <c r="AZ127" s="169"/>
      <c r="BA127" s="75" t="str">
        <f t="shared" si="88"/>
        <v/>
      </c>
      <c r="BB127" s="169"/>
      <c r="BC127" s="169"/>
      <c r="BD127" s="75" t="str">
        <f t="shared" si="89"/>
        <v/>
      </c>
      <c r="BE127" s="11"/>
      <c r="BR127" s="54"/>
      <c r="BS127" s="163"/>
      <c r="BT127" s="163"/>
      <c r="BU127" s="163"/>
      <c r="BV127" s="163"/>
      <c r="BW127" s="163"/>
      <c r="BX127" s="163"/>
      <c r="BZ127" s="163"/>
      <c r="CB127" s="163"/>
      <c r="CC127" s="163"/>
      <c r="CD127" s="163"/>
    </row>
    <row r="128" spans="1:82" ht="17.45" customHeight="1">
      <c r="A128" s="86">
        <f t="shared" si="83"/>
        <v>17.600000000000001</v>
      </c>
      <c r="B128" s="107">
        <f t="shared" si="58"/>
        <v>118</v>
      </c>
      <c r="C128" s="8"/>
      <c r="D128" s="11"/>
      <c r="E128" s="12"/>
      <c r="F128" s="11"/>
      <c r="G128" s="74">
        <f t="shared" si="107"/>
        <v>0</v>
      </c>
      <c r="H128" s="75">
        <f t="shared" si="107"/>
        <v>0</v>
      </c>
      <c r="I128" s="88">
        <f t="shared" si="75"/>
        <v>0</v>
      </c>
      <c r="J128" s="78">
        <f t="shared" si="76"/>
        <v>0</v>
      </c>
      <c r="K128" s="78">
        <f t="shared" si="77"/>
        <v>0</v>
      </c>
      <c r="L128" s="78">
        <f t="shared" si="78"/>
        <v>0</v>
      </c>
      <c r="M128" s="78" t="str">
        <f t="shared" ca="1" si="79"/>
        <v/>
      </c>
      <c r="N128" s="78" t="str">
        <f t="shared" ca="1" si="79"/>
        <v/>
      </c>
      <c r="O128" s="78">
        <f t="shared" si="80"/>
        <v>5.0000000000000001E-4</v>
      </c>
      <c r="P128" s="13"/>
      <c r="Q128" s="8"/>
      <c r="R128" s="13"/>
      <c r="S128" s="89">
        <f t="shared" si="59"/>
        <v>0</v>
      </c>
      <c r="T128" s="75">
        <f t="shared" si="60"/>
        <v>0</v>
      </c>
      <c r="U128" s="90">
        <f t="shared" si="84"/>
        <v>0</v>
      </c>
      <c r="V128" s="82">
        <f t="shared" si="85"/>
        <v>0</v>
      </c>
      <c r="W128" s="234">
        <f t="shared" si="108"/>
        <v>87</v>
      </c>
      <c r="X128" s="236">
        <f t="shared" si="109"/>
        <v>75</v>
      </c>
      <c r="Y128" s="12"/>
      <c r="Z128" s="8"/>
      <c r="AA128" s="23"/>
      <c r="AB128" s="23"/>
      <c r="AC128" s="23"/>
      <c r="AD128" s="12"/>
      <c r="AE128" s="91">
        <f t="shared" si="63"/>
        <v>0</v>
      </c>
      <c r="AF128" s="75">
        <f t="shared" si="64"/>
        <v>0</v>
      </c>
      <c r="AG128" s="88">
        <f t="shared" si="97"/>
        <v>0</v>
      </c>
      <c r="AH128" s="92">
        <f t="shared" si="98"/>
        <v>0</v>
      </c>
      <c r="AI128" s="93">
        <f t="shared" si="99"/>
        <v>0</v>
      </c>
      <c r="AJ128" s="93">
        <f t="shared" si="100"/>
        <v>0</v>
      </c>
      <c r="AK128" s="78">
        <f t="shared" si="101"/>
        <v>0</v>
      </c>
      <c r="AL128" s="92">
        <f t="shared" si="70"/>
        <v>0</v>
      </c>
      <c r="AM128" s="78">
        <f t="shared" si="71"/>
        <v>0</v>
      </c>
      <c r="AN128" s="11"/>
      <c r="AO128" s="14"/>
      <c r="AP128" s="11"/>
      <c r="AQ128" s="15"/>
      <c r="AR128" s="11"/>
      <c r="AS128" s="11"/>
      <c r="AT128" s="11"/>
      <c r="AU128" s="75" t="str">
        <f t="shared" si="81"/>
        <v/>
      </c>
      <c r="AV128" s="75" t="str">
        <f t="shared" ca="1" si="82"/>
        <v/>
      </c>
      <c r="AW128" s="75" t="str">
        <f t="shared" si="72"/>
        <v/>
      </c>
      <c r="AX128" s="75" t="str">
        <f t="shared" ca="1" si="73"/>
        <v/>
      </c>
      <c r="AY128" s="169"/>
      <c r="AZ128" s="169"/>
      <c r="BA128" s="75" t="str">
        <f t="shared" si="88"/>
        <v/>
      </c>
      <c r="BB128" s="169"/>
      <c r="BC128" s="169"/>
      <c r="BD128" s="75" t="str">
        <f t="shared" si="89"/>
        <v/>
      </c>
      <c r="BE128" s="11"/>
      <c r="BR128" s="54"/>
      <c r="BS128" s="163"/>
      <c r="BT128" s="163"/>
      <c r="BU128" s="163"/>
      <c r="BV128" s="163"/>
      <c r="BW128" s="163"/>
      <c r="BX128" s="163"/>
      <c r="BZ128" s="163"/>
      <c r="CB128" s="163"/>
      <c r="CC128" s="163"/>
      <c r="CD128" s="163"/>
    </row>
    <row r="129" spans="1:82" ht="17.45" customHeight="1" thickBot="1">
      <c r="A129" s="94">
        <f t="shared" si="83"/>
        <v>17.700000000000003</v>
      </c>
      <c r="B129" s="108">
        <f t="shared" si="58"/>
        <v>119</v>
      </c>
      <c r="C129" s="16"/>
      <c r="D129" s="17"/>
      <c r="E129" s="18"/>
      <c r="F129" s="17"/>
      <c r="G129" s="96">
        <f t="shared" si="107"/>
        <v>0</v>
      </c>
      <c r="H129" s="97">
        <f t="shared" si="107"/>
        <v>0</v>
      </c>
      <c r="I129" s="98">
        <f t="shared" si="75"/>
        <v>0</v>
      </c>
      <c r="J129" s="99">
        <f t="shared" si="76"/>
        <v>0</v>
      </c>
      <c r="K129" s="99">
        <f t="shared" si="77"/>
        <v>0</v>
      </c>
      <c r="L129" s="99">
        <f t="shared" si="78"/>
        <v>0</v>
      </c>
      <c r="M129" s="99" t="str">
        <f t="shared" ca="1" si="79"/>
        <v/>
      </c>
      <c r="N129" s="99" t="str">
        <f t="shared" ca="1" si="79"/>
        <v/>
      </c>
      <c r="O129" s="99">
        <f t="shared" si="80"/>
        <v>5.0000000000000001E-4</v>
      </c>
      <c r="P129" s="19"/>
      <c r="Q129" s="16"/>
      <c r="R129" s="19"/>
      <c r="S129" s="89">
        <f t="shared" si="59"/>
        <v>0</v>
      </c>
      <c r="T129" s="75">
        <f t="shared" si="60"/>
        <v>0</v>
      </c>
      <c r="U129" s="100">
        <f t="shared" si="84"/>
        <v>0</v>
      </c>
      <c r="V129" s="101">
        <f t="shared" si="85"/>
        <v>0</v>
      </c>
      <c r="W129" s="237">
        <f t="shared" si="108"/>
        <v>87</v>
      </c>
      <c r="X129" s="238">
        <f t="shared" si="109"/>
        <v>75</v>
      </c>
      <c r="Y129" s="18"/>
      <c r="Z129" s="16"/>
      <c r="AA129" s="23"/>
      <c r="AB129" s="23"/>
      <c r="AC129" s="23"/>
      <c r="AD129" s="12"/>
      <c r="AE129" s="102">
        <f t="shared" si="63"/>
        <v>0</v>
      </c>
      <c r="AF129" s="97">
        <f t="shared" si="64"/>
        <v>0</v>
      </c>
      <c r="AG129" s="98">
        <f t="shared" si="97"/>
        <v>0</v>
      </c>
      <c r="AH129" s="103">
        <f t="shared" si="98"/>
        <v>0</v>
      </c>
      <c r="AI129" s="104">
        <f t="shared" si="99"/>
        <v>0</v>
      </c>
      <c r="AJ129" s="104">
        <f t="shared" si="100"/>
        <v>0</v>
      </c>
      <c r="AK129" s="99">
        <f t="shared" si="101"/>
        <v>0</v>
      </c>
      <c r="AL129" s="103">
        <f t="shared" si="70"/>
        <v>0</v>
      </c>
      <c r="AM129" s="99">
        <f t="shared" si="71"/>
        <v>0</v>
      </c>
      <c r="AN129" s="17"/>
      <c r="AO129" s="20"/>
      <c r="AP129" s="17"/>
      <c r="AQ129" s="21"/>
      <c r="AR129" s="17"/>
      <c r="AS129" s="17"/>
      <c r="AT129" s="17"/>
      <c r="AU129" s="97" t="str">
        <f t="shared" si="81"/>
        <v/>
      </c>
      <c r="AV129" s="97" t="str">
        <f t="shared" ca="1" si="82"/>
        <v/>
      </c>
      <c r="AW129" s="97" t="str">
        <f t="shared" si="72"/>
        <v/>
      </c>
      <c r="AX129" s="97" t="str">
        <f t="shared" ca="1" si="73"/>
        <v/>
      </c>
      <c r="AY129" s="167"/>
      <c r="AZ129" s="167"/>
      <c r="BA129" s="97" t="str">
        <f t="shared" si="88"/>
        <v/>
      </c>
      <c r="BB129" s="167"/>
      <c r="BC129" s="167"/>
      <c r="BD129" s="97" t="str">
        <f t="shared" si="89"/>
        <v/>
      </c>
      <c r="BE129" s="17"/>
      <c r="BR129" s="54"/>
      <c r="BS129" s="163"/>
      <c r="BT129" s="163"/>
      <c r="BU129" s="163"/>
      <c r="BV129" s="163"/>
      <c r="BW129" s="163"/>
      <c r="BX129" s="163"/>
      <c r="BZ129" s="163"/>
      <c r="CB129" s="163"/>
      <c r="CC129" s="163"/>
      <c r="CD129" s="163"/>
    </row>
    <row r="130" spans="1:82" ht="17.45" customHeight="1" thickTop="1">
      <c r="A130" s="105">
        <f>A123+1</f>
        <v>18.100000000000001</v>
      </c>
      <c r="B130" s="106">
        <f>B129+1</f>
        <v>120</v>
      </c>
      <c r="C130" s="4"/>
      <c r="D130" s="5"/>
      <c r="E130" s="6"/>
      <c r="F130" s="5"/>
      <c r="G130" s="74">
        <f t="shared" si="107"/>
        <v>0</v>
      </c>
      <c r="H130" s="75">
        <f t="shared" si="107"/>
        <v>0</v>
      </c>
      <c r="I130" s="76">
        <f t="shared" si="75"/>
        <v>0</v>
      </c>
      <c r="J130" s="77">
        <f t="shared" si="76"/>
        <v>0</v>
      </c>
      <c r="K130" s="77">
        <f t="shared" si="77"/>
        <v>0</v>
      </c>
      <c r="L130" s="77">
        <f t="shared" si="78"/>
        <v>0</v>
      </c>
      <c r="M130" s="78" t="str">
        <f t="shared" ca="1" si="79"/>
        <v/>
      </c>
      <c r="N130" s="78" t="str">
        <f t="shared" ca="1" si="79"/>
        <v/>
      </c>
      <c r="O130" s="78">
        <f t="shared" si="80"/>
        <v>5.0000000000000001E-4</v>
      </c>
      <c r="P130" s="13"/>
      <c r="Q130" s="8"/>
      <c r="R130" s="13"/>
      <c r="S130" s="79">
        <f t="shared" si="59"/>
        <v>0</v>
      </c>
      <c r="T130" s="80">
        <f t="shared" si="60"/>
        <v>0</v>
      </c>
      <c r="U130" s="81">
        <f t="shared" si="84"/>
        <v>0</v>
      </c>
      <c r="V130" s="82">
        <f t="shared" si="85"/>
        <v>0</v>
      </c>
      <c r="W130" s="234">
        <v>90</v>
      </c>
      <c r="X130" s="236">
        <v>80</v>
      </c>
      <c r="Y130" s="6"/>
      <c r="Z130" s="4"/>
      <c r="AA130" s="22"/>
      <c r="AB130" s="22"/>
      <c r="AC130" s="22"/>
      <c r="AD130" s="6"/>
      <c r="AE130" s="83">
        <f t="shared" si="63"/>
        <v>0</v>
      </c>
      <c r="AF130" s="80">
        <f t="shared" si="64"/>
        <v>0</v>
      </c>
      <c r="AG130" s="76">
        <f t="shared" si="97"/>
        <v>0</v>
      </c>
      <c r="AH130" s="84">
        <f t="shared" si="98"/>
        <v>0</v>
      </c>
      <c r="AI130" s="85">
        <f t="shared" si="99"/>
        <v>0</v>
      </c>
      <c r="AJ130" s="85">
        <f t="shared" si="100"/>
        <v>0</v>
      </c>
      <c r="AK130" s="77">
        <f t="shared" si="101"/>
        <v>0</v>
      </c>
      <c r="AL130" s="84">
        <f t="shared" si="70"/>
        <v>0</v>
      </c>
      <c r="AM130" s="77">
        <f t="shared" si="71"/>
        <v>0</v>
      </c>
      <c r="AN130" s="5"/>
      <c r="AO130" s="9"/>
      <c r="AP130" s="5"/>
      <c r="AQ130" s="10"/>
      <c r="AR130" s="5"/>
      <c r="AS130" s="5"/>
      <c r="AT130" s="5"/>
      <c r="AU130" s="80" t="str">
        <f t="shared" si="81"/>
        <v/>
      </c>
      <c r="AV130" s="80" t="str">
        <f t="shared" ca="1" si="82"/>
        <v/>
      </c>
      <c r="AW130" s="80" t="str">
        <f t="shared" si="72"/>
        <v/>
      </c>
      <c r="AX130" s="80" t="str">
        <f t="shared" ca="1" si="73"/>
        <v/>
      </c>
      <c r="AY130" s="165"/>
      <c r="AZ130" s="165"/>
      <c r="BA130" s="80" t="str">
        <f t="shared" si="88"/>
        <v/>
      </c>
      <c r="BB130" s="165"/>
      <c r="BC130" s="165"/>
      <c r="BD130" s="80" t="str">
        <f t="shared" si="89"/>
        <v/>
      </c>
      <c r="BE130" s="5"/>
      <c r="BR130" s="54"/>
      <c r="BS130" s="163"/>
      <c r="BT130" s="163"/>
      <c r="BU130" s="163"/>
      <c r="BV130" s="163"/>
      <c r="BW130" s="163"/>
      <c r="BX130" s="163"/>
      <c r="BZ130" s="163"/>
      <c r="CB130" s="163"/>
      <c r="CC130" s="163"/>
      <c r="CD130" s="163"/>
    </row>
    <row r="131" spans="1:82" ht="17.45" customHeight="1">
      <c r="A131" s="94">
        <f t="shared" si="83"/>
        <v>18.2</v>
      </c>
      <c r="B131" s="107">
        <f t="shared" si="58"/>
        <v>121</v>
      </c>
      <c r="C131" s="8"/>
      <c r="D131" s="11"/>
      <c r="E131" s="12"/>
      <c r="F131" s="11"/>
      <c r="G131" s="74">
        <f t="shared" si="107"/>
        <v>0</v>
      </c>
      <c r="H131" s="75">
        <f t="shared" si="107"/>
        <v>0</v>
      </c>
      <c r="I131" s="88">
        <f t="shared" si="75"/>
        <v>0</v>
      </c>
      <c r="J131" s="78">
        <f t="shared" si="76"/>
        <v>0</v>
      </c>
      <c r="K131" s="78">
        <f t="shared" si="77"/>
        <v>0</v>
      </c>
      <c r="L131" s="78">
        <f t="shared" si="78"/>
        <v>0</v>
      </c>
      <c r="M131" s="78" t="str">
        <f t="shared" ca="1" si="79"/>
        <v/>
      </c>
      <c r="N131" s="78" t="str">
        <f t="shared" ca="1" si="79"/>
        <v/>
      </c>
      <c r="O131" s="78">
        <f t="shared" si="80"/>
        <v>5.0000000000000001E-4</v>
      </c>
      <c r="P131" s="13"/>
      <c r="Q131" s="8"/>
      <c r="R131" s="13"/>
      <c r="S131" s="89">
        <f t="shared" si="59"/>
        <v>0</v>
      </c>
      <c r="T131" s="75">
        <f t="shared" si="60"/>
        <v>0</v>
      </c>
      <c r="U131" s="90">
        <f t="shared" si="84"/>
        <v>0</v>
      </c>
      <c r="V131" s="82">
        <f t="shared" si="85"/>
        <v>0</v>
      </c>
      <c r="W131" s="234">
        <f t="shared" ref="W131:W136" si="110">W130</f>
        <v>90</v>
      </c>
      <c r="X131" s="236">
        <f t="shared" ref="X131:X136" si="111">X130</f>
        <v>80</v>
      </c>
      <c r="Y131" s="123"/>
      <c r="Z131" s="8"/>
      <c r="AA131" s="23"/>
      <c r="AB131" s="23"/>
      <c r="AC131" s="23"/>
      <c r="AD131" s="12"/>
      <c r="AE131" s="91">
        <f t="shared" si="63"/>
        <v>0</v>
      </c>
      <c r="AF131" s="75">
        <f>Y132-AE131</f>
        <v>0</v>
      </c>
      <c r="AG131" s="88">
        <f>IFERROR(Y132/H130,0)</f>
        <v>0</v>
      </c>
      <c r="AH131" s="92">
        <f>IFERROR(Z131/$Y132,0)</f>
        <v>0</v>
      </c>
      <c r="AI131" s="93">
        <f>IFERROR(AA131/$Y132,0)</f>
        <v>0</v>
      </c>
      <c r="AJ131" s="93">
        <f>IFERROR(AB131/$Y132,0)</f>
        <v>0</v>
      </c>
      <c r="AK131" s="78">
        <f>IFERROR(AC131/$Y132,0)</f>
        <v>0</v>
      </c>
      <c r="AL131" s="92">
        <f>IFERROR(AE131/Y132,0)</f>
        <v>0</v>
      </c>
      <c r="AM131" s="78">
        <f>IFERROR(AF131/Y132,0)</f>
        <v>0</v>
      </c>
      <c r="AN131" s="11"/>
      <c r="AO131" s="14"/>
      <c r="AP131" s="11"/>
      <c r="AQ131" s="15"/>
      <c r="AR131" s="11"/>
      <c r="AS131" s="11"/>
      <c r="AT131" s="11"/>
      <c r="AU131" s="75" t="str">
        <f t="shared" si="81"/>
        <v/>
      </c>
      <c r="AV131" s="75" t="str">
        <f t="shared" ca="1" si="82"/>
        <v/>
      </c>
      <c r="AW131" s="75" t="str">
        <f t="shared" si="72"/>
        <v/>
      </c>
      <c r="AX131" s="75" t="str">
        <f t="shared" ca="1" si="73"/>
        <v/>
      </c>
      <c r="AY131" s="169"/>
      <c r="AZ131" s="169"/>
      <c r="BA131" s="75" t="str">
        <f t="shared" si="88"/>
        <v/>
      </c>
      <c r="BB131" s="169"/>
      <c r="BC131" s="169"/>
      <c r="BD131" s="75" t="str">
        <f t="shared" si="89"/>
        <v/>
      </c>
      <c r="BE131" s="11"/>
      <c r="BR131" s="54"/>
      <c r="BS131" s="163"/>
      <c r="BT131" s="163"/>
      <c r="BU131" s="163"/>
      <c r="BV131" s="163"/>
      <c r="BW131" s="163"/>
      <c r="BX131" s="163"/>
      <c r="BZ131" s="163"/>
      <c r="CB131" s="163"/>
      <c r="CC131" s="163"/>
      <c r="CD131" s="163"/>
    </row>
    <row r="132" spans="1:82" ht="17.45" customHeight="1">
      <c r="A132" s="86">
        <f t="shared" si="83"/>
        <v>18.3</v>
      </c>
      <c r="B132" s="107">
        <f t="shared" si="58"/>
        <v>122</v>
      </c>
      <c r="C132" s="8"/>
      <c r="D132" s="11"/>
      <c r="E132" s="12"/>
      <c r="F132" s="11"/>
      <c r="G132" s="74">
        <f t="shared" si="107"/>
        <v>0</v>
      </c>
      <c r="H132" s="75">
        <f t="shared" si="107"/>
        <v>0</v>
      </c>
      <c r="I132" s="88">
        <f t="shared" si="75"/>
        <v>0</v>
      </c>
      <c r="J132" s="78">
        <f t="shared" si="76"/>
        <v>0</v>
      </c>
      <c r="K132" s="78">
        <f t="shared" si="77"/>
        <v>0</v>
      </c>
      <c r="L132" s="78">
        <f t="shared" si="78"/>
        <v>0</v>
      </c>
      <c r="M132" s="78" t="str">
        <f t="shared" ca="1" si="79"/>
        <v/>
      </c>
      <c r="N132" s="78" t="str">
        <f t="shared" ca="1" si="79"/>
        <v/>
      </c>
      <c r="O132" s="78">
        <f t="shared" si="80"/>
        <v>5.0000000000000001E-4</v>
      </c>
      <c r="P132" s="13"/>
      <c r="Q132" s="8"/>
      <c r="R132" s="13"/>
      <c r="S132" s="89">
        <f t="shared" si="59"/>
        <v>0</v>
      </c>
      <c r="T132" s="75">
        <f t="shared" si="60"/>
        <v>0</v>
      </c>
      <c r="U132" s="90">
        <f t="shared" si="84"/>
        <v>0</v>
      </c>
      <c r="V132" s="82">
        <f t="shared" si="85"/>
        <v>0</v>
      </c>
      <c r="W132" s="234">
        <f t="shared" si="110"/>
        <v>90</v>
      </c>
      <c r="X132" s="236">
        <f t="shared" si="111"/>
        <v>80</v>
      </c>
      <c r="Y132" s="12"/>
      <c r="Z132" s="8"/>
      <c r="AA132" s="23"/>
      <c r="AB132" s="23"/>
      <c r="AC132" s="23"/>
      <c r="AD132" s="12"/>
      <c r="AE132" s="91">
        <f t="shared" si="63"/>
        <v>0</v>
      </c>
      <c r="AF132" s="75">
        <f t="shared" ref="AF132:AF133" si="112">Y133-AE132</f>
        <v>0</v>
      </c>
      <c r="AG132" s="88">
        <f>IFERROR(#REF!/H131,0)</f>
        <v>0</v>
      </c>
      <c r="AH132" s="92">
        <f>IFERROR(Z132/#REF!,0)</f>
        <v>0</v>
      </c>
      <c r="AI132" s="93">
        <f>IFERROR(AA132/#REF!,0)</f>
        <v>0</v>
      </c>
      <c r="AJ132" s="93">
        <f>IFERROR(AB132/#REF!,0)</f>
        <v>0</v>
      </c>
      <c r="AK132" s="78">
        <f>IFERROR(AC132/#REF!,0)</f>
        <v>0</v>
      </c>
      <c r="AL132" s="92">
        <f>IFERROR(AE132/#REF!,0)</f>
        <v>0</v>
      </c>
      <c r="AM132" s="78">
        <f>IFERROR(AF132/#REF!,0)</f>
        <v>0</v>
      </c>
      <c r="AN132" s="11"/>
      <c r="AO132" s="14"/>
      <c r="AP132" s="11"/>
      <c r="AQ132" s="15"/>
      <c r="AR132" s="11"/>
      <c r="AS132" s="11"/>
      <c r="AT132" s="11"/>
      <c r="AU132" s="75" t="str">
        <f t="shared" si="81"/>
        <v/>
      </c>
      <c r="AV132" s="75" t="str">
        <f t="shared" ca="1" si="82"/>
        <v/>
      </c>
      <c r="AW132" s="75" t="str">
        <f t="shared" si="72"/>
        <v/>
      </c>
      <c r="AX132" s="75" t="str">
        <f t="shared" ca="1" si="73"/>
        <v/>
      </c>
      <c r="AY132" s="169"/>
      <c r="AZ132" s="169"/>
      <c r="BA132" s="75" t="str">
        <f t="shared" si="88"/>
        <v/>
      </c>
      <c r="BB132" s="169"/>
      <c r="BC132" s="169"/>
      <c r="BD132" s="75" t="str">
        <f t="shared" si="89"/>
        <v/>
      </c>
      <c r="BE132" s="11"/>
      <c r="BR132" s="54"/>
      <c r="BS132" s="163"/>
      <c r="BT132" s="163"/>
      <c r="BU132" s="163"/>
      <c r="BV132" s="163"/>
      <c r="BW132" s="163"/>
      <c r="BX132" s="163"/>
      <c r="BZ132" s="163"/>
      <c r="CB132" s="163"/>
      <c r="CC132" s="163"/>
      <c r="CD132" s="163"/>
    </row>
    <row r="133" spans="1:82" ht="17.45" customHeight="1">
      <c r="A133" s="94">
        <f t="shared" si="83"/>
        <v>18.399999999999999</v>
      </c>
      <c r="B133" s="107">
        <f t="shared" si="58"/>
        <v>123</v>
      </c>
      <c r="C133" s="8"/>
      <c r="D133" s="11"/>
      <c r="E133" s="12"/>
      <c r="F133" s="11"/>
      <c r="G133" s="74">
        <f t="shared" si="107"/>
        <v>0</v>
      </c>
      <c r="H133" s="75">
        <f t="shared" si="107"/>
        <v>0</v>
      </c>
      <c r="I133" s="88">
        <f t="shared" si="75"/>
        <v>0</v>
      </c>
      <c r="J133" s="78">
        <f t="shared" si="76"/>
        <v>0</v>
      </c>
      <c r="K133" s="78">
        <f t="shared" si="77"/>
        <v>0</v>
      </c>
      <c r="L133" s="78">
        <f t="shared" si="78"/>
        <v>0</v>
      </c>
      <c r="M133" s="78" t="str">
        <f t="shared" ca="1" si="79"/>
        <v/>
      </c>
      <c r="N133" s="78" t="str">
        <f t="shared" ca="1" si="79"/>
        <v/>
      </c>
      <c r="O133" s="78">
        <f t="shared" si="80"/>
        <v>5.0000000000000001E-4</v>
      </c>
      <c r="P133" s="13"/>
      <c r="Q133" s="8"/>
      <c r="R133" s="13"/>
      <c r="S133" s="89">
        <f t="shared" si="59"/>
        <v>0</v>
      </c>
      <c r="T133" s="75">
        <f t="shared" si="60"/>
        <v>0</v>
      </c>
      <c r="U133" s="90">
        <f t="shared" si="84"/>
        <v>0</v>
      </c>
      <c r="V133" s="82">
        <f t="shared" si="85"/>
        <v>0</v>
      </c>
      <c r="W133" s="234">
        <f t="shared" si="110"/>
        <v>90</v>
      </c>
      <c r="X133" s="236">
        <f t="shared" si="111"/>
        <v>80</v>
      </c>
      <c r="Y133" s="12"/>
      <c r="Z133" s="8"/>
      <c r="AA133" s="23"/>
      <c r="AB133" s="23"/>
      <c r="AC133" s="23"/>
      <c r="AD133" s="12"/>
      <c r="AE133" s="91">
        <f t="shared" si="63"/>
        <v>0</v>
      </c>
      <c r="AF133" s="75">
        <f t="shared" si="112"/>
        <v>0</v>
      </c>
      <c r="AG133" s="88">
        <f t="shared" ref="AG133:AG196" si="113">IFERROR(Y133/H132,0)</f>
        <v>0</v>
      </c>
      <c r="AH133" s="92">
        <f t="shared" ref="AH133:AH196" si="114">IFERROR(Z133/$Y133,0)</f>
        <v>0</v>
      </c>
      <c r="AI133" s="93">
        <f t="shared" ref="AI133:AI196" si="115">IFERROR(AA133/$Y133,0)</f>
        <v>0</v>
      </c>
      <c r="AJ133" s="93">
        <f t="shared" ref="AJ133:AJ196" si="116">IFERROR(AB133/$Y133,0)</f>
        <v>0</v>
      </c>
      <c r="AK133" s="78">
        <f t="shared" ref="AK133:AK196" si="117">IFERROR(AC133/$Y133,0)</f>
        <v>0</v>
      </c>
      <c r="AL133" s="92">
        <f t="shared" si="70"/>
        <v>0</v>
      </c>
      <c r="AM133" s="78">
        <f t="shared" si="71"/>
        <v>0</v>
      </c>
      <c r="AN133" s="11"/>
      <c r="AO133" s="14"/>
      <c r="AP133" s="11"/>
      <c r="AQ133" s="15"/>
      <c r="AR133" s="11"/>
      <c r="AS133" s="11"/>
      <c r="AT133" s="11"/>
      <c r="AU133" s="75" t="str">
        <f t="shared" si="81"/>
        <v/>
      </c>
      <c r="AV133" s="75" t="str">
        <f t="shared" ca="1" si="82"/>
        <v/>
      </c>
      <c r="AW133" s="75" t="str">
        <f t="shared" si="72"/>
        <v/>
      </c>
      <c r="AX133" s="75" t="str">
        <f t="shared" ca="1" si="73"/>
        <v/>
      </c>
      <c r="AY133" s="169"/>
      <c r="AZ133" s="169"/>
      <c r="BA133" s="75" t="str">
        <f t="shared" si="88"/>
        <v/>
      </c>
      <c r="BB133" s="169"/>
      <c r="BC133" s="169"/>
      <c r="BD133" s="75" t="str">
        <f t="shared" si="89"/>
        <v/>
      </c>
      <c r="BE133" s="11"/>
      <c r="BR133" s="54"/>
      <c r="BS133" s="163"/>
      <c r="BT133" s="163"/>
      <c r="BU133" s="163"/>
      <c r="BV133" s="163"/>
      <c r="BW133" s="163"/>
      <c r="BX133" s="163"/>
      <c r="BZ133" s="163"/>
      <c r="CB133" s="163"/>
      <c r="CC133" s="163"/>
      <c r="CD133" s="163"/>
    </row>
    <row r="134" spans="1:82" ht="17.45" customHeight="1">
      <c r="A134" s="86">
        <f t="shared" si="83"/>
        <v>18.5</v>
      </c>
      <c r="B134" s="107">
        <f t="shared" si="58"/>
        <v>124</v>
      </c>
      <c r="C134" s="8"/>
      <c r="D134" s="11"/>
      <c r="E134" s="12"/>
      <c r="F134" s="11"/>
      <c r="G134" s="74">
        <f t="shared" si="107"/>
        <v>0</v>
      </c>
      <c r="H134" s="75">
        <f t="shared" si="107"/>
        <v>0</v>
      </c>
      <c r="I134" s="88">
        <f t="shared" si="75"/>
        <v>0</v>
      </c>
      <c r="J134" s="78">
        <f t="shared" si="76"/>
        <v>0</v>
      </c>
      <c r="K134" s="78">
        <f t="shared" si="77"/>
        <v>0</v>
      </c>
      <c r="L134" s="78">
        <f t="shared" si="78"/>
        <v>0</v>
      </c>
      <c r="M134" s="78" t="str">
        <f t="shared" ca="1" si="79"/>
        <v/>
      </c>
      <c r="N134" s="78" t="str">
        <f t="shared" ca="1" si="79"/>
        <v/>
      </c>
      <c r="O134" s="78">
        <f t="shared" si="80"/>
        <v>5.0000000000000001E-4</v>
      </c>
      <c r="P134" s="13"/>
      <c r="Q134" s="8"/>
      <c r="R134" s="13"/>
      <c r="S134" s="89">
        <f t="shared" si="59"/>
        <v>0</v>
      </c>
      <c r="T134" s="75">
        <f t="shared" si="60"/>
        <v>0</v>
      </c>
      <c r="U134" s="90">
        <f t="shared" si="84"/>
        <v>0</v>
      </c>
      <c r="V134" s="82">
        <f t="shared" si="85"/>
        <v>0</v>
      </c>
      <c r="W134" s="234">
        <f t="shared" si="110"/>
        <v>90</v>
      </c>
      <c r="X134" s="236">
        <f t="shared" si="111"/>
        <v>80</v>
      </c>
      <c r="Y134" s="12"/>
      <c r="Z134" s="8"/>
      <c r="AA134" s="23"/>
      <c r="AB134" s="23"/>
      <c r="AC134" s="23"/>
      <c r="AD134" s="12"/>
      <c r="AE134" s="91">
        <f t="shared" si="63"/>
        <v>0</v>
      </c>
      <c r="AF134" s="75">
        <f t="shared" si="64"/>
        <v>0</v>
      </c>
      <c r="AG134" s="88">
        <f t="shared" si="113"/>
        <v>0</v>
      </c>
      <c r="AH134" s="92">
        <f t="shared" si="114"/>
        <v>0</v>
      </c>
      <c r="AI134" s="93">
        <f t="shared" si="115"/>
        <v>0</v>
      </c>
      <c r="AJ134" s="93">
        <f t="shared" si="116"/>
        <v>0</v>
      </c>
      <c r="AK134" s="78">
        <f t="shared" si="117"/>
        <v>0</v>
      </c>
      <c r="AL134" s="92">
        <f t="shared" si="70"/>
        <v>0</v>
      </c>
      <c r="AM134" s="78">
        <f t="shared" si="71"/>
        <v>0</v>
      </c>
      <c r="AN134" s="11"/>
      <c r="AO134" s="14"/>
      <c r="AP134" s="11"/>
      <c r="AQ134" s="15"/>
      <c r="AR134" s="11"/>
      <c r="AS134" s="11"/>
      <c r="AT134" s="11"/>
      <c r="AU134" s="75" t="str">
        <f t="shared" si="81"/>
        <v/>
      </c>
      <c r="AV134" s="75" t="str">
        <f t="shared" ca="1" si="82"/>
        <v/>
      </c>
      <c r="AW134" s="75" t="str">
        <f t="shared" si="72"/>
        <v/>
      </c>
      <c r="AX134" s="75" t="str">
        <f t="shared" ca="1" si="73"/>
        <v/>
      </c>
      <c r="AY134" s="169"/>
      <c r="AZ134" s="169"/>
      <c r="BA134" s="75" t="str">
        <f t="shared" si="88"/>
        <v/>
      </c>
      <c r="BB134" s="169"/>
      <c r="BC134" s="169"/>
      <c r="BD134" s="75" t="str">
        <f t="shared" si="89"/>
        <v/>
      </c>
      <c r="BE134" s="11"/>
      <c r="BR134" s="54"/>
      <c r="BS134" s="163"/>
      <c r="BT134" s="163"/>
      <c r="BU134" s="163"/>
      <c r="BV134" s="163"/>
      <c r="BW134" s="163"/>
      <c r="BX134" s="163"/>
      <c r="BZ134" s="163"/>
      <c r="CB134" s="163"/>
      <c r="CC134" s="163"/>
      <c r="CD134" s="163"/>
    </row>
    <row r="135" spans="1:82" ht="17.45" customHeight="1">
      <c r="A135" s="94">
        <f t="shared" si="83"/>
        <v>18.600000000000001</v>
      </c>
      <c r="B135" s="107">
        <f t="shared" si="58"/>
        <v>125</v>
      </c>
      <c r="C135" s="8"/>
      <c r="D135" s="11"/>
      <c r="E135" s="12"/>
      <c r="F135" s="11"/>
      <c r="G135" s="74">
        <f t="shared" si="107"/>
        <v>0</v>
      </c>
      <c r="H135" s="75">
        <f t="shared" si="107"/>
        <v>0</v>
      </c>
      <c r="I135" s="88">
        <f t="shared" si="75"/>
        <v>0</v>
      </c>
      <c r="J135" s="78">
        <f t="shared" si="76"/>
        <v>0</v>
      </c>
      <c r="K135" s="78">
        <f t="shared" si="77"/>
        <v>0</v>
      </c>
      <c r="L135" s="78">
        <f t="shared" si="78"/>
        <v>0</v>
      </c>
      <c r="M135" s="78" t="str">
        <f t="shared" ca="1" si="79"/>
        <v/>
      </c>
      <c r="N135" s="78" t="str">
        <f t="shared" ca="1" si="79"/>
        <v/>
      </c>
      <c r="O135" s="78">
        <f t="shared" si="80"/>
        <v>5.0000000000000001E-4</v>
      </c>
      <c r="P135" s="13"/>
      <c r="Q135" s="8"/>
      <c r="R135" s="13"/>
      <c r="S135" s="89">
        <f t="shared" si="59"/>
        <v>0</v>
      </c>
      <c r="T135" s="75">
        <f t="shared" si="60"/>
        <v>0</v>
      </c>
      <c r="U135" s="90">
        <f t="shared" si="84"/>
        <v>0</v>
      </c>
      <c r="V135" s="82">
        <f t="shared" si="85"/>
        <v>0</v>
      </c>
      <c r="W135" s="234">
        <f t="shared" si="110"/>
        <v>90</v>
      </c>
      <c r="X135" s="236">
        <f t="shared" si="111"/>
        <v>80</v>
      </c>
      <c r="Y135" s="12"/>
      <c r="Z135" s="8"/>
      <c r="AA135" s="23"/>
      <c r="AB135" s="23"/>
      <c r="AC135" s="23"/>
      <c r="AD135" s="12"/>
      <c r="AE135" s="91">
        <f t="shared" si="63"/>
        <v>0</v>
      </c>
      <c r="AF135" s="75">
        <f t="shared" si="64"/>
        <v>0</v>
      </c>
      <c r="AG135" s="88">
        <f t="shared" si="113"/>
        <v>0</v>
      </c>
      <c r="AH135" s="92">
        <f t="shared" si="114"/>
        <v>0</v>
      </c>
      <c r="AI135" s="93">
        <f t="shared" si="115"/>
        <v>0</v>
      </c>
      <c r="AJ135" s="93">
        <f t="shared" si="116"/>
        <v>0</v>
      </c>
      <c r="AK135" s="78">
        <f t="shared" si="117"/>
        <v>0</v>
      </c>
      <c r="AL135" s="92">
        <f t="shared" si="70"/>
        <v>0</v>
      </c>
      <c r="AM135" s="78">
        <f t="shared" si="71"/>
        <v>0</v>
      </c>
      <c r="AN135" s="11"/>
      <c r="AO135" s="14"/>
      <c r="AP135" s="11"/>
      <c r="AQ135" s="15"/>
      <c r="AR135" s="11"/>
      <c r="AS135" s="11"/>
      <c r="AT135" s="11"/>
      <c r="AU135" s="75" t="str">
        <f t="shared" si="81"/>
        <v/>
      </c>
      <c r="AV135" s="75" t="str">
        <f t="shared" ca="1" si="82"/>
        <v/>
      </c>
      <c r="AW135" s="75" t="str">
        <f t="shared" si="72"/>
        <v/>
      </c>
      <c r="AX135" s="75" t="str">
        <f t="shared" ca="1" si="73"/>
        <v/>
      </c>
      <c r="AY135" s="169"/>
      <c r="AZ135" s="169"/>
      <c r="BA135" s="75" t="str">
        <f t="shared" si="88"/>
        <v/>
      </c>
      <c r="BB135" s="169"/>
      <c r="BC135" s="169"/>
      <c r="BD135" s="75" t="str">
        <f t="shared" si="89"/>
        <v/>
      </c>
      <c r="BE135" s="11"/>
      <c r="BR135" s="54"/>
      <c r="BS135" s="163"/>
      <c r="BT135" s="163"/>
      <c r="BU135" s="163"/>
      <c r="BV135" s="163"/>
      <c r="BW135" s="163"/>
      <c r="BX135" s="163"/>
      <c r="BZ135" s="163"/>
      <c r="CB135" s="163"/>
      <c r="CC135" s="163"/>
      <c r="CD135" s="163"/>
    </row>
    <row r="136" spans="1:82" ht="17.45" customHeight="1" thickBot="1">
      <c r="A136" s="86">
        <f t="shared" si="83"/>
        <v>18.700000000000003</v>
      </c>
      <c r="B136" s="108">
        <f t="shared" si="58"/>
        <v>126</v>
      </c>
      <c r="C136" s="16"/>
      <c r="D136" s="17"/>
      <c r="E136" s="18"/>
      <c r="F136" s="17"/>
      <c r="G136" s="96">
        <f t="shared" si="107"/>
        <v>0</v>
      </c>
      <c r="H136" s="97">
        <f t="shared" si="107"/>
        <v>0</v>
      </c>
      <c r="I136" s="98">
        <f t="shared" si="75"/>
        <v>0</v>
      </c>
      <c r="J136" s="99">
        <f t="shared" si="76"/>
        <v>0</v>
      </c>
      <c r="K136" s="99">
        <f t="shared" si="77"/>
        <v>0</v>
      </c>
      <c r="L136" s="99">
        <f t="shared" si="78"/>
        <v>0</v>
      </c>
      <c r="M136" s="99" t="str">
        <f t="shared" ca="1" si="79"/>
        <v/>
      </c>
      <c r="N136" s="99" t="str">
        <f t="shared" ca="1" si="79"/>
        <v/>
      </c>
      <c r="O136" s="99">
        <f t="shared" si="80"/>
        <v>5.0000000000000001E-4</v>
      </c>
      <c r="P136" s="19"/>
      <c r="Q136" s="16"/>
      <c r="R136" s="19"/>
      <c r="S136" s="89">
        <f t="shared" si="59"/>
        <v>0</v>
      </c>
      <c r="T136" s="75">
        <f t="shared" si="60"/>
        <v>0</v>
      </c>
      <c r="U136" s="100">
        <f t="shared" si="84"/>
        <v>0</v>
      </c>
      <c r="V136" s="101">
        <f t="shared" si="85"/>
        <v>0</v>
      </c>
      <c r="W136" s="237">
        <f t="shared" si="110"/>
        <v>90</v>
      </c>
      <c r="X136" s="238">
        <f t="shared" si="111"/>
        <v>80</v>
      </c>
      <c r="Y136" s="18"/>
      <c r="Z136" s="16"/>
      <c r="AA136" s="23"/>
      <c r="AB136" s="23"/>
      <c r="AC136" s="23"/>
      <c r="AD136" s="12"/>
      <c r="AE136" s="102">
        <f t="shared" si="63"/>
        <v>0</v>
      </c>
      <c r="AF136" s="97">
        <f t="shared" si="64"/>
        <v>0</v>
      </c>
      <c r="AG136" s="98">
        <f t="shared" si="113"/>
        <v>0</v>
      </c>
      <c r="AH136" s="103">
        <f t="shared" si="114"/>
        <v>0</v>
      </c>
      <c r="AI136" s="104">
        <f t="shared" si="115"/>
        <v>0</v>
      </c>
      <c r="AJ136" s="104">
        <f t="shared" si="116"/>
        <v>0</v>
      </c>
      <c r="AK136" s="99">
        <f t="shared" si="117"/>
        <v>0</v>
      </c>
      <c r="AL136" s="103">
        <f t="shared" si="70"/>
        <v>0</v>
      </c>
      <c r="AM136" s="99">
        <f t="shared" si="71"/>
        <v>0</v>
      </c>
      <c r="AN136" s="17"/>
      <c r="AO136" s="20"/>
      <c r="AP136" s="17"/>
      <c r="AQ136" s="21"/>
      <c r="AR136" s="17"/>
      <c r="AS136" s="17"/>
      <c r="AT136" s="17"/>
      <c r="AU136" s="97" t="str">
        <f t="shared" si="81"/>
        <v/>
      </c>
      <c r="AV136" s="97" t="str">
        <f t="shared" ca="1" si="82"/>
        <v/>
      </c>
      <c r="AW136" s="97" t="str">
        <f t="shared" si="72"/>
        <v/>
      </c>
      <c r="AX136" s="97" t="str">
        <f t="shared" ca="1" si="73"/>
        <v/>
      </c>
      <c r="AY136" s="167"/>
      <c r="AZ136" s="167"/>
      <c r="BA136" s="97" t="str">
        <f t="shared" si="88"/>
        <v/>
      </c>
      <c r="BB136" s="167"/>
      <c r="BC136" s="167"/>
      <c r="BD136" s="97" t="str">
        <f t="shared" si="89"/>
        <v/>
      </c>
      <c r="BE136" s="17"/>
      <c r="BR136" s="54"/>
      <c r="BS136" s="163"/>
      <c r="BT136" s="163"/>
      <c r="BU136" s="163"/>
      <c r="BV136" s="163"/>
      <c r="BW136" s="163"/>
      <c r="BX136" s="163"/>
      <c r="BZ136" s="163"/>
      <c r="CB136" s="163"/>
      <c r="CC136" s="163"/>
      <c r="CD136" s="163"/>
    </row>
    <row r="137" spans="1:82" ht="17.45" customHeight="1" thickTop="1">
      <c r="A137" s="71">
        <f>A130+1</f>
        <v>19.100000000000001</v>
      </c>
      <c r="B137" s="106">
        <f>B136+1</f>
        <v>127</v>
      </c>
      <c r="C137" s="4"/>
      <c r="D137" s="5"/>
      <c r="E137" s="6"/>
      <c r="F137" s="5"/>
      <c r="G137" s="74">
        <f t="shared" si="107"/>
        <v>0</v>
      </c>
      <c r="H137" s="75">
        <f t="shared" si="107"/>
        <v>0</v>
      </c>
      <c r="I137" s="76">
        <f t="shared" si="75"/>
        <v>0</v>
      </c>
      <c r="J137" s="77">
        <f t="shared" si="76"/>
        <v>0</v>
      </c>
      <c r="K137" s="77">
        <f t="shared" si="77"/>
        <v>0</v>
      </c>
      <c r="L137" s="77">
        <f t="shared" si="78"/>
        <v>0</v>
      </c>
      <c r="M137" s="78" t="str">
        <f t="shared" ca="1" si="79"/>
        <v/>
      </c>
      <c r="N137" s="78" t="str">
        <f t="shared" ca="1" si="79"/>
        <v/>
      </c>
      <c r="O137" s="78">
        <f t="shared" si="80"/>
        <v>5.0000000000000001E-4</v>
      </c>
      <c r="P137" s="13"/>
      <c r="Q137" s="8"/>
      <c r="R137" s="13"/>
      <c r="S137" s="79">
        <f t="shared" si="59"/>
        <v>0</v>
      </c>
      <c r="T137" s="80">
        <f t="shared" si="60"/>
        <v>0</v>
      </c>
      <c r="U137" s="81">
        <f t="shared" si="84"/>
        <v>0</v>
      </c>
      <c r="V137" s="82">
        <f t="shared" si="85"/>
        <v>0</v>
      </c>
      <c r="W137" s="234">
        <v>93</v>
      </c>
      <c r="X137" s="236">
        <v>86</v>
      </c>
      <c r="Y137" s="6"/>
      <c r="Z137" s="4"/>
      <c r="AA137" s="22"/>
      <c r="AB137" s="22"/>
      <c r="AC137" s="22"/>
      <c r="AD137" s="6"/>
      <c r="AE137" s="83">
        <f t="shared" si="63"/>
        <v>0</v>
      </c>
      <c r="AF137" s="80">
        <f t="shared" si="64"/>
        <v>0</v>
      </c>
      <c r="AG137" s="76">
        <f t="shared" si="113"/>
        <v>0</v>
      </c>
      <c r="AH137" s="84">
        <f t="shared" si="114"/>
        <v>0</v>
      </c>
      <c r="AI137" s="85">
        <f t="shared" si="115"/>
        <v>0</v>
      </c>
      <c r="AJ137" s="85">
        <f t="shared" si="116"/>
        <v>0</v>
      </c>
      <c r="AK137" s="77">
        <f t="shared" si="117"/>
        <v>0</v>
      </c>
      <c r="AL137" s="84">
        <f t="shared" si="70"/>
        <v>0</v>
      </c>
      <c r="AM137" s="77">
        <f t="shared" si="71"/>
        <v>0</v>
      </c>
      <c r="AN137" s="5"/>
      <c r="AO137" s="9"/>
      <c r="AP137" s="5"/>
      <c r="AQ137" s="10"/>
      <c r="AR137" s="5"/>
      <c r="AS137" s="5"/>
      <c r="AT137" s="5"/>
      <c r="AU137" s="80" t="str">
        <f t="shared" si="81"/>
        <v/>
      </c>
      <c r="AV137" s="80" t="str">
        <f t="shared" ca="1" si="82"/>
        <v/>
      </c>
      <c r="AW137" s="80" t="str">
        <f t="shared" si="72"/>
        <v/>
      </c>
      <c r="AX137" s="80" t="str">
        <f t="shared" ca="1" si="73"/>
        <v/>
      </c>
      <c r="AY137" s="165"/>
      <c r="AZ137" s="165"/>
      <c r="BA137" s="80" t="str">
        <f t="shared" si="88"/>
        <v/>
      </c>
      <c r="BB137" s="165"/>
      <c r="BC137" s="165"/>
      <c r="BD137" s="80" t="str">
        <f t="shared" si="89"/>
        <v/>
      </c>
      <c r="BE137" s="5"/>
      <c r="BR137" s="54"/>
      <c r="BS137" s="163"/>
      <c r="BT137" s="163"/>
      <c r="BU137" s="163"/>
      <c r="BV137" s="163"/>
      <c r="BW137" s="163"/>
      <c r="BX137" s="163"/>
      <c r="BZ137" s="163"/>
      <c r="CB137" s="163"/>
      <c r="CC137" s="163"/>
      <c r="CD137" s="163"/>
    </row>
    <row r="138" spans="1:82" ht="17.45" customHeight="1">
      <c r="A138" s="86">
        <f t="shared" si="83"/>
        <v>19.2</v>
      </c>
      <c r="B138" s="107">
        <f t="shared" si="58"/>
        <v>128</v>
      </c>
      <c r="C138" s="8"/>
      <c r="D138" s="11"/>
      <c r="E138" s="12"/>
      <c r="F138" s="11"/>
      <c r="G138" s="74">
        <f t="shared" si="107"/>
        <v>0</v>
      </c>
      <c r="H138" s="75">
        <f t="shared" si="107"/>
        <v>0</v>
      </c>
      <c r="I138" s="88">
        <f t="shared" si="75"/>
        <v>0</v>
      </c>
      <c r="J138" s="78">
        <f t="shared" si="76"/>
        <v>0</v>
      </c>
      <c r="K138" s="78">
        <f t="shared" si="77"/>
        <v>0</v>
      </c>
      <c r="L138" s="78">
        <f t="shared" si="78"/>
        <v>0</v>
      </c>
      <c r="M138" s="78" t="str">
        <f t="shared" ca="1" si="79"/>
        <v/>
      </c>
      <c r="N138" s="78" t="str">
        <f t="shared" ca="1" si="79"/>
        <v/>
      </c>
      <c r="O138" s="78">
        <f t="shared" si="80"/>
        <v>5.0000000000000001E-4</v>
      </c>
      <c r="P138" s="13"/>
      <c r="Q138" s="8"/>
      <c r="R138" s="13"/>
      <c r="S138" s="89">
        <f t="shared" si="59"/>
        <v>0</v>
      </c>
      <c r="T138" s="75">
        <f t="shared" si="60"/>
        <v>0</v>
      </c>
      <c r="U138" s="90">
        <f t="shared" si="84"/>
        <v>0</v>
      </c>
      <c r="V138" s="82">
        <f t="shared" si="85"/>
        <v>0</v>
      </c>
      <c r="W138" s="234">
        <f t="shared" ref="W138:W143" si="118">W137</f>
        <v>93</v>
      </c>
      <c r="X138" s="236">
        <f t="shared" ref="X138:X143" si="119">X137</f>
        <v>86</v>
      </c>
      <c r="Y138" s="12"/>
      <c r="Z138" s="8"/>
      <c r="AA138" s="23"/>
      <c r="AB138" s="23"/>
      <c r="AC138" s="23"/>
      <c r="AD138" s="12"/>
      <c r="AE138" s="91">
        <f t="shared" si="63"/>
        <v>0</v>
      </c>
      <c r="AF138" s="75">
        <f t="shared" si="64"/>
        <v>0</v>
      </c>
      <c r="AG138" s="88">
        <f t="shared" si="113"/>
        <v>0</v>
      </c>
      <c r="AH138" s="92">
        <f t="shared" si="114"/>
        <v>0</v>
      </c>
      <c r="AI138" s="93">
        <f t="shared" si="115"/>
        <v>0</v>
      </c>
      <c r="AJ138" s="93">
        <f t="shared" si="116"/>
        <v>0</v>
      </c>
      <c r="AK138" s="78">
        <f t="shared" si="117"/>
        <v>0</v>
      </c>
      <c r="AL138" s="92">
        <f t="shared" si="70"/>
        <v>0</v>
      </c>
      <c r="AM138" s="78">
        <f t="shared" si="71"/>
        <v>0</v>
      </c>
      <c r="AN138" s="11"/>
      <c r="AO138" s="14"/>
      <c r="AP138" s="11"/>
      <c r="AQ138" s="15"/>
      <c r="AR138" s="11"/>
      <c r="AS138" s="11"/>
      <c r="AT138" s="11"/>
      <c r="AU138" s="75" t="str">
        <f t="shared" si="81"/>
        <v/>
      </c>
      <c r="AV138" s="75" t="str">
        <f t="shared" ca="1" si="82"/>
        <v/>
      </c>
      <c r="AW138" s="75" t="str">
        <f t="shared" si="72"/>
        <v/>
      </c>
      <c r="AX138" s="75" t="str">
        <f t="shared" ca="1" si="73"/>
        <v/>
      </c>
      <c r="AY138" s="169"/>
      <c r="AZ138" s="169"/>
      <c r="BA138" s="75" t="str">
        <f t="shared" si="88"/>
        <v/>
      </c>
      <c r="BB138" s="169"/>
      <c r="BC138" s="169"/>
      <c r="BD138" s="75" t="str">
        <f t="shared" si="89"/>
        <v/>
      </c>
      <c r="BE138" s="11"/>
      <c r="BR138" s="54"/>
      <c r="BS138" s="163"/>
      <c r="BT138" s="163"/>
      <c r="BU138" s="163"/>
      <c r="BV138" s="163"/>
      <c r="BW138" s="163"/>
      <c r="BX138" s="163"/>
      <c r="BZ138" s="163"/>
      <c r="CB138" s="163"/>
      <c r="CC138" s="163"/>
      <c r="CD138" s="163"/>
    </row>
    <row r="139" spans="1:82" ht="17.45" customHeight="1">
      <c r="A139" s="94">
        <f t="shared" si="83"/>
        <v>19.3</v>
      </c>
      <c r="B139" s="107">
        <f t="shared" ref="B139:B202" si="120">B138+1</f>
        <v>129</v>
      </c>
      <c r="C139" s="8"/>
      <c r="D139" s="11"/>
      <c r="E139" s="12"/>
      <c r="F139" s="11"/>
      <c r="G139" s="74">
        <f t="shared" si="107"/>
        <v>0</v>
      </c>
      <c r="H139" s="75">
        <f t="shared" si="107"/>
        <v>0</v>
      </c>
      <c r="I139" s="88">
        <f t="shared" si="75"/>
        <v>0</v>
      </c>
      <c r="J139" s="78">
        <f t="shared" si="76"/>
        <v>0</v>
      </c>
      <c r="K139" s="78">
        <f t="shared" si="77"/>
        <v>0</v>
      </c>
      <c r="L139" s="78">
        <f t="shared" si="78"/>
        <v>0</v>
      </c>
      <c r="M139" s="78" t="str">
        <f t="shared" ca="1" si="79"/>
        <v/>
      </c>
      <c r="N139" s="78" t="str">
        <f t="shared" ca="1" si="79"/>
        <v/>
      </c>
      <c r="O139" s="78">
        <f t="shared" si="80"/>
        <v>5.0000000000000001E-4</v>
      </c>
      <c r="P139" s="13"/>
      <c r="Q139" s="8"/>
      <c r="R139" s="13"/>
      <c r="S139" s="89">
        <f t="shared" ref="S139:S202" si="121">IF($P139="FULL FEED",Q139,Q139*2)</f>
        <v>0</v>
      </c>
      <c r="T139" s="75">
        <f t="shared" ref="T139:T202" si="122">IF($P139="FULL FEED",R139,R139*2)</f>
        <v>0</v>
      </c>
      <c r="U139" s="90">
        <f t="shared" si="84"/>
        <v>0</v>
      </c>
      <c r="V139" s="82">
        <f t="shared" si="85"/>
        <v>0</v>
      </c>
      <c r="W139" s="234">
        <f t="shared" si="118"/>
        <v>93</v>
      </c>
      <c r="X139" s="236">
        <f t="shared" si="119"/>
        <v>86</v>
      </c>
      <c r="Y139" s="12"/>
      <c r="Z139" s="8"/>
      <c r="AA139" s="23"/>
      <c r="AB139" s="23"/>
      <c r="AC139" s="23"/>
      <c r="AD139" s="12"/>
      <c r="AE139" s="91">
        <f t="shared" ref="AE139:AE202" si="123">SUM(Z139,AA139,AB139,AC139)</f>
        <v>0</v>
      </c>
      <c r="AF139" s="75">
        <f t="shared" ref="AF139:AF202" si="124">Y139-AE139</f>
        <v>0</v>
      </c>
      <c r="AG139" s="88">
        <f t="shared" si="113"/>
        <v>0</v>
      </c>
      <c r="AH139" s="92">
        <f t="shared" si="114"/>
        <v>0</v>
      </c>
      <c r="AI139" s="93">
        <f t="shared" si="115"/>
        <v>0</v>
      </c>
      <c r="AJ139" s="93">
        <f t="shared" si="116"/>
        <v>0</v>
      </c>
      <c r="AK139" s="78">
        <f t="shared" si="117"/>
        <v>0</v>
      </c>
      <c r="AL139" s="92">
        <f t="shared" ref="AL139:AL202" si="125">IFERROR(AE139/Y139,0)</f>
        <v>0</v>
      </c>
      <c r="AM139" s="78">
        <f t="shared" ref="AM139:AM202" si="126">IFERROR(AF139/Y139,0)</f>
        <v>0</v>
      </c>
      <c r="AN139" s="11"/>
      <c r="AO139" s="14"/>
      <c r="AP139" s="11"/>
      <c r="AQ139" s="15"/>
      <c r="AR139" s="11"/>
      <c r="AS139" s="11"/>
      <c r="AT139" s="11"/>
      <c r="AU139" s="75" t="str">
        <f t="shared" si="81"/>
        <v/>
      </c>
      <c r="AV139" s="75" t="str">
        <f t="shared" ca="1" si="82"/>
        <v/>
      </c>
      <c r="AW139" s="75" t="str">
        <f t="shared" ref="AW139:AW202" si="127">IFERROR(IF(OR(AR139="",AT139="",K139="",L139=""),"", ((AT139-AR139)/100*1000)/(U139+V139)),0)</f>
        <v/>
      </c>
      <c r="AX139" s="75" t="str">
        <f t="shared" ref="AX139:AX202" ca="1" si="128">IF(OR(AR139="",AR140="",M139="",N139=""),"", ((AR140-AR139)/100*1000)/((G139+H139))*1000)</f>
        <v/>
      </c>
      <c r="AY139" s="169"/>
      <c r="AZ139" s="169"/>
      <c r="BA139" s="75" t="str">
        <f t="shared" si="88"/>
        <v/>
      </c>
      <c r="BB139" s="169"/>
      <c r="BC139" s="169"/>
      <c r="BD139" s="75" t="str">
        <f t="shared" si="89"/>
        <v/>
      </c>
      <c r="BE139" s="11"/>
      <c r="BR139" s="54"/>
      <c r="BS139" s="163"/>
      <c r="BT139" s="163"/>
      <c r="BU139" s="163"/>
      <c r="BV139" s="163"/>
      <c r="BW139" s="163"/>
      <c r="BX139" s="163"/>
      <c r="BZ139" s="163"/>
      <c r="CB139" s="163"/>
      <c r="CC139" s="163"/>
      <c r="CD139" s="163"/>
    </row>
    <row r="140" spans="1:82" ht="17.45" customHeight="1">
      <c r="A140" s="86">
        <f t="shared" si="83"/>
        <v>19.399999999999999</v>
      </c>
      <c r="B140" s="107">
        <f t="shared" si="120"/>
        <v>130</v>
      </c>
      <c r="C140" s="8"/>
      <c r="D140" s="11"/>
      <c r="E140" s="12"/>
      <c r="F140" s="11"/>
      <c r="G140" s="74">
        <f t="shared" ref="G140:H155" si="129">G139-E140-C140</f>
        <v>0</v>
      </c>
      <c r="H140" s="75">
        <f t="shared" si="129"/>
        <v>0</v>
      </c>
      <c r="I140" s="88">
        <f t="shared" ref="I140:I203" si="130">IFERROR(C140/G139,0)</f>
        <v>0</v>
      </c>
      <c r="J140" s="78">
        <f t="shared" ref="J140:J203" si="131">IFERROR(E140/G139,0)</f>
        <v>0</v>
      </c>
      <c r="K140" s="78">
        <f t="shared" ref="K140:K203" si="132">IFERROR(D140/H139,0)</f>
        <v>0</v>
      </c>
      <c r="L140" s="78">
        <f t="shared" ref="L140:L203" si="133">IFERROR(F140/H139,0)</f>
        <v>0</v>
      </c>
      <c r="M140" s="78" t="str">
        <f t="shared" ref="M140:N203" ca="1" si="134">IF(ROW()=11,
   IF($B$4&gt;0,E140/$B$4,""),
   IF($B$4&gt;0,
      (OFFSET(M140,-1,0)*$B$4 + E140)/$B$4,
      "")
)</f>
        <v/>
      </c>
      <c r="N140" s="78" t="str">
        <f t="shared" ca="1" si="134"/>
        <v/>
      </c>
      <c r="O140" s="78">
        <f t="shared" ref="O140:O203" si="135">$O$10</f>
        <v>5.0000000000000001E-4</v>
      </c>
      <c r="P140" s="13"/>
      <c r="Q140" s="8"/>
      <c r="R140" s="13"/>
      <c r="S140" s="89">
        <f t="shared" si="121"/>
        <v>0</v>
      </c>
      <c r="T140" s="75">
        <f t="shared" si="122"/>
        <v>0</v>
      </c>
      <c r="U140" s="90">
        <f t="shared" si="84"/>
        <v>0</v>
      </c>
      <c r="V140" s="82">
        <f t="shared" si="85"/>
        <v>0</v>
      </c>
      <c r="W140" s="234">
        <f t="shared" si="118"/>
        <v>93</v>
      </c>
      <c r="X140" s="236">
        <f t="shared" si="119"/>
        <v>86</v>
      </c>
      <c r="Y140" s="12"/>
      <c r="Z140" s="8"/>
      <c r="AA140" s="23"/>
      <c r="AB140" s="23"/>
      <c r="AC140" s="23"/>
      <c r="AD140" s="12"/>
      <c r="AE140" s="91">
        <f t="shared" si="123"/>
        <v>0</v>
      </c>
      <c r="AF140" s="75">
        <f t="shared" si="124"/>
        <v>0</v>
      </c>
      <c r="AG140" s="88">
        <f t="shared" si="113"/>
        <v>0</v>
      </c>
      <c r="AH140" s="92">
        <f t="shared" si="114"/>
        <v>0</v>
      </c>
      <c r="AI140" s="93">
        <f t="shared" si="115"/>
        <v>0</v>
      </c>
      <c r="AJ140" s="93">
        <f t="shared" si="116"/>
        <v>0</v>
      </c>
      <c r="AK140" s="78">
        <f t="shared" si="117"/>
        <v>0</v>
      </c>
      <c r="AL140" s="92">
        <f t="shared" si="125"/>
        <v>0</v>
      </c>
      <c r="AM140" s="78">
        <f t="shared" si="126"/>
        <v>0</v>
      </c>
      <c r="AN140" s="11"/>
      <c r="AO140" s="14"/>
      <c r="AP140" s="11"/>
      <c r="AQ140" s="15"/>
      <c r="AR140" s="11"/>
      <c r="AS140" s="11"/>
      <c r="AT140" s="11"/>
      <c r="AU140" s="75" t="str">
        <f t="shared" ref="AU140:AU203" si="136">IF(OR(AT140="",AR140=""),"", (AT140-AR140)/100*1000)</f>
        <v/>
      </c>
      <c r="AV140" s="75" t="str">
        <f t="shared" ref="AV140:AV203" ca="1" si="137">IF(OR(AR141="",OFFSET(AR141,-1,0)=""),"", (AR141-OFFSET(AR141,-1,0))/100*1000)</f>
        <v/>
      </c>
      <c r="AW140" s="75" t="str">
        <f t="shared" si="127"/>
        <v/>
      </c>
      <c r="AX140" s="75" t="str">
        <f t="shared" ca="1" si="128"/>
        <v/>
      </c>
      <c r="AY140" s="169"/>
      <c r="AZ140" s="169"/>
      <c r="BA140" s="75" t="str">
        <f t="shared" si="88"/>
        <v/>
      </c>
      <c r="BB140" s="169"/>
      <c r="BC140" s="169"/>
      <c r="BD140" s="75" t="str">
        <f t="shared" si="89"/>
        <v/>
      </c>
      <c r="BE140" s="11"/>
      <c r="BR140" s="54"/>
      <c r="BS140" s="163"/>
      <c r="BT140" s="163"/>
      <c r="BU140" s="163"/>
      <c r="BV140" s="163"/>
      <c r="BW140" s="163"/>
      <c r="BX140" s="163"/>
      <c r="BZ140" s="163"/>
      <c r="CB140" s="163"/>
      <c r="CC140" s="163"/>
      <c r="CD140" s="163"/>
    </row>
    <row r="141" spans="1:82" ht="17.45" customHeight="1">
      <c r="A141" s="94">
        <f t="shared" si="83"/>
        <v>19.5</v>
      </c>
      <c r="B141" s="107">
        <f t="shared" si="120"/>
        <v>131</v>
      </c>
      <c r="C141" s="8"/>
      <c r="D141" s="11"/>
      <c r="E141" s="12"/>
      <c r="F141" s="11"/>
      <c r="G141" s="74">
        <f t="shared" si="129"/>
        <v>0</v>
      </c>
      <c r="H141" s="75">
        <f t="shared" si="129"/>
        <v>0</v>
      </c>
      <c r="I141" s="88">
        <f t="shared" si="130"/>
        <v>0</v>
      </c>
      <c r="J141" s="78">
        <f t="shared" si="131"/>
        <v>0</v>
      </c>
      <c r="K141" s="78">
        <f t="shared" si="132"/>
        <v>0</v>
      </c>
      <c r="L141" s="78">
        <f t="shared" si="133"/>
        <v>0</v>
      </c>
      <c r="M141" s="78" t="str">
        <f t="shared" ca="1" si="134"/>
        <v/>
      </c>
      <c r="N141" s="78" t="str">
        <f t="shared" ca="1" si="134"/>
        <v/>
      </c>
      <c r="O141" s="78">
        <f t="shared" si="135"/>
        <v>5.0000000000000001E-4</v>
      </c>
      <c r="P141" s="13"/>
      <c r="Q141" s="8"/>
      <c r="R141" s="13"/>
      <c r="S141" s="89">
        <f t="shared" si="121"/>
        <v>0</v>
      </c>
      <c r="T141" s="75">
        <f t="shared" si="122"/>
        <v>0</v>
      </c>
      <c r="U141" s="90">
        <f t="shared" si="84"/>
        <v>0</v>
      </c>
      <c r="V141" s="82">
        <f t="shared" si="85"/>
        <v>0</v>
      </c>
      <c r="W141" s="234">
        <f t="shared" si="118"/>
        <v>93</v>
      </c>
      <c r="X141" s="236">
        <f t="shared" si="119"/>
        <v>86</v>
      </c>
      <c r="Y141" s="12"/>
      <c r="Z141" s="8"/>
      <c r="AA141" s="23"/>
      <c r="AB141" s="23"/>
      <c r="AC141" s="23"/>
      <c r="AD141" s="12"/>
      <c r="AE141" s="91">
        <f t="shared" si="123"/>
        <v>0</v>
      </c>
      <c r="AF141" s="75">
        <f t="shared" si="124"/>
        <v>0</v>
      </c>
      <c r="AG141" s="88">
        <f t="shared" si="113"/>
        <v>0</v>
      </c>
      <c r="AH141" s="92">
        <f t="shared" si="114"/>
        <v>0</v>
      </c>
      <c r="AI141" s="93">
        <f t="shared" si="115"/>
        <v>0</v>
      </c>
      <c r="AJ141" s="93">
        <f t="shared" si="116"/>
        <v>0</v>
      </c>
      <c r="AK141" s="78">
        <f t="shared" si="117"/>
        <v>0</v>
      </c>
      <c r="AL141" s="92">
        <f t="shared" si="125"/>
        <v>0</v>
      </c>
      <c r="AM141" s="78">
        <f t="shared" si="126"/>
        <v>0</v>
      </c>
      <c r="AN141" s="11"/>
      <c r="AO141" s="14"/>
      <c r="AP141" s="11"/>
      <c r="AQ141" s="15"/>
      <c r="AR141" s="11"/>
      <c r="AS141" s="11"/>
      <c r="AT141" s="11"/>
      <c r="AU141" s="75" t="str">
        <f t="shared" si="136"/>
        <v/>
      </c>
      <c r="AV141" s="75" t="str">
        <f t="shared" ca="1" si="137"/>
        <v/>
      </c>
      <c r="AW141" s="75" t="str">
        <f t="shared" si="127"/>
        <v/>
      </c>
      <c r="AX141" s="75" t="str">
        <f t="shared" ca="1" si="128"/>
        <v/>
      </c>
      <c r="AY141" s="169"/>
      <c r="AZ141" s="169"/>
      <c r="BA141" s="75" t="str">
        <f t="shared" si="88"/>
        <v/>
      </c>
      <c r="BB141" s="169"/>
      <c r="BC141" s="169"/>
      <c r="BD141" s="75" t="str">
        <f t="shared" si="89"/>
        <v/>
      </c>
      <c r="BE141" s="11"/>
      <c r="BR141" s="54"/>
      <c r="BS141" s="163"/>
      <c r="BT141" s="163"/>
      <c r="BU141" s="163"/>
      <c r="BV141" s="163"/>
      <c r="BW141" s="163"/>
      <c r="BX141" s="163"/>
      <c r="BZ141" s="163"/>
      <c r="CB141" s="163"/>
      <c r="CC141" s="163"/>
      <c r="CD141" s="163"/>
    </row>
    <row r="142" spans="1:82" ht="17.45" customHeight="1">
      <c r="A142" s="86">
        <f t="shared" si="83"/>
        <v>19.600000000000001</v>
      </c>
      <c r="B142" s="107">
        <f t="shared" si="120"/>
        <v>132</v>
      </c>
      <c r="C142" s="8"/>
      <c r="D142" s="11"/>
      <c r="E142" s="12"/>
      <c r="F142" s="11"/>
      <c r="G142" s="74">
        <f t="shared" si="129"/>
        <v>0</v>
      </c>
      <c r="H142" s="75">
        <f t="shared" si="129"/>
        <v>0</v>
      </c>
      <c r="I142" s="88">
        <f t="shared" si="130"/>
        <v>0</v>
      </c>
      <c r="J142" s="78">
        <f t="shared" si="131"/>
        <v>0</v>
      </c>
      <c r="K142" s="78">
        <f t="shared" si="132"/>
        <v>0</v>
      </c>
      <c r="L142" s="78">
        <f t="shared" si="133"/>
        <v>0</v>
      </c>
      <c r="M142" s="78" t="str">
        <f t="shared" ca="1" si="134"/>
        <v/>
      </c>
      <c r="N142" s="78" t="str">
        <f t="shared" ca="1" si="134"/>
        <v/>
      </c>
      <c r="O142" s="78">
        <f t="shared" si="135"/>
        <v>5.0000000000000001E-4</v>
      </c>
      <c r="P142" s="13"/>
      <c r="Q142" s="8"/>
      <c r="R142" s="13"/>
      <c r="S142" s="89">
        <f t="shared" si="121"/>
        <v>0</v>
      </c>
      <c r="T142" s="75">
        <f t="shared" si="122"/>
        <v>0</v>
      </c>
      <c r="U142" s="90">
        <f t="shared" si="84"/>
        <v>0</v>
      </c>
      <c r="V142" s="82">
        <f t="shared" si="85"/>
        <v>0</v>
      </c>
      <c r="W142" s="234">
        <f t="shared" si="118"/>
        <v>93</v>
      </c>
      <c r="X142" s="236">
        <f t="shared" si="119"/>
        <v>86</v>
      </c>
      <c r="Y142" s="12"/>
      <c r="Z142" s="8"/>
      <c r="AA142" s="23"/>
      <c r="AB142" s="23"/>
      <c r="AC142" s="23"/>
      <c r="AD142" s="12"/>
      <c r="AE142" s="91">
        <f t="shared" si="123"/>
        <v>0</v>
      </c>
      <c r="AF142" s="75">
        <f t="shared" si="124"/>
        <v>0</v>
      </c>
      <c r="AG142" s="88">
        <f t="shared" si="113"/>
        <v>0</v>
      </c>
      <c r="AH142" s="92">
        <f t="shared" si="114"/>
        <v>0</v>
      </c>
      <c r="AI142" s="93">
        <f t="shared" si="115"/>
        <v>0</v>
      </c>
      <c r="AJ142" s="93">
        <f t="shared" si="116"/>
        <v>0</v>
      </c>
      <c r="AK142" s="78">
        <f t="shared" si="117"/>
        <v>0</v>
      </c>
      <c r="AL142" s="92">
        <f t="shared" si="125"/>
        <v>0</v>
      </c>
      <c r="AM142" s="78">
        <f t="shared" si="126"/>
        <v>0</v>
      </c>
      <c r="AN142" s="11"/>
      <c r="AO142" s="14"/>
      <c r="AP142" s="11"/>
      <c r="AQ142" s="15"/>
      <c r="AR142" s="11"/>
      <c r="AS142" s="11"/>
      <c r="AT142" s="11"/>
      <c r="AU142" s="75" t="str">
        <f t="shared" si="136"/>
        <v/>
      </c>
      <c r="AV142" s="75" t="str">
        <f t="shared" ca="1" si="137"/>
        <v/>
      </c>
      <c r="AW142" s="75" t="str">
        <f t="shared" si="127"/>
        <v/>
      </c>
      <c r="AX142" s="75" t="str">
        <f t="shared" ca="1" si="128"/>
        <v/>
      </c>
      <c r="AY142" s="169"/>
      <c r="AZ142" s="169"/>
      <c r="BA142" s="75" t="str">
        <f t="shared" si="88"/>
        <v/>
      </c>
      <c r="BB142" s="169"/>
      <c r="BC142" s="169"/>
      <c r="BD142" s="75" t="str">
        <f t="shared" si="89"/>
        <v/>
      </c>
      <c r="BE142" s="11"/>
      <c r="BR142" s="54"/>
      <c r="BS142" s="163"/>
      <c r="BT142" s="163"/>
      <c r="BU142" s="163"/>
      <c r="BV142" s="163"/>
      <c r="BW142" s="163"/>
      <c r="BX142" s="163"/>
      <c r="BZ142" s="163"/>
      <c r="CB142" s="163"/>
      <c r="CC142" s="163"/>
      <c r="CD142" s="163"/>
    </row>
    <row r="143" spans="1:82" ht="17.45" customHeight="1" thickBot="1">
      <c r="A143" s="94">
        <f t="shared" si="83"/>
        <v>19.700000000000003</v>
      </c>
      <c r="B143" s="108">
        <f t="shared" si="120"/>
        <v>133</v>
      </c>
      <c r="C143" s="16"/>
      <c r="D143" s="17"/>
      <c r="E143" s="18"/>
      <c r="F143" s="17"/>
      <c r="G143" s="96">
        <f t="shared" si="129"/>
        <v>0</v>
      </c>
      <c r="H143" s="97">
        <f t="shared" si="129"/>
        <v>0</v>
      </c>
      <c r="I143" s="98">
        <f t="shared" si="130"/>
        <v>0</v>
      </c>
      <c r="J143" s="99">
        <f t="shared" si="131"/>
        <v>0</v>
      </c>
      <c r="K143" s="99">
        <f t="shared" si="132"/>
        <v>0</v>
      </c>
      <c r="L143" s="99">
        <f t="shared" si="133"/>
        <v>0</v>
      </c>
      <c r="M143" s="99" t="str">
        <f t="shared" ca="1" si="134"/>
        <v/>
      </c>
      <c r="N143" s="99" t="str">
        <f t="shared" ca="1" si="134"/>
        <v/>
      </c>
      <c r="O143" s="99">
        <f t="shared" si="135"/>
        <v>5.0000000000000001E-4</v>
      </c>
      <c r="P143" s="19"/>
      <c r="Q143" s="16"/>
      <c r="R143" s="19"/>
      <c r="S143" s="89">
        <f t="shared" si="121"/>
        <v>0</v>
      </c>
      <c r="T143" s="75">
        <f t="shared" si="122"/>
        <v>0</v>
      </c>
      <c r="U143" s="100">
        <f t="shared" si="84"/>
        <v>0</v>
      </c>
      <c r="V143" s="101">
        <f t="shared" si="85"/>
        <v>0</v>
      </c>
      <c r="W143" s="237">
        <f t="shared" si="118"/>
        <v>93</v>
      </c>
      <c r="X143" s="238">
        <f t="shared" si="119"/>
        <v>86</v>
      </c>
      <c r="Y143" s="18"/>
      <c r="Z143" s="16"/>
      <c r="AA143" s="23"/>
      <c r="AB143" s="23"/>
      <c r="AC143" s="23"/>
      <c r="AD143" s="12"/>
      <c r="AE143" s="102">
        <f t="shared" si="123"/>
        <v>0</v>
      </c>
      <c r="AF143" s="97">
        <f t="shared" si="124"/>
        <v>0</v>
      </c>
      <c r="AG143" s="98">
        <f t="shared" si="113"/>
        <v>0</v>
      </c>
      <c r="AH143" s="103">
        <f t="shared" si="114"/>
        <v>0</v>
      </c>
      <c r="AI143" s="104">
        <f t="shared" si="115"/>
        <v>0</v>
      </c>
      <c r="AJ143" s="104">
        <f t="shared" si="116"/>
        <v>0</v>
      </c>
      <c r="AK143" s="99">
        <f t="shared" si="117"/>
        <v>0</v>
      </c>
      <c r="AL143" s="103">
        <f t="shared" si="125"/>
        <v>0</v>
      </c>
      <c r="AM143" s="99">
        <f t="shared" si="126"/>
        <v>0</v>
      </c>
      <c r="AN143" s="17"/>
      <c r="AO143" s="20"/>
      <c r="AP143" s="17"/>
      <c r="AQ143" s="21"/>
      <c r="AR143" s="17"/>
      <c r="AS143" s="17"/>
      <c r="AT143" s="17"/>
      <c r="AU143" s="97" t="str">
        <f t="shared" si="136"/>
        <v/>
      </c>
      <c r="AV143" s="97" t="str">
        <f t="shared" ca="1" si="137"/>
        <v/>
      </c>
      <c r="AW143" s="97" t="str">
        <f t="shared" si="127"/>
        <v/>
      </c>
      <c r="AX143" s="97" t="str">
        <f t="shared" ca="1" si="128"/>
        <v/>
      </c>
      <c r="AY143" s="167"/>
      <c r="AZ143" s="167"/>
      <c r="BA143" s="97" t="str">
        <f t="shared" si="88"/>
        <v/>
      </c>
      <c r="BB143" s="167"/>
      <c r="BC143" s="167"/>
      <c r="BD143" s="97" t="str">
        <f t="shared" si="89"/>
        <v/>
      </c>
      <c r="BE143" s="17"/>
      <c r="BR143" s="54"/>
      <c r="BS143" s="163"/>
      <c r="BT143" s="163"/>
      <c r="BU143" s="163"/>
      <c r="BV143" s="163"/>
      <c r="BW143" s="163"/>
      <c r="BX143" s="163"/>
      <c r="BZ143" s="163"/>
      <c r="CB143" s="163"/>
      <c r="CC143" s="163"/>
      <c r="CD143" s="163"/>
    </row>
    <row r="144" spans="1:82" ht="17.45" customHeight="1" thickTop="1">
      <c r="A144" s="105">
        <f>A137+1</f>
        <v>20.100000000000001</v>
      </c>
      <c r="B144" s="106">
        <f>B143+1</f>
        <v>134</v>
      </c>
      <c r="C144" s="4"/>
      <c r="D144" s="5"/>
      <c r="E144" s="6"/>
      <c r="F144" s="5"/>
      <c r="G144" s="74">
        <f t="shared" si="129"/>
        <v>0</v>
      </c>
      <c r="H144" s="75">
        <f t="shared" si="129"/>
        <v>0</v>
      </c>
      <c r="I144" s="76">
        <f t="shared" si="130"/>
        <v>0</v>
      </c>
      <c r="J144" s="77">
        <f t="shared" si="131"/>
        <v>0</v>
      </c>
      <c r="K144" s="77">
        <f t="shared" si="132"/>
        <v>0</v>
      </c>
      <c r="L144" s="77">
        <f t="shared" si="133"/>
        <v>0</v>
      </c>
      <c r="M144" s="78" t="str">
        <f t="shared" ca="1" si="134"/>
        <v/>
      </c>
      <c r="N144" s="78" t="str">
        <f t="shared" ca="1" si="134"/>
        <v/>
      </c>
      <c r="O144" s="78">
        <f t="shared" si="135"/>
        <v>5.0000000000000001E-4</v>
      </c>
      <c r="P144" s="13"/>
      <c r="Q144" s="8"/>
      <c r="R144" s="13"/>
      <c r="S144" s="79">
        <f t="shared" si="121"/>
        <v>0</v>
      </c>
      <c r="T144" s="80">
        <f t="shared" si="122"/>
        <v>0</v>
      </c>
      <c r="U144" s="81">
        <f t="shared" si="84"/>
        <v>0</v>
      </c>
      <c r="V144" s="82">
        <f t="shared" si="85"/>
        <v>0</v>
      </c>
      <c r="W144" s="234">
        <v>98</v>
      </c>
      <c r="X144" s="236">
        <v>92</v>
      </c>
      <c r="Y144" s="6"/>
      <c r="Z144" s="4"/>
      <c r="AA144" s="22"/>
      <c r="AB144" s="22"/>
      <c r="AC144" s="22"/>
      <c r="AD144" s="6"/>
      <c r="AE144" s="83">
        <f t="shared" si="123"/>
        <v>0</v>
      </c>
      <c r="AF144" s="80">
        <f t="shared" si="124"/>
        <v>0</v>
      </c>
      <c r="AG144" s="76">
        <f t="shared" si="113"/>
        <v>0</v>
      </c>
      <c r="AH144" s="84">
        <f t="shared" si="114"/>
        <v>0</v>
      </c>
      <c r="AI144" s="85">
        <f t="shared" si="115"/>
        <v>0</v>
      </c>
      <c r="AJ144" s="85">
        <f t="shared" si="116"/>
        <v>0</v>
      </c>
      <c r="AK144" s="77">
        <f t="shared" si="117"/>
        <v>0</v>
      </c>
      <c r="AL144" s="84">
        <f t="shared" si="125"/>
        <v>0</v>
      </c>
      <c r="AM144" s="77">
        <f t="shared" si="126"/>
        <v>0</v>
      </c>
      <c r="AN144" s="5"/>
      <c r="AO144" s="9"/>
      <c r="AP144" s="5"/>
      <c r="AQ144" s="10"/>
      <c r="AR144" s="5"/>
      <c r="AS144" s="5"/>
      <c r="AT144" s="5"/>
      <c r="AU144" s="80" t="str">
        <f t="shared" si="136"/>
        <v/>
      </c>
      <c r="AV144" s="80" t="str">
        <f t="shared" ca="1" si="137"/>
        <v/>
      </c>
      <c r="AW144" s="80" t="str">
        <f t="shared" si="127"/>
        <v/>
      </c>
      <c r="AX144" s="80" t="str">
        <f t="shared" ca="1" si="128"/>
        <v/>
      </c>
      <c r="AY144" s="165"/>
      <c r="AZ144" s="165"/>
      <c r="BA144" s="80" t="str">
        <f t="shared" si="88"/>
        <v/>
      </c>
      <c r="BB144" s="165"/>
      <c r="BC144" s="165"/>
      <c r="BD144" s="80" t="str">
        <f t="shared" si="89"/>
        <v/>
      </c>
      <c r="BE144" s="5"/>
      <c r="BR144" s="54"/>
      <c r="BS144" s="163"/>
      <c r="BT144" s="163"/>
      <c r="BU144" s="163"/>
      <c r="BV144" s="163"/>
      <c r="BW144" s="163"/>
      <c r="BX144" s="163"/>
      <c r="BZ144" s="163"/>
      <c r="CB144" s="163"/>
      <c r="CC144" s="163"/>
      <c r="CD144" s="163"/>
    </row>
    <row r="145" spans="1:82" ht="17.45" customHeight="1">
      <c r="A145" s="94">
        <f t="shared" si="83"/>
        <v>20.2</v>
      </c>
      <c r="B145" s="107">
        <f t="shared" si="120"/>
        <v>135</v>
      </c>
      <c r="C145" s="8"/>
      <c r="D145" s="11"/>
      <c r="E145" s="12"/>
      <c r="F145" s="11"/>
      <c r="G145" s="74">
        <f t="shared" si="129"/>
        <v>0</v>
      </c>
      <c r="H145" s="75">
        <f t="shared" si="129"/>
        <v>0</v>
      </c>
      <c r="I145" s="88">
        <f t="shared" si="130"/>
        <v>0</v>
      </c>
      <c r="J145" s="78">
        <f t="shared" si="131"/>
        <v>0</v>
      </c>
      <c r="K145" s="78">
        <f t="shared" si="132"/>
        <v>0</v>
      </c>
      <c r="L145" s="78">
        <f t="shared" si="133"/>
        <v>0</v>
      </c>
      <c r="M145" s="78" t="str">
        <f t="shared" ca="1" si="134"/>
        <v/>
      </c>
      <c r="N145" s="78" t="str">
        <f t="shared" ca="1" si="134"/>
        <v/>
      </c>
      <c r="O145" s="78">
        <f t="shared" si="135"/>
        <v>5.0000000000000001E-4</v>
      </c>
      <c r="P145" s="13"/>
      <c r="Q145" s="8"/>
      <c r="R145" s="13"/>
      <c r="S145" s="89">
        <f t="shared" si="121"/>
        <v>0</v>
      </c>
      <c r="T145" s="75">
        <f t="shared" si="122"/>
        <v>0</v>
      </c>
      <c r="U145" s="90">
        <f t="shared" si="84"/>
        <v>0</v>
      </c>
      <c r="V145" s="82">
        <f t="shared" si="85"/>
        <v>0</v>
      </c>
      <c r="W145" s="234">
        <f t="shared" ref="W145:W150" si="138">W144</f>
        <v>98</v>
      </c>
      <c r="X145" s="236">
        <f t="shared" ref="X145:X150" si="139">X144</f>
        <v>92</v>
      </c>
      <c r="Y145" s="12"/>
      <c r="Z145" s="8"/>
      <c r="AA145" s="23"/>
      <c r="AB145" s="23"/>
      <c r="AC145" s="23"/>
      <c r="AD145" s="12"/>
      <c r="AE145" s="91">
        <f t="shared" si="123"/>
        <v>0</v>
      </c>
      <c r="AF145" s="75">
        <f t="shared" si="124"/>
        <v>0</v>
      </c>
      <c r="AG145" s="88">
        <f t="shared" si="113"/>
        <v>0</v>
      </c>
      <c r="AH145" s="92">
        <f t="shared" si="114"/>
        <v>0</v>
      </c>
      <c r="AI145" s="93">
        <f t="shared" si="115"/>
        <v>0</v>
      </c>
      <c r="AJ145" s="93">
        <f t="shared" si="116"/>
        <v>0</v>
      </c>
      <c r="AK145" s="78">
        <f t="shared" si="117"/>
        <v>0</v>
      </c>
      <c r="AL145" s="92">
        <f t="shared" si="125"/>
        <v>0</v>
      </c>
      <c r="AM145" s="78">
        <f t="shared" si="126"/>
        <v>0</v>
      </c>
      <c r="AN145" s="11"/>
      <c r="AO145" s="14"/>
      <c r="AP145" s="11"/>
      <c r="AQ145" s="15"/>
      <c r="AR145" s="11"/>
      <c r="AS145" s="11"/>
      <c r="AT145" s="11"/>
      <c r="AU145" s="75" t="str">
        <f t="shared" si="136"/>
        <v/>
      </c>
      <c r="AV145" s="75" t="str">
        <f t="shared" ca="1" si="137"/>
        <v/>
      </c>
      <c r="AW145" s="75" t="str">
        <f t="shared" si="127"/>
        <v/>
      </c>
      <c r="AX145" s="75" t="str">
        <f t="shared" ca="1" si="128"/>
        <v/>
      </c>
      <c r="AY145" s="169"/>
      <c r="AZ145" s="169"/>
      <c r="BA145" s="75" t="str">
        <f t="shared" si="88"/>
        <v/>
      </c>
      <c r="BB145" s="169"/>
      <c r="BC145" s="169"/>
      <c r="BD145" s="75" t="str">
        <f t="shared" si="89"/>
        <v/>
      </c>
      <c r="BE145" s="11"/>
      <c r="BR145" s="54"/>
      <c r="BS145" s="163"/>
      <c r="BT145" s="163"/>
      <c r="BU145" s="163"/>
      <c r="BV145" s="163"/>
      <c r="BW145" s="163"/>
      <c r="BX145" s="163"/>
      <c r="BZ145" s="163"/>
      <c r="CB145" s="163"/>
      <c r="CC145" s="163"/>
      <c r="CD145" s="163"/>
    </row>
    <row r="146" spans="1:82" ht="17.45" customHeight="1">
      <c r="A146" s="86">
        <f t="shared" ref="A146:A209" si="140">A139+1</f>
        <v>20.3</v>
      </c>
      <c r="B146" s="107">
        <f t="shared" si="120"/>
        <v>136</v>
      </c>
      <c r="C146" s="8"/>
      <c r="D146" s="11"/>
      <c r="E146" s="12"/>
      <c r="F146" s="11"/>
      <c r="G146" s="74">
        <f t="shared" si="129"/>
        <v>0</v>
      </c>
      <c r="H146" s="75">
        <f t="shared" si="129"/>
        <v>0</v>
      </c>
      <c r="I146" s="88">
        <f t="shared" si="130"/>
        <v>0</v>
      </c>
      <c r="J146" s="78">
        <f t="shared" si="131"/>
        <v>0</v>
      </c>
      <c r="K146" s="78">
        <f t="shared" si="132"/>
        <v>0</v>
      </c>
      <c r="L146" s="78">
        <f t="shared" si="133"/>
        <v>0</v>
      </c>
      <c r="M146" s="78" t="str">
        <f t="shared" ca="1" si="134"/>
        <v/>
      </c>
      <c r="N146" s="78" t="str">
        <f t="shared" ca="1" si="134"/>
        <v/>
      </c>
      <c r="O146" s="78">
        <f t="shared" si="135"/>
        <v>5.0000000000000001E-4</v>
      </c>
      <c r="P146" s="13"/>
      <c r="Q146" s="8"/>
      <c r="R146" s="13"/>
      <c r="S146" s="89">
        <f t="shared" si="121"/>
        <v>0</v>
      </c>
      <c r="T146" s="75">
        <f t="shared" si="122"/>
        <v>0</v>
      </c>
      <c r="U146" s="90">
        <f t="shared" ref="U146:U209" si="141">IF(P146="FULL FEED",(Q146*G146/1000),(Q146*2*G146/1000))</f>
        <v>0</v>
      </c>
      <c r="V146" s="82">
        <f t="shared" ref="V146:V209" si="142">IF(P146="FULL FEED",(R146*H146/1000),(R146*2*H146/1000))</f>
        <v>0</v>
      </c>
      <c r="W146" s="234">
        <f t="shared" si="138"/>
        <v>98</v>
      </c>
      <c r="X146" s="236">
        <f t="shared" si="139"/>
        <v>92</v>
      </c>
      <c r="Y146" s="12"/>
      <c r="Z146" s="8"/>
      <c r="AA146" s="23"/>
      <c r="AB146" s="23"/>
      <c r="AC146" s="23"/>
      <c r="AD146" s="12"/>
      <c r="AE146" s="91">
        <f t="shared" si="123"/>
        <v>0</v>
      </c>
      <c r="AF146" s="75">
        <f t="shared" si="124"/>
        <v>0</v>
      </c>
      <c r="AG146" s="88">
        <f t="shared" si="113"/>
        <v>0</v>
      </c>
      <c r="AH146" s="92">
        <f t="shared" si="114"/>
        <v>0</v>
      </c>
      <c r="AI146" s="93">
        <f t="shared" si="115"/>
        <v>0</v>
      </c>
      <c r="AJ146" s="93">
        <f t="shared" si="116"/>
        <v>0</v>
      </c>
      <c r="AK146" s="78">
        <f t="shared" si="117"/>
        <v>0</v>
      </c>
      <c r="AL146" s="92">
        <f t="shared" si="125"/>
        <v>0</v>
      </c>
      <c r="AM146" s="78">
        <f t="shared" si="126"/>
        <v>0</v>
      </c>
      <c r="AN146" s="11"/>
      <c r="AO146" s="14"/>
      <c r="AP146" s="11"/>
      <c r="AQ146" s="15"/>
      <c r="AR146" s="11"/>
      <c r="AS146" s="11"/>
      <c r="AT146" s="11"/>
      <c r="AU146" s="75" t="str">
        <f t="shared" si="136"/>
        <v/>
      </c>
      <c r="AV146" s="75" t="str">
        <f t="shared" ca="1" si="137"/>
        <v/>
      </c>
      <c r="AW146" s="75" t="str">
        <f t="shared" si="127"/>
        <v/>
      </c>
      <c r="AX146" s="75" t="str">
        <f t="shared" ca="1" si="128"/>
        <v/>
      </c>
      <c r="AY146" s="169"/>
      <c r="AZ146" s="169"/>
      <c r="BA146" s="75" t="str">
        <f t="shared" si="88"/>
        <v/>
      </c>
      <c r="BB146" s="169"/>
      <c r="BC146" s="169"/>
      <c r="BD146" s="75" t="str">
        <f t="shared" si="89"/>
        <v/>
      </c>
      <c r="BE146" s="11"/>
      <c r="BR146" s="54"/>
      <c r="BS146" s="163"/>
      <c r="BT146" s="163"/>
      <c r="BU146" s="163"/>
      <c r="BV146" s="163"/>
      <c r="BW146" s="163"/>
      <c r="BX146" s="163"/>
      <c r="BZ146" s="163"/>
      <c r="CB146" s="163"/>
      <c r="CC146" s="163"/>
      <c r="CD146" s="163"/>
    </row>
    <row r="147" spans="1:82" ht="17.45" customHeight="1">
      <c r="A147" s="94">
        <f t="shared" si="140"/>
        <v>20.399999999999999</v>
      </c>
      <c r="B147" s="107">
        <f t="shared" si="120"/>
        <v>137</v>
      </c>
      <c r="C147" s="8"/>
      <c r="D147" s="11"/>
      <c r="E147" s="12"/>
      <c r="F147" s="11"/>
      <c r="G147" s="74">
        <f t="shared" si="129"/>
        <v>0</v>
      </c>
      <c r="H147" s="75">
        <f t="shared" si="129"/>
        <v>0</v>
      </c>
      <c r="I147" s="88">
        <f t="shared" si="130"/>
        <v>0</v>
      </c>
      <c r="J147" s="78">
        <f t="shared" si="131"/>
        <v>0</v>
      </c>
      <c r="K147" s="78">
        <f t="shared" si="132"/>
        <v>0</v>
      </c>
      <c r="L147" s="78">
        <f t="shared" si="133"/>
        <v>0</v>
      </c>
      <c r="M147" s="78" t="str">
        <f t="shared" ca="1" si="134"/>
        <v/>
      </c>
      <c r="N147" s="78" t="str">
        <f t="shared" ca="1" si="134"/>
        <v/>
      </c>
      <c r="O147" s="78">
        <f t="shared" si="135"/>
        <v>5.0000000000000001E-4</v>
      </c>
      <c r="P147" s="13"/>
      <c r="Q147" s="8"/>
      <c r="R147" s="13"/>
      <c r="S147" s="89">
        <f t="shared" si="121"/>
        <v>0</v>
      </c>
      <c r="T147" s="75">
        <f t="shared" si="122"/>
        <v>0</v>
      </c>
      <c r="U147" s="90">
        <f t="shared" si="141"/>
        <v>0</v>
      </c>
      <c r="V147" s="82">
        <f t="shared" si="142"/>
        <v>0</v>
      </c>
      <c r="W147" s="234">
        <f t="shared" si="138"/>
        <v>98</v>
      </c>
      <c r="X147" s="236">
        <f t="shared" si="139"/>
        <v>92</v>
      </c>
      <c r="Y147" s="12"/>
      <c r="Z147" s="8"/>
      <c r="AA147" s="23"/>
      <c r="AB147" s="23"/>
      <c r="AC147" s="23"/>
      <c r="AD147" s="12"/>
      <c r="AE147" s="91">
        <f t="shared" si="123"/>
        <v>0</v>
      </c>
      <c r="AF147" s="75">
        <f t="shared" si="124"/>
        <v>0</v>
      </c>
      <c r="AG147" s="88">
        <f t="shared" si="113"/>
        <v>0</v>
      </c>
      <c r="AH147" s="92">
        <f t="shared" si="114"/>
        <v>0</v>
      </c>
      <c r="AI147" s="93">
        <f t="shared" si="115"/>
        <v>0</v>
      </c>
      <c r="AJ147" s="93">
        <f t="shared" si="116"/>
        <v>0</v>
      </c>
      <c r="AK147" s="78">
        <f t="shared" si="117"/>
        <v>0</v>
      </c>
      <c r="AL147" s="92">
        <f t="shared" si="125"/>
        <v>0</v>
      </c>
      <c r="AM147" s="78">
        <f t="shared" si="126"/>
        <v>0</v>
      </c>
      <c r="AN147" s="11"/>
      <c r="AO147" s="14"/>
      <c r="AP147" s="11"/>
      <c r="AQ147" s="15"/>
      <c r="AR147" s="11"/>
      <c r="AS147" s="11"/>
      <c r="AT147" s="11"/>
      <c r="AU147" s="75" t="str">
        <f t="shared" si="136"/>
        <v/>
      </c>
      <c r="AV147" s="75" t="str">
        <f t="shared" ca="1" si="137"/>
        <v/>
      </c>
      <c r="AW147" s="75" t="str">
        <f t="shared" si="127"/>
        <v/>
      </c>
      <c r="AX147" s="75" t="str">
        <f t="shared" ca="1" si="128"/>
        <v/>
      </c>
      <c r="AY147" s="169"/>
      <c r="AZ147" s="169"/>
      <c r="BA147" s="75" t="str">
        <f t="shared" ref="BA147:BA210" si="143">IF(OR(AY147="",AZ147=""),"",MOD(AZ147-AY147,1)*24)</f>
        <v/>
      </c>
      <c r="BB147" s="169"/>
      <c r="BC147" s="169"/>
      <c r="BD147" s="75" t="str">
        <f t="shared" ref="BD147:BD210" si="144">IF(OR(BB147="",BC147=""),"",MOD(BC147-BB147,1)*24)</f>
        <v/>
      </c>
      <c r="BE147" s="11"/>
      <c r="BR147" s="54"/>
      <c r="BS147" s="163"/>
      <c r="BT147" s="163"/>
      <c r="BU147" s="163"/>
      <c r="BV147" s="163"/>
      <c r="BW147" s="163"/>
      <c r="BX147" s="163"/>
      <c r="BZ147" s="163"/>
      <c r="CB147" s="163"/>
      <c r="CC147" s="163"/>
      <c r="CD147" s="163"/>
    </row>
    <row r="148" spans="1:82" ht="17.45" customHeight="1">
      <c r="A148" s="86">
        <f t="shared" si="140"/>
        <v>20.5</v>
      </c>
      <c r="B148" s="107">
        <f t="shared" si="120"/>
        <v>138</v>
      </c>
      <c r="C148" s="8"/>
      <c r="D148" s="11"/>
      <c r="E148" s="12"/>
      <c r="F148" s="11"/>
      <c r="G148" s="74">
        <f t="shared" si="129"/>
        <v>0</v>
      </c>
      <c r="H148" s="75">
        <f t="shared" si="129"/>
        <v>0</v>
      </c>
      <c r="I148" s="88">
        <f t="shared" si="130"/>
        <v>0</v>
      </c>
      <c r="J148" s="78">
        <f t="shared" si="131"/>
        <v>0</v>
      </c>
      <c r="K148" s="78">
        <f t="shared" si="132"/>
        <v>0</v>
      </c>
      <c r="L148" s="78">
        <f t="shared" si="133"/>
        <v>0</v>
      </c>
      <c r="M148" s="78" t="str">
        <f t="shared" ca="1" si="134"/>
        <v/>
      </c>
      <c r="N148" s="78" t="str">
        <f t="shared" ca="1" si="134"/>
        <v/>
      </c>
      <c r="O148" s="78">
        <f t="shared" si="135"/>
        <v>5.0000000000000001E-4</v>
      </c>
      <c r="P148" s="13"/>
      <c r="Q148" s="8"/>
      <c r="R148" s="13"/>
      <c r="S148" s="89">
        <f t="shared" si="121"/>
        <v>0</v>
      </c>
      <c r="T148" s="75">
        <f t="shared" si="122"/>
        <v>0</v>
      </c>
      <c r="U148" s="90">
        <f t="shared" si="141"/>
        <v>0</v>
      </c>
      <c r="V148" s="82">
        <f t="shared" si="142"/>
        <v>0</v>
      </c>
      <c r="W148" s="234">
        <f t="shared" si="138"/>
        <v>98</v>
      </c>
      <c r="X148" s="236">
        <f t="shared" si="139"/>
        <v>92</v>
      </c>
      <c r="Y148" s="12"/>
      <c r="Z148" s="8"/>
      <c r="AA148" s="23"/>
      <c r="AB148" s="23"/>
      <c r="AC148" s="23"/>
      <c r="AD148" s="12"/>
      <c r="AE148" s="91">
        <f t="shared" si="123"/>
        <v>0</v>
      </c>
      <c r="AF148" s="75">
        <f t="shared" si="124"/>
        <v>0</v>
      </c>
      <c r="AG148" s="88">
        <f t="shared" si="113"/>
        <v>0</v>
      </c>
      <c r="AH148" s="92">
        <f t="shared" si="114"/>
        <v>0</v>
      </c>
      <c r="AI148" s="93">
        <f t="shared" si="115"/>
        <v>0</v>
      </c>
      <c r="AJ148" s="93">
        <f t="shared" si="116"/>
        <v>0</v>
      </c>
      <c r="AK148" s="78">
        <f t="shared" si="117"/>
        <v>0</v>
      </c>
      <c r="AL148" s="92">
        <f t="shared" si="125"/>
        <v>0</v>
      </c>
      <c r="AM148" s="78">
        <f t="shared" si="126"/>
        <v>0</v>
      </c>
      <c r="AN148" s="11"/>
      <c r="AO148" s="14"/>
      <c r="AP148" s="11"/>
      <c r="AQ148" s="15"/>
      <c r="AR148" s="11"/>
      <c r="AS148" s="11"/>
      <c r="AT148" s="11"/>
      <c r="AU148" s="75" t="str">
        <f t="shared" si="136"/>
        <v/>
      </c>
      <c r="AV148" s="75" t="str">
        <f t="shared" ca="1" si="137"/>
        <v/>
      </c>
      <c r="AW148" s="75" t="str">
        <f t="shared" si="127"/>
        <v/>
      </c>
      <c r="AX148" s="75" t="str">
        <f t="shared" ca="1" si="128"/>
        <v/>
      </c>
      <c r="AY148" s="169"/>
      <c r="AZ148" s="169"/>
      <c r="BA148" s="75" t="str">
        <f t="shared" si="143"/>
        <v/>
      </c>
      <c r="BB148" s="169"/>
      <c r="BC148" s="169"/>
      <c r="BD148" s="75" t="str">
        <f t="shared" si="144"/>
        <v/>
      </c>
      <c r="BE148" s="11"/>
      <c r="BR148" s="54"/>
      <c r="BS148" s="163"/>
      <c r="BT148" s="163"/>
      <c r="BU148" s="163"/>
      <c r="BV148" s="163"/>
      <c r="BW148" s="163"/>
      <c r="BX148" s="163"/>
      <c r="BZ148" s="163"/>
      <c r="CB148" s="163"/>
      <c r="CC148" s="163"/>
      <c r="CD148" s="163"/>
    </row>
    <row r="149" spans="1:82" ht="17.45" customHeight="1">
      <c r="A149" s="94">
        <f t="shared" si="140"/>
        <v>20.6</v>
      </c>
      <c r="B149" s="107">
        <f t="shared" si="120"/>
        <v>139</v>
      </c>
      <c r="C149" s="8"/>
      <c r="D149" s="11"/>
      <c r="E149" s="12"/>
      <c r="F149" s="11"/>
      <c r="G149" s="74">
        <f t="shared" si="129"/>
        <v>0</v>
      </c>
      <c r="H149" s="75">
        <f t="shared" si="129"/>
        <v>0</v>
      </c>
      <c r="I149" s="88">
        <f t="shared" si="130"/>
        <v>0</v>
      </c>
      <c r="J149" s="78">
        <f t="shared" si="131"/>
        <v>0</v>
      </c>
      <c r="K149" s="78">
        <f t="shared" si="132"/>
        <v>0</v>
      </c>
      <c r="L149" s="78">
        <f t="shared" si="133"/>
        <v>0</v>
      </c>
      <c r="M149" s="78" t="str">
        <f t="shared" ca="1" si="134"/>
        <v/>
      </c>
      <c r="N149" s="78" t="str">
        <f t="shared" ca="1" si="134"/>
        <v/>
      </c>
      <c r="O149" s="78">
        <f t="shared" si="135"/>
        <v>5.0000000000000001E-4</v>
      </c>
      <c r="P149" s="13"/>
      <c r="Q149" s="8"/>
      <c r="R149" s="13"/>
      <c r="S149" s="89">
        <f t="shared" si="121"/>
        <v>0</v>
      </c>
      <c r="T149" s="75">
        <f t="shared" si="122"/>
        <v>0</v>
      </c>
      <c r="U149" s="90">
        <f t="shared" si="141"/>
        <v>0</v>
      </c>
      <c r="V149" s="82">
        <f t="shared" si="142"/>
        <v>0</v>
      </c>
      <c r="W149" s="234">
        <f t="shared" si="138"/>
        <v>98</v>
      </c>
      <c r="X149" s="236">
        <f t="shared" si="139"/>
        <v>92</v>
      </c>
      <c r="Y149" s="12"/>
      <c r="Z149" s="8"/>
      <c r="AA149" s="23"/>
      <c r="AB149" s="23"/>
      <c r="AC149" s="23"/>
      <c r="AD149" s="12"/>
      <c r="AE149" s="91">
        <f t="shared" si="123"/>
        <v>0</v>
      </c>
      <c r="AF149" s="75">
        <f t="shared" si="124"/>
        <v>0</v>
      </c>
      <c r="AG149" s="88">
        <f t="shared" si="113"/>
        <v>0</v>
      </c>
      <c r="AH149" s="92">
        <f t="shared" si="114"/>
        <v>0</v>
      </c>
      <c r="AI149" s="93">
        <f t="shared" si="115"/>
        <v>0</v>
      </c>
      <c r="AJ149" s="93">
        <f t="shared" si="116"/>
        <v>0</v>
      </c>
      <c r="AK149" s="78">
        <f t="shared" si="117"/>
        <v>0</v>
      </c>
      <c r="AL149" s="92">
        <f t="shared" si="125"/>
        <v>0</v>
      </c>
      <c r="AM149" s="78">
        <f t="shared" si="126"/>
        <v>0</v>
      </c>
      <c r="AN149" s="11"/>
      <c r="AO149" s="14"/>
      <c r="AP149" s="11"/>
      <c r="AQ149" s="15"/>
      <c r="AR149" s="11"/>
      <c r="AS149" s="11"/>
      <c r="AT149" s="11"/>
      <c r="AU149" s="75" t="str">
        <f t="shared" si="136"/>
        <v/>
      </c>
      <c r="AV149" s="75" t="str">
        <f t="shared" ca="1" si="137"/>
        <v/>
      </c>
      <c r="AW149" s="75" t="str">
        <f t="shared" si="127"/>
        <v/>
      </c>
      <c r="AX149" s="75" t="str">
        <f t="shared" ca="1" si="128"/>
        <v/>
      </c>
      <c r="AY149" s="169"/>
      <c r="AZ149" s="169"/>
      <c r="BA149" s="75" t="str">
        <f t="shared" si="143"/>
        <v/>
      </c>
      <c r="BB149" s="169"/>
      <c r="BC149" s="169"/>
      <c r="BD149" s="75" t="str">
        <f t="shared" si="144"/>
        <v/>
      </c>
      <c r="BE149" s="11"/>
      <c r="BR149" s="54"/>
      <c r="BS149" s="163"/>
      <c r="BT149" s="163"/>
      <c r="BU149" s="163"/>
      <c r="BV149" s="163"/>
      <c r="BW149" s="163"/>
      <c r="BX149" s="163"/>
      <c r="BZ149" s="163"/>
      <c r="CB149" s="163"/>
      <c r="CC149" s="163"/>
      <c r="CD149" s="163"/>
    </row>
    <row r="150" spans="1:82" ht="17.45" customHeight="1" thickBot="1">
      <c r="A150" s="86">
        <f t="shared" si="140"/>
        <v>20.700000000000003</v>
      </c>
      <c r="B150" s="108">
        <f t="shared" si="120"/>
        <v>140</v>
      </c>
      <c r="C150" s="16"/>
      <c r="D150" s="17"/>
      <c r="E150" s="18"/>
      <c r="F150" s="17"/>
      <c r="G150" s="96">
        <f t="shared" si="129"/>
        <v>0</v>
      </c>
      <c r="H150" s="97">
        <f t="shared" si="129"/>
        <v>0</v>
      </c>
      <c r="I150" s="98">
        <f t="shared" si="130"/>
        <v>0</v>
      </c>
      <c r="J150" s="99">
        <f t="shared" si="131"/>
        <v>0</v>
      </c>
      <c r="K150" s="99">
        <f t="shared" si="132"/>
        <v>0</v>
      </c>
      <c r="L150" s="99">
        <f t="shared" si="133"/>
        <v>0</v>
      </c>
      <c r="M150" s="99" t="str">
        <f t="shared" ca="1" si="134"/>
        <v/>
      </c>
      <c r="N150" s="99" t="str">
        <f t="shared" ca="1" si="134"/>
        <v/>
      </c>
      <c r="O150" s="99">
        <f t="shared" si="135"/>
        <v>5.0000000000000001E-4</v>
      </c>
      <c r="P150" s="19"/>
      <c r="Q150" s="16"/>
      <c r="R150" s="19"/>
      <c r="S150" s="89">
        <f t="shared" si="121"/>
        <v>0</v>
      </c>
      <c r="T150" s="75">
        <f t="shared" si="122"/>
        <v>0</v>
      </c>
      <c r="U150" s="100">
        <f t="shared" si="141"/>
        <v>0</v>
      </c>
      <c r="V150" s="101">
        <f t="shared" si="142"/>
        <v>0</v>
      </c>
      <c r="W150" s="237">
        <f t="shared" si="138"/>
        <v>98</v>
      </c>
      <c r="X150" s="238">
        <f t="shared" si="139"/>
        <v>92</v>
      </c>
      <c r="Y150" s="18"/>
      <c r="Z150" s="16"/>
      <c r="AA150" s="23"/>
      <c r="AB150" s="23"/>
      <c r="AC150" s="23"/>
      <c r="AD150" s="12"/>
      <c r="AE150" s="102">
        <f t="shared" si="123"/>
        <v>0</v>
      </c>
      <c r="AF150" s="97">
        <f t="shared" si="124"/>
        <v>0</v>
      </c>
      <c r="AG150" s="98">
        <f t="shared" si="113"/>
        <v>0</v>
      </c>
      <c r="AH150" s="103">
        <f t="shared" si="114"/>
        <v>0</v>
      </c>
      <c r="AI150" s="104">
        <f t="shared" si="115"/>
        <v>0</v>
      </c>
      <c r="AJ150" s="104">
        <f t="shared" si="116"/>
        <v>0</v>
      </c>
      <c r="AK150" s="99">
        <f t="shared" si="117"/>
        <v>0</v>
      </c>
      <c r="AL150" s="103">
        <f t="shared" si="125"/>
        <v>0</v>
      </c>
      <c r="AM150" s="99">
        <f t="shared" si="126"/>
        <v>0</v>
      </c>
      <c r="AN150" s="17"/>
      <c r="AO150" s="20"/>
      <c r="AP150" s="17"/>
      <c r="AQ150" s="21"/>
      <c r="AR150" s="17"/>
      <c r="AS150" s="17"/>
      <c r="AT150" s="17"/>
      <c r="AU150" s="97" t="str">
        <f t="shared" si="136"/>
        <v/>
      </c>
      <c r="AV150" s="97" t="str">
        <f t="shared" ca="1" si="137"/>
        <v/>
      </c>
      <c r="AW150" s="97" t="str">
        <f t="shared" si="127"/>
        <v/>
      </c>
      <c r="AX150" s="97" t="str">
        <f t="shared" ca="1" si="128"/>
        <v/>
      </c>
      <c r="AY150" s="167"/>
      <c r="AZ150" s="167"/>
      <c r="BA150" s="97" t="str">
        <f t="shared" si="143"/>
        <v/>
      </c>
      <c r="BB150" s="167"/>
      <c r="BC150" s="167"/>
      <c r="BD150" s="97" t="str">
        <f t="shared" si="144"/>
        <v/>
      </c>
      <c r="BE150" s="17"/>
      <c r="BR150" s="54"/>
      <c r="BS150" s="163"/>
      <c r="BT150" s="163"/>
      <c r="BU150" s="163"/>
      <c r="BV150" s="163"/>
      <c r="BW150" s="163"/>
      <c r="BX150" s="163"/>
      <c r="BZ150" s="163"/>
      <c r="CB150" s="163"/>
      <c r="CC150" s="163"/>
      <c r="CD150" s="163"/>
    </row>
    <row r="151" spans="1:82" ht="17.45" customHeight="1" thickTop="1">
      <c r="A151" s="71">
        <f>A144+1</f>
        <v>21.1</v>
      </c>
      <c r="B151" s="106">
        <f>B150+1</f>
        <v>141</v>
      </c>
      <c r="C151" s="4"/>
      <c r="D151" s="5"/>
      <c r="E151" s="6"/>
      <c r="F151" s="5"/>
      <c r="G151" s="74">
        <f t="shared" si="129"/>
        <v>0</v>
      </c>
      <c r="H151" s="75">
        <f t="shared" si="129"/>
        <v>0</v>
      </c>
      <c r="I151" s="76">
        <f t="shared" si="130"/>
        <v>0</v>
      </c>
      <c r="J151" s="77">
        <f t="shared" si="131"/>
        <v>0</v>
      </c>
      <c r="K151" s="77">
        <f t="shared" si="132"/>
        <v>0</v>
      </c>
      <c r="L151" s="77">
        <f t="shared" si="133"/>
        <v>0</v>
      </c>
      <c r="M151" s="78" t="str">
        <f t="shared" ca="1" si="134"/>
        <v/>
      </c>
      <c r="N151" s="78" t="str">
        <f t="shared" ca="1" si="134"/>
        <v/>
      </c>
      <c r="O151" s="78">
        <f t="shared" si="135"/>
        <v>5.0000000000000001E-4</v>
      </c>
      <c r="P151" s="13"/>
      <c r="Q151" s="8"/>
      <c r="R151" s="13"/>
      <c r="S151" s="79">
        <f t="shared" si="121"/>
        <v>0</v>
      </c>
      <c r="T151" s="80">
        <f t="shared" si="122"/>
        <v>0</v>
      </c>
      <c r="U151" s="81">
        <f t="shared" si="141"/>
        <v>0</v>
      </c>
      <c r="V151" s="82">
        <f t="shared" si="142"/>
        <v>0</v>
      </c>
      <c r="W151" s="234">
        <v>102</v>
      </c>
      <c r="X151" s="236">
        <v>97</v>
      </c>
      <c r="Y151" s="6"/>
      <c r="Z151" s="4"/>
      <c r="AA151" s="22"/>
      <c r="AB151" s="22"/>
      <c r="AC151" s="22"/>
      <c r="AD151" s="6"/>
      <c r="AE151" s="83">
        <f t="shared" si="123"/>
        <v>0</v>
      </c>
      <c r="AF151" s="80">
        <f t="shared" si="124"/>
        <v>0</v>
      </c>
      <c r="AG151" s="76">
        <f t="shared" si="113"/>
        <v>0</v>
      </c>
      <c r="AH151" s="84">
        <f t="shared" si="114"/>
        <v>0</v>
      </c>
      <c r="AI151" s="85">
        <f t="shared" si="115"/>
        <v>0</v>
      </c>
      <c r="AJ151" s="85">
        <f t="shared" si="116"/>
        <v>0</v>
      </c>
      <c r="AK151" s="77">
        <f t="shared" si="117"/>
        <v>0</v>
      </c>
      <c r="AL151" s="84">
        <f t="shared" si="125"/>
        <v>0</v>
      </c>
      <c r="AM151" s="77">
        <f t="shared" si="126"/>
        <v>0</v>
      </c>
      <c r="AN151" s="5"/>
      <c r="AO151" s="9"/>
      <c r="AP151" s="5"/>
      <c r="AQ151" s="10"/>
      <c r="AR151" s="5"/>
      <c r="AS151" s="5"/>
      <c r="AT151" s="5"/>
      <c r="AU151" s="80" t="str">
        <f t="shared" si="136"/>
        <v/>
      </c>
      <c r="AV151" s="80" t="str">
        <f t="shared" ca="1" si="137"/>
        <v/>
      </c>
      <c r="AW151" s="80" t="str">
        <f t="shared" si="127"/>
        <v/>
      </c>
      <c r="AX151" s="80" t="str">
        <f t="shared" ca="1" si="128"/>
        <v/>
      </c>
      <c r="AY151" s="165"/>
      <c r="AZ151" s="165"/>
      <c r="BA151" s="80" t="str">
        <f t="shared" si="143"/>
        <v/>
      </c>
      <c r="BB151" s="165"/>
      <c r="BC151" s="165"/>
      <c r="BD151" s="80" t="str">
        <f t="shared" si="144"/>
        <v/>
      </c>
      <c r="BE151" s="5"/>
      <c r="BR151" s="54"/>
      <c r="BS151" s="163"/>
      <c r="BT151" s="163"/>
      <c r="BU151" s="163"/>
      <c r="BV151" s="163"/>
      <c r="BW151" s="163"/>
      <c r="BX151" s="163"/>
      <c r="BZ151" s="163"/>
      <c r="CB151" s="163"/>
      <c r="CC151" s="163"/>
      <c r="CD151" s="163"/>
    </row>
    <row r="152" spans="1:82" ht="17.45" customHeight="1">
      <c r="A152" s="86">
        <f t="shared" si="140"/>
        <v>21.2</v>
      </c>
      <c r="B152" s="107">
        <f t="shared" si="120"/>
        <v>142</v>
      </c>
      <c r="C152" s="8"/>
      <c r="D152" s="11"/>
      <c r="E152" s="12"/>
      <c r="F152" s="11"/>
      <c r="G152" s="74">
        <f t="shared" si="129"/>
        <v>0</v>
      </c>
      <c r="H152" s="75">
        <f t="shared" si="129"/>
        <v>0</v>
      </c>
      <c r="I152" s="88">
        <f t="shared" si="130"/>
        <v>0</v>
      </c>
      <c r="J152" s="78">
        <f t="shared" si="131"/>
        <v>0</v>
      </c>
      <c r="K152" s="78">
        <f t="shared" si="132"/>
        <v>0</v>
      </c>
      <c r="L152" s="78">
        <f t="shared" si="133"/>
        <v>0</v>
      </c>
      <c r="M152" s="78" t="str">
        <f t="shared" ca="1" si="134"/>
        <v/>
      </c>
      <c r="N152" s="78" t="str">
        <f t="shared" ca="1" si="134"/>
        <v/>
      </c>
      <c r="O152" s="78">
        <f t="shared" si="135"/>
        <v>5.0000000000000001E-4</v>
      </c>
      <c r="P152" s="13"/>
      <c r="Q152" s="8"/>
      <c r="R152" s="13"/>
      <c r="S152" s="89">
        <f t="shared" si="121"/>
        <v>0</v>
      </c>
      <c r="T152" s="75">
        <f t="shared" si="122"/>
        <v>0</v>
      </c>
      <c r="U152" s="90">
        <f t="shared" si="141"/>
        <v>0</v>
      </c>
      <c r="V152" s="82">
        <f t="shared" si="142"/>
        <v>0</v>
      </c>
      <c r="W152" s="234">
        <f t="shared" ref="W152:W157" si="145">W151</f>
        <v>102</v>
      </c>
      <c r="X152" s="236">
        <f t="shared" ref="X152:X157" si="146">X151</f>
        <v>97</v>
      </c>
      <c r="Y152" s="12"/>
      <c r="Z152" s="8"/>
      <c r="AA152" s="23"/>
      <c r="AB152" s="23"/>
      <c r="AC152" s="23"/>
      <c r="AD152" s="12"/>
      <c r="AE152" s="91">
        <f t="shared" si="123"/>
        <v>0</v>
      </c>
      <c r="AF152" s="75">
        <f t="shared" si="124"/>
        <v>0</v>
      </c>
      <c r="AG152" s="88">
        <f t="shared" si="113"/>
        <v>0</v>
      </c>
      <c r="AH152" s="92">
        <f t="shared" si="114"/>
        <v>0</v>
      </c>
      <c r="AI152" s="93">
        <f t="shared" si="115"/>
        <v>0</v>
      </c>
      <c r="AJ152" s="93">
        <f t="shared" si="116"/>
        <v>0</v>
      </c>
      <c r="AK152" s="78">
        <f t="shared" si="117"/>
        <v>0</v>
      </c>
      <c r="AL152" s="92">
        <f t="shared" si="125"/>
        <v>0</v>
      </c>
      <c r="AM152" s="78">
        <f t="shared" si="126"/>
        <v>0</v>
      </c>
      <c r="AN152" s="11"/>
      <c r="AO152" s="14"/>
      <c r="AP152" s="11"/>
      <c r="AQ152" s="15"/>
      <c r="AR152" s="11"/>
      <c r="AS152" s="11"/>
      <c r="AT152" s="11"/>
      <c r="AU152" s="75" t="str">
        <f t="shared" si="136"/>
        <v/>
      </c>
      <c r="AV152" s="75" t="str">
        <f t="shared" ca="1" si="137"/>
        <v/>
      </c>
      <c r="AW152" s="75" t="str">
        <f t="shared" si="127"/>
        <v/>
      </c>
      <c r="AX152" s="75" t="str">
        <f t="shared" ca="1" si="128"/>
        <v/>
      </c>
      <c r="AY152" s="169"/>
      <c r="AZ152" s="169"/>
      <c r="BA152" s="75" t="str">
        <f t="shared" si="143"/>
        <v/>
      </c>
      <c r="BB152" s="169"/>
      <c r="BC152" s="169"/>
      <c r="BD152" s="75" t="str">
        <f t="shared" si="144"/>
        <v/>
      </c>
      <c r="BE152" s="11"/>
      <c r="BR152" s="54"/>
      <c r="BS152" s="163"/>
      <c r="BT152" s="163"/>
      <c r="BU152" s="163"/>
      <c r="BV152" s="163"/>
      <c r="BW152" s="163"/>
      <c r="BX152" s="163"/>
      <c r="BZ152" s="163"/>
      <c r="CB152" s="163"/>
      <c r="CC152" s="163"/>
      <c r="CD152" s="163"/>
    </row>
    <row r="153" spans="1:82" ht="17.45" customHeight="1">
      <c r="A153" s="94">
        <f t="shared" si="140"/>
        <v>21.3</v>
      </c>
      <c r="B153" s="107">
        <f t="shared" si="120"/>
        <v>143</v>
      </c>
      <c r="C153" s="8"/>
      <c r="D153" s="11"/>
      <c r="E153" s="12"/>
      <c r="F153" s="11"/>
      <c r="G153" s="74">
        <f t="shared" si="129"/>
        <v>0</v>
      </c>
      <c r="H153" s="75">
        <f t="shared" si="129"/>
        <v>0</v>
      </c>
      <c r="I153" s="88">
        <f t="shared" si="130"/>
        <v>0</v>
      </c>
      <c r="J153" s="78">
        <f t="shared" si="131"/>
        <v>0</v>
      </c>
      <c r="K153" s="78">
        <f t="shared" si="132"/>
        <v>0</v>
      </c>
      <c r="L153" s="78">
        <f t="shared" si="133"/>
        <v>0</v>
      </c>
      <c r="M153" s="78" t="str">
        <f t="shared" ca="1" si="134"/>
        <v/>
      </c>
      <c r="N153" s="78" t="str">
        <f t="shared" ca="1" si="134"/>
        <v/>
      </c>
      <c r="O153" s="78">
        <f t="shared" si="135"/>
        <v>5.0000000000000001E-4</v>
      </c>
      <c r="P153" s="13"/>
      <c r="Q153" s="8"/>
      <c r="R153" s="13"/>
      <c r="S153" s="89">
        <f t="shared" si="121"/>
        <v>0</v>
      </c>
      <c r="T153" s="75">
        <f t="shared" si="122"/>
        <v>0</v>
      </c>
      <c r="U153" s="90">
        <f t="shared" si="141"/>
        <v>0</v>
      </c>
      <c r="V153" s="82">
        <f t="shared" si="142"/>
        <v>0</v>
      </c>
      <c r="W153" s="234">
        <f t="shared" si="145"/>
        <v>102</v>
      </c>
      <c r="X153" s="236">
        <f t="shared" si="146"/>
        <v>97</v>
      </c>
      <c r="Y153" s="12"/>
      <c r="Z153" s="8"/>
      <c r="AA153" s="23"/>
      <c r="AB153" s="23"/>
      <c r="AC153" s="23"/>
      <c r="AD153" s="12"/>
      <c r="AE153" s="91">
        <f t="shared" si="123"/>
        <v>0</v>
      </c>
      <c r="AF153" s="75">
        <f t="shared" si="124"/>
        <v>0</v>
      </c>
      <c r="AG153" s="88">
        <f t="shared" si="113"/>
        <v>0</v>
      </c>
      <c r="AH153" s="92">
        <f t="shared" si="114"/>
        <v>0</v>
      </c>
      <c r="AI153" s="93">
        <f t="shared" si="115"/>
        <v>0</v>
      </c>
      <c r="AJ153" s="93">
        <f t="shared" si="116"/>
        <v>0</v>
      </c>
      <c r="AK153" s="78">
        <f t="shared" si="117"/>
        <v>0</v>
      </c>
      <c r="AL153" s="92">
        <f t="shared" si="125"/>
        <v>0</v>
      </c>
      <c r="AM153" s="78">
        <f t="shared" si="126"/>
        <v>0</v>
      </c>
      <c r="AN153" s="11"/>
      <c r="AO153" s="14"/>
      <c r="AP153" s="11"/>
      <c r="AQ153" s="15"/>
      <c r="AR153" s="11"/>
      <c r="AS153" s="11"/>
      <c r="AT153" s="11"/>
      <c r="AU153" s="75" t="str">
        <f t="shared" si="136"/>
        <v/>
      </c>
      <c r="AV153" s="75" t="str">
        <f t="shared" ca="1" si="137"/>
        <v/>
      </c>
      <c r="AW153" s="75" t="str">
        <f t="shared" si="127"/>
        <v/>
      </c>
      <c r="AX153" s="75" t="str">
        <f t="shared" ca="1" si="128"/>
        <v/>
      </c>
      <c r="AY153" s="169"/>
      <c r="AZ153" s="169"/>
      <c r="BA153" s="75" t="str">
        <f t="shared" si="143"/>
        <v/>
      </c>
      <c r="BB153" s="169"/>
      <c r="BC153" s="169"/>
      <c r="BD153" s="75" t="str">
        <f t="shared" si="144"/>
        <v/>
      </c>
      <c r="BE153" s="11"/>
      <c r="BS153" s="163"/>
      <c r="BT153" s="163"/>
      <c r="BU153" s="163"/>
      <c r="BV153" s="163"/>
      <c r="BW153" s="163"/>
      <c r="BX153" s="163"/>
      <c r="BZ153" s="163"/>
      <c r="CB153" s="163"/>
      <c r="CC153" s="163"/>
      <c r="CD153" s="163"/>
    </row>
    <row r="154" spans="1:82" ht="17.45" customHeight="1">
      <c r="A154" s="86">
        <f t="shared" si="140"/>
        <v>21.4</v>
      </c>
      <c r="B154" s="107">
        <f t="shared" si="120"/>
        <v>144</v>
      </c>
      <c r="C154" s="8"/>
      <c r="D154" s="11"/>
      <c r="E154" s="12"/>
      <c r="F154" s="11"/>
      <c r="G154" s="74">
        <f t="shared" si="129"/>
        <v>0</v>
      </c>
      <c r="H154" s="75">
        <f t="shared" si="129"/>
        <v>0</v>
      </c>
      <c r="I154" s="88">
        <f t="shared" si="130"/>
        <v>0</v>
      </c>
      <c r="J154" s="78">
        <f t="shared" si="131"/>
        <v>0</v>
      </c>
      <c r="K154" s="78">
        <f t="shared" si="132"/>
        <v>0</v>
      </c>
      <c r="L154" s="78">
        <f t="shared" si="133"/>
        <v>0</v>
      </c>
      <c r="M154" s="78" t="str">
        <f t="shared" ca="1" si="134"/>
        <v/>
      </c>
      <c r="N154" s="78" t="str">
        <f t="shared" ca="1" si="134"/>
        <v/>
      </c>
      <c r="O154" s="78">
        <f t="shared" si="135"/>
        <v>5.0000000000000001E-4</v>
      </c>
      <c r="P154" s="13"/>
      <c r="Q154" s="8"/>
      <c r="R154" s="13"/>
      <c r="S154" s="89">
        <f t="shared" si="121"/>
        <v>0</v>
      </c>
      <c r="T154" s="75">
        <f t="shared" si="122"/>
        <v>0</v>
      </c>
      <c r="U154" s="90">
        <f t="shared" si="141"/>
        <v>0</v>
      </c>
      <c r="V154" s="82">
        <f t="shared" si="142"/>
        <v>0</v>
      </c>
      <c r="W154" s="234">
        <f t="shared" si="145"/>
        <v>102</v>
      </c>
      <c r="X154" s="236">
        <f t="shared" si="146"/>
        <v>97</v>
      </c>
      <c r="Y154" s="12"/>
      <c r="Z154" s="8"/>
      <c r="AA154" s="23"/>
      <c r="AB154" s="23"/>
      <c r="AC154" s="23"/>
      <c r="AD154" s="12"/>
      <c r="AE154" s="91">
        <f t="shared" si="123"/>
        <v>0</v>
      </c>
      <c r="AF154" s="75">
        <f t="shared" si="124"/>
        <v>0</v>
      </c>
      <c r="AG154" s="88">
        <f t="shared" si="113"/>
        <v>0</v>
      </c>
      <c r="AH154" s="92">
        <f t="shared" si="114"/>
        <v>0</v>
      </c>
      <c r="AI154" s="93">
        <f t="shared" si="115"/>
        <v>0</v>
      </c>
      <c r="AJ154" s="93">
        <f t="shared" si="116"/>
        <v>0</v>
      </c>
      <c r="AK154" s="78">
        <f t="shared" si="117"/>
        <v>0</v>
      </c>
      <c r="AL154" s="92">
        <f t="shared" si="125"/>
        <v>0</v>
      </c>
      <c r="AM154" s="78">
        <f t="shared" si="126"/>
        <v>0</v>
      </c>
      <c r="AN154" s="11"/>
      <c r="AO154" s="14"/>
      <c r="AP154" s="11"/>
      <c r="AQ154" s="15"/>
      <c r="AR154" s="11"/>
      <c r="AS154" s="11"/>
      <c r="AT154" s="11"/>
      <c r="AU154" s="75" t="str">
        <f t="shared" si="136"/>
        <v/>
      </c>
      <c r="AV154" s="75" t="str">
        <f t="shared" ca="1" si="137"/>
        <v/>
      </c>
      <c r="AW154" s="75" t="str">
        <f t="shared" si="127"/>
        <v/>
      </c>
      <c r="AX154" s="75" t="str">
        <f t="shared" ca="1" si="128"/>
        <v/>
      </c>
      <c r="AY154" s="169"/>
      <c r="AZ154" s="169"/>
      <c r="BA154" s="75" t="str">
        <f t="shared" si="143"/>
        <v/>
      </c>
      <c r="BB154" s="169"/>
      <c r="BC154" s="169"/>
      <c r="BD154" s="75" t="str">
        <f t="shared" si="144"/>
        <v/>
      </c>
      <c r="BE154" s="11"/>
      <c r="BS154" s="163"/>
      <c r="BT154" s="163"/>
      <c r="BU154" s="163"/>
      <c r="BV154" s="163"/>
      <c r="BW154" s="163"/>
      <c r="BX154" s="163"/>
      <c r="BZ154" s="163"/>
      <c r="CB154" s="163"/>
      <c r="CC154" s="163"/>
      <c r="CD154" s="163"/>
    </row>
    <row r="155" spans="1:82" ht="17.45" customHeight="1">
      <c r="A155" s="94">
        <f t="shared" si="140"/>
        <v>21.5</v>
      </c>
      <c r="B155" s="107">
        <f t="shared" si="120"/>
        <v>145</v>
      </c>
      <c r="C155" s="8"/>
      <c r="D155" s="11"/>
      <c r="E155" s="12"/>
      <c r="F155" s="11"/>
      <c r="G155" s="74">
        <f t="shared" si="129"/>
        <v>0</v>
      </c>
      <c r="H155" s="75">
        <f t="shared" si="129"/>
        <v>0</v>
      </c>
      <c r="I155" s="88">
        <f t="shared" si="130"/>
        <v>0</v>
      </c>
      <c r="J155" s="78">
        <f t="shared" si="131"/>
        <v>0</v>
      </c>
      <c r="K155" s="78">
        <f t="shared" si="132"/>
        <v>0</v>
      </c>
      <c r="L155" s="78">
        <f t="shared" si="133"/>
        <v>0</v>
      </c>
      <c r="M155" s="78" t="str">
        <f t="shared" ca="1" si="134"/>
        <v/>
      </c>
      <c r="N155" s="78" t="str">
        <f t="shared" ca="1" si="134"/>
        <v/>
      </c>
      <c r="O155" s="78">
        <f t="shared" si="135"/>
        <v>5.0000000000000001E-4</v>
      </c>
      <c r="P155" s="13"/>
      <c r="Q155" s="8"/>
      <c r="R155" s="13"/>
      <c r="S155" s="89">
        <f t="shared" si="121"/>
        <v>0</v>
      </c>
      <c r="T155" s="75">
        <f t="shared" si="122"/>
        <v>0</v>
      </c>
      <c r="U155" s="90">
        <f t="shared" si="141"/>
        <v>0</v>
      </c>
      <c r="V155" s="82">
        <f t="shared" si="142"/>
        <v>0</v>
      </c>
      <c r="W155" s="234">
        <f t="shared" si="145"/>
        <v>102</v>
      </c>
      <c r="X155" s="236">
        <f t="shared" si="146"/>
        <v>97</v>
      </c>
      <c r="Y155" s="12"/>
      <c r="Z155" s="8"/>
      <c r="AA155" s="23"/>
      <c r="AB155" s="23"/>
      <c r="AC155" s="23"/>
      <c r="AD155" s="12"/>
      <c r="AE155" s="91">
        <f t="shared" si="123"/>
        <v>0</v>
      </c>
      <c r="AF155" s="75">
        <f t="shared" si="124"/>
        <v>0</v>
      </c>
      <c r="AG155" s="88">
        <f t="shared" si="113"/>
        <v>0</v>
      </c>
      <c r="AH155" s="92">
        <f t="shared" si="114"/>
        <v>0</v>
      </c>
      <c r="AI155" s="93">
        <f t="shared" si="115"/>
        <v>0</v>
      </c>
      <c r="AJ155" s="93">
        <f t="shared" si="116"/>
        <v>0</v>
      </c>
      <c r="AK155" s="78">
        <f t="shared" si="117"/>
        <v>0</v>
      </c>
      <c r="AL155" s="92">
        <f t="shared" si="125"/>
        <v>0</v>
      </c>
      <c r="AM155" s="78">
        <f t="shared" si="126"/>
        <v>0</v>
      </c>
      <c r="AN155" s="11"/>
      <c r="AO155" s="14"/>
      <c r="AP155" s="11"/>
      <c r="AQ155" s="15"/>
      <c r="AR155" s="11"/>
      <c r="AS155" s="11"/>
      <c r="AT155" s="11"/>
      <c r="AU155" s="75" t="str">
        <f t="shared" si="136"/>
        <v/>
      </c>
      <c r="AV155" s="75" t="str">
        <f t="shared" ca="1" si="137"/>
        <v/>
      </c>
      <c r="AW155" s="75" t="str">
        <f t="shared" si="127"/>
        <v/>
      </c>
      <c r="AX155" s="75" t="str">
        <f t="shared" ca="1" si="128"/>
        <v/>
      </c>
      <c r="AY155" s="169"/>
      <c r="AZ155" s="169"/>
      <c r="BA155" s="75" t="str">
        <f t="shared" si="143"/>
        <v/>
      </c>
      <c r="BB155" s="169"/>
      <c r="BC155" s="169"/>
      <c r="BD155" s="75" t="str">
        <f t="shared" si="144"/>
        <v/>
      </c>
      <c r="BE155" s="11"/>
      <c r="BS155" s="163"/>
      <c r="BT155" s="163"/>
      <c r="BU155" s="163"/>
      <c r="BV155" s="163"/>
      <c r="BW155" s="163"/>
      <c r="BX155" s="163"/>
      <c r="BZ155" s="163"/>
      <c r="CB155" s="163"/>
      <c r="CC155" s="163"/>
      <c r="CD155" s="163"/>
    </row>
    <row r="156" spans="1:82" ht="17.45" customHeight="1">
      <c r="A156" s="86">
        <f t="shared" si="140"/>
        <v>21.6</v>
      </c>
      <c r="B156" s="107">
        <f t="shared" si="120"/>
        <v>146</v>
      </c>
      <c r="C156" s="8"/>
      <c r="D156" s="11"/>
      <c r="E156" s="12"/>
      <c r="F156" s="11"/>
      <c r="G156" s="74">
        <f t="shared" ref="G156:H171" si="147">G155-E156-C156</f>
        <v>0</v>
      </c>
      <c r="H156" s="75">
        <f t="shared" si="147"/>
        <v>0</v>
      </c>
      <c r="I156" s="88">
        <f t="shared" si="130"/>
        <v>0</v>
      </c>
      <c r="J156" s="78">
        <f t="shared" si="131"/>
        <v>0</v>
      </c>
      <c r="K156" s="78">
        <f t="shared" si="132"/>
        <v>0</v>
      </c>
      <c r="L156" s="78">
        <f t="shared" si="133"/>
        <v>0</v>
      </c>
      <c r="M156" s="78" t="str">
        <f t="shared" ca="1" si="134"/>
        <v/>
      </c>
      <c r="N156" s="78" t="str">
        <f t="shared" ca="1" si="134"/>
        <v/>
      </c>
      <c r="O156" s="78">
        <f t="shared" si="135"/>
        <v>5.0000000000000001E-4</v>
      </c>
      <c r="P156" s="13"/>
      <c r="Q156" s="8"/>
      <c r="R156" s="13"/>
      <c r="S156" s="89">
        <f t="shared" si="121"/>
        <v>0</v>
      </c>
      <c r="T156" s="75">
        <f t="shared" si="122"/>
        <v>0</v>
      </c>
      <c r="U156" s="90">
        <f t="shared" si="141"/>
        <v>0</v>
      </c>
      <c r="V156" s="82">
        <f t="shared" si="142"/>
        <v>0</v>
      </c>
      <c r="W156" s="234">
        <f t="shared" si="145"/>
        <v>102</v>
      </c>
      <c r="X156" s="236">
        <f t="shared" si="146"/>
        <v>97</v>
      </c>
      <c r="Y156" s="12"/>
      <c r="Z156" s="8"/>
      <c r="AA156" s="23"/>
      <c r="AB156" s="23"/>
      <c r="AC156" s="23"/>
      <c r="AD156" s="12"/>
      <c r="AE156" s="91">
        <f t="shared" si="123"/>
        <v>0</v>
      </c>
      <c r="AF156" s="75">
        <f t="shared" si="124"/>
        <v>0</v>
      </c>
      <c r="AG156" s="88">
        <f t="shared" si="113"/>
        <v>0</v>
      </c>
      <c r="AH156" s="92">
        <f t="shared" si="114"/>
        <v>0</v>
      </c>
      <c r="AI156" s="93">
        <f t="shared" si="115"/>
        <v>0</v>
      </c>
      <c r="AJ156" s="93">
        <f t="shared" si="116"/>
        <v>0</v>
      </c>
      <c r="AK156" s="78">
        <f t="shared" si="117"/>
        <v>0</v>
      </c>
      <c r="AL156" s="92">
        <f t="shared" si="125"/>
        <v>0</v>
      </c>
      <c r="AM156" s="78">
        <f t="shared" si="126"/>
        <v>0</v>
      </c>
      <c r="AN156" s="11"/>
      <c r="AO156" s="14"/>
      <c r="AP156" s="11"/>
      <c r="AQ156" s="15"/>
      <c r="AR156" s="11"/>
      <c r="AS156" s="11"/>
      <c r="AT156" s="11"/>
      <c r="AU156" s="75" t="str">
        <f t="shared" si="136"/>
        <v/>
      </c>
      <c r="AV156" s="75" t="str">
        <f t="shared" ca="1" si="137"/>
        <v/>
      </c>
      <c r="AW156" s="75" t="str">
        <f t="shared" si="127"/>
        <v/>
      </c>
      <c r="AX156" s="75" t="str">
        <f t="shared" ca="1" si="128"/>
        <v/>
      </c>
      <c r="AY156" s="169"/>
      <c r="AZ156" s="169"/>
      <c r="BA156" s="75" t="str">
        <f t="shared" si="143"/>
        <v/>
      </c>
      <c r="BB156" s="169"/>
      <c r="BC156" s="169"/>
      <c r="BD156" s="75" t="str">
        <f t="shared" si="144"/>
        <v/>
      </c>
      <c r="BE156" s="11"/>
      <c r="BS156" s="163"/>
      <c r="BT156" s="163"/>
      <c r="BU156" s="163"/>
      <c r="BV156" s="163"/>
      <c r="BW156" s="163"/>
      <c r="BX156" s="163"/>
      <c r="BZ156" s="163"/>
      <c r="CB156" s="163"/>
      <c r="CC156" s="163"/>
      <c r="CD156" s="163"/>
    </row>
    <row r="157" spans="1:82" ht="17.45" customHeight="1" thickBot="1">
      <c r="A157" s="94">
        <f t="shared" si="140"/>
        <v>21.700000000000003</v>
      </c>
      <c r="B157" s="108">
        <f t="shared" si="120"/>
        <v>147</v>
      </c>
      <c r="C157" s="16"/>
      <c r="D157" s="17"/>
      <c r="E157" s="18"/>
      <c r="F157" s="17"/>
      <c r="G157" s="96">
        <f t="shared" si="147"/>
        <v>0</v>
      </c>
      <c r="H157" s="97">
        <f t="shared" si="147"/>
        <v>0</v>
      </c>
      <c r="I157" s="98">
        <f t="shared" si="130"/>
        <v>0</v>
      </c>
      <c r="J157" s="99">
        <f t="shared" si="131"/>
        <v>0</v>
      </c>
      <c r="K157" s="99">
        <f t="shared" si="132"/>
        <v>0</v>
      </c>
      <c r="L157" s="99">
        <f t="shared" si="133"/>
        <v>0</v>
      </c>
      <c r="M157" s="99" t="str">
        <f t="shared" ca="1" si="134"/>
        <v/>
      </c>
      <c r="N157" s="99" t="str">
        <f t="shared" ca="1" si="134"/>
        <v/>
      </c>
      <c r="O157" s="99">
        <f t="shared" si="135"/>
        <v>5.0000000000000001E-4</v>
      </c>
      <c r="P157" s="19"/>
      <c r="Q157" s="16"/>
      <c r="R157" s="19"/>
      <c r="S157" s="89">
        <f t="shared" si="121"/>
        <v>0</v>
      </c>
      <c r="T157" s="75">
        <f t="shared" si="122"/>
        <v>0</v>
      </c>
      <c r="U157" s="100">
        <f t="shared" si="141"/>
        <v>0</v>
      </c>
      <c r="V157" s="101">
        <f t="shared" si="142"/>
        <v>0</v>
      </c>
      <c r="W157" s="237">
        <f t="shared" si="145"/>
        <v>102</v>
      </c>
      <c r="X157" s="238">
        <f t="shared" si="146"/>
        <v>97</v>
      </c>
      <c r="Y157" s="18"/>
      <c r="Z157" s="16"/>
      <c r="AA157" s="23"/>
      <c r="AB157" s="23"/>
      <c r="AC157" s="23"/>
      <c r="AD157" s="12"/>
      <c r="AE157" s="102">
        <f t="shared" si="123"/>
        <v>0</v>
      </c>
      <c r="AF157" s="97">
        <f t="shared" si="124"/>
        <v>0</v>
      </c>
      <c r="AG157" s="98">
        <f t="shared" si="113"/>
        <v>0</v>
      </c>
      <c r="AH157" s="103">
        <f t="shared" si="114"/>
        <v>0</v>
      </c>
      <c r="AI157" s="104">
        <f t="shared" si="115"/>
        <v>0</v>
      </c>
      <c r="AJ157" s="104">
        <f t="shared" si="116"/>
        <v>0</v>
      </c>
      <c r="AK157" s="99">
        <f t="shared" si="117"/>
        <v>0</v>
      </c>
      <c r="AL157" s="103">
        <f t="shared" si="125"/>
        <v>0</v>
      </c>
      <c r="AM157" s="99">
        <f t="shared" si="126"/>
        <v>0</v>
      </c>
      <c r="AN157" s="17"/>
      <c r="AO157" s="20"/>
      <c r="AP157" s="17"/>
      <c r="AQ157" s="21"/>
      <c r="AR157" s="17"/>
      <c r="AS157" s="17"/>
      <c r="AT157" s="17"/>
      <c r="AU157" s="97" t="str">
        <f t="shared" si="136"/>
        <v/>
      </c>
      <c r="AV157" s="97" t="str">
        <f t="shared" ca="1" si="137"/>
        <v/>
      </c>
      <c r="AW157" s="97" t="str">
        <f t="shared" si="127"/>
        <v/>
      </c>
      <c r="AX157" s="97" t="str">
        <f t="shared" ca="1" si="128"/>
        <v/>
      </c>
      <c r="AY157" s="167"/>
      <c r="AZ157" s="167"/>
      <c r="BA157" s="97" t="str">
        <f t="shared" si="143"/>
        <v/>
      </c>
      <c r="BB157" s="167"/>
      <c r="BC157" s="167"/>
      <c r="BD157" s="97" t="str">
        <f t="shared" si="144"/>
        <v/>
      </c>
      <c r="BE157" s="17"/>
      <c r="BS157" s="163"/>
      <c r="BT157" s="163"/>
      <c r="BU157" s="163"/>
      <c r="BV157" s="163"/>
      <c r="BW157" s="163"/>
      <c r="BX157" s="163"/>
      <c r="BZ157" s="163"/>
      <c r="CB157" s="163"/>
      <c r="CC157" s="163"/>
      <c r="CD157" s="163"/>
    </row>
    <row r="158" spans="1:82" ht="17.45" customHeight="1" thickTop="1">
      <c r="A158" s="105">
        <f>A151+1</f>
        <v>22.1</v>
      </c>
      <c r="B158" s="106">
        <f>B157+1</f>
        <v>148</v>
      </c>
      <c r="C158" s="4"/>
      <c r="D158" s="5"/>
      <c r="E158" s="6"/>
      <c r="F158" s="5"/>
      <c r="G158" s="74">
        <f t="shared" si="147"/>
        <v>0</v>
      </c>
      <c r="H158" s="75">
        <f t="shared" si="147"/>
        <v>0</v>
      </c>
      <c r="I158" s="76">
        <f t="shared" si="130"/>
        <v>0</v>
      </c>
      <c r="J158" s="77">
        <f t="shared" si="131"/>
        <v>0</v>
      </c>
      <c r="K158" s="77">
        <f t="shared" si="132"/>
        <v>0</v>
      </c>
      <c r="L158" s="77">
        <f t="shared" si="133"/>
        <v>0</v>
      </c>
      <c r="M158" s="78" t="str">
        <f t="shared" ca="1" si="134"/>
        <v/>
      </c>
      <c r="N158" s="78" t="str">
        <f t="shared" ca="1" si="134"/>
        <v/>
      </c>
      <c r="O158" s="78">
        <f t="shared" si="135"/>
        <v>5.0000000000000001E-4</v>
      </c>
      <c r="P158" s="13"/>
      <c r="Q158" s="8"/>
      <c r="R158" s="13"/>
      <c r="S158" s="79">
        <f t="shared" si="121"/>
        <v>0</v>
      </c>
      <c r="T158" s="80">
        <f t="shared" si="122"/>
        <v>0</v>
      </c>
      <c r="U158" s="81">
        <f t="shared" si="141"/>
        <v>0</v>
      </c>
      <c r="V158" s="82">
        <f t="shared" si="142"/>
        <v>0</v>
      </c>
      <c r="W158" s="234">
        <v>107</v>
      </c>
      <c r="X158" s="236">
        <v>102</v>
      </c>
      <c r="Y158" s="6"/>
      <c r="Z158" s="4"/>
      <c r="AA158" s="22"/>
      <c r="AB158" s="22"/>
      <c r="AC158" s="22"/>
      <c r="AD158" s="6"/>
      <c r="AE158" s="83">
        <f t="shared" si="123"/>
        <v>0</v>
      </c>
      <c r="AF158" s="80">
        <f t="shared" si="124"/>
        <v>0</v>
      </c>
      <c r="AG158" s="76">
        <f t="shared" si="113"/>
        <v>0</v>
      </c>
      <c r="AH158" s="84">
        <f t="shared" si="114"/>
        <v>0</v>
      </c>
      <c r="AI158" s="85">
        <f t="shared" si="115"/>
        <v>0</v>
      </c>
      <c r="AJ158" s="85">
        <f t="shared" si="116"/>
        <v>0</v>
      </c>
      <c r="AK158" s="77">
        <f t="shared" si="117"/>
        <v>0</v>
      </c>
      <c r="AL158" s="84">
        <f t="shared" si="125"/>
        <v>0</v>
      </c>
      <c r="AM158" s="77">
        <f t="shared" si="126"/>
        <v>0</v>
      </c>
      <c r="AN158" s="5"/>
      <c r="AO158" s="9"/>
      <c r="AP158" s="5"/>
      <c r="AQ158" s="10"/>
      <c r="AR158" s="5"/>
      <c r="AS158" s="5"/>
      <c r="AT158" s="5"/>
      <c r="AU158" s="80" t="str">
        <f t="shared" si="136"/>
        <v/>
      </c>
      <c r="AV158" s="80" t="str">
        <f t="shared" ca="1" si="137"/>
        <v/>
      </c>
      <c r="AW158" s="80" t="str">
        <f t="shared" si="127"/>
        <v/>
      </c>
      <c r="AX158" s="80" t="str">
        <f t="shared" ca="1" si="128"/>
        <v/>
      </c>
      <c r="AY158" s="165"/>
      <c r="AZ158" s="165"/>
      <c r="BA158" s="80" t="str">
        <f t="shared" si="143"/>
        <v/>
      </c>
      <c r="BB158" s="165"/>
      <c r="BC158" s="165"/>
      <c r="BD158" s="80" t="str">
        <f t="shared" si="144"/>
        <v/>
      </c>
      <c r="BE158" s="5"/>
      <c r="BS158" s="163"/>
      <c r="BT158" s="163"/>
      <c r="BU158" s="163"/>
      <c r="BV158" s="163"/>
      <c r="BW158" s="163"/>
      <c r="BX158" s="163"/>
      <c r="BZ158" s="163"/>
      <c r="CB158" s="163"/>
      <c r="CC158" s="163"/>
      <c r="CD158" s="163"/>
    </row>
    <row r="159" spans="1:82" ht="17.45" customHeight="1">
      <c r="A159" s="94">
        <f t="shared" si="140"/>
        <v>22.2</v>
      </c>
      <c r="B159" s="107">
        <f t="shared" si="120"/>
        <v>149</v>
      </c>
      <c r="C159" s="8"/>
      <c r="D159" s="11"/>
      <c r="E159" s="12"/>
      <c r="F159" s="11"/>
      <c r="G159" s="74">
        <f t="shared" si="147"/>
        <v>0</v>
      </c>
      <c r="H159" s="75">
        <f t="shared" si="147"/>
        <v>0</v>
      </c>
      <c r="I159" s="88">
        <f t="shared" si="130"/>
        <v>0</v>
      </c>
      <c r="J159" s="78">
        <f t="shared" si="131"/>
        <v>0</v>
      </c>
      <c r="K159" s="78">
        <f t="shared" si="132"/>
        <v>0</v>
      </c>
      <c r="L159" s="78">
        <f t="shared" si="133"/>
        <v>0</v>
      </c>
      <c r="M159" s="78" t="str">
        <f t="shared" ca="1" si="134"/>
        <v/>
      </c>
      <c r="N159" s="78" t="str">
        <f t="shared" ca="1" si="134"/>
        <v/>
      </c>
      <c r="O159" s="78">
        <f t="shared" si="135"/>
        <v>5.0000000000000001E-4</v>
      </c>
      <c r="P159" s="13"/>
      <c r="Q159" s="8"/>
      <c r="R159" s="13"/>
      <c r="S159" s="89">
        <f t="shared" si="121"/>
        <v>0</v>
      </c>
      <c r="T159" s="75">
        <f t="shared" si="122"/>
        <v>0</v>
      </c>
      <c r="U159" s="90">
        <f t="shared" si="141"/>
        <v>0</v>
      </c>
      <c r="V159" s="82">
        <f t="shared" si="142"/>
        <v>0</v>
      </c>
      <c r="W159" s="234">
        <f t="shared" ref="W159:W164" si="148">W158</f>
        <v>107</v>
      </c>
      <c r="X159" s="236">
        <f t="shared" ref="X159:X164" si="149">X158</f>
        <v>102</v>
      </c>
      <c r="Y159" s="12"/>
      <c r="Z159" s="8"/>
      <c r="AA159" s="23"/>
      <c r="AB159" s="23"/>
      <c r="AC159" s="23"/>
      <c r="AD159" s="12"/>
      <c r="AE159" s="91">
        <f t="shared" si="123"/>
        <v>0</v>
      </c>
      <c r="AF159" s="75">
        <f t="shared" si="124"/>
        <v>0</v>
      </c>
      <c r="AG159" s="88">
        <f t="shared" si="113"/>
        <v>0</v>
      </c>
      <c r="AH159" s="92">
        <f t="shared" si="114"/>
        <v>0</v>
      </c>
      <c r="AI159" s="93">
        <f t="shared" si="115"/>
        <v>0</v>
      </c>
      <c r="AJ159" s="93">
        <f t="shared" si="116"/>
        <v>0</v>
      </c>
      <c r="AK159" s="78">
        <f t="shared" si="117"/>
        <v>0</v>
      </c>
      <c r="AL159" s="92">
        <f t="shared" si="125"/>
        <v>0</v>
      </c>
      <c r="AM159" s="78">
        <f t="shared" si="126"/>
        <v>0</v>
      </c>
      <c r="AN159" s="11"/>
      <c r="AO159" s="14"/>
      <c r="AP159" s="11"/>
      <c r="AQ159" s="15"/>
      <c r="AR159" s="11"/>
      <c r="AS159" s="11"/>
      <c r="AT159" s="11"/>
      <c r="AU159" s="75" t="str">
        <f t="shared" si="136"/>
        <v/>
      </c>
      <c r="AV159" s="75" t="str">
        <f t="shared" ca="1" si="137"/>
        <v/>
      </c>
      <c r="AW159" s="75" t="str">
        <f t="shared" si="127"/>
        <v/>
      </c>
      <c r="AX159" s="75" t="str">
        <f t="shared" ca="1" si="128"/>
        <v/>
      </c>
      <c r="AY159" s="169"/>
      <c r="AZ159" s="169"/>
      <c r="BA159" s="75" t="str">
        <f t="shared" si="143"/>
        <v/>
      </c>
      <c r="BB159" s="169"/>
      <c r="BC159" s="169"/>
      <c r="BD159" s="75" t="str">
        <f t="shared" si="144"/>
        <v/>
      </c>
      <c r="BE159" s="11"/>
      <c r="BS159" s="163"/>
      <c r="BT159" s="163"/>
      <c r="BU159" s="163"/>
      <c r="BV159" s="163"/>
      <c r="BW159" s="163"/>
      <c r="BX159" s="163"/>
      <c r="BZ159" s="163"/>
      <c r="CB159" s="163"/>
      <c r="CC159" s="163"/>
      <c r="CD159" s="163"/>
    </row>
    <row r="160" spans="1:82" ht="17.45" customHeight="1">
      <c r="A160" s="86">
        <f t="shared" si="140"/>
        <v>22.3</v>
      </c>
      <c r="B160" s="107">
        <f t="shared" si="120"/>
        <v>150</v>
      </c>
      <c r="C160" s="8"/>
      <c r="D160" s="11"/>
      <c r="E160" s="12"/>
      <c r="F160" s="11"/>
      <c r="G160" s="74">
        <f t="shared" si="147"/>
        <v>0</v>
      </c>
      <c r="H160" s="75">
        <f t="shared" si="147"/>
        <v>0</v>
      </c>
      <c r="I160" s="88">
        <f t="shared" si="130"/>
        <v>0</v>
      </c>
      <c r="J160" s="78">
        <f t="shared" si="131"/>
        <v>0</v>
      </c>
      <c r="K160" s="78">
        <f t="shared" si="132"/>
        <v>0</v>
      </c>
      <c r="L160" s="78">
        <f t="shared" si="133"/>
        <v>0</v>
      </c>
      <c r="M160" s="78" t="str">
        <f t="shared" ca="1" si="134"/>
        <v/>
      </c>
      <c r="N160" s="78" t="str">
        <f t="shared" ca="1" si="134"/>
        <v/>
      </c>
      <c r="O160" s="78">
        <f t="shared" si="135"/>
        <v>5.0000000000000001E-4</v>
      </c>
      <c r="P160" s="13"/>
      <c r="Q160" s="8"/>
      <c r="R160" s="13"/>
      <c r="S160" s="89">
        <f t="shared" si="121"/>
        <v>0</v>
      </c>
      <c r="T160" s="75">
        <f t="shared" si="122"/>
        <v>0</v>
      </c>
      <c r="U160" s="90">
        <f t="shared" si="141"/>
        <v>0</v>
      </c>
      <c r="V160" s="82">
        <f t="shared" si="142"/>
        <v>0</v>
      </c>
      <c r="W160" s="234">
        <f t="shared" si="148"/>
        <v>107</v>
      </c>
      <c r="X160" s="236">
        <f t="shared" si="149"/>
        <v>102</v>
      </c>
      <c r="Y160" s="12"/>
      <c r="Z160" s="8"/>
      <c r="AA160" s="23"/>
      <c r="AB160" s="23"/>
      <c r="AC160" s="23"/>
      <c r="AD160" s="12"/>
      <c r="AE160" s="91">
        <f t="shared" si="123"/>
        <v>0</v>
      </c>
      <c r="AF160" s="75">
        <f t="shared" si="124"/>
        <v>0</v>
      </c>
      <c r="AG160" s="88">
        <f t="shared" si="113"/>
        <v>0</v>
      </c>
      <c r="AH160" s="92">
        <f t="shared" si="114"/>
        <v>0</v>
      </c>
      <c r="AI160" s="93">
        <f t="shared" si="115"/>
        <v>0</v>
      </c>
      <c r="AJ160" s="93">
        <f t="shared" si="116"/>
        <v>0</v>
      </c>
      <c r="AK160" s="78">
        <f t="shared" si="117"/>
        <v>0</v>
      </c>
      <c r="AL160" s="92">
        <f t="shared" si="125"/>
        <v>0</v>
      </c>
      <c r="AM160" s="78">
        <f t="shared" si="126"/>
        <v>0</v>
      </c>
      <c r="AN160" s="11"/>
      <c r="AO160" s="14"/>
      <c r="AP160" s="11"/>
      <c r="AQ160" s="15"/>
      <c r="AR160" s="11"/>
      <c r="AS160" s="11"/>
      <c r="AT160" s="11"/>
      <c r="AU160" s="75" t="str">
        <f t="shared" si="136"/>
        <v/>
      </c>
      <c r="AV160" s="75" t="str">
        <f t="shared" ca="1" si="137"/>
        <v/>
      </c>
      <c r="AW160" s="75" t="str">
        <f t="shared" si="127"/>
        <v/>
      </c>
      <c r="AX160" s="75" t="str">
        <f t="shared" ca="1" si="128"/>
        <v/>
      </c>
      <c r="AY160" s="169"/>
      <c r="AZ160" s="169"/>
      <c r="BA160" s="75" t="str">
        <f t="shared" si="143"/>
        <v/>
      </c>
      <c r="BB160" s="169"/>
      <c r="BC160" s="169"/>
      <c r="BD160" s="75" t="str">
        <f t="shared" si="144"/>
        <v/>
      </c>
      <c r="BE160" s="11"/>
      <c r="BS160" s="163"/>
      <c r="BT160" s="163"/>
      <c r="BU160" s="163"/>
      <c r="BV160" s="163"/>
      <c r="BW160" s="163"/>
      <c r="BX160" s="163"/>
      <c r="BZ160" s="163"/>
      <c r="CB160" s="163"/>
      <c r="CC160" s="163"/>
      <c r="CD160" s="163"/>
    </row>
    <row r="161" spans="1:82" ht="17.45" customHeight="1">
      <c r="A161" s="94">
        <f t="shared" si="140"/>
        <v>22.4</v>
      </c>
      <c r="B161" s="107">
        <f t="shared" si="120"/>
        <v>151</v>
      </c>
      <c r="C161" s="8"/>
      <c r="D161" s="11"/>
      <c r="E161" s="12"/>
      <c r="F161" s="11"/>
      <c r="G161" s="74">
        <f t="shared" si="147"/>
        <v>0</v>
      </c>
      <c r="H161" s="75">
        <f t="shared" si="147"/>
        <v>0</v>
      </c>
      <c r="I161" s="88">
        <f t="shared" si="130"/>
        <v>0</v>
      </c>
      <c r="J161" s="78">
        <f t="shared" si="131"/>
        <v>0</v>
      </c>
      <c r="K161" s="78">
        <f t="shared" si="132"/>
        <v>0</v>
      </c>
      <c r="L161" s="78">
        <f t="shared" si="133"/>
        <v>0</v>
      </c>
      <c r="M161" s="78" t="str">
        <f t="shared" ca="1" si="134"/>
        <v/>
      </c>
      <c r="N161" s="78" t="str">
        <f t="shared" ca="1" si="134"/>
        <v/>
      </c>
      <c r="O161" s="78">
        <f t="shared" si="135"/>
        <v>5.0000000000000001E-4</v>
      </c>
      <c r="P161" s="13"/>
      <c r="Q161" s="8"/>
      <c r="R161" s="13"/>
      <c r="S161" s="89">
        <f t="shared" si="121"/>
        <v>0</v>
      </c>
      <c r="T161" s="75">
        <f t="shared" si="122"/>
        <v>0</v>
      </c>
      <c r="U161" s="90">
        <f t="shared" si="141"/>
        <v>0</v>
      </c>
      <c r="V161" s="82">
        <f t="shared" si="142"/>
        <v>0</v>
      </c>
      <c r="W161" s="234">
        <f t="shared" si="148"/>
        <v>107</v>
      </c>
      <c r="X161" s="236">
        <f t="shared" si="149"/>
        <v>102</v>
      </c>
      <c r="Y161" s="12"/>
      <c r="Z161" s="8"/>
      <c r="AA161" s="23"/>
      <c r="AB161" s="23"/>
      <c r="AC161" s="23"/>
      <c r="AD161" s="12"/>
      <c r="AE161" s="91">
        <f t="shared" si="123"/>
        <v>0</v>
      </c>
      <c r="AF161" s="75">
        <f t="shared" si="124"/>
        <v>0</v>
      </c>
      <c r="AG161" s="88">
        <f t="shared" si="113"/>
        <v>0</v>
      </c>
      <c r="AH161" s="92">
        <f t="shared" si="114"/>
        <v>0</v>
      </c>
      <c r="AI161" s="93">
        <f t="shared" si="115"/>
        <v>0</v>
      </c>
      <c r="AJ161" s="93">
        <f t="shared" si="116"/>
        <v>0</v>
      </c>
      <c r="AK161" s="78">
        <f t="shared" si="117"/>
        <v>0</v>
      </c>
      <c r="AL161" s="92">
        <f t="shared" si="125"/>
        <v>0</v>
      </c>
      <c r="AM161" s="78">
        <f t="shared" si="126"/>
        <v>0</v>
      </c>
      <c r="AN161" s="11"/>
      <c r="AO161" s="14"/>
      <c r="AP161" s="11"/>
      <c r="AQ161" s="15"/>
      <c r="AR161" s="11"/>
      <c r="AS161" s="11"/>
      <c r="AT161" s="11"/>
      <c r="AU161" s="75" t="str">
        <f t="shared" si="136"/>
        <v/>
      </c>
      <c r="AV161" s="75" t="str">
        <f t="shared" ca="1" si="137"/>
        <v/>
      </c>
      <c r="AW161" s="75" t="str">
        <f t="shared" si="127"/>
        <v/>
      </c>
      <c r="AX161" s="75" t="str">
        <f t="shared" ca="1" si="128"/>
        <v/>
      </c>
      <c r="AY161" s="169"/>
      <c r="AZ161" s="169"/>
      <c r="BA161" s="75" t="str">
        <f t="shared" si="143"/>
        <v/>
      </c>
      <c r="BB161" s="169"/>
      <c r="BC161" s="169"/>
      <c r="BD161" s="75" t="str">
        <f t="shared" si="144"/>
        <v/>
      </c>
      <c r="BE161" s="11"/>
      <c r="BS161" s="163"/>
      <c r="BT161" s="163"/>
      <c r="BU161" s="163"/>
      <c r="BV161" s="163"/>
      <c r="BW161" s="163"/>
      <c r="BX161" s="163"/>
      <c r="BZ161" s="163"/>
      <c r="CB161" s="163"/>
      <c r="CC161" s="163"/>
      <c r="CD161" s="163"/>
    </row>
    <row r="162" spans="1:82" ht="17.45" customHeight="1">
      <c r="A162" s="86">
        <f t="shared" si="140"/>
        <v>22.5</v>
      </c>
      <c r="B162" s="107">
        <f t="shared" si="120"/>
        <v>152</v>
      </c>
      <c r="C162" s="8"/>
      <c r="D162" s="11"/>
      <c r="E162" s="12"/>
      <c r="F162" s="11"/>
      <c r="G162" s="74">
        <f t="shared" si="147"/>
        <v>0</v>
      </c>
      <c r="H162" s="75">
        <f t="shared" si="147"/>
        <v>0</v>
      </c>
      <c r="I162" s="88">
        <f t="shared" si="130"/>
        <v>0</v>
      </c>
      <c r="J162" s="78">
        <f t="shared" si="131"/>
        <v>0</v>
      </c>
      <c r="K162" s="78">
        <f t="shared" si="132"/>
        <v>0</v>
      </c>
      <c r="L162" s="78">
        <f t="shared" si="133"/>
        <v>0</v>
      </c>
      <c r="M162" s="78" t="str">
        <f t="shared" ca="1" si="134"/>
        <v/>
      </c>
      <c r="N162" s="78" t="str">
        <f t="shared" ca="1" si="134"/>
        <v/>
      </c>
      <c r="O162" s="78">
        <f t="shared" si="135"/>
        <v>5.0000000000000001E-4</v>
      </c>
      <c r="P162" s="13"/>
      <c r="Q162" s="8"/>
      <c r="R162" s="13"/>
      <c r="S162" s="89">
        <f t="shared" si="121"/>
        <v>0</v>
      </c>
      <c r="T162" s="75">
        <f t="shared" si="122"/>
        <v>0</v>
      </c>
      <c r="U162" s="90">
        <f t="shared" si="141"/>
        <v>0</v>
      </c>
      <c r="V162" s="82">
        <f t="shared" si="142"/>
        <v>0</v>
      </c>
      <c r="W162" s="234">
        <f t="shared" si="148"/>
        <v>107</v>
      </c>
      <c r="X162" s="236">
        <f t="shared" si="149"/>
        <v>102</v>
      </c>
      <c r="Y162" s="12"/>
      <c r="Z162" s="8"/>
      <c r="AA162" s="23"/>
      <c r="AB162" s="23"/>
      <c r="AC162" s="23"/>
      <c r="AD162" s="12"/>
      <c r="AE162" s="91">
        <f t="shared" si="123"/>
        <v>0</v>
      </c>
      <c r="AF162" s="75">
        <f t="shared" si="124"/>
        <v>0</v>
      </c>
      <c r="AG162" s="88">
        <f t="shared" si="113"/>
        <v>0</v>
      </c>
      <c r="AH162" s="92">
        <f t="shared" si="114"/>
        <v>0</v>
      </c>
      <c r="AI162" s="93">
        <f t="shared" si="115"/>
        <v>0</v>
      </c>
      <c r="AJ162" s="93">
        <f t="shared" si="116"/>
        <v>0</v>
      </c>
      <c r="AK162" s="78">
        <f t="shared" si="117"/>
        <v>0</v>
      </c>
      <c r="AL162" s="92">
        <f t="shared" si="125"/>
        <v>0</v>
      </c>
      <c r="AM162" s="78">
        <f t="shared" si="126"/>
        <v>0</v>
      </c>
      <c r="AN162" s="11"/>
      <c r="AO162" s="14"/>
      <c r="AP162" s="11"/>
      <c r="AQ162" s="15"/>
      <c r="AR162" s="11"/>
      <c r="AS162" s="11"/>
      <c r="AT162" s="11"/>
      <c r="AU162" s="75" t="str">
        <f t="shared" si="136"/>
        <v/>
      </c>
      <c r="AV162" s="75" t="str">
        <f t="shared" ca="1" si="137"/>
        <v/>
      </c>
      <c r="AW162" s="75" t="str">
        <f t="shared" si="127"/>
        <v/>
      </c>
      <c r="AX162" s="75" t="str">
        <f t="shared" ca="1" si="128"/>
        <v/>
      </c>
      <c r="AY162" s="169"/>
      <c r="AZ162" s="169"/>
      <c r="BA162" s="75" t="str">
        <f t="shared" si="143"/>
        <v/>
      </c>
      <c r="BB162" s="169"/>
      <c r="BC162" s="169"/>
      <c r="BD162" s="75" t="str">
        <f t="shared" si="144"/>
        <v/>
      </c>
      <c r="BE162" s="11"/>
      <c r="BS162" s="163"/>
      <c r="BT162" s="163"/>
      <c r="BU162" s="163"/>
      <c r="BV162" s="163"/>
      <c r="BW162" s="163"/>
      <c r="BX162" s="163"/>
      <c r="BZ162" s="163"/>
      <c r="CB162" s="163"/>
      <c r="CC162" s="163"/>
      <c r="CD162" s="163"/>
    </row>
    <row r="163" spans="1:82" ht="17.45" customHeight="1">
      <c r="A163" s="94">
        <f t="shared" si="140"/>
        <v>22.6</v>
      </c>
      <c r="B163" s="107">
        <f t="shared" si="120"/>
        <v>153</v>
      </c>
      <c r="C163" s="8"/>
      <c r="D163" s="11"/>
      <c r="E163" s="12"/>
      <c r="F163" s="11"/>
      <c r="G163" s="74">
        <f t="shared" si="147"/>
        <v>0</v>
      </c>
      <c r="H163" s="75">
        <f t="shared" si="147"/>
        <v>0</v>
      </c>
      <c r="I163" s="88">
        <f t="shared" si="130"/>
        <v>0</v>
      </c>
      <c r="J163" s="78">
        <f t="shared" si="131"/>
        <v>0</v>
      </c>
      <c r="K163" s="78">
        <f t="shared" si="132"/>
        <v>0</v>
      </c>
      <c r="L163" s="78">
        <f t="shared" si="133"/>
        <v>0</v>
      </c>
      <c r="M163" s="78" t="str">
        <f t="shared" ca="1" si="134"/>
        <v/>
      </c>
      <c r="N163" s="78" t="str">
        <f t="shared" ca="1" si="134"/>
        <v/>
      </c>
      <c r="O163" s="78">
        <f t="shared" si="135"/>
        <v>5.0000000000000001E-4</v>
      </c>
      <c r="P163" s="13"/>
      <c r="Q163" s="8"/>
      <c r="R163" s="13"/>
      <c r="S163" s="89">
        <f t="shared" si="121"/>
        <v>0</v>
      </c>
      <c r="T163" s="75">
        <f t="shared" si="122"/>
        <v>0</v>
      </c>
      <c r="U163" s="90">
        <f t="shared" si="141"/>
        <v>0</v>
      </c>
      <c r="V163" s="82">
        <f t="shared" si="142"/>
        <v>0</v>
      </c>
      <c r="W163" s="234">
        <f t="shared" si="148"/>
        <v>107</v>
      </c>
      <c r="X163" s="236">
        <f t="shared" si="149"/>
        <v>102</v>
      </c>
      <c r="Y163" s="12"/>
      <c r="Z163" s="8"/>
      <c r="AA163" s="23"/>
      <c r="AB163" s="23"/>
      <c r="AC163" s="23"/>
      <c r="AD163" s="12"/>
      <c r="AE163" s="91">
        <f t="shared" si="123"/>
        <v>0</v>
      </c>
      <c r="AF163" s="75">
        <f t="shared" si="124"/>
        <v>0</v>
      </c>
      <c r="AG163" s="88">
        <f t="shared" si="113"/>
        <v>0</v>
      </c>
      <c r="AH163" s="92">
        <f t="shared" si="114"/>
        <v>0</v>
      </c>
      <c r="AI163" s="93">
        <f t="shared" si="115"/>
        <v>0</v>
      </c>
      <c r="AJ163" s="93">
        <f t="shared" si="116"/>
        <v>0</v>
      </c>
      <c r="AK163" s="78">
        <f t="shared" si="117"/>
        <v>0</v>
      </c>
      <c r="AL163" s="92">
        <f t="shared" si="125"/>
        <v>0</v>
      </c>
      <c r="AM163" s="78">
        <f t="shared" si="126"/>
        <v>0</v>
      </c>
      <c r="AN163" s="11"/>
      <c r="AO163" s="14"/>
      <c r="AP163" s="11"/>
      <c r="AQ163" s="15"/>
      <c r="AR163" s="11"/>
      <c r="AS163" s="11"/>
      <c r="AT163" s="11"/>
      <c r="AU163" s="75" t="str">
        <f t="shared" si="136"/>
        <v/>
      </c>
      <c r="AV163" s="75" t="str">
        <f t="shared" ca="1" si="137"/>
        <v/>
      </c>
      <c r="AW163" s="75" t="str">
        <f t="shared" si="127"/>
        <v/>
      </c>
      <c r="AX163" s="75" t="str">
        <f t="shared" ca="1" si="128"/>
        <v/>
      </c>
      <c r="AY163" s="169"/>
      <c r="AZ163" s="169"/>
      <c r="BA163" s="75" t="str">
        <f t="shared" si="143"/>
        <v/>
      </c>
      <c r="BB163" s="169"/>
      <c r="BC163" s="169"/>
      <c r="BD163" s="75" t="str">
        <f t="shared" si="144"/>
        <v/>
      </c>
      <c r="BE163" s="11"/>
      <c r="BS163" s="163"/>
      <c r="BT163" s="163"/>
      <c r="BU163" s="163"/>
      <c r="BV163" s="163"/>
      <c r="BW163" s="163"/>
      <c r="BX163" s="163"/>
      <c r="BZ163" s="163"/>
      <c r="CB163" s="163"/>
      <c r="CC163" s="163"/>
      <c r="CD163" s="163"/>
    </row>
    <row r="164" spans="1:82" ht="17.45" customHeight="1" thickBot="1">
      <c r="A164" s="86">
        <f t="shared" si="140"/>
        <v>22.700000000000003</v>
      </c>
      <c r="B164" s="108">
        <f t="shared" si="120"/>
        <v>154</v>
      </c>
      <c r="C164" s="16"/>
      <c r="D164" s="17"/>
      <c r="E164" s="18"/>
      <c r="F164" s="17"/>
      <c r="G164" s="96">
        <f t="shared" si="147"/>
        <v>0</v>
      </c>
      <c r="H164" s="97">
        <f t="shared" si="147"/>
        <v>0</v>
      </c>
      <c r="I164" s="98">
        <f t="shared" si="130"/>
        <v>0</v>
      </c>
      <c r="J164" s="99">
        <f t="shared" si="131"/>
        <v>0</v>
      </c>
      <c r="K164" s="99">
        <f t="shared" si="132"/>
        <v>0</v>
      </c>
      <c r="L164" s="99">
        <f t="shared" si="133"/>
        <v>0</v>
      </c>
      <c r="M164" s="99" t="str">
        <f t="shared" ca="1" si="134"/>
        <v/>
      </c>
      <c r="N164" s="99" t="str">
        <f t="shared" ca="1" si="134"/>
        <v/>
      </c>
      <c r="O164" s="99">
        <f t="shared" si="135"/>
        <v>5.0000000000000001E-4</v>
      </c>
      <c r="P164" s="19"/>
      <c r="Q164" s="16"/>
      <c r="R164" s="19"/>
      <c r="S164" s="89">
        <f t="shared" si="121"/>
        <v>0</v>
      </c>
      <c r="T164" s="75">
        <f t="shared" si="122"/>
        <v>0</v>
      </c>
      <c r="U164" s="100">
        <f t="shared" si="141"/>
        <v>0</v>
      </c>
      <c r="V164" s="101">
        <f t="shared" si="142"/>
        <v>0</v>
      </c>
      <c r="W164" s="237">
        <f t="shared" si="148"/>
        <v>107</v>
      </c>
      <c r="X164" s="238">
        <f t="shared" si="149"/>
        <v>102</v>
      </c>
      <c r="Y164" s="18"/>
      <c r="Z164" s="16"/>
      <c r="AA164" s="23"/>
      <c r="AB164" s="23"/>
      <c r="AC164" s="23"/>
      <c r="AD164" s="12"/>
      <c r="AE164" s="102">
        <f t="shared" si="123"/>
        <v>0</v>
      </c>
      <c r="AF164" s="97">
        <f t="shared" si="124"/>
        <v>0</v>
      </c>
      <c r="AG164" s="98">
        <f t="shared" si="113"/>
        <v>0</v>
      </c>
      <c r="AH164" s="103">
        <f t="shared" si="114"/>
        <v>0</v>
      </c>
      <c r="AI164" s="104">
        <f t="shared" si="115"/>
        <v>0</v>
      </c>
      <c r="AJ164" s="104">
        <f t="shared" si="116"/>
        <v>0</v>
      </c>
      <c r="AK164" s="99">
        <f t="shared" si="117"/>
        <v>0</v>
      </c>
      <c r="AL164" s="103">
        <f t="shared" si="125"/>
        <v>0</v>
      </c>
      <c r="AM164" s="99">
        <f t="shared" si="126"/>
        <v>0</v>
      </c>
      <c r="AN164" s="17"/>
      <c r="AO164" s="20"/>
      <c r="AP164" s="17"/>
      <c r="AQ164" s="21"/>
      <c r="AR164" s="17"/>
      <c r="AS164" s="17"/>
      <c r="AT164" s="17"/>
      <c r="AU164" s="97" t="str">
        <f t="shared" si="136"/>
        <v/>
      </c>
      <c r="AV164" s="97" t="str">
        <f t="shared" ca="1" si="137"/>
        <v/>
      </c>
      <c r="AW164" s="97" t="str">
        <f t="shared" si="127"/>
        <v/>
      </c>
      <c r="AX164" s="97" t="str">
        <f t="shared" ca="1" si="128"/>
        <v/>
      </c>
      <c r="AY164" s="167"/>
      <c r="AZ164" s="167"/>
      <c r="BA164" s="97" t="str">
        <f t="shared" si="143"/>
        <v/>
      </c>
      <c r="BB164" s="167"/>
      <c r="BC164" s="167"/>
      <c r="BD164" s="97" t="str">
        <f t="shared" si="144"/>
        <v/>
      </c>
      <c r="BE164" s="17"/>
      <c r="BS164" s="163"/>
      <c r="BT164" s="163"/>
      <c r="BU164" s="163"/>
      <c r="BV164" s="163"/>
      <c r="BW164" s="163"/>
      <c r="BX164" s="163"/>
      <c r="BZ164" s="163"/>
      <c r="CB164" s="163"/>
      <c r="CC164" s="163"/>
      <c r="CD164" s="163"/>
    </row>
    <row r="165" spans="1:82" ht="17.45" customHeight="1" thickTop="1">
      <c r="A165" s="71">
        <f>A158+1</f>
        <v>23.1</v>
      </c>
      <c r="B165" s="106">
        <f>B164+1</f>
        <v>155</v>
      </c>
      <c r="C165" s="4"/>
      <c r="D165" s="5"/>
      <c r="E165" s="6"/>
      <c r="F165" s="5"/>
      <c r="G165" s="74">
        <f t="shared" si="147"/>
        <v>0</v>
      </c>
      <c r="H165" s="75">
        <f t="shared" si="147"/>
        <v>0</v>
      </c>
      <c r="I165" s="76">
        <f t="shared" si="130"/>
        <v>0</v>
      </c>
      <c r="J165" s="77">
        <f t="shared" si="131"/>
        <v>0</v>
      </c>
      <c r="K165" s="77">
        <f t="shared" si="132"/>
        <v>0</v>
      </c>
      <c r="L165" s="77">
        <f t="shared" si="133"/>
        <v>0</v>
      </c>
      <c r="M165" s="78" t="str">
        <f t="shared" ca="1" si="134"/>
        <v/>
      </c>
      <c r="N165" s="78" t="str">
        <f t="shared" ca="1" si="134"/>
        <v/>
      </c>
      <c r="O165" s="78">
        <f t="shared" si="135"/>
        <v>5.0000000000000001E-4</v>
      </c>
      <c r="P165" s="13"/>
      <c r="Q165" s="8"/>
      <c r="R165" s="13"/>
      <c r="S165" s="79">
        <f t="shared" si="121"/>
        <v>0</v>
      </c>
      <c r="T165" s="80">
        <f t="shared" si="122"/>
        <v>0</v>
      </c>
      <c r="U165" s="81">
        <f t="shared" si="141"/>
        <v>0</v>
      </c>
      <c r="V165" s="82">
        <f t="shared" si="142"/>
        <v>0</v>
      </c>
      <c r="W165" s="234">
        <v>112</v>
      </c>
      <c r="X165" s="236">
        <v>106</v>
      </c>
      <c r="Y165" s="6"/>
      <c r="Z165" s="4"/>
      <c r="AA165" s="22"/>
      <c r="AB165" s="22"/>
      <c r="AC165" s="22"/>
      <c r="AD165" s="6"/>
      <c r="AE165" s="83">
        <f t="shared" si="123"/>
        <v>0</v>
      </c>
      <c r="AF165" s="80">
        <f t="shared" si="124"/>
        <v>0</v>
      </c>
      <c r="AG165" s="76">
        <f t="shared" si="113"/>
        <v>0</v>
      </c>
      <c r="AH165" s="84">
        <f t="shared" si="114"/>
        <v>0</v>
      </c>
      <c r="AI165" s="85">
        <f t="shared" si="115"/>
        <v>0</v>
      </c>
      <c r="AJ165" s="85">
        <f t="shared" si="116"/>
        <v>0</v>
      </c>
      <c r="AK165" s="77">
        <f t="shared" si="117"/>
        <v>0</v>
      </c>
      <c r="AL165" s="84">
        <f t="shared" si="125"/>
        <v>0</v>
      </c>
      <c r="AM165" s="77">
        <f t="shared" si="126"/>
        <v>0</v>
      </c>
      <c r="AN165" s="5"/>
      <c r="AO165" s="9"/>
      <c r="AP165" s="5"/>
      <c r="AQ165" s="10"/>
      <c r="AR165" s="5"/>
      <c r="AS165" s="5"/>
      <c r="AT165" s="5"/>
      <c r="AU165" s="80" t="str">
        <f t="shared" si="136"/>
        <v/>
      </c>
      <c r="AV165" s="80" t="str">
        <f t="shared" ca="1" si="137"/>
        <v/>
      </c>
      <c r="AW165" s="80" t="str">
        <f t="shared" si="127"/>
        <v/>
      </c>
      <c r="AX165" s="80" t="str">
        <f t="shared" ca="1" si="128"/>
        <v/>
      </c>
      <c r="AY165" s="165"/>
      <c r="AZ165" s="165"/>
      <c r="BA165" s="80" t="str">
        <f t="shared" si="143"/>
        <v/>
      </c>
      <c r="BB165" s="165"/>
      <c r="BC165" s="165"/>
      <c r="BD165" s="80" t="str">
        <f t="shared" si="144"/>
        <v/>
      </c>
      <c r="BE165" s="5"/>
      <c r="BS165" s="163"/>
      <c r="BT165" s="163"/>
      <c r="BU165" s="163"/>
      <c r="BV165" s="163"/>
      <c r="BW165" s="163"/>
      <c r="BX165" s="163"/>
      <c r="BZ165" s="163"/>
      <c r="CB165" s="163"/>
      <c r="CC165" s="163"/>
      <c r="CD165" s="163"/>
    </row>
    <row r="166" spans="1:82" ht="17.45" customHeight="1">
      <c r="A166" s="86">
        <f t="shared" si="140"/>
        <v>23.2</v>
      </c>
      <c r="B166" s="107">
        <f t="shared" si="120"/>
        <v>156</v>
      </c>
      <c r="C166" s="8"/>
      <c r="D166" s="11"/>
      <c r="E166" s="12"/>
      <c r="F166" s="11"/>
      <c r="G166" s="74">
        <f t="shared" si="147"/>
        <v>0</v>
      </c>
      <c r="H166" s="75">
        <f t="shared" si="147"/>
        <v>0</v>
      </c>
      <c r="I166" s="88">
        <f t="shared" si="130"/>
        <v>0</v>
      </c>
      <c r="J166" s="78">
        <f t="shared" si="131"/>
        <v>0</v>
      </c>
      <c r="K166" s="78">
        <f t="shared" si="132"/>
        <v>0</v>
      </c>
      <c r="L166" s="78">
        <f t="shared" si="133"/>
        <v>0</v>
      </c>
      <c r="M166" s="78" t="str">
        <f t="shared" ca="1" si="134"/>
        <v/>
      </c>
      <c r="N166" s="78" t="str">
        <f t="shared" ca="1" si="134"/>
        <v/>
      </c>
      <c r="O166" s="78">
        <f t="shared" si="135"/>
        <v>5.0000000000000001E-4</v>
      </c>
      <c r="P166" s="13"/>
      <c r="Q166" s="8"/>
      <c r="R166" s="13"/>
      <c r="S166" s="89">
        <f t="shared" si="121"/>
        <v>0</v>
      </c>
      <c r="T166" s="75">
        <f t="shared" si="122"/>
        <v>0</v>
      </c>
      <c r="U166" s="90">
        <f t="shared" si="141"/>
        <v>0</v>
      </c>
      <c r="V166" s="82">
        <f t="shared" si="142"/>
        <v>0</v>
      </c>
      <c r="W166" s="234">
        <f t="shared" ref="W166:W171" si="150">W165</f>
        <v>112</v>
      </c>
      <c r="X166" s="236">
        <f t="shared" ref="X166:X171" si="151">X165</f>
        <v>106</v>
      </c>
      <c r="Y166" s="12"/>
      <c r="Z166" s="8"/>
      <c r="AA166" s="23"/>
      <c r="AB166" s="23"/>
      <c r="AC166" s="23"/>
      <c r="AD166" s="12"/>
      <c r="AE166" s="91">
        <f t="shared" si="123"/>
        <v>0</v>
      </c>
      <c r="AF166" s="75">
        <f t="shared" si="124"/>
        <v>0</v>
      </c>
      <c r="AG166" s="88">
        <f t="shared" si="113"/>
        <v>0</v>
      </c>
      <c r="AH166" s="92">
        <f t="shared" si="114"/>
        <v>0</v>
      </c>
      <c r="AI166" s="93">
        <f t="shared" si="115"/>
        <v>0</v>
      </c>
      <c r="AJ166" s="93">
        <f t="shared" si="116"/>
        <v>0</v>
      </c>
      <c r="AK166" s="78">
        <f t="shared" si="117"/>
        <v>0</v>
      </c>
      <c r="AL166" s="92">
        <f t="shared" si="125"/>
        <v>0</v>
      </c>
      <c r="AM166" s="78">
        <f t="shared" si="126"/>
        <v>0</v>
      </c>
      <c r="AN166" s="11"/>
      <c r="AO166" s="14"/>
      <c r="AP166" s="11"/>
      <c r="AQ166" s="15"/>
      <c r="AR166" s="11"/>
      <c r="AS166" s="11"/>
      <c r="AT166" s="11"/>
      <c r="AU166" s="75" t="str">
        <f t="shared" si="136"/>
        <v/>
      </c>
      <c r="AV166" s="75" t="str">
        <f t="shared" ca="1" si="137"/>
        <v/>
      </c>
      <c r="AW166" s="75" t="str">
        <f t="shared" si="127"/>
        <v/>
      </c>
      <c r="AX166" s="75" t="str">
        <f t="shared" ca="1" si="128"/>
        <v/>
      </c>
      <c r="AY166" s="169"/>
      <c r="AZ166" s="169"/>
      <c r="BA166" s="75" t="str">
        <f t="shared" si="143"/>
        <v/>
      </c>
      <c r="BB166" s="169"/>
      <c r="BC166" s="169"/>
      <c r="BD166" s="75" t="str">
        <f t="shared" si="144"/>
        <v/>
      </c>
      <c r="BE166" s="11"/>
      <c r="BS166" s="163"/>
      <c r="BT166" s="163"/>
      <c r="BU166" s="163"/>
      <c r="BV166" s="163"/>
      <c r="BW166" s="163"/>
      <c r="BX166" s="163"/>
      <c r="BZ166" s="163"/>
      <c r="CB166" s="163"/>
      <c r="CC166" s="163"/>
      <c r="CD166" s="163"/>
    </row>
    <row r="167" spans="1:82" ht="17.45" customHeight="1">
      <c r="A167" s="94">
        <f t="shared" si="140"/>
        <v>23.3</v>
      </c>
      <c r="B167" s="107">
        <f t="shared" si="120"/>
        <v>157</v>
      </c>
      <c r="C167" s="8"/>
      <c r="D167" s="11"/>
      <c r="E167" s="12"/>
      <c r="F167" s="11"/>
      <c r="G167" s="74">
        <f t="shared" si="147"/>
        <v>0</v>
      </c>
      <c r="H167" s="75">
        <f t="shared" si="147"/>
        <v>0</v>
      </c>
      <c r="I167" s="88">
        <f t="shared" si="130"/>
        <v>0</v>
      </c>
      <c r="J167" s="78">
        <f t="shared" si="131"/>
        <v>0</v>
      </c>
      <c r="K167" s="78">
        <f t="shared" si="132"/>
        <v>0</v>
      </c>
      <c r="L167" s="78">
        <f t="shared" si="133"/>
        <v>0</v>
      </c>
      <c r="M167" s="78" t="str">
        <f t="shared" ca="1" si="134"/>
        <v/>
      </c>
      <c r="N167" s="78" t="str">
        <f t="shared" ca="1" si="134"/>
        <v/>
      </c>
      <c r="O167" s="78">
        <f t="shared" si="135"/>
        <v>5.0000000000000001E-4</v>
      </c>
      <c r="P167" s="13"/>
      <c r="Q167" s="8"/>
      <c r="R167" s="13"/>
      <c r="S167" s="89">
        <f t="shared" si="121"/>
        <v>0</v>
      </c>
      <c r="T167" s="75">
        <f t="shared" si="122"/>
        <v>0</v>
      </c>
      <c r="U167" s="90">
        <f t="shared" si="141"/>
        <v>0</v>
      </c>
      <c r="V167" s="82">
        <f t="shared" si="142"/>
        <v>0</v>
      </c>
      <c r="W167" s="234">
        <f t="shared" si="150"/>
        <v>112</v>
      </c>
      <c r="X167" s="236">
        <f t="shared" si="151"/>
        <v>106</v>
      </c>
      <c r="Y167" s="12"/>
      <c r="Z167" s="8"/>
      <c r="AA167" s="23"/>
      <c r="AB167" s="23"/>
      <c r="AC167" s="23"/>
      <c r="AD167" s="12"/>
      <c r="AE167" s="91">
        <f t="shared" si="123"/>
        <v>0</v>
      </c>
      <c r="AF167" s="75">
        <f t="shared" si="124"/>
        <v>0</v>
      </c>
      <c r="AG167" s="88">
        <f t="shared" si="113"/>
        <v>0</v>
      </c>
      <c r="AH167" s="92">
        <f t="shared" si="114"/>
        <v>0</v>
      </c>
      <c r="AI167" s="93">
        <f t="shared" si="115"/>
        <v>0</v>
      </c>
      <c r="AJ167" s="93">
        <f t="shared" si="116"/>
        <v>0</v>
      </c>
      <c r="AK167" s="78">
        <f t="shared" si="117"/>
        <v>0</v>
      </c>
      <c r="AL167" s="92">
        <f t="shared" si="125"/>
        <v>0</v>
      </c>
      <c r="AM167" s="78">
        <f t="shared" si="126"/>
        <v>0</v>
      </c>
      <c r="AN167" s="11"/>
      <c r="AO167" s="14"/>
      <c r="AP167" s="11"/>
      <c r="AQ167" s="15"/>
      <c r="AR167" s="11"/>
      <c r="AS167" s="11"/>
      <c r="AT167" s="11"/>
      <c r="AU167" s="75" t="str">
        <f t="shared" si="136"/>
        <v/>
      </c>
      <c r="AV167" s="75" t="str">
        <f t="shared" ca="1" si="137"/>
        <v/>
      </c>
      <c r="AW167" s="75" t="str">
        <f t="shared" si="127"/>
        <v/>
      </c>
      <c r="AX167" s="75" t="str">
        <f t="shared" ca="1" si="128"/>
        <v/>
      </c>
      <c r="AY167" s="169"/>
      <c r="AZ167" s="169"/>
      <c r="BA167" s="75" t="str">
        <f t="shared" si="143"/>
        <v/>
      </c>
      <c r="BB167" s="169"/>
      <c r="BC167" s="169"/>
      <c r="BD167" s="75" t="str">
        <f t="shared" si="144"/>
        <v/>
      </c>
      <c r="BE167" s="11"/>
      <c r="BS167" s="163"/>
      <c r="BT167" s="163"/>
      <c r="BU167" s="163"/>
      <c r="BV167" s="163"/>
      <c r="BW167" s="163"/>
      <c r="BX167" s="163"/>
      <c r="BZ167" s="163"/>
      <c r="CB167" s="163"/>
      <c r="CC167" s="163"/>
      <c r="CD167" s="163"/>
    </row>
    <row r="168" spans="1:82" ht="17.45" customHeight="1">
      <c r="A168" s="86">
        <f t="shared" si="140"/>
        <v>23.4</v>
      </c>
      <c r="B168" s="107">
        <f t="shared" si="120"/>
        <v>158</v>
      </c>
      <c r="C168" s="8"/>
      <c r="D168" s="11"/>
      <c r="E168" s="12"/>
      <c r="F168" s="11"/>
      <c r="G168" s="74">
        <f t="shared" si="147"/>
        <v>0</v>
      </c>
      <c r="H168" s="75">
        <f t="shared" si="147"/>
        <v>0</v>
      </c>
      <c r="I168" s="88">
        <f t="shared" si="130"/>
        <v>0</v>
      </c>
      <c r="J168" s="78">
        <f t="shared" si="131"/>
        <v>0</v>
      </c>
      <c r="K168" s="78">
        <f t="shared" si="132"/>
        <v>0</v>
      </c>
      <c r="L168" s="78">
        <f t="shared" si="133"/>
        <v>0</v>
      </c>
      <c r="M168" s="78" t="str">
        <f t="shared" ca="1" si="134"/>
        <v/>
      </c>
      <c r="N168" s="78" t="str">
        <f t="shared" ca="1" si="134"/>
        <v/>
      </c>
      <c r="O168" s="78">
        <f t="shared" si="135"/>
        <v>5.0000000000000001E-4</v>
      </c>
      <c r="P168" s="13"/>
      <c r="Q168" s="8"/>
      <c r="R168" s="13"/>
      <c r="S168" s="89">
        <f t="shared" si="121"/>
        <v>0</v>
      </c>
      <c r="T168" s="75">
        <f t="shared" si="122"/>
        <v>0</v>
      </c>
      <c r="U168" s="90">
        <f t="shared" si="141"/>
        <v>0</v>
      </c>
      <c r="V168" s="82">
        <f t="shared" si="142"/>
        <v>0</v>
      </c>
      <c r="W168" s="234">
        <f t="shared" si="150"/>
        <v>112</v>
      </c>
      <c r="X168" s="236">
        <f t="shared" si="151"/>
        <v>106</v>
      </c>
      <c r="Y168" s="12"/>
      <c r="Z168" s="8"/>
      <c r="AA168" s="23"/>
      <c r="AB168" s="23"/>
      <c r="AC168" s="23"/>
      <c r="AD168" s="12"/>
      <c r="AE168" s="91">
        <f t="shared" si="123"/>
        <v>0</v>
      </c>
      <c r="AF168" s="75">
        <f t="shared" si="124"/>
        <v>0</v>
      </c>
      <c r="AG168" s="88">
        <f t="shared" si="113"/>
        <v>0</v>
      </c>
      <c r="AH168" s="92">
        <f t="shared" si="114"/>
        <v>0</v>
      </c>
      <c r="AI168" s="93">
        <f t="shared" si="115"/>
        <v>0</v>
      </c>
      <c r="AJ168" s="93">
        <f t="shared" si="116"/>
        <v>0</v>
      </c>
      <c r="AK168" s="78">
        <f t="shared" si="117"/>
        <v>0</v>
      </c>
      <c r="AL168" s="92">
        <f t="shared" si="125"/>
        <v>0</v>
      </c>
      <c r="AM168" s="78">
        <f t="shared" si="126"/>
        <v>0</v>
      </c>
      <c r="AN168" s="11"/>
      <c r="AO168" s="14"/>
      <c r="AP168" s="11"/>
      <c r="AQ168" s="15"/>
      <c r="AR168" s="11"/>
      <c r="AS168" s="11"/>
      <c r="AT168" s="11"/>
      <c r="AU168" s="75" t="str">
        <f t="shared" si="136"/>
        <v/>
      </c>
      <c r="AV168" s="75" t="str">
        <f t="shared" ca="1" si="137"/>
        <v/>
      </c>
      <c r="AW168" s="75" t="str">
        <f t="shared" si="127"/>
        <v/>
      </c>
      <c r="AX168" s="75" t="str">
        <f t="shared" ca="1" si="128"/>
        <v/>
      </c>
      <c r="AY168" s="169"/>
      <c r="AZ168" s="169"/>
      <c r="BA168" s="75" t="str">
        <f t="shared" si="143"/>
        <v/>
      </c>
      <c r="BB168" s="169"/>
      <c r="BC168" s="169"/>
      <c r="BD168" s="75" t="str">
        <f t="shared" si="144"/>
        <v/>
      </c>
      <c r="BE168" s="11"/>
      <c r="BS168" s="163"/>
      <c r="BT168" s="163"/>
      <c r="BU168" s="163"/>
      <c r="BV168" s="163"/>
      <c r="BW168" s="163"/>
      <c r="BX168" s="163"/>
      <c r="BZ168" s="163"/>
      <c r="CB168" s="163"/>
      <c r="CC168" s="163"/>
      <c r="CD168" s="163"/>
    </row>
    <row r="169" spans="1:82" ht="17.45" customHeight="1">
      <c r="A169" s="94">
        <f t="shared" si="140"/>
        <v>23.5</v>
      </c>
      <c r="B169" s="107">
        <f t="shared" si="120"/>
        <v>159</v>
      </c>
      <c r="C169" s="8"/>
      <c r="D169" s="11"/>
      <c r="E169" s="12"/>
      <c r="F169" s="11"/>
      <c r="G169" s="74">
        <f t="shared" si="147"/>
        <v>0</v>
      </c>
      <c r="H169" s="75">
        <f t="shared" si="147"/>
        <v>0</v>
      </c>
      <c r="I169" s="88">
        <f t="shared" si="130"/>
        <v>0</v>
      </c>
      <c r="J169" s="78">
        <f t="shared" si="131"/>
        <v>0</v>
      </c>
      <c r="K169" s="78">
        <f t="shared" si="132"/>
        <v>0</v>
      </c>
      <c r="L169" s="78">
        <f t="shared" si="133"/>
        <v>0</v>
      </c>
      <c r="M169" s="78" t="str">
        <f t="shared" ca="1" si="134"/>
        <v/>
      </c>
      <c r="N169" s="78" t="str">
        <f t="shared" ca="1" si="134"/>
        <v/>
      </c>
      <c r="O169" s="78">
        <f t="shared" si="135"/>
        <v>5.0000000000000001E-4</v>
      </c>
      <c r="P169" s="13"/>
      <c r="Q169" s="8"/>
      <c r="R169" s="13"/>
      <c r="S169" s="89">
        <f t="shared" si="121"/>
        <v>0</v>
      </c>
      <c r="T169" s="75">
        <f t="shared" si="122"/>
        <v>0</v>
      </c>
      <c r="U169" s="90">
        <f t="shared" si="141"/>
        <v>0</v>
      </c>
      <c r="V169" s="82">
        <f t="shared" si="142"/>
        <v>0</v>
      </c>
      <c r="W169" s="234">
        <f t="shared" si="150"/>
        <v>112</v>
      </c>
      <c r="X169" s="236">
        <f t="shared" si="151"/>
        <v>106</v>
      </c>
      <c r="Y169" s="12"/>
      <c r="Z169" s="8"/>
      <c r="AA169" s="23"/>
      <c r="AB169" s="23"/>
      <c r="AC169" s="23"/>
      <c r="AD169" s="12"/>
      <c r="AE169" s="91">
        <f t="shared" si="123"/>
        <v>0</v>
      </c>
      <c r="AF169" s="75">
        <f t="shared" si="124"/>
        <v>0</v>
      </c>
      <c r="AG169" s="88">
        <f t="shared" si="113"/>
        <v>0</v>
      </c>
      <c r="AH169" s="92">
        <f t="shared" si="114"/>
        <v>0</v>
      </c>
      <c r="AI169" s="93">
        <f t="shared" si="115"/>
        <v>0</v>
      </c>
      <c r="AJ169" s="93">
        <f t="shared" si="116"/>
        <v>0</v>
      </c>
      <c r="AK169" s="78">
        <f t="shared" si="117"/>
        <v>0</v>
      </c>
      <c r="AL169" s="92">
        <f t="shared" si="125"/>
        <v>0</v>
      </c>
      <c r="AM169" s="78">
        <f t="shared" si="126"/>
        <v>0</v>
      </c>
      <c r="AN169" s="11"/>
      <c r="AO169" s="14"/>
      <c r="AP169" s="11"/>
      <c r="AQ169" s="15"/>
      <c r="AR169" s="11"/>
      <c r="AS169" s="11"/>
      <c r="AT169" s="11"/>
      <c r="AU169" s="75" t="str">
        <f t="shared" si="136"/>
        <v/>
      </c>
      <c r="AV169" s="75" t="str">
        <f t="shared" ca="1" si="137"/>
        <v/>
      </c>
      <c r="AW169" s="75" t="str">
        <f t="shared" si="127"/>
        <v/>
      </c>
      <c r="AX169" s="75" t="str">
        <f t="shared" ca="1" si="128"/>
        <v/>
      </c>
      <c r="AY169" s="169"/>
      <c r="AZ169" s="169"/>
      <c r="BA169" s="75" t="str">
        <f t="shared" si="143"/>
        <v/>
      </c>
      <c r="BB169" s="169"/>
      <c r="BC169" s="169"/>
      <c r="BD169" s="75" t="str">
        <f t="shared" si="144"/>
        <v/>
      </c>
      <c r="BE169" s="11"/>
      <c r="BS169" s="163"/>
      <c r="BT169" s="163"/>
      <c r="BU169" s="163"/>
      <c r="BV169" s="163"/>
      <c r="BW169" s="163"/>
      <c r="BX169" s="163"/>
      <c r="BZ169" s="163"/>
      <c r="CB169" s="163"/>
      <c r="CC169" s="163"/>
      <c r="CD169" s="163"/>
    </row>
    <row r="170" spans="1:82" ht="17.45" customHeight="1">
      <c r="A170" s="86">
        <f t="shared" si="140"/>
        <v>23.6</v>
      </c>
      <c r="B170" s="107">
        <f t="shared" si="120"/>
        <v>160</v>
      </c>
      <c r="C170" s="8"/>
      <c r="D170" s="11"/>
      <c r="E170" s="12"/>
      <c r="F170" s="11"/>
      <c r="G170" s="74">
        <f t="shared" si="147"/>
        <v>0</v>
      </c>
      <c r="H170" s="75">
        <f t="shared" si="147"/>
        <v>0</v>
      </c>
      <c r="I170" s="88">
        <f t="shared" si="130"/>
        <v>0</v>
      </c>
      <c r="J170" s="78">
        <f t="shared" si="131"/>
        <v>0</v>
      </c>
      <c r="K170" s="78">
        <f t="shared" si="132"/>
        <v>0</v>
      </c>
      <c r="L170" s="78">
        <f t="shared" si="133"/>
        <v>0</v>
      </c>
      <c r="M170" s="78" t="str">
        <f t="shared" ca="1" si="134"/>
        <v/>
      </c>
      <c r="N170" s="78" t="str">
        <f t="shared" ca="1" si="134"/>
        <v/>
      </c>
      <c r="O170" s="78">
        <f t="shared" si="135"/>
        <v>5.0000000000000001E-4</v>
      </c>
      <c r="P170" s="13"/>
      <c r="Q170" s="8"/>
      <c r="R170" s="13"/>
      <c r="S170" s="89">
        <f t="shared" si="121"/>
        <v>0</v>
      </c>
      <c r="T170" s="75">
        <f t="shared" si="122"/>
        <v>0</v>
      </c>
      <c r="U170" s="90">
        <f t="shared" si="141"/>
        <v>0</v>
      </c>
      <c r="V170" s="82">
        <f t="shared" si="142"/>
        <v>0</v>
      </c>
      <c r="W170" s="234">
        <f t="shared" si="150"/>
        <v>112</v>
      </c>
      <c r="X170" s="236">
        <f t="shared" si="151"/>
        <v>106</v>
      </c>
      <c r="Y170" s="12"/>
      <c r="Z170" s="8"/>
      <c r="AA170" s="23"/>
      <c r="AB170" s="23"/>
      <c r="AC170" s="23"/>
      <c r="AD170" s="12"/>
      <c r="AE170" s="91">
        <f t="shared" si="123"/>
        <v>0</v>
      </c>
      <c r="AF170" s="75">
        <f t="shared" si="124"/>
        <v>0</v>
      </c>
      <c r="AG170" s="88">
        <f t="shared" si="113"/>
        <v>0</v>
      </c>
      <c r="AH170" s="92">
        <f t="shared" si="114"/>
        <v>0</v>
      </c>
      <c r="AI170" s="93">
        <f t="shared" si="115"/>
        <v>0</v>
      </c>
      <c r="AJ170" s="93">
        <f t="shared" si="116"/>
        <v>0</v>
      </c>
      <c r="AK170" s="78">
        <f t="shared" si="117"/>
        <v>0</v>
      </c>
      <c r="AL170" s="92">
        <f t="shared" si="125"/>
        <v>0</v>
      </c>
      <c r="AM170" s="78">
        <f t="shared" si="126"/>
        <v>0</v>
      </c>
      <c r="AN170" s="11"/>
      <c r="AO170" s="14"/>
      <c r="AP170" s="11"/>
      <c r="AQ170" s="15"/>
      <c r="AR170" s="11"/>
      <c r="AS170" s="11"/>
      <c r="AT170" s="11"/>
      <c r="AU170" s="75" t="str">
        <f t="shared" si="136"/>
        <v/>
      </c>
      <c r="AV170" s="75" t="str">
        <f t="shared" ca="1" si="137"/>
        <v/>
      </c>
      <c r="AW170" s="75" t="str">
        <f t="shared" si="127"/>
        <v/>
      </c>
      <c r="AX170" s="75" t="str">
        <f t="shared" ca="1" si="128"/>
        <v/>
      </c>
      <c r="AY170" s="169"/>
      <c r="AZ170" s="169"/>
      <c r="BA170" s="75" t="str">
        <f t="shared" si="143"/>
        <v/>
      </c>
      <c r="BB170" s="169"/>
      <c r="BC170" s="169"/>
      <c r="BD170" s="75" t="str">
        <f t="shared" si="144"/>
        <v/>
      </c>
      <c r="BE170" s="11"/>
      <c r="BS170" s="163"/>
      <c r="BT170" s="163"/>
      <c r="BU170" s="163"/>
      <c r="BV170" s="163"/>
      <c r="BW170" s="163"/>
      <c r="BX170" s="163"/>
      <c r="BZ170" s="163"/>
      <c r="CB170" s="163"/>
      <c r="CC170" s="163"/>
      <c r="CD170" s="163"/>
    </row>
    <row r="171" spans="1:82" ht="17.45" customHeight="1" thickBot="1">
      <c r="A171" s="94">
        <f t="shared" si="140"/>
        <v>23.700000000000003</v>
      </c>
      <c r="B171" s="108">
        <f t="shared" si="120"/>
        <v>161</v>
      </c>
      <c r="C171" s="16"/>
      <c r="D171" s="17"/>
      <c r="E171" s="18"/>
      <c r="F171" s="17"/>
      <c r="G171" s="96">
        <f t="shared" si="147"/>
        <v>0</v>
      </c>
      <c r="H171" s="97">
        <f t="shared" si="147"/>
        <v>0</v>
      </c>
      <c r="I171" s="98">
        <f t="shared" si="130"/>
        <v>0</v>
      </c>
      <c r="J171" s="99">
        <f t="shared" si="131"/>
        <v>0</v>
      </c>
      <c r="K171" s="99">
        <f t="shared" si="132"/>
        <v>0</v>
      </c>
      <c r="L171" s="99">
        <f t="shared" si="133"/>
        <v>0</v>
      </c>
      <c r="M171" s="99" t="str">
        <f t="shared" ca="1" si="134"/>
        <v/>
      </c>
      <c r="N171" s="99" t="str">
        <f t="shared" ca="1" si="134"/>
        <v/>
      </c>
      <c r="O171" s="99">
        <f t="shared" si="135"/>
        <v>5.0000000000000001E-4</v>
      </c>
      <c r="P171" s="19"/>
      <c r="Q171" s="16"/>
      <c r="R171" s="19"/>
      <c r="S171" s="89">
        <f t="shared" si="121"/>
        <v>0</v>
      </c>
      <c r="T171" s="75">
        <f t="shared" si="122"/>
        <v>0</v>
      </c>
      <c r="U171" s="100">
        <f t="shared" si="141"/>
        <v>0</v>
      </c>
      <c r="V171" s="101">
        <f t="shared" si="142"/>
        <v>0</v>
      </c>
      <c r="W171" s="237">
        <f t="shared" si="150"/>
        <v>112</v>
      </c>
      <c r="X171" s="238">
        <f t="shared" si="151"/>
        <v>106</v>
      </c>
      <c r="Y171" s="18"/>
      <c r="Z171" s="16"/>
      <c r="AA171" s="23"/>
      <c r="AB171" s="23"/>
      <c r="AC171" s="23"/>
      <c r="AD171" s="12"/>
      <c r="AE171" s="102">
        <f t="shared" si="123"/>
        <v>0</v>
      </c>
      <c r="AF171" s="97">
        <f t="shared" si="124"/>
        <v>0</v>
      </c>
      <c r="AG171" s="98">
        <f t="shared" si="113"/>
        <v>0</v>
      </c>
      <c r="AH171" s="103">
        <f t="shared" si="114"/>
        <v>0</v>
      </c>
      <c r="AI171" s="104">
        <f t="shared" si="115"/>
        <v>0</v>
      </c>
      <c r="AJ171" s="104">
        <f t="shared" si="116"/>
        <v>0</v>
      </c>
      <c r="AK171" s="99">
        <f t="shared" si="117"/>
        <v>0</v>
      </c>
      <c r="AL171" s="103">
        <f t="shared" si="125"/>
        <v>0</v>
      </c>
      <c r="AM171" s="99">
        <f t="shared" si="126"/>
        <v>0</v>
      </c>
      <c r="AN171" s="17"/>
      <c r="AO171" s="20"/>
      <c r="AP171" s="17"/>
      <c r="AQ171" s="21"/>
      <c r="AR171" s="17"/>
      <c r="AS171" s="17"/>
      <c r="AT171" s="17"/>
      <c r="AU171" s="97" t="str">
        <f t="shared" si="136"/>
        <v/>
      </c>
      <c r="AV171" s="97" t="str">
        <f t="shared" ca="1" si="137"/>
        <v/>
      </c>
      <c r="AW171" s="97" t="str">
        <f t="shared" si="127"/>
        <v/>
      </c>
      <c r="AX171" s="97" t="str">
        <f t="shared" ca="1" si="128"/>
        <v/>
      </c>
      <c r="AY171" s="167"/>
      <c r="AZ171" s="167"/>
      <c r="BA171" s="97" t="str">
        <f t="shared" si="143"/>
        <v/>
      </c>
      <c r="BB171" s="167"/>
      <c r="BC171" s="167"/>
      <c r="BD171" s="97" t="str">
        <f t="shared" si="144"/>
        <v/>
      </c>
      <c r="BE171" s="17"/>
      <c r="BS171" s="163"/>
      <c r="BT171" s="163"/>
      <c r="BU171" s="163"/>
      <c r="BV171" s="163"/>
      <c r="BW171" s="163"/>
      <c r="BX171" s="163"/>
      <c r="BZ171" s="163"/>
      <c r="CB171" s="163"/>
      <c r="CC171" s="163"/>
      <c r="CD171" s="163"/>
    </row>
    <row r="172" spans="1:82" ht="17.45" customHeight="1" thickTop="1">
      <c r="A172" s="105">
        <f>A165+1</f>
        <v>24.1</v>
      </c>
      <c r="B172" s="106">
        <f>B171+1</f>
        <v>162</v>
      </c>
      <c r="C172" s="4"/>
      <c r="D172" s="5"/>
      <c r="E172" s="6"/>
      <c r="F172" s="5"/>
      <c r="G172" s="74">
        <f t="shared" ref="G172:H187" si="152">G171-E172-C172</f>
        <v>0</v>
      </c>
      <c r="H172" s="75">
        <f t="shared" si="152"/>
        <v>0</v>
      </c>
      <c r="I172" s="76">
        <f t="shared" si="130"/>
        <v>0</v>
      </c>
      <c r="J172" s="77">
        <f t="shared" si="131"/>
        <v>0</v>
      </c>
      <c r="K172" s="77">
        <f t="shared" si="132"/>
        <v>0</v>
      </c>
      <c r="L172" s="77">
        <f t="shared" si="133"/>
        <v>0</v>
      </c>
      <c r="M172" s="78" t="str">
        <f t="shared" ca="1" si="134"/>
        <v/>
      </c>
      <c r="N172" s="78" t="str">
        <f t="shared" ca="1" si="134"/>
        <v/>
      </c>
      <c r="O172" s="78">
        <f t="shared" si="135"/>
        <v>5.0000000000000001E-4</v>
      </c>
      <c r="P172" s="13"/>
      <c r="Q172" s="8"/>
      <c r="R172" s="13"/>
      <c r="S172" s="79">
        <f t="shared" si="121"/>
        <v>0</v>
      </c>
      <c r="T172" s="80">
        <f t="shared" si="122"/>
        <v>0</v>
      </c>
      <c r="U172" s="81">
        <f t="shared" si="141"/>
        <v>0</v>
      </c>
      <c r="V172" s="82">
        <f t="shared" si="142"/>
        <v>0</v>
      </c>
      <c r="W172" s="234">
        <v>118</v>
      </c>
      <c r="X172" s="236">
        <v>110</v>
      </c>
      <c r="Y172" s="6"/>
      <c r="Z172" s="4"/>
      <c r="AA172" s="22"/>
      <c r="AB172" s="22"/>
      <c r="AC172" s="22"/>
      <c r="AD172" s="6"/>
      <c r="AE172" s="83">
        <f t="shared" si="123"/>
        <v>0</v>
      </c>
      <c r="AF172" s="80">
        <f t="shared" si="124"/>
        <v>0</v>
      </c>
      <c r="AG172" s="76">
        <f t="shared" si="113"/>
        <v>0</v>
      </c>
      <c r="AH172" s="84">
        <f t="shared" si="114"/>
        <v>0</v>
      </c>
      <c r="AI172" s="85">
        <f t="shared" si="115"/>
        <v>0</v>
      </c>
      <c r="AJ172" s="85">
        <f t="shared" si="116"/>
        <v>0</v>
      </c>
      <c r="AK172" s="77">
        <f t="shared" si="117"/>
        <v>0</v>
      </c>
      <c r="AL172" s="84">
        <f t="shared" si="125"/>
        <v>0</v>
      </c>
      <c r="AM172" s="77">
        <f t="shared" si="126"/>
        <v>0</v>
      </c>
      <c r="AN172" s="5"/>
      <c r="AO172" s="9"/>
      <c r="AP172" s="5"/>
      <c r="AQ172" s="10"/>
      <c r="AR172" s="5"/>
      <c r="AS172" s="5"/>
      <c r="AT172" s="5"/>
      <c r="AU172" s="80" t="str">
        <f t="shared" si="136"/>
        <v/>
      </c>
      <c r="AV172" s="80" t="str">
        <f t="shared" ca="1" si="137"/>
        <v/>
      </c>
      <c r="AW172" s="80" t="str">
        <f t="shared" si="127"/>
        <v/>
      </c>
      <c r="AX172" s="80" t="str">
        <f t="shared" ca="1" si="128"/>
        <v/>
      </c>
      <c r="AY172" s="165"/>
      <c r="AZ172" s="165"/>
      <c r="BA172" s="80" t="str">
        <f t="shared" si="143"/>
        <v/>
      </c>
      <c r="BB172" s="165"/>
      <c r="BC172" s="165"/>
      <c r="BD172" s="80" t="str">
        <f t="shared" si="144"/>
        <v/>
      </c>
      <c r="BE172" s="5"/>
      <c r="BS172" s="163"/>
      <c r="BT172" s="163"/>
      <c r="BU172" s="163"/>
      <c r="BV172" s="163"/>
      <c r="BW172" s="163"/>
      <c r="BX172" s="163"/>
      <c r="BZ172" s="163"/>
      <c r="CB172" s="163"/>
      <c r="CC172" s="163"/>
      <c r="CD172" s="163"/>
    </row>
    <row r="173" spans="1:82" ht="17.45" customHeight="1">
      <c r="A173" s="94">
        <f t="shared" si="140"/>
        <v>24.2</v>
      </c>
      <c r="B173" s="107">
        <f t="shared" si="120"/>
        <v>163</v>
      </c>
      <c r="C173" s="8"/>
      <c r="D173" s="11"/>
      <c r="E173" s="12"/>
      <c r="F173" s="11"/>
      <c r="G173" s="74">
        <f t="shared" si="152"/>
        <v>0</v>
      </c>
      <c r="H173" s="75">
        <f t="shared" si="152"/>
        <v>0</v>
      </c>
      <c r="I173" s="88">
        <f t="shared" si="130"/>
        <v>0</v>
      </c>
      <c r="J173" s="78">
        <f t="shared" si="131"/>
        <v>0</v>
      </c>
      <c r="K173" s="78">
        <f t="shared" si="132"/>
        <v>0</v>
      </c>
      <c r="L173" s="78">
        <f t="shared" si="133"/>
        <v>0</v>
      </c>
      <c r="M173" s="78" t="str">
        <f t="shared" ca="1" si="134"/>
        <v/>
      </c>
      <c r="N173" s="78" t="str">
        <f t="shared" ca="1" si="134"/>
        <v/>
      </c>
      <c r="O173" s="78">
        <f t="shared" si="135"/>
        <v>5.0000000000000001E-4</v>
      </c>
      <c r="P173" s="13"/>
      <c r="Q173" s="8"/>
      <c r="R173" s="13"/>
      <c r="S173" s="89">
        <f t="shared" si="121"/>
        <v>0</v>
      </c>
      <c r="T173" s="75">
        <f t="shared" si="122"/>
        <v>0</v>
      </c>
      <c r="U173" s="90">
        <f t="shared" si="141"/>
        <v>0</v>
      </c>
      <c r="V173" s="82">
        <f t="shared" si="142"/>
        <v>0</v>
      </c>
      <c r="W173" s="234">
        <f t="shared" ref="W173:W178" si="153">W172</f>
        <v>118</v>
      </c>
      <c r="X173" s="236">
        <f t="shared" ref="X173:X178" si="154">X172</f>
        <v>110</v>
      </c>
      <c r="Y173" s="12"/>
      <c r="Z173" s="8"/>
      <c r="AA173" s="23"/>
      <c r="AB173" s="23"/>
      <c r="AC173" s="23"/>
      <c r="AD173" s="12"/>
      <c r="AE173" s="91">
        <f t="shared" si="123"/>
        <v>0</v>
      </c>
      <c r="AF173" s="75">
        <f t="shared" si="124"/>
        <v>0</v>
      </c>
      <c r="AG173" s="88">
        <f t="shared" si="113"/>
        <v>0</v>
      </c>
      <c r="AH173" s="92">
        <f t="shared" si="114"/>
        <v>0</v>
      </c>
      <c r="AI173" s="93">
        <f t="shared" si="115"/>
        <v>0</v>
      </c>
      <c r="AJ173" s="93">
        <f t="shared" si="116"/>
        <v>0</v>
      </c>
      <c r="AK173" s="78">
        <f t="shared" si="117"/>
        <v>0</v>
      </c>
      <c r="AL173" s="92">
        <f t="shared" si="125"/>
        <v>0</v>
      </c>
      <c r="AM173" s="78">
        <f t="shared" si="126"/>
        <v>0</v>
      </c>
      <c r="AN173" s="11"/>
      <c r="AO173" s="14"/>
      <c r="AP173" s="11"/>
      <c r="AQ173" s="15"/>
      <c r="AR173" s="11"/>
      <c r="AS173" s="11"/>
      <c r="AT173" s="11"/>
      <c r="AU173" s="75" t="str">
        <f t="shared" si="136"/>
        <v/>
      </c>
      <c r="AV173" s="75" t="str">
        <f t="shared" ca="1" si="137"/>
        <v/>
      </c>
      <c r="AW173" s="75" t="str">
        <f t="shared" si="127"/>
        <v/>
      </c>
      <c r="AX173" s="75" t="str">
        <f t="shared" ca="1" si="128"/>
        <v/>
      </c>
      <c r="AY173" s="169"/>
      <c r="AZ173" s="169"/>
      <c r="BA173" s="75" t="str">
        <f t="shared" si="143"/>
        <v/>
      </c>
      <c r="BB173" s="169"/>
      <c r="BC173" s="169"/>
      <c r="BD173" s="75" t="str">
        <f t="shared" si="144"/>
        <v/>
      </c>
      <c r="BE173" s="11"/>
      <c r="BS173" s="163"/>
      <c r="BT173" s="163"/>
      <c r="BU173" s="163"/>
      <c r="BV173" s="163"/>
      <c r="BW173" s="163"/>
      <c r="BX173" s="163"/>
      <c r="BZ173" s="163"/>
      <c r="CB173" s="163"/>
      <c r="CC173" s="163"/>
      <c r="CD173" s="163"/>
    </row>
    <row r="174" spans="1:82" ht="17.45" customHeight="1">
      <c r="A174" s="86">
        <f t="shared" si="140"/>
        <v>24.3</v>
      </c>
      <c r="B174" s="107">
        <f t="shared" si="120"/>
        <v>164</v>
      </c>
      <c r="C174" s="8"/>
      <c r="D174" s="11"/>
      <c r="E174" s="12"/>
      <c r="F174" s="11"/>
      <c r="G174" s="74">
        <f t="shared" si="152"/>
        <v>0</v>
      </c>
      <c r="H174" s="75">
        <f t="shared" si="152"/>
        <v>0</v>
      </c>
      <c r="I174" s="88">
        <f t="shared" si="130"/>
        <v>0</v>
      </c>
      <c r="J174" s="78">
        <f t="shared" si="131"/>
        <v>0</v>
      </c>
      <c r="K174" s="78">
        <f t="shared" si="132"/>
        <v>0</v>
      </c>
      <c r="L174" s="78">
        <f t="shared" si="133"/>
        <v>0</v>
      </c>
      <c r="M174" s="78" t="str">
        <f t="shared" ca="1" si="134"/>
        <v/>
      </c>
      <c r="N174" s="78" t="str">
        <f t="shared" ca="1" si="134"/>
        <v/>
      </c>
      <c r="O174" s="78">
        <f t="shared" si="135"/>
        <v>5.0000000000000001E-4</v>
      </c>
      <c r="P174" s="13"/>
      <c r="Q174" s="8"/>
      <c r="R174" s="13"/>
      <c r="S174" s="89">
        <f t="shared" si="121"/>
        <v>0</v>
      </c>
      <c r="T174" s="75">
        <f t="shared" si="122"/>
        <v>0</v>
      </c>
      <c r="U174" s="90">
        <f t="shared" si="141"/>
        <v>0</v>
      </c>
      <c r="V174" s="82">
        <f t="shared" si="142"/>
        <v>0</v>
      </c>
      <c r="W174" s="234">
        <f t="shared" si="153"/>
        <v>118</v>
      </c>
      <c r="X174" s="236">
        <f t="shared" si="154"/>
        <v>110</v>
      </c>
      <c r="Y174" s="12"/>
      <c r="Z174" s="8"/>
      <c r="AA174" s="23"/>
      <c r="AB174" s="23"/>
      <c r="AC174" s="23"/>
      <c r="AD174" s="12"/>
      <c r="AE174" s="91">
        <f t="shared" si="123"/>
        <v>0</v>
      </c>
      <c r="AF174" s="75">
        <f t="shared" si="124"/>
        <v>0</v>
      </c>
      <c r="AG174" s="88">
        <f t="shared" si="113"/>
        <v>0</v>
      </c>
      <c r="AH174" s="92">
        <f t="shared" si="114"/>
        <v>0</v>
      </c>
      <c r="AI174" s="93">
        <f t="shared" si="115"/>
        <v>0</v>
      </c>
      <c r="AJ174" s="93">
        <f t="shared" si="116"/>
        <v>0</v>
      </c>
      <c r="AK174" s="78">
        <f t="shared" si="117"/>
        <v>0</v>
      </c>
      <c r="AL174" s="92">
        <f t="shared" si="125"/>
        <v>0</v>
      </c>
      <c r="AM174" s="78">
        <f t="shared" si="126"/>
        <v>0</v>
      </c>
      <c r="AN174" s="11"/>
      <c r="AO174" s="14"/>
      <c r="AP174" s="11"/>
      <c r="AQ174" s="15"/>
      <c r="AR174" s="11"/>
      <c r="AS174" s="11"/>
      <c r="AT174" s="11"/>
      <c r="AU174" s="75" t="str">
        <f t="shared" si="136"/>
        <v/>
      </c>
      <c r="AV174" s="75" t="str">
        <f t="shared" ca="1" si="137"/>
        <v/>
      </c>
      <c r="AW174" s="75" t="str">
        <f t="shared" si="127"/>
        <v/>
      </c>
      <c r="AX174" s="75" t="str">
        <f t="shared" ca="1" si="128"/>
        <v/>
      </c>
      <c r="AY174" s="169"/>
      <c r="AZ174" s="169"/>
      <c r="BA174" s="75" t="str">
        <f t="shared" si="143"/>
        <v/>
      </c>
      <c r="BB174" s="169"/>
      <c r="BC174" s="169"/>
      <c r="BD174" s="75" t="str">
        <f t="shared" si="144"/>
        <v/>
      </c>
      <c r="BE174" s="11"/>
      <c r="BS174" s="163"/>
      <c r="BT174" s="163"/>
      <c r="BU174" s="163"/>
      <c r="BV174" s="163"/>
      <c r="BW174" s="163"/>
      <c r="BX174" s="163"/>
      <c r="BZ174" s="163"/>
      <c r="CB174" s="163"/>
      <c r="CC174" s="163"/>
      <c r="CD174" s="163"/>
    </row>
    <row r="175" spans="1:82" ht="17.45" customHeight="1">
      <c r="A175" s="94">
        <f t="shared" si="140"/>
        <v>24.4</v>
      </c>
      <c r="B175" s="107">
        <f t="shared" si="120"/>
        <v>165</v>
      </c>
      <c r="C175" s="8"/>
      <c r="D175" s="11"/>
      <c r="E175" s="12"/>
      <c r="F175" s="11"/>
      <c r="G175" s="74">
        <f t="shared" si="152"/>
        <v>0</v>
      </c>
      <c r="H175" s="75">
        <f t="shared" si="152"/>
        <v>0</v>
      </c>
      <c r="I175" s="88">
        <f t="shared" si="130"/>
        <v>0</v>
      </c>
      <c r="J175" s="78">
        <f t="shared" si="131"/>
        <v>0</v>
      </c>
      <c r="K175" s="78">
        <f t="shared" si="132"/>
        <v>0</v>
      </c>
      <c r="L175" s="78">
        <f t="shared" si="133"/>
        <v>0</v>
      </c>
      <c r="M175" s="78" t="str">
        <f t="shared" ca="1" si="134"/>
        <v/>
      </c>
      <c r="N175" s="78" t="str">
        <f t="shared" ca="1" si="134"/>
        <v/>
      </c>
      <c r="O175" s="78">
        <f t="shared" si="135"/>
        <v>5.0000000000000001E-4</v>
      </c>
      <c r="P175" s="13"/>
      <c r="Q175" s="8"/>
      <c r="R175" s="13"/>
      <c r="S175" s="89">
        <f t="shared" si="121"/>
        <v>0</v>
      </c>
      <c r="T175" s="75">
        <f t="shared" si="122"/>
        <v>0</v>
      </c>
      <c r="U175" s="90">
        <f t="shared" si="141"/>
        <v>0</v>
      </c>
      <c r="V175" s="82">
        <f t="shared" si="142"/>
        <v>0</v>
      </c>
      <c r="W175" s="234">
        <f t="shared" si="153"/>
        <v>118</v>
      </c>
      <c r="X175" s="236">
        <f t="shared" si="154"/>
        <v>110</v>
      </c>
      <c r="Y175" s="12"/>
      <c r="Z175" s="8"/>
      <c r="AA175" s="23"/>
      <c r="AB175" s="23"/>
      <c r="AC175" s="23"/>
      <c r="AD175" s="12"/>
      <c r="AE175" s="91">
        <f t="shared" si="123"/>
        <v>0</v>
      </c>
      <c r="AF175" s="75">
        <f t="shared" si="124"/>
        <v>0</v>
      </c>
      <c r="AG175" s="88">
        <f t="shared" si="113"/>
        <v>0</v>
      </c>
      <c r="AH175" s="92">
        <f t="shared" si="114"/>
        <v>0</v>
      </c>
      <c r="AI175" s="93">
        <f t="shared" si="115"/>
        <v>0</v>
      </c>
      <c r="AJ175" s="93">
        <f t="shared" si="116"/>
        <v>0</v>
      </c>
      <c r="AK175" s="78">
        <f t="shared" si="117"/>
        <v>0</v>
      </c>
      <c r="AL175" s="92">
        <f t="shared" si="125"/>
        <v>0</v>
      </c>
      <c r="AM175" s="78">
        <f t="shared" si="126"/>
        <v>0</v>
      </c>
      <c r="AN175" s="11"/>
      <c r="AO175" s="14"/>
      <c r="AP175" s="11"/>
      <c r="AQ175" s="15"/>
      <c r="AR175" s="11"/>
      <c r="AS175" s="11"/>
      <c r="AT175" s="11"/>
      <c r="AU175" s="75" t="str">
        <f t="shared" si="136"/>
        <v/>
      </c>
      <c r="AV175" s="75" t="str">
        <f t="shared" ca="1" si="137"/>
        <v/>
      </c>
      <c r="AW175" s="75" t="str">
        <f t="shared" si="127"/>
        <v/>
      </c>
      <c r="AX175" s="75" t="str">
        <f t="shared" ca="1" si="128"/>
        <v/>
      </c>
      <c r="AY175" s="169"/>
      <c r="AZ175" s="169"/>
      <c r="BA175" s="75" t="str">
        <f t="shared" si="143"/>
        <v/>
      </c>
      <c r="BB175" s="169"/>
      <c r="BC175" s="169"/>
      <c r="BD175" s="75" t="str">
        <f t="shared" si="144"/>
        <v/>
      </c>
      <c r="BE175" s="11"/>
      <c r="BS175" s="163"/>
      <c r="BT175" s="163"/>
      <c r="BU175" s="163"/>
      <c r="BV175" s="163"/>
      <c r="BW175" s="163"/>
      <c r="BX175" s="163"/>
      <c r="BZ175" s="163"/>
      <c r="CB175" s="163"/>
      <c r="CC175" s="163"/>
      <c r="CD175" s="163"/>
    </row>
    <row r="176" spans="1:82" ht="17.45" customHeight="1">
      <c r="A176" s="86">
        <f t="shared" si="140"/>
        <v>24.5</v>
      </c>
      <c r="B176" s="107">
        <f t="shared" si="120"/>
        <v>166</v>
      </c>
      <c r="C176" s="8"/>
      <c r="D176" s="11"/>
      <c r="E176" s="12"/>
      <c r="F176" s="11"/>
      <c r="G176" s="74">
        <f t="shared" si="152"/>
        <v>0</v>
      </c>
      <c r="H176" s="75">
        <f t="shared" si="152"/>
        <v>0</v>
      </c>
      <c r="I176" s="88">
        <f t="shared" si="130"/>
        <v>0</v>
      </c>
      <c r="J176" s="78">
        <f t="shared" si="131"/>
        <v>0</v>
      </c>
      <c r="K176" s="78">
        <f t="shared" si="132"/>
        <v>0</v>
      </c>
      <c r="L176" s="78">
        <f t="shared" si="133"/>
        <v>0</v>
      </c>
      <c r="M176" s="78" t="str">
        <f t="shared" ca="1" si="134"/>
        <v/>
      </c>
      <c r="N176" s="78" t="str">
        <f t="shared" ca="1" si="134"/>
        <v/>
      </c>
      <c r="O176" s="78">
        <f t="shared" si="135"/>
        <v>5.0000000000000001E-4</v>
      </c>
      <c r="P176" s="13"/>
      <c r="Q176" s="8"/>
      <c r="R176" s="13"/>
      <c r="S176" s="89">
        <f t="shared" si="121"/>
        <v>0</v>
      </c>
      <c r="T176" s="75">
        <f t="shared" si="122"/>
        <v>0</v>
      </c>
      <c r="U176" s="90">
        <f t="shared" si="141"/>
        <v>0</v>
      </c>
      <c r="V176" s="82">
        <f t="shared" si="142"/>
        <v>0</v>
      </c>
      <c r="W176" s="234">
        <f t="shared" si="153"/>
        <v>118</v>
      </c>
      <c r="X176" s="236">
        <f t="shared" si="154"/>
        <v>110</v>
      </c>
      <c r="Y176" s="12"/>
      <c r="Z176" s="8"/>
      <c r="AA176" s="23"/>
      <c r="AB176" s="23"/>
      <c r="AC176" s="23"/>
      <c r="AD176" s="12"/>
      <c r="AE176" s="91">
        <f t="shared" si="123"/>
        <v>0</v>
      </c>
      <c r="AF176" s="75">
        <f t="shared" si="124"/>
        <v>0</v>
      </c>
      <c r="AG176" s="88">
        <f t="shared" si="113"/>
        <v>0</v>
      </c>
      <c r="AH176" s="92">
        <f t="shared" si="114"/>
        <v>0</v>
      </c>
      <c r="AI176" s="93">
        <f t="shared" si="115"/>
        <v>0</v>
      </c>
      <c r="AJ176" s="93">
        <f t="shared" si="116"/>
        <v>0</v>
      </c>
      <c r="AK176" s="78">
        <f t="shared" si="117"/>
        <v>0</v>
      </c>
      <c r="AL176" s="92">
        <f t="shared" si="125"/>
        <v>0</v>
      </c>
      <c r="AM176" s="78">
        <f t="shared" si="126"/>
        <v>0</v>
      </c>
      <c r="AN176" s="11"/>
      <c r="AO176" s="14"/>
      <c r="AP176" s="11"/>
      <c r="AQ176" s="15"/>
      <c r="AR176" s="11"/>
      <c r="AS176" s="11"/>
      <c r="AT176" s="11"/>
      <c r="AU176" s="75" t="str">
        <f t="shared" si="136"/>
        <v/>
      </c>
      <c r="AV176" s="75" t="str">
        <f t="shared" ca="1" si="137"/>
        <v/>
      </c>
      <c r="AW176" s="75" t="str">
        <f t="shared" si="127"/>
        <v/>
      </c>
      <c r="AX176" s="75" t="str">
        <f t="shared" ca="1" si="128"/>
        <v/>
      </c>
      <c r="AY176" s="169"/>
      <c r="AZ176" s="169"/>
      <c r="BA176" s="75" t="str">
        <f t="shared" si="143"/>
        <v/>
      </c>
      <c r="BB176" s="169"/>
      <c r="BC176" s="169"/>
      <c r="BD176" s="75" t="str">
        <f t="shared" si="144"/>
        <v/>
      </c>
      <c r="BE176" s="11"/>
      <c r="BS176" s="163"/>
      <c r="BT176" s="163"/>
      <c r="BU176" s="163"/>
      <c r="BV176" s="163"/>
      <c r="BW176" s="163"/>
      <c r="BX176" s="163"/>
      <c r="BZ176" s="163"/>
      <c r="CB176" s="163"/>
      <c r="CC176" s="163"/>
      <c r="CD176" s="163"/>
    </row>
    <row r="177" spans="1:82" ht="17.45" customHeight="1">
      <c r="A177" s="94">
        <f t="shared" si="140"/>
        <v>24.6</v>
      </c>
      <c r="B177" s="107">
        <f t="shared" si="120"/>
        <v>167</v>
      </c>
      <c r="C177" s="8"/>
      <c r="D177" s="11"/>
      <c r="E177" s="12"/>
      <c r="F177" s="11"/>
      <c r="G177" s="74">
        <f t="shared" si="152"/>
        <v>0</v>
      </c>
      <c r="H177" s="75">
        <f t="shared" si="152"/>
        <v>0</v>
      </c>
      <c r="I177" s="88">
        <f t="shared" si="130"/>
        <v>0</v>
      </c>
      <c r="J177" s="78">
        <f t="shared" si="131"/>
        <v>0</v>
      </c>
      <c r="K177" s="78">
        <f t="shared" si="132"/>
        <v>0</v>
      </c>
      <c r="L177" s="78">
        <f t="shared" si="133"/>
        <v>0</v>
      </c>
      <c r="M177" s="78" t="str">
        <f t="shared" ca="1" si="134"/>
        <v/>
      </c>
      <c r="N177" s="78" t="str">
        <f t="shared" ca="1" si="134"/>
        <v/>
      </c>
      <c r="O177" s="78">
        <f t="shared" si="135"/>
        <v>5.0000000000000001E-4</v>
      </c>
      <c r="P177" s="13"/>
      <c r="Q177" s="8"/>
      <c r="R177" s="13"/>
      <c r="S177" s="89">
        <f t="shared" si="121"/>
        <v>0</v>
      </c>
      <c r="T177" s="75">
        <f t="shared" si="122"/>
        <v>0</v>
      </c>
      <c r="U177" s="90">
        <f t="shared" si="141"/>
        <v>0</v>
      </c>
      <c r="V177" s="82">
        <f t="shared" si="142"/>
        <v>0</v>
      </c>
      <c r="W177" s="234">
        <f t="shared" si="153"/>
        <v>118</v>
      </c>
      <c r="X177" s="236">
        <f t="shared" si="154"/>
        <v>110</v>
      </c>
      <c r="Y177" s="12"/>
      <c r="Z177" s="8"/>
      <c r="AA177" s="23"/>
      <c r="AB177" s="23"/>
      <c r="AC177" s="23"/>
      <c r="AD177" s="12"/>
      <c r="AE177" s="91">
        <f t="shared" si="123"/>
        <v>0</v>
      </c>
      <c r="AF177" s="75">
        <f t="shared" si="124"/>
        <v>0</v>
      </c>
      <c r="AG177" s="88">
        <f t="shared" si="113"/>
        <v>0</v>
      </c>
      <c r="AH177" s="92">
        <f t="shared" si="114"/>
        <v>0</v>
      </c>
      <c r="AI177" s="93">
        <f t="shared" si="115"/>
        <v>0</v>
      </c>
      <c r="AJ177" s="93">
        <f t="shared" si="116"/>
        <v>0</v>
      </c>
      <c r="AK177" s="78">
        <f t="shared" si="117"/>
        <v>0</v>
      </c>
      <c r="AL177" s="92">
        <f t="shared" si="125"/>
        <v>0</v>
      </c>
      <c r="AM177" s="78">
        <f t="shared" si="126"/>
        <v>0</v>
      </c>
      <c r="AN177" s="11"/>
      <c r="AO177" s="14"/>
      <c r="AP177" s="11"/>
      <c r="AQ177" s="15"/>
      <c r="AR177" s="11"/>
      <c r="AS177" s="11"/>
      <c r="AT177" s="11"/>
      <c r="AU177" s="75" t="str">
        <f t="shared" si="136"/>
        <v/>
      </c>
      <c r="AV177" s="75" t="str">
        <f t="shared" ca="1" si="137"/>
        <v/>
      </c>
      <c r="AW177" s="75" t="str">
        <f t="shared" si="127"/>
        <v/>
      </c>
      <c r="AX177" s="75" t="str">
        <f t="shared" ca="1" si="128"/>
        <v/>
      </c>
      <c r="AY177" s="169"/>
      <c r="AZ177" s="169"/>
      <c r="BA177" s="75" t="str">
        <f t="shared" si="143"/>
        <v/>
      </c>
      <c r="BB177" s="169"/>
      <c r="BC177" s="169"/>
      <c r="BD177" s="75" t="str">
        <f t="shared" si="144"/>
        <v/>
      </c>
      <c r="BE177" s="11"/>
      <c r="BS177" s="163"/>
      <c r="BT177" s="163"/>
      <c r="BU177" s="163"/>
      <c r="BV177" s="163"/>
      <c r="BW177" s="163"/>
      <c r="BX177" s="163"/>
      <c r="BZ177" s="163"/>
      <c r="CB177" s="163"/>
      <c r="CC177" s="163"/>
      <c r="CD177" s="163"/>
    </row>
    <row r="178" spans="1:82" ht="17.45" customHeight="1" thickBot="1">
      <c r="A178" s="86">
        <f t="shared" si="140"/>
        <v>24.700000000000003</v>
      </c>
      <c r="B178" s="108">
        <f t="shared" si="120"/>
        <v>168</v>
      </c>
      <c r="C178" s="16"/>
      <c r="D178" s="17"/>
      <c r="E178" s="18"/>
      <c r="F178" s="17"/>
      <c r="G178" s="96">
        <f t="shared" si="152"/>
        <v>0</v>
      </c>
      <c r="H178" s="97">
        <f t="shared" si="152"/>
        <v>0</v>
      </c>
      <c r="I178" s="98">
        <f t="shared" si="130"/>
        <v>0</v>
      </c>
      <c r="J178" s="99">
        <f t="shared" si="131"/>
        <v>0</v>
      </c>
      <c r="K178" s="99">
        <f t="shared" si="132"/>
        <v>0</v>
      </c>
      <c r="L178" s="99">
        <f t="shared" si="133"/>
        <v>0</v>
      </c>
      <c r="M178" s="99" t="str">
        <f t="shared" ca="1" si="134"/>
        <v/>
      </c>
      <c r="N178" s="99" t="str">
        <f t="shared" ca="1" si="134"/>
        <v/>
      </c>
      <c r="O178" s="99">
        <f t="shared" si="135"/>
        <v>5.0000000000000001E-4</v>
      </c>
      <c r="P178" s="19"/>
      <c r="Q178" s="16"/>
      <c r="R178" s="19"/>
      <c r="S178" s="89">
        <f t="shared" si="121"/>
        <v>0</v>
      </c>
      <c r="T178" s="75">
        <f t="shared" si="122"/>
        <v>0</v>
      </c>
      <c r="U178" s="100">
        <f t="shared" si="141"/>
        <v>0</v>
      </c>
      <c r="V178" s="101">
        <f t="shared" si="142"/>
        <v>0</v>
      </c>
      <c r="W178" s="237">
        <f t="shared" si="153"/>
        <v>118</v>
      </c>
      <c r="X178" s="238">
        <f t="shared" si="154"/>
        <v>110</v>
      </c>
      <c r="Y178" s="18"/>
      <c r="Z178" s="16"/>
      <c r="AA178" s="23"/>
      <c r="AB178" s="23"/>
      <c r="AC178" s="23"/>
      <c r="AD178" s="12"/>
      <c r="AE178" s="102">
        <f t="shared" si="123"/>
        <v>0</v>
      </c>
      <c r="AF178" s="97">
        <f t="shared" si="124"/>
        <v>0</v>
      </c>
      <c r="AG178" s="98">
        <f t="shared" si="113"/>
        <v>0</v>
      </c>
      <c r="AH178" s="103">
        <f t="shared" si="114"/>
        <v>0</v>
      </c>
      <c r="AI178" s="104">
        <f t="shared" si="115"/>
        <v>0</v>
      </c>
      <c r="AJ178" s="104">
        <f t="shared" si="116"/>
        <v>0</v>
      </c>
      <c r="AK178" s="99">
        <f t="shared" si="117"/>
        <v>0</v>
      </c>
      <c r="AL178" s="103">
        <f t="shared" si="125"/>
        <v>0</v>
      </c>
      <c r="AM178" s="99">
        <f t="shared" si="126"/>
        <v>0</v>
      </c>
      <c r="AN178" s="17"/>
      <c r="AO178" s="20"/>
      <c r="AP178" s="17"/>
      <c r="AQ178" s="21"/>
      <c r="AR178" s="17"/>
      <c r="AS178" s="17"/>
      <c r="AT178" s="17"/>
      <c r="AU178" s="97" t="str">
        <f t="shared" si="136"/>
        <v/>
      </c>
      <c r="AV178" s="97" t="str">
        <f t="shared" ca="1" si="137"/>
        <v/>
      </c>
      <c r="AW178" s="97" t="str">
        <f t="shared" si="127"/>
        <v/>
      </c>
      <c r="AX178" s="97" t="str">
        <f t="shared" ca="1" si="128"/>
        <v/>
      </c>
      <c r="AY178" s="167"/>
      <c r="AZ178" s="167"/>
      <c r="BA178" s="97" t="str">
        <f t="shared" si="143"/>
        <v/>
      </c>
      <c r="BB178" s="167"/>
      <c r="BC178" s="167"/>
      <c r="BD178" s="97" t="str">
        <f t="shared" si="144"/>
        <v/>
      </c>
      <c r="BE178" s="17"/>
      <c r="BS178" s="163"/>
      <c r="BT178" s="163"/>
      <c r="BU178" s="163"/>
      <c r="BV178" s="163"/>
      <c r="BW178" s="163"/>
      <c r="BX178" s="163"/>
      <c r="BZ178" s="163"/>
      <c r="CB178" s="163"/>
      <c r="CC178" s="163"/>
      <c r="CD178" s="163"/>
    </row>
    <row r="179" spans="1:82" ht="17.45" customHeight="1" thickTop="1">
      <c r="A179" s="71">
        <f>A172+1</f>
        <v>25.1</v>
      </c>
      <c r="B179" s="106">
        <f>B178+1</f>
        <v>169</v>
      </c>
      <c r="C179" s="4"/>
      <c r="D179" s="5"/>
      <c r="E179" s="6"/>
      <c r="F179" s="5"/>
      <c r="G179" s="74">
        <f t="shared" si="152"/>
        <v>0</v>
      </c>
      <c r="H179" s="75">
        <f t="shared" si="152"/>
        <v>0</v>
      </c>
      <c r="I179" s="76">
        <f t="shared" si="130"/>
        <v>0</v>
      </c>
      <c r="J179" s="77">
        <f t="shared" si="131"/>
        <v>0</v>
      </c>
      <c r="K179" s="77">
        <f t="shared" si="132"/>
        <v>0</v>
      </c>
      <c r="L179" s="77">
        <f t="shared" si="133"/>
        <v>0</v>
      </c>
      <c r="M179" s="78" t="str">
        <f t="shared" ca="1" si="134"/>
        <v/>
      </c>
      <c r="N179" s="78" t="str">
        <f t="shared" ca="1" si="134"/>
        <v/>
      </c>
      <c r="O179" s="78">
        <f t="shared" si="135"/>
        <v>5.0000000000000001E-4</v>
      </c>
      <c r="P179" s="13"/>
      <c r="Q179" s="8"/>
      <c r="R179" s="13"/>
      <c r="S179" s="79">
        <f t="shared" si="121"/>
        <v>0</v>
      </c>
      <c r="T179" s="80">
        <f t="shared" si="122"/>
        <v>0</v>
      </c>
      <c r="U179" s="81">
        <f t="shared" si="141"/>
        <v>0</v>
      </c>
      <c r="V179" s="82">
        <f t="shared" si="142"/>
        <v>0</v>
      </c>
      <c r="W179" s="234">
        <v>121</v>
      </c>
      <c r="X179" s="236">
        <v>115</v>
      </c>
      <c r="Y179" s="6"/>
      <c r="Z179" s="4"/>
      <c r="AA179" s="22"/>
      <c r="AB179" s="22"/>
      <c r="AC179" s="22"/>
      <c r="AD179" s="6"/>
      <c r="AE179" s="83">
        <f t="shared" si="123"/>
        <v>0</v>
      </c>
      <c r="AF179" s="80">
        <f t="shared" si="124"/>
        <v>0</v>
      </c>
      <c r="AG179" s="76">
        <f t="shared" si="113"/>
        <v>0</v>
      </c>
      <c r="AH179" s="84">
        <f t="shared" si="114"/>
        <v>0</v>
      </c>
      <c r="AI179" s="85">
        <f t="shared" si="115"/>
        <v>0</v>
      </c>
      <c r="AJ179" s="85">
        <f t="shared" si="116"/>
        <v>0</v>
      </c>
      <c r="AK179" s="77">
        <f t="shared" si="117"/>
        <v>0</v>
      </c>
      <c r="AL179" s="84">
        <f t="shared" si="125"/>
        <v>0</v>
      </c>
      <c r="AM179" s="77">
        <f t="shared" si="126"/>
        <v>0</v>
      </c>
      <c r="AN179" s="5"/>
      <c r="AO179" s="9"/>
      <c r="AP179" s="5"/>
      <c r="AQ179" s="10"/>
      <c r="AR179" s="5"/>
      <c r="AS179" s="5"/>
      <c r="AT179" s="5"/>
      <c r="AU179" s="80" t="str">
        <f t="shared" si="136"/>
        <v/>
      </c>
      <c r="AV179" s="80" t="str">
        <f t="shared" ca="1" si="137"/>
        <v/>
      </c>
      <c r="AW179" s="80" t="str">
        <f t="shared" si="127"/>
        <v/>
      </c>
      <c r="AX179" s="80" t="str">
        <f t="shared" ca="1" si="128"/>
        <v/>
      </c>
      <c r="AY179" s="165"/>
      <c r="AZ179" s="165"/>
      <c r="BA179" s="80" t="str">
        <f t="shared" si="143"/>
        <v/>
      </c>
      <c r="BB179" s="165"/>
      <c r="BC179" s="165"/>
      <c r="BD179" s="80" t="str">
        <f t="shared" si="144"/>
        <v/>
      </c>
      <c r="BE179" s="5"/>
      <c r="BS179" s="163"/>
      <c r="BT179" s="163"/>
      <c r="BU179" s="163"/>
      <c r="BV179" s="163"/>
      <c r="BW179" s="163"/>
      <c r="BX179" s="163"/>
      <c r="BZ179" s="163"/>
      <c r="CB179" s="163"/>
      <c r="CC179" s="163"/>
      <c r="CD179" s="163"/>
    </row>
    <row r="180" spans="1:82" ht="17.45" customHeight="1">
      <c r="A180" s="86">
        <f t="shared" si="140"/>
        <v>25.2</v>
      </c>
      <c r="B180" s="107">
        <f t="shared" si="120"/>
        <v>170</v>
      </c>
      <c r="C180" s="8"/>
      <c r="D180" s="11"/>
      <c r="E180" s="12"/>
      <c r="F180" s="11"/>
      <c r="G180" s="74">
        <f t="shared" si="152"/>
        <v>0</v>
      </c>
      <c r="H180" s="75">
        <f t="shared" si="152"/>
        <v>0</v>
      </c>
      <c r="I180" s="88">
        <f t="shared" si="130"/>
        <v>0</v>
      </c>
      <c r="J180" s="78">
        <f t="shared" si="131"/>
        <v>0</v>
      </c>
      <c r="K180" s="78">
        <f t="shared" si="132"/>
        <v>0</v>
      </c>
      <c r="L180" s="78">
        <f t="shared" si="133"/>
        <v>0</v>
      </c>
      <c r="M180" s="78" t="str">
        <f t="shared" ca="1" si="134"/>
        <v/>
      </c>
      <c r="N180" s="78" t="str">
        <f t="shared" ca="1" si="134"/>
        <v/>
      </c>
      <c r="O180" s="78">
        <f t="shared" si="135"/>
        <v>5.0000000000000001E-4</v>
      </c>
      <c r="P180" s="13"/>
      <c r="Q180" s="8"/>
      <c r="R180" s="13"/>
      <c r="S180" s="89">
        <f t="shared" si="121"/>
        <v>0</v>
      </c>
      <c r="T180" s="75">
        <f t="shared" si="122"/>
        <v>0</v>
      </c>
      <c r="U180" s="90">
        <f t="shared" si="141"/>
        <v>0</v>
      </c>
      <c r="V180" s="82">
        <f t="shared" si="142"/>
        <v>0</v>
      </c>
      <c r="W180" s="234">
        <f t="shared" ref="W180:W185" si="155">W179</f>
        <v>121</v>
      </c>
      <c r="X180" s="236">
        <f t="shared" ref="X180:X185" si="156">X179</f>
        <v>115</v>
      </c>
      <c r="Y180" s="12"/>
      <c r="Z180" s="8"/>
      <c r="AA180" s="23"/>
      <c r="AB180" s="23"/>
      <c r="AC180" s="23"/>
      <c r="AD180" s="12"/>
      <c r="AE180" s="91">
        <f t="shared" si="123"/>
        <v>0</v>
      </c>
      <c r="AF180" s="75">
        <f t="shared" si="124"/>
        <v>0</v>
      </c>
      <c r="AG180" s="88">
        <f t="shared" si="113"/>
        <v>0</v>
      </c>
      <c r="AH180" s="92">
        <f t="shared" si="114"/>
        <v>0</v>
      </c>
      <c r="AI180" s="93">
        <f t="shared" si="115"/>
        <v>0</v>
      </c>
      <c r="AJ180" s="93">
        <f t="shared" si="116"/>
        <v>0</v>
      </c>
      <c r="AK180" s="78">
        <f t="shared" si="117"/>
        <v>0</v>
      </c>
      <c r="AL180" s="92">
        <f t="shared" si="125"/>
        <v>0</v>
      </c>
      <c r="AM180" s="78">
        <f t="shared" si="126"/>
        <v>0</v>
      </c>
      <c r="AN180" s="11"/>
      <c r="AO180" s="14"/>
      <c r="AP180" s="11"/>
      <c r="AQ180" s="15"/>
      <c r="AR180" s="11"/>
      <c r="AS180" s="11"/>
      <c r="AT180" s="11"/>
      <c r="AU180" s="75" t="str">
        <f t="shared" si="136"/>
        <v/>
      </c>
      <c r="AV180" s="75" t="str">
        <f t="shared" ca="1" si="137"/>
        <v/>
      </c>
      <c r="AW180" s="75" t="str">
        <f t="shared" si="127"/>
        <v/>
      </c>
      <c r="AX180" s="75" t="str">
        <f t="shared" ca="1" si="128"/>
        <v/>
      </c>
      <c r="AY180" s="169"/>
      <c r="AZ180" s="169"/>
      <c r="BA180" s="75" t="str">
        <f t="shared" si="143"/>
        <v/>
      </c>
      <c r="BB180" s="169"/>
      <c r="BC180" s="169"/>
      <c r="BD180" s="75" t="str">
        <f t="shared" si="144"/>
        <v/>
      </c>
      <c r="BE180" s="11"/>
      <c r="BS180" s="163"/>
      <c r="BT180" s="163"/>
      <c r="BU180" s="163"/>
      <c r="BV180" s="163"/>
      <c r="BW180" s="163"/>
      <c r="BX180" s="163"/>
      <c r="BZ180" s="163"/>
      <c r="CB180" s="163"/>
      <c r="CC180" s="163"/>
      <c r="CD180" s="163"/>
    </row>
    <row r="181" spans="1:82" ht="17.45" customHeight="1">
      <c r="A181" s="94">
        <f t="shared" si="140"/>
        <v>25.3</v>
      </c>
      <c r="B181" s="107">
        <f t="shared" si="120"/>
        <v>171</v>
      </c>
      <c r="C181" s="8"/>
      <c r="D181" s="11"/>
      <c r="E181" s="12"/>
      <c r="F181" s="11"/>
      <c r="G181" s="74">
        <f t="shared" si="152"/>
        <v>0</v>
      </c>
      <c r="H181" s="75">
        <f t="shared" si="152"/>
        <v>0</v>
      </c>
      <c r="I181" s="88">
        <f t="shared" si="130"/>
        <v>0</v>
      </c>
      <c r="J181" s="78">
        <f t="shared" si="131"/>
        <v>0</v>
      </c>
      <c r="K181" s="78">
        <f t="shared" si="132"/>
        <v>0</v>
      </c>
      <c r="L181" s="78">
        <f t="shared" si="133"/>
        <v>0</v>
      </c>
      <c r="M181" s="78" t="str">
        <f t="shared" ca="1" si="134"/>
        <v/>
      </c>
      <c r="N181" s="78" t="str">
        <f t="shared" ca="1" si="134"/>
        <v/>
      </c>
      <c r="O181" s="78">
        <f t="shared" si="135"/>
        <v>5.0000000000000001E-4</v>
      </c>
      <c r="P181" s="13"/>
      <c r="Q181" s="8"/>
      <c r="R181" s="13"/>
      <c r="S181" s="89">
        <f t="shared" si="121"/>
        <v>0</v>
      </c>
      <c r="T181" s="75">
        <f t="shared" si="122"/>
        <v>0</v>
      </c>
      <c r="U181" s="90">
        <f t="shared" si="141"/>
        <v>0</v>
      </c>
      <c r="V181" s="82">
        <f t="shared" si="142"/>
        <v>0</v>
      </c>
      <c r="W181" s="234">
        <f t="shared" si="155"/>
        <v>121</v>
      </c>
      <c r="X181" s="236">
        <f t="shared" si="156"/>
        <v>115</v>
      </c>
      <c r="Y181" s="12"/>
      <c r="Z181" s="8"/>
      <c r="AA181" s="23"/>
      <c r="AB181" s="23"/>
      <c r="AC181" s="23"/>
      <c r="AD181" s="12"/>
      <c r="AE181" s="91">
        <f t="shared" si="123"/>
        <v>0</v>
      </c>
      <c r="AF181" s="75">
        <f t="shared" si="124"/>
        <v>0</v>
      </c>
      <c r="AG181" s="88">
        <f t="shared" si="113"/>
        <v>0</v>
      </c>
      <c r="AH181" s="92">
        <f t="shared" si="114"/>
        <v>0</v>
      </c>
      <c r="AI181" s="93">
        <f t="shared" si="115"/>
        <v>0</v>
      </c>
      <c r="AJ181" s="93">
        <f t="shared" si="116"/>
        <v>0</v>
      </c>
      <c r="AK181" s="78">
        <f t="shared" si="117"/>
        <v>0</v>
      </c>
      <c r="AL181" s="92">
        <f t="shared" si="125"/>
        <v>0</v>
      </c>
      <c r="AM181" s="78">
        <f t="shared" si="126"/>
        <v>0</v>
      </c>
      <c r="AN181" s="11"/>
      <c r="AO181" s="14"/>
      <c r="AP181" s="11"/>
      <c r="AQ181" s="15"/>
      <c r="AR181" s="11"/>
      <c r="AS181" s="11"/>
      <c r="AT181" s="11"/>
      <c r="AU181" s="75" t="str">
        <f t="shared" si="136"/>
        <v/>
      </c>
      <c r="AV181" s="75" t="str">
        <f t="shared" ca="1" si="137"/>
        <v/>
      </c>
      <c r="AW181" s="75" t="str">
        <f t="shared" si="127"/>
        <v/>
      </c>
      <c r="AX181" s="75" t="str">
        <f t="shared" ca="1" si="128"/>
        <v/>
      </c>
      <c r="AY181" s="169"/>
      <c r="AZ181" s="169"/>
      <c r="BA181" s="75" t="str">
        <f t="shared" si="143"/>
        <v/>
      </c>
      <c r="BB181" s="169"/>
      <c r="BC181" s="169"/>
      <c r="BD181" s="75" t="str">
        <f t="shared" si="144"/>
        <v/>
      </c>
      <c r="BE181" s="11"/>
      <c r="BS181" s="163"/>
      <c r="BT181" s="163"/>
      <c r="BU181" s="163"/>
      <c r="BV181" s="163"/>
      <c r="BW181" s="163"/>
      <c r="BX181" s="163"/>
      <c r="BZ181" s="163"/>
      <c r="CB181" s="163"/>
      <c r="CC181" s="163"/>
      <c r="CD181" s="163"/>
    </row>
    <row r="182" spans="1:82" ht="17.45" customHeight="1">
      <c r="A182" s="86">
        <f t="shared" si="140"/>
        <v>25.4</v>
      </c>
      <c r="B182" s="107">
        <f t="shared" si="120"/>
        <v>172</v>
      </c>
      <c r="C182" s="8"/>
      <c r="D182" s="11"/>
      <c r="E182" s="12"/>
      <c r="F182" s="11"/>
      <c r="G182" s="74">
        <f t="shared" si="152"/>
        <v>0</v>
      </c>
      <c r="H182" s="75">
        <f t="shared" si="152"/>
        <v>0</v>
      </c>
      <c r="I182" s="88">
        <f t="shared" si="130"/>
        <v>0</v>
      </c>
      <c r="J182" s="78">
        <f t="shared" si="131"/>
        <v>0</v>
      </c>
      <c r="K182" s="78">
        <f t="shared" si="132"/>
        <v>0</v>
      </c>
      <c r="L182" s="78">
        <f t="shared" si="133"/>
        <v>0</v>
      </c>
      <c r="M182" s="78" t="str">
        <f t="shared" ca="1" si="134"/>
        <v/>
      </c>
      <c r="N182" s="78" t="str">
        <f t="shared" ca="1" si="134"/>
        <v/>
      </c>
      <c r="O182" s="78">
        <f t="shared" si="135"/>
        <v>5.0000000000000001E-4</v>
      </c>
      <c r="P182" s="13"/>
      <c r="Q182" s="8"/>
      <c r="R182" s="13"/>
      <c r="S182" s="89">
        <f t="shared" si="121"/>
        <v>0</v>
      </c>
      <c r="T182" s="75">
        <f t="shared" si="122"/>
        <v>0</v>
      </c>
      <c r="U182" s="90">
        <f t="shared" si="141"/>
        <v>0</v>
      </c>
      <c r="V182" s="82">
        <f t="shared" si="142"/>
        <v>0</v>
      </c>
      <c r="W182" s="234">
        <f t="shared" si="155"/>
        <v>121</v>
      </c>
      <c r="X182" s="236">
        <f t="shared" si="156"/>
        <v>115</v>
      </c>
      <c r="Y182" s="12"/>
      <c r="Z182" s="8"/>
      <c r="AA182" s="23"/>
      <c r="AB182" s="23"/>
      <c r="AC182" s="23"/>
      <c r="AD182" s="12"/>
      <c r="AE182" s="91">
        <f t="shared" si="123"/>
        <v>0</v>
      </c>
      <c r="AF182" s="75">
        <f t="shared" si="124"/>
        <v>0</v>
      </c>
      <c r="AG182" s="88">
        <f t="shared" si="113"/>
        <v>0</v>
      </c>
      <c r="AH182" s="92">
        <f t="shared" si="114"/>
        <v>0</v>
      </c>
      <c r="AI182" s="93">
        <f t="shared" si="115"/>
        <v>0</v>
      </c>
      <c r="AJ182" s="93">
        <f t="shared" si="116"/>
        <v>0</v>
      </c>
      <c r="AK182" s="78">
        <f t="shared" si="117"/>
        <v>0</v>
      </c>
      <c r="AL182" s="92">
        <f t="shared" si="125"/>
        <v>0</v>
      </c>
      <c r="AM182" s="78">
        <f t="shared" si="126"/>
        <v>0</v>
      </c>
      <c r="AN182" s="11"/>
      <c r="AO182" s="14"/>
      <c r="AP182" s="11"/>
      <c r="AQ182" s="15"/>
      <c r="AR182" s="11"/>
      <c r="AS182" s="11"/>
      <c r="AT182" s="11"/>
      <c r="AU182" s="75" t="str">
        <f t="shared" si="136"/>
        <v/>
      </c>
      <c r="AV182" s="75" t="str">
        <f t="shared" ca="1" si="137"/>
        <v/>
      </c>
      <c r="AW182" s="75" t="str">
        <f t="shared" si="127"/>
        <v/>
      </c>
      <c r="AX182" s="75" t="str">
        <f t="shared" ca="1" si="128"/>
        <v/>
      </c>
      <c r="AY182" s="169"/>
      <c r="AZ182" s="169"/>
      <c r="BA182" s="75" t="str">
        <f t="shared" si="143"/>
        <v/>
      </c>
      <c r="BB182" s="169"/>
      <c r="BC182" s="169"/>
      <c r="BD182" s="75" t="str">
        <f t="shared" si="144"/>
        <v/>
      </c>
      <c r="BE182" s="11"/>
      <c r="BS182" s="163"/>
      <c r="BT182" s="163"/>
      <c r="BU182" s="163"/>
      <c r="BV182" s="163"/>
      <c r="BW182" s="163"/>
      <c r="BX182" s="163"/>
      <c r="BZ182" s="163"/>
      <c r="CB182" s="163"/>
      <c r="CC182" s="163"/>
      <c r="CD182" s="163"/>
    </row>
    <row r="183" spans="1:82" ht="17.45" customHeight="1">
      <c r="A183" s="94">
        <f t="shared" si="140"/>
        <v>25.5</v>
      </c>
      <c r="B183" s="107">
        <f t="shared" si="120"/>
        <v>173</v>
      </c>
      <c r="C183" s="8"/>
      <c r="D183" s="11"/>
      <c r="E183" s="12"/>
      <c r="F183" s="11"/>
      <c r="G183" s="74">
        <f t="shared" si="152"/>
        <v>0</v>
      </c>
      <c r="H183" s="75">
        <f t="shared" si="152"/>
        <v>0</v>
      </c>
      <c r="I183" s="88">
        <f t="shared" si="130"/>
        <v>0</v>
      </c>
      <c r="J183" s="78">
        <f t="shared" si="131"/>
        <v>0</v>
      </c>
      <c r="K183" s="78">
        <f t="shared" si="132"/>
        <v>0</v>
      </c>
      <c r="L183" s="78">
        <f t="shared" si="133"/>
        <v>0</v>
      </c>
      <c r="M183" s="78" t="str">
        <f t="shared" ca="1" si="134"/>
        <v/>
      </c>
      <c r="N183" s="78" t="str">
        <f t="shared" ca="1" si="134"/>
        <v/>
      </c>
      <c r="O183" s="78">
        <f t="shared" si="135"/>
        <v>5.0000000000000001E-4</v>
      </c>
      <c r="P183" s="13"/>
      <c r="Q183" s="8"/>
      <c r="R183" s="13"/>
      <c r="S183" s="89">
        <f t="shared" si="121"/>
        <v>0</v>
      </c>
      <c r="T183" s="75">
        <f t="shared" si="122"/>
        <v>0</v>
      </c>
      <c r="U183" s="90">
        <f t="shared" si="141"/>
        <v>0</v>
      </c>
      <c r="V183" s="82">
        <f t="shared" si="142"/>
        <v>0</v>
      </c>
      <c r="W183" s="234">
        <f t="shared" si="155"/>
        <v>121</v>
      </c>
      <c r="X183" s="236">
        <f t="shared" si="156"/>
        <v>115</v>
      </c>
      <c r="Y183" s="12"/>
      <c r="Z183" s="8"/>
      <c r="AA183" s="23"/>
      <c r="AB183" s="23"/>
      <c r="AC183" s="23"/>
      <c r="AD183" s="12"/>
      <c r="AE183" s="91">
        <f t="shared" si="123"/>
        <v>0</v>
      </c>
      <c r="AF183" s="75">
        <f t="shared" si="124"/>
        <v>0</v>
      </c>
      <c r="AG183" s="88">
        <f t="shared" si="113"/>
        <v>0</v>
      </c>
      <c r="AH183" s="92">
        <f t="shared" si="114"/>
        <v>0</v>
      </c>
      <c r="AI183" s="93">
        <f t="shared" si="115"/>
        <v>0</v>
      </c>
      <c r="AJ183" s="93">
        <f t="shared" si="116"/>
        <v>0</v>
      </c>
      <c r="AK183" s="78">
        <f t="shared" si="117"/>
        <v>0</v>
      </c>
      <c r="AL183" s="92">
        <f t="shared" si="125"/>
        <v>0</v>
      </c>
      <c r="AM183" s="78">
        <f t="shared" si="126"/>
        <v>0</v>
      </c>
      <c r="AN183" s="11"/>
      <c r="AO183" s="14"/>
      <c r="AP183" s="11"/>
      <c r="AQ183" s="15"/>
      <c r="AR183" s="11"/>
      <c r="AS183" s="11"/>
      <c r="AT183" s="11"/>
      <c r="AU183" s="75" t="str">
        <f t="shared" si="136"/>
        <v/>
      </c>
      <c r="AV183" s="75" t="str">
        <f t="shared" ca="1" si="137"/>
        <v/>
      </c>
      <c r="AW183" s="75" t="str">
        <f t="shared" si="127"/>
        <v/>
      </c>
      <c r="AX183" s="75" t="str">
        <f t="shared" ca="1" si="128"/>
        <v/>
      </c>
      <c r="AY183" s="169"/>
      <c r="AZ183" s="169"/>
      <c r="BA183" s="75" t="str">
        <f t="shared" si="143"/>
        <v/>
      </c>
      <c r="BB183" s="169"/>
      <c r="BC183" s="169"/>
      <c r="BD183" s="75" t="str">
        <f t="shared" si="144"/>
        <v/>
      </c>
      <c r="BE183" s="11"/>
      <c r="BS183" s="163"/>
      <c r="BT183" s="163"/>
      <c r="BU183" s="163"/>
      <c r="BV183" s="163"/>
      <c r="BW183" s="163"/>
      <c r="BX183" s="163"/>
      <c r="BZ183" s="163"/>
      <c r="CB183" s="163"/>
      <c r="CC183" s="163"/>
      <c r="CD183" s="163"/>
    </row>
    <row r="184" spans="1:82" ht="17.45" customHeight="1">
      <c r="A184" s="86">
        <f t="shared" si="140"/>
        <v>25.6</v>
      </c>
      <c r="B184" s="107">
        <f t="shared" si="120"/>
        <v>174</v>
      </c>
      <c r="C184" s="8"/>
      <c r="D184" s="11"/>
      <c r="E184" s="12"/>
      <c r="F184" s="11"/>
      <c r="G184" s="74">
        <f t="shared" si="152"/>
        <v>0</v>
      </c>
      <c r="H184" s="75">
        <f t="shared" si="152"/>
        <v>0</v>
      </c>
      <c r="I184" s="88">
        <f t="shared" si="130"/>
        <v>0</v>
      </c>
      <c r="J184" s="78">
        <f t="shared" si="131"/>
        <v>0</v>
      </c>
      <c r="K184" s="78">
        <f t="shared" si="132"/>
        <v>0</v>
      </c>
      <c r="L184" s="78">
        <f t="shared" si="133"/>
        <v>0</v>
      </c>
      <c r="M184" s="78" t="str">
        <f t="shared" ca="1" si="134"/>
        <v/>
      </c>
      <c r="N184" s="78" t="str">
        <f t="shared" ca="1" si="134"/>
        <v/>
      </c>
      <c r="O184" s="78">
        <f t="shared" si="135"/>
        <v>5.0000000000000001E-4</v>
      </c>
      <c r="P184" s="13"/>
      <c r="Q184" s="8"/>
      <c r="R184" s="13"/>
      <c r="S184" s="89">
        <f t="shared" si="121"/>
        <v>0</v>
      </c>
      <c r="T184" s="75">
        <f t="shared" si="122"/>
        <v>0</v>
      </c>
      <c r="U184" s="90">
        <f t="shared" si="141"/>
        <v>0</v>
      </c>
      <c r="V184" s="82">
        <f t="shared" si="142"/>
        <v>0</v>
      </c>
      <c r="W184" s="234">
        <f t="shared" si="155"/>
        <v>121</v>
      </c>
      <c r="X184" s="236">
        <f t="shared" si="156"/>
        <v>115</v>
      </c>
      <c r="Y184" s="12"/>
      <c r="Z184" s="8"/>
      <c r="AA184" s="23"/>
      <c r="AB184" s="23"/>
      <c r="AC184" s="23"/>
      <c r="AD184" s="12"/>
      <c r="AE184" s="91">
        <f t="shared" si="123"/>
        <v>0</v>
      </c>
      <c r="AF184" s="75">
        <f t="shared" si="124"/>
        <v>0</v>
      </c>
      <c r="AG184" s="88">
        <f t="shared" si="113"/>
        <v>0</v>
      </c>
      <c r="AH184" s="92">
        <f t="shared" si="114"/>
        <v>0</v>
      </c>
      <c r="AI184" s="93">
        <f t="shared" si="115"/>
        <v>0</v>
      </c>
      <c r="AJ184" s="93">
        <f t="shared" si="116"/>
        <v>0</v>
      </c>
      <c r="AK184" s="78">
        <f t="shared" si="117"/>
        <v>0</v>
      </c>
      <c r="AL184" s="92">
        <f t="shared" si="125"/>
        <v>0</v>
      </c>
      <c r="AM184" s="78">
        <f t="shared" si="126"/>
        <v>0</v>
      </c>
      <c r="AN184" s="11"/>
      <c r="AO184" s="14"/>
      <c r="AP184" s="11"/>
      <c r="AQ184" s="15"/>
      <c r="AR184" s="11"/>
      <c r="AS184" s="11"/>
      <c r="AT184" s="11"/>
      <c r="AU184" s="75" t="str">
        <f t="shared" si="136"/>
        <v/>
      </c>
      <c r="AV184" s="75" t="str">
        <f t="shared" ca="1" si="137"/>
        <v/>
      </c>
      <c r="AW184" s="75" t="str">
        <f t="shared" si="127"/>
        <v/>
      </c>
      <c r="AX184" s="75" t="str">
        <f t="shared" ca="1" si="128"/>
        <v/>
      </c>
      <c r="AY184" s="169"/>
      <c r="AZ184" s="169"/>
      <c r="BA184" s="75" t="str">
        <f t="shared" si="143"/>
        <v/>
      </c>
      <c r="BB184" s="169"/>
      <c r="BC184" s="169"/>
      <c r="BD184" s="75" t="str">
        <f t="shared" si="144"/>
        <v/>
      </c>
      <c r="BE184" s="11"/>
      <c r="BS184" s="163"/>
      <c r="BT184" s="163"/>
      <c r="BU184" s="163"/>
      <c r="BV184" s="163"/>
      <c r="BW184" s="163"/>
      <c r="BX184" s="163"/>
      <c r="BZ184" s="163"/>
      <c r="CB184" s="163"/>
      <c r="CC184" s="163"/>
      <c r="CD184" s="163"/>
    </row>
    <row r="185" spans="1:82" ht="17.45" customHeight="1" thickBot="1">
      <c r="A185" s="94">
        <f t="shared" si="140"/>
        <v>25.700000000000003</v>
      </c>
      <c r="B185" s="108">
        <f t="shared" si="120"/>
        <v>175</v>
      </c>
      <c r="C185" s="16"/>
      <c r="D185" s="17"/>
      <c r="E185" s="18"/>
      <c r="F185" s="17"/>
      <c r="G185" s="96">
        <f t="shared" si="152"/>
        <v>0</v>
      </c>
      <c r="H185" s="97">
        <f t="shared" si="152"/>
        <v>0</v>
      </c>
      <c r="I185" s="98">
        <f t="shared" si="130"/>
        <v>0</v>
      </c>
      <c r="J185" s="99">
        <f t="shared" si="131"/>
        <v>0</v>
      </c>
      <c r="K185" s="99">
        <f t="shared" si="132"/>
        <v>0</v>
      </c>
      <c r="L185" s="99">
        <f t="shared" si="133"/>
        <v>0</v>
      </c>
      <c r="M185" s="99" t="str">
        <f t="shared" ca="1" si="134"/>
        <v/>
      </c>
      <c r="N185" s="99" t="str">
        <f t="shared" ca="1" si="134"/>
        <v/>
      </c>
      <c r="O185" s="99">
        <f t="shared" si="135"/>
        <v>5.0000000000000001E-4</v>
      </c>
      <c r="P185" s="19"/>
      <c r="Q185" s="16"/>
      <c r="R185" s="19"/>
      <c r="S185" s="89">
        <f t="shared" si="121"/>
        <v>0</v>
      </c>
      <c r="T185" s="75">
        <f t="shared" si="122"/>
        <v>0</v>
      </c>
      <c r="U185" s="100">
        <f t="shared" si="141"/>
        <v>0</v>
      </c>
      <c r="V185" s="101">
        <f t="shared" si="142"/>
        <v>0</v>
      </c>
      <c r="W185" s="237">
        <f t="shared" si="155"/>
        <v>121</v>
      </c>
      <c r="X185" s="238">
        <f t="shared" si="156"/>
        <v>115</v>
      </c>
      <c r="Y185" s="18"/>
      <c r="Z185" s="16"/>
      <c r="AA185" s="23"/>
      <c r="AB185" s="23"/>
      <c r="AC185" s="23"/>
      <c r="AD185" s="12"/>
      <c r="AE185" s="102">
        <f t="shared" si="123"/>
        <v>0</v>
      </c>
      <c r="AF185" s="97">
        <f t="shared" si="124"/>
        <v>0</v>
      </c>
      <c r="AG185" s="98">
        <f t="shared" si="113"/>
        <v>0</v>
      </c>
      <c r="AH185" s="103">
        <f t="shared" si="114"/>
        <v>0</v>
      </c>
      <c r="AI185" s="104">
        <f t="shared" si="115"/>
        <v>0</v>
      </c>
      <c r="AJ185" s="104">
        <f t="shared" si="116"/>
        <v>0</v>
      </c>
      <c r="AK185" s="99">
        <f t="shared" si="117"/>
        <v>0</v>
      </c>
      <c r="AL185" s="103">
        <f t="shared" si="125"/>
        <v>0</v>
      </c>
      <c r="AM185" s="99">
        <f t="shared" si="126"/>
        <v>0</v>
      </c>
      <c r="AN185" s="17"/>
      <c r="AO185" s="20"/>
      <c r="AP185" s="17"/>
      <c r="AQ185" s="21"/>
      <c r="AR185" s="17"/>
      <c r="AS185" s="17"/>
      <c r="AT185" s="17"/>
      <c r="AU185" s="97" t="str">
        <f t="shared" si="136"/>
        <v/>
      </c>
      <c r="AV185" s="97" t="str">
        <f t="shared" ca="1" si="137"/>
        <v/>
      </c>
      <c r="AW185" s="97" t="str">
        <f t="shared" si="127"/>
        <v/>
      </c>
      <c r="AX185" s="97" t="str">
        <f t="shared" ca="1" si="128"/>
        <v/>
      </c>
      <c r="AY185" s="167"/>
      <c r="AZ185" s="167"/>
      <c r="BA185" s="97" t="str">
        <f t="shared" si="143"/>
        <v/>
      </c>
      <c r="BB185" s="167"/>
      <c r="BC185" s="167"/>
      <c r="BD185" s="97" t="str">
        <f t="shared" si="144"/>
        <v/>
      </c>
      <c r="BE185" s="17"/>
      <c r="BS185" s="163"/>
      <c r="BT185" s="163"/>
      <c r="BU185" s="163"/>
      <c r="BV185" s="163"/>
      <c r="BW185" s="163"/>
      <c r="BX185" s="163"/>
      <c r="BZ185" s="163"/>
      <c r="CB185" s="163"/>
      <c r="CC185" s="163"/>
      <c r="CD185" s="163"/>
    </row>
    <row r="186" spans="1:82" ht="17.45" customHeight="1" thickTop="1">
      <c r="A186" s="105">
        <f>A179+1</f>
        <v>26.1</v>
      </c>
      <c r="B186" s="106">
        <f>B185+1</f>
        <v>176</v>
      </c>
      <c r="C186" s="4"/>
      <c r="D186" s="5"/>
      <c r="E186" s="6"/>
      <c r="F186" s="5"/>
      <c r="G186" s="74">
        <f t="shared" si="152"/>
        <v>0</v>
      </c>
      <c r="H186" s="75">
        <f t="shared" si="152"/>
        <v>0</v>
      </c>
      <c r="I186" s="76">
        <f t="shared" si="130"/>
        <v>0</v>
      </c>
      <c r="J186" s="77">
        <f t="shared" si="131"/>
        <v>0</v>
      </c>
      <c r="K186" s="77">
        <f t="shared" si="132"/>
        <v>0</v>
      </c>
      <c r="L186" s="77">
        <f t="shared" si="133"/>
        <v>0</v>
      </c>
      <c r="M186" s="78" t="str">
        <f t="shared" ca="1" si="134"/>
        <v/>
      </c>
      <c r="N186" s="78" t="str">
        <f t="shared" ca="1" si="134"/>
        <v/>
      </c>
      <c r="O186" s="78">
        <f t="shared" si="135"/>
        <v>5.0000000000000001E-4</v>
      </c>
      <c r="P186" s="13"/>
      <c r="Q186" s="8"/>
      <c r="R186" s="13"/>
      <c r="S186" s="79">
        <f t="shared" si="121"/>
        <v>0</v>
      </c>
      <c r="T186" s="80">
        <f t="shared" si="122"/>
        <v>0</v>
      </c>
      <c r="U186" s="81">
        <f t="shared" si="141"/>
        <v>0</v>
      </c>
      <c r="V186" s="82">
        <f t="shared" si="142"/>
        <v>0</v>
      </c>
      <c r="W186" s="234">
        <v>123</v>
      </c>
      <c r="X186" s="236">
        <v>126</v>
      </c>
      <c r="Y186" s="6"/>
      <c r="Z186" s="4"/>
      <c r="AA186" s="22"/>
      <c r="AB186" s="22"/>
      <c r="AC186" s="22"/>
      <c r="AD186" s="6"/>
      <c r="AE186" s="83">
        <f t="shared" si="123"/>
        <v>0</v>
      </c>
      <c r="AF186" s="80">
        <f t="shared" si="124"/>
        <v>0</v>
      </c>
      <c r="AG186" s="76">
        <f t="shared" si="113"/>
        <v>0</v>
      </c>
      <c r="AH186" s="84">
        <f t="shared" si="114"/>
        <v>0</v>
      </c>
      <c r="AI186" s="85">
        <f t="shared" si="115"/>
        <v>0</v>
      </c>
      <c r="AJ186" s="85">
        <f t="shared" si="116"/>
        <v>0</v>
      </c>
      <c r="AK186" s="77">
        <f t="shared" si="117"/>
        <v>0</v>
      </c>
      <c r="AL186" s="84">
        <f t="shared" si="125"/>
        <v>0</v>
      </c>
      <c r="AM186" s="77">
        <f t="shared" si="126"/>
        <v>0</v>
      </c>
      <c r="AN186" s="5"/>
      <c r="AO186" s="9"/>
      <c r="AP186" s="5"/>
      <c r="AQ186" s="10"/>
      <c r="AR186" s="5"/>
      <c r="AS186" s="5"/>
      <c r="AT186" s="5"/>
      <c r="AU186" s="80" t="str">
        <f t="shared" si="136"/>
        <v/>
      </c>
      <c r="AV186" s="80" t="str">
        <f t="shared" ca="1" si="137"/>
        <v/>
      </c>
      <c r="AW186" s="80" t="str">
        <f t="shared" si="127"/>
        <v/>
      </c>
      <c r="AX186" s="80" t="str">
        <f t="shared" ca="1" si="128"/>
        <v/>
      </c>
      <c r="AY186" s="165"/>
      <c r="AZ186" s="165"/>
      <c r="BA186" s="80" t="str">
        <f t="shared" si="143"/>
        <v/>
      </c>
      <c r="BB186" s="165"/>
      <c r="BC186" s="165"/>
      <c r="BD186" s="80" t="str">
        <f t="shared" si="144"/>
        <v/>
      </c>
      <c r="BE186" s="5"/>
      <c r="BS186" s="163"/>
      <c r="BT186" s="163"/>
      <c r="BU186" s="163"/>
      <c r="BV186" s="163"/>
      <c r="BW186" s="163"/>
      <c r="BX186" s="163"/>
      <c r="BZ186" s="163"/>
      <c r="CB186" s="163"/>
      <c r="CC186" s="163"/>
      <c r="CD186" s="163"/>
    </row>
    <row r="187" spans="1:82" ht="17.45" customHeight="1">
      <c r="A187" s="94">
        <f t="shared" si="140"/>
        <v>26.2</v>
      </c>
      <c r="B187" s="107">
        <f t="shared" si="120"/>
        <v>177</v>
      </c>
      <c r="C187" s="8"/>
      <c r="D187" s="11"/>
      <c r="E187" s="12"/>
      <c r="F187" s="11"/>
      <c r="G187" s="74">
        <f t="shared" si="152"/>
        <v>0</v>
      </c>
      <c r="H187" s="75">
        <f t="shared" si="152"/>
        <v>0</v>
      </c>
      <c r="I187" s="88">
        <f t="shared" si="130"/>
        <v>0</v>
      </c>
      <c r="J187" s="78">
        <f t="shared" si="131"/>
        <v>0</v>
      </c>
      <c r="K187" s="78">
        <f t="shared" si="132"/>
        <v>0</v>
      </c>
      <c r="L187" s="78">
        <f t="shared" si="133"/>
        <v>0</v>
      </c>
      <c r="M187" s="78" t="str">
        <f t="shared" ca="1" si="134"/>
        <v/>
      </c>
      <c r="N187" s="78" t="str">
        <f t="shared" ca="1" si="134"/>
        <v/>
      </c>
      <c r="O187" s="78">
        <f t="shared" si="135"/>
        <v>5.0000000000000001E-4</v>
      </c>
      <c r="P187" s="13"/>
      <c r="Q187" s="8"/>
      <c r="R187" s="13"/>
      <c r="S187" s="89">
        <f t="shared" si="121"/>
        <v>0</v>
      </c>
      <c r="T187" s="75">
        <f t="shared" si="122"/>
        <v>0</v>
      </c>
      <c r="U187" s="90">
        <f t="shared" si="141"/>
        <v>0</v>
      </c>
      <c r="V187" s="82">
        <f t="shared" si="142"/>
        <v>0</v>
      </c>
      <c r="W187" s="234">
        <f t="shared" ref="W187:W192" si="157">W186</f>
        <v>123</v>
      </c>
      <c r="X187" s="236">
        <f t="shared" ref="X187:X192" si="158">X186</f>
        <v>126</v>
      </c>
      <c r="Y187" s="12"/>
      <c r="Z187" s="8"/>
      <c r="AA187" s="23"/>
      <c r="AB187" s="23"/>
      <c r="AC187" s="23"/>
      <c r="AD187" s="12"/>
      <c r="AE187" s="91">
        <f t="shared" si="123"/>
        <v>0</v>
      </c>
      <c r="AF187" s="75">
        <f t="shared" si="124"/>
        <v>0</v>
      </c>
      <c r="AG187" s="88">
        <f t="shared" si="113"/>
        <v>0</v>
      </c>
      <c r="AH187" s="92">
        <f t="shared" si="114"/>
        <v>0</v>
      </c>
      <c r="AI187" s="93">
        <f t="shared" si="115"/>
        <v>0</v>
      </c>
      <c r="AJ187" s="93">
        <f t="shared" si="116"/>
        <v>0</v>
      </c>
      <c r="AK187" s="78">
        <f t="shared" si="117"/>
        <v>0</v>
      </c>
      <c r="AL187" s="92">
        <f t="shared" si="125"/>
        <v>0</v>
      </c>
      <c r="AM187" s="78">
        <f t="shared" si="126"/>
        <v>0</v>
      </c>
      <c r="AN187" s="11"/>
      <c r="AO187" s="14"/>
      <c r="AP187" s="11"/>
      <c r="AQ187" s="15"/>
      <c r="AR187" s="11"/>
      <c r="AS187" s="11"/>
      <c r="AT187" s="11"/>
      <c r="AU187" s="75" t="str">
        <f t="shared" si="136"/>
        <v/>
      </c>
      <c r="AV187" s="75" t="str">
        <f t="shared" ca="1" si="137"/>
        <v/>
      </c>
      <c r="AW187" s="75" t="str">
        <f t="shared" si="127"/>
        <v/>
      </c>
      <c r="AX187" s="75" t="str">
        <f t="shared" ca="1" si="128"/>
        <v/>
      </c>
      <c r="AY187" s="169"/>
      <c r="AZ187" s="169"/>
      <c r="BA187" s="75" t="str">
        <f t="shared" si="143"/>
        <v/>
      </c>
      <c r="BB187" s="169"/>
      <c r="BC187" s="169"/>
      <c r="BD187" s="75" t="str">
        <f t="shared" si="144"/>
        <v/>
      </c>
      <c r="BE187" s="11"/>
      <c r="BS187" s="163"/>
      <c r="BT187" s="163"/>
      <c r="BU187" s="163"/>
      <c r="BV187" s="163"/>
      <c r="BW187" s="163"/>
      <c r="BX187" s="163"/>
      <c r="BZ187" s="163"/>
      <c r="CB187" s="163"/>
      <c r="CC187" s="163"/>
      <c r="CD187" s="163"/>
    </row>
    <row r="188" spans="1:82" ht="17.45" customHeight="1">
      <c r="A188" s="86">
        <f t="shared" si="140"/>
        <v>26.3</v>
      </c>
      <c r="B188" s="107">
        <f t="shared" si="120"/>
        <v>178</v>
      </c>
      <c r="C188" s="8"/>
      <c r="D188" s="11"/>
      <c r="E188" s="12"/>
      <c r="F188" s="11"/>
      <c r="G188" s="74">
        <f t="shared" ref="G188:H203" si="159">G187-E188-C188</f>
        <v>0</v>
      </c>
      <c r="H188" s="75">
        <f t="shared" si="159"/>
        <v>0</v>
      </c>
      <c r="I188" s="88">
        <f t="shared" si="130"/>
        <v>0</v>
      </c>
      <c r="J188" s="78">
        <f t="shared" si="131"/>
        <v>0</v>
      </c>
      <c r="K188" s="78">
        <f t="shared" si="132"/>
        <v>0</v>
      </c>
      <c r="L188" s="78">
        <f t="shared" si="133"/>
        <v>0</v>
      </c>
      <c r="M188" s="78" t="str">
        <f t="shared" ca="1" si="134"/>
        <v/>
      </c>
      <c r="N188" s="78" t="str">
        <f t="shared" ca="1" si="134"/>
        <v/>
      </c>
      <c r="O188" s="78">
        <f t="shared" si="135"/>
        <v>5.0000000000000001E-4</v>
      </c>
      <c r="P188" s="13"/>
      <c r="Q188" s="8"/>
      <c r="R188" s="13"/>
      <c r="S188" s="89">
        <f t="shared" si="121"/>
        <v>0</v>
      </c>
      <c r="T188" s="75">
        <f t="shared" si="122"/>
        <v>0</v>
      </c>
      <c r="U188" s="90">
        <f t="shared" si="141"/>
        <v>0</v>
      </c>
      <c r="V188" s="82">
        <f t="shared" si="142"/>
        <v>0</v>
      </c>
      <c r="W188" s="234">
        <f t="shared" si="157"/>
        <v>123</v>
      </c>
      <c r="X188" s="236">
        <f t="shared" si="158"/>
        <v>126</v>
      </c>
      <c r="Y188" s="12"/>
      <c r="Z188" s="8"/>
      <c r="AA188" s="23"/>
      <c r="AB188" s="23"/>
      <c r="AC188" s="23"/>
      <c r="AD188" s="12"/>
      <c r="AE188" s="91">
        <f t="shared" si="123"/>
        <v>0</v>
      </c>
      <c r="AF188" s="75">
        <f t="shared" si="124"/>
        <v>0</v>
      </c>
      <c r="AG188" s="88">
        <f t="shared" si="113"/>
        <v>0</v>
      </c>
      <c r="AH188" s="92">
        <f t="shared" si="114"/>
        <v>0</v>
      </c>
      <c r="AI188" s="93">
        <f t="shared" si="115"/>
        <v>0</v>
      </c>
      <c r="AJ188" s="93">
        <f t="shared" si="116"/>
        <v>0</v>
      </c>
      <c r="AK188" s="78">
        <f t="shared" si="117"/>
        <v>0</v>
      </c>
      <c r="AL188" s="92">
        <f t="shared" si="125"/>
        <v>0</v>
      </c>
      <c r="AM188" s="78">
        <f t="shared" si="126"/>
        <v>0</v>
      </c>
      <c r="AN188" s="11"/>
      <c r="AO188" s="14"/>
      <c r="AP188" s="11"/>
      <c r="AQ188" s="15"/>
      <c r="AR188" s="11"/>
      <c r="AS188" s="11"/>
      <c r="AT188" s="11"/>
      <c r="AU188" s="75" t="str">
        <f t="shared" si="136"/>
        <v/>
      </c>
      <c r="AV188" s="75" t="str">
        <f t="shared" ca="1" si="137"/>
        <v/>
      </c>
      <c r="AW188" s="75" t="str">
        <f t="shared" si="127"/>
        <v/>
      </c>
      <c r="AX188" s="75" t="str">
        <f t="shared" ca="1" si="128"/>
        <v/>
      </c>
      <c r="AY188" s="169"/>
      <c r="AZ188" s="169"/>
      <c r="BA188" s="75" t="str">
        <f t="shared" si="143"/>
        <v/>
      </c>
      <c r="BB188" s="169"/>
      <c r="BC188" s="169"/>
      <c r="BD188" s="75" t="str">
        <f t="shared" si="144"/>
        <v/>
      </c>
      <c r="BE188" s="11"/>
      <c r="BS188" s="163"/>
      <c r="BT188" s="163"/>
      <c r="BU188" s="163"/>
      <c r="BV188" s="163"/>
      <c r="BW188" s="163"/>
      <c r="BX188" s="163"/>
      <c r="BZ188" s="163"/>
      <c r="CB188" s="163"/>
      <c r="CC188" s="163"/>
      <c r="CD188" s="163"/>
    </row>
    <row r="189" spans="1:82" ht="17.45" customHeight="1">
      <c r="A189" s="94">
        <f t="shared" si="140"/>
        <v>26.4</v>
      </c>
      <c r="B189" s="107">
        <f t="shared" si="120"/>
        <v>179</v>
      </c>
      <c r="C189" s="8"/>
      <c r="D189" s="11"/>
      <c r="E189" s="12"/>
      <c r="F189" s="11"/>
      <c r="G189" s="74">
        <f t="shared" si="159"/>
        <v>0</v>
      </c>
      <c r="H189" s="75">
        <f t="shared" si="159"/>
        <v>0</v>
      </c>
      <c r="I189" s="88">
        <f t="shared" si="130"/>
        <v>0</v>
      </c>
      <c r="J189" s="78">
        <f t="shared" si="131"/>
        <v>0</v>
      </c>
      <c r="K189" s="78">
        <f t="shared" si="132"/>
        <v>0</v>
      </c>
      <c r="L189" s="78">
        <f t="shared" si="133"/>
        <v>0</v>
      </c>
      <c r="M189" s="78" t="str">
        <f t="shared" ca="1" si="134"/>
        <v/>
      </c>
      <c r="N189" s="78" t="str">
        <f t="shared" ca="1" si="134"/>
        <v/>
      </c>
      <c r="O189" s="78">
        <f t="shared" si="135"/>
        <v>5.0000000000000001E-4</v>
      </c>
      <c r="P189" s="13"/>
      <c r="Q189" s="8"/>
      <c r="R189" s="13"/>
      <c r="S189" s="89">
        <f t="shared" si="121"/>
        <v>0</v>
      </c>
      <c r="T189" s="75">
        <f t="shared" si="122"/>
        <v>0</v>
      </c>
      <c r="U189" s="90">
        <f t="shared" si="141"/>
        <v>0</v>
      </c>
      <c r="V189" s="82">
        <f t="shared" si="142"/>
        <v>0</v>
      </c>
      <c r="W189" s="234">
        <f t="shared" si="157"/>
        <v>123</v>
      </c>
      <c r="X189" s="236">
        <f t="shared" si="158"/>
        <v>126</v>
      </c>
      <c r="Y189" s="12"/>
      <c r="Z189" s="8"/>
      <c r="AA189" s="23"/>
      <c r="AB189" s="23"/>
      <c r="AC189" s="23"/>
      <c r="AD189" s="12"/>
      <c r="AE189" s="91">
        <f t="shared" si="123"/>
        <v>0</v>
      </c>
      <c r="AF189" s="75">
        <f t="shared" si="124"/>
        <v>0</v>
      </c>
      <c r="AG189" s="88">
        <f t="shared" si="113"/>
        <v>0</v>
      </c>
      <c r="AH189" s="92">
        <f t="shared" si="114"/>
        <v>0</v>
      </c>
      <c r="AI189" s="93">
        <f t="shared" si="115"/>
        <v>0</v>
      </c>
      <c r="AJ189" s="93">
        <f t="shared" si="116"/>
        <v>0</v>
      </c>
      <c r="AK189" s="78">
        <f t="shared" si="117"/>
        <v>0</v>
      </c>
      <c r="AL189" s="92">
        <f t="shared" si="125"/>
        <v>0</v>
      </c>
      <c r="AM189" s="78">
        <f t="shared" si="126"/>
        <v>0</v>
      </c>
      <c r="AN189" s="11"/>
      <c r="AO189" s="14"/>
      <c r="AP189" s="11"/>
      <c r="AQ189" s="15"/>
      <c r="AR189" s="11"/>
      <c r="AS189" s="11"/>
      <c r="AT189" s="11"/>
      <c r="AU189" s="75" t="str">
        <f t="shared" si="136"/>
        <v/>
      </c>
      <c r="AV189" s="75" t="str">
        <f t="shared" ca="1" si="137"/>
        <v/>
      </c>
      <c r="AW189" s="75" t="str">
        <f t="shared" si="127"/>
        <v/>
      </c>
      <c r="AX189" s="75" t="str">
        <f t="shared" ca="1" si="128"/>
        <v/>
      </c>
      <c r="AY189" s="169"/>
      <c r="AZ189" s="169"/>
      <c r="BA189" s="75" t="str">
        <f t="shared" si="143"/>
        <v/>
      </c>
      <c r="BB189" s="169"/>
      <c r="BC189" s="169"/>
      <c r="BD189" s="75" t="str">
        <f t="shared" si="144"/>
        <v/>
      </c>
      <c r="BE189" s="11"/>
      <c r="BS189" s="163"/>
      <c r="BT189" s="163"/>
      <c r="BU189" s="163"/>
      <c r="BV189" s="163"/>
      <c r="BW189" s="163"/>
      <c r="BX189" s="163"/>
      <c r="BZ189" s="163"/>
      <c r="CB189" s="163"/>
      <c r="CC189" s="163"/>
      <c r="CD189" s="163"/>
    </row>
    <row r="190" spans="1:82" ht="17.45" customHeight="1">
      <c r="A190" s="86">
        <f t="shared" si="140"/>
        <v>26.5</v>
      </c>
      <c r="B190" s="107">
        <f t="shared" si="120"/>
        <v>180</v>
      </c>
      <c r="C190" s="8"/>
      <c r="D190" s="11"/>
      <c r="E190" s="12"/>
      <c r="F190" s="11"/>
      <c r="G190" s="74">
        <f t="shared" si="159"/>
        <v>0</v>
      </c>
      <c r="H190" s="75">
        <f t="shared" si="159"/>
        <v>0</v>
      </c>
      <c r="I190" s="88">
        <f t="shared" si="130"/>
        <v>0</v>
      </c>
      <c r="J190" s="78">
        <f t="shared" si="131"/>
        <v>0</v>
      </c>
      <c r="K190" s="78">
        <f t="shared" si="132"/>
        <v>0</v>
      </c>
      <c r="L190" s="78">
        <f t="shared" si="133"/>
        <v>0</v>
      </c>
      <c r="M190" s="78" t="str">
        <f t="shared" ca="1" si="134"/>
        <v/>
      </c>
      <c r="N190" s="78" t="str">
        <f t="shared" ca="1" si="134"/>
        <v/>
      </c>
      <c r="O190" s="78">
        <f t="shared" si="135"/>
        <v>5.0000000000000001E-4</v>
      </c>
      <c r="P190" s="13"/>
      <c r="Q190" s="8"/>
      <c r="R190" s="13"/>
      <c r="S190" s="89">
        <f t="shared" si="121"/>
        <v>0</v>
      </c>
      <c r="T190" s="75">
        <f t="shared" si="122"/>
        <v>0</v>
      </c>
      <c r="U190" s="90">
        <f t="shared" si="141"/>
        <v>0</v>
      </c>
      <c r="V190" s="82">
        <f t="shared" si="142"/>
        <v>0</v>
      </c>
      <c r="W190" s="234">
        <f t="shared" si="157"/>
        <v>123</v>
      </c>
      <c r="X190" s="236">
        <f t="shared" si="158"/>
        <v>126</v>
      </c>
      <c r="Y190" s="12"/>
      <c r="Z190" s="8"/>
      <c r="AA190" s="23"/>
      <c r="AB190" s="23"/>
      <c r="AC190" s="23"/>
      <c r="AD190" s="12"/>
      <c r="AE190" s="91">
        <f t="shared" si="123"/>
        <v>0</v>
      </c>
      <c r="AF190" s="75">
        <f t="shared" si="124"/>
        <v>0</v>
      </c>
      <c r="AG190" s="88">
        <f t="shared" si="113"/>
        <v>0</v>
      </c>
      <c r="AH190" s="92">
        <f t="shared" si="114"/>
        <v>0</v>
      </c>
      <c r="AI190" s="93">
        <f t="shared" si="115"/>
        <v>0</v>
      </c>
      <c r="AJ190" s="93">
        <f t="shared" si="116"/>
        <v>0</v>
      </c>
      <c r="AK190" s="78">
        <f t="shared" si="117"/>
        <v>0</v>
      </c>
      <c r="AL190" s="92">
        <f t="shared" si="125"/>
        <v>0</v>
      </c>
      <c r="AM190" s="78">
        <f t="shared" si="126"/>
        <v>0</v>
      </c>
      <c r="AN190" s="11"/>
      <c r="AO190" s="14"/>
      <c r="AP190" s="11"/>
      <c r="AQ190" s="15"/>
      <c r="AR190" s="11"/>
      <c r="AS190" s="11"/>
      <c r="AT190" s="11"/>
      <c r="AU190" s="75" t="str">
        <f t="shared" si="136"/>
        <v/>
      </c>
      <c r="AV190" s="75" t="str">
        <f t="shared" ca="1" si="137"/>
        <v/>
      </c>
      <c r="AW190" s="75" t="str">
        <f t="shared" si="127"/>
        <v/>
      </c>
      <c r="AX190" s="75" t="str">
        <f t="shared" ca="1" si="128"/>
        <v/>
      </c>
      <c r="AY190" s="169"/>
      <c r="AZ190" s="169"/>
      <c r="BA190" s="75" t="str">
        <f t="shared" si="143"/>
        <v/>
      </c>
      <c r="BB190" s="169"/>
      <c r="BC190" s="169"/>
      <c r="BD190" s="75" t="str">
        <f t="shared" si="144"/>
        <v/>
      </c>
      <c r="BE190" s="11"/>
      <c r="BS190" s="163"/>
      <c r="BT190" s="163"/>
      <c r="BU190" s="163"/>
      <c r="BV190" s="163"/>
      <c r="BW190" s="163"/>
      <c r="BX190" s="163"/>
      <c r="BZ190" s="163"/>
      <c r="CB190" s="163"/>
      <c r="CC190" s="163"/>
      <c r="CD190" s="163"/>
    </row>
    <row r="191" spans="1:82" ht="17.45" customHeight="1">
      <c r="A191" s="94">
        <f t="shared" si="140"/>
        <v>26.6</v>
      </c>
      <c r="B191" s="107">
        <f t="shared" si="120"/>
        <v>181</v>
      </c>
      <c r="C191" s="8"/>
      <c r="D191" s="11"/>
      <c r="E191" s="12"/>
      <c r="F191" s="11"/>
      <c r="G191" s="74">
        <f t="shared" si="159"/>
        <v>0</v>
      </c>
      <c r="H191" s="75">
        <f t="shared" si="159"/>
        <v>0</v>
      </c>
      <c r="I191" s="88">
        <f t="shared" si="130"/>
        <v>0</v>
      </c>
      <c r="J191" s="78">
        <f t="shared" si="131"/>
        <v>0</v>
      </c>
      <c r="K191" s="78">
        <f t="shared" si="132"/>
        <v>0</v>
      </c>
      <c r="L191" s="78">
        <f t="shared" si="133"/>
        <v>0</v>
      </c>
      <c r="M191" s="78" t="str">
        <f t="shared" ca="1" si="134"/>
        <v/>
      </c>
      <c r="N191" s="78" t="str">
        <f t="shared" ca="1" si="134"/>
        <v/>
      </c>
      <c r="O191" s="78">
        <f t="shared" si="135"/>
        <v>5.0000000000000001E-4</v>
      </c>
      <c r="P191" s="13"/>
      <c r="Q191" s="8"/>
      <c r="R191" s="13"/>
      <c r="S191" s="89">
        <f t="shared" si="121"/>
        <v>0</v>
      </c>
      <c r="T191" s="75">
        <f t="shared" si="122"/>
        <v>0</v>
      </c>
      <c r="U191" s="90">
        <f t="shared" si="141"/>
        <v>0</v>
      </c>
      <c r="V191" s="82">
        <f t="shared" si="142"/>
        <v>0</v>
      </c>
      <c r="W191" s="234">
        <f t="shared" si="157"/>
        <v>123</v>
      </c>
      <c r="X191" s="236">
        <f t="shared" si="158"/>
        <v>126</v>
      </c>
      <c r="Y191" s="12"/>
      <c r="Z191" s="8"/>
      <c r="AA191" s="23"/>
      <c r="AB191" s="23"/>
      <c r="AC191" s="23"/>
      <c r="AD191" s="12"/>
      <c r="AE191" s="91">
        <f t="shared" si="123"/>
        <v>0</v>
      </c>
      <c r="AF191" s="75">
        <f t="shared" si="124"/>
        <v>0</v>
      </c>
      <c r="AG191" s="88">
        <f t="shared" si="113"/>
        <v>0</v>
      </c>
      <c r="AH191" s="92">
        <f t="shared" si="114"/>
        <v>0</v>
      </c>
      <c r="AI191" s="93">
        <f t="shared" si="115"/>
        <v>0</v>
      </c>
      <c r="AJ191" s="93">
        <f t="shared" si="116"/>
        <v>0</v>
      </c>
      <c r="AK191" s="78">
        <f t="shared" si="117"/>
        <v>0</v>
      </c>
      <c r="AL191" s="92">
        <f t="shared" si="125"/>
        <v>0</v>
      </c>
      <c r="AM191" s="78">
        <f t="shared" si="126"/>
        <v>0</v>
      </c>
      <c r="AN191" s="11"/>
      <c r="AO191" s="14"/>
      <c r="AP191" s="11"/>
      <c r="AQ191" s="15"/>
      <c r="AR191" s="11"/>
      <c r="AS191" s="11"/>
      <c r="AT191" s="11"/>
      <c r="AU191" s="75" t="str">
        <f t="shared" si="136"/>
        <v/>
      </c>
      <c r="AV191" s="75" t="str">
        <f t="shared" ca="1" si="137"/>
        <v/>
      </c>
      <c r="AW191" s="75" t="str">
        <f t="shared" si="127"/>
        <v/>
      </c>
      <c r="AX191" s="75" t="str">
        <f t="shared" ca="1" si="128"/>
        <v/>
      </c>
      <c r="AY191" s="169"/>
      <c r="AZ191" s="169"/>
      <c r="BA191" s="75" t="str">
        <f t="shared" si="143"/>
        <v/>
      </c>
      <c r="BB191" s="169"/>
      <c r="BC191" s="169"/>
      <c r="BD191" s="75" t="str">
        <f t="shared" si="144"/>
        <v/>
      </c>
      <c r="BE191" s="11"/>
      <c r="BS191" s="163"/>
      <c r="BT191" s="163"/>
      <c r="BU191" s="163"/>
      <c r="BV191" s="163"/>
      <c r="BW191" s="163"/>
      <c r="BX191" s="163"/>
      <c r="BZ191" s="163"/>
      <c r="CB191" s="163"/>
      <c r="CC191" s="163"/>
      <c r="CD191" s="163"/>
    </row>
    <row r="192" spans="1:82" ht="17.45" customHeight="1" thickBot="1">
      <c r="A192" s="86">
        <f t="shared" si="140"/>
        <v>26.700000000000003</v>
      </c>
      <c r="B192" s="108">
        <f t="shared" si="120"/>
        <v>182</v>
      </c>
      <c r="C192" s="16"/>
      <c r="D192" s="17"/>
      <c r="E192" s="18"/>
      <c r="F192" s="17"/>
      <c r="G192" s="96">
        <f t="shared" si="159"/>
        <v>0</v>
      </c>
      <c r="H192" s="97">
        <f t="shared" si="159"/>
        <v>0</v>
      </c>
      <c r="I192" s="98">
        <f t="shared" si="130"/>
        <v>0</v>
      </c>
      <c r="J192" s="99">
        <f t="shared" si="131"/>
        <v>0</v>
      </c>
      <c r="K192" s="99">
        <f t="shared" si="132"/>
        <v>0</v>
      </c>
      <c r="L192" s="99">
        <f t="shared" si="133"/>
        <v>0</v>
      </c>
      <c r="M192" s="99" t="str">
        <f t="shared" ca="1" si="134"/>
        <v/>
      </c>
      <c r="N192" s="99" t="str">
        <f t="shared" ca="1" si="134"/>
        <v/>
      </c>
      <c r="O192" s="99">
        <f t="shared" si="135"/>
        <v>5.0000000000000001E-4</v>
      </c>
      <c r="P192" s="19"/>
      <c r="Q192" s="16"/>
      <c r="R192" s="19"/>
      <c r="S192" s="89">
        <f t="shared" si="121"/>
        <v>0</v>
      </c>
      <c r="T192" s="75">
        <f t="shared" si="122"/>
        <v>0</v>
      </c>
      <c r="U192" s="100">
        <f t="shared" si="141"/>
        <v>0</v>
      </c>
      <c r="V192" s="101">
        <f t="shared" si="142"/>
        <v>0</v>
      </c>
      <c r="W192" s="237">
        <f t="shared" si="157"/>
        <v>123</v>
      </c>
      <c r="X192" s="238">
        <f t="shared" si="158"/>
        <v>126</v>
      </c>
      <c r="Y192" s="18"/>
      <c r="Z192" s="16"/>
      <c r="AA192" s="23"/>
      <c r="AB192" s="23"/>
      <c r="AC192" s="23"/>
      <c r="AD192" s="12"/>
      <c r="AE192" s="102">
        <f t="shared" si="123"/>
        <v>0</v>
      </c>
      <c r="AF192" s="97">
        <f t="shared" si="124"/>
        <v>0</v>
      </c>
      <c r="AG192" s="98">
        <f t="shared" si="113"/>
        <v>0</v>
      </c>
      <c r="AH192" s="103">
        <f t="shared" si="114"/>
        <v>0</v>
      </c>
      <c r="AI192" s="104">
        <f t="shared" si="115"/>
        <v>0</v>
      </c>
      <c r="AJ192" s="104">
        <f t="shared" si="116"/>
        <v>0</v>
      </c>
      <c r="AK192" s="99">
        <f t="shared" si="117"/>
        <v>0</v>
      </c>
      <c r="AL192" s="103">
        <f t="shared" si="125"/>
        <v>0</v>
      </c>
      <c r="AM192" s="99">
        <f t="shared" si="126"/>
        <v>0</v>
      </c>
      <c r="AN192" s="17"/>
      <c r="AO192" s="20"/>
      <c r="AP192" s="17"/>
      <c r="AQ192" s="21"/>
      <c r="AR192" s="17"/>
      <c r="AS192" s="17"/>
      <c r="AT192" s="17"/>
      <c r="AU192" s="97" t="str">
        <f t="shared" si="136"/>
        <v/>
      </c>
      <c r="AV192" s="97" t="str">
        <f t="shared" ca="1" si="137"/>
        <v/>
      </c>
      <c r="AW192" s="97" t="str">
        <f t="shared" si="127"/>
        <v/>
      </c>
      <c r="AX192" s="97" t="str">
        <f t="shared" ca="1" si="128"/>
        <v/>
      </c>
      <c r="AY192" s="167"/>
      <c r="AZ192" s="167"/>
      <c r="BA192" s="97" t="str">
        <f t="shared" si="143"/>
        <v/>
      </c>
      <c r="BB192" s="167"/>
      <c r="BC192" s="167"/>
      <c r="BD192" s="97" t="str">
        <f t="shared" si="144"/>
        <v/>
      </c>
      <c r="BE192" s="17"/>
      <c r="BS192" s="163"/>
      <c r="BT192" s="163"/>
      <c r="BU192" s="163"/>
      <c r="BV192" s="163"/>
      <c r="BW192" s="163"/>
      <c r="BX192" s="163"/>
      <c r="BZ192" s="163"/>
      <c r="CB192" s="163"/>
      <c r="CC192" s="163"/>
      <c r="CD192" s="163"/>
    </row>
    <row r="193" spans="1:82" ht="17.45" customHeight="1" thickTop="1">
      <c r="A193" s="71">
        <f>A186+1</f>
        <v>27.1</v>
      </c>
      <c r="B193" s="106">
        <f>B192+1</f>
        <v>183</v>
      </c>
      <c r="C193" s="4"/>
      <c r="D193" s="5"/>
      <c r="E193" s="6"/>
      <c r="F193" s="5"/>
      <c r="G193" s="74">
        <f t="shared" si="159"/>
        <v>0</v>
      </c>
      <c r="H193" s="75">
        <f t="shared" si="159"/>
        <v>0</v>
      </c>
      <c r="I193" s="76">
        <f t="shared" si="130"/>
        <v>0</v>
      </c>
      <c r="J193" s="77">
        <f t="shared" si="131"/>
        <v>0</v>
      </c>
      <c r="K193" s="77">
        <f t="shared" si="132"/>
        <v>0</v>
      </c>
      <c r="L193" s="77">
        <f t="shared" si="133"/>
        <v>0</v>
      </c>
      <c r="M193" s="78" t="str">
        <f t="shared" ca="1" si="134"/>
        <v/>
      </c>
      <c r="N193" s="78" t="str">
        <f t="shared" ca="1" si="134"/>
        <v/>
      </c>
      <c r="O193" s="78">
        <f t="shared" si="135"/>
        <v>5.0000000000000001E-4</v>
      </c>
      <c r="P193" s="13"/>
      <c r="Q193" s="8"/>
      <c r="R193" s="13"/>
      <c r="S193" s="79">
        <f t="shared" si="121"/>
        <v>0</v>
      </c>
      <c r="T193" s="80">
        <f t="shared" si="122"/>
        <v>0</v>
      </c>
      <c r="U193" s="81">
        <f t="shared" si="141"/>
        <v>0</v>
      </c>
      <c r="V193" s="82">
        <f t="shared" si="142"/>
        <v>0</v>
      </c>
      <c r="W193" s="234">
        <v>124</v>
      </c>
      <c r="X193" s="236">
        <v>144</v>
      </c>
      <c r="Y193" s="6"/>
      <c r="Z193" s="4"/>
      <c r="AA193" s="6"/>
      <c r="AB193" s="6"/>
      <c r="AC193" s="6"/>
      <c r="AD193" s="6"/>
      <c r="AE193" s="83">
        <f t="shared" si="123"/>
        <v>0</v>
      </c>
      <c r="AF193" s="80">
        <f t="shared" si="124"/>
        <v>0</v>
      </c>
      <c r="AG193" s="76">
        <f t="shared" si="113"/>
        <v>0</v>
      </c>
      <c r="AH193" s="84">
        <f t="shared" si="114"/>
        <v>0</v>
      </c>
      <c r="AI193" s="85">
        <f t="shared" si="115"/>
        <v>0</v>
      </c>
      <c r="AJ193" s="85">
        <f t="shared" si="116"/>
        <v>0</v>
      </c>
      <c r="AK193" s="77">
        <f t="shared" si="117"/>
        <v>0</v>
      </c>
      <c r="AL193" s="84">
        <f t="shared" si="125"/>
        <v>0</v>
      </c>
      <c r="AM193" s="77">
        <f t="shared" si="126"/>
        <v>0</v>
      </c>
      <c r="AN193" s="5"/>
      <c r="AO193" s="9"/>
      <c r="AP193" s="5"/>
      <c r="AQ193" s="10"/>
      <c r="AR193" s="5"/>
      <c r="AS193" s="5"/>
      <c r="AT193" s="5"/>
      <c r="AU193" s="80" t="str">
        <f t="shared" si="136"/>
        <v/>
      </c>
      <c r="AV193" s="80" t="str">
        <f t="shared" ca="1" si="137"/>
        <v/>
      </c>
      <c r="AW193" s="80" t="str">
        <f t="shared" si="127"/>
        <v/>
      </c>
      <c r="AX193" s="80" t="str">
        <f t="shared" ca="1" si="128"/>
        <v/>
      </c>
      <c r="AY193" s="165"/>
      <c r="AZ193" s="165"/>
      <c r="BA193" s="80" t="str">
        <f t="shared" si="143"/>
        <v/>
      </c>
      <c r="BB193" s="165"/>
      <c r="BC193" s="165"/>
      <c r="BD193" s="80" t="str">
        <f t="shared" si="144"/>
        <v/>
      </c>
      <c r="BE193" s="5"/>
      <c r="BS193" s="163"/>
      <c r="BT193" s="163"/>
      <c r="BU193" s="163"/>
      <c r="BV193" s="163"/>
      <c r="BW193" s="163"/>
      <c r="BX193" s="163"/>
      <c r="BZ193" s="163"/>
      <c r="CB193" s="163"/>
      <c r="CC193" s="163"/>
      <c r="CD193" s="163"/>
    </row>
    <row r="194" spans="1:82" ht="17.45" customHeight="1">
      <c r="A194" s="86">
        <f t="shared" si="140"/>
        <v>27.2</v>
      </c>
      <c r="B194" s="107">
        <f t="shared" si="120"/>
        <v>184</v>
      </c>
      <c r="C194" s="8"/>
      <c r="D194" s="11"/>
      <c r="E194" s="12"/>
      <c r="F194" s="11"/>
      <c r="G194" s="74">
        <f t="shared" si="159"/>
        <v>0</v>
      </c>
      <c r="H194" s="75">
        <f t="shared" si="159"/>
        <v>0</v>
      </c>
      <c r="I194" s="88">
        <f t="shared" si="130"/>
        <v>0</v>
      </c>
      <c r="J194" s="78">
        <f t="shared" si="131"/>
        <v>0</v>
      </c>
      <c r="K194" s="78">
        <f t="shared" si="132"/>
        <v>0</v>
      </c>
      <c r="L194" s="78">
        <f t="shared" si="133"/>
        <v>0</v>
      </c>
      <c r="M194" s="78" t="str">
        <f t="shared" ca="1" si="134"/>
        <v/>
      </c>
      <c r="N194" s="78" t="str">
        <f t="shared" ca="1" si="134"/>
        <v/>
      </c>
      <c r="O194" s="78">
        <f t="shared" si="135"/>
        <v>5.0000000000000001E-4</v>
      </c>
      <c r="P194" s="13"/>
      <c r="Q194" s="8"/>
      <c r="R194" s="13"/>
      <c r="S194" s="89">
        <f t="shared" si="121"/>
        <v>0</v>
      </c>
      <c r="T194" s="75">
        <f t="shared" si="122"/>
        <v>0</v>
      </c>
      <c r="U194" s="90">
        <f t="shared" si="141"/>
        <v>0</v>
      </c>
      <c r="V194" s="82">
        <f t="shared" si="142"/>
        <v>0</v>
      </c>
      <c r="W194" s="234">
        <f t="shared" ref="W194:W199" si="160">W193</f>
        <v>124</v>
      </c>
      <c r="X194" s="236">
        <f t="shared" ref="X194:X199" si="161">X193</f>
        <v>144</v>
      </c>
      <c r="Y194" s="12"/>
      <c r="Z194" s="8"/>
      <c r="AA194" s="12"/>
      <c r="AB194" s="12"/>
      <c r="AC194" s="12"/>
      <c r="AD194" s="12"/>
      <c r="AE194" s="91">
        <f t="shared" si="123"/>
        <v>0</v>
      </c>
      <c r="AF194" s="75">
        <f t="shared" si="124"/>
        <v>0</v>
      </c>
      <c r="AG194" s="88">
        <f t="shared" si="113"/>
        <v>0</v>
      </c>
      <c r="AH194" s="92">
        <f t="shared" si="114"/>
        <v>0</v>
      </c>
      <c r="AI194" s="93">
        <f t="shared" si="115"/>
        <v>0</v>
      </c>
      <c r="AJ194" s="93">
        <f t="shared" si="116"/>
        <v>0</v>
      </c>
      <c r="AK194" s="78">
        <f t="shared" si="117"/>
        <v>0</v>
      </c>
      <c r="AL194" s="92">
        <f t="shared" si="125"/>
        <v>0</v>
      </c>
      <c r="AM194" s="78">
        <f t="shared" si="126"/>
        <v>0</v>
      </c>
      <c r="AN194" s="11"/>
      <c r="AO194" s="14"/>
      <c r="AP194" s="11"/>
      <c r="AQ194" s="15"/>
      <c r="AR194" s="11"/>
      <c r="AS194" s="11"/>
      <c r="AT194" s="11"/>
      <c r="AU194" s="75" t="str">
        <f t="shared" si="136"/>
        <v/>
      </c>
      <c r="AV194" s="75" t="str">
        <f t="shared" ca="1" si="137"/>
        <v/>
      </c>
      <c r="AW194" s="75" t="str">
        <f t="shared" si="127"/>
        <v/>
      </c>
      <c r="AX194" s="75" t="str">
        <f t="shared" ca="1" si="128"/>
        <v/>
      </c>
      <c r="AY194" s="169"/>
      <c r="AZ194" s="169"/>
      <c r="BA194" s="75" t="str">
        <f t="shared" si="143"/>
        <v/>
      </c>
      <c r="BB194" s="169"/>
      <c r="BC194" s="169"/>
      <c r="BD194" s="75" t="str">
        <f t="shared" si="144"/>
        <v/>
      </c>
      <c r="BE194" s="11"/>
      <c r="BS194" s="163"/>
      <c r="BT194" s="163"/>
      <c r="BU194" s="163"/>
      <c r="BV194" s="163"/>
      <c r="BW194" s="163"/>
      <c r="BX194" s="163"/>
      <c r="BZ194" s="163"/>
      <c r="CB194" s="163"/>
      <c r="CC194" s="163"/>
      <c r="CD194" s="163"/>
    </row>
    <row r="195" spans="1:82" ht="17.45" customHeight="1">
      <c r="A195" s="94">
        <f t="shared" si="140"/>
        <v>27.3</v>
      </c>
      <c r="B195" s="107">
        <f t="shared" si="120"/>
        <v>185</v>
      </c>
      <c r="C195" s="8"/>
      <c r="D195" s="11"/>
      <c r="E195" s="12"/>
      <c r="F195" s="11"/>
      <c r="G195" s="74">
        <f t="shared" si="159"/>
        <v>0</v>
      </c>
      <c r="H195" s="75">
        <f t="shared" si="159"/>
        <v>0</v>
      </c>
      <c r="I195" s="88">
        <f t="shared" si="130"/>
        <v>0</v>
      </c>
      <c r="J195" s="78">
        <f t="shared" si="131"/>
        <v>0</v>
      </c>
      <c r="K195" s="78">
        <f t="shared" si="132"/>
        <v>0</v>
      </c>
      <c r="L195" s="78">
        <f t="shared" si="133"/>
        <v>0</v>
      </c>
      <c r="M195" s="78" t="str">
        <f t="shared" ca="1" si="134"/>
        <v/>
      </c>
      <c r="N195" s="78" t="str">
        <f t="shared" ca="1" si="134"/>
        <v/>
      </c>
      <c r="O195" s="78">
        <f t="shared" si="135"/>
        <v>5.0000000000000001E-4</v>
      </c>
      <c r="P195" s="13"/>
      <c r="Q195" s="8"/>
      <c r="R195" s="13"/>
      <c r="S195" s="89">
        <f t="shared" si="121"/>
        <v>0</v>
      </c>
      <c r="T195" s="75">
        <f t="shared" si="122"/>
        <v>0</v>
      </c>
      <c r="U195" s="90">
        <f t="shared" si="141"/>
        <v>0</v>
      </c>
      <c r="V195" s="82">
        <f t="shared" si="142"/>
        <v>0</v>
      </c>
      <c r="W195" s="234">
        <f t="shared" si="160"/>
        <v>124</v>
      </c>
      <c r="X195" s="236">
        <f t="shared" si="161"/>
        <v>144</v>
      </c>
      <c r="Y195" s="12"/>
      <c r="Z195" s="8"/>
      <c r="AA195" s="12"/>
      <c r="AB195" s="12"/>
      <c r="AC195" s="12"/>
      <c r="AD195" s="12"/>
      <c r="AE195" s="91">
        <f t="shared" si="123"/>
        <v>0</v>
      </c>
      <c r="AF195" s="75">
        <f t="shared" si="124"/>
        <v>0</v>
      </c>
      <c r="AG195" s="88">
        <f t="shared" si="113"/>
        <v>0</v>
      </c>
      <c r="AH195" s="92">
        <f t="shared" si="114"/>
        <v>0</v>
      </c>
      <c r="AI195" s="93">
        <f t="shared" si="115"/>
        <v>0</v>
      </c>
      <c r="AJ195" s="93">
        <f t="shared" si="116"/>
        <v>0</v>
      </c>
      <c r="AK195" s="78">
        <f t="shared" si="117"/>
        <v>0</v>
      </c>
      <c r="AL195" s="92">
        <f t="shared" si="125"/>
        <v>0</v>
      </c>
      <c r="AM195" s="78">
        <f t="shared" si="126"/>
        <v>0</v>
      </c>
      <c r="AN195" s="11"/>
      <c r="AO195" s="14"/>
      <c r="AP195" s="11"/>
      <c r="AQ195" s="15"/>
      <c r="AR195" s="11"/>
      <c r="AS195" s="11"/>
      <c r="AT195" s="11"/>
      <c r="AU195" s="75" t="str">
        <f t="shared" si="136"/>
        <v/>
      </c>
      <c r="AV195" s="75" t="str">
        <f t="shared" ca="1" si="137"/>
        <v/>
      </c>
      <c r="AW195" s="75" t="str">
        <f t="shared" si="127"/>
        <v/>
      </c>
      <c r="AX195" s="75" t="str">
        <f t="shared" ca="1" si="128"/>
        <v/>
      </c>
      <c r="AY195" s="169"/>
      <c r="AZ195" s="169"/>
      <c r="BA195" s="75" t="str">
        <f t="shared" si="143"/>
        <v/>
      </c>
      <c r="BB195" s="169"/>
      <c r="BC195" s="169"/>
      <c r="BD195" s="75" t="str">
        <f t="shared" si="144"/>
        <v/>
      </c>
      <c r="BE195" s="11"/>
      <c r="BS195" s="163"/>
      <c r="BT195" s="163"/>
      <c r="BU195" s="163"/>
      <c r="BV195" s="163"/>
      <c r="BW195" s="163"/>
      <c r="BX195" s="163"/>
      <c r="BZ195" s="163"/>
      <c r="CB195" s="163"/>
      <c r="CC195" s="163"/>
      <c r="CD195" s="163"/>
    </row>
    <row r="196" spans="1:82" ht="17.45" customHeight="1">
      <c r="A196" s="86">
        <f t="shared" si="140"/>
        <v>27.4</v>
      </c>
      <c r="B196" s="107">
        <f t="shared" si="120"/>
        <v>186</v>
      </c>
      <c r="C196" s="8"/>
      <c r="D196" s="11"/>
      <c r="E196" s="12"/>
      <c r="F196" s="11"/>
      <c r="G196" s="74">
        <f t="shared" si="159"/>
        <v>0</v>
      </c>
      <c r="H196" s="75">
        <f t="shared" si="159"/>
        <v>0</v>
      </c>
      <c r="I196" s="88">
        <f t="shared" si="130"/>
        <v>0</v>
      </c>
      <c r="J196" s="78">
        <f t="shared" si="131"/>
        <v>0</v>
      </c>
      <c r="K196" s="78">
        <f t="shared" si="132"/>
        <v>0</v>
      </c>
      <c r="L196" s="78">
        <f t="shared" si="133"/>
        <v>0</v>
      </c>
      <c r="M196" s="78" t="str">
        <f t="shared" ca="1" si="134"/>
        <v/>
      </c>
      <c r="N196" s="78" t="str">
        <f t="shared" ca="1" si="134"/>
        <v/>
      </c>
      <c r="O196" s="78">
        <f t="shared" si="135"/>
        <v>5.0000000000000001E-4</v>
      </c>
      <c r="P196" s="13"/>
      <c r="Q196" s="8"/>
      <c r="R196" s="13"/>
      <c r="S196" s="89">
        <f t="shared" si="121"/>
        <v>0</v>
      </c>
      <c r="T196" s="75">
        <f t="shared" si="122"/>
        <v>0</v>
      </c>
      <c r="U196" s="90">
        <f t="shared" si="141"/>
        <v>0</v>
      </c>
      <c r="V196" s="82">
        <f t="shared" si="142"/>
        <v>0</v>
      </c>
      <c r="W196" s="234">
        <f t="shared" si="160"/>
        <v>124</v>
      </c>
      <c r="X196" s="236">
        <f t="shared" si="161"/>
        <v>144</v>
      </c>
      <c r="Y196" s="12"/>
      <c r="Z196" s="8"/>
      <c r="AA196" s="12"/>
      <c r="AB196" s="12"/>
      <c r="AC196" s="12"/>
      <c r="AD196" s="12"/>
      <c r="AE196" s="91">
        <f t="shared" si="123"/>
        <v>0</v>
      </c>
      <c r="AF196" s="75">
        <f t="shared" si="124"/>
        <v>0</v>
      </c>
      <c r="AG196" s="88">
        <f t="shared" si="113"/>
        <v>0</v>
      </c>
      <c r="AH196" s="92">
        <f t="shared" si="114"/>
        <v>0</v>
      </c>
      <c r="AI196" s="93">
        <f t="shared" si="115"/>
        <v>0</v>
      </c>
      <c r="AJ196" s="93">
        <f t="shared" si="116"/>
        <v>0</v>
      </c>
      <c r="AK196" s="78">
        <f t="shared" si="117"/>
        <v>0</v>
      </c>
      <c r="AL196" s="92">
        <f t="shared" si="125"/>
        <v>0</v>
      </c>
      <c r="AM196" s="78">
        <f t="shared" si="126"/>
        <v>0</v>
      </c>
      <c r="AN196" s="11"/>
      <c r="AO196" s="14"/>
      <c r="AP196" s="11"/>
      <c r="AQ196" s="15"/>
      <c r="AR196" s="11"/>
      <c r="AS196" s="11"/>
      <c r="AT196" s="11"/>
      <c r="AU196" s="75" t="str">
        <f t="shared" si="136"/>
        <v/>
      </c>
      <c r="AV196" s="75" t="str">
        <f t="shared" ca="1" si="137"/>
        <v/>
      </c>
      <c r="AW196" s="75" t="str">
        <f t="shared" si="127"/>
        <v/>
      </c>
      <c r="AX196" s="75" t="str">
        <f t="shared" ca="1" si="128"/>
        <v/>
      </c>
      <c r="AY196" s="169"/>
      <c r="AZ196" s="169"/>
      <c r="BA196" s="75" t="str">
        <f t="shared" si="143"/>
        <v/>
      </c>
      <c r="BB196" s="169"/>
      <c r="BC196" s="169"/>
      <c r="BD196" s="75" t="str">
        <f t="shared" si="144"/>
        <v/>
      </c>
      <c r="BE196" s="11"/>
      <c r="BS196" s="163"/>
      <c r="BT196" s="163"/>
      <c r="BU196" s="163"/>
      <c r="BV196" s="163"/>
      <c r="BW196" s="163"/>
      <c r="BX196" s="163"/>
      <c r="BZ196" s="163"/>
      <c r="CB196" s="163"/>
      <c r="CC196" s="163"/>
      <c r="CD196" s="163"/>
    </row>
    <row r="197" spans="1:82" ht="17.45" customHeight="1">
      <c r="A197" s="94">
        <f t="shared" si="140"/>
        <v>27.5</v>
      </c>
      <c r="B197" s="107">
        <f t="shared" si="120"/>
        <v>187</v>
      </c>
      <c r="C197" s="8"/>
      <c r="D197" s="11"/>
      <c r="E197" s="12"/>
      <c r="F197" s="11"/>
      <c r="G197" s="74">
        <f t="shared" si="159"/>
        <v>0</v>
      </c>
      <c r="H197" s="75">
        <f t="shared" si="159"/>
        <v>0</v>
      </c>
      <c r="I197" s="88">
        <f t="shared" si="130"/>
        <v>0</v>
      </c>
      <c r="J197" s="78">
        <f t="shared" si="131"/>
        <v>0</v>
      </c>
      <c r="K197" s="78">
        <f t="shared" si="132"/>
        <v>0</v>
      </c>
      <c r="L197" s="78">
        <f t="shared" si="133"/>
        <v>0</v>
      </c>
      <c r="M197" s="78" t="str">
        <f t="shared" ca="1" si="134"/>
        <v/>
      </c>
      <c r="N197" s="78" t="str">
        <f t="shared" ca="1" si="134"/>
        <v/>
      </c>
      <c r="O197" s="78">
        <f t="shared" si="135"/>
        <v>5.0000000000000001E-4</v>
      </c>
      <c r="P197" s="13"/>
      <c r="Q197" s="8"/>
      <c r="R197" s="13"/>
      <c r="S197" s="89">
        <f t="shared" si="121"/>
        <v>0</v>
      </c>
      <c r="T197" s="75">
        <f t="shared" si="122"/>
        <v>0</v>
      </c>
      <c r="U197" s="90">
        <f t="shared" si="141"/>
        <v>0</v>
      </c>
      <c r="V197" s="82">
        <f t="shared" si="142"/>
        <v>0</v>
      </c>
      <c r="W197" s="234">
        <f t="shared" si="160"/>
        <v>124</v>
      </c>
      <c r="X197" s="236">
        <f t="shared" si="161"/>
        <v>144</v>
      </c>
      <c r="Y197" s="12"/>
      <c r="Z197" s="8"/>
      <c r="AA197" s="12"/>
      <c r="AB197" s="12"/>
      <c r="AC197" s="12"/>
      <c r="AD197" s="12"/>
      <c r="AE197" s="91">
        <f t="shared" si="123"/>
        <v>0</v>
      </c>
      <c r="AF197" s="75">
        <f t="shared" si="124"/>
        <v>0</v>
      </c>
      <c r="AG197" s="88">
        <f t="shared" ref="AG197:AG260" si="162">IFERROR(Y197/H196,0)</f>
        <v>0</v>
      </c>
      <c r="AH197" s="92">
        <f t="shared" ref="AH197:AH260" si="163">IFERROR(Z197/$Y197,0)</f>
        <v>0</v>
      </c>
      <c r="AI197" s="93">
        <f t="shared" ref="AI197:AI260" si="164">IFERROR(AA197/$Y197,0)</f>
        <v>0</v>
      </c>
      <c r="AJ197" s="93">
        <f t="shared" ref="AJ197:AJ260" si="165">IFERROR(AB197/$Y197,0)</f>
        <v>0</v>
      </c>
      <c r="AK197" s="78">
        <f t="shared" ref="AK197:AK260" si="166">IFERROR(AC197/$Y197,0)</f>
        <v>0</v>
      </c>
      <c r="AL197" s="92">
        <f t="shared" si="125"/>
        <v>0</v>
      </c>
      <c r="AM197" s="78">
        <f t="shared" si="126"/>
        <v>0</v>
      </c>
      <c r="AN197" s="11"/>
      <c r="AO197" s="14"/>
      <c r="AP197" s="11"/>
      <c r="AQ197" s="15"/>
      <c r="AR197" s="11"/>
      <c r="AS197" s="11"/>
      <c r="AT197" s="11"/>
      <c r="AU197" s="75" t="str">
        <f t="shared" si="136"/>
        <v/>
      </c>
      <c r="AV197" s="75" t="str">
        <f t="shared" ca="1" si="137"/>
        <v/>
      </c>
      <c r="AW197" s="75" t="str">
        <f t="shared" si="127"/>
        <v/>
      </c>
      <c r="AX197" s="75" t="str">
        <f t="shared" ca="1" si="128"/>
        <v/>
      </c>
      <c r="AY197" s="169"/>
      <c r="AZ197" s="169"/>
      <c r="BA197" s="75" t="str">
        <f t="shared" si="143"/>
        <v/>
      </c>
      <c r="BB197" s="169"/>
      <c r="BC197" s="169"/>
      <c r="BD197" s="75" t="str">
        <f t="shared" si="144"/>
        <v/>
      </c>
      <c r="BE197" s="11"/>
      <c r="BS197" s="163"/>
      <c r="BT197" s="163"/>
      <c r="BU197" s="163"/>
      <c r="BV197" s="163"/>
      <c r="BW197" s="163"/>
      <c r="BX197" s="163"/>
      <c r="BZ197" s="163"/>
      <c r="CB197" s="163"/>
      <c r="CC197" s="163"/>
      <c r="CD197" s="163"/>
    </row>
    <row r="198" spans="1:82" ht="17.45" customHeight="1">
      <c r="A198" s="86">
        <f t="shared" si="140"/>
        <v>27.6</v>
      </c>
      <c r="B198" s="107">
        <f t="shared" si="120"/>
        <v>188</v>
      </c>
      <c r="C198" s="8"/>
      <c r="D198" s="11"/>
      <c r="E198" s="12"/>
      <c r="F198" s="11"/>
      <c r="G198" s="74">
        <f t="shared" si="159"/>
        <v>0</v>
      </c>
      <c r="H198" s="75">
        <f t="shared" si="159"/>
        <v>0</v>
      </c>
      <c r="I198" s="88">
        <f t="shared" si="130"/>
        <v>0</v>
      </c>
      <c r="J198" s="78">
        <f t="shared" si="131"/>
        <v>0</v>
      </c>
      <c r="K198" s="78">
        <f t="shared" si="132"/>
        <v>0</v>
      </c>
      <c r="L198" s="78">
        <f t="shared" si="133"/>
        <v>0</v>
      </c>
      <c r="M198" s="78" t="str">
        <f t="shared" ca="1" si="134"/>
        <v/>
      </c>
      <c r="N198" s="78" t="str">
        <f t="shared" ca="1" si="134"/>
        <v/>
      </c>
      <c r="O198" s="78">
        <f t="shared" si="135"/>
        <v>5.0000000000000001E-4</v>
      </c>
      <c r="P198" s="13"/>
      <c r="Q198" s="8"/>
      <c r="R198" s="13"/>
      <c r="S198" s="89">
        <f t="shared" si="121"/>
        <v>0</v>
      </c>
      <c r="T198" s="75">
        <f t="shared" si="122"/>
        <v>0</v>
      </c>
      <c r="U198" s="90">
        <f t="shared" si="141"/>
        <v>0</v>
      </c>
      <c r="V198" s="82">
        <f t="shared" si="142"/>
        <v>0</v>
      </c>
      <c r="W198" s="234">
        <f t="shared" si="160"/>
        <v>124</v>
      </c>
      <c r="X198" s="236">
        <f t="shared" si="161"/>
        <v>144</v>
      </c>
      <c r="Y198" s="12"/>
      <c r="Z198" s="8"/>
      <c r="AA198" s="12"/>
      <c r="AB198" s="12"/>
      <c r="AC198" s="12"/>
      <c r="AD198" s="12"/>
      <c r="AE198" s="91">
        <f t="shared" si="123"/>
        <v>0</v>
      </c>
      <c r="AF198" s="75">
        <f t="shared" si="124"/>
        <v>0</v>
      </c>
      <c r="AG198" s="88">
        <f t="shared" si="162"/>
        <v>0</v>
      </c>
      <c r="AH198" s="92">
        <f t="shared" si="163"/>
        <v>0</v>
      </c>
      <c r="AI198" s="93">
        <f t="shared" si="164"/>
        <v>0</v>
      </c>
      <c r="AJ198" s="93">
        <f t="shared" si="165"/>
        <v>0</v>
      </c>
      <c r="AK198" s="78">
        <f t="shared" si="166"/>
        <v>0</v>
      </c>
      <c r="AL198" s="92">
        <f t="shared" si="125"/>
        <v>0</v>
      </c>
      <c r="AM198" s="78">
        <f t="shared" si="126"/>
        <v>0</v>
      </c>
      <c r="AN198" s="11"/>
      <c r="AO198" s="14"/>
      <c r="AP198" s="11"/>
      <c r="AQ198" s="15"/>
      <c r="AR198" s="11"/>
      <c r="AS198" s="11"/>
      <c r="AT198" s="11"/>
      <c r="AU198" s="75" t="str">
        <f t="shared" si="136"/>
        <v/>
      </c>
      <c r="AV198" s="75" t="str">
        <f t="shared" ca="1" si="137"/>
        <v/>
      </c>
      <c r="AW198" s="75" t="str">
        <f t="shared" si="127"/>
        <v/>
      </c>
      <c r="AX198" s="75" t="str">
        <f t="shared" ca="1" si="128"/>
        <v/>
      </c>
      <c r="AY198" s="169"/>
      <c r="AZ198" s="169"/>
      <c r="BA198" s="75" t="str">
        <f t="shared" si="143"/>
        <v/>
      </c>
      <c r="BB198" s="169"/>
      <c r="BC198" s="169"/>
      <c r="BD198" s="75" t="str">
        <f t="shared" si="144"/>
        <v/>
      </c>
      <c r="BE198" s="11"/>
      <c r="BS198" s="163"/>
      <c r="BT198" s="163"/>
      <c r="BU198" s="163"/>
      <c r="BV198" s="163"/>
      <c r="BW198" s="163"/>
      <c r="BX198" s="163"/>
      <c r="BZ198" s="163"/>
      <c r="CB198" s="163"/>
      <c r="CC198" s="163"/>
      <c r="CD198" s="163"/>
    </row>
    <row r="199" spans="1:82" ht="17.45" customHeight="1" thickBot="1">
      <c r="A199" s="94">
        <f t="shared" si="140"/>
        <v>27.700000000000003</v>
      </c>
      <c r="B199" s="108">
        <f t="shared" si="120"/>
        <v>189</v>
      </c>
      <c r="C199" s="16"/>
      <c r="D199" s="17"/>
      <c r="E199" s="18"/>
      <c r="F199" s="17"/>
      <c r="G199" s="96">
        <f t="shared" si="159"/>
        <v>0</v>
      </c>
      <c r="H199" s="97">
        <f t="shared" si="159"/>
        <v>0</v>
      </c>
      <c r="I199" s="98">
        <f t="shared" si="130"/>
        <v>0</v>
      </c>
      <c r="J199" s="99">
        <f t="shared" si="131"/>
        <v>0</v>
      </c>
      <c r="K199" s="99">
        <f t="shared" si="132"/>
        <v>0</v>
      </c>
      <c r="L199" s="99">
        <f t="shared" si="133"/>
        <v>0</v>
      </c>
      <c r="M199" s="99" t="str">
        <f t="shared" ca="1" si="134"/>
        <v/>
      </c>
      <c r="N199" s="99" t="str">
        <f t="shared" ca="1" si="134"/>
        <v/>
      </c>
      <c r="O199" s="99">
        <f t="shared" si="135"/>
        <v>5.0000000000000001E-4</v>
      </c>
      <c r="P199" s="19"/>
      <c r="Q199" s="16"/>
      <c r="R199" s="19"/>
      <c r="S199" s="89">
        <f t="shared" si="121"/>
        <v>0</v>
      </c>
      <c r="T199" s="75">
        <f t="shared" si="122"/>
        <v>0</v>
      </c>
      <c r="U199" s="100">
        <f t="shared" si="141"/>
        <v>0</v>
      </c>
      <c r="V199" s="101">
        <f t="shared" si="142"/>
        <v>0</v>
      </c>
      <c r="W199" s="237">
        <f t="shared" si="160"/>
        <v>124</v>
      </c>
      <c r="X199" s="238">
        <f t="shared" si="161"/>
        <v>144</v>
      </c>
      <c r="Y199" s="18"/>
      <c r="Z199" s="8"/>
      <c r="AA199" s="12"/>
      <c r="AB199" s="12"/>
      <c r="AC199" s="12"/>
      <c r="AD199" s="12"/>
      <c r="AE199" s="102">
        <f t="shared" si="123"/>
        <v>0</v>
      </c>
      <c r="AF199" s="97">
        <f t="shared" si="124"/>
        <v>0</v>
      </c>
      <c r="AG199" s="98">
        <f t="shared" si="162"/>
        <v>0</v>
      </c>
      <c r="AH199" s="103">
        <f t="shared" si="163"/>
        <v>0</v>
      </c>
      <c r="AI199" s="104">
        <f t="shared" si="164"/>
        <v>0</v>
      </c>
      <c r="AJ199" s="104">
        <f t="shared" si="165"/>
        <v>0</v>
      </c>
      <c r="AK199" s="99">
        <f t="shared" si="166"/>
        <v>0</v>
      </c>
      <c r="AL199" s="103">
        <f t="shared" si="125"/>
        <v>0</v>
      </c>
      <c r="AM199" s="99">
        <f t="shared" si="126"/>
        <v>0</v>
      </c>
      <c r="AN199" s="17"/>
      <c r="AO199" s="20"/>
      <c r="AP199" s="17"/>
      <c r="AQ199" s="21"/>
      <c r="AR199" s="17"/>
      <c r="AS199" s="17"/>
      <c r="AT199" s="17"/>
      <c r="AU199" s="97" t="str">
        <f t="shared" si="136"/>
        <v/>
      </c>
      <c r="AV199" s="97" t="str">
        <f t="shared" ca="1" si="137"/>
        <v/>
      </c>
      <c r="AW199" s="97" t="str">
        <f t="shared" si="127"/>
        <v/>
      </c>
      <c r="AX199" s="97" t="str">
        <f t="shared" ca="1" si="128"/>
        <v/>
      </c>
      <c r="AY199" s="167"/>
      <c r="AZ199" s="167"/>
      <c r="BA199" s="97" t="str">
        <f t="shared" si="143"/>
        <v/>
      </c>
      <c r="BB199" s="167"/>
      <c r="BC199" s="167"/>
      <c r="BD199" s="97" t="str">
        <f t="shared" si="144"/>
        <v/>
      </c>
      <c r="BE199" s="17"/>
      <c r="BS199" s="163"/>
      <c r="BT199" s="163"/>
      <c r="BU199" s="163"/>
      <c r="BV199" s="163"/>
      <c r="BW199" s="163"/>
      <c r="BX199" s="163"/>
      <c r="BZ199" s="163"/>
      <c r="CB199" s="163"/>
      <c r="CC199" s="163"/>
      <c r="CD199" s="163"/>
    </row>
    <row r="200" spans="1:82" ht="17.45" customHeight="1" thickTop="1">
      <c r="A200" s="105">
        <f>A193+1</f>
        <v>28.1</v>
      </c>
      <c r="B200" s="106">
        <f>B199+1</f>
        <v>190</v>
      </c>
      <c r="C200" s="4"/>
      <c r="D200" s="5"/>
      <c r="E200" s="6"/>
      <c r="F200" s="5"/>
      <c r="G200" s="74">
        <f t="shared" si="159"/>
        <v>0</v>
      </c>
      <c r="H200" s="75">
        <f t="shared" si="159"/>
        <v>0</v>
      </c>
      <c r="I200" s="76">
        <f t="shared" si="130"/>
        <v>0</v>
      </c>
      <c r="J200" s="77">
        <f t="shared" si="131"/>
        <v>0</v>
      </c>
      <c r="K200" s="77">
        <f t="shared" si="132"/>
        <v>0</v>
      </c>
      <c r="L200" s="77">
        <f t="shared" si="133"/>
        <v>0</v>
      </c>
      <c r="M200" s="78" t="str">
        <f t="shared" ca="1" si="134"/>
        <v/>
      </c>
      <c r="N200" s="78" t="str">
        <f t="shared" ca="1" si="134"/>
        <v/>
      </c>
      <c r="O200" s="78">
        <f t="shared" si="135"/>
        <v>5.0000000000000001E-4</v>
      </c>
      <c r="P200" s="13"/>
      <c r="Q200" s="8"/>
      <c r="R200" s="13"/>
      <c r="S200" s="79">
        <f t="shared" si="121"/>
        <v>0</v>
      </c>
      <c r="T200" s="80">
        <f t="shared" si="122"/>
        <v>0</v>
      </c>
      <c r="U200" s="81">
        <f t="shared" si="141"/>
        <v>0</v>
      </c>
      <c r="V200" s="82">
        <f t="shared" si="142"/>
        <v>0</v>
      </c>
      <c r="W200" s="234">
        <v>125</v>
      </c>
      <c r="X200" s="236">
        <v>159</v>
      </c>
      <c r="Y200" s="6"/>
      <c r="Z200" s="4"/>
      <c r="AA200" s="6"/>
      <c r="AB200" s="6"/>
      <c r="AC200" s="6"/>
      <c r="AD200" s="6"/>
      <c r="AE200" s="83">
        <f t="shared" si="123"/>
        <v>0</v>
      </c>
      <c r="AF200" s="80">
        <f t="shared" si="124"/>
        <v>0</v>
      </c>
      <c r="AG200" s="76">
        <f t="shared" si="162"/>
        <v>0</v>
      </c>
      <c r="AH200" s="84">
        <f t="shared" si="163"/>
        <v>0</v>
      </c>
      <c r="AI200" s="85">
        <f t="shared" si="164"/>
        <v>0</v>
      </c>
      <c r="AJ200" s="85">
        <f t="shared" si="165"/>
        <v>0</v>
      </c>
      <c r="AK200" s="77">
        <f t="shared" si="166"/>
        <v>0</v>
      </c>
      <c r="AL200" s="84">
        <f t="shared" si="125"/>
        <v>0</v>
      </c>
      <c r="AM200" s="77">
        <f t="shared" si="126"/>
        <v>0</v>
      </c>
      <c r="AN200" s="5"/>
      <c r="AO200" s="9"/>
      <c r="AP200" s="5"/>
      <c r="AQ200" s="10"/>
      <c r="AR200" s="5"/>
      <c r="AS200" s="5"/>
      <c r="AT200" s="5"/>
      <c r="AU200" s="80" t="str">
        <f t="shared" si="136"/>
        <v/>
      </c>
      <c r="AV200" s="80" t="str">
        <f t="shared" ca="1" si="137"/>
        <v/>
      </c>
      <c r="AW200" s="80" t="str">
        <f t="shared" si="127"/>
        <v/>
      </c>
      <c r="AX200" s="80" t="str">
        <f t="shared" ca="1" si="128"/>
        <v/>
      </c>
      <c r="AY200" s="165"/>
      <c r="AZ200" s="165"/>
      <c r="BA200" s="80" t="str">
        <f t="shared" si="143"/>
        <v/>
      </c>
      <c r="BB200" s="165"/>
      <c r="BC200" s="165"/>
      <c r="BD200" s="80" t="str">
        <f t="shared" si="144"/>
        <v/>
      </c>
      <c r="BE200" s="5"/>
      <c r="BS200" s="163"/>
      <c r="BT200" s="163"/>
      <c r="BU200" s="163"/>
      <c r="BV200" s="163"/>
      <c r="BW200" s="163"/>
      <c r="BX200" s="163"/>
      <c r="BZ200" s="163"/>
      <c r="CB200" s="163"/>
      <c r="CC200" s="163"/>
      <c r="CD200" s="163"/>
    </row>
    <row r="201" spans="1:82" ht="17.45" customHeight="1">
      <c r="A201" s="94">
        <f t="shared" si="140"/>
        <v>28.2</v>
      </c>
      <c r="B201" s="107">
        <f t="shared" si="120"/>
        <v>191</v>
      </c>
      <c r="C201" s="8"/>
      <c r="D201" s="11"/>
      <c r="E201" s="12"/>
      <c r="F201" s="11"/>
      <c r="G201" s="74">
        <f t="shared" si="159"/>
        <v>0</v>
      </c>
      <c r="H201" s="75">
        <f t="shared" si="159"/>
        <v>0</v>
      </c>
      <c r="I201" s="88">
        <f t="shared" si="130"/>
        <v>0</v>
      </c>
      <c r="J201" s="78">
        <f t="shared" si="131"/>
        <v>0</v>
      </c>
      <c r="K201" s="78">
        <f t="shared" si="132"/>
        <v>0</v>
      </c>
      <c r="L201" s="78">
        <f t="shared" si="133"/>
        <v>0</v>
      </c>
      <c r="M201" s="78" t="str">
        <f t="shared" ca="1" si="134"/>
        <v/>
      </c>
      <c r="N201" s="78" t="str">
        <f t="shared" ca="1" si="134"/>
        <v/>
      </c>
      <c r="O201" s="78">
        <f t="shared" si="135"/>
        <v>5.0000000000000001E-4</v>
      </c>
      <c r="P201" s="13"/>
      <c r="Q201" s="8"/>
      <c r="R201" s="13"/>
      <c r="S201" s="89">
        <f t="shared" si="121"/>
        <v>0</v>
      </c>
      <c r="T201" s="75">
        <f t="shared" si="122"/>
        <v>0</v>
      </c>
      <c r="U201" s="90">
        <f t="shared" si="141"/>
        <v>0</v>
      </c>
      <c r="V201" s="82">
        <f t="shared" si="142"/>
        <v>0</v>
      </c>
      <c r="W201" s="234">
        <f t="shared" ref="W201:W206" si="167">W200</f>
        <v>125</v>
      </c>
      <c r="X201" s="236">
        <f t="shared" ref="X201:X206" si="168">X200</f>
        <v>159</v>
      </c>
      <c r="Y201" s="12"/>
      <c r="Z201" s="8"/>
      <c r="AA201" s="12"/>
      <c r="AB201" s="12"/>
      <c r="AC201" s="12"/>
      <c r="AD201" s="12"/>
      <c r="AE201" s="91">
        <f t="shared" si="123"/>
        <v>0</v>
      </c>
      <c r="AF201" s="75">
        <f t="shared" si="124"/>
        <v>0</v>
      </c>
      <c r="AG201" s="88">
        <f t="shared" si="162"/>
        <v>0</v>
      </c>
      <c r="AH201" s="92">
        <f t="shared" si="163"/>
        <v>0</v>
      </c>
      <c r="AI201" s="93">
        <f t="shared" si="164"/>
        <v>0</v>
      </c>
      <c r="AJ201" s="93">
        <f t="shared" si="165"/>
        <v>0</v>
      </c>
      <c r="AK201" s="78">
        <f t="shared" si="166"/>
        <v>0</v>
      </c>
      <c r="AL201" s="92">
        <f t="shared" si="125"/>
        <v>0</v>
      </c>
      <c r="AM201" s="78">
        <f t="shared" si="126"/>
        <v>0</v>
      </c>
      <c r="AN201" s="11"/>
      <c r="AO201" s="14"/>
      <c r="AP201" s="11"/>
      <c r="AQ201" s="15"/>
      <c r="AR201" s="11"/>
      <c r="AS201" s="11"/>
      <c r="AT201" s="11"/>
      <c r="AU201" s="75" t="str">
        <f t="shared" si="136"/>
        <v/>
      </c>
      <c r="AV201" s="75" t="str">
        <f t="shared" ca="1" si="137"/>
        <v/>
      </c>
      <c r="AW201" s="75" t="str">
        <f t="shared" si="127"/>
        <v/>
      </c>
      <c r="AX201" s="75" t="str">
        <f t="shared" ca="1" si="128"/>
        <v/>
      </c>
      <c r="AY201" s="169"/>
      <c r="AZ201" s="169"/>
      <c r="BA201" s="75" t="str">
        <f t="shared" si="143"/>
        <v/>
      </c>
      <c r="BB201" s="169"/>
      <c r="BC201" s="169"/>
      <c r="BD201" s="75" t="str">
        <f t="shared" si="144"/>
        <v/>
      </c>
      <c r="BE201" s="11"/>
      <c r="BS201" s="163"/>
      <c r="BT201" s="163"/>
      <c r="BU201" s="163"/>
      <c r="BV201" s="163"/>
      <c r="BW201" s="163"/>
      <c r="BX201" s="163"/>
      <c r="BZ201" s="163"/>
      <c r="CB201" s="163"/>
      <c r="CC201" s="163"/>
      <c r="CD201" s="163"/>
    </row>
    <row r="202" spans="1:82" ht="17.45" customHeight="1">
      <c r="A202" s="86">
        <f t="shared" si="140"/>
        <v>28.3</v>
      </c>
      <c r="B202" s="107">
        <f t="shared" si="120"/>
        <v>192</v>
      </c>
      <c r="C202" s="8"/>
      <c r="D202" s="11"/>
      <c r="E202" s="12"/>
      <c r="F202" s="11"/>
      <c r="G202" s="74">
        <f t="shared" si="159"/>
        <v>0</v>
      </c>
      <c r="H202" s="75">
        <f t="shared" si="159"/>
        <v>0</v>
      </c>
      <c r="I202" s="88">
        <f t="shared" si="130"/>
        <v>0</v>
      </c>
      <c r="J202" s="78">
        <f t="shared" si="131"/>
        <v>0</v>
      </c>
      <c r="K202" s="78">
        <f t="shared" si="132"/>
        <v>0</v>
      </c>
      <c r="L202" s="78">
        <f t="shared" si="133"/>
        <v>0</v>
      </c>
      <c r="M202" s="78" t="str">
        <f t="shared" ca="1" si="134"/>
        <v/>
      </c>
      <c r="N202" s="78" t="str">
        <f t="shared" ca="1" si="134"/>
        <v/>
      </c>
      <c r="O202" s="78">
        <f t="shared" si="135"/>
        <v>5.0000000000000001E-4</v>
      </c>
      <c r="P202" s="13"/>
      <c r="Q202" s="8"/>
      <c r="R202" s="13"/>
      <c r="S202" s="89">
        <f t="shared" si="121"/>
        <v>0</v>
      </c>
      <c r="T202" s="75">
        <f t="shared" si="122"/>
        <v>0</v>
      </c>
      <c r="U202" s="90">
        <f t="shared" si="141"/>
        <v>0</v>
      </c>
      <c r="V202" s="82">
        <f t="shared" si="142"/>
        <v>0</v>
      </c>
      <c r="W202" s="234">
        <f t="shared" si="167"/>
        <v>125</v>
      </c>
      <c r="X202" s="236">
        <f t="shared" si="168"/>
        <v>159</v>
      </c>
      <c r="Y202" s="12"/>
      <c r="Z202" s="8"/>
      <c r="AA202" s="12"/>
      <c r="AB202" s="12"/>
      <c r="AC202" s="12"/>
      <c r="AD202" s="12"/>
      <c r="AE202" s="91">
        <f t="shared" si="123"/>
        <v>0</v>
      </c>
      <c r="AF202" s="75">
        <f t="shared" si="124"/>
        <v>0</v>
      </c>
      <c r="AG202" s="88">
        <f t="shared" si="162"/>
        <v>0</v>
      </c>
      <c r="AH202" s="92">
        <f t="shared" si="163"/>
        <v>0</v>
      </c>
      <c r="AI202" s="93">
        <f t="shared" si="164"/>
        <v>0</v>
      </c>
      <c r="AJ202" s="93">
        <f t="shared" si="165"/>
        <v>0</v>
      </c>
      <c r="AK202" s="78">
        <f t="shared" si="166"/>
        <v>0</v>
      </c>
      <c r="AL202" s="92">
        <f t="shared" si="125"/>
        <v>0</v>
      </c>
      <c r="AM202" s="78">
        <f t="shared" si="126"/>
        <v>0</v>
      </c>
      <c r="AN202" s="11"/>
      <c r="AO202" s="14"/>
      <c r="AP202" s="11"/>
      <c r="AQ202" s="15"/>
      <c r="AR202" s="11"/>
      <c r="AS202" s="11"/>
      <c r="AT202" s="11"/>
      <c r="AU202" s="75" t="str">
        <f t="shared" si="136"/>
        <v/>
      </c>
      <c r="AV202" s="75" t="str">
        <f t="shared" ca="1" si="137"/>
        <v/>
      </c>
      <c r="AW202" s="75" t="str">
        <f t="shared" si="127"/>
        <v/>
      </c>
      <c r="AX202" s="75" t="str">
        <f t="shared" ca="1" si="128"/>
        <v/>
      </c>
      <c r="AY202" s="169"/>
      <c r="AZ202" s="169"/>
      <c r="BA202" s="75" t="str">
        <f t="shared" si="143"/>
        <v/>
      </c>
      <c r="BB202" s="169"/>
      <c r="BC202" s="169"/>
      <c r="BD202" s="75" t="str">
        <f t="shared" si="144"/>
        <v/>
      </c>
      <c r="BE202" s="11"/>
      <c r="BS202" s="163"/>
      <c r="BT202" s="163"/>
      <c r="BU202" s="163"/>
      <c r="BV202" s="163"/>
      <c r="BW202" s="163"/>
      <c r="BX202" s="163"/>
      <c r="BZ202" s="163"/>
      <c r="CB202" s="163"/>
      <c r="CC202" s="163"/>
      <c r="CD202" s="163"/>
    </row>
    <row r="203" spans="1:82" ht="17.45" customHeight="1">
      <c r="A203" s="94">
        <f t="shared" si="140"/>
        <v>28.4</v>
      </c>
      <c r="B203" s="107">
        <f t="shared" ref="B203:B266" si="169">B202+1</f>
        <v>193</v>
      </c>
      <c r="C203" s="8"/>
      <c r="D203" s="11"/>
      <c r="E203" s="12"/>
      <c r="F203" s="11"/>
      <c r="G203" s="74">
        <f t="shared" si="159"/>
        <v>0</v>
      </c>
      <c r="H203" s="75">
        <f t="shared" si="159"/>
        <v>0</v>
      </c>
      <c r="I203" s="88">
        <f t="shared" si="130"/>
        <v>0</v>
      </c>
      <c r="J203" s="78">
        <f t="shared" si="131"/>
        <v>0</v>
      </c>
      <c r="K203" s="78">
        <f t="shared" si="132"/>
        <v>0</v>
      </c>
      <c r="L203" s="78">
        <f t="shared" si="133"/>
        <v>0</v>
      </c>
      <c r="M203" s="78" t="str">
        <f t="shared" ca="1" si="134"/>
        <v/>
      </c>
      <c r="N203" s="78" t="str">
        <f t="shared" ca="1" si="134"/>
        <v/>
      </c>
      <c r="O203" s="78">
        <f t="shared" si="135"/>
        <v>5.0000000000000001E-4</v>
      </c>
      <c r="P203" s="13"/>
      <c r="Q203" s="8"/>
      <c r="R203" s="13"/>
      <c r="S203" s="89">
        <f t="shared" ref="S203:S266" si="170">IF($P203="FULL FEED",Q203,Q203*2)</f>
        <v>0</v>
      </c>
      <c r="T203" s="75">
        <f t="shared" ref="T203:T266" si="171">IF($P203="FULL FEED",R203,R203*2)</f>
        <v>0</v>
      </c>
      <c r="U203" s="90">
        <f t="shared" si="141"/>
        <v>0</v>
      </c>
      <c r="V203" s="82">
        <f t="shared" si="142"/>
        <v>0</v>
      </c>
      <c r="W203" s="234">
        <f t="shared" si="167"/>
        <v>125</v>
      </c>
      <c r="X203" s="236">
        <f t="shared" si="168"/>
        <v>159</v>
      </c>
      <c r="Y203" s="12"/>
      <c r="Z203" s="8"/>
      <c r="AA203" s="12"/>
      <c r="AB203" s="12"/>
      <c r="AC203" s="12"/>
      <c r="AD203" s="12"/>
      <c r="AE203" s="91">
        <f t="shared" ref="AE203:AE266" si="172">SUM(Z203,AA203,AB203,AC203)</f>
        <v>0</v>
      </c>
      <c r="AF203" s="75">
        <f t="shared" ref="AF203:AF266" si="173">Y203-AE203</f>
        <v>0</v>
      </c>
      <c r="AG203" s="88">
        <f t="shared" si="162"/>
        <v>0</v>
      </c>
      <c r="AH203" s="92">
        <f t="shared" si="163"/>
        <v>0</v>
      </c>
      <c r="AI203" s="93">
        <f t="shared" si="164"/>
        <v>0</v>
      </c>
      <c r="AJ203" s="93">
        <f t="shared" si="165"/>
        <v>0</v>
      </c>
      <c r="AK203" s="78">
        <f t="shared" si="166"/>
        <v>0</v>
      </c>
      <c r="AL203" s="92">
        <f t="shared" ref="AL203:AL266" si="174">IFERROR(AE203/Y203,0)</f>
        <v>0</v>
      </c>
      <c r="AM203" s="78">
        <f t="shared" ref="AM203:AM266" si="175">IFERROR(AF203/Y203,0)</f>
        <v>0</v>
      </c>
      <c r="AN203" s="11"/>
      <c r="AO203" s="14"/>
      <c r="AP203" s="11"/>
      <c r="AQ203" s="15"/>
      <c r="AR203" s="11"/>
      <c r="AS203" s="11"/>
      <c r="AT203" s="11"/>
      <c r="AU203" s="75" t="str">
        <f t="shared" si="136"/>
        <v/>
      </c>
      <c r="AV203" s="75" t="str">
        <f t="shared" ca="1" si="137"/>
        <v/>
      </c>
      <c r="AW203" s="75" t="str">
        <f t="shared" ref="AW203:AW266" si="176">IFERROR(IF(OR(AR203="",AT203="",K203="",L203=""),"", ((AT203-AR203)/100*1000)/(U203+V203)),0)</f>
        <v/>
      </c>
      <c r="AX203" s="75" t="str">
        <f t="shared" ref="AX203:AX266" ca="1" si="177">IF(OR(AR203="",AR204="",M203="",N203=""),"", ((AR204-AR203)/100*1000)/((G203+H203))*1000)</f>
        <v/>
      </c>
      <c r="AY203" s="169"/>
      <c r="AZ203" s="169"/>
      <c r="BA203" s="75" t="str">
        <f t="shared" si="143"/>
        <v/>
      </c>
      <c r="BB203" s="169"/>
      <c r="BC203" s="169"/>
      <c r="BD203" s="75" t="str">
        <f t="shared" si="144"/>
        <v/>
      </c>
      <c r="BE203" s="11"/>
      <c r="BS203" s="163"/>
      <c r="BT203" s="163"/>
      <c r="BU203" s="163"/>
      <c r="BV203" s="163"/>
      <c r="BW203" s="163"/>
      <c r="BX203" s="163"/>
      <c r="BZ203" s="163"/>
      <c r="CB203" s="163"/>
      <c r="CC203" s="163"/>
      <c r="CD203" s="163"/>
    </row>
    <row r="204" spans="1:82" ht="17.45" customHeight="1">
      <c r="A204" s="86">
        <f t="shared" si="140"/>
        <v>28.5</v>
      </c>
      <c r="B204" s="107">
        <f t="shared" si="169"/>
        <v>194</v>
      </c>
      <c r="C204" s="8"/>
      <c r="D204" s="11"/>
      <c r="E204" s="12"/>
      <c r="F204" s="11"/>
      <c r="G204" s="74">
        <f t="shared" ref="G204:H219" si="178">G203-E204-C204</f>
        <v>0</v>
      </c>
      <c r="H204" s="75">
        <f t="shared" si="178"/>
        <v>0</v>
      </c>
      <c r="I204" s="88">
        <f t="shared" ref="I204:I267" si="179">IFERROR(C204/G203,0)</f>
        <v>0</v>
      </c>
      <c r="J204" s="78">
        <f t="shared" ref="J204:J267" si="180">IFERROR(E204/G203,0)</f>
        <v>0</v>
      </c>
      <c r="K204" s="78">
        <f t="shared" ref="K204:K267" si="181">IFERROR(D204/H203,0)</f>
        <v>0</v>
      </c>
      <c r="L204" s="78">
        <f t="shared" ref="L204:L267" si="182">IFERROR(F204/H203,0)</f>
        <v>0</v>
      </c>
      <c r="M204" s="78" t="str">
        <f t="shared" ref="M204:N267" ca="1" si="183">IF(ROW()=11,
   IF($B$4&gt;0,E204/$B$4,""),
   IF($B$4&gt;0,
      (OFFSET(M204,-1,0)*$B$4 + E204)/$B$4,
      "")
)</f>
        <v/>
      </c>
      <c r="N204" s="78" t="str">
        <f t="shared" ca="1" si="183"/>
        <v/>
      </c>
      <c r="O204" s="78">
        <f t="shared" ref="O204:O267" si="184">$O$10</f>
        <v>5.0000000000000001E-4</v>
      </c>
      <c r="P204" s="13"/>
      <c r="Q204" s="8"/>
      <c r="R204" s="13"/>
      <c r="S204" s="89">
        <f t="shared" si="170"/>
        <v>0</v>
      </c>
      <c r="T204" s="75">
        <f t="shared" si="171"/>
        <v>0</v>
      </c>
      <c r="U204" s="90">
        <f t="shared" si="141"/>
        <v>0</v>
      </c>
      <c r="V204" s="82">
        <f t="shared" si="142"/>
        <v>0</v>
      </c>
      <c r="W204" s="234">
        <f t="shared" si="167"/>
        <v>125</v>
      </c>
      <c r="X204" s="236">
        <f t="shared" si="168"/>
        <v>159</v>
      </c>
      <c r="Y204" s="12"/>
      <c r="Z204" s="8"/>
      <c r="AA204" s="12"/>
      <c r="AB204" s="12"/>
      <c r="AC204" s="12"/>
      <c r="AD204" s="12"/>
      <c r="AE204" s="91">
        <f t="shared" si="172"/>
        <v>0</v>
      </c>
      <c r="AF204" s="75">
        <f t="shared" si="173"/>
        <v>0</v>
      </c>
      <c r="AG204" s="88">
        <f t="shared" si="162"/>
        <v>0</v>
      </c>
      <c r="AH204" s="92">
        <f t="shared" si="163"/>
        <v>0</v>
      </c>
      <c r="AI204" s="93">
        <f t="shared" si="164"/>
        <v>0</v>
      </c>
      <c r="AJ204" s="93">
        <f t="shared" si="165"/>
        <v>0</v>
      </c>
      <c r="AK204" s="78">
        <f t="shared" si="166"/>
        <v>0</v>
      </c>
      <c r="AL204" s="92">
        <f t="shared" si="174"/>
        <v>0</v>
      </c>
      <c r="AM204" s="78">
        <f t="shared" si="175"/>
        <v>0</v>
      </c>
      <c r="AN204" s="11"/>
      <c r="AO204" s="14"/>
      <c r="AP204" s="11"/>
      <c r="AQ204" s="15"/>
      <c r="AR204" s="11"/>
      <c r="AS204" s="11"/>
      <c r="AT204" s="11"/>
      <c r="AU204" s="75" t="str">
        <f t="shared" ref="AU204:AU267" si="185">IF(OR(AT204="",AR204=""),"", (AT204-AR204)/100*1000)</f>
        <v/>
      </c>
      <c r="AV204" s="75" t="str">
        <f t="shared" ref="AV204:AV267" ca="1" si="186">IF(OR(AR205="",OFFSET(AR205,-1,0)=""),"", (AR205-OFFSET(AR205,-1,0))/100*1000)</f>
        <v/>
      </c>
      <c r="AW204" s="75" t="str">
        <f t="shared" si="176"/>
        <v/>
      </c>
      <c r="AX204" s="75" t="str">
        <f t="shared" ca="1" si="177"/>
        <v/>
      </c>
      <c r="AY204" s="169"/>
      <c r="AZ204" s="169"/>
      <c r="BA204" s="75" t="str">
        <f t="shared" si="143"/>
        <v/>
      </c>
      <c r="BB204" s="169"/>
      <c r="BC204" s="169"/>
      <c r="BD204" s="75" t="str">
        <f t="shared" si="144"/>
        <v/>
      </c>
      <c r="BE204" s="11"/>
      <c r="BS204" s="163"/>
      <c r="BT204" s="163"/>
      <c r="BU204" s="163"/>
      <c r="BV204" s="163"/>
      <c r="BW204" s="163"/>
      <c r="BX204" s="163"/>
      <c r="BZ204" s="163"/>
      <c r="CB204" s="163"/>
      <c r="CC204" s="163"/>
      <c r="CD204" s="163"/>
    </row>
    <row r="205" spans="1:82" ht="17.45" customHeight="1">
      <c r="A205" s="94">
        <f t="shared" si="140"/>
        <v>28.6</v>
      </c>
      <c r="B205" s="107">
        <f t="shared" si="169"/>
        <v>195</v>
      </c>
      <c r="C205" s="8"/>
      <c r="D205" s="11"/>
      <c r="E205" s="12"/>
      <c r="F205" s="11"/>
      <c r="G205" s="74">
        <f t="shared" si="178"/>
        <v>0</v>
      </c>
      <c r="H205" s="75">
        <f t="shared" si="178"/>
        <v>0</v>
      </c>
      <c r="I205" s="88">
        <f t="shared" si="179"/>
        <v>0</v>
      </c>
      <c r="J205" s="78">
        <f t="shared" si="180"/>
        <v>0</v>
      </c>
      <c r="K205" s="78">
        <f t="shared" si="181"/>
        <v>0</v>
      </c>
      <c r="L205" s="78">
        <f t="shared" si="182"/>
        <v>0</v>
      </c>
      <c r="M205" s="78" t="str">
        <f t="shared" ca="1" si="183"/>
        <v/>
      </c>
      <c r="N205" s="78" t="str">
        <f t="shared" ca="1" si="183"/>
        <v/>
      </c>
      <c r="O205" s="78">
        <f t="shared" si="184"/>
        <v>5.0000000000000001E-4</v>
      </c>
      <c r="P205" s="13"/>
      <c r="Q205" s="8"/>
      <c r="R205" s="13"/>
      <c r="S205" s="89">
        <f t="shared" si="170"/>
        <v>0</v>
      </c>
      <c r="T205" s="75">
        <f t="shared" si="171"/>
        <v>0</v>
      </c>
      <c r="U205" s="90">
        <f t="shared" si="141"/>
        <v>0</v>
      </c>
      <c r="V205" s="82">
        <f t="shared" si="142"/>
        <v>0</v>
      </c>
      <c r="W205" s="234">
        <f t="shared" si="167"/>
        <v>125</v>
      </c>
      <c r="X205" s="236">
        <f t="shared" si="168"/>
        <v>159</v>
      </c>
      <c r="Y205" s="12"/>
      <c r="Z205" s="8"/>
      <c r="AA205" s="12"/>
      <c r="AB205" s="12"/>
      <c r="AC205" s="12"/>
      <c r="AD205" s="12"/>
      <c r="AE205" s="91">
        <f t="shared" si="172"/>
        <v>0</v>
      </c>
      <c r="AF205" s="75">
        <f t="shared" si="173"/>
        <v>0</v>
      </c>
      <c r="AG205" s="88">
        <f t="shared" si="162"/>
        <v>0</v>
      </c>
      <c r="AH205" s="92">
        <f t="shared" si="163"/>
        <v>0</v>
      </c>
      <c r="AI205" s="93">
        <f t="shared" si="164"/>
        <v>0</v>
      </c>
      <c r="AJ205" s="93">
        <f t="shared" si="165"/>
        <v>0</v>
      </c>
      <c r="AK205" s="78">
        <f t="shared" si="166"/>
        <v>0</v>
      </c>
      <c r="AL205" s="92">
        <f t="shared" si="174"/>
        <v>0</v>
      </c>
      <c r="AM205" s="78">
        <f t="shared" si="175"/>
        <v>0</v>
      </c>
      <c r="AN205" s="11"/>
      <c r="AO205" s="14"/>
      <c r="AP205" s="11"/>
      <c r="AQ205" s="15"/>
      <c r="AR205" s="11"/>
      <c r="AS205" s="11"/>
      <c r="AT205" s="11"/>
      <c r="AU205" s="75" t="str">
        <f t="shared" si="185"/>
        <v/>
      </c>
      <c r="AV205" s="75" t="str">
        <f t="shared" ca="1" si="186"/>
        <v/>
      </c>
      <c r="AW205" s="75" t="str">
        <f t="shared" si="176"/>
        <v/>
      </c>
      <c r="AX205" s="75" t="str">
        <f t="shared" ca="1" si="177"/>
        <v/>
      </c>
      <c r="AY205" s="169"/>
      <c r="AZ205" s="169"/>
      <c r="BA205" s="75" t="str">
        <f t="shared" si="143"/>
        <v/>
      </c>
      <c r="BB205" s="169"/>
      <c r="BC205" s="169"/>
      <c r="BD205" s="75" t="str">
        <f t="shared" si="144"/>
        <v/>
      </c>
      <c r="BE205" s="11"/>
      <c r="BS205" s="163"/>
      <c r="BT205" s="163"/>
      <c r="BU205" s="163"/>
      <c r="BV205" s="163"/>
      <c r="BW205" s="163"/>
      <c r="BX205" s="163"/>
      <c r="BZ205" s="163"/>
      <c r="CB205" s="163"/>
      <c r="CC205" s="163"/>
      <c r="CD205" s="163"/>
    </row>
    <row r="206" spans="1:82" ht="17.45" customHeight="1" thickBot="1">
      <c r="A206" s="86">
        <f t="shared" si="140"/>
        <v>28.700000000000003</v>
      </c>
      <c r="B206" s="108">
        <f t="shared" si="169"/>
        <v>196</v>
      </c>
      <c r="C206" s="16"/>
      <c r="D206" s="17"/>
      <c r="E206" s="18"/>
      <c r="F206" s="17"/>
      <c r="G206" s="96">
        <f t="shared" si="178"/>
        <v>0</v>
      </c>
      <c r="H206" s="97">
        <f t="shared" si="178"/>
        <v>0</v>
      </c>
      <c r="I206" s="98">
        <f t="shared" si="179"/>
        <v>0</v>
      </c>
      <c r="J206" s="99">
        <f t="shared" si="180"/>
        <v>0</v>
      </c>
      <c r="K206" s="99">
        <f t="shared" si="181"/>
        <v>0</v>
      </c>
      <c r="L206" s="99">
        <f t="shared" si="182"/>
        <v>0</v>
      </c>
      <c r="M206" s="99" t="str">
        <f t="shared" ca="1" si="183"/>
        <v/>
      </c>
      <c r="N206" s="99" t="str">
        <f t="shared" ca="1" si="183"/>
        <v/>
      </c>
      <c r="O206" s="99">
        <f t="shared" si="184"/>
        <v>5.0000000000000001E-4</v>
      </c>
      <c r="P206" s="19"/>
      <c r="Q206" s="16"/>
      <c r="R206" s="19"/>
      <c r="S206" s="89">
        <f t="shared" si="170"/>
        <v>0</v>
      </c>
      <c r="T206" s="75">
        <f t="shared" si="171"/>
        <v>0</v>
      </c>
      <c r="U206" s="100">
        <f t="shared" si="141"/>
        <v>0</v>
      </c>
      <c r="V206" s="101">
        <f t="shared" si="142"/>
        <v>0</v>
      </c>
      <c r="W206" s="237">
        <f t="shared" si="167"/>
        <v>125</v>
      </c>
      <c r="X206" s="238">
        <f t="shared" si="168"/>
        <v>159</v>
      </c>
      <c r="Y206" s="18"/>
      <c r="Z206" s="8"/>
      <c r="AA206" s="12"/>
      <c r="AB206" s="12"/>
      <c r="AC206" s="12"/>
      <c r="AD206" s="12"/>
      <c r="AE206" s="102">
        <f t="shared" si="172"/>
        <v>0</v>
      </c>
      <c r="AF206" s="97">
        <f t="shared" si="173"/>
        <v>0</v>
      </c>
      <c r="AG206" s="98">
        <f t="shared" si="162"/>
        <v>0</v>
      </c>
      <c r="AH206" s="103">
        <f t="shared" si="163"/>
        <v>0</v>
      </c>
      <c r="AI206" s="104">
        <f t="shared" si="164"/>
        <v>0</v>
      </c>
      <c r="AJ206" s="104">
        <f t="shared" si="165"/>
        <v>0</v>
      </c>
      <c r="AK206" s="99">
        <f t="shared" si="166"/>
        <v>0</v>
      </c>
      <c r="AL206" s="103">
        <f t="shared" si="174"/>
        <v>0</v>
      </c>
      <c r="AM206" s="99">
        <f t="shared" si="175"/>
        <v>0</v>
      </c>
      <c r="AN206" s="17"/>
      <c r="AO206" s="20"/>
      <c r="AP206" s="17"/>
      <c r="AQ206" s="21"/>
      <c r="AR206" s="17"/>
      <c r="AS206" s="17"/>
      <c r="AT206" s="17"/>
      <c r="AU206" s="97" t="str">
        <f t="shared" si="185"/>
        <v/>
      </c>
      <c r="AV206" s="97" t="str">
        <f t="shared" ca="1" si="186"/>
        <v/>
      </c>
      <c r="AW206" s="97" t="str">
        <f t="shared" si="176"/>
        <v/>
      </c>
      <c r="AX206" s="97" t="str">
        <f t="shared" ca="1" si="177"/>
        <v/>
      </c>
      <c r="AY206" s="167"/>
      <c r="AZ206" s="167"/>
      <c r="BA206" s="97" t="str">
        <f t="shared" si="143"/>
        <v/>
      </c>
      <c r="BB206" s="167"/>
      <c r="BC206" s="167"/>
      <c r="BD206" s="97" t="str">
        <f t="shared" si="144"/>
        <v/>
      </c>
      <c r="BE206" s="17"/>
      <c r="BS206" s="163"/>
      <c r="BT206" s="163"/>
      <c r="BU206" s="163"/>
      <c r="BV206" s="163"/>
      <c r="BW206" s="163"/>
      <c r="BX206" s="163"/>
      <c r="BZ206" s="163"/>
      <c r="CB206" s="163"/>
      <c r="CC206" s="163"/>
      <c r="CD206" s="163"/>
    </row>
    <row r="207" spans="1:82" ht="17.45" customHeight="1" thickTop="1">
      <c r="A207" s="71">
        <f>A200+1</f>
        <v>29.1</v>
      </c>
      <c r="B207" s="106">
        <f>B206+1</f>
        <v>197</v>
      </c>
      <c r="C207" s="4"/>
      <c r="D207" s="5"/>
      <c r="E207" s="6"/>
      <c r="F207" s="5"/>
      <c r="G207" s="74">
        <f t="shared" si="178"/>
        <v>0</v>
      </c>
      <c r="H207" s="75">
        <f t="shared" si="178"/>
        <v>0</v>
      </c>
      <c r="I207" s="76">
        <f t="shared" si="179"/>
        <v>0</v>
      </c>
      <c r="J207" s="77">
        <f t="shared" si="180"/>
        <v>0</v>
      </c>
      <c r="K207" s="77">
        <f t="shared" si="181"/>
        <v>0</v>
      </c>
      <c r="L207" s="77">
        <f t="shared" si="182"/>
        <v>0</v>
      </c>
      <c r="M207" s="78" t="str">
        <f t="shared" ca="1" si="183"/>
        <v/>
      </c>
      <c r="N207" s="78" t="str">
        <f t="shared" ca="1" si="183"/>
        <v/>
      </c>
      <c r="O207" s="78">
        <f t="shared" si="184"/>
        <v>5.0000000000000001E-4</v>
      </c>
      <c r="P207" s="13"/>
      <c r="Q207" s="8"/>
      <c r="R207" s="13"/>
      <c r="S207" s="79">
        <f t="shared" si="170"/>
        <v>0</v>
      </c>
      <c r="T207" s="80">
        <f t="shared" si="171"/>
        <v>0</v>
      </c>
      <c r="U207" s="81">
        <f t="shared" si="141"/>
        <v>0</v>
      </c>
      <c r="V207" s="82">
        <f t="shared" si="142"/>
        <v>0</v>
      </c>
      <c r="W207" s="234">
        <v>126</v>
      </c>
      <c r="X207" s="236">
        <v>169</v>
      </c>
      <c r="Y207" s="6"/>
      <c r="Z207" s="4"/>
      <c r="AA207" s="6"/>
      <c r="AB207" s="6"/>
      <c r="AC207" s="6"/>
      <c r="AD207" s="6"/>
      <c r="AE207" s="83">
        <f t="shared" si="172"/>
        <v>0</v>
      </c>
      <c r="AF207" s="80">
        <f t="shared" si="173"/>
        <v>0</v>
      </c>
      <c r="AG207" s="76">
        <f t="shared" si="162"/>
        <v>0</v>
      </c>
      <c r="AH207" s="84">
        <f t="shared" si="163"/>
        <v>0</v>
      </c>
      <c r="AI207" s="85">
        <f t="shared" si="164"/>
        <v>0</v>
      </c>
      <c r="AJ207" s="85">
        <f t="shared" si="165"/>
        <v>0</v>
      </c>
      <c r="AK207" s="77">
        <f t="shared" si="166"/>
        <v>0</v>
      </c>
      <c r="AL207" s="84">
        <f t="shared" si="174"/>
        <v>0</v>
      </c>
      <c r="AM207" s="77">
        <f t="shared" si="175"/>
        <v>0</v>
      </c>
      <c r="AN207" s="5"/>
      <c r="AO207" s="9"/>
      <c r="AP207" s="5"/>
      <c r="AQ207" s="10"/>
      <c r="AR207" s="5"/>
      <c r="AS207" s="5"/>
      <c r="AT207" s="5"/>
      <c r="AU207" s="80" t="str">
        <f t="shared" si="185"/>
        <v/>
      </c>
      <c r="AV207" s="80" t="str">
        <f t="shared" ca="1" si="186"/>
        <v/>
      </c>
      <c r="AW207" s="80" t="str">
        <f t="shared" si="176"/>
        <v/>
      </c>
      <c r="AX207" s="80" t="str">
        <f t="shared" ca="1" si="177"/>
        <v/>
      </c>
      <c r="AY207" s="165"/>
      <c r="AZ207" s="165"/>
      <c r="BA207" s="80" t="str">
        <f t="shared" si="143"/>
        <v/>
      </c>
      <c r="BB207" s="165"/>
      <c r="BC207" s="165"/>
      <c r="BD207" s="80" t="str">
        <f t="shared" si="144"/>
        <v/>
      </c>
      <c r="BE207" s="5"/>
      <c r="BS207" s="163"/>
      <c r="BT207" s="163"/>
      <c r="BU207" s="163"/>
      <c r="BV207" s="163"/>
      <c r="BW207" s="163"/>
      <c r="BX207" s="163"/>
      <c r="BZ207" s="163"/>
      <c r="CB207" s="163"/>
      <c r="CC207" s="163"/>
      <c r="CD207" s="163"/>
    </row>
    <row r="208" spans="1:82" ht="17.45" customHeight="1">
      <c r="A208" s="86">
        <f t="shared" si="140"/>
        <v>29.2</v>
      </c>
      <c r="B208" s="107">
        <f t="shared" si="169"/>
        <v>198</v>
      </c>
      <c r="C208" s="8"/>
      <c r="D208" s="11"/>
      <c r="E208" s="12"/>
      <c r="F208" s="11"/>
      <c r="G208" s="74">
        <f t="shared" si="178"/>
        <v>0</v>
      </c>
      <c r="H208" s="75">
        <f t="shared" si="178"/>
        <v>0</v>
      </c>
      <c r="I208" s="88">
        <f t="shared" si="179"/>
        <v>0</v>
      </c>
      <c r="J208" s="78">
        <f t="shared" si="180"/>
        <v>0</v>
      </c>
      <c r="K208" s="78">
        <f t="shared" si="181"/>
        <v>0</v>
      </c>
      <c r="L208" s="78">
        <f t="shared" si="182"/>
        <v>0</v>
      </c>
      <c r="M208" s="78" t="str">
        <f t="shared" ca="1" si="183"/>
        <v/>
      </c>
      <c r="N208" s="78" t="str">
        <f t="shared" ca="1" si="183"/>
        <v/>
      </c>
      <c r="O208" s="78">
        <f t="shared" si="184"/>
        <v>5.0000000000000001E-4</v>
      </c>
      <c r="P208" s="13"/>
      <c r="Q208" s="8"/>
      <c r="R208" s="13"/>
      <c r="S208" s="89">
        <f t="shared" si="170"/>
        <v>0</v>
      </c>
      <c r="T208" s="75">
        <f t="shared" si="171"/>
        <v>0</v>
      </c>
      <c r="U208" s="90">
        <f t="shared" si="141"/>
        <v>0</v>
      </c>
      <c r="V208" s="82">
        <f t="shared" si="142"/>
        <v>0</v>
      </c>
      <c r="W208" s="234">
        <f t="shared" ref="W208:W213" si="187">W207</f>
        <v>126</v>
      </c>
      <c r="X208" s="236">
        <f t="shared" ref="X208:X239" si="188">X207</f>
        <v>169</v>
      </c>
      <c r="Y208" s="12"/>
      <c r="Z208" s="8"/>
      <c r="AA208" s="12"/>
      <c r="AB208" s="12"/>
      <c r="AC208" s="12"/>
      <c r="AD208" s="28"/>
      <c r="AE208" s="91">
        <f t="shared" si="172"/>
        <v>0</v>
      </c>
      <c r="AF208" s="75">
        <f t="shared" si="173"/>
        <v>0</v>
      </c>
      <c r="AG208" s="88">
        <f t="shared" si="162"/>
        <v>0</v>
      </c>
      <c r="AH208" s="92">
        <f t="shared" si="163"/>
        <v>0</v>
      </c>
      <c r="AI208" s="93">
        <f t="shared" si="164"/>
        <v>0</v>
      </c>
      <c r="AJ208" s="93">
        <f t="shared" si="165"/>
        <v>0</v>
      </c>
      <c r="AK208" s="78">
        <f t="shared" si="166"/>
        <v>0</v>
      </c>
      <c r="AL208" s="92">
        <f t="shared" si="174"/>
        <v>0</v>
      </c>
      <c r="AM208" s="78">
        <f t="shared" si="175"/>
        <v>0</v>
      </c>
      <c r="AN208" s="11"/>
      <c r="AO208" s="14"/>
      <c r="AP208" s="11"/>
      <c r="AQ208" s="15"/>
      <c r="AR208" s="11"/>
      <c r="AS208" s="11"/>
      <c r="AT208" s="11"/>
      <c r="AU208" s="75" t="str">
        <f t="shared" si="185"/>
        <v/>
      </c>
      <c r="AV208" s="75" t="str">
        <f t="shared" ca="1" si="186"/>
        <v/>
      </c>
      <c r="AW208" s="75" t="str">
        <f t="shared" si="176"/>
        <v/>
      </c>
      <c r="AX208" s="75" t="str">
        <f t="shared" ca="1" si="177"/>
        <v/>
      </c>
      <c r="AY208" s="169"/>
      <c r="AZ208" s="169"/>
      <c r="BA208" s="75" t="str">
        <f t="shared" si="143"/>
        <v/>
      </c>
      <c r="BB208" s="169"/>
      <c r="BC208" s="169"/>
      <c r="BD208" s="75" t="str">
        <f t="shared" si="144"/>
        <v/>
      </c>
      <c r="BE208" s="11"/>
      <c r="BS208" s="163"/>
      <c r="BT208" s="163"/>
      <c r="BU208" s="163"/>
      <c r="BV208" s="163"/>
      <c r="BW208" s="163"/>
      <c r="BX208" s="163"/>
      <c r="BZ208" s="163"/>
      <c r="CB208" s="163"/>
      <c r="CC208" s="163"/>
      <c r="CD208" s="163"/>
    </row>
    <row r="209" spans="1:82" ht="17.45" customHeight="1">
      <c r="A209" s="94">
        <f t="shared" si="140"/>
        <v>29.3</v>
      </c>
      <c r="B209" s="107">
        <f t="shared" si="169"/>
        <v>199</v>
      </c>
      <c r="C209" s="8"/>
      <c r="D209" s="11"/>
      <c r="E209" s="12"/>
      <c r="F209" s="11"/>
      <c r="G209" s="74">
        <f t="shared" si="178"/>
        <v>0</v>
      </c>
      <c r="H209" s="75">
        <f t="shared" si="178"/>
        <v>0</v>
      </c>
      <c r="I209" s="88">
        <f t="shared" si="179"/>
        <v>0</v>
      </c>
      <c r="J209" s="78">
        <f t="shared" si="180"/>
        <v>0</v>
      </c>
      <c r="K209" s="78">
        <f t="shared" si="181"/>
        <v>0</v>
      </c>
      <c r="L209" s="78">
        <f t="shared" si="182"/>
        <v>0</v>
      </c>
      <c r="M209" s="78" t="str">
        <f t="shared" ca="1" si="183"/>
        <v/>
      </c>
      <c r="N209" s="78" t="str">
        <f t="shared" ca="1" si="183"/>
        <v/>
      </c>
      <c r="O209" s="78">
        <f t="shared" si="184"/>
        <v>5.0000000000000001E-4</v>
      </c>
      <c r="P209" s="13"/>
      <c r="Q209" s="8"/>
      <c r="R209" s="13"/>
      <c r="S209" s="89">
        <f t="shared" si="170"/>
        <v>0</v>
      </c>
      <c r="T209" s="75">
        <f t="shared" si="171"/>
        <v>0</v>
      </c>
      <c r="U209" s="90">
        <f t="shared" si="141"/>
        <v>0</v>
      </c>
      <c r="V209" s="82">
        <f t="shared" si="142"/>
        <v>0</v>
      </c>
      <c r="W209" s="234">
        <f t="shared" si="187"/>
        <v>126</v>
      </c>
      <c r="X209" s="236">
        <f t="shared" si="188"/>
        <v>169</v>
      </c>
      <c r="Y209" s="12"/>
      <c r="Z209" s="8"/>
      <c r="AA209" s="12"/>
      <c r="AB209" s="12"/>
      <c r="AC209" s="12"/>
      <c r="AD209" s="28"/>
      <c r="AE209" s="91">
        <f t="shared" si="172"/>
        <v>0</v>
      </c>
      <c r="AF209" s="75">
        <f t="shared" si="173"/>
        <v>0</v>
      </c>
      <c r="AG209" s="88">
        <f t="shared" si="162"/>
        <v>0</v>
      </c>
      <c r="AH209" s="92">
        <f t="shared" si="163"/>
        <v>0</v>
      </c>
      <c r="AI209" s="93">
        <f t="shared" si="164"/>
        <v>0</v>
      </c>
      <c r="AJ209" s="93">
        <f t="shared" si="165"/>
        <v>0</v>
      </c>
      <c r="AK209" s="78">
        <f t="shared" si="166"/>
        <v>0</v>
      </c>
      <c r="AL209" s="92">
        <f t="shared" si="174"/>
        <v>0</v>
      </c>
      <c r="AM209" s="78">
        <f t="shared" si="175"/>
        <v>0</v>
      </c>
      <c r="AN209" s="11"/>
      <c r="AO209" s="14"/>
      <c r="AP209" s="11"/>
      <c r="AQ209" s="15"/>
      <c r="AR209" s="11"/>
      <c r="AS209" s="11"/>
      <c r="AT209" s="11"/>
      <c r="AU209" s="75" t="str">
        <f t="shared" si="185"/>
        <v/>
      </c>
      <c r="AV209" s="75" t="str">
        <f t="shared" ca="1" si="186"/>
        <v/>
      </c>
      <c r="AW209" s="75" t="str">
        <f t="shared" si="176"/>
        <v/>
      </c>
      <c r="AX209" s="75" t="str">
        <f t="shared" ca="1" si="177"/>
        <v/>
      </c>
      <c r="AY209" s="169"/>
      <c r="AZ209" s="169"/>
      <c r="BA209" s="75" t="str">
        <f t="shared" si="143"/>
        <v/>
      </c>
      <c r="BB209" s="169"/>
      <c r="BC209" s="169"/>
      <c r="BD209" s="75" t="str">
        <f t="shared" si="144"/>
        <v/>
      </c>
      <c r="BE209" s="11"/>
      <c r="BS209" s="163"/>
      <c r="BT209" s="163"/>
      <c r="BU209" s="163"/>
      <c r="BV209" s="163"/>
      <c r="BW209" s="163"/>
      <c r="BX209" s="163"/>
      <c r="BZ209" s="163"/>
      <c r="CB209" s="163"/>
      <c r="CC209" s="163"/>
      <c r="CD209" s="163"/>
    </row>
    <row r="210" spans="1:82" ht="17.45" customHeight="1">
      <c r="A210" s="86">
        <f t="shared" ref="A210:A273" si="189">A203+1</f>
        <v>29.4</v>
      </c>
      <c r="B210" s="107">
        <f t="shared" si="169"/>
        <v>200</v>
      </c>
      <c r="C210" s="8"/>
      <c r="D210" s="11"/>
      <c r="E210" s="12"/>
      <c r="F210" s="11"/>
      <c r="G210" s="74">
        <f t="shared" si="178"/>
        <v>0</v>
      </c>
      <c r="H210" s="75">
        <f t="shared" si="178"/>
        <v>0</v>
      </c>
      <c r="I210" s="88">
        <f t="shared" si="179"/>
        <v>0</v>
      </c>
      <c r="J210" s="78">
        <f t="shared" si="180"/>
        <v>0</v>
      </c>
      <c r="K210" s="78">
        <f t="shared" si="181"/>
        <v>0</v>
      </c>
      <c r="L210" s="78">
        <f t="shared" si="182"/>
        <v>0</v>
      </c>
      <c r="M210" s="78" t="str">
        <f t="shared" ca="1" si="183"/>
        <v/>
      </c>
      <c r="N210" s="78" t="str">
        <f t="shared" ca="1" si="183"/>
        <v/>
      </c>
      <c r="O210" s="78">
        <f t="shared" si="184"/>
        <v>5.0000000000000001E-4</v>
      </c>
      <c r="P210" s="13"/>
      <c r="Q210" s="8"/>
      <c r="R210" s="13"/>
      <c r="S210" s="89">
        <f t="shared" si="170"/>
        <v>0</v>
      </c>
      <c r="T210" s="75">
        <f t="shared" si="171"/>
        <v>0</v>
      </c>
      <c r="U210" s="90">
        <f t="shared" ref="U210:U273" si="190">IF(P210="FULL FEED",(Q210*G210/1000),(Q210*2*G210/1000))</f>
        <v>0</v>
      </c>
      <c r="V210" s="82">
        <f t="shared" ref="V210:V273" si="191">IF(P210="FULL FEED",(R210*H210/1000),(R210*2*H210/1000))</f>
        <v>0</v>
      </c>
      <c r="W210" s="234">
        <f t="shared" si="187"/>
        <v>126</v>
      </c>
      <c r="X210" s="236">
        <f t="shared" si="188"/>
        <v>169</v>
      </c>
      <c r="Y210" s="12"/>
      <c r="Z210" s="8"/>
      <c r="AA210" s="12"/>
      <c r="AB210" s="12"/>
      <c r="AC210" s="12"/>
      <c r="AD210" s="12"/>
      <c r="AE210" s="91">
        <f t="shared" si="172"/>
        <v>0</v>
      </c>
      <c r="AF210" s="75">
        <f t="shared" si="173"/>
        <v>0</v>
      </c>
      <c r="AG210" s="88">
        <f t="shared" si="162"/>
        <v>0</v>
      </c>
      <c r="AH210" s="92">
        <f t="shared" si="163"/>
        <v>0</v>
      </c>
      <c r="AI210" s="93">
        <f t="shared" si="164"/>
        <v>0</v>
      </c>
      <c r="AJ210" s="93">
        <f t="shared" si="165"/>
        <v>0</v>
      </c>
      <c r="AK210" s="78">
        <f t="shared" si="166"/>
        <v>0</v>
      </c>
      <c r="AL210" s="92">
        <f t="shared" si="174"/>
        <v>0</v>
      </c>
      <c r="AM210" s="78">
        <f t="shared" si="175"/>
        <v>0</v>
      </c>
      <c r="AN210" s="11"/>
      <c r="AO210" s="14"/>
      <c r="AP210" s="11"/>
      <c r="AQ210" s="15"/>
      <c r="AR210" s="11"/>
      <c r="AS210" s="11"/>
      <c r="AT210" s="11"/>
      <c r="AU210" s="75" t="str">
        <f t="shared" si="185"/>
        <v/>
      </c>
      <c r="AV210" s="75" t="str">
        <f t="shared" ca="1" si="186"/>
        <v/>
      </c>
      <c r="AW210" s="75" t="str">
        <f t="shared" si="176"/>
        <v/>
      </c>
      <c r="AX210" s="75" t="str">
        <f t="shared" ca="1" si="177"/>
        <v/>
      </c>
      <c r="AY210" s="169"/>
      <c r="AZ210" s="169"/>
      <c r="BA210" s="75" t="str">
        <f t="shared" si="143"/>
        <v/>
      </c>
      <c r="BB210" s="169"/>
      <c r="BC210" s="169"/>
      <c r="BD210" s="75" t="str">
        <f t="shared" si="144"/>
        <v/>
      </c>
      <c r="BE210" s="11"/>
      <c r="BS210" s="163"/>
      <c r="BT210" s="163"/>
      <c r="BU210" s="163"/>
      <c r="BV210" s="163"/>
      <c r="BW210" s="163"/>
      <c r="BX210" s="163"/>
      <c r="BZ210" s="163"/>
      <c r="CB210" s="163"/>
      <c r="CC210" s="163"/>
      <c r="CD210" s="163"/>
    </row>
    <row r="211" spans="1:82" ht="17.45" customHeight="1">
      <c r="A211" s="94">
        <f t="shared" si="189"/>
        <v>29.5</v>
      </c>
      <c r="B211" s="107">
        <f t="shared" si="169"/>
        <v>201</v>
      </c>
      <c r="C211" s="8"/>
      <c r="D211" s="11"/>
      <c r="E211" s="12"/>
      <c r="F211" s="11"/>
      <c r="G211" s="74">
        <f t="shared" si="178"/>
        <v>0</v>
      </c>
      <c r="H211" s="75">
        <f t="shared" si="178"/>
        <v>0</v>
      </c>
      <c r="I211" s="88">
        <f t="shared" si="179"/>
        <v>0</v>
      </c>
      <c r="J211" s="78">
        <f t="shared" si="180"/>
        <v>0</v>
      </c>
      <c r="K211" s="78">
        <f t="shared" si="181"/>
        <v>0</v>
      </c>
      <c r="L211" s="78">
        <f t="shared" si="182"/>
        <v>0</v>
      </c>
      <c r="M211" s="78" t="str">
        <f t="shared" ca="1" si="183"/>
        <v/>
      </c>
      <c r="N211" s="78" t="str">
        <f t="shared" ca="1" si="183"/>
        <v/>
      </c>
      <c r="O211" s="78">
        <f t="shared" si="184"/>
        <v>5.0000000000000001E-4</v>
      </c>
      <c r="P211" s="13"/>
      <c r="Q211" s="8"/>
      <c r="R211" s="13"/>
      <c r="S211" s="89">
        <f t="shared" si="170"/>
        <v>0</v>
      </c>
      <c r="T211" s="75">
        <f t="shared" si="171"/>
        <v>0</v>
      </c>
      <c r="U211" s="90">
        <f t="shared" si="190"/>
        <v>0</v>
      </c>
      <c r="V211" s="82">
        <f t="shared" si="191"/>
        <v>0</v>
      </c>
      <c r="W211" s="234">
        <f t="shared" si="187"/>
        <v>126</v>
      </c>
      <c r="X211" s="236">
        <f t="shared" si="188"/>
        <v>169</v>
      </c>
      <c r="Y211" s="12"/>
      <c r="Z211" s="8"/>
      <c r="AA211" s="12"/>
      <c r="AB211" s="12"/>
      <c r="AC211" s="12"/>
      <c r="AD211" s="12"/>
      <c r="AE211" s="91">
        <f t="shared" si="172"/>
        <v>0</v>
      </c>
      <c r="AF211" s="75">
        <f t="shared" si="173"/>
        <v>0</v>
      </c>
      <c r="AG211" s="88">
        <f t="shared" si="162"/>
        <v>0</v>
      </c>
      <c r="AH211" s="92">
        <f t="shared" si="163"/>
        <v>0</v>
      </c>
      <c r="AI211" s="93">
        <f t="shared" si="164"/>
        <v>0</v>
      </c>
      <c r="AJ211" s="93">
        <f t="shared" si="165"/>
        <v>0</v>
      </c>
      <c r="AK211" s="78">
        <f t="shared" si="166"/>
        <v>0</v>
      </c>
      <c r="AL211" s="92">
        <f t="shared" si="174"/>
        <v>0</v>
      </c>
      <c r="AM211" s="78">
        <f t="shared" si="175"/>
        <v>0</v>
      </c>
      <c r="AN211" s="11"/>
      <c r="AO211" s="14"/>
      <c r="AP211" s="11"/>
      <c r="AQ211" s="15"/>
      <c r="AR211" s="11"/>
      <c r="AS211" s="11"/>
      <c r="AT211" s="11"/>
      <c r="AU211" s="75" t="str">
        <f t="shared" si="185"/>
        <v/>
      </c>
      <c r="AV211" s="75" t="str">
        <f t="shared" ca="1" si="186"/>
        <v/>
      </c>
      <c r="AW211" s="75" t="str">
        <f t="shared" si="176"/>
        <v/>
      </c>
      <c r="AX211" s="75" t="str">
        <f t="shared" ca="1" si="177"/>
        <v/>
      </c>
      <c r="AY211" s="169"/>
      <c r="AZ211" s="169"/>
      <c r="BA211" s="75" t="str">
        <f t="shared" ref="BA211:BA274" si="192">IF(OR(AY211="",AZ211=""),"",MOD(AZ211-AY211,1)*24)</f>
        <v/>
      </c>
      <c r="BB211" s="169"/>
      <c r="BC211" s="169"/>
      <c r="BD211" s="75" t="str">
        <f t="shared" ref="BD211:BD274" si="193">IF(OR(BB211="",BC211=""),"",MOD(BC211-BB211,1)*24)</f>
        <v/>
      </c>
      <c r="BE211" s="11"/>
      <c r="BS211" s="163"/>
      <c r="BT211" s="163"/>
      <c r="BU211" s="163"/>
      <c r="BV211" s="163"/>
      <c r="BW211" s="163"/>
      <c r="BX211" s="163"/>
      <c r="BZ211" s="163"/>
      <c r="CB211" s="163"/>
      <c r="CC211" s="163"/>
      <c r="CD211" s="163"/>
    </row>
    <row r="212" spans="1:82" ht="17.45" customHeight="1">
      <c r="A212" s="86">
        <f t="shared" si="189"/>
        <v>29.6</v>
      </c>
      <c r="B212" s="107">
        <f t="shared" si="169"/>
        <v>202</v>
      </c>
      <c r="C212" s="8"/>
      <c r="D212" s="11"/>
      <c r="E212" s="12"/>
      <c r="F212" s="11"/>
      <c r="G212" s="74">
        <f t="shared" si="178"/>
        <v>0</v>
      </c>
      <c r="H212" s="75">
        <f t="shared" si="178"/>
        <v>0</v>
      </c>
      <c r="I212" s="88">
        <f t="shared" si="179"/>
        <v>0</v>
      </c>
      <c r="J212" s="78">
        <f t="shared" si="180"/>
        <v>0</v>
      </c>
      <c r="K212" s="78">
        <f t="shared" si="181"/>
        <v>0</v>
      </c>
      <c r="L212" s="78">
        <f t="shared" si="182"/>
        <v>0</v>
      </c>
      <c r="M212" s="78" t="str">
        <f t="shared" ca="1" si="183"/>
        <v/>
      </c>
      <c r="N212" s="78" t="str">
        <f t="shared" ca="1" si="183"/>
        <v/>
      </c>
      <c r="O212" s="78">
        <f t="shared" si="184"/>
        <v>5.0000000000000001E-4</v>
      </c>
      <c r="P212" s="13"/>
      <c r="Q212" s="8"/>
      <c r="R212" s="13"/>
      <c r="S212" s="89">
        <f t="shared" si="170"/>
        <v>0</v>
      </c>
      <c r="T212" s="75">
        <f t="shared" si="171"/>
        <v>0</v>
      </c>
      <c r="U212" s="90">
        <f t="shared" si="190"/>
        <v>0</v>
      </c>
      <c r="V212" s="82">
        <f t="shared" si="191"/>
        <v>0</v>
      </c>
      <c r="W212" s="234">
        <f t="shared" si="187"/>
        <v>126</v>
      </c>
      <c r="X212" s="236">
        <f t="shared" si="188"/>
        <v>169</v>
      </c>
      <c r="Y212" s="12"/>
      <c r="Z212" s="8"/>
      <c r="AA212" s="12"/>
      <c r="AB212" s="12"/>
      <c r="AC212" s="12"/>
      <c r="AD212" s="12"/>
      <c r="AE212" s="91">
        <f t="shared" si="172"/>
        <v>0</v>
      </c>
      <c r="AF212" s="75">
        <f t="shared" si="173"/>
        <v>0</v>
      </c>
      <c r="AG212" s="88">
        <f t="shared" si="162"/>
        <v>0</v>
      </c>
      <c r="AH212" s="92">
        <f t="shared" si="163"/>
        <v>0</v>
      </c>
      <c r="AI212" s="93">
        <f t="shared" si="164"/>
        <v>0</v>
      </c>
      <c r="AJ212" s="93">
        <f t="shared" si="165"/>
        <v>0</v>
      </c>
      <c r="AK212" s="78">
        <f t="shared" si="166"/>
        <v>0</v>
      </c>
      <c r="AL212" s="92">
        <f t="shared" si="174"/>
        <v>0</v>
      </c>
      <c r="AM212" s="78">
        <f t="shared" si="175"/>
        <v>0</v>
      </c>
      <c r="AN212" s="11"/>
      <c r="AO212" s="14"/>
      <c r="AP212" s="11"/>
      <c r="AQ212" s="15"/>
      <c r="AR212" s="11"/>
      <c r="AS212" s="11"/>
      <c r="AT212" s="11"/>
      <c r="AU212" s="75" t="str">
        <f t="shared" si="185"/>
        <v/>
      </c>
      <c r="AV212" s="75" t="str">
        <f t="shared" ca="1" si="186"/>
        <v/>
      </c>
      <c r="AW212" s="75" t="str">
        <f t="shared" si="176"/>
        <v/>
      </c>
      <c r="AX212" s="75" t="str">
        <f t="shared" ca="1" si="177"/>
        <v/>
      </c>
      <c r="AY212" s="169"/>
      <c r="AZ212" s="169"/>
      <c r="BA212" s="75" t="str">
        <f t="shared" si="192"/>
        <v/>
      </c>
      <c r="BB212" s="169"/>
      <c r="BC212" s="169"/>
      <c r="BD212" s="75" t="str">
        <f t="shared" si="193"/>
        <v/>
      </c>
      <c r="BE212" s="11"/>
      <c r="BS212" s="163"/>
      <c r="BT212" s="163"/>
      <c r="BU212" s="163"/>
      <c r="BV212" s="163"/>
      <c r="BW212" s="163"/>
      <c r="BX212" s="163"/>
      <c r="BZ212" s="163"/>
      <c r="CB212" s="163"/>
      <c r="CC212" s="163"/>
      <c r="CD212" s="163"/>
    </row>
    <row r="213" spans="1:82" ht="17.45" customHeight="1" thickBot="1">
      <c r="A213" s="94">
        <f t="shared" si="189"/>
        <v>29.700000000000003</v>
      </c>
      <c r="B213" s="108">
        <f t="shared" si="169"/>
        <v>203</v>
      </c>
      <c r="C213" s="16"/>
      <c r="D213" s="17"/>
      <c r="E213" s="18"/>
      <c r="F213" s="17"/>
      <c r="G213" s="96">
        <f t="shared" si="178"/>
        <v>0</v>
      </c>
      <c r="H213" s="97">
        <f t="shared" si="178"/>
        <v>0</v>
      </c>
      <c r="I213" s="98">
        <f t="shared" si="179"/>
        <v>0</v>
      </c>
      <c r="J213" s="99">
        <f t="shared" si="180"/>
        <v>0</v>
      </c>
      <c r="K213" s="99">
        <f t="shared" si="181"/>
        <v>0</v>
      </c>
      <c r="L213" s="99">
        <f t="shared" si="182"/>
        <v>0</v>
      </c>
      <c r="M213" s="99" t="str">
        <f t="shared" ca="1" si="183"/>
        <v/>
      </c>
      <c r="N213" s="99" t="str">
        <f t="shared" ca="1" si="183"/>
        <v/>
      </c>
      <c r="O213" s="99">
        <f t="shared" si="184"/>
        <v>5.0000000000000001E-4</v>
      </c>
      <c r="P213" s="19"/>
      <c r="Q213" s="16"/>
      <c r="R213" s="19"/>
      <c r="S213" s="89">
        <f t="shared" si="170"/>
        <v>0</v>
      </c>
      <c r="T213" s="75">
        <f t="shared" si="171"/>
        <v>0</v>
      </c>
      <c r="U213" s="100">
        <f t="shared" si="190"/>
        <v>0</v>
      </c>
      <c r="V213" s="101">
        <f t="shared" si="191"/>
        <v>0</v>
      </c>
      <c r="W213" s="237">
        <f t="shared" si="187"/>
        <v>126</v>
      </c>
      <c r="X213" s="238">
        <f t="shared" si="188"/>
        <v>169</v>
      </c>
      <c r="Y213" s="18"/>
      <c r="Z213" s="8"/>
      <c r="AA213" s="12"/>
      <c r="AB213" s="12"/>
      <c r="AC213" s="12"/>
      <c r="AD213" s="12"/>
      <c r="AE213" s="102">
        <f t="shared" si="172"/>
        <v>0</v>
      </c>
      <c r="AF213" s="97">
        <f t="shared" si="173"/>
        <v>0</v>
      </c>
      <c r="AG213" s="98">
        <f t="shared" si="162"/>
        <v>0</v>
      </c>
      <c r="AH213" s="103">
        <f t="shared" si="163"/>
        <v>0</v>
      </c>
      <c r="AI213" s="104">
        <f t="shared" si="164"/>
        <v>0</v>
      </c>
      <c r="AJ213" s="104">
        <f t="shared" si="165"/>
        <v>0</v>
      </c>
      <c r="AK213" s="99">
        <f t="shared" si="166"/>
        <v>0</v>
      </c>
      <c r="AL213" s="103">
        <f t="shared" si="174"/>
        <v>0</v>
      </c>
      <c r="AM213" s="99">
        <f t="shared" si="175"/>
        <v>0</v>
      </c>
      <c r="AN213" s="17"/>
      <c r="AO213" s="20"/>
      <c r="AP213" s="17"/>
      <c r="AQ213" s="21"/>
      <c r="AR213" s="17"/>
      <c r="AS213" s="17"/>
      <c r="AT213" s="17"/>
      <c r="AU213" s="97" t="str">
        <f t="shared" si="185"/>
        <v/>
      </c>
      <c r="AV213" s="97" t="str">
        <f t="shared" ca="1" si="186"/>
        <v/>
      </c>
      <c r="AW213" s="97" t="str">
        <f t="shared" si="176"/>
        <v/>
      </c>
      <c r="AX213" s="97" t="str">
        <f t="shared" ca="1" si="177"/>
        <v/>
      </c>
      <c r="AY213" s="167"/>
      <c r="AZ213" s="167"/>
      <c r="BA213" s="97" t="str">
        <f t="shared" si="192"/>
        <v/>
      </c>
      <c r="BB213" s="167"/>
      <c r="BC213" s="167"/>
      <c r="BD213" s="97" t="str">
        <f t="shared" si="193"/>
        <v/>
      </c>
      <c r="BE213" s="17"/>
      <c r="BS213" s="163"/>
      <c r="BT213" s="163"/>
      <c r="BU213" s="163"/>
      <c r="BV213" s="163"/>
      <c r="BW213" s="163"/>
      <c r="BX213" s="163"/>
      <c r="BZ213" s="163"/>
      <c r="CB213" s="163"/>
      <c r="CC213" s="163"/>
      <c r="CD213" s="163"/>
    </row>
    <row r="214" spans="1:82" ht="17.45" customHeight="1" thickTop="1">
      <c r="A214" s="105">
        <f>A207+1</f>
        <v>30.1</v>
      </c>
      <c r="B214" s="106">
        <f>B213+1</f>
        <v>204</v>
      </c>
      <c r="C214" s="4"/>
      <c r="D214" s="5"/>
      <c r="E214" s="6"/>
      <c r="F214" s="5"/>
      <c r="G214" s="74">
        <f t="shared" si="178"/>
        <v>0</v>
      </c>
      <c r="H214" s="75">
        <f t="shared" si="178"/>
        <v>0</v>
      </c>
      <c r="I214" s="76">
        <f t="shared" si="179"/>
        <v>0</v>
      </c>
      <c r="J214" s="77">
        <f t="shared" si="180"/>
        <v>0</v>
      </c>
      <c r="K214" s="77">
        <f t="shared" si="181"/>
        <v>0</v>
      </c>
      <c r="L214" s="77">
        <f t="shared" si="182"/>
        <v>0</v>
      </c>
      <c r="M214" s="78" t="str">
        <f t="shared" ca="1" si="183"/>
        <v/>
      </c>
      <c r="N214" s="78" t="str">
        <f t="shared" ca="1" si="183"/>
        <v/>
      </c>
      <c r="O214" s="78">
        <f t="shared" si="184"/>
        <v>5.0000000000000001E-4</v>
      </c>
      <c r="P214" s="13"/>
      <c r="Q214" s="8"/>
      <c r="R214" s="13"/>
      <c r="S214" s="79">
        <f t="shared" si="170"/>
        <v>0</v>
      </c>
      <c r="T214" s="80">
        <f t="shared" si="171"/>
        <v>0</v>
      </c>
      <c r="U214" s="81">
        <f t="shared" si="190"/>
        <v>0</v>
      </c>
      <c r="V214" s="82">
        <f t="shared" si="191"/>
        <v>0</v>
      </c>
      <c r="W214" s="234">
        <v>127</v>
      </c>
      <c r="X214" s="236">
        <f t="shared" si="188"/>
        <v>169</v>
      </c>
      <c r="Y214" s="6"/>
      <c r="Z214" s="4"/>
      <c r="AA214" s="6"/>
      <c r="AB214" s="6"/>
      <c r="AC214" s="6"/>
      <c r="AD214" s="6"/>
      <c r="AE214" s="83">
        <f t="shared" si="172"/>
        <v>0</v>
      </c>
      <c r="AF214" s="80">
        <f t="shared" si="173"/>
        <v>0</v>
      </c>
      <c r="AG214" s="76">
        <f t="shared" si="162"/>
        <v>0</v>
      </c>
      <c r="AH214" s="84">
        <f t="shared" si="163"/>
        <v>0</v>
      </c>
      <c r="AI214" s="85">
        <f t="shared" si="164"/>
        <v>0</v>
      </c>
      <c r="AJ214" s="85">
        <f t="shared" si="165"/>
        <v>0</v>
      </c>
      <c r="AK214" s="77">
        <f t="shared" si="166"/>
        <v>0</v>
      </c>
      <c r="AL214" s="84">
        <f t="shared" si="174"/>
        <v>0</v>
      </c>
      <c r="AM214" s="77">
        <f t="shared" si="175"/>
        <v>0</v>
      </c>
      <c r="AN214" s="5"/>
      <c r="AO214" s="9"/>
      <c r="AP214" s="5"/>
      <c r="AQ214" s="10"/>
      <c r="AR214" s="5"/>
      <c r="AS214" s="5"/>
      <c r="AT214" s="5"/>
      <c r="AU214" s="80" t="str">
        <f t="shared" si="185"/>
        <v/>
      </c>
      <c r="AV214" s="80" t="str">
        <f t="shared" ca="1" si="186"/>
        <v/>
      </c>
      <c r="AW214" s="80" t="str">
        <f t="shared" si="176"/>
        <v/>
      </c>
      <c r="AX214" s="80" t="str">
        <f t="shared" ca="1" si="177"/>
        <v/>
      </c>
      <c r="AY214" s="165"/>
      <c r="AZ214" s="165"/>
      <c r="BA214" s="80" t="str">
        <f t="shared" si="192"/>
        <v/>
      </c>
      <c r="BB214" s="165"/>
      <c r="BC214" s="165"/>
      <c r="BD214" s="80" t="str">
        <f t="shared" si="193"/>
        <v/>
      </c>
      <c r="BE214" s="5"/>
      <c r="BS214" s="163"/>
      <c r="BT214" s="163"/>
      <c r="BU214" s="163"/>
      <c r="BV214" s="163"/>
      <c r="BW214" s="163"/>
      <c r="BX214" s="163"/>
      <c r="BZ214" s="163"/>
      <c r="CB214" s="163"/>
      <c r="CC214" s="163"/>
      <c r="CD214" s="163"/>
    </row>
    <row r="215" spans="1:82" ht="17.45" customHeight="1">
      <c r="A215" s="94">
        <f t="shared" si="189"/>
        <v>30.2</v>
      </c>
      <c r="B215" s="107">
        <f t="shared" si="169"/>
        <v>205</v>
      </c>
      <c r="C215" s="8"/>
      <c r="D215" s="11"/>
      <c r="E215" s="12"/>
      <c r="F215" s="11"/>
      <c r="G215" s="74">
        <f t="shared" si="178"/>
        <v>0</v>
      </c>
      <c r="H215" s="75">
        <f t="shared" si="178"/>
        <v>0</v>
      </c>
      <c r="I215" s="88">
        <f t="shared" si="179"/>
        <v>0</v>
      </c>
      <c r="J215" s="78">
        <f t="shared" si="180"/>
        <v>0</v>
      </c>
      <c r="K215" s="78">
        <f t="shared" si="181"/>
        <v>0</v>
      </c>
      <c r="L215" s="78">
        <f t="shared" si="182"/>
        <v>0</v>
      </c>
      <c r="M215" s="78" t="str">
        <f t="shared" ca="1" si="183"/>
        <v/>
      </c>
      <c r="N215" s="78" t="str">
        <f t="shared" ca="1" si="183"/>
        <v/>
      </c>
      <c r="O215" s="78">
        <f t="shared" si="184"/>
        <v>5.0000000000000001E-4</v>
      </c>
      <c r="P215" s="13"/>
      <c r="Q215" s="8"/>
      <c r="R215" s="13"/>
      <c r="S215" s="89">
        <f t="shared" si="170"/>
        <v>0</v>
      </c>
      <c r="T215" s="75">
        <f t="shared" si="171"/>
        <v>0</v>
      </c>
      <c r="U215" s="90">
        <f t="shared" si="190"/>
        <v>0</v>
      </c>
      <c r="V215" s="82">
        <f t="shared" si="191"/>
        <v>0</v>
      </c>
      <c r="W215" s="234">
        <f t="shared" ref="W215:W220" si="194">W214</f>
        <v>127</v>
      </c>
      <c r="X215" s="236">
        <f t="shared" si="188"/>
        <v>169</v>
      </c>
      <c r="Y215" s="12"/>
      <c r="Z215" s="8"/>
      <c r="AA215" s="12"/>
      <c r="AB215" s="12"/>
      <c r="AC215" s="12"/>
      <c r="AD215" s="12"/>
      <c r="AE215" s="91">
        <f t="shared" si="172"/>
        <v>0</v>
      </c>
      <c r="AF215" s="75">
        <f t="shared" si="173"/>
        <v>0</v>
      </c>
      <c r="AG215" s="88">
        <f t="shared" si="162"/>
        <v>0</v>
      </c>
      <c r="AH215" s="92">
        <f t="shared" si="163"/>
        <v>0</v>
      </c>
      <c r="AI215" s="93">
        <f t="shared" si="164"/>
        <v>0</v>
      </c>
      <c r="AJ215" s="93">
        <f t="shared" si="165"/>
        <v>0</v>
      </c>
      <c r="AK215" s="78">
        <f t="shared" si="166"/>
        <v>0</v>
      </c>
      <c r="AL215" s="92">
        <f t="shared" si="174"/>
        <v>0</v>
      </c>
      <c r="AM215" s="78">
        <f t="shared" si="175"/>
        <v>0</v>
      </c>
      <c r="AN215" s="11"/>
      <c r="AO215" s="14"/>
      <c r="AP215" s="11"/>
      <c r="AQ215" s="15"/>
      <c r="AR215" s="11"/>
      <c r="AS215" s="11"/>
      <c r="AT215" s="11"/>
      <c r="AU215" s="75" t="str">
        <f t="shared" si="185"/>
        <v/>
      </c>
      <c r="AV215" s="75" t="str">
        <f t="shared" ca="1" si="186"/>
        <v/>
      </c>
      <c r="AW215" s="75" t="str">
        <f t="shared" si="176"/>
        <v/>
      </c>
      <c r="AX215" s="75" t="str">
        <f t="shared" ca="1" si="177"/>
        <v/>
      </c>
      <c r="AY215" s="169"/>
      <c r="AZ215" s="169"/>
      <c r="BA215" s="75" t="str">
        <f t="shared" si="192"/>
        <v/>
      </c>
      <c r="BB215" s="169"/>
      <c r="BC215" s="169"/>
      <c r="BD215" s="75" t="str">
        <f t="shared" si="193"/>
        <v/>
      </c>
      <c r="BE215" s="11"/>
      <c r="BS215" s="163"/>
      <c r="BT215" s="163"/>
      <c r="BU215" s="163"/>
      <c r="BV215" s="163"/>
      <c r="BW215" s="163"/>
      <c r="BX215" s="163"/>
      <c r="BZ215" s="163"/>
      <c r="CB215" s="163"/>
      <c r="CC215" s="163"/>
      <c r="CD215" s="163"/>
    </row>
    <row r="216" spans="1:82" ht="17.45" customHeight="1">
      <c r="A216" s="86">
        <f t="shared" si="189"/>
        <v>30.3</v>
      </c>
      <c r="B216" s="107">
        <f t="shared" si="169"/>
        <v>206</v>
      </c>
      <c r="C216" s="8"/>
      <c r="D216" s="11"/>
      <c r="E216" s="12"/>
      <c r="F216" s="11"/>
      <c r="G216" s="74">
        <f t="shared" si="178"/>
        <v>0</v>
      </c>
      <c r="H216" s="75">
        <f t="shared" si="178"/>
        <v>0</v>
      </c>
      <c r="I216" s="88">
        <f t="shared" si="179"/>
        <v>0</v>
      </c>
      <c r="J216" s="78">
        <f t="shared" si="180"/>
        <v>0</v>
      </c>
      <c r="K216" s="78">
        <f t="shared" si="181"/>
        <v>0</v>
      </c>
      <c r="L216" s="78">
        <f t="shared" si="182"/>
        <v>0</v>
      </c>
      <c r="M216" s="78" t="str">
        <f t="shared" ca="1" si="183"/>
        <v/>
      </c>
      <c r="N216" s="78" t="str">
        <f t="shared" ca="1" si="183"/>
        <v/>
      </c>
      <c r="O216" s="78">
        <f t="shared" si="184"/>
        <v>5.0000000000000001E-4</v>
      </c>
      <c r="P216" s="13"/>
      <c r="Q216" s="8"/>
      <c r="R216" s="13"/>
      <c r="S216" s="89">
        <f t="shared" si="170"/>
        <v>0</v>
      </c>
      <c r="T216" s="75">
        <f t="shared" si="171"/>
        <v>0</v>
      </c>
      <c r="U216" s="90">
        <f t="shared" si="190"/>
        <v>0</v>
      </c>
      <c r="V216" s="82">
        <f t="shared" si="191"/>
        <v>0</v>
      </c>
      <c r="W216" s="234">
        <f t="shared" si="194"/>
        <v>127</v>
      </c>
      <c r="X216" s="236">
        <f t="shared" si="188"/>
        <v>169</v>
      </c>
      <c r="Y216" s="12"/>
      <c r="Z216" s="8"/>
      <c r="AA216" s="12"/>
      <c r="AB216" s="12"/>
      <c r="AC216" s="12"/>
      <c r="AD216" s="12"/>
      <c r="AE216" s="91">
        <f t="shared" si="172"/>
        <v>0</v>
      </c>
      <c r="AF216" s="75">
        <f t="shared" si="173"/>
        <v>0</v>
      </c>
      <c r="AG216" s="88">
        <f t="shared" si="162"/>
        <v>0</v>
      </c>
      <c r="AH216" s="92">
        <f t="shared" si="163"/>
        <v>0</v>
      </c>
      <c r="AI216" s="93">
        <f t="shared" si="164"/>
        <v>0</v>
      </c>
      <c r="AJ216" s="93">
        <f t="shared" si="165"/>
        <v>0</v>
      </c>
      <c r="AK216" s="78">
        <f t="shared" si="166"/>
        <v>0</v>
      </c>
      <c r="AL216" s="92">
        <f t="shared" si="174"/>
        <v>0</v>
      </c>
      <c r="AM216" s="78">
        <f t="shared" si="175"/>
        <v>0</v>
      </c>
      <c r="AN216" s="11"/>
      <c r="AO216" s="14"/>
      <c r="AP216" s="11"/>
      <c r="AQ216" s="15"/>
      <c r="AR216" s="11"/>
      <c r="AS216" s="11"/>
      <c r="AT216" s="11"/>
      <c r="AU216" s="75" t="str">
        <f t="shared" si="185"/>
        <v/>
      </c>
      <c r="AV216" s="75" t="str">
        <f t="shared" ca="1" si="186"/>
        <v/>
      </c>
      <c r="AW216" s="75" t="str">
        <f t="shared" si="176"/>
        <v/>
      </c>
      <c r="AX216" s="75" t="str">
        <f t="shared" ca="1" si="177"/>
        <v/>
      </c>
      <c r="AY216" s="169"/>
      <c r="AZ216" s="169"/>
      <c r="BA216" s="75" t="str">
        <f t="shared" si="192"/>
        <v/>
      </c>
      <c r="BB216" s="169"/>
      <c r="BC216" s="169"/>
      <c r="BD216" s="75" t="str">
        <f t="shared" si="193"/>
        <v/>
      </c>
      <c r="BE216" s="11"/>
      <c r="BS216" s="163"/>
      <c r="BT216" s="163"/>
      <c r="BU216" s="163"/>
      <c r="BV216" s="163"/>
      <c r="BW216" s="163"/>
      <c r="BX216" s="163"/>
      <c r="BZ216" s="163"/>
      <c r="CB216" s="163"/>
      <c r="CC216" s="163"/>
      <c r="CD216" s="163"/>
    </row>
    <row r="217" spans="1:82" ht="17.45" customHeight="1">
      <c r="A217" s="94">
        <f t="shared" si="189"/>
        <v>30.4</v>
      </c>
      <c r="B217" s="107">
        <f t="shared" si="169"/>
        <v>207</v>
      </c>
      <c r="C217" s="8"/>
      <c r="D217" s="11"/>
      <c r="E217" s="12"/>
      <c r="F217" s="11"/>
      <c r="G217" s="74">
        <f t="shared" si="178"/>
        <v>0</v>
      </c>
      <c r="H217" s="75">
        <f t="shared" si="178"/>
        <v>0</v>
      </c>
      <c r="I217" s="88">
        <f t="shared" si="179"/>
        <v>0</v>
      </c>
      <c r="J217" s="78">
        <f t="shared" si="180"/>
        <v>0</v>
      </c>
      <c r="K217" s="78">
        <f t="shared" si="181"/>
        <v>0</v>
      </c>
      <c r="L217" s="78">
        <f t="shared" si="182"/>
        <v>0</v>
      </c>
      <c r="M217" s="78" t="str">
        <f t="shared" ca="1" si="183"/>
        <v/>
      </c>
      <c r="N217" s="78" t="str">
        <f t="shared" ca="1" si="183"/>
        <v/>
      </c>
      <c r="O217" s="78">
        <f t="shared" si="184"/>
        <v>5.0000000000000001E-4</v>
      </c>
      <c r="P217" s="13"/>
      <c r="Q217" s="8"/>
      <c r="R217" s="13"/>
      <c r="S217" s="89">
        <f t="shared" si="170"/>
        <v>0</v>
      </c>
      <c r="T217" s="75">
        <f t="shared" si="171"/>
        <v>0</v>
      </c>
      <c r="U217" s="90">
        <f t="shared" si="190"/>
        <v>0</v>
      </c>
      <c r="V217" s="82">
        <f t="shared" si="191"/>
        <v>0</v>
      </c>
      <c r="W217" s="234">
        <f t="shared" si="194"/>
        <v>127</v>
      </c>
      <c r="X217" s="236">
        <f t="shared" si="188"/>
        <v>169</v>
      </c>
      <c r="Y217" s="12"/>
      <c r="Z217" s="8"/>
      <c r="AA217" s="12"/>
      <c r="AB217" s="12"/>
      <c r="AC217" s="12"/>
      <c r="AD217" s="12"/>
      <c r="AE217" s="91">
        <f t="shared" si="172"/>
        <v>0</v>
      </c>
      <c r="AF217" s="75">
        <f t="shared" si="173"/>
        <v>0</v>
      </c>
      <c r="AG217" s="88">
        <f t="shared" si="162"/>
        <v>0</v>
      </c>
      <c r="AH217" s="92">
        <f t="shared" si="163"/>
        <v>0</v>
      </c>
      <c r="AI217" s="93">
        <f t="shared" si="164"/>
        <v>0</v>
      </c>
      <c r="AJ217" s="93">
        <f t="shared" si="165"/>
        <v>0</v>
      </c>
      <c r="AK217" s="78">
        <f t="shared" si="166"/>
        <v>0</v>
      </c>
      <c r="AL217" s="92">
        <f t="shared" si="174"/>
        <v>0</v>
      </c>
      <c r="AM217" s="78">
        <f t="shared" si="175"/>
        <v>0</v>
      </c>
      <c r="AN217" s="11"/>
      <c r="AO217" s="14"/>
      <c r="AP217" s="11"/>
      <c r="AQ217" s="15"/>
      <c r="AR217" s="11"/>
      <c r="AS217" s="11"/>
      <c r="AT217" s="11"/>
      <c r="AU217" s="75" t="str">
        <f t="shared" si="185"/>
        <v/>
      </c>
      <c r="AV217" s="75" t="str">
        <f t="shared" ca="1" si="186"/>
        <v/>
      </c>
      <c r="AW217" s="75" t="str">
        <f t="shared" si="176"/>
        <v/>
      </c>
      <c r="AX217" s="75" t="str">
        <f t="shared" ca="1" si="177"/>
        <v/>
      </c>
      <c r="AY217" s="169"/>
      <c r="AZ217" s="169"/>
      <c r="BA217" s="75" t="str">
        <f t="shared" si="192"/>
        <v/>
      </c>
      <c r="BB217" s="169"/>
      <c r="BC217" s="169"/>
      <c r="BD217" s="75" t="str">
        <f t="shared" si="193"/>
        <v/>
      </c>
      <c r="BE217" s="11"/>
      <c r="BS217" s="163"/>
      <c r="BT217" s="163"/>
      <c r="BU217" s="163"/>
      <c r="BV217" s="163"/>
      <c r="BW217" s="163"/>
      <c r="BX217" s="163"/>
      <c r="BZ217" s="163"/>
      <c r="CB217" s="163"/>
      <c r="CC217" s="163"/>
      <c r="CD217" s="163"/>
    </row>
    <row r="218" spans="1:82" ht="17.45" customHeight="1">
      <c r="A218" s="86">
        <f t="shared" si="189"/>
        <v>30.5</v>
      </c>
      <c r="B218" s="107">
        <f t="shared" si="169"/>
        <v>208</v>
      </c>
      <c r="C218" s="8"/>
      <c r="D218" s="11"/>
      <c r="E218" s="12"/>
      <c r="F218" s="11"/>
      <c r="G218" s="74">
        <f t="shared" si="178"/>
        <v>0</v>
      </c>
      <c r="H218" s="75">
        <f t="shared" si="178"/>
        <v>0</v>
      </c>
      <c r="I218" s="88">
        <f t="shared" si="179"/>
        <v>0</v>
      </c>
      <c r="J218" s="78">
        <f t="shared" si="180"/>
        <v>0</v>
      </c>
      <c r="K218" s="78">
        <f t="shared" si="181"/>
        <v>0</v>
      </c>
      <c r="L218" s="78">
        <f t="shared" si="182"/>
        <v>0</v>
      </c>
      <c r="M218" s="78" t="str">
        <f t="shared" ca="1" si="183"/>
        <v/>
      </c>
      <c r="N218" s="78" t="str">
        <f t="shared" ca="1" si="183"/>
        <v/>
      </c>
      <c r="O218" s="78">
        <f t="shared" si="184"/>
        <v>5.0000000000000001E-4</v>
      </c>
      <c r="P218" s="13"/>
      <c r="Q218" s="8"/>
      <c r="R218" s="13"/>
      <c r="S218" s="89">
        <f t="shared" si="170"/>
        <v>0</v>
      </c>
      <c r="T218" s="75">
        <f t="shared" si="171"/>
        <v>0</v>
      </c>
      <c r="U218" s="90">
        <f t="shared" si="190"/>
        <v>0</v>
      </c>
      <c r="V218" s="82">
        <f t="shared" si="191"/>
        <v>0</v>
      </c>
      <c r="W218" s="234">
        <f t="shared" si="194"/>
        <v>127</v>
      </c>
      <c r="X218" s="236">
        <f t="shared" si="188"/>
        <v>169</v>
      </c>
      <c r="Y218" s="12"/>
      <c r="Z218" s="8"/>
      <c r="AA218" s="12"/>
      <c r="AB218" s="12"/>
      <c r="AC218" s="12"/>
      <c r="AD218" s="12"/>
      <c r="AE218" s="91">
        <f t="shared" si="172"/>
        <v>0</v>
      </c>
      <c r="AF218" s="75">
        <f t="shared" si="173"/>
        <v>0</v>
      </c>
      <c r="AG218" s="88">
        <f t="shared" si="162"/>
        <v>0</v>
      </c>
      <c r="AH218" s="92">
        <f t="shared" si="163"/>
        <v>0</v>
      </c>
      <c r="AI218" s="93">
        <f t="shared" si="164"/>
        <v>0</v>
      </c>
      <c r="AJ218" s="93">
        <f t="shared" si="165"/>
        <v>0</v>
      </c>
      <c r="AK218" s="78">
        <f t="shared" si="166"/>
        <v>0</v>
      </c>
      <c r="AL218" s="92">
        <f t="shared" si="174"/>
        <v>0</v>
      </c>
      <c r="AM218" s="78">
        <f t="shared" si="175"/>
        <v>0</v>
      </c>
      <c r="AN218" s="11"/>
      <c r="AO218" s="14"/>
      <c r="AP218" s="11"/>
      <c r="AQ218" s="15"/>
      <c r="AR218" s="11"/>
      <c r="AS218" s="11"/>
      <c r="AT218" s="11"/>
      <c r="AU218" s="75" t="str">
        <f t="shared" si="185"/>
        <v/>
      </c>
      <c r="AV218" s="75" t="str">
        <f t="shared" ca="1" si="186"/>
        <v/>
      </c>
      <c r="AW218" s="75" t="str">
        <f t="shared" si="176"/>
        <v/>
      </c>
      <c r="AX218" s="75" t="str">
        <f t="shared" ca="1" si="177"/>
        <v/>
      </c>
      <c r="AY218" s="169"/>
      <c r="AZ218" s="169"/>
      <c r="BA218" s="75" t="str">
        <f t="shared" si="192"/>
        <v/>
      </c>
      <c r="BB218" s="169"/>
      <c r="BC218" s="169"/>
      <c r="BD218" s="75" t="str">
        <f t="shared" si="193"/>
        <v/>
      </c>
      <c r="BE218" s="11"/>
      <c r="BS218" s="163"/>
      <c r="BT218" s="163"/>
      <c r="BU218" s="163"/>
      <c r="BV218" s="163"/>
      <c r="BW218" s="163"/>
      <c r="BX218" s="163"/>
      <c r="BZ218" s="163"/>
      <c r="CB218" s="163"/>
      <c r="CC218" s="163"/>
      <c r="CD218" s="163"/>
    </row>
    <row r="219" spans="1:82" ht="17.45" customHeight="1">
      <c r="A219" s="94">
        <f t="shared" si="189"/>
        <v>30.6</v>
      </c>
      <c r="B219" s="107">
        <f t="shared" si="169"/>
        <v>209</v>
      </c>
      <c r="C219" s="8"/>
      <c r="D219" s="11"/>
      <c r="E219" s="12"/>
      <c r="F219" s="11"/>
      <c r="G219" s="74">
        <f t="shared" si="178"/>
        <v>0</v>
      </c>
      <c r="H219" s="75">
        <f t="shared" si="178"/>
        <v>0</v>
      </c>
      <c r="I219" s="88">
        <f t="shared" si="179"/>
        <v>0</v>
      </c>
      <c r="J219" s="78">
        <f t="shared" si="180"/>
        <v>0</v>
      </c>
      <c r="K219" s="78">
        <f t="shared" si="181"/>
        <v>0</v>
      </c>
      <c r="L219" s="78">
        <f t="shared" si="182"/>
        <v>0</v>
      </c>
      <c r="M219" s="78" t="str">
        <f t="shared" ca="1" si="183"/>
        <v/>
      </c>
      <c r="N219" s="78" t="str">
        <f t="shared" ca="1" si="183"/>
        <v/>
      </c>
      <c r="O219" s="78">
        <f t="shared" si="184"/>
        <v>5.0000000000000001E-4</v>
      </c>
      <c r="P219" s="13"/>
      <c r="Q219" s="8"/>
      <c r="R219" s="13"/>
      <c r="S219" s="89">
        <f t="shared" si="170"/>
        <v>0</v>
      </c>
      <c r="T219" s="75">
        <f t="shared" si="171"/>
        <v>0</v>
      </c>
      <c r="U219" s="90">
        <f t="shared" si="190"/>
        <v>0</v>
      </c>
      <c r="V219" s="82">
        <f t="shared" si="191"/>
        <v>0</v>
      </c>
      <c r="W219" s="234">
        <f t="shared" si="194"/>
        <v>127</v>
      </c>
      <c r="X219" s="236">
        <f t="shared" si="188"/>
        <v>169</v>
      </c>
      <c r="Y219" s="12"/>
      <c r="Z219" s="8"/>
      <c r="AA219" s="12"/>
      <c r="AB219" s="12"/>
      <c r="AC219" s="12"/>
      <c r="AD219" s="12"/>
      <c r="AE219" s="91">
        <f t="shared" si="172"/>
        <v>0</v>
      </c>
      <c r="AF219" s="75">
        <f t="shared" si="173"/>
        <v>0</v>
      </c>
      <c r="AG219" s="88">
        <f t="shared" si="162"/>
        <v>0</v>
      </c>
      <c r="AH219" s="92">
        <f t="shared" si="163"/>
        <v>0</v>
      </c>
      <c r="AI219" s="93">
        <f t="shared" si="164"/>
        <v>0</v>
      </c>
      <c r="AJ219" s="93">
        <f t="shared" si="165"/>
        <v>0</v>
      </c>
      <c r="AK219" s="78">
        <f t="shared" si="166"/>
        <v>0</v>
      </c>
      <c r="AL219" s="92">
        <f t="shared" si="174"/>
        <v>0</v>
      </c>
      <c r="AM219" s="78">
        <f t="shared" si="175"/>
        <v>0</v>
      </c>
      <c r="AN219" s="11"/>
      <c r="AO219" s="14"/>
      <c r="AP219" s="11"/>
      <c r="AQ219" s="15"/>
      <c r="AR219" s="11"/>
      <c r="AS219" s="11"/>
      <c r="AT219" s="11"/>
      <c r="AU219" s="75" t="str">
        <f t="shared" si="185"/>
        <v/>
      </c>
      <c r="AV219" s="75" t="str">
        <f t="shared" ca="1" si="186"/>
        <v/>
      </c>
      <c r="AW219" s="75" t="str">
        <f t="shared" si="176"/>
        <v/>
      </c>
      <c r="AX219" s="75" t="str">
        <f t="shared" ca="1" si="177"/>
        <v/>
      </c>
      <c r="AY219" s="169"/>
      <c r="AZ219" s="169"/>
      <c r="BA219" s="75" t="str">
        <f t="shared" si="192"/>
        <v/>
      </c>
      <c r="BB219" s="169"/>
      <c r="BC219" s="169"/>
      <c r="BD219" s="75" t="str">
        <f t="shared" si="193"/>
        <v/>
      </c>
      <c r="BE219" s="11"/>
      <c r="BS219" s="163"/>
      <c r="BT219" s="163"/>
      <c r="BU219" s="163"/>
      <c r="BV219" s="163"/>
      <c r="BW219" s="163"/>
      <c r="BX219" s="163"/>
      <c r="BZ219" s="163"/>
      <c r="CB219" s="163"/>
      <c r="CC219" s="163"/>
      <c r="CD219" s="163"/>
    </row>
    <row r="220" spans="1:82" ht="17.45" customHeight="1" thickBot="1">
      <c r="A220" s="86">
        <f t="shared" si="189"/>
        <v>30.700000000000003</v>
      </c>
      <c r="B220" s="108">
        <f t="shared" si="169"/>
        <v>210</v>
      </c>
      <c r="C220" s="16"/>
      <c r="D220" s="17"/>
      <c r="E220" s="18"/>
      <c r="F220" s="17"/>
      <c r="G220" s="96">
        <f t="shared" ref="G220:H235" si="195">G219-E220-C220</f>
        <v>0</v>
      </c>
      <c r="H220" s="97">
        <f t="shared" si="195"/>
        <v>0</v>
      </c>
      <c r="I220" s="98">
        <f t="shared" si="179"/>
        <v>0</v>
      </c>
      <c r="J220" s="99">
        <f t="shared" si="180"/>
        <v>0</v>
      </c>
      <c r="K220" s="99">
        <f t="shared" si="181"/>
        <v>0</v>
      </c>
      <c r="L220" s="99">
        <f t="shared" si="182"/>
        <v>0</v>
      </c>
      <c r="M220" s="99" t="str">
        <f t="shared" ca="1" si="183"/>
        <v/>
      </c>
      <c r="N220" s="99" t="str">
        <f t="shared" ca="1" si="183"/>
        <v/>
      </c>
      <c r="O220" s="99">
        <f t="shared" si="184"/>
        <v>5.0000000000000001E-4</v>
      </c>
      <c r="P220" s="19"/>
      <c r="Q220" s="16"/>
      <c r="R220" s="19"/>
      <c r="S220" s="89">
        <f t="shared" si="170"/>
        <v>0</v>
      </c>
      <c r="T220" s="75">
        <f t="shared" si="171"/>
        <v>0</v>
      </c>
      <c r="U220" s="100">
        <f t="shared" si="190"/>
        <v>0</v>
      </c>
      <c r="V220" s="101">
        <f t="shared" si="191"/>
        <v>0</v>
      </c>
      <c r="W220" s="237">
        <f t="shared" si="194"/>
        <v>127</v>
      </c>
      <c r="X220" s="238">
        <f t="shared" si="188"/>
        <v>169</v>
      </c>
      <c r="Y220" s="18"/>
      <c r="Z220" s="8"/>
      <c r="AA220" s="12"/>
      <c r="AB220" s="12"/>
      <c r="AC220" s="12"/>
      <c r="AD220" s="12"/>
      <c r="AE220" s="102">
        <f t="shared" si="172"/>
        <v>0</v>
      </c>
      <c r="AF220" s="97">
        <f t="shared" si="173"/>
        <v>0</v>
      </c>
      <c r="AG220" s="98">
        <f t="shared" si="162"/>
        <v>0</v>
      </c>
      <c r="AH220" s="103">
        <f t="shared" si="163"/>
        <v>0</v>
      </c>
      <c r="AI220" s="104">
        <f t="shared" si="164"/>
        <v>0</v>
      </c>
      <c r="AJ220" s="104">
        <f t="shared" si="165"/>
        <v>0</v>
      </c>
      <c r="AK220" s="99">
        <f t="shared" si="166"/>
        <v>0</v>
      </c>
      <c r="AL220" s="103">
        <f t="shared" si="174"/>
        <v>0</v>
      </c>
      <c r="AM220" s="99">
        <f t="shared" si="175"/>
        <v>0</v>
      </c>
      <c r="AN220" s="17"/>
      <c r="AO220" s="20"/>
      <c r="AP220" s="17"/>
      <c r="AQ220" s="21"/>
      <c r="AR220" s="17"/>
      <c r="AS220" s="17"/>
      <c r="AT220" s="17"/>
      <c r="AU220" s="97" t="str">
        <f t="shared" si="185"/>
        <v/>
      </c>
      <c r="AV220" s="97" t="str">
        <f t="shared" ca="1" si="186"/>
        <v/>
      </c>
      <c r="AW220" s="97" t="str">
        <f t="shared" si="176"/>
        <v/>
      </c>
      <c r="AX220" s="97" t="str">
        <f t="shared" ca="1" si="177"/>
        <v/>
      </c>
      <c r="AY220" s="167"/>
      <c r="AZ220" s="167"/>
      <c r="BA220" s="97" t="str">
        <f t="shared" si="192"/>
        <v/>
      </c>
      <c r="BB220" s="167"/>
      <c r="BC220" s="167"/>
      <c r="BD220" s="97" t="str">
        <f t="shared" si="193"/>
        <v/>
      </c>
      <c r="BE220" s="17"/>
      <c r="BS220" s="163"/>
      <c r="BT220" s="163"/>
      <c r="BU220" s="163"/>
      <c r="BV220" s="163"/>
      <c r="BW220" s="163"/>
      <c r="BX220" s="163"/>
      <c r="BZ220" s="163"/>
      <c r="CB220" s="163"/>
      <c r="CC220" s="163"/>
      <c r="CD220" s="163"/>
    </row>
    <row r="221" spans="1:82" ht="17.45" customHeight="1" thickTop="1">
      <c r="A221" s="71">
        <f>A214+1</f>
        <v>31.1</v>
      </c>
      <c r="B221" s="106">
        <f>B220+1</f>
        <v>211</v>
      </c>
      <c r="C221" s="4"/>
      <c r="D221" s="5"/>
      <c r="E221" s="6"/>
      <c r="F221" s="5"/>
      <c r="G221" s="74">
        <f t="shared" si="195"/>
        <v>0</v>
      </c>
      <c r="H221" s="75">
        <f t="shared" si="195"/>
        <v>0</v>
      </c>
      <c r="I221" s="76">
        <f t="shared" si="179"/>
        <v>0</v>
      </c>
      <c r="J221" s="77">
        <f t="shared" si="180"/>
        <v>0</v>
      </c>
      <c r="K221" s="77">
        <f t="shared" si="181"/>
        <v>0</v>
      </c>
      <c r="L221" s="77">
        <f t="shared" si="182"/>
        <v>0</v>
      </c>
      <c r="M221" s="78" t="str">
        <f t="shared" ca="1" si="183"/>
        <v/>
      </c>
      <c r="N221" s="78" t="str">
        <f t="shared" ca="1" si="183"/>
        <v/>
      </c>
      <c r="O221" s="78">
        <f t="shared" si="184"/>
        <v>5.0000000000000001E-4</v>
      </c>
      <c r="P221" s="13"/>
      <c r="Q221" s="8"/>
      <c r="R221" s="13"/>
      <c r="S221" s="79">
        <f t="shared" si="170"/>
        <v>0</v>
      </c>
      <c r="T221" s="80">
        <f t="shared" si="171"/>
        <v>0</v>
      </c>
      <c r="U221" s="81">
        <f t="shared" si="190"/>
        <v>0</v>
      </c>
      <c r="V221" s="82">
        <f t="shared" si="191"/>
        <v>0</v>
      </c>
      <c r="W221" s="234">
        <v>128</v>
      </c>
      <c r="X221" s="236">
        <f t="shared" si="188"/>
        <v>169</v>
      </c>
      <c r="Y221" s="6"/>
      <c r="Z221" s="4"/>
      <c r="AA221" s="6"/>
      <c r="AB221" s="6"/>
      <c r="AC221" s="6"/>
      <c r="AD221" s="6"/>
      <c r="AE221" s="83">
        <f t="shared" si="172"/>
        <v>0</v>
      </c>
      <c r="AF221" s="80">
        <f t="shared" si="173"/>
        <v>0</v>
      </c>
      <c r="AG221" s="76">
        <f t="shared" si="162"/>
        <v>0</v>
      </c>
      <c r="AH221" s="84">
        <f t="shared" si="163"/>
        <v>0</v>
      </c>
      <c r="AI221" s="85">
        <f t="shared" si="164"/>
        <v>0</v>
      </c>
      <c r="AJ221" s="85">
        <f t="shared" si="165"/>
        <v>0</v>
      </c>
      <c r="AK221" s="77">
        <f t="shared" si="166"/>
        <v>0</v>
      </c>
      <c r="AL221" s="84">
        <f t="shared" si="174"/>
        <v>0</v>
      </c>
      <c r="AM221" s="77">
        <f t="shared" si="175"/>
        <v>0</v>
      </c>
      <c r="AN221" s="5"/>
      <c r="AO221" s="9"/>
      <c r="AP221" s="5"/>
      <c r="AQ221" s="10"/>
      <c r="AR221" s="5"/>
      <c r="AS221" s="5"/>
      <c r="AT221" s="5"/>
      <c r="AU221" s="80" t="str">
        <f t="shared" si="185"/>
        <v/>
      </c>
      <c r="AV221" s="80" t="str">
        <f t="shared" ca="1" si="186"/>
        <v/>
      </c>
      <c r="AW221" s="80" t="str">
        <f t="shared" si="176"/>
        <v/>
      </c>
      <c r="AX221" s="80" t="str">
        <f t="shared" ca="1" si="177"/>
        <v/>
      </c>
      <c r="AY221" s="165"/>
      <c r="AZ221" s="165"/>
      <c r="BA221" s="80" t="str">
        <f t="shared" si="192"/>
        <v/>
      </c>
      <c r="BB221" s="165"/>
      <c r="BC221" s="165"/>
      <c r="BD221" s="80" t="str">
        <f t="shared" si="193"/>
        <v/>
      </c>
      <c r="BE221" s="5"/>
      <c r="BS221" s="163"/>
      <c r="BT221" s="163"/>
      <c r="BU221" s="163"/>
      <c r="BV221" s="163"/>
      <c r="BW221" s="163"/>
      <c r="BX221" s="163"/>
      <c r="BZ221" s="163"/>
      <c r="CB221" s="163"/>
      <c r="CC221" s="163"/>
      <c r="CD221" s="163"/>
    </row>
    <row r="222" spans="1:82" ht="17.45" customHeight="1">
      <c r="A222" s="86">
        <f t="shared" si="189"/>
        <v>31.2</v>
      </c>
      <c r="B222" s="107">
        <f t="shared" si="169"/>
        <v>212</v>
      </c>
      <c r="C222" s="8"/>
      <c r="D222" s="11"/>
      <c r="E222" s="12"/>
      <c r="F222" s="11"/>
      <c r="G222" s="74">
        <f t="shared" si="195"/>
        <v>0</v>
      </c>
      <c r="H222" s="75">
        <f t="shared" si="195"/>
        <v>0</v>
      </c>
      <c r="I222" s="88">
        <f t="shared" si="179"/>
        <v>0</v>
      </c>
      <c r="J222" s="78">
        <f t="shared" si="180"/>
        <v>0</v>
      </c>
      <c r="K222" s="78">
        <f t="shared" si="181"/>
        <v>0</v>
      </c>
      <c r="L222" s="78">
        <f t="shared" si="182"/>
        <v>0</v>
      </c>
      <c r="M222" s="78" t="str">
        <f t="shared" ca="1" si="183"/>
        <v/>
      </c>
      <c r="N222" s="78" t="str">
        <f t="shared" ca="1" si="183"/>
        <v/>
      </c>
      <c r="O222" s="78">
        <f t="shared" si="184"/>
        <v>5.0000000000000001E-4</v>
      </c>
      <c r="P222" s="13"/>
      <c r="Q222" s="8"/>
      <c r="R222" s="13"/>
      <c r="S222" s="89">
        <f t="shared" si="170"/>
        <v>0</v>
      </c>
      <c r="T222" s="75">
        <f t="shared" si="171"/>
        <v>0</v>
      </c>
      <c r="U222" s="90">
        <f t="shared" si="190"/>
        <v>0</v>
      </c>
      <c r="V222" s="82">
        <f t="shared" si="191"/>
        <v>0</v>
      </c>
      <c r="W222" s="234">
        <f t="shared" ref="W222:W227" si="196">W221</f>
        <v>128</v>
      </c>
      <c r="X222" s="236">
        <f t="shared" si="188"/>
        <v>169</v>
      </c>
      <c r="Y222" s="12"/>
      <c r="Z222" s="8"/>
      <c r="AA222" s="12"/>
      <c r="AB222" s="12"/>
      <c r="AC222" s="12"/>
      <c r="AD222" s="12"/>
      <c r="AE222" s="91">
        <f t="shared" si="172"/>
        <v>0</v>
      </c>
      <c r="AF222" s="75">
        <f t="shared" si="173"/>
        <v>0</v>
      </c>
      <c r="AG222" s="88">
        <f t="shared" si="162"/>
        <v>0</v>
      </c>
      <c r="AH222" s="92">
        <f t="shared" si="163"/>
        <v>0</v>
      </c>
      <c r="AI222" s="93">
        <f t="shared" si="164"/>
        <v>0</v>
      </c>
      <c r="AJ222" s="93">
        <f t="shared" si="165"/>
        <v>0</v>
      </c>
      <c r="AK222" s="78">
        <f t="shared" si="166"/>
        <v>0</v>
      </c>
      <c r="AL222" s="92">
        <f t="shared" si="174"/>
        <v>0</v>
      </c>
      <c r="AM222" s="78">
        <f t="shared" si="175"/>
        <v>0</v>
      </c>
      <c r="AN222" s="11"/>
      <c r="AO222" s="14"/>
      <c r="AP222" s="11"/>
      <c r="AQ222" s="15"/>
      <c r="AR222" s="11"/>
      <c r="AS222" s="11"/>
      <c r="AT222" s="11"/>
      <c r="AU222" s="75" t="str">
        <f t="shared" si="185"/>
        <v/>
      </c>
      <c r="AV222" s="75" t="str">
        <f t="shared" ca="1" si="186"/>
        <v/>
      </c>
      <c r="AW222" s="75" t="str">
        <f t="shared" si="176"/>
        <v/>
      </c>
      <c r="AX222" s="75" t="str">
        <f t="shared" ca="1" si="177"/>
        <v/>
      </c>
      <c r="AY222" s="169"/>
      <c r="AZ222" s="169"/>
      <c r="BA222" s="75" t="str">
        <f t="shared" si="192"/>
        <v/>
      </c>
      <c r="BB222" s="169"/>
      <c r="BC222" s="169"/>
      <c r="BD222" s="75" t="str">
        <f t="shared" si="193"/>
        <v/>
      </c>
      <c r="BE222" s="11"/>
      <c r="BS222" s="163"/>
      <c r="BT222" s="163"/>
      <c r="BU222" s="163"/>
      <c r="BV222" s="163"/>
      <c r="BW222" s="163"/>
      <c r="BX222" s="163"/>
      <c r="BZ222" s="163"/>
      <c r="CB222" s="163"/>
      <c r="CC222" s="163"/>
      <c r="CD222" s="163"/>
    </row>
    <row r="223" spans="1:82" ht="17.45" customHeight="1">
      <c r="A223" s="94">
        <f t="shared" si="189"/>
        <v>31.3</v>
      </c>
      <c r="B223" s="107">
        <f t="shared" si="169"/>
        <v>213</v>
      </c>
      <c r="C223" s="8"/>
      <c r="D223" s="11"/>
      <c r="E223" s="12"/>
      <c r="F223" s="11"/>
      <c r="G223" s="74">
        <f t="shared" si="195"/>
        <v>0</v>
      </c>
      <c r="H223" s="75">
        <f t="shared" si="195"/>
        <v>0</v>
      </c>
      <c r="I223" s="88">
        <f t="shared" si="179"/>
        <v>0</v>
      </c>
      <c r="J223" s="78">
        <f t="shared" si="180"/>
        <v>0</v>
      </c>
      <c r="K223" s="78">
        <f t="shared" si="181"/>
        <v>0</v>
      </c>
      <c r="L223" s="78">
        <f t="shared" si="182"/>
        <v>0</v>
      </c>
      <c r="M223" s="78" t="str">
        <f t="shared" ca="1" si="183"/>
        <v/>
      </c>
      <c r="N223" s="78" t="str">
        <f t="shared" ca="1" si="183"/>
        <v/>
      </c>
      <c r="O223" s="78">
        <f t="shared" si="184"/>
        <v>5.0000000000000001E-4</v>
      </c>
      <c r="P223" s="13"/>
      <c r="Q223" s="8"/>
      <c r="R223" s="13"/>
      <c r="S223" s="89">
        <f t="shared" si="170"/>
        <v>0</v>
      </c>
      <c r="T223" s="75">
        <f t="shared" si="171"/>
        <v>0</v>
      </c>
      <c r="U223" s="90">
        <f t="shared" si="190"/>
        <v>0</v>
      </c>
      <c r="V223" s="82">
        <f t="shared" si="191"/>
        <v>0</v>
      </c>
      <c r="W223" s="234">
        <f t="shared" si="196"/>
        <v>128</v>
      </c>
      <c r="X223" s="236">
        <f t="shared" si="188"/>
        <v>169</v>
      </c>
      <c r="Y223" s="12"/>
      <c r="Z223" s="8"/>
      <c r="AA223" s="12"/>
      <c r="AB223" s="12"/>
      <c r="AC223" s="12"/>
      <c r="AD223" s="12"/>
      <c r="AE223" s="91">
        <f t="shared" si="172"/>
        <v>0</v>
      </c>
      <c r="AF223" s="75">
        <f t="shared" si="173"/>
        <v>0</v>
      </c>
      <c r="AG223" s="88">
        <f t="shared" si="162"/>
        <v>0</v>
      </c>
      <c r="AH223" s="92">
        <f t="shared" si="163"/>
        <v>0</v>
      </c>
      <c r="AI223" s="93">
        <f t="shared" si="164"/>
        <v>0</v>
      </c>
      <c r="AJ223" s="93">
        <f t="shared" si="165"/>
        <v>0</v>
      </c>
      <c r="AK223" s="78">
        <f t="shared" si="166"/>
        <v>0</v>
      </c>
      <c r="AL223" s="92">
        <f t="shared" si="174"/>
        <v>0</v>
      </c>
      <c r="AM223" s="78">
        <f t="shared" si="175"/>
        <v>0</v>
      </c>
      <c r="AN223" s="11"/>
      <c r="AO223" s="14"/>
      <c r="AP223" s="11"/>
      <c r="AQ223" s="15"/>
      <c r="AR223" s="11"/>
      <c r="AS223" s="11"/>
      <c r="AT223" s="11"/>
      <c r="AU223" s="75" t="str">
        <f t="shared" si="185"/>
        <v/>
      </c>
      <c r="AV223" s="75" t="str">
        <f t="shared" ca="1" si="186"/>
        <v/>
      </c>
      <c r="AW223" s="75" t="str">
        <f t="shared" si="176"/>
        <v/>
      </c>
      <c r="AX223" s="75" t="str">
        <f t="shared" ca="1" si="177"/>
        <v/>
      </c>
      <c r="AY223" s="169"/>
      <c r="AZ223" s="169"/>
      <c r="BA223" s="75" t="str">
        <f t="shared" si="192"/>
        <v/>
      </c>
      <c r="BB223" s="169"/>
      <c r="BC223" s="169"/>
      <c r="BD223" s="75" t="str">
        <f t="shared" si="193"/>
        <v/>
      </c>
      <c r="BE223" s="11"/>
      <c r="BS223" s="163"/>
      <c r="BT223" s="163"/>
      <c r="BU223" s="163"/>
      <c r="BV223" s="163"/>
      <c r="BW223" s="163"/>
      <c r="BX223" s="163"/>
      <c r="BZ223" s="163"/>
      <c r="CB223" s="163"/>
      <c r="CC223" s="163"/>
      <c r="CD223" s="163"/>
    </row>
    <row r="224" spans="1:82" ht="17.45" customHeight="1">
      <c r="A224" s="86">
        <f t="shared" si="189"/>
        <v>31.4</v>
      </c>
      <c r="B224" s="107">
        <f t="shared" si="169"/>
        <v>214</v>
      </c>
      <c r="C224" s="8"/>
      <c r="D224" s="11"/>
      <c r="E224" s="12"/>
      <c r="F224" s="11"/>
      <c r="G224" s="74">
        <f t="shared" si="195"/>
        <v>0</v>
      </c>
      <c r="H224" s="75">
        <f t="shared" si="195"/>
        <v>0</v>
      </c>
      <c r="I224" s="88">
        <f t="shared" si="179"/>
        <v>0</v>
      </c>
      <c r="J224" s="78">
        <f t="shared" si="180"/>
        <v>0</v>
      </c>
      <c r="K224" s="78">
        <f t="shared" si="181"/>
        <v>0</v>
      </c>
      <c r="L224" s="78">
        <f t="shared" si="182"/>
        <v>0</v>
      </c>
      <c r="M224" s="78" t="str">
        <f t="shared" ca="1" si="183"/>
        <v/>
      </c>
      <c r="N224" s="78" t="str">
        <f t="shared" ca="1" si="183"/>
        <v/>
      </c>
      <c r="O224" s="78">
        <f t="shared" si="184"/>
        <v>5.0000000000000001E-4</v>
      </c>
      <c r="P224" s="13"/>
      <c r="Q224" s="8"/>
      <c r="R224" s="13"/>
      <c r="S224" s="89">
        <f t="shared" si="170"/>
        <v>0</v>
      </c>
      <c r="T224" s="75">
        <f t="shared" si="171"/>
        <v>0</v>
      </c>
      <c r="U224" s="90">
        <f t="shared" si="190"/>
        <v>0</v>
      </c>
      <c r="V224" s="82">
        <f t="shared" si="191"/>
        <v>0</v>
      </c>
      <c r="W224" s="234">
        <f t="shared" si="196"/>
        <v>128</v>
      </c>
      <c r="X224" s="236">
        <f t="shared" si="188"/>
        <v>169</v>
      </c>
      <c r="Y224" s="12"/>
      <c r="Z224" s="8"/>
      <c r="AA224" s="12"/>
      <c r="AB224" s="12"/>
      <c r="AC224" s="12"/>
      <c r="AD224" s="12"/>
      <c r="AE224" s="91">
        <f t="shared" si="172"/>
        <v>0</v>
      </c>
      <c r="AF224" s="75">
        <f t="shared" si="173"/>
        <v>0</v>
      </c>
      <c r="AG224" s="88">
        <f t="shared" si="162"/>
        <v>0</v>
      </c>
      <c r="AH224" s="92">
        <f t="shared" si="163"/>
        <v>0</v>
      </c>
      <c r="AI224" s="93">
        <f t="shared" si="164"/>
        <v>0</v>
      </c>
      <c r="AJ224" s="93">
        <f t="shared" si="165"/>
        <v>0</v>
      </c>
      <c r="AK224" s="78">
        <f t="shared" si="166"/>
        <v>0</v>
      </c>
      <c r="AL224" s="92">
        <f t="shared" si="174"/>
        <v>0</v>
      </c>
      <c r="AM224" s="78">
        <f t="shared" si="175"/>
        <v>0</v>
      </c>
      <c r="AN224" s="11"/>
      <c r="AO224" s="14"/>
      <c r="AP224" s="11"/>
      <c r="AQ224" s="15"/>
      <c r="AR224" s="11"/>
      <c r="AS224" s="11"/>
      <c r="AT224" s="11"/>
      <c r="AU224" s="75" t="str">
        <f t="shared" si="185"/>
        <v/>
      </c>
      <c r="AV224" s="75" t="str">
        <f t="shared" ca="1" si="186"/>
        <v/>
      </c>
      <c r="AW224" s="75" t="str">
        <f t="shared" si="176"/>
        <v/>
      </c>
      <c r="AX224" s="75" t="str">
        <f t="shared" ca="1" si="177"/>
        <v/>
      </c>
      <c r="AY224" s="169"/>
      <c r="AZ224" s="169"/>
      <c r="BA224" s="75" t="str">
        <f t="shared" si="192"/>
        <v/>
      </c>
      <c r="BB224" s="169"/>
      <c r="BC224" s="169"/>
      <c r="BD224" s="75" t="str">
        <f t="shared" si="193"/>
        <v/>
      </c>
      <c r="BE224" s="11"/>
      <c r="BS224" s="163"/>
      <c r="BT224" s="163"/>
      <c r="BU224" s="163"/>
      <c r="BV224" s="163"/>
      <c r="BW224" s="163"/>
      <c r="BX224" s="163"/>
      <c r="BZ224" s="163"/>
      <c r="CB224" s="163"/>
      <c r="CC224" s="163"/>
      <c r="CD224" s="163"/>
    </row>
    <row r="225" spans="1:82" ht="17.45" customHeight="1">
      <c r="A225" s="94">
        <f t="shared" si="189"/>
        <v>31.5</v>
      </c>
      <c r="B225" s="107">
        <f t="shared" si="169"/>
        <v>215</v>
      </c>
      <c r="C225" s="8"/>
      <c r="D225" s="11"/>
      <c r="E225" s="12"/>
      <c r="F225" s="11"/>
      <c r="G225" s="74">
        <f t="shared" si="195"/>
        <v>0</v>
      </c>
      <c r="H225" s="75">
        <f t="shared" si="195"/>
        <v>0</v>
      </c>
      <c r="I225" s="88">
        <f t="shared" si="179"/>
        <v>0</v>
      </c>
      <c r="J225" s="78">
        <f t="shared" si="180"/>
        <v>0</v>
      </c>
      <c r="K225" s="78">
        <f t="shared" si="181"/>
        <v>0</v>
      </c>
      <c r="L225" s="78">
        <f t="shared" si="182"/>
        <v>0</v>
      </c>
      <c r="M225" s="78" t="str">
        <f t="shared" ca="1" si="183"/>
        <v/>
      </c>
      <c r="N225" s="78" t="str">
        <f t="shared" ca="1" si="183"/>
        <v/>
      </c>
      <c r="O225" s="78">
        <f t="shared" si="184"/>
        <v>5.0000000000000001E-4</v>
      </c>
      <c r="P225" s="13"/>
      <c r="Q225" s="8"/>
      <c r="R225" s="13"/>
      <c r="S225" s="89">
        <f t="shared" si="170"/>
        <v>0</v>
      </c>
      <c r="T225" s="75">
        <f t="shared" si="171"/>
        <v>0</v>
      </c>
      <c r="U225" s="90">
        <f t="shared" si="190"/>
        <v>0</v>
      </c>
      <c r="V225" s="82">
        <f t="shared" si="191"/>
        <v>0</v>
      </c>
      <c r="W225" s="234">
        <f t="shared" si="196"/>
        <v>128</v>
      </c>
      <c r="X225" s="236">
        <f t="shared" si="188"/>
        <v>169</v>
      </c>
      <c r="Y225" s="12"/>
      <c r="Z225" s="8"/>
      <c r="AA225" s="12"/>
      <c r="AB225" s="12"/>
      <c r="AC225" s="12"/>
      <c r="AD225" s="12"/>
      <c r="AE225" s="91">
        <f t="shared" si="172"/>
        <v>0</v>
      </c>
      <c r="AF225" s="75">
        <f t="shared" si="173"/>
        <v>0</v>
      </c>
      <c r="AG225" s="88">
        <f t="shared" si="162"/>
        <v>0</v>
      </c>
      <c r="AH225" s="92">
        <f t="shared" si="163"/>
        <v>0</v>
      </c>
      <c r="AI225" s="93">
        <f t="shared" si="164"/>
        <v>0</v>
      </c>
      <c r="AJ225" s="93">
        <f t="shared" si="165"/>
        <v>0</v>
      </c>
      <c r="AK225" s="78">
        <f t="shared" si="166"/>
        <v>0</v>
      </c>
      <c r="AL225" s="92">
        <f t="shared" si="174"/>
        <v>0</v>
      </c>
      <c r="AM225" s="78">
        <f t="shared" si="175"/>
        <v>0</v>
      </c>
      <c r="AN225" s="11"/>
      <c r="AO225" s="14"/>
      <c r="AP225" s="11"/>
      <c r="AQ225" s="15"/>
      <c r="AR225" s="11"/>
      <c r="AS225" s="11"/>
      <c r="AT225" s="11"/>
      <c r="AU225" s="75" t="str">
        <f t="shared" si="185"/>
        <v/>
      </c>
      <c r="AV225" s="75" t="str">
        <f t="shared" ca="1" si="186"/>
        <v/>
      </c>
      <c r="AW225" s="75" t="str">
        <f t="shared" si="176"/>
        <v/>
      </c>
      <c r="AX225" s="75" t="str">
        <f t="shared" ca="1" si="177"/>
        <v/>
      </c>
      <c r="AY225" s="169"/>
      <c r="AZ225" s="169"/>
      <c r="BA225" s="75" t="str">
        <f t="shared" si="192"/>
        <v/>
      </c>
      <c r="BB225" s="169"/>
      <c r="BC225" s="169"/>
      <c r="BD225" s="75" t="str">
        <f t="shared" si="193"/>
        <v/>
      </c>
      <c r="BE225" s="11"/>
      <c r="BS225" s="163"/>
      <c r="BT225" s="163"/>
      <c r="BU225" s="163"/>
      <c r="BV225" s="163"/>
      <c r="BW225" s="163"/>
      <c r="BX225" s="163"/>
      <c r="BZ225" s="163"/>
      <c r="CB225" s="163"/>
      <c r="CC225" s="163"/>
      <c r="CD225" s="163"/>
    </row>
    <row r="226" spans="1:82" ht="17.45" customHeight="1">
      <c r="A226" s="86">
        <f t="shared" si="189"/>
        <v>31.6</v>
      </c>
      <c r="B226" s="107">
        <f t="shared" si="169"/>
        <v>216</v>
      </c>
      <c r="C226" s="8"/>
      <c r="D226" s="11"/>
      <c r="E226" s="12"/>
      <c r="F226" s="11"/>
      <c r="G226" s="74">
        <f t="shared" si="195"/>
        <v>0</v>
      </c>
      <c r="H226" s="75">
        <f t="shared" si="195"/>
        <v>0</v>
      </c>
      <c r="I226" s="88">
        <f t="shared" si="179"/>
        <v>0</v>
      </c>
      <c r="J226" s="78">
        <f t="shared" si="180"/>
        <v>0</v>
      </c>
      <c r="K226" s="78">
        <f t="shared" si="181"/>
        <v>0</v>
      </c>
      <c r="L226" s="78">
        <f t="shared" si="182"/>
        <v>0</v>
      </c>
      <c r="M226" s="78" t="str">
        <f t="shared" ca="1" si="183"/>
        <v/>
      </c>
      <c r="N226" s="78" t="str">
        <f t="shared" ca="1" si="183"/>
        <v/>
      </c>
      <c r="O226" s="78">
        <f t="shared" si="184"/>
        <v>5.0000000000000001E-4</v>
      </c>
      <c r="P226" s="13"/>
      <c r="Q226" s="8"/>
      <c r="R226" s="13"/>
      <c r="S226" s="89">
        <f t="shared" si="170"/>
        <v>0</v>
      </c>
      <c r="T226" s="75">
        <f t="shared" si="171"/>
        <v>0</v>
      </c>
      <c r="U226" s="90">
        <f t="shared" si="190"/>
        <v>0</v>
      </c>
      <c r="V226" s="82">
        <f t="shared" si="191"/>
        <v>0</v>
      </c>
      <c r="W226" s="234">
        <f t="shared" si="196"/>
        <v>128</v>
      </c>
      <c r="X226" s="236">
        <f t="shared" si="188"/>
        <v>169</v>
      </c>
      <c r="Y226" s="12"/>
      <c r="Z226" s="8"/>
      <c r="AA226" s="12"/>
      <c r="AB226" s="12"/>
      <c r="AC226" s="12"/>
      <c r="AD226" s="12"/>
      <c r="AE226" s="91">
        <f t="shared" si="172"/>
        <v>0</v>
      </c>
      <c r="AF226" s="75">
        <f t="shared" si="173"/>
        <v>0</v>
      </c>
      <c r="AG226" s="88">
        <f t="shared" si="162"/>
        <v>0</v>
      </c>
      <c r="AH226" s="92">
        <f t="shared" si="163"/>
        <v>0</v>
      </c>
      <c r="AI226" s="93">
        <f t="shared" si="164"/>
        <v>0</v>
      </c>
      <c r="AJ226" s="93">
        <f t="shared" si="165"/>
        <v>0</v>
      </c>
      <c r="AK226" s="78">
        <f t="shared" si="166"/>
        <v>0</v>
      </c>
      <c r="AL226" s="92">
        <f t="shared" si="174"/>
        <v>0</v>
      </c>
      <c r="AM226" s="78">
        <f t="shared" si="175"/>
        <v>0</v>
      </c>
      <c r="AN226" s="11"/>
      <c r="AO226" s="14"/>
      <c r="AP226" s="11"/>
      <c r="AQ226" s="15"/>
      <c r="AR226" s="11"/>
      <c r="AS226" s="11"/>
      <c r="AT226" s="11"/>
      <c r="AU226" s="75" t="str">
        <f t="shared" si="185"/>
        <v/>
      </c>
      <c r="AV226" s="75" t="str">
        <f t="shared" ca="1" si="186"/>
        <v/>
      </c>
      <c r="AW226" s="75" t="str">
        <f t="shared" si="176"/>
        <v/>
      </c>
      <c r="AX226" s="75" t="str">
        <f t="shared" ca="1" si="177"/>
        <v/>
      </c>
      <c r="AY226" s="169"/>
      <c r="AZ226" s="169"/>
      <c r="BA226" s="75" t="str">
        <f t="shared" si="192"/>
        <v/>
      </c>
      <c r="BB226" s="169"/>
      <c r="BC226" s="169"/>
      <c r="BD226" s="75" t="str">
        <f t="shared" si="193"/>
        <v/>
      </c>
      <c r="BE226" s="11"/>
      <c r="BS226" s="163"/>
      <c r="BT226" s="163"/>
      <c r="BU226" s="163"/>
      <c r="BV226" s="163"/>
      <c r="BW226" s="163"/>
      <c r="BX226" s="163"/>
      <c r="BZ226" s="163"/>
      <c r="CB226" s="163"/>
      <c r="CC226" s="163"/>
      <c r="CD226" s="163"/>
    </row>
    <row r="227" spans="1:82" ht="17.45" customHeight="1" thickBot="1">
      <c r="A227" s="94">
        <f t="shared" si="189"/>
        <v>31.700000000000003</v>
      </c>
      <c r="B227" s="108">
        <f t="shared" si="169"/>
        <v>217</v>
      </c>
      <c r="C227" s="16"/>
      <c r="D227" s="17"/>
      <c r="E227" s="18"/>
      <c r="F227" s="17"/>
      <c r="G227" s="96">
        <f t="shared" si="195"/>
        <v>0</v>
      </c>
      <c r="H227" s="97">
        <f t="shared" si="195"/>
        <v>0</v>
      </c>
      <c r="I227" s="98">
        <f t="shared" si="179"/>
        <v>0</v>
      </c>
      <c r="J227" s="99">
        <f t="shared" si="180"/>
        <v>0</v>
      </c>
      <c r="K227" s="99">
        <f t="shared" si="181"/>
        <v>0</v>
      </c>
      <c r="L227" s="99">
        <f t="shared" si="182"/>
        <v>0</v>
      </c>
      <c r="M227" s="99" t="str">
        <f t="shared" ca="1" si="183"/>
        <v/>
      </c>
      <c r="N227" s="99" t="str">
        <f t="shared" ca="1" si="183"/>
        <v/>
      </c>
      <c r="O227" s="99">
        <f t="shared" si="184"/>
        <v>5.0000000000000001E-4</v>
      </c>
      <c r="P227" s="19"/>
      <c r="Q227" s="16"/>
      <c r="R227" s="19"/>
      <c r="S227" s="89">
        <f t="shared" si="170"/>
        <v>0</v>
      </c>
      <c r="T227" s="75">
        <f t="shared" si="171"/>
        <v>0</v>
      </c>
      <c r="U227" s="100">
        <f t="shared" si="190"/>
        <v>0</v>
      </c>
      <c r="V227" s="101">
        <f t="shared" si="191"/>
        <v>0</v>
      </c>
      <c r="W227" s="237">
        <f t="shared" si="196"/>
        <v>128</v>
      </c>
      <c r="X227" s="238">
        <f t="shared" si="188"/>
        <v>169</v>
      </c>
      <c r="Y227" s="18"/>
      <c r="Z227" s="8"/>
      <c r="AA227" s="12"/>
      <c r="AB227" s="12"/>
      <c r="AC227" s="12"/>
      <c r="AD227" s="12"/>
      <c r="AE227" s="102">
        <f t="shared" si="172"/>
        <v>0</v>
      </c>
      <c r="AF227" s="97">
        <f t="shared" si="173"/>
        <v>0</v>
      </c>
      <c r="AG227" s="98">
        <f t="shared" si="162"/>
        <v>0</v>
      </c>
      <c r="AH227" s="103">
        <f t="shared" si="163"/>
        <v>0</v>
      </c>
      <c r="AI227" s="104">
        <f t="shared" si="164"/>
        <v>0</v>
      </c>
      <c r="AJ227" s="104">
        <f t="shared" si="165"/>
        <v>0</v>
      </c>
      <c r="AK227" s="99">
        <f t="shared" si="166"/>
        <v>0</v>
      </c>
      <c r="AL227" s="103">
        <f t="shared" si="174"/>
        <v>0</v>
      </c>
      <c r="AM227" s="99">
        <f t="shared" si="175"/>
        <v>0</v>
      </c>
      <c r="AN227" s="17"/>
      <c r="AO227" s="20"/>
      <c r="AP227" s="17"/>
      <c r="AQ227" s="21"/>
      <c r="AR227" s="17"/>
      <c r="AS227" s="17"/>
      <c r="AT227" s="17"/>
      <c r="AU227" s="97" t="str">
        <f t="shared" si="185"/>
        <v/>
      </c>
      <c r="AV227" s="97" t="str">
        <f t="shared" ca="1" si="186"/>
        <v/>
      </c>
      <c r="AW227" s="97" t="str">
        <f t="shared" si="176"/>
        <v/>
      </c>
      <c r="AX227" s="97" t="str">
        <f t="shared" ca="1" si="177"/>
        <v/>
      </c>
      <c r="AY227" s="167"/>
      <c r="AZ227" s="167"/>
      <c r="BA227" s="97" t="str">
        <f t="shared" si="192"/>
        <v/>
      </c>
      <c r="BB227" s="167"/>
      <c r="BC227" s="167"/>
      <c r="BD227" s="97" t="str">
        <f t="shared" si="193"/>
        <v/>
      </c>
      <c r="BE227" s="17"/>
      <c r="BS227" s="163"/>
      <c r="BT227" s="163"/>
      <c r="BU227" s="163"/>
      <c r="BV227" s="163"/>
      <c r="BW227" s="163"/>
      <c r="BX227" s="163"/>
      <c r="BZ227" s="163"/>
      <c r="CB227" s="163"/>
      <c r="CC227" s="163"/>
      <c r="CD227" s="163"/>
    </row>
    <row r="228" spans="1:82" ht="17.45" customHeight="1" thickTop="1">
      <c r="A228" s="105">
        <f>A221+1</f>
        <v>32.1</v>
      </c>
      <c r="B228" s="106">
        <f>B227+1</f>
        <v>218</v>
      </c>
      <c r="C228" s="4"/>
      <c r="D228" s="5"/>
      <c r="E228" s="6"/>
      <c r="F228" s="5"/>
      <c r="G228" s="74">
        <f t="shared" si="195"/>
        <v>0</v>
      </c>
      <c r="H228" s="75">
        <f t="shared" si="195"/>
        <v>0</v>
      </c>
      <c r="I228" s="76">
        <f t="shared" si="179"/>
        <v>0</v>
      </c>
      <c r="J228" s="77">
        <f t="shared" si="180"/>
        <v>0</v>
      </c>
      <c r="K228" s="77">
        <f t="shared" si="181"/>
        <v>0</v>
      </c>
      <c r="L228" s="77">
        <f t="shared" si="182"/>
        <v>0</v>
      </c>
      <c r="M228" s="78" t="str">
        <f t="shared" ca="1" si="183"/>
        <v/>
      </c>
      <c r="N228" s="78" t="str">
        <f t="shared" ca="1" si="183"/>
        <v/>
      </c>
      <c r="O228" s="78">
        <f t="shared" si="184"/>
        <v>5.0000000000000001E-4</v>
      </c>
      <c r="P228" s="13"/>
      <c r="Q228" s="8"/>
      <c r="R228" s="13"/>
      <c r="S228" s="79">
        <f t="shared" si="170"/>
        <v>0</v>
      </c>
      <c r="T228" s="80">
        <f t="shared" si="171"/>
        <v>0</v>
      </c>
      <c r="U228" s="81">
        <f t="shared" si="190"/>
        <v>0</v>
      </c>
      <c r="V228" s="82">
        <f t="shared" si="191"/>
        <v>0</v>
      </c>
      <c r="W228" s="234">
        <v>128</v>
      </c>
      <c r="X228" s="236">
        <f t="shared" si="188"/>
        <v>169</v>
      </c>
      <c r="Y228" s="6"/>
      <c r="Z228" s="4"/>
      <c r="AA228" s="6"/>
      <c r="AB228" s="6"/>
      <c r="AC228" s="6"/>
      <c r="AD228" s="6"/>
      <c r="AE228" s="83">
        <f t="shared" si="172"/>
        <v>0</v>
      </c>
      <c r="AF228" s="80">
        <f t="shared" si="173"/>
        <v>0</v>
      </c>
      <c r="AG228" s="76">
        <f t="shared" si="162"/>
        <v>0</v>
      </c>
      <c r="AH228" s="84">
        <f t="shared" si="163"/>
        <v>0</v>
      </c>
      <c r="AI228" s="85">
        <f t="shared" si="164"/>
        <v>0</v>
      </c>
      <c r="AJ228" s="85">
        <f t="shared" si="165"/>
        <v>0</v>
      </c>
      <c r="AK228" s="77">
        <f t="shared" si="166"/>
        <v>0</v>
      </c>
      <c r="AL228" s="84">
        <f t="shared" si="174"/>
        <v>0</v>
      </c>
      <c r="AM228" s="77">
        <f t="shared" si="175"/>
        <v>0</v>
      </c>
      <c r="AN228" s="5"/>
      <c r="AO228" s="9"/>
      <c r="AP228" s="5"/>
      <c r="AQ228" s="10"/>
      <c r="AR228" s="5"/>
      <c r="AS228" s="5"/>
      <c r="AT228" s="5"/>
      <c r="AU228" s="80" t="str">
        <f t="shared" si="185"/>
        <v/>
      </c>
      <c r="AV228" s="80" t="str">
        <f t="shared" ca="1" si="186"/>
        <v/>
      </c>
      <c r="AW228" s="80" t="str">
        <f t="shared" si="176"/>
        <v/>
      </c>
      <c r="AX228" s="80" t="str">
        <f t="shared" ca="1" si="177"/>
        <v/>
      </c>
      <c r="AY228" s="165"/>
      <c r="AZ228" s="165"/>
      <c r="BA228" s="80" t="str">
        <f t="shared" si="192"/>
        <v/>
      </c>
      <c r="BB228" s="165"/>
      <c r="BC228" s="165"/>
      <c r="BD228" s="80" t="str">
        <f t="shared" si="193"/>
        <v/>
      </c>
      <c r="BE228" s="5"/>
      <c r="BS228" s="163"/>
      <c r="BT228" s="163"/>
      <c r="BU228" s="163"/>
      <c r="BV228" s="163"/>
      <c r="BW228" s="163"/>
      <c r="BX228" s="163"/>
      <c r="BZ228" s="163"/>
      <c r="CB228" s="163"/>
      <c r="CC228" s="163"/>
      <c r="CD228" s="163"/>
    </row>
    <row r="229" spans="1:82" ht="17.45" customHeight="1">
      <c r="A229" s="94">
        <f t="shared" si="189"/>
        <v>32.200000000000003</v>
      </c>
      <c r="B229" s="107">
        <f t="shared" si="169"/>
        <v>219</v>
      </c>
      <c r="C229" s="8"/>
      <c r="D229" s="11"/>
      <c r="E229" s="12"/>
      <c r="F229" s="11"/>
      <c r="G229" s="74">
        <f t="shared" si="195"/>
        <v>0</v>
      </c>
      <c r="H229" s="75">
        <f t="shared" si="195"/>
        <v>0</v>
      </c>
      <c r="I229" s="88">
        <f t="shared" si="179"/>
        <v>0</v>
      </c>
      <c r="J229" s="78">
        <f t="shared" si="180"/>
        <v>0</v>
      </c>
      <c r="K229" s="78">
        <f t="shared" si="181"/>
        <v>0</v>
      </c>
      <c r="L229" s="78">
        <f t="shared" si="182"/>
        <v>0</v>
      </c>
      <c r="M229" s="78" t="str">
        <f t="shared" ca="1" si="183"/>
        <v/>
      </c>
      <c r="N229" s="78" t="str">
        <f t="shared" ca="1" si="183"/>
        <v/>
      </c>
      <c r="O229" s="78">
        <f t="shared" si="184"/>
        <v>5.0000000000000001E-4</v>
      </c>
      <c r="P229" s="13"/>
      <c r="Q229" s="8"/>
      <c r="R229" s="13"/>
      <c r="S229" s="89">
        <f t="shared" si="170"/>
        <v>0</v>
      </c>
      <c r="T229" s="75">
        <f t="shared" si="171"/>
        <v>0</v>
      </c>
      <c r="U229" s="90">
        <f t="shared" si="190"/>
        <v>0</v>
      </c>
      <c r="V229" s="82">
        <f t="shared" si="191"/>
        <v>0</v>
      </c>
      <c r="W229" s="234">
        <f t="shared" ref="W229:W234" si="197">W228</f>
        <v>128</v>
      </c>
      <c r="X229" s="236">
        <f t="shared" si="188"/>
        <v>169</v>
      </c>
      <c r="Y229" s="12"/>
      <c r="Z229" s="8"/>
      <c r="AA229" s="12"/>
      <c r="AB229" s="12"/>
      <c r="AC229" s="12"/>
      <c r="AD229" s="12"/>
      <c r="AE229" s="91">
        <f t="shared" si="172"/>
        <v>0</v>
      </c>
      <c r="AF229" s="75">
        <f t="shared" si="173"/>
        <v>0</v>
      </c>
      <c r="AG229" s="88">
        <f t="shared" si="162"/>
        <v>0</v>
      </c>
      <c r="AH229" s="92">
        <f t="shared" si="163"/>
        <v>0</v>
      </c>
      <c r="AI229" s="93">
        <f t="shared" si="164"/>
        <v>0</v>
      </c>
      <c r="AJ229" s="93">
        <f t="shared" si="165"/>
        <v>0</v>
      </c>
      <c r="AK229" s="78">
        <f t="shared" si="166"/>
        <v>0</v>
      </c>
      <c r="AL229" s="92">
        <f t="shared" si="174"/>
        <v>0</v>
      </c>
      <c r="AM229" s="78">
        <f t="shared" si="175"/>
        <v>0</v>
      </c>
      <c r="AN229" s="11"/>
      <c r="AO229" s="14"/>
      <c r="AP229" s="11"/>
      <c r="AQ229" s="15"/>
      <c r="AR229" s="11"/>
      <c r="AS229" s="11"/>
      <c r="AT229" s="11"/>
      <c r="AU229" s="75" t="str">
        <f t="shared" si="185"/>
        <v/>
      </c>
      <c r="AV229" s="75" t="str">
        <f t="shared" ca="1" si="186"/>
        <v/>
      </c>
      <c r="AW229" s="75" t="str">
        <f t="shared" si="176"/>
        <v/>
      </c>
      <c r="AX229" s="75" t="str">
        <f t="shared" ca="1" si="177"/>
        <v/>
      </c>
      <c r="AY229" s="169"/>
      <c r="AZ229" s="169"/>
      <c r="BA229" s="75" t="str">
        <f t="shared" si="192"/>
        <v/>
      </c>
      <c r="BB229" s="169"/>
      <c r="BC229" s="169"/>
      <c r="BD229" s="75" t="str">
        <f t="shared" si="193"/>
        <v/>
      </c>
      <c r="BE229" s="11"/>
      <c r="BS229" s="163"/>
      <c r="BT229" s="163"/>
      <c r="BU229" s="163"/>
      <c r="BV229" s="163"/>
      <c r="BW229" s="163"/>
      <c r="BX229" s="163"/>
      <c r="BZ229" s="163"/>
      <c r="CB229" s="163"/>
      <c r="CC229" s="163"/>
      <c r="CD229" s="163"/>
    </row>
    <row r="230" spans="1:82" ht="17.45" customHeight="1">
      <c r="A230" s="86">
        <f t="shared" si="189"/>
        <v>32.299999999999997</v>
      </c>
      <c r="B230" s="107">
        <f t="shared" si="169"/>
        <v>220</v>
      </c>
      <c r="C230" s="8"/>
      <c r="D230" s="11"/>
      <c r="E230" s="12"/>
      <c r="F230" s="11"/>
      <c r="G230" s="74">
        <f t="shared" si="195"/>
        <v>0</v>
      </c>
      <c r="H230" s="75">
        <f t="shared" si="195"/>
        <v>0</v>
      </c>
      <c r="I230" s="88">
        <f t="shared" si="179"/>
        <v>0</v>
      </c>
      <c r="J230" s="78">
        <f t="shared" si="180"/>
        <v>0</v>
      </c>
      <c r="K230" s="78">
        <f t="shared" si="181"/>
        <v>0</v>
      </c>
      <c r="L230" s="78">
        <f t="shared" si="182"/>
        <v>0</v>
      </c>
      <c r="M230" s="78" t="str">
        <f t="shared" ca="1" si="183"/>
        <v/>
      </c>
      <c r="N230" s="78" t="str">
        <f t="shared" ca="1" si="183"/>
        <v/>
      </c>
      <c r="O230" s="78">
        <f t="shared" si="184"/>
        <v>5.0000000000000001E-4</v>
      </c>
      <c r="P230" s="13"/>
      <c r="Q230" s="8"/>
      <c r="R230" s="13"/>
      <c r="S230" s="89">
        <f t="shared" si="170"/>
        <v>0</v>
      </c>
      <c r="T230" s="75">
        <f t="shared" si="171"/>
        <v>0</v>
      </c>
      <c r="U230" s="90">
        <f t="shared" si="190"/>
        <v>0</v>
      </c>
      <c r="V230" s="82">
        <f t="shared" si="191"/>
        <v>0</v>
      </c>
      <c r="W230" s="234">
        <f t="shared" si="197"/>
        <v>128</v>
      </c>
      <c r="X230" s="236">
        <f t="shared" si="188"/>
        <v>169</v>
      </c>
      <c r="Y230" s="12"/>
      <c r="Z230" s="8"/>
      <c r="AA230" s="12"/>
      <c r="AB230" s="12"/>
      <c r="AC230" s="12"/>
      <c r="AD230" s="12"/>
      <c r="AE230" s="91">
        <f t="shared" si="172"/>
        <v>0</v>
      </c>
      <c r="AF230" s="75">
        <f t="shared" si="173"/>
        <v>0</v>
      </c>
      <c r="AG230" s="88">
        <f t="shared" si="162"/>
        <v>0</v>
      </c>
      <c r="AH230" s="92">
        <f t="shared" si="163"/>
        <v>0</v>
      </c>
      <c r="AI230" s="93">
        <f t="shared" si="164"/>
        <v>0</v>
      </c>
      <c r="AJ230" s="93">
        <f t="shared" si="165"/>
        <v>0</v>
      </c>
      <c r="AK230" s="78">
        <f t="shared" si="166"/>
        <v>0</v>
      </c>
      <c r="AL230" s="92">
        <f t="shared" si="174"/>
        <v>0</v>
      </c>
      <c r="AM230" s="78">
        <f t="shared" si="175"/>
        <v>0</v>
      </c>
      <c r="AN230" s="11"/>
      <c r="AO230" s="14"/>
      <c r="AP230" s="11"/>
      <c r="AQ230" s="15"/>
      <c r="AR230" s="11"/>
      <c r="AS230" s="11"/>
      <c r="AT230" s="11"/>
      <c r="AU230" s="75" t="str">
        <f t="shared" si="185"/>
        <v/>
      </c>
      <c r="AV230" s="75" t="str">
        <f t="shared" ca="1" si="186"/>
        <v/>
      </c>
      <c r="AW230" s="75" t="str">
        <f t="shared" si="176"/>
        <v/>
      </c>
      <c r="AX230" s="75" t="str">
        <f t="shared" ca="1" si="177"/>
        <v/>
      </c>
      <c r="AY230" s="169"/>
      <c r="AZ230" s="169"/>
      <c r="BA230" s="75" t="str">
        <f t="shared" si="192"/>
        <v/>
      </c>
      <c r="BB230" s="169"/>
      <c r="BC230" s="169"/>
      <c r="BD230" s="75" t="str">
        <f t="shared" si="193"/>
        <v/>
      </c>
      <c r="BE230" s="11"/>
      <c r="BS230" s="163"/>
      <c r="BT230" s="163"/>
      <c r="BU230" s="163"/>
      <c r="BV230" s="163"/>
      <c r="BW230" s="163"/>
      <c r="BX230" s="163"/>
      <c r="BZ230" s="163"/>
      <c r="CB230" s="163"/>
      <c r="CC230" s="163"/>
      <c r="CD230" s="163"/>
    </row>
    <row r="231" spans="1:82" ht="17.45" customHeight="1">
      <c r="A231" s="94">
        <f t="shared" si="189"/>
        <v>32.4</v>
      </c>
      <c r="B231" s="107">
        <f t="shared" si="169"/>
        <v>221</v>
      </c>
      <c r="C231" s="8"/>
      <c r="D231" s="11"/>
      <c r="E231" s="12"/>
      <c r="F231" s="11"/>
      <c r="G231" s="74">
        <f t="shared" si="195"/>
        <v>0</v>
      </c>
      <c r="H231" s="75">
        <f t="shared" si="195"/>
        <v>0</v>
      </c>
      <c r="I231" s="88">
        <f t="shared" si="179"/>
        <v>0</v>
      </c>
      <c r="J231" s="78">
        <f t="shared" si="180"/>
        <v>0</v>
      </c>
      <c r="K231" s="78">
        <f t="shared" si="181"/>
        <v>0</v>
      </c>
      <c r="L231" s="78">
        <f t="shared" si="182"/>
        <v>0</v>
      </c>
      <c r="M231" s="78" t="str">
        <f t="shared" ca="1" si="183"/>
        <v/>
      </c>
      <c r="N231" s="78" t="str">
        <f t="shared" ca="1" si="183"/>
        <v/>
      </c>
      <c r="O231" s="78">
        <f t="shared" si="184"/>
        <v>5.0000000000000001E-4</v>
      </c>
      <c r="P231" s="13"/>
      <c r="Q231" s="8"/>
      <c r="R231" s="13"/>
      <c r="S231" s="89">
        <f t="shared" si="170"/>
        <v>0</v>
      </c>
      <c r="T231" s="75">
        <f t="shared" si="171"/>
        <v>0</v>
      </c>
      <c r="U231" s="90">
        <f t="shared" si="190"/>
        <v>0</v>
      </c>
      <c r="V231" s="82">
        <f t="shared" si="191"/>
        <v>0</v>
      </c>
      <c r="W231" s="234">
        <f t="shared" si="197"/>
        <v>128</v>
      </c>
      <c r="X231" s="236">
        <f t="shared" si="188"/>
        <v>169</v>
      </c>
      <c r="Y231" s="12"/>
      <c r="Z231" s="8"/>
      <c r="AA231" s="12"/>
      <c r="AB231" s="12"/>
      <c r="AC231" s="12"/>
      <c r="AD231" s="12"/>
      <c r="AE231" s="91">
        <f t="shared" si="172"/>
        <v>0</v>
      </c>
      <c r="AF231" s="75">
        <f t="shared" si="173"/>
        <v>0</v>
      </c>
      <c r="AG231" s="88">
        <f t="shared" si="162"/>
        <v>0</v>
      </c>
      <c r="AH231" s="92">
        <f t="shared" si="163"/>
        <v>0</v>
      </c>
      <c r="AI231" s="93">
        <f t="shared" si="164"/>
        <v>0</v>
      </c>
      <c r="AJ231" s="93">
        <f t="shared" si="165"/>
        <v>0</v>
      </c>
      <c r="AK231" s="78">
        <f t="shared" si="166"/>
        <v>0</v>
      </c>
      <c r="AL231" s="92">
        <f t="shared" si="174"/>
        <v>0</v>
      </c>
      <c r="AM231" s="78">
        <f t="shared" si="175"/>
        <v>0</v>
      </c>
      <c r="AN231" s="11"/>
      <c r="AO231" s="14"/>
      <c r="AP231" s="11"/>
      <c r="AQ231" s="15"/>
      <c r="AR231" s="11"/>
      <c r="AS231" s="11"/>
      <c r="AT231" s="11"/>
      <c r="AU231" s="75" t="str">
        <f t="shared" si="185"/>
        <v/>
      </c>
      <c r="AV231" s="75" t="str">
        <f t="shared" ca="1" si="186"/>
        <v/>
      </c>
      <c r="AW231" s="75" t="str">
        <f t="shared" si="176"/>
        <v/>
      </c>
      <c r="AX231" s="75" t="str">
        <f t="shared" ca="1" si="177"/>
        <v/>
      </c>
      <c r="AY231" s="169"/>
      <c r="AZ231" s="169"/>
      <c r="BA231" s="75" t="str">
        <f t="shared" si="192"/>
        <v/>
      </c>
      <c r="BB231" s="169"/>
      <c r="BC231" s="169"/>
      <c r="BD231" s="75" t="str">
        <f t="shared" si="193"/>
        <v/>
      </c>
      <c r="BE231" s="11"/>
      <c r="BS231" s="163"/>
      <c r="BT231" s="163"/>
      <c r="BU231" s="163"/>
      <c r="BV231" s="163"/>
      <c r="BW231" s="163"/>
      <c r="BX231" s="163"/>
      <c r="BZ231" s="163"/>
      <c r="CB231" s="163"/>
      <c r="CC231" s="163"/>
      <c r="CD231" s="163"/>
    </row>
    <row r="232" spans="1:82" ht="17.45" customHeight="1">
      <c r="A232" s="86">
        <f t="shared" si="189"/>
        <v>32.5</v>
      </c>
      <c r="B232" s="107">
        <f t="shared" si="169"/>
        <v>222</v>
      </c>
      <c r="C232" s="8"/>
      <c r="D232" s="11"/>
      <c r="E232" s="12"/>
      <c r="F232" s="11"/>
      <c r="G232" s="74">
        <f t="shared" si="195"/>
        <v>0</v>
      </c>
      <c r="H232" s="75">
        <f t="shared" si="195"/>
        <v>0</v>
      </c>
      <c r="I232" s="88">
        <f t="shared" si="179"/>
        <v>0</v>
      </c>
      <c r="J232" s="78">
        <f t="shared" si="180"/>
        <v>0</v>
      </c>
      <c r="K232" s="78">
        <f t="shared" si="181"/>
        <v>0</v>
      </c>
      <c r="L232" s="78">
        <f t="shared" si="182"/>
        <v>0</v>
      </c>
      <c r="M232" s="78" t="str">
        <f t="shared" ca="1" si="183"/>
        <v/>
      </c>
      <c r="N232" s="78" t="str">
        <f t="shared" ca="1" si="183"/>
        <v/>
      </c>
      <c r="O232" s="78">
        <f t="shared" si="184"/>
        <v>5.0000000000000001E-4</v>
      </c>
      <c r="P232" s="13"/>
      <c r="Q232" s="8"/>
      <c r="R232" s="13"/>
      <c r="S232" s="89">
        <f t="shared" si="170"/>
        <v>0</v>
      </c>
      <c r="T232" s="75">
        <f t="shared" si="171"/>
        <v>0</v>
      </c>
      <c r="U232" s="90">
        <f t="shared" si="190"/>
        <v>0</v>
      </c>
      <c r="V232" s="82">
        <f t="shared" si="191"/>
        <v>0</v>
      </c>
      <c r="W232" s="234">
        <f t="shared" si="197"/>
        <v>128</v>
      </c>
      <c r="X232" s="236">
        <f t="shared" si="188"/>
        <v>169</v>
      </c>
      <c r="Y232" s="12"/>
      <c r="Z232" s="8"/>
      <c r="AA232" s="12"/>
      <c r="AB232" s="12"/>
      <c r="AC232" s="12"/>
      <c r="AD232" s="12"/>
      <c r="AE232" s="91">
        <f t="shared" si="172"/>
        <v>0</v>
      </c>
      <c r="AF232" s="75">
        <f t="shared" si="173"/>
        <v>0</v>
      </c>
      <c r="AG232" s="88">
        <f t="shared" si="162"/>
        <v>0</v>
      </c>
      <c r="AH232" s="92">
        <f t="shared" si="163"/>
        <v>0</v>
      </c>
      <c r="AI232" s="93">
        <f t="shared" si="164"/>
        <v>0</v>
      </c>
      <c r="AJ232" s="93">
        <f t="shared" si="165"/>
        <v>0</v>
      </c>
      <c r="AK232" s="78">
        <f t="shared" si="166"/>
        <v>0</v>
      </c>
      <c r="AL232" s="92">
        <f t="shared" si="174"/>
        <v>0</v>
      </c>
      <c r="AM232" s="78">
        <f t="shared" si="175"/>
        <v>0</v>
      </c>
      <c r="AN232" s="11"/>
      <c r="AO232" s="14"/>
      <c r="AP232" s="11"/>
      <c r="AQ232" s="15"/>
      <c r="AR232" s="11"/>
      <c r="AS232" s="11"/>
      <c r="AT232" s="11"/>
      <c r="AU232" s="75" t="str">
        <f t="shared" si="185"/>
        <v/>
      </c>
      <c r="AV232" s="75" t="str">
        <f t="shared" ca="1" si="186"/>
        <v/>
      </c>
      <c r="AW232" s="75" t="str">
        <f t="shared" si="176"/>
        <v/>
      </c>
      <c r="AX232" s="75" t="str">
        <f t="shared" ca="1" si="177"/>
        <v/>
      </c>
      <c r="AY232" s="169"/>
      <c r="AZ232" s="169"/>
      <c r="BA232" s="75" t="str">
        <f t="shared" si="192"/>
        <v/>
      </c>
      <c r="BB232" s="169"/>
      <c r="BC232" s="169"/>
      <c r="BD232" s="75" t="str">
        <f t="shared" si="193"/>
        <v/>
      </c>
      <c r="BE232" s="11"/>
      <c r="BS232" s="163"/>
      <c r="BT232" s="163"/>
      <c r="BU232" s="163"/>
      <c r="BV232" s="163"/>
      <c r="BW232" s="163"/>
      <c r="BX232" s="163"/>
      <c r="BZ232" s="163"/>
      <c r="CB232" s="163"/>
      <c r="CC232" s="163"/>
      <c r="CD232" s="163"/>
    </row>
    <row r="233" spans="1:82" ht="17.45" customHeight="1">
      <c r="A233" s="94">
        <f t="shared" si="189"/>
        <v>32.6</v>
      </c>
      <c r="B233" s="107">
        <f t="shared" si="169"/>
        <v>223</v>
      </c>
      <c r="C233" s="8"/>
      <c r="D233" s="11"/>
      <c r="E233" s="12"/>
      <c r="F233" s="11"/>
      <c r="G233" s="74">
        <f t="shared" si="195"/>
        <v>0</v>
      </c>
      <c r="H233" s="75">
        <f t="shared" si="195"/>
        <v>0</v>
      </c>
      <c r="I233" s="88">
        <f t="shared" si="179"/>
        <v>0</v>
      </c>
      <c r="J233" s="78">
        <f t="shared" si="180"/>
        <v>0</v>
      </c>
      <c r="K233" s="78">
        <f t="shared" si="181"/>
        <v>0</v>
      </c>
      <c r="L233" s="78">
        <f t="shared" si="182"/>
        <v>0</v>
      </c>
      <c r="M233" s="78" t="str">
        <f t="shared" ca="1" si="183"/>
        <v/>
      </c>
      <c r="N233" s="78" t="str">
        <f t="shared" ca="1" si="183"/>
        <v/>
      </c>
      <c r="O233" s="78">
        <f t="shared" si="184"/>
        <v>5.0000000000000001E-4</v>
      </c>
      <c r="P233" s="13"/>
      <c r="Q233" s="8"/>
      <c r="R233" s="13"/>
      <c r="S233" s="89">
        <f t="shared" si="170"/>
        <v>0</v>
      </c>
      <c r="T233" s="75">
        <f t="shared" si="171"/>
        <v>0</v>
      </c>
      <c r="U233" s="90">
        <f t="shared" si="190"/>
        <v>0</v>
      </c>
      <c r="V233" s="82">
        <f t="shared" si="191"/>
        <v>0</v>
      </c>
      <c r="W233" s="234">
        <f t="shared" si="197"/>
        <v>128</v>
      </c>
      <c r="X233" s="236">
        <f t="shared" si="188"/>
        <v>169</v>
      </c>
      <c r="Y233" s="12"/>
      <c r="Z233" s="8"/>
      <c r="AA233" s="12"/>
      <c r="AB233" s="12"/>
      <c r="AC233" s="12"/>
      <c r="AD233" s="12"/>
      <c r="AE233" s="91">
        <f t="shared" si="172"/>
        <v>0</v>
      </c>
      <c r="AF233" s="75">
        <f t="shared" si="173"/>
        <v>0</v>
      </c>
      <c r="AG233" s="88">
        <f t="shared" si="162"/>
        <v>0</v>
      </c>
      <c r="AH233" s="92">
        <f t="shared" si="163"/>
        <v>0</v>
      </c>
      <c r="AI233" s="93">
        <f t="shared" si="164"/>
        <v>0</v>
      </c>
      <c r="AJ233" s="93">
        <f t="shared" si="165"/>
        <v>0</v>
      </c>
      <c r="AK233" s="78">
        <f t="shared" si="166"/>
        <v>0</v>
      </c>
      <c r="AL233" s="92">
        <f t="shared" si="174"/>
        <v>0</v>
      </c>
      <c r="AM233" s="78">
        <f t="shared" si="175"/>
        <v>0</v>
      </c>
      <c r="AN233" s="11"/>
      <c r="AO233" s="14"/>
      <c r="AP233" s="11"/>
      <c r="AQ233" s="15"/>
      <c r="AR233" s="11"/>
      <c r="AS233" s="11"/>
      <c r="AT233" s="11"/>
      <c r="AU233" s="75" t="str">
        <f t="shared" si="185"/>
        <v/>
      </c>
      <c r="AV233" s="75" t="str">
        <f t="shared" ca="1" si="186"/>
        <v/>
      </c>
      <c r="AW233" s="75" t="str">
        <f t="shared" si="176"/>
        <v/>
      </c>
      <c r="AX233" s="75" t="str">
        <f t="shared" ca="1" si="177"/>
        <v/>
      </c>
      <c r="AY233" s="169"/>
      <c r="AZ233" s="169"/>
      <c r="BA233" s="75" t="str">
        <f t="shared" si="192"/>
        <v/>
      </c>
      <c r="BB233" s="169"/>
      <c r="BC233" s="169"/>
      <c r="BD233" s="75" t="str">
        <f t="shared" si="193"/>
        <v/>
      </c>
      <c r="BE233" s="11"/>
      <c r="BS233" s="163"/>
      <c r="BT233" s="163"/>
      <c r="BU233" s="163"/>
      <c r="BV233" s="163"/>
      <c r="BW233" s="163"/>
      <c r="BX233" s="163"/>
      <c r="BZ233" s="163"/>
      <c r="CB233" s="163"/>
      <c r="CC233" s="163"/>
      <c r="CD233" s="163"/>
    </row>
    <row r="234" spans="1:82" ht="17.45" customHeight="1" thickBot="1">
      <c r="A234" s="86">
        <f t="shared" si="189"/>
        <v>32.700000000000003</v>
      </c>
      <c r="B234" s="108">
        <f t="shared" si="169"/>
        <v>224</v>
      </c>
      <c r="C234" s="16"/>
      <c r="D234" s="17"/>
      <c r="E234" s="18"/>
      <c r="F234" s="17"/>
      <c r="G234" s="96">
        <f t="shared" si="195"/>
        <v>0</v>
      </c>
      <c r="H234" s="97">
        <f t="shared" si="195"/>
        <v>0</v>
      </c>
      <c r="I234" s="98">
        <f t="shared" si="179"/>
        <v>0</v>
      </c>
      <c r="J234" s="99">
        <f t="shared" si="180"/>
        <v>0</v>
      </c>
      <c r="K234" s="99">
        <f t="shared" si="181"/>
        <v>0</v>
      </c>
      <c r="L234" s="99">
        <f t="shared" si="182"/>
        <v>0</v>
      </c>
      <c r="M234" s="99" t="str">
        <f t="shared" ca="1" si="183"/>
        <v/>
      </c>
      <c r="N234" s="99" t="str">
        <f t="shared" ca="1" si="183"/>
        <v/>
      </c>
      <c r="O234" s="99">
        <f t="shared" si="184"/>
        <v>5.0000000000000001E-4</v>
      </c>
      <c r="P234" s="19"/>
      <c r="Q234" s="16"/>
      <c r="R234" s="19"/>
      <c r="S234" s="89">
        <f t="shared" si="170"/>
        <v>0</v>
      </c>
      <c r="T234" s="75">
        <f t="shared" si="171"/>
        <v>0</v>
      </c>
      <c r="U234" s="100">
        <f t="shared" si="190"/>
        <v>0</v>
      </c>
      <c r="V234" s="101">
        <f t="shared" si="191"/>
        <v>0</v>
      </c>
      <c r="W234" s="237">
        <f t="shared" si="197"/>
        <v>128</v>
      </c>
      <c r="X234" s="238">
        <f t="shared" si="188"/>
        <v>169</v>
      </c>
      <c r="Y234" s="18"/>
      <c r="Z234" s="8"/>
      <c r="AA234" s="12"/>
      <c r="AB234" s="12"/>
      <c r="AC234" s="12"/>
      <c r="AD234" s="12"/>
      <c r="AE234" s="102">
        <f t="shared" si="172"/>
        <v>0</v>
      </c>
      <c r="AF234" s="97">
        <f t="shared" si="173"/>
        <v>0</v>
      </c>
      <c r="AG234" s="98">
        <f t="shared" si="162"/>
        <v>0</v>
      </c>
      <c r="AH234" s="103">
        <f t="shared" si="163"/>
        <v>0</v>
      </c>
      <c r="AI234" s="104">
        <f t="shared" si="164"/>
        <v>0</v>
      </c>
      <c r="AJ234" s="104">
        <f t="shared" si="165"/>
        <v>0</v>
      </c>
      <c r="AK234" s="99">
        <f t="shared" si="166"/>
        <v>0</v>
      </c>
      <c r="AL234" s="103">
        <f t="shared" si="174"/>
        <v>0</v>
      </c>
      <c r="AM234" s="99">
        <f t="shared" si="175"/>
        <v>0</v>
      </c>
      <c r="AN234" s="17"/>
      <c r="AO234" s="20"/>
      <c r="AP234" s="17"/>
      <c r="AQ234" s="21"/>
      <c r="AR234" s="17"/>
      <c r="AS234" s="17"/>
      <c r="AT234" s="17"/>
      <c r="AU234" s="97" t="str">
        <f t="shared" si="185"/>
        <v/>
      </c>
      <c r="AV234" s="97" t="str">
        <f t="shared" ca="1" si="186"/>
        <v/>
      </c>
      <c r="AW234" s="97" t="str">
        <f t="shared" si="176"/>
        <v/>
      </c>
      <c r="AX234" s="97" t="str">
        <f t="shared" ca="1" si="177"/>
        <v/>
      </c>
      <c r="AY234" s="167"/>
      <c r="AZ234" s="167"/>
      <c r="BA234" s="97" t="str">
        <f t="shared" si="192"/>
        <v/>
      </c>
      <c r="BB234" s="167"/>
      <c r="BC234" s="167"/>
      <c r="BD234" s="97" t="str">
        <f t="shared" si="193"/>
        <v/>
      </c>
      <c r="BE234" s="17"/>
      <c r="BS234" s="163"/>
      <c r="BT234" s="163"/>
      <c r="BU234" s="163"/>
      <c r="BV234" s="163"/>
      <c r="BW234" s="163"/>
      <c r="BX234" s="163"/>
      <c r="BZ234" s="163"/>
      <c r="CB234" s="163"/>
      <c r="CC234" s="163"/>
      <c r="CD234" s="163"/>
    </row>
    <row r="235" spans="1:82" ht="17.45" customHeight="1" thickTop="1">
      <c r="A235" s="71">
        <f>A228+1</f>
        <v>33.1</v>
      </c>
      <c r="B235" s="106">
        <f>B234+1</f>
        <v>225</v>
      </c>
      <c r="C235" s="4"/>
      <c r="D235" s="5"/>
      <c r="E235" s="6"/>
      <c r="F235" s="5"/>
      <c r="G235" s="74">
        <f t="shared" si="195"/>
        <v>0</v>
      </c>
      <c r="H235" s="75">
        <f t="shared" si="195"/>
        <v>0</v>
      </c>
      <c r="I235" s="76">
        <f t="shared" si="179"/>
        <v>0</v>
      </c>
      <c r="J235" s="77">
        <f t="shared" si="180"/>
        <v>0</v>
      </c>
      <c r="K235" s="77">
        <f t="shared" si="181"/>
        <v>0</v>
      </c>
      <c r="L235" s="77">
        <f t="shared" si="182"/>
        <v>0</v>
      </c>
      <c r="M235" s="78" t="str">
        <f t="shared" ca="1" si="183"/>
        <v/>
      </c>
      <c r="N235" s="78" t="str">
        <f t="shared" ca="1" si="183"/>
        <v/>
      </c>
      <c r="O235" s="78">
        <f t="shared" si="184"/>
        <v>5.0000000000000001E-4</v>
      </c>
      <c r="P235" s="13"/>
      <c r="Q235" s="8"/>
      <c r="R235" s="13"/>
      <c r="S235" s="79">
        <f t="shared" si="170"/>
        <v>0</v>
      </c>
      <c r="T235" s="80">
        <f t="shared" si="171"/>
        <v>0</v>
      </c>
      <c r="U235" s="81">
        <f t="shared" si="190"/>
        <v>0</v>
      </c>
      <c r="V235" s="82">
        <f t="shared" si="191"/>
        <v>0</v>
      </c>
      <c r="W235" s="234">
        <v>129</v>
      </c>
      <c r="X235" s="236">
        <f t="shared" si="188"/>
        <v>169</v>
      </c>
      <c r="Y235" s="6"/>
      <c r="Z235" s="4"/>
      <c r="AA235" s="6"/>
      <c r="AB235" s="6"/>
      <c r="AC235" s="6"/>
      <c r="AD235" s="6"/>
      <c r="AE235" s="83">
        <f t="shared" si="172"/>
        <v>0</v>
      </c>
      <c r="AF235" s="80">
        <f t="shared" si="173"/>
        <v>0</v>
      </c>
      <c r="AG235" s="76">
        <f t="shared" si="162"/>
        <v>0</v>
      </c>
      <c r="AH235" s="84">
        <f t="shared" si="163"/>
        <v>0</v>
      </c>
      <c r="AI235" s="85">
        <f t="shared" si="164"/>
        <v>0</v>
      </c>
      <c r="AJ235" s="85">
        <f t="shared" si="165"/>
        <v>0</v>
      </c>
      <c r="AK235" s="77">
        <f t="shared" si="166"/>
        <v>0</v>
      </c>
      <c r="AL235" s="84">
        <f t="shared" si="174"/>
        <v>0</v>
      </c>
      <c r="AM235" s="77">
        <f t="shared" si="175"/>
        <v>0</v>
      </c>
      <c r="AN235" s="5"/>
      <c r="AO235" s="9"/>
      <c r="AP235" s="5"/>
      <c r="AQ235" s="10"/>
      <c r="AR235" s="5"/>
      <c r="AS235" s="5"/>
      <c r="AT235" s="5"/>
      <c r="AU235" s="80" t="str">
        <f t="shared" si="185"/>
        <v/>
      </c>
      <c r="AV235" s="80" t="str">
        <f t="shared" ca="1" si="186"/>
        <v/>
      </c>
      <c r="AW235" s="80" t="str">
        <f t="shared" si="176"/>
        <v/>
      </c>
      <c r="AX235" s="80" t="str">
        <f t="shared" ca="1" si="177"/>
        <v/>
      </c>
      <c r="AY235" s="165"/>
      <c r="AZ235" s="165"/>
      <c r="BA235" s="80" t="str">
        <f t="shared" si="192"/>
        <v/>
      </c>
      <c r="BB235" s="165"/>
      <c r="BC235" s="165"/>
      <c r="BD235" s="80" t="str">
        <f t="shared" si="193"/>
        <v/>
      </c>
      <c r="BE235" s="5"/>
      <c r="BS235" s="163"/>
      <c r="BT235" s="163"/>
      <c r="BU235" s="163"/>
      <c r="BV235" s="163"/>
      <c r="BW235" s="163"/>
      <c r="BX235" s="163"/>
      <c r="BZ235" s="163"/>
      <c r="CB235" s="163"/>
      <c r="CC235" s="163"/>
      <c r="CD235" s="163"/>
    </row>
    <row r="236" spans="1:82" ht="17.45" customHeight="1">
      <c r="A236" s="86">
        <f t="shared" si="189"/>
        <v>33.200000000000003</v>
      </c>
      <c r="B236" s="107">
        <f t="shared" si="169"/>
        <v>226</v>
      </c>
      <c r="C236" s="8"/>
      <c r="D236" s="11"/>
      <c r="E236" s="12"/>
      <c r="F236" s="11"/>
      <c r="G236" s="74">
        <f t="shared" ref="G236:H251" si="198">G235-E236-C236</f>
        <v>0</v>
      </c>
      <c r="H236" s="75">
        <f t="shared" si="198"/>
        <v>0</v>
      </c>
      <c r="I236" s="88">
        <f t="shared" si="179"/>
        <v>0</v>
      </c>
      <c r="J236" s="78">
        <f t="shared" si="180"/>
        <v>0</v>
      </c>
      <c r="K236" s="78">
        <f t="shared" si="181"/>
        <v>0</v>
      </c>
      <c r="L236" s="78">
        <f t="shared" si="182"/>
        <v>0</v>
      </c>
      <c r="M236" s="78" t="str">
        <f t="shared" ca="1" si="183"/>
        <v/>
      </c>
      <c r="N236" s="78" t="str">
        <f t="shared" ca="1" si="183"/>
        <v/>
      </c>
      <c r="O236" s="78">
        <f t="shared" si="184"/>
        <v>5.0000000000000001E-4</v>
      </c>
      <c r="P236" s="13"/>
      <c r="Q236" s="8"/>
      <c r="R236" s="13"/>
      <c r="S236" s="89">
        <f t="shared" si="170"/>
        <v>0</v>
      </c>
      <c r="T236" s="75">
        <f t="shared" si="171"/>
        <v>0</v>
      </c>
      <c r="U236" s="90">
        <f t="shared" si="190"/>
        <v>0</v>
      </c>
      <c r="V236" s="82">
        <f t="shared" si="191"/>
        <v>0</v>
      </c>
      <c r="W236" s="234">
        <f t="shared" ref="W236:W241" si="199">W235</f>
        <v>129</v>
      </c>
      <c r="X236" s="236">
        <f t="shared" si="188"/>
        <v>169</v>
      </c>
      <c r="Y236" s="12"/>
      <c r="Z236" s="8"/>
      <c r="AA236" s="12"/>
      <c r="AB236" s="12"/>
      <c r="AC236" s="12"/>
      <c r="AD236" s="12"/>
      <c r="AE236" s="91">
        <f t="shared" si="172"/>
        <v>0</v>
      </c>
      <c r="AF236" s="75">
        <f t="shared" si="173"/>
        <v>0</v>
      </c>
      <c r="AG236" s="88">
        <f t="shared" si="162"/>
        <v>0</v>
      </c>
      <c r="AH236" s="92">
        <f t="shared" si="163"/>
        <v>0</v>
      </c>
      <c r="AI236" s="93">
        <f t="shared" si="164"/>
        <v>0</v>
      </c>
      <c r="AJ236" s="93">
        <f t="shared" si="165"/>
        <v>0</v>
      </c>
      <c r="AK236" s="78">
        <f t="shared" si="166"/>
        <v>0</v>
      </c>
      <c r="AL236" s="92">
        <f t="shared" si="174"/>
        <v>0</v>
      </c>
      <c r="AM236" s="78">
        <f t="shared" si="175"/>
        <v>0</v>
      </c>
      <c r="AN236" s="11"/>
      <c r="AO236" s="14"/>
      <c r="AP236" s="11"/>
      <c r="AQ236" s="15"/>
      <c r="AR236" s="11"/>
      <c r="AS236" s="11"/>
      <c r="AT236" s="11"/>
      <c r="AU236" s="75" t="str">
        <f t="shared" si="185"/>
        <v/>
      </c>
      <c r="AV236" s="75" t="str">
        <f t="shared" ca="1" si="186"/>
        <v/>
      </c>
      <c r="AW236" s="75" t="str">
        <f t="shared" si="176"/>
        <v/>
      </c>
      <c r="AX236" s="75" t="str">
        <f t="shared" ca="1" si="177"/>
        <v/>
      </c>
      <c r="AY236" s="169"/>
      <c r="AZ236" s="169"/>
      <c r="BA236" s="75" t="str">
        <f t="shared" si="192"/>
        <v/>
      </c>
      <c r="BB236" s="169"/>
      <c r="BC236" s="169"/>
      <c r="BD236" s="75" t="str">
        <f t="shared" si="193"/>
        <v/>
      </c>
      <c r="BE236" s="11"/>
      <c r="BS236" s="163"/>
      <c r="BT236" s="163"/>
      <c r="BU236" s="163"/>
      <c r="BV236" s="163"/>
      <c r="BW236" s="163"/>
      <c r="BX236" s="163"/>
      <c r="BZ236" s="163"/>
      <c r="CB236" s="163"/>
      <c r="CC236" s="163"/>
      <c r="CD236" s="163"/>
    </row>
    <row r="237" spans="1:82" ht="17.45" customHeight="1">
      <c r="A237" s="94">
        <f t="shared" si="189"/>
        <v>33.299999999999997</v>
      </c>
      <c r="B237" s="107">
        <f t="shared" si="169"/>
        <v>227</v>
      </c>
      <c r="C237" s="8"/>
      <c r="D237" s="11"/>
      <c r="E237" s="12"/>
      <c r="F237" s="11"/>
      <c r="G237" s="74">
        <f t="shared" si="198"/>
        <v>0</v>
      </c>
      <c r="H237" s="75">
        <f t="shared" si="198"/>
        <v>0</v>
      </c>
      <c r="I237" s="88">
        <f t="shared" si="179"/>
        <v>0</v>
      </c>
      <c r="J237" s="78">
        <f t="shared" si="180"/>
        <v>0</v>
      </c>
      <c r="K237" s="78">
        <f t="shared" si="181"/>
        <v>0</v>
      </c>
      <c r="L237" s="78">
        <f t="shared" si="182"/>
        <v>0</v>
      </c>
      <c r="M237" s="78" t="str">
        <f t="shared" ca="1" si="183"/>
        <v/>
      </c>
      <c r="N237" s="78" t="str">
        <f t="shared" ca="1" si="183"/>
        <v/>
      </c>
      <c r="O237" s="78">
        <f t="shared" si="184"/>
        <v>5.0000000000000001E-4</v>
      </c>
      <c r="P237" s="13"/>
      <c r="Q237" s="8"/>
      <c r="R237" s="13"/>
      <c r="S237" s="89">
        <f t="shared" si="170"/>
        <v>0</v>
      </c>
      <c r="T237" s="75">
        <f t="shared" si="171"/>
        <v>0</v>
      </c>
      <c r="U237" s="90">
        <f t="shared" si="190"/>
        <v>0</v>
      </c>
      <c r="V237" s="82">
        <f t="shared" si="191"/>
        <v>0</v>
      </c>
      <c r="W237" s="234">
        <f t="shared" si="199"/>
        <v>129</v>
      </c>
      <c r="X237" s="236">
        <f t="shared" si="188"/>
        <v>169</v>
      </c>
      <c r="Y237" s="12"/>
      <c r="Z237" s="8"/>
      <c r="AA237" s="12"/>
      <c r="AB237" s="12"/>
      <c r="AC237" s="12"/>
      <c r="AD237" s="12"/>
      <c r="AE237" s="91">
        <f t="shared" si="172"/>
        <v>0</v>
      </c>
      <c r="AF237" s="75">
        <f t="shared" si="173"/>
        <v>0</v>
      </c>
      <c r="AG237" s="88">
        <f t="shared" si="162"/>
        <v>0</v>
      </c>
      <c r="AH237" s="92">
        <f t="shared" si="163"/>
        <v>0</v>
      </c>
      <c r="AI237" s="93">
        <f t="shared" si="164"/>
        <v>0</v>
      </c>
      <c r="AJ237" s="93">
        <f t="shared" si="165"/>
        <v>0</v>
      </c>
      <c r="AK237" s="78">
        <f t="shared" si="166"/>
        <v>0</v>
      </c>
      <c r="AL237" s="92">
        <f t="shared" si="174"/>
        <v>0</v>
      </c>
      <c r="AM237" s="78">
        <f t="shared" si="175"/>
        <v>0</v>
      </c>
      <c r="AN237" s="11"/>
      <c r="AO237" s="14"/>
      <c r="AP237" s="11"/>
      <c r="AQ237" s="15"/>
      <c r="AR237" s="11"/>
      <c r="AS237" s="11"/>
      <c r="AT237" s="11"/>
      <c r="AU237" s="75" t="str">
        <f t="shared" si="185"/>
        <v/>
      </c>
      <c r="AV237" s="75" t="str">
        <f t="shared" ca="1" si="186"/>
        <v/>
      </c>
      <c r="AW237" s="75" t="str">
        <f t="shared" si="176"/>
        <v/>
      </c>
      <c r="AX237" s="75" t="str">
        <f t="shared" ca="1" si="177"/>
        <v/>
      </c>
      <c r="AY237" s="169"/>
      <c r="AZ237" s="169"/>
      <c r="BA237" s="75" t="str">
        <f t="shared" si="192"/>
        <v/>
      </c>
      <c r="BB237" s="169"/>
      <c r="BC237" s="169"/>
      <c r="BD237" s="75" t="str">
        <f t="shared" si="193"/>
        <v/>
      </c>
      <c r="BE237" s="11"/>
      <c r="BS237" s="163"/>
      <c r="BT237" s="163"/>
      <c r="BU237" s="163"/>
      <c r="BV237" s="163"/>
      <c r="BW237" s="163"/>
      <c r="BX237" s="163"/>
      <c r="BZ237" s="163"/>
      <c r="CB237" s="163"/>
      <c r="CC237" s="163"/>
      <c r="CD237" s="163"/>
    </row>
    <row r="238" spans="1:82" ht="17.45" customHeight="1">
      <c r="A238" s="86">
        <f t="shared" si="189"/>
        <v>33.4</v>
      </c>
      <c r="B238" s="107">
        <f t="shared" si="169"/>
        <v>228</v>
      </c>
      <c r="C238" s="8"/>
      <c r="D238" s="11"/>
      <c r="E238" s="12"/>
      <c r="F238" s="11"/>
      <c r="G238" s="74">
        <f t="shared" si="198"/>
        <v>0</v>
      </c>
      <c r="H238" s="75">
        <f t="shared" si="198"/>
        <v>0</v>
      </c>
      <c r="I238" s="88">
        <f t="shared" si="179"/>
        <v>0</v>
      </c>
      <c r="J238" s="78">
        <f t="shared" si="180"/>
        <v>0</v>
      </c>
      <c r="K238" s="78">
        <f t="shared" si="181"/>
        <v>0</v>
      </c>
      <c r="L238" s="78">
        <f t="shared" si="182"/>
        <v>0</v>
      </c>
      <c r="M238" s="78" t="str">
        <f t="shared" ca="1" si="183"/>
        <v/>
      </c>
      <c r="N238" s="78" t="str">
        <f t="shared" ca="1" si="183"/>
        <v/>
      </c>
      <c r="O238" s="78">
        <f t="shared" si="184"/>
        <v>5.0000000000000001E-4</v>
      </c>
      <c r="P238" s="13"/>
      <c r="Q238" s="8"/>
      <c r="R238" s="13"/>
      <c r="S238" s="89">
        <f t="shared" si="170"/>
        <v>0</v>
      </c>
      <c r="T238" s="75">
        <f t="shared" si="171"/>
        <v>0</v>
      </c>
      <c r="U238" s="90">
        <f t="shared" si="190"/>
        <v>0</v>
      </c>
      <c r="V238" s="82">
        <f t="shared" si="191"/>
        <v>0</v>
      </c>
      <c r="W238" s="234">
        <f t="shared" si="199"/>
        <v>129</v>
      </c>
      <c r="X238" s="236">
        <f t="shared" si="188"/>
        <v>169</v>
      </c>
      <c r="Y238" s="12"/>
      <c r="Z238" s="8"/>
      <c r="AA238" s="12"/>
      <c r="AB238" s="12"/>
      <c r="AC238" s="12"/>
      <c r="AD238" s="12"/>
      <c r="AE238" s="91">
        <f t="shared" si="172"/>
        <v>0</v>
      </c>
      <c r="AF238" s="75">
        <f t="shared" si="173"/>
        <v>0</v>
      </c>
      <c r="AG238" s="88">
        <f t="shared" si="162"/>
        <v>0</v>
      </c>
      <c r="AH238" s="92">
        <f t="shared" si="163"/>
        <v>0</v>
      </c>
      <c r="AI238" s="93">
        <f t="shared" si="164"/>
        <v>0</v>
      </c>
      <c r="AJ238" s="93">
        <f t="shared" si="165"/>
        <v>0</v>
      </c>
      <c r="AK238" s="78">
        <f t="shared" si="166"/>
        <v>0</v>
      </c>
      <c r="AL238" s="92">
        <f t="shared" si="174"/>
        <v>0</v>
      </c>
      <c r="AM238" s="78">
        <f t="shared" si="175"/>
        <v>0</v>
      </c>
      <c r="AN238" s="11"/>
      <c r="AO238" s="14"/>
      <c r="AP238" s="11"/>
      <c r="AQ238" s="15"/>
      <c r="AR238" s="11"/>
      <c r="AS238" s="11"/>
      <c r="AT238" s="11"/>
      <c r="AU238" s="75" t="str">
        <f t="shared" si="185"/>
        <v/>
      </c>
      <c r="AV238" s="75" t="str">
        <f t="shared" ca="1" si="186"/>
        <v/>
      </c>
      <c r="AW238" s="75" t="str">
        <f t="shared" si="176"/>
        <v/>
      </c>
      <c r="AX238" s="75" t="str">
        <f t="shared" ca="1" si="177"/>
        <v/>
      </c>
      <c r="AY238" s="169"/>
      <c r="AZ238" s="169"/>
      <c r="BA238" s="75" t="str">
        <f t="shared" si="192"/>
        <v/>
      </c>
      <c r="BB238" s="169"/>
      <c r="BC238" s="169"/>
      <c r="BD238" s="75" t="str">
        <f t="shared" si="193"/>
        <v/>
      </c>
      <c r="BE238" s="11"/>
      <c r="BS238" s="163"/>
      <c r="BT238" s="163"/>
      <c r="BU238" s="163"/>
      <c r="BV238" s="163"/>
      <c r="BW238" s="163"/>
      <c r="BX238" s="163"/>
      <c r="BZ238" s="163"/>
      <c r="CB238" s="163"/>
      <c r="CC238" s="163"/>
      <c r="CD238" s="163"/>
    </row>
    <row r="239" spans="1:82" ht="17.45" customHeight="1">
      <c r="A239" s="94">
        <f t="shared" si="189"/>
        <v>33.5</v>
      </c>
      <c r="B239" s="107">
        <f t="shared" si="169"/>
        <v>229</v>
      </c>
      <c r="C239" s="8"/>
      <c r="D239" s="11"/>
      <c r="E239" s="12"/>
      <c r="F239" s="11"/>
      <c r="G239" s="74">
        <f t="shared" si="198"/>
        <v>0</v>
      </c>
      <c r="H239" s="75">
        <f t="shared" si="198"/>
        <v>0</v>
      </c>
      <c r="I239" s="88">
        <f t="shared" si="179"/>
        <v>0</v>
      </c>
      <c r="J239" s="78">
        <f t="shared" si="180"/>
        <v>0</v>
      </c>
      <c r="K239" s="78">
        <f t="shared" si="181"/>
        <v>0</v>
      </c>
      <c r="L239" s="78">
        <f t="shared" si="182"/>
        <v>0</v>
      </c>
      <c r="M239" s="78" t="str">
        <f t="shared" ca="1" si="183"/>
        <v/>
      </c>
      <c r="N239" s="78" t="str">
        <f t="shared" ca="1" si="183"/>
        <v/>
      </c>
      <c r="O239" s="78">
        <f t="shared" si="184"/>
        <v>5.0000000000000001E-4</v>
      </c>
      <c r="P239" s="13"/>
      <c r="Q239" s="8"/>
      <c r="R239" s="13"/>
      <c r="S239" s="89">
        <f t="shared" si="170"/>
        <v>0</v>
      </c>
      <c r="T239" s="75">
        <f t="shared" si="171"/>
        <v>0</v>
      </c>
      <c r="U239" s="90">
        <f t="shared" si="190"/>
        <v>0</v>
      </c>
      <c r="V239" s="82">
        <f t="shared" si="191"/>
        <v>0</v>
      </c>
      <c r="W239" s="234">
        <f t="shared" si="199"/>
        <v>129</v>
      </c>
      <c r="X239" s="236">
        <f t="shared" si="188"/>
        <v>169</v>
      </c>
      <c r="Y239" s="12"/>
      <c r="Z239" s="8"/>
      <c r="AA239" s="12"/>
      <c r="AB239" s="12"/>
      <c r="AC239" s="12"/>
      <c r="AD239" s="12"/>
      <c r="AE239" s="91">
        <f t="shared" si="172"/>
        <v>0</v>
      </c>
      <c r="AF239" s="75">
        <f t="shared" si="173"/>
        <v>0</v>
      </c>
      <c r="AG239" s="88">
        <f t="shared" si="162"/>
        <v>0</v>
      </c>
      <c r="AH239" s="92">
        <f t="shared" si="163"/>
        <v>0</v>
      </c>
      <c r="AI239" s="93">
        <f t="shared" si="164"/>
        <v>0</v>
      </c>
      <c r="AJ239" s="93">
        <f t="shared" si="165"/>
        <v>0</v>
      </c>
      <c r="AK239" s="78">
        <f t="shared" si="166"/>
        <v>0</v>
      </c>
      <c r="AL239" s="92">
        <f t="shared" si="174"/>
        <v>0</v>
      </c>
      <c r="AM239" s="78">
        <f t="shared" si="175"/>
        <v>0</v>
      </c>
      <c r="AN239" s="11"/>
      <c r="AO239" s="14"/>
      <c r="AP239" s="11"/>
      <c r="AQ239" s="15"/>
      <c r="AR239" s="11"/>
      <c r="AS239" s="11"/>
      <c r="AT239" s="11"/>
      <c r="AU239" s="75" t="str">
        <f t="shared" si="185"/>
        <v/>
      </c>
      <c r="AV239" s="75" t="str">
        <f t="shared" ca="1" si="186"/>
        <v/>
      </c>
      <c r="AW239" s="75" t="str">
        <f t="shared" si="176"/>
        <v/>
      </c>
      <c r="AX239" s="75" t="str">
        <f t="shared" ca="1" si="177"/>
        <v/>
      </c>
      <c r="AY239" s="169"/>
      <c r="AZ239" s="169"/>
      <c r="BA239" s="75" t="str">
        <f t="shared" si="192"/>
        <v/>
      </c>
      <c r="BB239" s="169"/>
      <c r="BC239" s="169"/>
      <c r="BD239" s="75" t="str">
        <f t="shared" si="193"/>
        <v/>
      </c>
      <c r="BE239" s="11"/>
      <c r="BS239" s="163"/>
      <c r="BT239" s="163"/>
      <c r="BU239" s="163"/>
      <c r="BV239" s="163"/>
      <c r="BW239" s="163"/>
      <c r="BX239" s="163"/>
      <c r="BZ239" s="163"/>
      <c r="CB239" s="163"/>
      <c r="CC239" s="163"/>
      <c r="CD239" s="163"/>
    </row>
    <row r="240" spans="1:82" ht="17.45" customHeight="1">
      <c r="A240" s="86">
        <f t="shared" si="189"/>
        <v>33.6</v>
      </c>
      <c r="B240" s="107">
        <f t="shared" si="169"/>
        <v>230</v>
      </c>
      <c r="C240" s="8"/>
      <c r="D240" s="11"/>
      <c r="E240" s="12"/>
      <c r="F240" s="11"/>
      <c r="G240" s="74">
        <f t="shared" si="198"/>
        <v>0</v>
      </c>
      <c r="H240" s="75">
        <f t="shared" si="198"/>
        <v>0</v>
      </c>
      <c r="I240" s="88">
        <f t="shared" si="179"/>
        <v>0</v>
      </c>
      <c r="J240" s="78">
        <f t="shared" si="180"/>
        <v>0</v>
      </c>
      <c r="K240" s="78">
        <f t="shared" si="181"/>
        <v>0</v>
      </c>
      <c r="L240" s="78">
        <f t="shared" si="182"/>
        <v>0</v>
      </c>
      <c r="M240" s="78" t="str">
        <f t="shared" ca="1" si="183"/>
        <v/>
      </c>
      <c r="N240" s="78" t="str">
        <f t="shared" ca="1" si="183"/>
        <v/>
      </c>
      <c r="O240" s="78">
        <f t="shared" si="184"/>
        <v>5.0000000000000001E-4</v>
      </c>
      <c r="P240" s="13"/>
      <c r="Q240" s="8"/>
      <c r="R240" s="13"/>
      <c r="S240" s="89">
        <f t="shared" si="170"/>
        <v>0</v>
      </c>
      <c r="T240" s="75">
        <f t="shared" si="171"/>
        <v>0</v>
      </c>
      <c r="U240" s="90">
        <f t="shared" si="190"/>
        <v>0</v>
      </c>
      <c r="V240" s="82">
        <f t="shared" si="191"/>
        <v>0</v>
      </c>
      <c r="W240" s="234">
        <f t="shared" si="199"/>
        <v>129</v>
      </c>
      <c r="X240" s="236">
        <f t="shared" ref="X240:X262" si="200">X239</f>
        <v>169</v>
      </c>
      <c r="Y240" s="12"/>
      <c r="Z240" s="8"/>
      <c r="AA240" s="12"/>
      <c r="AB240" s="12"/>
      <c r="AC240" s="12"/>
      <c r="AD240" s="12"/>
      <c r="AE240" s="91">
        <f t="shared" si="172"/>
        <v>0</v>
      </c>
      <c r="AF240" s="75">
        <f t="shared" si="173"/>
        <v>0</v>
      </c>
      <c r="AG240" s="88">
        <f t="shared" si="162"/>
        <v>0</v>
      </c>
      <c r="AH240" s="92">
        <f t="shared" si="163"/>
        <v>0</v>
      </c>
      <c r="AI240" s="93">
        <f t="shared" si="164"/>
        <v>0</v>
      </c>
      <c r="AJ240" s="93">
        <f t="shared" si="165"/>
        <v>0</v>
      </c>
      <c r="AK240" s="78">
        <f t="shared" si="166"/>
        <v>0</v>
      </c>
      <c r="AL240" s="92">
        <f t="shared" si="174"/>
        <v>0</v>
      </c>
      <c r="AM240" s="78">
        <f t="shared" si="175"/>
        <v>0</v>
      </c>
      <c r="AN240" s="11"/>
      <c r="AO240" s="14"/>
      <c r="AP240" s="11"/>
      <c r="AQ240" s="15"/>
      <c r="AR240" s="11"/>
      <c r="AS240" s="11"/>
      <c r="AT240" s="11"/>
      <c r="AU240" s="75" t="str">
        <f t="shared" si="185"/>
        <v/>
      </c>
      <c r="AV240" s="75" t="str">
        <f t="shared" ca="1" si="186"/>
        <v/>
      </c>
      <c r="AW240" s="75" t="str">
        <f t="shared" si="176"/>
        <v/>
      </c>
      <c r="AX240" s="75" t="str">
        <f t="shared" ca="1" si="177"/>
        <v/>
      </c>
      <c r="AY240" s="169"/>
      <c r="AZ240" s="169"/>
      <c r="BA240" s="75" t="str">
        <f t="shared" si="192"/>
        <v/>
      </c>
      <c r="BB240" s="169"/>
      <c r="BC240" s="169"/>
      <c r="BD240" s="75" t="str">
        <f t="shared" si="193"/>
        <v/>
      </c>
      <c r="BE240" s="11"/>
      <c r="BS240" s="163"/>
      <c r="BT240" s="163"/>
      <c r="BU240" s="163"/>
      <c r="BV240" s="163"/>
      <c r="BW240" s="163"/>
      <c r="BX240" s="163"/>
      <c r="BZ240" s="163"/>
      <c r="CB240" s="163"/>
      <c r="CC240" s="163"/>
      <c r="CD240" s="163"/>
    </row>
    <row r="241" spans="1:82" ht="17.45" customHeight="1" thickBot="1">
      <c r="A241" s="94">
        <f t="shared" si="189"/>
        <v>33.700000000000003</v>
      </c>
      <c r="B241" s="108">
        <f t="shared" si="169"/>
        <v>231</v>
      </c>
      <c r="C241" s="16"/>
      <c r="D241" s="17"/>
      <c r="E241" s="18"/>
      <c r="F241" s="17"/>
      <c r="G241" s="96">
        <f t="shared" si="198"/>
        <v>0</v>
      </c>
      <c r="H241" s="97">
        <f t="shared" si="198"/>
        <v>0</v>
      </c>
      <c r="I241" s="98">
        <f t="shared" si="179"/>
        <v>0</v>
      </c>
      <c r="J241" s="99">
        <f t="shared" si="180"/>
        <v>0</v>
      </c>
      <c r="K241" s="99">
        <f t="shared" si="181"/>
        <v>0</v>
      </c>
      <c r="L241" s="99">
        <f t="shared" si="182"/>
        <v>0</v>
      </c>
      <c r="M241" s="99" t="str">
        <f t="shared" ca="1" si="183"/>
        <v/>
      </c>
      <c r="N241" s="99" t="str">
        <f t="shared" ca="1" si="183"/>
        <v/>
      </c>
      <c r="O241" s="99">
        <f t="shared" si="184"/>
        <v>5.0000000000000001E-4</v>
      </c>
      <c r="P241" s="19"/>
      <c r="Q241" s="16"/>
      <c r="R241" s="19"/>
      <c r="S241" s="89">
        <f t="shared" si="170"/>
        <v>0</v>
      </c>
      <c r="T241" s="75">
        <f t="shared" si="171"/>
        <v>0</v>
      </c>
      <c r="U241" s="100">
        <f t="shared" si="190"/>
        <v>0</v>
      </c>
      <c r="V241" s="101">
        <f t="shared" si="191"/>
        <v>0</v>
      </c>
      <c r="W241" s="237">
        <f t="shared" si="199"/>
        <v>129</v>
      </c>
      <c r="X241" s="238">
        <f t="shared" si="200"/>
        <v>169</v>
      </c>
      <c r="Y241" s="18"/>
      <c r="Z241" s="8"/>
      <c r="AA241" s="12"/>
      <c r="AB241" s="12"/>
      <c r="AC241" s="12"/>
      <c r="AD241" s="12"/>
      <c r="AE241" s="102">
        <f t="shared" si="172"/>
        <v>0</v>
      </c>
      <c r="AF241" s="97">
        <f t="shared" si="173"/>
        <v>0</v>
      </c>
      <c r="AG241" s="98">
        <f t="shared" si="162"/>
        <v>0</v>
      </c>
      <c r="AH241" s="103">
        <f t="shared" si="163"/>
        <v>0</v>
      </c>
      <c r="AI241" s="104">
        <f t="shared" si="164"/>
        <v>0</v>
      </c>
      <c r="AJ241" s="104">
        <f t="shared" si="165"/>
        <v>0</v>
      </c>
      <c r="AK241" s="99">
        <f t="shared" si="166"/>
        <v>0</v>
      </c>
      <c r="AL241" s="103">
        <f t="shared" si="174"/>
        <v>0</v>
      </c>
      <c r="AM241" s="99">
        <f t="shared" si="175"/>
        <v>0</v>
      </c>
      <c r="AN241" s="17"/>
      <c r="AO241" s="20"/>
      <c r="AP241" s="17"/>
      <c r="AQ241" s="21"/>
      <c r="AR241" s="17"/>
      <c r="AS241" s="17"/>
      <c r="AT241" s="17"/>
      <c r="AU241" s="97" t="str">
        <f t="shared" si="185"/>
        <v/>
      </c>
      <c r="AV241" s="97" t="str">
        <f t="shared" ca="1" si="186"/>
        <v/>
      </c>
      <c r="AW241" s="97" t="str">
        <f t="shared" si="176"/>
        <v/>
      </c>
      <c r="AX241" s="97" t="str">
        <f t="shared" ca="1" si="177"/>
        <v/>
      </c>
      <c r="AY241" s="167"/>
      <c r="AZ241" s="167"/>
      <c r="BA241" s="97" t="str">
        <f t="shared" si="192"/>
        <v/>
      </c>
      <c r="BB241" s="167"/>
      <c r="BC241" s="167"/>
      <c r="BD241" s="97" t="str">
        <f t="shared" si="193"/>
        <v/>
      </c>
      <c r="BE241" s="17"/>
      <c r="BS241" s="163"/>
      <c r="BT241" s="163"/>
      <c r="BU241" s="163"/>
      <c r="BV241" s="163"/>
      <c r="BW241" s="163"/>
      <c r="BX241" s="163"/>
      <c r="BZ241" s="163"/>
      <c r="CB241" s="163"/>
      <c r="CC241" s="163"/>
      <c r="CD241" s="163"/>
    </row>
    <row r="242" spans="1:82" ht="17.45" customHeight="1" thickTop="1">
      <c r="A242" s="105">
        <f>A235+1</f>
        <v>34.1</v>
      </c>
      <c r="B242" s="106">
        <f>B241+1</f>
        <v>232</v>
      </c>
      <c r="C242" s="4"/>
      <c r="D242" s="5"/>
      <c r="E242" s="6"/>
      <c r="F242" s="5"/>
      <c r="G242" s="74">
        <f t="shared" si="198"/>
        <v>0</v>
      </c>
      <c r="H242" s="75">
        <f t="shared" si="198"/>
        <v>0</v>
      </c>
      <c r="I242" s="76">
        <f t="shared" si="179"/>
        <v>0</v>
      </c>
      <c r="J242" s="77">
        <f t="shared" si="180"/>
        <v>0</v>
      </c>
      <c r="K242" s="77">
        <f t="shared" si="181"/>
        <v>0</v>
      </c>
      <c r="L242" s="77">
        <f t="shared" si="182"/>
        <v>0</v>
      </c>
      <c r="M242" s="78" t="str">
        <f t="shared" ca="1" si="183"/>
        <v/>
      </c>
      <c r="N242" s="78" t="str">
        <f t="shared" ca="1" si="183"/>
        <v/>
      </c>
      <c r="O242" s="78">
        <f t="shared" si="184"/>
        <v>5.0000000000000001E-4</v>
      </c>
      <c r="P242" s="13"/>
      <c r="Q242" s="8"/>
      <c r="R242" s="13"/>
      <c r="S242" s="79">
        <f t="shared" si="170"/>
        <v>0</v>
      </c>
      <c r="T242" s="80">
        <f t="shared" si="171"/>
        <v>0</v>
      </c>
      <c r="U242" s="81">
        <f t="shared" si="190"/>
        <v>0</v>
      </c>
      <c r="V242" s="82">
        <f t="shared" si="191"/>
        <v>0</v>
      </c>
      <c r="W242" s="234">
        <v>130</v>
      </c>
      <c r="X242" s="236">
        <f t="shared" si="200"/>
        <v>169</v>
      </c>
      <c r="Y242" s="6"/>
      <c r="Z242" s="4"/>
      <c r="AA242" s="6"/>
      <c r="AB242" s="6"/>
      <c r="AC242" s="6"/>
      <c r="AD242" s="6"/>
      <c r="AE242" s="83">
        <f t="shared" si="172"/>
        <v>0</v>
      </c>
      <c r="AF242" s="80">
        <f t="shared" si="173"/>
        <v>0</v>
      </c>
      <c r="AG242" s="76">
        <f t="shared" si="162"/>
        <v>0</v>
      </c>
      <c r="AH242" s="84">
        <f t="shared" si="163"/>
        <v>0</v>
      </c>
      <c r="AI242" s="85">
        <f t="shared" si="164"/>
        <v>0</v>
      </c>
      <c r="AJ242" s="85">
        <f t="shared" si="165"/>
        <v>0</v>
      </c>
      <c r="AK242" s="77">
        <f t="shared" si="166"/>
        <v>0</v>
      </c>
      <c r="AL242" s="84">
        <f t="shared" si="174"/>
        <v>0</v>
      </c>
      <c r="AM242" s="77">
        <f t="shared" si="175"/>
        <v>0</v>
      </c>
      <c r="AN242" s="5"/>
      <c r="AO242" s="9"/>
      <c r="AP242" s="5"/>
      <c r="AQ242" s="10"/>
      <c r="AR242" s="5"/>
      <c r="AS242" s="5"/>
      <c r="AT242" s="5"/>
      <c r="AU242" s="80" t="str">
        <f t="shared" si="185"/>
        <v/>
      </c>
      <c r="AV242" s="80" t="str">
        <f t="shared" ca="1" si="186"/>
        <v/>
      </c>
      <c r="AW242" s="80" t="str">
        <f t="shared" si="176"/>
        <v/>
      </c>
      <c r="AX242" s="80" t="str">
        <f t="shared" ca="1" si="177"/>
        <v/>
      </c>
      <c r="AY242" s="165"/>
      <c r="AZ242" s="165"/>
      <c r="BA242" s="80" t="str">
        <f t="shared" si="192"/>
        <v/>
      </c>
      <c r="BB242" s="165"/>
      <c r="BC242" s="165"/>
      <c r="BD242" s="80" t="str">
        <f t="shared" si="193"/>
        <v/>
      </c>
      <c r="BE242" s="5"/>
      <c r="BS242" s="163"/>
      <c r="BT242" s="163"/>
      <c r="BU242" s="163"/>
      <c r="BV242" s="163"/>
      <c r="BW242" s="163"/>
      <c r="BX242" s="163"/>
      <c r="BZ242" s="163"/>
      <c r="CB242" s="163"/>
      <c r="CC242" s="163"/>
      <c r="CD242" s="163"/>
    </row>
    <row r="243" spans="1:82" ht="17.45" customHeight="1">
      <c r="A243" s="94">
        <f t="shared" si="189"/>
        <v>34.200000000000003</v>
      </c>
      <c r="B243" s="107">
        <f t="shared" si="169"/>
        <v>233</v>
      </c>
      <c r="C243" s="8"/>
      <c r="D243" s="11"/>
      <c r="E243" s="12"/>
      <c r="F243" s="11"/>
      <c r="G243" s="74">
        <f t="shared" si="198"/>
        <v>0</v>
      </c>
      <c r="H243" s="75">
        <f t="shared" si="198"/>
        <v>0</v>
      </c>
      <c r="I243" s="88">
        <f t="shared" si="179"/>
        <v>0</v>
      </c>
      <c r="J243" s="78">
        <f t="shared" si="180"/>
        <v>0</v>
      </c>
      <c r="K243" s="78">
        <f t="shared" si="181"/>
        <v>0</v>
      </c>
      <c r="L243" s="78">
        <f t="shared" si="182"/>
        <v>0</v>
      </c>
      <c r="M243" s="78" t="str">
        <f t="shared" ca="1" si="183"/>
        <v/>
      </c>
      <c r="N243" s="78" t="str">
        <f t="shared" ca="1" si="183"/>
        <v/>
      </c>
      <c r="O243" s="78">
        <f t="shared" si="184"/>
        <v>5.0000000000000001E-4</v>
      </c>
      <c r="P243" s="13"/>
      <c r="Q243" s="8"/>
      <c r="R243" s="13"/>
      <c r="S243" s="89">
        <f t="shared" si="170"/>
        <v>0</v>
      </c>
      <c r="T243" s="75">
        <f t="shared" si="171"/>
        <v>0</v>
      </c>
      <c r="U243" s="90">
        <f t="shared" si="190"/>
        <v>0</v>
      </c>
      <c r="V243" s="82">
        <f t="shared" si="191"/>
        <v>0</v>
      </c>
      <c r="W243" s="234">
        <f t="shared" ref="W243:W248" si="201">W242</f>
        <v>130</v>
      </c>
      <c r="X243" s="236">
        <f t="shared" si="200"/>
        <v>169</v>
      </c>
      <c r="Y243" s="12"/>
      <c r="Z243" s="8"/>
      <c r="AA243" s="12"/>
      <c r="AB243" s="12"/>
      <c r="AC243" s="12"/>
      <c r="AD243" s="12"/>
      <c r="AE243" s="91">
        <f t="shared" si="172"/>
        <v>0</v>
      </c>
      <c r="AF243" s="75">
        <f t="shared" si="173"/>
        <v>0</v>
      </c>
      <c r="AG243" s="88">
        <f t="shared" si="162"/>
        <v>0</v>
      </c>
      <c r="AH243" s="92">
        <f t="shared" si="163"/>
        <v>0</v>
      </c>
      <c r="AI243" s="93">
        <f t="shared" si="164"/>
        <v>0</v>
      </c>
      <c r="AJ243" s="93">
        <f t="shared" si="165"/>
        <v>0</v>
      </c>
      <c r="AK243" s="78">
        <f t="shared" si="166"/>
        <v>0</v>
      </c>
      <c r="AL243" s="92">
        <f t="shared" si="174"/>
        <v>0</v>
      </c>
      <c r="AM243" s="78">
        <f t="shared" si="175"/>
        <v>0</v>
      </c>
      <c r="AN243" s="11"/>
      <c r="AO243" s="14"/>
      <c r="AP243" s="11"/>
      <c r="AQ243" s="15"/>
      <c r="AR243" s="11"/>
      <c r="AS243" s="11"/>
      <c r="AT243" s="11"/>
      <c r="AU243" s="75" t="str">
        <f t="shared" si="185"/>
        <v/>
      </c>
      <c r="AV243" s="75" t="str">
        <f t="shared" ca="1" si="186"/>
        <v/>
      </c>
      <c r="AW243" s="75" t="str">
        <f t="shared" si="176"/>
        <v/>
      </c>
      <c r="AX243" s="75" t="str">
        <f t="shared" ca="1" si="177"/>
        <v/>
      </c>
      <c r="AY243" s="169"/>
      <c r="AZ243" s="169"/>
      <c r="BA243" s="75" t="str">
        <f t="shared" si="192"/>
        <v/>
      </c>
      <c r="BB243" s="169"/>
      <c r="BC243" s="169"/>
      <c r="BD243" s="75" t="str">
        <f t="shared" si="193"/>
        <v/>
      </c>
      <c r="BE243" s="11"/>
      <c r="BS243" s="163"/>
      <c r="BT243" s="163"/>
      <c r="BU243" s="163"/>
      <c r="BV243" s="163"/>
      <c r="BW243" s="163"/>
      <c r="BX243" s="163"/>
      <c r="BZ243" s="163"/>
      <c r="CB243" s="163"/>
      <c r="CC243" s="163"/>
      <c r="CD243" s="163"/>
    </row>
    <row r="244" spans="1:82" ht="17.45" customHeight="1">
      <c r="A244" s="86">
        <f t="shared" si="189"/>
        <v>34.299999999999997</v>
      </c>
      <c r="B244" s="107">
        <f t="shared" si="169"/>
        <v>234</v>
      </c>
      <c r="C244" s="8"/>
      <c r="D244" s="11"/>
      <c r="E244" s="12"/>
      <c r="F244" s="11"/>
      <c r="G244" s="74">
        <f t="shared" si="198"/>
        <v>0</v>
      </c>
      <c r="H244" s="75">
        <f t="shared" si="198"/>
        <v>0</v>
      </c>
      <c r="I244" s="88">
        <f t="shared" si="179"/>
        <v>0</v>
      </c>
      <c r="J244" s="78">
        <f t="shared" si="180"/>
        <v>0</v>
      </c>
      <c r="K244" s="78">
        <f t="shared" si="181"/>
        <v>0</v>
      </c>
      <c r="L244" s="78">
        <f t="shared" si="182"/>
        <v>0</v>
      </c>
      <c r="M244" s="78" t="str">
        <f t="shared" ca="1" si="183"/>
        <v/>
      </c>
      <c r="N244" s="78" t="str">
        <f t="shared" ca="1" si="183"/>
        <v/>
      </c>
      <c r="O244" s="78">
        <f t="shared" si="184"/>
        <v>5.0000000000000001E-4</v>
      </c>
      <c r="P244" s="13"/>
      <c r="Q244" s="8"/>
      <c r="R244" s="13"/>
      <c r="S244" s="89">
        <f t="shared" si="170"/>
        <v>0</v>
      </c>
      <c r="T244" s="75">
        <f t="shared" si="171"/>
        <v>0</v>
      </c>
      <c r="U244" s="90">
        <f t="shared" si="190"/>
        <v>0</v>
      </c>
      <c r="V244" s="82">
        <f t="shared" si="191"/>
        <v>0</v>
      </c>
      <c r="W244" s="234">
        <f t="shared" si="201"/>
        <v>130</v>
      </c>
      <c r="X244" s="236">
        <f t="shared" si="200"/>
        <v>169</v>
      </c>
      <c r="Y244" s="12"/>
      <c r="Z244" s="8"/>
      <c r="AA244" s="12"/>
      <c r="AB244" s="12"/>
      <c r="AC244" s="12"/>
      <c r="AD244" s="12"/>
      <c r="AE244" s="91">
        <f t="shared" si="172"/>
        <v>0</v>
      </c>
      <c r="AF244" s="75">
        <f t="shared" si="173"/>
        <v>0</v>
      </c>
      <c r="AG244" s="88">
        <f t="shared" si="162"/>
        <v>0</v>
      </c>
      <c r="AH244" s="92">
        <f t="shared" si="163"/>
        <v>0</v>
      </c>
      <c r="AI244" s="93">
        <f t="shared" si="164"/>
        <v>0</v>
      </c>
      <c r="AJ244" s="93">
        <f t="shared" si="165"/>
        <v>0</v>
      </c>
      <c r="AK244" s="78">
        <f t="shared" si="166"/>
        <v>0</v>
      </c>
      <c r="AL244" s="92">
        <f t="shared" si="174"/>
        <v>0</v>
      </c>
      <c r="AM244" s="78">
        <f t="shared" si="175"/>
        <v>0</v>
      </c>
      <c r="AN244" s="11"/>
      <c r="AO244" s="14"/>
      <c r="AP244" s="11"/>
      <c r="AQ244" s="15"/>
      <c r="AR244" s="11"/>
      <c r="AS244" s="11"/>
      <c r="AT244" s="11"/>
      <c r="AU244" s="75" t="str">
        <f t="shared" si="185"/>
        <v/>
      </c>
      <c r="AV244" s="75" t="str">
        <f t="shared" ca="1" si="186"/>
        <v/>
      </c>
      <c r="AW244" s="75" t="str">
        <f t="shared" si="176"/>
        <v/>
      </c>
      <c r="AX244" s="75" t="str">
        <f t="shared" ca="1" si="177"/>
        <v/>
      </c>
      <c r="AY244" s="169"/>
      <c r="AZ244" s="169"/>
      <c r="BA244" s="75" t="str">
        <f t="shared" si="192"/>
        <v/>
      </c>
      <c r="BB244" s="169"/>
      <c r="BC244" s="169"/>
      <c r="BD244" s="75" t="str">
        <f t="shared" si="193"/>
        <v/>
      </c>
      <c r="BE244" s="11"/>
      <c r="BS244" s="163"/>
      <c r="BT244" s="163"/>
      <c r="BU244" s="163"/>
      <c r="BV244" s="163"/>
      <c r="BW244" s="163"/>
      <c r="BX244" s="163"/>
      <c r="BZ244" s="163"/>
      <c r="CB244" s="163"/>
      <c r="CC244" s="163"/>
      <c r="CD244" s="163"/>
    </row>
    <row r="245" spans="1:82" ht="17.45" customHeight="1">
      <c r="A245" s="94">
        <f t="shared" si="189"/>
        <v>34.4</v>
      </c>
      <c r="B245" s="107">
        <f t="shared" si="169"/>
        <v>235</v>
      </c>
      <c r="C245" s="8"/>
      <c r="D245" s="11"/>
      <c r="E245" s="12"/>
      <c r="F245" s="11"/>
      <c r="G245" s="74">
        <f t="shared" si="198"/>
        <v>0</v>
      </c>
      <c r="H245" s="75">
        <f t="shared" si="198"/>
        <v>0</v>
      </c>
      <c r="I245" s="88">
        <f t="shared" si="179"/>
        <v>0</v>
      </c>
      <c r="J245" s="78">
        <f t="shared" si="180"/>
        <v>0</v>
      </c>
      <c r="K245" s="78">
        <f t="shared" si="181"/>
        <v>0</v>
      </c>
      <c r="L245" s="78">
        <f t="shared" si="182"/>
        <v>0</v>
      </c>
      <c r="M245" s="78" t="str">
        <f t="shared" ca="1" si="183"/>
        <v/>
      </c>
      <c r="N245" s="78" t="str">
        <f t="shared" ca="1" si="183"/>
        <v/>
      </c>
      <c r="O245" s="78">
        <f t="shared" si="184"/>
        <v>5.0000000000000001E-4</v>
      </c>
      <c r="P245" s="13"/>
      <c r="Q245" s="8"/>
      <c r="R245" s="13"/>
      <c r="S245" s="89">
        <f t="shared" si="170"/>
        <v>0</v>
      </c>
      <c r="T245" s="75">
        <f t="shared" si="171"/>
        <v>0</v>
      </c>
      <c r="U245" s="90">
        <f t="shared" si="190"/>
        <v>0</v>
      </c>
      <c r="V245" s="82">
        <f t="shared" si="191"/>
        <v>0</v>
      </c>
      <c r="W245" s="234">
        <f t="shared" si="201"/>
        <v>130</v>
      </c>
      <c r="X245" s="236">
        <f t="shared" si="200"/>
        <v>169</v>
      </c>
      <c r="Y245" s="12"/>
      <c r="Z245" s="8"/>
      <c r="AA245" s="12"/>
      <c r="AB245" s="12"/>
      <c r="AC245" s="12"/>
      <c r="AD245" s="12"/>
      <c r="AE245" s="91">
        <f t="shared" si="172"/>
        <v>0</v>
      </c>
      <c r="AF245" s="75">
        <f t="shared" si="173"/>
        <v>0</v>
      </c>
      <c r="AG245" s="88">
        <f t="shared" si="162"/>
        <v>0</v>
      </c>
      <c r="AH245" s="92">
        <f t="shared" si="163"/>
        <v>0</v>
      </c>
      <c r="AI245" s="93">
        <f t="shared" si="164"/>
        <v>0</v>
      </c>
      <c r="AJ245" s="93">
        <f t="shared" si="165"/>
        <v>0</v>
      </c>
      <c r="AK245" s="78">
        <f t="shared" si="166"/>
        <v>0</v>
      </c>
      <c r="AL245" s="92">
        <f t="shared" si="174"/>
        <v>0</v>
      </c>
      <c r="AM245" s="78">
        <f t="shared" si="175"/>
        <v>0</v>
      </c>
      <c r="AN245" s="11"/>
      <c r="AO245" s="14"/>
      <c r="AP245" s="11"/>
      <c r="AQ245" s="15"/>
      <c r="AR245" s="11"/>
      <c r="AS245" s="11"/>
      <c r="AT245" s="11"/>
      <c r="AU245" s="75" t="str">
        <f t="shared" si="185"/>
        <v/>
      </c>
      <c r="AV245" s="75" t="str">
        <f t="shared" ca="1" si="186"/>
        <v/>
      </c>
      <c r="AW245" s="75" t="str">
        <f t="shared" si="176"/>
        <v/>
      </c>
      <c r="AX245" s="75" t="str">
        <f t="shared" ca="1" si="177"/>
        <v/>
      </c>
      <c r="AY245" s="169"/>
      <c r="AZ245" s="169"/>
      <c r="BA245" s="75" t="str">
        <f t="shared" si="192"/>
        <v/>
      </c>
      <c r="BB245" s="169"/>
      <c r="BC245" s="169"/>
      <c r="BD245" s="75" t="str">
        <f t="shared" si="193"/>
        <v/>
      </c>
      <c r="BE245" s="11"/>
      <c r="BS245" s="163"/>
      <c r="BT245" s="163"/>
      <c r="BU245" s="163"/>
      <c r="BV245" s="163"/>
      <c r="BW245" s="163"/>
      <c r="BX245" s="163"/>
      <c r="BZ245" s="163"/>
      <c r="CB245" s="163"/>
      <c r="CC245" s="163"/>
      <c r="CD245" s="163"/>
    </row>
    <row r="246" spans="1:82" ht="17.45" customHeight="1">
      <c r="A246" s="86">
        <f t="shared" si="189"/>
        <v>34.5</v>
      </c>
      <c r="B246" s="107">
        <f t="shared" si="169"/>
        <v>236</v>
      </c>
      <c r="C246" s="8"/>
      <c r="D246" s="11"/>
      <c r="E246" s="12"/>
      <c r="F246" s="11"/>
      <c r="G246" s="74">
        <f t="shared" si="198"/>
        <v>0</v>
      </c>
      <c r="H246" s="75">
        <f t="shared" si="198"/>
        <v>0</v>
      </c>
      <c r="I246" s="88">
        <f t="shared" si="179"/>
        <v>0</v>
      </c>
      <c r="J246" s="78">
        <f t="shared" si="180"/>
        <v>0</v>
      </c>
      <c r="K246" s="78">
        <f t="shared" si="181"/>
        <v>0</v>
      </c>
      <c r="L246" s="78">
        <f t="shared" si="182"/>
        <v>0</v>
      </c>
      <c r="M246" s="78" t="str">
        <f t="shared" ca="1" si="183"/>
        <v/>
      </c>
      <c r="N246" s="78" t="str">
        <f t="shared" ca="1" si="183"/>
        <v/>
      </c>
      <c r="O246" s="78">
        <f t="shared" si="184"/>
        <v>5.0000000000000001E-4</v>
      </c>
      <c r="P246" s="13"/>
      <c r="Q246" s="8"/>
      <c r="R246" s="13"/>
      <c r="S246" s="89">
        <f t="shared" si="170"/>
        <v>0</v>
      </c>
      <c r="T246" s="75">
        <f t="shared" si="171"/>
        <v>0</v>
      </c>
      <c r="U246" s="90">
        <f t="shared" si="190"/>
        <v>0</v>
      </c>
      <c r="V246" s="82">
        <f t="shared" si="191"/>
        <v>0</v>
      </c>
      <c r="W246" s="234">
        <f t="shared" si="201"/>
        <v>130</v>
      </c>
      <c r="X246" s="236">
        <f t="shared" si="200"/>
        <v>169</v>
      </c>
      <c r="Y246" s="12"/>
      <c r="Z246" s="8"/>
      <c r="AA246" s="12"/>
      <c r="AB246" s="12"/>
      <c r="AC246" s="12"/>
      <c r="AD246" s="12"/>
      <c r="AE246" s="91">
        <f t="shared" si="172"/>
        <v>0</v>
      </c>
      <c r="AF246" s="75">
        <f t="shared" si="173"/>
        <v>0</v>
      </c>
      <c r="AG246" s="88">
        <f t="shared" si="162"/>
        <v>0</v>
      </c>
      <c r="AH246" s="92">
        <f t="shared" si="163"/>
        <v>0</v>
      </c>
      <c r="AI246" s="93">
        <f t="shared" si="164"/>
        <v>0</v>
      </c>
      <c r="AJ246" s="93">
        <f t="shared" si="165"/>
        <v>0</v>
      </c>
      <c r="AK246" s="78">
        <f t="shared" si="166"/>
        <v>0</v>
      </c>
      <c r="AL246" s="92">
        <f t="shared" si="174"/>
        <v>0</v>
      </c>
      <c r="AM246" s="78">
        <f t="shared" si="175"/>
        <v>0</v>
      </c>
      <c r="AN246" s="11"/>
      <c r="AO246" s="14"/>
      <c r="AP246" s="11"/>
      <c r="AQ246" s="15"/>
      <c r="AR246" s="11"/>
      <c r="AS246" s="11"/>
      <c r="AT246" s="11"/>
      <c r="AU246" s="75" t="str">
        <f t="shared" si="185"/>
        <v/>
      </c>
      <c r="AV246" s="75" t="str">
        <f t="shared" ca="1" si="186"/>
        <v/>
      </c>
      <c r="AW246" s="75" t="str">
        <f t="shared" si="176"/>
        <v/>
      </c>
      <c r="AX246" s="75" t="str">
        <f t="shared" ca="1" si="177"/>
        <v/>
      </c>
      <c r="AY246" s="169"/>
      <c r="AZ246" s="169"/>
      <c r="BA246" s="75" t="str">
        <f t="shared" si="192"/>
        <v/>
      </c>
      <c r="BB246" s="169"/>
      <c r="BC246" s="169"/>
      <c r="BD246" s="75" t="str">
        <f t="shared" si="193"/>
        <v/>
      </c>
      <c r="BE246" s="11"/>
      <c r="BS246" s="163"/>
      <c r="BT246" s="163"/>
      <c r="BU246" s="163"/>
      <c r="BV246" s="163"/>
      <c r="BW246" s="163"/>
      <c r="BX246" s="163"/>
      <c r="BZ246" s="163"/>
      <c r="CB246" s="163"/>
      <c r="CC246" s="163"/>
      <c r="CD246" s="163"/>
    </row>
    <row r="247" spans="1:82" ht="17.45" customHeight="1">
      <c r="A247" s="94">
        <f t="shared" si="189"/>
        <v>34.6</v>
      </c>
      <c r="B247" s="107">
        <f t="shared" si="169"/>
        <v>237</v>
      </c>
      <c r="C247" s="8"/>
      <c r="D247" s="11"/>
      <c r="E247" s="12"/>
      <c r="F247" s="11"/>
      <c r="G247" s="74">
        <f t="shared" si="198"/>
        <v>0</v>
      </c>
      <c r="H247" s="75">
        <f t="shared" si="198"/>
        <v>0</v>
      </c>
      <c r="I247" s="88">
        <f t="shared" si="179"/>
        <v>0</v>
      </c>
      <c r="J247" s="78">
        <f t="shared" si="180"/>
        <v>0</v>
      </c>
      <c r="K247" s="78">
        <f t="shared" si="181"/>
        <v>0</v>
      </c>
      <c r="L247" s="78">
        <f t="shared" si="182"/>
        <v>0</v>
      </c>
      <c r="M247" s="78" t="str">
        <f t="shared" ca="1" si="183"/>
        <v/>
      </c>
      <c r="N247" s="78" t="str">
        <f t="shared" ca="1" si="183"/>
        <v/>
      </c>
      <c r="O247" s="78">
        <f t="shared" si="184"/>
        <v>5.0000000000000001E-4</v>
      </c>
      <c r="P247" s="13"/>
      <c r="Q247" s="8"/>
      <c r="R247" s="13"/>
      <c r="S247" s="89">
        <f t="shared" si="170"/>
        <v>0</v>
      </c>
      <c r="T247" s="75">
        <f t="shared" si="171"/>
        <v>0</v>
      </c>
      <c r="U247" s="90">
        <f t="shared" si="190"/>
        <v>0</v>
      </c>
      <c r="V247" s="82">
        <f t="shared" si="191"/>
        <v>0</v>
      </c>
      <c r="W247" s="234">
        <f t="shared" si="201"/>
        <v>130</v>
      </c>
      <c r="X247" s="236">
        <f t="shared" si="200"/>
        <v>169</v>
      </c>
      <c r="Y247" s="12"/>
      <c r="Z247" s="8"/>
      <c r="AA247" s="12"/>
      <c r="AB247" s="12"/>
      <c r="AC247" s="12"/>
      <c r="AD247" s="12"/>
      <c r="AE247" s="91">
        <f t="shared" si="172"/>
        <v>0</v>
      </c>
      <c r="AF247" s="75">
        <f t="shared" si="173"/>
        <v>0</v>
      </c>
      <c r="AG247" s="88">
        <f t="shared" si="162"/>
        <v>0</v>
      </c>
      <c r="AH247" s="92">
        <f t="shared" si="163"/>
        <v>0</v>
      </c>
      <c r="AI247" s="93">
        <f t="shared" si="164"/>
        <v>0</v>
      </c>
      <c r="AJ247" s="93">
        <f t="shared" si="165"/>
        <v>0</v>
      </c>
      <c r="AK247" s="78">
        <f t="shared" si="166"/>
        <v>0</v>
      </c>
      <c r="AL247" s="92">
        <f t="shared" si="174"/>
        <v>0</v>
      </c>
      <c r="AM247" s="78">
        <f t="shared" si="175"/>
        <v>0</v>
      </c>
      <c r="AN247" s="11"/>
      <c r="AO247" s="14"/>
      <c r="AP247" s="11"/>
      <c r="AQ247" s="15"/>
      <c r="AR247" s="11"/>
      <c r="AS247" s="11"/>
      <c r="AT247" s="11"/>
      <c r="AU247" s="75" t="str">
        <f t="shared" si="185"/>
        <v/>
      </c>
      <c r="AV247" s="75" t="str">
        <f t="shared" ca="1" si="186"/>
        <v/>
      </c>
      <c r="AW247" s="75" t="str">
        <f t="shared" si="176"/>
        <v/>
      </c>
      <c r="AX247" s="75" t="str">
        <f t="shared" ca="1" si="177"/>
        <v/>
      </c>
      <c r="AY247" s="169"/>
      <c r="AZ247" s="169"/>
      <c r="BA247" s="75" t="str">
        <f t="shared" si="192"/>
        <v/>
      </c>
      <c r="BB247" s="169"/>
      <c r="BC247" s="169"/>
      <c r="BD247" s="75" t="str">
        <f t="shared" si="193"/>
        <v/>
      </c>
      <c r="BE247" s="11"/>
      <c r="BS247" s="163"/>
      <c r="BT247" s="163"/>
      <c r="BU247" s="163"/>
      <c r="BV247" s="163"/>
      <c r="BW247" s="163"/>
      <c r="BX247" s="163"/>
      <c r="BZ247" s="163"/>
      <c r="CB247" s="163"/>
      <c r="CC247" s="163"/>
      <c r="CD247" s="163"/>
    </row>
    <row r="248" spans="1:82" ht="17.45" customHeight="1" thickBot="1">
      <c r="A248" s="86">
        <f t="shared" si="189"/>
        <v>34.700000000000003</v>
      </c>
      <c r="B248" s="108">
        <f t="shared" si="169"/>
        <v>238</v>
      </c>
      <c r="C248" s="16"/>
      <c r="D248" s="17"/>
      <c r="E248" s="18"/>
      <c r="F248" s="17"/>
      <c r="G248" s="96">
        <f t="shared" si="198"/>
        <v>0</v>
      </c>
      <c r="H248" s="97">
        <f t="shared" si="198"/>
        <v>0</v>
      </c>
      <c r="I248" s="98">
        <f t="shared" si="179"/>
        <v>0</v>
      </c>
      <c r="J248" s="99">
        <f t="shared" si="180"/>
        <v>0</v>
      </c>
      <c r="K248" s="99">
        <f t="shared" si="181"/>
        <v>0</v>
      </c>
      <c r="L248" s="99">
        <f t="shared" si="182"/>
        <v>0</v>
      </c>
      <c r="M248" s="99" t="str">
        <f t="shared" ca="1" si="183"/>
        <v/>
      </c>
      <c r="N248" s="99" t="str">
        <f t="shared" ca="1" si="183"/>
        <v/>
      </c>
      <c r="O248" s="99">
        <f t="shared" si="184"/>
        <v>5.0000000000000001E-4</v>
      </c>
      <c r="P248" s="19"/>
      <c r="Q248" s="16"/>
      <c r="R248" s="19"/>
      <c r="S248" s="89">
        <f t="shared" si="170"/>
        <v>0</v>
      </c>
      <c r="T248" s="75">
        <f t="shared" si="171"/>
        <v>0</v>
      </c>
      <c r="U248" s="100">
        <f t="shared" si="190"/>
        <v>0</v>
      </c>
      <c r="V248" s="101">
        <f t="shared" si="191"/>
        <v>0</v>
      </c>
      <c r="W248" s="237">
        <f t="shared" si="201"/>
        <v>130</v>
      </c>
      <c r="X248" s="238">
        <f t="shared" si="200"/>
        <v>169</v>
      </c>
      <c r="Y248" s="18"/>
      <c r="Z248" s="8"/>
      <c r="AA248" s="12"/>
      <c r="AB248" s="12"/>
      <c r="AC248" s="12"/>
      <c r="AD248" s="12"/>
      <c r="AE248" s="102">
        <f t="shared" si="172"/>
        <v>0</v>
      </c>
      <c r="AF248" s="97">
        <f t="shared" si="173"/>
        <v>0</v>
      </c>
      <c r="AG248" s="98">
        <f t="shared" si="162"/>
        <v>0</v>
      </c>
      <c r="AH248" s="103">
        <f t="shared" si="163"/>
        <v>0</v>
      </c>
      <c r="AI248" s="104">
        <f t="shared" si="164"/>
        <v>0</v>
      </c>
      <c r="AJ248" s="104">
        <f t="shared" si="165"/>
        <v>0</v>
      </c>
      <c r="AK248" s="99">
        <f t="shared" si="166"/>
        <v>0</v>
      </c>
      <c r="AL248" s="103">
        <f t="shared" si="174"/>
        <v>0</v>
      </c>
      <c r="AM248" s="99">
        <f t="shared" si="175"/>
        <v>0</v>
      </c>
      <c r="AN248" s="17"/>
      <c r="AO248" s="20"/>
      <c r="AP248" s="17"/>
      <c r="AQ248" s="21"/>
      <c r="AR248" s="17"/>
      <c r="AS248" s="17"/>
      <c r="AT248" s="17"/>
      <c r="AU248" s="97" t="str">
        <f t="shared" si="185"/>
        <v/>
      </c>
      <c r="AV248" s="97" t="str">
        <f t="shared" ca="1" si="186"/>
        <v/>
      </c>
      <c r="AW248" s="97" t="str">
        <f t="shared" si="176"/>
        <v/>
      </c>
      <c r="AX248" s="97" t="str">
        <f t="shared" ca="1" si="177"/>
        <v/>
      </c>
      <c r="AY248" s="167"/>
      <c r="AZ248" s="167"/>
      <c r="BA248" s="97" t="str">
        <f t="shared" si="192"/>
        <v/>
      </c>
      <c r="BB248" s="167"/>
      <c r="BC248" s="167"/>
      <c r="BD248" s="97" t="str">
        <f t="shared" si="193"/>
        <v/>
      </c>
      <c r="BE248" s="17"/>
      <c r="BS248" s="163"/>
      <c r="BT248" s="163"/>
      <c r="BU248" s="163"/>
      <c r="BV248" s="163"/>
      <c r="BW248" s="163"/>
      <c r="BX248" s="163"/>
      <c r="BZ248" s="163"/>
      <c r="CB248" s="163"/>
      <c r="CC248" s="163"/>
      <c r="CD248" s="163"/>
    </row>
    <row r="249" spans="1:82" ht="17.45" customHeight="1" thickTop="1">
      <c r="A249" s="71">
        <f>A242+1</f>
        <v>35.1</v>
      </c>
      <c r="B249" s="106">
        <f>B248+1</f>
        <v>239</v>
      </c>
      <c r="C249" s="4"/>
      <c r="D249" s="5"/>
      <c r="E249" s="6"/>
      <c r="F249" s="5"/>
      <c r="G249" s="74">
        <f t="shared" si="198"/>
        <v>0</v>
      </c>
      <c r="H249" s="75">
        <f t="shared" si="198"/>
        <v>0</v>
      </c>
      <c r="I249" s="76">
        <f t="shared" si="179"/>
        <v>0</v>
      </c>
      <c r="J249" s="77">
        <f t="shared" si="180"/>
        <v>0</v>
      </c>
      <c r="K249" s="77">
        <f t="shared" si="181"/>
        <v>0</v>
      </c>
      <c r="L249" s="77">
        <f t="shared" si="182"/>
        <v>0</v>
      </c>
      <c r="M249" s="78" t="str">
        <f t="shared" ca="1" si="183"/>
        <v/>
      </c>
      <c r="N249" s="78" t="str">
        <f t="shared" ca="1" si="183"/>
        <v/>
      </c>
      <c r="O249" s="78">
        <f t="shared" si="184"/>
        <v>5.0000000000000001E-4</v>
      </c>
      <c r="P249" s="13"/>
      <c r="Q249" s="8"/>
      <c r="R249" s="13"/>
      <c r="S249" s="79">
        <f t="shared" si="170"/>
        <v>0</v>
      </c>
      <c r="T249" s="80">
        <f t="shared" si="171"/>
        <v>0</v>
      </c>
      <c r="U249" s="81">
        <f t="shared" si="190"/>
        <v>0</v>
      </c>
      <c r="V249" s="82">
        <f t="shared" si="191"/>
        <v>0</v>
      </c>
      <c r="W249" s="234">
        <v>131</v>
      </c>
      <c r="X249" s="236">
        <f t="shared" si="200"/>
        <v>169</v>
      </c>
      <c r="Y249" s="6"/>
      <c r="Z249" s="4"/>
      <c r="AA249" s="6"/>
      <c r="AB249" s="6"/>
      <c r="AC249" s="6"/>
      <c r="AD249" s="6"/>
      <c r="AE249" s="83">
        <f t="shared" si="172"/>
        <v>0</v>
      </c>
      <c r="AF249" s="80">
        <f t="shared" si="173"/>
        <v>0</v>
      </c>
      <c r="AG249" s="76">
        <f t="shared" si="162"/>
        <v>0</v>
      </c>
      <c r="AH249" s="84">
        <f t="shared" si="163"/>
        <v>0</v>
      </c>
      <c r="AI249" s="85">
        <f t="shared" si="164"/>
        <v>0</v>
      </c>
      <c r="AJ249" s="85">
        <f t="shared" si="165"/>
        <v>0</v>
      </c>
      <c r="AK249" s="77">
        <f t="shared" si="166"/>
        <v>0</v>
      </c>
      <c r="AL249" s="84">
        <f t="shared" si="174"/>
        <v>0</v>
      </c>
      <c r="AM249" s="77">
        <f t="shared" si="175"/>
        <v>0</v>
      </c>
      <c r="AN249" s="5"/>
      <c r="AO249" s="9"/>
      <c r="AP249" s="5"/>
      <c r="AQ249" s="10"/>
      <c r="AR249" s="5"/>
      <c r="AS249" s="5"/>
      <c r="AT249" s="5"/>
      <c r="AU249" s="80" t="str">
        <f t="shared" si="185"/>
        <v/>
      </c>
      <c r="AV249" s="80" t="str">
        <f t="shared" ca="1" si="186"/>
        <v/>
      </c>
      <c r="AW249" s="80" t="str">
        <f t="shared" si="176"/>
        <v/>
      </c>
      <c r="AX249" s="80" t="str">
        <f t="shared" ca="1" si="177"/>
        <v/>
      </c>
      <c r="AY249" s="165"/>
      <c r="AZ249" s="165"/>
      <c r="BA249" s="80" t="str">
        <f t="shared" si="192"/>
        <v/>
      </c>
      <c r="BB249" s="165"/>
      <c r="BC249" s="165"/>
      <c r="BD249" s="80" t="str">
        <f t="shared" si="193"/>
        <v/>
      </c>
      <c r="BE249" s="5"/>
      <c r="BS249" s="163"/>
      <c r="BT249" s="163"/>
      <c r="BU249" s="163"/>
      <c r="BV249" s="163"/>
      <c r="BW249" s="163"/>
      <c r="BX249" s="163"/>
      <c r="BZ249" s="163"/>
      <c r="CB249" s="163"/>
      <c r="CC249" s="163"/>
      <c r="CD249" s="163"/>
    </row>
    <row r="250" spans="1:82" ht="17.45" customHeight="1">
      <c r="A250" s="86">
        <f t="shared" si="189"/>
        <v>35.200000000000003</v>
      </c>
      <c r="B250" s="107">
        <f t="shared" si="169"/>
        <v>240</v>
      </c>
      <c r="C250" s="8"/>
      <c r="D250" s="11"/>
      <c r="E250" s="12"/>
      <c r="F250" s="11"/>
      <c r="G250" s="74">
        <f t="shared" si="198"/>
        <v>0</v>
      </c>
      <c r="H250" s="75">
        <f t="shared" si="198"/>
        <v>0</v>
      </c>
      <c r="I250" s="88">
        <f t="shared" si="179"/>
        <v>0</v>
      </c>
      <c r="J250" s="78">
        <f t="shared" si="180"/>
        <v>0</v>
      </c>
      <c r="K250" s="78">
        <f t="shared" si="181"/>
        <v>0</v>
      </c>
      <c r="L250" s="78">
        <f t="shared" si="182"/>
        <v>0</v>
      </c>
      <c r="M250" s="78" t="str">
        <f t="shared" ca="1" si="183"/>
        <v/>
      </c>
      <c r="N250" s="78" t="str">
        <f t="shared" ca="1" si="183"/>
        <v/>
      </c>
      <c r="O250" s="78">
        <f t="shared" si="184"/>
        <v>5.0000000000000001E-4</v>
      </c>
      <c r="P250" s="13"/>
      <c r="Q250" s="8"/>
      <c r="R250" s="13"/>
      <c r="S250" s="89">
        <f t="shared" si="170"/>
        <v>0</v>
      </c>
      <c r="T250" s="75">
        <f t="shared" si="171"/>
        <v>0</v>
      </c>
      <c r="U250" s="90">
        <f t="shared" si="190"/>
        <v>0</v>
      </c>
      <c r="V250" s="82">
        <f t="shared" si="191"/>
        <v>0</v>
      </c>
      <c r="W250" s="234">
        <f t="shared" ref="W250:W255" si="202">W249</f>
        <v>131</v>
      </c>
      <c r="X250" s="236">
        <f t="shared" si="200"/>
        <v>169</v>
      </c>
      <c r="Y250" s="12"/>
      <c r="Z250" s="8"/>
      <c r="AA250" s="12"/>
      <c r="AB250" s="12"/>
      <c r="AC250" s="12"/>
      <c r="AD250" s="12"/>
      <c r="AE250" s="91">
        <f t="shared" si="172"/>
        <v>0</v>
      </c>
      <c r="AF250" s="75">
        <f t="shared" si="173"/>
        <v>0</v>
      </c>
      <c r="AG250" s="88">
        <f t="shared" si="162"/>
        <v>0</v>
      </c>
      <c r="AH250" s="92">
        <f t="shared" si="163"/>
        <v>0</v>
      </c>
      <c r="AI250" s="93">
        <f t="shared" si="164"/>
        <v>0</v>
      </c>
      <c r="AJ250" s="93">
        <f t="shared" si="165"/>
        <v>0</v>
      </c>
      <c r="AK250" s="78">
        <f t="shared" si="166"/>
        <v>0</v>
      </c>
      <c r="AL250" s="92">
        <f t="shared" si="174"/>
        <v>0</v>
      </c>
      <c r="AM250" s="78">
        <f t="shared" si="175"/>
        <v>0</v>
      </c>
      <c r="AN250" s="11"/>
      <c r="AO250" s="14"/>
      <c r="AP250" s="11"/>
      <c r="AQ250" s="15"/>
      <c r="AR250" s="11"/>
      <c r="AS250" s="11"/>
      <c r="AT250" s="11"/>
      <c r="AU250" s="75" t="str">
        <f t="shared" si="185"/>
        <v/>
      </c>
      <c r="AV250" s="75" t="str">
        <f t="shared" ca="1" si="186"/>
        <v/>
      </c>
      <c r="AW250" s="75" t="str">
        <f t="shared" si="176"/>
        <v/>
      </c>
      <c r="AX250" s="75" t="str">
        <f t="shared" ca="1" si="177"/>
        <v/>
      </c>
      <c r="AY250" s="169"/>
      <c r="AZ250" s="169"/>
      <c r="BA250" s="75" t="str">
        <f t="shared" si="192"/>
        <v/>
      </c>
      <c r="BB250" s="169"/>
      <c r="BC250" s="169"/>
      <c r="BD250" s="75" t="str">
        <f t="shared" si="193"/>
        <v/>
      </c>
      <c r="BE250" s="11"/>
      <c r="BS250" s="163"/>
      <c r="BT250" s="163"/>
      <c r="BU250" s="163"/>
      <c r="BV250" s="163"/>
      <c r="BW250" s="163"/>
      <c r="BX250" s="163"/>
      <c r="BZ250" s="163"/>
      <c r="CB250" s="163"/>
      <c r="CC250" s="163"/>
      <c r="CD250" s="163"/>
    </row>
    <row r="251" spans="1:82" ht="17.45" customHeight="1">
      <c r="A251" s="94">
        <f t="shared" si="189"/>
        <v>35.299999999999997</v>
      </c>
      <c r="B251" s="107">
        <f t="shared" si="169"/>
        <v>241</v>
      </c>
      <c r="C251" s="8"/>
      <c r="D251" s="11"/>
      <c r="E251" s="12"/>
      <c r="F251" s="11"/>
      <c r="G251" s="74">
        <f t="shared" si="198"/>
        <v>0</v>
      </c>
      <c r="H251" s="75">
        <f t="shared" si="198"/>
        <v>0</v>
      </c>
      <c r="I251" s="88">
        <f t="shared" si="179"/>
        <v>0</v>
      </c>
      <c r="J251" s="78">
        <f t="shared" si="180"/>
        <v>0</v>
      </c>
      <c r="K251" s="78">
        <f t="shared" si="181"/>
        <v>0</v>
      </c>
      <c r="L251" s="78">
        <f t="shared" si="182"/>
        <v>0</v>
      </c>
      <c r="M251" s="78" t="str">
        <f t="shared" ca="1" si="183"/>
        <v/>
      </c>
      <c r="N251" s="78" t="str">
        <f t="shared" ca="1" si="183"/>
        <v/>
      </c>
      <c r="O251" s="78">
        <f t="shared" si="184"/>
        <v>5.0000000000000001E-4</v>
      </c>
      <c r="P251" s="13"/>
      <c r="Q251" s="8"/>
      <c r="R251" s="13"/>
      <c r="S251" s="89">
        <f t="shared" si="170"/>
        <v>0</v>
      </c>
      <c r="T251" s="75">
        <f t="shared" si="171"/>
        <v>0</v>
      </c>
      <c r="U251" s="90">
        <f t="shared" si="190"/>
        <v>0</v>
      </c>
      <c r="V251" s="82">
        <f t="shared" si="191"/>
        <v>0</v>
      </c>
      <c r="W251" s="234">
        <f t="shared" si="202"/>
        <v>131</v>
      </c>
      <c r="X251" s="236">
        <f t="shared" si="200"/>
        <v>169</v>
      </c>
      <c r="Y251" s="12"/>
      <c r="Z251" s="8"/>
      <c r="AA251" s="12"/>
      <c r="AB251" s="12"/>
      <c r="AC251" s="12"/>
      <c r="AD251" s="12"/>
      <c r="AE251" s="91">
        <f t="shared" si="172"/>
        <v>0</v>
      </c>
      <c r="AF251" s="75">
        <f t="shared" si="173"/>
        <v>0</v>
      </c>
      <c r="AG251" s="88">
        <f t="shared" si="162"/>
        <v>0</v>
      </c>
      <c r="AH251" s="92">
        <f t="shared" si="163"/>
        <v>0</v>
      </c>
      <c r="AI251" s="93">
        <f t="shared" si="164"/>
        <v>0</v>
      </c>
      <c r="AJ251" s="93">
        <f t="shared" si="165"/>
        <v>0</v>
      </c>
      <c r="AK251" s="78">
        <f t="shared" si="166"/>
        <v>0</v>
      </c>
      <c r="AL251" s="92">
        <f t="shared" si="174"/>
        <v>0</v>
      </c>
      <c r="AM251" s="78">
        <f t="shared" si="175"/>
        <v>0</v>
      </c>
      <c r="AN251" s="11"/>
      <c r="AO251" s="14"/>
      <c r="AP251" s="11"/>
      <c r="AQ251" s="15"/>
      <c r="AR251" s="11"/>
      <c r="AS251" s="11"/>
      <c r="AT251" s="11"/>
      <c r="AU251" s="75" t="str">
        <f t="shared" si="185"/>
        <v/>
      </c>
      <c r="AV251" s="75" t="str">
        <f t="shared" ca="1" si="186"/>
        <v/>
      </c>
      <c r="AW251" s="75" t="str">
        <f t="shared" si="176"/>
        <v/>
      </c>
      <c r="AX251" s="75" t="str">
        <f t="shared" ca="1" si="177"/>
        <v/>
      </c>
      <c r="AY251" s="169"/>
      <c r="AZ251" s="169"/>
      <c r="BA251" s="75" t="str">
        <f t="shared" si="192"/>
        <v/>
      </c>
      <c r="BB251" s="169"/>
      <c r="BC251" s="169"/>
      <c r="BD251" s="75" t="str">
        <f t="shared" si="193"/>
        <v/>
      </c>
      <c r="BE251" s="11"/>
      <c r="BS251" s="163"/>
      <c r="BT251" s="163"/>
      <c r="BU251" s="163"/>
      <c r="BV251" s="163"/>
      <c r="BW251" s="163"/>
      <c r="BX251" s="163"/>
      <c r="BZ251" s="163"/>
      <c r="CB251" s="163"/>
      <c r="CC251" s="163"/>
      <c r="CD251" s="163"/>
    </row>
    <row r="252" spans="1:82" ht="17.45" customHeight="1">
      <c r="A252" s="86">
        <f t="shared" si="189"/>
        <v>35.4</v>
      </c>
      <c r="B252" s="107">
        <f t="shared" si="169"/>
        <v>242</v>
      </c>
      <c r="C252" s="8"/>
      <c r="D252" s="11"/>
      <c r="E252" s="12"/>
      <c r="F252" s="11"/>
      <c r="G252" s="74">
        <f t="shared" ref="G252:H267" si="203">G251-E252-C252</f>
        <v>0</v>
      </c>
      <c r="H252" s="75">
        <f t="shared" si="203"/>
        <v>0</v>
      </c>
      <c r="I252" s="88">
        <f t="shared" si="179"/>
        <v>0</v>
      </c>
      <c r="J252" s="78">
        <f t="shared" si="180"/>
        <v>0</v>
      </c>
      <c r="K252" s="78">
        <f t="shared" si="181"/>
        <v>0</v>
      </c>
      <c r="L252" s="78">
        <f t="shared" si="182"/>
        <v>0</v>
      </c>
      <c r="M252" s="78" t="str">
        <f t="shared" ca="1" si="183"/>
        <v/>
      </c>
      <c r="N252" s="78" t="str">
        <f t="shared" ca="1" si="183"/>
        <v/>
      </c>
      <c r="O252" s="78">
        <f t="shared" si="184"/>
        <v>5.0000000000000001E-4</v>
      </c>
      <c r="P252" s="13"/>
      <c r="Q252" s="8"/>
      <c r="R252" s="13"/>
      <c r="S252" s="89">
        <f t="shared" si="170"/>
        <v>0</v>
      </c>
      <c r="T252" s="75">
        <f t="shared" si="171"/>
        <v>0</v>
      </c>
      <c r="U252" s="90">
        <f t="shared" si="190"/>
        <v>0</v>
      </c>
      <c r="V252" s="82">
        <f t="shared" si="191"/>
        <v>0</v>
      </c>
      <c r="W252" s="234">
        <f t="shared" si="202"/>
        <v>131</v>
      </c>
      <c r="X252" s="236">
        <f t="shared" si="200"/>
        <v>169</v>
      </c>
      <c r="Y252" s="12"/>
      <c r="Z252" s="8"/>
      <c r="AA252" s="12"/>
      <c r="AB252" s="12"/>
      <c r="AC252" s="12"/>
      <c r="AD252" s="12"/>
      <c r="AE252" s="91">
        <f t="shared" si="172"/>
        <v>0</v>
      </c>
      <c r="AF252" s="75">
        <f t="shared" si="173"/>
        <v>0</v>
      </c>
      <c r="AG252" s="88">
        <f t="shared" si="162"/>
        <v>0</v>
      </c>
      <c r="AH252" s="92">
        <f t="shared" si="163"/>
        <v>0</v>
      </c>
      <c r="AI252" s="93">
        <f t="shared" si="164"/>
        <v>0</v>
      </c>
      <c r="AJ252" s="93">
        <f t="shared" si="165"/>
        <v>0</v>
      </c>
      <c r="AK252" s="78">
        <f t="shared" si="166"/>
        <v>0</v>
      </c>
      <c r="AL252" s="92">
        <f t="shared" si="174"/>
        <v>0</v>
      </c>
      <c r="AM252" s="78">
        <f t="shared" si="175"/>
        <v>0</v>
      </c>
      <c r="AN252" s="11"/>
      <c r="AO252" s="14"/>
      <c r="AP252" s="11"/>
      <c r="AQ252" s="15"/>
      <c r="AR252" s="11"/>
      <c r="AS252" s="11"/>
      <c r="AT252" s="11"/>
      <c r="AU252" s="75" t="str">
        <f t="shared" si="185"/>
        <v/>
      </c>
      <c r="AV252" s="75" t="str">
        <f t="shared" ca="1" si="186"/>
        <v/>
      </c>
      <c r="AW252" s="75" t="str">
        <f t="shared" si="176"/>
        <v/>
      </c>
      <c r="AX252" s="75" t="str">
        <f t="shared" ca="1" si="177"/>
        <v/>
      </c>
      <c r="AY252" s="169"/>
      <c r="AZ252" s="169"/>
      <c r="BA252" s="75" t="str">
        <f t="shared" si="192"/>
        <v/>
      </c>
      <c r="BB252" s="169"/>
      <c r="BC252" s="169"/>
      <c r="BD252" s="75" t="str">
        <f t="shared" si="193"/>
        <v/>
      </c>
      <c r="BE252" s="11"/>
      <c r="BS252" s="163"/>
      <c r="BT252" s="163"/>
      <c r="BU252" s="163"/>
      <c r="BV252" s="163"/>
      <c r="BW252" s="163"/>
      <c r="BX252" s="163"/>
      <c r="BZ252" s="163"/>
      <c r="CB252" s="163"/>
      <c r="CC252" s="163"/>
      <c r="CD252" s="163"/>
    </row>
    <row r="253" spans="1:82" ht="17.45" customHeight="1">
      <c r="A253" s="94">
        <f t="shared" si="189"/>
        <v>35.5</v>
      </c>
      <c r="B253" s="107">
        <f t="shared" si="169"/>
        <v>243</v>
      </c>
      <c r="C253" s="8"/>
      <c r="D253" s="11"/>
      <c r="E253" s="12"/>
      <c r="F253" s="11"/>
      <c r="G253" s="74">
        <f t="shared" si="203"/>
        <v>0</v>
      </c>
      <c r="H253" s="75">
        <f t="shared" si="203"/>
        <v>0</v>
      </c>
      <c r="I253" s="88">
        <f t="shared" si="179"/>
        <v>0</v>
      </c>
      <c r="J253" s="78">
        <f t="shared" si="180"/>
        <v>0</v>
      </c>
      <c r="K253" s="78">
        <f t="shared" si="181"/>
        <v>0</v>
      </c>
      <c r="L253" s="78">
        <f t="shared" si="182"/>
        <v>0</v>
      </c>
      <c r="M253" s="78" t="str">
        <f t="shared" ca="1" si="183"/>
        <v/>
      </c>
      <c r="N253" s="78" t="str">
        <f t="shared" ca="1" si="183"/>
        <v/>
      </c>
      <c r="O253" s="78">
        <f t="shared" si="184"/>
        <v>5.0000000000000001E-4</v>
      </c>
      <c r="P253" s="13"/>
      <c r="Q253" s="8"/>
      <c r="R253" s="13"/>
      <c r="S253" s="89">
        <f t="shared" si="170"/>
        <v>0</v>
      </c>
      <c r="T253" s="75">
        <f t="shared" si="171"/>
        <v>0</v>
      </c>
      <c r="U253" s="90">
        <f t="shared" si="190"/>
        <v>0</v>
      </c>
      <c r="V253" s="82">
        <f t="shared" si="191"/>
        <v>0</v>
      </c>
      <c r="W253" s="234">
        <f t="shared" si="202"/>
        <v>131</v>
      </c>
      <c r="X253" s="236">
        <f t="shared" si="200"/>
        <v>169</v>
      </c>
      <c r="Y253" s="12"/>
      <c r="Z253" s="8"/>
      <c r="AA253" s="12"/>
      <c r="AB253" s="12"/>
      <c r="AC253" s="12"/>
      <c r="AD253" s="12"/>
      <c r="AE253" s="91">
        <f t="shared" si="172"/>
        <v>0</v>
      </c>
      <c r="AF253" s="75">
        <f t="shared" si="173"/>
        <v>0</v>
      </c>
      <c r="AG253" s="88">
        <f t="shared" si="162"/>
        <v>0</v>
      </c>
      <c r="AH253" s="92">
        <f t="shared" si="163"/>
        <v>0</v>
      </c>
      <c r="AI253" s="93">
        <f t="shared" si="164"/>
        <v>0</v>
      </c>
      <c r="AJ253" s="93">
        <f t="shared" si="165"/>
        <v>0</v>
      </c>
      <c r="AK253" s="78">
        <f t="shared" si="166"/>
        <v>0</v>
      </c>
      <c r="AL253" s="92">
        <f t="shared" si="174"/>
        <v>0</v>
      </c>
      <c r="AM253" s="78">
        <f t="shared" si="175"/>
        <v>0</v>
      </c>
      <c r="AN253" s="11"/>
      <c r="AO253" s="14"/>
      <c r="AP253" s="11"/>
      <c r="AQ253" s="15"/>
      <c r="AR253" s="11"/>
      <c r="AS253" s="11"/>
      <c r="AT253" s="11"/>
      <c r="AU253" s="75" t="str">
        <f t="shared" si="185"/>
        <v/>
      </c>
      <c r="AV253" s="75" t="str">
        <f t="shared" ca="1" si="186"/>
        <v/>
      </c>
      <c r="AW253" s="75" t="str">
        <f t="shared" si="176"/>
        <v/>
      </c>
      <c r="AX253" s="75" t="str">
        <f t="shared" ca="1" si="177"/>
        <v/>
      </c>
      <c r="AY253" s="169"/>
      <c r="AZ253" s="169"/>
      <c r="BA253" s="75" t="str">
        <f t="shared" si="192"/>
        <v/>
      </c>
      <c r="BB253" s="169"/>
      <c r="BC253" s="169"/>
      <c r="BD253" s="75" t="str">
        <f t="shared" si="193"/>
        <v/>
      </c>
      <c r="BE253" s="11"/>
      <c r="BS253" s="163"/>
      <c r="BT253" s="163"/>
      <c r="BU253" s="163"/>
      <c r="BV253" s="163"/>
      <c r="BW253" s="163"/>
      <c r="BX253" s="163"/>
      <c r="BZ253" s="163"/>
      <c r="CB253" s="163"/>
      <c r="CC253" s="163"/>
      <c r="CD253" s="163"/>
    </row>
    <row r="254" spans="1:82" ht="17.45" customHeight="1">
      <c r="A254" s="86">
        <f t="shared" si="189"/>
        <v>35.6</v>
      </c>
      <c r="B254" s="107">
        <f t="shared" si="169"/>
        <v>244</v>
      </c>
      <c r="C254" s="8"/>
      <c r="D254" s="11"/>
      <c r="E254" s="12"/>
      <c r="F254" s="11"/>
      <c r="G254" s="74">
        <f t="shared" si="203"/>
        <v>0</v>
      </c>
      <c r="H254" s="75">
        <f t="shared" si="203"/>
        <v>0</v>
      </c>
      <c r="I254" s="88">
        <f t="shared" si="179"/>
        <v>0</v>
      </c>
      <c r="J254" s="78">
        <f t="shared" si="180"/>
        <v>0</v>
      </c>
      <c r="K254" s="78">
        <f t="shared" si="181"/>
        <v>0</v>
      </c>
      <c r="L254" s="78">
        <f t="shared" si="182"/>
        <v>0</v>
      </c>
      <c r="M254" s="78" t="str">
        <f t="shared" ca="1" si="183"/>
        <v/>
      </c>
      <c r="N254" s="78" t="str">
        <f t="shared" ca="1" si="183"/>
        <v/>
      </c>
      <c r="O254" s="78">
        <f t="shared" si="184"/>
        <v>5.0000000000000001E-4</v>
      </c>
      <c r="P254" s="13"/>
      <c r="Q254" s="8"/>
      <c r="R254" s="13"/>
      <c r="S254" s="89">
        <f t="shared" si="170"/>
        <v>0</v>
      </c>
      <c r="T254" s="75">
        <f t="shared" si="171"/>
        <v>0</v>
      </c>
      <c r="U254" s="90">
        <f t="shared" si="190"/>
        <v>0</v>
      </c>
      <c r="V254" s="82">
        <f t="shared" si="191"/>
        <v>0</v>
      </c>
      <c r="W254" s="234">
        <f t="shared" si="202"/>
        <v>131</v>
      </c>
      <c r="X254" s="236">
        <f t="shared" si="200"/>
        <v>169</v>
      </c>
      <c r="Y254" s="12"/>
      <c r="Z254" s="8"/>
      <c r="AA254" s="12"/>
      <c r="AB254" s="12"/>
      <c r="AC254" s="12"/>
      <c r="AD254" s="12"/>
      <c r="AE254" s="91">
        <f t="shared" si="172"/>
        <v>0</v>
      </c>
      <c r="AF254" s="75">
        <f t="shared" si="173"/>
        <v>0</v>
      </c>
      <c r="AG254" s="88">
        <f t="shared" si="162"/>
        <v>0</v>
      </c>
      <c r="AH254" s="92">
        <f t="shared" si="163"/>
        <v>0</v>
      </c>
      <c r="AI254" s="93">
        <f t="shared" si="164"/>
        <v>0</v>
      </c>
      <c r="AJ254" s="93">
        <f t="shared" si="165"/>
        <v>0</v>
      </c>
      <c r="AK254" s="78">
        <f t="shared" si="166"/>
        <v>0</v>
      </c>
      <c r="AL254" s="92">
        <f t="shared" si="174"/>
        <v>0</v>
      </c>
      <c r="AM254" s="78">
        <f t="shared" si="175"/>
        <v>0</v>
      </c>
      <c r="AN254" s="11"/>
      <c r="AO254" s="14"/>
      <c r="AP254" s="11"/>
      <c r="AQ254" s="15"/>
      <c r="AR254" s="11"/>
      <c r="AS254" s="11"/>
      <c r="AT254" s="11"/>
      <c r="AU254" s="75" t="str">
        <f t="shared" si="185"/>
        <v/>
      </c>
      <c r="AV254" s="75" t="str">
        <f t="shared" ca="1" si="186"/>
        <v/>
      </c>
      <c r="AW254" s="75" t="str">
        <f t="shared" si="176"/>
        <v/>
      </c>
      <c r="AX254" s="75" t="str">
        <f t="shared" ca="1" si="177"/>
        <v/>
      </c>
      <c r="AY254" s="169"/>
      <c r="AZ254" s="169"/>
      <c r="BA254" s="75" t="str">
        <f t="shared" si="192"/>
        <v/>
      </c>
      <c r="BB254" s="169"/>
      <c r="BC254" s="169"/>
      <c r="BD254" s="75" t="str">
        <f t="shared" si="193"/>
        <v/>
      </c>
      <c r="BE254" s="11"/>
      <c r="BS254" s="163"/>
      <c r="BT254" s="163"/>
      <c r="BU254" s="163"/>
      <c r="BV254" s="163"/>
      <c r="BW254" s="163"/>
      <c r="BX254" s="163"/>
      <c r="BZ254" s="163"/>
      <c r="CB254" s="163"/>
      <c r="CC254" s="163"/>
      <c r="CD254" s="163"/>
    </row>
    <row r="255" spans="1:82" ht="17.45" customHeight="1" thickBot="1">
      <c r="A255" s="94">
        <f t="shared" si="189"/>
        <v>35.700000000000003</v>
      </c>
      <c r="B255" s="108">
        <f t="shared" si="169"/>
        <v>245</v>
      </c>
      <c r="C255" s="16"/>
      <c r="D255" s="17"/>
      <c r="E255" s="18"/>
      <c r="F255" s="17"/>
      <c r="G255" s="96">
        <f t="shared" si="203"/>
        <v>0</v>
      </c>
      <c r="H255" s="97">
        <f t="shared" si="203"/>
        <v>0</v>
      </c>
      <c r="I255" s="98">
        <f t="shared" si="179"/>
        <v>0</v>
      </c>
      <c r="J255" s="99">
        <f t="shared" si="180"/>
        <v>0</v>
      </c>
      <c r="K255" s="99">
        <f t="shared" si="181"/>
        <v>0</v>
      </c>
      <c r="L255" s="99">
        <f t="shared" si="182"/>
        <v>0</v>
      </c>
      <c r="M255" s="99" t="str">
        <f t="shared" ca="1" si="183"/>
        <v/>
      </c>
      <c r="N255" s="99" t="str">
        <f t="shared" ca="1" si="183"/>
        <v/>
      </c>
      <c r="O255" s="99">
        <f t="shared" si="184"/>
        <v>5.0000000000000001E-4</v>
      </c>
      <c r="P255" s="19"/>
      <c r="Q255" s="16"/>
      <c r="R255" s="19"/>
      <c r="S255" s="89">
        <f t="shared" si="170"/>
        <v>0</v>
      </c>
      <c r="T255" s="75">
        <f t="shared" si="171"/>
        <v>0</v>
      </c>
      <c r="U255" s="100">
        <f t="shared" si="190"/>
        <v>0</v>
      </c>
      <c r="V255" s="101">
        <f t="shared" si="191"/>
        <v>0</v>
      </c>
      <c r="W255" s="237">
        <f t="shared" si="202"/>
        <v>131</v>
      </c>
      <c r="X255" s="238">
        <f t="shared" si="200"/>
        <v>169</v>
      </c>
      <c r="Y255" s="18"/>
      <c r="Z255" s="8"/>
      <c r="AA255" s="12"/>
      <c r="AB255" s="12"/>
      <c r="AC255" s="12"/>
      <c r="AD255" s="12"/>
      <c r="AE255" s="102">
        <f t="shared" si="172"/>
        <v>0</v>
      </c>
      <c r="AF255" s="97">
        <f t="shared" si="173"/>
        <v>0</v>
      </c>
      <c r="AG255" s="98">
        <f t="shared" si="162"/>
        <v>0</v>
      </c>
      <c r="AH255" s="103">
        <f t="shared" si="163"/>
        <v>0</v>
      </c>
      <c r="AI255" s="104">
        <f t="shared" si="164"/>
        <v>0</v>
      </c>
      <c r="AJ255" s="104">
        <f t="shared" si="165"/>
        <v>0</v>
      </c>
      <c r="AK255" s="99">
        <f t="shared" si="166"/>
        <v>0</v>
      </c>
      <c r="AL255" s="103">
        <f t="shared" si="174"/>
        <v>0</v>
      </c>
      <c r="AM255" s="99">
        <f t="shared" si="175"/>
        <v>0</v>
      </c>
      <c r="AN255" s="17"/>
      <c r="AO255" s="20"/>
      <c r="AP255" s="17"/>
      <c r="AQ255" s="21"/>
      <c r="AR255" s="17"/>
      <c r="AS255" s="17"/>
      <c r="AT255" s="17"/>
      <c r="AU255" s="97" t="str">
        <f t="shared" si="185"/>
        <v/>
      </c>
      <c r="AV255" s="97" t="str">
        <f t="shared" ca="1" si="186"/>
        <v/>
      </c>
      <c r="AW255" s="97" t="str">
        <f t="shared" si="176"/>
        <v/>
      </c>
      <c r="AX255" s="97" t="str">
        <f t="shared" ca="1" si="177"/>
        <v/>
      </c>
      <c r="AY255" s="167"/>
      <c r="AZ255" s="167"/>
      <c r="BA255" s="97" t="str">
        <f t="shared" si="192"/>
        <v/>
      </c>
      <c r="BB255" s="167"/>
      <c r="BC255" s="167"/>
      <c r="BD255" s="97" t="str">
        <f t="shared" si="193"/>
        <v/>
      </c>
      <c r="BE255" s="17"/>
      <c r="BS255" s="163"/>
      <c r="BT255" s="163"/>
      <c r="BU255" s="163"/>
      <c r="BV255" s="163"/>
      <c r="BW255" s="163"/>
      <c r="BX255" s="163"/>
      <c r="BZ255" s="163"/>
      <c r="CB255" s="163"/>
      <c r="CC255" s="163"/>
      <c r="CD255" s="163"/>
    </row>
    <row r="256" spans="1:82" ht="17.45" customHeight="1" thickTop="1">
      <c r="A256" s="105">
        <f>A249+1</f>
        <v>36.1</v>
      </c>
      <c r="B256" s="106">
        <f>B255+1</f>
        <v>246</v>
      </c>
      <c r="C256" s="4"/>
      <c r="D256" s="5"/>
      <c r="E256" s="6"/>
      <c r="F256" s="5"/>
      <c r="G256" s="74">
        <f t="shared" si="203"/>
        <v>0</v>
      </c>
      <c r="H256" s="75">
        <f t="shared" si="203"/>
        <v>0</v>
      </c>
      <c r="I256" s="76">
        <f t="shared" si="179"/>
        <v>0</v>
      </c>
      <c r="J256" s="77">
        <f t="shared" si="180"/>
        <v>0</v>
      </c>
      <c r="K256" s="77">
        <f t="shared" si="181"/>
        <v>0</v>
      </c>
      <c r="L256" s="77">
        <f t="shared" si="182"/>
        <v>0</v>
      </c>
      <c r="M256" s="78" t="str">
        <f t="shared" ca="1" si="183"/>
        <v/>
      </c>
      <c r="N256" s="78" t="str">
        <f t="shared" ca="1" si="183"/>
        <v/>
      </c>
      <c r="O256" s="78">
        <f t="shared" si="184"/>
        <v>5.0000000000000001E-4</v>
      </c>
      <c r="P256" s="13"/>
      <c r="Q256" s="8"/>
      <c r="R256" s="13"/>
      <c r="S256" s="79">
        <f t="shared" si="170"/>
        <v>0</v>
      </c>
      <c r="T256" s="80">
        <f t="shared" si="171"/>
        <v>0</v>
      </c>
      <c r="U256" s="81">
        <f t="shared" si="190"/>
        <v>0</v>
      </c>
      <c r="V256" s="82">
        <f t="shared" si="191"/>
        <v>0</v>
      </c>
      <c r="W256" s="234">
        <v>132</v>
      </c>
      <c r="X256" s="236">
        <f t="shared" si="200"/>
        <v>169</v>
      </c>
      <c r="Y256" s="6"/>
      <c r="Z256" s="4"/>
      <c r="AA256" s="6"/>
      <c r="AB256" s="6"/>
      <c r="AC256" s="6"/>
      <c r="AD256" s="6"/>
      <c r="AE256" s="83">
        <f t="shared" si="172"/>
        <v>0</v>
      </c>
      <c r="AF256" s="80">
        <f t="shared" si="173"/>
        <v>0</v>
      </c>
      <c r="AG256" s="76">
        <f t="shared" si="162"/>
        <v>0</v>
      </c>
      <c r="AH256" s="84">
        <f t="shared" si="163"/>
        <v>0</v>
      </c>
      <c r="AI256" s="85">
        <f t="shared" si="164"/>
        <v>0</v>
      </c>
      <c r="AJ256" s="85">
        <f t="shared" si="165"/>
        <v>0</v>
      </c>
      <c r="AK256" s="77">
        <f t="shared" si="166"/>
        <v>0</v>
      </c>
      <c r="AL256" s="84">
        <f t="shared" si="174"/>
        <v>0</v>
      </c>
      <c r="AM256" s="77">
        <f t="shared" si="175"/>
        <v>0</v>
      </c>
      <c r="AN256" s="5"/>
      <c r="AO256" s="9"/>
      <c r="AP256" s="5"/>
      <c r="AQ256" s="10"/>
      <c r="AR256" s="5"/>
      <c r="AS256" s="5"/>
      <c r="AT256" s="5"/>
      <c r="AU256" s="80" t="str">
        <f t="shared" si="185"/>
        <v/>
      </c>
      <c r="AV256" s="80" t="str">
        <f t="shared" ca="1" si="186"/>
        <v/>
      </c>
      <c r="AW256" s="80" t="str">
        <f t="shared" si="176"/>
        <v/>
      </c>
      <c r="AX256" s="80" t="str">
        <f t="shared" ca="1" si="177"/>
        <v/>
      </c>
      <c r="AY256" s="165"/>
      <c r="AZ256" s="165"/>
      <c r="BA256" s="80" t="str">
        <f t="shared" si="192"/>
        <v/>
      </c>
      <c r="BB256" s="165"/>
      <c r="BC256" s="165"/>
      <c r="BD256" s="80" t="str">
        <f t="shared" si="193"/>
        <v/>
      </c>
      <c r="BE256" s="5"/>
      <c r="BS256" s="163"/>
      <c r="BT256" s="163"/>
      <c r="BU256" s="163"/>
      <c r="BV256" s="163"/>
      <c r="BW256" s="163"/>
      <c r="BX256" s="163"/>
      <c r="BZ256" s="163"/>
      <c r="CB256" s="163"/>
      <c r="CC256" s="163"/>
      <c r="CD256" s="163"/>
    </row>
    <row r="257" spans="1:82" ht="17.45" customHeight="1">
      <c r="A257" s="94">
        <f t="shared" si="189"/>
        <v>36.200000000000003</v>
      </c>
      <c r="B257" s="107">
        <f t="shared" si="169"/>
        <v>247</v>
      </c>
      <c r="C257" s="8"/>
      <c r="D257" s="11"/>
      <c r="E257" s="12"/>
      <c r="F257" s="11"/>
      <c r="G257" s="74">
        <f t="shared" si="203"/>
        <v>0</v>
      </c>
      <c r="H257" s="75">
        <f t="shared" si="203"/>
        <v>0</v>
      </c>
      <c r="I257" s="88">
        <f t="shared" si="179"/>
        <v>0</v>
      </c>
      <c r="J257" s="78">
        <f t="shared" si="180"/>
        <v>0</v>
      </c>
      <c r="K257" s="78">
        <f t="shared" si="181"/>
        <v>0</v>
      </c>
      <c r="L257" s="78">
        <f t="shared" si="182"/>
        <v>0</v>
      </c>
      <c r="M257" s="78" t="str">
        <f t="shared" ca="1" si="183"/>
        <v/>
      </c>
      <c r="N257" s="78" t="str">
        <f t="shared" ca="1" si="183"/>
        <v/>
      </c>
      <c r="O257" s="78">
        <f t="shared" si="184"/>
        <v>5.0000000000000001E-4</v>
      </c>
      <c r="P257" s="13"/>
      <c r="Q257" s="8"/>
      <c r="R257" s="13"/>
      <c r="S257" s="89">
        <f t="shared" si="170"/>
        <v>0</v>
      </c>
      <c r="T257" s="75">
        <f t="shared" si="171"/>
        <v>0</v>
      </c>
      <c r="U257" s="90">
        <f t="shared" si="190"/>
        <v>0</v>
      </c>
      <c r="V257" s="82">
        <f t="shared" si="191"/>
        <v>0</v>
      </c>
      <c r="W257" s="234">
        <f t="shared" ref="W257:W262" si="204">W256</f>
        <v>132</v>
      </c>
      <c r="X257" s="236">
        <f t="shared" si="200"/>
        <v>169</v>
      </c>
      <c r="Y257" s="12"/>
      <c r="Z257" s="8"/>
      <c r="AA257" s="12"/>
      <c r="AB257" s="12"/>
      <c r="AC257" s="12"/>
      <c r="AD257" s="12"/>
      <c r="AE257" s="91">
        <f t="shared" si="172"/>
        <v>0</v>
      </c>
      <c r="AF257" s="75">
        <f t="shared" si="173"/>
        <v>0</v>
      </c>
      <c r="AG257" s="88">
        <f t="shared" si="162"/>
        <v>0</v>
      </c>
      <c r="AH257" s="92">
        <f t="shared" si="163"/>
        <v>0</v>
      </c>
      <c r="AI257" s="93">
        <f t="shared" si="164"/>
        <v>0</v>
      </c>
      <c r="AJ257" s="93">
        <f t="shared" si="165"/>
        <v>0</v>
      </c>
      <c r="AK257" s="78">
        <f t="shared" si="166"/>
        <v>0</v>
      </c>
      <c r="AL257" s="92">
        <f t="shared" si="174"/>
        <v>0</v>
      </c>
      <c r="AM257" s="78">
        <f t="shared" si="175"/>
        <v>0</v>
      </c>
      <c r="AN257" s="11"/>
      <c r="AO257" s="14"/>
      <c r="AP257" s="11"/>
      <c r="AQ257" s="15"/>
      <c r="AR257" s="11"/>
      <c r="AS257" s="11"/>
      <c r="AT257" s="11"/>
      <c r="AU257" s="75" t="str">
        <f t="shared" si="185"/>
        <v/>
      </c>
      <c r="AV257" s="75" t="str">
        <f t="shared" ca="1" si="186"/>
        <v/>
      </c>
      <c r="AW257" s="75" t="str">
        <f t="shared" si="176"/>
        <v/>
      </c>
      <c r="AX257" s="75" t="str">
        <f t="shared" ca="1" si="177"/>
        <v/>
      </c>
      <c r="AY257" s="169"/>
      <c r="AZ257" s="169"/>
      <c r="BA257" s="75" t="str">
        <f t="shared" si="192"/>
        <v/>
      </c>
      <c r="BB257" s="169"/>
      <c r="BC257" s="169"/>
      <c r="BD257" s="75" t="str">
        <f t="shared" si="193"/>
        <v/>
      </c>
      <c r="BE257" s="11"/>
      <c r="BS257" s="163"/>
      <c r="BT257" s="163"/>
      <c r="BU257" s="163"/>
      <c r="BV257" s="163"/>
      <c r="BW257" s="163"/>
      <c r="BX257" s="163"/>
      <c r="BZ257" s="163"/>
      <c r="CB257" s="163"/>
      <c r="CC257" s="163"/>
      <c r="CD257" s="163"/>
    </row>
    <row r="258" spans="1:82" ht="17.45" customHeight="1">
      <c r="A258" s="86">
        <f t="shared" si="189"/>
        <v>36.299999999999997</v>
      </c>
      <c r="B258" s="107">
        <f t="shared" si="169"/>
        <v>248</v>
      </c>
      <c r="C258" s="8"/>
      <c r="D258" s="11"/>
      <c r="E258" s="12"/>
      <c r="F258" s="11"/>
      <c r="G258" s="74">
        <f t="shared" si="203"/>
        <v>0</v>
      </c>
      <c r="H258" s="75">
        <f t="shared" si="203"/>
        <v>0</v>
      </c>
      <c r="I258" s="88">
        <f t="shared" si="179"/>
        <v>0</v>
      </c>
      <c r="J258" s="78">
        <f t="shared" si="180"/>
        <v>0</v>
      </c>
      <c r="K258" s="78">
        <f t="shared" si="181"/>
        <v>0</v>
      </c>
      <c r="L258" s="78">
        <f t="shared" si="182"/>
        <v>0</v>
      </c>
      <c r="M258" s="78" t="str">
        <f t="shared" ca="1" si="183"/>
        <v/>
      </c>
      <c r="N258" s="78" t="str">
        <f t="shared" ca="1" si="183"/>
        <v/>
      </c>
      <c r="O258" s="78">
        <f t="shared" si="184"/>
        <v>5.0000000000000001E-4</v>
      </c>
      <c r="P258" s="13"/>
      <c r="Q258" s="8"/>
      <c r="R258" s="13"/>
      <c r="S258" s="89">
        <f t="shared" si="170"/>
        <v>0</v>
      </c>
      <c r="T258" s="75">
        <f t="shared" si="171"/>
        <v>0</v>
      </c>
      <c r="U258" s="90">
        <f t="shared" si="190"/>
        <v>0</v>
      </c>
      <c r="V258" s="82">
        <f t="shared" si="191"/>
        <v>0</v>
      </c>
      <c r="W258" s="234">
        <f t="shared" si="204"/>
        <v>132</v>
      </c>
      <c r="X258" s="236">
        <f t="shared" si="200"/>
        <v>169</v>
      </c>
      <c r="Y258" s="12"/>
      <c r="Z258" s="8"/>
      <c r="AA258" s="12"/>
      <c r="AB258" s="12"/>
      <c r="AC258" s="12"/>
      <c r="AD258" s="12"/>
      <c r="AE258" s="91">
        <f t="shared" si="172"/>
        <v>0</v>
      </c>
      <c r="AF258" s="75">
        <f t="shared" si="173"/>
        <v>0</v>
      </c>
      <c r="AG258" s="88">
        <f t="shared" si="162"/>
        <v>0</v>
      </c>
      <c r="AH258" s="92">
        <f t="shared" si="163"/>
        <v>0</v>
      </c>
      <c r="AI258" s="93">
        <f t="shared" si="164"/>
        <v>0</v>
      </c>
      <c r="AJ258" s="93">
        <f t="shared" si="165"/>
        <v>0</v>
      </c>
      <c r="AK258" s="78">
        <f t="shared" si="166"/>
        <v>0</v>
      </c>
      <c r="AL258" s="92">
        <f t="shared" si="174"/>
        <v>0</v>
      </c>
      <c r="AM258" s="78">
        <f t="shared" si="175"/>
        <v>0</v>
      </c>
      <c r="AN258" s="11"/>
      <c r="AO258" s="14"/>
      <c r="AP258" s="11"/>
      <c r="AQ258" s="15"/>
      <c r="AR258" s="11"/>
      <c r="AS258" s="11"/>
      <c r="AT258" s="11"/>
      <c r="AU258" s="75" t="str">
        <f t="shared" si="185"/>
        <v/>
      </c>
      <c r="AV258" s="75" t="str">
        <f t="shared" ca="1" si="186"/>
        <v/>
      </c>
      <c r="AW258" s="75" t="str">
        <f t="shared" si="176"/>
        <v/>
      </c>
      <c r="AX258" s="75" t="str">
        <f t="shared" ca="1" si="177"/>
        <v/>
      </c>
      <c r="AY258" s="169"/>
      <c r="AZ258" s="169"/>
      <c r="BA258" s="75" t="str">
        <f t="shared" si="192"/>
        <v/>
      </c>
      <c r="BB258" s="169"/>
      <c r="BC258" s="169"/>
      <c r="BD258" s="75" t="str">
        <f t="shared" si="193"/>
        <v/>
      </c>
      <c r="BE258" s="11"/>
      <c r="BS258" s="163"/>
      <c r="BT258" s="163"/>
      <c r="BU258" s="163"/>
      <c r="BV258" s="163"/>
      <c r="BW258" s="163"/>
      <c r="BX258" s="163"/>
      <c r="BZ258" s="163"/>
      <c r="CB258" s="163"/>
      <c r="CC258" s="163"/>
      <c r="CD258" s="163"/>
    </row>
    <row r="259" spans="1:82" ht="17.45" customHeight="1">
      <c r="A259" s="94">
        <f t="shared" si="189"/>
        <v>36.4</v>
      </c>
      <c r="B259" s="107">
        <f t="shared" si="169"/>
        <v>249</v>
      </c>
      <c r="C259" s="8"/>
      <c r="D259" s="11"/>
      <c r="E259" s="12"/>
      <c r="F259" s="11"/>
      <c r="G259" s="74">
        <f t="shared" si="203"/>
        <v>0</v>
      </c>
      <c r="H259" s="75">
        <f t="shared" si="203"/>
        <v>0</v>
      </c>
      <c r="I259" s="88">
        <f t="shared" si="179"/>
        <v>0</v>
      </c>
      <c r="J259" s="78">
        <f t="shared" si="180"/>
        <v>0</v>
      </c>
      <c r="K259" s="78">
        <f t="shared" si="181"/>
        <v>0</v>
      </c>
      <c r="L259" s="78">
        <f t="shared" si="182"/>
        <v>0</v>
      </c>
      <c r="M259" s="78" t="str">
        <f t="shared" ca="1" si="183"/>
        <v/>
      </c>
      <c r="N259" s="78" t="str">
        <f t="shared" ca="1" si="183"/>
        <v/>
      </c>
      <c r="O259" s="78">
        <f t="shared" si="184"/>
        <v>5.0000000000000001E-4</v>
      </c>
      <c r="P259" s="13"/>
      <c r="Q259" s="8"/>
      <c r="R259" s="13"/>
      <c r="S259" s="89">
        <f t="shared" si="170"/>
        <v>0</v>
      </c>
      <c r="T259" s="75">
        <f t="shared" si="171"/>
        <v>0</v>
      </c>
      <c r="U259" s="90">
        <f t="shared" si="190"/>
        <v>0</v>
      </c>
      <c r="V259" s="82">
        <f t="shared" si="191"/>
        <v>0</v>
      </c>
      <c r="W259" s="234">
        <f t="shared" si="204"/>
        <v>132</v>
      </c>
      <c r="X259" s="236">
        <f t="shared" si="200"/>
        <v>169</v>
      </c>
      <c r="Y259" s="12"/>
      <c r="Z259" s="8"/>
      <c r="AA259" s="12"/>
      <c r="AB259" s="12"/>
      <c r="AC259" s="12"/>
      <c r="AD259" s="12"/>
      <c r="AE259" s="91">
        <f t="shared" si="172"/>
        <v>0</v>
      </c>
      <c r="AF259" s="75">
        <f t="shared" si="173"/>
        <v>0</v>
      </c>
      <c r="AG259" s="88">
        <f t="shared" si="162"/>
        <v>0</v>
      </c>
      <c r="AH259" s="92">
        <f t="shared" si="163"/>
        <v>0</v>
      </c>
      <c r="AI259" s="93">
        <f t="shared" si="164"/>
        <v>0</v>
      </c>
      <c r="AJ259" s="93">
        <f t="shared" si="165"/>
        <v>0</v>
      </c>
      <c r="AK259" s="78">
        <f t="shared" si="166"/>
        <v>0</v>
      </c>
      <c r="AL259" s="92">
        <f t="shared" si="174"/>
        <v>0</v>
      </c>
      <c r="AM259" s="78">
        <f t="shared" si="175"/>
        <v>0</v>
      </c>
      <c r="AN259" s="11"/>
      <c r="AO259" s="14"/>
      <c r="AP259" s="11"/>
      <c r="AQ259" s="15"/>
      <c r="AR259" s="11"/>
      <c r="AS259" s="11"/>
      <c r="AT259" s="11"/>
      <c r="AU259" s="75" t="str">
        <f t="shared" si="185"/>
        <v/>
      </c>
      <c r="AV259" s="75" t="str">
        <f t="shared" ca="1" si="186"/>
        <v/>
      </c>
      <c r="AW259" s="75" t="str">
        <f t="shared" si="176"/>
        <v/>
      </c>
      <c r="AX259" s="75" t="str">
        <f t="shared" ca="1" si="177"/>
        <v/>
      </c>
      <c r="AY259" s="169"/>
      <c r="AZ259" s="169"/>
      <c r="BA259" s="75" t="str">
        <f t="shared" si="192"/>
        <v/>
      </c>
      <c r="BB259" s="169"/>
      <c r="BC259" s="169"/>
      <c r="BD259" s="75" t="str">
        <f t="shared" si="193"/>
        <v/>
      </c>
      <c r="BE259" s="11"/>
      <c r="BS259" s="163"/>
      <c r="BT259" s="163"/>
      <c r="BU259" s="163"/>
      <c r="BV259" s="163"/>
      <c r="BW259" s="163"/>
      <c r="BX259" s="163"/>
      <c r="BZ259" s="163"/>
      <c r="CB259" s="163"/>
      <c r="CC259" s="163"/>
      <c r="CD259" s="163"/>
    </row>
    <row r="260" spans="1:82" ht="17.45" customHeight="1">
      <c r="A260" s="86">
        <f t="shared" si="189"/>
        <v>36.5</v>
      </c>
      <c r="B260" s="107">
        <f t="shared" si="169"/>
        <v>250</v>
      </c>
      <c r="C260" s="8"/>
      <c r="D260" s="11"/>
      <c r="E260" s="12"/>
      <c r="F260" s="11"/>
      <c r="G260" s="74">
        <f t="shared" si="203"/>
        <v>0</v>
      </c>
      <c r="H260" s="75">
        <f t="shared" si="203"/>
        <v>0</v>
      </c>
      <c r="I260" s="88">
        <f t="shared" si="179"/>
        <v>0</v>
      </c>
      <c r="J260" s="78">
        <f t="shared" si="180"/>
        <v>0</v>
      </c>
      <c r="K260" s="78">
        <f t="shared" si="181"/>
        <v>0</v>
      </c>
      <c r="L260" s="78">
        <f t="shared" si="182"/>
        <v>0</v>
      </c>
      <c r="M260" s="78" t="str">
        <f t="shared" ca="1" si="183"/>
        <v/>
      </c>
      <c r="N260" s="78" t="str">
        <f t="shared" ca="1" si="183"/>
        <v/>
      </c>
      <c r="O260" s="78">
        <f t="shared" si="184"/>
        <v>5.0000000000000001E-4</v>
      </c>
      <c r="P260" s="13"/>
      <c r="Q260" s="8"/>
      <c r="R260" s="13"/>
      <c r="S260" s="89">
        <f t="shared" si="170"/>
        <v>0</v>
      </c>
      <c r="T260" s="75">
        <f t="shared" si="171"/>
        <v>0</v>
      </c>
      <c r="U260" s="90">
        <f t="shared" si="190"/>
        <v>0</v>
      </c>
      <c r="V260" s="82">
        <f t="shared" si="191"/>
        <v>0</v>
      </c>
      <c r="W260" s="234">
        <f t="shared" si="204"/>
        <v>132</v>
      </c>
      <c r="X260" s="236">
        <f t="shared" si="200"/>
        <v>169</v>
      </c>
      <c r="Y260" s="12"/>
      <c r="Z260" s="8"/>
      <c r="AA260" s="12"/>
      <c r="AB260" s="12"/>
      <c r="AC260" s="12"/>
      <c r="AD260" s="12"/>
      <c r="AE260" s="91">
        <f t="shared" si="172"/>
        <v>0</v>
      </c>
      <c r="AF260" s="75">
        <f t="shared" si="173"/>
        <v>0</v>
      </c>
      <c r="AG260" s="88">
        <f t="shared" si="162"/>
        <v>0</v>
      </c>
      <c r="AH260" s="92">
        <f t="shared" si="163"/>
        <v>0</v>
      </c>
      <c r="AI260" s="93">
        <f t="shared" si="164"/>
        <v>0</v>
      </c>
      <c r="AJ260" s="93">
        <f t="shared" si="165"/>
        <v>0</v>
      </c>
      <c r="AK260" s="78">
        <f t="shared" si="166"/>
        <v>0</v>
      </c>
      <c r="AL260" s="92">
        <f t="shared" si="174"/>
        <v>0</v>
      </c>
      <c r="AM260" s="78">
        <f t="shared" si="175"/>
        <v>0</v>
      </c>
      <c r="AN260" s="11"/>
      <c r="AO260" s="14"/>
      <c r="AP260" s="11"/>
      <c r="AQ260" s="15"/>
      <c r="AR260" s="11"/>
      <c r="AS260" s="11"/>
      <c r="AT260" s="11"/>
      <c r="AU260" s="75" t="str">
        <f t="shared" si="185"/>
        <v/>
      </c>
      <c r="AV260" s="75" t="str">
        <f t="shared" ca="1" si="186"/>
        <v/>
      </c>
      <c r="AW260" s="75" t="str">
        <f t="shared" si="176"/>
        <v/>
      </c>
      <c r="AX260" s="75" t="str">
        <f t="shared" ca="1" si="177"/>
        <v/>
      </c>
      <c r="AY260" s="169"/>
      <c r="AZ260" s="169"/>
      <c r="BA260" s="75" t="str">
        <f t="shared" si="192"/>
        <v/>
      </c>
      <c r="BB260" s="169"/>
      <c r="BC260" s="169"/>
      <c r="BD260" s="75" t="str">
        <f t="shared" si="193"/>
        <v/>
      </c>
      <c r="BE260" s="11"/>
      <c r="BS260" s="163"/>
      <c r="BT260" s="163"/>
      <c r="BU260" s="163"/>
      <c r="BV260" s="163"/>
      <c r="BW260" s="163"/>
      <c r="BX260" s="163"/>
      <c r="BZ260" s="163"/>
      <c r="CB260" s="163"/>
      <c r="CC260" s="163"/>
      <c r="CD260" s="163"/>
    </row>
    <row r="261" spans="1:82" ht="17.45" customHeight="1">
      <c r="A261" s="94">
        <f t="shared" si="189"/>
        <v>36.6</v>
      </c>
      <c r="B261" s="107">
        <f t="shared" si="169"/>
        <v>251</v>
      </c>
      <c r="C261" s="8"/>
      <c r="D261" s="11"/>
      <c r="E261" s="12"/>
      <c r="F261" s="11"/>
      <c r="G261" s="74">
        <f t="shared" si="203"/>
        <v>0</v>
      </c>
      <c r="H261" s="75">
        <f t="shared" si="203"/>
        <v>0</v>
      </c>
      <c r="I261" s="88">
        <f t="shared" si="179"/>
        <v>0</v>
      </c>
      <c r="J261" s="78">
        <f t="shared" si="180"/>
        <v>0</v>
      </c>
      <c r="K261" s="78">
        <f t="shared" si="181"/>
        <v>0</v>
      </c>
      <c r="L261" s="78">
        <f t="shared" si="182"/>
        <v>0</v>
      </c>
      <c r="M261" s="78" t="str">
        <f t="shared" ca="1" si="183"/>
        <v/>
      </c>
      <c r="N261" s="78" t="str">
        <f t="shared" ca="1" si="183"/>
        <v/>
      </c>
      <c r="O261" s="78">
        <f t="shared" si="184"/>
        <v>5.0000000000000001E-4</v>
      </c>
      <c r="P261" s="13"/>
      <c r="Q261" s="8"/>
      <c r="R261" s="13"/>
      <c r="S261" s="89">
        <f t="shared" si="170"/>
        <v>0</v>
      </c>
      <c r="T261" s="75">
        <f t="shared" si="171"/>
        <v>0</v>
      </c>
      <c r="U261" s="90">
        <f t="shared" si="190"/>
        <v>0</v>
      </c>
      <c r="V261" s="82">
        <f t="shared" si="191"/>
        <v>0</v>
      </c>
      <c r="W261" s="234">
        <f t="shared" si="204"/>
        <v>132</v>
      </c>
      <c r="X261" s="236">
        <f t="shared" si="200"/>
        <v>169</v>
      </c>
      <c r="Y261" s="12"/>
      <c r="Z261" s="8"/>
      <c r="AA261" s="12"/>
      <c r="AB261" s="12"/>
      <c r="AC261" s="12"/>
      <c r="AD261" s="12"/>
      <c r="AE261" s="91">
        <f t="shared" si="172"/>
        <v>0</v>
      </c>
      <c r="AF261" s="75">
        <f t="shared" si="173"/>
        <v>0</v>
      </c>
      <c r="AG261" s="88">
        <f t="shared" ref="AG261:AG324" si="205">IFERROR(Y261/H260,0)</f>
        <v>0</v>
      </c>
      <c r="AH261" s="92">
        <f t="shared" ref="AH261:AH324" si="206">IFERROR(Z261/$Y261,0)</f>
        <v>0</v>
      </c>
      <c r="AI261" s="93">
        <f t="shared" ref="AI261:AI324" si="207">IFERROR(AA261/$Y261,0)</f>
        <v>0</v>
      </c>
      <c r="AJ261" s="93">
        <f t="shared" ref="AJ261:AJ324" si="208">IFERROR(AB261/$Y261,0)</f>
        <v>0</v>
      </c>
      <c r="AK261" s="78">
        <f t="shared" ref="AK261:AK324" si="209">IFERROR(AC261/$Y261,0)</f>
        <v>0</v>
      </c>
      <c r="AL261" s="92">
        <f t="shared" si="174"/>
        <v>0</v>
      </c>
      <c r="AM261" s="78">
        <f t="shared" si="175"/>
        <v>0</v>
      </c>
      <c r="AN261" s="11"/>
      <c r="AO261" s="14"/>
      <c r="AP261" s="11"/>
      <c r="AQ261" s="15"/>
      <c r="AR261" s="11"/>
      <c r="AS261" s="11"/>
      <c r="AT261" s="11"/>
      <c r="AU261" s="75" t="str">
        <f t="shared" si="185"/>
        <v/>
      </c>
      <c r="AV261" s="75" t="str">
        <f t="shared" ca="1" si="186"/>
        <v/>
      </c>
      <c r="AW261" s="75" t="str">
        <f t="shared" si="176"/>
        <v/>
      </c>
      <c r="AX261" s="75" t="str">
        <f t="shared" ca="1" si="177"/>
        <v/>
      </c>
      <c r="AY261" s="169"/>
      <c r="AZ261" s="169"/>
      <c r="BA261" s="75" t="str">
        <f t="shared" si="192"/>
        <v/>
      </c>
      <c r="BB261" s="169"/>
      <c r="BC261" s="169"/>
      <c r="BD261" s="75" t="str">
        <f t="shared" si="193"/>
        <v/>
      </c>
      <c r="BE261" s="11"/>
      <c r="BS261" s="163"/>
      <c r="BT261" s="163"/>
      <c r="BU261" s="163"/>
      <c r="BV261" s="163"/>
      <c r="BW261" s="163"/>
      <c r="BX261" s="163"/>
      <c r="BZ261" s="163"/>
      <c r="CB261" s="163"/>
      <c r="CC261" s="163"/>
      <c r="CD261" s="163"/>
    </row>
    <row r="262" spans="1:82" ht="17.45" customHeight="1" thickBot="1">
      <c r="A262" s="86">
        <f t="shared" si="189"/>
        <v>36.700000000000003</v>
      </c>
      <c r="B262" s="108">
        <f t="shared" si="169"/>
        <v>252</v>
      </c>
      <c r="C262" s="16"/>
      <c r="D262" s="17"/>
      <c r="E262" s="18"/>
      <c r="F262" s="17"/>
      <c r="G262" s="96">
        <f t="shared" si="203"/>
        <v>0</v>
      </c>
      <c r="H262" s="97">
        <f t="shared" si="203"/>
        <v>0</v>
      </c>
      <c r="I262" s="98">
        <f t="shared" si="179"/>
        <v>0</v>
      </c>
      <c r="J262" s="99">
        <f t="shared" si="180"/>
        <v>0</v>
      </c>
      <c r="K262" s="99">
        <f t="shared" si="181"/>
        <v>0</v>
      </c>
      <c r="L262" s="99">
        <f t="shared" si="182"/>
        <v>0</v>
      </c>
      <c r="M262" s="99" t="str">
        <f t="shared" ca="1" si="183"/>
        <v/>
      </c>
      <c r="N262" s="99" t="str">
        <f t="shared" ca="1" si="183"/>
        <v/>
      </c>
      <c r="O262" s="99">
        <f t="shared" si="184"/>
        <v>5.0000000000000001E-4</v>
      </c>
      <c r="P262" s="19"/>
      <c r="Q262" s="16"/>
      <c r="R262" s="19"/>
      <c r="S262" s="89">
        <f t="shared" si="170"/>
        <v>0</v>
      </c>
      <c r="T262" s="75">
        <f t="shared" si="171"/>
        <v>0</v>
      </c>
      <c r="U262" s="100">
        <f t="shared" si="190"/>
        <v>0</v>
      </c>
      <c r="V262" s="101">
        <f t="shared" si="191"/>
        <v>0</v>
      </c>
      <c r="W262" s="237">
        <f t="shared" si="204"/>
        <v>132</v>
      </c>
      <c r="X262" s="238">
        <f t="shared" si="200"/>
        <v>169</v>
      </c>
      <c r="Y262" s="18"/>
      <c r="Z262" s="8"/>
      <c r="AA262" s="12"/>
      <c r="AB262" s="12"/>
      <c r="AC262" s="12"/>
      <c r="AD262" s="12"/>
      <c r="AE262" s="102">
        <f t="shared" si="172"/>
        <v>0</v>
      </c>
      <c r="AF262" s="97">
        <f t="shared" si="173"/>
        <v>0</v>
      </c>
      <c r="AG262" s="98">
        <f t="shared" si="205"/>
        <v>0</v>
      </c>
      <c r="AH262" s="103">
        <f t="shared" si="206"/>
        <v>0</v>
      </c>
      <c r="AI262" s="104">
        <f t="shared" si="207"/>
        <v>0</v>
      </c>
      <c r="AJ262" s="104">
        <f t="shared" si="208"/>
        <v>0</v>
      </c>
      <c r="AK262" s="99">
        <f t="shared" si="209"/>
        <v>0</v>
      </c>
      <c r="AL262" s="103">
        <f t="shared" si="174"/>
        <v>0</v>
      </c>
      <c r="AM262" s="99">
        <f t="shared" si="175"/>
        <v>0</v>
      </c>
      <c r="AN262" s="17"/>
      <c r="AO262" s="20"/>
      <c r="AP262" s="17"/>
      <c r="AQ262" s="21"/>
      <c r="AR262" s="17"/>
      <c r="AS262" s="17"/>
      <c r="AT262" s="17"/>
      <c r="AU262" s="97" t="str">
        <f t="shared" si="185"/>
        <v/>
      </c>
      <c r="AV262" s="97" t="str">
        <f t="shared" ca="1" si="186"/>
        <v/>
      </c>
      <c r="AW262" s="97" t="str">
        <f t="shared" si="176"/>
        <v/>
      </c>
      <c r="AX262" s="97" t="str">
        <f t="shared" ca="1" si="177"/>
        <v/>
      </c>
      <c r="AY262" s="167"/>
      <c r="AZ262" s="167"/>
      <c r="BA262" s="97" t="str">
        <f t="shared" si="192"/>
        <v/>
      </c>
      <c r="BB262" s="167"/>
      <c r="BC262" s="167"/>
      <c r="BD262" s="97" t="str">
        <f t="shared" si="193"/>
        <v/>
      </c>
      <c r="BE262" s="17"/>
      <c r="BS262" s="163"/>
      <c r="BT262" s="163"/>
      <c r="BU262" s="163"/>
      <c r="BV262" s="163"/>
      <c r="BW262" s="163"/>
      <c r="BX262" s="163"/>
      <c r="BZ262" s="163"/>
      <c r="CB262" s="163"/>
      <c r="CC262" s="163"/>
      <c r="CD262" s="163"/>
    </row>
    <row r="263" spans="1:82" ht="17.45" customHeight="1" thickTop="1">
      <c r="A263" s="71">
        <f>A256+1</f>
        <v>37.1</v>
      </c>
      <c r="B263" s="106">
        <f>B262+1</f>
        <v>253</v>
      </c>
      <c r="C263" s="4"/>
      <c r="D263" s="5"/>
      <c r="E263" s="6"/>
      <c r="F263" s="5"/>
      <c r="G263" s="74">
        <f t="shared" si="203"/>
        <v>0</v>
      </c>
      <c r="H263" s="75">
        <f t="shared" si="203"/>
        <v>0</v>
      </c>
      <c r="I263" s="76">
        <f t="shared" si="179"/>
        <v>0</v>
      </c>
      <c r="J263" s="77">
        <f t="shared" si="180"/>
        <v>0</v>
      </c>
      <c r="K263" s="77">
        <f t="shared" si="181"/>
        <v>0</v>
      </c>
      <c r="L263" s="77">
        <f t="shared" si="182"/>
        <v>0</v>
      </c>
      <c r="M263" s="78" t="str">
        <f t="shared" ca="1" si="183"/>
        <v/>
      </c>
      <c r="N263" s="78" t="str">
        <f t="shared" ca="1" si="183"/>
        <v/>
      </c>
      <c r="O263" s="78">
        <f t="shared" si="184"/>
        <v>5.0000000000000001E-4</v>
      </c>
      <c r="P263" s="13"/>
      <c r="Q263" s="8"/>
      <c r="R263" s="13"/>
      <c r="S263" s="79">
        <f t="shared" si="170"/>
        <v>0</v>
      </c>
      <c r="T263" s="80">
        <f t="shared" si="171"/>
        <v>0</v>
      </c>
      <c r="U263" s="81">
        <f t="shared" si="190"/>
        <v>0</v>
      </c>
      <c r="V263" s="82">
        <f t="shared" si="191"/>
        <v>0</v>
      </c>
      <c r="W263" s="234">
        <v>133</v>
      </c>
      <c r="X263" s="236">
        <v>168</v>
      </c>
      <c r="Y263" s="6"/>
      <c r="Z263" s="4"/>
      <c r="AA263" s="6"/>
      <c r="AB263" s="6"/>
      <c r="AC263" s="6"/>
      <c r="AD263" s="6"/>
      <c r="AE263" s="83">
        <f t="shared" si="172"/>
        <v>0</v>
      </c>
      <c r="AF263" s="80">
        <f t="shared" si="173"/>
        <v>0</v>
      </c>
      <c r="AG263" s="76">
        <f t="shared" si="205"/>
        <v>0</v>
      </c>
      <c r="AH263" s="84">
        <f t="shared" si="206"/>
        <v>0</v>
      </c>
      <c r="AI263" s="85">
        <f t="shared" si="207"/>
        <v>0</v>
      </c>
      <c r="AJ263" s="85">
        <f t="shared" si="208"/>
        <v>0</v>
      </c>
      <c r="AK263" s="77">
        <f t="shared" si="209"/>
        <v>0</v>
      </c>
      <c r="AL263" s="84">
        <f t="shared" si="174"/>
        <v>0</v>
      </c>
      <c r="AM263" s="77">
        <f t="shared" si="175"/>
        <v>0</v>
      </c>
      <c r="AN263" s="5"/>
      <c r="AO263" s="9"/>
      <c r="AP263" s="5"/>
      <c r="AQ263" s="10"/>
      <c r="AR263" s="5"/>
      <c r="AS263" s="5"/>
      <c r="AT263" s="5"/>
      <c r="AU263" s="80" t="str">
        <f t="shared" si="185"/>
        <v/>
      </c>
      <c r="AV263" s="80" t="str">
        <f t="shared" ca="1" si="186"/>
        <v/>
      </c>
      <c r="AW263" s="80" t="str">
        <f t="shared" si="176"/>
        <v/>
      </c>
      <c r="AX263" s="80" t="str">
        <f t="shared" ca="1" si="177"/>
        <v/>
      </c>
      <c r="AY263" s="165"/>
      <c r="AZ263" s="165"/>
      <c r="BA263" s="80" t="str">
        <f t="shared" si="192"/>
        <v/>
      </c>
      <c r="BB263" s="165"/>
      <c r="BC263" s="165"/>
      <c r="BD263" s="80" t="str">
        <f t="shared" si="193"/>
        <v/>
      </c>
      <c r="BE263" s="5"/>
      <c r="BS263" s="163"/>
      <c r="BT263" s="163"/>
      <c r="BU263" s="163"/>
      <c r="BV263" s="163"/>
      <c r="BW263" s="163"/>
      <c r="BX263" s="163"/>
      <c r="BZ263" s="163"/>
      <c r="CB263" s="163"/>
      <c r="CC263" s="163"/>
      <c r="CD263" s="163"/>
    </row>
    <row r="264" spans="1:82" ht="17.45" customHeight="1">
      <c r="A264" s="86">
        <f t="shared" si="189"/>
        <v>37.200000000000003</v>
      </c>
      <c r="B264" s="107">
        <f t="shared" si="169"/>
        <v>254</v>
      </c>
      <c r="C264" s="8"/>
      <c r="D264" s="11"/>
      <c r="E264" s="12"/>
      <c r="F264" s="11"/>
      <c r="G264" s="74">
        <f t="shared" si="203"/>
        <v>0</v>
      </c>
      <c r="H264" s="75">
        <f t="shared" si="203"/>
        <v>0</v>
      </c>
      <c r="I264" s="88">
        <f t="shared" si="179"/>
        <v>0</v>
      </c>
      <c r="J264" s="78">
        <f t="shared" si="180"/>
        <v>0</v>
      </c>
      <c r="K264" s="78">
        <f t="shared" si="181"/>
        <v>0</v>
      </c>
      <c r="L264" s="78">
        <f t="shared" si="182"/>
        <v>0</v>
      </c>
      <c r="M264" s="78" t="str">
        <f t="shared" ca="1" si="183"/>
        <v/>
      </c>
      <c r="N264" s="78" t="str">
        <f t="shared" ca="1" si="183"/>
        <v/>
      </c>
      <c r="O264" s="78">
        <f t="shared" si="184"/>
        <v>5.0000000000000001E-4</v>
      </c>
      <c r="P264" s="13"/>
      <c r="Q264" s="8"/>
      <c r="R264" s="13"/>
      <c r="S264" s="89">
        <f t="shared" si="170"/>
        <v>0</v>
      </c>
      <c r="T264" s="75">
        <f t="shared" si="171"/>
        <v>0</v>
      </c>
      <c r="U264" s="90">
        <f t="shared" si="190"/>
        <v>0</v>
      </c>
      <c r="V264" s="82">
        <f t="shared" si="191"/>
        <v>0</v>
      </c>
      <c r="W264" s="234">
        <f t="shared" ref="W264:W269" si="210">W263</f>
        <v>133</v>
      </c>
      <c r="X264" s="236">
        <f t="shared" ref="X264:X276" si="211">X263</f>
        <v>168</v>
      </c>
      <c r="Y264" s="12"/>
      <c r="Z264" s="8"/>
      <c r="AA264" s="12"/>
      <c r="AB264" s="12"/>
      <c r="AC264" s="12"/>
      <c r="AD264" s="12"/>
      <c r="AE264" s="91">
        <f t="shared" si="172"/>
        <v>0</v>
      </c>
      <c r="AF264" s="75">
        <f t="shared" si="173"/>
        <v>0</v>
      </c>
      <c r="AG264" s="88">
        <f t="shared" si="205"/>
        <v>0</v>
      </c>
      <c r="AH264" s="92">
        <f t="shared" si="206"/>
        <v>0</v>
      </c>
      <c r="AI264" s="93">
        <f t="shared" si="207"/>
        <v>0</v>
      </c>
      <c r="AJ264" s="93">
        <f t="shared" si="208"/>
        <v>0</v>
      </c>
      <c r="AK264" s="78">
        <f t="shared" si="209"/>
        <v>0</v>
      </c>
      <c r="AL264" s="92">
        <f t="shared" si="174"/>
        <v>0</v>
      </c>
      <c r="AM264" s="78">
        <f t="shared" si="175"/>
        <v>0</v>
      </c>
      <c r="AN264" s="11"/>
      <c r="AO264" s="14"/>
      <c r="AP264" s="11"/>
      <c r="AQ264" s="15"/>
      <c r="AR264" s="11"/>
      <c r="AS264" s="11"/>
      <c r="AT264" s="11"/>
      <c r="AU264" s="75" t="str">
        <f t="shared" si="185"/>
        <v/>
      </c>
      <c r="AV264" s="75" t="str">
        <f t="shared" ca="1" si="186"/>
        <v/>
      </c>
      <c r="AW264" s="75" t="str">
        <f t="shared" si="176"/>
        <v/>
      </c>
      <c r="AX264" s="75" t="str">
        <f t="shared" ca="1" si="177"/>
        <v/>
      </c>
      <c r="AY264" s="169"/>
      <c r="AZ264" s="169"/>
      <c r="BA264" s="75" t="str">
        <f t="shared" si="192"/>
        <v/>
      </c>
      <c r="BB264" s="169"/>
      <c r="BC264" s="169"/>
      <c r="BD264" s="75" t="str">
        <f t="shared" si="193"/>
        <v/>
      </c>
      <c r="BE264" s="11"/>
      <c r="BS264" s="163"/>
      <c r="BT264" s="163"/>
      <c r="BU264" s="163"/>
      <c r="BV264" s="163"/>
      <c r="BW264" s="163"/>
      <c r="BX264" s="163"/>
      <c r="BZ264" s="163"/>
      <c r="CB264" s="163"/>
      <c r="CC264" s="163"/>
      <c r="CD264" s="163"/>
    </row>
    <row r="265" spans="1:82" ht="17.45" customHeight="1">
      <c r="A265" s="94">
        <f t="shared" si="189"/>
        <v>37.299999999999997</v>
      </c>
      <c r="B265" s="107">
        <f t="shared" si="169"/>
        <v>255</v>
      </c>
      <c r="C265" s="8"/>
      <c r="D265" s="11"/>
      <c r="E265" s="12"/>
      <c r="F265" s="11"/>
      <c r="G265" s="74">
        <f t="shared" si="203"/>
        <v>0</v>
      </c>
      <c r="H265" s="75">
        <f t="shared" si="203"/>
        <v>0</v>
      </c>
      <c r="I265" s="88">
        <f t="shared" si="179"/>
        <v>0</v>
      </c>
      <c r="J265" s="78">
        <f t="shared" si="180"/>
        <v>0</v>
      </c>
      <c r="K265" s="78">
        <f t="shared" si="181"/>
        <v>0</v>
      </c>
      <c r="L265" s="78">
        <f t="shared" si="182"/>
        <v>0</v>
      </c>
      <c r="M265" s="78" t="str">
        <f t="shared" ca="1" si="183"/>
        <v/>
      </c>
      <c r="N265" s="78" t="str">
        <f t="shared" ca="1" si="183"/>
        <v/>
      </c>
      <c r="O265" s="78">
        <f t="shared" si="184"/>
        <v>5.0000000000000001E-4</v>
      </c>
      <c r="P265" s="13"/>
      <c r="Q265" s="8"/>
      <c r="R265" s="13"/>
      <c r="S265" s="89">
        <f t="shared" si="170"/>
        <v>0</v>
      </c>
      <c r="T265" s="75">
        <f t="shared" si="171"/>
        <v>0</v>
      </c>
      <c r="U265" s="90">
        <f t="shared" si="190"/>
        <v>0</v>
      </c>
      <c r="V265" s="82">
        <f t="shared" si="191"/>
        <v>0</v>
      </c>
      <c r="W265" s="234">
        <f t="shared" si="210"/>
        <v>133</v>
      </c>
      <c r="X265" s="236">
        <f t="shared" si="211"/>
        <v>168</v>
      </c>
      <c r="Y265" s="12"/>
      <c r="Z265" s="8"/>
      <c r="AA265" s="12"/>
      <c r="AB265" s="12"/>
      <c r="AC265" s="12"/>
      <c r="AD265" s="12"/>
      <c r="AE265" s="91">
        <f t="shared" si="172"/>
        <v>0</v>
      </c>
      <c r="AF265" s="75">
        <f t="shared" si="173"/>
        <v>0</v>
      </c>
      <c r="AG265" s="88">
        <f t="shared" si="205"/>
        <v>0</v>
      </c>
      <c r="AH265" s="92">
        <f t="shared" si="206"/>
        <v>0</v>
      </c>
      <c r="AI265" s="93">
        <f t="shared" si="207"/>
        <v>0</v>
      </c>
      <c r="AJ265" s="93">
        <f t="shared" si="208"/>
        <v>0</v>
      </c>
      <c r="AK265" s="78">
        <f t="shared" si="209"/>
        <v>0</v>
      </c>
      <c r="AL265" s="92">
        <f t="shared" si="174"/>
        <v>0</v>
      </c>
      <c r="AM265" s="78">
        <f t="shared" si="175"/>
        <v>0</v>
      </c>
      <c r="AN265" s="11"/>
      <c r="AO265" s="14"/>
      <c r="AP265" s="11"/>
      <c r="AQ265" s="15"/>
      <c r="AR265" s="11"/>
      <c r="AS265" s="11"/>
      <c r="AT265" s="11"/>
      <c r="AU265" s="75" t="str">
        <f t="shared" si="185"/>
        <v/>
      </c>
      <c r="AV265" s="75" t="str">
        <f t="shared" ca="1" si="186"/>
        <v/>
      </c>
      <c r="AW265" s="75" t="str">
        <f t="shared" si="176"/>
        <v/>
      </c>
      <c r="AX265" s="75" t="str">
        <f t="shared" ca="1" si="177"/>
        <v/>
      </c>
      <c r="AY265" s="169"/>
      <c r="AZ265" s="169"/>
      <c r="BA265" s="75" t="str">
        <f t="shared" si="192"/>
        <v/>
      </c>
      <c r="BB265" s="169"/>
      <c r="BC265" s="169"/>
      <c r="BD265" s="75" t="str">
        <f t="shared" si="193"/>
        <v/>
      </c>
      <c r="BE265" s="11"/>
      <c r="BS265" s="163"/>
      <c r="BT265" s="163"/>
      <c r="BU265" s="163"/>
      <c r="BV265" s="163"/>
      <c r="BW265" s="163"/>
      <c r="BX265" s="163"/>
      <c r="BZ265" s="163"/>
      <c r="CB265" s="163"/>
      <c r="CC265" s="163"/>
      <c r="CD265" s="163"/>
    </row>
    <row r="266" spans="1:82" ht="17.45" customHeight="1">
      <c r="A266" s="86">
        <f t="shared" si="189"/>
        <v>37.4</v>
      </c>
      <c r="B266" s="107">
        <f t="shared" si="169"/>
        <v>256</v>
      </c>
      <c r="C266" s="8"/>
      <c r="D266" s="11"/>
      <c r="E266" s="12"/>
      <c r="F266" s="11"/>
      <c r="G266" s="74">
        <f t="shared" si="203"/>
        <v>0</v>
      </c>
      <c r="H266" s="75">
        <f t="shared" si="203"/>
        <v>0</v>
      </c>
      <c r="I266" s="88">
        <f t="shared" si="179"/>
        <v>0</v>
      </c>
      <c r="J266" s="78">
        <f t="shared" si="180"/>
        <v>0</v>
      </c>
      <c r="K266" s="78">
        <f t="shared" si="181"/>
        <v>0</v>
      </c>
      <c r="L266" s="78">
        <f t="shared" si="182"/>
        <v>0</v>
      </c>
      <c r="M266" s="78" t="str">
        <f t="shared" ca="1" si="183"/>
        <v/>
      </c>
      <c r="N266" s="78" t="str">
        <f t="shared" ca="1" si="183"/>
        <v/>
      </c>
      <c r="O266" s="78">
        <f t="shared" si="184"/>
        <v>5.0000000000000001E-4</v>
      </c>
      <c r="P266" s="13"/>
      <c r="Q266" s="8"/>
      <c r="R266" s="13"/>
      <c r="S266" s="89">
        <f t="shared" si="170"/>
        <v>0</v>
      </c>
      <c r="T266" s="75">
        <f t="shared" si="171"/>
        <v>0</v>
      </c>
      <c r="U266" s="90">
        <f t="shared" si="190"/>
        <v>0</v>
      </c>
      <c r="V266" s="82">
        <f t="shared" si="191"/>
        <v>0</v>
      </c>
      <c r="W266" s="234">
        <f t="shared" si="210"/>
        <v>133</v>
      </c>
      <c r="X266" s="236">
        <f t="shared" si="211"/>
        <v>168</v>
      </c>
      <c r="Y266" s="12"/>
      <c r="Z266" s="8"/>
      <c r="AA266" s="12"/>
      <c r="AB266" s="12"/>
      <c r="AC266" s="12"/>
      <c r="AD266" s="12"/>
      <c r="AE266" s="91">
        <f t="shared" si="172"/>
        <v>0</v>
      </c>
      <c r="AF266" s="75">
        <f t="shared" si="173"/>
        <v>0</v>
      </c>
      <c r="AG266" s="88">
        <f t="shared" si="205"/>
        <v>0</v>
      </c>
      <c r="AH266" s="92">
        <f t="shared" si="206"/>
        <v>0</v>
      </c>
      <c r="AI266" s="93">
        <f t="shared" si="207"/>
        <v>0</v>
      </c>
      <c r="AJ266" s="93">
        <f t="shared" si="208"/>
        <v>0</v>
      </c>
      <c r="AK266" s="78">
        <f t="shared" si="209"/>
        <v>0</v>
      </c>
      <c r="AL266" s="92">
        <f t="shared" si="174"/>
        <v>0</v>
      </c>
      <c r="AM266" s="78">
        <f t="shared" si="175"/>
        <v>0</v>
      </c>
      <c r="AN266" s="11"/>
      <c r="AO266" s="14"/>
      <c r="AP266" s="11"/>
      <c r="AQ266" s="15"/>
      <c r="AR266" s="11"/>
      <c r="AS266" s="11"/>
      <c r="AT266" s="11"/>
      <c r="AU266" s="75" t="str">
        <f t="shared" si="185"/>
        <v/>
      </c>
      <c r="AV266" s="75" t="str">
        <f t="shared" ca="1" si="186"/>
        <v/>
      </c>
      <c r="AW266" s="75" t="str">
        <f t="shared" si="176"/>
        <v/>
      </c>
      <c r="AX266" s="75" t="str">
        <f t="shared" ca="1" si="177"/>
        <v/>
      </c>
      <c r="AY266" s="169"/>
      <c r="AZ266" s="169"/>
      <c r="BA266" s="75" t="str">
        <f t="shared" si="192"/>
        <v/>
      </c>
      <c r="BB266" s="169"/>
      <c r="BC266" s="169"/>
      <c r="BD266" s="75" t="str">
        <f t="shared" si="193"/>
        <v/>
      </c>
      <c r="BE266" s="11"/>
      <c r="BS266" s="163"/>
      <c r="BT266" s="163"/>
      <c r="BU266" s="163"/>
      <c r="BV266" s="163"/>
      <c r="BW266" s="163"/>
      <c r="BX266" s="163"/>
      <c r="BZ266" s="163"/>
      <c r="CB266" s="163"/>
      <c r="CC266" s="163"/>
      <c r="CD266" s="163"/>
    </row>
    <row r="267" spans="1:82" ht="17.45" customHeight="1">
      <c r="A267" s="94">
        <f t="shared" si="189"/>
        <v>37.5</v>
      </c>
      <c r="B267" s="107">
        <f t="shared" ref="B267:B330" si="212">B266+1</f>
        <v>257</v>
      </c>
      <c r="C267" s="8"/>
      <c r="D267" s="11"/>
      <c r="E267" s="12"/>
      <c r="F267" s="11"/>
      <c r="G267" s="74">
        <f t="shared" si="203"/>
        <v>0</v>
      </c>
      <c r="H267" s="75">
        <f t="shared" si="203"/>
        <v>0</v>
      </c>
      <c r="I267" s="88">
        <f t="shared" si="179"/>
        <v>0</v>
      </c>
      <c r="J267" s="78">
        <f t="shared" si="180"/>
        <v>0</v>
      </c>
      <c r="K267" s="78">
        <f t="shared" si="181"/>
        <v>0</v>
      </c>
      <c r="L267" s="78">
        <f t="shared" si="182"/>
        <v>0</v>
      </c>
      <c r="M267" s="78" t="str">
        <f t="shared" ca="1" si="183"/>
        <v/>
      </c>
      <c r="N267" s="78" t="str">
        <f t="shared" ca="1" si="183"/>
        <v/>
      </c>
      <c r="O267" s="78">
        <f t="shared" si="184"/>
        <v>5.0000000000000001E-4</v>
      </c>
      <c r="P267" s="13"/>
      <c r="Q267" s="8"/>
      <c r="R267" s="13"/>
      <c r="S267" s="89">
        <f t="shared" ref="S267:S330" si="213">IF($P267="FULL FEED",Q267,Q267*2)</f>
        <v>0</v>
      </c>
      <c r="T267" s="75">
        <f t="shared" ref="T267:T330" si="214">IF($P267="FULL FEED",R267,R267*2)</f>
        <v>0</v>
      </c>
      <c r="U267" s="90">
        <f t="shared" si="190"/>
        <v>0</v>
      </c>
      <c r="V267" s="82">
        <f t="shared" si="191"/>
        <v>0</v>
      </c>
      <c r="W267" s="234">
        <f t="shared" si="210"/>
        <v>133</v>
      </c>
      <c r="X267" s="236">
        <f t="shared" si="211"/>
        <v>168</v>
      </c>
      <c r="Y267" s="12"/>
      <c r="Z267" s="8"/>
      <c r="AA267" s="12"/>
      <c r="AB267" s="12"/>
      <c r="AC267" s="12"/>
      <c r="AD267" s="12"/>
      <c r="AE267" s="91">
        <f t="shared" ref="AE267:AE330" si="215">SUM(Z267,AA267,AB267,AC267)</f>
        <v>0</v>
      </c>
      <c r="AF267" s="75">
        <f t="shared" ref="AF267:AF330" si="216">Y267-AE267</f>
        <v>0</v>
      </c>
      <c r="AG267" s="88">
        <f t="shared" si="205"/>
        <v>0</v>
      </c>
      <c r="AH267" s="92">
        <f t="shared" si="206"/>
        <v>0</v>
      </c>
      <c r="AI267" s="93">
        <f t="shared" si="207"/>
        <v>0</v>
      </c>
      <c r="AJ267" s="93">
        <f t="shared" si="208"/>
        <v>0</v>
      </c>
      <c r="AK267" s="78">
        <f t="shared" si="209"/>
        <v>0</v>
      </c>
      <c r="AL267" s="92">
        <f t="shared" ref="AL267:AL330" si="217">IFERROR(AE267/Y267,0)</f>
        <v>0</v>
      </c>
      <c r="AM267" s="78">
        <f t="shared" ref="AM267:AM330" si="218">IFERROR(AF267/Y267,0)</f>
        <v>0</v>
      </c>
      <c r="AN267" s="11"/>
      <c r="AO267" s="14"/>
      <c r="AP267" s="11"/>
      <c r="AQ267" s="15"/>
      <c r="AR267" s="11"/>
      <c r="AS267" s="11"/>
      <c r="AT267" s="11"/>
      <c r="AU267" s="75" t="str">
        <f t="shared" si="185"/>
        <v/>
      </c>
      <c r="AV267" s="75" t="str">
        <f t="shared" ca="1" si="186"/>
        <v/>
      </c>
      <c r="AW267" s="75" t="str">
        <f t="shared" ref="AW267:AW330" si="219">IFERROR(IF(OR(AR267="",AT267="",K267="",L267=""),"", ((AT267-AR267)/100*1000)/(U267+V267)),0)</f>
        <v/>
      </c>
      <c r="AX267" s="75" t="str">
        <f t="shared" ref="AX267:AX330" ca="1" si="220">IF(OR(AR267="",AR268="",M267="",N267=""),"", ((AR268-AR267)/100*1000)/((G267+H267))*1000)</f>
        <v/>
      </c>
      <c r="AY267" s="169"/>
      <c r="AZ267" s="169"/>
      <c r="BA267" s="75" t="str">
        <f t="shared" si="192"/>
        <v/>
      </c>
      <c r="BB267" s="169"/>
      <c r="BC267" s="169"/>
      <c r="BD267" s="75" t="str">
        <f t="shared" si="193"/>
        <v/>
      </c>
      <c r="BE267" s="11"/>
      <c r="BS267" s="163"/>
      <c r="BT267" s="163"/>
      <c r="BU267" s="163"/>
      <c r="BV267" s="163"/>
      <c r="BW267" s="163"/>
      <c r="BX267" s="163"/>
      <c r="BZ267" s="163"/>
      <c r="CB267" s="163"/>
      <c r="CC267" s="163"/>
      <c r="CD267" s="163"/>
    </row>
    <row r="268" spans="1:82" ht="17.45" customHeight="1">
      <c r="A268" s="86">
        <f t="shared" si="189"/>
        <v>37.6</v>
      </c>
      <c r="B268" s="107">
        <f t="shared" si="212"/>
        <v>258</v>
      </c>
      <c r="C268" s="8"/>
      <c r="D268" s="11"/>
      <c r="E268" s="12"/>
      <c r="F268" s="11"/>
      <c r="G268" s="74">
        <f t="shared" ref="G268:H283" si="221">G267-E268-C268</f>
        <v>0</v>
      </c>
      <c r="H268" s="75">
        <f t="shared" si="221"/>
        <v>0</v>
      </c>
      <c r="I268" s="88">
        <f t="shared" ref="I268:I331" si="222">IFERROR(C268/G267,0)</f>
        <v>0</v>
      </c>
      <c r="J268" s="78">
        <f t="shared" ref="J268:J331" si="223">IFERROR(E268/G267,0)</f>
        <v>0</v>
      </c>
      <c r="K268" s="78">
        <f t="shared" ref="K268:K331" si="224">IFERROR(D268/H267,0)</f>
        <v>0</v>
      </c>
      <c r="L268" s="78">
        <f t="shared" ref="L268:L331" si="225">IFERROR(F268/H267,0)</f>
        <v>0</v>
      </c>
      <c r="M268" s="78" t="str">
        <f t="shared" ref="M268:N331" ca="1" si="226">IF(ROW()=11,
   IF($B$4&gt;0,E268/$B$4,""),
   IF($B$4&gt;0,
      (OFFSET(M268,-1,0)*$B$4 + E268)/$B$4,
      "")
)</f>
        <v/>
      </c>
      <c r="N268" s="78" t="str">
        <f t="shared" ca="1" si="226"/>
        <v/>
      </c>
      <c r="O268" s="78">
        <f t="shared" ref="O268:O331" si="227">$O$10</f>
        <v>5.0000000000000001E-4</v>
      </c>
      <c r="P268" s="13"/>
      <c r="Q268" s="8"/>
      <c r="R268" s="13"/>
      <c r="S268" s="89">
        <f t="shared" si="213"/>
        <v>0</v>
      </c>
      <c r="T268" s="75">
        <f t="shared" si="214"/>
        <v>0</v>
      </c>
      <c r="U268" s="90">
        <f t="shared" si="190"/>
        <v>0</v>
      </c>
      <c r="V268" s="82">
        <f t="shared" si="191"/>
        <v>0</v>
      </c>
      <c r="W268" s="234">
        <f t="shared" si="210"/>
        <v>133</v>
      </c>
      <c r="X268" s="236">
        <f t="shared" si="211"/>
        <v>168</v>
      </c>
      <c r="Y268" s="12"/>
      <c r="Z268" s="8"/>
      <c r="AA268" s="12"/>
      <c r="AB268" s="12"/>
      <c r="AC268" s="12"/>
      <c r="AD268" s="12"/>
      <c r="AE268" s="91">
        <f t="shared" si="215"/>
        <v>0</v>
      </c>
      <c r="AF268" s="75">
        <f t="shared" si="216"/>
        <v>0</v>
      </c>
      <c r="AG268" s="88">
        <f t="shared" si="205"/>
        <v>0</v>
      </c>
      <c r="AH268" s="92">
        <f t="shared" si="206"/>
        <v>0</v>
      </c>
      <c r="AI268" s="93">
        <f t="shared" si="207"/>
        <v>0</v>
      </c>
      <c r="AJ268" s="93">
        <f t="shared" si="208"/>
        <v>0</v>
      </c>
      <c r="AK268" s="78">
        <f t="shared" si="209"/>
        <v>0</v>
      </c>
      <c r="AL268" s="92">
        <f t="shared" si="217"/>
        <v>0</v>
      </c>
      <c r="AM268" s="78">
        <f t="shared" si="218"/>
        <v>0</v>
      </c>
      <c r="AN268" s="11"/>
      <c r="AO268" s="14"/>
      <c r="AP268" s="11"/>
      <c r="AQ268" s="15"/>
      <c r="AR268" s="11"/>
      <c r="AS268" s="11"/>
      <c r="AT268" s="11"/>
      <c r="AU268" s="75" t="str">
        <f t="shared" ref="AU268:AU331" si="228">IF(OR(AT268="",AR268=""),"", (AT268-AR268)/100*1000)</f>
        <v/>
      </c>
      <c r="AV268" s="75" t="str">
        <f t="shared" ref="AV268:AV331" ca="1" si="229">IF(OR(AR269="",OFFSET(AR269,-1,0)=""),"", (AR269-OFFSET(AR269,-1,0))/100*1000)</f>
        <v/>
      </c>
      <c r="AW268" s="75" t="str">
        <f t="shared" si="219"/>
        <v/>
      </c>
      <c r="AX268" s="75" t="str">
        <f t="shared" ca="1" si="220"/>
        <v/>
      </c>
      <c r="AY268" s="169"/>
      <c r="AZ268" s="169"/>
      <c r="BA268" s="75" t="str">
        <f t="shared" si="192"/>
        <v/>
      </c>
      <c r="BB268" s="169"/>
      <c r="BC268" s="169"/>
      <c r="BD268" s="75" t="str">
        <f t="shared" si="193"/>
        <v/>
      </c>
      <c r="BE268" s="11"/>
      <c r="BS268" s="163"/>
      <c r="BT268" s="163"/>
      <c r="BU268" s="163"/>
      <c r="BV268" s="163"/>
      <c r="BW268" s="163"/>
      <c r="BX268" s="163"/>
      <c r="BZ268" s="163"/>
      <c r="CB268" s="163"/>
      <c r="CC268" s="163"/>
      <c r="CD268" s="163"/>
    </row>
    <row r="269" spans="1:82" ht="17.45" customHeight="1" thickBot="1">
      <c r="A269" s="94">
        <f t="shared" si="189"/>
        <v>37.700000000000003</v>
      </c>
      <c r="B269" s="108">
        <f t="shared" si="212"/>
        <v>259</v>
      </c>
      <c r="C269" s="16"/>
      <c r="D269" s="17"/>
      <c r="E269" s="18"/>
      <c r="F269" s="17"/>
      <c r="G269" s="96">
        <f t="shared" si="221"/>
        <v>0</v>
      </c>
      <c r="H269" s="97">
        <f t="shared" si="221"/>
        <v>0</v>
      </c>
      <c r="I269" s="98">
        <f t="shared" si="222"/>
        <v>0</v>
      </c>
      <c r="J269" s="99">
        <f t="shared" si="223"/>
        <v>0</v>
      </c>
      <c r="K269" s="99">
        <f t="shared" si="224"/>
        <v>0</v>
      </c>
      <c r="L269" s="99">
        <f t="shared" si="225"/>
        <v>0</v>
      </c>
      <c r="M269" s="99" t="str">
        <f t="shared" ca="1" si="226"/>
        <v/>
      </c>
      <c r="N269" s="99" t="str">
        <f t="shared" ca="1" si="226"/>
        <v/>
      </c>
      <c r="O269" s="99">
        <f t="shared" si="227"/>
        <v>5.0000000000000001E-4</v>
      </c>
      <c r="P269" s="19"/>
      <c r="Q269" s="16"/>
      <c r="R269" s="19"/>
      <c r="S269" s="89">
        <f t="shared" si="213"/>
        <v>0</v>
      </c>
      <c r="T269" s="75">
        <f t="shared" si="214"/>
        <v>0</v>
      </c>
      <c r="U269" s="100">
        <f t="shared" si="190"/>
        <v>0</v>
      </c>
      <c r="V269" s="101">
        <f t="shared" si="191"/>
        <v>0</v>
      </c>
      <c r="W269" s="237">
        <f t="shared" si="210"/>
        <v>133</v>
      </c>
      <c r="X269" s="238">
        <f t="shared" si="211"/>
        <v>168</v>
      </c>
      <c r="Y269" s="18"/>
      <c r="Z269" s="8"/>
      <c r="AA269" s="12"/>
      <c r="AB269" s="12"/>
      <c r="AC269" s="12"/>
      <c r="AD269" s="12"/>
      <c r="AE269" s="102">
        <f t="shared" si="215"/>
        <v>0</v>
      </c>
      <c r="AF269" s="97">
        <f t="shared" si="216"/>
        <v>0</v>
      </c>
      <c r="AG269" s="98">
        <f t="shared" si="205"/>
        <v>0</v>
      </c>
      <c r="AH269" s="103">
        <f t="shared" si="206"/>
        <v>0</v>
      </c>
      <c r="AI269" s="104">
        <f t="shared" si="207"/>
        <v>0</v>
      </c>
      <c r="AJ269" s="104">
        <f t="shared" si="208"/>
        <v>0</v>
      </c>
      <c r="AK269" s="99">
        <f t="shared" si="209"/>
        <v>0</v>
      </c>
      <c r="AL269" s="103">
        <f t="shared" si="217"/>
        <v>0</v>
      </c>
      <c r="AM269" s="99">
        <f t="shared" si="218"/>
        <v>0</v>
      </c>
      <c r="AN269" s="17"/>
      <c r="AO269" s="20"/>
      <c r="AP269" s="17"/>
      <c r="AQ269" s="21"/>
      <c r="AR269" s="17"/>
      <c r="AS269" s="17"/>
      <c r="AT269" s="17"/>
      <c r="AU269" s="97" t="str">
        <f t="shared" si="228"/>
        <v/>
      </c>
      <c r="AV269" s="97" t="str">
        <f t="shared" ca="1" si="229"/>
        <v/>
      </c>
      <c r="AW269" s="97" t="str">
        <f t="shared" si="219"/>
        <v/>
      </c>
      <c r="AX269" s="97" t="str">
        <f t="shared" ca="1" si="220"/>
        <v/>
      </c>
      <c r="AY269" s="167"/>
      <c r="AZ269" s="167"/>
      <c r="BA269" s="97" t="str">
        <f t="shared" si="192"/>
        <v/>
      </c>
      <c r="BB269" s="167"/>
      <c r="BC269" s="167"/>
      <c r="BD269" s="97" t="str">
        <f t="shared" si="193"/>
        <v/>
      </c>
      <c r="BE269" s="17"/>
      <c r="BS269" s="163"/>
      <c r="BT269" s="163"/>
      <c r="BU269" s="163"/>
      <c r="BV269" s="163"/>
      <c r="BW269" s="163"/>
      <c r="BX269" s="163"/>
      <c r="BZ269" s="163"/>
      <c r="CB269" s="163"/>
      <c r="CC269" s="163"/>
      <c r="CD269" s="163"/>
    </row>
    <row r="270" spans="1:82" ht="17.45" customHeight="1" thickTop="1">
      <c r="A270" s="105">
        <f>A263+1</f>
        <v>38.1</v>
      </c>
      <c r="B270" s="106">
        <f>B269+1</f>
        <v>260</v>
      </c>
      <c r="C270" s="4"/>
      <c r="D270" s="5"/>
      <c r="E270" s="6"/>
      <c r="F270" s="5"/>
      <c r="G270" s="74">
        <f t="shared" si="221"/>
        <v>0</v>
      </c>
      <c r="H270" s="75">
        <f t="shared" si="221"/>
        <v>0</v>
      </c>
      <c r="I270" s="76">
        <f t="shared" si="222"/>
        <v>0</v>
      </c>
      <c r="J270" s="77">
        <f t="shared" si="223"/>
        <v>0</v>
      </c>
      <c r="K270" s="77">
        <f t="shared" si="224"/>
        <v>0</v>
      </c>
      <c r="L270" s="77">
        <f t="shared" si="225"/>
        <v>0</v>
      </c>
      <c r="M270" s="78" t="str">
        <f t="shared" ca="1" si="226"/>
        <v/>
      </c>
      <c r="N270" s="78" t="str">
        <f t="shared" ca="1" si="226"/>
        <v/>
      </c>
      <c r="O270" s="78">
        <f t="shared" si="227"/>
        <v>5.0000000000000001E-4</v>
      </c>
      <c r="P270" s="13"/>
      <c r="Q270" s="8"/>
      <c r="R270" s="13"/>
      <c r="S270" s="79">
        <f t="shared" si="213"/>
        <v>0</v>
      </c>
      <c r="T270" s="80">
        <f t="shared" si="214"/>
        <v>0</v>
      </c>
      <c r="U270" s="81">
        <f t="shared" si="190"/>
        <v>0</v>
      </c>
      <c r="V270" s="82">
        <f t="shared" si="191"/>
        <v>0</v>
      </c>
      <c r="W270" s="234">
        <v>134</v>
      </c>
      <c r="X270" s="236">
        <f t="shared" si="211"/>
        <v>168</v>
      </c>
      <c r="Y270" s="6"/>
      <c r="Z270" s="4"/>
      <c r="AA270" s="6"/>
      <c r="AB270" s="6"/>
      <c r="AC270" s="6"/>
      <c r="AD270" s="6"/>
      <c r="AE270" s="83">
        <f t="shared" si="215"/>
        <v>0</v>
      </c>
      <c r="AF270" s="80">
        <f t="shared" si="216"/>
        <v>0</v>
      </c>
      <c r="AG270" s="76">
        <f t="shared" si="205"/>
        <v>0</v>
      </c>
      <c r="AH270" s="84">
        <f t="shared" si="206"/>
        <v>0</v>
      </c>
      <c r="AI270" s="85">
        <f t="shared" si="207"/>
        <v>0</v>
      </c>
      <c r="AJ270" s="85">
        <f t="shared" si="208"/>
        <v>0</v>
      </c>
      <c r="AK270" s="77">
        <f t="shared" si="209"/>
        <v>0</v>
      </c>
      <c r="AL270" s="84">
        <f t="shared" si="217"/>
        <v>0</v>
      </c>
      <c r="AM270" s="77">
        <f t="shared" si="218"/>
        <v>0</v>
      </c>
      <c r="AN270" s="5"/>
      <c r="AO270" s="9"/>
      <c r="AP270" s="5"/>
      <c r="AQ270" s="10"/>
      <c r="AR270" s="5"/>
      <c r="AS270" s="5"/>
      <c r="AT270" s="5"/>
      <c r="AU270" s="80" t="str">
        <f t="shared" si="228"/>
        <v/>
      </c>
      <c r="AV270" s="80" t="str">
        <f t="shared" ca="1" si="229"/>
        <v/>
      </c>
      <c r="AW270" s="80" t="str">
        <f t="shared" si="219"/>
        <v/>
      </c>
      <c r="AX270" s="80" t="str">
        <f t="shared" ca="1" si="220"/>
        <v/>
      </c>
      <c r="AY270" s="165"/>
      <c r="AZ270" s="165"/>
      <c r="BA270" s="80" t="str">
        <f t="shared" si="192"/>
        <v/>
      </c>
      <c r="BB270" s="165"/>
      <c r="BC270" s="165"/>
      <c r="BD270" s="80" t="str">
        <f t="shared" si="193"/>
        <v/>
      </c>
      <c r="BE270" s="5"/>
      <c r="BS270" s="163"/>
      <c r="BT270" s="163"/>
      <c r="BU270" s="163"/>
      <c r="BV270" s="163"/>
      <c r="BW270" s="163"/>
      <c r="BX270" s="163"/>
      <c r="BZ270" s="163"/>
      <c r="CB270" s="163"/>
      <c r="CC270" s="163"/>
      <c r="CD270" s="163"/>
    </row>
    <row r="271" spans="1:82" ht="17.45" customHeight="1">
      <c r="A271" s="94">
        <f t="shared" si="189"/>
        <v>38.200000000000003</v>
      </c>
      <c r="B271" s="107">
        <f t="shared" si="212"/>
        <v>261</v>
      </c>
      <c r="C271" s="8"/>
      <c r="D271" s="11"/>
      <c r="E271" s="12"/>
      <c r="F271" s="11"/>
      <c r="G271" s="74">
        <f t="shared" si="221"/>
        <v>0</v>
      </c>
      <c r="H271" s="75">
        <f t="shared" si="221"/>
        <v>0</v>
      </c>
      <c r="I271" s="88">
        <f t="shared" si="222"/>
        <v>0</v>
      </c>
      <c r="J271" s="78">
        <f t="shared" si="223"/>
        <v>0</v>
      </c>
      <c r="K271" s="78">
        <f t="shared" si="224"/>
        <v>0</v>
      </c>
      <c r="L271" s="78">
        <f t="shared" si="225"/>
        <v>0</v>
      </c>
      <c r="M271" s="78" t="str">
        <f t="shared" ca="1" si="226"/>
        <v/>
      </c>
      <c r="N271" s="78" t="str">
        <f t="shared" ca="1" si="226"/>
        <v/>
      </c>
      <c r="O271" s="78">
        <f t="shared" si="227"/>
        <v>5.0000000000000001E-4</v>
      </c>
      <c r="P271" s="13"/>
      <c r="Q271" s="8"/>
      <c r="R271" s="13"/>
      <c r="S271" s="89">
        <f t="shared" si="213"/>
        <v>0</v>
      </c>
      <c r="T271" s="75">
        <f t="shared" si="214"/>
        <v>0</v>
      </c>
      <c r="U271" s="90">
        <f t="shared" si="190"/>
        <v>0</v>
      </c>
      <c r="V271" s="82">
        <f t="shared" si="191"/>
        <v>0</v>
      </c>
      <c r="W271" s="234">
        <f t="shared" ref="W271:W276" si="230">W270</f>
        <v>134</v>
      </c>
      <c r="X271" s="236">
        <f t="shared" si="211"/>
        <v>168</v>
      </c>
      <c r="Y271" s="12"/>
      <c r="Z271" s="8"/>
      <c r="AA271" s="12"/>
      <c r="AB271" s="12"/>
      <c r="AC271" s="12"/>
      <c r="AD271" s="12"/>
      <c r="AE271" s="91">
        <f t="shared" si="215"/>
        <v>0</v>
      </c>
      <c r="AF271" s="75">
        <f t="shared" si="216"/>
        <v>0</v>
      </c>
      <c r="AG271" s="88">
        <f t="shared" si="205"/>
        <v>0</v>
      </c>
      <c r="AH271" s="92">
        <f t="shared" si="206"/>
        <v>0</v>
      </c>
      <c r="AI271" s="93">
        <f t="shared" si="207"/>
        <v>0</v>
      </c>
      <c r="AJ271" s="93">
        <f t="shared" si="208"/>
        <v>0</v>
      </c>
      <c r="AK271" s="78">
        <f t="shared" si="209"/>
        <v>0</v>
      </c>
      <c r="AL271" s="92">
        <f t="shared" si="217"/>
        <v>0</v>
      </c>
      <c r="AM271" s="78">
        <f t="shared" si="218"/>
        <v>0</v>
      </c>
      <c r="AN271" s="11"/>
      <c r="AO271" s="14"/>
      <c r="AP271" s="11"/>
      <c r="AQ271" s="15"/>
      <c r="AR271" s="11"/>
      <c r="AS271" s="11"/>
      <c r="AT271" s="11"/>
      <c r="AU271" s="75" t="str">
        <f t="shared" si="228"/>
        <v/>
      </c>
      <c r="AV271" s="75" t="str">
        <f t="shared" ca="1" si="229"/>
        <v/>
      </c>
      <c r="AW271" s="75" t="str">
        <f t="shared" si="219"/>
        <v/>
      </c>
      <c r="AX271" s="75" t="str">
        <f t="shared" ca="1" si="220"/>
        <v/>
      </c>
      <c r="AY271" s="169"/>
      <c r="AZ271" s="169"/>
      <c r="BA271" s="75" t="str">
        <f t="shared" si="192"/>
        <v/>
      </c>
      <c r="BB271" s="169"/>
      <c r="BC271" s="169"/>
      <c r="BD271" s="75" t="str">
        <f t="shared" si="193"/>
        <v/>
      </c>
      <c r="BE271" s="11"/>
      <c r="BS271" s="163"/>
      <c r="BT271" s="163"/>
      <c r="BU271" s="163"/>
      <c r="BV271" s="163"/>
      <c r="BW271" s="163"/>
      <c r="BX271" s="163"/>
      <c r="BZ271" s="163"/>
      <c r="CB271" s="163"/>
      <c r="CC271" s="163"/>
      <c r="CD271" s="163"/>
    </row>
    <row r="272" spans="1:82" ht="17.45" customHeight="1">
      <c r="A272" s="86">
        <f t="shared" si="189"/>
        <v>38.299999999999997</v>
      </c>
      <c r="B272" s="107">
        <f t="shared" si="212"/>
        <v>262</v>
      </c>
      <c r="C272" s="8"/>
      <c r="D272" s="11"/>
      <c r="E272" s="12"/>
      <c r="F272" s="11"/>
      <c r="G272" s="74">
        <f t="shared" si="221"/>
        <v>0</v>
      </c>
      <c r="H272" s="75">
        <f t="shared" si="221"/>
        <v>0</v>
      </c>
      <c r="I272" s="88">
        <f t="shared" si="222"/>
        <v>0</v>
      </c>
      <c r="J272" s="78">
        <f t="shared" si="223"/>
        <v>0</v>
      </c>
      <c r="K272" s="78">
        <f t="shared" si="224"/>
        <v>0</v>
      </c>
      <c r="L272" s="78">
        <f t="shared" si="225"/>
        <v>0</v>
      </c>
      <c r="M272" s="78" t="str">
        <f t="shared" ca="1" si="226"/>
        <v/>
      </c>
      <c r="N272" s="78" t="str">
        <f t="shared" ca="1" si="226"/>
        <v/>
      </c>
      <c r="O272" s="78">
        <f t="shared" si="227"/>
        <v>5.0000000000000001E-4</v>
      </c>
      <c r="P272" s="13"/>
      <c r="Q272" s="8"/>
      <c r="R272" s="13"/>
      <c r="S272" s="89">
        <f t="shared" si="213"/>
        <v>0</v>
      </c>
      <c r="T272" s="75">
        <f t="shared" si="214"/>
        <v>0</v>
      </c>
      <c r="U272" s="90">
        <f t="shared" si="190"/>
        <v>0</v>
      </c>
      <c r="V272" s="82">
        <f t="shared" si="191"/>
        <v>0</v>
      </c>
      <c r="W272" s="234">
        <f t="shared" si="230"/>
        <v>134</v>
      </c>
      <c r="X272" s="236">
        <f t="shared" si="211"/>
        <v>168</v>
      </c>
      <c r="Y272" s="12"/>
      <c r="Z272" s="8"/>
      <c r="AA272" s="12"/>
      <c r="AB272" s="12"/>
      <c r="AC272" s="12"/>
      <c r="AD272" s="12"/>
      <c r="AE272" s="91">
        <f t="shared" si="215"/>
        <v>0</v>
      </c>
      <c r="AF272" s="75">
        <f t="shared" si="216"/>
        <v>0</v>
      </c>
      <c r="AG272" s="88">
        <f t="shared" si="205"/>
        <v>0</v>
      </c>
      <c r="AH272" s="92">
        <f t="shared" si="206"/>
        <v>0</v>
      </c>
      <c r="AI272" s="93">
        <f t="shared" si="207"/>
        <v>0</v>
      </c>
      <c r="AJ272" s="93">
        <f t="shared" si="208"/>
        <v>0</v>
      </c>
      <c r="AK272" s="78">
        <f t="shared" si="209"/>
        <v>0</v>
      </c>
      <c r="AL272" s="92">
        <f t="shared" si="217"/>
        <v>0</v>
      </c>
      <c r="AM272" s="78">
        <f t="shared" si="218"/>
        <v>0</v>
      </c>
      <c r="AN272" s="11"/>
      <c r="AO272" s="14"/>
      <c r="AP272" s="11"/>
      <c r="AQ272" s="15"/>
      <c r="AR272" s="11"/>
      <c r="AS272" s="11"/>
      <c r="AT272" s="11"/>
      <c r="AU272" s="75" t="str">
        <f t="shared" si="228"/>
        <v/>
      </c>
      <c r="AV272" s="75" t="str">
        <f t="shared" ca="1" si="229"/>
        <v/>
      </c>
      <c r="AW272" s="75" t="str">
        <f t="shared" si="219"/>
        <v/>
      </c>
      <c r="AX272" s="75" t="str">
        <f t="shared" ca="1" si="220"/>
        <v/>
      </c>
      <c r="AY272" s="169"/>
      <c r="AZ272" s="169"/>
      <c r="BA272" s="75" t="str">
        <f t="shared" si="192"/>
        <v/>
      </c>
      <c r="BB272" s="169"/>
      <c r="BC272" s="169"/>
      <c r="BD272" s="75" t="str">
        <f t="shared" si="193"/>
        <v/>
      </c>
      <c r="BE272" s="11"/>
      <c r="BS272" s="163"/>
      <c r="BT272" s="163"/>
      <c r="BU272" s="163"/>
      <c r="BV272" s="163"/>
      <c r="BW272" s="163"/>
      <c r="BX272" s="163"/>
      <c r="BZ272" s="163"/>
      <c r="CB272" s="163"/>
      <c r="CC272" s="163"/>
      <c r="CD272" s="163"/>
    </row>
    <row r="273" spans="1:82" ht="17.45" customHeight="1">
      <c r="A273" s="94">
        <f t="shared" si="189"/>
        <v>38.4</v>
      </c>
      <c r="B273" s="107">
        <f t="shared" si="212"/>
        <v>263</v>
      </c>
      <c r="C273" s="8"/>
      <c r="D273" s="11"/>
      <c r="E273" s="12"/>
      <c r="F273" s="11"/>
      <c r="G273" s="74">
        <f t="shared" si="221"/>
        <v>0</v>
      </c>
      <c r="H273" s="75">
        <f t="shared" si="221"/>
        <v>0</v>
      </c>
      <c r="I273" s="88">
        <f t="shared" si="222"/>
        <v>0</v>
      </c>
      <c r="J273" s="78">
        <f t="shared" si="223"/>
        <v>0</v>
      </c>
      <c r="K273" s="78">
        <f t="shared" si="224"/>
        <v>0</v>
      </c>
      <c r="L273" s="78">
        <f t="shared" si="225"/>
        <v>0</v>
      </c>
      <c r="M273" s="78" t="str">
        <f t="shared" ca="1" si="226"/>
        <v/>
      </c>
      <c r="N273" s="78" t="str">
        <f t="shared" ca="1" si="226"/>
        <v/>
      </c>
      <c r="O273" s="78">
        <f t="shared" si="227"/>
        <v>5.0000000000000001E-4</v>
      </c>
      <c r="P273" s="13"/>
      <c r="Q273" s="8"/>
      <c r="R273" s="13"/>
      <c r="S273" s="89">
        <f t="shared" si="213"/>
        <v>0</v>
      </c>
      <c r="T273" s="75">
        <f t="shared" si="214"/>
        <v>0</v>
      </c>
      <c r="U273" s="90">
        <f t="shared" si="190"/>
        <v>0</v>
      </c>
      <c r="V273" s="82">
        <f t="shared" si="191"/>
        <v>0</v>
      </c>
      <c r="W273" s="234">
        <f t="shared" si="230"/>
        <v>134</v>
      </c>
      <c r="X273" s="236">
        <f t="shared" si="211"/>
        <v>168</v>
      </c>
      <c r="Y273" s="12"/>
      <c r="Z273" s="8"/>
      <c r="AA273" s="12"/>
      <c r="AB273" s="12"/>
      <c r="AC273" s="12"/>
      <c r="AD273" s="12"/>
      <c r="AE273" s="91">
        <f t="shared" si="215"/>
        <v>0</v>
      </c>
      <c r="AF273" s="75">
        <f t="shared" si="216"/>
        <v>0</v>
      </c>
      <c r="AG273" s="88">
        <f t="shared" si="205"/>
        <v>0</v>
      </c>
      <c r="AH273" s="92">
        <f t="shared" si="206"/>
        <v>0</v>
      </c>
      <c r="AI273" s="93">
        <f t="shared" si="207"/>
        <v>0</v>
      </c>
      <c r="AJ273" s="93">
        <f t="shared" si="208"/>
        <v>0</v>
      </c>
      <c r="AK273" s="78">
        <f t="shared" si="209"/>
        <v>0</v>
      </c>
      <c r="AL273" s="92">
        <f t="shared" si="217"/>
        <v>0</v>
      </c>
      <c r="AM273" s="78">
        <f t="shared" si="218"/>
        <v>0</v>
      </c>
      <c r="AN273" s="11"/>
      <c r="AO273" s="14"/>
      <c r="AP273" s="11"/>
      <c r="AQ273" s="15"/>
      <c r="AR273" s="11"/>
      <c r="AS273" s="11"/>
      <c r="AT273" s="11"/>
      <c r="AU273" s="75" t="str">
        <f t="shared" si="228"/>
        <v/>
      </c>
      <c r="AV273" s="75" t="str">
        <f t="shared" ca="1" si="229"/>
        <v/>
      </c>
      <c r="AW273" s="75" t="str">
        <f t="shared" si="219"/>
        <v/>
      </c>
      <c r="AX273" s="75" t="str">
        <f t="shared" ca="1" si="220"/>
        <v/>
      </c>
      <c r="AY273" s="169"/>
      <c r="AZ273" s="169"/>
      <c r="BA273" s="75" t="str">
        <f t="shared" si="192"/>
        <v/>
      </c>
      <c r="BB273" s="169"/>
      <c r="BC273" s="169"/>
      <c r="BD273" s="75" t="str">
        <f t="shared" si="193"/>
        <v/>
      </c>
      <c r="BE273" s="11"/>
      <c r="BS273" s="163"/>
      <c r="BT273" s="163"/>
      <c r="BU273" s="163"/>
      <c r="BV273" s="163"/>
      <c r="BW273" s="163"/>
      <c r="BX273" s="163"/>
      <c r="BZ273" s="163"/>
      <c r="CB273" s="163"/>
      <c r="CC273" s="163"/>
      <c r="CD273" s="163"/>
    </row>
    <row r="274" spans="1:82" ht="17.45" customHeight="1">
      <c r="A274" s="86">
        <f t="shared" ref="A274:A337" si="231">A267+1</f>
        <v>38.5</v>
      </c>
      <c r="B274" s="107">
        <f t="shared" si="212"/>
        <v>264</v>
      </c>
      <c r="C274" s="8"/>
      <c r="D274" s="11"/>
      <c r="E274" s="12"/>
      <c r="F274" s="11"/>
      <c r="G274" s="74">
        <f t="shared" si="221"/>
        <v>0</v>
      </c>
      <c r="H274" s="75">
        <f t="shared" si="221"/>
        <v>0</v>
      </c>
      <c r="I274" s="88">
        <f t="shared" si="222"/>
        <v>0</v>
      </c>
      <c r="J274" s="78">
        <f t="shared" si="223"/>
        <v>0</v>
      </c>
      <c r="K274" s="78">
        <f t="shared" si="224"/>
        <v>0</v>
      </c>
      <c r="L274" s="78">
        <f t="shared" si="225"/>
        <v>0</v>
      </c>
      <c r="M274" s="78" t="str">
        <f t="shared" ca="1" si="226"/>
        <v/>
      </c>
      <c r="N274" s="78" t="str">
        <f t="shared" ca="1" si="226"/>
        <v/>
      </c>
      <c r="O274" s="78">
        <f t="shared" si="227"/>
        <v>5.0000000000000001E-4</v>
      </c>
      <c r="P274" s="13"/>
      <c r="Q274" s="8"/>
      <c r="R274" s="13"/>
      <c r="S274" s="89">
        <f t="shared" si="213"/>
        <v>0</v>
      </c>
      <c r="T274" s="75">
        <f t="shared" si="214"/>
        <v>0</v>
      </c>
      <c r="U274" s="90">
        <f t="shared" ref="U274:U337" si="232">IF(P274="FULL FEED",(Q274*G274/1000),(Q274*2*G274/1000))</f>
        <v>0</v>
      </c>
      <c r="V274" s="82">
        <f t="shared" ref="V274:V337" si="233">IF(P274="FULL FEED",(R274*H274/1000),(R274*2*H274/1000))</f>
        <v>0</v>
      </c>
      <c r="W274" s="234">
        <f t="shared" si="230"/>
        <v>134</v>
      </c>
      <c r="X274" s="236">
        <f t="shared" si="211"/>
        <v>168</v>
      </c>
      <c r="Y274" s="12"/>
      <c r="Z274" s="8"/>
      <c r="AA274" s="12"/>
      <c r="AB274" s="12"/>
      <c r="AC274" s="12"/>
      <c r="AD274" s="12"/>
      <c r="AE274" s="91">
        <f t="shared" si="215"/>
        <v>0</v>
      </c>
      <c r="AF274" s="75">
        <f t="shared" si="216"/>
        <v>0</v>
      </c>
      <c r="AG274" s="88">
        <f t="shared" si="205"/>
        <v>0</v>
      </c>
      <c r="AH274" s="92">
        <f t="shared" si="206"/>
        <v>0</v>
      </c>
      <c r="AI274" s="93">
        <f t="shared" si="207"/>
        <v>0</v>
      </c>
      <c r="AJ274" s="93">
        <f t="shared" si="208"/>
        <v>0</v>
      </c>
      <c r="AK274" s="78">
        <f t="shared" si="209"/>
        <v>0</v>
      </c>
      <c r="AL274" s="92">
        <f t="shared" si="217"/>
        <v>0</v>
      </c>
      <c r="AM274" s="78">
        <f t="shared" si="218"/>
        <v>0</v>
      </c>
      <c r="AN274" s="11"/>
      <c r="AO274" s="14"/>
      <c r="AP274" s="11"/>
      <c r="AQ274" s="15"/>
      <c r="AR274" s="11"/>
      <c r="AS274" s="11"/>
      <c r="AT274" s="11"/>
      <c r="AU274" s="75" t="str">
        <f t="shared" si="228"/>
        <v/>
      </c>
      <c r="AV274" s="75" t="str">
        <f t="shared" ca="1" si="229"/>
        <v/>
      </c>
      <c r="AW274" s="75" t="str">
        <f t="shared" si="219"/>
        <v/>
      </c>
      <c r="AX274" s="75" t="str">
        <f t="shared" ca="1" si="220"/>
        <v/>
      </c>
      <c r="AY274" s="169"/>
      <c r="AZ274" s="169"/>
      <c r="BA274" s="75" t="str">
        <f t="shared" si="192"/>
        <v/>
      </c>
      <c r="BB274" s="169"/>
      <c r="BC274" s="169"/>
      <c r="BD274" s="75" t="str">
        <f t="shared" si="193"/>
        <v/>
      </c>
      <c r="BE274" s="11"/>
      <c r="BS274" s="163"/>
      <c r="BT274" s="163"/>
      <c r="BU274" s="163"/>
      <c r="BV274" s="163"/>
      <c r="BW274" s="163"/>
      <c r="BX274" s="163"/>
      <c r="BZ274" s="163"/>
      <c r="CB274" s="163"/>
      <c r="CC274" s="163"/>
      <c r="CD274" s="163"/>
    </row>
    <row r="275" spans="1:82" ht="17.45" customHeight="1">
      <c r="A275" s="94">
        <f t="shared" si="231"/>
        <v>38.6</v>
      </c>
      <c r="B275" s="107">
        <f t="shared" si="212"/>
        <v>265</v>
      </c>
      <c r="C275" s="8"/>
      <c r="D275" s="11"/>
      <c r="E275" s="12"/>
      <c r="F275" s="11"/>
      <c r="G275" s="74">
        <f t="shared" si="221"/>
        <v>0</v>
      </c>
      <c r="H275" s="75">
        <f t="shared" si="221"/>
        <v>0</v>
      </c>
      <c r="I275" s="88">
        <f t="shared" si="222"/>
        <v>0</v>
      </c>
      <c r="J275" s="78">
        <f t="shared" si="223"/>
        <v>0</v>
      </c>
      <c r="K275" s="78">
        <f t="shared" si="224"/>
        <v>0</v>
      </c>
      <c r="L275" s="78">
        <f t="shared" si="225"/>
        <v>0</v>
      </c>
      <c r="M275" s="78" t="str">
        <f t="shared" ca="1" si="226"/>
        <v/>
      </c>
      <c r="N275" s="78" t="str">
        <f t="shared" ca="1" si="226"/>
        <v/>
      </c>
      <c r="O275" s="78">
        <f t="shared" si="227"/>
        <v>5.0000000000000001E-4</v>
      </c>
      <c r="P275" s="13"/>
      <c r="Q275" s="8"/>
      <c r="R275" s="13"/>
      <c r="S275" s="89">
        <f t="shared" si="213"/>
        <v>0</v>
      </c>
      <c r="T275" s="75">
        <f t="shared" si="214"/>
        <v>0</v>
      </c>
      <c r="U275" s="90">
        <f t="shared" si="232"/>
        <v>0</v>
      </c>
      <c r="V275" s="82">
        <f t="shared" si="233"/>
        <v>0</v>
      </c>
      <c r="W275" s="234">
        <f t="shared" si="230"/>
        <v>134</v>
      </c>
      <c r="X275" s="236">
        <f t="shared" si="211"/>
        <v>168</v>
      </c>
      <c r="Y275" s="12"/>
      <c r="Z275" s="8"/>
      <c r="AA275" s="12"/>
      <c r="AB275" s="12"/>
      <c r="AC275" s="12"/>
      <c r="AD275" s="12"/>
      <c r="AE275" s="91">
        <f t="shared" si="215"/>
        <v>0</v>
      </c>
      <c r="AF275" s="75">
        <f t="shared" si="216"/>
        <v>0</v>
      </c>
      <c r="AG275" s="88">
        <f t="shared" si="205"/>
        <v>0</v>
      </c>
      <c r="AH275" s="92">
        <f t="shared" si="206"/>
        <v>0</v>
      </c>
      <c r="AI275" s="93">
        <f t="shared" si="207"/>
        <v>0</v>
      </c>
      <c r="AJ275" s="93">
        <f t="shared" si="208"/>
        <v>0</v>
      </c>
      <c r="AK275" s="78">
        <f t="shared" si="209"/>
        <v>0</v>
      </c>
      <c r="AL275" s="92">
        <f t="shared" si="217"/>
        <v>0</v>
      </c>
      <c r="AM275" s="78">
        <f t="shared" si="218"/>
        <v>0</v>
      </c>
      <c r="AN275" s="11"/>
      <c r="AO275" s="14"/>
      <c r="AP275" s="11"/>
      <c r="AQ275" s="15"/>
      <c r="AR275" s="11"/>
      <c r="AS275" s="11"/>
      <c r="AT275" s="11"/>
      <c r="AU275" s="75" t="str">
        <f t="shared" si="228"/>
        <v/>
      </c>
      <c r="AV275" s="75" t="str">
        <f t="shared" ca="1" si="229"/>
        <v/>
      </c>
      <c r="AW275" s="75" t="str">
        <f t="shared" si="219"/>
        <v/>
      </c>
      <c r="AX275" s="75" t="str">
        <f t="shared" ca="1" si="220"/>
        <v/>
      </c>
      <c r="AY275" s="169"/>
      <c r="AZ275" s="169"/>
      <c r="BA275" s="75" t="str">
        <f t="shared" ref="BA275:BA338" si="234">IF(OR(AY275="",AZ275=""),"",MOD(AZ275-AY275,1)*24)</f>
        <v/>
      </c>
      <c r="BB275" s="169"/>
      <c r="BC275" s="169"/>
      <c r="BD275" s="75" t="str">
        <f t="shared" ref="BD275:BD338" si="235">IF(OR(BB275="",BC275=""),"",MOD(BC275-BB275,1)*24)</f>
        <v/>
      </c>
      <c r="BE275" s="11"/>
      <c r="BS275" s="163"/>
      <c r="BT275" s="163"/>
      <c r="BU275" s="163"/>
      <c r="BV275" s="163"/>
      <c r="BW275" s="163"/>
      <c r="BX275" s="163"/>
      <c r="BZ275" s="163"/>
      <c r="CB275" s="163"/>
      <c r="CC275" s="163"/>
      <c r="CD275" s="163"/>
    </row>
    <row r="276" spans="1:82" ht="17.45" customHeight="1" thickBot="1">
      <c r="A276" s="86">
        <f t="shared" si="231"/>
        <v>38.700000000000003</v>
      </c>
      <c r="B276" s="108">
        <f t="shared" si="212"/>
        <v>266</v>
      </c>
      <c r="C276" s="16"/>
      <c r="D276" s="17"/>
      <c r="E276" s="18"/>
      <c r="F276" s="17"/>
      <c r="G276" s="96">
        <f t="shared" si="221"/>
        <v>0</v>
      </c>
      <c r="H276" s="97">
        <f t="shared" si="221"/>
        <v>0</v>
      </c>
      <c r="I276" s="98">
        <f t="shared" si="222"/>
        <v>0</v>
      </c>
      <c r="J276" s="99">
        <f t="shared" si="223"/>
        <v>0</v>
      </c>
      <c r="K276" s="99">
        <f t="shared" si="224"/>
        <v>0</v>
      </c>
      <c r="L276" s="99">
        <f t="shared" si="225"/>
        <v>0</v>
      </c>
      <c r="M276" s="99" t="str">
        <f t="shared" ca="1" si="226"/>
        <v/>
      </c>
      <c r="N276" s="99" t="str">
        <f t="shared" ca="1" si="226"/>
        <v/>
      </c>
      <c r="O276" s="99">
        <f t="shared" si="227"/>
        <v>5.0000000000000001E-4</v>
      </c>
      <c r="P276" s="19"/>
      <c r="Q276" s="16"/>
      <c r="R276" s="19"/>
      <c r="S276" s="89">
        <f t="shared" si="213"/>
        <v>0</v>
      </c>
      <c r="T276" s="75">
        <f t="shared" si="214"/>
        <v>0</v>
      </c>
      <c r="U276" s="100">
        <f t="shared" si="232"/>
        <v>0</v>
      </c>
      <c r="V276" s="101">
        <f t="shared" si="233"/>
        <v>0</v>
      </c>
      <c r="W276" s="237">
        <f t="shared" si="230"/>
        <v>134</v>
      </c>
      <c r="X276" s="238">
        <f t="shared" si="211"/>
        <v>168</v>
      </c>
      <c r="Y276" s="18"/>
      <c r="Z276" s="8"/>
      <c r="AA276" s="12"/>
      <c r="AB276" s="12"/>
      <c r="AC276" s="12"/>
      <c r="AD276" s="12"/>
      <c r="AE276" s="102">
        <f t="shared" si="215"/>
        <v>0</v>
      </c>
      <c r="AF276" s="97">
        <f t="shared" si="216"/>
        <v>0</v>
      </c>
      <c r="AG276" s="98">
        <f t="shared" si="205"/>
        <v>0</v>
      </c>
      <c r="AH276" s="103">
        <f t="shared" si="206"/>
        <v>0</v>
      </c>
      <c r="AI276" s="104">
        <f t="shared" si="207"/>
        <v>0</v>
      </c>
      <c r="AJ276" s="104">
        <f t="shared" si="208"/>
        <v>0</v>
      </c>
      <c r="AK276" s="99">
        <f t="shared" si="209"/>
        <v>0</v>
      </c>
      <c r="AL276" s="103">
        <f t="shared" si="217"/>
        <v>0</v>
      </c>
      <c r="AM276" s="99">
        <f t="shared" si="218"/>
        <v>0</v>
      </c>
      <c r="AN276" s="17"/>
      <c r="AO276" s="20"/>
      <c r="AP276" s="17"/>
      <c r="AQ276" s="21"/>
      <c r="AR276" s="17"/>
      <c r="AS276" s="17"/>
      <c r="AT276" s="17"/>
      <c r="AU276" s="97" t="str">
        <f t="shared" si="228"/>
        <v/>
      </c>
      <c r="AV276" s="97" t="str">
        <f t="shared" ca="1" si="229"/>
        <v/>
      </c>
      <c r="AW276" s="97" t="str">
        <f t="shared" si="219"/>
        <v/>
      </c>
      <c r="AX276" s="97" t="str">
        <f t="shared" ca="1" si="220"/>
        <v/>
      </c>
      <c r="AY276" s="167"/>
      <c r="AZ276" s="167"/>
      <c r="BA276" s="97" t="str">
        <f t="shared" si="234"/>
        <v/>
      </c>
      <c r="BB276" s="167"/>
      <c r="BC276" s="167"/>
      <c r="BD276" s="97" t="str">
        <f t="shared" si="235"/>
        <v/>
      </c>
      <c r="BE276" s="17"/>
      <c r="BS276" s="163"/>
      <c r="BT276" s="163"/>
      <c r="BU276" s="163"/>
      <c r="BV276" s="163"/>
      <c r="BW276" s="163"/>
      <c r="BX276" s="163"/>
      <c r="BZ276" s="163"/>
      <c r="CB276" s="163"/>
      <c r="CC276" s="163"/>
      <c r="CD276" s="163"/>
    </row>
    <row r="277" spans="1:82" ht="17.45" customHeight="1" thickTop="1">
      <c r="A277" s="71">
        <f>A270+1</f>
        <v>39.1</v>
      </c>
      <c r="B277" s="106">
        <f>B276+1</f>
        <v>267</v>
      </c>
      <c r="C277" s="4"/>
      <c r="D277" s="5"/>
      <c r="E277" s="6"/>
      <c r="F277" s="5"/>
      <c r="G277" s="74">
        <f t="shared" si="221"/>
        <v>0</v>
      </c>
      <c r="H277" s="75">
        <f t="shared" si="221"/>
        <v>0</v>
      </c>
      <c r="I277" s="76">
        <f t="shared" si="222"/>
        <v>0</v>
      </c>
      <c r="J277" s="77">
        <f t="shared" si="223"/>
        <v>0</v>
      </c>
      <c r="K277" s="77">
        <f t="shared" si="224"/>
        <v>0</v>
      </c>
      <c r="L277" s="77">
        <f t="shared" si="225"/>
        <v>0</v>
      </c>
      <c r="M277" s="78" t="str">
        <f t="shared" ca="1" si="226"/>
        <v/>
      </c>
      <c r="N277" s="78" t="str">
        <f t="shared" ca="1" si="226"/>
        <v/>
      </c>
      <c r="O277" s="78">
        <f t="shared" si="227"/>
        <v>5.0000000000000001E-4</v>
      </c>
      <c r="P277" s="13"/>
      <c r="Q277" s="8"/>
      <c r="R277" s="13"/>
      <c r="S277" s="79">
        <f t="shared" si="213"/>
        <v>0</v>
      </c>
      <c r="T277" s="80">
        <f t="shared" si="214"/>
        <v>0</v>
      </c>
      <c r="U277" s="81">
        <f t="shared" si="232"/>
        <v>0</v>
      </c>
      <c r="V277" s="82">
        <f t="shared" si="233"/>
        <v>0</v>
      </c>
      <c r="W277" s="234">
        <v>135</v>
      </c>
      <c r="X277" s="236">
        <v>167</v>
      </c>
      <c r="Y277" s="6"/>
      <c r="Z277" s="4"/>
      <c r="AA277" s="6"/>
      <c r="AB277" s="6"/>
      <c r="AC277" s="6"/>
      <c r="AD277" s="6"/>
      <c r="AE277" s="83">
        <f t="shared" si="215"/>
        <v>0</v>
      </c>
      <c r="AF277" s="80">
        <f t="shared" si="216"/>
        <v>0</v>
      </c>
      <c r="AG277" s="76">
        <f t="shared" si="205"/>
        <v>0</v>
      </c>
      <c r="AH277" s="84">
        <f t="shared" si="206"/>
        <v>0</v>
      </c>
      <c r="AI277" s="85">
        <f t="shared" si="207"/>
        <v>0</v>
      </c>
      <c r="AJ277" s="85">
        <f t="shared" si="208"/>
        <v>0</v>
      </c>
      <c r="AK277" s="77">
        <f t="shared" si="209"/>
        <v>0</v>
      </c>
      <c r="AL277" s="84">
        <f t="shared" si="217"/>
        <v>0</v>
      </c>
      <c r="AM277" s="77">
        <f t="shared" si="218"/>
        <v>0</v>
      </c>
      <c r="AN277" s="5"/>
      <c r="AO277" s="9"/>
      <c r="AP277" s="5"/>
      <c r="AQ277" s="10"/>
      <c r="AR277" s="5"/>
      <c r="AS277" s="5"/>
      <c r="AT277" s="5"/>
      <c r="AU277" s="80" t="str">
        <f t="shared" si="228"/>
        <v/>
      </c>
      <c r="AV277" s="80" t="str">
        <f t="shared" ca="1" si="229"/>
        <v/>
      </c>
      <c r="AW277" s="80" t="str">
        <f t="shared" si="219"/>
        <v/>
      </c>
      <c r="AX277" s="80" t="str">
        <f t="shared" ca="1" si="220"/>
        <v/>
      </c>
      <c r="AY277" s="165"/>
      <c r="AZ277" s="165"/>
      <c r="BA277" s="80" t="str">
        <f t="shared" si="234"/>
        <v/>
      </c>
      <c r="BB277" s="165"/>
      <c r="BC277" s="165"/>
      <c r="BD277" s="80" t="str">
        <f t="shared" si="235"/>
        <v/>
      </c>
      <c r="BE277" s="5"/>
      <c r="BS277" s="163"/>
      <c r="BT277" s="163"/>
      <c r="BU277" s="163"/>
      <c r="BV277" s="163"/>
      <c r="BW277" s="163"/>
      <c r="BX277" s="163"/>
      <c r="BZ277" s="163"/>
      <c r="CB277" s="163"/>
      <c r="CC277" s="163"/>
      <c r="CD277" s="163"/>
    </row>
    <row r="278" spans="1:82" ht="17.45" customHeight="1">
      <c r="A278" s="86">
        <f t="shared" si="231"/>
        <v>39.200000000000003</v>
      </c>
      <c r="B278" s="107">
        <f t="shared" si="212"/>
        <v>268</v>
      </c>
      <c r="C278" s="8"/>
      <c r="D278" s="11"/>
      <c r="E278" s="12"/>
      <c r="F278" s="11"/>
      <c r="G278" s="74">
        <f t="shared" si="221"/>
        <v>0</v>
      </c>
      <c r="H278" s="75">
        <f t="shared" si="221"/>
        <v>0</v>
      </c>
      <c r="I278" s="88">
        <f t="shared" si="222"/>
        <v>0</v>
      </c>
      <c r="J278" s="78">
        <f t="shared" si="223"/>
        <v>0</v>
      </c>
      <c r="K278" s="78">
        <f t="shared" si="224"/>
        <v>0</v>
      </c>
      <c r="L278" s="78">
        <f t="shared" si="225"/>
        <v>0</v>
      </c>
      <c r="M278" s="78" t="str">
        <f t="shared" ca="1" si="226"/>
        <v/>
      </c>
      <c r="N278" s="78" t="str">
        <f t="shared" ca="1" si="226"/>
        <v/>
      </c>
      <c r="O278" s="78">
        <f t="shared" si="227"/>
        <v>5.0000000000000001E-4</v>
      </c>
      <c r="P278" s="13"/>
      <c r="Q278" s="8"/>
      <c r="R278" s="13"/>
      <c r="S278" s="89">
        <f t="shared" si="213"/>
        <v>0</v>
      </c>
      <c r="T278" s="75">
        <f t="shared" si="214"/>
        <v>0</v>
      </c>
      <c r="U278" s="90">
        <f t="shared" si="232"/>
        <v>0</v>
      </c>
      <c r="V278" s="82">
        <f t="shared" si="233"/>
        <v>0</v>
      </c>
      <c r="W278" s="234">
        <f t="shared" ref="W278:W283" si="236">W277</f>
        <v>135</v>
      </c>
      <c r="X278" s="236">
        <f t="shared" ref="X278:X290" si="237">X277</f>
        <v>167</v>
      </c>
      <c r="Y278" s="12"/>
      <c r="Z278" s="8"/>
      <c r="AA278" s="12"/>
      <c r="AB278" s="12"/>
      <c r="AC278" s="12"/>
      <c r="AD278" s="12"/>
      <c r="AE278" s="91">
        <f t="shared" si="215"/>
        <v>0</v>
      </c>
      <c r="AF278" s="75">
        <f t="shared" si="216"/>
        <v>0</v>
      </c>
      <c r="AG278" s="88">
        <f t="shared" si="205"/>
        <v>0</v>
      </c>
      <c r="AH278" s="92">
        <f t="shared" si="206"/>
        <v>0</v>
      </c>
      <c r="AI278" s="93">
        <f t="shared" si="207"/>
        <v>0</v>
      </c>
      <c r="AJ278" s="93">
        <f t="shared" si="208"/>
        <v>0</v>
      </c>
      <c r="AK278" s="78">
        <f t="shared" si="209"/>
        <v>0</v>
      </c>
      <c r="AL278" s="92">
        <f t="shared" si="217"/>
        <v>0</v>
      </c>
      <c r="AM278" s="78">
        <f t="shared" si="218"/>
        <v>0</v>
      </c>
      <c r="AN278" s="11"/>
      <c r="AO278" s="14"/>
      <c r="AP278" s="11"/>
      <c r="AQ278" s="15"/>
      <c r="AR278" s="11"/>
      <c r="AS278" s="11"/>
      <c r="AT278" s="11"/>
      <c r="AU278" s="75" t="str">
        <f t="shared" si="228"/>
        <v/>
      </c>
      <c r="AV278" s="75" t="str">
        <f t="shared" ca="1" si="229"/>
        <v/>
      </c>
      <c r="AW278" s="75" t="str">
        <f t="shared" si="219"/>
        <v/>
      </c>
      <c r="AX278" s="75" t="str">
        <f t="shared" ca="1" si="220"/>
        <v/>
      </c>
      <c r="AY278" s="169"/>
      <c r="AZ278" s="169"/>
      <c r="BA278" s="75" t="str">
        <f t="shared" si="234"/>
        <v/>
      </c>
      <c r="BB278" s="169"/>
      <c r="BC278" s="169"/>
      <c r="BD278" s="75" t="str">
        <f t="shared" si="235"/>
        <v/>
      </c>
      <c r="BE278" s="11"/>
      <c r="BS278" s="163"/>
      <c r="BT278" s="163"/>
      <c r="BU278" s="163"/>
      <c r="BV278" s="163"/>
      <c r="BW278" s="163"/>
      <c r="BX278" s="163"/>
      <c r="BZ278" s="163"/>
      <c r="CB278" s="163"/>
      <c r="CC278" s="163"/>
      <c r="CD278" s="163"/>
    </row>
    <row r="279" spans="1:82" ht="17.45" customHeight="1">
      <c r="A279" s="94">
        <f t="shared" si="231"/>
        <v>39.299999999999997</v>
      </c>
      <c r="B279" s="107">
        <f t="shared" si="212"/>
        <v>269</v>
      </c>
      <c r="C279" s="8"/>
      <c r="D279" s="11"/>
      <c r="E279" s="12"/>
      <c r="F279" s="11"/>
      <c r="G279" s="74">
        <f t="shared" si="221"/>
        <v>0</v>
      </c>
      <c r="H279" s="75">
        <f t="shared" si="221"/>
        <v>0</v>
      </c>
      <c r="I279" s="88">
        <f t="shared" si="222"/>
        <v>0</v>
      </c>
      <c r="J279" s="78">
        <f t="shared" si="223"/>
        <v>0</v>
      </c>
      <c r="K279" s="78">
        <f t="shared" si="224"/>
        <v>0</v>
      </c>
      <c r="L279" s="78">
        <f t="shared" si="225"/>
        <v>0</v>
      </c>
      <c r="M279" s="78" t="str">
        <f t="shared" ca="1" si="226"/>
        <v/>
      </c>
      <c r="N279" s="78" t="str">
        <f t="shared" ca="1" si="226"/>
        <v/>
      </c>
      <c r="O279" s="78">
        <f t="shared" si="227"/>
        <v>5.0000000000000001E-4</v>
      </c>
      <c r="P279" s="13"/>
      <c r="Q279" s="8"/>
      <c r="R279" s="13"/>
      <c r="S279" s="89">
        <f t="shared" si="213"/>
        <v>0</v>
      </c>
      <c r="T279" s="75">
        <f t="shared" si="214"/>
        <v>0</v>
      </c>
      <c r="U279" s="90">
        <f t="shared" si="232"/>
        <v>0</v>
      </c>
      <c r="V279" s="82">
        <f t="shared" si="233"/>
        <v>0</v>
      </c>
      <c r="W279" s="234">
        <f t="shared" si="236"/>
        <v>135</v>
      </c>
      <c r="X279" s="236">
        <f t="shared" si="237"/>
        <v>167</v>
      </c>
      <c r="Y279" s="12"/>
      <c r="Z279" s="8"/>
      <c r="AA279" s="12"/>
      <c r="AB279" s="12"/>
      <c r="AC279" s="12"/>
      <c r="AD279" s="12"/>
      <c r="AE279" s="91">
        <f t="shared" si="215"/>
        <v>0</v>
      </c>
      <c r="AF279" s="75">
        <f t="shared" si="216"/>
        <v>0</v>
      </c>
      <c r="AG279" s="88">
        <f t="shared" si="205"/>
        <v>0</v>
      </c>
      <c r="AH279" s="92">
        <f t="shared" si="206"/>
        <v>0</v>
      </c>
      <c r="AI279" s="93">
        <f t="shared" si="207"/>
        <v>0</v>
      </c>
      <c r="AJ279" s="93">
        <f t="shared" si="208"/>
        <v>0</v>
      </c>
      <c r="AK279" s="78">
        <f t="shared" si="209"/>
        <v>0</v>
      </c>
      <c r="AL279" s="92">
        <f t="shared" si="217"/>
        <v>0</v>
      </c>
      <c r="AM279" s="78">
        <f t="shared" si="218"/>
        <v>0</v>
      </c>
      <c r="AN279" s="11"/>
      <c r="AO279" s="14"/>
      <c r="AP279" s="11"/>
      <c r="AQ279" s="15"/>
      <c r="AR279" s="11"/>
      <c r="AS279" s="11"/>
      <c r="AT279" s="11"/>
      <c r="AU279" s="75" t="str">
        <f t="shared" si="228"/>
        <v/>
      </c>
      <c r="AV279" s="75" t="str">
        <f t="shared" ca="1" si="229"/>
        <v/>
      </c>
      <c r="AW279" s="75" t="str">
        <f t="shared" si="219"/>
        <v/>
      </c>
      <c r="AX279" s="75" t="str">
        <f t="shared" ca="1" si="220"/>
        <v/>
      </c>
      <c r="AY279" s="169"/>
      <c r="AZ279" s="169"/>
      <c r="BA279" s="75" t="str">
        <f t="shared" si="234"/>
        <v/>
      </c>
      <c r="BB279" s="169"/>
      <c r="BC279" s="169"/>
      <c r="BD279" s="75" t="str">
        <f t="shared" si="235"/>
        <v/>
      </c>
      <c r="BE279" s="11"/>
      <c r="BS279" s="163"/>
      <c r="BT279" s="163"/>
      <c r="BU279" s="163"/>
      <c r="BV279" s="163"/>
      <c r="BW279" s="163"/>
      <c r="BX279" s="163"/>
      <c r="BZ279" s="163"/>
      <c r="CB279" s="163"/>
      <c r="CC279" s="163"/>
      <c r="CD279" s="163"/>
    </row>
    <row r="280" spans="1:82" ht="17.45" customHeight="1">
      <c r="A280" s="86">
        <f t="shared" si="231"/>
        <v>39.4</v>
      </c>
      <c r="B280" s="107">
        <f t="shared" si="212"/>
        <v>270</v>
      </c>
      <c r="C280" s="8"/>
      <c r="D280" s="11"/>
      <c r="E280" s="12"/>
      <c r="F280" s="11"/>
      <c r="G280" s="74">
        <f t="shared" si="221"/>
        <v>0</v>
      </c>
      <c r="H280" s="75">
        <f t="shared" si="221"/>
        <v>0</v>
      </c>
      <c r="I280" s="88">
        <f t="shared" si="222"/>
        <v>0</v>
      </c>
      <c r="J280" s="78">
        <f t="shared" si="223"/>
        <v>0</v>
      </c>
      <c r="K280" s="78">
        <f t="shared" si="224"/>
        <v>0</v>
      </c>
      <c r="L280" s="78">
        <f t="shared" si="225"/>
        <v>0</v>
      </c>
      <c r="M280" s="78" t="str">
        <f t="shared" ca="1" si="226"/>
        <v/>
      </c>
      <c r="N280" s="78" t="str">
        <f t="shared" ca="1" si="226"/>
        <v/>
      </c>
      <c r="O280" s="78">
        <f t="shared" si="227"/>
        <v>5.0000000000000001E-4</v>
      </c>
      <c r="P280" s="13"/>
      <c r="Q280" s="8"/>
      <c r="R280" s="13"/>
      <c r="S280" s="89">
        <f t="shared" si="213"/>
        <v>0</v>
      </c>
      <c r="T280" s="75">
        <f t="shared" si="214"/>
        <v>0</v>
      </c>
      <c r="U280" s="90">
        <f t="shared" si="232"/>
        <v>0</v>
      </c>
      <c r="V280" s="82">
        <f t="shared" si="233"/>
        <v>0</v>
      </c>
      <c r="W280" s="234">
        <f t="shared" si="236"/>
        <v>135</v>
      </c>
      <c r="X280" s="236">
        <f t="shared" si="237"/>
        <v>167</v>
      </c>
      <c r="Y280" s="12"/>
      <c r="Z280" s="8"/>
      <c r="AA280" s="12"/>
      <c r="AB280" s="12"/>
      <c r="AC280" s="12"/>
      <c r="AD280" s="12"/>
      <c r="AE280" s="91">
        <f t="shared" si="215"/>
        <v>0</v>
      </c>
      <c r="AF280" s="75">
        <f t="shared" si="216"/>
        <v>0</v>
      </c>
      <c r="AG280" s="88">
        <f t="shared" si="205"/>
        <v>0</v>
      </c>
      <c r="AH280" s="92">
        <f t="shared" si="206"/>
        <v>0</v>
      </c>
      <c r="AI280" s="93">
        <f t="shared" si="207"/>
        <v>0</v>
      </c>
      <c r="AJ280" s="93">
        <f t="shared" si="208"/>
        <v>0</v>
      </c>
      <c r="AK280" s="78">
        <f t="shared" si="209"/>
        <v>0</v>
      </c>
      <c r="AL280" s="92">
        <f t="shared" si="217"/>
        <v>0</v>
      </c>
      <c r="AM280" s="78">
        <f t="shared" si="218"/>
        <v>0</v>
      </c>
      <c r="AN280" s="11"/>
      <c r="AO280" s="14"/>
      <c r="AP280" s="11"/>
      <c r="AQ280" s="15"/>
      <c r="AR280" s="11"/>
      <c r="AS280" s="11"/>
      <c r="AT280" s="11"/>
      <c r="AU280" s="75" t="str">
        <f t="shared" si="228"/>
        <v/>
      </c>
      <c r="AV280" s="75" t="str">
        <f t="shared" ca="1" si="229"/>
        <v/>
      </c>
      <c r="AW280" s="75" t="str">
        <f t="shared" si="219"/>
        <v/>
      </c>
      <c r="AX280" s="75" t="str">
        <f t="shared" ca="1" si="220"/>
        <v/>
      </c>
      <c r="AY280" s="169"/>
      <c r="AZ280" s="169"/>
      <c r="BA280" s="75" t="str">
        <f t="shared" si="234"/>
        <v/>
      </c>
      <c r="BB280" s="169"/>
      <c r="BC280" s="169"/>
      <c r="BD280" s="75" t="str">
        <f t="shared" si="235"/>
        <v/>
      </c>
      <c r="BE280" s="11"/>
      <c r="BS280" s="163"/>
      <c r="BT280" s="163"/>
      <c r="BU280" s="163"/>
      <c r="BV280" s="163"/>
      <c r="BW280" s="163"/>
      <c r="BX280" s="163"/>
      <c r="BZ280" s="163"/>
      <c r="CB280" s="163"/>
      <c r="CC280" s="163"/>
      <c r="CD280" s="163"/>
    </row>
    <row r="281" spans="1:82" ht="17.45" customHeight="1">
      <c r="A281" s="94">
        <f t="shared" si="231"/>
        <v>39.5</v>
      </c>
      <c r="B281" s="107">
        <f t="shared" si="212"/>
        <v>271</v>
      </c>
      <c r="C281" s="8"/>
      <c r="D281" s="11"/>
      <c r="E281" s="12"/>
      <c r="F281" s="11"/>
      <c r="G281" s="74">
        <f t="shared" si="221"/>
        <v>0</v>
      </c>
      <c r="H281" s="75">
        <f t="shared" si="221"/>
        <v>0</v>
      </c>
      <c r="I281" s="88">
        <f t="shared" si="222"/>
        <v>0</v>
      </c>
      <c r="J281" s="78">
        <f t="shared" si="223"/>
        <v>0</v>
      </c>
      <c r="K281" s="78">
        <f t="shared" si="224"/>
        <v>0</v>
      </c>
      <c r="L281" s="78">
        <f t="shared" si="225"/>
        <v>0</v>
      </c>
      <c r="M281" s="78" t="str">
        <f t="shared" ca="1" si="226"/>
        <v/>
      </c>
      <c r="N281" s="78" t="str">
        <f t="shared" ca="1" si="226"/>
        <v/>
      </c>
      <c r="O281" s="78">
        <f t="shared" si="227"/>
        <v>5.0000000000000001E-4</v>
      </c>
      <c r="P281" s="13"/>
      <c r="Q281" s="8"/>
      <c r="R281" s="13"/>
      <c r="S281" s="89">
        <f t="shared" si="213"/>
        <v>0</v>
      </c>
      <c r="T281" s="75">
        <f t="shared" si="214"/>
        <v>0</v>
      </c>
      <c r="U281" s="90">
        <f t="shared" si="232"/>
        <v>0</v>
      </c>
      <c r="V281" s="82">
        <f t="shared" si="233"/>
        <v>0</v>
      </c>
      <c r="W281" s="234">
        <f t="shared" si="236"/>
        <v>135</v>
      </c>
      <c r="X281" s="236">
        <f t="shared" si="237"/>
        <v>167</v>
      </c>
      <c r="Y281" s="12"/>
      <c r="Z281" s="8"/>
      <c r="AA281" s="12"/>
      <c r="AB281" s="12"/>
      <c r="AC281" s="12"/>
      <c r="AD281" s="12"/>
      <c r="AE281" s="91">
        <f t="shared" si="215"/>
        <v>0</v>
      </c>
      <c r="AF281" s="75">
        <f t="shared" si="216"/>
        <v>0</v>
      </c>
      <c r="AG281" s="88">
        <f t="shared" si="205"/>
        <v>0</v>
      </c>
      <c r="AH281" s="92">
        <f t="shared" si="206"/>
        <v>0</v>
      </c>
      <c r="AI281" s="93">
        <f t="shared" si="207"/>
        <v>0</v>
      </c>
      <c r="AJ281" s="93">
        <f t="shared" si="208"/>
        <v>0</v>
      </c>
      <c r="AK281" s="78">
        <f t="shared" si="209"/>
        <v>0</v>
      </c>
      <c r="AL281" s="92">
        <f t="shared" si="217"/>
        <v>0</v>
      </c>
      <c r="AM281" s="78">
        <f t="shared" si="218"/>
        <v>0</v>
      </c>
      <c r="AN281" s="11"/>
      <c r="AO281" s="14"/>
      <c r="AP281" s="11"/>
      <c r="AQ281" s="15"/>
      <c r="AR281" s="11"/>
      <c r="AS281" s="11"/>
      <c r="AT281" s="11"/>
      <c r="AU281" s="75" t="str">
        <f t="shared" si="228"/>
        <v/>
      </c>
      <c r="AV281" s="75" t="str">
        <f t="shared" ca="1" si="229"/>
        <v/>
      </c>
      <c r="AW281" s="75" t="str">
        <f t="shared" si="219"/>
        <v/>
      </c>
      <c r="AX281" s="75" t="str">
        <f t="shared" ca="1" si="220"/>
        <v/>
      </c>
      <c r="AY281" s="169"/>
      <c r="AZ281" s="169"/>
      <c r="BA281" s="75" t="str">
        <f t="shared" si="234"/>
        <v/>
      </c>
      <c r="BB281" s="169"/>
      <c r="BC281" s="169"/>
      <c r="BD281" s="75" t="str">
        <f t="shared" si="235"/>
        <v/>
      </c>
      <c r="BE281" s="11"/>
      <c r="BS281" s="163"/>
      <c r="BT281" s="163"/>
      <c r="BU281" s="163"/>
      <c r="BV281" s="163"/>
      <c r="BW281" s="163"/>
      <c r="BX281" s="163"/>
      <c r="BZ281" s="163"/>
      <c r="CB281" s="163"/>
      <c r="CC281" s="163"/>
      <c r="CD281" s="163"/>
    </row>
    <row r="282" spans="1:82" ht="17.45" customHeight="1">
      <c r="A282" s="86">
        <f t="shared" si="231"/>
        <v>39.6</v>
      </c>
      <c r="B282" s="107">
        <f t="shared" si="212"/>
        <v>272</v>
      </c>
      <c r="C282" s="8"/>
      <c r="D282" s="11"/>
      <c r="E282" s="12"/>
      <c r="F282" s="11"/>
      <c r="G282" s="74">
        <f t="shared" si="221"/>
        <v>0</v>
      </c>
      <c r="H282" s="75">
        <f t="shared" si="221"/>
        <v>0</v>
      </c>
      <c r="I282" s="88">
        <f t="shared" si="222"/>
        <v>0</v>
      </c>
      <c r="J282" s="78">
        <f t="shared" si="223"/>
        <v>0</v>
      </c>
      <c r="K282" s="78">
        <f t="shared" si="224"/>
        <v>0</v>
      </c>
      <c r="L282" s="78">
        <f t="shared" si="225"/>
        <v>0</v>
      </c>
      <c r="M282" s="78" t="str">
        <f t="shared" ca="1" si="226"/>
        <v/>
      </c>
      <c r="N282" s="78" t="str">
        <f t="shared" ca="1" si="226"/>
        <v/>
      </c>
      <c r="O282" s="78">
        <f t="shared" si="227"/>
        <v>5.0000000000000001E-4</v>
      </c>
      <c r="P282" s="13"/>
      <c r="Q282" s="8"/>
      <c r="R282" s="13"/>
      <c r="S282" s="89">
        <f t="shared" si="213"/>
        <v>0</v>
      </c>
      <c r="T282" s="75">
        <f t="shared" si="214"/>
        <v>0</v>
      </c>
      <c r="U282" s="90">
        <f t="shared" si="232"/>
        <v>0</v>
      </c>
      <c r="V282" s="82">
        <f t="shared" si="233"/>
        <v>0</v>
      </c>
      <c r="W282" s="234">
        <f t="shared" si="236"/>
        <v>135</v>
      </c>
      <c r="X282" s="236">
        <f t="shared" si="237"/>
        <v>167</v>
      </c>
      <c r="Y282" s="12"/>
      <c r="Z282" s="8"/>
      <c r="AA282" s="12"/>
      <c r="AB282" s="12"/>
      <c r="AC282" s="12"/>
      <c r="AD282" s="12"/>
      <c r="AE282" s="91">
        <f t="shared" si="215"/>
        <v>0</v>
      </c>
      <c r="AF282" s="75">
        <f t="shared" si="216"/>
        <v>0</v>
      </c>
      <c r="AG282" s="88">
        <f t="shared" si="205"/>
        <v>0</v>
      </c>
      <c r="AH282" s="92">
        <f t="shared" si="206"/>
        <v>0</v>
      </c>
      <c r="AI282" s="93">
        <f t="shared" si="207"/>
        <v>0</v>
      </c>
      <c r="AJ282" s="93">
        <f t="shared" si="208"/>
        <v>0</v>
      </c>
      <c r="AK282" s="78">
        <f t="shared" si="209"/>
        <v>0</v>
      </c>
      <c r="AL282" s="92">
        <f t="shared" si="217"/>
        <v>0</v>
      </c>
      <c r="AM282" s="78">
        <f t="shared" si="218"/>
        <v>0</v>
      </c>
      <c r="AN282" s="11"/>
      <c r="AO282" s="14"/>
      <c r="AP282" s="11"/>
      <c r="AQ282" s="15"/>
      <c r="AR282" s="11"/>
      <c r="AS282" s="11"/>
      <c r="AT282" s="11"/>
      <c r="AU282" s="75" t="str">
        <f t="shared" si="228"/>
        <v/>
      </c>
      <c r="AV282" s="75" t="str">
        <f t="shared" ca="1" si="229"/>
        <v/>
      </c>
      <c r="AW282" s="75" t="str">
        <f t="shared" si="219"/>
        <v/>
      </c>
      <c r="AX282" s="75" t="str">
        <f t="shared" ca="1" si="220"/>
        <v/>
      </c>
      <c r="AY282" s="169"/>
      <c r="AZ282" s="169"/>
      <c r="BA282" s="75" t="str">
        <f t="shared" si="234"/>
        <v/>
      </c>
      <c r="BB282" s="169"/>
      <c r="BC282" s="169"/>
      <c r="BD282" s="75" t="str">
        <f t="shared" si="235"/>
        <v/>
      </c>
      <c r="BE282" s="11"/>
      <c r="BS282" s="163"/>
      <c r="BT282" s="163"/>
      <c r="BU282" s="163"/>
      <c r="BV282" s="163"/>
      <c r="BW282" s="163"/>
      <c r="BX282" s="163"/>
      <c r="BZ282" s="163"/>
      <c r="CB282" s="163"/>
      <c r="CC282" s="163"/>
      <c r="CD282" s="163"/>
    </row>
    <row r="283" spans="1:82" ht="17.45" customHeight="1" thickBot="1">
      <c r="A283" s="94">
        <f t="shared" si="231"/>
        <v>39.700000000000003</v>
      </c>
      <c r="B283" s="108">
        <f t="shared" si="212"/>
        <v>273</v>
      </c>
      <c r="C283" s="16"/>
      <c r="D283" s="17"/>
      <c r="E283" s="18"/>
      <c r="F283" s="17"/>
      <c r="G283" s="96">
        <f t="shared" si="221"/>
        <v>0</v>
      </c>
      <c r="H283" s="97">
        <f t="shared" si="221"/>
        <v>0</v>
      </c>
      <c r="I283" s="98">
        <f t="shared" si="222"/>
        <v>0</v>
      </c>
      <c r="J283" s="99">
        <f t="shared" si="223"/>
        <v>0</v>
      </c>
      <c r="K283" s="99">
        <f t="shared" si="224"/>
        <v>0</v>
      </c>
      <c r="L283" s="99">
        <f t="shared" si="225"/>
        <v>0</v>
      </c>
      <c r="M283" s="99" t="str">
        <f t="shared" ca="1" si="226"/>
        <v/>
      </c>
      <c r="N283" s="99" t="str">
        <f t="shared" ca="1" si="226"/>
        <v/>
      </c>
      <c r="O283" s="99">
        <f t="shared" si="227"/>
        <v>5.0000000000000001E-4</v>
      </c>
      <c r="P283" s="19"/>
      <c r="Q283" s="16"/>
      <c r="R283" s="19"/>
      <c r="S283" s="89">
        <f t="shared" si="213"/>
        <v>0</v>
      </c>
      <c r="T283" s="75">
        <f t="shared" si="214"/>
        <v>0</v>
      </c>
      <c r="U283" s="100">
        <f t="shared" si="232"/>
        <v>0</v>
      </c>
      <c r="V283" s="101">
        <f t="shared" si="233"/>
        <v>0</v>
      </c>
      <c r="W283" s="237">
        <f t="shared" si="236"/>
        <v>135</v>
      </c>
      <c r="X283" s="238">
        <f t="shared" si="237"/>
        <v>167</v>
      </c>
      <c r="Y283" s="18"/>
      <c r="Z283" s="8"/>
      <c r="AA283" s="12"/>
      <c r="AB283" s="12"/>
      <c r="AC283" s="12"/>
      <c r="AD283" s="12"/>
      <c r="AE283" s="102">
        <f t="shared" si="215"/>
        <v>0</v>
      </c>
      <c r="AF283" s="97">
        <f t="shared" si="216"/>
        <v>0</v>
      </c>
      <c r="AG283" s="98">
        <f t="shared" si="205"/>
        <v>0</v>
      </c>
      <c r="AH283" s="103">
        <f t="shared" si="206"/>
        <v>0</v>
      </c>
      <c r="AI283" s="104">
        <f t="shared" si="207"/>
        <v>0</v>
      </c>
      <c r="AJ283" s="104">
        <f t="shared" si="208"/>
        <v>0</v>
      </c>
      <c r="AK283" s="99">
        <f t="shared" si="209"/>
        <v>0</v>
      </c>
      <c r="AL283" s="103">
        <f t="shared" si="217"/>
        <v>0</v>
      </c>
      <c r="AM283" s="99">
        <f t="shared" si="218"/>
        <v>0</v>
      </c>
      <c r="AN283" s="17"/>
      <c r="AO283" s="20"/>
      <c r="AP283" s="17"/>
      <c r="AQ283" s="21"/>
      <c r="AR283" s="17"/>
      <c r="AS283" s="17"/>
      <c r="AT283" s="17"/>
      <c r="AU283" s="97" t="str">
        <f t="shared" si="228"/>
        <v/>
      </c>
      <c r="AV283" s="97" t="str">
        <f t="shared" ca="1" si="229"/>
        <v/>
      </c>
      <c r="AW283" s="97" t="str">
        <f t="shared" si="219"/>
        <v/>
      </c>
      <c r="AX283" s="97" t="str">
        <f t="shared" ca="1" si="220"/>
        <v/>
      </c>
      <c r="AY283" s="167"/>
      <c r="AZ283" s="167"/>
      <c r="BA283" s="97" t="str">
        <f t="shared" si="234"/>
        <v/>
      </c>
      <c r="BB283" s="167"/>
      <c r="BC283" s="167"/>
      <c r="BD283" s="97" t="str">
        <f t="shared" si="235"/>
        <v/>
      </c>
      <c r="BE283" s="17"/>
      <c r="BS283" s="163"/>
      <c r="BT283" s="163"/>
      <c r="BU283" s="163"/>
      <c r="BV283" s="163"/>
      <c r="BW283" s="163"/>
      <c r="BX283" s="163"/>
      <c r="BZ283" s="163"/>
      <c r="CB283" s="163"/>
      <c r="CC283" s="163"/>
      <c r="CD283" s="163"/>
    </row>
    <row r="284" spans="1:82" ht="17.45" customHeight="1" thickTop="1">
      <c r="A284" s="105">
        <f>A277+1</f>
        <v>40.1</v>
      </c>
      <c r="B284" s="106">
        <f>B283+1</f>
        <v>274</v>
      </c>
      <c r="C284" s="4"/>
      <c r="D284" s="5"/>
      <c r="E284" s="6"/>
      <c r="F284" s="5"/>
      <c r="G284" s="74">
        <f t="shared" ref="G284:H299" si="238">G283-E284-C284</f>
        <v>0</v>
      </c>
      <c r="H284" s="75">
        <f t="shared" si="238"/>
        <v>0</v>
      </c>
      <c r="I284" s="76">
        <f t="shared" si="222"/>
        <v>0</v>
      </c>
      <c r="J284" s="77">
        <f t="shared" si="223"/>
        <v>0</v>
      </c>
      <c r="K284" s="77">
        <f t="shared" si="224"/>
        <v>0</v>
      </c>
      <c r="L284" s="77">
        <f t="shared" si="225"/>
        <v>0</v>
      </c>
      <c r="M284" s="78" t="str">
        <f t="shared" ca="1" si="226"/>
        <v/>
      </c>
      <c r="N284" s="78" t="str">
        <f t="shared" ca="1" si="226"/>
        <v/>
      </c>
      <c r="O284" s="78">
        <f t="shared" si="227"/>
        <v>5.0000000000000001E-4</v>
      </c>
      <c r="P284" s="13"/>
      <c r="Q284" s="8"/>
      <c r="R284" s="13"/>
      <c r="S284" s="79">
        <f t="shared" si="213"/>
        <v>0</v>
      </c>
      <c r="T284" s="80">
        <f t="shared" si="214"/>
        <v>0</v>
      </c>
      <c r="U284" s="81">
        <f t="shared" si="232"/>
        <v>0</v>
      </c>
      <c r="V284" s="82">
        <f t="shared" si="233"/>
        <v>0</v>
      </c>
      <c r="W284" s="234">
        <v>136</v>
      </c>
      <c r="X284" s="236">
        <f t="shared" si="237"/>
        <v>167</v>
      </c>
      <c r="Y284" s="6"/>
      <c r="Z284" s="4"/>
      <c r="AA284" s="6"/>
      <c r="AB284" s="6"/>
      <c r="AC284" s="6"/>
      <c r="AD284" s="6"/>
      <c r="AE284" s="83">
        <f t="shared" si="215"/>
        <v>0</v>
      </c>
      <c r="AF284" s="80">
        <f t="shared" si="216"/>
        <v>0</v>
      </c>
      <c r="AG284" s="76">
        <f t="shared" si="205"/>
        <v>0</v>
      </c>
      <c r="AH284" s="84">
        <f t="shared" si="206"/>
        <v>0</v>
      </c>
      <c r="AI284" s="85">
        <f t="shared" si="207"/>
        <v>0</v>
      </c>
      <c r="AJ284" s="85">
        <f t="shared" si="208"/>
        <v>0</v>
      </c>
      <c r="AK284" s="77">
        <f t="shared" si="209"/>
        <v>0</v>
      </c>
      <c r="AL284" s="84">
        <f t="shared" si="217"/>
        <v>0</v>
      </c>
      <c r="AM284" s="77">
        <f t="shared" si="218"/>
        <v>0</v>
      </c>
      <c r="AN284" s="5"/>
      <c r="AO284" s="9"/>
      <c r="AP284" s="5"/>
      <c r="AQ284" s="10"/>
      <c r="AR284" s="5"/>
      <c r="AS284" s="5"/>
      <c r="AT284" s="5"/>
      <c r="AU284" s="80" t="str">
        <f t="shared" si="228"/>
        <v/>
      </c>
      <c r="AV284" s="80" t="str">
        <f t="shared" ca="1" si="229"/>
        <v/>
      </c>
      <c r="AW284" s="80" t="str">
        <f t="shared" si="219"/>
        <v/>
      </c>
      <c r="AX284" s="80" t="str">
        <f t="shared" ca="1" si="220"/>
        <v/>
      </c>
      <c r="AY284" s="165"/>
      <c r="AZ284" s="165"/>
      <c r="BA284" s="80" t="str">
        <f t="shared" si="234"/>
        <v/>
      </c>
      <c r="BB284" s="165"/>
      <c r="BC284" s="165"/>
      <c r="BD284" s="80" t="str">
        <f t="shared" si="235"/>
        <v/>
      </c>
      <c r="BE284" s="5"/>
      <c r="BS284" s="163"/>
      <c r="BT284" s="163"/>
      <c r="BU284" s="163"/>
      <c r="BV284" s="163"/>
      <c r="BW284" s="163"/>
      <c r="BX284" s="163"/>
      <c r="BZ284" s="163"/>
      <c r="CB284" s="163"/>
      <c r="CC284" s="163"/>
      <c r="CD284" s="163"/>
    </row>
    <row r="285" spans="1:82" ht="17.45" customHeight="1">
      <c r="A285" s="94">
        <f t="shared" si="231"/>
        <v>40.200000000000003</v>
      </c>
      <c r="B285" s="107">
        <f t="shared" si="212"/>
        <v>275</v>
      </c>
      <c r="C285" s="8"/>
      <c r="D285" s="11"/>
      <c r="E285" s="12"/>
      <c r="F285" s="11"/>
      <c r="G285" s="74">
        <f t="shared" si="238"/>
        <v>0</v>
      </c>
      <c r="H285" s="75">
        <f t="shared" si="238"/>
        <v>0</v>
      </c>
      <c r="I285" s="88">
        <f t="shared" si="222"/>
        <v>0</v>
      </c>
      <c r="J285" s="78">
        <f t="shared" si="223"/>
        <v>0</v>
      </c>
      <c r="K285" s="78">
        <f t="shared" si="224"/>
        <v>0</v>
      </c>
      <c r="L285" s="78">
        <f t="shared" si="225"/>
        <v>0</v>
      </c>
      <c r="M285" s="78" t="str">
        <f t="shared" ca="1" si="226"/>
        <v/>
      </c>
      <c r="N285" s="78" t="str">
        <f t="shared" ca="1" si="226"/>
        <v/>
      </c>
      <c r="O285" s="78">
        <f t="shared" si="227"/>
        <v>5.0000000000000001E-4</v>
      </c>
      <c r="P285" s="13"/>
      <c r="Q285" s="8"/>
      <c r="R285" s="13"/>
      <c r="S285" s="89">
        <f t="shared" si="213"/>
        <v>0</v>
      </c>
      <c r="T285" s="75">
        <f t="shared" si="214"/>
        <v>0</v>
      </c>
      <c r="U285" s="90">
        <f t="shared" si="232"/>
        <v>0</v>
      </c>
      <c r="V285" s="82">
        <f t="shared" si="233"/>
        <v>0</v>
      </c>
      <c r="W285" s="234">
        <f t="shared" ref="W285:W290" si="239">W284</f>
        <v>136</v>
      </c>
      <c r="X285" s="236">
        <f t="shared" si="237"/>
        <v>167</v>
      </c>
      <c r="Y285" s="12"/>
      <c r="Z285" s="8"/>
      <c r="AA285" s="12"/>
      <c r="AB285" s="12"/>
      <c r="AC285" s="12"/>
      <c r="AD285" s="12"/>
      <c r="AE285" s="91">
        <f t="shared" si="215"/>
        <v>0</v>
      </c>
      <c r="AF285" s="75">
        <f t="shared" si="216"/>
        <v>0</v>
      </c>
      <c r="AG285" s="88">
        <f t="shared" si="205"/>
        <v>0</v>
      </c>
      <c r="AH285" s="92">
        <f t="shared" si="206"/>
        <v>0</v>
      </c>
      <c r="AI285" s="93">
        <f t="shared" si="207"/>
        <v>0</v>
      </c>
      <c r="AJ285" s="93">
        <f t="shared" si="208"/>
        <v>0</v>
      </c>
      <c r="AK285" s="78">
        <f t="shared" si="209"/>
        <v>0</v>
      </c>
      <c r="AL285" s="92">
        <f t="shared" si="217"/>
        <v>0</v>
      </c>
      <c r="AM285" s="78">
        <f t="shared" si="218"/>
        <v>0</v>
      </c>
      <c r="AN285" s="11"/>
      <c r="AO285" s="14"/>
      <c r="AP285" s="11"/>
      <c r="AQ285" s="15"/>
      <c r="AR285" s="11"/>
      <c r="AS285" s="11"/>
      <c r="AT285" s="11"/>
      <c r="AU285" s="75" t="str">
        <f t="shared" si="228"/>
        <v/>
      </c>
      <c r="AV285" s="75" t="str">
        <f t="shared" ca="1" si="229"/>
        <v/>
      </c>
      <c r="AW285" s="75" t="str">
        <f t="shared" si="219"/>
        <v/>
      </c>
      <c r="AX285" s="75" t="str">
        <f t="shared" ca="1" si="220"/>
        <v/>
      </c>
      <c r="AY285" s="169"/>
      <c r="AZ285" s="169"/>
      <c r="BA285" s="75" t="str">
        <f t="shared" si="234"/>
        <v/>
      </c>
      <c r="BB285" s="169"/>
      <c r="BC285" s="169"/>
      <c r="BD285" s="75" t="str">
        <f t="shared" si="235"/>
        <v/>
      </c>
      <c r="BE285" s="11"/>
      <c r="BS285" s="163"/>
      <c r="BT285" s="163"/>
      <c r="BU285" s="163"/>
      <c r="BV285" s="163"/>
      <c r="BW285" s="163"/>
      <c r="BX285" s="163"/>
      <c r="BZ285" s="163"/>
      <c r="CB285" s="163"/>
      <c r="CC285" s="163"/>
      <c r="CD285" s="163"/>
    </row>
    <row r="286" spans="1:82" ht="17.45" customHeight="1">
      <c r="A286" s="86">
        <f t="shared" si="231"/>
        <v>40.299999999999997</v>
      </c>
      <c r="B286" s="107">
        <f t="shared" si="212"/>
        <v>276</v>
      </c>
      <c r="C286" s="8"/>
      <c r="D286" s="11"/>
      <c r="E286" s="12"/>
      <c r="F286" s="11"/>
      <c r="G286" s="74">
        <f t="shared" si="238"/>
        <v>0</v>
      </c>
      <c r="H286" s="75">
        <f t="shared" si="238"/>
        <v>0</v>
      </c>
      <c r="I286" s="88">
        <f t="shared" si="222"/>
        <v>0</v>
      </c>
      <c r="J286" s="78">
        <f t="shared" si="223"/>
        <v>0</v>
      </c>
      <c r="K286" s="78">
        <f t="shared" si="224"/>
        <v>0</v>
      </c>
      <c r="L286" s="78">
        <f t="shared" si="225"/>
        <v>0</v>
      </c>
      <c r="M286" s="78" t="str">
        <f t="shared" ca="1" si="226"/>
        <v/>
      </c>
      <c r="N286" s="78" t="str">
        <f t="shared" ca="1" si="226"/>
        <v/>
      </c>
      <c r="O286" s="78">
        <f t="shared" si="227"/>
        <v>5.0000000000000001E-4</v>
      </c>
      <c r="P286" s="13"/>
      <c r="Q286" s="8"/>
      <c r="R286" s="13"/>
      <c r="S286" s="89">
        <f t="shared" si="213"/>
        <v>0</v>
      </c>
      <c r="T286" s="75">
        <f t="shared" si="214"/>
        <v>0</v>
      </c>
      <c r="U286" s="90">
        <f t="shared" si="232"/>
        <v>0</v>
      </c>
      <c r="V286" s="82">
        <f t="shared" si="233"/>
        <v>0</v>
      </c>
      <c r="W286" s="234">
        <f t="shared" si="239"/>
        <v>136</v>
      </c>
      <c r="X286" s="236">
        <f t="shared" si="237"/>
        <v>167</v>
      </c>
      <c r="Y286" s="12"/>
      <c r="Z286" s="8"/>
      <c r="AA286" s="12"/>
      <c r="AB286" s="12"/>
      <c r="AC286" s="12"/>
      <c r="AD286" s="12"/>
      <c r="AE286" s="91">
        <f t="shared" si="215"/>
        <v>0</v>
      </c>
      <c r="AF286" s="75">
        <f t="shared" si="216"/>
        <v>0</v>
      </c>
      <c r="AG286" s="88">
        <f t="shared" si="205"/>
        <v>0</v>
      </c>
      <c r="AH286" s="92">
        <f t="shared" si="206"/>
        <v>0</v>
      </c>
      <c r="AI286" s="93">
        <f t="shared" si="207"/>
        <v>0</v>
      </c>
      <c r="AJ286" s="93">
        <f t="shared" si="208"/>
        <v>0</v>
      </c>
      <c r="AK286" s="78">
        <f t="shared" si="209"/>
        <v>0</v>
      </c>
      <c r="AL286" s="92">
        <f t="shared" si="217"/>
        <v>0</v>
      </c>
      <c r="AM286" s="78">
        <f t="shared" si="218"/>
        <v>0</v>
      </c>
      <c r="AN286" s="11"/>
      <c r="AO286" s="14"/>
      <c r="AP286" s="11"/>
      <c r="AQ286" s="15"/>
      <c r="AR286" s="11"/>
      <c r="AS286" s="11"/>
      <c r="AT286" s="11"/>
      <c r="AU286" s="75" t="str">
        <f t="shared" si="228"/>
        <v/>
      </c>
      <c r="AV286" s="75" t="str">
        <f t="shared" ca="1" si="229"/>
        <v/>
      </c>
      <c r="AW286" s="75" t="str">
        <f t="shared" si="219"/>
        <v/>
      </c>
      <c r="AX286" s="75" t="str">
        <f t="shared" ca="1" si="220"/>
        <v/>
      </c>
      <c r="AY286" s="169"/>
      <c r="AZ286" s="169"/>
      <c r="BA286" s="75" t="str">
        <f t="shared" si="234"/>
        <v/>
      </c>
      <c r="BB286" s="169"/>
      <c r="BC286" s="169"/>
      <c r="BD286" s="75" t="str">
        <f t="shared" si="235"/>
        <v/>
      </c>
      <c r="BE286" s="11"/>
      <c r="BS286" s="163"/>
      <c r="BT286" s="163"/>
      <c r="BU286" s="163"/>
      <c r="BV286" s="163"/>
      <c r="BW286" s="163"/>
      <c r="BX286" s="163"/>
      <c r="BZ286" s="163"/>
      <c r="CB286" s="163"/>
      <c r="CC286" s="163"/>
      <c r="CD286" s="163"/>
    </row>
    <row r="287" spans="1:82" ht="17.45" customHeight="1">
      <c r="A287" s="94">
        <f t="shared" si="231"/>
        <v>40.4</v>
      </c>
      <c r="B287" s="107">
        <f t="shared" si="212"/>
        <v>277</v>
      </c>
      <c r="C287" s="8"/>
      <c r="D287" s="11"/>
      <c r="E287" s="12"/>
      <c r="F287" s="11"/>
      <c r="G287" s="74">
        <f t="shared" si="238"/>
        <v>0</v>
      </c>
      <c r="H287" s="75">
        <f t="shared" si="238"/>
        <v>0</v>
      </c>
      <c r="I287" s="88">
        <f t="shared" si="222"/>
        <v>0</v>
      </c>
      <c r="J287" s="78">
        <f t="shared" si="223"/>
        <v>0</v>
      </c>
      <c r="K287" s="78">
        <f t="shared" si="224"/>
        <v>0</v>
      </c>
      <c r="L287" s="78">
        <f t="shared" si="225"/>
        <v>0</v>
      </c>
      <c r="M287" s="78" t="str">
        <f t="shared" ca="1" si="226"/>
        <v/>
      </c>
      <c r="N287" s="78" t="str">
        <f t="shared" ca="1" si="226"/>
        <v/>
      </c>
      <c r="O287" s="78">
        <f t="shared" si="227"/>
        <v>5.0000000000000001E-4</v>
      </c>
      <c r="P287" s="13"/>
      <c r="Q287" s="8"/>
      <c r="R287" s="13"/>
      <c r="S287" s="89">
        <f t="shared" si="213"/>
        <v>0</v>
      </c>
      <c r="T287" s="75">
        <f t="shared" si="214"/>
        <v>0</v>
      </c>
      <c r="U287" s="90">
        <f t="shared" si="232"/>
        <v>0</v>
      </c>
      <c r="V287" s="82">
        <f t="shared" si="233"/>
        <v>0</v>
      </c>
      <c r="W287" s="234">
        <f t="shared" si="239"/>
        <v>136</v>
      </c>
      <c r="X287" s="236">
        <f t="shared" si="237"/>
        <v>167</v>
      </c>
      <c r="Y287" s="12"/>
      <c r="Z287" s="8"/>
      <c r="AA287" s="12"/>
      <c r="AB287" s="12"/>
      <c r="AC287" s="12"/>
      <c r="AD287" s="12"/>
      <c r="AE287" s="91">
        <f t="shared" si="215"/>
        <v>0</v>
      </c>
      <c r="AF287" s="75">
        <f t="shared" si="216"/>
        <v>0</v>
      </c>
      <c r="AG287" s="88">
        <f t="shared" si="205"/>
        <v>0</v>
      </c>
      <c r="AH287" s="92">
        <f t="shared" si="206"/>
        <v>0</v>
      </c>
      <c r="AI287" s="93">
        <f t="shared" si="207"/>
        <v>0</v>
      </c>
      <c r="AJ287" s="93">
        <f t="shared" si="208"/>
        <v>0</v>
      </c>
      <c r="AK287" s="78">
        <f t="shared" si="209"/>
        <v>0</v>
      </c>
      <c r="AL287" s="92">
        <f t="shared" si="217"/>
        <v>0</v>
      </c>
      <c r="AM287" s="78">
        <f t="shared" si="218"/>
        <v>0</v>
      </c>
      <c r="AN287" s="11"/>
      <c r="AO287" s="14"/>
      <c r="AP287" s="11"/>
      <c r="AQ287" s="15"/>
      <c r="AR287" s="11"/>
      <c r="AS287" s="11"/>
      <c r="AT287" s="11"/>
      <c r="AU287" s="75" t="str">
        <f t="shared" si="228"/>
        <v/>
      </c>
      <c r="AV287" s="75" t="str">
        <f t="shared" ca="1" si="229"/>
        <v/>
      </c>
      <c r="AW287" s="75" t="str">
        <f t="shared" si="219"/>
        <v/>
      </c>
      <c r="AX287" s="75" t="str">
        <f t="shared" ca="1" si="220"/>
        <v/>
      </c>
      <c r="AY287" s="169"/>
      <c r="AZ287" s="169"/>
      <c r="BA287" s="75" t="str">
        <f t="shared" si="234"/>
        <v/>
      </c>
      <c r="BB287" s="169"/>
      <c r="BC287" s="169"/>
      <c r="BD287" s="75" t="str">
        <f t="shared" si="235"/>
        <v/>
      </c>
      <c r="BE287" s="11"/>
      <c r="BS287" s="163"/>
      <c r="BT287" s="163"/>
      <c r="BU287" s="163"/>
      <c r="BV287" s="163"/>
      <c r="BW287" s="163"/>
      <c r="BX287" s="163"/>
      <c r="BZ287" s="163"/>
      <c r="CB287" s="163"/>
      <c r="CC287" s="163"/>
      <c r="CD287" s="163"/>
    </row>
    <row r="288" spans="1:82" ht="17.45" customHeight="1">
      <c r="A288" s="86">
        <f t="shared" si="231"/>
        <v>40.5</v>
      </c>
      <c r="B288" s="107">
        <f t="shared" si="212"/>
        <v>278</v>
      </c>
      <c r="C288" s="8"/>
      <c r="D288" s="11"/>
      <c r="E288" s="12"/>
      <c r="F288" s="11"/>
      <c r="G288" s="74">
        <f t="shared" si="238"/>
        <v>0</v>
      </c>
      <c r="H288" s="75">
        <f t="shared" si="238"/>
        <v>0</v>
      </c>
      <c r="I288" s="88">
        <f t="shared" si="222"/>
        <v>0</v>
      </c>
      <c r="J288" s="78">
        <f t="shared" si="223"/>
        <v>0</v>
      </c>
      <c r="K288" s="78">
        <f t="shared" si="224"/>
        <v>0</v>
      </c>
      <c r="L288" s="78">
        <f t="shared" si="225"/>
        <v>0</v>
      </c>
      <c r="M288" s="78" t="str">
        <f t="shared" ca="1" si="226"/>
        <v/>
      </c>
      <c r="N288" s="78" t="str">
        <f t="shared" ca="1" si="226"/>
        <v/>
      </c>
      <c r="O288" s="78">
        <f t="shared" si="227"/>
        <v>5.0000000000000001E-4</v>
      </c>
      <c r="P288" s="13"/>
      <c r="Q288" s="8"/>
      <c r="R288" s="13"/>
      <c r="S288" s="89">
        <f t="shared" si="213"/>
        <v>0</v>
      </c>
      <c r="T288" s="75">
        <f t="shared" si="214"/>
        <v>0</v>
      </c>
      <c r="U288" s="90">
        <f t="shared" si="232"/>
        <v>0</v>
      </c>
      <c r="V288" s="82">
        <f t="shared" si="233"/>
        <v>0</v>
      </c>
      <c r="W288" s="234">
        <f t="shared" si="239"/>
        <v>136</v>
      </c>
      <c r="X288" s="236">
        <f t="shared" si="237"/>
        <v>167</v>
      </c>
      <c r="Y288" s="12"/>
      <c r="Z288" s="8"/>
      <c r="AA288" s="12"/>
      <c r="AB288" s="12"/>
      <c r="AC288" s="12"/>
      <c r="AD288" s="12"/>
      <c r="AE288" s="91">
        <f t="shared" si="215"/>
        <v>0</v>
      </c>
      <c r="AF288" s="75">
        <f t="shared" si="216"/>
        <v>0</v>
      </c>
      <c r="AG288" s="88">
        <f t="shared" si="205"/>
        <v>0</v>
      </c>
      <c r="AH288" s="92">
        <f t="shared" si="206"/>
        <v>0</v>
      </c>
      <c r="AI288" s="93">
        <f t="shared" si="207"/>
        <v>0</v>
      </c>
      <c r="AJ288" s="93">
        <f t="shared" si="208"/>
        <v>0</v>
      </c>
      <c r="AK288" s="78">
        <f t="shared" si="209"/>
        <v>0</v>
      </c>
      <c r="AL288" s="92">
        <f t="shared" si="217"/>
        <v>0</v>
      </c>
      <c r="AM288" s="78">
        <f t="shared" si="218"/>
        <v>0</v>
      </c>
      <c r="AN288" s="11"/>
      <c r="AO288" s="14"/>
      <c r="AP288" s="11"/>
      <c r="AQ288" s="15"/>
      <c r="AR288" s="11"/>
      <c r="AS288" s="11"/>
      <c r="AT288" s="11"/>
      <c r="AU288" s="75" t="str">
        <f t="shared" si="228"/>
        <v/>
      </c>
      <c r="AV288" s="75" t="str">
        <f t="shared" ca="1" si="229"/>
        <v/>
      </c>
      <c r="AW288" s="75" t="str">
        <f t="shared" si="219"/>
        <v/>
      </c>
      <c r="AX288" s="75" t="str">
        <f t="shared" ca="1" si="220"/>
        <v/>
      </c>
      <c r="AY288" s="169"/>
      <c r="AZ288" s="169"/>
      <c r="BA288" s="75" t="str">
        <f t="shared" si="234"/>
        <v/>
      </c>
      <c r="BB288" s="169"/>
      <c r="BC288" s="169"/>
      <c r="BD288" s="75" t="str">
        <f t="shared" si="235"/>
        <v/>
      </c>
      <c r="BE288" s="11"/>
      <c r="BS288" s="163"/>
      <c r="BT288" s="163"/>
      <c r="BU288" s="163"/>
      <c r="BV288" s="163"/>
      <c r="BW288" s="163"/>
      <c r="BX288" s="163"/>
      <c r="BZ288" s="163"/>
      <c r="CB288" s="163"/>
      <c r="CC288" s="163"/>
      <c r="CD288" s="163"/>
    </row>
    <row r="289" spans="1:82" ht="17.45" customHeight="1">
      <c r="A289" s="94">
        <f t="shared" si="231"/>
        <v>40.6</v>
      </c>
      <c r="B289" s="107">
        <f t="shared" si="212"/>
        <v>279</v>
      </c>
      <c r="C289" s="8"/>
      <c r="D289" s="11"/>
      <c r="E289" s="12"/>
      <c r="F289" s="11"/>
      <c r="G289" s="74">
        <f t="shared" si="238"/>
        <v>0</v>
      </c>
      <c r="H289" s="75">
        <f t="shared" si="238"/>
        <v>0</v>
      </c>
      <c r="I289" s="88">
        <f t="shared" si="222"/>
        <v>0</v>
      </c>
      <c r="J289" s="78">
        <f t="shared" si="223"/>
        <v>0</v>
      </c>
      <c r="K289" s="78">
        <f t="shared" si="224"/>
        <v>0</v>
      </c>
      <c r="L289" s="78">
        <f t="shared" si="225"/>
        <v>0</v>
      </c>
      <c r="M289" s="78" t="str">
        <f t="shared" ca="1" si="226"/>
        <v/>
      </c>
      <c r="N289" s="78" t="str">
        <f t="shared" ca="1" si="226"/>
        <v/>
      </c>
      <c r="O289" s="78">
        <f t="shared" si="227"/>
        <v>5.0000000000000001E-4</v>
      </c>
      <c r="P289" s="13"/>
      <c r="Q289" s="8"/>
      <c r="R289" s="13"/>
      <c r="S289" s="89">
        <f t="shared" si="213"/>
        <v>0</v>
      </c>
      <c r="T289" s="75">
        <f t="shared" si="214"/>
        <v>0</v>
      </c>
      <c r="U289" s="90">
        <f t="shared" si="232"/>
        <v>0</v>
      </c>
      <c r="V289" s="82">
        <f t="shared" si="233"/>
        <v>0</v>
      </c>
      <c r="W289" s="234">
        <f t="shared" si="239"/>
        <v>136</v>
      </c>
      <c r="X289" s="236">
        <f t="shared" si="237"/>
        <v>167</v>
      </c>
      <c r="Y289" s="12"/>
      <c r="Z289" s="8"/>
      <c r="AA289" s="12"/>
      <c r="AB289" s="12"/>
      <c r="AC289" s="12"/>
      <c r="AD289" s="12"/>
      <c r="AE289" s="91">
        <f t="shared" si="215"/>
        <v>0</v>
      </c>
      <c r="AF289" s="75">
        <f t="shared" si="216"/>
        <v>0</v>
      </c>
      <c r="AG289" s="88">
        <f t="shared" si="205"/>
        <v>0</v>
      </c>
      <c r="AH289" s="92">
        <f t="shared" si="206"/>
        <v>0</v>
      </c>
      <c r="AI289" s="93">
        <f t="shared" si="207"/>
        <v>0</v>
      </c>
      <c r="AJ289" s="93">
        <f t="shared" si="208"/>
        <v>0</v>
      </c>
      <c r="AK289" s="78">
        <f t="shared" si="209"/>
        <v>0</v>
      </c>
      <c r="AL289" s="92">
        <f t="shared" si="217"/>
        <v>0</v>
      </c>
      <c r="AM289" s="78">
        <f t="shared" si="218"/>
        <v>0</v>
      </c>
      <c r="AN289" s="11"/>
      <c r="AO289" s="14"/>
      <c r="AP289" s="11"/>
      <c r="AQ289" s="15"/>
      <c r="AR289" s="11"/>
      <c r="AS289" s="11"/>
      <c r="AT289" s="11"/>
      <c r="AU289" s="75" t="str">
        <f t="shared" si="228"/>
        <v/>
      </c>
      <c r="AV289" s="75" t="str">
        <f t="shared" ca="1" si="229"/>
        <v/>
      </c>
      <c r="AW289" s="75" t="str">
        <f t="shared" si="219"/>
        <v/>
      </c>
      <c r="AX289" s="75" t="str">
        <f t="shared" ca="1" si="220"/>
        <v/>
      </c>
      <c r="AY289" s="169"/>
      <c r="AZ289" s="169"/>
      <c r="BA289" s="75" t="str">
        <f t="shared" si="234"/>
        <v/>
      </c>
      <c r="BB289" s="169"/>
      <c r="BC289" s="169"/>
      <c r="BD289" s="75" t="str">
        <f t="shared" si="235"/>
        <v/>
      </c>
      <c r="BE289" s="11"/>
      <c r="BS289" s="163"/>
      <c r="BT289" s="163"/>
      <c r="BU289" s="163"/>
      <c r="BV289" s="163"/>
      <c r="BW289" s="163"/>
      <c r="BX289" s="163"/>
      <c r="BZ289" s="163"/>
      <c r="CB289" s="163"/>
      <c r="CC289" s="163"/>
      <c r="CD289" s="163"/>
    </row>
    <row r="290" spans="1:82" ht="17.45" customHeight="1" thickBot="1">
      <c r="A290" s="86">
        <f t="shared" si="231"/>
        <v>40.700000000000003</v>
      </c>
      <c r="B290" s="108">
        <f t="shared" si="212"/>
        <v>280</v>
      </c>
      <c r="C290" s="16"/>
      <c r="D290" s="17"/>
      <c r="E290" s="18"/>
      <c r="F290" s="17"/>
      <c r="G290" s="96">
        <f t="shared" si="238"/>
        <v>0</v>
      </c>
      <c r="H290" s="97">
        <f t="shared" si="238"/>
        <v>0</v>
      </c>
      <c r="I290" s="98">
        <f t="shared" si="222"/>
        <v>0</v>
      </c>
      <c r="J290" s="99">
        <f t="shared" si="223"/>
        <v>0</v>
      </c>
      <c r="K290" s="99">
        <f t="shared" si="224"/>
        <v>0</v>
      </c>
      <c r="L290" s="99">
        <f t="shared" si="225"/>
        <v>0</v>
      </c>
      <c r="M290" s="99" t="str">
        <f t="shared" ca="1" si="226"/>
        <v/>
      </c>
      <c r="N290" s="99" t="str">
        <f t="shared" ca="1" si="226"/>
        <v/>
      </c>
      <c r="O290" s="99">
        <f t="shared" si="227"/>
        <v>5.0000000000000001E-4</v>
      </c>
      <c r="P290" s="19"/>
      <c r="Q290" s="16"/>
      <c r="R290" s="19"/>
      <c r="S290" s="89">
        <f t="shared" si="213"/>
        <v>0</v>
      </c>
      <c r="T290" s="75">
        <f t="shared" si="214"/>
        <v>0</v>
      </c>
      <c r="U290" s="100">
        <f t="shared" si="232"/>
        <v>0</v>
      </c>
      <c r="V290" s="101">
        <f t="shared" si="233"/>
        <v>0</v>
      </c>
      <c r="W290" s="237">
        <f t="shared" si="239"/>
        <v>136</v>
      </c>
      <c r="X290" s="238">
        <f t="shared" si="237"/>
        <v>167</v>
      </c>
      <c r="Y290" s="18"/>
      <c r="Z290" s="8"/>
      <c r="AA290" s="12"/>
      <c r="AB290" s="12"/>
      <c r="AC290" s="12"/>
      <c r="AD290" s="12"/>
      <c r="AE290" s="102">
        <f t="shared" si="215"/>
        <v>0</v>
      </c>
      <c r="AF290" s="97">
        <f t="shared" si="216"/>
        <v>0</v>
      </c>
      <c r="AG290" s="98">
        <f t="shared" si="205"/>
        <v>0</v>
      </c>
      <c r="AH290" s="103">
        <f t="shared" si="206"/>
        <v>0</v>
      </c>
      <c r="AI290" s="104">
        <f t="shared" si="207"/>
        <v>0</v>
      </c>
      <c r="AJ290" s="104">
        <f t="shared" si="208"/>
        <v>0</v>
      </c>
      <c r="AK290" s="99">
        <f t="shared" si="209"/>
        <v>0</v>
      </c>
      <c r="AL290" s="103">
        <f t="shared" si="217"/>
        <v>0</v>
      </c>
      <c r="AM290" s="99">
        <f t="shared" si="218"/>
        <v>0</v>
      </c>
      <c r="AN290" s="17"/>
      <c r="AO290" s="20"/>
      <c r="AP290" s="17"/>
      <c r="AQ290" s="21"/>
      <c r="AR290" s="17"/>
      <c r="AS290" s="17"/>
      <c r="AT290" s="17"/>
      <c r="AU290" s="97" t="str">
        <f t="shared" si="228"/>
        <v/>
      </c>
      <c r="AV290" s="97" t="str">
        <f t="shared" ca="1" si="229"/>
        <v/>
      </c>
      <c r="AW290" s="97" t="str">
        <f t="shared" si="219"/>
        <v/>
      </c>
      <c r="AX290" s="97" t="str">
        <f t="shared" ca="1" si="220"/>
        <v/>
      </c>
      <c r="AY290" s="167"/>
      <c r="AZ290" s="167"/>
      <c r="BA290" s="97" t="str">
        <f t="shared" si="234"/>
        <v/>
      </c>
      <c r="BB290" s="167"/>
      <c r="BC290" s="167"/>
      <c r="BD290" s="97" t="str">
        <f t="shared" si="235"/>
        <v/>
      </c>
      <c r="BE290" s="17"/>
      <c r="BS290" s="163"/>
      <c r="BT290" s="163"/>
      <c r="BU290" s="163"/>
      <c r="BV290" s="163"/>
      <c r="BW290" s="163"/>
      <c r="BX290" s="163"/>
      <c r="BZ290" s="163"/>
      <c r="CB290" s="163"/>
      <c r="CC290" s="163"/>
      <c r="CD290" s="163"/>
    </row>
    <row r="291" spans="1:82" ht="17.45" customHeight="1" thickTop="1">
      <c r="A291" s="71">
        <f>A284+1</f>
        <v>41.1</v>
      </c>
      <c r="B291" s="106">
        <f>B290+1</f>
        <v>281</v>
      </c>
      <c r="C291" s="4"/>
      <c r="D291" s="5"/>
      <c r="E291" s="6"/>
      <c r="F291" s="5"/>
      <c r="G291" s="74">
        <f t="shared" si="238"/>
        <v>0</v>
      </c>
      <c r="H291" s="75">
        <f t="shared" si="238"/>
        <v>0</v>
      </c>
      <c r="I291" s="76">
        <f t="shared" si="222"/>
        <v>0</v>
      </c>
      <c r="J291" s="77">
        <f t="shared" si="223"/>
        <v>0</v>
      </c>
      <c r="K291" s="77">
        <f t="shared" si="224"/>
        <v>0</v>
      </c>
      <c r="L291" s="77">
        <f t="shared" si="225"/>
        <v>0</v>
      </c>
      <c r="M291" s="78" t="str">
        <f t="shared" ca="1" si="226"/>
        <v/>
      </c>
      <c r="N291" s="78" t="str">
        <f t="shared" ca="1" si="226"/>
        <v/>
      </c>
      <c r="O291" s="78">
        <f t="shared" si="227"/>
        <v>5.0000000000000001E-4</v>
      </c>
      <c r="P291" s="13"/>
      <c r="Q291" s="8"/>
      <c r="R291" s="13"/>
      <c r="S291" s="79">
        <f t="shared" si="213"/>
        <v>0</v>
      </c>
      <c r="T291" s="80">
        <f t="shared" si="214"/>
        <v>0</v>
      </c>
      <c r="U291" s="81">
        <f t="shared" si="232"/>
        <v>0</v>
      </c>
      <c r="V291" s="82">
        <f t="shared" si="233"/>
        <v>0</v>
      </c>
      <c r="W291" s="234">
        <v>136</v>
      </c>
      <c r="X291" s="236">
        <v>166</v>
      </c>
      <c r="Y291" s="6"/>
      <c r="Z291" s="4"/>
      <c r="AA291" s="6"/>
      <c r="AB291" s="6"/>
      <c r="AC291" s="6"/>
      <c r="AD291" s="6"/>
      <c r="AE291" s="83">
        <f t="shared" si="215"/>
        <v>0</v>
      </c>
      <c r="AF291" s="80">
        <f t="shared" si="216"/>
        <v>0</v>
      </c>
      <c r="AG291" s="76">
        <f t="shared" si="205"/>
        <v>0</v>
      </c>
      <c r="AH291" s="84">
        <f t="shared" si="206"/>
        <v>0</v>
      </c>
      <c r="AI291" s="85">
        <f t="shared" si="207"/>
        <v>0</v>
      </c>
      <c r="AJ291" s="85">
        <f t="shared" si="208"/>
        <v>0</v>
      </c>
      <c r="AK291" s="77">
        <f t="shared" si="209"/>
        <v>0</v>
      </c>
      <c r="AL291" s="84">
        <f t="shared" si="217"/>
        <v>0</v>
      </c>
      <c r="AM291" s="77">
        <f t="shared" si="218"/>
        <v>0</v>
      </c>
      <c r="AN291" s="5"/>
      <c r="AO291" s="9"/>
      <c r="AP291" s="5"/>
      <c r="AQ291" s="10"/>
      <c r="AR291" s="5"/>
      <c r="AS291" s="5"/>
      <c r="AT291" s="5"/>
      <c r="AU291" s="80" t="str">
        <f t="shared" si="228"/>
        <v/>
      </c>
      <c r="AV291" s="80" t="str">
        <f t="shared" ca="1" si="229"/>
        <v/>
      </c>
      <c r="AW291" s="80" t="str">
        <f t="shared" si="219"/>
        <v/>
      </c>
      <c r="AX291" s="80" t="str">
        <f t="shared" ca="1" si="220"/>
        <v/>
      </c>
      <c r="AY291" s="165"/>
      <c r="AZ291" s="165"/>
      <c r="BA291" s="80" t="str">
        <f t="shared" si="234"/>
        <v/>
      </c>
      <c r="BB291" s="165"/>
      <c r="BC291" s="165"/>
      <c r="BD291" s="80" t="str">
        <f t="shared" si="235"/>
        <v/>
      </c>
      <c r="BE291" s="5"/>
      <c r="BS291" s="163"/>
      <c r="BT291" s="163"/>
      <c r="BU291" s="163"/>
      <c r="BV291" s="163"/>
      <c r="BW291" s="163"/>
      <c r="BX291" s="163"/>
      <c r="BZ291" s="163"/>
      <c r="CB291" s="163"/>
      <c r="CC291" s="163"/>
      <c r="CD291" s="163"/>
    </row>
    <row r="292" spans="1:82" ht="17.45" customHeight="1">
      <c r="A292" s="86">
        <f t="shared" si="231"/>
        <v>41.2</v>
      </c>
      <c r="B292" s="107">
        <f t="shared" si="212"/>
        <v>282</v>
      </c>
      <c r="C292" s="8"/>
      <c r="D292" s="11"/>
      <c r="E292" s="12"/>
      <c r="F292" s="11"/>
      <c r="G292" s="74">
        <f t="shared" si="238"/>
        <v>0</v>
      </c>
      <c r="H292" s="75">
        <f t="shared" si="238"/>
        <v>0</v>
      </c>
      <c r="I292" s="88">
        <f t="shared" si="222"/>
        <v>0</v>
      </c>
      <c r="J292" s="78">
        <f t="shared" si="223"/>
        <v>0</v>
      </c>
      <c r="K292" s="78">
        <f t="shared" si="224"/>
        <v>0</v>
      </c>
      <c r="L292" s="78">
        <f t="shared" si="225"/>
        <v>0</v>
      </c>
      <c r="M292" s="78" t="str">
        <f t="shared" ca="1" si="226"/>
        <v/>
      </c>
      <c r="N292" s="78" t="str">
        <f t="shared" ca="1" si="226"/>
        <v/>
      </c>
      <c r="O292" s="78">
        <f t="shared" si="227"/>
        <v>5.0000000000000001E-4</v>
      </c>
      <c r="P292" s="13"/>
      <c r="Q292" s="8"/>
      <c r="R292" s="13"/>
      <c r="S292" s="89">
        <f t="shared" si="213"/>
        <v>0</v>
      </c>
      <c r="T292" s="75">
        <f t="shared" si="214"/>
        <v>0</v>
      </c>
      <c r="U292" s="90">
        <f t="shared" si="232"/>
        <v>0</v>
      </c>
      <c r="V292" s="82">
        <f t="shared" si="233"/>
        <v>0</v>
      </c>
      <c r="W292" s="234">
        <f t="shared" ref="W292:W297" si="240">W291</f>
        <v>136</v>
      </c>
      <c r="X292" s="236">
        <f t="shared" ref="X292:X311" si="241">X291</f>
        <v>166</v>
      </c>
      <c r="Y292" s="12"/>
      <c r="Z292" s="8"/>
      <c r="AA292" s="12"/>
      <c r="AB292" s="12"/>
      <c r="AC292" s="12"/>
      <c r="AD292" s="12"/>
      <c r="AE292" s="91">
        <f t="shared" si="215"/>
        <v>0</v>
      </c>
      <c r="AF292" s="75">
        <f t="shared" si="216"/>
        <v>0</v>
      </c>
      <c r="AG292" s="88">
        <f t="shared" si="205"/>
        <v>0</v>
      </c>
      <c r="AH292" s="92">
        <f t="shared" si="206"/>
        <v>0</v>
      </c>
      <c r="AI292" s="93">
        <f t="shared" si="207"/>
        <v>0</v>
      </c>
      <c r="AJ292" s="93">
        <f t="shared" si="208"/>
        <v>0</v>
      </c>
      <c r="AK292" s="78">
        <f t="shared" si="209"/>
        <v>0</v>
      </c>
      <c r="AL292" s="92">
        <f t="shared" si="217"/>
        <v>0</v>
      </c>
      <c r="AM292" s="78">
        <f t="shared" si="218"/>
        <v>0</v>
      </c>
      <c r="AN292" s="11"/>
      <c r="AO292" s="14"/>
      <c r="AP292" s="11"/>
      <c r="AQ292" s="15"/>
      <c r="AR292" s="11"/>
      <c r="AS292" s="11"/>
      <c r="AT292" s="11"/>
      <c r="AU292" s="75" t="str">
        <f t="shared" si="228"/>
        <v/>
      </c>
      <c r="AV292" s="75" t="str">
        <f t="shared" ca="1" si="229"/>
        <v/>
      </c>
      <c r="AW292" s="75" t="str">
        <f t="shared" si="219"/>
        <v/>
      </c>
      <c r="AX292" s="75" t="str">
        <f t="shared" ca="1" si="220"/>
        <v/>
      </c>
      <c r="AY292" s="169"/>
      <c r="AZ292" s="169"/>
      <c r="BA292" s="75" t="str">
        <f t="shared" si="234"/>
        <v/>
      </c>
      <c r="BB292" s="169"/>
      <c r="BC292" s="169"/>
      <c r="BD292" s="75" t="str">
        <f t="shared" si="235"/>
        <v/>
      </c>
      <c r="BE292" s="11"/>
      <c r="BS292" s="163"/>
      <c r="BT292" s="163"/>
      <c r="BU292" s="163"/>
      <c r="BV292" s="163"/>
      <c r="BW292" s="163"/>
      <c r="BX292" s="163"/>
      <c r="BZ292" s="163"/>
      <c r="CB292" s="163"/>
      <c r="CC292" s="163"/>
      <c r="CD292" s="163"/>
    </row>
    <row r="293" spans="1:82" ht="17.45" customHeight="1">
      <c r="A293" s="94">
        <f t="shared" si="231"/>
        <v>41.3</v>
      </c>
      <c r="B293" s="107">
        <f t="shared" si="212"/>
        <v>283</v>
      </c>
      <c r="C293" s="8"/>
      <c r="D293" s="11"/>
      <c r="E293" s="12"/>
      <c r="F293" s="11"/>
      <c r="G293" s="74">
        <f t="shared" si="238"/>
        <v>0</v>
      </c>
      <c r="H293" s="75">
        <f t="shared" si="238"/>
        <v>0</v>
      </c>
      <c r="I293" s="88">
        <f t="shared" si="222"/>
        <v>0</v>
      </c>
      <c r="J293" s="78">
        <f t="shared" si="223"/>
        <v>0</v>
      </c>
      <c r="K293" s="78">
        <f t="shared" si="224"/>
        <v>0</v>
      </c>
      <c r="L293" s="78">
        <f t="shared" si="225"/>
        <v>0</v>
      </c>
      <c r="M293" s="78" t="str">
        <f t="shared" ca="1" si="226"/>
        <v/>
      </c>
      <c r="N293" s="78" t="str">
        <f t="shared" ca="1" si="226"/>
        <v/>
      </c>
      <c r="O293" s="78">
        <f t="shared" si="227"/>
        <v>5.0000000000000001E-4</v>
      </c>
      <c r="P293" s="13"/>
      <c r="Q293" s="8"/>
      <c r="R293" s="13"/>
      <c r="S293" s="89">
        <f t="shared" si="213"/>
        <v>0</v>
      </c>
      <c r="T293" s="75">
        <f t="shared" si="214"/>
        <v>0</v>
      </c>
      <c r="U293" s="90">
        <f t="shared" si="232"/>
        <v>0</v>
      </c>
      <c r="V293" s="82">
        <f t="shared" si="233"/>
        <v>0</v>
      </c>
      <c r="W293" s="234">
        <f t="shared" si="240"/>
        <v>136</v>
      </c>
      <c r="X293" s="236">
        <f t="shared" si="241"/>
        <v>166</v>
      </c>
      <c r="Y293" s="12"/>
      <c r="Z293" s="8"/>
      <c r="AA293" s="12"/>
      <c r="AB293" s="12"/>
      <c r="AC293" s="12"/>
      <c r="AD293" s="12"/>
      <c r="AE293" s="91">
        <f t="shared" si="215"/>
        <v>0</v>
      </c>
      <c r="AF293" s="75">
        <f t="shared" si="216"/>
        <v>0</v>
      </c>
      <c r="AG293" s="88">
        <f t="shared" si="205"/>
        <v>0</v>
      </c>
      <c r="AH293" s="92">
        <f t="shared" si="206"/>
        <v>0</v>
      </c>
      <c r="AI293" s="93">
        <f t="shared" si="207"/>
        <v>0</v>
      </c>
      <c r="AJ293" s="93">
        <f t="shared" si="208"/>
        <v>0</v>
      </c>
      <c r="AK293" s="78">
        <f t="shared" si="209"/>
        <v>0</v>
      </c>
      <c r="AL293" s="92">
        <f t="shared" si="217"/>
        <v>0</v>
      </c>
      <c r="AM293" s="78">
        <f t="shared" si="218"/>
        <v>0</v>
      </c>
      <c r="AN293" s="11"/>
      <c r="AO293" s="14"/>
      <c r="AP293" s="11"/>
      <c r="AQ293" s="15"/>
      <c r="AR293" s="11"/>
      <c r="AS293" s="11"/>
      <c r="AT293" s="11"/>
      <c r="AU293" s="75" t="str">
        <f t="shared" si="228"/>
        <v/>
      </c>
      <c r="AV293" s="75" t="str">
        <f t="shared" ca="1" si="229"/>
        <v/>
      </c>
      <c r="AW293" s="75" t="str">
        <f t="shared" si="219"/>
        <v/>
      </c>
      <c r="AX293" s="75" t="str">
        <f t="shared" ca="1" si="220"/>
        <v/>
      </c>
      <c r="AY293" s="169"/>
      <c r="AZ293" s="169"/>
      <c r="BA293" s="75" t="str">
        <f t="shared" si="234"/>
        <v/>
      </c>
      <c r="BB293" s="169"/>
      <c r="BC293" s="169"/>
      <c r="BD293" s="75" t="str">
        <f t="shared" si="235"/>
        <v/>
      </c>
      <c r="BE293" s="11"/>
      <c r="BS293" s="163"/>
      <c r="BT293" s="163"/>
      <c r="BU293" s="163"/>
      <c r="BV293" s="163"/>
      <c r="BW293" s="163"/>
      <c r="BX293" s="163"/>
      <c r="BZ293" s="163"/>
      <c r="CB293" s="163"/>
      <c r="CC293" s="163"/>
      <c r="CD293" s="163"/>
    </row>
    <row r="294" spans="1:82" ht="17.45" customHeight="1">
      <c r="A294" s="86">
        <f t="shared" si="231"/>
        <v>41.4</v>
      </c>
      <c r="B294" s="107">
        <f t="shared" si="212"/>
        <v>284</v>
      </c>
      <c r="C294" s="8"/>
      <c r="D294" s="11"/>
      <c r="E294" s="12"/>
      <c r="F294" s="11"/>
      <c r="G294" s="74">
        <f t="shared" si="238"/>
        <v>0</v>
      </c>
      <c r="H294" s="75">
        <f t="shared" si="238"/>
        <v>0</v>
      </c>
      <c r="I294" s="88">
        <f t="shared" si="222"/>
        <v>0</v>
      </c>
      <c r="J294" s="78">
        <f t="shared" si="223"/>
        <v>0</v>
      </c>
      <c r="K294" s="78">
        <f t="shared" si="224"/>
        <v>0</v>
      </c>
      <c r="L294" s="78">
        <f t="shared" si="225"/>
        <v>0</v>
      </c>
      <c r="M294" s="78" t="str">
        <f t="shared" ca="1" si="226"/>
        <v/>
      </c>
      <c r="N294" s="78" t="str">
        <f t="shared" ca="1" si="226"/>
        <v/>
      </c>
      <c r="O294" s="78">
        <f t="shared" si="227"/>
        <v>5.0000000000000001E-4</v>
      </c>
      <c r="P294" s="13"/>
      <c r="Q294" s="8"/>
      <c r="R294" s="13"/>
      <c r="S294" s="89">
        <f t="shared" si="213"/>
        <v>0</v>
      </c>
      <c r="T294" s="75">
        <f t="shared" si="214"/>
        <v>0</v>
      </c>
      <c r="U294" s="90">
        <f t="shared" si="232"/>
        <v>0</v>
      </c>
      <c r="V294" s="82">
        <f t="shared" si="233"/>
        <v>0</v>
      </c>
      <c r="W294" s="234">
        <f t="shared" si="240"/>
        <v>136</v>
      </c>
      <c r="X294" s="236">
        <f t="shared" si="241"/>
        <v>166</v>
      </c>
      <c r="Y294" s="12"/>
      <c r="Z294" s="8"/>
      <c r="AA294" s="12"/>
      <c r="AB294" s="12"/>
      <c r="AC294" s="12"/>
      <c r="AD294" s="12"/>
      <c r="AE294" s="91">
        <f t="shared" si="215"/>
        <v>0</v>
      </c>
      <c r="AF294" s="75">
        <f t="shared" si="216"/>
        <v>0</v>
      </c>
      <c r="AG294" s="88">
        <f t="shared" si="205"/>
        <v>0</v>
      </c>
      <c r="AH294" s="92">
        <f t="shared" si="206"/>
        <v>0</v>
      </c>
      <c r="AI294" s="93">
        <f t="shared" si="207"/>
        <v>0</v>
      </c>
      <c r="AJ294" s="93">
        <f t="shared" si="208"/>
        <v>0</v>
      </c>
      <c r="AK294" s="78">
        <f t="shared" si="209"/>
        <v>0</v>
      </c>
      <c r="AL294" s="92">
        <f t="shared" si="217"/>
        <v>0</v>
      </c>
      <c r="AM294" s="78">
        <f t="shared" si="218"/>
        <v>0</v>
      </c>
      <c r="AN294" s="11"/>
      <c r="AO294" s="14"/>
      <c r="AP294" s="11"/>
      <c r="AQ294" s="15"/>
      <c r="AR294" s="11"/>
      <c r="AS294" s="11"/>
      <c r="AT294" s="11"/>
      <c r="AU294" s="75" t="str">
        <f t="shared" si="228"/>
        <v/>
      </c>
      <c r="AV294" s="75" t="str">
        <f t="shared" ca="1" si="229"/>
        <v/>
      </c>
      <c r="AW294" s="75" t="str">
        <f t="shared" si="219"/>
        <v/>
      </c>
      <c r="AX294" s="75" t="str">
        <f t="shared" ca="1" si="220"/>
        <v/>
      </c>
      <c r="AY294" s="169"/>
      <c r="AZ294" s="169"/>
      <c r="BA294" s="75" t="str">
        <f t="shared" si="234"/>
        <v/>
      </c>
      <c r="BB294" s="169"/>
      <c r="BC294" s="169"/>
      <c r="BD294" s="75" t="str">
        <f t="shared" si="235"/>
        <v/>
      </c>
      <c r="BE294" s="11"/>
      <c r="BS294" s="163"/>
      <c r="BT294" s="163"/>
      <c r="BU294" s="163"/>
      <c r="BV294" s="163"/>
      <c r="BW294" s="163"/>
      <c r="BX294" s="163"/>
      <c r="BZ294" s="163"/>
      <c r="CB294" s="163"/>
      <c r="CC294" s="163"/>
      <c r="CD294" s="163"/>
    </row>
    <row r="295" spans="1:82" ht="17.45" customHeight="1">
      <c r="A295" s="94">
        <f t="shared" si="231"/>
        <v>41.5</v>
      </c>
      <c r="B295" s="107">
        <f t="shared" si="212"/>
        <v>285</v>
      </c>
      <c r="C295" s="8"/>
      <c r="D295" s="11"/>
      <c r="E295" s="12"/>
      <c r="F295" s="11"/>
      <c r="G295" s="74">
        <f t="shared" si="238"/>
        <v>0</v>
      </c>
      <c r="H295" s="75">
        <f t="shared" si="238"/>
        <v>0</v>
      </c>
      <c r="I295" s="88">
        <f t="shared" si="222"/>
        <v>0</v>
      </c>
      <c r="J295" s="78">
        <f t="shared" si="223"/>
        <v>0</v>
      </c>
      <c r="K295" s="78">
        <f t="shared" si="224"/>
        <v>0</v>
      </c>
      <c r="L295" s="78">
        <f t="shared" si="225"/>
        <v>0</v>
      </c>
      <c r="M295" s="78" t="str">
        <f t="shared" ca="1" si="226"/>
        <v/>
      </c>
      <c r="N295" s="78" t="str">
        <f t="shared" ca="1" si="226"/>
        <v/>
      </c>
      <c r="O295" s="78">
        <f t="shared" si="227"/>
        <v>5.0000000000000001E-4</v>
      </c>
      <c r="P295" s="13"/>
      <c r="Q295" s="8"/>
      <c r="R295" s="13"/>
      <c r="S295" s="89">
        <f t="shared" si="213"/>
        <v>0</v>
      </c>
      <c r="T295" s="75">
        <f t="shared" si="214"/>
        <v>0</v>
      </c>
      <c r="U295" s="90">
        <f t="shared" si="232"/>
        <v>0</v>
      </c>
      <c r="V295" s="82">
        <f t="shared" si="233"/>
        <v>0</v>
      </c>
      <c r="W295" s="234">
        <f t="shared" si="240"/>
        <v>136</v>
      </c>
      <c r="X295" s="236">
        <f t="shared" si="241"/>
        <v>166</v>
      </c>
      <c r="Y295" s="12"/>
      <c r="Z295" s="8"/>
      <c r="AA295" s="12"/>
      <c r="AB295" s="12"/>
      <c r="AC295" s="12"/>
      <c r="AD295" s="12"/>
      <c r="AE295" s="91">
        <f t="shared" si="215"/>
        <v>0</v>
      </c>
      <c r="AF295" s="75">
        <f t="shared" si="216"/>
        <v>0</v>
      </c>
      <c r="AG295" s="88">
        <f t="shared" si="205"/>
        <v>0</v>
      </c>
      <c r="AH295" s="92">
        <f t="shared" si="206"/>
        <v>0</v>
      </c>
      <c r="AI295" s="93">
        <f t="shared" si="207"/>
        <v>0</v>
      </c>
      <c r="AJ295" s="93">
        <f t="shared" si="208"/>
        <v>0</v>
      </c>
      <c r="AK295" s="78">
        <f t="shared" si="209"/>
        <v>0</v>
      </c>
      <c r="AL295" s="92">
        <f t="shared" si="217"/>
        <v>0</v>
      </c>
      <c r="AM295" s="78">
        <f t="shared" si="218"/>
        <v>0</v>
      </c>
      <c r="AN295" s="11"/>
      <c r="AO295" s="14"/>
      <c r="AP295" s="11"/>
      <c r="AQ295" s="15"/>
      <c r="AR295" s="11"/>
      <c r="AS295" s="11"/>
      <c r="AT295" s="11"/>
      <c r="AU295" s="75" t="str">
        <f t="shared" si="228"/>
        <v/>
      </c>
      <c r="AV295" s="75" t="str">
        <f t="shared" ca="1" si="229"/>
        <v/>
      </c>
      <c r="AW295" s="75" t="str">
        <f t="shared" si="219"/>
        <v/>
      </c>
      <c r="AX295" s="75" t="str">
        <f t="shared" ca="1" si="220"/>
        <v/>
      </c>
      <c r="AY295" s="169"/>
      <c r="AZ295" s="169"/>
      <c r="BA295" s="75" t="str">
        <f t="shared" si="234"/>
        <v/>
      </c>
      <c r="BB295" s="169"/>
      <c r="BC295" s="169"/>
      <c r="BD295" s="75" t="str">
        <f t="shared" si="235"/>
        <v/>
      </c>
      <c r="BE295" s="11"/>
      <c r="BS295" s="163"/>
      <c r="BT295" s="163"/>
      <c r="BU295" s="163"/>
      <c r="BV295" s="163"/>
      <c r="BW295" s="163"/>
      <c r="BX295" s="163"/>
      <c r="BZ295" s="163"/>
      <c r="CB295" s="163"/>
      <c r="CC295" s="163"/>
      <c r="CD295" s="163"/>
    </row>
    <row r="296" spans="1:82" ht="17.45" customHeight="1">
      <c r="A296" s="86">
        <f t="shared" si="231"/>
        <v>41.6</v>
      </c>
      <c r="B296" s="107">
        <f t="shared" si="212"/>
        <v>286</v>
      </c>
      <c r="C296" s="8"/>
      <c r="D296" s="11"/>
      <c r="E296" s="12"/>
      <c r="F296" s="11"/>
      <c r="G296" s="74">
        <f t="shared" si="238"/>
        <v>0</v>
      </c>
      <c r="H296" s="75">
        <f t="shared" si="238"/>
        <v>0</v>
      </c>
      <c r="I296" s="88">
        <f t="shared" si="222"/>
        <v>0</v>
      </c>
      <c r="J296" s="78">
        <f t="shared" si="223"/>
        <v>0</v>
      </c>
      <c r="K296" s="78">
        <f t="shared" si="224"/>
        <v>0</v>
      </c>
      <c r="L296" s="78">
        <f t="shared" si="225"/>
        <v>0</v>
      </c>
      <c r="M296" s="78" t="str">
        <f t="shared" ca="1" si="226"/>
        <v/>
      </c>
      <c r="N296" s="78" t="str">
        <f t="shared" ca="1" si="226"/>
        <v/>
      </c>
      <c r="O296" s="78">
        <f t="shared" si="227"/>
        <v>5.0000000000000001E-4</v>
      </c>
      <c r="P296" s="13"/>
      <c r="Q296" s="8"/>
      <c r="R296" s="13"/>
      <c r="S296" s="89">
        <f t="shared" si="213"/>
        <v>0</v>
      </c>
      <c r="T296" s="75">
        <f t="shared" si="214"/>
        <v>0</v>
      </c>
      <c r="U296" s="90">
        <f t="shared" si="232"/>
        <v>0</v>
      </c>
      <c r="V296" s="82">
        <f t="shared" si="233"/>
        <v>0</v>
      </c>
      <c r="W296" s="234">
        <f t="shared" si="240"/>
        <v>136</v>
      </c>
      <c r="X296" s="236">
        <f t="shared" si="241"/>
        <v>166</v>
      </c>
      <c r="Y296" s="12"/>
      <c r="Z296" s="8"/>
      <c r="AA296" s="12"/>
      <c r="AB296" s="12"/>
      <c r="AC296" s="12"/>
      <c r="AD296" s="12"/>
      <c r="AE296" s="91">
        <f t="shared" si="215"/>
        <v>0</v>
      </c>
      <c r="AF296" s="75">
        <f t="shared" si="216"/>
        <v>0</v>
      </c>
      <c r="AG296" s="88">
        <f t="shared" si="205"/>
        <v>0</v>
      </c>
      <c r="AH296" s="92">
        <f t="shared" si="206"/>
        <v>0</v>
      </c>
      <c r="AI296" s="93">
        <f t="shared" si="207"/>
        <v>0</v>
      </c>
      <c r="AJ296" s="93">
        <f t="shared" si="208"/>
        <v>0</v>
      </c>
      <c r="AK296" s="78">
        <f t="shared" si="209"/>
        <v>0</v>
      </c>
      <c r="AL296" s="92">
        <f t="shared" si="217"/>
        <v>0</v>
      </c>
      <c r="AM296" s="78">
        <f t="shared" si="218"/>
        <v>0</v>
      </c>
      <c r="AN296" s="11"/>
      <c r="AO296" s="14"/>
      <c r="AP296" s="11"/>
      <c r="AQ296" s="15"/>
      <c r="AR296" s="11"/>
      <c r="AS296" s="11"/>
      <c r="AT296" s="11"/>
      <c r="AU296" s="75" t="str">
        <f t="shared" si="228"/>
        <v/>
      </c>
      <c r="AV296" s="75" t="str">
        <f t="shared" ca="1" si="229"/>
        <v/>
      </c>
      <c r="AW296" s="75" t="str">
        <f t="shared" si="219"/>
        <v/>
      </c>
      <c r="AX296" s="75" t="str">
        <f t="shared" ca="1" si="220"/>
        <v/>
      </c>
      <c r="AY296" s="169"/>
      <c r="AZ296" s="169"/>
      <c r="BA296" s="75" t="str">
        <f t="shared" si="234"/>
        <v/>
      </c>
      <c r="BB296" s="169"/>
      <c r="BC296" s="169"/>
      <c r="BD296" s="75" t="str">
        <f t="shared" si="235"/>
        <v/>
      </c>
      <c r="BE296" s="11"/>
      <c r="BS296" s="163"/>
      <c r="BT296" s="163"/>
      <c r="BU296" s="163"/>
      <c r="BV296" s="163"/>
      <c r="BW296" s="163"/>
      <c r="BX296" s="163"/>
      <c r="BZ296" s="163"/>
      <c r="CB296" s="163"/>
      <c r="CC296" s="163"/>
      <c r="CD296" s="163"/>
    </row>
    <row r="297" spans="1:82" ht="17.45" customHeight="1" thickBot="1">
      <c r="A297" s="94">
        <f t="shared" si="231"/>
        <v>41.7</v>
      </c>
      <c r="B297" s="108">
        <f t="shared" si="212"/>
        <v>287</v>
      </c>
      <c r="C297" s="16"/>
      <c r="D297" s="17"/>
      <c r="E297" s="18"/>
      <c r="F297" s="17"/>
      <c r="G297" s="96">
        <f t="shared" si="238"/>
        <v>0</v>
      </c>
      <c r="H297" s="97">
        <f t="shared" si="238"/>
        <v>0</v>
      </c>
      <c r="I297" s="98">
        <f t="shared" si="222"/>
        <v>0</v>
      </c>
      <c r="J297" s="99">
        <f t="shared" si="223"/>
        <v>0</v>
      </c>
      <c r="K297" s="99">
        <f t="shared" si="224"/>
        <v>0</v>
      </c>
      <c r="L297" s="99">
        <f t="shared" si="225"/>
        <v>0</v>
      </c>
      <c r="M297" s="99" t="str">
        <f t="shared" ca="1" si="226"/>
        <v/>
      </c>
      <c r="N297" s="99" t="str">
        <f t="shared" ca="1" si="226"/>
        <v/>
      </c>
      <c r="O297" s="99">
        <f t="shared" si="227"/>
        <v>5.0000000000000001E-4</v>
      </c>
      <c r="P297" s="19"/>
      <c r="Q297" s="16"/>
      <c r="R297" s="19"/>
      <c r="S297" s="89">
        <f t="shared" si="213"/>
        <v>0</v>
      </c>
      <c r="T297" s="75">
        <f t="shared" si="214"/>
        <v>0</v>
      </c>
      <c r="U297" s="100">
        <f t="shared" si="232"/>
        <v>0</v>
      </c>
      <c r="V297" s="101">
        <f t="shared" si="233"/>
        <v>0</v>
      </c>
      <c r="W297" s="237">
        <f t="shared" si="240"/>
        <v>136</v>
      </c>
      <c r="X297" s="238">
        <f t="shared" si="241"/>
        <v>166</v>
      </c>
      <c r="Y297" s="18"/>
      <c r="Z297" s="8"/>
      <c r="AA297" s="12"/>
      <c r="AB297" s="12"/>
      <c r="AC297" s="12"/>
      <c r="AD297" s="12"/>
      <c r="AE297" s="102">
        <f t="shared" si="215"/>
        <v>0</v>
      </c>
      <c r="AF297" s="97">
        <f t="shared" si="216"/>
        <v>0</v>
      </c>
      <c r="AG297" s="98">
        <f t="shared" si="205"/>
        <v>0</v>
      </c>
      <c r="AH297" s="103">
        <f t="shared" si="206"/>
        <v>0</v>
      </c>
      <c r="AI297" s="104">
        <f t="shared" si="207"/>
        <v>0</v>
      </c>
      <c r="AJ297" s="104">
        <f t="shared" si="208"/>
        <v>0</v>
      </c>
      <c r="AK297" s="99">
        <f t="shared" si="209"/>
        <v>0</v>
      </c>
      <c r="AL297" s="103">
        <f t="shared" si="217"/>
        <v>0</v>
      </c>
      <c r="AM297" s="99">
        <f t="shared" si="218"/>
        <v>0</v>
      </c>
      <c r="AN297" s="17"/>
      <c r="AO297" s="20"/>
      <c r="AP297" s="17"/>
      <c r="AQ297" s="21"/>
      <c r="AR297" s="17"/>
      <c r="AS297" s="17"/>
      <c r="AT297" s="17"/>
      <c r="AU297" s="97" t="str">
        <f t="shared" si="228"/>
        <v/>
      </c>
      <c r="AV297" s="97" t="str">
        <f t="shared" ca="1" si="229"/>
        <v/>
      </c>
      <c r="AW297" s="97" t="str">
        <f t="shared" si="219"/>
        <v/>
      </c>
      <c r="AX297" s="97" t="str">
        <f t="shared" ca="1" si="220"/>
        <v/>
      </c>
      <c r="AY297" s="167"/>
      <c r="AZ297" s="167"/>
      <c r="BA297" s="97" t="str">
        <f t="shared" si="234"/>
        <v/>
      </c>
      <c r="BB297" s="167"/>
      <c r="BC297" s="167"/>
      <c r="BD297" s="97" t="str">
        <f t="shared" si="235"/>
        <v/>
      </c>
      <c r="BE297" s="17"/>
      <c r="BS297" s="163"/>
      <c r="BT297" s="163"/>
      <c r="BU297" s="163"/>
      <c r="BV297" s="163"/>
      <c r="BW297" s="163"/>
      <c r="BX297" s="163"/>
      <c r="BZ297" s="163"/>
      <c r="CB297" s="163"/>
      <c r="CC297" s="163"/>
      <c r="CD297" s="163"/>
    </row>
    <row r="298" spans="1:82" ht="17.45" customHeight="1" thickTop="1">
      <c r="A298" s="105">
        <f>A291+1</f>
        <v>42.1</v>
      </c>
      <c r="B298" s="106">
        <f>B297+1</f>
        <v>288</v>
      </c>
      <c r="C298" s="4"/>
      <c r="D298" s="5"/>
      <c r="E298" s="6"/>
      <c r="F298" s="5"/>
      <c r="G298" s="74">
        <f t="shared" si="238"/>
        <v>0</v>
      </c>
      <c r="H298" s="75">
        <f t="shared" si="238"/>
        <v>0</v>
      </c>
      <c r="I298" s="76">
        <f t="shared" si="222"/>
        <v>0</v>
      </c>
      <c r="J298" s="77">
        <f t="shared" si="223"/>
        <v>0</v>
      </c>
      <c r="K298" s="77">
        <f t="shared" si="224"/>
        <v>0</v>
      </c>
      <c r="L298" s="77">
        <f t="shared" si="225"/>
        <v>0</v>
      </c>
      <c r="M298" s="78" t="str">
        <f t="shared" ca="1" si="226"/>
        <v/>
      </c>
      <c r="N298" s="78" t="str">
        <f t="shared" ca="1" si="226"/>
        <v/>
      </c>
      <c r="O298" s="78">
        <f t="shared" si="227"/>
        <v>5.0000000000000001E-4</v>
      </c>
      <c r="P298" s="13"/>
      <c r="Q298" s="8"/>
      <c r="R298" s="13"/>
      <c r="S298" s="79">
        <f t="shared" si="213"/>
        <v>0</v>
      </c>
      <c r="T298" s="80">
        <f t="shared" si="214"/>
        <v>0</v>
      </c>
      <c r="U298" s="81">
        <f t="shared" si="232"/>
        <v>0</v>
      </c>
      <c r="V298" s="82">
        <f t="shared" si="233"/>
        <v>0</v>
      </c>
      <c r="W298" s="234">
        <v>137</v>
      </c>
      <c r="X298" s="236">
        <f t="shared" si="241"/>
        <v>166</v>
      </c>
      <c r="Y298" s="6"/>
      <c r="Z298" s="4"/>
      <c r="AA298" s="6"/>
      <c r="AB298" s="6"/>
      <c r="AC298" s="6"/>
      <c r="AD298" s="6"/>
      <c r="AE298" s="83">
        <f t="shared" si="215"/>
        <v>0</v>
      </c>
      <c r="AF298" s="80">
        <f t="shared" si="216"/>
        <v>0</v>
      </c>
      <c r="AG298" s="76">
        <f t="shared" si="205"/>
        <v>0</v>
      </c>
      <c r="AH298" s="84">
        <f t="shared" si="206"/>
        <v>0</v>
      </c>
      <c r="AI298" s="85">
        <f t="shared" si="207"/>
        <v>0</v>
      </c>
      <c r="AJ298" s="85">
        <f t="shared" si="208"/>
        <v>0</v>
      </c>
      <c r="AK298" s="77">
        <f t="shared" si="209"/>
        <v>0</v>
      </c>
      <c r="AL298" s="84">
        <f t="shared" si="217"/>
        <v>0</v>
      </c>
      <c r="AM298" s="77">
        <f t="shared" si="218"/>
        <v>0</v>
      </c>
      <c r="AN298" s="5"/>
      <c r="AO298" s="9"/>
      <c r="AP298" s="5"/>
      <c r="AQ298" s="10"/>
      <c r="AR298" s="5"/>
      <c r="AS298" s="5"/>
      <c r="AT298" s="5"/>
      <c r="AU298" s="80" t="str">
        <f t="shared" si="228"/>
        <v/>
      </c>
      <c r="AV298" s="80" t="str">
        <f t="shared" ca="1" si="229"/>
        <v/>
      </c>
      <c r="AW298" s="80" t="str">
        <f t="shared" si="219"/>
        <v/>
      </c>
      <c r="AX298" s="80" t="str">
        <f t="shared" ca="1" si="220"/>
        <v/>
      </c>
      <c r="AY298" s="165"/>
      <c r="AZ298" s="165"/>
      <c r="BA298" s="80" t="str">
        <f t="shared" si="234"/>
        <v/>
      </c>
      <c r="BB298" s="165"/>
      <c r="BC298" s="165"/>
      <c r="BD298" s="80" t="str">
        <f t="shared" si="235"/>
        <v/>
      </c>
      <c r="BE298" s="5"/>
      <c r="BS298" s="163"/>
      <c r="BT298" s="163"/>
      <c r="BU298" s="163"/>
      <c r="BV298" s="163"/>
      <c r="BW298" s="163"/>
      <c r="BX298" s="163"/>
      <c r="BZ298" s="163"/>
      <c r="CB298" s="163"/>
      <c r="CC298" s="163"/>
      <c r="CD298" s="163"/>
    </row>
    <row r="299" spans="1:82" ht="17.45" customHeight="1">
      <c r="A299" s="94">
        <f t="shared" si="231"/>
        <v>42.2</v>
      </c>
      <c r="B299" s="107">
        <f t="shared" si="212"/>
        <v>289</v>
      </c>
      <c r="C299" s="8"/>
      <c r="D299" s="11"/>
      <c r="E299" s="12"/>
      <c r="F299" s="11"/>
      <c r="G299" s="74">
        <f t="shared" si="238"/>
        <v>0</v>
      </c>
      <c r="H299" s="75">
        <f t="shared" si="238"/>
        <v>0</v>
      </c>
      <c r="I299" s="88">
        <f t="shared" si="222"/>
        <v>0</v>
      </c>
      <c r="J299" s="78">
        <f t="shared" si="223"/>
        <v>0</v>
      </c>
      <c r="K299" s="78">
        <f t="shared" si="224"/>
        <v>0</v>
      </c>
      <c r="L299" s="78">
        <f t="shared" si="225"/>
        <v>0</v>
      </c>
      <c r="M299" s="78" t="str">
        <f t="shared" ca="1" si="226"/>
        <v/>
      </c>
      <c r="N299" s="78" t="str">
        <f t="shared" ca="1" si="226"/>
        <v/>
      </c>
      <c r="O299" s="78">
        <f t="shared" si="227"/>
        <v>5.0000000000000001E-4</v>
      </c>
      <c r="P299" s="13"/>
      <c r="Q299" s="8"/>
      <c r="R299" s="13"/>
      <c r="S299" s="89">
        <f t="shared" si="213"/>
        <v>0</v>
      </c>
      <c r="T299" s="75">
        <f t="shared" si="214"/>
        <v>0</v>
      </c>
      <c r="U299" s="90">
        <f t="shared" si="232"/>
        <v>0</v>
      </c>
      <c r="V299" s="82">
        <f t="shared" si="233"/>
        <v>0</v>
      </c>
      <c r="W299" s="234">
        <f t="shared" ref="W299:W304" si="242">W298</f>
        <v>137</v>
      </c>
      <c r="X299" s="236">
        <f t="shared" si="241"/>
        <v>166</v>
      </c>
      <c r="Y299" s="12"/>
      <c r="Z299" s="8"/>
      <c r="AA299" s="12"/>
      <c r="AB299" s="12"/>
      <c r="AC299" s="12"/>
      <c r="AD299" s="12"/>
      <c r="AE299" s="91">
        <f t="shared" si="215"/>
        <v>0</v>
      </c>
      <c r="AF299" s="75">
        <f t="shared" si="216"/>
        <v>0</v>
      </c>
      <c r="AG299" s="88">
        <f t="shared" si="205"/>
        <v>0</v>
      </c>
      <c r="AH299" s="92">
        <f t="shared" si="206"/>
        <v>0</v>
      </c>
      <c r="AI299" s="93">
        <f t="shared" si="207"/>
        <v>0</v>
      </c>
      <c r="AJ299" s="93">
        <f t="shared" si="208"/>
        <v>0</v>
      </c>
      <c r="AK299" s="78">
        <f t="shared" si="209"/>
        <v>0</v>
      </c>
      <c r="AL299" s="92">
        <f t="shared" si="217"/>
        <v>0</v>
      </c>
      <c r="AM299" s="78">
        <f t="shared" si="218"/>
        <v>0</v>
      </c>
      <c r="AN299" s="11"/>
      <c r="AO299" s="14"/>
      <c r="AP299" s="11"/>
      <c r="AQ299" s="15"/>
      <c r="AR299" s="11"/>
      <c r="AS299" s="11"/>
      <c r="AT299" s="11"/>
      <c r="AU299" s="75" t="str">
        <f t="shared" si="228"/>
        <v/>
      </c>
      <c r="AV299" s="75" t="str">
        <f t="shared" ca="1" si="229"/>
        <v/>
      </c>
      <c r="AW299" s="75" t="str">
        <f t="shared" si="219"/>
        <v/>
      </c>
      <c r="AX299" s="75" t="str">
        <f t="shared" ca="1" si="220"/>
        <v/>
      </c>
      <c r="AY299" s="169"/>
      <c r="AZ299" s="169"/>
      <c r="BA299" s="75" t="str">
        <f t="shared" si="234"/>
        <v/>
      </c>
      <c r="BB299" s="169"/>
      <c r="BC299" s="169"/>
      <c r="BD299" s="75" t="str">
        <f t="shared" si="235"/>
        <v/>
      </c>
      <c r="BE299" s="11"/>
      <c r="BS299" s="163"/>
      <c r="BT299" s="163"/>
      <c r="BU299" s="163"/>
      <c r="BV299" s="163"/>
      <c r="BW299" s="163"/>
      <c r="BX299" s="163"/>
      <c r="BZ299" s="163"/>
      <c r="CB299" s="163"/>
      <c r="CC299" s="163"/>
      <c r="CD299" s="163"/>
    </row>
    <row r="300" spans="1:82" ht="17.45" customHeight="1">
      <c r="A300" s="86">
        <f t="shared" si="231"/>
        <v>42.3</v>
      </c>
      <c r="B300" s="107">
        <f t="shared" si="212"/>
        <v>290</v>
      </c>
      <c r="C300" s="8"/>
      <c r="D300" s="11"/>
      <c r="E300" s="12"/>
      <c r="F300" s="11"/>
      <c r="G300" s="74">
        <f t="shared" ref="G300:H315" si="243">G299-E300-C300</f>
        <v>0</v>
      </c>
      <c r="H300" s="75">
        <f t="shared" si="243"/>
        <v>0</v>
      </c>
      <c r="I300" s="88">
        <f t="shared" si="222"/>
        <v>0</v>
      </c>
      <c r="J300" s="78">
        <f t="shared" si="223"/>
        <v>0</v>
      </c>
      <c r="K300" s="78">
        <f t="shared" si="224"/>
        <v>0</v>
      </c>
      <c r="L300" s="78">
        <f t="shared" si="225"/>
        <v>0</v>
      </c>
      <c r="M300" s="78" t="str">
        <f t="shared" ca="1" si="226"/>
        <v/>
      </c>
      <c r="N300" s="78" t="str">
        <f t="shared" ca="1" si="226"/>
        <v/>
      </c>
      <c r="O300" s="78">
        <f t="shared" si="227"/>
        <v>5.0000000000000001E-4</v>
      </c>
      <c r="P300" s="13"/>
      <c r="Q300" s="8"/>
      <c r="R300" s="13"/>
      <c r="S300" s="89">
        <f t="shared" si="213"/>
        <v>0</v>
      </c>
      <c r="T300" s="75">
        <f t="shared" si="214"/>
        <v>0</v>
      </c>
      <c r="U300" s="90">
        <f t="shared" si="232"/>
        <v>0</v>
      </c>
      <c r="V300" s="82">
        <f t="shared" si="233"/>
        <v>0</v>
      </c>
      <c r="W300" s="234">
        <f t="shared" si="242"/>
        <v>137</v>
      </c>
      <c r="X300" s="236">
        <f t="shared" si="241"/>
        <v>166</v>
      </c>
      <c r="Y300" s="12"/>
      <c r="Z300" s="8"/>
      <c r="AA300" s="12"/>
      <c r="AB300" s="12"/>
      <c r="AC300" s="12"/>
      <c r="AD300" s="12"/>
      <c r="AE300" s="91">
        <f t="shared" si="215"/>
        <v>0</v>
      </c>
      <c r="AF300" s="75">
        <f t="shared" si="216"/>
        <v>0</v>
      </c>
      <c r="AG300" s="88">
        <f t="shared" si="205"/>
        <v>0</v>
      </c>
      <c r="AH300" s="92">
        <f t="shared" si="206"/>
        <v>0</v>
      </c>
      <c r="AI300" s="93">
        <f t="shared" si="207"/>
        <v>0</v>
      </c>
      <c r="AJ300" s="93">
        <f t="shared" si="208"/>
        <v>0</v>
      </c>
      <c r="AK300" s="78">
        <f t="shared" si="209"/>
        <v>0</v>
      </c>
      <c r="AL300" s="92">
        <f t="shared" si="217"/>
        <v>0</v>
      </c>
      <c r="AM300" s="78">
        <f t="shared" si="218"/>
        <v>0</v>
      </c>
      <c r="AN300" s="11"/>
      <c r="AO300" s="14"/>
      <c r="AP300" s="11"/>
      <c r="AQ300" s="15"/>
      <c r="AR300" s="11"/>
      <c r="AS300" s="11"/>
      <c r="AT300" s="11"/>
      <c r="AU300" s="75" t="str">
        <f t="shared" si="228"/>
        <v/>
      </c>
      <c r="AV300" s="75" t="str">
        <f t="shared" ca="1" si="229"/>
        <v/>
      </c>
      <c r="AW300" s="75" t="str">
        <f t="shared" si="219"/>
        <v/>
      </c>
      <c r="AX300" s="75" t="str">
        <f t="shared" ca="1" si="220"/>
        <v/>
      </c>
      <c r="AY300" s="169"/>
      <c r="AZ300" s="169"/>
      <c r="BA300" s="75" t="str">
        <f t="shared" si="234"/>
        <v/>
      </c>
      <c r="BB300" s="169"/>
      <c r="BC300" s="169"/>
      <c r="BD300" s="75" t="str">
        <f t="shared" si="235"/>
        <v/>
      </c>
      <c r="BE300" s="11"/>
      <c r="BS300" s="163"/>
      <c r="BT300" s="163"/>
      <c r="BU300" s="163"/>
      <c r="BV300" s="163"/>
      <c r="BW300" s="163"/>
      <c r="BX300" s="163"/>
      <c r="BZ300" s="163"/>
      <c r="CB300" s="163"/>
      <c r="CC300" s="163"/>
      <c r="CD300" s="163"/>
    </row>
    <row r="301" spans="1:82" ht="17.45" customHeight="1">
      <c r="A301" s="94">
        <f t="shared" si="231"/>
        <v>42.4</v>
      </c>
      <c r="B301" s="107">
        <f t="shared" si="212"/>
        <v>291</v>
      </c>
      <c r="C301" s="8"/>
      <c r="D301" s="11"/>
      <c r="E301" s="12"/>
      <c r="F301" s="11"/>
      <c r="G301" s="74">
        <f t="shared" si="243"/>
        <v>0</v>
      </c>
      <c r="H301" s="75">
        <f t="shared" si="243"/>
        <v>0</v>
      </c>
      <c r="I301" s="88">
        <f t="shared" si="222"/>
        <v>0</v>
      </c>
      <c r="J301" s="78">
        <f t="shared" si="223"/>
        <v>0</v>
      </c>
      <c r="K301" s="78">
        <f t="shared" si="224"/>
        <v>0</v>
      </c>
      <c r="L301" s="78">
        <f t="shared" si="225"/>
        <v>0</v>
      </c>
      <c r="M301" s="78" t="str">
        <f t="shared" ca="1" si="226"/>
        <v/>
      </c>
      <c r="N301" s="78" t="str">
        <f t="shared" ca="1" si="226"/>
        <v/>
      </c>
      <c r="O301" s="78">
        <f t="shared" si="227"/>
        <v>5.0000000000000001E-4</v>
      </c>
      <c r="P301" s="13"/>
      <c r="Q301" s="8"/>
      <c r="R301" s="13"/>
      <c r="S301" s="89">
        <f t="shared" si="213"/>
        <v>0</v>
      </c>
      <c r="T301" s="75">
        <f t="shared" si="214"/>
        <v>0</v>
      </c>
      <c r="U301" s="90">
        <f t="shared" si="232"/>
        <v>0</v>
      </c>
      <c r="V301" s="82">
        <f t="shared" si="233"/>
        <v>0</v>
      </c>
      <c r="W301" s="234">
        <f t="shared" si="242"/>
        <v>137</v>
      </c>
      <c r="X301" s="236">
        <f t="shared" si="241"/>
        <v>166</v>
      </c>
      <c r="Y301" s="12"/>
      <c r="Z301" s="8"/>
      <c r="AA301" s="12"/>
      <c r="AB301" s="12"/>
      <c r="AC301" s="12"/>
      <c r="AD301" s="12"/>
      <c r="AE301" s="91">
        <f t="shared" si="215"/>
        <v>0</v>
      </c>
      <c r="AF301" s="75">
        <f t="shared" si="216"/>
        <v>0</v>
      </c>
      <c r="AG301" s="88">
        <f t="shared" si="205"/>
        <v>0</v>
      </c>
      <c r="AH301" s="92">
        <f t="shared" si="206"/>
        <v>0</v>
      </c>
      <c r="AI301" s="93">
        <f t="shared" si="207"/>
        <v>0</v>
      </c>
      <c r="AJ301" s="93">
        <f t="shared" si="208"/>
        <v>0</v>
      </c>
      <c r="AK301" s="78">
        <f t="shared" si="209"/>
        <v>0</v>
      </c>
      <c r="AL301" s="92">
        <f t="shared" si="217"/>
        <v>0</v>
      </c>
      <c r="AM301" s="78">
        <f t="shared" si="218"/>
        <v>0</v>
      </c>
      <c r="AN301" s="11"/>
      <c r="AO301" s="14"/>
      <c r="AP301" s="11"/>
      <c r="AQ301" s="15"/>
      <c r="AR301" s="11"/>
      <c r="AS301" s="11"/>
      <c r="AT301" s="11"/>
      <c r="AU301" s="75" t="str">
        <f t="shared" si="228"/>
        <v/>
      </c>
      <c r="AV301" s="75" t="str">
        <f t="shared" ca="1" si="229"/>
        <v/>
      </c>
      <c r="AW301" s="75" t="str">
        <f t="shared" si="219"/>
        <v/>
      </c>
      <c r="AX301" s="75" t="str">
        <f t="shared" ca="1" si="220"/>
        <v/>
      </c>
      <c r="AY301" s="169"/>
      <c r="AZ301" s="169"/>
      <c r="BA301" s="75" t="str">
        <f t="shared" si="234"/>
        <v/>
      </c>
      <c r="BB301" s="169"/>
      <c r="BC301" s="169"/>
      <c r="BD301" s="75" t="str">
        <f t="shared" si="235"/>
        <v/>
      </c>
      <c r="BE301" s="11"/>
      <c r="BS301" s="163"/>
      <c r="BT301" s="163"/>
      <c r="BU301" s="163"/>
      <c r="BV301" s="163"/>
      <c r="BW301" s="163"/>
      <c r="BX301" s="163"/>
      <c r="BZ301" s="163"/>
      <c r="CB301" s="163"/>
      <c r="CC301" s="163"/>
      <c r="CD301" s="163"/>
    </row>
    <row r="302" spans="1:82" ht="17.45" customHeight="1">
      <c r="A302" s="86">
        <f t="shared" si="231"/>
        <v>42.5</v>
      </c>
      <c r="B302" s="107">
        <f t="shared" si="212"/>
        <v>292</v>
      </c>
      <c r="C302" s="8"/>
      <c r="D302" s="11"/>
      <c r="E302" s="12"/>
      <c r="F302" s="11"/>
      <c r="G302" s="74">
        <f t="shared" si="243"/>
        <v>0</v>
      </c>
      <c r="H302" s="75">
        <f t="shared" si="243"/>
        <v>0</v>
      </c>
      <c r="I302" s="88">
        <f t="shared" si="222"/>
        <v>0</v>
      </c>
      <c r="J302" s="78">
        <f t="shared" si="223"/>
        <v>0</v>
      </c>
      <c r="K302" s="78">
        <f t="shared" si="224"/>
        <v>0</v>
      </c>
      <c r="L302" s="78">
        <f t="shared" si="225"/>
        <v>0</v>
      </c>
      <c r="M302" s="78" t="str">
        <f t="shared" ca="1" si="226"/>
        <v/>
      </c>
      <c r="N302" s="78" t="str">
        <f t="shared" ca="1" si="226"/>
        <v/>
      </c>
      <c r="O302" s="78">
        <f t="shared" si="227"/>
        <v>5.0000000000000001E-4</v>
      </c>
      <c r="P302" s="13"/>
      <c r="Q302" s="8"/>
      <c r="R302" s="13"/>
      <c r="S302" s="89">
        <f t="shared" si="213"/>
        <v>0</v>
      </c>
      <c r="T302" s="75">
        <f t="shared" si="214"/>
        <v>0</v>
      </c>
      <c r="U302" s="90">
        <f t="shared" si="232"/>
        <v>0</v>
      </c>
      <c r="V302" s="82">
        <f t="shared" si="233"/>
        <v>0</v>
      </c>
      <c r="W302" s="234">
        <f t="shared" si="242"/>
        <v>137</v>
      </c>
      <c r="X302" s="236">
        <f t="shared" si="241"/>
        <v>166</v>
      </c>
      <c r="Y302" s="12"/>
      <c r="Z302" s="8"/>
      <c r="AA302" s="12"/>
      <c r="AB302" s="12"/>
      <c r="AC302" s="12"/>
      <c r="AD302" s="12"/>
      <c r="AE302" s="91">
        <f t="shared" si="215"/>
        <v>0</v>
      </c>
      <c r="AF302" s="75">
        <f t="shared" si="216"/>
        <v>0</v>
      </c>
      <c r="AG302" s="88">
        <f t="shared" si="205"/>
        <v>0</v>
      </c>
      <c r="AH302" s="92">
        <f t="shared" si="206"/>
        <v>0</v>
      </c>
      <c r="AI302" s="93">
        <f t="shared" si="207"/>
        <v>0</v>
      </c>
      <c r="AJ302" s="93">
        <f t="shared" si="208"/>
        <v>0</v>
      </c>
      <c r="AK302" s="78">
        <f t="shared" si="209"/>
        <v>0</v>
      </c>
      <c r="AL302" s="92">
        <f t="shared" si="217"/>
        <v>0</v>
      </c>
      <c r="AM302" s="78">
        <f t="shared" si="218"/>
        <v>0</v>
      </c>
      <c r="AN302" s="11"/>
      <c r="AO302" s="14"/>
      <c r="AP302" s="11"/>
      <c r="AQ302" s="15"/>
      <c r="AR302" s="11"/>
      <c r="AS302" s="11"/>
      <c r="AT302" s="11"/>
      <c r="AU302" s="75" t="str">
        <f t="shared" si="228"/>
        <v/>
      </c>
      <c r="AV302" s="75" t="str">
        <f t="shared" ca="1" si="229"/>
        <v/>
      </c>
      <c r="AW302" s="75" t="str">
        <f t="shared" si="219"/>
        <v/>
      </c>
      <c r="AX302" s="75" t="str">
        <f t="shared" ca="1" si="220"/>
        <v/>
      </c>
      <c r="AY302" s="169"/>
      <c r="AZ302" s="169"/>
      <c r="BA302" s="75" t="str">
        <f t="shared" si="234"/>
        <v/>
      </c>
      <c r="BB302" s="169"/>
      <c r="BC302" s="169"/>
      <c r="BD302" s="75" t="str">
        <f t="shared" si="235"/>
        <v/>
      </c>
      <c r="BE302" s="11"/>
      <c r="BS302" s="163"/>
      <c r="BT302" s="163"/>
      <c r="BU302" s="163"/>
      <c r="BV302" s="163"/>
      <c r="BW302" s="163"/>
      <c r="BX302" s="163"/>
      <c r="BZ302" s="163"/>
      <c r="CB302" s="163"/>
      <c r="CC302" s="163"/>
      <c r="CD302" s="163"/>
    </row>
    <row r="303" spans="1:82" ht="17.45" customHeight="1">
      <c r="A303" s="94">
        <f t="shared" si="231"/>
        <v>42.6</v>
      </c>
      <c r="B303" s="107">
        <f t="shared" si="212"/>
        <v>293</v>
      </c>
      <c r="C303" s="8"/>
      <c r="D303" s="11"/>
      <c r="E303" s="12"/>
      <c r="F303" s="11"/>
      <c r="G303" s="74">
        <f t="shared" si="243"/>
        <v>0</v>
      </c>
      <c r="H303" s="75">
        <f t="shared" si="243"/>
        <v>0</v>
      </c>
      <c r="I303" s="88">
        <f t="shared" si="222"/>
        <v>0</v>
      </c>
      <c r="J303" s="78">
        <f t="shared" si="223"/>
        <v>0</v>
      </c>
      <c r="K303" s="78">
        <f t="shared" si="224"/>
        <v>0</v>
      </c>
      <c r="L303" s="78">
        <f t="shared" si="225"/>
        <v>0</v>
      </c>
      <c r="M303" s="78" t="str">
        <f t="shared" ca="1" si="226"/>
        <v/>
      </c>
      <c r="N303" s="78" t="str">
        <f t="shared" ca="1" si="226"/>
        <v/>
      </c>
      <c r="O303" s="78">
        <f t="shared" si="227"/>
        <v>5.0000000000000001E-4</v>
      </c>
      <c r="P303" s="13"/>
      <c r="Q303" s="8"/>
      <c r="R303" s="13"/>
      <c r="S303" s="89">
        <f t="shared" si="213"/>
        <v>0</v>
      </c>
      <c r="T303" s="75">
        <f t="shared" si="214"/>
        <v>0</v>
      </c>
      <c r="U303" s="90">
        <f t="shared" si="232"/>
        <v>0</v>
      </c>
      <c r="V303" s="82">
        <f t="shared" si="233"/>
        <v>0</v>
      </c>
      <c r="W303" s="234">
        <f t="shared" si="242"/>
        <v>137</v>
      </c>
      <c r="X303" s="236">
        <f t="shared" si="241"/>
        <v>166</v>
      </c>
      <c r="Y303" s="12"/>
      <c r="Z303" s="8"/>
      <c r="AA303" s="12"/>
      <c r="AB303" s="12"/>
      <c r="AC303" s="12"/>
      <c r="AD303" s="12"/>
      <c r="AE303" s="91">
        <f t="shared" si="215"/>
        <v>0</v>
      </c>
      <c r="AF303" s="75">
        <f t="shared" si="216"/>
        <v>0</v>
      </c>
      <c r="AG303" s="88">
        <f t="shared" si="205"/>
        <v>0</v>
      </c>
      <c r="AH303" s="92">
        <f t="shared" si="206"/>
        <v>0</v>
      </c>
      <c r="AI303" s="93">
        <f t="shared" si="207"/>
        <v>0</v>
      </c>
      <c r="AJ303" s="93">
        <f t="shared" si="208"/>
        <v>0</v>
      </c>
      <c r="AK303" s="78">
        <f t="shared" si="209"/>
        <v>0</v>
      </c>
      <c r="AL303" s="92">
        <f t="shared" si="217"/>
        <v>0</v>
      </c>
      <c r="AM303" s="78">
        <f t="shared" si="218"/>
        <v>0</v>
      </c>
      <c r="AN303" s="11"/>
      <c r="AO303" s="14"/>
      <c r="AP303" s="11"/>
      <c r="AQ303" s="15"/>
      <c r="AR303" s="11"/>
      <c r="AS303" s="11"/>
      <c r="AT303" s="11"/>
      <c r="AU303" s="75" t="str">
        <f t="shared" si="228"/>
        <v/>
      </c>
      <c r="AV303" s="75" t="str">
        <f t="shared" ca="1" si="229"/>
        <v/>
      </c>
      <c r="AW303" s="75" t="str">
        <f t="shared" si="219"/>
        <v/>
      </c>
      <c r="AX303" s="75" t="str">
        <f t="shared" ca="1" si="220"/>
        <v/>
      </c>
      <c r="AY303" s="169"/>
      <c r="AZ303" s="169"/>
      <c r="BA303" s="75" t="str">
        <f t="shared" si="234"/>
        <v/>
      </c>
      <c r="BB303" s="169"/>
      <c r="BC303" s="169"/>
      <c r="BD303" s="75" t="str">
        <f t="shared" si="235"/>
        <v/>
      </c>
      <c r="BE303" s="11"/>
      <c r="BS303" s="163"/>
      <c r="BT303" s="163"/>
      <c r="BU303" s="163"/>
      <c r="BV303" s="163"/>
      <c r="BW303" s="163"/>
      <c r="BX303" s="163"/>
      <c r="BZ303" s="163"/>
      <c r="CB303" s="163"/>
      <c r="CC303" s="163"/>
      <c r="CD303" s="163"/>
    </row>
    <row r="304" spans="1:82" ht="17.45" customHeight="1" thickBot="1">
      <c r="A304" s="86">
        <f t="shared" si="231"/>
        <v>42.7</v>
      </c>
      <c r="B304" s="108">
        <f t="shared" si="212"/>
        <v>294</v>
      </c>
      <c r="C304" s="16"/>
      <c r="D304" s="17"/>
      <c r="E304" s="18"/>
      <c r="F304" s="17"/>
      <c r="G304" s="96">
        <f t="shared" si="243"/>
        <v>0</v>
      </c>
      <c r="H304" s="97">
        <f t="shared" si="243"/>
        <v>0</v>
      </c>
      <c r="I304" s="98">
        <f t="shared" si="222"/>
        <v>0</v>
      </c>
      <c r="J304" s="99">
        <f t="shared" si="223"/>
        <v>0</v>
      </c>
      <c r="K304" s="99">
        <f t="shared" si="224"/>
        <v>0</v>
      </c>
      <c r="L304" s="99">
        <f t="shared" si="225"/>
        <v>0</v>
      </c>
      <c r="M304" s="99" t="str">
        <f t="shared" ca="1" si="226"/>
        <v/>
      </c>
      <c r="N304" s="99" t="str">
        <f t="shared" ca="1" si="226"/>
        <v/>
      </c>
      <c r="O304" s="99">
        <f t="shared" si="227"/>
        <v>5.0000000000000001E-4</v>
      </c>
      <c r="P304" s="19"/>
      <c r="Q304" s="16"/>
      <c r="R304" s="19"/>
      <c r="S304" s="89">
        <f t="shared" si="213"/>
        <v>0</v>
      </c>
      <c r="T304" s="75">
        <f t="shared" si="214"/>
        <v>0</v>
      </c>
      <c r="U304" s="100">
        <f t="shared" si="232"/>
        <v>0</v>
      </c>
      <c r="V304" s="101">
        <f t="shared" si="233"/>
        <v>0</v>
      </c>
      <c r="W304" s="237">
        <f t="shared" si="242"/>
        <v>137</v>
      </c>
      <c r="X304" s="238">
        <f t="shared" si="241"/>
        <v>166</v>
      </c>
      <c r="Y304" s="18"/>
      <c r="Z304" s="8"/>
      <c r="AA304" s="12"/>
      <c r="AB304" s="12"/>
      <c r="AC304" s="12"/>
      <c r="AD304" s="12"/>
      <c r="AE304" s="102">
        <f t="shared" si="215"/>
        <v>0</v>
      </c>
      <c r="AF304" s="97">
        <f t="shared" si="216"/>
        <v>0</v>
      </c>
      <c r="AG304" s="98">
        <f t="shared" si="205"/>
        <v>0</v>
      </c>
      <c r="AH304" s="103">
        <f t="shared" si="206"/>
        <v>0</v>
      </c>
      <c r="AI304" s="104">
        <f t="shared" si="207"/>
        <v>0</v>
      </c>
      <c r="AJ304" s="104">
        <f t="shared" si="208"/>
        <v>0</v>
      </c>
      <c r="AK304" s="99">
        <f t="shared" si="209"/>
        <v>0</v>
      </c>
      <c r="AL304" s="103">
        <f t="shared" si="217"/>
        <v>0</v>
      </c>
      <c r="AM304" s="99">
        <f t="shared" si="218"/>
        <v>0</v>
      </c>
      <c r="AN304" s="17"/>
      <c r="AO304" s="20"/>
      <c r="AP304" s="17"/>
      <c r="AQ304" s="21"/>
      <c r="AR304" s="17"/>
      <c r="AS304" s="17"/>
      <c r="AT304" s="17"/>
      <c r="AU304" s="97" t="str">
        <f t="shared" si="228"/>
        <v/>
      </c>
      <c r="AV304" s="97" t="str">
        <f t="shared" ca="1" si="229"/>
        <v/>
      </c>
      <c r="AW304" s="97" t="str">
        <f t="shared" si="219"/>
        <v/>
      </c>
      <c r="AX304" s="97" t="str">
        <f t="shared" ca="1" si="220"/>
        <v/>
      </c>
      <c r="AY304" s="167"/>
      <c r="AZ304" s="167"/>
      <c r="BA304" s="97" t="str">
        <f t="shared" si="234"/>
        <v/>
      </c>
      <c r="BB304" s="167"/>
      <c r="BC304" s="167"/>
      <c r="BD304" s="97" t="str">
        <f t="shared" si="235"/>
        <v/>
      </c>
      <c r="BE304" s="17"/>
      <c r="BS304" s="163"/>
      <c r="BT304" s="163"/>
      <c r="BU304" s="163"/>
      <c r="BV304" s="163"/>
      <c r="BW304" s="163"/>
      <c r="BX304" s="163"/>
      <c r="BZ304" s="163"/>
      <c r="CB304" s="163"/>
      <c r="CC304" s="163"/>
      <c r="CD304" s="163"/>
    </row>
    <row r="305" spans="1:82" ht="17.45" customHeight="1" thickTop="1">
      <c r="A305" s="71">
        <f>A298+1</f>
        <v>43.1</v>
      </c>
      <c r="B305" s="106">
        <f>B304+1</f>
        <v>295</v>
      </c>
      <c r="C305" s="4"/>
      <c r="D305" s="5"/>
      <c r="E305" s="6"/>
      <c r="F305" s="5"/>
      <c r="G305" s="74">
        <f t="shared" si="243"/>
        <v>0</v>
      </c>
      <c r="H305" s="75">
        <f t="shared" si="243"/>
        <v>0</v>
      </c>
      <c r="I305" s="76">
        <f t="shared" si="222"/>
        <v>0</v>
      </c>
      <c r="J305" s="77">
        <f t="shared" si="223"/>
        <v>0</v>
      </c>
      <c r="K305" s="77">
        <f t="shared" si="224"/>
        <v>0</v>
      </c>
      <c r="L305" s="77">
        <f t="shared" si="225"/>
        <v>0</v>
      </c>
      <c r="M305" s="78" t="str">
        <f t="shared" ca="1" si="226"/>
        <v/>
      </c>
      <c r="N305" s="78" t="str">
        <f t="shared" ca="1" si="226"/>
        <v/>
      </c>
      <c r="O305" s="78">
        <f t="shared" si="227"/>
        <v>5.0000000000000001E-4</v>
      </c>
      <c r="P305" s="13"/>
      <c r="Q305" s="8"/>
      <c r="R305" s="13"/>
      <c r="S305" s="79">
        <f t="shared" si="213"/>
        <v>0</v>
      </c>
      <c r="T305" s="80">
        <f t="shared" si="214"/>
        <v>0</v>
      </c>
      <c r="U305" s="81">
        <f t="shared" si="232"/>
        <v>0</v>
      </c>
      <c r="V305" s="82">
        <f t="shared" si="233"/>
        <v>0</v>
      </c>
      <c r="W305" s="234">
        <v>138</v>
      </c>
      <c r="X305" s="236">
        <f t="shared" si="241"/>
        <v>166</v>
      </c>
      <c r="Y305" s="6"/>
      <c r="Z305" s="4"/>
      <c r="AA305" s="6"/>
      <c r="AB305" s="6"/>
      <c r="AC305" s="6"/>
      <c r="AD305" s="6"/>
      <c r="AE305" s="83">
        <f t="shared" si="215"/>
        <v>0</v>
      </c>
      <c r="AF305" s="80">
        <f t="shared" si="216"/>
        <v>0</v>
      </c>
      <c r="AG305" s="76">
        <f t="shared" si="205"/>
        <v>0</v>
      </c>
      <c r="AH305" s="84">
        <f t="shared" si="206"/>
        <v>0</v>
      </c>
      <c r="AI305" s="85">
        <f t="shared" si="207"/>
        <v>0</v>
      </c>
      <c r="AJ305" s="85">
        <f t="shared" si="208"/>
        <v>0</v>
      </c>
      <c r="AK305" s="77">
        <f t="shared" si="209"/>
        <v>0</v>
      </c>
      <c r="AL305" s="84">
        <f t="shared" si="217"/>
        <v>0</v>
      </c>
      <c r="AM305" s="77">
        <f t="shared" si="218"/>
        <v>0</v>
      </c>
      <c r="AN305" s="5"/>
      <c r="AO305" s="9"/>
      <c r="AP305" s="5"/>
      <c r="AQ305" s="10"/>
      <c r="AR305" s="5"/>
      <c r="AS305" s="5"/>
      <c r="AT305" s="5"/>
      <c r="AU305" s="80" t="str">
        <f t="shared" si="228"/>
        <v/>
      </c>
      <c r="AV305" s="80" t="str">
        <f t="shared" ca="1" si="229"/>
        <v/>
      </c>
      <c r="AW305" s="80" t="str">
        <f t="shared" si="219"/>
        <v/>
      </c>
      <c r="AX305" s="80" t="str">
        <f t="shared" ca="1" si="220"/>
        <v/>
      </c>
      <c r="AY305" s="165"/>
      <c r="AZ305" s="165"/>
      <c r="BA305" s="80" t="str">
        <f t="shared" si="234"/>
        <v/>
      </c>
      <c r="BB305" s="165"/>
      <c r="BC305" s="165"/>
      <c r="BD305" s="80" t="str">
        <f t="shared" si="235"/>
        <v/>
      </c>
      <c r="BE305" s="5"/>
      <c r="BS305" s="163"/>
      <c r="BT305" s="163"/>
      <c r="BU305" s="163"/>
      <c r="BV305" s="163"/>
      <c r="BW305" s="163"/>
      <c r="BX305" s="163"/>
      <c r="BZ305" s="163"/>
      <c r="CB305" s="163"/>
      <c r="CC305" s="163"/>
      <c r="CD305" s="163"/>
    </row>
    <row r="306" spans="1:82" ht="17.45" customHeight="1">
      <c r="A306" s="86">
        <f t="shared" si="231"/>
        <v>43.2</v>
      </c>
      <c r="B306" s="107">
        <f t="shared" si="212"/>
        <v>296</v>
      </c>
      <c r="C306" s="8"/>
      <c r="D306" s="11"/>
      <c r="E306" s="12"/>
      <c r="F306" s="11"/>
      <c r="G306" s="74">
        <f t="shared" si="243"/>
        <v>0</v>
      </c>
      <c r="H306" s="75">
        <f t="shared" si="243"/>
        <v>0</v>
      </c>
      <c r="I306" s="88">
        <f t="shared" si="222"/>
        <v>0</v>
      </c>
      <c r="J306" s="78">
        <f t="shared" si="223"/>
        <v>0</v>
      </c>
      <c r="K306" s="78">
        <f t="shared" si="224"/>
        <v>0</v>
      </c>
      <c r="L306" s="78">
        <f t="shared" si="225"/>
        <v>0</v>
      </c>
      <c r="M306" s="78" t="str">
        <f t="shared" ca="1" si="226"/>
        <v/>
      </c>
      <c r="N306" s="78" t="str">
        <f t="shared" ca="1" si="226"/>
        <v/>
      </c>
      <c r="O306" s="78">
        <f t="shared" si="227"/>
        <v>5.0000000000000001E-4</v>
      </c>
      <c r="P306" s="13"/>
      <c r="Q306" s="8"/>
      <c r="R306" s="13"/>
      <c r="S306" s="89">
        <f t="shared" si="213"/>
        <v>0</v>
      </c>
      <c r="T306" s="75">
        <f t="shared" si="214"/>
        <v>0</v>
      </c>
      <c r="U306" s="90">
        <f t="shared" si="232"/>
        <v>0</v>
      </c>
      <c r="V306" s="82">
        <f t="shared" si="233"/>
        <v>0</v>
      </c>
      <c r="W306" s="234">
        <f t="shared" ref="W306:W311" si="244">W305</f>
        <v>138</v>
      </c>
      <c r="X306" s="236">
        <f t="shared" si="241"/>
        <v>166</v>
      </c>
      <c r="Y306" s="12"/>
      <c r="Z306" s="8"/>
      <c r="AA306" s="12"/>
      <c r="AB306" s="12"/>
      <c r="AC306" s="12"/>
      <c r="AD306" s="12"/>
      <c r="AE306" s="91">
        <f t="shared" si="215"/>
        <v>0</v>
      </c>
      <c r="AF306" s="75">
        <f t="shared" si="216"/>
        <v>0</v>
      </c>
      <c r="AG306" s="88">
        <f t="shared" si="205"/>
        <v>0</v>
      </c>
      <c r="AH306" s="92">
        <f t="shared" si="206"/>
        <v>0</v>
      </c>
      <c r="AI306" s="93">
        <f t="shared" si="207"/>
        <v>0</v>
      </c>
      <c r="AJ306" s="93">
        <f t="shared" si="208"/>
        <v>0</v>
      </c>
      <c r="AK306" s="78">
        <f t="shared" si="209"/>
        <v>0</v>
      </c>
      <c r="AL306" s="92">
        <f t="shared" si="217"/>
        <v>0</v>
      </c>
      <c r="AM306" s="78">
        <f t="shared" si="218"/>
        <v>0</v>
      </c>
      <c r="AN306" s="11"/>
      <c r="AO306" s="14"/>
      <c r="AP306" s="11"/>
      <c r="AQ306" s="15"/>
      <c r="AR306" s="11"/>
      <c r="AS306" s="11"/>
      <c r="AT306" s="11"/>
      <c r="AU306" s="75" t="str">
        <f t="shared" si="228"/>
        <v/>
      </c>
      <c r="AV306" s="75" t="str">
        <f t="shared" ca="1" si="229"/>
        <v/>
      </c>
      <c r="AW306" s="75" t="str">
        <f t="shared" si="219"/>
        <v/>
      </c>
      <c r="AX306" s="75" t="str">
        <f t="shared" ca="1" si="220"/>
        <v/>
      </c>
      <c r="AY306" s="169"/>
      <c r="AZ306" s="169"/>
      <c r="BA306" s="75" t="str">
        <f t="shared" si="234"/>
        <v/>
      </c>
      <c r="BB306" s="169"/>
      <c r="BC306" s="169"/>
      <c r="BD306" s="75" t="str">
        <f t="shared" si="235"/>
        <v/>
      </c>
      <c r="BE306" s="11"/>
      <c r="BS306" s="163"/>
      <c r="BT306" s="163"/>
      <c r="BU306" s="163"/>
      <c r="BV306" s="163"/>
      <c r="BW306" s="163"/>
      <c r="BX306" s="163"/>
      <c r="BZ306" s="163"/>
      <c r="CB306" s="163"/>
      <c r="CC306" s="163"/>
      <c r="CD306" s="163"/>
    </row>
    <row r="307" spans="1:82" ht="17.45" customHeight="1">
      <c r="A307" s="94">
        <f t="shared" si="231"/>
        <v>43.3</v>
      </c>
      <c r="B307" s="107">
        <f t="shared" si="212"/>
        <v>297</v>
      </c>
      <c r="C307" s="8"/>
      <c r="D307" s="11"/>
      <c r="E307" s="12"/>
      <c r="F307" s="11"/>
      <c r="G307" s="74">
        <f t="shared" si="243"/>
        <v>0</v>
      </c>
      <c r="H307" s="75">
        <f t="shared" si="243"/>
        <v>0</v>
      </c>
      <c r="I307" s="88">
        <f t="shared" si="222"/>
        <v>0</v>
      </c>
      <c r="J307" s="78">
        <f t="shared" si="223"/>
        <v>0</v>
      </c>
      <c r="K307" s="78">
        <f t="shared" si="224"/>
        <v>0</v>
      </c>
      <c r="L307" s="78">
        <f t="shared" si="225"/>
        <v>0</v>
      </c>
      <c r="M307" s="78" t="str">
        <f t="shared" ca="1" si="226"/>
        <v/>
      </c>
      <c r="N307" s="78" t="str">
        <f t="shared" ca="1" si="226"/>
        <v/>
      </c>
      <c r="O307" s="78">
        <f t="shared" si="227"/>
        <v>5.0000000000000001E-4</v>
      </c>
      <c r="P307" s="13"/>
      <c r="Q307" s="8"/>
      <c r="R307" s="13"/>
      <c r="S307" s="89">
        <f t="shared" si="213"/>
        <v>0</v>
      </c>
      <c r="T307" s="75">
        <f t="shared" si="214"/>
        <v>0</v>
      </c>
      <c r="U307" s="90">
        <f t="shared" si="232"/>
        <v>0</v>
      </c>
      <c r="V307" s="82">
        <f t="shared" si="233"/>
        <v>0</v>
      </c>
      <c r="W307" s="234">
        <f t="shared" si="244"/>
        <v>138</v>
      </c>
      <c r="X307" s="236">
        <f t="shared" si="241"/>
        <v>166</v>
      </c>
      <c r="Y307" s="12"/>
      <c r="Z307" s="8"/>
      <c r="AA307" s="12"/>
      <c r="AB307" s="12"/>
      <c r="AC307" s="12"/>
      <c r="AD307" s="12"/>
      <c r="AE307" s="91">
        <f t="shared" si="215"/>
        <v>0</v>
      </c>
      <c r="AF307" s="75">
        <f t="shared" si="216"/>
        <v>0</v>
      </c>
      <c r="AG307" s="88">
        <f t="shared" si="205"/>
        <v>0</v>
      </c>
      <c r="AH307" s="92">
        <f t="shared" si="206"/>
        <v>0</v>
      </c>
      <c r="AI307" s="93">
        <f t="shared" si="207"/>
        <v>0</v>
      </c>
      <c r="AJ307" s="93">
        <f t="shared" si="208"/>
        <v>0</v>
      </c>
      <c r="AK307" s="78">
        <f t="shared" si="209"/>
        <v>0</v>
      </c>
      <c r="AL307" s="92">
        <f t="shared" si="217"/>
        <v>0</v>
      </c>
      <c r="AM307" s="78">
        <f t="shared" si="218"/>
        <v>0</v>
      </c>
      <c r="AN307" s="11"/>
      <c r="AO307" s="14"/>
      <c r="AP307" s="11"/>
      <c r="AQ307" s="15"/>
      <c r="AR307" s="11"/>
      <c r="AS307" s="11"/>
      <c r="AT307" s="11"/>
      <c r="AU307" s="75" t="str">
        <f t="shared" si="228"/>
        <v/>
      </c>
      <c r="AV307" s="75" t="str">
        <f t="shared" ca="1" si="229"/>
        <v/>
      </c>
      <c r="AW307" s="75" t="str">
        <f t="shared" si="219"/>
        <v/>
      </c>
      <c r="AX307" s="75" t="str">
        <f t="shared" ca="1" si="220"/>
        <v/>
      </c>
      <c r="AY307" s="169"/>
      <c r="AZ307" s="169"/>
      <c r="BA307" s="75" t="str">
        <f t="shared" si="234"/>
        <v/>
      </c>
      <c r="BB307" s="169"/>
      <c r="BC307" s="169"/>
      <c r="BD307" s="75" t="str">
        <f t="shared" si="235"/>
        <v/>
      </c>
      <c r="BE307" s="11"/>
      <c r="BS307" s="163"/>
      <c r="BT307" s="163"/>
      <c r="BU307" s="163"/>
      <c r="BV307" s="163"/>
      <c r="BW307" s="163"/>
      <c r="BX307" s="163"/>
      <c r="BZ307" s="163"/>
      <c r="CB307" s="163"/>
      <c r="CC307" s="163"/>
      <c r="CD307" s="163"/>
    </row>
    <row r="308" spans="1:82" ht="17.45" customHeight="1">
      <c r="A308" s="86">
        <f t="shared" si="231"/>
        <v>43.4</v>
      </c>
      <c r="B308" s="107">
        <f t="shared" si="212"/>
        <v>298</v>
      </c>
      <c r="C308" s="8"/>
      <c r="D308" s="11"/>
      <c r="E308" s="12"/>
      <c r="F308" s="11"/>
      <c r="G308" s="74">
        <f t="shared" si="243"/>
        <v>0</v>
      </c>
      <c r="H308" s="75">
        <f t="shared" si="243"/>
        <v>0</v>
      </c>
      <c r="I308" s="88">
        <f t="shared" si="222"/>
        <v>0</v>
      </c>
      <c r="J308" s="78">
        <f t="shared" si="223"/>
        <v>0</v>
      </c>
      <c r="K308" s="78">
        <f t="shared" si="224"/>
        <v>0</v>
      </c>
      <c r="L308" s="78">
        <f t="shared" si="225"/>
        <v>0</v>
      </c>
      <c r="M308" s="78" t="str">
        <f t="shared" ca="1" si="226"/>
        <v/>
      </c>
      <c r="N308" s="78" t="str">
        <f t="shared" ca="1" si="226"/>
        <v/>
      </c>
      <c r="O308" s="78">
        <f t="shared" si="227"/>
        <v>5.0000000000000001E-4</v>
      </c>
      <c r="P308" s="13"/>
      <c r="Q308" s="8"/>
      <c r="R308" s="13"/>
      <c r="S308" s="89">
        <f t="shared" si="213"/>
        <v>0</v>
      </c>
      <c r="T308" s="75">
        <f t="shared" si="214"/>
        <v>0</v>
      </c>
      <c r="U308" s="90">
        <f t="shared" si="232"/>
        <v>0</v>
      </c>
      <c r="V308" s="82">
        <f t="shared" si="233"/>
        <v>0</v>
      </c>
      <c r="W308" s="234">
        <f t="shared" si="244"/>
        <v>138</v>
      </c>
      <c r="X308" s="236">
        <f t="shared" si="241"/>
        <v>166</v>
      </c>
      <c r="Y308" s="12"/>
      <c r="Z308" s="8"/>
      <c r="AA308" s="12"/>
      <c r="AB308" s="12"/>
      <c r="AC308" s="12"/>
      <c r="AD308" s="12"/>
      <c r="AE308" s="91">
        <f t="shared" si="215"/>
        <v>0</v>
      </c>
      <c r="AF308" s="75">
        <f t="shared" si="216"/>
        <v>0</v>
      </c>
      <c r="AG308" s="88">
        <f t="shared" si="205"/>
        <v>0</v>
      </c>
      <c r="AH308" s="92">
        <f t="shared" si="206"/>
        <v>0</v>
      </c>
      <c r="AI308" s="93">
        <f t="shared" si="207"/>
        <v>0</v>
      </c>
      <c r="AJ308" s="93">
        <f t="shared" si="208"/>
        <v>0</v>
      </c>
      <c r="AK308" s="78">
        <f t="shared" si="209"/>
        <v>0</v>
      </c>
      <c r="AL308" s="92">
        <f t="shared" si="217"/>
        <v>0</v>
      </c>
      <c r="AM308" s="78">
        <f t="shared" si="218"/>
        <v>0</v>
      </c>
      <c r="AN308" s="11"/>
      <c r="AO308" s="14"/>
      <c r="AP308" s="11"/>
      <c r="AQ308" s="15"/>
      <c r="AR308" s="11"/>
      <c r="AS308" s="11"/>
      <c r="AT308" s="11"/>
      <c r="AU308" s="75" t="str">
        <f t="shared" si="228"/>
        <v/>
      </c>
      <c r="AV308" s="75" t="str">
        <f t="shared" ca="1" si="229"/>
        <v/>
      </c>
      <c r="AW308" s="75" t="str">
        <f t="shared" si="219"/>
        <v/>
      </c>
      <c r="AX308" s="75" t="str">
        <f t="shared" ca="1" si="220"/>
        <v/>
      </c>
      <c r="AY308" s="169"/>
      <c r="AZ308" s="169"/>
      <c r="BA308" s="75" t="str">
        <f t="shared" si="234"/>
        <v/>
      </c>
      <c r="BB308" s="169"/>
      <c r="BC308" s="169"/>
      <c r="BD308" s="75" t="str">
        <f t="shared" si="235"/>
        <v/>
      </c>
      <c r="BE308" s="11"/>
      <c r="BS308" s="163"/>
      <c r="BT308" s="163"/>
      <c r="BU308" s="163"/>
      <c r="BV308" s="163"/>
      <c r="BW308" s="163"/>
      <c r="BX308" s="163"/>
      <c r="BZ308" s="163"/>
      <c r="CB308" s="163"/>
      <c r="CC308" s="163"/>
      <c r="CD308" s="163"/>
    </row>
    <row r="309" spans="1:82" ht="17.45" customHeight="1">
      <c r="A309" s="94">
        <f t="shared" si="231"/>
        <v>43.5</v>
      </c>
      <c r="B309" s="107">
        <f t="shared" si="212"/>
        <v>299</v>
      </c>
      <c r="C309" s="8"/>
      <c r="D309" s="11"/>
      <c r="E309" s="12"/>
      <c r="F309" s="11"/>
      <c r="G309" s="74">
        <f t="shared" si="243"/>
        <v>0</v>
      </c>
      <c r="H309" s="75">
        <f t="shared" si="243"/>
        <v>0</v>
      </c>
      <c r="I309" s="88">
        <f t="shared" si="222"/>
        <v>0</v>
      </c>
      <c r="J309" s="78">
        <f t="shared" si="223"/>
        <v>0</v>
      </c>
      <c r="K309" s="78">
        <f t="shared" si="224"/>
        <v>0</v>
      </c>
      <c r="L309" s="78">
        <f t="shared" si="225"/>
        <v>0</v>
      </c>
      <c r="M309" s="78" t="str">
        <f t="shared" ca="1" si="226"/>
        <v/>
      </c>
      <c r="N309" s="78" t="str">
        <f t="shared" ca="1" si="226"/>
        <v/>
      </c>
      <c r="O309" s="78">
        <f t="shared" si="227"/>
        <v>5.0000000000000001E-4</v>
      </c>
      <c r="P309" s="13"/>
      <c r="Q309" s="8"/>
      <c r="R309" s="13"/>
      <c r="S309" s="89">
        <f t="shared" si="213"/>
        <v>0</v>
      </c>
      <c r="T309" s="75">
        <f t="shared" si="214"/>
        <v>0</v>
      </c>
      <c r="U309" s="90">
        <f t="shared" si="232"/>
        <v>0</v>
      </c>
      <c r="V309" s="82">
        <f t="shared" si="233"/>
        <v>0</v>
      </c>
      <c r="W309" s="234">
        <f t="shared" si="244"/>
        <v>138</v>
      </c>
      <c r="X309" s="236">
        <f t="shared" si="241"/>
        <v>166</v>
      </c>
      <c r="Y309" s="12"/>
      <c r="Z309" s="8"/>
      <c r="AA309" s="12"/>
      <c r="AB309" s="12"/>
      <c r="AC309" s="12"/>
      <c r="AD309" s="12"/>
      <c r="AE309" s="91">
        <f t="shared" si="215"/>
        <v>0</v>
      </c>
      <c r="AF309" s="75">
        <f t="shared" si="216"/>
        <v>0</v>
      </c>
      <c r="AG309" s="88">
        <f t="shared" si="205"/>
        <v>0</v>
      </c>
      <c r="AH309" s="92">
        <f t="shared" si="206"/>
        <v>0</v>
      </c>
      <c r="AI309" s="93">
        <f t="shared" si="207"/>
        <v>0</v>
      </c>
      <c r="AJ309" s="93">
        <f t="shared" si="208"/>
        <v>0</v>
      </c>
      <c r="AK309" s="78">
        <f t="shared" si="209"/>
        <v>0</v>
      </c>
      <c r="AL309" s="92">
        <f t="shared" si="217"/>
        <v>0</v>
      </c>
      <c r="AM309" s="78">
        <f t="shared" si="218"/>
        <v>0</v>
      </c>
      <c r="AN309" s="11"/>
      <c r="AO309" s="14"/>
      <c r="AP309" s="11"/>
      <c r="AQ309" s="15"/>
      <c r="AR309" s="11"/>
      <c r="AS309" s="11"/>
      <c r="AT309" s="11"/>
      <c r="AU309" s="75" t="str">
        <f t="shared" si="228"/>
        <v/>
      </c>
      <c r="AV309" s="75" t="str">
        <f t="shared" ca="1" si="229"/>
        <v/>
      </c>
      <c r="AW309" s="75" t="str">
        <f t="shared" si="219"/>
        <v/>
      </c>
      <c r="AX309" s="75" t="str">
        <f t="shared" ca="1" si="220"/>
        <v/>
      </c>
      <c r="AY309" s="169"/>
      <c r="AZ309" s="169"/>
      <c r="BA309" s="75" t="str">
        <f t="shared" si="234"/>
        <v/>
      </c>
      <c r="BB309" s="169"/>
      <c r="BC309" s="169"/>
      <c r="BD309" s="75" t="str">
        <f t="shared" si="235"/>
        <v/>
      </c>
      <c r="BE309" s="11"/>
      <c r="BS309" s="163"/>
      <c r="BT309" s="163"/>
      <c r="BU309" s="163"/>
      <c r="BV309" s="163"/>
      <c r="BW309" s="163"/>
      <c r="BX309" s="163"/>
      <c r="BZ309" s="163"/>
      <c r="CB309" s="163"/>
      <c r="CC309" s="163"/>
      <c r="CD309" s="163"/>
    </row>
    <row r="310" spans="1:82" ht="17.45" customHeight="1">
      <c r="A310" s="86">
        <f t="shared" si="231"/>
        <v>43.6</v>
      </c>
      <c r="B310" s="107">
        <f t="shared" si="212"/>
        <v>300</v>
      </c>
      <c r="C310" s="8"/>
      <c r="D310" s="11"/>
      <c r="E310" s="12"/>
      <c r="F310" s="11"/>
      <c r="G310" s="74">
        <f t="shared" si="243"/>
        <v>0</v>
      </c>
      <c r="H310" s="75">
        <f t="shared" si="243"/>
        <v>0</v>
      </c>
      <c r="I310" s="88">
        <f t="shared" si="222"/>
        <v>0</v>
      </c>
      <c r="J310" s="78">
        <f t="shared" si="223"/>
        <v>0</v>
      </c>
      <c r="K310" s="78">
        <f t="shared" si="224"/>
        <v>0</v>
      </c>
      <c r="L310" s="78">
        <f t="shared" si="225"/>
        <v>0</v>
      </c>
      <c r="M310" s="78" t="str">
        <f t="shared" ca="1" si="226"/>
        <v/>
      </c>
      <c r="N310" s="78" t="str">
        <f t="shared" ca="1" si="226"/>
        <v/>
      </c>
      <c r="O310" s="78">
        <f t="shared" si="227"/>
        <v>5.0000000000000001E-4</v>
      </c>
      <c r="P310" s="13"/>
      <c r="Q310" s="8"/>
      <c r="R310" s="13"/>
      <c r="S310" s="89">
        <f t="shared" si="213"/>
        <v>0</v>
      </c>
      <c r="T310" s="75">
        <f t="shared" si="214"/>
        <v>0</v>
      </c>
      <c r="U310" s="90">
        <f t="shared" si="232"/>
        <v>0</v>
      </c>
      <c r="V310" s="82">
        <f t="shared" si="233"/>
        <v>0</v>
      </c>
      <c r="W310" s="234">
        <f t="shared" si="244"/>
        <v>138</v>
      </c>
      <c r="X310" s="236">
        <f t="shared" si="241"/>
        <v>166</v>
      </c>
      <c r="Y310" s="12"/>
      <c r="Z310" s="8"/>
      <c r="AA310" s="12"/>
      <c r="AB310" s="12"/>
      <c r="AC310" s="12"/>
      <c r="AD310" s="12"/>
      <c r="AE310" s="91">
        <f t="shared" si="215"/>
        <v>0</v>
      </c>
      <c r="AF310" s="75">
        <f t="shared" si="216"/>
        <v>0</v>
      </c>
      <c r="AG310" s="88">
        <f t="shared" si="205"/>
        <v>0</v>
      </c>
      <c r="AH310" s="92">
        <f t="shared" si="206"/>
        <v>0</v>
      </c>
      <c r="AI310" s="93">
        <f t="shared" si="207"/>
        <v>0</v>
      </c>
      <c r="AJ310" s="93">
        <f t="shared" si="208"/>
        <v>0</v>
      </c>
      <c r="AK310" s="78">
        <f t="shared" si="209"/>
        <v>0</v>
      </c>
      <c r="AL310" s="92">
        <f t="shared" si="217"/>
        <v>0</v>
      </c>
      <c r="AM310" s="78">
        <f t="shared" si="218"/>
        <v>0</v>
      </c>
      <c r="AN310" s="11"/>
      <c r="AO310" s="14"/>
      <c r="AP310" s="11"/>
      <c r="AQ310" s="15"/>
      <c r="AR310" s="11"/>
      <c r="AS310" s="11"/>
      <c r="AT310" s="11"/>
      <c r="AU310" s="75" t="str">
        <f t="shared" si="228"/>
        <v/>
      </c>
      <c r="AV310" s="75" t="str">
        <f t="shared" ca="1" si="229"/>
        <v/>
      </c>
      <c r="AW310" s="75" t="str">
        <f t="shared" si="219"/>
        <v/>
      </c>
      <c r="AX310" s="75" t="str">
        <f t="shared" ca="1" si="220"/>
        <v/>
      </c>
      <c r="AY310" s="169"/>
      <c r="AZ310" s="169"/>
      <c r="BA310" s="75" t="str">
        <f t="shared" si="234"/>
        <v/>
      </c>
      <c r="BB310" s="169"/>
      <c r="BC310" s="169"/>
      <c r="BD310" s="75" t="str">
        <f t="shared" si="235"/>
        <v/>
      </c>
      <c r="BE310" s="11"/>
      <c r="BS310" s="163"/>
      <c r="BT310" s="163"/>
      <c r="BU310" s="163"/>
      <c r="BV310" s="163"/>
      <c r="BW310" s="163"/>
      <c r="BX310" s="163"/>
      <c r="BZ310" s="163"/>
      <c r="CB310" s="163"/>
      <c r="CC310" s="163"/>
      <c r="CD310" s="163"/>
    </row>
    <row r="311" spans="1:82" ht="17.45" customHeight="1" thickBot="1">
      <c r="A311" s="94">
        <f t="shared" si="231"/>
        <v>43.7</v>
      </c>
      <c r="B311" s="108">
        <f t="shared" si="212"/>
        <v>301</v>
      </c>
      <c r="C311" s="16"/>
      <c r="D311" s="17"/>
      <c r="E311" s="18"/>
      <c r="F311" s="17"/>
      <c r="G311" s="96">
        <f t="shared" si="243"/>
        <v>0</v>
      </c>
      <c r="H311" s="97">
        <f t="shared" si="243"/>
        <v>0</v>
      </c>
      <c r="I311" s="98">
        <f t="shared" si="222"/>
        <v>0</v>
      </c>
      <c r="J311" s="99">
        <f t="shared" si="223"/>
        <v>0</v>
      </c>
      <c r="K311" s="99">
        <f t="shared" si="224"/>
        <v>0</v>
      </c>
      <c r="L311" s="99">
        <f t="shared" si="225"/>
        <v>0</v>
      </c>
      <c r="M311" s="99" t="str">
        <f t="shared" ca="1" si="226"/>
        <v/>
      </c>
      <c r="N311" s="99" t="str">
        <f t="shared" ca="1" si="226"/>
        <v/>
      </c>
      <c r="O311" s="99">
        <f t="shared" si="227"/>
        <v>5.0000000000000001E-4</v>
      </c>
      <c r="P311" s="19"/>
      <c r="Q311" s="16"/>
      <c r="R311" s="19"/>
      <c r="S311" s="89">
        <f t="shared" si="213"/>
        <v>0</v>
      </c>
      <c r="T311" s="75">
        <f t="shared" si="214"/>
        <v>0</v>
      </c>
      <c r="U311" s="100">
        <f t="shared" si="232"/>
        <v>0</v>
      </c>
      <c r="V311" s="101">
        <f t="shared" si="233"/>
        <v>0</v>
      </c>
      <c r="W311" s="237">
        <f t="shared" si="244"/>
        <v>138</v>
      </c>
      <c r="X311" s="238">
        <f t="shared" si="241"/>
        <v>166</v>
      </c>
      <c r="Y311" s="18"/>
      <c r="Z311" s="8"/>
      <c r="AA311" s="12"/>
      <c r="AB311" s="12"/>
      <c r="AC311" s="12"/>
      <c r="AD311" s="12"/>
      <c r="AE311" s="102">
        <f t="shared" si="215"/>
        <v>0</v>
      </c>
      <c r="AF311" s="97">
        <f t="shared" si="216"/>
        <v>0</v>
      </c>
      <c r="AG311" s="98">
        <f t="shared" si="205"/>
        <v>0</v>
      </c>
      <c r="AH311" s="103">
        <f t="shared" si="206"/>
        <v>0</v>
      </c>
      <c r="AI311" s="104">
        <f t="shared" si="207"/>
        <v>0</v>
      </c>
      <c r="AJ311" s="104">
        <f t="shared" si="208"/>
        <v>0</v>
      </c>
      <c r="AK311" s="99">
        <f t="shared" si="209"/>
        <v>0</v>
      </c>
      <c r="AL311" s="103">
        <f t="shared" si="217"/>
        <v>0</v>
      </c>
      <c r="AM311" s="99">
        <f t="shared" si="218"/>
        <v>0</v>
      </c>
      <c r="AN311" s="17"/>
      <c r="AO311" s="20"/>
      <c r="AP311" s="17"/>
      <c r="AQ311" s="21"/>
      <c r="AR311" s="17"/>
      <c r="AS311" s="17"/>
      <c r="AT311" s="17"/>
      <c r="AU311" s="97" t="str">
        <f t="shared" si="228"/>
        <v/>
      </c>
      <c r="AV311" s="97" t="str">
        <f t="shared" ca="1" si="229"/>
        <v/>
      </c>
      <c r="AW311" s="97" t="str">
        <f t="shared" si="219"/>
        <v/>
      </c>
      <c r="AX311" s="97" t="str">
        <f t="shared" ca="1" si="220"/>
        <v/>
      </c>
      <c r="AY311" s="167"/>
      <c r="AZ311" s="167"/>
      <c r="BA311" s="97" t="str">
        <f t="shared" si="234"/>
        <v/>
      </c>
      <c r="BB311" s="167"/>
      <c r="BC311" s="167"/>
      <c r="BD311" s="97" t="str">
        <f t="shared" si="235"/>
        <v/>
      </c>
      <c r="BE311" s="17"/>
      <c r="BS311" s="163"/>
      <c r="BT311" s="163"/>
      <c r="BU311" s="163"/>
      <c r="BV311" s="163"/>
      <c r="BW311" s="163"/>
      <c r="BX311" s="163"/>
      <c r="BZ311" s="163"/>
      <c r="CB311" s="163"/>
      <c r="CC311" s="163"/>
      <c r="CD311" s="163"/>
    </row>
    <row r="312" spans="1:82" ht="17.45" customHeight="1" thickTop="1">
      <c r="A312" s="105">
        <f>A305+1</f>
        <v>44.1</v>
      </c>
      <c r="B312" s="106">
        <f>B311+1</f>
        <v>302</v>
      </c>
      <c r="C312" s="4"/>
      <c r="D312" s="5"/>
      <c r="E312" s="6"/>
      <c r="F312" s="5"/>
      <c r="G312" s="74">
        <f t="shared" si="243"/>
        <v>0</v>
      </c>
      <c r="H312" s="75">
        <f t="shared" si="243"/>
        <v>0</v>
      </c>
      <c r="I312" s="76">
        <f t="shared" si="222"/>
        <v>0</v>
      </c>
      <c r="J312" s="77">
        <f t="shared" si="223"/>
        <v>0</v>
      </c>
      <c r="K312" s="77">
        <f t="shared" si="224"/>
        <v>0</v>
      </c>
      <c r="L312" s="77">
        <f t="shared" si="225"/>
        <v>0</v>
      </c>
      <c r="M312" s="78" t="str">
        <f t="shared" ca="1" si="226"/>
        <v/>
      </c>
      <c r="N312" s="78" t="str">
        <f t="shared" ca="1" si="226"/>
        <v/>
      </c>
      <c r="O312" s="78">
        <f t="shared" si="227"/>
        <v>5.0000000000000001E-4</v>
      </c>
      <c r="P312" s="13"/>
      <c r="Q312" s="8"/>
      <c r="R312" s="13"/>
      <c r="S312" s="79">
        <f t="shared" si="213"/>
        <v>0</v>
      </c>
      <c r="T312" s="80">
        <f t="shared" si="214"/>
        <v>0</v>
      </c>
      <c r="U312" s="81">
        <f t="shared" si="232"/>
        <v>0</v>
      </c>
      <c r="V312" s="82">
        <f t="shared" si="233"/>
        <v>0</v>
      </c>
      <c r="W312" s="234">
        <v>139</v>
      </c>
      <c r="X312" s="236">
        <v>165</v>
      </c>
      <c r="Y312" s="6"/>
      <c r="Z312" s="4"/>
      <c r="AA312" s="6"/>
      <c r="AB312" s="6"/>
      <c r="AC312" s="6"/>
      <c r="AD312" s="6"/>
      <c r="AE312" s="83">
        <f t="shared" si="215"/>
        <v>0</v>
      </c>
      <c r="AF312" s="80">
        <f t="shared" si="216"/>
        <v>0</v>
      </c>
      <c r="AG312" s="76">
        <f t="shared" si="205"/>
        <v>0</v>
      </c>
      <c r="AH312" s="84">
        <f t="shared" si="206"/>
        <v>0</v>
      </c>
      <c r="AI312" s="85">
        <f t="shared" si="207"/>
        <v>0</v>
      </c>
      <c r="AJ312" s="85">
        <f t="shared" si="208"/>
        <v>0</v>
      </c>
      <c r="AK312" s="77">
        <f t="shared" si="209"/>
        <v>0</v>
      </c>
      <c r="AL312" s="84">
        <f t="shared" si="217"/>
        <v>0</v>
      </c>
      <c r="AM312" s="77">
        <f t="shared" si="218"/>
        <v>0</v>
      </c>
      <c r="AN312" s="5"/>
      <c r="AO312" s="9"/>
      <c r="AP312" s="5"/>
      <c r="AQ312" s="10"/>
      <c r="AR312" s="5"/>
      <c r="AS312" s="5"/>
      <c r="AT312" s="5"/>
      <c r="AU312" s="80" t="str">
        <f t="shared" si="228"/>
        <v/>
      </c>
      <c r="AV312" s="80" t="str">
        <f t="shared" ca="1" si="229"/>
        <v/>
      </c>
      <c r="AW312" s="80" t="str">
        <f t="shared" si="219"/>
        <v/>
      </c>
      <c r="AX312" s="80" t="str">
        <f t="shared" ca="1" si="220"/>
        <v/>
      </c>
      <c r="AY312" s="165"/>
      <c r="AZ312" s="165"/>
      <c r="BA312" s="80" t="str">
        <f t="shared" si="234"/>
        <v/>
      </c>
      <c r="BB312" s="165"/>
      <c r="BC312" s="165"/>
      <c r="BD312" s="80" t="str">
        <f t="shared" si="235"/>
        <v/>
      </c>
      <c r="BE312" s="5"/>
      <c r="BS312" s="163"/>
      <c r="BT312" s="163"/>
      <c r="BU312" s="163"/>
      <c r="BV312" s="163"/>
      <c r="BW312" s="163"/>
      <c r="BX312" s="163"/>
      <c r="BZ312" s="163"/>
      <c r="CB312" s="163"/>
      <c r="CC312" s="163"/>
      <c r="CD312" s="163"/>
    </row>
    <row r="313" spans="1:82" ht="17.45" customHeight="1">
      <c r="A313" s="94">
        <f t="shared" si="231"/>
        <v>44.2</v>
      </c>
      <c r="B313" s="107">
        <f t="shared" si="212"/>
        <v>303</v>
      </c>
      <c r="C313" s="8"/>
      <c r="D313" s="11"/>
      <c r="E313" s="12"/>
      <c r="F313" s="11"/>
      <c r="G313" s="74">
        <f t="shared" si="243"/>
        <v>0</v>
      </c>
      <c r="H313" s="75">
        <f t="shared" si="243"/>
        <v>0</v>
      </c>
      <c r="I313" s="88">
        <f t="shared" si="222"/>
        <v>0</v>
      </c>
      <c r="J313" s="78">
        <f t="shared" si="223"/>
        <v>0</v>
      </c>
      <c r="K313" s="78">
        <f t="shared" si="224"/>
        <v>0</v>
      </c>
      <c r="L313" s="78">
        <f t="shared" si="225"/>
        <v>0</v>
      </c>
      <c r="M313" s="78" t="str">
        <f t="shared" ca="1" si="226"/>
        <v/>
      </c>
      <c r="N313" s="78" t="str">
        <f t="shared" ca="1" si="226"/>
        <v/>
      </c>
      <c r="O313" s="78">
        <f t="shared" si="227"/>
        <v>5.0000000000000001E-4</v>
      </c>
      <c r="P313" s="13"/>
      <c r="Q313" s="8"/>
      <c r="R313" s="13"/>
      <c r="S313" s="89">
        <f t="shared" si="213"/>
        <v>0</v>
      </c>
      <c r="T313" s="75">
        <f t="shared" si="214"/>
        <v>0</v>
      </c>
      <c r="U313" s="90">
        <f t="shared" si="232"/>
        <v>0</v>
      </c>
      <c r="V313" s="82">
        <f t="shared" si="233"/>
        <v>0</v>
      </c>
      <c r="W313" s="234">
        <f t="shared" ref="W313:W318" si="245">W312</f>
        <v>139</v>
      </c>
      <c r="X313" s="236">
        <f t="shared" ref="X313:X339" si="246">X312</f>
        <v>165</v>
      </c>
      <c r="Y313" s="12"/>
      <c r="Z313" s="8"/>
      <c r="AA313" s="12"/>
      <c r="AB313" s="12"/>
      <c r="AC313" s="12"/>
      <c r="AD313" s="12"/>
      <c r="AE313" s="91">
        <f t="shared" si="215"/>
        <v>0</v>
      </c>
      <c r="AF313" s="75">
        <f t="shared" si="216"/>
        <v>0</v>
      </c>
      <c r="AG313" s="88">
        <f t="shared" si="205"/>
        <v>0</v>
      </c>
      <c r="AH313" s="92">
        <f t="shared" si="206"/>
        <v>0</v>
      </c>
      <c r="AI313" s="93">
        <f t="shared" si="207"/>
        <v>0</v>
      </c>
      <c r="AJ313" s="93">
        <f t="shared" si="208"/>
        <v>0</v>
      </c>
      <c r="AK313" s="78">
        <f t="shared" si="209"/>
        <v>0</v>
      </c>
      <c r="AL313" s="92">
        <f t="shared" si="217"/>
        <v>0</v>
      </c>
      <c r="AM313" s="78">
        <f t="shared" si="218"/>
        <v>0</v>
      </c>
      <c r="AN313" s="11"/>
      <c r="AO313" s="14"/>
      <c r="AP313" s="11"/>
      <c r="AQ313" s="15"/>
      <c r="AR313" s="11"/>
      <c r="AS313" s="11"/>
      <c r="AT313" s="11"/>
      <c r="AU313" s="75" t="str">
        <f t="shared" si="228"/>
        <v/>
      </c>
      <c r="AV313" s="75" t="str">
        <f t="shared" ca="1" si="229"/>
        <v/>
      </c>
      <c r="AW313" s="75" t="str">
        <f t="shared" si="219"/>
        <v/>
      </c>
      <c r="AX313" s="75" t="str">
        <f t="shared" ca="1" si="220"/>
        <v/>
      </c>
      <c r="AY313" s="169"/>
      <c r="AZ313" s="169"/>
      <c r="BA313" s="75" t="str">
        <f t="shared" si="234"/>
        <v/>
      </c>
      <c r="BB313" s="169"/>
      <c r="BC313" s="169"/>
      <c r="BD313" s="75" t="str">
        <f t="shared" si="235"/>
        <v/>
      </c>
      <c r="BE313" s="11"/>
      <c r="BS313" s="163"/>
      <c r="BT313" s="163"/>
      <c r="BU313" s="163"/>
      <c r="BV313" s="163"/>
      <c r="BW313" s="163"/>
      <c r="BX313" s="163"/>
      <c r="BZ313" s="163"/>
      <c r="CB313" s="163"/>
      <c r="CC313" s="163"/>
      <c r="CD313" s="163"/>
    </row>
    <row r="314" spans="1:82" ht="17.45" customHeight="1">
      <c r="A314" s="86">
        <f t="shared" si="231"/>
        <v>44.3</v>
      </c>
      <c r="B314" s="107">
        <f t="shared" si="212"/>
        <v>304</v>
      </c>
      <c r="C314" s="8"/>
      <c r="D314" s="11"/>
      <c r="E314" s="12"/>
      <c r="F314" s="11"/>
      <c r="G314" s="74">
        <f t="shared" si="243"/>
        <v>0</v>
      </c>
      <c r="H314" s="75">
        <f t="shared" si="243"/>
        <v>0</v>
      </c>
      <c r="I314" s="88">
        <f t="shared" si="222"/>
        <v>0</v>
      </c>
      <c r="J314" s="78">
        <f t="shared" si="223"/>
        <v>0</v>
      </c>
      <c r="K314" s="78">
        <f t="shared" si="224"/>
        <v>0</v>
      </c>
      <c r="L314" s="78">
        <f t="shared" si="225"/>
        <v>0</v>
      </c>
      <c r="M314" s="78" t="str">
        <f t="shared" ca="1" si="226"/>
        <v/>
      </c>
      <c r="N314" s="78" t="str">
        <f t="shared" ca="1" si="226"/>
        <v/>
      </c>
      <c r="O314" s="78">
        <f t="shared" si="227"/>
        <v>5.0000000000000001E-4</v>
      </c>
      <c r="P314" s="13"/>
      <c r="Q314" s="8"/>
      <c r="R314" s="13"/>
      <c r="S314" s="89">
        <f t="shared" si="213"/>
        <v>0</v>
      </c>
      <c r="T314" s="75">
        <f t="shared" si="214"/>
        <v>0</v>
      </c>
      <c r="U314" s="90">
        <f t="shared" si="232"/>
        <v>0</v>
      </c>
      <c r="V314" s="82">
        <f t="shared" si="233"/>
        <v>0</v>
      </c>
      <c r="W314" s="234">
        <f t="shared" si="245"/>
        <v>139</v>
      </c>
      <c r="X314" s="236">
        <f t="shared" si="246"/>
        <v>165</v>
      </c>
      <c r="Y314" s="12"/>
      <c r="Z314" s="8"/>
      <c r="AA314" s="12"/>
      <c r="AB314" s="12"/>
      <c r="AC314" s="12"/>
      <c r="AD314" s="12"/>
      <c r="AE314" s="91">
        <f t="shared" si="215"/>
        <v>0</v>
      </c>
      <c r="AF314" s="75">
        <f t="shared" si="216"/>
        <v>0</v>
      </c>
      <c r="AG314" s="88">
        <f t="shared" si="205"/>
        <v>0</v>
      </c>
      <c r="AH314" s="92">
        <f t="shared" si="206"/>
        <v>0</v>
      </c>
      <c r="AI314" s="93">
        <f t="shared" si="207"/>
        <v>0</v>
      </c>
      <c r="AJ314" s="93">
        <f t="shared" si="208"/>
        <v>0</v>
      </c>
      <c r="AK314" s="78">
        <f t="shared" si="209"/>
        <v>0</v>
      </c>
      <c r="AL314" s="92">
        <f t="shared" si="217"/>
        <v>0</v>
      </c>
      <c r="AM314" s="78">
        <f t="shared" si="218"/>
        <v>0</v>
      </c>
      <c r="AN314" s="11"/>
      <c r="AO314" s="14"/>
      <c r="AP314" s="11"/>
      <c r="AQ314" s="15"/>
      <c r="AR314" s="11"/>
      <c r="AS314" s="11"/>
      <c r="AT314" s="11"/>
      <c r="AU314" s="75" t="str">
        <f t="shared" si="228"/>
        <v/>
      </c>
      <c r="AV314" s="75" t="str">
        <f t="shared" ca="1" si="229"/>
        <v/>
      </c>
      <c r="AW314" s="75" t="str">
        <f t="shared" si="219"/>
        <v/>
      </c>
      <c r="AX314" s="75" t="str">
        <f t="shared" ca="1" si="220"/>
        <v/>
      </c>
      <c r="AY314" s="169"/>
      <c r="AZ314" s="169"/>
      <c r="BA314" s="75" t="str">
        <f t="shared" si="234"/>
        <v/>
      </c>
      <c r="BB314" s="169"/>
      <c r="BC314" s="169"/>
      <c r="BD314" s="75" t="str">
        <f t="shared" si="235"/>
        <v/>
      </c>
      <c r="BE314" s="11"/>
      <c r="BS314" s="163"/>
      <c r="BT314" s="163"/>
      <c r="BU314" s="163"/>
      <c r="BV314" s="163"/>
      <c r="BW314" s="163"/>
      <c r="BX314" s="163"/>
      <c r="BZ314" s="163"/>
      <c r="CB314" s="163"/>
      <c r="CC314" s="163"/>
      <c r="CD314" s="163"/>
    </row>
    <row r="315" spans="1:82" ht="17.45" customHeight="1">
      <c r="A315" s="94">
        <f t="shared" si="231"/>
        <v>44.4</v>
      </c>
      <c r="B315" s="107">
        <f t="shared" si="212"/>
        <v>305</v>
      </c>
      <c r="C315" s="8"/>
      <c r="D315" s="11"/>
      <c r="E315" s="12"/>
      <c r="F315" s="11"/>
      <c r="G315" s="74">
        <f t="shared" si="243"/>
        <v>0</v>
      </c>
      <c r="H315" s="75">
        <f t="shared" si="243"/>
        <v>0</v>
      </c>
      <c r="I315" s="88">
        <f t="shared" si="222"/>
        <v>0</v>
      </c>
      <c r="J315" s="78">
        <f t="shared" si="223"/>
        <v>0</v>
      </c>
      <c r="K315" s="78">
        <f t="shared" si="224"/>
        <v>0</v>
      </c>
      <c r="L315" s="78">
        <f t="shared" si="225"/>
        <v>0</v>
      </c>
      <c r="M315" s="78" t="str">
        <f t="shared" ca="1" si="226"/>
        <v/>
      </c>
      <c r="N315" s="78" t="str">
        <f t="shared" ca="1" si="226"/>
        <v/>
      </c>
      <c r="O315" s="78">
        <f t="shared" si="227"/>
        <v>5.0000000000000001E-4</v>
      </c>
      <c r="P315" s="13"/>
      <c r="Q315" s="8"/>
      <c r="R315" s="13"/>
      <c r="S315" s="89">
        <f t="shared" si="213"/>
        <v>0</v>
      </c>
      <c r="T315" s="75">
        <f t="shared" si="214"/>
        <v>0</v>
      </c>
      <c r="U315" s="90">
        <f t="shared" si="232"/>
        <v>0</v>
      </c>
      <c r="V315" s="82">
        <f t="shared" si="233"/>
        <v>0</v>
      </c>
      <c r="W315" s="234">
        <f t="shared" si="245"/>
        <v>139</v>
      </c>
      <c r="X315" s="236">
        <f t="shared" si="246"/>
        <v>165</v>
      </c>
      <c r="Y315" s="12"/>
      <c r="Z315" s="8"/>
      <c r="AA315" s="12"/>
      <c r="AB315" s="12"/>
      <c r="AC315" s="12"/>
      <c r="AD315" s="12"/>
      <c r="AE315" s="91">
        <f t="shared" si="215"/>
        <v>0</v>
      </c>
      <c r="AF315" s="75">
        <f t="shared" si="216"/>
        <v>0</v>
      </c>
      <c r="AG315" s="88">
        <f t="shared" si="205"/>
        <v>0</v>
      </c>
      <c r="AH315" s="92">
        <f t="shared" si="206"/>
        <v>0</v>
      </c>
      <c r="AI315" s="93">
        <f t="shared" si="207"/>
        <v>0</v>
      </c>
      <c r="AJ315" s="93">
        <f t="shared" si="208"/>
        <v>0</v>
      </c>
      <c r="AK315" s="78">
        <f t="shared" si="209"/>
        <v>0</v>
      </c>
      <c r="AL315" s="92">
        <f t="shared" si="217"/>
        <v>0</v>
      </c>
      <c r="AM315" s="78">
        <f t="shared" si="218"/>
        <v>0</v>
      </c>
      <c r="AN315" s="11"/>
      <c r="AO315" s="14"/>
      <c r="AP315" s="11"/>
      <c r="AQ315" s="15"/>
      <c r="AR315" s="11"/>
      <c r="AS315" s="11"/>
      <c r="AT315" s="11"/>
      <c r="AU315" s="75" t="str">
        <f t="shared" si="228"/>
        <v/>
      </c>
      <c r="AV315" s="75" t="str">
        <f t="shared" ca="1" si="229"/>
        <v/>
      </c>
      <c r="AW315" s="75" t="str">
        <f t="shared" si="219"/>
        <v/>
      </c>
      <c r="AX315" s="75" t="str">
        <f t="shared" ca="1" si="220"/>
        <v/>
      </c>
      <c r="AY315" s="169"/>
      <c r="AZ315" s="169"/>
      <c r="BA315" s="75" t="str">
        <f t="shared" si="234"/>
        <v/>
      </c>
      <c r="BB315" s="169"/>
      <c r="BC315" s="169"/>
      <c r="BD315" s="75" t="str">
        <f t="shared" si="235"/>
        <v/>
      </c>
      <c r="BE315" s="11"/>
      <c r="BS315" s="163"/>
      <c r="BT315" s="163"/>
      <c r="BU315" s="163"/>
      <c r="BV315" s="163"/>
      <c r="BW315" s="163"/>
      <c r="BX315" s="163"/>
      <c r="BZ315" s="163"/>
      <c r="CB315" s="163"/>
      <c r="CC315" s="163"/>
      <c r="CD315" s="163"/>
    </row>
    <row r="316" spans="1:82" ht="17.45" customHeight="1">
      <c r="A316" s="86">
        <f t="shared" si="231"/>
        <v>44.5</v>
      </c>
      <c r="B316" s="107">
        <f t="shared" si="212"/>
        <v>306</v>
      </c>
      <c r="C316" s="8"/>
      <c r="D316" s="11"/>
      <c r="E316" s="12"/>
      <c r="F316" s="11"/>
      <c r="G316" s="74">
        <f t="shared" ref="G316:H331" si="247">G315-E316-C316</f>
        <v>0</v>
      </c>
      <c r="H316" s="75">
        <f t="shared" si="247"/>
        <v>0</v>
      </c>
      <c r="I316" s="88">
        <f t="shared" si="222"/>
        <v>0</v>
      </c>
      <c r="J316" s="78">
        <f t="shared" si="223"/>
        <v>0</v>
      </c>
      <c r="K316" s="78">
        <f t="shared" si="224"/>
        <v>0</v>
      </c>
      <c r="L316" s="78">
        <f t="shared" si="225"/>
        <v>0</v>
      </c>
      <c r="M316" s="78" t="str">
        <f t="shared" ca="1" si="226"/>
        <v/>
      </c>
      <c r="N316" s="78" t="str">
        <f t="shared" ca="1" si="226"/>
        <v/>
      </c>
      <c r="O316" s="78">
        <f t="shared" si="227"/>
        <v>5.0000000000000001E-4</v>
      </c>
      <c r="P316" s="13"/>
      <c r="Q316" s="8"/>
      <c r="R316" s="13"/>
      <c r="S316" s="89">
        <f t="shared" si="213"/>
        <v>0</v>
      </c>
      <c r="T316" s="75">
        <f t="shared" si="214"/>
        <v>0</v>
      </c>
      <c r="U316" s="90">
        <f t="shared" si="232"/>
        <v>0</v>
      </c>
      <c r="V316" s="82">
        <f t="shared" si="233"/>
        <v>0</v>
      </c>
      <c r="W316" s="234">
        <f t="shared" si="245"/>
        <v>139</v>
      </c>
      <c r="X316" s="236">
        <f t="shared" si="246"/>
        <v>165</v>
      </c>
      <c r="Y316" s="12"/>
      <c r="Z316" s="8"/>
      <c r="AA316" s="12"/>
      <c r="AB316" s="12"/>
      <c r="AC316" s="12"/>
      <c r="AD316" s="12"/>
      <c r="AE316" s="91">
        <f t="shared" si="215"/>
        <v>0</v>
      </c>
      <c r="AF316" s="75">
        <f t="shared" si="216"/>
        <v>0</v>
      </c>
      <c r="AG316" s="88">
        <f t="shared" si="205"/>
        <v>0</v>
      </c>
      <c r="AH316" s="92">
        <f t="shared" si="206"/>
        <v>0</v>
      </c>
      <c r="AI316" s="93">
        <f t="shared" si="207"/>
        <v>0</v>
      </c>
      <c r="AJ316" s="93">
        <f t="shared" si="208"/>
        <v>0</v>
      </c>
      <c r="AK316" s="78">
        <f t="shared" si="209"/>
        <v>0</v>
      </c>
      <c r="AL316" s="92">
        <f t="shared" si="217"/>
        <v>0</v>
      </c>
      <c r="AM316" s="78">
        <f t="shared" si="218"/>
        <v>0</v>
      </c>
      <c r="AN316" s="11"/>
      <c r="AO316" s="14"/>
      <c r="AP316" s="11"/>
      <c r="AQ316" s="15"/>
      <c r="AR316" s="11"/>
      <c r="AS316" s="11"/>
      <c r="AT316" s="11"/>
      <c r="AU316" s="75" t="str">
        <f t="shared" si="228"/>
        <v/>
      </c>
      <c r="AV316" s="75" t="str">
        <f t="shared" ca="1" si="229"/>
        <v/>
      </c>
      <c r="AW316" s="75" t="str">
        <f t="shared" si="219"/>
        <v/>
      </c>
      <c r="AX316" s="75" t="str">
        <f t="shared" ca="1" si="220"/>
        <v/>
      </c>
      <c r="AY316" s="169"/>
      <c r="AZ316" s="169"/>
      <c r="BA316" s="75" t="str">
        <f t="shared" si="234"/>
        <v/>
      </c>
      <c r="BB316" s="169"/>
      <c r="BC316" s="169"/>
      <c r="BD316" s="75" t="str">
        <f t="shared" si="235"/>
        <v/>
      </c>
      <c r="BE316" s="11"/>
      <c r="BS316" s="163"/>
      <c r="BT316" s="163"/>
      <c r="BU316" s="163"/>
      <c r="BV316" s="163"/>
      <c r="BW316" s="163"/>
      <c r="BX316" s="163"/>
      <c r="BZ316" s="163"/>
      <c r="CB316" s="163"/>
      <c r="CC316" s="163"/>
      <c r="CD316" s="163"/>
    </row>
    <row r="317" spans="1:82" ht="17.45" customHeight="1">
      <c r="A317" s="94">
        <f t="shared" si="231"/>
        <v>44.6</v>
      </c>
      <c r="B317" s="107">
        <f t="shared" si="212"/>
        <v>307</v>
      </c>
      <c r="C317" s="8"/>
      <c r="D317" s="11"/>
      <c r="E317" s="12"/>
      <c r="F317" s="11"/>
      <c r="G317" s="74">
        <f t="shared" si="247"/>
        <v>0</v>
      </c>
      <c r="H317" s="75">
        <f t="shared" si="247"/>
        <v>0</v>
      </c>
      <c r="I317" s="88">
        <f t="shared" si="222"/>
        <v>0</v>
      </c>
      <c r="J317" s="78">
        <f t="shared" si="223"/>
        <v>0</v>
      </c>
      <c r="K317" s="78">
        <f t="shared" si="224"/>
        <v>0</v>
      </c>
      <c r="L317" s="78">
        <f t="shared" si="225"/>
        <v>0</v>
      </c>
      <c r="M317" s="78" t="str">
        <f t="shared" ca="1" si="226"/>
        <v/>
      </c>
      <c r="N317" s="78" t="str">
        <f t="shared" ca="1" si="226"/>
        <v/>
      </c>
      <c r="O317" s="78">
        <f t="shared" si="227"/>
        <v>5.0000000000000001E-4</v>
      </c>
      <c r="P317" s="13"/>
      <c r="Q317" s="8"/>
      <c r="R317" s="13"/>
      <c r="S317" s="89">
        <f t="shared" si="213"/>
        <v>0</v>
      </c>
      <c r="T317" s="75">
        <f t="shared" si="214"/>
        <v>0</v>
      </c>
      <c r="U317" s="90">
        <f t="shared" si="232"/>
        <v>0</v>
      </c>
      <c r="V317" s="82">
        <f t="shared" si="233"/>
        <v>0</v>
      </c>
      <c r="W317" s="234">
        <f t="shared" si="245"/>
        <v>139</v>
      </c>
      <c r="X317" s="236">
        <f t="shared" si="246"/>
        <v>165</v>
      </c>
      <c r="Y317" s="12"/>
      <c r="Z317" s="8"/>
      <c r="AA317" s="12"/>
      <c r="AB317" s="12"/>
      <c r="AC317" s="12"/>
      <c r="AD317" s="12"/>
      <c r="AE317" s="91">
        <f t="shared" si="215"/>
        <v>0</v>
      </c>
      <c r="AF317" s="75">
        <f t="shared" si="216"/>
        <v>0</v>
      </c>
      <c r="AG317" s="88">
        <f t="shared" si="205"/>
        <v>0</v>
      </c>
      <c r="AH317" s="92">
        <f t="shared" si="206"/>
        <v>0</v>
      </c>
      <c r="AI317" s="93">
        <f t="shared" si="207"/>
        <v>0</v>
      </c>
      <c r="AJ317" s="93">
        <f t="shared" si="208"/>
        <v>0</v>
      </c>
      <c r="AK317" s="78">
        <f t="shared" si="209"/>
        <v>0</v>
      </c>
      <c r="AL317" s="92">
        <f t="shared" si="217"/>
        <v>0</v>
      </c>
      <c r="AM317" s="78">
        <f t="shared" si="218"/>
        <v>0</v>
      </c>
      <c r="AN317" s="11"/>
      <c r="AO317" s="14"/>
      <c r="AP317" s="11"/>
      <c r="AQ317" s="15"/>
      <c r="AR317" s="11"/>
      <c r="AS317" s="11"/>
      <c r="AT317" s="11"/>
      <c r="AU317" s="75" t="str">
        <f t="shared" si="228"/>
        <v/>
      </c>
      <c r="AV317" s="75" t="str">
        <f t="shared" ca="1" si="229"/>
        <v/>
      </c>
      <c r="AW317" s="75" t="str">
        <f t="shared" si="219"/>
        <v/>
      </c>
      <c r="AX317" s="75" t="str">
        <f t="shared" ca="1" si="220"/>
        <v/>
      </c>
      <c r="AY317" s="169"/>
      <c r="AZ317" s="169"/>
      <c r="BA317" s="75" t="str">
        <f t="shared" si="234"/>
        <v/>
      </c>
      <c r="BB317" s="169"/>
      <c r="BC317" s="169"/>
      <c r="BD317" s="75" t="str">
        <f t="shared" si="235"/>
        <v/>
      </c>
      <c r="BE317" s="11"/>
      <c r="BS317" s="163"/>
      <c r="BT317" s="163"/>
      <c r="BU317" s="163"/>
      <c r="BV317" s="163"/>
      <c r="BW317" s="163"/>
      <c r="BX317" s="163"/>
      <c r="BZ317" s="163"/>
      <c r="CB317" s="163"/>
      <c r="CC317" s="163"/>
      <c r="CD317" s="163"/>
    </row>
    <row r="318" spans="1:82" ht="17.45" customHeight="1" thickBot="1">
      <c r="A318" s="86">
        <f t="shared" si="231"/>
        <v>44.7</v>
      </c>
      <c r="B318" s="108">
        <f t="shared" si="212"/>
        <v>308</v>
      </c>
      <c r="C318" s="16"/>
      <c r="D318" s="17"/>
      <c r="E318" s="18"/>
      <c r="F318" s="17"/>
      <c r="G318" s="96">
        <f t="shared" si="247"/>
        <v>0</v>
      </c>
      <c r="H318" s="97">
        <f t="shared" si="247"/>
        <v>0</v>
      </c>
      <c r="I318" s="98">
        <f t="shared" si="222"/>
        <v>0</v>
      </c>
      <c r="J318" s="99">
        <f t="shared" si="223"/>
        <v>0</v>
      </c>
      <c r="K318" s="99">
        <f t="shared" si="224"/>
        <v>0</v>
      </c>
      <c r="L318" s="99">
        <f t="shared" si="225"/>
        <v>0</v>
      </c>
      <c r="M318" s="99" t="str">
        <f t="shared" ca="1" si="226"/>
        <v/>
      </c>
      <c r="N318" s="99" t="str">
        <f t="shared" ca="1" si="226"/>
        <v/>
      </c>
      <c r="O318" s="99">
        <f t="shared" si="227"/>
        <v>5.0000000000000001E-4</v>
      </c>
      <c r="P318" s="19"/>
      <c r="Q318" s="16"/>
      <c r="R318" s="19"/>
      <c r="S318" s="89">
        <f t="shared" si="213"/>
        <v>0</v>
      </c>
      <c r="T318" s="75">
        <f t="shared" si="214"/>
        <v>0</v>
      </c>
      <c r="U318" s="100">
        <f t="shared" si="232"/>
        <v>0</v>
      </c>
      <c r="V318" s="101">
        <f t="shared" si="233"/>
        <v>0</v>
      </c>
      <c r="W318" s="237">
        <f t="shared" si="245"/>
        <v>139</v>
      </c>
      <c r="X318" s="238">
        <f t="shared" si="246"/>
        <v>165</v>
      </c>
      <c r="Y318" s="18"/>
      <c r="Z318" s="8"/>
      <c r="AA318" s="12"/>
      <c r="AB318" s="12"/>
      <c r="AC318" s="12"/>
      <c r="AD318" s="12"/>
      <c r="AE318" s="102">
        <f t="shared" si="215"/>
        <v>0</v>
      </c>
      <c r="AF318" s="97">
        <f t="shared" si="216"/>
        <v>0</v>
      </c>
      <c r="AG318" s="98">
        <f t="shared" si="205"/>
        <v>0</v>
      </c>
      <c r="AH318" s="103">
        <f t="shared" si="206"/>
        <v>0</v>
      </c>
      <c r="AI318" s="104">
        <f t="shared" si="207"/>
        <v>0</v>
      </c>
      <c r="AJ318" s="104">
        <f t="shared" si="208"/>
        <v>0</v>
      </c>
      <c r="AK318" s="99">
        <f t="shared" si="209"/>
        <v>0</v>
      </c>
      <c r="AL318" s="103">
        <f t="shared" si="217"/>
        <v>0</v>
      </c>
      <c r="AM318" s="99">
        <f t="shared" si="218"/>
        <v>0</v>
      </c>
      <c r="AN318" s="17"/>
      <c r="AO318" s="20"/>
      <c r="AP318" s="17"/>
      <c r="AQ318" s="21"/>
      <c r="AR318" s="17"/>
      <c r="AS318" s="17"/>
      <c r="AT318" s="17"/>
      <c r="AU318" s="97" t="str">
        <f t="shared" si="228"/>
        <v/>
      </c>
      <c r="AV318" s="97" t="str">
        <f t="shared" ca="1" si="229"/>
        <v/>
      </c>
      <c r="AW318" s="97" t="str">
        <f t="shared" si="219"/>
        <v/>
      </c>
      <c r="AX318" s="97" t="str">
        <f t="shared" ca="1" si="220"/>
        <v/>
      </c>
      <c r="AY318" s="167"/>
      <c r="AZ318" s="167"/>
      <c r="BA318" s="97" t="str">
        <f t="shared" si="234"/>
        <v/>
      </c>
      <c r="BB318" s="167"/>
      <c r="BC318" s="167"/>
      <c r="BD318" s="97" t="str">
        <f t="shared" si="235"/>
        <v/>
      </c>
      <c r="BE318" s="17"/>
      <c r="BS318" s="163"/>
      <c r="BT318" s="163"/>
      <c r="BU318" s="163"/>
      <c r="BV318" s="163"/>
      <c r="BW318" s="163"/>
      <c r="BX318" s="163"/>
      <c r="BZ318" s="163"/>
      <c r="CB318" s="163"/>
      <c r="CC318" s="163"/>
      <c r="CD318" s="163"/>
    </row>
    <row r="319" spans="1:82" ht="17.45" customHeight="1" thickTop="1">
      <c r="A319" s="71">
        <f>A312+1</f>
        <v>45.1</v>
      </c>
      <c r="B319" s="106">
        <f>B318+1</f>
        <v>309</v>
      </c>
      <c r="C319" s="4"/>
      <c r="D319" s="5"/>
      <c r="E319" s="6"/>
      <c r="F319" s="5"/>
      <c r="G319" s="74">
        <f t="shared" si="247"/>
        <v>0</v>
      </c>
      <c r="H319" s="75">
        <f t="shared" si="247"/>
        <v>0</v>
      </c>
      <c r="I319" s="76">
        <f t="shared" si="222"/>
        <v>0</v>
      </c>
      <c r="J319" s="77">
        <f t="shared" si="223"/>
        <v>0</v>
      </c>
      <c r="K319" s="77">
        <f t="shared" si="224"/>
        <v>0</v>
      </c>
      <c r="L319" s="77">
        <f t="shared" si="225"/>
        <v>0</v>
      </c>
      <c r="M319" s="78" t="str">
        <f t="shared" ca="1" si="226"/>
        <v/>
      </c>
      <c r="N319" s="78" t="str">
        <f t="shared" ca="1" si="226"/>
        <v/>
      </c>
      <c r="O319" s="78">
        <f t="shared" si="227"/>
        <v>5.0000000000000001E-4</v>
      </c>
      <c r="P319" s="13"/>
      <c r="Q319" s="8"/>
      <c r="R319" s="13"/>
      <c r="S319" s="79">
        <f t="shared" si="213"/>
        <v>0</v>
      </c>
      <c r="T319" s="80">
        <f t="shared" si="214"/>
        <v>0</v>
      </c>
      <c r="U319" s="81">
        <f t="shared" si="232"/>
        <v>0</v>
      </c>
      <c r="V319" s="82">
        <f t="shared" si="233"/>
        <v>0</v>
      </c>
      <c r="W319" s="234">
        <v>140</v>
      </c>
      <c r="X319" s="236">
        <f t="shared" si="246"/>
        <v>165</v>
      </c>
      <c r="Y319" s="6"/>
      <c r="Z319" s="4"/>
      <c r="AA319" s="6"/>
      <c r="AB319" s="6"/>
      <c r="AC319" s="6"/>
      <c r="AD319" s="6"/>
      <c r="AE319" s="83">
        <f t="shared" si="215"/>
        <v>0</v>
      </c>
      <c r="AF319" s="80">
        <f t="shared" si="216"/>
        <v>0</v>
      </c>
      <c r="AG319" s="76">
        <f t="shared" si="205"/>
        <v>0</v>
      </c>
      <c r="AH319" s="84">
        <f t="shared" si="206"/>
        <v>0</v>
      </c>
      <c r="AI319" s="85">
        <f t="shared" si="207"/>
        <v>0</v>
      </c>
      <c r="AJ319" s="85">
        <f t="shared" si="208"/>
        <v>0</v>
      </c>
      <c r="AK319" s="77">
        <f t="shared" si="209"/>
        <v>0</v>
      </c>
      <c r="AL319" s="84">
        <f t="shared" si="217"/>
        <v>0</v>
      </c>
      <c r="AM319" s="77">
        <f t="shared" si="218"/>
        <v>0</v>
      </c>
      <c r="AN319" s="5"/>
      <c r="AO319" s="9"/>
      <c r="AP319" s="5"/>
      <c r="AQ319" s="10"/>
      <c r="AR319" s="5"/>
      <c r="AS319" s="5"/>
      <c r="AT319" s="5"/>
      <c r="AU319" s="80" t="str">
        <f t="shared" si="228"/>
        <v/>
      </c>
      <c r="AV319" s="80" t="str">
        <f t="shared" ca="1" si="229"/>
        <v/>
      </c>
      <c r="AW319" s="80" t="str">
        <f t="shared" si="219"/>
        <v/>
      </c>
      <c r="AX319" s="80" t="str">
        <f t="shared" ca="1" si="220"/>
        <v/>
      </c>
      <c r="AY319" s="165"/>
      <c r="AZ319" s="165"/>
      <c r="BA319" s="80" t="str">
        <f t="shared" si="234"/>
        <v/>
      </c>
      <c r="BB319" s="165"/>
      <c r="BC319" s="165"/>
      <c r="BD319" s="80" t="str">
        <f t="shared" si="235"/>
        <v/>
      </c>
      <c r="BE319" s="5"/>
      <c r="BS319" s="163"/>
      <c r="BT319" s="163"/>
      <c r="BU319" s="163"/>
      <c r="BV319" s="163"/>
      <c r="BW319" s="163"/>
      <c r="BX319" s="163"/>
      <c r="BZ319" s="163"/>
      <c r="CB319" s="163"/>
      <c r="CC319" s="163"/>
      <c r="CD319" s="163"/>
    </row>
    <row r="320" spans="1:82" ht="17.45" customHeight="1">
      <c r="A320" s="86">
        <f t="shared" si="231"/>
        <v>45.2</v>
      </c>
      <c r="B320" s="107">
        <f t="shared" si="212"/>
        <v>310</v>
      </c>
      <c r="C320" s="8"/>
      <c r="D320" s="11"/>
      <c r="E320" s="12"/>
      <c r="F320" s="11"/>
      <c r="G320" s="74">
        <f t="shared" si="247"/>
        <v>0</v>
      </c>
      <c r="H320" s="75">
        <f t="shared" si="247"/>
        <v>0</v>
      </c>
      <c r="I320" s="88">
        <f t="shared" si="222"/>
        <v>0</v>
      </c>
      <c r="J320" s="78">
        <f t="shared" si="223"/>
        <v>0</v>
      </c>
      <c r="K320" s="78">
        <f t="shared" si="224"/>
        <v>0</v>
      </c>
      <c r="L320" s="78">
        <f t="shared" si="225"/>
        <v>0</v>
      </c>
      <c r="M320" s="78" t="str">
        <f t="shared" ca="1" si="226"/>
        <v/>
      </c>
      <c r="N320" s="78" t="str">
        <f t="shared" ca="1" si="226"/>
        <v/>
      </c>
      <c r="O320" s="78">
        <f t="shared" si="227"/>
        <v>5.0000000000000001E-4</v>
      </c>
      <c r="P320" s="13"/>
      <c r="Q320" s="8"/>
      <c r="R320" s="13"/>
      <c r="S320" s="89">
        <f t="shared" si="213"/>
        <v>0</v>
      </c>
      <c r="T320" s="75">
        <f t="shared" si="214"/>
        <v>0</v>
      </c>
      <c r="U320" s="90">
        <f t="shared" si="232"/>
        <v>0</v>
      </c>
      <c r="V320" s="82">
        <f t="shared" si="233"/>
        <v>0</v>
      </c>
      <c r="W320" s="234">
        <f t="shared" ref="W320:W325" si="248">W319</f>
        <v>140</v>
      </c>
      <c r="X320" s="236">
        <f t="shared" si="246"/>
        <v>165</v>
      </c>
      <c r="Y320" s="12"/>
      <c r="Z320" s="8"/>
      <c r="AA320" s="12"/>
      <c r="AB320" s="12"/>
      <c r="AC320" s="12"/>
      <c r="AD320" s="12"/>
      <c r="AE320" s="91">
        <f t="shared" si="215"/>
        <v>0</v>
      </c>
      <c r="AF320" s="75">
        <f t="shared" si="216"/>
        <v>0</v>
      </c>
      <c r="AG320" s="88">
        <f t="shared" si="205"/>
        <v>0</v>
      </c>
      <c r="AH320" s="92">
        <f t="shared" si="206"/>
        <v>0</v>
      </c>
      <c r="AI320" s="93">
        <f t="shared" si="207"/>
        <v>0</v>
      </c>
      <c r="AJ320" s="93">
        <f t="shared" si="208"/>
        <v>0</v>
      </c>
      <c r="AK320" s="78">
        <f t="shared" si="209"/>
        <v>0</v>
      </c>
      <c r="AL320" s="92">
        <f t="shared" si="217"/>
        <v>0</v>
      </c>
      <c r="AM320" s="78">
        <f t="shared" si="218"/>
        <v>0</v>
      </c>
      <c r="AN320" s="11"/>
      <c r="AO320" s="14"/>
      <c r="AP320" s="11"/>
      <c r="AQ320" s="15"/>
      <c r="AR320" s="11"/>
      <c r="AS320" s="11"/>
      <c r="AT320" s="11"/>
      <c r="AU320" s="75" t="str">
        <f t="shared" si="228"/>
        <v/>
      </c>
      <c r="AV320" s="75" t="str">
        <f t="shared" ca="1" si="229"/>
        <v/>
      </c>
      <c r="AW320" s="75" t="str">
        <f t="shared" si="219"/>
        <v/>
      </c>
      <c r="AX320" s="75" t="str">
        <f t="shared" ca="1" si="220"/>
        <v/>
      </c>
      <c r="AY320" s="169"/>
      <c r="AZ320" s="169"/>
      <c r="BA320" s="75" t="str">
        <f t="shared" si="234"/>
        <v/>
      </c>
      <c r="BB320" s="169"/>
      <c r="BC320" s="169"/>
      <c r="BD320" s="75" t="str">
        <f t="shared" si="235"/>
        <v/>
      </c>
      <c r="BE320" s="11"/>
      <c r="BS320" s="163"/>
      <c r="BT320" s="163"/>
      <c r="BU320" s="163"/>
      <c r="BV320" s="163"/>
      <c r="BW320" s="163"/>
      <c r="BX320" s="163"/>
      <c r="BZ320" s="163"/>
      <c r="CB320" s="163"/>
      <c r="CC320" s="163"/>
      <c r="CD320" s="163"/>
    </row>
    <row r="321" spans="1:82" ht="17.45" customHeight="1">
      <c r="A321" s="94">
        <f t="shared" si="231"/>
        <v>45.3</v>
      </c>
      <c r="B321" s="107">
        <f t="shared" si="212"/>
        <v>311</v>
      </c>
      <c r="C321" s="8"/>
      <c r="D321" s="11"/>
      <c r="E321" s="12"/>
      <c r="F321" s="11"/>
      <c r="G321" s="74">
        <f t="shared" si="247"/>
        <v>0</v>
      </c>
      <c r="H321" s="75">
        <f t="shared" si="247"/>
        <v>0</v>
      </c>
      <c r="I321" s="88">
        <f t="shared" si="222"/>
        <v>0</v>
      </c>
      <c r="J321" s="78">
        <f t="shared" si="223"/>
        <v>0</v>
      </c>
      <c r="K321" s="78">
        <f t="shared" si="224"/>
        <v>0</v>
      </c>
      <c r="L321" s="78">
        <f t="shared" si="225"/>
        <v>0</v>
      </c>
      <c r="M321" s="78" t="str">
        <f t="shared" ca="1" si="226"/>
        <v/>
      </c>
      <c r="N321" s="78" t="str">
        <f t="shared" ca="1" si="226"/>
        <v/>
      </c>
      <c r="O321" s="78">
        <f t="shared" si="227"/>
        <v>5.0000000000000001E-4</v>
      </c>
      <c r="P321" s="13"/>
      <c r="Q321" s="8"/>
      <c r="R321" s="13"/>
      <c r="S321" s="89">
        <f t="shared" si="213"/>
        <v>0</v>
      </c>
      <c r="T321" s="75">
        <f t="shared" si="214"/>
        <v>0</v>
      </c>
      <c r="U321" s="90">
        <f t="shared" si="232"/>
        <v>0</v>
      </c>
      <c r="V321" s="82">
        <f t="shared" si="233"/>
        <v>0</v>
      </c>
      <c r="W321" s="234">
        <f t="shared" si="248"/>
        <v>140</v>
      </c>
      <c r="X321" s="236">
        <f t="shared" si="246"/>
        <v>165</v>
      </c>
      <c r="Y321" s="12"/>
      <c r="Z321" s="8"/>
      <c r="AA321" s="12"/>
      <c r="AB321" s="12"/>
      <c r="AC321" s="12"/>
      <c r="AD321" s="12"/>
      <c r="AE321" s="91">
        <f t="shared" si="215"/>
        <v>0</v>
      </c>
      <c r="AF321" s="75">
        <f t="shared" si="216"/>
        <v>0</v>
      </c>
      <c r="AG321" s="88">
        <f t="shared" si="205"/>
        <v>0</v>
      </c>
      <c r="AH321" s="92">
        <f t="shared" si="206"/>
        <v>0</v>
      </c>
      <c r="AI321" s="93">
        <f t="shared" si="207"/>
        <v>0</v>
      </c>
      <c r="AJ321" s="93">
        <f t="shared" si="208"/>
        <v>0</v>
      </c>
      <c r="AK321" s="78">
        <f t="shared" si="209"/>
        <v>0</v>
      </c>
      <c r="AL321" s="92">
        <f t="shared" si="217"/>
        <v>0</v>
      </c>
      <c r="AM321" s="78">
        <f t="shared" si="218"/>
        <v>0</v>
      </c>
      <c r="AN321" s="11"/>
      <c r="AO321" s="14"/>
      <c r="AP321" s="11"/>
      <c r="AQ321" s="15"/>
      <c r="AR321" s="11"/>
      <c r="AS321" s="11"/>
      <c r="AT321" s="11"/>
      <c r="AU321" s="75" t="str">
        <f t="shared" si="228"/>
        <v/>
      </c>
      <c r="AV321" s="75" t="str">
        <f t="shared" ca="1" si="229"/>
        <v/>
      </c>
      <c r="AW321" s="75" t="str">
        <f t="shared" si="219"/>
        <v/>
      </c>
      <c r="AX321" s="75" t="str">
        <f t="shared" ca="1" si="220"/>
        <v/>
      </c>
      <c r="AY321" s="169"/>
      <c r="AZ321" s="169"/>
      <c r="BA321" s="75" t="str">
        <f t="shared" si="234"/>
        <v/>
      </c>
      <c r="BB321" s="169"/>
      <c r="BC321" s="169"/>
      <c r="BD321" s="75" t="str">
        <f t="shared" si="235"/>
        <v/>
      </c>
      <c r="BE321" s="11"/>
      <c r="BS321" s="163"/>
      <c r="BT321" s="163"/>
      <c r="BU321" s="163"/>
      <c r="BV321" s="163"/>
      <c r="BW321" s="163"/>
      <c r="BX321" s="163"/>
      <c r="BZ321" s="163"/>
      <c r="CB321" s="163"/>
      <c r="CC321" s="163"/>
      <c r="CD321" s="163"/>
    </row>
    <row r="322" spans="1:82" ht="17.45" customHeight="1">
      <c r="A322" s="86">
        <f t="shared" si="231"/>
        <v>45.4</v>
      </c>
      <c r="B322" s="107">
        <f t="shared" si="212"/>
        <v>312</v>
      </c>
      <c r="C322" s="8"/>
      <c r="D322" s="11"/>
      <c r="E322" s="12"/>
      <c r="F322" s="11"/>
      <c r="G322" s="74">
        <f t="shared" si="247"/>
        <v>0</v>
      </c>
      <c r="H322" s="75">
        <f t="shared" si="247"/>
        <v>0</v>
      </c>
      <c r="I322" s="88">
        <f t="shared" si="222"/>
        <v>0</v>
      </c>
      <c r="J322" s="78">
        <f t="shared" si="223"/>
        <v>0</v>
      </c>
      <c r="K322" s="78">
        <f t="shared" si="224"/>
        <v>0</v>
      </c>
      <c r="L322" s="78">
        <f t="shared" si="225"/>
        <v>0</v>
      </c>
      <c r="M322" s="78" t="str">
        <f t="shared" ca="1" si="226"/>
        <v/>
      </c>
      <c r="N322" s="78" t="str">
        <f t="shared" ca="1" si="226"/>
        <v/>
      </c>
      <c r="O322" s="78">
        <f t="shared" si="227"/>
        <v>5.0000000000000001E-4</v>
      </c>
      <c r="P322" s="13"/>
      <c r="Q322" s="8"/>
      <c r="R322" s="13"/>
      <c r="S322" s="89">
        <f t="shared" si="213"/>
        <v>0</v>
      </c>
      <c r="T322" s="75">
        <f t="shared" si="214"/>
        <v>0</v>
      </c>
      <c r="U322" s="90">
        <f t="shared" si="232"/>
        <v>0</v>
      </c>
      <c r="V322" s="82">
        <f t="shared" si="233"/>
        <v>0</v>
      </c>
      <c r="W322" s="234">
        <f t="shared" si="248"/>
        <v>140</v>
      </c>
      <c r="X322" s="236">
        <f t="shared" si="246"/>
        <v>165</v>
      </c>
      <c r="Y322" s="12"/>
      <c r="Z322" s="8"/>
      <c r="AA322" s="12"/>
      <c r="AB322" s="12"/>
      <c r="AC322" s="12"/>
      <c r="AD322" s="12"/>
      <c r="AE322" s="91">
        <f t="shared" si="215"/>
        <v>0</v>
      </c>
      <c r="AF322" s="75">
        <f t="shared" si="216"/>
        <v>0</v>
      </c>
      <c r="AG322" s="88">
        <f t="shared" si="205"/>
        <v>0</v>
      </c>
      <c r="AH322" s="92">
        <f t="shared" si="206"/>
        <v>0</v>
      </c>
      <c r="AI322" s="93">
        <f t="shared" si="207"/>
        <v>0</v>
      </c>
      <c r="AJ322" s="93">
        <f t="shared" si="208"/>
        <v>0</v>
      </c>
      <c r="AK322" s="78">
        <f t="shared" si="209"/>
        <v>0</v>
      </c>
      <c r="AL322" s="92">
        <f t="shared" si="217"/>
        <v>0</v>
      </c>
      <c r="AM322" s="78">
        <f t="shared" si="218"/>
        <v>0</v>
      </c>
      <c r="AN322" s="11"/>
      <c r="AO322" s="14"/>
      <c r="AP322" s="11"/>
      <c r="AQ322" s="15"/>
      <c r="AR322" s="11"/>
      <c r="AS322" s="11"/>
      <c r="AT322" s="11"/>
      <c r="AU322" s="75" t="str">
        <f t="shared" si="228"/>
        <v/>
      </c>
      <c r="AV322" s="75" t="str">
        <f t="shared" ca="1" si="229"/>
        <v/>
      </c>
      <c r="AW322" s="75" t="str">
        <f t="shared" si="219"/>
        <v/>
      </c>
      <c r="AX322" s="75" t="str">
        <f t="shared" ca="1" si="220"/>
        <v/>
      </c>
      <c r="AY322" s="169"/>
      <c r="AZ322" s="169"/>
      <c r="BA322" s="75" t="str">
        <f t="shared" si="234"/>
        <v/>
      </c>
      <c r="BB322" s="169"/>
      <c r="BC322" s="169"/>
      <c r="BD322" s="75" t="str">
        <f t="shared" si="235"/>
        <v/>
      </c>
      <c r="BE322" s="11"/>
      <c r="BS322" s="163"/>
      <c r="BT322" s="163"/>
      <c r="BU322" s="163"/>
      <c r="BV322" s="163"/>
      <c r="BW322" s="163"/>
      <c r="BX322" s="163"/>
      <c r="BZ322" s="163"/>
      <c r="CB322" s="163"/>
      <c r="CC322" s="163"/>
      <c r="CD322" s="163"/>
    </row>
    <row r="323" spans="1:82" ht="17.45" customHeight="1">
      <c r="A323" s="94">
        <f t="shared" si="231"/>
        <v>45.5</v>
      </c>
      <c r="B323" s="107">
        <f t="shared" si="212"/>
        <v>313</v>
      </c>
      <c r="C323" s="8"/>
      <c r="D323" s="11"/>
      <c r="E323" s="12"/>
      <c r="F323" s="11"/>
      <c r="G323" s="74">
        <f t="shared" si="247"/>
        <v>0</v>
      </c>
      <c r="H323" s="75">
        <f t="shared" si="247"/>
        <v>0</v>
      </c>
      <c r="I323" s="88">
        <f t="shared" si="222"/>
        <v>0</v>
      </c>
      <c r="J323" s="78">
        <f t="shared" si="223"/>
        <v>0</v>
      </c>
      <c r="K323" s="78">
        <f t="shared" si="224"/>
        <v>0</v>
      </c>
      <c r="L323" s="78">
        <f t="shared" si="225"/>
        <v>0</v>
      </c>
      <c r="M323" s="78" t="str">
        <f t="shared" ca="1" si="226"/>
        <v/>
      </c>
      <c r="N323" s="78" t="str">
        <f t="shared" ca="1" si="226"/>
        <v/>
      </c>
      <c r="O323" s="78">
        <f t="shared" si="227"/>
        <v>5.0000000000000001E-4</v>
      </c>
      <c r="P323" s="13"/>
      <c r="Q323" s="8"/>
      <c r="R323" s="13"/>
      <c r="S323" s="89">
        <f t="shared" si="213"/>
        <v>0</v>
      </c>
      <c r="T323" s="75">
        <f t="shared" si="214"/>
        <v>0</v>
      </c>
      <c r="U323" s="90">
        <f t="shared" si="232"/>
        <v>0</v>
      </c>
      <c r="V323" s="82">
        <f t="shared" si="233"/>
        <v>0</v>
      </c>
      <c r="W323" s="234">
        <f t="shared" si="248"/>
        <v>140</v>
      </c>
      <c r="X323" s="236">
        <f t="shared" si="246"/>
        <v>165</v>
      </c>
      <c r="Y323" s="12"/>
      <c r="Z323" s="8"/>
      <c r="AA323" s="12"/>
      <c r="AB323" s="12"/>
      <c r="AC323" s="12"/>
      <c r="AD323" s="12"/>
      <c r="AE323" s="91">
        <f t="shared" si="215"/>
        <v>0</v>
      </c>
      <c r="AF323" s="75">
        <f t="shared" si="216"/>
        <v>0</v>
      </c>
      <c r="AG323" s="88">
        <f t="shared" si="205"/>
        <v>0</v>
      </c>
      <c r="AH323" s="92">
        <f t="shared" si="206"/>
        <v>0</v>
      </c>
      <c r="AI323" s="93">
        <f t="shared" si="207"/>
        <v>0</v>
      </c>
      <c r="AJ323" s="93">
        <f t="shared" si="208"/>
        <v>0</v>
      </c>
      <c r="AK323" s="78">
        <f t="shared" si="209"/>
        <v>0</v>
      </c>
      <c r="AL323" s="92">
        <f t="shared" si="217"/>
        <v>0</v>
      </c>
      <c r="AM323" s="78">
        <f t="shared" si="218"/>
        <v>0</v>
      </c>
      <c r="AN323" s="11"/>
      <c r="AO323" s="14"/>
      <c r="AP323" s="11"/>
      <c r="AQ323" s="15"/>
      <c r="AR323" s="11"/>
      <c r="AS323" s="11"/>
      <c r="AT323" s="11"/>
      <c r="AU323" s="75" t="str">
        <f t="shared" si="228"/>
        <v/>
      </c>
      <c r="AV323" s="75" t="str">
        <f t="shared" ca="1" si="229"/>
        <v/>
      </c>
      <c r="AW323" s="75" t="str">
        <f t="shared" si="219"/>
        <v/>
      </c>
      <c r="AX323" s="75" t="str">
        <f t="shared" ca="1" si="220"/>
        <v/>
      </c>
      <c r="AY323" s="169"/>
      <c r="AZ323" s="169"/>
      <c r="BA323" s="75" t="str">
        <f t="shared" si="234"/>
        <v/>
      </c>
      <c r="BB323" s="169"/>
      <c r="BC323" s="169"/>
      <c r="BD323" s="75" t="str">
        <f t="shared" si="235"/>
        <v/>
      </c>
      <c r="BE323" s="11"/>
      <c r="BS323" s="163"/>
      <c r="BT323" s="163"/>
      <c r="BU323" s="163"/>
      <c r="BV323" s="163"/>
      <c r="BW323" s="163"/>
      <c r="BX323" s="163"/>
      <c r="BZ323" s="163"/>
      <c r="CB323" s="163"/>
      <c r="CC323" s="163"/>
      <c r="CD323" s="163"/>
    </row>
    <row r="324" spans="1:82" ht="17.45" customHeight="1">
      <c r="A324" s="86">
        <f t="shared" si="231"/>
        <v>45.6</v>
      </c>
      <c r="B324" s="107">
        <f t="shared" si="212"/>
        <v>314</v>
      </c>
      <c r="C324" s="8"/>
      <c r="D324" s="11"/>
      <c r="E324" s="12"/>
      <c r="F324" s="11"/>
      <c r="G324" s="74">
        <f t="shared" si="247"/>
        <v>0</v>
      </c>
      <c r="H324" s="75">
        <f t="shared" si="247"/>
        <v>0</v>
      </c>
      <c r="I324" s="88">
        <f t="shared" si="222"/>
        <v>0</v>
      </c>
      <c r="J324" s="78">
        <f t="shared" si="223"/>
        <v>0</v>
      </c>
      <c r="K324" s="78">
        <f t="shared" si="224"/>
        <v>0</v>
      </c>
      <c r="L324" s="78">
        <f t="shared" si="225"/>
        <v>0</v>
      </c>
      <c r="M324" s="78" t="str">
        <f t="shared" ca="1" si="226"/>
        <v/>
      </c>
      <c r="N324" s="78" t="str">
        <f t="shared" ca="1" si="226"/>
        <v/>
      </c>
      <c r="O324" s="78">
        <f t="shared" si="227"/>
        <v>5.0000000000000001E-4</v>
      </c>
      <c r="P324" s="13"/>
      <c r="Q324" s="8"/>
      <c r="R324" s="13"/>
      <c r="S324" s="89">
        <f t="shared" si="213"/>
        <v>0</v>
      </c>
      <c r="T324" s="75">
        <f t="shared" si="214"/>
        <v>0</v>
      </c>
      <c r="U324" s="90">
        <f t="shared" si="232"/>
        <v>0</v>
      </c>
      <c r="V324" s="82">
        <f t="shared" si="233"/>
        <v>0</v>
      </c>
      <c r="W324" s="234">
        <f t="shared" si="248"/>
        <v>140</v>
      </c>
      <c r="X324" s="236">
        <f t="shared" si="246"/>
        <v>165</v>
      </c>
      <c r="Y324" s="12"/>
      <c r="Z324" s="8"/>
      <c r="AA324" s="12"/>
      <c r="AB324" s="12"/>
      <c r="AC324" s="12"/>
      <c r="AD324" s="12"/>
      <c r="AE324" s="91">
        <f t="shared" si="215"/>
        <v>0</v>
      </c>
      <c r="AF324" s="75">
        <f t="shared" si="216"/>
        <v>0</v>
      </c>
      <c r="AG324" s="88">
        <f t="shared" si="205"/>
        <v>0</v>
      </c>
      <c r="AH324" s="92">
        <f t="shared" si="206"/>
        <v>0</v>
      </c>
      <c r="AI324" s="93">
        <f t="shared" si="207"/>
        <v>0</v>
      </c>
      <c r="AJ324" s="93">
        <f t="shared" si="208"/>
        <v>0</v>
      </c>
      <c r="AK324" s="78">
        <f t="shared" si="209"/>
        <v>0</v>
      </c>
      <c r="AL324" s="92">
        <f t="shared" si="217"/>
        <v>0</v>
      </c>
      <c r="AM324" s="78">
        <f t="shared" si="218"/>
        <v>0</v>
      </c>
      <c r="AN324" s="11"/>
      <c r="AO324" s="14"/>
      <c r="AP324" s="11"/>
      <c r="AQ324" s="15"/>
      <c r="AR324" s="11"/>
      <c r="AS324" s="11"/>
      <c r="AT324" s="11"/>
      <c r="AU324" s="75" t="str">
        <f t="shared" si="228"/>
        <v/>
      </c>
      <c r="AV324" s="75" t="str">
        <f t="shared" ca="1" si="229"/>
        <v/>
      </c>
      <c r="AW324" s="75" t="str">
        <f t="shared" si="219"/>
        <v/>
      </c>
      <c r="AX324" s="75" t="str">
        <f t="shared" ca="1" si="220"/>
        <v/>
      </c>
      <c r="AY324" s="169"/>
      <c r="AZ324" s="169"/>
      <c r="BA324" s="75" t="str">
        <f t="shared" si="234"/>
        <v/>
      </c>
      <c r="BB324" s="169"/>
      <c r="BC324" s="169"/>
      <c r="BD324" s="75" t="str">
        <f t="shared" si="235"/>
        <v/>
      </c>
      <c r="BE324" s="11"/>
      <c r="BS324" s="163"/>
      <c r="BT324" s="163"/>
      <c r="BU324" s="163"/>
      <c r="BV324" s="163"/>
      <c r="BW324" s="163"/>
      <c r="BX324" s="163"/>
      <c r="BZ324" s="163"/>
      <c r="CB324" s="163"/>
      <c r="CC324" s="163"/>
      <c r="CD324" s="163"/>
    </row>
    <row r="325" spans="1:82" ht="17.45" customHeight="1" thickBot="1">
      <c r="A325" s="94">
        <f t="shared" si="231"/>
        <v>45.7</v>
      </c>
      <c r="B325" s="108">
        <f t="shared" si="212"/>
        <v>315</v>
      </c>
      <c r="C325" s="16"/>
      <c r="D325" s="17"/>
      <c r="E325" s="18"/>
      <c r="F325" s="17"/>
      <c r="G325" s="96">
        <f t="shared" si="247"/>
        <v>0</v>
      </c>
      <c r="H325" s="97">
        <f t="shared" si="247"/>
        <v>0</v>
      </c>
      <c r="I325" s="98">
        <f t="shared" si="222"/>
        <v>0</v>
      </c>
      <c r="J325" s="99">
        <f t="shared" si="223"/>
        <v>0</v>
      </c>
      <c r="K325" s="99">
        <f t="shared" si="224"/>
        <v>0</v>
      </c>
      <c r="L325" s="99">
        <f t="shared" si="225"/>
        <v>0</v>
      </c>
      <c r="M325" s="99" t="str">
        <f t="shared" ca="1" si="226"/>
        <v/>
      </c>
      <c r="N325" s="99" t="str">
        <f t="shared" ca="1" si="226"/>
        <v/>
      </c>
      <c r="O325" s="99">
        <f t="shared" si="227"/>
        <v>5.0000000000000001E-4</v>
      </c>
      <c r="P325" s="19"/>
      <c r="Q325" s="16"/>
      <c r="R325" s="19"/>
      <c r="S325" s="89">
        <f t="shared" si="213"/>
        <v>0</v>
      </c>
      <c r="T325" s="75">
        <f t="shared" si="214"/>
        <v>0</v>
      </c>
      <c r="U325" s="100">
        <f t="shared" si="232"/>
        <v>0</v>
      </c>
      <c r="V325" s="101">
        <f t="shared" si="233"/>
        <v>0</v>
      </c>
      <c r="W325" s="237">
        <f t="shared" si="248"/>
        <v>140</v>
      </c>
      <c r="X325" s="238">
        <f t="shared" si="246"/>
        <v>165</v>
      </c>
      <c r="Y325" s="18"/>
      <c r="Z325" s="8"/>
      <c r="AA325" s="12"/>
      <c r="AB325" s="12"/>
      <c r="AC325" s="12"/>
      <c r="AD325" s="12"/>
      <c r="AE325" s="102">
        <f t="shared" si="215"/>
        <v>0</v>
      </c>
      <c r="AF325" s="97">
        <f t="shared" si="216"/>
        <v>0</v>
      </c>
      <c r="AG325" s="98">
        <f t="shared" ref="AG325:AG388" si="249">IFERROR(Y325/H324,0)</f>
        <v>0</v>
      </c>
      <c r="AH325" s="103">
        <f t="shared" ref="AH325:AH388" si="250">IFERROR(Z325/$Y325,0)</f>
        <v>0</v>
      </c>
      <c r="AI325" s="104">
        <f t="shared" ref="AI325:AI388" si="251">IFERROR(AA325/$Y325,0)</f>
        <v>0</v>
      </c>
      <c r="AJ325" s="104">
        <f t="shared" ref="AJ325:AJ388" si="252">IFERROR(AB325/$Y325,0)</f>
        <v>0</v>
      </c>
      <c r="AK325" s="99">
        <f t="shared" ref="AK325:AK388" si="253">IFERROR(AC325/$Y325,0)</f>
        <v>0</v>
      </c>
      <c r="AL325" s="103">
        <f t="shared" si="217"/>
        <v>0</v>
      </c>
      <c r="AM325" s="99">
        <f t="shared" si="218"/>
        <v>0</v>
      </c>
      <c r="AN325" s="17"/>
      <c r="AO325" s="20"/>
      <c r="AP325" s="17"/>
      <c r="AQ325" s="21"/>
      <c r="AR325" s="17"/>
      <c r="AS325" s="17"/>
      <c r="AT325" s="17"/>
      <c r="AU325" s="97" t="str">
        <f t="shared" si="228"/>
        <v/>
      </c>
      <c r="AV325" s="97" t="str">
        <f t="shared" ca="1" si="229"/>
        <v/>
      </c>
      <c r="AW325" s="97" t="str">
        <f t="shared" si="219"/>
        <v/>
      </c>
      <c r="AX325" s="97" t="str">
        <f t="shared" ca="1" si="220"/>
        <v/>
      </c>
      <c r="AY325" s="167"/>
      <c r="AZ325" s="167"/>
      <c r="BA325" s="97" t="str">
        <f t="shared" si="234"/>
        <v/>
      </c>
      <c r="BB325" s="167"/>
      <c r="BC325" s="167"/>
      <c r="BD325" s="97" t="str">
        <f t="shared" si="235"/>
        <v/>
      </c>
      <c r="BE325" s="17"/>
      <c r="BS325" s="163"/>
      <c r="BT325" s="163"/>
      <c r="BU325" s="163"/>
      <c r="BV325" s="163"/>
      <c r="BW325" s="163"/>
      <c r="BX325" s="163"/>
      <c r="BZ325" s="163"/>
      <c r="CB325" s="163"/>
      <c r="CC325" s="163"/>
      <c r="CD325" s="163"/>
    </row>
    <row r="326" spans="1:82" ht="17.45" customHeight="1" thickTop="1">
      <c r="A326" s="105">
        <f>A319+1</f>
        <v>46.1</v>
      </c>
      <c r="B326" s="106">
        <f>B325+1</f>
        <v>316</v>
      </c>
      <c r="C326" s="4"/>
      <c r="D326" s="5"/>
      <c r="E326" s="6"/>
      <c r="F326" s="5"/>
      <c r="G326" s="74">
        <f t="shared" si="247"/>
        <v>0</v>
      </c>
      <c r="H326" s="75">
        <f t="shared" si="247"/>
        <v>0</v>
      </c>
      <c r="I326" s="76">
        <f t="shared" si="222"/>
        <v>0</v>
      </c>
      <c r="J326" s="77">
        <f t="shared" si="223"/>
        <v>0</v>
      </c>
      <c r="K326" s="77">
        <f t="shared" si="224"/>
        <v>0</v>
      </c>
      <c r="L326" s="77">
        <f t="shared" si="225"/>
        <v>0</v>
      </c>
      <c r="M326" s="78" t="str">
        <f t="shared" ca="1" si="226"/>
        <v/>
      </c>
      <c r="N326" s="78" t="str">
        <f t="shared" ca="1" si="226"/>
        <v/>
      </c>
      <c r="O326" s="78">
        <f t="shared" si="227"/>
        <v>5.0000000000000001E-4</v>
      </c>
      <c r="P326" s="13"/>
      <c r="Q326" s="8"/>
      <c r="R326" s="13"/>
      <c r="S326" s="79">
        <f t="shared" si="213"/>
        <v>0</v>
      </c>
      <c r="T326" s="80">
        <f t="shared" si="214"/>
        <v>0</v>
      </c>
      <c r="U326" s="81">
        <f t="shared" si="232"/>
        <v>0</v>
      </c>
      <c r="V326" s="82">
        <f t="shared" si="233"/>
        <v>0</v>
      </c>
      <c r="W326" s="234">
        <v>141</v>
      </c>
      <c r="X326" s="236">
        <f t="shared" si="246"/>
        <v>165</v>
      </c>
      <c r="Y326" s="6"/>
      <c r="Z326" s="4"/>
      <c r="AA326" s="6"/>
      <c r="AB326" s="6"/>
      <c r="AC326" s="6"/>
      <c r="AD326" s="6"/>
      <c r="AE326" s="83">
        <f t="shared" si="215"/>
        <v>0</v>
      </c>
      <c r="AF326" s="80">
        <f t="shared" si="216"/>
        <v>0</v>
      </c>
      <c r="AG326" s="76">
        <f t="shared" si="249"/>
        <v>0</v>
      </c>
      <c r="AH326" s="84">
        <f t="shared" si="250"/>
        <v>0</v>
      </c>
      <c r="AI326" s="85">
        <f t="shared" si="251"/>
        <v>0</v>
      </c>
      <c r="AJ326" s="85">
        <f t="shared" si="252"/>
        <v>0</v>
      </c>
      <c r="AK326" s="77">
        <f t="shared" si="253"/>
        <v>0</v>
      </c>
      <c r="AL326" s="84">
        <f t="shared" si="217"/>
        <v>0</v>
      </c>
      <c r="AM326" s="77">
        <f t="shared" si="218"/>
        <v>0</v>
      </c>
      <c r="AN326" s="5"/>
      <c r="AO326" s="9"/>
      <c r="AP326" s="5"/>
      <c r="AQ326" s="10"/>
      <c r="AR326" s="5"/>
      <c r="AS326" s="5"/>
      <c r="AT326" s="5"/>
      <c r="AU326" s="80" t="str">
        <f t="shared" si="228"/>
        <v/>
      </c>
      <c r="AV326" s="80" t="str">
        <f t="shared" ca="1" si="229"/>
        <v/>
      </c>
      <c r="AW326" s="80" t="str">
        <f t="shared" si="219"/>
        <v/>
      </c>
      <c r="AX326" s="80" t="str">
        <f t="shared" ca="1" si="220"/>
        <v/>
      </c>
      <c r="AY326" s="165"/>
      <c r="AZ326" s="165"/>
      <c r="BA326" s="80" t="str">
        <f t="shared" si="234"/>
        <v/>
      </c>
      <c r="BB326" s="165"/>
      <c r="BC326" s="165"/>
      <c r="BD326" s="80" t="str">
        <f t="shared" si="235"/>
        <v/>
      </c>
      <c r="BE326" s="5"/>
      <c r="BS326" s="163"/>
      <c r="BT326" s="163"/>
      <c r="BU326" s="163"/>
      <c r="BV326" s="163"/>
      <c r="BW326" s="163"/>
      <c r="BX326" s="163"/>
      <c r="BZ326" s="163"/>
      <c r="CB326" s="163"/>
      <c r="CC326" s="163"/>
      <c r="CD326" s="163"/>
    </row>
    <row r="327" spans="1:82" ht="17.45" customHeight="1">
      <c r="A327" s="94">
        <f t="shared" si="231"/>
        <v>46.2</v>
      </c>
      <c r="B327" s="107">
        <f t="shared" si="212"/>
        <v>317</v>
      </c>
      <c r="C327" s="8"/>
      <c r="D327" s="11"/>
      <c r="E327" s="12"/>
      <c r="F327" s="11"/>
      <c r="G327" s="74">
        <f t="shared" si="247"/>
        <v>0</v>
      </c>
      <c r="H327" s="75">
        <f t="shared" si="247"/>
        <v>0</v>
      </c>
      <c r="I327" s="88">
        <f t="shared" si="222"/>
        <v>0</v>
      </c>
      <c r="J327" s="78">
        <f t="shared" si="223"/>
        <v>0</v>
      </c>
      <c r="K327" s="78">
        <f t="shared" si="224"/>
        <v>0</v>
      </c>
      <c r="L327" s="78">
        <f t="shared" si="225"/>
        <v>0</v>
      </c>
      <c r="M327" s="78" t="str">
        <f t="shared" ca="1" si="226"/>
        <v/>
      </c>
      <c r="N327" s="78" t="str">
        <f t="shared" ca="1" si="226"/>
        <v/>
      </c>
      <c r="O327" s="78">
        <f t="shared" si="227"/>
        <v>5.0000000000000001E-4</v>
      </c>
      <c r="P327" s="13"/>
      <c r="Q327" s="8"/>
      <c r="R327" s="13"/>
      <c r="S327" s="89">
        <f t="shared" si="213"/>
        <v>0</v>
      </c>
      <c r="T327" s="75">
        <f t="shared" si="214"/>
        <v>0</v>
      </c>
      <c r="U327" s="90">
        <f t="shared" si="232"/>
        <v>0</v>
      </c>
      <c r="V327" s="82">
        <f t="shared" si="233"/>
        <v>0</v>
      </c>
      <c r="W327" s="234">
        <f t="shared" ref="W327:W332" si="254">W326</f>
        <v>141</v>
      </c>
      <c r="X327" s="236">
        <f t="shared" si="246"/>
        <v>165</v>
      </c>
      <c r="Y327" s="12"/>
      <c r="Z327" s="8"/>
      <c r="AA327" s="12"/>
      <c r="AB327" s="12"/>
      <c r="AC327" s="12"/>
      <c r="AD327" s="12"/>
      <c r="AE327" s="91">
        <f t="shared" si="215"/>
        <v>0</v>
      </c>
      <c r="AF327" s="75">
        <f t="shared" si="216"/>
        <v>0</v>
      </c>
      <c r="AG327" s="88">
        <f t="shared" si="249"/>
        <v>0</v>
      </c>
      <c r="AH327" s="92">
        <f t="shared" si="250"/>
        <v>0</v>
      </c>
      <c r="AI327" s="93">
        <f t="shared" si="251"/>
        <v>0</v>
      </c>
      <c r="AJ327" s="93">
        <f t="shared" si="252"/>
        <v>0</v>
      </c>
      <c r="AK327" s="78">
        <f t="shared" si="253"/>
        <v>0</v>
      </c>
      <c r="AL327" s="92">
        <f t="shared" si="217"/>
        <v>0</v>
      </c>
      <c r="AM327" s="78">
        <f t="shared" si="218"/>
        <v>0</v>
      </c>
      <c r="AN327" s="11"/>
      <c r="AO327" s="14"/>
      <c r="AP327" s="11"/>
      <c r="AQ327" s="15"/>
      <c r="AR327" s="11"/>
      <c r="AS327" s="11"/>
      <c r="AT327" s="11"/>
      <c r="AU327" s="75" t="str">
        <f t="shared" si="228"/>
        <v/>
      </c>
      <c r="AV327" s="75" t="str">
        <f t="shared" ca="1" si="229"/>
        <v/>
      </c>
      <c r="AW327" s="75" t="str">
        <f t="shared" si="219"/>
        <v/>
      </c>
      <c r="AX327" s="75" t="str">
        <f t="shared" ca="1" si="220"/>
        <v/>
      </c>
      <c r="AY327" s="169"/>
      <c r="AZ327" s="169"/>
      <c r="BA327" s="75" t="str">
        <f t="shared" si="234"/>
        <v/>
      </c>
      <c r="BB327" s="169"/>
      <c r="BC327" s="169"/>
      <c r="BD327" s="75" t="str">
        <f t="shared" si="235"/>
        <v/>
      </c>
      <c r="BE327" s="11"/>
      <c r="BS327" s="163"/>
      <c r="BT327" s="163"/>
      <c r="BU327" s="163"/>
      <c r="BV327" s="163"/>
      <c r="BW327" s="163"/>
      <c r="BX327" s="163"/>
      <c r="BZ327" s="163"/>
      <c r="CB327" s="163"/>
      <c r="CC327" s="163"/>
      <c r="CD327" s="163"/>
    </row>
    <row r="328" spans="1:82" ht="17.45" customHeight="1">
      <c r="A328" s="86">
        <f t="shared" si="231"/>
        <v>46.3</v>
      </c>
      <c r="B328" s="107">
        <f t="shared" si="212"/>
        <v>318</v>
      </c>
      <c r="C328" s="8"/>
      <c r="D328" s="11"/>
      <c r="E328" s="12"/>
      <c r="F328" s="11"/>
      <c r="G328" s="74">
        <f t="shared" si="247"/>
        <v>0</v>
      </c>
      <c r="H328" s="75">
        <f t="shared" si="247"/>
        <v>0</v>
      </c>
      <c r="I328" s="88">
        <f t="shared" si="222"/>
        <v>0</v>
      </c>
      <c r="J328" s="78">
        <f t="shared" si="223"/>
        <v>0</v>
      </c>
      <c r="K328" s="78">
        <f t="shared" si="224"/>
        <v>0</v>
      </c>
      <c r="L328" s="78">
        <f t="shared" si="225"/>
        <v>0</v>
      </c>
      <c r="M328" s="78" t="str">
        <f t="shared" ca="1" si="226"/>
        <v/>
      </c>
      <c r="N328" s="78" t="str">
        <f t="shared" ca="1" si="226"/>
        <v/>
      </c>
      <c r="O328" s="78">
        <f t="shared" si="227"/>
        <v>5.0000000000000001E-4</v>
      </c>
      <c r="P328" s="13"/>
      <c r="Q328" s="8"/>
      <c r="R328" s="13"/>
      <c r="S328" s="89">
        <f t="shared" si="213"/>
        <v>0</v>
      </c>
      <c r="T328" s="75">
        <f t="shared" si="214"/>
        <v>0</v>
      </c>
      <c r="U328" s="90">
        <f t="shared" si="232"/>
        <v>0</v>
      </c>
      <c r="V328" s="82">
        <f t="shared" si="233"/>
        <v>0</v>
      </c>
      <c r="W328" s="234">
        <f t="shared" si="254"/>
        <v>141</v>
      </c>
      <c r="X328" s="236">
        <f t="shared" si="246"/>
        <v>165</v>
      </c>
      <c r="Y328" s="12"/>
      <c r="Z328" s="8"/>
      <c r="AA328" s="12"/>
      <c r="AB328" s="12"/>
      <c r="AC328" s="12"/>
      <c r="AD328" s="12"/>
      <c r="AE328" s="91">
        <f t="shared" si="215"/>
        <v>0</v>
      </c>
      <c r="AF328" s="75">
        <f t="shared" si="216"/>
        <v>0</v>
      </c>
      <c r="AG328" s="88">
        <f t="shared" si="249"/>
        <v>0</v>
      </c>
      <c r="AH328" s="92">
        <f t="shared" si="250"/>
        <v>0</v>
      </c>
      <c r="AI328" s="93">
        <f t="shared" si="251"/>
        <v>0</v>
      </c>
      <c r="AJ328" s="93">
        <f t="shared" si="252"/>
        <v>0</v>
      </c>
      <c r="AK328" s="78">
        <f t="shared" si="253"/>
        <v>0</v>
      </c>
      <c r="AL328" s="92">
        <f t="shared" si="217"/>
        <v>0</v>
      </c>
      <c r="AM328" s="78">
        <f t="shared" si="218"/>
        <v>0</v>
      </c>
      <c r="AN328" s="11"/>
      <c r="AO328" s="14"/>
      <c r="AP328" s="11"/>
      <c r="AQ328" s="15"/>
      <c r="AR328" s="11"/>
      <c r="AS328" s="11"/>
      <c r="AT328" s="11"/>
      <c r="AU328" s="75" t="str">
        <f t="shared" si="228"/>
        <v/>
      </c>
      <c r="AV328" s="75" t="str">
        <f t="shared" ca="1" si="229"/>
        <v/>
      </c>
      <c r="AW328" s="75" t="str">
        <f t="shared" si="219"/>
        <v/>
      </c>
      <c r="AX328" s="75" t="str">
        <f t="shared" ca="1" si="220"/>
        <v/>
      </c>
      <c r="AY328" s="169"/>
      <c r="AZ328" s="169"/>
      <c r="BA328" s="75" t="str">
        <f t="shared" si="234"/>
        <v/>
      </c>
      <c r="BB328" s="169"/>
      <c r="BC328" s="169"/>
      <c r="BD328" s="75" t="str">
        <f t="shared" si="235"/>
        <v/>
      </c>
      <c r="BE328" s="11"/>
      <c r="BS328" s="163"/>
      <c r="BT328" s="163"/>
      <c r="BU328" s="163"/>
      <c r="BV328" s="163"/>
      <c r="BW328" s="163"/>
      <c r="BX328" s="163"/>
      <c r="BZ328" s="163"/>
      <c r="CB328" s="163"/>
      <c r="CC328" s="163"/>
      <c r="CD328" s="163"/>
    </row>
    <row r="329" spans="1:82" ht="17.45" customHeight="1">
      <c r="A329" s="94">
        <f t="shared" si="231"/>
        <v>46.4</v>
      </c>
      <c r="B329" s="107">
        <f t="shared" si="212"/>
        <v>319</v>
      </c>
      <c r="C329" s="8"/>
      <c r="D329" s="11"/>
      <c r="E329" s="12"/>
      <c r="F329" s="11"/>
      <c r="G329" s="74">
        <f t="shared" si="247"/>
        <v>0</v>
      </c>
      <c r="H329" s="75">
        <f t="shared" si="247"/>
        <v>0</v>
      </c>
      <c r="I329" s="88">
        <f t="shared" si="222"/>
        <v>0</v>
      </c>
      <c r="J329" s="78">
        <f t="shared" si="223"/>
        <v>0</v>
      </c>
      <c r="K329" s="78">
        <f t="shared" si="224"/>
        <v>0</v>
      </c>
      <c r="L329" s="78">
        <f t="shared" si="225"/>
        <v>0</v>
      </c>
      <c r="M329" s="78" t="str">
        <f t="shared" ca="1" si="226"/>
        <v/>
      </c>
      <c r="N329" s="78" t="str">
        <f t="shared" ca="1" si="226"/>
        <v/>
      </c>
      <c r="O329" s="78">
        <f t="shared" si="227"/>
        <v>5.0000000000000001E-4</v>
      </c>
      <c r="P329" s="13"/>
      <c r="Q329" s="8"/>
      <c r="R329" s="13"/>
      <c r="S329" s="89">
        <f t="shared" si="213"/>
        <v>0</v>
      </c>
      <c r="T329" s="75">
        <f t="shared" si="214"/>
        <v>0</v>
      </c>
      <c r="U329" s="90">
        <f t="shared" si="232"/>
        <v>0</v>
      </c>
      <c r="V329" s="82">
        <f t="shared" si="233"/>
        <v>0</v>
      </c>
      <c r="W329" s="234">
        <f t="shared" si="254"/>
        <v>141</v>
      </c>
      <c r="X329" s="236">
        <f t="shared" si="246"/>
        <v>165</v>
      </c>
      <c r="Y329" s="12"/>
      <c r="Z329" s="8"/>
      <c r="AA329" s="12"/>
      <c r="AB329" s="12"/>
      <c r="AC329" s="12"/>
      <c r="AD329" s="12"/>
      <c r="AE329" s="91">
        <f t="shared" si="215"/>
        <v>0</v>
      </c>
      <c r="AF329" s="75">
        <f t="shared" si="216"/>
        <v>0</v>
      </c>
      <c r="AG329" s="88">
        <f t="shared" si="249"/>
        <v>0</v>
      </c>
      <c r="AH329" s="92">
        <f t="shared" si="250"/>
        <v>0</v>
      </c>
      <c r="AI329" s="93">
        <f t="shared" si="251"/>
        <v>0</v>
      </c>
      <c r="AJ329" s="93">
        <f t="shared" si="252"/>
        <v>0</v>
      </c>
      <c r="AK329" s="78">
        <f t="shared" si="253"/>
        <v>0</v>
      </c>
      <c r="AL329" s="92">
        <f t="shared" si="217"/>
        <v>0</v>
      </c>
      <c r="AM329" s="78">
        <f t="shared" si="218"/>
        <v>0</v>
      </c>
      <c r="AN329" s="11"/>
      <c r="AO329" s="14"/>
      <c r="AP329" s="11"/>
      <c r="AQ329" s="15"/>
      <c r="AR329" s="11"/>
      <c r="AS329" s="11"/>
      <c r="AT329" s="11"/>
      <c r="AU329" s="75" t="str">
        <f t="shared" si="228"/>
        <v/>
      </c>
      <c r="AV329" s="75" t="str">
        <f t="shared" ca="1" si="229"/>
        <v/>
      </c>
      <c r="AW329" s="75" t="str">
        <f t="shared" si="219"/>
        <v/>
      </c>
      <c r="AX329" s="75" t="str">
        <f t="shared" ca="1" si="220"/>
        <v/>
      </c>
      <c r="AY329" s="169"/>
      <c r="AZ329" s="169"/>
      <c r="BA329" s="75" t="str">
        <f t="shared" si="234"/>
        <v/>
      </c>
      <c r="BB329" s="169"/>
      <c r="BC329" s="169"/>
      <c r="BD329" s="75" t="str">
        <f t="shared" si="235"/>
        <v/>
      </c>
      <c r="BE329" s="11"/>
      <c r="BS329" s="163"/>
      <c r="BT329" s="163"/>
      <c r="BU329" s="163"/>
      <c r="BV329" s="163"/>
      <c r="BW329" s="163"/>
      <c r="BX329" s="163"/>
      <c r="BZ329" s="163"/>
      <c r="CB329" s="163"/>
      <c r="CC329" s="163"/>
      <c r="CD329" s="163"/>
    </row>
    <row r="330" spans="1:82" ht="17.45" customHeight="1">
      <c r="A330" s="86">
        <f t="shared" si="231"/>
        <v>46.5</v>
      </c>
      <c r="B330" s="107">
        <f t="shared" si="212"/>
        <v>320</v>
      </c>
      <c r="C330" s="8"/>
      <c r="D330" s="11"/>
      <c r="E330" s="12"/>
      <c r="F330" s="11"/>
      <c r="G330" s="74">
        <f t="shared" si="247"/>
        <v>0</v>
      </c>
      <c r="H330" s="75">
        <f t="shared" si="247"/>
        <v>0</v>
      </c>
      <c r="I330" s="88">
        <f t="shared" si="222"/>
        <v>0</v>
      </c>
      <c r="J330" s="78">
        <f t="shared" si="223"/>
        <v>0</v>
      </c>
      <c r="K330" s="78">
        <f t="shared" si="224"/>
        <v>0</v>
      </c>
      <c r="L330" s="78">
        <f t="shared" si="225"/>
        <v>0</v>
      </c>
      <c r="M330" s="78" t="str">
        <f t="shared" ca="1" si="226"/>
        <v/>
      </c>
      <c r="N330" s="78" t="str">
        <f t="shared" ca="1" si="226"/>
        <v/>
      </c>
      <c r="O330" s="78">
        <f t="shared" si="227"/>
        <v>5.0000000000000001E-4</v>
      </c>
      <c r="P330" s="13"/>
      <c r="Q330" s="8"/>
      <c r="R330" s="13"/>
      <c r="S330" s="89">
        <f t="shared" si="213"/>
        <v>0</v>
      </c>
      <c r="T330" s="75">
        <f t="shared" si="214"/>
        <v>0</v>
      </c>
      <c r="U330" s="90">
        <f t="shared" si="232"/>
        <v>0</v>
      </c>
      <c r="V330" s="82">
        <f t="shared" si="233"/>
        <v>0</v>
      </c>
      <c r="W330" s="234">
        <f t="shared" si="254"/>
        <v>141</v>
      </c>
      <c r="X330" s="236">
        <f t="shared" si="246"/>
        <v>165</v>
      </c>
      <c r="Y330" s="12"/>
      <c r="Z330" s="8"/>
      <c r="AA330" s="12"/>
      <c r="AB330" s="12"/>
      <c r="AC330" s="12"/>
      <c r="AD330" s="12"/>
      <c r="AE330" s="91">
        <f t="shared" si="215"/>
        <v>0</v>
      </c>
      <c r="AF330" s="75">
        <f t="shared" si="216"/>
        <v>0</v>
      </c>
      <c r="AG330" s="88">
        <f t="shared" si="249"/>
        <v>0</v>
      </c>
      <c r="AH330" s="92">
        <f t="shared" si="250"/>
        <v>0</v>
      </c>
      <c r="AI330" s="93">
        <f t="shared" si="251"/>
        <v>0</v>
      </c>
      <c r="AJ330" s="93">
        <f t="shared" si="252"/>
        <v>0</v>
      </c>
      <c r="AK330" s="78">
        <f t="shared" si="253"/>
        <v>0</v>
      </c>
      <c r="AL330" s="92">
        <f t="shared" si="217"/>
        <v>0</v>
      </c>
      <c r="AM330" s="78">
        <f t="shared" si="218"/>
        <v>0</v>
      </c>
      <c r="AN330" s="11"/>
      <c r="AO330" s="14"/>
      <c r="AP330" s="11"/>
      <c r="AQ330" s="15"/>
      <c r="AR330" s="11"/>
      <c r="AS330" s="11"/>
      <c r="AT330" s="11"/>
      <c r="AU330" s="75" t="str">
        <f t="shared" si="228"/>
        <v/>
      </c>
      <c r="AV330" s="75" t="str">
        <f t="shared" ca="1" si="229"/>
        <v/>
      </c>
      <c r="AW330" s="75" t="str">
        <f t="shared" si="219"/>
        <v/>
      </c>
      <c r="AX330" s="75" t="str">
        <f t="shared" ca="1" si="220"/>
        <v/>
      </c>
      <c r="AY330" s="169"/>
      <c r="AZ330" s="169"/>
      <c r="BA330" s="75" t="str">
        <f t="shared" si="234"/>
        <v/>
      </c>
      <c r="BB330" s="169"/>
      <c r="BC330" s="169"/>
      <c r="BD330" s="75" t="str">
        <f t="shared" si="235"/>
        <v/>
      </c>
      <c r="BE330" s="11"/>
      <c r="BS330" s="163"/>
      <c r="BT330" s="163"/>
      <c r="BU330" s="163"/>
      <c r="BV330" s="163"/>
      <c r="BW330" s="163"/>
      <c r="BX330" s="163"/>
      <c r="BZ330" s="163"/>
      <c r="CB330" s="163"/>
      <c r="CC330" s="163"/>
      <c r="CD330" s="163"/>
    </row>
    <row r="331" spans="1:82" ht="17.45" customHeight="1">
      <c r="A331" s="94">
        <f t="shared" si="231"/>
        <v>46.6</v>
      </c>
      <c r="B331" s="107">
        <f t="shared" ref="B331:B394" si="255">B330+1</f>
        <v>321</v>
      </c>
      <c r="C331" s="8"/>
      <c r="D331" s="11"/>
      <c r="E331" s="12"/>
      <c r="F331" s="11"/>
      <c r="G331" s="74">
        <f t="shared" si="247"/>
        <v>0</v>
      </c>
      <c r="H331" s="75">
        <f t="shared" si="247"/>
        <v>0</v>
      </c>
      <c r="I331" s="88">
        <f t="shared" si="222"/>
        <v>0</v>
      </c>
      <c r="J331" s="78">
        <f t="shared" si="223"/>
        <v>0</v>
      </c>
      <c r="K331" s="78">
        <f t="shared" si="224"/>
        <v>0</v>
      </c>
      <c r="L331" s="78">
        <f t="shared" si="225"/>
        <v>0</v>
      </c>
      <c r="M331" s="78" t="str">
        <f t="shared" ca="1" si="226"/>
        <v/>
      </c>
      <c r="N331" s="78" t="str">
        <f t="shared" ca="1" si="226"/>
        <v/>
      </c>
      <c r="O331" s="78">
        <f t="shared" si="227"/>
        <v>5.0000000000000001E-4</v>
      </c>
      <c r="P331" s="13"/>
      <c r="Q331" s="8"/>
      <c r="R331" s="13"/>
      <c r="S331" s="89">
        <f t="shared" ref="S331:S394" si="256">IF($P331="FULL FEED",Q331,Q331*2)</f>
        <v>0</v>
      </c>
      <c r="T331" s="75">
        <f t="shared" ref="T331:T394" si="257">IF($P331="FULL FEED",R331,R331*2)</f>
        <v>0</v>
      </c>
      <c r="U331" s="90">
        <f t="shared" si="232"/>
        <v>0</v>
      </c>
      <c r="V331" s="82">
        <f t="shared" si="233"/>
        <v>0</v>
      </c>
      <c r="W331" s="234">
        <f t="shared" si="254"/>
        <v>141</v>
      </c>
      <c r="X331" s="236">
        <f t="shared" si="246"/>
        <v>165</v>
      </c>
      <c r="Y331" s="12"/>
      <c r="Z331" s="8"/>
      <c r="AA331" s="12"/>
      <c r="AB331" s="12"/>
      <c r="AC331" s="12"/>
      <c r="AD331" s="12"/>
      <c r="AE331" s="91">
        <f t="shared" ref="AE331:AE394" si="258">SUM(Z331,AA331,AB331,AC331)</f>
        <v>0</v>
      </c>
      <c r="AF331" s="75">
        <f t="shared" ref="AF331:AF394" si="259">Y331-AE331</f>
        <v>0</v>
      </c>
      <c r="AG331" s="88">
        <f t="shared" si="249"/>
        <v>0</v>
      </c>
      <c r="AH331" s="92">
        <f t="shared" si="250"/>
        <v>0</v>
      </c>
      <c r="AI331" s="93">
        <f t="shared" si="251"/>
        <v>0</v>
      </c>
      <c r="AJ331" s="93">
        <f t="shared" si="252"/>
        <v>0</v>
      </c>
      <c r="AK331" s="78">
        <f t="shared" si="253"/>
        <v>0</v>
      </c>
      <c r="AL331" s="92">
        <f t="shared" ref="AL331:AL394" si="260">IFERROR(AE331/Y331,0)</f>
        <v>0</v>
      </c>
      <c r="AM331" s="78">
        <f t="shared" ref="AM331:AM394" si="261">IFERROR(AF331/Y331,0)</f>
        <v>0</v>
      </c>
      <c r="AN331" s="11"/>
      <c r="AO331" s="14"/>
      <c r="AP331" s="11"/>
      <c r="AQ331" s="15"/>
      <c r="AR331" s="11"/>
      <c r="AS331" s="11"/>
      <c r="AT331" s="11"/>
      <c r="AU331" s="75" t="str">
        <f t="shared" si="228"/>
        <v/>
      </c>
      <c r="AV331" s="75" t="str">
        <f t="shared" ca="1" si="229"/>
        <v/>
      </c>
      <c r="AW331" s="75" t="str">
        <f t="shared" ref="AW331:AW394" si="262">IFERROR(IF(OR(AR331="",AT331="",K331="",L331=""),"", ((AT331-AR331)/100*1000)/(U331+V331)),0)</f>
        <v/>
      </c>
      <c r="AX331" s="75" t="str">
        <f t="shared" ref="AX331:AX394" ca="1" si="263">IF(OR(AR331="",AR332="",M331="",N331=""),"", ((AR332-AR331)/100*1000)/((G331+H331))*1000)</f>
        <v/>
      </c>
      <c r="AY331" s="169"/>
      <c r="AZ331" s="169"/>
      <c r="BA331" s="75" t="str">
        <f t="shared" si="234"/>
        <v/>
      </c>
      <c r="BB331" s="169"/>
      <c r="BC331" s="169"/>
      <c r="BD331" s="75" t="str">
        <f t="shared" si="235"/>
        <v/>
      </c>
      <c r="BE331" s="11"/>
      <c r="BS331" s="163"/>
      <c r="BT331" s="163"/>
      <c r="BU331" s="163"/>
      <c r="BV331" s="163"/>
      <c r="BW331" s="163"/>
      <c r="BX331" s="163"/>
      <c r="BZ331" s="163"/>
      <c r="CB331" s="163"/>
      <c r="CC331" s="163"/>
      <c r="CD331" s="163"/>
    </row>
    <row r="332" spans="1:82" ht="17.45" customHeight="1" thickBot="1">
      <c r="A332" s="86">
        <f t="shared" si="231"/>
        <v>46.7</v>
      </c>
      <c r="B332" s="108">
        <f t="shared" si="255"/>
        <v>322</v>
      </c>
      <c r="C332" s="16"/>
      <c r="D332" s="17"/>
      <c r="E332" s="18"/>
      <c r="F332" s="17"/>
      <c r="G332" s="96">
        <f t="shared" ref="G332:H347" si="264">G331-E332-C332</f>
        <v>0</v>
      </c>
      <c r="H332" s="97">
        <f t="shared" si="264"/>
        <v>0</v>
      </c>
      <c r="I332" s="98">
        <f t="shared" ref="I332:I395" si="265">IFERROR(C332/G331,0)</f>
        <v>0</v>
      </c>
      <c r="J332" s="99">
        <f t="shared" ref="J332:J395" si="266">IFERROR(E332/G331,0)</f>
        <v>0</v>
      </c>
      <c r="K332" s="99">
        <f t="shared" ref="K332:K395" si="267">IFERROR(D332/H331,0)</f>
        <v>0</v>
      </c>
      <c r="L332" s="99">
        <f t="shared" ref="L332:L395" si="268">IFERROR(F332/H331,0)</f>
        <v>0</v>
      </c>
      <c r="M332" s="99" t="str">
        <f t="shared" ref="M332:N395" ca="1" si="269">IF(ROW()=11,
   IF($B$4&gt;0,E332/$B$4,""),
   IF($B$4&gt;0,
      (OFFSET(M332,-1,0)*$B$4 + E332)/$B$4,
      "")
)</f>
        <v/>
      </c>
      <c r="N332" s="99" t="str">
        <f t="shared" ca="1" si="269"/>
        <v/>
      </c>
      <c r="O332" s="99">
        <f t="shared" ref="O332:O395" si="270">$O$10</f>
        <v>5.0000000000000001E-4</v>
      </c>
      <c r="P332" s="19"/>
      <c r="Q332" s="16"/>
      <c r="R332" s="19"/>
      <c r="S332" s="89">
        <f t="shared" si="256"/>
        <v>0</v>
      </c>
      <c r="T332" s="75">
        <f t="shared" si="257"/>
        <v>0</v>
      </c>
      <c r="U332" s="100">
        <f t="shared" si="232"/>
        <v>0</v>
      </c>
      <c r="V332" s="101">
        <f t="shared" si="233"/>
        <v>0</v>
      </c>
      <c r="W332" s="237">
        <f t="shared" si="254"/>
        <v>141</v>
      </c>
      <c r="X332" s="238">
        <f t="shared" si="246"/>
        <v>165</v>
      </c>
      <c r="Y332" s="18"/>
      <c r="Z332" s="8"/>
      <c r="AA332" s="12"/>
      <c r="AB332" s="12"/>
      <c r="AC332" s="12"/>
      <c r="AD332" s="12"/>
      <c r="AE332" s="102">
        <f t="shared" si="258"/>
        <v>0</v>
      </c>
      <c r="AF332" s="97">
        <f t="shared" si="259"/>
        <v>0</v>
      </c>
      <c r="AG332" s="98">
        <f t="shared" si="249"/>
        <v>0</v>
      </c>
      <c r="AH332" s="103">
        <f t="shared" si="250"/>
        <v>0</v>
      </c>
      <c r="AI332" s="104">
        <f t="shared" si="251"/>
        <v>0</v>
      </c>
      <c r="AJ332" s="104">
        <f t="shared" si="252"/>
        <v>0</v>
      </c>
      <c r="AK332" s="99">
        <f t="shared" si="253"/>
        <v>0</v>
      </c>
      <c r="AL332" s="103">
        <f t="shared" si="260"/>
        <v>0</v>
      </c>
      <c r="AM332" s="99">
        <f t="shared" si="261"/>
        <v>0</v>
      </c>
      <c r="AN332" s="17"/>
      <c r="AO332" s="20"/>
      <c r="AP332" s="17"/>
      <c r="AQ332" s="21"/>
      <c r="AR332" s="17"/>
      <c r="AS332" s="17"/>
      <c r="AT332" s="17"/>
      <c r="AU332" s="97" t="str">
        <f t="shared" ref="AU332:AU395" si="271">IF(OR(AT332="",AR332=""),"", (AT332-AR332)/100*1000)</f>
        <v/>
      </c>
      <c r="AV332" s="97" t="str">
        <f t="shared" ref="AV332:AV395" ca="1" si="272">IF(OR(AR333="",OFFSET(AR333,-1,0)=""),"", (AR333-OFFSET(AR333,-1,0))/100*1000)</f>
        <v/>
      </c>
      <c r="AW332" s="97" t="str">
        <f t="shared" si="262"/>
        <v/>
      </c>
      <c r="AX332" s="97" t="str">
        <f t="shared" ca="1" si="263"/>
        <v/>
      </c>
      <c r="AY332" s="167"/>
      <c r="AZ332" s="167"/>
      <c r="BA332" s="97" t="str">
        <f t="shared" si="234"/>
        <v/>
      </c>
      <c r="BB332" s="167"/>
      <c r="BC332" s="167"/>
      <c r="BD332" s="97" t="str">
        <f t="shared" si="235"/>
        <v/>
      </c>
      <c r="BE332" s="17"/>
      <c r="BS332" s="163"/>
      <c r="BT332" s="163"/>
      <c r="BU332" s="163"/>
      <c r="BV332" s="163"/>
      <c r="BW332" s="163"/>
      <c r="BX332" s="163"/>
      <c r="BZ332" s="163"/>
      <c r="CB332" s="163"/>
      <c r="CC332" s="163"/>
      <c r="CD332" s="163"/>
    </row>
    <row r="333" spans="1:82" ht="17.45" customHeight="1" thickTop="1">
      <c r="A333" s="71">
        <f>A326+1</f>
        <v>47.1</v>
      </c>
      <c r="B333" s="106">
        <f>B332+1</f>
        <v>323</v>
      </c>
      <c r="C333" s="4"/>
      <c r="D333" s="5"/>
      <c r="E333" s="6"/>
      <c r="F333" s="5"/>
      <c r="G333" s="74">
        <f t="shared" si="264"/>
        <v>0</v>
      </c>
      <c r="H333" s="75">
        <f t="shared" si="264"/>
        <v>0</v>
      </c>
      <c r="I333" s="76">
        <f t="shared" si="265"/>
        <v>0</v>
      </c>
      <c r="J333" s="77">
        <f t="shared" si="266"/>
        <v>0</v>
      </c>
      <c r="K333" s="77">
        <f t="shared" si="267"/>
        <v>0</v>
      </c>
      <c r="L333" s="77">
        <f t="shared" si="268"/>
        <v>0</v>
      </c>
      <c r="M333" s="78" t="str">
        <f t="shared" ca="1" si="269"/>
        <v/>
      </c>
      <c r="N333" s="78" t="str">
        <f t="shared" ca="1" si="269"/>
        <v/>
      </c>
      <c r="O333" s="78">
        <f t="shared" si="270"/>
        <v>5.0000000000000001E-4</v>
      </c>
      <c r="P333" s="13"/>
      <c r="Q333" s="8"/>
      <c r="R333" s="13"/>
      <c r="S333" s="79">
        <f t="shared" si="256"/>
        <v>0</v>
      </c>
      <c r="T333" s="80">
        <f t="shared" si="257"/>
        <v>0</v>
      </c>
      <c r="U333" s="81">
        <f t="shared" si="232"/>
        <v>0</v>
      </c>
      <c r="V333" s="82">
        <f t="shared" si="233"/>
        <v>0</v>
      </c>
      <c r="W333" s="234">
        <v>141</v>
      </c>
      <c r="X333" s="236">
        <f t="shared" si="246"/>
        <v>165</v>
      </c>
      <c r="Y333" s="6"/>
      <c r="Z333" s="4"/>
      <c r="AA333" s="6"/>
      <c r="AB333" s="6"/>
      <c r="AC333" s="6"/>
      <c r="AD333" s="6"/>
      <c r="AE333" s="83">
        <f t="shared" si="258"/>
        <v>0</v>
      </c>
      <c r="AF333" s="80">
        <f t="shared" si="259"/>
        <v>0</v>
      </c>
      <c r="AG333" s="76">
        <f t="shared" si="249"/>
        <v>0</v>
      </c>
      <c r="AH333" s="84">
        <f t="shared" si="250"/>
        <v>0</v>
      </c>
      <c r="AI333" s="85">
        <f t="shared" si="251"/>
        <v>0</v>
      </c>
      <c r="AJ333" s="85">
        <f t="shared" si="252"/>
        <v>0</v>
      </c>
      <c r="AK333" s="77">
        <f t="shared" si="253"/>
        <v>0</v>
      </c>
      <c r="AL333" s="84">
        <f t="shared" si="260"/>
        <v>0</v>
      </c>
      <c r="AM333" s="77">
        <f t="shared" si="261"/>
        <v>0</v>
      </c>
      <c r="AN333" s="5"/>
      <c r="AO333" s="9"/>
      <c r="AP333" s="5"/>
      <c r="AQ333" s="10"/>
      <c r="AR333" s="5"/>
      <c r="AS333" s="5"/>
      <c r="AT333" s="5"/>
      <c r="AU333" s="80" t="str">
        <f t="shared" si="271"/>
        <v/>
      </c>
      <c r="AV333" s="80" t="str">
        <f t="shared" ca="1" si="272"/>
        <v/>
      </c>
      <c r="AW333" s="80" t="str">
        <f t="shared" si="262"/>
        <v/>
      </c>
      <c r="AX333" s="80" t="str">
        <f t="shared" ca="1" si="263"/>
        <v/>
      </c>
      <c r="AY333" s="165"/>
      <c r="AZ333" s="165"/>
      <c r="BA333" s="80" t="str">
        <f t="shared" si="234"/>
        <v/>
      </c>
      <c r="BB333" s="165"/>
      <c r="BC333" s="165"/>
      <c r="BD333" s="80" t="str">
        <f t="shared" si="235"/>
        <v/>
      </c>
      <c r="BE333" s="5"/>
      <c r="BS333" s="163"/>
      <c r="BT333" s="163"/>
      <c r="BU333" s="163"/>
      <c r="BV333" s="163"/>
      <c r="BW333" s="163"/>
      <c r="BX333" s="163"/>
      <c r="BZ333" s="163"/>
      <c r="CB333" s="163"/>
      <c r="CC333" s="163"/>
      <c r="CD333" s="163"/>
    </row>
    <row r="334" spans="1:82" ht="17.45" customHeight="1">
      <c r="A334" s="86">
        <f t="shared" si="231"/>
        <v>47.2</v>
      </c>
      <c r="B334" s="107">
        <f t="shared" si="255"/>
        <v>324</v>
      </c>
      <c r="C334" s="8"/>
      <c r="D334" s="11"/>
      <c r="E334" s="12"/>
      <c r="F334" s="11"/>
      <c r="G334" s="74">
        <f t="shared" si="264"/>
        <v>0</v>
      </c>
      <c r="H334" s="75">
        <f t="shared" si="264"/>
        <v>0</v>
      </c>
      <c r="I334" s="88">
        <f t="shared" si="265"/>
        <v>0</v>
      </c>
      <c r="J334" s="78">
        <f t="shared" si="266"/>
        <v>0</v>
      </c>
      <c r="K334" s="78">
        <f t="shared" si="267"/>
        <v>0</v>
      </c>
      <c r="L334" s="78">
        <f t="shared" si="268"/>
        <v>0</v>
      </c>
      <c r="M334" s="78" t="str">
        <f t="shared" ca="1" si="269"/>
        <v/>
      </c>
      <c r="N334" s="78" t="str">
        <f t="shared" ca="1" si="269"/>
        <v/>
      </c>
      <c r="O334" s="78">
        <f t="shared" si="270"/>
        <v>5.0000000000000001E-4</v>
      </c>
      <c r="P334" s="13"/>
      <c r="Q334" s="8"/>
      <c r="R334" s="13"/>
      <c r="S334" s="89">
        <f t="shared" si="256"/>
        <v>0</v>
      </c>
      <c r="T334" s="75">
        <f t="shared" si="257"/>
        <v>0</v>
      </c>
      <c r="U334" s="90">
        <f t="shared" si="232"/>
        <v>0</v>
      </c>
      <c r="V334" s="82">
        <f t="shared" si="233"/>
        <v>0</v>
      </c>
      <c r="W334" s="234">
        <f t="shared" ref="W334:W339" si="273">W333</f>
        <v>141</v>
      </c>
      <c r="X334" s="236">
        <f t="shared" si="246"/>
        <v>165</v>
      </c>
      <c r="Y334" s="12"/>
      <c r="Z334" s="8"/>
      <c r="AA334" s="12"/>
      <c r="AB334" s="12"/>
      <c r="AC334" s="12"/>
      <c r="AD334" s="12"/>
      <c r="AE334" s="91">
        <f t="shared" si="258"/>
        <v>0</v>
      </c>
      <c r="AF334" s="75">
        <f t="shared" si="259"/>
        <v>0</v>
      </c>
      <c r="AG334" s="88">
        <f t="shared" si="249"/>
        <v>0</v>
      </c>
      <c r="AH334" s="92">
        <f t="shared" si="250"/>
        <v>0</v>
      </c>
      <c r="AI334" s="93">
        <f t="shared" si="251"/>
        <v>0</v>
      </c>
      <c r="AJ334" s="93">
        <f t="shared" si="252"/>
        <v>0</v>
      </c>
      <c r="AK334" s="78">
        <f t="shared" si="253"/>
        <v>0</v>
      </c>
      <c r="AL334" s="92">
        <f t="shared" si="260"/>
        <v>0</v>
      </c>
      <c r="AM334" s="78">
        <f t="shared" si="261"/>
        <v>0</v>
      </c>
      <c r="AN334" s="11"/>
      <c r="AO334" s="14"/>
      <c r="AP334" s="11"/>
      <c r="AQ334" s="15"/>
      <c r="AR334" s="11"/>
      <c r="AS334" s="11"/>
      <c r="AT334" s="11"/>
      <c r="AU334" s="75" t="str">
        <f t="shared" si="271"/>
        <v/>
      </c>
      <c r="AV334" s="75" t="str">
        <f t="shared" ca="1" si="272"/>
        <v/>
      </c>
      <c r="AW334" s="75" t="str">
        <f t="shared" si="262"/>
        <v/>
      </c>
      <c r="AX334" s="75" t="str">
        <f t="shared" ca="1" si="263"/>
        <v/>
      </c>
      <c r="AY334" s="169"/>
      <c r="AZ334" s="169"/>
      <c r="BA334" s="75" t="str">
        <f t="shared" si="234"/>
        <v/>
      </c>
      <c r="BB334" s="169"/>
      <c r="BC334" s="169"/>
      <c r="BD334" s="75" t="str">
        <f t="shared" si="235"/>
        <v/>
      </c>
      <c r="BE334" s="11"/>
      <c r="BS334" s="163"/>
      <c r="BT334" s="163"/>
      <c r="BU334" s="163"/>
      <c r="BV334" s="163"/>
      <c r="BW334" s="163"/>
      <c r="BX334" s="163"/>
      <c r="BZ334" s="163"/>
      <c r="CB334" s="163"/>
      <c r="CC334" s="163"/>
      <c r="CD334" s="163"/>
    </row>
    <row r="335" spans="1:82" ht="17.45" customHeight="1">
      <c r="A335" s="94">
        <f t="shared" si="231"/>
        <v>47.3</v>
      </c>
      <c r="B335" s="107">
        <f t="shared" si="255"/>
        <v>325</v>
      </c>
      <c r="C335" s="8"/>
      <c r="D335" s="11"/>
      <c r="E335" s="12"/>
      <c r="F335" s="11"/>
      <c r="G335" s="74">
        <f t="shared" si="264"/>
        <v>0</v>
      </c>
      <c r="H335" s="75">
        <f t="shared" si="264"/>
        <v>0</v>
      </c>
      <c r="I335" s="88">
        <f t="shared" si="265"/>
        <v>0</v>
      </c>
      <c r="J335" s="78">
        <f t="shared" si="266"/>
        <v>0</v>
      </c>
      <c r="K335" s="78">
        <f t="shared" si="267"/>
        <v>0</v>
      </c>
      <c r="L335" s="78">
        <f t="shared" si="268"/>
        <v>0</v>
      </c>
      <c r="M335" s="78" t="str">
        <f t="shared" ca="1" si="269"/>
        <v/>
      </c>
      <c r="N335" s="78" t="str">
        <f t="shared" ca="1" si="269"/>
        <v/>
      </c>
      <c r="O335" s="78">
        <f t="shared" si="270"/>
        <v>5.0000000000000001E-4</v>
      </c>
      <c r="P335" s="13"/>
      <c r="Q335" s="8"/>
      <c r="R335" s="13"/>
      <c r="S335" s="89">
        <f t="shared" si="256"/>
        <v>0</v>
      </c>
      <c r="T335" s="75">
        <f t="shared" si="257"/>
        <v>0</v>
      </c>
      <c r="U335" s="90">
        <f t="shared" si="232"/>
        <v>0</v>
      </c>
      <c r="V335" s="82">
        <f t="shared" si="233"/>
        <v>0</v>
      </c>
      <c r="W335" s="234">
        <f t="shared" si="273"/>
        <v>141</v>
      </c>
      <c r="X335" s="236">
        <f t="shared" si="246"/>
        <v>165</v>
      </c>
      <c r="Y335" s="12"/>
      <c r="Z335" s="8"/>
      <c r="AA335" s="12"/>
      <c r="AB335" s="12"/>
      <c r="AC335" s="12"/>
      <c r="AD335" s="12"/>
      <c r="AE335" s="91">
        <f t="shared" si="258"/>
        <v>0</v>
      </c>
      <c r="AF335" s="75">
        <f t="shared" si="259"/>
        <v>0</v>
      </c>
      <c r="AG335" s="88">
        <f t="shared" si="249"/>
        <v>0</v>
      </c>
      <c r="AH335" s="92">
        <f t="shared" si="250"/>
        <v>0</v>
      </c>
      <c r="AI335" s="93">
        <f t="shared" si="251"/>
        <v>0</v>
      </c>
      <c r="AJ335" s="93">
        <f t="shared" si="252"/>
        <v>0</v>
      </c>
      <c r="AK335" s="78">
        <f t="shared" si="253"/>
        <v>0</v>
      </c>
      <c r="AL335" s="92">
        <f t="shared" si="260"/>
        <v>0</v>
      </c>
      <c r="AM335" s="78">
        <f t="shared" si="261"/>
        <v>0</v>
      </c>
      <c r="AN335" s="11"/>
      <c r="AO335" s="14"/>
      <c r="AP335" s="11"/>
      <c r="AQ335" s="15"/>
      <c r="AR335" s="11"/>
      <c r="AS335" s="11"/>
      <c r="AT335" s="11"/>
      <c r="AU335" s="75" t="str">
        <f t="shared" si="271"/>
        <v/>
      </c>
      <c r="AV335" s="75" t="str">
        <f t="shared" ca="1" si="272"/>
        <v/>
      </c>
      <c r="AW335" s="75" t="str">
        <f t="shared" si="262"/>
        <v/>
      </c>
      <c r="AX335" s="75" t="str">
        <f t="shared" ca="1" si="263"/>
        <v/>
      </c>
      <c r="AY335" s="169"/>
      <c r="AZ335" s="169"/>
      <c r="BA335" s="75" t="str">
        <f t="shared" si="234"/>
        <v/>
      </c>
      <c r="BB335" s="169"/>
      <c r="BC335" s="169"/>
      <c r="BD335" s="75" t="str">
        <f t="shared" si="235"/>
        <v/>
      </c>
      <c r="BE335" s="11"/>
      <c r="BS335" s="163"/>
      <c r="BT335" s="163"/>
      <c r="BU335" s="163"/>
      <c r="BV335" s="163"/>
      <c r="BW335" s="163"/>
      <c r="BX335" s="163"/>
      <c r="BZ335" s="163"/>
      <c r="CB335" s="163"/>
      <c r="CC335" s="163"/>
      <c r="CD335" s="163"/>
    </row>
    <row r="336" spans="1:82" ht="17.45" customHeight="1">
      <c r="A336" s="86">
        <f t="shared" si="231"/>
        <v>47.4</v>
      </c>
      <c r="B336" s="107">
        <f t="shared" si="255"/>
        <v>326</v>
      </c>
      <c r="C336" s="8"/>
      <c r="D336" s="11"/>
      <c r="E336" s="12"/>
      <c r="F336" s="11"/>
      <c r="G336" s="74">
        <f t="shared" si="264"/>
        <v>0</v>
      </c>
      <c r="H336" s="75">
        <f t="shared" si="264"/>
        <v>0</v>
      </c>
      <c r="I336" s="88">
        <f t="shared" si="265"/>
        <v>0</v>
      </c>
      <c r="J336" s="78">
        <f t="shared" si="266"/>
        <v>0</v>
      </c>
      <c r="K336" s="78">
        <f t="shared" si="267"/>
        <v>0</v>
      </c>
      <c r="L336" s="78">
        <f t="shared" si="268"/>
        <v>0</v>
      </c>
      <c r="M336" s="78" t="str">
        <f t="shared" ca="1" si="269"/>
        <v/>
      </c>
      <c r="N336" s="78" t="str">
        <f t="shared" ca="1" si="269"/>
        <v/>
      </c>
      <c r="O336" s="78">
        <f t="shared" si="270"/>
        <v>5.0000000000000001E-4</v>
      </c>
      <c r="P336" s="13"/>
      <c r="Q336" s="8"/>
      <c r="R336" s="13"/>
      <c r="S336" s="89">
        <f t="shared" si="256"/>
        <v>0</v>
      </c>
      <c r="T336" s="75">
        <f t="shared" si="257"/>
        <v>0</v>
      </c>
      <c r="U336" s="90">
        <f t="shared" si="232"/>
        <v>0</v>
      </c>
      <c r="V336" s="82">
        <f t="shared" si="233"/>
        <v>0</v>
      </c>
      <c r="W336" s="234">
        <f t="shared" si="273"/>
        <v>141</v>
      </c>
      <c r="X336" s="236">
        <f t="shared" si="246"/>
        <v>165</v>
      </c>
      <c r="Y336" s="12"/>
      <c r="Z336" s="8"/>
      <c r="AA336" s="12"/>
      <c r="AB336" s="12"/>
      <c r="AC336" s="12"/>
      <c r="AD336" s="12"/>
      <c r="AE336" s="91">
        <f t="shared" si="258"/>
        <v>0</v>
      </c>
      <c r="AF336" s="75">
        <f t="shared" si="259"/>
        <v>0</v>
      </c>
      <c r="AG336" s="88">
        <f t="shared" si="249"/>
        <v>0</v>
      </c>
      <c r="AH336" s="92">
        <f t="shared" si="250"/>
        <v>0</v>
      </c>
      <c r="AI336" s="93">
        <f t="shared" si="251"/>
        <v>0</v>
      </c>
      <c r="AJ336" s="93">
        <f t="shared" si="252"/>
        <v>0</v>
      </c>
      <c r="AK336" s="78">
        <f t="shared" si="253"/>
        <v>0</v>
      </c>
      <c r="AL336" s="92">
        <f t="shared" si="260"/>
        <v>0</v>
      </c>
      <c r="AM336" s="78">
        <f t="shared" si="261"/>
        <v>0</v>
      </c>
      <c r="AN336" s="11"/>
      <c r="AO336" s="14"/>
      <c r="AP336" s="11"/>
      <c r="AQ336" s="15"/>
      <c r="AR336" s="11"/>
      <c r="AS336" s="11"/>
      <c r="AT336" s="11"/>
      <c r="AU336" s="75" t="str">
        <f t="shared" si="271"/>
        <v/>
      </c>
      <c r="AV336" s="75" t="str">
        <f t="shared" ca="1" si="272"/>
        <v/>
      </c>
      <c r="AW336" s="75" t="str">
        <f t="shared" si="262"/>
        <v/>
      </c>
      <c r="AX336" s="75" t="str">
        <f t="shared" ca="1" si="263"/>
        <v/>
      </c>
      <c r="AY336" s="169"/>
      <c r="AZ336" s="169"/>
      <c r="BA336" s="75" t="str">
        <f t="shared" si="234"/>
        <v/>
      </c>
      <c r="BB336" s="169"/>
      <c r="BC336" s="169"/>
      <c r="BD336" s="75" t="str">
        <f t="shared" si="235"/>
        <v/>
      </c>
      <c r="BE336" s="11"/>
      <c r="BS336" s="163"/>
      <c r="BT336" s="163"/>
      <c r="BU336" s="163"/>
      <c r="BV336" s="163"/>
      <c r="BW336" s="163"/>
      <c r="BX336" s="163"/>
      <c r="BZ336" s="163"/>
      <c r="CB336" s="163"/>
      <c r="CC336" s="163"/>
      <c r="CD336" s="163"/>
    </row>
    <row r="337" spans="1:82" ht="17.45" customHeight="1">
      <c r="A337" s="94">
        <f t="shared" si="231"/>
        <v>47.5</v>
      </c>
      <c r="B337" s="107">
        <f t="shared" si="255"/>
        <v>327</v>
      </c>
      <c r="C337" s="8"/>
      <c r="D337" s="11"/>
      <c r="E337" s="12"/>
      <c r="F337" s="11"/>
      <c r="G337" s="74">
        <f t="shared" si="264"/>
        <v>0</v>
      </c>
      <c r="H337" s="75">
        <f t="shared" si="264"/>
        <v>0</v>
      </c>
      <c r="I337" s="88">
        <f t="shared" si="265"/>
        <v>0</v>
      </c>
      <c r="J337" s="78">
        <f t="shared" si="266"/>
        <v>0</v>
      </c>
      <c r="K337" s="78">
        <f t="shared" si="267"/>
        <v>0</v>
      </c>
      <c r="L337" s="78">
        <f t="shared" si="268"/>
        <v>0</v>
      </c>
      <c r="M337" s="78" t="str">
        <f t="shared" ca="1" si="269"/>
        <v/>
      </c>
      <c r="N337" s="78" t="str">
        <f t="shared" ca="1" si="269"/>
        <v/>
      </c>
      <c r="O337" s="78">
        <f t="shared" si="270"/>
        <v>5.0000000000000001E-4</v>
      </c>
      <c r="P337" s="13"/>
      <c r="Q337" s="8"/>
      <c r="R337" s="13"/>
      <c r="S337" s="89">
        <f t="shared" si="256"/>
        <v>0</v>
      </c>
      <c r="T337" s="75">
        <f t="shared" si="257"/>
        <v>0</v>
      </c>
      <c r="U337" s="90">
        <f t="shared" si="232"/>
        <v>0</v>
      </c>
      <c r="V337" s="82">
        <f t="shared" si="233"/>
        <v>0</v>
      </c>
      <c r="W337" s="234">
        <f t="shared" si="273"/>
        <v>141</v>
      </c>
      <c r="X337" s="236">
        <f t="shared" si="246"/>
        <v>165</v>
      </c>
      <c r="Y337" s="12"/>
      <c r="Z337" s="8"/>
      <c r="AA337" s="12"/>
      <c r="AB337" s="12"/>
      <c r="AC337" s="12"/>
      <c r="AD337" s="12"/>
      <c r="AE337" s="91">
        <f t="shared" si="258"/>
        <v>0</v>
      </c>
      <c r="AF337" s="75">
        <f t="shared" si="259"/>
        <v>0</v>
      </c>
      <c r="AG337" s="88">
        <f t="shared" si="249"/>
        <v>0</v>
      </c>
      <c r="AH337" s="92">
        <f t="shared" si="250"/>
        <v>0</v>
      </c>
      <c r="AI337" s="93">
        <f t="shared" si="251"/>
        <v>0</v>
      </c>
      <c r="AJ337" s="93">
        <f t="shared" si="252"/>
        <v>0</v>
      </c>
      <c r="AK337" s="78">
        <f t="shared" si="253"/>
        <v>0</v>
      </c>
      <c r="AL337" s="92">
        <f t="shared" si="260"/>
        <v>0</v>
      </c>
      <c r="AM337" s="78">
        <f t="shared" si="261"/>
        <v>0</v>
      </c>
      <c r="AN337" s="11"/>
      <c r="AO337" s="14"/>
      <c r="AP337" s="11"/>
      <c r="AQ337" s="15"/>
      <c r="AR337" s="11"/>
      <c r="AS337" s="11"/>
      <c r="AT337" s="11"/>
      <c r="AU337" s="75" t="str">
        <f t="shared" si="271"/>
        <v/>
      </c>
      <c r="AV337" s="75" t="str">
        <f t="shared" ca="1" si="272"/>
        <v/>
      </c>
      <c r="AW337" s="75" t="str">
        <f t="shared" si="262"/>
        <v/>
      </c>
      <c r="AX337" s="75" t="str">
        <f t="shared" ca="1" si="263"/>
        <v/>
      </c>
      <c r="AY337" s="169"/>
      <c r="AZ337" s="169"/>
      <c r="BA337" s="75" t="str">
        <f t="shared" si="234"/>
        <v/>
      </c>
      <c r="BB337" s="169"/>
      <c r="BC337" s="169"/>
      <c r="BD337" s="75" t="str">
        <f t="shared" si="235"/>
        <v/>
      </c>
      <c r="BE337" s="11"/>
      <c r="BS337" s="163"/>
      <c r="BT337" s="163"/>
      <c r="BU337" s="163"/>
      <c r="BV337" s="163"/>
      <c r="BW337" s="163"/>
      <c r="BX337" s="163"/>
      <c r="BZ337" s="163"/>
      <c r="CB337" s="163"/>
      <c r="CC337" s="163"/>
      <c r="CD337" s="163"/>
    </row>
    <row r="338" spans="1:82" ht="17.45" customHeight="1">
      <c r="A338" s="86">
        <f t="shared" ref="A338:A401" si="274">A331+1</f>
        <v>47.6</v>
      </c>
      <c r="B338" s="107">
        <f t="shared" si="255"/>
        <v>328</v>
      </c>
      <c r="C338" s="8"/>
      <c r="D338" s="11"/>
      <c r="E338" s="12"/>
      <c r="F338" s="11"/>
      <c r="G338" s="74">
        <f t="shared" si="264"/>
        <v>0</v>
      </c>
      <c r="H338" s="75">
        <f t="shared" si="264"/>
        <v>0</v>
      </c>
      <c r="I338" s="88">
        <f t="shared" si="265"/>
        <v>0</v>
      </c>
      <c r="J338" s="78">
        <f t="shared" si="266"/>
        <v>0</v>
      </c>
      <c r="K338" s="78">
        <f t="shared" si="267"/>
        <v>0</v>
      </c>
      <c r="L338" s="78">
        <f t="shared" si="268"/>
        <v>0</v>
      </c>
      <c r="M338" s="78" t="str">
        <f t="shared" ca="1" si="269"/>
        <v/>
      </c>
      <c r="N338" s="78" t="str">
        <f t="shared" ca="1" si="269"/>
        <v/>
      </c>
      <c r="O338" s="78">
        <f t="shared" si="270"/>
        <v>5.0000000000000001E-4</v>
      </c>
      <c r="P338" s="13"/>
      <c r="Q338" s="8"/>
      <c r="R338" s="13"/>
      <c r="S338" s="89">
        <f t="shared" si="256"/>
        <v>0</v>
      </c>
      <c r="T338" s="75">
        <f t="shared" si="257"/>
        <v>0</v>
      </c>
      <c r="U338" s="90">
        <f t="shared" ref="U338:U401" si="275">IF(P338="FULL FEED",(Q338*G338/1000),(Q338*2*G338/1000))</f>
        <v>0</v>
      </c>
      <c r="V338" s="82">
        <f t="shared" ref="V338:V401" si="276">IF(P338="FULL FEED",(R338*H338/1000),(R338*2*H338/1000))</f>
        <v>0</v>
      </c>
      <c r="W338" s="234">
        <f t="shared" si="273"/>
        <v>141</v>
      </c>
      <c r="X338" s="236">
        <f t="shared" si="246"/>
        <v>165</v>
      </c>
      <c r="Y338" s="12"/>
      <c r="Z338" s="8"/>
      <c r="AA338" s="12"/>
      <c r="AB338" s="12"/>
      <c r="AC338" s="12"/>
      <c r="AD338" s="12"/>
      <c r="AE338" s="91">
        <f t="shared" si="258"/>
        <v>0</v>
      </c>
      <c r="AF338" s="75">
        <f t="shared" si="259"/>
        <v>0</v>
      </c>
      <c r="AG338" s="88">
        <f t="shared" si="249"/>
        <v>0</v>
      </c>
      <c r="AH338" s="92">
        <f t="shared" si="250"/>
        <v>0</v>
      </c>
      <c r="AI338" s="93">
        <f t="shared" si="251"/>
        <v>0</v>
      </c>
      <c r="AJ338" s="93">
        <f t="shared" si="252"/>
        <v>0</v>
      </c>
      <c r="AK338" s="78">
        <f t="shared" si="253"/>
        <v>0</v>
      </c>
      <c r="AL338" s="92">
        <f t="shared" si="260"/>
        <v>0</v>
      </c>
      <c r="AM338" s="78">
        <f t="shared" si="261"/>
        <v>0</v>
      </c>
      <c r="AN338" s="11"/>
      <c r="AO338" s="14"/>
      <c r="AP338" s="11"/>
      <c r="AQ338" s="15"/>
      <c r="AR338" s="11"/>
      <c r="AS338" s="11"/>
      <c r="AT338" s="11"/>
      <c r="AU338" s="75" t="str">
        <f t="shared" si="271"/>
        <v/>
      </c>
      <c r="AV338" s="75" t="str">
        <f t="shared" ca="1" si="272"/>
        <v/>
      </c>
      <c r="AW338" s="75" t="str">
        <f t="shared" si="262"/>
        <v/>
      </c>
      <c r="AX338" s="75" t="str">
        <f t="shared" ca="1" si="263"/>
        <v/>
      </c>
      <c r="AY338" s="169"/>
      <c r="AZ338" s="169"/>
      <c r="BA338" s="75" t="str">
        <f t="shared" si="234"/>
        <v/>
      </c>
      <c r="BB338" s="169"/>
      <c r="BC338" s="169"/>
      <c r="BD338" s="75" t="str">
        <f t="shared" si="235"/>
        <v/>
      </c>
      <c r="BE338" s="11"/>
      <c r="BS338" s="163"/>
      <c r="BT338" s="163"/>
      <c r="BU338" s="163"/>
      <c r="BV338" s="163"/>
      <c r="BW338" s="163"/>
      <c r="BX338" s="163"/>
      <c r="BZ338" s="163"/>
      <c r="CB338" s="163"/>
      <c r="CC338" s="163"/>
      <c r="CD338" s="163"/>
    </row>
    <row r="339" spans="1:82" ht="17.45" customHeight="1" thickBot="1">
      <c r="A339" s="94">
        <f t="shared" si="274"/>
        <v>47.7</v>
      </c>
      <c r="B339" s="108">
        <f t="shared" si="255"/>
        <v>329</v>
      </c>
      <c r="C339" s="16"/>
      <c r="D339" s="17"/>
      <c r="E339" s="18"/>
      <c r="F339" s="17"/>
      <c r="G339" s="96">
        <f t="shared" si="264"/>
        <v>0</v>
      </c>
      <c r="H339" s="97">
        <f t="shared" si="264"/>
        <v>0</v>
      </c>
      <c r="I339" s="98">
        <f t="shared" si="265"/>
        <v>0</v>
      </c>
      <c r="J339" s="99">
        <f t="shared" si="266"/>
        <v>0</v>
      </c>
      <c r="K339" s="99">
        <f t="shared" si="267"/>
        <v>0</v>
      </c>
      <c r="L339" s="99">
        <f t="shared" si="268"/>
        <v>0</v>
      </c>
      <c r="M339" s="99" t="str">
        <f t="shared" ca="1" si="269"/>
        <v/>
      </c>
      <c r="N339" s="99" t="str">
        <f t="shared" ca="1" si="269"/>
        <v/>
      </c>
      <c r="O339" s="99">
        <f t="shared" si="270"/>
        <v>5.0000000000000001E-4</v>
      </c>
      <c r="P339" s="19"/>
      <c r="Q339" s="16"/>
      <c r="R339" s="19"/>
      <c r="S339" s="89">
        <f t="shared" si="256"/>
        <v>0</v>
      </c>
      <c r="T339" s="75">
        <f t="shared" si="257"/>
        <v>0</v>
      </c>
      <c r="U339" s="100">
        <f t="shared" si="275"/>
        <v>0</v>
      </c>
      <c r="V339" s="101">
        <f t="shared" si="276"/>
        <v>0</v>
      </c>
      <c r="W339" s="237">
        <f t="shared" si="273"/>
        <v>141</v>
      </c>
      <c r="X339" s="238">
        <f t="shared" si="246"/>
        <v>165</v>
      </c>
      <c r="Y339" s="18"/>
      <c r="Z339" s="8"/>
      <c r="AA339" s="12"/>
      <c r="AB339" s="12"/>
      <c r="AC339" s="12"/>
      <c r="AD339" s="12"/>
      <c r="AE339" s="102">
        <f t="shared" si="258"/>
        <v>0</v>
      </c>
      <c r="AF339" s="97">
        <f t="shared" si="259"/>
        <v>0</v>
      </c>
      <c r="AG339" s="98">
        <f t="shared" si="249"/>
        <v>0</v>
      </c>
      <c r="AH339" s="103">
        <f t="shared" si="250"/>
        <v>0</v>
      </c>
      <c r="AI339" s="104">
        <f t="shared" si="251"/>
        <v>0</v>
      </c>
      <c r="AJ339" s="104">
        <f t="shared" si="252"/>
        <v>0</v>
      </c>
      <c r="AK339" s="99">
        <f t="shared" si="253"/>
        <v>0</v>
      </c>
      <c r="AL339" s="103">
        <f t="shared" si="260"/>
        <v>0</v>
      </c>
      <c r="AM339" s="99">
        <f t="shared" si="261"/>
        <v>0</v>
      </c>
      <c r="AN339" s="17"/>
      <c r="AO339" s="20"/>
      <c r="AP339" s="17"/>
      <c r="AQ339" s="21"/>
      <c r="AR339" s="17"/>
      <c r="AS339" s="17"/>
      <c r="AT339" s="17"/>
      <c r="AU339" s="97" t="str">
        <f t="shared" si="271"/>
        <v/>
      </c>
      <c r="AV339" s="97" t="str">
        <f t="shared" ca="1" si="272"/>
        <v/>
      </c>
      <c r="AW339" s="97" t="str">
        <f t="shared" si="262"/>
        <v/>
      </c>
      <c r="AX339" s="97" t="str">
        <f t="shared" ca="1" si="263"/>
        <v/>
      </c>
      <c r="AY339" s="167"/>
      <c r="AZ339" s="167"/>
      <c r="BA339" s="97" t="str">
        <f t="shared" ref="BA339:BA402" si="277">IF(OR(AY339="",AZ339=""),"",MOD(AZ339-AY339,1)*24)</f>
        <v/>
      </c>
      <c r="BB339" s="167"/>
      <c r="BC339" s="167"/>
      <c r="BD339" s="97" t="str">
        <f t="shared" ref="BD339:BD402" si="278">IF(OR(BB339="",BC339=""),"",MOD(BC339-BB339,1)*24)</f>
        <v/>
      </c>
      <c r="BE339" s="17"/>
      <c r="BS339" s="163"/>
      <c r="BT339" s="163"/>
      <c r="BU339" s="163"/>
      <c r="BV339" s="163"/>
      <c r="BW339" s="163"/>
      <c r="BX339" s="163"/>
      <c r="BZ339" s="163"/>
      <c r="CB339" s="163"/>
      <c r="CC339" s="163"/>
      <c r="CD339" s="163"/>
    </row>
    <row r="340" spans="1:82" ht="17.45" customHeight="1" thickTop="1">
      <c r="A340" s="105">
        <f>A333+1</f>
        <v>48.1</v>
      </c>
      <c r="B340" s="106">
        <f>B339+1</f>
        <v>330</v>
      </c>
      <c r="C340" s="4"/>
      <c r="D340" s="5"/>
      <c r="E340" s="6"/>
      <c r="F340" s="5"/>
      <c r="G340" s="74">
        <f t="shared" si="264"/>
        <v>0</v>
      </c>
      <c r="H340" s="75">
        <f t="shared" si="264"/>
        <v>0</v>
      </c>
      <c r="I340" s="76">
        <f t="shared" si="265"/>
        <v>0</v>
      </c>
      <c r="J340" s="77">
        <f t="shared" si="266"/>
        <v>0</v>
      </c>
      <c r="K340" s="77">
        <f t="shared" si="267"/>
        <v>0</v>
      </c>
      <c r="L340" s="77">
        <f t="shared" si="268"/>
        <v>0</v>
      </c>
      <c r="M340" s="78" t="str">
        <f t="shared" ca="1" si="269"/>
        <v/>
      </c>
      <c r="N340" s="78" t="str">
        <f t="shared" ca="1" si="269"/>
        <v/>
      </c>
      <c r="O340" s="78">
        <f t="shared" si="270"/>
        <v>5.0000000000000001E-4</v>
      </c>
      <c r="P340" s="13"/>
      <c r="Q340" s="8"/>
      <c r="R340" s="13"/>
      <c r="S340" s="79">
        <f t="shared" si="256"/>
        <v>0</v>
      </c>
      <c r="T340" s="80">
        <f t="shared" si="257"/>
        <v>0</v>
      </c>
      <c r="U340" s="81">
        <f t="shared" si="275"/>
        <v>0</v>
      </c>
      <c r="V340" s="82">
        <f t="shared" si="276"/>
        <v>0</v>
      </c>
      <c r="W340" s="234">
        <v>142</v>
      </c>
      <c r="X340" s="236">
        <v>164</v>
      </c>
      <c r="Y340" s="6"/>
      <c r="Z340" s="4"/>
      <c r="AA340" s="6"/>
      <c r="AB340" s="6"/>
      <c r="AC340" s="6"/>
      <c r="AD340" s="6"/>
      <c r="AE340" s="83">
        <f t="shared" si="258"/>
        <v>0</v>
      </c>
      <c r="AF340" s="80">
        <f t="shared" si="259"/>
        <v>0</v>
      </c>
      <c r="AG340" s="76">
        <f t="shared" si="249"/>
        <v>0</v>
      </c>
      <c r="AH340" s="84">
        <f t="shared" si="250"/>
        <v>0</v>
      </c>
      <c r="AI340" s="85">
        <f t="shared" si="251"/>
        <v>0</v>
      </c>
      <c r="AJ340" s="85">
        <f t="shared" si="252"/>
        <v>0</v>
      </c>
      <c r="AK340" s="77">
        <f t="shared" si="253"/>
        <v>0</v>
      </c>
      <c r="AL340" s="84">
        <f t="shared" si="260"/>
        <v>0</v>
      </c>
      <c r="AM340" s="77">
        <f t="shared" si="261"/>
        <v>0</v>
      </c>
      <c r="AN340" s="5"/>
      <c r="AO340" s="9"/>
      <c r="AP340" s="5"/>
      <c r="AQ340" s="10"/>
      <c r="AR340" s="5"/>
      <c r="AS340" s="5"/>
      <c r="AT340" s="5"/>
      <c r="AU340" s="80" t="str">
        <f t="shared" si="271"/>
        <v/>
      </c>
      <c r="AV340" s="80" t="str">
        <f t="shared" ca="1" si="272"/>
        <v/>
      </c>
      <c r="AW340" s="80" t="str">
        <f t="shared" si="262"/>
        <v/>
      </c>
      <c r="AX340" s="80" t="str">
        <f t="shared" ca="1" si="263"/>
        <v/>
      </c>
      <c r="AY340" s="165"/>
      <c r="AZ340" s="165"/>
      <c r="BA340" s="80" t="str">
        <f t="shared" si="277"/>
        <v/>
      </c>
      <c r="BB340" s="165"/>
      <c r="BC340" s="165"/>
      <c r="BD340" s="80" t="str">
        <f t="shared" si="278"/>
        <v/>
      </c>
      <c r="BE340" s="5"/>
      <c r="BS340" s="163"/>
      <c r="BT340" s="163"/>
      <c r="BU340" s="163"/>
      <c r="BV340" s="163"/>
      <c r="BW340" s="163"/>
      <c r="BX340" s="163"/>
      <c r="BZ340" s="163"/>
      <c r="CB340" s="163"/>
      <c r="CC340" s="163"/>
      <c r="CD340" s="163"/>
    </row>
    <row r="341" spans="1:82" ht="17.45" customHeight="1">
      <c r="A341" s="94">
        <f t="shared" si="274"/>
        <v>48.2</v>
      </c>
      <c r="B341" s="107">
        <f t="shared" si="255"/>
        <v>331</v>
      </c>
      <c r="C341" s="8"/>
      <c r="D341" s="11"/>
      <c r="E341" s="12"/>
      <c r="F341" s="11"/>
      <c r="G341" s="74">
        <f t="shared" si="264"/>
        <v>0</v>
      </c>
      <c r="H341" s="75">
        <f t="shared" si="264"/>
        <v>0</v>
      </c>
      <c r="I341" s="88">
        <f t="shared" si="265"/>
        <v>0</v>
      </c>
      <c r="J341" s="78">
        <f t="shared" si="266"/>
        <v>0</v>
      </c>
      <c r="K341" s="78">
        <f t="shared" si="267"/>
        <v>0</v>
      </c>
      <c r="L341" s="78">
        <f t="shared" si="268"/>
        <v>0</v>
      </c>
      <c r="M341" s="78" t="str">
        <f t="shared" ca="1" si="269"/>
        <v/>
      </c>
      <c r="N341" s="78" t="str">
        <f t="shared" ca="1" si="269"/>
        <v/>
      </c>
      <c r="O341" s="78">
        <f t="shared" si="270"/>
        <v>5.0000000000000001E-4</v>
      </c>
      <c r="P341" s="13"/>
      <c r="Q341" s="8"/>
      <c r="R341" s="13"/>
      <c r="S341" s="89">
        <f t="shared" si="256"/>
        <v>0</v>
      </c>
      <c r="T341" s="75">
        <f t="shared" si="257"/>
        <v>0</v>
      </c>
      <c r="U341" s="90">
        <f t="shared" si="275"/>
        <v>0</v>
      </c>
      <c r="V341" s="82">
        <f t="shared" si="276"/>
        <v>0</v>
      </c>
      <c r="W341" s="234">
        <f t="shared" ref="W341:W346" si="279">W340</f>
        <v>142</v>
      </c>
      <c r="X341" s="236">
        <f t="shared" ref="X341:X353" si="280">X340</f>
        <v>164</v>
      </c>
      <c r="Y341" s="12"/>
      <c r="Z341" s="8"/>
      <c r="AA341" s="12"/>
      <c r="AB341" s="12"/>
      <c r="AC341" s="12"/>
      <c r="AD341" s="12"/>
      <c r="AE341" s="91">
        <f t="shared" si="258"/>
        <v>0</v>
      </c>
      <c r="AF341" s="75">
        <f t="shared" si="259"/>
        <v>0</v>
      </c>
      <c r="AG341" s="88">
        <f t="shared" si="249"/>
        <v>0</v>
      </c>
      <c r="AH341" s="92">
        <f t="shared" si="250"/>
        <v>0</v>
      </c>
      <c r="AI341" s="93">
        <f t="shared" si="251"/>
        <v>0</v>
      </c>
      <c r="AJ341" s="93">
        <f t="shared" si="252"/>
        <v>0</v>
      </c>
      <c r="AK341" s="78">
        <f t="shared" si="253"/>
        <v>0</v>
      </c>
      <c r="AL341" s="92">
        <f t="shared" si="260"/>
        <v>0</v>
      </c>
      <c r="AM341" s="78">
        <f t="shared" si="261"/>
        <v>0</v>
      </c>
      <c r="AN341" s="11"/>
      <c r="AO341" s="14"/>
      <c r="AP341" s="11"/>
      <c r="AQ341" s="15"/>
      <c r="AR341" s="11"/>
      <c r="AS341" s="11"/>
      <c r="AT341" s="11"/>
      <c r="AU341" s="75" t="str">
        <f t="shared" si="271"/>
        <v/>
      </c>
      <c r="AV341" s="75" t="str">
        <f t="shared" ca="1" si="272"/>
        <v/>
      </c>
      <c r="AW341" s="75" t="str">
        <f t="shared" si="262"/>
        <v/>
      </c>
      <c r="AX341" s="75" t="str">
        <f t="shared" ca="1" si="263"/>
        <v/>
      </c>
      <c r="AY341" s="169"/>
      <c r="AZ341" s="169"/>
      <c r="BA341" s="75" t="str">
        <f t="shared" si="277"/>
        <v/>
      </c>
      <c r="BB341" s="169"/>
      <c r="BC341" s="169"/>
      <c r="BD341" s="75" t="str">
        <f t="shared" si="278"/>
        <v/>
      </c>
      <c r="BE341" s="11"/>
      <c r="BS341" s="163"/>
      <c r="BT341" s="163"/>
      <c r="BU341" s="163"/>
      <c r="BV341" s="163"/>
      <c r="BW341" s="163"/>
      <c r="BX341" s="163"/>
      <c r="BZ341" s="163"/>
      <c r="CB341" s="163"/>
      <c r="CC341" s="163"/>
      <c r="CD341" s="163"/>
    </row>
    <row r="342" spans="1:82" ht="17.45" customHeight="1">
      <c r="A342" s="86">
        <f t="shared" si="274"/>
        <v>48.3</v>
      </c>
      <c r="B342" s="107">
        <f t="shared" si="255"/>
        <v>332</v>
      </c>
      <c r="C342" s="8"/>
      <c r="D342" s="11"/>
      <c r="E342" s="12"/>
      <c r="F342" s="11"/>
      <c r="G342" s="74">
        <f t="shared" si="264"/>
        <v>0</v>
      </c>
      <c r="H342" s="75">
        <f t="shared" si="264"/>
        <v>0</v>
      </c>
      <c r="I342" s="88">
        <f t="shared" si="265"/>
        <v>0</v>
      </c>
      <c r="J342" s="78">
        <f t="shared" si="266"/>
        <v>0</v>
      </c>
      <c r="K342" s="78">
        <f t="shared" si="267"/>
        <v>0</v>
      </c>
      <c r="L342" s="78">
        <f t="shared" si="268"/>
        <v>0</v>
      </c>
      <c r="M342" s="78" t="str">
        <f t="shared" ca="1" si="269"/>
        <v/>
      </c>
      <c r="N342" s="78" t="str">
        <f t="shared" ca="1" si="269"/>
        <v/>
      </c>
      <c r="O342" s="78">
        <f t="shared" si="270"/>
        <v>5.0000000000000001E-4</v>
      </c>
      <c r="P342" s="13"/>
      <c r="Q342" s="8"/>
      <c r="R342" s="13"/>
      <c r="S342" s="89">
        <f t="shared" si="256"/>
        <v>0</v>
      </c>
      <c r="T342" s="75">
        <f t="shared" si="257"/>
        <v>0</v>
      </c>
      <c r="U342" s="90">
        <f t="shared" si="275"/>
        <v>0</v>
      </c>
      <c r="V342" s="82">
        <f t="shared" si="276"/>
        <v>0</v>
      </c>
      <c r="W342" s="234">
        <f t="shared" si="279"/>
        <v>142</v>
      </c>
      <c r="X342" s="236">
        <f t="shared" si="280"/>
        <v>164</v>
      </c>
      <c r="Y342" s="12"/>
      <c r="Z342" s="8"/>
      <c r="AA342" s="12"/>
      <c r="AB342" s="12"/>
      <c r="AC342" s="12"/>
      <c r="AD342" s="12"/>
      <c r="AE342" s="91">
        <f t="shared" si="258"/>
        <v>0</v>
      </c>
      <c r="AF342" s="75">
        <f t="shared" si="259"/>
        <v>0</v>
      </c>
      <c r="AG342" s="88">
        <f t="shared" si="249"/>
        <v>0</v>
      </c>
      <c r="AH342" s="92">
        <f t="shared" si="250"/>
        <v>0</v>
      </c>
      <c r="AI342" s="93">
        <f t="shared" si="251"/>
        <v>0</v>
      </c>
      <c r="AJ342" s="93">
        <f t="shared" si="252"/>
        <v>0</v>
      </c>
      <c r="AK342" s="78">
        <f t="shared" si="253"/>
        <v>0</v>
      </c>
      <c r="AL342" s="92">
        <f t="shared" si="260"/>
        <v>0</v>
      </c>
      <c r="AM342" s="78">
        <f t="shared" si="261"/>
        <v>0</v>
      </c>
      <c r="AN342" s="11"/>
      <c r="AO342" s="14"/>
      <c r="AP342" s="11"/>
      <c r="AQ342" s="15"/>
      <c r="AR342" s="11"/>
      <c r="AS342" s="11"/>
      <c r="AT342" s="11"/>
      <c r="AU342" s="75" t="str">
        <f t="shared" si="271"/>
        <v/>
      </c>
      <c r="AV342" s="75" t="str">
        <f t="shared" ca="1" si="272"/>
        <v/>
      </c>
      <c r="AW342" s="75" t="str">
        <f t="shared" si="262"/>
        <v/>
      </c>
      <c r="AX342" s="75" t="str">
        <f t="shared" ca="1" si="263"/>
        <v/>
      </c>
      <c r="AY342" s="169"/>
      <c r="AZ342" s="169"/>
      <c r="BA342" s="75" t="str">
        <f t="shared" si="277"/>
        <v/>
      </c>
      <c r="BB342" s="169"/>
      <c r="BC342" s="169"/>
      <c r="BD342" s="75" t="str">
        <f t="shared" si="278"/>
        <v/>
      </c>
      <c r="BE342" s="11"/>
      <c r="BS342" s="163"/>
      <c r="BT342" s="163"/>
      <c r="BU342" s="163"/>
      <c r="BV342" s="163"/>
      <c r="BW342" s="163"/>
      <c r="BX342" s="163"/>
      <c r="BZ342" s="163"/>
      <c r="CB342" s="163"/>
      <c r="CC342" s="163"/>
      <c r="CD342" s="163"/>
    </row>
    <row r="343" spans="1:82" ht="17.45" customHeight="1">
      <c r="A343" s="94">
        <f t="shared" si="274"/>
        <v>48.4</v>
      </c>
      <c r="B343" s="107">
        <f t="shared" si="255"/>
        <v>333</v>
      </c>
      <c r="C343" s="8"/>
      <c r="D343" s="11"/>
      <c r="E343" s="12"/>
      <c r="F343" s="11"/>
      <c r="G343" s="74">
        <f t="shared" si="264"/>
        <v>0</v>
      </c>
      <c r="H343" s="75">
        <f t="shared" si="264"/>
        <v>0</v>
      </c>
      <c r="I343" s="88">
        <f t="shared" si="265"/>
        <v>0</v>
      </c>
      <c r="J343" s="78">
        <f t="shared" si="266"/>
        <v>0</v>
      </c>
      <c r="K343" s="78">
        <f t="shared" si="267"/>
        <v>0</v>
      </c>
      <c r="L343" s="78">
        <f t="shared" si="268"/>
        <v>0</v>
      </c>
      <c r="M343" s="78" t="str">
        <f t="shared" ca="1" si="269"/>
        <v/>
      </c>
      <c r="N343" s="78" t="str">
        <f t="shared" ca="1" si="269"/>
        <v/>
      </c>
      <c r="O343" s="78">
        <f t="shared" si="270"/>
        <v>5.0000000000000001E-4</v>
      </c>
      <c r="P343" s="13"/>
      <c r="Q343" s="8"/>
      <c r="R343" s="13"/>
      <c r="S343" s="89">
        <f t="shared" si="256"/>
        <v>0</v>
      </c>
      <c r="T343" s="75">
        <f t="shared" si="257"/>
        <v>0</v>
      </c>
      <c r="U343" s="90">
        <f t="shared" si="275"/>
        <v>0</v>
      </c>
      <c r="V343" s="82">
        <f t="shared" si="276"/>
        <v>0</v>
      </c>
      <c r="W343" s="234">
        <f t="shared" si="279"/>
        <v>142</v>
      </c>
      <c r="X343" s="236">
        <f t="shared" si="280"/>
        <v>164</v>
      </c>
      <c r="Y343" s="12"/>
      <c r="Z343" s="8"/>
      <c r="AA343" s="12"/>
      <c r="AB343" s="12"/>
      <c r="AC343" s="12"/>
      <c r="AD343" s="12"/>
      <c r="AE343" s="91">
        <f t="shared" si="258"/>
        <v>0</v>
      </c>
      <c r="AF343" s="75">
        <f t="shared" si="259"/>
        <v>0</v>
      </c>
      <c r="AG343" s="88">
        <f t="shared" si="249"/>
        <v>0</v>
      </c>
      <c r="AH343" s="92">
        <f t="shared" si="250"/>
        <v>0</v>
      </c>
      <c r="AI343" s="93">
        <f t="shared" si="251"/>
        <v>0</v>
      </c>
      <c r="AJ343" s="93">
        <f t="shared" si="252"/>
        <v>0</v>
      </c>
      <c r="AK343" s="78">
        <f t="shared" si="253"/>
        <v>0</v>
      </c>
      <c r="AL343" s="92">
        <f t="shared" si="260"/>
        <v>0</v>
      </c>
      <c r="AM343" s="78">
        <f t="shared" si="261"/>
        <v>0</v>
      </c>
      <c r="AN343" s="11"/>
      <c r="AO343" s="14"/>
      <c r="AP343" s="11"/>
      <c r="AQ343" s="15"/>
      <c r="AR343" s="11"/>
      <c r="AS343" s="11"/>
      <c r="AT343" s="11"/>
      <c r="AU343" s="75" t="str">
        <f t="shared" si="271"/>
        <v/>
      </c>
      <c r="AV343" s="75" t="str">
        <f t="shared" ca="1" si="272"/>
        <v/>
      </c>
      <c r="AW343" s="75" t="str">
        <f t="shared" si="262"/>
        <v/>
      </c>
      <c r="AX343" s="75" t="str">
        <f t="shared" ca="1" si="263"/>
        <v/>
      </c>
      <c r="AY343" s="169"/>
      <c r="AZ343" s="169"/>
      <c r="BA343" s="75" t="str">
        <f t="shared" si="277"/>
        <v/>
      </c>
      <c r="BB343" s="169"/>
      <c r="BC343" s="169"/>
      <c r="BD343" s="75" t="str">
        <f t="shared" si="278"/>
        <v/>
      </c>
      <c r="BE343" s="11"/>
      <c r="BS343" s="163"/>
      <c r="BT343" s="163"/>
      <c r="BU343" s="163"/>
      <c r="BV343" s="163"/>
      <c r="BW343" s="163"/>
      <c r="BX343" s="163"/>
      <c r="BZ343" s="163"/>
      <c r="CB343" s="163"/>
      <c r="CC343" s="163"/>
      <c r="CD343" s="163"/>
    </row>
    <row r="344" spans="1:82" ht="17.45" customHeight="1">
      <c r="A344" s="86">
        <f t="shared" si="274"/>
        <v>48.5</v>
      </c>
      <c r="B344" s="107">
        <f t="shared" si="255"/>
        <v>334</v>
      </c>
      <c r="C344" s="8"/>
      <c r="D344" s="11"/>
      <c r="E344" s="12"/>
      <c r="F344" s="11"/>
      <c r="G344" s="74">
        <f t="shared" si="264"/>
        <v>0</v>
      </c>
      <c r="H344" s="75">
        <f t="shared" si="264"/>
        <v>0</v>
      </c>
      <c r="I344" s="88">
        <f t="shared" si="265"/>
        <v>0</v>
      </c>
      <c r="J344" s="78">
        <f t="shared" si="266"/>
        <v>0</v>
      </c>
      <c r="K344" s="78">
        <f t="shared" si="267"/>
        <v>0</v>
      </c>
      <c r="L344" s="78">
        <f t="shared" si="268"/>
        <v>0</v>
      </c>
      <c r="M344" s="78" t="str">
        <f t="shared" ca="1" si="269"/>
        <v/>
      </c>
      <c r="N344" s="78" t="str">
        <f t="shared" ca="1" si="269"/>
        <v/>
      </c>
      <c r="O344" s="78">
        <f t="shared" si="270"/>
        <v>5.0000000000000001E-4</v>
      </c>
      <c r="P344" s="13"/>
      <c r="Q344" s="8"/>
      <c r="R344" s="13"/>
      <c r="S344" s="89">
        <f t="shared" si="256"/>
        <v>0</v>
      </c>
      <c r="T344" s="75">
        <f t="shared" si="257"/>
        <v>0</v>
      </c>
      <c r="U344" s="90">
        <f t="shared" si="275"/>
        <v>0</v>
      </c>
      <c r="V344" s="82">
        <f t="shared" si="276"/>
        <v>0</v>
      </c>
      <c r="W344" s="234">
        <f t="shared" si="279"/>
        <v>142</v>
      </c>
      <c r="X344" s="236">
        <f t="shared" si="280"/>
        <v>164</v>
      </c>
      <c r="Y344" s="12"/>
      <c r="Z344" s="8"/>
      <c r="AA344" s="12"/>
      <c r="AB344" s="12"/>
      <c r="AC344" s="12"/>
      <c r="AD344" s="12"/>
      <c r="AE344" s="91">
        <f t="shared" si="258"/>
        <v>0</v>
      </c>
      <c r="AF344" s="75">
        <f t="shared" si="259"/>
        <v>0</v>
      </c>
      <c r="AG344" s="88">
        <f t="shared" si="249"/>
        <v>0</v>
      </c>
      <c r="AH344" s="92">
        <f t="shared" si="250"/>
        <v>0</v>
      </c>
      <c r="AI344" s="93">
        <f t="shared" si="251"/>
        <v>0</v>
      </c>
      <c r="AJ344" s="93">
        <f t="shared" si="252"/>
        <v>0</v>
      </c>
      <c r="AK344" s="78">
        <f t="shared" si="253"/>
        <v>0</v>
      </c>
      <c r="AL344" s="92">
        <f t="shared" si="260"/>
        <v>0</v>
      </c>
      <c r="AM344" s="78">
        <f t="shared" si="261"/>
        <v>0</v>
      </c>
      <c r="AN344" s="11"/>
      <c r="AO344" s="14"/>
      <c r="AP344" s="11"/>
      <c r="AQ344" s="15"/>
      <c r="AR344" s="11"/>
      <c r="AS344" s="11"/>
      <c r="AT344" s="11"/>
      <c r="AU344" s="75" t="str">
        <f t="shared" si="271"/>
        <v/>
      </c>
      <c r="AV344" s="75" t="str">
        <f t="shared" ca="1" si="272"/>
        <v/>
      </c>
      <c r="AW344" s="75" t="str">
        <f t="shared" si="262"/>
        <v/>
      </c>
      <c r="AX344" s="75" t="str">
        <f t="shared" ca="1" si="263"/>
        <v/>
      </c>
      <c r="AY344" s="169"/>
      <c r="AZ344" s="169"/>
      <c r="BA344" s="75" t="str">
        <f t="shared" si="277"/>
        <v/>
      </c>
      <c r="BB344" s="169"/>
      <c r="BC344" s="169"/>
      <c r="BD344" s="75" t="str">
        <f t="shared" si="278"/>
        <v/>
      </c>
      <c r="BE344" s="11"/>
      <c r="BS344" s="163"/>
      <c r="BT344" s="163"/>
      <c r="BU344" s="163"/>
      <c r="BV344" s="163"/>
      <c r="BW344" s="163"/>
      <c r="BX344" s="163"/>
      <c r="BZ344" s="163"/>
      <c r="CB344" s="163"/>
      <c r="CC344" s="163"/>
      <c r="CD344" s="163"/>
    </row>
    <row r="345" spans="1:82" ht="17.45" customHeight="1">
      <c r="A345" s="94">
        <f t="shared" si="274"/>
        <v>48.6</v>
      </c>
      <c r="B345" s="107">
        <f t="shared" si="255"/>
        <v>335</v>
      </c>
      <c r="C345" s="8"/>
      <c r="D345" s="11"/>
      <c r="E345" s="12"/>
      <c r="F345" s="11"/>
      <c r="G345" s="74">
        <f t="shared" si="264"/>
        <v>0</v>
      </c>
      <c r="H345" s="75">
        <f t="shared" si="264"/>
        <v>0</v>
      </c>
      <c r="I345" s="88">
        <f t="shared" si="265"/>
        <v>0</v>
      </c>
      <c r="J345" s="78">
        <f t="shared" si="266"/>
        <v>0</v>
      </c>
      <c r="K345" s="78">
        <f t="shared" si="267"/>
        <v>0</v>
      </c>
      <c r="L345" s="78">
        <f t="shared" si="268"/>
        <v>0</v>
      </c>
      <c r="M345" s="78" t="str">
        <f t="shared" ca="1" si="269"/>
        <v/>
      </c>
      <c r="N345" s="78" t="str">
        <f t="shared" ca="1" si="269"/>
        <v/>
      </c>
      <c r="O345" s="78">
        <f t="shared" si="270"/>
        <v>5.0000000000000001E-4</v>
      </c>
      <c r="P345" s="13"/>
      <c r="Q345" s="8"/>
      <c r="R345" s="13"/>
      <c r="S345" s="89">
        <f t="shared" si="256"/>
        <v>0</v>
      </c>
      <c r="T345" s="75">
        <f t="shared" si="257"/>
        <v>0</v>
      </c>
      <c r="U345" s="90">
        <f t="shared" si="275"/>
        <v>0</v>
      </c>
      <c r="V345" s="82">
        <f t="shared" si="276"/>
        <v>0</v>
      </c>
      <c r="W345" s="234">
        <f t="shared" si="279"/>
        <v>142</v>
      </c>
      <c r="X345" s="236">
        <f t="shared" si="280"/>
        <v>164</v>
      </c>
      <c r="Y345" s="12"/>
      <c r="Z345" s="8"/>
      <c r="AA345" s="12"/>
      <c r="AB345" s="12"/>
      <c r="AC345" s="12"/>
      <c r="AD345" s="12"/>
      <c r="AE345" s="91">
        <f t="shared" si="258"/>
        <v>0</v>
      </c>
      <c r="AF345" s="75">
        <f t="shared" si="259"/>
        <v>0</v>
      </c>
      <c r="AG345" s="88">
        <f t="shared" si="249"/>
        <v>0</v>
      </c>
      <c r="AH345" s="92">
        <f t="shared" si="250"/>
        <v>0</v>
      </c>
      <c r="AI345" s="93">
        <f t="shared" si="251"/>
        <v>0</v>
      </c>
      <c r="AJ345" s="93">
        <f t="shared" si="252"/>
        <v>0</v>
      </c>
      <c r="AK345" s="78">
        <f t="shared" si="253"/>
        <v>0</v>
      </c>
      <c r="AL345" s="92">
        <f t="shared" si="260"/>
        <v>0</v>
      </c>
      <c r="AM345" s="78">
        <f t="shared" si="261"/>
        <v>0</v>
      </c>
      <c r="AN345" s="11"/>
      <c r="AO345" s="14"/>
      <c r="AP345" s="11"/>
      <c r="AQ345" s="15"/>
      <c r="AR345" s="11"/>
      <c r="AS345" s="11"/>
      <c r="AT345" s="11"/>
      <c r="AU345" s="75" t="str">
        <f t="shared" si="271"/>
        <v/>
      </c>
      <c r="AV345" s="75" t="str">
        <f t="shared" ca="1" si="272"/>
        <v/>
      </c>
      <c r="AW345" s="75" t="str">
        <f t="shared" si="262"/>
        <v/>
      </c>
      <c r="AX345" s="75" t="str">
        <f t="shared" ca="1" si="263"/>
        <v/>
      </c>
      <c r="AY345" s="169"/>
      <c r="AZ345" s="169"/>
      <c r="BA345" s="75" t="str">
        <f t="shared" si="277"/>
        <v/>
      </c>
      <c r="BB345" s="169"/>
      <c r="BC345" s="169"/>
      <c r="BD345" s="75" t="str">
        <f t="shared" si="278"/>
        <v/>
      </c>
      <c r="BE345" s="11"/>
      <c r="BS345" s="163"/>
      <c r="BT345" s="163"/>
      <c r="BU345" s="163"/>
      <c r="BV345" s="163"/>
      <c r="BW345" s="163"/>
      <c r="BX345" s="163"/>
      <c r="BZ345" s="163"/>
      <c r="CB345" s="163"/>
      <c r="CC345" s="163"/>
      <c r="CD345" s="163"/>
    </row>
    <row r="346" spans="1:82" ht="17.45" customHeight="1" thickBot="1">
      <c r="A346" s="86">
        <f t="shared" si="274"/>
        <v>48.7</v>
      </c>
      <c r="B346" s="108">
        <f t="shared" si="255"/>
        <v>336</v>
      </c>
      <c r="C346" s="16"/>
      <c r="D346" s="17"/>
      <c r="E346" s="18"/>
      <c r="F346" s="17"/>
      <c r="G346" s="96">
        <f t="shared" si="264"/>
        <v>0</v>
      </c>
      <c r="H346" s="97">
        <f t="shared" si="264"/>
        <v>0</v>
      </c>
      <c r="I346" s="98">
        <f t="shared" si="265"/>
        <v>0</v>
      </c>
      <c r="J346" s="99">
        <f t="shared" si="266"/>
        <v>0</v>
      </c>
      <c r="K346" s="99">
        <f t="shared" si="267"/>
        <v>0</v>
      </c>
      <c r="L346" s="99">
        <f t="shared" si="268"/>
        <v>0</v>
      </c>
      <c r="M346" s="99" t="str">
        <f t="shared" ca="1" si="269"/>
        <v/>
      </c>
      <c r="N346" s="99" t="str">
        <f t="shared" ca="1" si="269"/>
        <v/>
      </c>
      <c r="O346" s="99">
        <f t="shared" si="270"/>
        <v>5.0000000000000001E-4</v>
      </c>
      <c r="P346" s="19"/>
      <c r="Q346" s="16"/>
      <c r="R346" s="19"/>
      <c r="S346" s="89">
        <f t="shared" si="256"/>
        <v>0</v>
      </c>
      <c r="T346" s="75">
        <f t="shared" si="257"/>
        <v>0</v>
      </c>
      <c r="U346" s="100">
        <f t="shared" si="275"/>
        <v>0</v>
      </c>
      <c r="V346" s="101">
        <f t="shared" si="276"/>
        <v>0</v>
      </c>
      <c r="W346" s="237">
        <f t="shared" si="279"/>
        <v>142</v>
      </c>
      <c r="X346" s="238">
        <f t="shared" si="280"/>
        <v>164</v>
      </c>
      <c r="Y346" s="18"/>
      <c r="Z346" s="8"/>
      <c r="AA346" s="12"/>
      <c r="AB346" s="12"/>
      <c r="AC346" s="12"/>
      <c r="AD346" s="12"/>
      <c r="AE346" s="102">
        <f t="shared" si="258"/>
        <v>0</v>
      </c>
      <c r="AF346" s="97">
        <f t="shared" si="259"/>
        <v>0</v>
      </c>
      <c r="AG346" s="98">
        <f t="shared" si="249"/>
        <v>0</v>
      </c>
      <c r="AH346" s="103">
        <f t="shared" si="250"/>
        <v>0</v>
      </c>
      <c r="AI346" s="104">
        <f t="shared" si="251"/>
        <v>0</v>
      </c>
      <c r="AJ346" s="104">
        <f t="shared" si="252"/>
        <v>0</v>
      </c>
      <c r="AK346" s="99">
        <f t="shared" si="253"/>
        <v>0</v>
      </c>
      <c r="AL346" s="103">
        <f t="shared" si="260"/>
        <v>0</v>
      </c>
      <c r="AM346" s="99">
        <f t="shared" si="261"/>
        <v>0</v>
      </c>
      <c r="AN346" s="17"/>
      <c r="AO346" s="20"/>
      <c r="AP346" s="17"/>
      <c r="AQ346" s="21"/>
      <c r="AR346" s="17"/>
      <c r="AS346" s="17"/>
      <c r="AT346" s="17"/>
      <c r="AU346" s="97" t="str">
        <f t="shared" si="271"/>
        <v/>
      </c>
      <c r="AV346" s="97" t="str">
        <f t="shared" ca="1" si="272"/>
        <v/>
      </c>
      <c r="AW346" s="97" t="str">
        <f t="shared" si="262"/>
        <v/>
      </c>
      <c r="AX346" s="97" t="str">
        <f t="shared" ca="1" si="263"/>
        <v/>
      </c>
      <c r="AY346" s="167"/>
      <c r="AZ346" s="167"/>
      <c r="BA346" s="97" t="str">
        <f t="shared" si="277"/>
        <v/>
      </c>
      <c r="BB346" s="167"/>
      <c r="BC346" s="167"/>
      <c r="BD346" s="97" t="str">
        <f t="shared" si="278"/>
        <v/>
      </c>
      <c r="BE346" s="17"/>
      <c r="BS346" s="163"/>
      <c r="BT346" s="163"/>
      <c r="BU346" s="163"/>
      <c r="BV346" s="163"/>
      <c r="BW346" s="163"/>
      <c r="BX346" s="163"/>
      <c r="BZ346" s="163"/>
      <c r="CB346" s="163"/>
      <c r="CC346" s="163"/>
      <c r="CD346" s="163"/>
    </row>
    <row r="347" spans="1:82" ht="17.45" customHeight="1" thickTop="1">
      <c r="A347" s="71">
        <f>A340+1</f>
        <v>49.1</v>
      </c>
      <c r="B347" s="106">
        <f>B346+1</f>
        <v>337</v>
      </c>
      <c r="C347" s="4"/>
      <c r="D347" s="5"/>
      <c r="E347" s="6"/>
      <c r="F347" s="5"/>
      <c r="G347" s="74">
        <f t="shared" si="264"/>
        <v>0</v>
      </c>
      <c r="H347" s="75">
        <f t="shared" si="264"/>
        <v>0</v>
      </c>
      <c r="I347" s="76">
        <f t="shared" si="265"/>
        <v>0</v>
      </c>
      <c r="J347" s="77">
        <f t="shared" si="266"/>
        <v>0</v>
      </c>
      <c r="K347" s="77">
        <f t="shared" si="267"/>
        <v>0</v>
      </c>
      <c r="L347" s="77">
        <f t="shared" si="268"/>
        <v>0</v>
      </c>
      <c r="M347" s="78" t="str">
        <f t="shared" ca="1" si="269"/>
        <v/>
      </c>
      <c r="N347" s="78" t="str">
        <f t="shared" ca="1" si="269"/>
        <v/>
      </c>
      <c r="O347" s="78">
        <f t="shared" si="270"/>
        <v>5.0000000000000001E-4</v>
      </c>
      <c r="P347" s="13"/>
      <c r="Q347" s="8"/>
      <c r="R347" s="13"/>
      <c r="S347" s="79">
        <f t="shared" si="256"/>
        <v>0</v>
      </c>
      <c r="T347" s="80">
        <f t="shared" si="257"/>
        <v>0</v>
      </c>
      <c r="U347" s="81">
        <f t="shared" si="275"/>
        <v>0</v>
      </c>
      <c r="V347" s="82">
        <f t="shared" si="276"/>
        <v>0</v>
      </c>
      <c r="W347" s="234">
        <v>143</v>
      </c>
      <c r="X347" s="236">
        <f t="shared" si="280"/>
        <v>164</v>
      </c>
      <c r="Y347" s="6"/>
      <c r="Z347" s="4"/>
      <c r="AA347" s="6"/>
      <c r="AB347" s="6"/>
      <c r="AC347" s="6"/>
      <c r="AD347" s="6"/>
      <c r="AE347" s="83">
        <f t="shared" si="258"/>
        <v>0</v>
      </c>
      <c r="AF347" s="80">
        <f t="shared" si="259"/>
        <v>0</v>
      </c>
      <c r="AG347" s="76">
        <f t="shared" si="249"/>
        <v>0</v>
      </c>
      <c r="AH347" s="84">
        <f t="shared" si="250"/>
        <v>0</v>
      </c>
      <c r="AI347" s="85">
        <f t="shared" si="251"/>
        <v>0</v>
      </c>
      <c r="AJ347" s="85">
        <f t="shared" si="252"/>
        <v>0</v>
      </c>
      <c r="AK347" s="77">
        <f t="shared" si="253"/>
        <v>0</v>
      </c>
      <c r="AL347" s="84">
        <f t="shared" si="260"/>
        <v>0</v>
      </c>
      <c r="AM347" s="77">
        <f t="shared" si="261"/>
        <v>0</v>
      </c>
      <c r="AN347" s="5"/>
      <c r="AO347" s="9"/>
      <c r="AP347" s="5"/>
      <c r="AQ347" s="10"/>
      <c r="AR347" s="5"/>
      <c r="AS347" s="5"/>
      <c r="AT347" s="5"/>
      <c r="AU347" s="80" t="str">
        <f t="shared" si="271"/>
        <v/>
      </c>
      <c r="AV347" s="80" t="str">
        <f t="shared" ca="1" si="272"/>
        <v/>
      </c>
      <c r="AW347" s="80" t="str">
        <f t="shared" si="262"/>
        <v/>
      </c>
      <c r="AX347" s="80" t="str">
        <f t="shared" ca="1" si="263"/>
        <v/>
      </c>
      <c r="AY347" s="165"/>
      <c r="AZ347" s="165"/>
      <c r="BA347" s="80" t="str">
        <f t="shared" si="277"/>
        <v/>
      </c>
      <c r="BB347" s="165"/>
      <c r="BC347" s="165"/>
      <c r="BD347" s="80" t="str">
        <f t="shared" si="278"/>
        <v/>
      </c>
      <c r="BE347" s="5"/>
      <c r="BS347" s="163"/>
      <c r="BT347" s="163"/>
      <c r="BU347" s="163"/>
      <c r="BV347" s="163"/>
      <c r="BW347" s="163"/>
      <c r="BX347" s="163"/>
      <c r="BZ347" s="163"/>
      <c r="CB347" s="163"/>
      <c r="CC347" s="163"/>
      <c r="CD347" s="163"/>
    </row>
    <row r="348" spans="1:82" ht="17.45" customHeight="1">
      <c r="A348" s="86">
        <f t="shared" si="274"/>
        <v>49.2</v>
      </c>
      <c r="B348" s="107">
        <f t="shared" si="255"/>
        <v>338</v>
      </c>
      <c r="C348" s="8"/>
      <c r="D348" s="11"/>
      <c r="E348" s="12"/>
      <c r="F348" s="11"/>
      <c r="G348" s="74">
        <f t="shared" ref="G348:H363" si="281">G347-E348-C348</f>
        <v>0</v>
      </c>
      <c r="H348" s="75">
        <f t="shared" si="281"/>
        <v>0</v>
      </c>
      <c r="I348" s="88">
        <f t="shared" si="265"/>
        <v>0</v>
      </c>
      <c r="J348" s="78">
        <f t="shared" si="266"/>
        <v>0</v>
      </c>
      <c r="K348" s="78">
        <f t="shared" si="267"/>
        <v>0</v>
      </c>
      <c r="L348" s="78">
        <f t="shared" si="268"/>
        <v>0</v>
      </c>
      <c r="M348" s="78" t="str">
        <f t="shared" ca="1" si="269"/>
        <v/>
      </c>
      <c r="N348" s="78" t="str">
        <f t="shared" ca="1" si="269"/>
        <v/>
      </c>
      <c r="O348" s="78">
        <f t="shared" si="270"/>
        <v>5.0000000000000001E-4</v>
      </c>
      <c r="P348" s="13"/>
      <c r="Q348" s="8"/>
      <c r="R348" s="13"/>
      <c r="S348" s="89">
        <f t="shared" si="256"/>
        <v>0</v>
      </c>
      <c r="T348" s="75">
        <f t="shared" si="257"/>
        <v>0</v>
      </c>
      <c r="U348" s="90">
        <f t="shared" si="275"/>
        <v>0</v>
      </c>
      <c r="V348" s="82">
        <f t="shared" si="276"/>
        <v>0</v>
      </c>
      <c r="W348" s="234">
        <f t="shared" ref="W348:W353" si="282">W347</f>
        <v>143</v>
      </c>
      <c r="X348" s="236">
        <f t="shared" si="280"/>
        <v>164</v>
      </c>
      <c r="Y348" s="12"/>
      <c r="Z348" s="8"/>
      <c r="AA348" s="12"/>
      <c r="AB348" s="12"/>
      <c r="AC348" s="12"/>
      <c r="AD348" s="12"/>
      <c r="AE348" s="91">
        <f t="shared" si="258"/>
        <v>0</v>
      </c>
      <c r="AF348" s="75">
        <f t="shared" si="259"/>
        <v>0</v>
      </c>
      <c r="AG348" s="88">
        <f t="shared" si="249"/>
        <v>0</v>
      </c>
      <c r="AH348" s="92">
        <f t="shared" si="250"/>
        <v>0</v>
      </c>
      <c r="AI348" s="93">
        <f t="shared" si="251"/>
        <v>0</v>
      </c>
      <c r="AJ348" s="93">
        <f t="shared" si="252"/>
        <v>0</v>
      </c>
      <c r="AK348" s="78">
        <f t="shared" si="253"/>
        <v>0</v>
      </c>
      <c r="AL348" s="92">
        <f t="shared" si="260"/>
        <v>0</v>
      </c>
      <c r="AM348" s="78">
        <f t="shared" si="261"/>
        <v>0</v>
      </c>
      <c r="AN348" s="11"/>
      <c r="AO348" s="14"/>
      <c r="AP348" s="11"/>
      <c r="AQ348" s="15"/>
      <c r="AR348" s="11"/>
      <c r="AS348" s="11"/>
      <c r="AT348" s="11"/>
      <c r="AU348" s="75" t="str">
        <f t="shared" si="271"/>
        <v/>
      </c>
      <c r="AV348" s="75" t="str">
        <f t="shared" ca="1" si="272"/>
        <v/>
      </c>
      <c r="AW348" s="75" t="str">
        <f t="shared" si="262"/>
        <v/>
      </c>
      <c r="AX348" s="75" t="str">
        <f t="shared" ca="1" si="263"/>
        <v/>
      </c>
      <c r="AY348" s="169"/>
      <c r="AZ348" s="169"/>
      <c r="BA348" s="75" t="str">
        <f t="shared" si="277"/>
        <v/>
      </c>
      <c r="BB348" s="169"/>
      <c r="BC348" s="169"/>
      <c r="BD348" s="75" t="str">
        <f t="shared" si="278"/>
        <v/>
      </c>
      <c r="BE348" s="11"/>
      <c r="BS348" s="163"/>
      <c r="BT348" s="163"/>
      <c r="BU348" s="163"/>
      <c r="BV348" s="163"/>
      <c r="BW348" s="163"/>
      <c r="BX348" s="163"/>
      <c r="BZ348" s="163"/>
      <c r="CB348" s="163"/>
      <c r="CC348" s="163"/>
      <c r="CD348" s="163"/>
    </row>
    <row r="349" spans="1:82" ht="17.45" customHeight="1">
      <c r="A349" s="94">
        <f t="shared" si="274"/>
        <v>49.3</v>
      </c>
      <c r="B349" s="107">
        <f t="shared" si="255"/>
        <v>339</v>
      </c>
      <c r="C349" s="8"/>
      <c r="D349" s="11"/>
      <c r="E349" s="12"/>
      <c r="F349" s="11"/>
      <c r="G349" s="74">
        <f t="shared" si="281"/>
        <v>0</v>
      </c>
      <c r="H349" s="75">
        <f t="shared" si="281"/>
        <v>0</v>
      </c>
      <c r="I349" s="88">
        <f t="shared" si="265"/>
        <v>0</v>
      </c>
      <c r="J349" s="78">
        <f t="shared" si="266"/>
        <v>0</v>
      </c>
      <c r="K349" s="78">
        <f t="shared" si="267"/>
        <v>0</v>
      </c>
      <c r="L349" s="78">
        <f t="shared" si="268"/>
        <v>0</v>
      </c>
      <c r="M349" s="78" t="str">
        <f t="shared" ca="1" si="269"/>
        <v/>
      </c>
      <c r="N349" s="78" t="str">
        <f t="shared" ca="1" si="269"/>
        <v/>
      </c>
      <c r="O349" s="78">
        <f t="shared" si="270"/>
        <v>5.0000000000000001E-4</v>
      </c>
      <c r="P349" s="13"/>
      <c r="Q349" s="8"/>
      <c r="R349" s="13"/>
      <c r="S349" s="89">
        <f t="shared" si="256"/>
        <v>0</v>
      </c>
      <c r="T349" s="75">
        <f t="shared" si="257"/>
        <v>0</v>
      </c>
      <c r="U349" s="90">
        <f t="shared" si="275"/>
        <v>0</v>
      </c>
      <c r="V349" s="82">
        <f t="shared" si="276"/>
        <v>0</v>
      </c>
      <c r="W349" s="234">
        <f t="shared" si="282"/>
        <v>143</v>
      </c>
      <c r="X349" s="236">
        <f t="shared" si="280"/>
        <v>164</v>
      </c>
      <c r="Y349" s="12"/>
      <c r="Z349" s="8"/>
      <c r="AA349" s="12"/>
      <c r="AB349" s="12"/>
      <c r="AC349" s="12"/>
      <c r="AD349" s="12"/>
      <c r="AE349" s="91">
        <f t="shared" si="258"/>
        <v>0</v>
      </c>
      <c r="AF349" s="75">
        <f t="shared" si="259"/>
        <v>0</v>
      </c>
      <c r="AG349" s="88">
        <f t="shared" si="249"/>
        <v>0</v>
      </c>
      <c r="AH349" s="92">
        <f t="shared" si="250"/>
        <v>0</v>
      </c>
      <c r="AI349" s="93">
        <f t="shared" si="251"/>
        <v>0</v>
      </c>
      <c r="AJ349" s="93">
        <f t="shared" si="252"/>
        <v>0</v>
      </c>
      <c r="AK349" s="78">
        <f t="shared" si="253"/>
        <v>0</v>
      </c>
      <c r="AL349" s="92">
        <f t="shared" si="260"/>
        <v>0</v>
      </c>
      <c r="AM349" s="78">
        <f t="shared" si="261"/>
        <v>0</v>
      </c>
      <c r="AN349" s="11"/>
      <c r="AO349" s="14"/>
      <c r="AP349" s="11"/>
      <c r="AQ349" s="15"/>
      <c r="AR349" s="11"/>
      <c r="AS349" s="11"/>
      <c r="AT349" s="11"/>
      <c r="AU349" s="75" t="str">
        <f t="shared" si="271"/>
        <v/>
      </c>
      <c r="AV349" s="75" t="str">
        <f t="shared" ca="1" si="272"/>
        <v/>
      </c>
      <c r="AW349" s="75" t="str">
        <f t="shared" si="262"/>
        <v/>
      </c>
      <c r="AX349" s="75" t="str">
        <f t="shared" ca="1" si="263"/>
        <v/>
      </c>
      <c r="AY349" s="169"/>
      <c r="AZ349" s="169"/>
      <c r="BA349" s="75" t="str">
        <f t="shared" si="277"/>
        <v/>
      </c>
      <c r="BB349" s="169"/>
      <c r="BC349" s="169"/>
      <c r="BD349" s="75" t="str">
        <f t="shared" si="278"/>
        <v/>
      </c>
      <c r="BE349" s="11"/>
      <c r="BS349" s="163"/>
      <c r="BT349" s="163"/>
      <c r="BU349" s="163"/>
      <c r="BV349" s="163"/>
      <c r="BW349" s="163"/>
      <c r="BX349" s="163"/>
      <c r="BZ349" s="163"/>
      <c r="CB349" s="163"/>
      <c r="CC349" s="163"/>
      <c r="CD349" s="163"/>
    </row>
    <row r="350" spans="1:82" ht="17.45" customHeight="1">
      <c r="A350" s="86">
        <f t="shared" si="274"/>
        <v>49.4</v>
      </c>
      <c r="B350" s="107">
        <f t="shared" si="255"/>
        <v>340</v>
      </c>
      <c r="C350" s="8"/>
      <c r="D350" s="11"/>
      <c r="E350" s="12"/>
      <c r="F350" s="11"/>
      <c r="G350" s="74">
        <f t="shared" si="281"/>
        <v>0</v>
      </c>
      <c r="H350" s="75">
        <f t="shared" si="281"/>
        <v>0</v>
      </c>
      <c r="I350" s="88">
        <f t="shared" si="265"/>
        <v>0</v>
      </c>
      <c r="J350" s="78">
        <f t="shared" si="266"/>
        <v>0</v>
      </c>
      <c r="K350" s="78">
        <f t="shared" si="267"/>
        <v>0</v>
      </c>
      <c r="L350" s="78">
        <f t="shared" si="268"/>
        <v>0</v>
      </c>
      <c r="M350" s="78" t="str">
        <f t="shared" ca="1" si="269"/>
        <v/>
      </c>
      <c r="N350" s="78" t="str">
        <f t="shared" ca="1" si="269"/>
        <v/>
      </c>
      <c r="O350" s="78">
        <f t="shared" si="270"/>
        <v>5.0000000000000001E-4</v>
      </c>
      <c r="P350" s="13"/>
      <c r="Q350" s="8"/>
      <c r="R350" s="13"/>
      <c r="S350" s="89">
        <f t="shared" si="256"/>
        <v>0</v>
      </c>
      <c r="T350" s="75">
        <f t="shared" si="257"/>
        <v>0</v>
      </c>
      <c r="U350" s="90">
        <f t="shared" si="275"/>
        <v>0</v>
      </c>
      <c r="V350" s="82">
        <f t="shared" si="276"/>
        <v>0</v>
      </c>
      <c r="W350" s="234">
        <f t="shared" si="282"/>
        <v>143</v>
      </c>
      <c r="X350" s="236">
        <f t="shared" si="280"/>
        <v>164</v>
      </c>
      <c r="Y350" s="12"/>
      <c r="Z350" s="8"/>
      <c r="AA350" s="12"/>
      <c r="AB350" s="12"/>
      <c r="AC350" s="12"/>
      <c r="AD350" s="12"/>
      <c r="AE350" s="91">
        <f t="shared" si="258"/>
        <v>0</v>
      </c>
      <c r="AF350" s="75">
        <f t="shared" si="259"/>
        <v>0</v>
      </c>
      <c r="AG350" s="88">
        <f t="shared" si="249"/>
        <v>0</v>
      </c>
      <c r="AH350" s="92">
        <f t="shared" si="250"/>
        <v>0</v>
      </c>
      <c r="AI350" s="93">
        <f t="shared" si="251"/>
        <v>0</v>
      </c>
      <c r="AJ350" s="93">
        <f t="shared" si="252"/>
        <v>0</v>
      </c>
      <c r="AK350" s="78">
        <f t="shared" si="253"/>
        <v>0</v>
      </c>
      <c r="AL350" s="92">
        <f t="shared" si="260"/>
        <v>0</v>
      </c>
      <c r="AM350" s="78">
        <f t="shared" si="261"/>
        <v>0</v>
      </c>
      <c r="AN350" s="11"/>
      <c r="AO350" s="14"/>
      <c r="AP350" s="11"/>
      <c r="AQ350" s="15"/>
      <c r="AR350" s="11"/>
      <c r="AS350" s="11"/>
      <c r="AT350" s="11"/>
      <c r="AU350" s="75" t="str">
        <f t="shared" si="271"/>
        <v/>
      </c>
      <c r="AV350" s="75" t="str">
        <f t="shared" ca="1" si="272"/>
        <v/>
      </c>
      <c r="AW350" s="75" t="str">
        <f t="shared" si="262"/>
        <v/>
      </c>
      <c r="AX350" s="75" t="str">
        <f t="shared" ca="1" si="263"/>
        <v/>
      </c>
      <c r="AY350" s="169"/>
      <c r="AZ350" s="169"/>
      <c r="BA350" s="75" t="str">
        <f t="shared" si="277"/>
        <v/>
      </c>
      <c r="BB350" s="169"/>
      <c r="BC350" s="169"/>
      <c r="BD350" s="75" t="str">
        <f t="shared" si="278"/>
        <v/>
      </c>
      <c r="BE350" s="11"/>
      <c r="BS350" s="163"/>
      <c r="BT350" s="163"/>
      <c r="BU350" s="163"/>
      <c r="BV350" s="163"/>
      <c r="BW350" s="163"/>
      <c r="BX350" s="163"/>
      <c r="BZ350" s="163"/>
      <c r="CB350" s="163"/>
      <c r="CC350" s="163"/>
      <c r="CD350" s="163"/>
    </row>
    <row r="351" spans="1:82" ht="17.45" customHeight="1">
      <c r="A351" s="94">
        <f t="shared" si="274"/>
        <v>49.5</v>
      </c>
      <c r="B351" s="107">
        <f t="shared" si="255"/>
        <v>341</v>
      </c>
      <c r="C351" s="8"/>
      <c r="D351" s="11"/>
      <c r="E351" s="12"/>
      <c r="F351" s="11"/>
      <c r="G351" s="74">
        <f t="shared" si="281"/>
        <v>0</v>
      </c>
      <c r="H351" s="75">
        <f t="shared" si="281"/>
        <v>0</v>
      </c>
      <c r="I351" s="88">
        <f t="shared" si="265"/>
        <v>0</v>
      </c>
      <c r="J351" s="78">
        <f t="shared" si="266"/>
        <v>0</v>
      </c>
      <c r="K351" s="78">
        <f t="shared" si="267"/>
        <v>0</v>
      </c>
      <c r="L351" s="78">
        <f t="shared" si="268"/>
        <v>0</v>
      </c>
      <c r="M351" s="78" t="str">
        <f t="shared" ca="1" si="269"/>
        <v/>
      </c>
      <c r="N351" s="78" t="str">
        <f t="shared" ca="1" si="269"/>
        <v/>
      </c>
      <c r="O351" s="78">
        <f t="shared" si="270"/>
        <v>5.0000000000000001E-4</v>
      </c>
      <c r="P351" s="13"/>
      <c r="Q351" s="8"/>
      <c r="R351" s="13"/>
      <c r="S351" s="89">
        <f t="shared" si="256"/>
        <v>0</v>
      </c>
      <c r="T351" s="75">
        <f t="shared" si="257"/>
        <v>0</v>
      </c>
      <c r="U351" s="90">
        <f t="shared" si="275"/>
        <v>0</v>
      </c>
      <c r="V351" s="82">
        <f t="shared" si="276"/>
        <v>0</v>
      </c>
      <c r="W351" s="234">
        <f t="shared" si="282"/>
        <v>143</v>
      </c>
      <c r="X351" s="236">
        <f t="shared" si="280"/>
        <v>164</v>
      </c>
      <c r="Y351" s="12"/>
      <c r="Z351" s="8"/>
      <c r="AA351" s="12"/>
      <c r="AB351" s="12"/>
      <c r="AC351" s="12"/>
      <c r="AD351" s="12"/>
      <c r="AE351" s="91">
        <f t="shared" si="258"/>
        <v>0</v>
      </c>
      <c r="AF351" s="75">
        <f t="shared" si="259"/>
        <v>0</v>
      </c>
      <c r="AG351" s="88">
        <f t="shared" si="249"/>
        <v>0</v>
      </c>
      <c r="AH351" s="92">
        <f t="shared" si="250"/>
        <v>0</v>
      </c>
      <c r="AI351" s="93">
        <f t="shared" si="251"/>
        <v>0</v>
      </c>
      <c r="AJ351" s="93">
        <f t="shared" si="252"/>
        <v>0</v>
      </c>
      <c r="AK351" s="78">
        <f t="shared" si="253"/>
        <v>0</v>
      </c>
      <c r="AL351" s="92">
        <f t="shared" si="260"/>
        <v>0</v>
      </c>
      <c r="AM351" s="78">
        <f t="shared" si="261"/>
        <v>0</v>
      </c>
      <c r="AN351" s="11"/>
      <c r="AO351" s="14"/>
      <c r="AP351" s="11"/>
      <c r="AQ351" s="15"/>
      <c r="AR351" s="11"/>
      <c r="AS351" s="11"/>
      <c r="AT351" s="11"/>
      <c r="AU351" s="75" t="str">
        <f t="shared" si="271"/>
        <v/>
      </c>
      <c r="AV351" s="75" t="str">
        <f t="shared" ca="1" si="272"/>
        <v/>
      </c>
      <c r="AW351" s="75" t="str">
        <f t="shared" si="262"/>
        <v/>
      </c>
      <c r="AX351" s="75" t="str">
        <f t="shared" ca="1" si="263"/>
        <v/>
      </c>
      <c r="AY351" s="169"/>
      <c r="AZ351" s="169"/>
      <c r="BA351" s="75" t="str">
        <f t="shared" si="277"/>
        <v/>
      </c>
      <c r="BB351" s="169"/>
      <c r="BC351" s="169"/>
      <c r="BD351" s="75" t="str">
        <f t="shared" si="278"/>
        <v/>
      </c>
      <c r="BE351" s="11"/>
      <c r="BS351" s="163"/>
      <c r="BT351" s="163"/>
      <c r="BU351" s="163"/>
      <c r="BV351" s="163"/>
      <c r="BW351" s="163"/>
      <c r="BX351" s="163"/>
      <c r="BZ351" s="163"/>
      <c r="CB351" s="163"/>
      <c r="CC351" s="163"/>
      <c r="CD351" s="163"/>
    </row>
    <row r="352" spans="1:82" ht="17.45" customHeight="1">
      <c r="A352" s="86">
        <f t="shared" si="274"/>
        <v>49.6</v>
      </c>
      <c r="B352" s="107">
        <f t="shared" si="255"/>
        <v>342</v>
      </c>
      <c r="C352" s="8"/>
      <c r="D352" s="11"/>
      <c r="E352" s="12"/>
      <c r="F352" s="11"/>
      <c r="G352" s="74">
        <f t="shared" si="281"/>
        <v>0</v>
      </c>
      <c r="H352" s="75">
        <f t="shared" si="281"/>
        <v>0</v>
      </c>
      <c r="I352" s="88">
        <f t="shared" si="265"/>
        <v>0</v>
      </c>
      <c r="J352" s="78">
        <f t="shared" si="266"/>
        <v>0</v>
      </c>
      <c r="K352" s="78">
        <f t="shared" si="267"/>
        <v>0</v>
      </c>
      <c r="L352" s="78">
        <f t="shared" si="268"/>
        <v>0</v>
      </c>
      <c r="M352" s="78" t="str">
        <f t="shared" ca="1" si="269"/>
        <v/>
      </c>
      <c r="N352" s="78" t="str">
        <f t="shared" ca="1" si="269"/>
        <v/>
      </c>
      <c r="O352" s="78">
        <f t="shared" si="270"/>
        <v>5.0000000000000001E-4</v>
      </c>
      <c r="P352" s="13"/>
      <c r="Q352" s="8"/>
      <c r="R352" s="13"/>
      <c r="S352" s="89">
        <f t="shared" si="256"/>
        <v>0</v>
      </c>
      <c r="T352" s="75">
        <f t="shared" si="257"/>
        <v>0</v>
      </c>
      <c r="U352" s="90">
        <f t="shared" si="275"/>
        <v>0</v>
      </c>
      <c r="V352" s="82">
        <f t="shared" si="276"/>
        <v>0</v>
      </c>
      <c r="W352" s="234">
        <f t="shared" si="282"/>
        <v>143</v>
      </c>
      <c r="X352" s="236">
        <f t="shared" si="280"/>
        <v>164</v>
      </c>
      <c r="Y352" s="12"/>
      <c r="Z352" s="8"/>
      <c r="AA352" s="12"/>
      <c r="AB352" s="12"/>
      <c r="AC352" s="12"/>
      <c r="AD352" s="12"/>
      <c r="AE352" s="91">
        <f t="shared" si="258"/>
        <v>0</v>
      </c>
      <c r="AF352" s="75">
        <f t="shared" si="259"/>
        <v>0</v>
      </c>
      <c r="AG352" s="88">
        <f t="shared" si="249"/>
        <v>0</v>
      </c>
      <c r="AH352" s="92">
        <f t="shared" si="250"/>
        <v>0</v>
      </c>
      <c r="AI352" s="93">
        <f t="shared" si="251"/>
        <v>0</v>
      </c>
      <c r="AJ352" s="93">
        <f t="shared" si="252"/>
        <v>0</v>
      </c>
      <c r="AK352" s="78">
        <f t="shared" si="253"/>
        <v>0</v>
      </c>
      <c r="AL352" s="92">
        <f t="shared" si="260"/>
        <v>0</v>
      </c>
      <c r="AM352" s="78">
        <f t="shared" si="261"/>
        <v>0</v>
      </c>
      <c r="AN352" s="11"/>
      <c r="AO352" s="14"/>
      <c r="AP352" s="11"/>
      <c r="AQ352" s="15"/>
      <c r="AR352" s="11"/>
      <c r="AS352" s="11"/>
      <c r="AT352" s="11"/>
      <c r="AU352" s="75" t="str">
        <f t="shared" si="271"/>
        <v/>
      </c>
      <c r="AV352" s="75" t="str">
        <f t="shared" ca="1" si="272"/>
        <v/>
      </c>
      <c r="AW352" s="75" t="str">
        <f t="shared" si="262"/>
        <v/>
      </c>
      <c r="AX352" s="75" t="str">
        <f t="shared" ca="1" si="263"/>
        <v/>
      </c>
      <c r="AY352" s="169"/>
      <c r="AZ352" s="169"/>
      <c r="BA352" s="75" t="str">
        <f t="shared" si="277"/>
        <v/>
      </c>
      <c r="BB352" s="169"/>
      <c r="BC352" s="169"/>
      <c r="BD352" s="75" t="str">
        <f t="shared" si="278"/>
        <v/>
      </c>
      <c r="BE352" s="11"/>
      <c r="BS352" s="163"/>
      <c r="BT352" s="163"/>
      <c r="BU352" s="163"/>
      <c r="BV352" s="163"/>
      <c r="BW352" s="163"/>
      <c r="BX352" s="163"/>
      <c r="BZ352" s="163"/>
      <c r="CB352" s="163"/>
      <c r="CC352" s="163"/>
      <c r="CD352" s="163"/>
    </row>
    <row r="353" spans="1:82" ht="17.45" customHeight="1" thickBot="1">
      <c r="A353" s="94">
        <f t="shared" si="274"/>
        <v>49.7</v>
      </c>
      <c r="B353" s="108">
        <f t="shared" si="255"/>
        <v>343</v>
      </c>
      <c r="C353" s="16"/>
      <c r="D353" s="17"/>
      <c r="E353" s="18"/>
      <c r="F353" s="17"/>
      <c r="G353" s="96">
        <f t="shared" si="281"/>
        <v>0</v>
      </c>
      <c r="H353" s="97">
        <f t="shared" si="281"/>
        <v>0</v>
      </c>
      <c r="I353" s="98">
        <f t="shared" si="265"/>
        <v>0</v>
      </c>
      <c r="J353" s="99">
        <f t="shared" si="266"/>
        <v>0</v>
      </c>
      <c r="K353" s="99">
        <f t="shared" si="267"/>
        <v>0</v>
      </c>
      <c r="L353" s="99">
        <f t="shared" si="268"/>
        <v>0</v>
      </c>
      <c r="M353" s="99" t="str">
        <f t="shared" ca="1" si="269"/>
        <v/>
      </c>
      <c r="N353" s="99" t="str">
        <f t="shared" ca="1" si="269"/>
        <v/>
      </c>
      <c r="O353" s="99">
        <f t="shared" si="270"/>
        <v>5.0000000000000001E-4</v>
      </c>
      <c r="P353" s="19"/>
      <c r="Q353" s="16"/>
      <c r="R353" s="19"/>
      <c r="S353" s="89">
        <f t="shared" si="256"/>
        <v>0</v>
      </c>
      <c r="T353" s="75">
        <f t="shared" si="257"/>
        <v>0</v>
      </c>
      <c r="U353" s="100">
        <f t="shared" si="275"/>
        <v>0</v>
      </c>
      <c r="V353" s="101">
        <f t="shared" si="276"/>
        <v>0</v>
      </c>
      <c r="W353" s="237">
        <f t="shared" si="282"/>
        <v>143</v>
      </c>
      <c r="X353" s="238">
        <f t="shared" si="280"/>
        <v>164</v>
      </c>
      <c r="Y353" s="18"/>
      <c r="Z353" s="8"/>
      <c r="AA353" s="12"/>
      <c r="AB353" s="12"/>
      <c r="AC353" s="12"/>
      <c r="AD353" s="12"/>
      <c r="AE353" s="102">
        <f t="shared" si="258"/>
        <v>0</v>
      </c>
      <c r="AF353" s="97">
        <f t="shared" si="259"/>
        <v>0</v>
      </c>
      <c r="AG353" s="98">
        <f t="shared" si="249"/>
        <v>0</v>
      </c>
      <c r="AH353" s="103">
        <f t="shared" si="250"/>
        <v>0</v>
      </c>
      <c r="AI353" s="104">
        <f t="shared" si="251"/>
        <v>0</v>
      </c>
      <c r="AJ353" s="104">
        <f t="shared" si="252"/>
        <v>0</v>
      </c>
      <c r="AK353" s="99">
        <f t="shared" si="253"/>
        <v>0</v>
      </c>
      <c r="AL353" s="103">
        <f t="shared" si="260"/>
        <v>0</v>
      </c>
      <c r="AM353" s="99">
        <f t="shared" si="261"/>
        <v>0</v>
      </c>
      <c r="AN353" s="17"/>
      <c r="AO353" s="20"/>
      <c r="AP353" s="17"/>
      <c r="AQ353" s="21"/>
      <c r="AR353" s="17"/>
      <c r="AS353" s="17"/>
      <c r="AT353" s="17"/>
      <c r="AU353" s="97" t="str">
        <f t="shared" si="271"/>
        <v/>
      </c>
      <c r="AV353" s="97" t="str">
        <f t="shared" ca="1" si="272"/>
        <v/>
      </c>
      <c r="AW353" s="97" t="str">
        <f t="shared" si="262"/>
        <v/>
      </c>
      <c r="AX353" s="97" t="str">
        <f t="shared" ca="1" si="263"/>
        <v/>
      </c>
      <c r="AY353" s="167"/>
      <c r="AZ353" s="167"/>
      <c r="BA353" s="97" t="str">
        <f t="shared" si="277"/>
        <v/>
      </c>
      <c r="BB353" s="167"/>
      <c r="BC353" s="167"/>
      <c r="BD353" s="97" t="str">
        <f t="shared" si="278"/>
        <v/>
      </c>
      <c r="BE353" s="17"/>
      <c r="BS353" s="163"/>
      <c r="BT353" s="163"/>
      <c r="BU353" s="163"/>
      <c r="BV353" s="163"/>
      <c r="BW353" s="163"/>
      <c r="BX353" s="163"/>
      <c r="BZ353" s="163"/>
      <c r="CB353" s="163"/>
      <c r="CC353" s="163"/>
      <c r="CD353" s="163"/>
    </row>
    <row r="354" spans="1:82" ht="17.45" customHeight="1" thickTop="1">
      <c r="A354" s="105">
        <f>A347+1</f>
        <v>50.1</v>
      </c>
      <c r="B354" s="106">
        <f>B353+1</f>
        <v>344</v>
      </c>
      <c r="C354" s="4"/>
      <c r="D354" s="5"/>
      <c r="E354" s="6"/>
      <c r="F354" s="5"/>
      <c r="G354" s="74">
        <f t="shared" si="281"/>
        <v>0</v>
      </c>
      <c r="H354" s="75">
        <f t="shared" si="281"/>
        <v>0</v>
      </c>
      <c r="I354" s="76">
        <f t="shared" si="265"/>
        <v>0</v>
      </c>
      <c r="J354" s="77">
        <f t="shared" si="266"/>
        <v>0</v>
      </c>
      <c r="K354" s="77">
        <f t="shared" si="267"/>
        <v>0</v>
      </c>
      <c r="L354" s="77">
        <f t="shared" si="268"/>
        <v>0</v>
      </c>
      <c r="M354" s="78" t="str">
        <f t="shared" ca="1" si="269"/>
        <v/>
      </c>
      <c r="N354" s="78" t="str">
        <f t="shared" ca="1" si="269"/>
        <v/>
      </c>
      <c r="O354" s="78">
        <f t="shared" si="270"/>
        <v>5.0000000000000001E-4</v>
      </c>
      <c r="P354" s="13"/>
      <c r="Q354" s="8"/>
      <c r="R354" s="13"/>
      <c r="S354" s="79">
        <f t="shared" si="256"/>
        <v>0</v>
      </c>
      <c r="T354" s="80">
        <f t="shared" si="257"/>
        <v>0</v>
      </c>
      <c r="U354" s="81">
        <f t="shared" si="275"/>
        <v>0</v>
      </c>
      <c r="V354" s="82">
        <f t="shared" si="276"/>
        <v>0</v>
      </c>
      <c r="W354" s="234">
        <v>144</v>
      </c>
      <c r="X354" s="236">
        <v>163</v>
      </c>
      <c r="Y354" s="6"/>
      <c r="Z354" s="4"/>
      <c r="AA354" s="6"/>
      <c r="AB354" s="6"/>
      <c r="AC354" s="6"/>
      <c r="AD354" s="6"/>
      <c r="AE354" s="83">
        <f t="shared" si="258"/>
        <v>0</v>
      </c>
      <c r="AF354" s="80">
        <f t="shared" si="259"/>
        <v>0</v>
      </c>
      <c r="AG354" s="76">
        <f t="shared" si="249"/>
        <v>0</v>
      </c>
      <c r="AH354" s="84">
        <f t="shared" si="250"/>
        <v>0</v>
      </c>
      <c r="AI354" s="85">
        <f t="shared" si="251"/>
        <v>0</v>
      </c>
      <c r="AJ354" s="85">
        <f t="shared" si="252"/>
        <v>0</v>
      </c>
      <c r="AK354" s="77">
        <f t="shared" si="253"/>
        <v>0</v>
      </c>
      <c r="AL354" s="84">
        <f t="shared" si="260"/>
        <v>0</v>
      </c>
      <c r="AM354" s="77">
        <f t="shared" si="261"/>
        <v>0</v>
      </c>
      <c r="AN354" s="5"/>
      <c r="AO354" s="9"/>
      <c r="AP354" s="5"/>
      <c r="AQ354" s="10"/>
      <c r="AR354" s="5"/>
      <c r="AS354" s="5"/>
      <c r="AT354" s="5"/>
      <c r="AU354" s="80" t="str">
        <f t="shared" si="271"/>
        <v/>
      </c>
      <c r="AV354" s="80" t="str">
        <f t="shared" ca="1" si="272"/>
        <v/>
      </c>
      <c r="AW354" s="80" t="str">
        <f t="shared" si="262"/>
        <v/>
      </c>
      <c r="AX354" s="80" t="str">
        <f t="shared" ca="1" si="263"/>
        <v/>
      </c>
      <c r="AY354" s="165"/>
      <c r="AZ354" s="165"/>
      <c r="BA354" s="80" t="str">
        <f t="shared" si="277"/>
        <v/>
      </c>
      <c r="BB354" s="165"/>
      <c r="BC354" s="165"/>
      <c r="BD354" s="80" t="str">
        <f t="shared" si="278"/>
        <v/>
      </c>
      <c r="BE354" s="5"/>
      <c r="BS354" s="163"/>
      <c r="BT354" s="163"/>
      <c r="BU354" s="163"/>
      <c r="BV354" s="163"/>
      <c r="BW354" s="163"/>
      <c r="BX354" s="163"/>
      <c r="BZ354" s="163"/>
      <c r="CB354" s="163"/>
      <c r="CC354" s="163"/>
      <c r="CD354" s="163"/>
    </row>
    <row r="355" spans="1:82" ht="17.45" customHeight="1">
      <c r="A355" s="94">
        <f t="shared" si="274"/>
        <v>50.2</v>
      </c>
      <c r="B355" s="107">
        <f t="shared" si="255"/>
        <v>345</v>
      </c>
      <c r="C355" s="8"/>
      <c r="D355" s="11"/>
      <c r="E355" s="12"/>
      <c r="F355" s="11"/>
      <c r="G355" s="74">
        <f t="shared" si="281"/>
        <v>0</v>
      </c>
      <c r="H355" s="75">
        <f t="shared" si="281"/>
        <v>0</v>
      </c>
      <c r="I355" s="88">
        <f t="shared" si="265"/>
        <v>0</v>
      </c>
      <c r="J355" s="78">
        <f t="shared" si="266"/>
        <v>0</v>
      </c>
      <c r="K355" s="78">
        <f t="shared" si="267"/>
        <v>0</v>
      </c>
      <c r="L355" s="78">
        <f t="shared" si="268"/>
        <v>0</v>
      </c>
      <c r="M355" s="78" t="str">
        <f t="shared" ca="1" si="269"/>
        <v/>
      </c>
      <c r="N355" s="78" t="str">
        <f t="shared" ca="1" si="269"/>
        <v/>
      </c>
      <c r="O355" s="78">
        <f t="shared" si="270"/>
        <v>5.0000000000000001E-4</v>
      </c>
      <c r="P355" s="13"/>
      <c r="Q355" s="8"/>
      <c r="R355" s="13"/>
      <c r="S355" s="89">
        <f t="shared" si="256"/>
        <v>0</v>
      </c>
      <c r="T355" s="75">
        <f t="shared" si="257"/>
        <v>0</v>
      </c>
      <c r="U355" s="90">
        <f t="shared" si="275"/>
        <v>0</v>
      </c>
      <c r="V355" s="82">
        <f t="shared" si="276"/>
        <v>0</v>
      </c>
      <c r="W355" s="234">
        <f t="shared" ref="W355:W360" si="283">W354</f>
        <v>144</v>
      </c>
      <c r="X355" s="236">
        <f t="shared" ref="X355:X367" si="284">X354</f>
        <v>163</v>
      </c>
      <c r="Y355" s="12"/>
      <c r="Z355" s="8"/>
      <c r="AA355" s="12"/>
      <c r="AB355" s="12"/>
      <c r="AC355" s="12"/>
      <c r="AD355" s="12"/>
      <c r="AE355" s="91">
        <f t="shared" si="258"/>
        <v>0</v>
      </c>
      <c r="AF355" s="75">
        <f t="shared" si="259"/>
        <v>0</v>
      </c>
      <c r="AG355" s="88">
        <f t="shared" si="249"/>
        <v>0</v>
      </c>
      <c r="AH355" s="92">
        <f t="shared" si="250"/>
        <v>0</v>
      </c>
      <c r="AI355" s="93">
        <f t="shared" si="251"/>
        <v>0</v>
      </c>
      <c r="AJ355" s="93">
        <f t="shared" si="252"/>
        <v>0</v>
      </c>
      <c r="AK355" s="78">
        <f t="shared" si="253"/>
        <v>0</v>
      </c>
      <c r="AL355" s="92">
        <f t="shared" si="260"/>
        <v>0</v>
      </c>
      <c r="AM355" s="78">
        <f t="shared" si="261"/>
        <v>0</v>
      </c>
      <c r="AN355" s="11"/>
      <c r="AO355" s="14"/>
      <c r="AP355" s="11"/>
      <c r="AQ355" s="15"/>
      <c r="AR355" s="11"/>
      <c r="AS355" s="11"/>
      <c r="AT355" s="11"/>
      <c r="AU355" s="75" t="str">
        <f t="shared" si="271"/>
        <v/>
      </c>
      <c r="AV355" s="75" t="str">
        <f t="shared" ca="1" si="272"/>
        <v/>
      </c>
      <c r="AW355" s="75" t="str">
        <f t="shared" si="262"/>
        <v/>
      </c>
      <c r="AX355" s="75" t="str">
        <f t="shared" ca="1" si="263"/>
        <v/>
      </c>
      <c r="AY355" s="169"/>
      <c r="AZ355" s="169"/>
      <c r="BA355" s="75" t="str">
        <f t="shared" si="277"/>
        <v/>
      </c>
      <c r="BB355" s="169"/>
      <c r="BC355" s="169"/>
      <c r="BD355" s="75" t="str">
        <f t="shared" si="278"/>
        <v/>
      </c>
      <c r="BE355" s="11"/>
      <c r="BS355" s="163"/>
      <c r="BT355" s="163"/>
      <c r="BU355" s="163"/>
      <c r="BV355" s="163"/>
      <c r="BW355" s="163"/>
      <c r="BX355" s="163"/>
      <c r="BZ355" s="163"/>
      <c r="CB355" s="163"/>
      <c r="CC355" s="163"/>
      <c r="CD355" s="163"/>
    </row>
    <row r="356" spans="1:82" ht="17.45" customHeight="1">
      <c r="A356" s="86">
        <f t="shared" si="274"/>
        <v>50.3</v>
      </c>
      <c r="B356" s="107">
        <f t="shared" si="255"/>
        <v>346</v>
      </c>
      <c r="C356" s="8"/>
      <c r="D356" s="11"/>
      <c r="E356" s="12"/>
      <c r="F356" s="11"/>
      <c r="G356" s="74">
        <f t="shared" si="281"/>
        <v>0</v>
      </c>
      <c r="H356" s="75">
        <f t="shared" si="281"/>
        <v>0</v>
      </c>
      <c r="I356" s="88">
        <f t="shared" si="265"/>
        <v>0</v>
      </c>
      <c r="J356" s="78">
        <f t="shared" si="266"/>
        <v>0</v>
      </c>
      <c r="K356" s="78">
        <f t="shared" si="267"/>
        <v>0</v>
      </c>
      <c r="L356" s="78">
        <f t="shared" si="268"/>
        <v>0</v>
      </c>
      <c r="M356" s="78" t="str">
        <f t="shared" ca="1" si="269"/>
        <v/>
      </c>
      <c r="N356" s="78" t="str">
        <f t="shared" ca="1" si="269"/>
        <v/>
      </c>
      <c r="O356" s="78">
        <f t="shared" si="270"/>
        <v>5.0000000000000001E-4</v>
      </c>
      <c r="P356" s="13"/>
      <c r="Q356" s="8"/>
      <c r="R356" s="13"/>
      <c r="S356" s="89">
        <f t="shared" si="256"/>
        <v>0</v>
      </c>
      <c r="T356" s="75">
        <f t="shared" si="257"/>
        <v>0</v>
      </c>
      <c r="U356" s="90">
        <f t="shared" si="275"/>
        <v>0</v>
      </c>
      <c r="V356" s="82">
        <f t="shared" si="276"/>
        <v>0</v>
      </c>
      <c r="W356" s="234">
        <f t="shared" si="283"/>
        <v>144</v>
      </c>
      <c r="X356" s="236">
        <f t="shared" si="284"/>
        <v>163</v>
      </c>
      <c r="Y356" s="12"/>
      <c r="Z356" s="8"/>
      <c r="AA356" s="12"/>
      <c r="AB356" s="12"/>
      <c r="AC356" s="12"/>
      <c r="AD356" s="12"/>
      <c r="AE356" s="91">
        <f t="shared" si="258"/>
        <v>0</v>
      </c>
      <c r="AF356" s="75">
        <f t="shared" si="259"/>
        <v>0</v>
      </c>
      <c r="AG356" s="88">
        <f t="shared" si="249"/>
        <v>0</v>
      </c>
      <c r="AH356" s="92">
        <f t="shared" si="250"/>
        <v>0</v>
      </c>
      <c r="AI356" s="93">
        <f t="shared" si="251"/>
        <v>0</v>
      </c>
      <c r="AJ356" s="93">
        <f t="shared" si="252"/>
        <v>0</v>
      </c>
      <c r="AK356" s="78">
        <f t="shared" si="253"/>
        <v>0</v>
      </c>
      <c r="AL356" s="92">
        <f t="shared" si="260"/>
        <v>0</v>
      </c>
      <c r="AM356" s="78">
        <f t="shared" si="261"/>
        <v>0</v>
      </c>
      <c r="AN356" s="11"/>
      <c r="AO356" s="14"/>
      <c r="AP356" s="11"/>
      <c r="AQ356" s="15"/>
      <c r="AR356" s="11"/>
      <c r="AS356" s="11"/>
      <c r="AT356" s="11"/>
      <c r="AU356" s="75" t="str">
        <f t="shared" si="271"/>
        <v/>
      </c>
      <c r="AV356" s="75" t="str">
        <f t="shared" ca="1" si="272"/>
        <v/>
      </c>
      <c r="AW356" s="75" t="str">
        <f t="shared" si="262"/>
        <v/>
      </c>
      <c r="AX356" s="75" t="str">
        <f t="shared" ca="1" si="263"/>
        <v/>
      </c>
      <c r="AY356" s="169"/>
      <c r="AZ356" s="169"/>
      <c r="BA356" s="75" t="str">
        <f t="shared" si="277"/>
        <v/>
      </c>
      <c r="BB356" s="169"/>
      <c r="BC356" s="169"/>
      <c r="BD356" s="75" t="str">
        <f t="shared" si="278"/>
        <v/>
      </c>
      <c r="BE356" s="11"/>
      <c r="BS356" s="163"/>
      <c r="BT356" s="163"/>
      <c r="BU356" s="163"/>
      <c r="BV356" s="163"/>
      <c r="BW356" s="163"/>
      <c r="BX356" s="163"/>
      <c r="BZ356" s="163"/>
      <c r="CB356" s="163"/>
      <c r="CC356" s="163"/>
      <c r="CD356" s="163"/>
    </row>
    <row r="357" spans="1:82" ht="17.45" customHeight="1">
      <c r="A357" s="94">
        <f t="shared" si="274"/>
        <v>50.4</v>
      </c>
      <c r="B357" s="107">
        <f t="shared" si="255"/>
        <v>347</v>
      </c>
      <c r="C357" s="8"/>
      <c r="D357" s="11"/>
      <c r="E357" s="12"/>
      <c r="F357" s="11"/>
      <c r="G357" s="74">
        <f t="shared" si="281"/>
        <v>0</v>
      </c>
      <c r="H357" s="75">
        <f t="shared" si="281"/>
        <v>0</v>
      </c>
      <c r="I357" s="88">
        <f t="shared" si="265"/>
        <v>0</v>
      </c>
      <c r="J357" s="78">
        <f t="shared" si="266"/>
        <v>0</v>
      </c>
      <c r="K357" s="78">
        <f t="shared" si="267"/>
        <v>0</v>
      </c>
      <c r="L357" s="78">
        <f t="shared" si="268"/>
        <v>0</v>
      </c>
      <c r="M357" s="78" t="str">
        <f t="shared" ca="1" si="269"/>
        <v/>
      </c>
      <c r="N357" s="78" t="str">
        <f t="shared" ca="1" si="269"/>
        <v/>
      </c>
      <c r="O357" s="78">
        <f t="shared" si="270"/>
        <v>5.0000000000000001E-4</v>
      </c>
      <c r="P357" s="13"/>
      <c r="Q357" s="8"/>
      <c r="R357" s="13"/>
      <c r="S357" s="89">
        <f t="shared" si="256"/>
        <v>0</v>
      </c>
      <c r="T357" s="75">
        <f t="shared" si="257"/>
        <v>0</v>
      </c>
      <c r="U357" s="90">
        <f t="shared" si="275"/>
        <v>0</v>
      </c>
      <c r="V357" s="82">
        <f t="shared" si="276"/>
        <v>0</v>
      </c>
      <c r="W357" s="234">
        <f t="shared" si="283"/>
        <v>144</v>
      </c>
      <c r="X357" s="236">
        <f t="shared" si="284"/>
        <v>163</v>
      </c>
      <c r="Y357" s="12"/>
      <c r="Z357" s="8"/>
      <c r="AA357" s="12"/>
      <c r="AB357" s="12"/>
      <c r="AC357" s="12"/>
      <c r="AD357" s="12"/>
      <c r="AE357" s="91">
        <f t="shared" si="258"/>
        <v>0</v>
      </c>
      <c r="AF357" s="75">
        <f t="shared" si="259"/>
        <v>0</v>
      </c>
      <c r="AG357" s="88">
        <f t="shared" si="249"/>
        <v>0</v>
      </c>
      <c r="AH357" s="92">
        <f t="shared" si="250"/>
        <v>0</v>
      </c>
      <c r="AI357" s="93">
        <f t="shared" si="251"/>
        <v>0</v>
      </c>
      <c r="AJ357" s="93">
        <f t="shared" si="252"/>
        <v>0</v>
      </c>
      <c r="AK357" s="78">
        <f t="shared" si="253"/>
        <v>0</v>
      </c>
      <c r="AL357" s="92">
        <f t="shared" si="260"/>
        <v>0</v>
      </c>
      <c r="AM357" s="78">
        <f t="shared" si="261"/>
        <v>0</v>
      </c>
      <c r="AN357" s="11"/>
      <c r="AO357" s="14"/>
      <c r="AP357" s="11"/>
      <c r="AQ357" s="15"/>
      <c r="AR357" s="11"/>
      <c r="AS357" s="11"/>
      <c r="AT357" s="11"/>
      <c r="AU357" s="75" t="str">
        <f t="shared" si="271"/>
        <v/>
      </c>
      <c r="AV357" s="75" t="str">
        <f t="shared" ca="1" si="272"/>
        <v/>
      </c>
      <c r="AW357" s="75" t="str">
        <f t="shared" si="262"/>
        <v/>
      </c>
      <c r="AX357" s="75" t="str">
        <f t="shared" ca="1" si="263"/>
        <v/>
      </c>
      <c r="AY357" s="169"/>
      <c r="AZ357" s="169"/>
      <c r="BA357" s="75" t="str">
        <f t="shared" si="277"/>
        <v/>
      </c>
      <c r="BB357" s="169"/>
      <c r="BC357" s="169"/>
      <c r="BD357" s="75" t="str">
        <f t="shared" si="278"/>
        <v/>
      </c>
      <c r="BE357" s="11"/>
      <c r="BS357" s="163"/>
      <c r="BT357" s="163"/>
      <c r="BU357" s="163"/>
      <c r="BV357" s="163"/>
      <c r="BW357" s="163"/>
      <c r="BX357" s="163"/>
      <c r="BZ357" s="163"/>
      <c r="CB357" s="163"/>
      <c r="CC357" s="163"/>
      <c r="CD357" s="163"/>
    </row>
    <row r="358" spans="1:82" ht="17.45" customHeight="1">
      <c r="A358" s="86">
        <f t="shared" si="274"/>
        <v>50.5</v>
      </c>
      <c r="B358" s="107">
        <f t="shared" si="255"/>
        <v>348</v>
      </c>
      <c r="C358" s="8"/>
      <c r="D358" s="11"/>
      <c r="E358" s="12"/>
      <c r="F358" s="11"/>
      <c r="G358" s="74">
        <f t="shared" si="281"/>
        <v>0</v>
      </c>
      <c r="H358" s="75">
        <f t="shared" si="281"/>
        <v>0</v>
      </c>
      <c r="I358" s="88">
        <f t="shared" si="265"/>
        <v>0</v>
      </c>
      <c r="J358" s="78">
        <f t="shared" si="266"/>
        <v>0</v>
      </c>
      <c r="K358" s="78">
        <f t="shared" si="267"/>
        <v>0</v>
      </c>
      <c r="L358" s="78">
        <f t="shared" si="268"/>
        <v>0</v>
      </c>
      <c r="M358" s="78" t="str">
        <f t="shared" ca="1" si="269"/>
        <v/>
      </c>
      <c r="N358" s="78" t="str">
        <f t="shared" ca="1" si="269"/>
        <v/>
      </c>
      <c r="O358" s="78">
        <f t="shared" si="270"/>
        <v>5.0000000000000001E-4</v>
      </c>
      <c r="P358" s="13"/>
      <c r="Q358" s="8"/>
      <c r="R358" s="13"/>
      <c r="S358" s="89">
        <f t="shared" si="256"/>
        <v>0</v>
      </c>
      <c r="T358" s="75">
        <f t="shared" si="257"/>
        <v>0</v>
      </c>
      <c r="U358" s="90">
        <f t="shared" si="275"/>
        <v>0</v>
      </c>
      <c r="V358" s="82">
        <f t="shared" si="276"/>
        <v>0</v>
      </c>
      <c r="W358" s="234">
        <f t="shared" si="283"/>
        <v>144</v>
      </c>
      <c r="X358" s="236">
        <f t="shared" si="284"/>
        <v>163</v>
      </c>
      <c r="Y358" s="12"/>
      <c r="Z358" s="8"/>
      <c r="AA358" s="12"/>
      <c r="AB358" s="12"/>
      <c r="AC358" s="12"/>
      <c r="AD358" s="12"/>
      <c r="AE358" s="91">
        <f t="shared" si="258"/>
        <v>0</v>
      </c>
      <c r="AF358" s="75">
        <f t="shared" si="259"/>
        <v>0</v>
      </c>
      <c r="AG358" s="88">
        <f t="shared" si="249"/>
        <v>0</v>
      </c>
      <c r="AH358" s="92">
        <f t="shared" si="250"/>
        <v>0</v>
      </c>
      <c r="AI358" s="93">
        <f t="shared" si="251"/>
        <v>0</v>
      </c>
      <c r="AJ358" s="93">
        <f t="shared" si="252"/>
        <v>0</v>
      </c>
      <c r="AK358" s="78">
        <f t="shared" si="253"/>
        <v>0</v>
      </c>
      <c r="AL358" s="92">
        <f t="shared" si="260"/>
        <v>0</v>
      </c>
      <c r="AM358" s="78">
        <f t="shared" si="261"/>
        <v>0</v>
      </c>
      <c r="AN358" s="11"/>
      <c r="AO358" s="14"/>
      <c r="AP358" s="11"/>
      <c r="AQ358" s="15"/>
      <c r="AR358" s="11"/>
      <c r="AS358" s="11"/>
      <c r="AT358" s="11"/>
      <c r="AU358" s="75" t="str">
        <f t="shared" si="271"/>
        <v/>
      </c>
      <c r="AV358" s="75" t="str">
        <f t="shared" ca="1" si="272"/>
        <v/>
      </c>
      <c r="AW358" s="75" t="str">
        <f t="shared" si="262"/>
        <v/>
      </c>
      <c r="AX358" s="75" t="str">
        <f t="shared" ca="1" si="263"/>
        <v/>
      </c>
      <c r="AY358" s="169"/>
      <c r="AZ358" s="169"/>
      <c r="BA358" s="75" t="str">
        <f t="shared" si="277"/>
        <v/>
      </c>
      <c r="BB358" s="169"/>
      <c r="BC358" s="169"/>
      <c r="BD358" s="75" t="str">
        <f t="shared" si="278"/>
        <v/>
      </c>
      <c r="BE358" s="11"/>
      <c r="BS358" s="163"/>
      <c r="BT358" s="163"/>
      <c r="BU358" s="163"/>
      <c r="BV358" s="163"/>
      <c r="BW358" s="163"/>
      <c r="BX358" s="163"/>
      <c r="BZ358" s="163"/>
      <c r="CB358" s="163"/>
      <c r="CC358" s="163"/>
      <c r="CD358" s="163"/>
    </row>
    <row r="359" spans="1:82" ht="17.45" customHeight="1">
      <c r="A359" s="94">
        <f t="shared" si="274"/>
        <v>50.6</v>
      </c>
      <c r="B359" s="107">
        <f t="shared" si="255"/>
        <v>349</v>
      </c>
      <c r="C359" s="8"/>
      <c r="D359" s="11"/>
      <c r="E359" s="12"/>
      <c r="F359" s="11"/>
      <c r="G359" s="74">
        <f t="shared" si="281"/>
        <v>0</v>
      </c>
      <c r="H359" s="75">
        <f t="shared" si="281"/>
        <v>0</v>
      </c>
      <c r="I359" s="88">
        <f t="shared" si="265"/>
        <v>0</v>
      </c>
      <c r="J359" s="78">
        <f t="shared" si="266"/>
        <v>0</v>
      </c>
      <c r="K359" s="78">
        <f t="shared" si="267"/>
        <v>0</v>
      </c>
      <c r="L359" s="78">
        <f t="shared" si="268"/>
        <v>0</v>
      </c>
      <c r="M359" s="78" t="str">
        <f t="shared" ca="1" si="269"/>
        <v/>
      </c>
      <c r="N359" s="78" t="str">
        <f t="shared" ca="1" si="269"/>
        <v/>
      </c>
      <c r="O359" s="78">
        <f t="shared" si="270"/>
        <v>5.0000000000000001E-4</v>
      </c>
      <c r="P359" s="13"/>
      <c r="Q359" s="8"/>
      <c r="R359" s="13"/>
      <c r="S359" s="89">
        <f t="shared" si="256"/>
        <v>0</v>
      </c>
      <c r="T359" s="75">
        <f t="shared" si="257"/>
        <v>0</v>
      </c>
      <c r="U359" s="90">
        <f t="shared" si="275"/>
        <v>0</v>
      </c>
      <c r="V359" s="82">
        <f t="shared" si="276"/>
        <v>0</v>
      </c>
      <c r="W359" s="234">
        <f t="shared" si="283"/>
        <v>144</v>
      </c>
      <c r="X359" s="236">
        <f t="shared" si="284"/>
        <v>163</v>
      </c>
      <c r="Y359" s="12"/>
      <c r="Z359" s="8"/>
      <c r="AA359" s="12"/>
      <c r="AB359" s="12"/>
      <c r="AC359" s="12"/>
      <c r="AD359" s="12"/>
      <c r="AE359" s="91">
        <f t="shared" si="258"/>
        <v>0</v>
      </c>
      <c r="AF359" s="75">
        <f t="shared" si="259"/>
        <v>0</v>
      </c>
      <c r="AG359" s="88">
        <f t="shared" si="249"/>
        <v>0</v>
      </c>
      <c r="AH359" s="92">
        <f t="shared" si="250"/>
        <v>0</v>
      </c>
      <c r="AI359" s="93">
        <f t="shared" si="251"/>
        <v>0</v>
      </c>
      <c r="AJ359" s="93">
        <f t="shared" si="252"/>
        <v>0</v>
      </c>
      <c r="AK359" s="78">
        <f t="shared" si="253"/>
        <v>0</v>
      </c>
      <c r="AL359" s="92">
        <f t="shared" si="260"/>
        <v>0</v>
      </c>
      <c r="AM359" s="78">
        <f t="shared" si="261"/>
        <v>0</v>
      </c>
      <c r="AN359" s="11"/>
      <c r="AO359" s="14"/>
      <c r="AP359" s="11"/>
      <c r="AQ359" s="15"/>
      <c r="AR359" s="11"/>
      <c r="AS359" s="11"/>
      <c r="AT359" s="11"/>
      <c r="AU359" s="75" t="str">
        <f t="shared" si="271"/>
        <v/>
      </c>
      <c r="AV359" s="75" t="str">
        <f t="shared" ca="1" si="272"/>
        <v/>
      </c>
      <c r="AW359" s="75" t="str">
        <f t="shared" si="262"/>
        <v/>
      </c>
      <c r="AX359" s="75" t="str">
        <f t="shared" ca="1" si="263"/>
        <v/>
      </c>
      <c r="AY359" s="169"/>
      <c r="AZ359" s="169"/>
      <c r="BA359" s="75" t="str">
        <f t="shared" si="277"/>
        <v/>
      </c>
      <c r="BB359" s="169"/>
      <c r="BC359" s="169"/>
      <c r="BD359" s="75" t="str">
        <f t="shared" si="278"/>
        <v/>
      </c>
      <c r="BE359" s="11"/>
      <c r="BS359" s="163"/>
      <c r="BT359" s="163"/>
      <c r="BU359" s="163"/>
      <c r="BV359" s="163"/>
      <c r="BW359" s="163"/>
      <c r="BX359" s="163"/>
      <c r="BZ359" s="163"/>
      <c r="CB359" s="163"/>
      <c r="CC359" s="163"/>
      <c r="CD359" s="163"/>
    </row>
    <row r="360" spans="1:82" ht="17.45" customHeight="1" thickBot="1">
      <c r="A360" s="86">
        <f t="shared" si="274"/>
        <v>50.7</v>
      </c>
      <c r="B360" s="108">
        <f t="shared" si="255"/>
        <v>350</v>
      </c>
      <c r="C360" s="16"/>
      <c r="D360" s="17"/>
      <c r="E360" s="18"/>
      <c r="F360" s="17"/>
      <c r="G360" s="96">
        <f t="shared" si="281"/>
        <v>0</v>
      </c>
      <c r="H360" s="97">
        <f t="shared" si="281"/>
        <v>0</v>
      </c>
      <c r="I360" s="98">
        <f t="shared" si="265"/>
        <v>0</v>
      </c>
      <c r="J360" s="99">
        <f t="shared" si="266"/>
        <v>0</v>
      </c>
      <c r="K360" s="99">
        <f t="shared" si="267"/>
        <v>0</v>
      </c>
      <c r="L360" s="99">
        <f t="shared" si="268"/>
        <v>0</v>
      </c>
      <c r="M360" s="99" t="str">
        <f t="shared" ca="1" si="269"/>
        <v/>
      </c>
      <c r="N360" s="99" t="str">
        <f t="shared" ca="1" si="269"/>
        <v/>
      </c>
      <c r="O360" s="99">
        <f t="shared" si="270"/>
        <v>5.0000000000000001E-4</v>
      </c>
      <c r="P360" s="19"/>
      <c r="Q360" s="16"/>
      <c r="R360" s="19"/>
      <c r="S360" s="89">
        <f t="shared" si="256"/>
        <v>0</v>
      </c>
      <c r="T360" s="75">
        <f t="shared" si="257"/>
        <v>0</v>
      </c>
      <c r="U360" s="100">
        <f t="shared" si="275"/>
        <v>0</v>
      </c>
      <c r="V360" s="101">
        <f t="shared" si="276"/>
        <v>0</v>
      </c>
      <c r="W360" s="237">
        <f t="shared" si="283"/>
        <v>144</v>
      </c>
      <c r="X360" s="238">
        <f t="shared" si="284"/>
        <v>163</v>
      </c>
      <c r="Y360" s="18"/>
      <c r="Z360" s="8"/>
      <c r="AA360" s="12"/>
      <c r="AB360" s="12"/>
      <c r="AC360" s="12"/>
      <c r="AD360" s="12"/>
      <c r="AE360" s="102">
        <f t="shared" si="258"/>
        <v>0</v>
      </c>
      <c r="AF360" s="97">
        <f t="shared" si="259"/>
        <v>0</v>
      </c>
      <c r="AG360" s="98">
        <f t="shared" si="249"/>
        <v>0</v>
      </c>
      <c r="AH360" s="103">
        <f t="shared" si="250"/>
        <v>0</v>
      </c>
      <c r="AI360" s="104">
        <f t="shared" si="251"/>
        <v>0</v>
      </c>
      <c r="AJ360" s="104">
        <f t="shared" si="252"/>
        <v>0</v>
      </c>
      <c r="AK360" s="99">
        <f t="shared" si="253"/>
        <v>0</v>
      </c>
      <c r="AL360" s="103">
        <f t="shared" si="260"/>
        <v>0</v>
      </c>
      <c r="AM360" s="99">
        <f t="shared" si="261"/>
        <v>0</v>
      </c>
      <c r="AN360" s="17"/>
      <c r="AO360" s="20"/>
      <c r="AP360" s="17"/>
      <c r="AQ360" s="21"/>
      <c r="AR360" s="17"/>
      <c r="AS360" s="17"/>
      <c r="AT360" s="17"/>
      <c r="AU360" s="97" t="str">
        <f t="shared" si="271"/>
        <v/>
      </c>
      <c r="AV360" s="97" t="str">
        <f t="shared" ca="1" si="272"/>
        <v/>
      </c>
      <c r="AW360" s="97" t="str">
        <f t="shared" si="262"/>
        <v/>
      </c>
      <c r="AX360" s="97" t="str">
        <f t="shared" ca="1" si="263"/>
        <v/>
      </c>
      <c r="AY360" s="167"/>
      <c r="AZ360" s="167"/>
      <c r="BA360" s="97" t="str">
        <f t="shared" si="277"/>
        <v/>
      </c>
      <c r="BB360" s="167"/>
      <c r="BC360" s="167"/>
      <c r="BD360" s="97" t="str">
        <f t="shared" si="278"/>
        <v/>
      </c>
      <c r="BE360" s="17"/>
      <c r="BS360" s="163"/>
      <c r="BT360" s="163"/>
      <c r="BU360" s="163"/>
      <c r="BV360" s="163"/>
      <c r="BW360" s="163"/>
      <c r="BX360" s="163"/>
      <c r="BZ360" s="163"/>
      <c r="CB360" s="163"/>
      <c r="CC360" s="163"/>
      <c r="CD360" s="163"/>
    </row>
    <row r="361" spans="1:82" ht="17.45" customHeight="1" thickTop="1">
      <c r="A361" s="71">
        <f>A354+1</f>
        <v>51.1</v>
      </c>
      <c r="B361" s="106">
        <f>B360+1</f>
        <v>351</v>
      </c>
      <c r="C361" s="4"/>
      <c r="D361" s="5"/>
      <c r="E361" s="6"/>
      <c r="F361" s="5"/>
      <c r="G361" s="74">
        <f t="shared" si="281"/>
        <v>0</v>
      </c>
      <c r="H361" s="75">
        <f t="shared" si="281"/>
        <v>0</v>
      </c>
      <c r="I361" s="76">
        <f t="shared" si="265"/>
        <v>0</v>
      </c>
      <c r="J361" s="77">
        <f t="shared" si="266"/>
        <v>0</v>
      </c>
      <c r="K361" s="77">
        <f t="shared" si="267"/>
        <v>0</v>
      </c>
      <c r="L361" s="77">
        <f t="shared" si="268"/>
        <v>0</v>
      </c>
      <c r="M361" s="78" t="str">
        <f t="shared" ca="1" si="269"/>
        <v/>
      </c>
      <c r="N361" s="78" t="str">
        <f t="shared" ca="1" si="269"/>
        <v/>
      </c>
      <c r="O361" s="78">
        <f t="shared" si="270"/>
        <v>5.0000000000000001E-4</v>
      </c>
      <c r="P361" s="13"/>
      <c r="Q361" s="8"/>
      <c r="R361" s="13"/>
      <c r="S361" s="79">
        <f t="shared" si="256"/>
        <v>0</v>
      </c>
      <c r="T361" s="80">
        <f t="shared" si="257"/>
        <v>0</v>
      </c>
      <c r="U361" s="81">
        <f t="shared" si="275"/>
        <v>0</v>
      </c>
      <c r="V361" s="82">
        <f t="shared" si="276"/>
        <v>0</v>
      </c>
      <c r="W361" s="234">
        <v>145</v>
      </c>
      <c r="X361" s="236">
        <f t="shared" si="284"/>
        <v>163</v>
      </c>
      <c r="Y361" s="6"/>
      <c r="Z361" s="4"/>
      <c r="AA361" s="6"/>
      <c r="AB361" s="6"/>
      <c r="AC361" s="6"/>
      <c r="AD361" s="6"/>
      <c r="AE361" s="83">
        <f t="shared" si="258"/>
        <v>0</v>
      </c>
      <c r="AF361" s="80">
        <f t="shared" si="259"/>
        <v>0</v>
      </c>
      <c r="AG361" s="76">
        <f t="shared" si="249"/>
        <v>0</v>
      </c>
      <c r="AH361" s="84">
        <f t="shared" si="250"/>
        <v>0</v>
      </c>
      <c r="AI361" s="85">
        <f t="shared" si="251"/>
        <v>0</v>
      </c>
      <c r="AJ361" s="85">
        <f t="shared" si="252"/>
        <v>0</v>
      </c>
      <c r="AK361" s="77">
        <f t="shared" si="253"/>
        <v>0</v>
      </c>
      <c r="AL361" s="84">
        <f t="shared" si="260"/>
        <v>0</v>
      </c>
      <c r="AM361" s="77">
        <f t="shared" si="261"/>
        <v>0</v>
      </c>
      <c r="AN361" s="5"/>
      <c r="AO361" s="9"/>
      <c r="AP361" s="5"/>
      <c r="AQ361" s="10"/>
      <c r="AR361" s="5"/>
      <c r="AS361" s="5"/>
      <c r="AT361" s="5"/>
      <c r="AU361" s="80" t="str">
        <f t="shared" si="271"/>
        <v/>
      </c>
      <c r="AV361" s="80" t="str">
        <f t="shared" ca="1" si="272"/>
        <v/>
      </c>
      <c r="AW361" s="80" t="str">
        <f t="shared" si="262"/>
        <v/>
      </c>
      <c r="AX361" s="80" t="str">
        <f t="shared" ca="1" si="263"/>
        <v/>
      </c>
      <c r="AY361" s="165"/>
      <c r="AZ361" s="165"/>
      <c r="BA361" s="80" t="str">
        <f t="shared" si="277"/>
        <v/>
      </c>
      <c r="BB361" s="165"/>
      <c r="BC361" s="165"/>
      <c r="BD361" s="80" t="str">
        <f t="shared" si="278"/>
        <v/>
      </c>
      <c r="BE361" s="5"/>
      <c r="BS361" s="163"/>
      <c r="BT361" s="163"/>
      <c r="BU361" s="163"/>
      <c r="BV361" s="163"/>
      <c r="BW361" s="163"/>
      <c r="BX361" s="163"/>
      <c r="BZ361" s="163"/>
      <c r="CB361" s="163"/>
      <c r="CC361" s="163"/>
      <c r="CD361" s="163"/>
    </row>
    <row r="362" spans="1:82" ht="17.45" customHeight="1">
      <c r="A362" s="86">
        <f t="shared" si="274"/>
        <v>51.2</v>
      </c>
      <c r="B362" s="107">
        <f t="shared" si="255"/>
        <v>352</v>
      </c>
      <c r="C362" s="8"/>
      <c r="D362" s="11"/>
      <c r="E362" s="12"/>
      <c r="F362" s="11"/>
      <c r="G362" s="74">
        <f t="shared" si="281"/>
        <v>0</v>
      </c>
      <c r="H362" s="75">
        <f t="shared" si="281"/>
        <v>0</v>
      </c>
      <c r="I362" s="88">
        <f t="shared" si="265"/>
        <v>0</v>
      </c>
      <c r="J362" s="78">
        <f t="shared" si="266"/>
        <v>0</v>
      </c>
      <c r="K362" s="78">
        <f t="shared" si="267"/>
        <v>0</v>
      </c>
      <c r="L362" s="78">
        <f t="shared" si="268"/>
        <v>0</v>
      </c>
      <c r="M362" s="78" t="str">
        <f t="shared" ca="1" si="269"/>
        <v/>
      </c>
      <c r="N362" s="78" t="str">
        <f t="shared" ca="1" si="269"/>
        <v/>
      </c>
      <c r="O362" s="78">
        <f t="shared" si="270"/>
        <v>5.0000000000000001E-4</v>
      </c>
      <c r="P362" s="13"/>
      <c r="Q362" s="8"/>
      <c r="R362" s="13"/>
      <c r="S362" s="89">
        <f t="shared" si="256"/>
        <v>0</v>
      </c>
      <c r="T362" s="75">
        <f t="shared" si="257"/>
        <v>0</v>
      </c>
      <c r="U362" s="90">
        <f t="shared" si="275"/>
        <v>0</v>
      </c>
      <c r="V362" s="82">
        <f t="shared" si="276"/>
        <v>0</v>
      </c>
      <c r="W362" s="234">
        <f t="shared" ref="W362:W374" si="285">W361</f>
        <v>145</v>
      </c>
      <c r="X362" s="236">
        <f t="shared" si="284"/>
        <v>163</v>
      </c>
      <c r="Y362" s="12"/>
      <c r="Z362" s="8"/>
      <c r="AA362" s="12"/>
      <c r="AB362" s="12"/>
      <c r="AC362" s="12"/>
      <c r="AD362" s="12"/>
      <c r="AE362" s="91">
        <f t="shared" si="258"/>
        <v>0</v>
      </c>
      <c r="AF362" s="75">
        <f t="shared" si="259"/>
        <v>0</v>
      </c>
      <c r="AG362" s="88">
        <f t="shared" si="249"/>
        <v>0</v>
      </c>
      <c r="AH362" s="92">
        <f t="shared" si="250"/>
        <v>0</v>
      </c>
      <c r="AI362" s="93">
        <f t="shared" si="251"/>
        <v>0</v>
      </c>
      <c r="AJ362" s="93">
        <f t="shared" si="252"/>
        <v>0</v>
      </c>
      <c r="AK362" s="78">
        <f t="shared" si="253"/>
        <v>0</v>
      </c>
      <c r="AL362" s="92">
        <f t="shared" si="260"/>
        <v>0</v>
      </c>
      <c r="AM362" s="78">
        <f t="shared" si="261"/>
        <v>0</v>
      </c>
      <c r="AN362" s="11"/>
      <c r="AO362" s="14"/>
      <c r="AP362" s="11"/>
      <c r="AQ362" s="15"/>
      <c r="AR362" s="11"/>
      <c r="AS362" s="11"/>
      <c r="AT362" s="11"/>
      <c r="AU362" s="75" t="str">
        <f t="shared" si="271"/>
        <v/>
      </c>
      <c r="AV362" s="75" t="str">
        <f t="shared" ca="1" si="272"/>
        <v/>
      </c>
      <c r="AW362" s="75" t="str">
        <f t="shared" si="262"/>
        <v/>
      </c>
      <c r="AX362" s="75" t="str">
        <f t="shared" ca="1" si="263"/>
        <v/>
      </c>
      <c r="AY362" s="169"/>
      <c r="AZ362" s="169"/>
      <c r="BA362" s="75" t="str">
        <f t="shared" si="277"/>
        <v/>
      </c>
      <c r="BB362" s="169"/>
      <c r="BC362" s="169"/>
      <c r="BD362" s="75" t="str">
        <f t="shared" si="278"/>
        <v/>
      </c>
      <c r="BE362" s="11"/>
      <c r="BS362" s="163"/>
      <c r="BT362" s="163"/>
      <c r="BU362" s="163"/>
      <c r="BV362" s="163"/>
      <c r="BW362" s="163"/>
      <c r="BX362" s="163"/>
      <c r="BZ362" s="163"/>
      <c r="CB362" s="163"/>
      <c r="CC362" s="163"/>
      <c r="CD362" s="163"/>
    </row>
    <row r="363" spans="1:82" ht="17.45" customHeight="1">
      <c r="A363" s="94">
        <f t="shared" si="274"/>
        <v>51.3</v>
      </c>
      <c r="B363" s="107">
        <f t="shared" si="255"/>
        <v>353</v>
      </c>
      <c r="C363" s="8"/>
      <c r="D363" s="11"/>
      <c r="E363" s="12"/>
      <c r="F363" s="11"/>
      <c r="G363" s="74">
        <f t="shared" si="281"/>
        <v>0</v>
      </c>
      <c r="H363" s="75">
        <f t="shared" si="281"/>
        <v>0</v>
      </c>
      <c r="I363" s="88">
        <f t="shared" si="265"/>
        <v>0</v>
      </c>
      <c r="J363" s="78">
        <f t="shared" si="266"/>
        <v>0</v>
      </c>
      <c r="K363" s="78">
        <f t="shared" si="267"/>
        <v>0</v>
      </c>
      <c r="L363" s="78">
        <f t="shared" si="268"/>
        <v>0</v>
      </c>
      <c r="M363" s="78" t="str">
        <f t="shared" ca="1" si="269"/>
        <v/>
      </c>
      <c r="N363" s="78" t="str">
        <f t="shared" ca="1" si="269"/>
        <v/>
      </c>
      <c r="O363" s="78">
        <f t="shared" si="270"/>
        <v>5.0000000000000001E-4</v>
      </c>
      <c r="P363" s="13"/>
      <c r="Q363" s="8"/>
      <c r="R363" s="13"/>
      <c r="S363" s="89">
        <f t="shared" si="256"/>
        <v>0</v>
      </c>
      <c r="T363" s="75">
        <f t="shared" si="257"/>
        <v>0</v>
      </c>
      <c r="U363" s="90">
        <f t="shared" si="275"/>
        <v>0</v>
      </c>
      <c r="V363" s="82">
        <f t="shared" si="276"/>
        <v>0</v>
      </c>
      <c r="W363" s="234">
        <f t="shared" si="285"/>
        <v>145</v>
      </c>
      <c r="X363" s="236">
        <f t="shared" si="284"/>
        <v>163</v>
      </c>
      <c r="Y363" s="12"/>
      <c r="Z363" s="8"/>
      <c r="AA363" s="12"/>
      <c r="AB363" s="12"/>
      <c r="AC363" s="12"/>
      <c r="AD363" s="12"/>
      <c r="AE363" s="91">
        <f t="shared" si="258"/>
        <v>0</v>
      </c>
      <c r="AF363" s="75">
        <f t="shared" si="259"/>
        <v>0</v>
      </c>
      <c r="AG363" s="88">
        <f t="shared" si="249"/>
        <v>0</v>
      </c>
      <c r="AH363" s="92">
        <f t="shared" si="250"/>
        <v>0</v>
      </c>
      <c r="AI363" s="93">
        <f t="shared" si="251"/>
        <v>0</v>
      </c>
      <c r="AJ363" s="93">
        <f t="shared" si="252"/>
        <v>0</v>
      </c>
      <c r="AK363" s="78">
        <f t="shared" si="253"/>
        <v>0</v>
      </c>
      <c r="AL363" s="92">
        <f t="shared" si="260"/>
        <v>0</v>
      </c>
      <c r="AM363" s="78">
        <f t="shared" si="261"/>
        <v>0</v>
      </c>
      <c r="AN363" s="11"/>
      <c r="AO363" s="14"/>
      <c r="AP363" s="11"/>
      <c r="AQ363" s="15"/>
      <c r="AR363" s="11"/>
      <c r="AS363" s="11"/>
      <c r="AT363" s="11"/>
      <c r="AU363" s="75" t="str">
        <f t="shared" si="271"/>
        <v/>
      </c>
      <c r="AV363" s="75" t="str">
        <f t="shared" ca="1" si="272"/>
        <v/>
      </c>
      <c r="AW363" s="75" t="str">
        <f t="shared" si="262"/>
        <v/>
      </c>
      <c r="AX363" s="75" t="str">
        <f t="shared" ca="1" si="263"/>
        <v/>
      </c>
      <c r="AY363" s="169"/>
      <c r="AZ363" s="169"/>
      <c r="BA363" s="75" t="str">
        <f t="shared" si="277"/>
        <v/>
      </c>
      <c r="BB363" s="169"/>
      <c r="BC363" s="169"/>
      <c r="BD363" s="75" t="str">
        <f t="shared" si="278"/>
        <v/>
      </c>
      <c r="BE363" s="11"/>
      <c r="BS363" s="163"/>
      <c r="BT363" s="163"/>
      <c r="BU363" s="163"/>
      <c r="BV363" s="163"/>
      <c r="BW363" s="163"/>
      <c r="BX363" s="163"/>
      <c r="BZ363" s="163"/>
      <c r="CB363" s="163"/>
      <c r="CC363" s="163"/>
      <c r="CD363" s="163"/>
    </row>
    <row r="364" spans="1:82" ht="17.45" customHeight="1">
      <c r="A364" s="86">
        <f t="shared" si="274"/>
        <v>51.4</v>
      </c>
      <c r="B364" s="107">
        <f t="shared" si="255"/>
        <v>354</v>
      </c>
      <c r="C364" s="8"/>
      <c r="D364" s="11"/>
      <c r="E364" s="12"/>
      <c r="F364" s="11"/>
      <c r="G364" s="74">
        <f t="shared" ref="G364:H379" si="286">G363-E364-C364</f>
        <v>0</v>
      </c>
      <c r="H364" s="75">
        <f t="shared" si="286"/>
        <v>0</v>
      </c>
      <c r="I364" s="88">
        <f t="shared" si="265"/>
        <v>0</v>
      </c>
      <c r="J364" s="78">
        <f t="shared" si="266"/>
        <v>0</v>
      </c>
      <c r="K364" s="78">
        <f t="shared" si="267"/>
        <v>0</v>
      </c>
      <c r="L364" s="78">
        <f t="shared" si="268"/>
        <v>0</v>
      </c>
      <c r="M364" s="78" t="str">
        <f t="shared" ca="1" si="269"/>
        <v/>
      </c>
      <c r="N364" s="78" t="str">
        <f t="shared" ca="1" si="269"/>
        <v/>
      </c>
      <c r="O364" s="78">
        <f t="shared" si="270"/>
        <v>5.0000000000000001E-4</v>
      </c>
      <c r="P364" s="13"/>
      <c r="Q364" s="8"/>
      <c r="R364" s="13"/>
      <c r="S364" s="89">
        <f t="shared" si="256"/>
        <v>0</v>
      </c>
      <c r="T364" s="75">
        <f t="shared" si="257"/>
        <v>0</v>
      </c>
      <c r="U364" s="90">
        <f t="shared" si="275"/>
        <v>0</v>
      </c>
      <c r="V364" s="82">
        <f t="shared" si="276"/>
        <v>0</v>
      </c>
      <c r="W364" s="234">
        <f t="shared" si="285"/>
        <v>145</v>
      </c>
      <c r="X364" s="236">
        <f t="shared" si="284"/>
        <v>163</v>
      </c>
      <c r="Y364" s="12"/>
      <c r="Z364" s="8"/>
      <c r="AA364" s="12"/>
      <c r="AB364" s="12"/>
      <c r="AC364" s="12"/>
      <c r="AD364" s="12"/>
      <c r="AE364" s="91">
        <f t="shared" si="258"/>
        <v>0</v>
      </c>
      <c r="AF364" s="75">
        <f t="shared" si="259"/>
        <v>0</v>
      </c>
      <c r="AG364" s="88">
        <f t="shared" si="249"/>
        <v>0</v>
      </c>
      <c r="AH364" s="92">
        <f t="shared" si="250"/>
        <v>0</v>
      </c>
      <c r="AI364" s="93">
        <f t="shared" si="251"/>
        <v>0</v>
      </c>
      <c r="AJ364" s="93">
        <f t="shared" si="252"/>
        <v>0</v>
      </c>
      <c r="AK364" s="78">
        <f t="shared" si="253"/>
        <v>0</v>
      </c>
      <c r="AL364" s="92">
        <f t="shared" si="260"/>
        <v>0</v>
      </c>
      <c r="AM364" s="78">
        <f t="shared" si="261"/>
        <v>0</v>
      </c>
      <c r="AN364" s="11"/>
      <c r="AO364" s="14"/>
      <c r="AP364" s="11"/>
      <c r="AQ364" s="15"/>
      <c r="AR364" s="11"/>
      <c r="AS364" s="11"/>
      <c r="AT364" s="11"/>
      <c r="AU364" s="75" t="str">
        <f t="shared" si="271"/>
        <v/>
      </c>
      <c r="AV364" s="75" t="str">
        <f t="shared" ca="1" si="272"/>
        <v/>
      </c>
      <c r="AW364" s="75" t="str">
        <f t="shared" si="262"/>
        <v/>
      </c>
      <c r="AX364" s="75" t="str">
        <f t="shared" ca="1" si="263"/>
        <v/>
      </c>
      <c r="AY364" s="169"/>
      <c r="AZ364" s="169"/>
      <c r="BA364" s="75" t="str">
        <f t="shared" si="277"/>
        <v/>
      </c>
      <c r="BB364" s="169"/>
      <c r="BC364" s="169"/>
      <c r="BD364" s="75" t="str">
        <f t="shared" si="278"/>
        <v/>
      </c>
      <c r="BE364" s="11"/>
      <c r="BS364" s="163"/>
      <c r="BT364" s="163"/>
      <c r="BU364" s="163"/>
      <c r="BV364" s="163"/>
      <c r="BW364" s="163"/>
      <c r="BX364" s="163"/>
      <c r="BZ364" s="163"/>
      <c r="CB364" s="163"/>
      <c r="CC364" s="163"/>
      <c r="CD364" s="163"/>
    </row>
    <row r="365" spans="1:82" ht="17.45" customHeight="1">
      <c r="A365" s="94">
        <f t="shared" si="274"/>
        <v>51.5</v>
      </c>
      <c r="B365" s="107">
        <f t="shared" si="255"/>
        <v>355</v>
      </c>
      <c r="C365" s="8"/>
      <c r="D365" s="11"/>
      <c r="E365" s="12"/>
      <c r="F365" s="11"/>
      <c r="G365" s="74">
        <f t="shared" si="286"/>
        <v>0</v>
      </c>
      <c r="H365" s="75">
        <f t="shared" si="286"/>
        <v>0</v>
      </c>
      <c r="I365" s="88">
        <f t="shared" si="265"/>
        <v>0</v>
      </c>
      <c r="J365" s="78">
        <f t="shared" si="266"/>
        <v>0</v>
      </c>
      <c r="K365" s="78">
        <f t="shared" si="267"/>
        <v>0</v>
      </c>
      <c r="L365" s="78">
        <f t="shared" si="268"/>
        <v>0</v>
      </c>
      <c r="M365" s="78" t="str">
        <f t="shared" ca="1" si="269"/>
        <v/>
      </c>
      <c r="N365" s="78" t="str">
        <f t="shared" ca="1" si="269"/>
        <v/>
      </c>
      <c r="O365" s="78">
        <f t="shared" si="270"/>
        <v>5.0000000000000001E-4</v>
      </c>
      <c r="P365" s="13"/>
      <c r="Q365" s="8"/>
      <c r="R365" s="13"/>
      <c r="S365" s="89">
        <f t="shared" si="256"/>
        <v>0</v>
      </c>
      <c r="T365" s="75">
        <f t="shared" si="257"/>
        <v>0</v>
      </c>
      <c r="U365" s="90">
        <f t="shared" si="275"/>
        <v>0</v>
      </c>
      <c r="V365" s="82">
        <f t="shared" si="276"/>
        <v>0</v>
      </c>
      <c r="W365" s="234">
        <f t="shared" si="285"/>
        <v>145</v>
      </c>
      <c r="X365" s="236">
        <f t="shared" si="284"/>
        <v>163</v>
      </c>
      <c r="Y365" s="12"/>
      <c r="Z365" s="8"/>
      <c r="AA365" s="12"/>
      <c r="AB365" s="12"/>
      <c r="AC365" s="12"/>
      <c r="AD365" s="12"/>
      <c r="AE365" s="91">
        <f t="shared" si="258"/>
        <v>0</v>
      </c>
      <c r="AF365" s="75">
        <f t="shared" si="259"/>
        <v>0</v>
      </c>
      <c r="AG365" s="88">
        <f t="shared" si="249"/>
        <v>0</v>
      </c>
      <c r="AH365" s="92">
        <f t="shared" si="250"/>
        <v>0</v>
      </c>
      <c r="AI365" s="93">
        <f t="shared" si="251"/>
        <v>0</v>
      </c>
      <c r="AJ365" s="93">
        <f t="shared" si="252"/>
        <v>0</v>
      </c>
      <c r="AK365" s="78">
        <f t="shared" si="253"/>
        <v>0</v>
      </c>
      <c r="AL365" s="92">
        <f t="shared" si="260"/>
        <v>0</v>
      </c>
      <c r="AM365" s="78">
        <f t="shared" si="261"/>
        <v>0</v>
      </c>
      <c r="AN365" s="11"/>
      <c r="AO365" s="14"/>
      <c r="AP365" s="11"/>
      <c r="AQ365" s="15"/>
      <c r="AR365" s="11"/>
      <c r="AS365" s="11"/>
      <c r="AT365" s="11"/>
      <c r="AU365" s="75" t="str">
        <f t="shared" si="271"/>
        <v/>
      </c>
      <c r="AV365" s="75" t="str">
        <f t="shared" ca="1" si="272"/>
        <v/>
      </c>
      <c r="AW365" s="75" t="str">
        <f t="shared" si="262"/>
        <v/>
      </c>
      <c r="AX365" s="75" t="str">
        <f t="shared" ca="1" si="263"/>
        <v/>
      </c>
      <c r="AY365" s="169"/>
      <c r="AZ365" s="169"/>
      <c r="BA365" s="75" t="str">
        <f t="shared" si="277"/>
        <v/>
      </c>
      <c r="BB365" s="169"/>
      <c r="BC365" s="169"/>
      <c r="BD365" s="75" t="str">
        <f t="shared" si="278"/>
        <v/>
      </c>
      <c r="BE365" s="11"/>
      <c r="BS365" s="163"/>
      <c r="BT365" s="163"/>
      <c r="BU365" s="163"/>
      <c r="BV365" s="163"/>
      <c r="BW365" s="163"/>
      <c r="BX365" s="163"/>
      <c r="BZ365" s="163"/>
      <c r="CB365" s="163"/>
      <c r="CC365" s="163"/>
      <c r="CD365" s="163"/>
    </row>
    <row r="366" spans="1:82" ht="17.45" customHeight="1">
      <c r="A366" s="86">
        <f t="shared" si="274"/>
        <v>51.6</v>
      </c>
      <c r="B366" s="107">
        <f t="shared" si="255"/>
        <v>356</v>
      </c>
      <c r="C366" s="8"/>
      <c r="D366" s="11"/>
      <c r="E366" s="12"/>
      <c r="F366" s="11"/>
      <c r="G366" s="74">
        <f t="shared" si="286"/>
        <v>0</v>
      </c>
      <c r="H366" s="75">
        <f t="shared" si="286"/>
        <v>0</v>
      </c>
      <c r="I366" s="88">
        <f t="shared" si="265"/>
        <v>0</v>
      </c>
      <c r="J366" s="78">
        <f t="shared" si="266"/>
        <v>0</v>
      </c>
      <c r="K366" s="78">
        <f t="shared" si="267"/>
        <v>0</v>
      </c>
      <c r="L366" s="78">
        <f t="shared" si="268"/>
        <v>0</v>
      </c>
      <c r="M366" s="78" t="str">
        <f t="shared" ca="1" si="269"/>
        <v/>
      </c>
      <c r="N366" s="78" t="str">
        <f t="shared" ca="1" si="269"/>
        <v/>
      </c>
      <c r="O366" s="78">
        <f t="shared" si="270"/>
        <v>5.0000000000000001E-4</v>
      </c>
      <c r="P366" s="13"/>
      <c r="Q366" s="8"/>
      <c r="R366" s="13"/>
      <c r="S366" s="89">
        <f t="shared" si="256"/>
        <v>0</v>
      </c>
      <c r="T366" s="75">
        <f t="shared" si="257"/>
        <v>0</v>
      </c>
      <c r="U366" s="90">
        <f t="shared" si="275"/>
        <v>0</v>
      </c>
      <c r="V366" s="82">
        <f t="shared" si="276"/>
        <v>0</v>
      </c>
      <c r="W366" s="234">
        <f t="shared" si="285"/>
        <v>145</v>
      </c>
      <c r="X366" s="236">
        <f t="shared" si="284"/>
        <v>163</v>
      </c>
      <c r="Y366" s="12"/>
      <c r="Z366" s="8"/>
      <c r="AA366" s="12"/>
      <c r="AB366" s="12"/>
      <c r="AC366" s="12"/>
      <c r="AD366" s="12"/>
      <c r="AE366" s="91">
        <f t="shared" si="258"/>
        <v>0</v>
      </c>
      <c r="AF366" s="75">
        <f t="shared" si="259"/>
        <v>0</v>
      </c>
      <c r="AG366" s="88">
        <f t="shared" si="249"/>
        <v>0</v>
      </c>
      <c r="AH366" s="92">
        <f t="shared" si="250"/>
        <v>0</v>
      </c>
      <c r="AI366" s="93">
        <f t="shared" si="251"/>
        <v>0</v>
      </c>
      <c r="AJ366" s="93">
        <f t="shared" si="252"/>
        <v>0</v>
      </c>
      <c r="AK366" s="78">
        <f t="shared" si="253"/>
        <v>0</v>
      </c>
      <c r="AL366" s="92">
        <f t="shared" si="260"/>
        <v>0</v>
      </c>
      <c r="AM366" s="78">
        <f t="shared" si="261"/>
        <v>0</v>
      </c>
      <c r="AN366" s="11"/>
      <c r="AO366" s="14"/>
      <c r="AP366" s="11"/>
      <c r="AQ366" s="15"/>
      <c r="AR366" s="11"/>
      <c r="AS366" s="11"/>
      <c r="AT366" s="11"/>
      <c r="AU366" s="75" t="str">
        <f t="shared" si="271"/>
        <v/>
      </c>
      <c r="AV366" s="75" t="str">
        <f t="shared" ca="1" si="272"/>
        <v/>
      </c>
      <c r="AW366" s="75" t="str">
        <f t="shared" si="262"/>
        <v/>
      </c>
      <c r="AX366" s="75" t="str">
        <f t="shared" ca="1" si="263"/>
        <v/>
      </c>
      <c r="AY366" s="169"/>
      <c r="AZ366" s="169"/>
      <c r="BA366" s="75" t="str">
        <f t="shared" si="277"/>
        <v/>
      </c>
      <c r="BB366" s="169"/>
      <c r="BC366" s="169"/>
      <c r="BD366" s="75" t="str">
        <f t="shared" si="278"/>
        <v/>
      </c>
      <c r="BE366" s="11"/>
      <c r="BS366" s="163"/>
      <c r="BT366" s="163"/>
      <c r="BU366" s="163"/>
      <c r="BV366" s="163"/>
      <c r="BW366" s="163"/>
      <c r="BX366" s="163"/>
      <c r="BZ366" s="163"/>
      <c r="CB366" s="163"/>
      <c r="CC366" s="163"/>
      <c r="CD366" s="163"/>
    </row>
    <row r="367" spans="1:82" ht="17.45" customHeight="1" thickBot="1">
      <c r="A367" s="94">
        <f t="shared" si="274"/>
        <v>51.7</v>
      </c>
      <c r="B367" s="108">
        <f t="shared" si="255"/>
        <v>357</v>
      </c>
      <c r="C367" s="16"/>
      <c r="D367" s="17"/>
      <c r="E367" s="18"/>
      <c r="F367" s="17"/>
      <c r="G367" s="96">
        <f t="shared" si="286"/>
        <v>0</v>
      </c>
      <c r="H367" s="97">
        <f t="shared" si="286"/>
        <v>0</v>
      </c>
      <c r="I367" s="98">
        <f t="shared" si="265"/>
        <v>0</v>
      </c>
      <c r="J367" s="99">
        <f t="shared" si="266"/>
        <v>0</v>
      </c>
      <c r="K367" s="99">
        <f t="shared" si="267"/>
        <v>0</v>
      </c>
      <c r="L367" s="99">
        <f t="shared" si="268"/>
        <v>0</v>
      </c>
      <c r="M367" s="99" t="str">
        <f t="shared" ca="1" si="269"/>
        <v/>
      </c>
      <c r="N367" s="99" t="str">
        <f t="shared" ca="1" si="269"/>
        <v/>
      </c>
      <c r="O367" s="99">
        <f t="shared" si="270"/>
        <v>5.0000000000000001E-4</v>
      </c>
      <c r="P367" s="19"/>
      <c r="Q367" s="16"/>
      <c r="R367" s="19"/>
      <c r="S367" s="89">
        <f t="shared" si="256"/>
        <v>0</v>
      </c>
      <c r="T367" s="75">
        <f t="shared" si="257"/>
        <v>0</v>
      </c>
      <c r="U367" s="100">
        <f t="shared" si="275"/>
        <v>0</v>
      </c>
      <c r="V367" s="101">
        <f t="shared" si="276"/>
        <v>0</v>
      </c>
      <c r="W367" s="237">
        <f t="shared" si="285"/>
        <v>145</v>
      </c>
      <c r="X367" s="238">
        <f t="shared" si="284"/>
        <v>163</v>
      </c>
      <c r="Y367" s="18"/>
      <c r="Z367" s="8"/>
      <c r="AA367" s="12"/>
      <c r="AB367" s="12"/>
      <c r="AC367" s="12"/>
      <c r="AD367" s="12"/>
      <c r="AE367" s="102">
        <f t="shared" si="258"/>
        <v>0</v>
      </c>
      <c r="AF367" s="97">
        <f t="shared" si="259"/>
        <v>0</v>
      </c>
      <c r="AG367" s="98">
        <f t="shared" si="249"/>
        <v>0</v>
      </c>
      <c r="AH367" s="103">
        <f t="shared" si="250"/>
        <v>0</v>
      </c>
      <c r="AI367" s="104">
        <f t="shared" si="251"/>
        <v>0</v>
      </c>
      <c r="AJ367" s="104">
        <f t="shared" si="252"/>
        <v>0</v>
      </c>
      <c r="AK367" s="99">
        <f t="shared" si="253"/>
        <v>0</v>
      </c>
      <c r="AL367" s="103">
        <f t="shared" si="260"/>
        <v>0</v>
      </c>
      <c r="AM367" s="99">
        <f t="shared" si="261"/>
        <v>0</v>
      </c>
      <c r="AN367" s="17"/>
      <c r="AO367" s="20"/>
      <c r="AP367" s="17"/>
      <c r="AQ367" s="21"/>
      <c r="AR367" s="17"/>
      <c r="AS367" s="17"/>
      <c r="AT367" s="17"/>
      <c r="AU367" s="97" t="str">
        <f t="shared" si="271"/>
        <v/>
      </c>
      <c r="AV367" s="97" t="str">
        <f t="shared" ca="1" si="272"/>
        <v/>
      </c>
      <c r="AW367" s="97" t="str">
        <f t="shared" si="262"/>
        <v/>
      </c>
      <c r="AX367" s="97" t="str">
        <f t="shared" ca="1" si="263"/>
        <v/>
      </c>
      <c r="AY367" s="167"/>
      <c r="AZ367" s="167"/>
      <c r="BA367" s="97" t="str">
        <f t="shared" si="277"/>
        <v/>
      </c>
      <c r="BB367" s="167"/>
      <c r="BC367" s="167"/>
      <c r="BD367" s="97" t="str">
        <f t="shared" si="278"/>
        <v/>
      </c>
      <c r="BE367" s="17"/>
      <c r="BS367" s="163"/>
      <c r="BT367" s="163"/>
      <c r="BU367" s="163"/>
      <c r="BV367" s="163"/>
      <c r="BW367" s="163"/>
      <c r="BX367" s="163"/>
      <c r="BZ367" s="163"/>
      <c r="CB367" s="163"/>
      <c r="CC367" s="163"/>
      <c r="CD367" s="163"/>
    </row>
    <row r="368" spans="1:82" ht="17.45" customHeight="1" thickTop="1">
      <c r="A368" s="105">
        <f>A361+1</f>
        <v>52.1</v>
      </c>
      <c r="B368" s="106">
        <f>B367+1</f>
        <v>358</v>
      </c>
      <c r="C368" s="4"/>
      <c r="D368" s="5"/>
      <c r="E368" s="6"/>
      <c r="F368" s="5"/>
      <c r="G368" s="74">
        <f t="shared" si="286"/>
        <v>0</v>
      </c>
      <c r="H368" s="75">
        <f t="shared" si="286"/>
        <v>0</v>
      </c>
      <c r="I368" s="76">
        <f t="shared" si="265"/>
        <v>0</v>
      </c>
      <c r="J368" s="77">
        <f t="shared" si="266"/>
        <v>0</v>
      </c>
      <c r="K368" s="77">
        <f t="shared" si="267"/>
        <v>0</v>
      </c>
      <c r="L368" s="77">
        <f t="shared" si="268"/>
        <v>0</v>
      </c>
      <c r="M368" s="78" t="str">
        <f t="shared" ca="1" si="269"/>
        <v/>
      </c>
      <c r="N368" s="78" t="str">
        <f t="shared" ca="1" si="269"/>
        <v/>
      </c>
      <c r="O368" s="78">
        <f t="shared" si="270"/>
        <v>5.0000000000000001E-4</v>
      </c>
      <c r="P368" s="13"/>
      <c r="Q368" s="8"/>
      <c r="R368" s="13"/>
      <c r="S368" s="79">
        <f t="shared" si="256"/>
        <v>0</v>
      </c>
      <c r="T368" s="80">
        <f t="shared" si="257"/>
        <v>0</v>
      </c>
      <c r="U368" s="81">
        <f t="shared" si="275"/>
        <v>0</v>
      </c>
      <c r="V368" s="82">
        <f t="shared" si="276"/>
        <v>0</v>
      </c>
      <c r="W368" s="234">
        <f t="shared" si="285"/>
        <v>145</v>
      </c>
      <c r="X368" s="236">
        <v>162</v>
      </c>
      <c r="Y368" s="6"/>
      <c r="Z368" s="4"/>
      <c r="AA368" s="6"/>
      <c r="AB368" s="6"/>
      <c r="AC368" s="6"/>
      <c r="AD368" s="6"/>
      <c r="AE368" s="83">
        <f t="shared" si="258"/>
        <v>0</v>
      </c>
      <c r="AF368" s="80">
        <f t="shared" si="259"/>
        <v>0</v>
      </c>
      <c r="AG368" s="76">
        <f t="shared" si="249"/>
        <v>0</v>
      </c>
      <c r="AH368" s="84">
        <f t="shared" si="250"/>
        <v>0</v>
      </c>
      <c r="AI368" s="85">
        <f t="shared" si="251"/>
        <v>0</v>
      </c>
      <c r="AJ368" s="85">
        <f t="shared" si="252"/>
        <v>0</v>
      </c>
      <c r="AK368" s="77">
        <f t="shared" si="253"/>
        <v>0</v>
      </c>
      <c r="AL368" s="84">
        <f t="shared" si="260"/>
        <v>0</v>
      </c>
      <c r="AM368" s="77">
        <f t="shared" si="261"/>
        <v>0</v>
      </c>
      <c r="AN368" s="5"/>
      <c r="AO368" s="9"/>
      <c r="AP368" s="5"/>
      <c r="AQ368" s="10"/>
      <c r="AR368" s="5"/>
      <c r="AS368" s="5"/>
      <c r="AT368" s="5"/>
      <c r="AU368" s="80" t="str">
        <f t="shared" si="271"/>
        <v/>
      </c>
      <c r="AV368" s="80" t="str">
        <f t="shared" ca="1" si="272"/>
        <v/>
      </c>
      <c r="AW368" s="80" t="str">
        <f t="shared" si="262"/>
        <v/>
      </c>
      <c r="AX368" s="80" t="str">
        <f t="shared" ca="1" si="263"/>
        <v/>
      </c>
      <c r="AY368" s="165"/>
      <c r="AZ368" s="165"/>
      <c r="BA368" s="80" t="str">
        <f t="shared" si="277"/>
        <v/>
      </c>
      <c r="BB368" s="165"/>
      <c r="BC368" s="165"/>
      <c r="BD368" s="80" t="str">
        <f t="shared" si="278"/>
        <v/>
      </c>
      <c r="BE368" s="5"/>
      <c r="BS368" s="163"/>
      <c r="BT368" s="163"/>
      <c r="BU368" s="163"/>
      <c r="BV368" s="163"/>
      <c r="BW368" s="163"/>
      <c r="BX368" s="163"/>
      <c r="BZ368" s="163"/>
      <c r="CB368" s="163"/>
      <c r="CC368" s="163"/>
      <c r="CD368" s="163"/>
    </row>
    <row r="369" spans="1:82" ht="17.45" customHeight="1">
      <c r="A369" s="94">
        <f t="shared" si="274"/>
        <v>52.2</v>
      </c>
      <c r="B369" s="107">
        <f t="shared" si="255"/>
        <v>359</v>
      </c>
      <c r="C369" s="8"/>
      <c r="D369" s="11"/>
      <c r="E369" s="12"/>
      <c r="F369" s="11"/>
      <c r="G369" s="74">
        <f t="shared" si="286"/>
        <v>0</v>
      </c>
      <c r="H369" s="75">
        <f t="shared" si="286"/>
        <v>0</v>
      </c>
      <c r="I369" s="88">
        <f t="shared" si="265"/>
        <v>0</v>
      </c>
      <c r="J369" s="78">
        <f t="shared" si="266"/>
        <v>0</v>
      </c>
      <c r="K369" s="78">
        <f t="shared" si="267"/>
        <v>0</v>
      </c>
      <c r="L369" s="78">
        <f t="shared" si="268"/>
        <v>0</v>
      </c>
      <c r="M369" s="78" t="str">
        <f t="shared" ca="1" si="269"/>
        <v/>
      </c>
      <c r="N369" s="78" t="str">
        <f t="shared" ca="1" si="269"/>
        <v/>
      </c>
      <c r="O369" s="78">
        <f t="shared" si="270"/>
        <v>5.0000000000000001E-4</v>
      </c>
      <c r="P369" s="13"/>
      <c r="Q369" s="8"/>
      <c r="R369" s="13"/>
      <c r="S369" s="89">
        <f t="shared" si="256"/>
        <v>0</v>
      </c>
      <c r="T369" s="75">
        <f t="shared" si="257"/>
        <v>0</v>
      </c>
      <c r="U369" s="90">
        <f t="shared" si="275"/>
        <v>0</v>
      </c>
      <c r="V369" s="82">
        <f t="shared" si="276"/>
        <v>0</v>
      </c>
      <c r="W369" s="234">
        <f t="shared" si="285"/>
        <v>145</v>
      </c>
      <c r="X369" s="236">
        <f t="shared" ref="X369:X381" si="287">X368</f>
        <v>162</v>
      </c>
      <c r="Y369" s="12"/>
      <c r="Z369" s="8"/>
      <c r="AA369" s="12"/>
      <c r="AB369" s="12"/>
      <c r="AC369" s="12"/>
      <c r="AD369" s="12"/>
      <c r="AE369" s="91">
        <f t="shared" si="258"/>
        <v>0</v>
      </c>
      <c r="AF369" s="75">
        <f t="shared" si="259"/>
        <v>0</v>
      </c>
      <c r="AG369" s="88">
        <f t="shared" si="249"/>
        <v>0</v>
      </c>
      <c r="AH369" s="92">
        <f t="shared" si="250"/>
        <v>0</v>
      </c>
      <c r="AI369" s="93">
        <f t="shared" si="251"/>
        <v>0</v>
      </c>
      <c r="AJ369" s="93">
        <f t="shared" si="252"/>
        <v>0</v>
      </c>
      <c r="AK369" s="78">
        <f t="shared" si="253"/>
        <v>0</v>
      </c>
      <c r="AL369" s="92">
        <f t="shared" si="260"/>
        <v>0</v>
      </c>
      <c r="AM369" s="78">
        <f t="shared" si="261"/>
        <v>0</v>
      </c>
      <c r="AN369" s="11"/>
      <c r="AO369" s="14"/>
      <c r="AP369" s="11"/>
      <c r="AQ369" s="15"/>
      <c r="AR369" s="11"/>
      <c r="AS369" s="11"/>
      <c r="AT369" s="11"/>
      <c r="AU369" s="75" t="str">
        <f t="shared" si="271"/>
        <v/>
      </c>
      <c r="AV369" s="75" t="str">
        <f t="shared" ca="1" si="272"/>
        <v/>
      </c>
      <c r="AW369" s="75" t="str">
        <f t="shared" si="262"/>
        <v/>
      </c>
      <c r="AX369" s="75" t="str">
        <f t="shared" ca="1" si="263"/>
        <v/>
      </c>
      <c r="AY369" s="169"/>
      <c r="AZ369" s="169"/>
      <c r="BA369" s="75" t="str">
        <f t="shared" si="277"/>
        <v/>
      </c>
      <c r="BB369" s="169"/>
      <c r="BC369" s="169"/>
      <c r="BD369" s="75" t="str">
        <f t="shared" si="278"/>
        <v/>
      </c>
      <c r="BE369" s="11"/>
      <c r="BS369" s="163"/>
      <c r="BT369" s="163"/>
      <c r="BU369" s="163"/>
      <c r="BV369" s="163"/>
      <c r="BW369" s="163"/>
      <c r="BX369" s="163"/>
      <c r="BZ369" s="163"/>
      <c r="CB369" s="163"/>
      <c r="CC369" s="163"/>
      <c r="CD369" s="163"/>
    </row>
    <row r="370" spans="1:82" ht="17.45" customHeight="1">
      <c r="A370" s="86">
        <f t="shared" si="274"/>
        <v>52.3</v>
      </c>
      <c r="B370" s="107">
        <f t="shared" si="255"/>
        <v>360</v>
      </c>
      <c r="C370" s="8"/>
      <c r="D370" s="11"/>
      <c r="E370" s="12"/>
      <c r="F370" s="11"/>
      <c r="G370" s="74">
        <f t="shared" si="286"/>
        <v>0</v>
      </c>
      <c r="H370" s="75">
        <f t="shared" si="286"/>
        <v>0</v>
      </c>
      <c r="I370" s="88">
        <f t="shared" si="265"/>
        <v>0</v>
      </c>
      <c r="J370" s="78">
        <f t="shared" si="266"/>
        <v>0</v>
      </c>
      <c r="K370" s="78">
        <f t="shared" si="267"/>
        <v>0</v>
      </c>
      <c r="L370" s="78">
        <f t="shared" si="268"/>
        <v>0</v>
      </c>
      <c r="M370" s="78" t="str">
        <f t="shared" ca="1" si="269"/>
        <v/>
      </c>
      <c r="N370" s="78" t="str">
        <f t="shared" ca="1" si="269"/>
        <v/>
      </c>
      <c r="O370" s="78">
        <f t="shared" si="270"/>
        <v>5.0000000000000001E-4</v>
      </c>
      <c r="P370" s="13"/>
      <c r="Q370" s="8"/>
      <c r="R370" s="13"/>
      <c r="S370" s="89">
        <f t="shared" si="256"/>
        <v>0</v>
      </c>
      <c r="T370" s="75">
        <f t="shared" si="257"/>
        <v>0</v>
      </c>
      <c r="U370" s="90">
        <f t="shared" si="275"/>
        <v>0</v>
      </c>
      <c r="V370" s="82">
        <f t="shared" si="276"/>
        <v>0</v>
      </c>
      <c r="W370" s="234">
        <f t="shared" si="285"/>
        <v>145</v>
      </c>
      <c r="X370" s="236">
        <f t="shared" si="287"/>
        <v>162</v>
      </c>
      <c r="Y370" s="12"/>
      <c r="Z370" s="8"/>
      <c r="AA370" s="12"/>
      <c r="AB370" s="12"/>
      <c r="AC370" s="12"/>
      <c r="AD370" s="12"/>
      <c r="AE370" s="91">
        <f t="shared" si="258"/>
        <v>0</v>
      </c>
      <c r="AF370" s="75">
        <f t="shared" si="259"/>
        <v>0</v>
      </c>
      <c r="AG370" s="88">
        <f t="shared" si="249"/>
        <v>0</v>
      </c>
      <c r="AH370" s="92">
        <f t="shared" si="250"/>
        <v>0</v>
      </c>
      <c r="AI370" s="93">
        <f t="shared" si="251"/>
        <v>0</v>
      </c>
      <c r="AJ370" s="93">
        <f t="shared" si="252"/>
        <v>0</v>
      </c>
      <c r="AK370" s="78">
        <f t="shared" si="253"/>
        <v>0</v>
      </c>
      <c r="AL370" s="92">
        <f t="shared" si="260"/>
        <v>0</v>
      </c>
      <c r="AM370" s="78">
        <f t="shared" si="261"/>
        <v>0</v>
      </c>
      <c r="AN370" s="11"/>
      <c r="AO370" s="14"/>
      <c r="AP370" s="11"/>
      <c r="AQ370" s="15"/>
      <c r="AR370" s="11"/>
      <c r="AS370" s="11"/>
      <c r="AT370" s="11"/>
      <c r="AU370" s="75" t="str">
        <f t="shared" si="271"/>
        <v/>
      </c>
      <c r="AV370" s="75" t="str">
        <f t="shared" ca="1" si="272"/>
        <v/>
      </c>
      <c r="AW370" s="75" t="str">
        <f t="shared" si="262"/>
        <v/>
      </c>
      <c r="AX370" s="75" t="str">
        <f t="shared" ca="1" si="263"/>
        <v/>
      </c>
      <c r="AY370" s="169"/>
      <c r="AZ370" s="169"/>
      <c r="BA370" s="75" t="str">
        <f t="shared" si="277"/>
        <v/>
      </c>
      <c r="BB370" s="169"/>
      <c r="BC370" s="169"/>
      <c r="BD370" s="75" t="str">
        <f t="shared" si="278"/>
        <v/>
      </c>
      <c r="BE370" s="11"/>
      <c r="BS370" s="163"/>
      <c r="BT370" s="163"/>
      <c r="BU370" s="163"/>
      <c r="BV370" s="163"/>
      <c r="BW370" s="163"/>
      <c r="BX370" s="163"/>
      <c r="BZ370" s="163"/>
      <c r="CB370" s="163"/>
      <c r="CC370" s="163"/>
      <c r="CD370" s="163"/>
    </row>
    <row r="371" spans="1:82" ht="17.45" customHeight="1">
      <c r="A371" s="94">
        <f t="shared" si="274"/>
        <v>52.4</v>
      </c>
      <c r="B371" s="107">
        <f t="shared" si="255"/>
        <v>361</v>
      </c>
      <c r="C371" s="8"/>
      <c r="D371" s="11"/>
      <c r="E371" s="12"/>
      <c r="F371" s="11"/>
      <c r="G371" s="74">
        <f t="shared" si="286"/>
        <v>0</v>
      </c>
      <c r="H371" s="75">
        <f t="shared" si="286"/>
        <v>0</v>
      </c>
      <c r="I371" s="88">
        <f t="shared" si="265"/>
        <v>0</v>
      </c>
      <c r="J371" s="78">
        <f t="shared" si="266"/>
        <v>0</v>
      </c>
      <c r="K371" s="78">
        <f t="shared" si="267"/>
        <v>0</v>
      </c>
      <c r="L371" s="78">
        <f t="shared" si="268"/>
        <v>0</v>
      </c>
      <c r="M371" s="78" t="str">
        <f t="shared" ca="1" si="269"/>
        <v/>
      </c>
      <c r="N371" s="78" t="str">
        <f t="shared" ca="1" si="269"/>
        <v/>
      </c>
      <c r="O371" s="78">
        <f t="shared" si="270"/>
        <v>5.0000000000000001E-4</v>
      </c>
      <c r="P371" s="13"/>
      <c r="Q371" s="8"/>
      <c r="R371" s="13"/>
      <c r="S371" s="89">
        <f t="shared" si="256"/>
        <v>0</v>
      </c>
      <c r="T371" s="75">
        <f t="shared" si="257"/>
        <v>0</v>
      </c>
      <c r="U371" s="90">
        <f t="shared" si="275"/>
        <v>0</v>
      </c>
      <c r="V371" s="82">
        <f t="shared" si="276"/>
        <v>0</v>
      </c>
      <c r="W371" s="234">
        <f t="shared" si="285"/>
        <v>145</v>
      </c>
      <c r="X371" s="236">
        <f t="shared" si="287"/>
        <v>162</v>
      </c>
      <c r="Y371" s="12"/>
      <c r="Z371" s="8"/>
      <c r="AA371" s="12"/>
      <c r="AB371" s="12"/>
      <c r="AC371" s="12"/>
      <c r="AD371" s="12"/>
      <c r="AE371" s="91">
        <f t="shared" si="258"/>
        <v>0</v>
      </c>
      <c r="AF371" s="75">
        <f t="shared" si="259"/>
        <v>0</v>
      </c>
      <c r="AG371" s="88">
        <f t="shared" si="249"/>
        <v>0</v>
      </c>
      <c r="AH371" s="92">
        <f t="shared" si="250"/>
        <v>0</v>
      </c>
      <c r="AI371" s="93">
        <f t="shared" si="251"/>
        <v>0</v>
      </c>
      <c r="AJ371" s="93">
        <f t="shared" si="252"/>
        <v>0</v>
      </c>
      <c r="AK371" s="78">
        <f t="shared" si="253"/>
        <v>0</v>
      </c>
      <c r="AL371" s="92">
        <f t="shared" si="260"/>
        <v>0</v>
      </c>
      <c r="AM371" s="78">
        <f t="shared" si="261"/>
        <v>0</v>
      </c>
      <c r="AN371" s="11"/>
      <c r="AO371" s="14"/>
      <c r="AP371" s="11"/>
      <c r="AQ371" s="15"/>
      <c r="AR371" s="11"/>
      <c r="AS371" s="11"/>
      <c r="AT371" s="11"/>
      <c r="AU371" s="75" t="str">
        <f t="shared" si="271"/>
        <v/>
      </c>
      <c r="AV371" s="75" t="str">
        <f t="shared" ca="1" si="272"/>
        <v/>
      </c>
      <c r="AW371" s="75" t="str">
        <f t="shared" si="262"/>
        <v/>
      </c>
      <c r="AX371" s="75" t="str">
        <f t="shared" ca="1" si="263"/>
        <v/>
      </c>
      <c r="AY371" s="169"/>
      <c r="AZ371" s="169"/>
      <c r="BA371" s="75" t="str">
        <f t="shared" si="277"/>
        <v/>
      </c>
      <c r="BB371" s="169"/>
      <c r="BC371" s="169"/>
      <c r="BD371" s="75" t="str">
        <f t="shared" si="278"/>
        <v/>
      </c>
      <c r="BE371" s="11"/>
      <c r="BS371" s="163"/>
      <c r="BT371" s="163"/>
      <c r="BU371" s="163"/>
      <c r="BV371" s="163"/>
      <c r="BW371" s="163"/>
      <c r="BX371" s="163"/>
      <c r="BZ371" s="163"/>
      <c r="CB371" s="163"/>
      <c r="CC371" s="163"/>
      <c r="CD371" s="163"/>
    </row>
    <row r="372" spans="1:82" ht="17.45" customHeight="1">
      <c r="A372" s="86">
        <f t="shared" si="274"/>
        <v>52.5</v>
      </c>
      <c r="B372" s="107">
        <f t="shared" si="255"/>
        <v>362</v>
      </c>
      <c r="C372" s="8"/>
      <c r="D372" s="11"/>
      <c r="E372" s="12"/>
      <c r="F372" s="11"/>
      <c r="G372" s="74">
        <f t="shared" si="286"/>
        <v>0</v>
      </c>
      <c r="H372" s="75">
        <f t="shared" si="286"/>
        <v>0</v>
      </c>
      <c r="I372" s="88">
        <f t="shared" si="265"/>
        <v>0</v>
      </c>
      <c r="J372" s="78">
        <f t="shared" si="266"/>
        <v>0</v>
      </c>
      <c r="K372" s="78">
        <f t="shared" si="267"/>
        <v>0</v>
      </c>
      <c r="L372" s="78">
        <f t="shared" si="268"/>
        <v>0</v>
      </c>
      <c r="M372" s="78" t="str">
        <f t="shared" ca="1" si="269"/>
        <v/>
      </c>
      <c r="N372" s="78" t="str">
        <f t="shared" ca="1" si="269"/>
        <v/>
      </c>
      <c r="O372" s="78">
        <f t="shared" si="270"/>
        <v>5.0000000000000001E-4</v>
      </c>
      <c r="P372" s="13"/>
      <c r="Q372" s="8"/>
      <c r="R372" s="13"/>
      <c r="S372" s="89">
        <f t="shared" si="256"/>
        <v>0</v>
      </c>
      <c r="T372" s="75">
        <f t="shared" si="257"/>
        <v>0</v>
      </c>
      <c r="U372" s="90">
        <f t="shared" si="275"/>
        <v>0</v>
      </c>
      <c r="V372" s="82">
        <f t="shared" si="276"/>
        <v>0</v>
      </c>
      <c r="W372" s="234">
        <f t="shared" si="285"/>
        <v>145</v>
      </c>
      <c r="X372" s="236">
        <f t="shared" si="287"/>
        <v>162</v>
      </c>
      <c r="Y372" s="12"/>
      <c r="Z372" s="8"/>
      <c r="AA372" s="12"/>
      <c r="AB372" s="12"/>
      <c r="AC372" s="12"/>
      <c r="AD372" s="12"/>
      <c r="AE372" s="91">
        <f t="shared" si="258"/>
        <v>0</v>
      </c>
      <c r="AF372" s="75">
        <f t="shared" si="259"/>
        <v>0</v>
      </c>
      <c r="AG372" s="88">
        <f t="shared" si="249"/>
        <v>0</v>
      </c>
      <c r="AH372" s="92">
        <f t="shared" si="250"/>
        <v>0</v>
      </c>
      <c r="AI372" s="93">
        <f t="shared" si="251"/>
        <v>0</v>
      </c>
      <c r="AJ372" s="93">
        <f t="shared" si="252"/>
        <v>0</v>
      </c>
      <c r="AK372" s="78">
        <f t="shared" si="253"/>
        <v>0</v>
      </c>
      <c r="AL372" s="92">
        <f t="shared" si="260"/>
        <v>0</v>
      </c>
      <c r="AM372" s="78">
        <f t="shared" si="261"/>
        <v>0</v>
      </c>
      <c r="AN372" s="11"/>
      <c r="AO372" s="14"/>
      <c r="AP372" s="11"/>
      <c r="AQ372" s="15"/>
      <c r="AR372" s="11"/>
      <c r="AS372" s="11"/>
      <c r="AT372" s="11"/>
      <c r="AU372" s="75" t="str">
        <f t="shared" si="271"/>
        <v/>
      </c>
      <c r="AV372" s="75" t="str">
        <f t="shared" ca="1" si="272"/>
        <v/>
      </c>
      <c r="AW372" s="75" t="str">
        <f t="shared" si="262"/>
        <v/>
      </c>
      <c r="AX372" s="75" t="str">
        <f t="shared" ca="1" si="263"/>
        <v/>
      </c>
      <c r="AY372" s="169"/>
      <c r="AZ372" s="169"/>
      <c r="BA372" s="75" t="str">
        <f t="shared" si="277"/>
        <v/>
      </c>
      <c r="BB372" s="169"/>
      <c r="BC372" s="169"/>
      <c r="BD372" s="75" t="str">
        <f t="shared" si="278"/>
        <v/>
      </c>
      <c r="BE372" s="11"/>
      <c r="BS372" s="163"/>
      <c r="BT372" s="163"/>
      <c r="BU372" s="163"/>
      <c r="BV372" s="163"/>
      <c r="BW372" s="163"/>
      <c r="BX372" s="163"/>
      <c r="BZ372" s="163"/>
      <c r="CB372" s="163"/>
      <c r="CC372" s="163"/>
      <c r="CD372" s="163"/>
    </row>
    <row r="373" spans="1:82" ht="17.45" customHeight="1">
      <c r="A373" s="94">
        <f t="shared" si="274"/>
        <v>52.6</v>
      </c>
      <c r="B373" s="107">
        <f t="shared" si="255"/>
        <v>363</v>
      </c>
      <c r="C373" s="8"/>
      <c r="D373" s="11"/>
      <c r="E373" s="12"/>
      <c r="F373" s="11"/>
      <c r="G373" s="74">
        <f t="shared" si="286"/>
        <v>0</v>
      </c>
      <c r="H373" s="75">
        <f t="shared" si="286"/>
        <v>0</v>
      </c>
      <c r="I373" s="88">
        <f t="shared" si="265"/>
        <v>0</v>
      </c>
      <c r="J373" s="78">
        <f t="shared" si="266"/>
        <v>0</v>
      </c>
      <c r="K373" s="78">
        <f t="shared" si="267"/>
        <v>0</v>
      </c>
      <c r="L373" s="78">
        <f t="shared" si="268"/>
        <v>0</v>
      </c>
      <c r="M373" s="78" t="str">
        <f t="shared" ca="1" si="269"/>
        <v/>
      </c>
      <c r="N373" s="78" t="str">
        <f t="shared" ca="1" si="269"/>
        <v/>
      </c>
      <c r="O373" s="78">
        <f t="shared" si="270"/>
        <v>5.0000000000000001E-4</v>
      </c>
      <c r="P373" s="13"/>
      <c r="Q373" s="8"/>
      <c r="R373" s="13"/>
      <c r="S373" s="89">
        <f t="shared" si="256"/>
        <v>0</v>
      </c>
      <c r="T373" s="75">
        <f t="shared" si="257"/>
        <v>0</v>
      </c>
      <c r="U373" s="90">
        <f t="shared" si="275"/>
        <v>0</v>
      </c>
      <c r="V373" s="82">
        <f t="shared" si="276"/>
        <v>0</v>
      </c>
      <c r="W373" s="234">
        <f t="shared" si="285"/>
        <v>145</v>
      </c>
      <c r="X373" s="236">
        <f t="shared" si="287"/>
        <v>162</v>
      </c>
      <c r="Y373" s="12"/>
      <c r="Z373" s="8"/>
      <c r="AA373" s="12"/>
      <c r="AB373" s="12"/>
      <c r="AC373" s="12"/>
      <c r="AD373" s="12"/>
      <c r="AE373" s="91">
        <f t="shared" si="258"/>
        <v>0</v>
      </c>
      <c r="AF373" s="75">
        <f t="shared" si="259"/>
        <v>0</v>
      </c>
      <c r="AG373" s="88">
        <f t="shared" si="249"/>
        <v>0</v>
      </c>
      <c r="AH373" s="92">
        <f t="shared" si="250"/>
        <v>0</v>
      </c>
      <c r="AI373" s="93">
        <f t="shared" si="251"/>
        <v>0</v>
      </c>
      <c r="AJ373" s="93">
        <f t="shared" si="252"/>
        <v>0</v>
      </c>
      <c r="AK373" s="78">
        <f t="shared" si="253"/>
        <v>0</v>
      </c>
      <c r="AL373" s="92">
        <f t="shared" si="260"/>
        <v>0</v>
      </c>
      <c r="AM373" s="78">
        <f t="shared" si="261"/>
        <v>0</v>
      </c>
      <c r="AN373" s="11"/>
      <c r="AO373" s="14"/>
      <c r="AP373" s="11"/>
      <c r="AQ373" s="15"/>
      <c r="AR373" s="11"/>
      <c r="AS373" s="11"/>
      <c r="AT373" s="11"/>
      <c r="AU373" s="75" t="str">
        <f t="shared" si="271"/>
        <v/>
      </c>
      <c r="AV373" s="75" t="str">
        <f t="shared" ca="1" si="272"/>
        <v/>
      </c>
      <c r="AW373" s="75" t="str">
        <f t="shared" si="262"/>
        <v/>
      </c>
      <c r="AX373" s="75" t="str">
        <f t="shared" ca="1" si="263"/>
        <v/>
      </c>
      <c r="AY373" s="169"/>
      <c r="AZ373" s="169"/>
      <c r="BA373" s="75" t="str">
        <f t="shared" si="277"/>
        <v/>
      </c>
      <c r="BB373" s="169"/>
      <c r="BC373" s="169"/>
      <c r="BD373" s="75" t="str">
        <f t="shared" si="278"/>
        <v/>
      </c>
      <c r="BE373" s="11"/>
      <c r="BS373" s="163"/>
      <c r="BT373" s="163"/>
      <c r="BU373" s="163"/>
      <c r="BV373" s="163"/>
      <c r="BW373" s="163"/>
      <c r="BX373" s="163"/>
      <c r="BZ373" s="163"/>
      <c r="CB373" s="163"/>
      <c r="CC373" s="163"/>
      <c r="CD373" s="163"/>
    </row>
    <row r="374" spans="1:82" ht="17.45" customHeight="1" thickBot="1">
      <c r="A374" s="86">
        <f t="shared" si="274"/>
        <v>52.7</v>
      </c>
      <c r="B374" s="108">
        <f t="shared" si="255"/>
        <v>364</v>
      </c>
      <c r="C374" s="16"/>
      <c r="D374" s="17"/>
      <c r="E374" s="18"/>
      <c r="F374" s="17"/>
      <c r="G374" s="96">
        <f t="shared" si="286"/>
        <v>0</v>
      </c>
      <c r="H374" s="97">
        <f t="shared" si="286"/>
        <v>0</v>
      </c>
      <c r="I374" s="98">
        <f t="shared" si="265"/>
        <v>0</v>
      </c>
      <c r="J374" s="99">
        <f t="shared" si="266"/>
        <v>0</v>
      </c>
      <c r="K374" s="99">
        <f t="shared" si="267"/>
        <v>0</v>
      </c>
      <c r="L374" s="99">
        <f t="shared" si="268"/>
        <v>0</v>
      </c>
      <c r="M374" s="99" t="str">
        <f t="shared" ca="1" si="269"/>
        <v/>
      </c>
      <c r="N374" s="99" t="str">
        <f t="shared" ca="1" si="269"/>
        <v/>
      </c>
      <c r="O374" s="99">
        <f t="shared" si="270"/>
        <v>5.0000000000000001E-4</v>
      </c>
      <c r="P374" s="19"/>
      <c r="Q374" s="16"/>
      <c r="R374" s="19"/>
      <c r="S374" s="89">
        <f t="shared" si="256"/>
        <v>0</v>
      </c>
      <c r="T374" s="75">
        <f t="shared" si="257"/>
        <v>0</v>
      </c>
      <c r="U374" s="100">
        <f t="shared" si="275"/>
        <v>0</v>
      </c>
      <c r="V374" s="101">
        <f t="shared" si="276"/>
        <v>0</v>
      </c>
      <c r="W374" s="237">
        <f t="shared" si="285"/>
        <v>145</v>
      </c>
      <c r="X374" s="238">
        <f t="shared" si="287"/>
        <v>162</v>
      </c>
      <c r="Y374" s="18"/>
      <c r="Z374" s="8"/>
      <c r="AA374" s="12"/>
      <c r="AB374" s="12"/>
      <c r="AC374" s="12"/>
      <c r="AD374" s="12"/>
      <c r="AE374" s="102">
        <f t="shared" si="258"/>
        <v>0</v>
      </c>
      <c r="AF374" s="97">
        <f t="shared" si="259"/>
        <v>0</v>
      </c>
      <c r="AG374" s="98">
        <f t="shared" si="249"/>
        <v>0</v>
      </c>
      <c r="AH374" s="103">
        <f t="shared" si="250"/>
        <v>0</v>
      </c>
      <c r="AI374" s="104">
        <f t="shared" si="251"/>
        <v>0</v>
      </c>
      <c r="AJ374" s="104">
        <f t="shared" si="252"/>
        <v>0</v>
      </c>
      <c r="AK374" s="99">
        <f t="shared" si="253"/>
        <v>0</v>
      </c>
      <c r="AL374" s="103">
        <f t="shared" si="260"/>
        <v>0</v>
      </c>
      <c r="AM374" s="99">
        <f t="shared" si="261"/>
        <v>0</v>
      </c>
      <c r="AN374" s="17"/>
      <c r="AO374" s="20"/>
      <c r="AP374" s="17"/>
      <c r="AQ374" s="21"/>
      <c r="AR374" s="17"/>
      <c r="AS374" s="17"/>
      <c r="AT374" s="17"/>
      <c r="AU374" s="97" t="str">
        <f t="shared" si="271"/>
        <v/>
      </c>
      <c r="AV374" s="97" t="str">
        <f t="shared" ca="1" si="272"/>
        <v/>
      </c>
      <c r="AW374" s="97" t="str">
        <f t="shared" si="262"/>
        <v/>
      </c>
      <c r="AX374" s="97" t="str">
        <f t="shared" ca="1" si="263"/>
        <v/>
      </c>
      <c r="AY374" s="167"/>
      <c r="AZ374" s="167"/>
      <c r="BA374" s="97" t="str">
        <f t="shared" si="277"/>
        <v/>
      </c>
      <c r="BB374" s="167"/>
      <c r="BC374" s="167"/>
      <c r="BD374" s="97" t="str">
        <f t="shared" si="278"/>
        <v/>
      </c>
      <c r="BE374" s="17"/>
      <c r="BS374" s="163"/>
      <c r="BT374" s="163"/>
      <c r="BU374" s="163"/>
      <c r="BV374" s="163"/>
      <c r="BW374" s="163"/>
      <c r="BX374" s="163"/>
      <c r="BZ374" s="163"/>
      <c r="CB374" s="163"/>
      <c r="CC374" s="163"/>
      <c r="CD374" s="163"/>
    </row>
    <row r="375" spans="1:82" ht="17.45" customHeight="1" thickTop="1">
      <c r="A375" s="71">
        <f>A368+1</f>
        <v>53.1</v>
      </c>
      <c r="B375" s="106">
        <f>B374+1</f>
        <v>365</v>
      </c>
      <c r="C375" s="4"/>
      <c r="D375" s="5"/>
      <c r="E375" s="6"/>
      <c r="F375" s="5"/>
      <c r="G375" s="74">
        <f t="shared" si="286"/>
        <v>0</v>
      </c>
      <c r="H375" s="75">
        <f t="shared" si="286"/>
        <v>0</v>
      </c>
      <c r="I375" s="76">
        <f t="shared" si="265"/>
        <v>0</v>
      </c>
      <c r="J375" s="77">
        <f t="shared" si="266"/>
        <v>0</v>
      </c>
      <c r="K375" s="77">
        <f t="shared" si="267"/>
        <v>0</v>
      </c>
      <c r="L375" s="77">
        <f t="shared" si="268"/>
        <v>0</v>
      </c>
      <c r="M375" s="78" t="str">
        <f t="shared" ca="1" si="269"/>
        <v/>
      </c>
      <c r="N375" s="78" t="str">
        <f t="shared" ca="1" si="269"/>
        <v/>
      </c>
      <c r="O375" s="78">
        <f t="shared" si="270"/>
        <v>5.0000000000000001E-4</v>
      </c>
      <c r="P375" s="13"/>
      <c r="Q375" s="8"/>
      <c r="R375" s="13"/>
      <c r="S375" s="79">
        <f t="shared" si="256"/>
        <v>0</v>
      </c>
      <c r="T375" s="80">
        <f t="shared" si="257"/>
        <v>0</v>
      </c>
      <c r="U375" s="81">
        <f t="shared" si="275"/>
        <v>0</v>
      </c>
      <c r="V375" s="82">
        <f t="shared" si="276"/>
        <v>0</v>
      </c>
      <c r="W375" s="234">
        <v>146</v>
      </c>
      <c r="X375" s="236">
        <f t="shared" si="287"/>
        <v>162</v>
      </c>
      <c r="Y375" s="6"/>
      <c r="Z375" s="4"/>
      <c r="AA375" s="6"/>
      <c r="AB375" s="6"/>
      <c r="AC375" s="6"/>
      <c r="AD375" s="6"/>
      <c r="AE375" s="83">
        <f t="shared" si="258"/>
        <v>0</v>
      </c>
      <c r="AF375" s="80">
        <f t="shared" si="259"/>
        <v>0</v>
      </c>
      <c r="AG375" s="76">
        <f t="shared" si="249"/>
        <v>0</v>
      </c>
      <c r="AH375" s="84">
        <f t="shared" si="250"/>
        <v>0</v>
      </c>
      <c r="AI375" s="85">
        <f t="shared" si="251"/>
        <v>0</v>
      </c>
      <c r="AJ375" s="85">
        <f t="shared" si="252"/>
        <v>0</v>
      </c>
      <c r="AK375" s="77">
        <f t="shared" si="253"/>
        <v>0</v>
      </c>
      <c r="AL375" s="84">
        <f t="shared" si="260"/>
        <v>0</v>
      </c>
      <c r="AM375" s="77">
        <f t="shared" si="261"/>
        <v>0</v>
      </c>
      <c r="AN375" s="5"/>
      <c r="AO375" s="9"/>
      <c r="AP375" s="5"/>
      <c r="AQ375" s="10"/>
      <c r="AR375" s="5"/>
      <c r="AS375" s="5"/>
      <c r="AT375" s="5"/>
      <c r="AU375" s="80" t="str">
        <f t="shared" si="271"/>
        <v/>
      </c>
      <c r="AV375" s="80" t="str">
        <f t="shared" ca="1" si="272"/>
        <v/>
      </c>
      <c r="AW375" s="80" t="str">
        <f t="shared" si="262"/>
        <v/>
      </c>
      <c r="AX375" s="80" t="str">
        <f t="shared" ca="1" si="263"/>
        <v/>
      </c>
      <c r="AY375" s="165"/>
      <c r="AZ375" s="165"/>
      <c r="BA375" s="80" t="str">
        <f t="shared" si="277"/>
        <v/>
      </c>
      <c r="BB375" s="165"/>
      <c r="BC375" s="165"/>
      <c r="BD375" s="80" t="str">
        <f t="shared" si="278"/>
        <v/>
      </c>
      <c r="BE375" s="5"/>
      <c r="BS375" s="163"/>
      <c r="BT375" s="163"/>
      <c r="BU375" s="163"/>
      <c r="BV375" s="163"/>
      <c r="BW375" s="163"/>
      <c r="BX375" s="163"/>
      <c r="BZ375" s="163"/>
      <c r="CB375" s="163"/>
      <c r="CC375" s="163"/>
      <c r="CD375" s="163"/>
    </row>
    <row r="376" spans="1:82" ht="17.45" customHeight="1">
      <c r="A376" s="86">
        <f t="shared" si="274"/>
        <v>53.2</v>
      </c>
      <c r="B376" s="107">
        <f t="shared" si="255"/>
        <v>366</v>
      </c>
      <c r="C376" s="8"/>
      <c r="D376" s="11"/>
      <c r="E376" s="12"/>
      <c r="F376" s="11"/>
      <c r="G376" s="74">
        <f t="shared" si="286"/>
        <v>0</v>
      </c>
      <c r="H376" s="75">
        <f t="shared" si="286"/>
        <v>0</v>
      </c>
      <c r="I376" s="88">
        <f t="shared" si="265"/>
        <v>0</v>
      </c>
      <c r="J376" s="78">
        <f t="shared" si="266"/>
        <v>0</v>
      </c>
      <c r="K376" s="78">
        <f t="shared" si="267"/>
        <v>0</v>
      </c>
      <c r="L376" s="78">
        <f t="shared" si="268"/>
        <v>0</v>
      </c>
      <c r="M376" s="78" t="str">
        <f t="shared" ca="1" si="269"/>
        <v/>
      </c>
      <c r="N376" s="78" t="str">
        <f t="shared" ca="1" si="269"/>
        <v/>
      </c>
      <c r="O376" s="78">
        <f t="shared" si="270"/>
        <v>5.0000000000000001E-4</v>
      </c>
      <c r="P376" s="13"/>
      <c r="Q376" s="8"/>
      <c r="R376" s="13"/>
      <c r="S376" s="89">
        <f t="shared" si="256"/>
        <v>0</v>
      </c>
      <c r="T376" s="75">
        <f t="shared" si="257"/>
        <v>0</v>
      </c>
      <c r="U376" s="90">
        <f t="shared" si="275"/>
        <v>0</v>
      </c>
      <c r="V376" s="82">
        <f t="shared" si="276"/>
        <v>0</v>
      </c>
      <c r="W376" s="234">
        <f t="shared" ref="W376:W381" si="288">W375</f>
        <v>146</v>
      </c>
      <c r="X376" s="236">
        <f t="shared" si="287"/>
        <v>162</v>
      </c>
      <c r="Y376" s="12"/>
      <c r="Z376" s="8"/>
      <c r="AA376" s="12"/>
      <c r="AB376" s="12"/>
      <c r="AC376" s="12"/>
      <c r="AD376" s="12"/>
      <c r="AE376" s="91">
        <f t="shared" si="258"/>
        <v>0</v>
      </c>
      <c r="AF376" s="75">
        <f t="shared" si="259"/>
        <v>0</v>
      </c>
      <c r="AG376" s="88">
        <f t="shared" si="249"/>
        <v>0</v>
      </c>
      <c r="AH376" s="92">
        <f t="shared" si="250"/>
        <v>0</v>
      </c>
      <c r="AI376" s="93">
        <f t="shared" si="251"/>
        <v>0</v>
      </c>
      <c r="AJ376" s="93">
        <f t="shared" si="252"/>
        <v>0</v>
      </c>
      <c r="AK376" s="78">
        <f t="shared" si="253"/>
        <v>0</v>
      </c>
      <c r="AL376" s="92">
        <f t="shared" si="260"/>
        <v>0</v>
      </c>
      <c r="AM376" s="78">
        <f t="shared" si="261"/>
        <v>0</v>
      </c>
      <c r="AN376" s="11"/>
      <c r="AO376" s="14"/>
      <c r="AP376" s="11"/>
      <c r="AQ376" s="15"/>
      <c r="AR376" s="11"/>
      <c r="AS376" s="11"/>
      <c r="AT376" s="11"/>
      <c r="AU376" s="75" t="str">
        <f t="shared" si="271"/>
        <v/>
      </c>
      <c r="AV376" s="75" t="str">
        <f t="shared" ca="1" si="272"/>
        <v/>
      </c>
      <c r="AW376" s="75" t="str">
        <f t="shared" si="262"/>
        <v/>
      </c>
      <c r="AX376" s="75" t="str">
        <f t="shared" ca="1" si="263"/>
        <v/>
      </c>
      <c r="AY376" s="169"/>
      <c r="AZ376" s="169"/>
      <c r="BA376" s="75" t="str">
        <f t="shared" si="277"/>
        <v/>
      </c>
      <c r="BB376" s="169"/>
      <c r="BC376" s="169"/>
      <c r="BD376" s="75" t="str">
        <f t="shared" si="278"/>
        <v/>
      </c>
      <c r="BE376" s="11"/>
      <c r="BS376" s="163"/>
      <c r="BT376" s="163"/>
      <c r="BU376" s="163"/>
      <c r="BV376" s="163"/>
      <c r="BW376" s="163"/>
      <c r="BX376" s="163"/>
      <c r="BZ376" s="163"/>
      <c r="CB376" s="163"/>
      <c r="CC376" s="163"/>
      <c r="CD376" s="163"/>
    </row>
    <row r="377" spans="1:82" ht="17.45" customHeight="1">
      <c r="A377" s="94">
        <f t="shared" si="274"/>
        <v>53.3</v>
      </c>
      <c r="B377" s="107">
        <f t="shared" si="255"/>
        <v>367</v>
      </c>
      <c r="C377" s="8"/>
      <c r="D377" s="11"/>
      <c r="E377" s="12"/>
      <c r="F377" s="11"/>
      <c r="G377" s="74">
        <f t="shared" si="286"/>
        <v>0</v>
      </c>
      <c r="H377" s="75">
        <f t="shared" si="286"/>
        <v>0</v>
      </c>
      <c r="I377" s="88">
        <f t="shared" si="265"/>
        <v>0</v>
      </c>
      <c r="J377" s="78">
        <f t="shared" si="266"/>
        <v>0</v>
      </c>
      <c r="K377" s="78">
        <f t="shared" si="267"/>
        <v>0</v>
      </c>
      <c r="L377" s="78">
        <f t="shared" si="268"/>
        <v>0</v>
      </c>
      <c r="M377" s="78" t="str">
        <f t="shared" ca="1" si="269"/>
        <v/>
      </c>
      <c r="N377" s="78" t="str">
        <f t="shared" ca="1" si="269"/>
        <v/>
      </c>
      <c r="O377" s="78">
        <f t="shared" si="270"/>
        <v>5.0000000000000001E-4</v>
      </c>
      <c r="P377" s="13"/>
      <c r="Q377" s="8"/>
      <c r="R377" s="13"/>
      <c r="S377" s="89">
        <f t="shared" si="256"/>
        <v>0</v>
      </c>
      <c r="T377" s="75">
        <f t="shared" si="257"/>
        <v>0</v>
      </c>
      <c r="U377" s="90">
        <f t="shared" si="275"/>
        <v>0</v>
      </c>
      <c r="V377" s="82">
        <f t="shared" si="276"/>
        <v>0</v>
      </c>
      <c r="W377" s="234">
        <f t="shared" si="288"/>
        <v>146</v>
      </c>
      <c r="X377" s="236">
        <f t="shared" si="287"/>
        <v>162</v>
      </c>
      <c r="Y377" s="12"/>
      <c r="Z377" s="8"/>
      <c r="AA377" s="12"/>
      <c r="AB377" s="12"/>
      <c r="AC377" s="12"/>
      <c r="AD377" s="12"/>
      <c r="AE377" s="91">
        <f t="shared" si="258"/>
        <v>0</v>
      </c>
      <c r="AF377" s="75">
        <f t="shared" si="259"/>
        <v>0</v>
      </c>
      <c r="AG377" s="88">
        <f t="shared" si="249"/>
        <v>0</v>
      </c>
      <c r="AH377" s="92">
        <f t="shared" si="250"/>
        <v>0</v>
      </c>
      <c r="AI377" s="93">
        <f t="shared" si="251"/>
        <v>0</v>
      </c>
      <c r="AJ377" s="93">
        <f t="shared" si="252"/>
        <v>0</v>
      </c>
      <c r="AK377" s="78">
        <f t="shared" si="253"/>
        <v>0</v>
      </c>
      <c r="AL377" s="92">
        <f t="shared" si="260"/>
        <v>0</v>
      </c>
      <c r="AM377" s="78">
        <f t="shared" si="261"/>
        <v>0</v>
      </c>
      <c r="AN377" s="11"/>
      <c r="AO377" s="14"/>
      <c r="AP377" s="11"/>
      <c r="AQ377" s="15"/>
      <c r="AR377" s="11"/>
      <c r="AS377" s="11"/>
      <c r="AT377" s="11"/>
      <c r="AU377" s="75" t="str">
        <f t="shared" si="271"/>
        <v/>
      </c>
      <c r="AV377" s="75" t="str">
        <f t="shared" ca="1" si="272"/>
        <v/>
      </c>
      <c r="AW377" s="75" t="str">
        <f t="shared" si="262"/>
        <v/>
      </c>
      <c r="AX377" s="75" t="str">
        <f t="shared" ca="1" si="263"/>
        <v/>
      </c>
      <c r="AY377" s="169"/>
      <c r="AZ377" s="169"/>
      <c r="BA377" s="75" t="str">
        <f t="shared" si="277"/>
        <v/>
      </c>
      <c r="BB377" s="169"/>
      <c r="BC377" s="169"/>
      <c r="BD377" s="75" t="str">
        <f t="shared" si="278"/>
        <v/>
      </c>
      <c r="BE377" s="11"/>
      <c r="BS377" s="163"/>
      <c r="BT377" s="163"/>
      <c r="BU377" s="163"/>
      <c r="BV377" s="163"/>
      <c r="BW377" s="163"/>
      <c r="BX377" s="163"/>
      <c r="BZ377" s="163"/>
      <c r="CB377" s="163"/>
      <c r="CC377" s="163"/>
      <c r="CD377" s="163"/>
    </row>
    <row r="378" spans="1:82" ht="17.45" customHeight="1">
      <c r="A378" s="86">
        <f t="shared" si="274"/>
        <v>53.4</v>
      </c>
      <c r="B378" s="107">
        <f t="shared" si="255"/>
        <v>368</v>
      </c>
      <c r="C378" s="8"/>
      <c r="D378" s="11"/>
      <c r="E378" s="12"/>
      <c r="F378" s="11"/>
      <c r="G378" s="74">
        <f t="shared" si="286"/>
        <v>0</v>
      </c>
      <c r="H378" s="75">
        <f t="shared" si="286"/>
        <v>0</v>
      </c>
      <c r="I378" s="88">
        <f t="shared" si="265"/>
        <v>0</v>
      </c>
      <c r="J378" s="78">
        <f t="shared" si="266"/>
        <v>0</v>
      </c>
      <c r="K378" s="78">
        <f t="shared" si="267"/>
        <v>0</v>
      </c>
      <c r="L378" s="78">
        <f t="shared" si="268"/>
        <v>0</v>
      </c>
      <c r="M378" s="78" t="str">
        <f t="shared" ca="1" si="269"/>
        <v/>
      </c>
      <c r="N378" s="78" t="str">
        <f t="shared" ca="1" si="269"/>
        <v/>
      </c>
      <c r="O378" s="78">
        <f t="shared" si="270"/>
        <v>5.0000000000000001E-4</v>
      </c>
      <c r="P378" s="13"/>
      <c r="Q378" s="8"/>
      <c r="R378" s="13"/>
      <c r="S378" s="89">
        <f t="shared" si="256"/>
        <v>0</v>
      </c>
      <c r="T378" s="75">
        <f t="shared" si="257"/>
        <v>0</v>
      </c>
      <c r="U378" s="90">
        <f t="shared" si="275"/>
        <v>0</v>
      </c>
      <c r="V378" s="82">
        <f t="shared" si="276"/>
        <v>0</v>
      </c>
      <c r="W378" s="234">
        <f t="shared" si="288"/>
        <v>146</v>
      </c>
      <c r="X378" s="236">
        <f t="shared" si="287"/>
        <v>162</v>
      </c>
      <c r="Y378" s="12"/>
      <c r="Z378" s="8"/>
      <c r="AA378" s="12"/>
      <c r="AB378" s="12"/>
      <c r="AC378" s="12"/>
      <c r="AD378" s="12"/>
      <c r="AE378" s="91">
        <f t="shared" si="258"/>
        <v>0</v>
      </c>
      <c r="AF378" s="75">
        <f t="shared" si="259"/>
        <v>0</v>
      </c>
      <c r="AG378" s="88">
        <f t="shared" si="249"/>
        <v>0</v>
      </c>
      <c r="AH378" s="92">
        <f t="shared" si="250"/>
        <v>0</v>
      </c>
      <c r="AI378" s="93">
        <f t="shared" si="251"/>
        <v>0</v>
      </c>
      <c r="AJ378" s="93">
        <f t="shared" si="252"/>
        <v>0</v>
      </c>
      <c r="AK378" s="78">
        <f t="shared" si="253"/>
        <v>0</v>
      </c>
      <c r="AL378" s="92">
        <f t="shared" si="260"/>
        <v>0</v>
      </c>
      <c r="AM378" s="78">
        <f t="shared" si="261"/>
        <v>0</v>
      </c>
      <c r="AN378" s="11"/>
      <c r="AO378" s="14"/>
      <c r="AP378" s="11"/>
      <c r="AQ378" s="15"/>
      <c r="AR378" s="11"/>
      <c r="AS378" s="11"/>
      <c r="AT378" s="11"/>
      <c r="AU378" s="75" t="str">
        <f t="shared" si="271"/>
        <v/>
      </c>
      <c r="AV378" s="75" t="str">
        <f t="shared" ca="1" si="272"/>
        <v/>
      </c>
      <c r="AW378" s="75" t="str">
        <f t="shared" si="262"/>
        <v/>
      </c>
      <c r="AX378" s="75" t="str">
        <f t="shared" ca="1" si="263"/>
        <v/>
      </c>
      <c r="AY378" s="169"/>
      <c r="AZ378" s="169"/>
      <c r="BA378" s="75" t="str">
        <f t="shared" si="277"/>
        <v/>
      </c>
      <c r="BB378" s="169"/>
      <c r="BC378" s="169"/>
      <c r="BD378" s="75" t="str">
        <f t="shared" si="278"/>
        <v/>
      </c>
      <c r="BE378" s="11"/>
      <c r="BS378" s="163"/>
      <c r="BT378" s="163"/>
      <c r="BU378" s="163"/>
      <c r="BV378" s="163"/>
      <c r="BW378" s="163"/>
      <c r="BX378" s="163"/>
      <c r="BZ378" s="163"/>
      <c r="CB378" s="163"/>
      <c r="CC378" s="163"/>
      <c r="CD378" s="163"/>
    </row>
    <row r="379" spans="1:82" ht="17.45" customHeight="1">
      <c r="A379" s="94">
        <f t="shared" si="274"/>
        <v>53.5</v>
      </c>
      <c r="B379" s="107">
        <f t="shared" si="255"/>
        <v>369</v>
      </c>
      <c r="C379" s="8"/>
      <c r="D379" s="11"/>
      <c r="E379" s="12"/>
      <c r="F379" s="11"/>
      <c r="G379" s="74">
        <f t="shared" si="286"/>
        <v>0</v>
      </c>
      <c r="H379" s="75">
        <f t="shared" si="286"/>
        <v>0</v>
      </c>
      <c r="I379" s="88">
        <f t="shared" si="265"/>
        <v>0</v>
      </c>
      <c r="J379" s="78">
        <f t="shared" si="266"/>
        <v>0</v>
      </c>
      <c r="K379" s="78">
        <f t="shared" si="267"/>
        <v>0</v>
      </c>
      <c r="L379" s="78">
        <f t="shared" si="268"/>
        <v>0</v>
      </c>
      <c r="M379" s="78" t="str">
        <f t="shared" ca="1" si="269"/>
        <v/>
      </c>
      <c r="N379" s="78" t="str">
        <f t="shared" ca="1" si="269"/>
        <v/>
      </c>
      <c r="O379" s="78">
        <f t="shared" si="270"/>
        <v>5.0000000000000001E-4</v>
      </c>
      <c r="P379" s="13"/>
      <c r="Q379" s="8"/>
      <c r="R379" s="13"/>
      <c r="S379" s="89">
        <f t="shared" si="256"/>
        <v>0</v>
      </c>
      <c r="T379" s="75">
        <f t="shared" si="257"/>
        <v>0</v>
      </c>
      <c r="U379" s="90">
        <f t="shared" si="275"/>
        <v>0</v>
      </c>
      <c r="V379" s="82">
        <f t="shared" si="276"/>
        <v>0</v>
      </c>
      <c r="W379" s="234">
        <f t="shared" si="288"/>
        <v>146</v>
      </c>
      <c r="X379" s="236">
        <f t="shared" si="287"/>
        <v>162</v>
      </c>
      <c r="Y379" s="12"/>
      <c r="Z379" s="8"/>
      <c r="AA379" s="12"/>
      <c r="AB379" s="12"/>
      <c r="AC379" s="12"/>
      <c r="AD379" s="12"/>
      <c r="AE379" s="91">
        <f t="shared" si="258"/>
        <v>0</v>
      </c>
      <c r="AF379" s="75">
        <f t="shared" si="259"/>
        <v>0</v>
      </c>
      <c r="AG379" s="88">
        <f t="shared" si="249"/>
        <v>0</v>
      </c>
      <c r="AH379" s="92">
        <f t="shared" si="250"/>
        <v>0</v>
      </c>
      <c r="AI379" s="93">
        <f t="shared" si="251"/>
        <v>0</v>
      </c>
      <c r="AJ379" s="93">
        <f t="shared" si="252"/>
        <v>0</v>
      </c>
      <c r="AK379" s="78">
        <f t="shared" si="253"/>
        <v>0</v>
      </c>
      <c r="AL379" s="92">
        <f t="shared" si="260"/>
        <v>0</v>
      </c>
      <c r="AM379" s="78">
        <f t="shared" si="261"/>
        <v>0</v>
      </c>
      <c r="AN379" s="11"/>
      <c r="AO379" s="14"/>
      <c r="AP379" s="11"/>
      <c r="AQ379" s="15"/>
      <c r="AR379" s="11"/>
      <c r="AS379" s="11"/>
      <c r="AT379" s="11"/>
      <c r="AU379" s="75" t="str">
        <f t="shared" si="271"/>
        <v/>
      </c>
      <c r="AV379" s="75" t="str">
        <f t="shared" ca="1" si="272"/>
        <v/>
      </c>
      <c r="AW379" s="75" t="str">
        <f t="shared" si="262"/>
        <v/>
      </c>
      <c r="AX379" s="75" t="str">
        <f t="shared" ca="1" si="263"/>
        <v/>
      </c>
      <c r="AY379" s="169"/>
      <c r="AZ379" s="169"/>
      <c r="BA379" s="75" t="str">
        <f t="shared" si="277"/>
        <v/>
      </c>
      <c r="BB379" s="169"/>
      <c r="BC379" s="169"/>
      <c r="BD379" s="75" t="str">
        <f t="shared" si="278"/>
        <v/>
      </c>
      <c r="BE379" s="11"/>
      <c r="BS379" s="163"/>
      <c r="BT379" s="163"/>
      <c r="BU379" s="163"/>
      <c r="BV379" s="163"/>
      <c r="BW379" s="163"/>
      <c r="BX379" s="163"/>
      <c r="BZ379" s="163"/>
      <c r="CB379" s="163"/>
      <c r="CC379" s="163"/>
      <c r="CD379" s="163"/>
    </row>
    <row r="380" spans="1:82" ht="17.45" customHeight="1">
      <c r="A380" s="86">
        <f t="shared" si="274"/>
        <v>53.6</v>
      </c>
      <c r="B380" s="107">
        <f t="shared" si="255"/>
        <v>370</v>
      </c>
      <c r="C380" s="8"/>
      <c r="D380" s="11"/>
      <c r="E380" s="12"/>
      <c r="F380" s="11"/>
      <c r="G380" s="74">
        <f t="shared" ref="G380:H395" si="289">G379-E380-C380</f>
        <v>0</v>
      </c>
      <c r="H380" s="75">
        <f t="shared" si="289"/>
        <v>0</v>
      </c>
      <c r="I380" s="88">
        <f t="shared" si="265"/>
        <v>0</v>
      </c>
      <c r="J380" s="78">
        <f t="shared" si="266"/>
        <v>0</v>
      </c>
      <c r="K380" s="78">
        <f t="shared" si="267"/>
        <v>0</v>
      </c>
      <c r="L380" s="78">
        <f t="shared" si="268"/>
        <v>0</v>
      </c>
      <c r="M380" s="78" t="str">
        <f t="shared" ca="1" si="269"/>
        <v/>
      </c>
      <c r="N380" s="78" t="str">
        <f t="shared" ca="1" si="269"/>
        <v/>
      </c>
      <c r="O380" s="78">
        <f t="shared" si="270"/>
        <v>5.0000000000000001E-4</v>
      </c>
      <c r="P380" s="13"/>
      <c r="Q380" s="8"/>
      <c r="R380" s="13"/>
      <c r="S380" s="89">
        <f t="shared" si="256"/>
        <v>0</v>
      </c>
      <c r="T380" s="75">
        <f t="shared" si="257"/>
        <v>0</v>
      </c>
      <c r="U380" s="90">
        <f t="shared" si="275"/>
        <v>0</v>
      </c>
      <c r="V380" s="82">
        <f t="shared" si="276"/>
        <v>0</v>
      </c>
      <c r="W380" s="234">
        <f t="shared" si="288"/>
        <v>146</v>
      </c>
      <c r="X380" s="236">
        <f t="shared" si="287"/>
        <v>162</v>
      </c>
      <c r="Y380" s="12"/>
      <c r="Z380" s="8"/>
      <c r="AA380" s="12"/>
      <c r="AB380" s="12"/>
      <c r="AC380" s="12"/>
      <c r="AD380" s="12"/>
      <c r="AE380" s="91">
        <f t="shared" si="258"/>
        <v>0</v>
      </c>
      <c r="AF380" s="75">
        <f t="shared" si="259"/>
        <v>0</v>
      </c>
      <c r="AG380" s="88">
        <f t="shared" si="249"/>
        <v>0</v>
      </c>
      <c r="AH380" s="92">
        <f t="shared" si="250"/>
        <v>0</v>
      </c>
      <c r="AI380" s="93">
        <f t="shared" si="251"/>
        <v>0</v>
      </c>
      <c r="AJ380" s="93">
        <f t="shared" si="252"/>
        <v>0</v>
      </c>
      <c r="AK380" s="78">
        <f t="shared" si="253"/>
        <v>0</v>
      </c>
      <c r="AL380" s="92">
        <f t="shared" si="260"/>
        <v>0</v>
      </c>
      <c r="AM380" s="78">
        <f t="shared" si="261"/>
        <v>0</v>
      </c>
      <c r="AN380" s="11"/>
      <c r="AO380" s="14"/>
      <c r="AP380" s="11"/>
      <c r="AQ380" s="15"/>
      <c r="AR380" s="11"/>
      <c r="AS380" s="11"/>
      <c r="AT380" s="11"/>
      <c r="AU380" s="75" t="str">
        <f t="shared" si="271"/>
        <v/>
      </c>
      <c r="AV380" s="75" t="str">
        <f t="shared" ca="1" si="272"/>
        <v/>
      </c>
      <c r="AW380" s="75" t="str">
        <f t="shared" si="262"/>
        <v/>
      </c>
      <c r="AX380" s="75" t="str">
        <f t="shared" ca="1" si="263"/>
        <v/>
      </c>
      <c r="AY380" s="169"/>
      <c r="AZ380" s="169"/>
      <c r="BA380" s="75" t="str">
        <f t="shared" si="277"/>
        <v/>
      </c>
      <c r="BB380" s="169"/>
      <c r="BC380" s="169"/>
      <c r="BD380" s="75" t="str">
        <f t="shared" si="278"/>
        <v/>
      </c>
      <c r="BE380" s="11"/>
      <c r="BS380" s="163"/>
      <c r="BT380" s="163"/>
      <c r="BU380" s="163"/>
      <c r="BV380" s="163"/>
      <c r="BW380" s="163"/>
      <c r="BX380" s="163"/>
      <c r="BZ380" s="163"/>
      <c r="CB380" s="163"/>
      <c r="CC380" s="163"/>
      <c r="CD380" s="163"/>
    </row>
    <row r="381" spans="1:82" ht="17.45" customHeight="1" thickBot="1">
      <c r="A381" s="94">
        <f t="shared" si="274"/>
        <v>53.7</v>
      </c>
      <c r="B381" s="108">
        <f t="shared" si="255"/>
        <v>371</v>
      </c>
      <c r="C381" s="16"/>
      <c r="D381" s="17"/>
      <c r="E381" s="18"/>
      <c r="F381" s="17"/>
      <c r="G381" s="96">
        <f t="shared" si="289"/>
        <v>0</v>
      </c>
      <c r="H381" s="97">
        <f t="shared" si="289"/>
        <v>0</v>
      </c>
      <c r="I381" s="98">
        <f t="shared" si="265"/>
        <v>0</v>
      </c>
      <c r="J381" s="99">
        <f t="shared" si="266"/>
        <v>0</v>
      </c>
      <c r="K381" s="99">
        <f t="shared" si="267"/>
        <v>0</v>
      </c>
      <c r="L381" s="99">
        <f t="shared" si="268"/>
        <v>0</v>
      </c>
      <c r="M381" s="99" t="str">
        <f t="shared" ca="1" si="269"/>
        <v/>
      </c>
      <c r="N381" s="99" t="str">
        <f t="shared" ca="1" si="269"/>
        <v/>
      </c>
      <c r="O381" s="99">
        <f t="shared" si="270"/>
        <v>5.0000000000000001E-4</v>
      </c>
      <c r="P381" s="19"/>
      <c r="Q381" s="16"/>
      <c r="R381" s="19"/>
      <c r="S381" s="89">
        <f t="shared" si="256"/>
        <v>0</v>
      </c>
      <c r="T381" s="75">
        <f t="shared" si="257"/>
        <v>0</v>
      </c>
      <c r="U381" s="100">
        <f t="shared" si="275"/>
        <v>0</v>
      </c>
      <c r="V381" s="101">
        <f t="shared" si="276"/>
        <v>0</v>
      </c>
      <c r="W381" s="237">
        <f t="shared" si="288"/>
        <v>146</v>
      </c>
      <c r="X381" s="238">
        <f t="shared" si="287"/>
        <v>162</v>
      </c>
      <c r="Y381" s="18"/>
      <c r="Z381" s="8"/>
      <c r="AA381" s="12"/>
      <c r="AB381" s="12"/>
      <c r="AC381" s="12"/>
      <c r="AD381" s="12"/>
      <c r="AE381" s="102">
        <f t="shared" si="258"/>
        <v>0</v>
      </c>
      <c r="AF381" s="97">
        <f t="shared" si="259"/>
        <v>0</v>
      </c>
      <c r="AG381" s="98">
        <f t="shared" si="249"/>
        <v>0</v>
      </c>
      <c r="AH381" s="103">
        <f t="shared" si="250"/>
        <v>0</v>
      </c>
      <c r="AI381" s="104">
        <f t="shared" si="251"/>
        <v>0</v>
      </c>
      <c r="AJ381" s="104">
        <f t="shared" si="252"/>
        <v>0</v>
      </c>
      <c r="AK381" s="99">
        <f t="shared" si="253"/>
        <v>0</v>
      </c>
      <c r="AL381" s="103">
        <f t="shared" si="260"/>
        <v>0</v>
      </c>
      <c r="AM381" s="99">
        <f t="shared" si="261"/>
        <v>0</v>
      </c>
      <c r="AN381" s="17"/>
      <c r="AO381" s="20"/>
      <c r="AP381" s="17"/>
      <c r="AQ381" s="21"/>
      <c r="AR381" s="17"/>
      <c r="AS381" s="17"/>
      <c r="AT381" s="17"/>
      <c r="AU381" s="97" t="str">
        <f t="shared" si="271"/>
        <v/>
      </c>
      <c r="AV381" s="97" t="str">
        <f t="shared" ca="1" si="272"/>
        <v/>
      </c>
      <c r="AW381" s="97" t="str">
        <f t="shared" si="262"/>
        <v/>
      </c>
      <c r="AX381" s="97" t="str">
        <f t="shared" ca="1" si="263"/>
        <v/>
      </c>
      <c r="AY381" s="167"/>
      <c r="AZ381" s="167"/>
      <c r="BA381" s="97" t="str">
        <f t="shared" si="277"/>
        <v/>
      </c>
      <c r="BB381" s="167"/>
      <c r="BC381" s="167"/>
      <c r="BD381" s="97" t="str">
        <f t="shared" si="278"/>
        <v/>
      </c>
      <c r="BE381" s="17"/>
      <c r="BS381" s="163"/>
      <c r="BT381" s="163"/>
      <c r="BU381" s="163"/>
      <c r="BV381" s="163"/>
      <c r="BW381" s="163"/>
      <c r="BX381" s="163"/>
      <c r="BZ381" s="163"/>
      <c r="CB381" s="163"/>
      <c r="CC381" s="163"/>
      <c r="CD381" s="163"/>
    </row>
    <row r="382" spans="1:82" ht="17.45" customHeight="1" thickTop="1">
      <c r="A382" s="105">
        <f>A375+1</f>
        <v>54.1</v>
      </c>
      <c r="B382" s="106">
        <f>B381+1</f>
        <v>372</v>
      </c>
      <c r="C382" s="4"/>
      <c r="D382" s="5"/>
      <c r="E382" s="6"/>
      <c r="F382" s="5"/>
      <c r="G382" s="74">
        <f t="shared" si="289"/>
        <v>0</v>
      </c>
      <c r="H382" s="75">
        <f t="shared" si="289"/>
        <v>0</v>
      </c>
      <c r="I382" s="76">
        <f t="shared" si="265"/>
        <v>0</v>
      </c>
      <c r="J382" s="77">
        <f t="shared" si="266"/>
        <v>0</v>
      </c>
      <c r="K382" s="77">
        <f t="shared" si="267"/>
        <v>0</v>
      </c>
      <c r="L382" s="77">
        <f t="shared" si="268"/>
        <v>0</v>
      </c>
      <c r="M382" s="78" t="str">
        <f t="shared" ca="1" si="269"/>
        <v/>
      </c>
      <c r="N382" s="78" t="str">
        <f t="shared" ca="1" si="269"/>
        <v/>
      </c>
      <c r="O382" s="78">
        <f t="shared" si="270"/>
        <v>5.0000000000000001E-4</v>
      </c>
      <c r="P382" s="13"/>
      <c r="Q382" s="8"/>
      <c r="R382" s="13"/>
      <c r="S382" s="79">
        <f t="shared" si="256"/>
        <v>0</v>
      </c>
      <c r="T382" s="80">
        <f t="shared" si="257"/>
        <v>0</v>
      </c>
      <c r="U382" s="81">
        <f t="shared" si="275"/>
        <v>0</v>
      </c>
      <c r="V382" s="82">
        <f t="shared" si="276"/>
        <v>0</v>
      </c>
      <c r="W382" s="234">
        <v>147</v>
      </c>
      <c r="X382" s="236">
        <v>161</v>
      </c>
      <c r="Y382" s="6"/>
      <c r="Z382" s="4"/>
      <c r="AA382" s="6"/>
      <c r="AB382" s="6"/>
      <c r="AC382" s="6"/>
      <c r="AD382" s="6"/>
      <c r="AE382" s="83">
        <f t="shared" si="258"/>
        <v>0</v>
      </c>
      <c r="AF382" s="80">
        <f t="shared" si="259"/>
        <v>0</v>
      </c>
      <c r="AG382" s="76">
        <f t="shared" si="249"/>
        <v>0</v>
      </c>
      <c r="AH382" s="84">
        <f t="shared" si="250"/>
        <v>0</v>
      </c>
      <c r="AI382" s="85">
        <f t="shared" si="251"/>
        <v>0</v>
      </c>
      <c r="AJ382" s="85">
        <f t="shared" si="252"/>
        <v>0</v>
      </c>
      <c r="AK382" s="77">
        <f t="shared" si="253"/>
        <v>0</v>
      </c>
      <c r="AL382" s="84">
        <f t="shared" si="260"/>
        <v>0</v>
      </c>
      <c r="AM382" s="77">
        <f t="shared" si="261"/>
        <v>0</v>
      </c>
      <c r="AN382" s="5"/>
      <c r="AO382" s="9"/>
      <c r="AP382" s="5"/>
      <c r="AQ382" s="10"/>
      <c r="AR382" s="5"/>
      <c r="AS382" s="5"/>
      <c r="AT382" s="5"/>
      <c r="AU382" s="80" t="str">
        <f t="shared" si="271"/>
        <v/>
      </c>
      <c r="AV382" s="80" t="str">
        <f t="shared" ca="1" si="272"/>
        <v/>
      </c>
      <c r="AW382" s="80" t="str">
        <f t="shared" si="262"/>
        <v/>
      </c>
      <c r="AX382" s="80" t="str">
        <f t="shared" ca="1" si="263"/>
        <v/>
      </c>
      <c r="AY382" s="165"/>
      <c r="AZ382" s="165"/>
      <c r="BA382" s="80" t="str">
        <f t="shared" si="277"/>
        <v/>
      </c>
      <c r="BB382" s="165"/>
      <c r="BC382" s="165"/>
      <c r="BD382" s="80" t="str">
        <f t="shared" si="278"/>
        <v/>
      </c>
      <c r="BE382" s="5"/>
      <c r="BS382" s="163"/>
      <c r="BT382" s="163"/>
      <c r="BU382" s="163"/>
      <c r="BV382" s="163"/>
      <c r="BW382" s="163"/>
      <c r="BX382" s="163"/>
      <c r="BZ382" s="163"/>
      <c r="CB382" s="163"/>
      <c r="CC382" s="163"/>
      <c r="CD382" s="163"/>
    </row>
    <row r="383" spans="1:82" ht="17.45" customHeight="1">
      <c r="A383" s="94">
        <f t="shared" si="274"/>
        <v>54.2</v>
      </c>
      <c r="B383" s="107">
        <f t="shared" si="255"/>
        <v>373</v>
      </c>
      <c r="C383" s="8"/>
      <c r="D383" s="11"/>
      <c r="E383" s="12"/>
      <c r="F383" s="11"/>
      <c r="G383" s="74">
        <f t="shared" si="289"/>
        <v>0</v>
      </c>
      <c r="H383" s="75">
        <f t="shared" si="289"/>
        <v>0</v>
      </c>
      <c r="I383" s="88">
        <f t="shared" si="265"/>
        <v>0</v>
      </c>
      <c r="J383" s="78">
        <f t="shared" si="266"/>
        <v>0</v>
      </c>
      <c r="K383" s="78">
        <f t="shared" si="267"/>
        <v>0</v>
      </c>
      <c r="L383" s="78">
        <f t="shared" si="268"/>
        <v>0</v>
      </c>
      <c r="M383" s="78" t="str">
        <f t="shared" ca="1" si="269"/>
        <v/>
      </c>
      <c r="N383" s="78" t="str">
        <f t="shared" ca="1" si="269"/>
        <v/>
      </c>
      <c r="O383" s="78">
        <f t="shared" si="270"/>
        <v>5.0000000000000001E-4</v>
      </c>
      <c r="P383" s="13"/>
      <c r="Q383" s="8"/>
      <c r="R383" s="13"/>
      <c r="S383" s="89">
        <f t="shared" si="256"/>
        <v>0</v>
      </c>
      <c r="T383" s="75">
        <f t="shared" si="257"/>
        <v>0</v>
      </c>
      <c r="U383" s="90">
        <f t="shared" si="275"/>
        <v>0</v>
      </c>
      <c r="V383" s="82">
        <f t="shared" si="276"/>
        <v>0</v>
      </c>
      <c r="W383" s="234">
        <f t="shared" ref="W383:W388" si="290">W382</f>
        <v>147</v>
      </c>
      <c r="X383" s="236">
        <f t="shared" ref="X383:X388" si="291">X382</f>
        <v>161</v>
      </c>
      <c r="Y383" s="12"/>
      <c r="Z383" s="8"/>
      <c r="AA383" s="12"/>
      <c r="AB383" s="12"/>
      <c r="AC383" s="12"/>
      <c r="AD383" s="12"/>
      <c r="AE383" s="91">
        <f t="shared" si="258"/>
        <v>0</v>
      </c>
      <c r="AF383" s="75">
        <f t="shared" si="259"/>
        <v>0</v>
      </c>
      <c r="AG383" s="88">
        <f t="shared" si="249"/>
        <v>0</v>
      </c>
      <c r="AH383" s="92">
        <f t="shared" si="250"/>
        <v>0</v>
      </c>
      <c r="AI383" s="93">
        <f t="shared" si="251"/>
        <v>0</v>
      </c>
      <c r="AJ383" s="93">
        <f t="shared" si="252"/>
        <v>0</v>
      </c>
      <c r="AK383" s="78">
        <f t="shared" si="253"/>
        <v>0</v>
      </c>
      <c r="AL383" s="92">
        <f t="shared" si="260"/>
        <v>0</v>
      </c>
      <c r="AM383" s="78">
        <f t="shared" si="261"/>
        <v>0</v>
      </c>
      <c r="AN383" s="11"/>
      <c r="AO383" s="14"/>
      <c r="AP383" s="11"/>
      <c r="AQ383" s="15"/>
      <c r="AR383" s="11"/>
      <c r="AS383" s="11"/>
      <c r="AT383" s="11"/>
      <c r="AU383" s="75" t="str">
        <f t="shared" si="271"/>
        <v/>
      </c>
      <c r="AV383" s="75" t="str">
        <f t="shared" ca="1" si="272"/>
        <v/>
      </c>
      <c r="AW383" s="75" t="str">
        <f t="shared" si="262"/>
        <v/>
      </c>
      <c r="AX383" s="75" t="str">
        <f t="shared" ca="1" si="263"/>
        <v/>
      </c>
      <c r="AY383" s="169"/>
      <c r="AZ383" s="169"/>
      <c r="BA383" s="75" t="str">
        <f t="shared" si="277"/>
        <v/>
      </c>
      <c r="BB383" s="169"/>
      <c r="BC383" s="169"/>
      <c r="BD383" s="75" t="str">
        <f t="shared" si="278"/>
        <v/>
      </c>
      <c r="BE383" s="11"/>
      <c r="BS383" s="163"/>
      <c r="BT383" s="163"/>
      <c r="BU383" s="163"/>
      <c r="BV383" s="163"/>
      <c r="BW383" s="163"/>
      <c r="BX383" s="163"/>
      <c r="BZ383" s="163"/>
      <c r="CB383" s="163"/>
      <c r="CC383" s="163"/>
      <c r="CD383" s="163"/>
    </row>
    <row r="384" spans="1:82" ht="17.45" customHeight="1">
      <c r="A384" s="86">
        <f t="shared" si="274"/>
        <v>54.3</v>
      </c>
      <c r="B384" s="107">
        <f t="shared" si="255"/>
        <v>374</v>
      </c>
      <c r="C384" s="8"/>
      <c r="D384" s="11"/>
      <c r="E384" s="12"/>
      <c r="F384" s="11"/>
      <c r="G384" s="74">
        <f t="shared" si="289"/>
        <v>0</v>
      </c>
      <c r="H384" s="75">
        <f t="shared" si="289"/>
        <v>0</v>
      </c>
      <c r="I384" s="88">
        <f t="shared" si="265"/>
        <v>0</v>
      </c>
      <c r="J384" s="78">
        <f t="shared" si="266"/>
        <v>0</v>
      </c>
      <c r="K384" s="78">
        <f t="shared" si="267"/>
        <v>0</v>
      </c>
      <c r="L384" s="78">
        <f t="shared" si="268"/>
        <v>0</v>
      </c>
      <c r="M384" s="78" t="str">
        <f t="shared" ca="1" si="269"/>
        <v/>
      </c>
      <c r="N384" s="78" t="str">
        <f t="shared" ca="1" si="269"/>
        <v/>
      </c>
      <c r="O384" s="78">
        <f t="shared" si="270"/>
        <v>5.0000000000000001E-4</v>
      </c>
      <c r="P384" s="13"/>
      <c r="Q384" s="8"/>
      <c r="R384" s="13"/>
      <c r="S384" s="89">
        <f t="shared" si="256"/>
        <v>0</v>
      </c>
      <c r="T384" s="75">
        <f t="shared" si="257"/>
        <v>0</v>
      </c>
      <c r="U384" s="90">
        <f t="shared" si="275"/>
        <v>0</v>
      </c>
      <c r="V384" s="82">
        <f t="shared" si="276"/>
        <v>0</v>
      </c>
      <c r="W384" s="234">
        <f t="shared" si="290"/>
        <v>147</v>
      </c>
      <c r="X384" s="236">
        <f t="shared" si="291"/>
        <v>161</v>
      </c>
      <c r="Y384" s="12"/>
      <c r="Z384" s="8"/>
      <c r="AA384" s="12"/>
      <c r="AB384" s="12"/>
      <c r="AC384" s="12"/>
      <c r="AD384" s="12"/>
      <c r="AE384" s="91">
        <f t="shared" si="258"/>
        <v>0</v>
      </c>
      <c r="AF384" s="75">
        <f t="shared" si="259"/>
        <v>0</v>
      </c>
      <c r="AG384" s="88">
        <f t="shared" si="249"/>
        <v>0</v>
      </c>
      <c r="AH384" s="92">
        <f t="shared" si="250"/>
        <v>0</v>
      </c>
      <c r="AI384" s="93">
        <f t="shared" si="251"/>
        <v>0</v>
      </c>
      <c r="AJ384" s="93">
        <f t="shared" si="252"/>
        <v>0</v>
      </c>
      <c r="AK384" s="78">
        <f t="shared" si="253"/>
        <v>0</v>
      </c>
      <c r="AL384" s="92">
        <f t="shared" si="260"/>
        <v>0</v>
      </c>
      <c r="AM384" s="78">
        <f t="shared" si="261"/>
        <v>0</v>
      </c>
      <c r="AN384" s="11"/>
      <c r="AO384" s="14"/>
      <c r="AP384" s="11"/>
      <c r="AQ384" s="15"/>
      <c r="AR384" s="11"/>
      <c r="AS384" s="11"/>
      <c r="AT384" s="11"/>
      <c r="AU384" s="75" t="str">
        <f t="shared" si="271"/>
        <v/>
      </c>
      <c r="AV384" s="75" t="str">
        <f t="shared" ca="1" si="272"/>
        <v/>
      </c>
      <c r="AW384" s="75" t="str">
        <f t="shared" si="262"/>
        <v/>
      </c>
      <c r="AX384" s="75" t="str">
        <f t="shared" ca="1" si="263"/>
        <v/>
      </c>
      <c r="AY384" s="169"/>
      <c r="AZ384" s="169"/>
      <c r="BA384" s="75" t="str">
        <f t="shared" si="277"/>
        <v/>
      </c>
      <c r="BB384" s="169"/>
      <c r="BC384" s="169"/>
      <c r="BD384" s="75" t="str">
        <f t="shared" si="278"/>
        <v/>
      </c>
      <c r="BE384" s="11"/>
      <c r="BS384" s="163"/>
      <c r="BT384" s="163"/>
      <c r="BU384" s="163"/>
      <c r="BV384" s="163"/>
      <c r="BW384" s="163"/>
      <c r="BX384" s="163"/>
      <c r="BZ384" s="163"/>
      <c r="CB384" s="163"/>
      <c r="CC384" s="163"/>
      <c r="CD384" s="163"/>
    </row>
    <row r="385" spans="1:82" ht="17.45" customHeight="1">
      <c r="A385" s="94">
        <f t="shared" si="274"/>
        <v>54.4</v>
      </c>
      <c r="B385" s="107">
        <f t="shared" si="255"/>
        <v>375</v>
      </c>
      <c r="C385" s="8"/>
      <c r="D385" s="11"/>
      <c r="E385" s="12"/>
      <c r="F385" s="11"/>
      <c r="G385" s="74">
        <f t="shared" si="289"/>
        <v>0</v>
      </c>
      <c r="H385" s="75">
        <f t="shared" si="289"/>
        <v>0</v>
      </c>
      <c r="I385" s="88">
        <f t="shared" si="265"/>
        <v>0</v>
      </c>
      <c r="J385" s="78">
        <f t="shared" si="266"/>
        <v>0</v>
      </c>
      <c r="K385" s="78">
        <f t="shared" si="267"/>
        <v>0</v>
      </c>
      <c r="L385" s="78">
        <f t="shared" si="268"/>
        <v>0</v>
      </c>
      <c r="M385" s="78" t="str">
        <f t="shared" ca="1" si="269"/>
        <v/>
      </c>
      <c r="N385" s="78" t="str">
        <f t="shared" ca="1" si="269"/>
        <v/>
      </c>
      <c r="O385" s="78">
        <f t="shared" si="270"/>
        <v>5.0000000000000001E-4</v>
      </c>
      <c r="P385" s="13"/>
      <c r="Q385" s="8"/>
      <c r="R385" s="13"/>
      <c r="S385" s="89">
        <f t="shared" si="256"/>
        <v>0</v>
      </c>
      <c r="T385" s="75">
        <f t="shared" si="257"/>
        <v>0</v>
      </c>
      <c r="U385" s="90">
        <f t="shared" si="275"/>
        <v>0</v>
      </c>
      <c r="V385" s="82">
        <f t="shared" si="276"/>
        <v>0</v>
      </c>
      <c r="W385" s="234">
        <f t="shared" si="290"/>
        <v>147</v>
      </c>
      <c r="X385" s="236">
        <f t="shared" si="291"/>
        <v>161</v>
      </c>
      <c r="Y385" s="12"/>
      <c r="Z385" s="8"/>
      <c r="AA385" s="12"/>
      <c r="AB385" s="12"/>
      <c r="AC385" s="12"/>
      <c r="AD385" s="12"/>
      <c r="AE385" s="91">
        <f t="shared" si="258"/>
        <v>0</v>
      </c>
      <c r="AF385" s="75">
        <f t="shared" si="259"/>
        <v>0</v>
      </c>
      <c r="AG385" s="88">
        <f t="shared" si="249"/>
        <v>0</v>
      </c>
      <c r="AH385" s="92">
        <f t="shared" si="250"/>
        <v>0</v>
      </c>
      <c r="AI385" s="93">
        <f t="shared" si="251"/>
        <v>0</v>
      </c>
      <c r="AJ385" s="93">
        <f t="shared" si="252"/>
        <v>0</v>
      </c>
      <c r="AK385" s="78">
        <f t="shared" si="253"/>
        <v>0</v>
      </c>
      <c r="AL385" s="92">
        <f t="shared" si="260"/>
        <v>0</v>
      </c>
      <c r="AM385" s="78">
        <f t="shared" si="261"/>
        <v>0</v>
      </c>
      <c r="AN385" s="11"/>
      <c r="AO385" s="14"/>
      <c r="AP385" s="11"/>
      <c r="AQ385" s="15"/>
      <c r="AR385" s="11"/>
      <c r="AS385" s="11"/>
      <c r="AT385" s="11"/>
      <c r="AU385" s="75" t="str">
        <f t="shared" si="271"/>
        <v/>
      </c>
      <c r="AV385" s="75" t="str">
        <f t="shared" ca="1" si="272"/>
        <v/>
      </c>
      <c r="AW385" s="75" t="str">
        <f t="shared" si="262"/>
        <v/>
      </c>
      <c r="AX385" s="75" t="str">
        <f t="shared" ca="1" si="263"/>
        <v/>
      </c>
      <c r="AY385" s="169"/>
      <c r="AZ385" s="169"/>
      <c r="BA385" s="75" t="str">
        <f t="shared" si="277"/>
        <v/>
      </c>
      <c r="BB385" s="169"/>
      <c r="BC385" s="169"/>
      <c r="BD385" s="75" t="str">
        <f t="shared" si="278"/>
        <v/>
      </c>
      <c r="BE385" s="11"/>
      <c r="BS385" s="163"/>
      <c r="BT385" s="163"/>
      <c r="BU385" s="163"/>
      <c r="BV385" s="163"/>
      <c r="BW385" s="163"/>
      <c r="BX385" s="163"/>
      <c r="BZ385" s="163"/>
      <c r="CB385" s="163"/>
      <c r="CC385" s="163"/>
      <c r="CD385" s="163"/>
    </row>
    <row r="386" spans="1:82" ht="17.45" customHeight="1">
      <c r="A386" s="86">
        <f t="shared" si="274"/>
        <v>54.5</v>
      </c>
      <c r="B386" s="107">
        <f t="shared" si="255"/>
        <v>376</v>
      </c>
      <c r="C386" s="8"/>
      <c r="D386" s="11"/>
      <c r="E386" s="12"/>
      <c r="F386" s="11"/>
      <c r="G386" s="74">
        <f t="shared" si="289"/>
        <v>0</v>
      </c>
      <c r="H386" s="75">
        <f t="shared" si="289"/>
        <v>0</v>
      </c>
      <c r="I386" s="88">
        <f t="shared" si="265"/>
        <v>0</v>
      </c>
      <c r="J386" s="78">
        <f t="shared" si="266"/>
        <v>0</v>
      </c>
      <c r="K386" s="78">
        <f t="shared" si="267"/>
        <v>0</v>
      </c>
      <c r="L386" s="78">
        <f t="shared" si="268"/>
        <v>0</v>
      </c>
      <c r="M386" s="78" t="str">
        <f t="shared" ca="1" si="269"/>
        <v/>
      </c>
      <c r="N386" s="78" t="str">
        <f t="shared" ca="1" si="269"/>
        <v/>
      </c>
      <c r="O386" s="78">
        <f t="shared" si="270"/>
        <v>5.0000000000000001E-4</v>
      </c>
      <c r="P386" s="13"/>
      <c r="Q386" s="8"/>
      <c r="R386" s="13"/>
      <c r="S386" s="89">
        <f t="shared" si="256"/>
        <v>0</v>
      </c>
      <c r="T386" s="75">
        <f t="shared" si="257"/>
        <v>0</v>
      </c>
      <c r="U386" s="90">
        <f t="shared" si="275"/>
        <v>0</v>
      </c>
      <c r="V386" s="82">
        <f t="shared" si="276"/>
        <v>0</v>
      </c>
      <c r="W386" s="234">
        <f t="shared" si="290"/>
        <v>147</v>
      </c>
      <c r="X386" s="236">
        <f t="shared" si="291"/>
        <v>161</v>
      </c>
      <c r="Y386" s="12"/>
      <c r="Z386" s="8"/>
      <c r="AA386" s="12"/>
      <c r="AB386" s="12"/>
      <c r="AC386" s="12"/>
      <c r="AD386" s="12"/>
      <c r="AE386" s="91">
        <f t="shared" si="258"/>
        <v>0</v>
      </c>
      <c r="AF386" s="75">
        <f t="shared" si="259"/>
        <v>0</v>
      </c>
      <c r="AG386" s="88">
        <f t="shared" si="249"/>
        <v>0</v>
      </c>
      <c r="AH386" s="92">
        <f t="shared" si="250"/>
        <v>0</v>
      </c>
      <c r="AI386" s="93">
        <f t="shared" si="251"/>
        <v>0</v>
      </c>
      <c r="AJ386" s="93">
        <f t="shared" si="252"/>
        <v>0</v>
      </c>
      <c r="AK386" s="78">
        <f t="shared" si="253"/>
        <v>0</v>
      </c>
      <c r="AL386" s="92">
        <f t="shared" si="260"/>
        <v>0</v>
      </c>
      <c r="AM386" s="78">
        <f t="shared" si="261"/>
        <v>0</v>
      </c>
      <c r="AN386" s="11"/>
      <c r="AO386" s="14"/>
      <c r="AP386" s="11"/>
      <c r="AQ386" s="15"/>
      <c r="AR386" s="11"/>
      <c r="AS386" s="11"/>
      <c r="AT386" s="11"/>
      <c r="AU386" s="75" t="str">
        <f t="shared" si="271"/>
        <v/>
      </c>
      <c r="AV386" s="75" t="str">
        <f t="shared" ca="1" si="272"/>
        <v/>
      </c>
      <c r="AW386" s="75" t="str">
        <f t="shared" si="262"/>
        <v/>
      </c>
      <c r="AX386" s="75" t="str">
        <f t="shared" ca="1" si="263"/>
        <v/>
      </c>
      <c r="AY386" s="169"/>
      <c r="AZ386" s="169"/>
      <c r="BA386" s="75" t="str">
        <f t="shared" si="277"/>
        <v/>
      </c>
      <c r="BB386" s="169"/>
      <c r="BC386" s="169"/>
      <c r="BD386" s="75" t="str">
        <f t="shared" si="278"/>
        <v/>
      </c>
      <c r="BE386" s="11"/>
      <c r="BS386" s="163"/>
      <c r="BT386" s="163"/>
      <c r="BU386" s="163"/>
      <c r="BV386" s="163"/>
      <c r="BW386" s="163"/>
      <c r="BX386" s="163"/>
      <c r="BZ386" s="163"/>
      <c r="CB386" s="163"/>
      <c r="CC386" s="163"/>
      <c r="CD386" s="163"/>
    </row>
    <row r="387" spans="1:82" ht="17.45" customHeight="1">
      <c r="A387" s="94">
        <f t="shared" si="274"/>
        <v>54.6</v>
      </c>
      <c r="B387" s="107">
        <f t="shared" si="255"/>
        <v>377</v>
      </c>
      <c r="C387" s="8"/>
      <c r="D387" s="11"/>
      <c r="E387" s="12"/>
      <c r="F387" s="11"/>
      <c r="G387" s="74">
        <f t="shared" si="289"/>
        <v>0</v>
      </c>
      <c r="H387" s="75">
        <f t="shared" si="289"/>
        <v>0</v>
      </c>
      <c r="I387" s="88">
        <f t="shared" si="265"/>
        <v>0</v>
      </c>
      <c r="J387" s="78">
        <f t="shared" si="266"/>
        <v>0</v>
      </c>
      <c r="K387" s="78">
        <f t="shared" si="267"/>
        <v>0</v>
      </c>
      <c r="L387" s="78">
        <f t="shared" si="268"/>
        <v>0</v>
      </c>
      <c r="M387" s="78" t="str">
        <f t="shared" ca="1" si="269"/>
        <v/>
      </c>
      <c r="N387" s="78" t="str">
        <f t="shared" ca="1" si="269"/>
        <v/>
      </c>
      <c r="O387" s="78">
        <f t="shared" si="270"/>
        <v>5.0000000000000001E-4</v>
      </c>
      <c r="P387" s="13"/>
      <c r="Q387" s="8"/>
      <c r="R387" s="13"/>
      <c r="S387" s="89">
        <f t="shared" si="256"/>
        <v>0</v>
      </c>
      <c r="T387" s="75">
        <f t="shared" si="257"/>
        <v>0</v>
      </c>
      <c r="U387" s="90">
        <f t="shared" si="275"/>
        <v>0</v>
      </c>
      <c r="V387" s="82">
        <f t="shared" si="276"/>
        <v>0</v>
      </c>
      <c r="W387" s="234">
        <f t="shared" si="290"/>
        <v>147</v>
      </c>
      <c r="X387" s="236">
        <f t="shared" si="291"/>
        <v>161</v>
      </c>
      <c r="Y387" s="12"/>
      <c r="Z387" s="8"/>
      <c r="AA387" s="12"/>
      <c r="AB387" s="12"/>
      <c r="AC387" s="12"/>
      <c r="AD387" s="12"/>
      <c r="AE387" s="91">
        <f t="shared" si="258"/>
        <v>0</v>
      </c>
      <c r="AF387" s="75">
        <f t="shared" si="259"/>
        <v>0</v>
      </c>
      <c r="AG387" s="88">
        <f t="shared" si="249"/>
        <v>0</v>
      </c>
      <c r="AH387" s="92">
        <f t="shared" si="250"/>
        <v>0</v>
      </c>
      <c r="AI387" s="93">
        <f t="shared" si="251"/>
        <v>0</v>
      </c>
      <c r="AJ387" s="93">
        <f t="shared" si="252"/>
        <v>0</v>
      </c>
      <c r="AK387" s="78">
        <f t="shared" si="253"/>
        <v>0</v>
      </c>
      <c r="AL387" s="92">
        <f t="shared" si="260"/>
        <v>0</v>
      </c>
      <c r="AM387" s="78">
        <f t="shared" si="261"/>
        <v>0</v>
      </c>
      <c r="AN387" s="11"/>
      <c r="AO387" s="14"/>
      <c r="AP387" s="11"/>
      <c r="AQ387" s="15"/>
      <c r="AR387" s="11"/>
      <c r="AS387" s="11"/>
      <c r="AT387" s="11"/>
      <c r="AU387" s="75" t="str">
        <f t="shared" si="271"/>
        <v/>
      </c>
      <c r="AV387" s="75" t="str">
        <f t="shared" ca="1" si="272"/>
        <v/>
      </c>
      <c r="AW387" s="75" t="str">
        <f t="shared" si="262"/>
        <v/>
      </c>
      <c r="AX387" s="75" t="str">
        <f t="shared" ca="1" si="263"/>
        <v/>
      </c>
      <c r="AY387" s="169"/>
      <c r="AZ387" s="169"/>
      <c r="BA387" s="75" t="str">
        <f t="shared" si="277"/>
        <v/>
      </c>
      <c r="BB387" s="169"/>
      <c r="BC387" s="169"/>
      <c r="BD387" s="75" t="str">
        <f t="shared" si="278"/>
        <v/>
      </c>
      <c r="BE387" s="11"/>
      <c r="BS387" s="163"/>
      <c r="BT387" s="163"/>
      <c r="BU387" s="163"/>
      <c r="BV387" s="163"/>
      <c r="BW387" s="163"/>
      <c r="BX387" s="163"/>
      <c r="BZ387" s="163"/>
      <c r="CB387" s="163"/>
      <c r="CC387" s="163"/>
      <c r="CD387" s="163"/>
    </row>
    <row r="388" spans="1:82" ht="17.45" customHeight="1" thickBot="1">
      <c r="A388" s="86">
        <f t="shared" si="274"/>
        <v>54.7</v>
      </c>
      <c r="B388" s="108">
        <f t="shared" si="255"/>
        <v>378</v>
      </c>
      <c r="C388" s="16"/>
      <c r="D388" s="17"/>
      <c r="E388" s="18"/>
      <c r="F388" s="17"/>
      <c r="G388" s="96">
        <f t="shared" si="289"/>
        <v>0</v>
      </c>
      <c r="H388" s="97">
        <f t="shared" si="289"/>
        <v>0</v>
      </c>
      <c r="I388" s="98">
        <f t="shared" si="265"/>
        <v>0</v>
      </c>
      <c r="J388" s="99">
        <f t="shared" si="266"/>
        <v>0</v>
      </c>
      <c r="K388" s="99">
        <f t="shared" si="267"/>
        <v>0</v>
      </c>
      <c r="L388" s="99">
        <f t="shared" si="268"/>
        <v>0</v>
      </c>
      <c r="M388" s="99" t="str">
        <f t="shared" ca="1" si="269"/>
        <v/>
      </c>
      <c r="N388" s="99" t="str">
        <f t="shared" ca="1" si="269"/>
        <v/>
      </c>
      <c r="O388" s="99">
        <f t="shared" si="270"/>
        <v>5.0000000000000001E-4</v>
      </c>
      <c r="P388" s="19"/>
      <c r="Q388" s="16"/>
      <c r="R388" s="19"/>
      <c r="S388" s="89">
        <f t="shared" si="256"/>
        <v>0</v>
      </c>
      <c r="T388" s="75">
        <f t="shared" si="257"/>
        <v>0</v>
      </c>
      <c r="U388" s="100">
        <f t="shared" si="275"/>
        <v>0</v>
      </c>
      <c r="V388" s="101">
        <f t="shared" si="276"/>
        <v>0</v>
      </c>
      <c r="W388" s="237">
        <f t="shared" si="290"/>
        <v>147</v>
      </c>
      <c r="X388" s="238">
        <f t="shared" si="291"/>
        <v>161</v>
      </c>
      <c r="Y388" s="18"/>
      <c r="Z388" s="8"/>
      <c r="AA388" s="12"/>
      <c r="AB388" s="12"/>
      <c r="AC388" s="12"/>
      <c r="AD388" s="12"/>
      <c r="AE388" s="102">
        <f t="shared" si="258"/>
        <v>0</v>
      </c>
      <c r="AF388" s="97">
        <f t="shared" si="259"/>
        <v>0</v>
      </c>
      <c r="AG388" s="98">
        <f t="shared" si="249"/>
        <v>0</v>
      </c>
      <c r="AH388" s="103">
        <f t="shared" si="250"/>
        <v>0</v>
      </c>
      <c r="AI388" s="104">
        <f t="shared" si="251"/>
        <v>0</v>
      </c>
      <c r="AJ388" s="104">
        <f t="shared" si="252"/>
        <v>0</v>
      </c>
      <c r="AK388" s="99">
        <f t="shared" si="253"/>
        <v>0</v>
      </c>
      <c r="AL388" s="103">
        <f t="shared" si="260"/>
        <v>0</v>
      </c>
      <c r="AM388" s="99">
        <f t="shared" si="261"/>
        <v>0</v>
      </c>
      <c r="AN388" s="17"/>
      <c r="AO388" s="20"/>
      <c r="AP388" s="17"/>
      <c r="AQ388" s="21"/>
      <c r="AR388" s="17"/>
      <c r="AS388" s="17"/>
      <c r="AT388" s="17"/>
      <c r="AU388" s="97" t="str">
        <f t="shared" si="271"/>
        <v/>
      </c>
      <c r="AV388" s="97" t="str">
        <f t="shared" ca="1" si="272"/>
        <v/>
      </c>
      <c r="AW388" s="97" t="str">
        <f t="shared" si="262"/>
        <v/>
      </c>
      <c r="AX388" s="97" t="str">
        <f t="shared" ca="1" si="263"/>
        <v/>
      </c>
      <c r="AY388" s="167"/>
      <c r="AZ388" s="167"/>
      <c r="BA388" s="97" t="str">
        <f t="shared" si="277"/>
        <v/>
      </c>
      <c r="BB388" s="167"/>
      <c r="BC388" s="167"/>
      <c r="BD388" s="97" t="str">
        <f t="shared" si="278"/>
        <v/>
      </c>
      <c r="BE388" s="17"/>
      <c r="BS388" s="163"/>
      <c r="BT388" s="163"/>
      <c r="BU388" s="163"/>
      <c r="BV388" s="163"/>
      <c r="BW388" s="163"/>
      <c r="BX388" s="163"/>
      <c r="BZ388" s="163"/>
      <c r="CB388" s="163"/>
      <c r="CC388" s="163"/>
      <c r="CD388" s="163"/>
    </row>
    <row r="389" spans="1:82" ht="17.45" customHeight="1" thickTop="1">
      <c r="A389" s="71">
        <f>A382+1</f>
        <v>55.1</v>
      </c>
      <c r="B389" s="106">
        <f>B388+1</f>
        <v>379</v>
      </c>
      <c r="C389" s="4"/>
      <c r="D389" s="5"/>
      <c r="E389" s="6"/>
      <c r="F389" s="5"/>
      <c r="G389" s="74">
        <f t="shared" si="289"/>
        <v>0</v>
      </c>
      <c r="H389" s="75">
        <f t="shared" si="289"/>
        <v>0</v>
      </c>
      <c r="I389" s="76">
        <f t="shared" si="265"/>
        <v>0</v>
      </c>
      <c r="J389" s="77">
        <f t="shared" si="266"/>
        <v>0</v>
      </c>
      <c r="K389" s="77">
        <f t="shared" si="267"/>
        <v>0</v>
      </c>
      <c r="L389" s="77">
        <f t="shared" si="268"/>
        <v>0</v>
      </c>
      <c r="M389" s="78" t="str">
        <f t="shared" ca="1" si="269"/>
        <v/>
      </c>
      <c r="N389" s="78" t="str">
        <f t="shared" ca="1" si="269"/>
        <v/>
      </c>
      <c r="O389" s="78">
        <f t="shared" si="270"/>
        <v>5.0000000000000001E-4</v>
      </c>
      <c r="P389" s="13"/>
      <c r="Q389" s="8"/>
      <c r="R389" s="13"/>
      <c r="S389" s="79">
        <f t="shared" si="256"/>
        <v>0</v>
      </c>
      <c r="T389" s="80">
        <f t="shared" si="257"/>
        <v>0</v>
      </c>
      <c r="U389" s="81">
        <f t="shared" si="275"/>
        <v>0</v>
      </c>
      <c r="V389" s="82">
        <f t="shared" si="276"/>
        <v>0</v>
      </c>
      <c r="W389" s="234">
        <v>148</v>
      </c>
      <c r="X389" s="236">
        <v>160</v>
      </c>
      <c r="Y389" s="6"/>
      <c r="Z389" s="4"/>
      <c r="AA389" s="6"/>
      <c r="AB389" s="6"/>
      <c r="AC389" s="6"/>
      <c r="AD389" s="6"/>
      <c r="AE389" s="83">
        <f t="shared" si="258"/>
        <v>0</v>
      </c>
      <c r="AF389" s="80">
        <f t="shared" si="259"/>
        <v>0</v>
      </c>
      <c r="AG389" s="76">
        <f t="shared" ref="AG389:AG452" si="292">IFERROR(Y389/H388,0)</f>
        <v>0</v>
      </c>
      <c r="AH389" s="84">
        <f t="shared" ref="AH389:AH452" si="293">IFERROR(Z389/$Y389,0)</f>
        <v>0</v>
      </c>
      <c r="AI389" s="85">
        <f t="shared" ref="AI389:AI452" si="294">IFERROR(AA389/$Y389,0)</f>
        <v>0</v>
      </c>
      <c r="AJ389" s="85">
        <f t="shared" ref="AJ389:AJ452" si="295">IFERROR(AB389/$Y389,0)</f>
        <v>0</v>
      </c>
      <c r="AK389" s="77">
        <f t="shared" ref="AK389:AK452" si="296">IFERROR(AC389/$Y389,0)</f>
        <v>0</v>
      </c>
      <c r="AL389" s="84">
        <f t="shared" si="260"/>
        <v>0</v>
      </c>
      <c r="AM389" s="77">
        <f t="shared" si="261"/>
        <v>0</v>
      </c>
      <c r="AN389" s="5"/>
      <c r="AO389" s="9"/>
      <c r="AP389" s="5"/>
      <c r="AQ389" s="10"/>
      <c r="AR389" s="5"/>
      <c r="AS389" s="5"/>
      <c r="AT389" s="5"/>
      <c r="AU389" s="80" t="str">
        <f t="shared" si="271"/>
        <v/>
      </c>
      <c r="AV389" s="80" t="str">
        <f t="shared" ca="1" si="272"/>
        <v/>
      </c>
      <c r="AW389" s="80" t="str">
        <f t="shared" si="262"/>
        <v/>
      </c>
      <c r="AX389" s="80" t="str">
        <f t="shared" ca="1" si="263"/>
        <v/>
      </c>
      <c r="AY389" s="165"/>
      <c r="AZ389" s="165"/>
      <c r="BA389" s="80" t="str">
        <f t="shared" si="277"/>
        <v/>
      </c>
      <c r="BB389" s="165"/>
      <c r="BC389" s="165"/>
      <c r="BD389" s="80" t="str">
        <f t="shared" si="278"/>
        <v/>
      </c>
      <c r="BE389" s="5"/>
      <c r="BS389" s="163"/>
      <c r="BT389" s="163"/>
      <c r="BU389" s="163"/>
      <c r="BV389" s="163"/>
      <c r="BW389" s="163"/>
      <c r="BX389" s="163"/>
      <c r="BZ389" s="163"/>
      <c r="CB389" s="163"/>
      <c r="CC389" s="163"/>
      <c r="CD389" s="163"/>
    </row>
    <row r="390" spans="1:82" ht="17.45" customHeight="1">
      <c r="A390" s="86">
        <f t="shared" si="274"/>
        <v>55.2</v>
      </c>
      <c r="B390" s="107">
        <f t="shared" si="255"/>
        <v>380</v>
      </c>
      <c r="C390" s="8"/>
      <c r="D390" s="11"/>
      <c r="E390" s="12"/>
      <c r="F390" s="11"/>
      <c r="G390" s="74">
        <f t="shared" si="289"/>
        <v>0</v>
      </c>
      <c r="H390" s="75">
        <f t="shared" si="289"/>
        <v>0</v>
      </c>
      <c r="I390" s="88">
        <f t="shared" si="265"/>
        <v>0</v>
      </c>
      <c r="J390" s="78">
        <f t="shared" si="266"/>
        <v>0</v>
      </c>
      <c r="K390" s="78">
        <f t="shared" si="267"/>
        <v>0</v>
      </c>
      <c r="L390" s="78">
        <f t="shared" si="268"/>
        <v>0</v>
      </c>
      <c r="M390" s="78" t="str">
        <f t="shared" ca="1" si="269"/>
        <v/>
      </c>
      <c r="N390" s="78" t="str">
        <f t="shared" ca="1" si="269"/>
        <v/>
      </c>
      <c r="O390" s="78">
        <f t="shared" si="270"/>
        <v>5.0000000000000001E-4</v>
      </c>
      <c r="P390" s="13"/>
      <c r="Q390" s="8"/>
      <c r="R390" s="13"/>
      <c r="S390" s="89">
        <f t="shared" si="256"/>
        <v>0</v>
      </c>
      <c r="T390" s="75">
        <f t="shared" si="257"/>
        <v>0</v>
      </c>
      <c r="U390" s="90">
        <f t="shared" si="275"/>
        <v>0</v>
      </c>
      <c r="V390" s="82">
        <f t="shared" si="276"/>
        <v>0</v>
      </c>
      <c r="W390" s="234">
        <f t="shared" ref="W390:W402" si="297">W389</f>
        <v>148</v>
      </c>
      <c r="X390" s="236">
        <f t="shared" ref="X390:X395" si="298">X389</f>
        <v>160</v>
      </c>
      <c r="Y390" s="12"/>
      <c r="Z390" s="8"/>
      <c r="AA390" s="12"/>
      <c r="AB390" s="12"/>
      <c r="AC390" s="12"/>
      <c r="AD390" s="12"/>
      <c r="AE390" s="91">
        <f t="shared" si="258"/>
        <v>0</v>
      </c>
      <c r="AF390" s="75">
        <f t="shared" si="259"/>
        <v>0</v>
      </c>
      <c r="AG390" s="88">
        <f t="shared" si="292"/>
        <v>0</v>
      </c>
      <c r="AH390" s="92">
        <f t="shared" si="293"/>
        <v>0</v>
      </c>
      <c r="AI390" s="93">
        <f t="shared" si="294"/>
        <v>0</v>
      </c>
      <c r="AJ390" s="93">
        <f t="shared" si="295"/>
        <v>0</v>
      </c>
      <c r="AK390" s="78">
        <f t="shared" si="296"/>
        <v>0</v>
      </c>
      <c r="AL390" s="92">
        <f t="shared" si="260"/>
        <v>0</v>
      </c>
      <c r="AM390" s="78">
        <f t="shared" si="261"/>
        <v>0</v>
      </c>
      <c r="AN390" s="11"/>
      <c r="AO390" s="14"/>
      <c r="AP390" s="11"/>
      <c r="AQ390" s="15"/>
      <c r="AR390" s="11"/>
      <c r="AS390" s="11"/>
      <c r="AT390" s="11"/>
      <c r="AU390" s="75" t="str">
        <f t="shared" si="271"/>
        <v/>
      </c>
      <c r="AV390" s="75" t="str">
        <f t="shared" ca="1" si="272"/>
        <v/>
      </c>
      <c r="AW390" s="75" t="str">
        <f t="shared" si="262"/>
        <v/>
      </c>
      <c r="AX390" s="75" t="str">
        <f t="shared" ca="1" si="263"/>
        <v/>
      </c>
      <c r="AY390" s="169"/>
      <c r="AZ390" s="169"/>
      <c r="BA390" s="75" t="str">
        <f t="shared" si="277"/>
        <v/>
      </c>
      <c r="BB390" s="169"/>
      <c r="BC390" s="169"/>
      <c r="BD390" s="75" t="str">
        <f t="shared" si="278"/>
        <v/>
      </c>
      <c r="BE390" s="11"/>
      <c r="BS390" s="163"/>
      <c r="BT390" s="163"/>
      <c r="BU390" s="163"/>
      <c r="BV390" s="163"/>
      <c r="BW390" s="163"/>
      <c r="BX390" s="163"/>
      <c r="BZ390" s="163"/>
      <c r="CB390" s="163"/>
      <c r="CC390" s="163"/>
      <c r="CD390" s="163"/>
    </row>
    <row r="391" spans="1:82" ht="17.45" customHeight="1">
      <c r="A391" s="94">
        <f t="shared" si="274"/>
        <v>55.3</v>
      </c>
      <c r="B391" s="107">
        <f t="shared" si="255"/>
        <v>381</v>
      </c>
      <c r="C391" s="8"/>
      <c r="D391" s="11"/>
      <c r="E391" s="12"/>
      <c r="F391" s="11"/>
      <c r="G391" s="74">
        <f t="shared" si="289"/>
        <v>0</v>
      </c>
      <c r="H391" s="75">
        <f t="shared" si="289"/>
        <v>0</v>
      </c>
      <c r="I391" s="88">
        <f t="shared" si="265"/>
        <v>0</v>
      </c>
      <c r="J391" s="78">
        <f t="shared" si="266"/>
        <v>0</v>
      </c>
      <c r="K391" s="78">
        <f t="shared" si="267"/>
        <v>0</v>
      </c>
      <c r="L391" s="78">
        <f t="shared" si="268"/>
        <v>0</v>
      </c>
      <c r="M391" s="78" t="str">
        <f t="shared" ca="1" si="269"/>
        <v/>
      </c>
      <c r="N391" s="78" t="str">
        <f t="shared" ca="1" si="269"/>
        <v/>
      </c>
      <c r="O391" s="78">
        <f t="shared" si="270"/>
        <v>5.0000000000000001E-4</v>
      </c>
      <c r="P391" s="13"/>
      <c r="Q391" s="8"/>
      <c r="R391" s="13"/>
      <c r="S391" s="89">
        <f t="shared" si="256"/>
        <v>0</v>
      </c>
      <c r="T391" s="75">
        <f t="shared" si="257"/>
        <v>0</v>
      </c>
      <c r="U391" s="90">
        <f t="shared" si="275"/>
        <v>0</v>
      </c>
      <c r="V391" s="82">
        <f t="shared" si="276"/>
        <v>0</v>
      </c>
      <c r="W391" s="234">
        <f t="shared" si="297"/>
        <v>148</v>
      </c>
      <c r="X391" s="236">
        <f t="shared" si="298"/>
        <v>160</v>
      </c>
      <c r="Y391" s="12"/>
      <c r="Z391" s="8"/>
      <c r="AA391" s="12"/>
      <c r="AB391" s="12"/>
      <c r="AC391" s="12"/>
      <c r="AD391" s="12"/>
      <c r="AE391" s="91">
        <f t="shared" si="258"/>
        <v>0</v>
      </c>
      <c r="AF391" s="75">
        <f t="shared" si="259"/>
        <v>0</v>
      </c>
      <c r="AG391" s="88">
        <f t="shared" si="292"/>
        <v>0</v>
      </c>
      <c r="AH391" s="92">
        <f t="shared" si="293"/>
        <v>0</v>
      </c>
      <c r="AI391" s="93">
        <f t="shared" si="294"/>
        <v>0</v>
      </c>
      <c r="AJ391" s="93">
        <f t="shared" si="295"/>
        <v>0</v>
      </c>
      <c r="AK391" s="78">
        <f t="shared" si="296"/>
        <v>0</v>
      </c>
      <c r="AL391" s="92">
        <f t="shared" si="260"/>
        <v>0</v>
      </c>
      <c r="AM391" s="78">
        <f t="shared" si="261"/>
        <v>0</v>
      </c>
      <c r="AN391" s="11"/>
      <c r="AO391" s="14"/>
      <c r="AP391" s="11"/>
      <c r="AQ391" s="15"/>
      <c r="AR391" s="11"/>
      <c r="AS391" s="11"/>
      <c r="AT391" s="11"/>
      <c r="AU391" s="75" t="str">
        <f t="shared" si="271"/>
        <v/>
      </c>
      <c r="AV391" s="75" t="str">
        <f t="shared" ca="1" si="272"/>
        <v/>
      </c>
      <c r="AW391" s="75" t="str">
        <f t="shared" si="262"/>
        <v/>
      </c>
      <c r="AX391" s="75" t="str">
        <f t="shared" ca="1" si="263"/>
        <v/>
      </c>
      <c r="AY391" s="169"/>
      <c r="AZ391" s="169"/>
      <c r="BA391" s="75" t="str">
        <f t="shared" si="277"/>
        <v/>
      </c>
      <c r="BB391" s="169"/>
      <c r="BC391" s="169"/>
      <c r="BD391" s="75" t="str">
        <f t="shared" si="278"/>
        <v/>
      </c>
      <c r="BE391" s="11"/>
      <c r="BS391" s="163"/>
      <c r="BT391" s="163"/>
      <c r="BU391" s="163"/>
      <c r="BV391" s="163"/>
      <c r="BW391" s="163"/>
      <c r="BX391" s="163"/>
      <c r="BZ391" s="163"/>
      <c r="CB391" s="163"/>
      <c r="CC391" s="163"/>
      <c r="CD391" s="163"/>
    </row>
    <row r="392" spans="1:82" ht="17.45" customHeight="1">
      <c r="A392" s="86">
        <f t="shared" si="274"/>
        <v>55.4</v>
      </c>
      <c r="B392" s="107">
        <f t="shared" si="255"/>
        <v>382</v>
      </c>
      <c r="C392" s="8"/>
      <c r="D392" s="11"/>
      <c r="E392" s="12"/>
      <c r="F392" s="11"/>
      <c r="G392" s="74">
        <f t="shared" si="289"/>
        <v>0</v>
      </c>
      <c r="H392" s="75">
        <f t="shared" si="289"/>
        <v>0</v>
      </c>
      <c r="I392" s="88">
        <f t="shared" si="265"/>
        <v>0</v>
      </c>
      <c r="J392" s="78">
        <f t="shared" si="266"/>
        <v>0</v>
      </c>
      <c r="K392" s="78">
        <f t="shared" si="267"/>
        <v>0</v>
      </c>
      <c r="L392" s="78">
        <f t="shared" si="268"/>
        <v>0</v>
      </c>
      <c r="M392" s="78" t="str">
        <f t="shared" ca="1" si="269"/>
        <v/>
      </c>
      <c r="N392" s="78" t="str">
        <f t="shared" ca="1" si="269"/>
        <v/>
      </c>
      <c r="O392" s="78">
        <f t="shared" si="270"/>
        <v>5.0000000000000001E-4</v>
      </c>
      <c r="P392" s="13"/>
      <c r="Q392" s="8"/>
      <c r="R392" s="13"/>
      <c r="S392" s="89">
        <f t="shared" si="256"/>
        <v>0</v>
      </c>
      <c r="T392" s="75">
        <f t="shared" si="257"/>
        <v>0</v>
      </c>
      <c r="U392" s="90">
        <f t="shared" si="275"/>
        <v>0</v>
      </c>
      <c r="V392" s="82">
        <f t="shared" si="276"/>
        <v>0</v>
      </c>
      <c r="W392" s="234">
        <f t="shared" si="297"/>
        <v>148</v>
      </c>
      <c r="X392" s="236">
        <f t="shared" si="298"/>
        <v>160</v>
      </c>
      <c r="Y392" s="12"/>
      <c r="Z392" s="8"/>
      <c r="AA392" s="12"/>
      <c r="AB392" s="12"/>
      <c r="AC392" s="12"/>
      <c r="AD392" s="12"/>
      <c r="AE392" s="91">
        <f t="shared" si="258"/>
        <v>0</v>
      </c>
      <c r="AF392" s="75">
        <f t="shared" si="259"/>
        <v>0</v>
      </c>
      <c r="AG392" s="88">
        <f t="shared" si="292"/>
        <v>0</v>
      </c>
      <c r="AH392" s="92">
        <f t="shared" si="293"/>
        <v>0</v>
      </c>
      <c r="AI392" s="93">
        <f t="shared" si="294"/>
        <v>0</v>
      </c>
      <c r="AJ392" s="93">
        <f t="shared" si="295"/>
        <v>0</v>
      </c>
      <c r="AK392" s="78">
        <f t="shared" si="296"/>
        <v>0</v>
      </c>
      <c r="AL392" s="92">
        <f t="shared" si="260"/>
        <v>0</v>
      </c>
      <c r="AM392" s="78">
        <f t="shared" si="261"/>
        <v>0</v>
      </c>
      <c r="AN392" s="11"/>
      <c r="AO392" s="14"/>
      <c r="AP392" s="11"/>
      <c r="AQ392" s="15"/>
      <c r="AR392" s="11"/>
      <c r="AS392" s="11"/>
      <c r="AT392" s="11"/>
      <c r="AU392" s="75" t="str">
        <f t="shared" si="271"/>
        <v/>
      </c>
      <c r="AV392" s="75" t="str">
        <f t="shared" ca="1" si="272"/>
        <v/>
      </c>
      <c r="AW392" s="75" t="str">
        <f t="shared" si="262"/>
        <v/>
      </c>
      <c r="AX392" s="75" t="str">
        <f t="shared" ca="1" si="263"/>
        <v/>
      </c>
      <c r="AY392" s="169"/>
      <c r="AZ392" s="169"/>
      <c r="BA392" s="75" t="str">
        <f t="shared" si="277"/>
        <v/>
      </c>
      <c r="BB392" s="169"/>
      <c r="BC392" s="169"/>
      <c r="BD392" s="75" t="str">
        <f t="shared" si="278"/>
        <v/>
      </c>
      <c r="BE392" s="11"/>
      <c r="BS392" s="163"/>
      <c r="BT392" s="163"/>
      <c r="BU392" s="163"/>
      <c r="BV392" s="163"/>
      <c r="BW392" s="163"/>
      <c r="BX392" s="163"/>
      <c r="BZ392" s="163"/>
      <c r="CB392" s="163"/>
      <c r="CC392" s="163"/>
      <c r="CD392" s="163"/>
    </row>
    <row r="393" spans="1:82" ht="17.45" customHeight="1">
      <c r="A393" s="94">
        <f t="shared" si="274"/>
        <v>55.5</v>
      </c>
      <c r="B393" s="107">
        <f t="shared" si="255"/>
        <v>383</v>
      </c>
      <c r="C393" s="8"/>
      <c r="D393" s="11"/>
      <c r="E393" s="12"/>
      <c r="F393" s="11"/>
      <c r="G393" s="74">
        <f t="shared" si="289"/>
        <v>0</v>
      </c>
      <c r="H393" s="75">
        <f t="shared" si="289"/>
        <v>0</v>
      </c>
      <c r="I393" s="88">
        <f t="shared" si="265"/>
        <v>0</v>
      </c>
      <c r="J393" s="78">
        <f t="shared" si="266"/>
        <v>0</v>
      </c>
      <c r="K393" s="78">
        <f t="shared" si="267"/>
        <v>0</v>
      </c>
      <c r="L393" s="78">
        <f t="shared" si="268"/>
        <v>0</v>
      </c>
      <c r="M393" s="78" t="str">
        <f t="shared" ca="1" si="269"/>
        <v/>
      </c>
      <c r="N393" s="78" t="str">
        <f t="shared" ca="1" si="269"/>
        <v/>
      </c>
      <c r="O393" s="78">
        <f t="shared" si="270"/>
        <v>5.0000000000000001E-4</v>
      </c>
      <c r="P393" s="13"/>
      <c r="Q393" s="8"/>
      <c r="R393" s="13"/>
      <c r="S393" s="89">
        <f t="shared" si="256"/>
        <v>0</v>
      </c>
      <c r="T393" s="75">
        <f t="shared" si="257"/>
        <v>0</v>
      </c>
      <c r="U393" s="90">
        <f t="shared" si="275"/>
        <v>0</v>
      </c>
      <c r="V393" s="82">
        <f t="shared" si="276"/>
        <v>0</v>
      </c>
      <c r="W393" s="234">
        <f t="shared" si="297"/>
        <v>148</v>
      </c>
      <c r="X393" s="236">
        <f t="shared" si="298"/>
        <v>160</v>
      </c>
      <c r="Y393" s="12"/>
      <c r="Z393" s="8"/>
      <c r="AA393" s="12"/>
      <c r="AB393" s="12"/>
      <c r="AC393" s="12"/>
      <c r="AD393" s="12"/>
      <c r="AE393" s="91">
        <f t="shared" si="258"/>
        <v>0</v>
      </c>
      <c r="AF393" s="75">
        <f t="shared" si="259"/>
        <v>0</v>
      </c>
      <c r="AG393" s="88">
        <f t="shared" si="292"/>
        <v>0</v>
      </c>
      <c r="AH393" s="92">
        <f t="shared" si="293"/>
        <v>0</v>
      </c>
      <c r="AI393" s="93">
        <f t="shared" si="294"/>
        <v>0</v>
      </c>
      <c r="AJ393" s="93">
        <f t="shared" si="295"/>
        <v>0</v>
      </c>
      <c r="AK393" s="78">
        <f t="shared" si="296"/>
        <v>0</v>
      </c>
      <c r="AL393" s="92">
        <f t="shared" si="260"/>
        <v>0</v>
      </c>
      <c r="AM393" s="78">
        <f t="shared" si="261"/>
        <v>0</v>
      </c>
      <c r="AN393" s="11"/>
      <c r="AO393" s="14"/>
      <c r="AP393" s="11"/>
      <c r="AQ393" s="15"/>
      <c r="AR393" s="11"/>
      <c r="AS393" s="11"/>
      <c r="AT393" s="11"/>
      <c r="AU393" s="75" t="str">
        <f t="shared" si="271"/>
        <v/>
      </c>
      <c r="AV393" s="75" t="str">
        <f t="shared" ca="1" si="272"/>
        <v/>
      </c>
      <c r="AW393" s="75" t="str">
        <f t="shared" si="262"/>
        <v/>
      </c>
      <c r="AX393" s="75" t="str">
        <f t="shared" ca="1" si="263"/>
        <v/>
      </c>
      <c r="AY393" s="169"/>
      <c r="AZ393" s="169"/>
      <c r="BA393" s="75" t="str">
        <f t="shared" si="277"/>
        <v/>
      </c>
      <c r="BB393" s="169"/>
      <c r="BC393" s="169"/>
      <c r="BD393" s="75" t="str">
        <f t="shared" si="278"/>
        <v/>
      </c>
      <c r="BE393" s="11"/>
      <c r="BS393" s="163"/>
      <c r="BT393" s="163"/>
      <c r="BU393" s="163"/>
      <c r="BV393" s="163"/>
      <c r="BW393" s="163"/>
      <c r="BX393" s="163"/>
      <c r="BZ393" s="163"/>
      <c r="CB393" s="163"/>
      <c r="CC393" s="163"/>
      <c r="CD393" s="163"/>
    </row>
    <row r="394" spans="1:82" ht="17.45" customHeight="1">
      <c r="A394" s="86">
        <f t="shared" si="274"/>
        <v>55.6</v>
      </c>
      <c r="B394" s="107">
        <f t="shared" si="255"/>
        <v>384</v>
      </c>
      <c r="C394" s="8"/>
      <c r="D394" s="11"/>
      <c r="E394" s="12"/>
      <c r="F394" s="11"/>
      <c r="G394" s="74">
        <f t="shared" si="289"/>
        <v>0</v>
      </c>
      <c r="H394" s="75">
        <f t="shared" si="289"/>
        <v>0</v>
      </c>
      <c r="I394" s="88">
        <f t="shared" si="265"/>
        <v>0</v>
      </c>
      <c r="J394" s="78">
        <f t="shared" si="266"/>
        <v>0</v>
      </c>
      <c r="K394" s="78">
        <f t="shared" si="267"/>
        <v>0</v>
      </c>
      <c r="L394" s="78">
        <f t="shared" si="268"/>
        <v>0</v>
      </c>
      <c r="M394" s="78" t="str">
        <f t="shared" ca="1" si="269"/>
        <v/>
      </c>
      <c r="N394" s="78" t="str">
        <f t="shared" ca="1" si="269"/>
        <v/>
      </c>
      <c r="O394" s="78">
        <f t="shared" si="270"/>
        <v>5.0000000000000001E-4</v>
      </c>
      <c r="P394" s="13"/>
      <c r="Q394" s="8"/>
      <c r="R394" s="13"/>
      <c r="S394" s="89">
        <f t="shared" si="256"/>
        <v>0</v>
      </c>
      <c r="T394" s="75">
        <f t="shared" si="257"/>
        <v>0</v>
      </c>
      <c r="U394" s="90">
        <f t="shared" si="275"/>
        <v>0</v>
      </c>
      <c r="V394" s="82">
        <f t="shared" si="276"/>
        <v>0</v>
      </c>
      <c r="W394" s="234">
        <f t="shared" si="297"/>
        <v>148</v>
      </c>
      <c r="X394" s="236">
        <f t="shared" si="298"/>
        <v>160</v>
      </c>
      <c r="Y394" s="12"/>
      <c r="Z394" s="8"/>
      <c r="AA394" s="12"/>
      <c r="AB394" s="12"/>
      <c r="AC394" s="12"/>
      <c r="AD394" s="12"/>
      <c r="AE394" s="91">
        <f t="shared" si="258"/>
        <v>0</v>
      </c>
      <c r="AF394" s="75">
        <f t="shared" si="259"/>
        <v>0</v>
      </c>
      <c r="AG394" s="88">
        <f t="shared" si="292"/>
        <v>0</v>
      </c>
      <c r="AH394" s="92">
        <f t="shared" si="293"/>
        <v>0</v>
      </c>
      <c r="AI394" s="93">
        <f t="shared" si="294"/>
        <v>0</v>
      </c>
      <c r="AJ394" s="93">
        <f t="shared" si="295"/>
        <v>0</v>
      </c>
      <c r="AK394" s="78">
        <f t="shared" si="296"/>
        <v>0</v>
      </c>
      <c r="AL394" s="92">
        <f t="shared" si="260"/>
        <v>0</v>
      </c>
      <c r="AM394" s="78">
        <f t="shared" si="261"/>
        <v>0</v>
      </c>
      <c r="AN394" s="11"/>
      <c r="AO394" s="14"/>
      <c r="AP394" s="11"/>
      <c r="AQ394" s="15"/>
      <c r="AR394" s="11"/>
      <c r="AS394" s="11"/>
      <c r="AT394" s="11"/>
      <c r="AU394" s="75" t="str">
        <f t="shared" si="271"/>
        <v/>
      </c>
      <c r="AV394" s="75" t="str">
        <f t="shared" ca="1" si="272"/>
        <v/>
      </c>
      <c r="AW394" s="75" t="str">
        <f t="shared" si="262"/>
        <v/>
      </c>
      <c r="AX394" s="75" t="str">
        <f t="shared" ca="1" si="263"/>
        <v/>
      </c>
      <c r="AY394" s="169"/>
      <c r="AZ394" s="169"/>
      <c r="BA394" s="75" t="str">
        <f t="shared" si="277"/>
        <v/>
      </c>
      <c r="BB394" s="169"/>
      <c r="BC394" s="169"/>
      <c r="BD394" s="75" t="str">
        <f t="shared" si="278"/>
        <v/>
      </c>
      <c r="BE394" s="11"/>
      <c r="BS394" s="163"/>
      <c r="BT394" s="163"/>
      <c r="BU394" s="163"/>
      <c r="BV394" s="163"/>
      <c r="BW394" s="163"/>
      <c r="BX394" s="163"/>
      <c r="BZ394" s="163"/>
      <c r="CB394" s="163"/>
      <c r="CC394" s="163"/>
      <c r="CD394" s="163"/>
    </row>
    <row r="395" spans="1:82" ht="17.45" customHeight="1" thickBot="1">
      <c r="A395" s="94">
        <f t="shared" si="274"/>
        <v>55.7</v>
      </c>
      <c r="B395" s="108">
        <f t="shared" ref="B395:B458" si="299">B394+1</f>
        <v>385</v>
      </c>
      <c r="C395" s="16"/>
      <c r="D395" s="17"/>
      <c r="E395" s="18"/>
      <c r="F395" s="17"/>
      <c r="G395" s="96">
        <f t="shared" si="289"/>
        <v>0</v>
      </c>
      <c r="H395" s="97">
        <f t="shared" si="289"/>
        <v>0</v>
      </c>
      <c r="I395" s="98">
        <f t="shared" si="265"/>
        <v>0</v>
      </c>
      <c r="J395" s="99">
        <f t="shared" si="266"/>
        <v>0</v>
      </c>
      <c r="K395" s="99">
        <f t="shared" si="267"/>
        <v>0</v>
      </c>
      <c r="L395" s="99">
        <f t="shared" si="268"/>
        <v>0</v>
      </c>
      <c r="M395" s="99" t="str">
        <f t="shared" ca="1" si="269"/>
        <v/>
      </c>
      <c r="N395" s="99" t="str">
        <f t="shared" ca="1" si="269"/>
        <v/>
      </c>
      <c r="O395" s="99">
        <f t="shared" si="270"/>
        <v>5.0000000000000001E-4</v>
      </c>
      <c r="P395" s="19"/>
      <c r="Q395" s="16"/>
      <c r="R395" s="19"/>
      <c r="S395" s="89">
        <f t="shared" ref="S395:S458" si="300">IF($P395="FULL FEED",Q395,Q395*2)</f>
        <v>0</v>
      </c>
      <c r="T395" s="75">
        <f t="shared" ref="T395:T458" si="301">IF($P395="FULL FEED",R395,R395*2)</f>
        <v>0</v>
      </c>
      <c r="U395" s="100">
        <f t="shared" si="275"/>
        <v>0</v>
      </c>
      <c r="V395" s="101">
        <f t="shared" si="276"/>
        <v>0</v>
      </c>
      <c r="W395" s="237">
        <f t="shared" si="297"/>
        <v>148</v>
      </c>
      <c r="X395" s="238">
        <f t="shared" si="298"/>
        <v>160</v>
      </c>
      <c r="Y395" s="18"/>
      <c r="Z395" s="8"/>
      <c r="AA395" s="12"/>
      <c r="AB395" s="12"/>
      <c r="AC395" s="12"/>
      <c r="AD395" s="12"/>
      <c r="AE395" s="102">
        <f t="shared" ref="AE395:AE458" si="302">SUM(Z395,AA395,AB395,AC395)</f>
        <v>0</v>
      </c>
      <c r="AF395" s="97">
        <f t="shared" ref="AF395:AF458" si="303">Y395-AE395</f>
        <v>0</v>
      </c>
      <c r="AG395" s="98">
        <f t="shared" si="292"/>
        <v>0</v>
      </c>
      <c r="AH395" s="103">
        <f t="shared" si="293"/>
        <v>0</v>
      </c>
      <c r="AI395" s="104">
        <f t="shared" si="294"/>
        <v>0</v>
      </c>
      <c r="AJ395" s="104">
        <f t="shared" si="295"/>
        <v>0</v>
      </c>
      <c r="AK395" s="99">
        <f t="shared" si="296"/>
        <v>0</v>
      </c>
      <c r="AL395" s="103">
        <f t="shared" ref="AL395:AL458" si="304">IFERROR(AE395/Y395,0)</f>
        <v>0</v>
      </c>
      <c r="AM395" s="99">
        <f t="shared" ref="AM395:AM458" si="305">IFERROR(AF395/Y395,0)</f>
        <v>0</v>
      </c>
      <c r="AN395" s="17"/>
      <c r="AO395" s="20"/>
      <c r="AP395" s="17"/>
      <c r="AQ395" s="21"/>
      <c r="AR395" s="17"/>
      <c r="AS395" s="17"/>
      <c r="AT395" s="17"/>
      <c r="AU395" s="97" t="str">
        <f t="shared" si="271"/>
        <v/>
      </c>
      <c r="AV395" s="97" t="str">
        <f t="shared" ca="1" si="272"/>
        <v/>
      </c>
      <c r="AW395" s="97" t="str">
        <f t="shared" ref="AW395:AW458" si="306">IFERROR(IF(OR(AR395="",AT395="",K395="",L395=""),"", ((AT395-AR395)/100*1000)/(U395+V395)),0)</f>
        <v/>
      </c>
      <c r="AX395" s="97" t="str">
        <f t="shared" ref="AX395:AX458" ca="1" si="307">IF(OR(AR395="",AR396="",M395="",N395=""),"", ((AR396-AR395)/100*1000)/((G395+H395))*1000)</f>
        <v/>
      </c>
      <c r="AY395" s="167"/>
      <c r="AZ395" s="167"/>
      <c r="BA395" s="97" t="str">
        <f t="shared" si="277"/>
        <v/>
      </c>
      <c r="BB395" s="167"/>
      <c r="BC395" s="167"/>
      <c r="BD395" s="97" t="str">
        <f t="shared" si="278"/>
        <v/>
      </c>
      <c r="BE395" s="17"/>
      <c r="BS395" s="163"/>
      <c r="BT395" s="163"/>
      <c r="BU395" s="163"/>
      <c r="BV395" s="163"/>
      <c r="BW395" s="163"/>
      <c r="BX395" s="163"/>
      <c r="BZ395" s="163"/>
      <c r="CB395" s="163"/>
      <c r="CC395" s="163"/>
      <c r="CD395" s="163"/>
    </row>
    <row r="396" spans="1:82" ht="17.45" customHeight="1" thickTop="1">
      <c r="A396" s="105">
        <f>A389+1</f>
        <v>56.1</v>
      </c>
      <c r="B396" s="106">
        <f>B395+1</f>
        <v>386</v>
      </c>
      <c r="C396" s="4"/>
      <c r="D396" s="5"/>
      <c r="E396" s="6"/>
      <c r="F396" s="5"/>
      <c r="G396" s="74">
        <f t="shared" ref="G396:H411" si="308">G395-E396-C396</f>
        <v>0</v>
      </c>
      <c r="H396" s="75">
        <f t="shared" si="308"/>
        <v>0</v>
      </c>
      <c r="I396" s="76">
        <f t="shared" ref="I396:I459" si="309">IFERROR(C396/G395,0)</f>
        <v>0</v>
      </c>
      <c r="J396" s="77">
        <f t="shared" ref="J396:J459" si="310">IFERROR(E396/G395,0)</f>
        <v>0</v>
      </c>
      <c r="K396" s="77">
        <f t="shared" ref="K396:K459" si="311">IFERROR(D396/H395,0)</f>
        <v>0</v>
      </c>
      <c r="L396" s="77">
        <f t="shared" ref="L396:L459" si="312">IFERROR(F396/H395,0)</f>
        <v>0</v>
      </c>
      <c r="M396" s="78" t="str">
        <f t="shared" ref="M396:N459" ca="1" si="313">IF(ROW()=11,
   IF($B$4&gt;0,E396/$B$4,""),
   IF($B$4&gt;0,
      (OFFSET(M396,-1,0)*$B$4 + E396)/$B$4,
      "")
)</f>
        <v/>
      </c>
      <c r="N396" s="78" t="str">
        <f t="shared" ca="1" si="313"/>
        <v/>
      </c>
      <c r="O396" s="78">
        <f t="shared" ref="O396:O459" si="314">$O$10</f>
        <v>5.0000000000000001E-4</v>
      </c>
      <c r="P396" s="13"/>
      <c r="Q396" s="8"/>
      <c r="R396" s="13"/>
      <c r="S396" s="79">
        <f t="shared" si="300"/>
        <v>0</v>
      </c>
      <c r="T396" s="80">
        <f t="shared" si="301"/>
        <v>0</v>
      </c>
      <c r="U396" s="81">
        <f t="shared" si="275"/>
        <v>0</v>
      </c>
      <c r="V396" s="82">
        <f t="shared" si="276"/>
        <v>0</v>
      </c>
      <c r="W396" s="234">
        <f t="shared" si="297"/>
        <v>148</v>
      </c>
      <c r="X396" s="236">
        <v>159</v>
      </c>
      <c r="Y396" s="6"/>
      <c r="Z396" s="4"/>
      <c r="AA396" s="6"/>
      <c r="AB396" s="6"/>
      <c r="AC396" s="6"/>
      <c r="AD396" s="6"/>
      <c r="AE396" s="83">
        <f t="shared" si="302"/>
        <v>0</v>
      </c>
      <c r="AF396" s="80">
        <f t="shared" si="303"/>
        <v>0</v>
      </c>
      <c r="AG396" s="76">
        <f t="shared" si="292"/>
        <v>0</v>
      </c>
      <c r="AH396" s="84">
        <f t="shared" si="293"/>
        <v>0</v>
      </c>
      <c r="AI396" s="85">
        <f t="shared" si="294"/>
        <v>0</v>
      </c>
      <c r="AJ396" s="85">
        <f t="shared" si="295"/>
        <v>0</v>
      </c>
      <c r="AK396" s="77">
        <f t="shared" si="296"/>
        <v>0</v>
      </c>
      <c r="AL396" s="84">
        <f t="shared" si="304"/>
        <v>0</v>
      </c>
      <c r="AM396" s="77">
        <f t="shared" si="305"/>
        <v>0</v>
      </c>
      <c r="AN396" s="5"/>
      <c r="AO396" s="9"/>
      <c r="AP396" s="5"/>
      <c r="AQ396" s="10"/>
      <c r="AR396" s="5"/>
      <c r="AS396" s="5"/>
      <c r="AT396" s="5"/>
      <c r="AU396" s="80" t="str">
        <f t="shared" ref="AU396:AU459" si="315">IF(OR(AT396="",AR396=""),"", (AT396-AR396)/100*1000)</f>
        <v/>
      </c>
      <c r="AV396" s="80" t="str">
        <f t="shared" ref="AV396:AV459" ca="1" si="316">IF(OR(AR397="",OFFSET(AR397,-1,0)=""),"", (AR397-OFFSET(AR397,-1,0))/100*1000)</f>
        <v/>
      </c>
      <c r="AW396" s="80" t="str">
        <f t="shared" si="306"/>
        <v/>
      </c>
      <c r="AX396" s="80" t="str">
        <f t="shared" ca="1" si="307"/>
        <v/>
      </c>
      <c r="AY396" s="165"/>
      <c r="AZ396" s="165"/>
      <c r="BA396" s="80" t="str">
        <f t="shared" si="277"/>
        <v/>
      </c>
      <c r="BB396" s="165"/>
      <c r="BC396" s="165"/>
      <c r="BD396" s="80" t="str">
        <f t="shared" si="278"/>
        <v/>
      </c>
      <c r="BE396" s="5"/>
      <c r="BS396" s="163"/>
      <c r="BT396" s="163"/>
      <c r="BU396" s="163"/>
      <c r="BV396" s="163"/>
      <c r="BW396" s="163"/>
      <c r="BX396" s="163"/>
      <c r="BZ396" s="163"/>
      <c r="CB396" s="163"/>
      <c r="CC396" s="163"/>
      <c r="CD396" s="163"/>
    </row>
    <row r="397" spans="1:82" ht="17.45" customHeight="1">
      <c r="A397" s="94">
        <f t="shared" si="274"/>
        <v>56.2</v>
      </c>
      <c r="B397" s="107">
        <f t="shared" si="299"/>
        <v>387</v>
      </c>
      <c r="C397" s="8"/>
      <c r="D397" s="11"/>
      <c r="E397" s="12"/>
      <c r="F397" s="11"/>
      <c r="G397" s="74">
        <f t="shared" si="308"/>
        <v>0</v>
      </c>
      <c r="H397" s="75">
        <f t="shared" si="308"/>
        <v>0</v>
      </c>
      <c r="I397" s="88">
        <f t="shared" si="309"/>
        <v>0</v>
      </c>
      <c r="J397" s="78">
        <f t="shared" si="310"/>
        <v>0</v>
      </c>
      <c r="K397" s="78">
        <f t="shared" si="311"/>
        <v>0</v>
      </c>
      <c r="L397" s="78">
        <f t="shared" si="312"/>
        <v>0</v>
      </c>
      <c r="M397" s="78" t="str">
        <f t="shared" ca="1" si="313"/>
        <v/>
      </c>
      <c r="N397" s="78" t="str">
        <f t="shared" ca="1" si="313"/>
        <v/>
      </c>
      <c r="O397" s="78">
        <f t="shared" si="314"/>
        <v>5.0000000000000001E-4</v>
      </c>
      <c r="P397" s="13"/>
      <c r="Q397" s="8"/>
      <c r="R397" s="13"/>
      <c r="S397" s="89">
        <f t="shared" si="300"/>
        <v>0</v>
      </c>
      <c r="T397" s="75">
        <f t="shared" si="301"/>
        <v>0</v>
      </c>
      <c r="U397" s="90">
        <f t="shared" si="275"/>
        <v>0</v>
      </c>
      <c r="V397" s="82">
        <f t="shared" si="276"/>
        <v>0</v>
      </c>
      <c r="W397" s="234">
        <f t="shared" si="297"/>
        <v>148</v>
      </c>
      <c r="X397" s="236">
        <f t="shared" ref="X397:X409" si="317">X396</f>
        <v>159</v>
      </c>
      <c r="Y397" s="12"/>
      <c r="Z397" s="8"/>
      <c r="AA397" s="12"/>
      <c r="AB397" s="12"/>
      <c r="AC397" s="12"/>
      <c r="AD397" s="12"/>
      <c r="AE397" s="91">
        <f t="shared" si="302"/>
        <v>0</v>
      </c>
      <c r="AF397" s="75">
        <f t="shared" si="303"/>
        <v>0</v>
      </c>
      <c r="AG397" s="88">
        <f t="shared" si="292"/>
        <v>0</v>
      </c>
      <c r="AH397" s="92">
        <f t="shared" si="293"/>
        <v>0</v>
      </c>
      <c r="AI397" s="93">
        <f t="shared" si="294"/>
        <v>0</v>
      </c>
      <c r="AJ397" s="93">
        <f t="shared" si="295"/>
        <v>0</v>
      </c>
      <c r="AK397" s="78">
        <f t="shared" si="296"/>
        <v>0</v>
      </c>
      <c r="AL397" s="92">
        <f t="shared" si="304"/>
        <v>0</v>
      </c>
      <c r="AM397" s="78">
        <f t="shared" si="305"/>
        <v>0</v>
      </c>
      <c r="AN397" s="11"/>
      <c r="AO397" s="14"/>
      <c r="AP397" s="11"/>
      <c r="AQ397" s="15"/>
      <c r="AR397" s="11"/>
      <c r="AS397" s="11"/>
      <c r="AT397" s="11"/>
      <c r="AU397" s="75" t="str">
        <f t="shared" si="315"/>
        <v/>
      </c>
      <c r="AV397" s="75" t="str">
        <f t="shared" ca="1" si="316"/>
        <v/>
      </c>
      <c r="AW397" s="75" t="str">
        <f t="shared" si="306"/>
        <v/>
      </c>
      <c r="AX397" s="75" t="str">
        <f t="shared" ca="1" si="307"/>
        <v/>
      </c>
      <c r="AY397" s="169"/>
      <c r="AZ397" s="169"/>
      <c r="BA397" s="75" t="str">
        <f t="shared" si="277"/>
        <v/>
      </c>
      <c r="BB397" s="169"/>
      <c r="BC397" s="169"/>
      <c r="BD397" s="75" t="str">
        <f t="shared" si="278"/>
        <v/>
      </c>
      <c r="BE397" s="11"/>
      <c r="BS397" s="163"/>
      <c r="BT397" s="163"/>
      <c r="BU397" s="163"/>
      <c r="BV397" s="163"/>
      <c r="BW397" s="163"/>
      <c r="BX397" s="163"/>
      <c r="BZ397" s="163"/>
      <c r="CB397" s="163"/>
      <c r="CC397" s="163"/>
      <c r="CD397" s="163"/>
    </row>
    <row r="398" spans="1:82" ht="17.45" customHeight="1">
      <c r="A398" s="86">
        <f t="shared" si="274"/>
        <v>56.3</v>
      </c>
      <c r="B398" s="107">
        <f t="shared" si="299"/>
        <v>388</v>
      </c>
      <c r="C398" s="8"/>
      <c r="D398" s="11"/>
      <c r="E398" s="12"/>
      <c r="F398" s="11"/>
      <c r="G398" s="74">
        <f t="shared" si="308"/>
        <v>0</v>
      </c>
      <c r="H398" s="75">
        <f t="shared" si="308"/>
        <v>0</v>
      </c>
      <c r="I398" s="88">
        <f t="shared" si="309"/>
        <v>0</v>
      </c>
      <c r="J398" s="78">
        <f t="shared" si="310"/>
        <v>0</v>
      </c>
      <c r="K398" s="78">
        <f t="shared" si="311"/>
        <v>0</v>
      </c>
      <c r="L398" s="78">
        <f t="shared" si="312"/>
        <v>0</v>
      </c>
      <c r="M398" s="78" t="str">
        <f t="shared" ca="1" si="313"/>
        <v/>
      </c>
      <c r="N398" s="78" t="str">
        <f t="shared" ca="1" si="313"/>
        <v/>
      </c>
      <c r="O398" s="78">
        <f t="shared" si="314"/>
        <v>5.0000000000000001E-4</v>
      </c>
      <c r="P398" s="13"/>
      <c r="Q398" s="8"/>
      <c r="R398" s="13"/>
      <c r="S398" s="89">
        <f t="shared" si="300"/>
        <v>0</v>
      </c>
      <c r="T398" s="75">
        <f t="shared" si="301"/>
        <v>0</v>
      </c>
      <c r="U398" s="90">
        <f t="shared" si="275"/>
        <v>0</v>
      </c>
      <c r="V398" s="82">
        <f t="shared" si="276"/>
        <v>0</v>
      </c>
      <c r="W398" s="234">
        <f t="shared" si="297"/>
        <v>148</v>
      </c>
      <c r="X398" s="236">
        <f t="shared" si="317"/>
        <v>159</v>
      </c>
      <c r="Y398" s="12"/>
      <c r="Z398" s="8"/>
      <c r="AA398" s="12"/>
      <c r="AB398" s="12"/>
      <c r="AC398" s="12"/>
      <c r="AD398" s="12"/>
      <c r="AE398" s="91">
        <f t="shared" si="302"/>
        <v>0</v>
      </c>
      <c r="AF398" s="75">
        <f t="shared" si="303"/>
        <v>0</v>
      </c>
      <c r="AG398" s="88">
        <f t="shared" si="292"/>
        <v>0</v>
      </c>
      <c r="AH398" s="92">
        <f t="shared" si="293"/>
        <v>0</v>
      </c>
      <c r="AI398" s="93">
        <f t="shared" si="294"/>
        <v>0</v>
      </c>
      <c r="AJ398" s="93">
        <f t="shared" si="295"/>
        <v>0</v>
      </c>
      <c r="AK398" s="78">
        <f t="shared" si="296"/>
        <v>0</v>
      </c>
      <c r="AL398" s="92">
        <f t="shared" si="304"/>
        <v>0</v>
      </c>
      <c r="AM398" s="78">
        <f t="shared" si="305"/>
        <v>0</v>
      </c>
      <c r="AN398" s="11"/>
      <c r="AO398" s="14"/>
      <c r="AP398" s="11"/>
      <c r="AQ398" s="15"/>
      <c r="AR398" s="11"/>
      <c r="AS398" s="11"/>
      <c r="AT398" s="11"/>
      <c r="AU398" s="75" t="str">
        <f t="shared" si="315"/>
        <v/>
      </c>
      <c r="AV398" s="75" t="str">
        <f t="shared" ca="1" si="316"/>
        <v/>
      </c>
      <c r="AW398" s="75" t="str">
        <f t="shared" si="306"/>
        <v/>
      </c>
      <c r="AX398" s="75" t="str">
        <f t="shared" ca="1" si="307"/>
        <v/>
      </c>
      <c r="AY398" s="169"/>
      <c r="AZ398" s="169"/>
      <c r="BA398" s="75" t="str">
        <f t="shared" si="277"/>
        <v/>
      </c>
      <c r="BB398" s="169"/>
      <c r="BC398" s="169"/>
      <c r="BD398" s="75" t="str">
        <f t="shared" si="278"/>
        <v/>
      </c>
      <c r="BE398" s="11"/>
      <c r="BS398" s="163"/>
      <c r="BT398" s="163"/>
      <c r="BU398" s="163"/>
      <c r="BV398" s="163"/>
      <c r="BW398" s="163"/>
      <c r="BX398" s="163"/>
      <c r="BZ398" s="163"/>
      <c r="CB398" s="163"/>
      <c r="CC398" s="163"/>
      <c r="CD398" s="163"/>
    </row>
    <row r="399" spans="1:82" ht="17.45" customHeight="1">
      <c r="A399" s="94">
        <f t="shared" si="274"/>
        <v>56.4</v>
      </c>
      <c r="B399" s="107">
        <f t="shared" si="299"/>
        <v>389</v>
      </c>
      <c r="C399" s="8"/>
      <c r="D399" s="11"/>
      <c r="E399" s="12"/>
      <c r="F399" s="11"/>
      <c r="G399" s="74">
        <f t="shared" si="308"/>
        <v>0</v>
      </c>
      <c r="H399" s="75">
        <f t="shared" si="308"/>
        <v>0</v>
      </c>
      <c r="I399" s="88">
        <f t="shared" si="309"/>
        <v>0</v>
      </c>
      <c r="J399" s="78">
        <f t="shared" si="310"/>
        <v>0</v>
      </c>
      <c r="K399" s="78">
        <f t="shared" si="311"/>
        <v>0</v>
      </c>
      <c r="L399" s="78">
        <f t="shared" si="312"/>
        <v>0</v>
      </c>
      <c r="M399" s="78" t="str">
        <f t="shared" ca="1" si="313"/>
        <v/>
      </c>
      <c r="N399" s="78" t="str">
        <f t="shared" ca="1" si="313"/>
        <v/>
      </c>
      <c r="O399" s="78">
        <f t="shared" si="314"/>
        <v>5.0000000000000001E-4</v>
      </c>
      <c r="P399" s="13"/>
      <c r="Q399" s="8"/>
      <c r="R399" s="13"/>
      <c r="S399" s="89">
        <f t="shared" si="300"/>
        <v>0</v>
      </c>
      <c r="T399" s="75">
        <f t="shared" si="301"/>
        <v>0</v>
      </c>
      <c r="U399" s="90">
        <f t="shared" si="275"/>
        <v>0</v>
      </c>
      <c r="V399" s="82">
        <f t="shared" si="276"/>
        <v>0</v>
      </c>
      <c r="W399" s="234">
        <f t="shared" si="297"/>
        <v>148</v>
      </c>
      <c r="X399" s="236">
        <f t="shared" si="317"/>
        <v>159</v>
      </c>
      <c r="Y399" s="12"/>
      <c r="Z399" s="8"/>
      <c r="AA399" s="12"/>
      <c r="AB399" s="12"/>
      <c r="AC399" s="12"/>
      <c r="AD399" s="12"/>
      <c r="AE399" s="91">
        <f t="shared" si="302"/>
        <v>0</v>
      </c>
      <c r="AF399" s="75">
        <f t="shared" si="303"/>
        <v>0</v>
      </c>
      <c r="AG399" s="88">
        <f t="shared" si="292"/>
        <v>0</v>
      </c>
      <c r="AH399" s="92">
        <f t="shared" si="293"/>
        <v>0</v>
      </c>
      <c r="AI399" s="93">
        <f t="shared" si="294"/>
        <v>0</v>
      </c>
      <c r="AJ399" s="93">
        <f t="shared" si="295"/>
        <v>0</v>
      </c>
      <c r="AK399" s="78">
        <f t="shared" si="296"/>
        <v>0</v>
      </c>
      <c r="AL399" s="92">
        <f t="shared" si="304"/>
        <v>0</v>
      </c>
      <c r="AM399" s="78">
        <f t="shared" si="305"/>
        <v>0</v>
      </c>
      <c r="AN399" s="11"/>
      <c r="AO399" s="14"/>
      <c r="AP399" s="11"/>
      <c r="AQ399" s="15"/>
      <c r="AR399" s="11"/>
      <c r="AS399" s="11"/>
      <c r="AT399" s="11"/>
      <c r="AU399" s="75" t="str">
        <f t="shared" si="315"/>
        <v/>
      </c>
      <c r="AV399" s="75" t="str">
        <f t="shared" ca="1" si="316"/>
        <v/>
      </c>
      <c r="AW399" s="75" t="str">
        <f t="shared" si="306"/>
        <v/>
      </c>
      <c r="AX399" s="75" t="str">
        <f t="shared" ca="1" si="307"/>
        <v/>
      </c>
      <c r="AY399" s="169"/>
      <c r="AZ399" s="169"/>
      <c r="BA399" s="75" t="str">
        <f t="shared" si="277"/>
        <v/>
      </c>
      <c r="BB399" s="169"/>
      <c r="BC399" s="169"/>
      <c r="BD399" s="75" t="str">
        <f t="shared" si="278"/>
        <v/>
      </c>
      <c r="BE399" s="11"/>
      <c r="BS399" s="163"/>
      <c r="BT399" s="163"/>
      <c r="BU399" s="163"/>
      <c r="BV399" s="163"/>
      <c r="BW399" s="163"/>
      <c r="BX399" s="163"/>
      <c r="BZ399" s="163"/>
      <c r="CB399" s="163"/>
      <c r="CC399" s="163"/>
      <c r="CD399" s="163"/>
    </row>
    <row r="400" spans="1:82" ht="17.45" customHeight="1">
      <c r="A400" s="86">
        <f t="shared" si="274"/>
        <v>56.5</v>
      </c>
      <c r="B400" s="107">
        <f t="shared" si="299"/>
        <v>390</v>
      </c>
      <c r="C400" s="8"/>
      <c r="D400" s="11"/>
      <c r="E400" s="12"/>
      <c r="F400" s="11"/>
      <c r="G400" s="74">
        <f t="shared" si="308"/>
        <v>0</v>
      </c>
      <c r="H400" s="75">
        <f t="shared" si="308"/>
        <v>0</v>
      </c>
      <c r="I400" s="88">
        <f t="shared" si="309"/>
        <v>0</v>
      </c>
      <c r="J400" s="78">
        <f t="shared" si="310"/>
        <v>0</v>
      </c>
      <c r="K400" s="78">
        <f t="shared" si="311"/>
        <v>0</v>
      </c>
      <c r="L400" s="78">
        <f t="shared" si="312"/>
        <v>0</v>
      </c>
      <c r="M400" s="78" t="str">
        <f t="shared" ca="1" si="313"/>
        <v/>
      </c>
      <c r="N400" s="78" t="str">
        <f t="shared" ca="1" si="313"/>
        <v/>
      </c>
      <c r="O400" s="78">
        <f t="shared" si="314"/>
        <v>5.0000000000000001E-4</v>
      </c>
      <c r="P400" s="13"/>
      <c r="Q400" s="8"/>
      <c r="R400" s="13"/>
      <c r="S400" s="89">
        <f t="shared" si="300"/>
        <v>0</v>
      </c>
      <c r="T400" s="75">
        <f t="shared" si="301"/>
        <v>0</v>
      </c>
      <c r="U400" s="90">
        <f t="shared" si="275"/>
        <v>0</v>
      </c>
      <c r="V400" s="82">
        <f t="shared" si="276"/>
        <v>0</v>
      </c>
      <c r="W400" s="234">
        <f t="shared" si="297"/>
        <v>148</v>
      </c>
      <c r="X400" s="236">
        <f t="shared" si="317"/>
        <v>159</v>
      </c>
      <c r="Y400" s="12"/>
      <c r="Z400" s="8"/>
      <c r="AA400" s="12"/>
      <c r="AB400" s="12"/>
      <c r="AC400" s="12"/>
      <c r="AD400" s="12"/>
      <c r="AE400" s="91">
        <f t="shared" si="302"/>
        <v>0</v>
      </c>
      <c r="AF400" s="75">
        <f t="shared" si="303"/>
        <v>0</v>
      </c>
      <c r="AG400" s="88">
        <f t="shared" si="292"/>
        <v>0</v>
      </c>
      <c r="AH400" s="92">
        <f t="shared" si="293"/>
        <v>0</v>
      </c>
      <c r="AI400" s="93">
        <f t="shared" si="294"/>
        <v>0</v>
      </c>
      <c r="AJ400" s="93">
        <f t="shared" si="295"/>
        <v>0</v>
      </c>
      <c r="AK400" s="78">
        <f t="shared" si="296"/>
        <v>0</v>
      </c>
      <c r="AL400" s="92">
        <f t="shared" si="304"/>
        <v>0</v>
      </c>
      <c r="AM400" s="78">
        <f t="shared" si="305"/>
        <v>0</v>
      </c>
      <c r="AN400" s="11"/>
      <c r="AO400" s="14"/>
      <c r="AP400" s="11"/>
      <c r="AQ400" s="15"/>
      <c r="AR400" s="11"/>
      <c r="AS400" s="11"/>
      <c r="AT400" s="11"/>
      <c r="AU400" s="75" t="str">
        <f t="shared" si="315"/>
        <v/>
      </c>
      <c r="AV400" s="75" t="str">
        <f t="shared" ca="1" si="316"/>
        <v/>
      </c>
      <c r="AW400" s="75" t="str">
        <f t="shared" si="306"/>
        <v/>
      </c>
      <c r="AX400" s="75" t="str">
        <f t="shared" ca="1" si="307"/>
        <v/>
      </c>
      <c r="AY400" s="169"/>
      <c r="AZ400" s="169"/>
      <c r="BA400" s="75" t="str">
        <f t="shared" si="277"/>
        <v/>
      </c>
      <c r="BB400" s="169"/>
      <c r="BC400" s="169"/>
      <c r="BD400" s="75" t="str">
        <f t="shared" si="278"/>
        <v/>
      </c>
      <c r="BE400" s="11"/>
      <c r="BS400" s="163"/>
      <c r="BT400" s="163"/>
      <c r="BU400" s="163"/>
      <c r="BV400" s="163"/>
      <c r="BW400" s="163"/>
      <c r="BX400" s="163"/>
      <c r="BZ400" s="163"/>
      <c r="CB400" s="163"/>
      <c r="CC400" s="163"/>
      <c r="CD400" s="163"/>
    </row>
    <row r="401" spans="1:82" ht="17.45" customHeight="1">
      <c r="A401" s="94">
        <f t="shared" si="274"/>
        <v>56.6</v>
      </c>
      <c r="B401" s="107">
        <f t="shared" si="299"/>
        <v>391</v>
      </c>
      <c r="C401" s="8"/>
      <c r="D401" s="11"/>
      <c r="E401" s="12"/>
      <c r="F401" s="11"/>
      <c r="G401" s="74">
        <f t="shared" si="308"/>
        <v>0</v>
      </c>
      <c r="H401" s="75">
        <f t="shared" si="308"/>
        <v>0</v>
      </c>
      <c r="I401" s="88">
        <f t="shared" si="309"/>
        <v>0</v>
      </c>
      <c r="J401" s="78">
        <f t="shared" si="310"/>
        <v>0</v>
      </c>
      <c r="K401" s="78">
        <f t="shared" si="311"/>
        <v>0</v>
      </c>
      <c r="L401" s="78">
        <f t="shared" si="312"/>
        <v>0</v>
      </c>
      <c r="M401" s="78" t="str">
        <f t="shared" ca="1" si="313"/>
        <v/>
      </c>
      <c r="N401" s="78" t="str">
        <f t="shared" ca="1" si="313"/>
        <v/>
      </c>
      <c r="O401" s="78">
        <f t="shared" si="314"/>
        <v>5.0000000000000001E-4</v>
      </c>
      <c r="P401" s="13"/>
      <c r="Q401" s="8"/>
      <c r="R401" s="13"/>
      <c r="S401" s="89">
        <f t="shared" si="300"/>
        <v>0</v>
      </c>
      <c r="T401" s="75">
        <f t="shared" si="301"/>
        <v>0</v>
      </c>
      <c r="U401" s="90">
        <f t="shared" si="275"/>
        <v>0</v>
      </c>
      <c r="V401" s="82">
        <f t="shared" si="276"/>
        <v>0</v>
      </c>
      <c r="W401" s="234">
        <f t="shared" si="297"/>
        <v>148</v>
      </c>
      <c r="X401" s="236">
        <f t="shared" si="317"/>
        <v>159</v>
      </c>
      <c r="Y401" s="12"/>
      <c r="Z401" s="8"/>
      <c r="AA401" s="12"/>
      <c r="AB401" s="12"/>
      <c r="AC401" s="12"/>
      <c r="AD401" s="12"/>
      <c r="AE401" s="91">
        <f t="shared" si="302"/>
        <v>0</v>
      </c>
      <c r="AF401" s="75">
        <f t="shared" si="303"/>
        <v>0</v>
      </c>
      <c r="AG401" s="88">
        <f t="shared" si="292"/>
        <v>0</v>
      </c>
      <c r="AH401" s="92">
        <f t="shared" si="293"/>
        <v>0</v>
      </c>
      <c r="AI401" s="93">
        <f t="shared" si="294"/>
        <v>0</v>
      </c>
      <c r="AJ401" s="93">
        <f t="shared" si="295"/>
        <v>0</v>
      </c>
      <c r="AK401" s="78">
        <f t="shared" si="296"/>
        <v>0</v>
      </c>
      <c r="AL401" s="92">
        <f t="shared" si="304"/>
        <v>0</v>
      </c>
      <c r="AM401" s="78">
        <f t="shared" si="305"/>
        <v>0</v>
      </c>
      <c r="AN401" s="11"/>
      <c r="AO401" s="14"/>
      <c r="AP401" s="11"/>
      <c r="AQ401" s="15"/>
      <c r="AR401" s="11"/>
      <c r="AS401" s="11"/>
      <c r="AT401" s="11"/>
      <c r="AU401" s="75" t="str">
        <f t="shared" si="315"/>
        <v/>
      </c>
      <c r="AV401" s="75" t="str">
        <f t="shared" ca="1" si="316"/>
        <v/>
      </c>
      <c r="AW401" s="75" t="str">
        <f t="shared" si="306"/>
        <v/>
      </c>
      <c r="AX401" s="75" t="str">
        <f t="shared" ca="1" si="307"/>
        <v/>
      </c>
      <c r="AY401" s="169"/>
      <c r="AZ401" s="169"/>
      <c r="BA401" s="75" t="str">
        <f t="shared" si="277"/>
        <v/>
      </c>
      <c r="BB401" s="169"/>
      <c r="BC401" s="169"/>
      <c r="BD401" s="75" t="str">
        <f t="shared" si="278"/>
        <v/>
      </c>
      <c r="BE401" s="11"/>
      <c r="BS401" s="163"/>
      <c r="BT401" s="163"/>
      <c r="BU401" s="163"/>
      <c r="BV401" s="163"/>
      <c r="BW401" s="163"/>
      <c r="BX401" s="163"/>
      <c r="BZ401" s="163"/>
      <c r="CB401" s="163"/>
      <c r="CC401" s="163"/>
      <c r="CD401" s="163"/>
    </row>
    <row r="402" spans="1:82" ht="17.45" customHeight="1" thickBot="1">
      <c r="A402" s="86">
        <f t="shared" ref="A402:A465" si="318">A395+1</f>
        <v>56.7</v>
      </c>
      <c r="B402" s="108">
        <f t="shared" si="299"/>
        <v>392</v>
      </c>
      <c r="C402" s="16"/>
      <c r="D402" s="17"/>
      <c r="E402" s="18"/>
      <c r="F402" s="17"/>
      <c r="G402" s="96">
        <f t="shared" si="308"/>
        <v>0</v>
      </c>
      <c r="H402" s="97">
        <f t="shared" si="308"/>
        <v>0</v>
      </c>
      <c r="I402" s="98">
        <f t="shared" si="309"/>
        <v>0</v>
      </c>
      <c r="J402" s="99">
        <f t="shared" si="310"/>
        <v>0</v>
      </c>
      <c r="K402" s="99">
        <f t="shared" si="311"/>
        <v>0</v>
      </c>
      <c r="L402" s="99">
        <f t="shared" si="312"/>
        <v>0</v>
      </c>
      <c r="M402" s="99" t="str">
        <f t="shared" ca="1" si="313"/>
        <v/>
      </c>
      <c r="N402" s="99" t="str">
        <f t="shared" ca="1" si="313"/>
        <v/>
      </c>
      <c r="O402" s="99">
        <f t="shared" si="314"/>
        <v>5.0000000000000001E-4</v>
      </c>
      <c r="P402" s="19"/>
      <c r="Q402" s="16"/>
      <c r="R402" s="19"/>
      <c r="S402" s="89">
        <f t="shared" si="300"/>
        <v>0</v>
      </c>
      <c r="T402" s="75">
        <f t="shared" si="301"/>
        <v>0</v>
      </c>
      <c r="U402" s="100">
        <f t="shared" ref="U402:U465" si="319">IF(P402="FULL FEED",(Q402*G402/1000),(Q402*2*G402/1000))</f>
        <v>0</v>
      </c>
      <c r="V402" s="101">
        <f t="shared" ref="V402:V465" si="320">IF(P402="FULL FEED",(R402*H402/1000),(R402*2*H402/1000))</f>
        <v>0</v>
      </c>
      <c r="W402" s="237">
        <f t="shared" si="297"/>
        <v>148</v>
      </c>
      <c r="X402" s="238">
        <f t="shared" si="317"/>
        <v>159</v>
      </c>
      <c r="Y402" s="18"/>
      <c r="Z402" s="8"/>
      <c r="AA402" s="12"/>
      <c r="AB402" s="12"/>
      <c r="AC402" s="12"/>
      <c r="AD402" s="12"/>
      <c r="AE402" s="102">
        <f t="shared" si="302"/>
        <v>0</v>
      </c>
      <c r="AF402" s="97">
        <f t="shared" si="303"/>
        <v>0</v>
      </c>
      <c r="AG402" s="98">
        <f t="shared" si="292"/>
        <v>0</v>
      </c>
      <c r="AH402" s="103">
        <f t="shared" si="293"/>
        <v>0</v>
      </c>
      <c r="AI402" s="104">
        <f t="shared" si="294"/>
        <v>0</v>
      </c>
      <c r="AJ402" s="104">
        <f t="shared" si="295"/>
        <v>0</v>
      </c>
      <c r="AK402" s="99">
        <f t="shared" si="296"/>
        <v>0</v>
      </c>
      <c r="AL402" s="103">
        <f t="shared" si="304"/>
        <v>0</v>
      </c>
      <c r="AM402" s="99">
        <f t="shared" si="305"/>
        <v>0</v>
      </c>
      <c r="AN402" s="17"/>
      <c r="AO402" s="20"/>
      <c r="AP402" s="17"/>
      <c r="AQ402" s="21"/>
      <c r="AR402" s="17"/>
      <c r="AS402" s="17"/>
      <c r="AT402" s="17"/>
      <c r="AU402" s="97" t="str">
        <f t="shared" si="315"/>
        <v/>
      </c>
      <c r="AV402" s="97" t="str">
        <f t="shared" ca="1" si="316"/>
        <v/>
      </c>
      <c r="AW402" s="97" t="str">
        <f t="shared" si="306"/>
        <v/>
      </c>
      <c r="AX402" s="97" t="str">
        <f t="shared" ca="1" si="307"/>
        <v/>
      </c>
      <c r="AY402" s="167"/>
      <c r="AZ402" s="167"/>
      <c r="BA402" s="97" t="str">
        <f t="shared" si="277"/>
        <v/>
      </c>
      <c r="BB402" s="167"/>
      <c r="BC402" s="167"/>
      <c r="BD402" s="97" t="str">
        <f t="shared" si="278"/>
        <v/>
      </c>
      <c r="BE402" s="17"/>
      <c r="BS402" s="163"/>
      <c r="BT402" s="163"/>
      <c r="BU402" s="163"/>
      <c r="BV402" s="163"/>
      <c r="BW402" s="163"/>
      <c r="BX402" s="163"/>
      <c r="BZ402" s="163"/>
      <c r="CB402" s="163"/>
      <c r="CC402" s="163"/>
      <c r="CD402" s="163"/>
    </row>
    <row r="403" spans="1:82" ht="17.45" customHeight="1" thickTop="1">
      <c r="A403" s="71">
        <f>A396+1</f>
        <v>57.1</v>
      </c>
      <c r="B403" s="106">
        <f>B402+1</f>
        <v>393</v>
      </c>
      <c r="C403" s="4"/>
      <c r="D403" s="5"/>
      <c r="E403" s="6"/>
      <c r="F403" s="5"/>
      <c r="G403" s="74">
        <f t="shared" si="308"/>
        <v>0</v>
      </c>
      <c r="H403" s="75">
        <f t="shared" si="308"/>
        <v>0</v>
      </c>
      <c r="I403" s="76">
        <f t="shared" si="309"/>
        <v>0</v>
      </c>
      <c r="J403" s="77">
        <f t="shared" si="310"/>
        <v>0</v>
      </c>
      <c r="K403" s="77">
        <f t="shared" si="311"/>
        <v>0</v>
      </c>
      <c r="L403" s="77">
        <f t="shared" si="312"/>
        <v>0</v>
      </c>
      <c r="M403" s="78" t="str">
        <f t="shared" ca="1" si="313"/>
        <v/>
      </c>
      <c r="N403" s="78" t="str">
        <f t="shared" ca="1" si="313"/>
        <v/>
      </c>
      <c r="O403" s="78">
        <f t="shared" si="314"/>
        <v>5.0000000000000001E-4</v>
      </c>
      <c r="P403" s="13"/>
      <c r="Q403" s="8"/>
      <c r="R403" s="13"/>
      <c r="S403" s="79">
        <f t="shared" si="300"/>
        <v>0</v>
      </c>
      <c r="T403" s="80">
        <f t="shared" si="301"/>
        <v>0</v>
      </c>
      <c r="U403" s="81">
        <f t="shared" si="319"/>
        <v>0</v>
      </c>
      <c r="V403" s="82">
        <f t="shared" si="320"/>
        <v>0</v>
      </c>
      <c r="W403" s="234">
        <v>149</v>
      </c>
      <c r="X403" s="236">
        <f t="shared" si="317"/>
        <v>159</v>
      </c>
      <c r="Y403" s="6"/>
      <c r="Z403" s="4"/>
      <c r="AA403" s="6"/>
      <c r="AB403" s="6"/>
      <c r="AC403" s="6"/>
      <c r="AD403" s="6"/>
      <c r="AE403" s="83">
        <f t="shared" si="302"/>
        <v>0</v>
      </c>
      <c r="AF403" s="80">
        <f t="shared" si="303"/>
        <v>0</v>
      </c>
      <c r="AG403" s="76">
        <f t="shared" si="292"/>
        <v>0</v>
      </c>
      <c r="AH403" s="84">
        <f t="shared" si="293"/>
        <v>0</v>
      </c>
      <c r="AI403" s="85">
        <f t="shared" si="294"/>
        <v>0</v>
      </c>
      <c r="AJ403" s="85">
        <f t="shared" si="295"/>
        <v>0</v>
      </c>
      <c r="AK403" s="77">
        <f t="shared" si="296"/>
        <v>0</v>
      </c>
      <c r="AL403" s="84">
        <f t="shared" si="304"/>
        <v>0</v>
      </c>
      <c r="AM403" s="77">
        <f t="shared" si="305"/>
        <v>0</v>
      </c>
      <c r="AN403" s="5"/>
      <c r="AO403" s="9"/>
      <c r="AP403" s="5"/>
      <c r="AQ403" s="10"/>
      <c r="AR403" s="5"/>
      <c r="AS403" s="5"/>
      <c r="AT403" s="5"/>
      <c r="AU403" s="80" t="str">
        <f t="shared" si="315"/>
        <v/>
      </c>
      <c r="AV403" s="80" t="str">
        <f t="shared" ca="1" si="316"/>
        <v/>
      </c>
      <c r="AW403" s="80" t="str">
        <f t="shared" si="306"/>
        <v/>
      </c>
      <c r="AX403" s="80" t="str">
        <f t="shared" ca="1" si="307"/>
        <v/>
      </c>
      <c r="AY403" s="165"/>
      <c r="AZ403" s="165"/>
      <c r="BA403" s="80" t="str">
        <f t="shared" ref="BA403:BA466" si="321">IF(OR(AY403="",AZ403=""),"",MOD(AZ403-AY403,1)*24)</f>
        <v/>
      </c>
      <c r="BB403" s="165"/>
      <c r="BC403" s="165"/>
      <c r="BD403" s="80" t="str">
        <f t="shared" ref="BD403:BD466" si="322">IF(OR(BB403="",BC403=""),"",MOD(BC403-BB403,1)*24)</f>
        <v/>
      </c>
      <c r="BE403" s="5"/>
      <c r="BS403" s="163"/>
      <c r="BT403" s="163"/>
      <c r="BU403" s="163"/>
      <c r="BV403" s="163"/>
      <c r="BW403" s="163"/>
      <c r="BX403" s="163"/>
      <c r="BZ403" s="163"/>
      <c r="CB403" s="163"/>
      <c r="CC403" s="163"/>
      <c r="CD403" s="163"/>
    </row>
    <row r="404" spans="1:82" ht="17.45" customHeight="1">
      <c r="A404" s="86">
        <f t="shared" si="318"/>
        <v>57.2</v>
      </c>
      <c r="B404" s="107">
        <f t="shared" si="299"/>
        <v>394</v>
      </c>
      <c r="C404" s="8"/>
      <c r="D404" s="11"/>
      <c r="E404" s="12"/>
      <c r="F404" s="11"/>
      <c r="G404" s="74">
        <f t="shared" si="308"/>
        <v>0</v>
      </c>
      <c r="H404" s="75">
        <f t="shared" si="308"/>
        <v>0</v>
      </c>
      <c r="I404" s="88">
        <f t="shared" si="309"/>
        <v>0</v>
      </c>
      <c r="J404" s="78">
        <f t="shared" si="310"/>
        <v>0</v>
      </c>
      <c r="K404" s="78">
        <f t="shared" si="311"/>
        <v>0</v>
      </c>
      <c r="L404" s="78">
        <f t="shared" si="312"/>
        <v>0</v>
      </c>
      <c r="M404" s="78" t="str">
        <f t="shared" ca="1" si="313"/>
        <v/>
      </c>
      <c r="N404" s="78" t="str">
        <f t="shared" ca="1" si="313"/>
        <v/>
      </c>
      <c r="O404" s="78">
        <f t="shared" si="314"/>
        <v>5.0000000000000001E-4</v>
      </c>
      <c r="P404" s="13"/>
      <c r="Q404" s="8"/>
      <c r="R404" s="13"/>
      <c r="S404" s="89">
        <f t="shared" si="300"/>
        <v>0</v>
      </c>
      <c r="T404" s="75">
        <f t="shared" si="301"/>
        <v>0</v>
      </c>
      <c r="U404" s="90">
        <f t="shared" si="319"/>
        <v>0</v>
      </c>
      <c r="V404" s="82">
        <f t="shared" si="320"/>
        <v>0</v>
      </c>
      <c r="W404" s="234">
        <f t="shared" ref="W404:W409" si="323">W403</f>
        <v>149</v>
      </c>
      <c r="X404" s="236">
        <f t="shared" si="317"/>
        <v>159</v>
      </c>
      <c r="Y404" s="12"/>
      <c r="Z404" s="8"/>
      <c r="AA404" s="12"/>
      <c r="AB404" s="12"/>
      <c r="AC404" s="12"/>
      <c r="AD404" s="12"/>
      <c r="AE404" s="91">
        <f t="shared" si="302"/>
        <v>0</v>
      </c>
      <c r="AF404" s="75">
        <f t="shared" si="303"/>
        <v>0</v>
      </c>
      <c r="AG404" s="88">
        <f t="shared" si="292"/>
        <v>0</v>
      </c>
      <c r="AH404" s="92">
        <f t="shared" si="293"/>
        <v>0</v>
      </c>
      <c r="AI404" s="93">
        <f t="shared" si="294"/>
        <v>0</v>
      </c>
      <c r="AJ404" s="93">
        <f t="shared" si="295"/>
        <v>0</v>
      </c>
      <c r="AK404" s="78">
        <f t="shared" si="296"/>
        <v>0</v>
      </c>
      <c r="AL404" s="92">
        <f t="shared" si="304"/>
        <v>0</v>
      </c>
      <c r="AM404" s="78">
        <f t="shared" si="305"/>
        <v>0</v>
      </c>
      <c r="AN404" s="11"/>
      <c r="AO404" s="14"/>
      <c r="AP404" s="11"/>
      <c r="AQ404" s="15"/>
      <c r="AR404" s="11"/>
      <c r="AS404" s="11"/>
      <c r="AT404" s="11"/>
      <c r="AU404" s="75" t="str">
        <f t="shared" si="315"/>
        <v/>
      </c>
      <c r="AV404" s="75" t="str">
        <f t="shared" ca="1" si="316"/>
        <v/>
      </c>
      <c r="AW404" s="75" t="str">
        <f t="shared" si="306"/>
        <v/>
      </c>
      <c r="AX404" s="75" t="str">
        <f t="shared" ca="1" si="307"/>
        <v/>
      </c>
      <c r="AY404" s="169"/>
      <c r="AZ404" s="169"/>
      <c r="BA404" s="75" t="str">
        <f t="shared" si="321"/>
        <v/>
      </c>
      <c r="BB404" s="169"/>
      <c r="BC404" s="169"/>
      <c r="BD404" s="75" t="str">
        <f t="shared" si="322"/>
        <v/>
      </c>
      <c r="BE404" s="11"/>
      <c r="BS404" s="163"/>
      <c r="BT404" s="163"/>
      <c r="BU404" s="163"/>
      <c r="BV404" s="163"/>
      <c r="BW404" s="163"/>
      <c r="BX404" s="163"/>
      <c r="BZ404" s="163"/>
      <c r="CB404" s="163"/>
      <c r="CC404" s="163"/>
      <c r="CD404" s="163"/>
    </row>
    <row r="405" spans="1:82" ht="17.45" customHeight="1">
      <c r="A405" s="94">
        <f t="shared" si="318"/>
        <v>57.3</v>
      </c>
      <c r="B405" s="107">
        <f t="shared" si="299"/>
        <v>395</v>
      </c>
      <c r="C405" s="8"/>
      <c r="D405" s="11"/>
      <c r="E405" s="12"/>
      <c r="F405" s="11"/>
      <c r="G405" s="74">
        <f t="shared" si="308"/>
        <v>0</v>
      </c>
      <c r="H405" s="75">
        <f t="shared" si="308"/>
        <v>0</v>
      </c>
      <c r="I405" s="88">
        <f t="shared" si="309"/>
        <v>0</v>
      </c>
      <c r="J405" s="78">
        <f t="shared" si="310"/>
        <v>0</v>
      </c>
      <c r="K405" s="78">
        <f t="shared" si="311"/>
        <v>0</v>
      </c>
      <c r="L405" s="78">
        <f t="shared" si="312"/>
        <v>0</v>
      </c>
      <c r="M405" s="78" t="str">
        <f t="shared" ca="1" si="313"/>
        <v/>
      </c>
      <c r="N405" s="78" t="str">
        <f t="shared" ca="1" si="313"/>
        <v/>
      </c>
      <c r="O405" s="78">
        <f t="shared" si="314"/>
        <v>5.0000000000000001E-4</v>
      </c>
      <c r="P405" s="13"/>
      <c r="Q405" s="8"/>
      <c r="R405" s="13"/>
      <c r="S405" s="89">
        <f t="shared" si="300"/>
        <v>0</v>
      </c>
      <c r="T405" s="75">
        <f t="shared" si="301"/>
        <v>0</v>
      </c>
      <c r="U405" s="90">
        <f t="shared" si="319"/>
        <v>0</v>
      </c>
      <c r="V405" s="82">
        <f t="shared" si="320"/>
        <v>0</v>
      </c>
      <c r="W405" s="234">
        <f t="shared" si="323"/>
        <v>149</v>
      </c>
      <c r="X405" s="236">
        <f t="shared" si="317"/>
        <v>159</v>
      </c>
      <c r="Y405" s="12"/>
      <c r="Z405" s="8"/>
      <c r="AA405" s="12"/>
      <c r="AB405" s="12"/>
      <c r="AC405" s="12"/>
      <c r="AD405" s="12"/>
      <c r="AE405" s="91">
        <f t="shared" si="302"/>
        <v>0</v>
      </c>
      <c r="AF405" s="75">
        <f t="shared" si="303"/>
        <v>0</v>
      </c>
      <c r="AG405" s="88">
        <f t="shared" si="292"/>
        <v>0</v>
      </c>
      <c r="AH405" s="92">
        <f t="shared" si="293"/>
        <v>0</v>
      </c>
      <c r="AI405" s="93">
        <f t="shared" si="294"/>
        <v>0</v>
      </c>
      <c r="AJ405" s="93">
        <f t="shared" si="295"/>
        <v>0</v>
      </c>
      <c r="AK405" s="78">
        <f t="shared" si="296"/>
        <v>0</v>
      </c>
      <c r="AL405" s="92">
        <f t="shared" si="304"/>
        <v>0</v>
      </c>
      <c r="AM405" s="78">
        <f t="shared" si="305"/>
        <v>0</v>
      </c>
      <c r="AN405" s="11"/>
      <c r="AO405" s="14"/>
      <c r="AP405" s="11"/>
      <c r="AQ405" s="15"/>
      <c r="AR405" s="11"/>
      <c r="AS405" s="11"/>
      <c r="AT405" s="11"/>
      <c r="AU405" s="75" t="str">
        <f t="shared" si="315"/>
        <v/>
      </c>
      <c r="AV405" s="75" t="str">
        <f t="shared" ca="1" si="316"/>
        <v/>
      </c>
      <c r="AW405" s="75" t="str">
        <f t="shared" si="306"/>
        <v/>
      </c>
      <c r="AX405" s="75" t="str">
        <f t="shared" ca="1" si="307"/>
        <v/>
      </c>
      <c r="AY405" s="169"/>
      <c r="AZ405" s="169"/>
      <c r="BA405" s="75" t="str">
        <f t="shared" si="321"/>
        <v/>
      </c>
      <c r="BB405" s="169"/>
      <c r="BC405" s="169"/>
      <c r="BD405" s="75" t="str">
        <f t="shared" si="322"/>
        <v/>
      </c>
      <c r="BE405" s="11"/>
      <c r="BS405" s="163"/>
      <c r="BT405" s="163"/>
      <c r="BU405" s="163"/>
      <c r="BV405" s="163"/>
      <c r="BW405" s="163"/>
      <c r="BX405" s="163"/>
      <c r="BZ405" s="163"/>
      <c r="CB405" s="163"/>
      <c r="CC405" s="163"/>
      <c r="CD405" s="163"/>
    </row>
    <row r="406" spans="1:82" ht="17.45" customHeight="1">
      <c r="A406" s="86">
        <f t="shared" si="318"/>
        <v>57.4</v>
      </c>
      <c r="B406" s="107">
        <f t="shared" si="299"/>
        <v>396</v>
      </c>
      <c r="C406" s="8"/>
      <c r="D406" s="11"/>
      <c r="E406" s="12"/>
      <c r="F406" s="11"/>
      <c r="G406" s="74">
        <f t="shared" si="308"/>
        <v>0</v>
      </c>
      <c r="H406" s="75">
        <f t="shared" si="308"/>
        <v>0</v>
      </c>
      <c r="I406" s="88">
        <f t="shared" si="309"/>
        <v>0</v>
      </c>
      <c r="J406" s="78">
        <f t="shared" si="310"/>
        <v>0</v>
      </c>
      <c r="K406" s="78">
        <f t="shared" si="311"/>
        <v>0</v>
      </c>
      <c r="L406" s="78">
        <f t="shared" si="312"/>
        <v>0</v>
      </c>
      <c r="M406" s="78" t="str">
        <f t="shared" ca="1" si="313"/>
        <v/>
      </c>
      <c r="N406" s="78" t="str">
        <f t="shared" ca="1" si="313"/>
        <v/>
      </c>
      <c r="O406" s="78">
        <f t="shared" si="314"/>
        <v>5.0000000000000001E-4</v>
      </c>
      <c r="P406" s="13"/>
      <c r="Q406" s="8"/>
      <c r="R406" s="13"/>
      <c r="S406" s="89">
        <f t="shared" si="300"/>
        <v>0</v>
      </c>
      <c r="T406" s="75">
        <f t="shared" si="301"/>
        <v>0</v>
      </c>
      <c r="U406" s="90">
        <f t="shared" si="319"/>
        <v>0</v>
      </c>
      <c r="V406" s="82">
        <f t="shared" si="320"/>
        <v>0</v>
      </c>
      <c r="W406" s="234">
        <f t="shared" si="323"/>
        <v>149</v>
      </c>
      <c r="X406" s="236">
        <f t="shared" si="317"/>
        <v>159</v>
      </c>
      <c r="Y406" s="12"/>
      <c r="Z406" s="8"/>
      <c r="AA406" s="12"/>
      <c r="AB406" s="12"/>
      <c r="AC406" s="12"/>
      <c r="AD406" s="12"/>
      <c r="AE406" s="91">
        <f t="shared" si="302"/>
        <v>0</v>
      </c>
      <c r="AF406" s="75">
        <f t="shared" si="303"/>
        <v>0</v>
      </c>
      <c r="AG406" s="88">
        <f t="shared" si="292"/>
        <v>0</v>
      </c>
      <c r="AH406" s="92">
        <f t="shared" si="293"/>
        <v>0</v>
      </c>
      <c r="AI406" s="93">
        <f t="shared" si="294"/>
        <v>0</v>
      </c>
      <c r="AJ406" s="93">
        <f t="shared" si="295"/>
        <v>0</v>
      </c>
      <c r="AK406" s="78">
        <f t="shared" si="296"/>
        <v>0</v>
      </c>
      <c r="AL406" s="92">
        <f t="shared" si="304"/>
        <v>0</v>
      </c>
      <c r="AM406" s="78">
        <f t="shared" si="305"/>
        <v>0</v>
      </c>
      <c r="AN406" s="11"/>
      <c r="AO406" s="14"/>
      <c r="AP406" s="11"/>
      <c r="AQ406" s="15"/>
      <c r="AR406" s="11"/>
      <c r="AS406" s="11"/>
      <c r="AT406" s="11"/>
      <c r="AU406" s="75" t="str">
        <f t="shared" si="315"/>
        <v/>
      </c>
      <c r="AV406" s="75" t="str">
        <f t="shared" ca="1" si="316"/>
        <v/>
      </c>
      <c r="AW406" s="75" t="str">
        <f t="shared" si="306"/>
        <v/>
      </c>
      <c r="AX406" s="75" t="str">
        <f t="shared" ca="1" si="307"/>
        <v/>
      </c>
      <c r="AY406" s="169"/>
      <c r="AZ406" s="169"/>
      <c r="BA406" s="75" t="str">
        <f t="shared" si="321"/>
        <v/>
      </c>
      <c r="BB406" s="169"/>
      <c r="BC406" s="169"/>
      <c r="BD406" s="75" t="str">
        <f t="shared" si="322"/>
        <v/>
      </c>
      <c r="BE406" s="11"/>
      <c r="BS406" s="163"/>
      <c r="BT406" s="163"/>
      <c r="BU406" s="163"/>
      <c r="BV406" s="163"/>
      <c r="BW406" s="163"/>
      <c r="BX406" s="163"/>
      <c r="BZ406" s="163"/>
      <c r="CB406" s="163"/>
      <c r="CC406" s="163"/>
      <c r="CD406" s="163"/>
    </row>
    <row r="407" spans="1:82" ht="17.45" customHeight="1">
      <c r="A407" s="94">
        <f t="shared" si="318"/>
        <v>57.5</v>
      </c>
      <c r="B407" s="107">
        <f t="shared" si="299"/>
        <v>397</v>
      </c>
      <c r="C407" s="8"/>
      <c r="D407" s="11"/>
      <c r="E407" s="12"/>
      <c r="F407" s="11"/>
      <c r="G407" s="74">
        <f t="shared" si="308"/>
        <v>0</v>
      </c>
      <c r="H407" s="75">
        <f t="shared" si="308"/>
        <v>0</v>
      </c>
      <c r="I407" s="88">
        <f t="shared" si="309"/>
        <v>0</v>
      </c>
      <c r="J407" s="78">
        <f t="shared" si="310"/>
        <v>0</v>
      </c>
      <c r="K407" s="78">
        <f t="shared" si="311"/>
        <v>0</v>
      </c>
      <c r="L407" s="78">
        <f t="shared" si="312"/>
        <v>0</v>
      </c>
      <c r="M407" s="78" t="str">
        <f t="shared" ca="1" si="313"/>
        <v/>
      </c>
      <c r="N407" s="78" t="str">
        <f t="shared" ca="1" si="313"/>
        <v/>
      </c>
      <c r="O407" s="78">
        <f t="shared" si="314"/>
        <v>5.0000000000000001E-4</v>
      </c>
      <c r="P407" s="13"/>
      <c r="Q407" s="8"/>
      <c r="R407" s="13"/>
      <c r="S407" s="89">
        <f t="shared" si="300"/>
        <v>0</v>
      </c>
      <c r="T407" s="75">
        <f t="shared" si="301"/>
        <v>0</v>
      </c>
      <c r="U407" s="90">
        <f t="shared" si="319"/>
        <v>0</v>
      </c>
      <c r="V407" s="82">
        <f t="shared" si="320"/>
        <v>0</v>
      </c>
      <c r="W407" s="234">
        <f t="shared" si="323"/>
        <v>149</v>
      </c>
      <c r="X407" s="236">
        <f t="shared" si="317"/>
        <v>159</v>
      </c>
      <c r="Y407" s="12"/>
      <c r="Z407" s="8"/>
      <c r="AA407" s="12"/>
      <c r="AB407" s="12"/>
      <c r="AC407" s="12"/>
      <c r="AD407" s="12"/>
      <c r="AE407" s="91">
        <f t="shared" si="302"/>
        <v>0</v>
      </c>
      <c r="AF407" s="75">
        <f t="shared" si="303"/>
        <v>0</v>
      </c>
      <c r="AG407" s="88">
        <f t="shared" si="292"/>
        <v>0</v>
      </c>
      <c r="AH407" s="92">
        <f t="shared" si="293"/>
        <v>0</v>
      </c>
      <c r="AI407" s="93">
        <f t="shared" si="294"/>
        <v>0</v>
      </c>
      <c r="AJ407" s="93">
        <f t="shared" si="295"/>
        <v>0</v>
      </c>
      <c r="AK407" s="78">
        <f t="shared" si="296"/>
        <v>0</v>
      </c>
      <c r="AL407" s="92">
        <f t="shared" si="304"/>
        <v>0</v>
      </c>
      <c r="AM407" s="78">
        <f t="shared" si="305"/>
        <v>0</v>
      </c>
      <c r="AN407" s="11"/>
      <c r="AO407" s="14"/>
      <c r="AP407" s="11"/>
      <c r="AQ407" s="15"/>
      <c r="AR407" s="11"/>
      <c r="AS407" s="11"/>
      <c r="AT407" s="11"/>
      <c r="AU407" s="75" t="str">
        <f t="shared" si="315"/>
        <v/>
      </c>
      <c r="AV407" s="75" t="str">
        <f t="shared" ca="1" si="316"/>
        <v/>
      </c>
      <c r="AW407" s="75" t="str">
        <f t="shared" si="306"/>
        <v/>
      </c>
      <c r="AX407" s="75" t="str">
        <f t="shared" ca="1" si="307"/>
        <v/>
      </c>
      <c r="AY407" s="169"/>
      <c r="AZ407" s="169"/>
      <c r="BA407" s="75" t="str">
        <f t="shared" si="321"/>
        <v/>
      </c>
      <c r="BB407" s="169"/>
      <c r="BC407" s="169"/>
      <c r="BD407" s="75" t="str">
        <f t="shared" si="322"/>
        <v/>
      </c>
      <c r="BE407" s="11"/>
      <c r="BS407" s="163"/>
      <c r="BT407" s="163"/>
      <c r="BU407" s="163"/>
      <c r="BV407" s="163"/>
      <c r="BW407" s="163"/>
      <c r="BX407" s="163"/>
      <c r="BZ407" s="163"/>
      <c r="CB407" s="163"/>
      <c r="CC407" s="163"/>
      <c r="CD407" s="163"/>
    </row>
    <row r="408" spans="1:82" ht="17.45" customHeight="1">
      <c r="A408" s="86">
        <f t="shared" si="318"/>
        <v>57.6</v>
      </c>
      <c r="B408" s="107">
        <f t="shared" si="299"/>
        <v>398</v>
      </c>
      <c r="C408" s="8"/>
      <c r="D408" s="11"/>
      <c r="E408" s="12"/>
      <c r="F408" s="11"/>
      <c r="G408" s="74">
        <f t="shared" si="308"/>
        <v>0</v>
      </c>
      <c r="H408" s="75">
        <f t="shared" si="308"/>
        <v>0</v>
      </c>
      <c r="I408" s="88">
        <f t="shared" si="309"/>
        <v>0</v>
      </c>
      <c r="J408" s="78">
        <f t="shared" si="310"/>
        <v>0</v>
      </c>
      <c r="K408" s="78">
        <f t="shared" si="311"/>
        <v>0</v>
      </c>
      <c r="L408" s="78">
        <f t="shared" si="312"/>
        <v>0</v>
      </c>
      <c r="M408" s="78" t="str">
        <f t="shared" ca="1" si="313"/>
        <v/>
      </c>
      <c r="N408" s="78" t="str">
        <f t="shared" ca="1" si="313"/>
        <v/>
      </c>
      <c r="O408" s="78">
        <f t="shared" si="314"/>
        <v>5.0000000000000001E-4</v>
      </c>
      <c r="P408" s="13"/>
      <c r="Q408" s="8"/>
      <c r="R408" s="13"/>
      <c r="S408" s="89">
        <f t="shared" si="300"/>
        <v>0</v>
      </c>
      <c r="T408" s="75">
        <f t="shared" si="301"/>
        <v>0</v>
      </c>
      <c r="U408" s="90">
        <f t="shared" si="319"/>
        <v>0</v>
      </c>
      <c r="V408" s="82">
        <f t="shared" si="320"/>
        <v>0</v>
      </c>
      <c r="W408" s="234">
        <f t="shared" si="323"/>
        <v>149</v>
      </c>
      <c r="X408" s="236">
        <f t="shared" si="317"/>
        <v>159</v>
      </c>
      <c r="Y408" s="12"/>
      <c r="Z408" s="8"/>
      <c r="AA408" s="12"/>
      <c r="AB408" s="12"/>
      <c r="AC408" s="12"/>
      <c r="AD408" s="12"/>
      <c r="AE408" s="91">
        <f t="shared" si="302"/>
        <v>0</v>
      </c>
      <c r="AF408" s="75">
        <f t="shared" si="303"/>
        <v>0</v>
      </c>
      <c r="AG408" s="88">
        <f t="shared" si="292"/>
        <v>0</v>
      </c>
      <c r="AH408" s="92">
        <f t="shared" si="293"/>
        <v>0</v>
      </c>
      <c r="AI408" s="93">
        <f t="shared" si="294"/>
        <v>0</v>
      </c>
      <c r="AJ408" s="93">
        <f t="shared" si="295"/>
        <v>0</v>
      </c>
      <c r="AK408" s="78">
        <f t="shared" si="296"/>
        <v>0</v>
      </c>
      <c r="AL408" s="92">
        <f t="shared" si="304"/>
        <v>0</v>
      </c>
      <c r="AM408" s="78">
        <f t="shared" si="305"/>
        <v>0</v>
      </c>
      <c r="AN408" s="11"/>
      <c r="AO408" s="14"/>
      <c r="AP408" s="11"/>
      <c r="AQ408" s="15"/>
      <c r="AR408" s="11"/>
      <c r="AS408" s="11"/>
      <c r="AT408" s="11"/>
      <c r="AU408" s="75" t="str">
        <f t="shared" si="315"/>
        <v/>
      </c>
      <c r="AV408" s="75" t="str">
        <f t="shared" ca="1" si="316"/>
        <v/>
      </c>
      <c r="AW408" s="75" t="str">
        <f t="shared" si="306"/>
        <v/>
      </c>
      <c r="AX408" s="75" t="str">
        <f t="shared" ca="1" si="307"/>
        <v/>
      </c>
      <c r="AY408" s="169"/>
      <c r="AZ408" s="169"/>
      <c r="BA408" s="75" t="str">
        <f t="shared" si="321"/>
        <v/>
      </c>
      <c r="BB408" s="169"/>
      <c r="BC408" s="169"/>
      <c r="BD408" s="75" t="str">
        <f t="shared" si="322"/>
        <v/>
      </c>
      <c r="BE408" s="11"/>
      <c r="BS408" s="163"/>
      <c r="BT408" s="163"/>
      <c r="BU408" s="163"/>
      <c r="BV408" s="163"/>
      <c r="BW408" s="163"/>
      <c r="BX408" s="163"/>
      <c r="BZ408" s="163"/>
      <c r="CB408" s="163"/>
      <c r="CC408" s="163"/>
      <c r="CD408" s="163"/>
    </row>
    <row r="409" spans="1:82" ht="17.45" customHeight="1" thickBot="1">
      <c r="A409" s="94">
        <f t="shared" si="318"/>
        <v>57.7</v>
      </c>
      <c r="B409" s="108">
        <f t="shared" si="299"/>
        <v>399</v>
      </c>
      <c r="C409" s="16"/>
      <c r="D409" s="17"/>
      <c r="E409" s="18"/>
      <c r="F409" s="17"/>
      <c r="G409" s="96">
        <f t="shared" si="308"/>
        <v>0</v>
      </c>
      <c r="H409" s="97">
        <f t="shared" si="308"/>
        <v>0</v>
      </c>
      <c r="I409" s="98">
        <f t="shared" si="309"/>
        <v>0</v>
      </c>
      <c r="J409" s="99">
        <f t="shared" si="310"/>
        <v>0</v>
      </c>
      <c r="K409" s="99">
        <f t="shared" si="311"/>
        <v>0</v>
      </c>
      <c r="L409" s="99">
        <f t="shared" si="312"/>
        <v>0</v>
      </c>
      <c r="M409" s="99" t="str">
        <f t="shared" ca="1" si="313"/>
        <v/>
      </c>
      <c r="N409" s="99" t="str">
        <f t="shared" ca="1" si="313"/>
        <v/>
      </c>
      <c r="O409" s="99">
        <f t="shared" si="314"/>
        <v>5.0000000000000001E-4</v>
      </c>
      <c r="P409" s="19"/>
      <c r="Q409" s="16"/>
      <c r="R409" s="19"/>
      <c r="S409" s="89">
        <f t="shared" si="300"/>
        <v>0</v>
      </c>
      <c r="T409" s="75">
        <f t="shared" si="301"/>
        <v>0</v>
      </c>
      <c r="U409" s="100">
        <f t="shared" si="319"/>
        <v>0</v>
      </c>
      <c r="V409" s="101">
        <f t="shared" si="320"/>
        <v>0</v>
      </c>
      <c r="W409" s="237">
        <f t="shared" si="323"/>
        <v>149</v>
      </c>
      <c r="X409" s="238">
        <f t="shared" si="317"/>
        <v>159</v>
      </c>
      <c r="Y409" s="18"/>
      <c r="Z409" s="8"/>
      <c r="AA409" s="12"/>
      <c r="AB409" s="12"/>
      <c r="AC409" s="12"/>
      <c r="AD409" s="12"/>
      <c r="AE409" s="102">
        <f t="shared" si="302"/>
        <v>0</v>
      </c>
      <c r="AF409" s="97">
        <f t="shared" si="303"/>
        <v>0</v>
      </c>
      <c r="AG409" s="98">
        <f t="shared" si="292"/>
        <v>0</v>
      </c>
      <c r="AH409" s="103">
        <f t="shared" si="293"/>
        <v>0</v>
      </c>
      <c r="AI409" s="104">
        <f t="shared" si="294"/>
        <v>0</v>
      </c>
      <c r="AJ409" s="104">
        <f t="shared" si="295"/>
        <v>0</v>
      </c>
      <c r="AK409" s="99">
        <f t="shared" si="296"/>
        <v>0</v>
      </c>
      <c r="AL409" s="103">
        <f t="shared" si="304"/>
        <v>0</v>
      </c>
      <c r="AM409" s="99">
        <f t="shared" si="305"/>
        <v>0</v>
      </c>
      <c r="AN409" s="17"/>
      <c r="AO409" s="20"/>
      <c r="AP409" s="17"/>
      <c r="AQ409" s="21"/>
      <c r="AR409" s="17"/>
      <c r="AS409" s="17"/>
      <c r="AT409" s="17"/>
      <c r="AU409" s="97" t="str">
        <f t="shared" si="315"/>
        <v/>
      </c>
      <c r="AV409" s="97" t="str">
        <f t="shared" ca="1" si="316"/>
        <v/>
      </c>
      <c r="AW409" s="97" t="str">
        <f t="shared" si="306"/>
        <v/>
      </c>
      <c r="AX409" s="97" t="str">
        <f t="shared" ca="1" si="307"/>
        <v/>
      </c>
      <c r="AY409" s="167"/>
      <c r="AZ409" s="167"/>
      <c r="BA409" s="97" t="str">
        <f t="shared" si="321"/>
        <v/>
      </c>
      <c r="BB409" s="167"/>
      <c r="BC409" s="167"/>
      <c r="BD409" s="97" t="str">
        <f t="shared" si="322"/>
        <v/>
      </c>
      <c r="BE409" s="17"/>
      <c r="BS409" s="163"/>
      <c r="BT409" s="163"/>
      <c r="BU409" s="163"/>
      <c r="BV409" s="163"/>
      <c r="BW409" s="163"/>
      <c r="BX409" s="163"/>
      <c r="BZ409" s="163"/>
      <c r="CB409" s="163"/>
      <c r="CC409" s="163"/>
      <c r="CD409" s="163"/>
    </row>
    <row r="410" spans="1:82" ht="17.45" customHeight="1" thickTop="1">
      <c r="A410" s="105">
        <f>A403+1</f>
        <v>58.1</v>
      </c>
      <c r="B410" s="106">
        <f>B409+1</f>
        <v>400</v>
      </c>
      <c r="C410" s="4"/>
      <c r="D410" s="5"/>
      <c r="E410" s="6"/>
      <c r="F410" s="5"/>
      <c r="G410" s="74">
        <f t="shared" si="308"/>
        <v>0</v>
      </c>
      <c r="H410" s="75">
        <f t="shared" si="308"/>
        <v>0</v>
      </c>
      <c r="I410" s="76">
        <f t="shared" si="309"/>
        <v>0</v>
      </c>
      <c r="J410" s="77">
        <f t="shared" si="310"/>
        <v>0</v>
      </c>
      <c r="K410" s="77">
        <f t="shared" si="311"/>
        <v>0</v>
      </c>
      <c r="L410" s="77">
        <f t="shared" si="312"/>
        <v>0</v>
      </c>
      <c r="M410" s="78" t="str">
        <f t="shared" ca="1" si="313"/>
        <v/>
      </c>
      <c r="N410" s="78" t="str">
        <f t="shared" ca="1" si="313"/>
        <v/>
      </c>
      <c r="O410" s="78">
        <f t="shared" si="314"/>
        <v>5.0000000000000001E-4</v>
      </c>
      <c r="P410" s="13"/>
      <c r="Q410" s="8"/>
      <c r="R410" s="13"/>
      <c r="S410" s="79">
        <f t="shared" si="300"/>
        <v>0</v>
      </c>
      <c r="T410" s="80">
        <f t="shared" si="301"/>
        <v>0</v>
      </c>
      <c r="U410" s="81">
        <f t="shared" si="319"/>
        <v>0</v>
      </c>
      <c r="V410" s="82">
        <f t="shared" si="320"/>
        <v>0</v>
      </c>
      <c r="W410" s="234">
        <v>150</v>
      </c>
      <c r="X410" s="236">
        <v>158</v>
      </c>
      <c r="Y410" s="6"/>
      <c r="Z410" s="4"/>
      <c r="AA410" s="6"/>
      <c r="AB410" s="6"/>
      <c r="AC410" s="6"/>
      <c r="AD410" s="6"/>
      <c r="AE410" s="83">
        <f t="shared" si="302"/>
        <v>0</v>
      </c>
      <c r="AF410" s="80">
        <f t="shared" si="303"/>
        <v>0</v>
      </c>
      <c r="AG410" s="76">
        <f t="shared" si="292"/>
        <v>0</v>
      </c>
      <c r="AH410" s="84">
        <f t="shared" si="293"/>
        <v>0</v>
      </c>
      <c r="AI410" s="85">
        <f t="shared" si="294"/>
        <v>0</v>
      </c>
      <c r="AJ410" s="85">
        <f t="shared" si="295"/>
        <v>0</v>
      </c>
      <c r="AK410" s="77">
        <f t="shared" si="296"/>
        <v>0</v>
      </c>
      <c r="AL410" s="84">
        <f t="shared" si="304"/>
        <v>0</v>
      </c>
      <c r="AM410" s="77">
        <f t="shared" si="305"/>
        <v>0</v>
      </c>
      <c r="AN410" s="5"/>
      <c r="AO410" s="9"/>
      <c r="AP410" s="5"/>
      <c r="AQ410" s="10"/>
      <c r="AR410" s="5"/>
      <c r="AS410" s="5"/>
      <c r="AT410" s="5"/>
      <c r="AU410" s="80" t="str">
        <f t="shared" si="315"/>
        <v/>
      </c>
      <c r="AV410" s="80" t="str">
        <f t="shared" ca="1" si="316"/>
        <v/>
      </c>
      <c r="AW410" s="80" t="str">
        <f t="shared" si="306"/>
        <v/>
      </c>
      <c r="AX410" s="80" t="str">
        <f t="shared" ca="1" si="307"/>
        <v/>
      </c>
      <c r="AY410" s="165"/>
      <c r="AZ410" s="165"/>
      <c r="BA410" s="80" t="str">
        <f t="shared" si="321"/>
        <v/>
      </c>
      <c r="BB410" s="165"/>
      <c r="BC410" s="165"/>
      <c r="BD410" s="80" t="str">
        <f t="shared" si="322"/>
        <v/>
      </c>
      <c r="BE410" s="5"/>
      <c r="BS410" s="163"/>
      <c r="BT410" s="163"/>
      <c r="BU410" s="163"/>
      <c r="BV410" s="163"/>
      <c r="BW410" s="163"/>
      <c r="BX410" s="163"/>
      <c r="BZ410" s="163"/>
      <c r="CB410" s="163"/>
      <c r="CC410" s="163"/>
      <c r="CD410" s="163"/>
    </row>
    <row r="411" spans="1:82" ht="17.45" customHeight="1">
      <c r="A411" s="94">
        <f t="shared" si="318"/>
        <v>58.2</v>
      </c>
      <c r="B411" s="107">
        <f t="shared" si="299"/>
        <v>401</v>
      </c>
      <c r="C411" s="8"/>
      <c r="D411" s="11"/>
      <c r="E411" s="12"/>
      <c r="F411" s="11"/>
      <c r="G411" s="74">
        <f t="shared" si="308"/>
        <v>0</v>
      </c>
      <c r="H411" s="75">
        <f t="shared" si="308"/>
        <v>0</v>
      </c>
      <c r="I411" s="88">
        <f t="shared" si="309"/>
        <v>0</v>
      </c>
      <c r="J411" s="78">
        <f t="shared" si="310"/>
        <v>0</v>
      </c>
      <c r="K411" s="78">
        <f t="shared" si="311"/>
        <v>0</v>
      </c>
      <c r="L411" s="78">
        <f t="shared" si="312"/>
        <v>0</v>
      </c>
      <c r="M411" s="78" t="str">
        <f t="shared" ca="1" si="313"/>
        <v/>
      </c>
      <c r="N411" s="78" t="str">
        <f t="shared" ca="1" si="313"/>
        <v/>
      </c>
      <c r="O411" s="78">
        <f t="shared" si="314"/>
        <v>5.0000000000000001E-4</v>
      </c>
      <c r="P411" s="13"/>
      <c r="Q411" s="8"/>
      <c r="R411" s="13"/>
      <c r="S411" s="89">
        <f t="shared" si="300"/>
        <v>0</v>
      </c>
      <c r="T411" s="75">
        <f t="shared" si="301"/>
        <v>0</v>
      </c>
      <c r="U411" s="90">
        <f t="shared" si="319"/>
        <v>0</v>
      </c>
      <c r="V411" s="82">
        <f t="shared" si="320"/>
        <v>0</v>
      </c>
      <c r="W411" s="234">
        <f t="shared" ref="W411:W423" si="324">W410</f>
        <v>150</v>
      </c>
      <c r="X411" s="236">
        <f t="shared" ref="X411:X423" si="325">X410</f>
        <v>158</v>
      </c>
      <c r="Y411" s="12"/>
      <c r="Z411" s="8"/>
      <c r="AA411" s="12"/>
      <c r="AB411" s="12"/>
      <c r="AC411" s="12"/>
      <c r="AD411" s="12"/>
      <c r="AE411" s="91">
        <f t="shared" si="302"/>
        <v>0</v>
      </c>
      <c r="AF411" s="75">
        <f t="shared" si="303"/>
        <v>0</v>
      </c>
      <c r="AG411" s="88">
        <f t="shared" si="292"/>
        <v>0</v>
      </c>
      <c r="AH411" s="92">
        <f t="shared" si="293"/>
        <v>0</v>
      </c>
      <c r="AI411" s="93">
        <f t="shared" si="294"/>
        <v>0</v>
      </c>
      <c r="AJ411" s="93">
        <f t="shared" si="295"/>
        <v>0</v>
      </c>
      <c r="AK411" s="78">
        <f t="shared" si="296"/>
        <v>0</v>
      </c>
      <c r="AL411" s="92">
        <f t="shared" si="304"/>
        <v>0</v>
      </c>
      <c r="AM411" s="78">
        <f t="shared" si="305"/>
        <v>0</v>
      </c>
      <c r="AN411" s="11"/>
      <c r="AO411" s="14"/>
      <c r="AP411" s="11"/>
      <c r="AQ411" s="15"/>
      <c r="AR411" s="11"/>
      <c r="AS411" s="11"/>
      <c r="AT411" s="11"/>
      <c r="AU411" s="75" t="str">
        <f t="shared" si="315"/>
        <v/>
      </c>
      <c r="AV411" s="75" t="str">
        <f t="shared" ca="1" si="316"/>
        <v/>
      </c>
      <c r="AW411" s="75" t="str">
        <f t="shared" si="306"/>
        <v/>
      </c>
      <c r="AX411" s="75" t="str">
        <f t="shared" ca="1" si="307"/>
        <v/>
      </c>
      <c r="AY411" s="169"/>
      <c r="AZ411" s="169"/>
      <c r="BA411" s="75" t="str">
        <f t="shared" si="321"/>
        <v/>
      </c>
      <c r="BB411" s="169"/>
      <c r="BC411" s="169"/>
      <c r="BD411" s="75" t="str">
        <f t="shared" si="322"/>
        <v/>
      </c>
      <c r="BE411" s="11"/>
      <c r="BS411" s="163"/>
      <c r="BT411" s="163"/>
      <c r="BU411" s="163"/>
      <c r="BV411" s="163"/>
      <c r="BW411" s="163"/>
      <c r="BX411" s="163"/>
      <c r="BZ411" s="163"/>
      <c r="CB411" s="163"/>
      <c r="CC411" s="163"/>
      <c r="CD411" s="163"/>
    </row>
    <row r="412" spans="1:82" ht="17.45" customHeight="1">
      <c r="A412" s="86">
        <f t="shared" si="318"/>
        <v>58.3</v>
      </c>
      <c r="B412" s="107">
        <f t="shared" si="299"/>
        <v>402</v>
      </c>
      <c r="C412" s="8"/>
      <c r="D412" s="11"/>
      <c r="E412" s="12"/>
      <c r="F412" s="11"/>
      <c r="G412" s="74">
        <f t="shared" ref="G412:H427" si="326">G411-E412-C412</f>
        <v>0</v>
      </c>
      <c r="H412" s="75">
        <f t="shared" si="326"/>
        <v>0</v>
      </c>
      <c r="I412" s="88">
        <f t="shared" si="309"/>
        <v>0</v>
      </c>
      <c r="J412" s="78">
        <f t="shared" si="310"/>
        <v>0</v>
      </c>
      <c r="K412" s="78">
        <f t="shared" si="311"/>
        <v>0</v>
      </c>
      <c r="L412" s="78">
        <f t="shared" si="312"/>
        <v>0</v>
      </c>
      <c r="M412" s="78" t="str">
        <f t="shared" ca="1" si="313"/>
        <v/>
      </c>
      <c r="N412" s="78" t="str">
        <f t="shared" ca="1" si="313"/>
        <v/>
      </c>
      <c r="O412" s="78">
        <f t="shared" si="314"/>
        <v>5.0000000000000001E-4</v>
      </c>
      <c r="P412" s="13"/>
      <c r="Q412" s="8"/>
      <c r="R412" s="13"/>
      <c r="S412" s="89">
        <f t="shared" si="300"/>
        <v>0</v>
      </c>
      <c r="T412" s="75">
        <f t="shared" si="301"/>
        <v>0</v>
      </c>
      <c r="U412" s="90">
        <f t="shared" si="319"/>
        <v>0</v>
      </c>
      <c r="V412" s="82">
        <f t="shared" si="320"/>
        <v>0</v>
      </c>
      <c r="W412" s="234">
        <f t="shared" si="324"/>
        <v>150</v>
      </c>
      <c r="X412" s="236">
        <f t="shared" si="325"/>
        <v>158</v>
      </c>
      <c r="Y412" s="12"/>
      <c r="Z412" s="8"/>
      <c r="AA412" s="12"/>
      <c r="AB412" s="12"/>
      <c r="AC412" s="12"/>
      <c r="AD412" s="12"/>
      <c r="AE412" s="91">
        <f t="shared" si="302"/>
        <v>0</v>
      </c>
      <c r="AF412" s="75">
        <f t="shared" si="303"/>
        <v>0</v>
      </c>
      <c r="AG412" s="88">
        <f t="shared" si="292"/>
        <v>0</v>
      </c>
      <c r="AH412" s="92">
        <f t="shared" si="293"/>
        <v>0</v>
      </c>
      <c r="AI412" s="93">
        <f t="shared" si="294"/>
        <v>0</v>
      </c>
      <c r="AJ412" s="93">
        <f t="shared" si="295"/>
        <v>0</v>
      </c>
      <c r="AK412" s="78">
        <f t="shared" si="296"/>
        <v>0</v>
      </c>
      <c r="AL412" s="92">
        <f t="shared" si="304"/>
        <v>0</v>
      </c>
      <c r="AM412" s="78">
        <f t="shared" si="305"/>
        <v>0</v>
      </c>
      <c r="AN412" s="11"/>
      <c r="AO412" s="14"/>
      <c r="AP412" s="11"/>
      <c r="AQ412" s="15"/>
      <c r="AR412" s="11"/>
      <c r="AS412" s="11"/>
      <c r="AT412" s="11"/>
      <c r="AU412" s="75" t="str">
        <f t="shared" si="315"/>
        <v/>
      </c>
      <c r="AV412" s="75" t="str">
        <f t="shared" ca="1" si="316"/>
        <v/>
      </c>
      <c r="AW412" s="75" t="str">
        <f t="shared" si="306"/>
        <v/>
      </c>
      <c r="AX412" s="75" t="str">
        <f t="shared" ca="1" si="307"/>
        <v/>
      </c>
      <c r="AY412" s="169"/>
      <c r="AZ412" s="169"/>
      <c r="BA412" s="75" t="str">
        <f t="shared" si="321"/>
        <v/>
      </c>
      <c r="BB412" s="169"/>
      <c r="BC412" s="169"/>
      <c r="BD412" s="75" t="str">
        <f t="shared" si="322"/>
        <v/>
      </c>
      <c r="BE412" s="11"/>
      <c r="BS412" s="163"/>
      <c r="BT412" s="163"/>
      <c r="BU412" s="163"/>
      <c r="BV412" s="163"/>
      <c r="BW412" s="163"/>
      <c r="BX412" s="163"/>
      <c r="BZ412" s="163"/>
      <c r="CB412" s="163"/>
      <c r="CC412" s="163"/>
      <c r="CD412" s="163"/>
    </row>
    <row r="413" spans="1:82" ht="17.45" customHeight="1">
      <c r="A413" s="94">
        <f t="shared" si="318"/>
        <v>58.4</v>
      </c>
      <c r="B413" s="107">
        <f t="shared" si="299"/>
        <v>403</v>
      </c>
      <c r="C413" s="8"/>
      <c r="D413" s="11"/>
      <c r="E413" s="12"/>
      <c r="F413" s="11"/>
      <c r="G413" s="74">
        <f t="shared" si="326"/>
        <v>0</v>
      </c>
      <c r="H413" s="75">
        <f t="shared" si="326"/>
        <v>0</v>
      </c>
      <c r="I413" s="88">
        <f t="shared" si="309"/>
        <v>0</v>
      </c>
      <c r="J413" s="78">
        <f t="shared" si="310"/>
        <v>0</v>
      </c>
      <c r="K413" s="78">
        <f t="shared" si="311"/>
        <v>0</v>
      </c>
      <c r="L413" s="78">
        <f t="shared" si="312"/>
        <v>0</v>
      </c>
      <c r="M413" s="78" t="str">
        <f t="shared" ca="1" si="313"/>
        <v/>
      </c>
      <c r="N413" s="78" t="str">
        <f t="shared" ca="1" si="313"/>
        <v/>
      </c>
      <c r="O413" s="78">
        <f t="shared" si="314"/>
        <v>5.0000000000000001E-4</v>
      </c>
      <c r="P413" s="13"/>
      <c r="Q413" s="8"/>
      <c r="R413" s="13"/>
      <c r="S413" s="89">
        <f t="shared" si="300"/>
        <v>0</v>
      </c>
      <c r="T413" s="75">
        <f t="shared" si="301"/>
        <v>0</v>
      </c>
      <c r="U413" s="90">
        <f t="shared" si="319"/>
        <v>0</v>
      </c>
      <c r="V413" s="82">
        <f t="shared" si="320"/>
        <v>0</v>
      </c>
      <c r="W413" s="234">
        <f t="shared" si="324"/>
        <v>150</v>
      </c>
      <c r="X413" s="236">
        <f t="shared" si="325"/>
        <v>158</v>
      </c>
      <c r="Y413" s="12"/>
      <c r="Z413" s="8"/>
      <c r="AA413" s="12"/>
      <c r="AB413" s="12"/>
      <c r="AC413" s="12"/>
      <c r="AD413" s="12"/>
      <c r="AE413" s="91">
        <f t="shared" si="302"/>
        <v>0</v>
      </c>
      <c r="AF413" s="75">
        <f t="shared" si="303"/>
        <v>0</v>
      </c>
      <c r="AG413" s="88">
        <f t="shared" si="292"/>
        <v>0</v>
      </c>
      <c r="AH413" s="92">
        <f t="shared" si="293"/>
        <v>0</v>
      </c>
      <c r="AI413" s="93">
        <f t="shared" si="294"/>
        <v>0</v>
      </c>
      <c r="AJ413" s="93">
        <f t="shared" si="295"/>
        <v>0</v>
      </c>
      <c r="AK413" s="78">
        <f t="shared" si="296"/>
        <v>0</v>
      </c>
      <c r="AL413" s="92">
        <f t="shared" si="304"/>
        <v>0</v>
      </c>
      <c r="AM413" s="78">
        <f t="shared" si="305"/>
        <v>0</v>
      </c>
      <c r="AN413" s="11"/>
      <c r="AO413" s="14"/>
      <c r="AP413" s="11"/>
      <c r="AQ413" s="15"/>
      <c r="AR413" s="11"/>
      <c r="AS413" s="11"/>
      <c r="AT413" s="11"/>
      <c r="AU413" s="75" t="str">
        <f t="shared" si="315"/>
        <v/>
      </c>
      <c r="AV413" s="75" t="str">
        <f t="shared" ca="1" si="316"/>
        <v/>
      </c>
      <c r="AW413" s="75" t="str">
        <f t="shared" si="306"/>
        <v/>
      </c>
      <c r="AX413" s="75" t="str">
        <f t="shared" ca="1" si="307"/>
        <v/>
      </c>
      <c r="AY413" s="169"/>
      <c r="AZ413" s="169"/>
      <c r="BA413" s="75" t="str">
        <f t="shared" si="321"/>
        <v/>
      </c>
      <c r="BB413" s="169"/>
      <c r="BC413" s="169"/>
      <c r="BD413" s="75" t="str">
        <f t="shared" si="322"/>
        <v/>
      </c>
      <c r="BE413" s="11"/>
      <c r="BS413" s="163"/>
      <c r="BT413" s="163"/>
      <c r="BU413" s="163"/>
      <c r="BV413" s="163"/>
      <c r="BW413" s="163"/>
      <c r="BX413" s="163"/>
      <c r="BZ413" s="163"/>
      <c r="CB413" s="163"/>
      <c r="CC413" s="163"/>
      <c r="CD413" s="163"/>
    </row>
    <row r="414" spans="1:82" ht="17.45" customHeight="1">
      <c r="A414" s="86">
        <f t="shared" si="318"/>
        <v>58.5</v>
      </c>
      <c r="B414" s="107">
        <f t="shared" si="299"/>
        <v>404</v>
      </c>
      <c r="C414" s="8"/>
      <c r="D414" s="11"/>
      <c r="E414" s="12"/>
      <c r="F414" s="11"/>
      <c r="G414" s="74">
        <f t="shared" si="326"/>
        <v>0</v>
      </c>
      <c r="H414" s="75">
        <f t="shared" si="326"/>
        <v>0</v>
      </c>
      <c r="I414" s="88">
        <f t="shared" si="309"/>
        <v>0</v>
      </c>
      <c r="J414" s="78">
        <f t="shared" si="310"/>
        <v>0</v>
      </c>
      <c r="K414" s="78">
        <f t="shared" si="311"/>
        <v>0</v>
      </c>
      <c r="L414" s="78">
        <f t="shared" si="312"/>
        <v>0</v>
      </c>
      <c r="M414" s="78" t="str">
        <f t="shared" ca="1" si="313"/>
        <v/>
      </c>
      <c r="N414" s="78" t="str">
        <f t="shared" ca="1" si="313"/>
        <v/>
      </c>
      <c r="O414" s="78">
        <f t="shared" si="314"/>
        <v>5.0000000000000001E-4</v>
      </c>
      <c r="P414" s="13"/>
      <c r="Q414" s="8"/>
      <c r="R414" s="13"/>
      <c r="S414" s="89">
        <f t="shared" si="300"/>
        <v>0</v>
      </c>
      <c r="T414" s="75">
        <f t="shared" si="301"/>
        <v>0</v>
      </c>
      <c r="U414" s="90">
        <f t="shared" si="319"/>
        <v>0</v>
      </c>
      <c r="V414" s="82">
        <f t="shared" si="320"/>
        <v>0</v>
      </c>
      <c r="W414" s="234">
        <f t="shared" si="324"/>
        <v>150</v>
      </c>
      <c r="X414" s="236">
        <f t="shared" si="325"/>
        <v>158</v>
      </c>
      <c r="Y414" s="12"/>
      <c r="Z414" s="8"/>
      <c r="AA414" s="12"/>
      <c r="AB414" s="12"/>
      <c r="AC414" s="12"/>
      <c r="AD414" s="12"/>
      <c r="AE414" s="91">
        <f t="shared" si="302"/>
        <v>0</v>
      </c>
      <c r="AF414" s="75">
        <f t="shared" si="303"/>
        <v>0</v>
      </c>
      <c r="AG414" s="88">
        <f t="shared" si="292"/>
        <v>0</v>
      </c>
      <c r="AH414" s="92">
        <f t="shared" si="293"/>
        <v>0</v>
      </c>
      <c r="AI414" s="93">
        <f t="shared" si="294"/>
        <v>0</v>
      </c>
      <c r="AJ414" s="93">
        <f t="shared" si="295"/>
        <v>0</v>
      </c>
      <c r="AK414" s="78">
        <f t="shared" si="296"/>
        <v>0</v>
      </c>
      <c r="AL414" s="92">
        <f t="shared" si="304"/>
        <v>0</v>
      </c>
      <c r="AM414" s="78">
        <f t="shared" si="305"/>
        <v>0</v>
      </c>
      <c r="AN414" s="11"/>
      <c r="AO414" s="14"/>
      <c r="AP414" s="11"/>
      <c r="AQ414" s="15"/>
      <c r="AR414" s="11"/>
      <c r="AS414" s="11"/>
      <c r="AT414" s="11"/>
      <c r="AU414" s="75" t="str">
        <f t="shared" si="315"/>
        <v/>
      </c>
      <c r="AV414" s="75" t="str">
        <f t="shared" ca="1" si="316"/>
        <v/>
      </c>
      <c r="AW414" s="75" t="str">
        <f t="shared" si="306"/>
        <v/>
      </c>
      <c r="AX414" s="75" t="str">
        <f t="shared" ca="1" si="307"/>
        <v/>
      </c>
      <c r="AY414" s="169"/>
      <c r="AZ414" s="169"/>
      <c r="BA414" s="75" t="str">
        <f t="shared" si="321"/>
        <v/>
      </c>
      <c r="BB414" s="169"/>
      <c r="BC414" s="169"/>
      <c r="BD414" s="75" t="str">
        <f t="shared" si="322"/>
        <v/>
      </c>
      <c r="BE414" s="11"/>
      <c r="BS414" s="163"/>
      <c r="BT414" s="163"/>
      <c r="BU414" s="163"/>
      <c r="BV414" s="163"/>
      <c r="BW414" s="163"/>
      <c r="BX414" s="163"/>
      <c r="BZ414" s="163"/>
      <c r="CB414" s="163"/>
      <c r="CC414" s="163"/>
      <c r="CD414" s="163"/>
    </row>
    <row r="415" spans="1:82" ht="17.45" customHeight="1">
      <c r="A415" s="94">
        <f t="shared" si="318"/>
        <v>58.6</v>
      </c>
      <c r="B415" s="107">
        <f t="shared" si="299"/>
        <v>405</v>
      </c>
      <c r="C415" s="8"/>
      <c r="D415" s="11"/>
      <c r="E415" s="12"/>
      <c r="F415" s="11"/>
      <c r="G415" s="74">
        <f t="shared" si="326"/>
        <v>0</v>
      </c>
      <c r="H415" s="75">
        <f t="shared" si="326"/>
        <v>0</v>
      </c>
      <c r="I415" s="88">
        <f t="shared" si="309"/>
        <v>0</v>
      </c>
      <c r="J415" s="78">
        <f t="shared" si="310"/>
        <v>0</v>
      </c>
      <c r="K415" s="78">
        <f t="shared" si="311"/>
        <v>0</v>
      </c>
      <c r="L415" s="78">
        <f t="shared" si="312"/>
        <v>0</v>
      </c>
      <c r="M415" s="78" t="str">
        <f t="shared" ca="1" si="313"/>
        <v/>
      </c>
      <c r="N415" s="78" t="str">
        <f t="shared" ca="1" si="313"/>
        <v/>
      </c>
      <c r="O415" s="78">
        <f t="shared" si="314"/>
        <v>5.0000000000000001E-4</v>
      </c>
      <c r="P415" s="13"/>
      <c r="Q415" s="8"/>
      <c r="R415" s="13"/>
      <c r="S415" s="89">
        <f t="shared" si="300"/>
        <v>0</v>
      </c>
      <c r="T415" s="75">
        <f t="shared" si="301"/>
        <v>0</v>
      </c>
      <c r="U415" s="90">
        <f t="shared" si="319"/>
        <v>0</v>
      </c>
      <c r="V415" s="82">
        <f t="shared" si="320"/>
        <v>0</v>
      </c>
      <c r="W415" s="234">
        <f t="shared" si="324"/>
        <v>150</v>
      </c>
      <c r="X415" s="236">
        <f t="shared" si="325"/>
        <v>158</v>
      </c>
      <c r="Y415" s="12"/>
      <c r="Z415" s="8"/>
      <c r="AA415" s="12"/>
      <c r="AB415" s="12"/>
      <c r="AC415" s="12"/>
      <c r="AD415" s="12"/>
      <c r="AE415" s="91">
        <f t="shared" si="302"/>
        <v>0</v>
      </c>
      <c r="AF415" s="75">
        <f t="shared" si="303"/>
        <v>0</v>
      </c>
      <c r="AG415" s="88">
        <f t="shared" si="292"/>
        <v>0</v>
      </c>
      <c r="AH415" s="92">
        <f t="shared" si="293"/>
        <v>0</v>
      </c>
      <c r="AI415" s="93">
        <f t="shared" si="294"/>
        <v>0</v>
      </c>
      <c r="AJ415" s="93">
        <f t="shared" si="295"/>
        <v>0</v>
      </c>
      <c r="AK415" s="78">
        <f t="shared" si="296"/>
        <v>0</v>
      </c>
      <c r="AL415" s="92">
        <f t="shared" si="304"/>
        <v>0</v>
      </c>
      <c r="AM415" s="78">
        <f t="shared" si="305"/>
        <v>0</v>
      </c>
      <c r="AN415" s="11"/>
      <c r="AO415" s="14"/>
      <c r="AP415" s="11"/>
      <c r="AQ415" s="15"/>
      <c r="AR415" s="11"/>
      <c r="AS415" s="11"/>
      <c r="AT415" s="11"/>
      <c r="AU415" s="75" t="str">
        <f t="shared" si="315"/>
        <v/>
      </c>
      <c r="AV415" s="75" t="str">
        <f t="shared" ca="1" si="316"/>
        <v/>
      </c>
      <c r="AW415" s="75" t="str">
        <f t="shared" si="306"/>
        <v/>
      </c>
      <c r="AX415" s="75" t="str">
        <f t="shared" ca="1" si="307"/>
        <v/>
      </c>
      <c r="AY415" s="169"/>
      <c r="AZ415" s="169"/>
      <c r="BA415" s="75" t="str">
        <f t="shared" si="321"/>
        <v/>
      </c>
      <c r="BB415" s="169"/>
      <c r="BC415" s="169"/>
      <c r="BD415" s="75" t="str">
        <f t="shared" si="322"/>
        <v/>
      </c>
      <c r="BE415" s="11"/>
      <c r="BS415" s="163"/>
      <c r="BT415" s="163"/>
      <c r="BU415" s="163"/>
      <c r="BV415" s="163"/>
      <c r="BW415" s="163"/>
      <c r="BX415" s="163"/>
      <c r="BZ415" s="163"/>
      <c r="CB415" s="163"/>
      <c r="CC415" s="163"/>
      <c r="CD415" s="163"/>
    </row>
    <row r="416" spans="1:82" ht="17.45" customHeight="1" thickBot="1">
      <c r="A416" s="86">
        <f t="shared" si="318"/>
        <v>58.7</v>
      </c>
      <c r="B416" s="108">
        <f t="shared" si="299"/>
        <v>406</v>
      </c>
      <c r="C416" s="16"/>
      <c r="D416" s="17"/>
      <c r="E416" s="18"/>
      <c r="F416" s="17"/>
      <c r="G416" s="96">
        <f t="shared" si="326"/>
        <v>0</v>
      </c>
      <c r="H416" s="97">
        <f t="shared" si="326"/>
        <v>0</v>
      </c>
      <c r="I416" s="98">
        <f t="shared" si="309"/>
        <v>0</v>
      </c>
      <c r="J416" s="99">
        <f t="shared" si="310"/>
        <v>0</v>
      </c>
      <c r="K416" s="99">
        <f t="shared" si="311"/>
        <v>0</v>
      </c>
      <c r="L416" s="99">
        <f t="shared" si="312"/>
        <v>0</v>
      </c>
      <c r="M416" s="99" t="str">
        <f t="shared" ca="1" si="313"/>
        <v/>
      </c>
      <c r="N416" s="99" t="str">
        <f t="shared" ca="1" si="313"/>
        <v/>
      </c>
      <c r="O416" s="99">
        <f t="shared" si="314"/>
        <v>5.0000000000000001E-4</v>
      </c>
      <c r="P416" s="19"/>
      <c r="Q416" s="16"/>
      <c r="R416" s="19"/>
      <c r="S416" s="89">
        <f t="shared" si="300"/>
        <v>0</v>
      </c>
      <c r="T416" s="75">
        <f t="shared" si="301"/>
        <v>0</v>
      </c>
      <c r="U416" s="100">
        <f t="shared" si="319"/>
        <v>0</v>
      </c>
      <c r="V416" s="101">
        <f t="shared" si="320"/>
        <v>0</v>
      </c>
      <c r="W416" s="237">
        <f t="shared" si="324"/>
        <v>150</v>
      </c>
      <c r="X416" s="238">
        <f t="shared" si="325"/>
        <v>158</v>
      </c>
      <c r="Y416" s="18"/>
      <c r="Z416" s="8"/>
      <c r="AA416" s="12"/>
      <c r="AB416" s="12"/>
      <c r="AC416" s="12"/>
      <c r="AD416" s="12"/>
      <c r="AE416" s="102">
        <f t="shared" si="302"/>
        <v>0</v>
      </c>
      <c r="AF416" s="97">
        <f t="shared" si="303"/>
        <v>0</v>
      </c>
      <c r="AG416" s="98">
        <f t="shared" si="292"/>
        <v>0</v>
      </c>
      <c r="AH416" s="103">
        <f t="shared" si="293"/>
        <v>0</v>
      </c>
      <c r="AI416" s="104">
        <f t="shared" si="294"/>
        <v>0</v>
      </c>
      <c r="AJ416" s="104">
        <f t="shared" si="295"/>
        <v>0</v>
      </c>
      <c r="AK416" s="99">
        <f t="shared" si="296"/>
        <v>0</v>
      </c>
      <c r="AL416" s="103">
        <f t="shared" si="304"/>
        <v>0</v>
      </c>
      <c r="AM416" s="99">
        <f t="shared" si="305"/>
        <v>0</v>
      </c>
      <c r="AN416" s="17"/>
      <c r="AO416" s="20"/>
      <c r="AP416" s="17"/>
      <c r="AQ416" s="21"/>
      <c r="AR416" s="17"/>
      <c r="AS416" s="17"/>
      <c r="AT416" s="17"/>
      <c r="AU416" s="97" t="str">
        <f t="shared" si="315"/>
        <v/>
      </c>
      <c r="AV416" s="97" t="str">
        <f t="shared" ca="1" si="316"/>
        <v/>
      </c>
      <c r="AW416" s="97" t="str">
        <f t="shared" si="306"/>
        <v/>
      </c>
      <c r="AX416" s="97" t="str">
        <f t="shared" ca="1" si="307"/>
        <v/>
      </c>
      <c r="AY416" s="167"/>
      <c r="AZ416" s="167"/>
      <c r="BA416" s="97" t="str">
        <f t="shared" si="321"/>
        <v/>
      </c>
      <c r="BB416" s="167"/>
      <c r="BC416" s="167"/>
      <c r="BD416" s="97" t="str">
        <f t="shared" si="322"/>
        <v/>
      </c>
      <c r="BE416" s="17"/>
      <c r="BS416" s="163"/>
      <c r="BT416" s="163"/>
      <c r="BU416" s="163"/>
      <c r="BV416" s="163"/>
      <c r="BW416" s="163"/>
      <c r="BX416" s="163"/>
      <c r="BZ416" s="163"/>
      <c r="CB416" s="163"/>
      <c r="CC416" s="163"/>
      <c r="CD416" s="163"/>
    </row>
    <row r="417" spans="1:82" ht="17.45" customHeight="1" thickTop="1">
      <c r="A417" s="71">
        <f>A410+1</f>
        <v>59.1</v>
      </c>
      <c r="B417" s="106">
        <f>B416+1</f>
        <v>407</v>
      </c>
      <c r="C417" s="4"/>
      <c r="D417" s="5"/>
      <c r="E417" s="6"/>
      <c r="F417" s="5"/>
      <c r="G417" s="74">
        <f t="shared" si="326"/>
        <v>0</v>
      </c>
      <c r="H417" s="75">
        <f t="shared" si="326"/>
        <v>0</v>
      </c>
      <c r="I417" s="76">
        <f t="shared" si="309"/>
        <v>0</v>
      </c>
      <c r="J417" s="77">
        <f t="shared" si="310"/>
        <v>0</v>
      </c>
      <c r="K417" s="77">
        <f t="shared" si="311"/>
        <v>0</v>
      </c>
      <c r="L417" s="77">
        <f t="shared" si="312"/>
        <v>0</v>
      </c>
      <c r="M417" s="78" t="str">
        <f t="shared" ca="1" si="313"/>
        <v/>
      </c>
      <c r="N417" s="78" t="str">
        <f t="shared" ca="1" si="313"/>
        <v/>
      </c>
      <c r="O417" s="78">
        <f t="shared" si="314"/>
        <v>5.0000000000000001E-4</v>
      </c>
      <c r="P417" s="13"/>
      <c r="Q417" s="8"/>
      <c r="R417" s="13"/>
      <c r="S417" s="79">
        <f t="shared" si="300"/>
        <v>0</v>
      </c>
      <c r="T417" s="80">
        <f t="shared" si="301"/>
        <v>0</v>
      </c>
      <c r="U417" s="81">
        <f t="shared" si="319"/>
        <v>0</v>
      </c>
      <c r="V417" s="82">
        <f t="shared" si="320"/>
        <v>0</v>
      </c>
      <c r="W417" s="234">
        <f t="shared" si="324"/>
        <v>150</v>
      </c>
      <c r="X417" s="236">
        <f t="shared" si="325"/>
        <v>158</v>
      </c>
      <c r="Y417" s="6"/>
      <c r="Z417" s="4"/>
      <c r="AA417" s="6"/>
      <c r="AB417" s="6"/>
      <c r="AC417" s="6"/>
      <c r="AD417" s="6"/>
      <c r="AE417" s="83">
        <f t="shared" si="302"/>
        <v>0</v>
      </c>
      <c r="AF417" s="80">
        <f t="shared" si="303"/>
        <v>0</v>
      </c>
      <c r="AG417" s="76">
        <f t="shared" si="292"/>
        <v>0</v>
      </c>
      <c r="AH417" s="84">
        <f t="shared" si="293"/>
        <v>0</v>
      </c>
      <c r="AI417" s="85">
        <f t="shared" si="294"/>
        <v>0</v>
      </c>
      <c r="AJ417" s="85">
        <f t="shared" si="295"/>
        <v>0</v>
      </c>
      <c r="AK417" s="77">
        <f t="shared" si="296"/>
        <v>0</v>
      </c>
      <c r="AL417" s="84">
        <f t="shared" si="304"/>
        <v>0</v>
      </c>
      <c r="AM417" s="77">
        <f t="shared" si="305"/>
        <v>0</v>
      </c>
      <c r="AN417" s="5"/>
      <c r="AO417" s="9"/>
      <c r="AP417" s="5"/>
      <c r="AQ417" s="10"/>
      <c r="AR417" s="5"/>
      <c r="AS417" s="5"/>
      <c r="AT417" s="5"/>
      <c r="AU417" s="80" t="str">
        <f t="shared" si="315"/>
        <v/>
      </c>
      <c r="AV417" s="80" t="str">
        <f t="shared" ca="1" si="316"/>
        <v/>
      </c>
      <c r="AW417" s="80" t="str">
        <f t="shared" si="306"/>
        <v/>
      </c>
      <c r="AX417" s="80" t="str">
        <f t="shared" ca="1" si="307"/>
        <v/>
      </c>
      <c r="AY417" s="165"/>
      <c r="AZ417" s="165"/>
      <c r="BA417" s="80" t="str">
        <f t="shared" si="321"/>
        <v/>
      </c>
      <c r="BB417" s="165"/>
      <c r="BC417" s="165"/>
      <c r="BD417" s="80" t="str">
        <f t="shared" si="322"/>
        <v/>
      </c>
      <c r="BE417" s="5"/>
      <c r="BS417" s="163"/>
      <c r="BT417" s="163"/>
      <c r="BU417" s="163"/>
      <c r="BV417" s="163"/>
      <c r="BW417" s="163"/>
      <c r="BX417" s="163"/>
      <c r="BZ417" s="163"/>
      <c r="CB417" s="163"/>
      <c r="CC417" s="163"/>
      <c r="CD417" s="163"/>
    </row>
    <row r="418" spans="1:82" ht="17.45" customHeight="1">
      <c r="A418" s="86">
        <f t="shared" si="318"/>
        <v>59.2</v>
      </c>
      <c r="B418" s="107">
        <f t="shared" si="299"/>
        <v>408</v>
      </c>
      <c r="C418" s="8"/>
      <c r="D418" s="11"/>
      <c r="E418" s="12"/>
      <c r="F418" s="11"/>
      <c r="G418" s="74">
        <f t="shared" si="326"/>
        <v>0</v>
      </c>
      <c r="H418" s="75">
        <f t="shared" si="326"/>
        <v>0</v>
      </c>
      <c r="I418" s="88">
        <f t="shared" si="309"/>
        <v>0</v>
      </c>
      <c r="J418" s="78">
        <f t="shared" si="310"/>
        <v>0</v>
      </c>
      <c r="K418" s="78">
        <f t="shared" si="311"/>
        <v>0</v>
      </c>
      <c r="L418" s="78">
        <f t="shared" si="312"/>
        <v>0</v>
      </c>
      <c r="M418" s="78" t="str">
        <f t="shared" ca="1" si="313"/>
        <v/>
      </c>
      <c r="N418" s="78" t="str">
        <f t="shared" ca="1" si="313"/>
        <v/>
      </c>
      <c r="O418" s="78">
        <f t="shared" si="314"/>
        <v>5.0000000000000001E-4</v>
      </c>
      <c r="P418" s="13"/>
      <c r="Q418" s="8"/>
      <c r="R418" s="13"/>
      <c r="S418" s="89">
        <f t="shared" si="300"/>
        <v>0</v>
      </c>
      <c r="T418" s="75">
        <f t="shared" si="301"/>
        <v>0</v>
      </c>
      <c r="U418" s="90">
        <f t="shared" si="319"/>
        <v>0</v>
      </c>
      <c r="V418" s="82">
        <f t="shared" si="320"/>
        <v>0</v>
      </c>
      <c r="W418" s="234">
        <f t="shared" si="324"/>
        <v>150</v>
      </c>
      <c r="X418" s="236">
        <f t="shared" si="325"/>
        <v>158</v>
      </c>
      <c r="Y418" s="12"/>
      <c r="Z418" s="8"/>
      <c r="AA418" s="12"/>
      <c r="AB418" s="12"/>
      <c r="AC418" s="12"/>
      <c r="AD418" s="12"/>
      <c r="AE418" s="91">
        <f t="shared" si="302"/>
        <v>0</v>
      </c>
      <c r="AF418" s="75">
        <f t="shared" si="303"/>
        <v>0</v>
      </c>
      <c r="AG418" s="88">
        <f t="shared" si="292"/>
        <v>0</v>
      </c>
      <c r="AH418" s="92">
        <f t="shared" si="293"/>
        <v>0</v>
      </c>
      <c r="AI418" s="93">
        <f t="shared" si="294"/>
        <v>0</v>
      </c>
      <c r="AJ418" s="93">
        <f t="shared" si="295"/>
        <v>0</v>
      </c>
      <c r="AK418" s="78">
        <f t="shared" si="296"/>
        <v>0</v>
      </c>
      <c r="AL418" s="92">
        <f t="shared" si="304"/>
        <v>0</v>
      </c>
      <c r="AM418" s="78">
        <f t="shared" si="305"/>
        <v>0</v>
      </c>
      <c r="AN418" s="11"/>
      <c r="AO418" s="14"/>
      <c r="AP418" s="11"/>
      <c r="AQ418" s="15"/>
      <c r="AR418" s="11"/>
      <c r="AS418" s="11"/>
      <c r="AT418" s="11"/>
      <c r="AU418" s="75" t="str">
        <f t="shared" si="315"/>
        <v/>
      </c>
      <c r="AV418" s="75" t="str">
        <f t="shared" ca="1" si="316"/>
        <v/>
      </c>
      <c r="AW418" s="75" t="str">
        <f t="shared" si="306"/>
        <v/>
      </c>
      <c r="AX418" s="75" t="str">
        <f t="shared" ca="1" si="307"/>
        <v/>
      </c>
      <c r="AY418" s="169"/>
      <c r="AZ418" s="169"/>
      <c r="BA418" s="75" t="str">
        <f t="shared" si="321"/>
        <v/>
      </c>
      <c r="BB418" s="169"/>
      <c r="BC418" s="169"/>
      <c r="BD418" s="75" t="str">
        <f t="shared" si="322"/>
        <v/>
      </c>
      <c r="BE418" s="11"/>
      <c r="BS418" s="163"/>
      <c r="BT418" s="163"/>
      <c r="BU418" s="163"/>
      <c r="BV418" s="163"/>
      <c r="BW418" s="163"/>
      <c r="BX418" s="163"/>
      <c r="BZ418" s="163"/>
      <c r="CB418" s="163"/>
      <c r="CC418" s="163"/>
      <c r="CD418" s="163"/>
    </row>
    <row r="419" spans="1:82" ht="17.45" customHeight="1">
      <c r="A419" s="94">
        <f t="shared" si="318"/>
        <v>59.3</v>
      </c>
      <c r="B419" s="107">
        <f t="shared" si="299"/>
        <v>409</v>
      </c>
      <c r="C419" s="8"/>
      <c r="D419" s="11"/>
      <c r="E419" s="12"/>
      <c r="F419" s="11"/>
      <c r="G419" s="74">
        <f t="shared" si="326"/>
        <v>0</v>
      </c>
      <c r="H419" s="75">
        <f t="shared" si="326"/>
        <v>0</v>
      </c>
      <c r="I419" s="88">
        <f t="shared" si="309"/>
        <v>0</v>
      </c>
      <c r="J419" s="78">
        <f t="shared" si="310"/>
        <v>0</v>
      </c>
      <c r="K419" s="78">
        <f t="shared" si="311"/>
        <v>0</v>
      </c>
      <c r="L419" s="78">
        <f t="shared" si="312"/>
        <v>0</v>
      </c>
      <c r="M419" s="78" t="str">
        <f t="shared" ca="1" si="313"/>
        <v/>
      </c>
      <c r="N419" s="78" t="str">
        <f t="shared" ca="1" si="313"/>
        <v/>
      </c>
      <c r="O419" s="78">
        <f t="shared" si="314"/>
        <v>5.0000000000000001E-4</v>
      </c>
      <c r="P419" s="13"/>
      <c r="Q419" s="8"/>
      <c r="R419" s="13"/>
      <c r="S419" s="89">
        <f t="shared" si="300"/>
        <v>0</v>
      </c>
      <c r="T419" s="75">
        <f t="shared" si="301"/>
        <v>0</v>
      </c>
      <c r="U419" s="90">
        <f t="shared" si="319"/>
        <v>0</v>
      </c>
      <c r="V419" s="82">
        <f t="shared" si="320"/>
        <v>0</v>
      </c>
      <c r="W419" s="234">
        <f t="shared" si="324"/>
        <v>150</v>
      </c>
      <c r="X419" s="236">
        <f t="shared" si="325"/>
        <v>158</v>
      </c>
      <c r="Y419" s="12"/>
      <c r="Z419" s="8"/>
      <c r="AA419" s="12"/>
      <c r="AB419" s="12"/>
      <c r="AC419" s="12"/>
      <c r="AD419" s="12"/>
      <c r="AE419" s="91">
        <f t="shared" si="302"/>
        <v>0</v>
      </c>
      <c r="AF419" s="75">
        <f t="shared" si="303"/>
        <v>0</v>
      </c>
      <c r="AG419" s="88">
        <f t="shared" si="292"/>
        <v>0</v>
      </c>
      <c r="AH419" s="92">
        <f t="shared" si="293"/>
        <v>0</v>
      </c>
      <c r="AI419" s="93">
        <f t="shared" si="294"/>
        <v>0</v>
      </c>
      <c r="AJ419" s="93">
        <f t="shared" si="295"/>
        <v>0</v>
      </c>
      <c r="AK419" s="78">
        <f t="shared" si="296"/>
        <v>0</v>
      </c>
      <c r="AL419" s="92">
        <f t="shared" si="304"/>
        <v>0</v>
      </c>
      <c r="AM419" s="78">
        <f t="shared" si="305"/>
        <v>0</v>
      </c>
      <c r="AN419" s="11"/>
      <c r="AO419" s="14"/>
      <c r="AP419" s="11"/>
      <c r="AQ419" s="15"/>
      <c r="AR419" s="11"/>
      <c r="AS419" s="11"/>
      <c r="AT419" s="11"/>
      <c r="AU419" s="75" t="str">
        <f t="shared" si="315"/>
        <v/>
      </c>
      <c r="AV419" s="75" t="str">
        <f t="shared" ca="1" si="316"/>
        <v/>
      </c>
      <c r="AW419" s="75" t="str">
        <f t="shared" si="306"/>
        <v/>
      </c>
      <c r="AX419" s="75" t="str">
        <f t="shared" ca="1" si="307"/>
        <v/>
      </c>
      <c r="AY419" s="169"/>
      <c r="AZ419" s="169"/>
      <c r="BA419" s="75" t="str">
        <f t="shared" si="321"/>
        <v/>
      </c>
      <c r="BB419" s="169"/>
      <c r="BC419" s="169"/>
      <c r="BD419" s="75" t="str">
        <f t="shared" si="322"/>
        <v/>
      </c>
      <c r="BE419" s="11"/>
      <c r="BS419" s="163"/>
      <c r="BT419" s="163"/>
      <c r="BU419" s="163"/>
      <c r="BV419" s="163"/>
      <c r="BW419" s="163"/>
      <c r="BX419" s="163"/>
      <c r="BZ419" s="163"/>
      <c r="CB419" s="163"/>
      <c r="CC419" s="163"/>
      <c r="CD419" s="163"/>
    </row>
    <row r="420" spans="1:82" ht="17.45" customHeight="1">
      <c r="A420" s="86">
        <f t="shared" si="318"/>
        <v>59.4</v>
      </c>
      <c r="B420" s="107">
        <f t="shared" si="299"/>
        <v>410</v>
      </c>
      <c r="C420" s="8"/>
      <c r="D420" s="11"/>
      <c r="E420" s="12"/>
      <c r="F420" s="11"/>
      <c r="G420" s="74">
        <f t="shared" si="326"/>
        <v>0</v>
      </c>
      <c r="H420" s="75">
        <f t="shared" si="326"/>
        <v>0</v>
      </c>
      <c r="I420" s="88">
        <f t="shared" si="309"/>
        <v>0</v>
      </c>
      <c r="J420" s="78">
        <f t="shared" si="310"/>
        <v>0</v>
      </c>
      <c r="K420" s="78">
        <f t="shared" si="311"/>
        <v>0</v>
      </c>
      <c r="L420" s="78">
        <f t="shared" si="312"/>
        <v>0</v>
      </c>
      <c r="M420" s="78" t="str">
        <f t="shared" ca="1" si="313"/>
        <v/>
      </c>
      <c r="N420" s="78" t="str">
        <f t="shared" ca="1" si="313"/>
        <v/>
      </c>
      <c r="O420" s="78">
        <f t="shared" si="314"/>
        <v>5.0000000000000001E-4</v>
      </c>
      <c r="P420" s="13"/>
      <c r="Q420" s="8"/>
      <c r="R420" s="13"/>
      <c r="S420" s="89">
        <f t="shared" si="300"/>
        <v>0</v>
      </c>
      <c r="T420" s="75">
        <f t="shared" si="301"/>
        <v>0</v>
      </c>
      <c r="U420" s="90">
        <f t="shared" si="319"/>
        <v>0</v>
      </c>
      <c r="V420" s="82">
        <f t="shared" si="320"/>
        <v>0</v>
      </c>
      <c r="W420" s="234">
        <f t="shared" si="324"/>
        <v>150</v>
      </c>
      <c r="X420" s="236">
        <f t="shared" si="325"/>
        <v>158</v>
      </c>
      <c r="Y420" s="12"/>
      <c r="Z420" s="8"/>
      <c r="AA420" s="12"/>
      <c r="AB420" s="12"/>
      <c r="AC420" s="12"/>
      <c r="AD420" s="12"/>
      <c r="AE420" s="91">
        <f t="shared" si="302"/>
        <v>0</v>
      </c>
      <c r="AF420" s="75">
        <f t="shared" si="303"/>
        <v>0</v>
      </c>
      <c r="AG420" s="88">
        <f t="shared" si="292"/>
        <v>0</v>
      </c>
      <c r="AH420" s="92">
        <f t="shared" si="293"/>
        <v>0</v>
      </c>
      <c r="AI420" s="93">
        <f t="shared" si="294"/>
        <v>0</v>
      </c>
      <c r="AJ420" s="93">
        <f t="shared" si="295"/>
        <v>0</v>
      </c>
      <c r="AK420" s="78">
        <f t="shared" si="296"/>
        <v>0</v>
      </c>
      <c r="AL420" s="92">
        <f t="shared" si="304"/>
        <v>0</v>
      </c>
      <c r="AM420" s="78">
        <f t="shared" si="305"/>
        <v>0</v>
      </c>
      <c r="AN420" s="11"/>
      <c r="AO420" s="14"/>
      <c r="AP420" s="11"/>
      <c r="AQ420" s="15"/>
      <c r="AR420" s="11"/>
      <c r="AS420" s="11"/>
      <c r="AT420" s="11"/>
      <c r="AU420" s="75" t="str">
        <f t="shared" si="315"/>
        <v/>
      </c>
      <c r="AV420" s="75" t="str">
        <f t="shared" ca="1" si="316"/>
        <v/>
      </c>
      <c r="AW420" s="75" t="str">
        <f t="shared" si="306"/>
        <v/>
      </c>
      <c r="AX420" s="75" t="str">
        <f t="shared" ca="1" si="307"/>
        <v/>
      </c>
      <c r="AY420" s="169"/>
      <c r="AZ420" s="169"/>
      <c r="BA420" s="75" t="str">
        <f t="shared" si="321"/>
        <v/>
      </c>
      <c r="BB420" s="169"/>
      <c r="BC420" s="169"/>
      <c r="BD420" s="75" t="str">
        <f t="shared" si="322"/>
        <v/>
      </c>
      <c r="BE420" s="11"/>
      <c r="BS420" s="163"/>
      <c r="BT420" s="163"/>
      <c r="BU420" s="163"/>
      <c r="BV420" s="163"/>
      <c r="BW420" s="163"/>
      <c r="BX420" s="163"/>
      <c r="BZ420" s="163"/>
      <c r="CB420" s="163"/>
      <c r="CC420" s="163"/>
      <c r="CD420" s="163"/>
    </row>
    <row r="421" spans="1:82" ht="17.45" customHeight="1">
      <c r="A421" s="94">
        <f t="shared" si="318"/>
        <v>59.5</v>
      </c>
      <c r="B421" s="107">
        <f t="shared" si="299"/>
        <v>411</v>
      </c>
      <c r="C421" s="8"/>
      <c r="D421" s="11"/>
      <c r="E421" s="12"/>
      <c r="F421" s="11"/>
      <c r="G421" s="74">
        <f t="shared" si="326"/>
        <v>0</v>
      </c>
      <c r="H421" s="75">
        <f t="shared" si="326"/>
        <v>0</v>
      </c>
      <c r="I421" s="88">
        <f t="shared" si="309"/>
        <v>0</v>
      </c>
      <c r="J421" s="78">
        <f t="shared" si="310"/>
        <v>0</v>
      </c>
      <c r="K421" s="78">
        <f t="shared" si="311"/>
        <v>0</v>
      </c>
      <c r="L421" s="78">
        <f t="shared" si="312"/>
        <v>0</v>
      </c>
      <c r="M421" s="78" t="str">
        <f t="shared" ca="1" si="313"/>
        <v/>
      </c>
      <c r="N421" s="78" t="str">
        <f t="shared" ca="1" si="313"/>
        <v/>
      </c>
      <c r="O421" s="78">
        <f t="shared" si="314"/>
        <v>5.0000000000000001E-4</v>
      </c>
      <c r="P421" s="13"/>
      <c r="Q421" s="8"/>
      <c r="R421" s="13"/>
      <c r="S421" s="89">
        <f t="shared" si="300"/>
        <v>0</v>
      </c>
      <c r="T421" s="75">
        <f t="shared" si="301"/>
        <v>0</v>
      </c>
      <c r="U421" s="90">
        <f t="shared" si="319"/>
        <v>0</v>
      </c>
      <c r="V421" s="82">
        <f t="shared" si="320"/>
        <v>0</v>
      </c>
      <c r="W421" s="234">
        <f t="shared" si="324"/>
        <v>150</v>
      </c>
      <c r="X421" s="236">
        <f t="shared" si="325"/>
        <v>158</v>
      </c>
      <c r="Y421" s="12"/>
      <c r="Z421" s="8"/>
      <c r="AA421" s="12"/>
      <c r="AB421" s="12"/>
      <c r="AC421" s="12"/>
      <c r="AD421" s="12"/>
      <c r="AE421" s="91">
        <f t="shared" si="302"/>
        <v>0</v>
      </c>
      <c r="AF421" s="75">
        <f t="shared" si="303"/>
        <v>0</v>
      </c>
      <c r="AG421" s="88">
        <f t="shared" si="292"/>
        <v>0</v>
      </c>
      <c r="AH421" s="92">
        <f t="shared" si="293"/>
        <v>0</v>
      </c>
      <c r="AI421" s="93">
        <f t="shared" si="294"/>
        <v>0</v>
      </c>
      <c r="AJ421" s="93">
        <f t="shared" si="295"/>
        <v>0</v>
      </c>
      <c r="AK421" s="78">
        <f t="shared" si="296"/>
        <v>0</v>
      </c>
      <c r="AL421" s="92">
        <f t="shared" si="304"/>
        <v>0</v>
      </c>
      <c r="AM421" s="78">
        <f t="shared" si="305"/>
        <v>0</v>
      </c>
      <c r="AN421" s="11"/>
      <c r="AO421" s="14"/>
      <c r="AP421" s="11"/>
      <c r="AQ421" s="15"/>
      <c r="AR421" s="11"/>
      <c r="AS421" s="11"/>
      <c r="AT421" s="11"/>
      <c r="AU421" s="75" t="str">
        <f t="shared" si="315"/>
        <v/>
      </c>
      <c r="AV421" s="75" t="str">
        <f t="shared" ca="1" si="316"/>
        <v/>
      </c>
      <c r="AW421" s="75" t="str">
        <f t="shared" si="306"/>
        <v/>
      </c>
      <c r="AX421" s="75" t="str">
        <f t="shared" ca="1" si="307"/>
        <v/>
      </c>
      <c r="AY421" s="169"/>
      <c r="AZ421" s="169"/>
      <c r="BA421" s="75" t="str">
        <f t="shared" si="321"/>
        <v/>
      </c>
      <c r="BB421" s="169"/>
      <c r="BC421" s="169"/>
      <c r="BD421" s="75" t="str">
        <f t="shared" si="322"/>
        <v/>
      </c>
      <c r="BE421" s="11"/>
      <c r="BS421" s="163"/>
      <c r="BT421" s="163"/>
      <c r="BU421" s="163"/>
      <c r="BV421" s="163"/>
      <c r="BW421" s="163"/>
      <c r="BX421" s="163"/>
      <c r="BZ421" s="163"/>
      <c r="CB421" s="163"/>
      <c r="CC421" s="163"/>
      <c r="CD421" s="163"/>
    </row>
    <row r="422" spans="1:82" ht="17.45" customHeight="1">
      <c r="A422" s="86">
        <f t="shared" si="318"/>
        <v>59.6</v>
      </c>
      <c r="B422" s="107">
        <f t="shared" si="299"/>
        <v>412</v>
      </c>
      <c r="C422" s="8"/>
      <c r="D422" s="11"/>
      <c r="E422" s="12"/>
      <c r="F422" s="11"/>
      <c r="G422" s="74">
        <f t="shared" si="326"/>
        <v>0</v>
      </c>
      <c r="H422" s="75">
        <f t="shared" si="326"/>
        <v>0</v>
      </c>
      <c r="I422" s="88">
        <f t="shared" si="309"/>
        <v>0</v>
      </c>
      <c r="J422" s="78">
        <f t="shared" si="310"/>
        <v>0</v>
      </c>
      <c r="K422" s="78">
        <f t="shared" si="311"/>
        <v>0</v>
      </c>
      <c r="L422" s="78">
        <f t="shared" si="312"/>
        <v>0</v>
      </c>
      <c r="M422" s="78" t="str">
        <f t="shared" ca="1" si="313"/>
        <v/>
      </c>
      <c r="N422" s="78" t="str">
        <f t="shared" ca="1" si="313"/>
        <v/>
      </c>
      <c r="O422" s="78">
        <f t="shared" si="314"/>
        <v>5.0000000000000001E-4</v>
      </c>
      <c r="P422" s="13"/>
      <c r="Q422" s="8"/>
      <c r="R422" s="13"/>
      <c r="S422" s="89">
        <f t="shared" si="300"/>
        <v>0</v>
      </c>
      <c r="T422" s="75">
        <f t="shared" si="301"/>
        <v>0</v>
      </c>
      <c r="U422" s="90">
        <f t="shared" si="319"/>
        <v>0</v>
      </c>
      <c r="V422" s="82">
        <f t="shared" si="320"/>
        <v>0</v>
      </c>
      <c r="W422" s="234">
        <f t="shared" si="324"/>
        <v>150</v>
      </c>
      <c r="X422" s="236">
        <f t="shared" si="325"/>
        <v>158</v>
      </c>
      <c r="Y422" s="12"/>
      <c r="Z422" s="8"/>
      <c r="AA422" s="12"/>
      <c r="AB422" s="12"/>
      <c r="AC422" s="12"/>
      <c r="AD422" s="12"/>
      <c r="AE422" s="91">
        <f t="shared" si="302"/>
        <v>0</v>
      </c>
      <c r="AF422" s="75">
        <f t="shared" si="303"/>
        <v>0</v>
      </c>
      <c r="AG422" s="88">
        <f t="shared" si="292"/>
        <v>0</v>
      </c>
      <c r="AH422" s="92">
        <f t="shared" si="293"/>
        <v>0</v>
      </c>
      <c r="AI422" s="93">
        <f t="shared" si="294"/>
        <v>0</v>
      </c>
      <c r="AJ422" s="93">
        <f t="shared" si="295"/>
        <v>0</v>
      </c>
      <c r="AK422" s="78">
        <f t="shared" si="296"/>
        <v>0</v>
      </c>
      <c r="AL422" s="92">
        <f t="shared" si="304"/>
        <v>0</v>
      </c>
      <c r="AM422" s="78">
        <f t="shared" si="305"/>
        <v>0</v>
      </c>
      <c r="AN422" s="11"/>
      <c r="AO422" s="14"/>
      <c r="AP422" s="11"/>
      <c r="AQ422" s="15"/>
      <c r="AR422" s="11"/>
      <c r="AS422" s="11"/>
      <c r="AT422" s="11"/>
      <c r="AU422" s="75" t="str">
        <f t="shared" si="315"/>
        <v/>
      </c>
      <c r="AV422" s="75" t="str">
        <f t="shared" ca="1" si="316"/>
        <v/>
      </c>
      <c r="AW422" s="75" t="str">
        <f t="shared" si="306"/>
        <v/>
      </c>
      <c r="AX422" s="75" t="str">
        <f t="shared" ca="1" si="307"/>
        <v/>
      </c>
      <c r="AY422" s="169"/>
      <c r="AZ422" s="169"/>
      <c r="BA422" s="75" t="str">
        <f t="shared" si="321"/>
        <v/>
      </c>
      <c r="BB422" s="169"/>
      <c r="BC422" s="169"/>
      <c r="BD422" s="75" t="str">
        <f t="shared" si="322"/>
        <v/>
      </c>
      <c r="BE422" s="11"/>
      <c r="BS422" s="163"/>
      <c r="BT422" s="163"/>
      <c r="BU422" s="163"/>
      <c r="BV422" s="163"/>
      <c r="BW422" s="163"/>
      <c r="BX422" s="163"/>
      <c r="BZ422" s="163"/>
      <c r="CB422" s="163"/>
      <c r="CC422" s="163"/>
      <c r="CD422" s="163"/>
    </row>
    <row r="423" spans="1:82" ht="17.45" customHeight="1" thickBot="1">
      <c r="A423" s="94">
        <f t="shared" si="318"/>
        <v>59.7</v>
      </c>
      <c r="B423" s="108">
        <f t="shared" si="299"/>
        <v>413</v>
      </c>
      <c r="C423" s="16"/>
      <c r="D423" s="17"/>
      <c r="E423" s="18"/>
      <c r="F423" s="17"/>
      <c r="G423" s="96">
        <f t="shared" si="326"/>
        <v>0</v>
      </c>
      <c r="H423" s="97">
        <f t="shared" si="326"/>
        <v>0</v>
      </c>
      <c r="I423" s="98">
        <f t="shared" si="309"/>
        <v>0</v>
      </c>
      <c r="J423" s="99">
        <f t="shared" si="310"/>
        <v>0</v>
      </c>
      <c r="K423" s="99">
        <f t="shared" si="311"/>
        <v>0</v>
      </c>
      <c r="L423" s="99">
        <f t="shared" si="312"/>
        <v>0</v>
      </c>
      <c r="M423" s="99" t="str">
        <f t="shared" ca="1" si="313"/>
        <v/>
      </c>
      <c r="N423" s="99" t="str">
        <f t="shared" ca="1" si="313"/>
        <v/>
      </c>
      <c r="O423" s="99">
        <f t="shared" si="314"/>
        <v>5.0000000000000001E-4</v>
      </c>
      <c r="P423" s="19"/>
      <c r="Q423" s="16"/>
      <c r="R423" s="19"/>
      <c r="S423" s="89">
        <f t="shared" si="300"/>
        <v>0</v>
      </c>
      <c r="T423" s="75">
        <f t="shared" si="301"/>
        <v>0</v>
      </c>
      <c r="U423" s="100">
        <f t="shared" si="319"/>
        <v>0</v>
      </c>
      <c r="V423" s="101">
        <f t="shared" si="320"/>
        <v>0</v>
      </c>
      <c r="W423" s="237">
        <f t="shared" si="324"/>
        <v>150</v>
      </c>
      <c r="X423" s="238">
        <f t="shared" si="325"/>
        <v>158</v>
      </c>
      <c r="Y423" s="18"/>
      <c r="Z423" s="8"/>
      <c r="AA423" s="12"/>
      <c r="AB423" s="12"/>
      <c r="AC423" s="12"/>
      <c r="AD423" s="12"/>
      <c r="AE423" s="102">
        <f t="shared" si="302"/>
        <v>0</v>
      </c>
      <c r="AF423" s="97">
        <f t="shared" si="303"/>
        <v>0</v>
      </c>
      <c r="AG423" s="98">
        <f t="shared" si="292"/>
        <v>0</v>
      </c>
      <c r="AH423" s="103">
        <f t="shared" si="293"/>
        <v>0</v>
      </c>
      <c r="AI423" s="104">
        <f t="shared" si="294"/>
        <v>0</v>
      </c>
      <c r="AJ423" s="104">
        <f t="shared" si="295"/>
        <v>0</v>
      </c>
      <c r="AK423" s="99">
        <f t="shared" si="296"/>
        <v>0</v>
      </c>
      <c r="AL423" s="103">
        <f t="shared" si="304"/>
        <v>0</v>
      </c>
      <c r="AM423" s="99">
        <f t="shared" si="305"/>
        <v>0</v>
      </c>
      <c r="AN423" s="17"/>
      <c r="AO423" s="20"/>
      <c r="AP423" s="17"/>
      <c r="AQ423" s="21"/>
      <c r="AR423" s="17"/>
      <c r="AS423" s="17"/>
      <c r="AT423" s="17"/>
      <c r="AU423" s="97" t="str">
        <f t="shared" si="315"/>
        <v/>
      </c>
      <c r="AV423" s="97" t="str">
        <f t="shared" ca="1" si="316"/>
        <v/>
      </c>
      <c r="AW423" s="97" t="str">
        <f t="shared" si="306"/>
        <v/>
      </c>
      <c r="AX423" s="97" t="str">
        <f t="shared" ca="1" si="307"/>
        <v/>
      </c>
      <c r="AY423" s="167"/>
      <c r="AZ423" s="167"/>
      <c r="BA423" s="97" t="str">
        <f t="shared" si="321"/>
        <v/>
      </c>
      <c r="BB423" s="167"/>
      <c r="BC423" s="167"/>
      <c r="BD423" s="97" t="str">
        <f t="shared" si="322"/>
        <v/>
      </c>
      <c r="BE423" s="17"/>
      <c r="BS423" s="163"/>
      <c r="BT423" s="163"/>
      <c r="BU423" s="163"/>
      <c r="BV423" s="163"/>
      <c r="BW423" s="163"/>
      <c r="BX423" s="163"/>
      <c r="BZ423" s="163"/>
      <c r="CB423" s="163"/>
      <c r="CC423" s="163"/>
      <c r="CD423" s="163"/>
    </row>
    <row r="424" spans="1:82" ht="17.45" customHeight="1" thickTop="1">
      <c r="A424" s="105">
        <f>A417+1</f>
        <v>60.1</v>
      </c>
      <c r="B424" s="106">
        <f>B423+1</f>
        <v>414</v>
      </c>
      <c r="C424" s="4"/>
      <c r="D424" s="5"/>
      <c r="E424" s="6"/>
      <c r="F424" s="5"/>
      <c r="G424" s="74">
        <f t="shared" si="326"/>
        <v>0</v>
      </c>
      <c r="H424" s="75">
        <f t="shared" si="326"/>
        <v>0</v>
      </c>
      <c r="I424" s="76">
        <f t="shared" si="309"/>
        <v>0</v>
      </c>
      <c r="J424" s="77">
        <f t="shared" si="310"/>
        <v>0</v>
      </c>
      <c r="K424" s="77">
        <f t="shared" si="311"/>
        <v>0</v>
      </c>
      <c r="L424" s="77">
        <f t="shared" si="312"/>
        <v>0</v>
      </c>
      <c r="M424" s="78" t="str">
        <f t="shared" ca="1" si="313"/>
        <v/>
      </c>
      <c r="N424" s="78" t="str">
        <f t="shared" ca="1" si="313"/>
        <v/>
      </c>
      <c r="O424" s="78">
        <f t="shared" si="314"/>
        <v>5.0000000000000001E-4</v>
      </c>
      <c r="P424" s="13"/>
      <c r="Q424" s="8"/>
      <c r="R424" s="13"/>
      <c r="S424" s="79">
        <f t="shared" si="300"/>
        <v>0</v>
      </c>
      <c r="T424" s="80">
        <f t="shared" si="301"/>
        <v>0</v>
      </c>
      <c r="U424" s="81">
        <f t="shared" si="319"/>
        <v>0</v>
      </c>
      <c r="V424" s="82">
        <f t="shared" si="320"/>
        <v>0</v>
      </c>
      <c r="W424" s="234">
        <v>151</v>
      </c>
      <c r="X424" s="236">
        <v>157</v>
      </c>
      <c r="Y424" s="6"/>
      <c r="Z424" s="4"/>
      <c r="AA424" s="6"/>
      <c r="AB424" s="6"/>
      <c r="AC424" s="6"/>
      <c r="AD424" s="6"/>
      <c r="AE424" s="83">
        <f t="shared" si="302"/>
        <v>0</v>
      </c>
      <c r="AF424" s="80">
        <f t="shared" si="303"/>
        <v>0</v>
      </c>
      <c r="AG424" s="76">
        <f t="shared" si="292"/>
        <v>0</v>
      </c>
      <c r="AH424" s="84">
        <f t="shared" si="293"/>
        <v>0</v>
      </c>
      <c r="AI424" s="85">
        <f t="shared" si="294"/>
        <v>0</v>
      </c>
      <c r="AJ424" s="85">
        <f t="shared" si="295"/>
        <v>0</v>
      </c>
      <c r="AK424" s="77">
        <f t="shared" si="296"/>
        <v>0</v>
      </c>
      <c r="AL424" s="84">
        <f t="shared" si="304"/>
        <v>0</v>
      </c>
      <c r="AM424" s="77">
        <f t="shared" si="305"/>
        <v>0</v>
      </c>
      <c r="AN424" s="5"/>
      <c r="AO424" s="9"/>
      <c r="AP424" s="5"/>
      <c r="AQ424" s="10"/>
      <c r="AR424" s="5"/>
      <c r="AS424" s="5"/>
      <c r="AT424" s="5"/>
      <c r="AU424" s="80" t="str">
        <f t="shared" si="315"/>
        <v/>
      </c>
      <c r="AV424" s="80" t="str">
        <f t="shared" ca="1" si="316"/>
        <v/>
      </c>
      <c r="AW424" s="80" t="str">
        <f t="shared" si="306"/>
        <v/>
      </c>
      <c r="AX424" s="80" t="str">
        <f t="shared" ca="1" si="307"/>
        <v/>
      </c>
      <c r="AY424" s="165"/>
      <c r="AZ424" s="165"/>
      <c r="BA424" s="80" t="str">
        <f t="shared" si="321"/>
        <v/>
      </c>
      <c r="BB424" s="165"/>
      <c r="BC424" s="165"/>
      <c r="BD424" s="80" t="str">
        <f t="shared" si="322"/>
        <v/>
      </c>
      <c r="BE424" s="5"/>
      <c r="BS424" s="163"/>
      <c r="BT424" s="163"/>
      <c r="BU424" s="163"/>
      <c r="BV424" s="163"/>
      <c r="BW424" s="163"/>
      <c r="BX424" s="163"/>
      <c r="BZ424" s="163"/>
      <c r="CB424" s="163"/>
      <c r="CC424" s="163"/>
      <c r="CD424" s="163"/>
    </row>
    <row r="425" spans="1:82" ht="17.45" customHeight="1">
      <c r="A425" s="94">
        <f t="shared" si="318"/>
        <v>60.2</v>
      </c>
      <c r="B425" s="107">
        <f t="shared" si="299"/>
        <v>415</v>
      </c>
      <c r="C425" s="8"/>
      <c r="D425" s="11"/>
      <c r="E425" s="12"/>
      <c r="F425" s="11"/>
      <c r="G425" s="74">
        <f t="shared" si="326"/>
        <v>0</v>
      </c>
      <c r="H425" s="75">
        <f t="shared" si="326"/>
        <v>0</v>
      </c>
      <c r="I425" s="88">
        <f t="shared" si="309"/>
        <v>0</v>
      </c>
      <c r="J425" s="78">
        <f t="shared" si="310"/>
        <v>0</v>
      </c>
      <c r="K425" s="78">
        <f t="shared" si="311"/>
        <v>0</v>
      </c>
      <c r="L425" s="78">
        <f t="shared" si="312"/>
        <v>0</v>
      </c>
      <c r="M425" s="78" t="str">
        <f t="shared" ca="1" si="313"/>
        <v/>
      </c>
      <c r="N425" s="78" t="str">
        <f t="shared" ca="1" si="313"/>
        <v/>
      </c>
      <c r="O425" s="78">
        <f t="shared" si="314"/>
        <v>5.0000000000000001E-4</v>
      </c>
      <c r="P425" s="13"/>
      <c r="Q425" s="8"/>
      <c r="R425" s="13"/>
      <c r="S425" s="89">
        <f t="shared" si="300"/>
        <v>0</v>
      </c>
      <c r="T425" s="75">
        <f t="shared" si="301"/>
        <v>0</v>
      </c>
      <c r="U425" s="90">
        <f t="shared" si="319"/>
        <v>0</v>
      </c>
      <c r="V425" s="82">
        <f t="shared" si="320"/>
        <v>0</v>
      </c>
      <c r="W425" s="234">
        <f t="shared" ref="W425:W437" si="327">W424</f>
        <v>151</v>
      </c>
      <c r="X425" s="236">
        <f t="shared" ref="X425:X437" si="328">X424</f>
        <v>157</v>
      </c>
      <c r="Y425" s="12"/>
      <c r="Z425" s="8"/>
      <c r="AA425" s="12"/>
      <c r="AB425" s="12"/>
      <c r="AC425" s="12"/>
      <c r="AD425" s="12"/>
      <c r="AE425" s="91">
        <f t="shared" si="302"/>
        <v>0</v>
      </c>
      <c r="AF425" s="75">
        <f t="shared" si="303"/>
        <v>0</v>
      </c>
      <c r="AG425" s="88">
        <f t="shared" si="292"/>
        <v>0</v>
      </c>
      <c r="AH425" s="92">
        <f t="shared" si="293"/>
        <v>0</v>
      </c>
      <c r="AI425" s="93">
        <f t="shared" si="294"/>
        <v>0</v>
      </c>
      <c r="AJ425" s="93">
        <f t="shared" si="295"/>
        <v>0</v>
      </c>
      <c r="AK425" s="78">
        <f t="shared" si="296"/>
        <v>0</v>
      </c>
      <c r="AL425" s="92">
        <f t="shared" si="304"/>
        <v>0</v>
      </c>
      <c r="AM425" s="78">
        <f t="shared" si="305"/>
        <v>0</v>
      </c>
      <c r="AN425" s="11"/>
      <c r="AO425" s="14"/>
      <c r="AP425" s="11"/>
      <c r="AQ425" s="15"/>
      <c r="AR425" s="11"/>
      <c r="AS425" s="11"/>
      <c r="AT425" s="11"/>
      <c r="AU425" s="75" t="str">
        <f t="shared" si="315"/>
        <v/>
      </c>
      <c r="AV425" s="75" t="str">
        <f t="shared" ca="1" si="316"/>
        <v/>
      </c>
      <c r="AW425" s="75" t="str">
        <f t="shared" si="306"/>
        <v/>
      </c>
      <c r="AX425" s="75" t="str">
        <f t="shared" ca="1" si="307"/>
        <v/>
      </c>
      <c r="AY425" s="169"/>
      <c r="AZ425" s="169"/>
      <c r="BA425" s="75" t="str">
        <f t="shared" si="321"/>
        <v/>
      </c>
      <c r="BB425" s="169"/>
      <c r="BC425" s="169"/>
      <c r="BD425" s="75" t="str">
        <f t="shared" si="322"/>
        <v/>
      </c>
      <c r="BE425" s="11"/>
      <c r="BS425" s="163"/>
      <c r="BT425" s="163"/>
      <c r="BU425" s="163"/>
      <c r="BV425" s="163"/>
      <c r="BW425" s="163"/>
      <c r="BX425" s="163"/>
      <c r="BZ425" s="163"/>
      <c r="CB425" s="163"/>
      <c r="CC425" s="163"/>
      <c r="CD425" s="163"/>
    </row>
    <row r="426" spans="1:82" ht="17.45" customHeight="1">
      <c r="A426" s="86">
        <f t="shared" si="318"/>
        <v>60.3</v>
      </c>
      <c r="B426" s="107">
        <f t="shared" si="299"/>
        <v>416</v>
      </c>
      <c r="C426" s="8"/>
      <c r="D426" s="11"/>
      <c r="E426" s="12"/>
      <c r="F426" s="11"/>
      <c r="G426" s="74">
        <f t="shared" si="326"/>
        <v>0</v>
      </c>
      <c r="H426" s="75">
        <f t="shared" si="326"/>
        <v>0</v>
      </c>
      <c r="I426" s="88">
        <f t="shared" si="309"/>
        <v>0</v>
      </c>
      <c r="J426" s="78">
        <f t="shared" si="310"/>
        <v>0</v>
      </c>
      <c r="K426" s="78">
        <f t="shared" si="311"/>
        <v>0</v>
      </c>
      <c r="L426" s="78">
        <f t="shared" si="312"/>
        <v>0</v>
      </c>
      <c r="M426" s="78" t="str">
        <f t="shared" ca="1" si="313"/>
        <v/>
      </c>
      <c r="N426" s="78" t="str">
        <f t="shared" ca="1" si="313"/>
        <v/>
      </c>
      <c r="O426" s="78">
        <f t="shared" si="314"/>
        <v>5.0000000000000001E-4</v>
      </c>
      <c r="P426" s="13"/>
      <c r="Q426" s="8"/>
      <c r="R426" s="13"/>
      <c r="S426" s="89">
        <f t="shared" si="300"/>
        <v>0</v>
      </c>
      <c r="T426" s="75">
        <f t="shared" si="301"/>
        <v>0</v>
      </c>
      <c r="U426" s="90">
        <f t="shared" si="319"/>
        <v>0</v>
      </c>
      <c r="V426" s="82">
        <f t="shared" si="320"/>
        <v>0</v>
      </c>
      <c r="W426" s="234">
        <f t="shared" si="327"/>
        <v>151</v>
      </c>
      <c r="X426" s="236">
        <f t="shared" si="328"/>
        <v>157</v>
      </c>
      <c r="Y426" s="12"/>
      <c r="Z426" s="8"/>
      <c r="AA426" s="12"/>
      <c r="AB426" s="12"/>
      <c r="AC426" s="12"/>
      <c r="AD426" s="12"/>
      <c r="AE426" s="91">
        <f t="shared" si="302"/>
        <v>0</v>
      </c>
      <c r="AF426" s="75">
        <f t="shared" si="303"/>
        <v>0</v>
      </c>
      <c r="AG426" s="88">
        <f t="shared" si="292"/>
        <v>0</v>
      </c>
      <c r="AH426" s="92">
        <f t="shared" si="293"/>
        <v>0</v>
      </c>
      <c r="AI426" s="93">
        <f t="shared" si="294"/>
        <v>0</v>
      </c>
      <c r="AJ426" s="93">
        <f t="shared" si="295"/>
        <v>0</v>
      </c>
      <c r="AK426" s="78">
        <f t="shared" si="296"/>
        <v>0</v>
      </c>
      <c r="AL426" s="92">
        <f t="shared" si="304"/>
        <v>0</v>
      </c>
      <c r="AM426" s="78">
        <f t="shared" si="305"/>
        <v>0</v>
      </c>
      <c r="AN426" s="11"/>
      <c r="AO426" s="14"/>
      <c r="AP426" s="11"/>
      <c r="AQ426" s="15"/>
      <c r="AR426" s="11"/>
      <c r="AS426" s="11"/>
      <c r="AT426" s="11"/>
      <c r="AU426" s="75" t="str">
        <f t="shared" si="315"/>
        <v/>
      </c>
      <c r="AV426" s="75" t="str">
        <f t="shared" ca="1" si="316"/>
        <v/>
      </c>
      <c r="AW426" s="75" t="str">
        <f t="shared" si="306"/>
        <v/>
      </c>
      <c r="AX426" s="75" t="str">
        <f t="shared" ca="1" si="307"/>
        <v/>
      </c>
      <c r="AY426" s="169"/>
      <c r="AZ426" s="169"/>
      <c r="BA426" s="75" t="str">
        <f t="shared" si="321"/>
        <v/>
      </c>
      <c r="BB426" s="169"/>
      <c r="BC426" s="169"/>
      <c r="BD426" s="75" t="str">
        <f t="shared" si="322"/>
        <v/>
      </c>
      <c r="BE426" s="11"/>
      <c r="BS426" s="163"/>
      <c r="BT426" s="163"/>
      <c r="BU426" s="163"/>
      <c r="BV426" s="163"/>
      <c r="BW426" s="163"/>
      <c r="BX426" s="163"/>
      <c r="BZ426" s="163"/>
      <c r="CB426" s="163"/>
      <c r="CC426" s="163"/>
      <c r="CD426" s="163"/>
    </row>
    <row r="427" spans="1:82" ht="17.45" customHeight="1">
      <c r="A427" s="94">
        <f t="shared" si="318"/>
        <v>60.4</v>
      </c>
      <c r="B427" s="107">
        <f t="shared" si="299"/>
        <v>417</v>
      </c>
      <c r="C427" s="8"/>
      <c r="D427" s="11"/>
      <c r="E427" s="12"/>
      <c r="F427" s="11"/>
      <c r="G427" s="74">
        <f t="shared" si="326"/>
        <v>0</v>
      </c>
      <c r="H427" s="75">
        <f t="shared" si="326"/>
        <v>0</v>
      </c>
      <c r="I427" s="88">
        <f t="shared" si="309"/>
        <v>0</v>
      </c>
      <c r="J427" s="78">
        <f t="shared" si="310"/>
        <v>0</v>
      </c>
      <c r="K427" s="78">
        <f t="shared" si="311"/>
        <v>0</v>
      </c>
      <c r="L427" s="78">
        <f t="shared" si="312"/>
        <v>0</v>
      </c>
      <c r="M427" s="78" t="str">
        <f t="shared" ca="1" si="313"/>
        <v/>
      </c>
      <c r="N427" s="78" t="str">
        <f t="shared" ca="1" si="313"/>
        <v/>
      </c>
      <c r="O427" s="78">
        <f t="shared" si="314"/>
        <v>5.0000000000000001E-4</v>
      </c>
      <c r="P427" s="13"/>
      <c r="Q427" s="8"/>
      <c r="R427" s="13"/>
      <c r="S427" s="89">
        <f t="shared" si="300"/>
        <v>0</v>
      </c>
      <c r="T427" s="75">
        <f t="shared" si="301"/>
        <v>0</v>
      </c>
      <c r="U427" s="90">
        <f t="shared" si="319"/>
        <v>0</v>
      </c>
      <c r="V427" s="82">
        <f t="shared" si="320"/>
        <v>0</v>
      </c>
      <c r="W427" s="234">
        <f t="shared" si="327"/>
        <v>151</v>
      </c>
      <c r="X427" s="236">
        <f t="shared" si="328"/>
        <v>157</v>
      </c>
      <c r="Y427" s="12"/>
      <c r="Z427" s="8"/>
      <c r="AA427" s="12"/>
      <c r="AB427" s="12"/>
      <c r="AC427" s="12"/>
      <c r="AD427" s="12"/>
      <c r="AE427" s="91">
        <f t="shared" si="302"/>
        <v>0</v>
      </c>
      <c r="AF427" s="75">
        <f t="shared" si="303"/>
        <v>0</v>
      </c>
      <c r="AG427" s="88">
        <f t="shared" si="292"/>
        <v>0</v>
      </c>
      <c r="AH427" s="92">
        <f t="shared" si="293"/>
        <v>0</v>
      </c>
      <c r="AI427" s="93">
        <f t="shared" si="294"/>
        <v>0</v>
      </c>
      <c r="AJ427" s="93">
        <f t="shared" si="295"/>
        <v>0</v>
      </c>
      <c r="AK427" s="78">
        <f t="shared" si="296"/>
        <v>0</v>
      </c>
      <c r="AL427" s="92">
        <f t="shared" si="304"/>
        <v>0</v>
      </c>
      <c r="AM427" s="78">
        <f t="shared" si="305"/>
        <v>0</v>
      </c>
      <c r="AN427" s="11"/>
      <c r="AO427" s="14"/>
      <c r="AP427" s="11"/>
      <c r="AQ427" s="15"/>
      <c r="AR427" s="11"/>
      <c r="AS427" s="11"/>
      <c r="AT427" s="11"/>
      <c r="AU427" s="75" t="str">
        <f t="shared" si="315"/>
        <v/>
      </c>
      <c r="AV427" s="75" t="str">
        <f t="shared" ca="1" si="316"/>
        <v/>
      </c>
      <c r="AW427" s="75" t="str">
        <f t="shared" si="306"/>
        <v/>
      </c>
      <c r="AX427" s="75" t="str">
        <f t="shared" ca="1" si="307"/>
        <v/>
      </c>
      <c r="AY427" s="169"/>
      <c r="AZ427" s="169"/>
      <c r="BA427" s="75" t="str">
        <f t="shared" si="321"/>
        <v/>
      </c>
      <c r="BB427" s="169"/>
      <c r="BC427" s="169"/>
      <c r="BD427" s="75" t="str">
        <f t="shared" si="322"/>
        <v/>
      </c>
      <c r="BE427" s="11"/>
      <c r="BS427" s="163"/>
      <c r="BT427" s="163"/>
      <c r="BU427" s="163"/>
      <c r="BV427" s="163"/>
      <c r="BW427" s="163"/>
      <c r="BX427" s="163"/>
      <c r="BZ427" s="163"/>
      <c r="CB427" s="163"/>
      <c r="CC427" s="163"/>
      <c r="CD427" s="163"/>
    </row>
    <row r="428" spans="1:82" ht="17.45" customHeight="1">
      <c r="A428" s="86">
        <f t="shared" si="318"/>
        <v>60.5</v>
      </c>
      <c r="B428" s="107">
        <f t="shared" si="299"/>
        <v>418</v>
      </c>
      <c r="C428" s="8"/>
      <c r="D428" s="11"/>
      <c r="E428" s="12"/>
      <c r="F428" s="11"/>
      <c r="G428" s="74">
        <f t="shared" ref="G428:H443" si="329">G427-E428-C428</f>
        <v>0</v>
      </c>
      <c r="H428" s="75">
        <f t="shared" si="329"/>
        <v>0</v>
      </c>
      <c r="I428" s="88">
        <f t="shared" si="309"/>
        <v>0</v>
      </c>
      <c r="J428" s="78">
        <f t="shared" si="310"/>
        <v>0</v>
      </c>
      <c r="K428" s="78">
        <f t="shared" si="311"/>
        <v>0</v>
      </c>
      <c r="L428" s="78">
        <f t="shared" si="312"/>
        <v>0</v>
      </c>
      <c r="M428" s="78" t="str">
        <f t="shared" ca="1" si="313"/>
        <v/>
      </c>
      <c r="N428" s="78" t="str">
        <f t="shared" ca="1" si="313"/>
        <v/>
      </c>
      <c r="O428" s="78">
        <f t="shared" si="314"/>
        <v>5.0000000000000001E-4</v>
      </c>
      <c r="P428" s="13"/>
      <c r="Q428" s="8"/>
      <c r="R428" s="13"/>
      <c r="S428" s="89">
        <f t="shared" si="300"/>
        <v>0</v>
      </c>
      <c r="T428" s="75">
        <f t="shared" si="301"/>
        <v>0</v>
      </c>
      <c r="U428" s="90">
        <f t="shared" si="319"/>
        <v>0</v>
      </c>
      <c r="V428" s="82">
        <f t="shared" si="320"/>
        <v>0</v>
      </c>
      <c r="W428" s="234">
        <f t="shared" si="327"/>
        <v>151</v>
      </c>
      <c r="X428" s="236">
        <f t="shared" si="328"/>
        <v>157</v>
      </c>
      <c r="Y428" s="12"/>
      <c r="Z428" s="8"/>
      <c r="AA428" s="12"/>
      <c r="AB428" s="12"/>
      <c r="AC428" s="12"/>
      <c r="AD428" s="12"/>
      <c r="AE428" s="91">
        <f t="shared" si="302"/>
        <v>0</v>
      </c>
      <c r="AF428" s="75">
        <f t="shared" si="303"/>
        <v>0</v>
      </c>
      <c r="AG428" s="88">
        <f t="shared" si="292"/>
        <v>0</v>
      </c>
      <c r="AH428" s="92">
        <f t="shared" si="293"/>
        <v>0</v>
      </c>
      <c r="AI428" s="93">
        <f t="shared" si="294"/>
        <v>0</v>
      </c>
      <c r="AJ428" s="93">
        <f t="shared" si="295"/>
        <v>0</v>
      </c>
      <c r="AK428" s="78">
        <f t="shared" si="296"/>
        <v>0</v>
      </c>
      <c r="AL428" s="92">
        <f t="shared" si="304"/>
        <v>0</v>
      </c>
      <c r="AM428" s="78">
        <f t="shared" si="305"/>
        <v>0</v>
      </c>
      <c r="AN428" s="11"/>
      <c r="AO428" s="14"/>
      <c r="AP428" s="11"/>
      <c r="AQ428" s="15"/>
      <c r="AR428" s="11"/>
      <c r="AS428" s="11"/>
      <c r="AT428" s="11"/>
      <c r="AU428" s="75" t="str">
        <f t="shared" si="315"/>
        <v/>
      </c>
      <c r="AV428" s="75" t="str">
        <f t="shared" ca="1" si="316"/>
        <v/>
      </c>
      <c r="AW428" s="75" t="str">
        <f t="shared" si="306"/>
        <v/>
      </c>
      <c r="AX428" s="75" t="str">
        <f t="shared" ca="1" si="307"/>
        <v/>
      </c>
      <c r="AY428" s="169"/>
      <c r="AZ428" s="169"/>
      <c r="BA428" s="75" t="str">
        <f t="shared" si="321"/>
        <v/>
      </c>
      <c r="BB428" s="169"/>
      <c r="BC428" s="169"/>
      <c r="BD428" s="75" t="str">
        <f t="shared" si="322"/>
        <v/>
      </c>
      <c r="BE428" s="11"/>
      <c r="BS428" s="163"/>
      <c r="BT428" s="163"/>
      <c r="BU428" s="163"/>
      <c r="BV428" s="163"/>
      <c r="BW428" s="163"/>
      <c r="BX428" s="163"/>
      <c r="BZ428" s="163"/>
      <c r="CB428" s="163"/>
      <c r="CC428" s="163"/>
      <c r="CD428" s="163"/>
    </row>
    <row r="429" spans="1:82" ht="17.45" customHeight="1">
      <c r="A429" s="94">
        <f t="shared" si="318"/>
        <v>60.6</v>
      </c>
      <c r="B429" s="107">
        <f t="shared" si="299"/>
        <v>419</v>
      </c>
      <c r="C429" s="8"/>
      <c r="D429" s="11"/>
      <c r="E429" s="12"/>
      <c r="F429" s="11"/>
      <c r="G429" s="74">
        <f t="shared" si="329"/>
        <v>0</v>
      </c>
      <c r="H429" s="75">
        <f t="shared" si="329"/>
        <v>0</v>
      </c>
      <c r="I429" s="88">
        <f t="shared" si="309"/>
        <v>0</v>
      </c>
      <c r="J429" s="78">
        <f t="shared" si="310"/>
        <v>0</v>
      </c>
      <c r="K429" s="78">
        <f t="shared" si="311"/>
        <v>0</v>
      </c>
      <c r="L429" s="78">
        <f t="shared" si="312"/>
        <v>0</v>
      </c>
      <c r="M429" s="78" t="str">
        <f t="shared" ca="1" si="313"/>
        <v/>
      </c>
      <c r="N429" s="78" t="str">
        <f t="shared" ca="1" si="313"/>
        <v/>
      </c>
      <c r="O429" s="78">
        <f t="shared" si="314"/>
        <v>5.0000000000000001E-4</v>
      </c>
      <c r="P429" s="13"/>
      <c r="Q429" s="8"/>
      <c r="R429" s="13"/>
      <c r="S429" s="89">
        <f t="shared" si="300"/>
        <v>0</v>
      </c>
      <c r="T429" s="75">
        <f t="shared" si="301"/>
        <v>0</v>
      </c>
      <c r="U429" s="90">
        <f t="shared" si="319"/>
        <v>0</v>
      </c>
      <c r="V429" s="82">
        <f t="shared" si="320"/>
        <v>0</v>
      </c>
      <c r="W429" s="234">
        <f t="shared" si="327"/>
        <v>151</v>
      </c>
      <c r="X429" s="236">
        <f t="shared" si="328"/>
        <v>157</v>
      </c>
      <c r="Y429" s="12"/>
      <c r="Z429" s="8"/>
      <c r="AA429" s="12"/>
      <c r="AB429" s="12"/>
      <c r="AC429" s="12"/>
      <c r="AD429" s="12"/>
      <c r="AE429" s="91">
        <f t="shared" si="302"/>
        <v>0</v>
      </c>
      <c r="AF429" s="75">
        <f t="shared" si="303"/>
        <v>0</v>
      </c>
      <c r="AG429" s="88">
        <f t="shared" si="292"/>
        <v>0</v>
      </c>
      <c r="AH429" s="92">
        <f t="shared" si="293"/>
        <v>0</v>
      </c>
      <c r="AI429" s="93">
        <f t="shared" si="294"/>
        <v>0</v>
      </c>
      <c r="AJ429" s="93">
        <f t="shared" si="295"/>
        <v>0</v>
      </c>
      <c r="AK429" s="78">
        <f t="shared" si="296"/>
        <v>0</v>
      </c>
      <c r="AL429" s="92">
        <f t="shared" si="304"/>
        <v>0</v>
      </c>
      <c r="AM429" s="78">
        <f t="shared" si="305"/>
        <v>0</v>
      </c>
      <c r="AN429" s="11"/>
      <c r="AO429" s="14"/>
      <c r="AP429" s="11"/>
      <c r="AQ429" s="15"/>
      <c r="AR429" s="11"/>
      <c r="AS429" s="11"/>
      <c r="AT429" s="11"/>
      <c r="AU429" s="75" t="str">
        <f t="shared" si="315"/>
        <v/>
      </c>
      <c r="AV429" s="75" t="str">
        <f t="shared" ca="1" si="316"/>
        <v/>
      </c>
      <c r="AW429" s="75" t="str">
        <f t="shared" si="306"/>
        <v/>
      </c>
      <c r="AX429" s="75" t="str">
        <f t="shared" ca="1" si="307"/>
        <v/>
      </c>
      <c r="AY429" s="169"/>
      <c r="AZ429" s="169"/>
      <c r="BA429" s="75" t="str">
        <f t="shared" si="321"/>
        <v/>
      </c>
      <c r="BB429" s="169"/>
      <c r="BC429" s="169"/>
      <c r="BD429" s="75" t="str">
        <f t="shared" si="322"/>
        <v/>
      </c>
      <c r="BE429" s="11"/>
      <c r="BS429" s="163"/>
      <c r="BT429" s="163"/>
      <c r="BU429" s="163"/>
      <c r="BV429" s="163"/>
      <c r="BW429" s="163"/>
      <c r="BX429" s="163"/>
      <c r="BZ429" s="163"/>
      <c r="CB429" s="163"/>
      <c r="CC429" s="163"/>
      <c r="CD429" s="163"/>
    </row>
    <row r="430" spans="1:82" ht="17.45" customHeight="1" thickBot="1">
      <c r="A430" s="86">
        <f t="shared" si="318"/>
        <v>60.7</v>
      </c>
      <c r="B430" s="108">
        <f t="shared" si="299"/>
        <v>420</v>
      </c>
      <c r="C430" s="16"/>
      <c r="D430" s="17"/>
      <c r="E430" s="18"/>
      <c r="F430" s="17"/>
      <c r="G430" s="96">
        <f t="shared" si="329"/>
        <v>0</v>
      </c>
      <c r="H430" s="97">
        <f t="shared" si="329"/>
        <v>0</v>
      </c>
      <c r="I430" s="98">
        <f t="shared" si="309"/>
        <v>0</v>
      </c>
      <c r="J430" s="99">
        <f t="shared" si="310"/>
        <v>0</v>
      </c>
      <c r="K430" s="99">
        <f t="shared" si="311"/>
        <v>0</v>
      </c>
      <c r="L430" s="99">
        <f t="shared" si="312"/>
        <v>0</v>
      </c>
      <c r="M430" s="99" t="str">
        <f t="shared" ca="1" si="313"/>
        <v/>
      </c>
      <c r="N430" s="99" t="str">
        <f t="shared" ca="1" si="313"/>
        <v/>
      </c>
      <c r="O430" s="99">
        <f t="shared" si="314"/>
        <v>5.0000000000000001E-4</v>
      </c>
      <c r="P430" s="19"/>
      <c r="Q430" s="16"/>
      <c r="R430" s="19"/>
      <c r="S430" s="89">
        <f t="shared" si="300"/>
        <v>0</v>
      </c>
      <c r="T430" s="75">
        <f t="shared" si="301"/>
        <v>0</v>
      </c>
      <c r="U430" s="100">
        <f t="shared" si="319"/>
        <v>0</v>
      </c>
      <c r="V430" s="101">
        <f t="shared" si="320"/>
        <v>0</v>
      </c>
      <c r="W430" s="237">
        <f t="shared" si="327"/>
        <v>151</v>
      </c>
      <c r="X430" s="238">
        <f t="shared" si="328"/>
        <v>157</v>
      </c>
      <c r="Y430" s="18"/>
      <c r="Z430" s="8"/>
      <c r="AA430" s="12"/>
      <c r="AB430" s="12"/>
      <c r="AC430" s="12"/>
      <c r="AD430" s="12"/>
      <c r="AE430" s="102">
        <f t="shared" si="302"/>
        <v>0</v>
      </c>
      <c r="AF430" s="97">
        <f t="shared" si="303"/>
        <v>0</v>
      </c>
      <c r="AG430" s="98">
        <f t="shared" si="292"/>
        <v>0</v>
      </c>
      <c r="AH430" s="103">
        <f t="shared" si="293"/>
        <v>0</v>
      </c>
      <c r="AI430" s="104">
        <f t="shared" si="294"/>
        <v>0</v>
      </c>
      <c r="AJ430" s="104">
        <f t="shared" si="295"/>
        <v>0</v>
      </c>
      <c r="AK430" s="99">
        <f t="shared" si="296"/>
        <v>0</v>
      </c>
      <c r="AL430" s="103">
        <f t="shared" si="304"/>
        <v>0</v>
      </c>
      <c r="AM430" s="99">
        <f t="shared" si="305"/>
        <v>0</v>
      </c>
      <c r="AN430" s="17"/>
      <c r="AO430" s="20"/>
      <c r="AP430" s="17"/>
      <c r="AQ430" s="21"/>
      <c r="AR430" s="17"/>
      <c r="AS430" s="17"/>
      <c r="AT430" s="17"/>
      <c r="AU430" s="97" t="str">
        <f t="shared" si="315"/>
        <v/>
      </c>
      <c r="AV430" s="97" t="str">
        <f t="shared" ca="1" si="316"/>
        <v/>
      </c>
      <c r="AW430" s="97" t="str">
        <f t="shared" si="306"/>
        <v/>
      </c>
      <c r="AX430" s="97" t="str">
        <f t="shared" ca="1" si="307"/>
        <v/>
      </c>
      <c r="AY430" s="167"/>
      <c r="AZ430" s="167"/>
      <c r="BA430" s="97" t="str">
        <f t="shared" si="321"/>
        <v/>
      </c>
      <c r="BB430" s="167"/>
      <c r="BC430" s="167"/>
      <c r="BD430" s="97" t="str">
        <f t="shared" si="322"/>
        <v/>
      </c>
      <c r="BE430" s="17"/>
      <c r="BS430" s="163"/>
      <c r="BT430" s="163"/>
      <c r="BU430" s="163"/>
      <c r="BV430" s="163"/>
      <c r="BW430" s="163"/>
      <c r="BX430" s="163"/>
      <c r="BZ430" s="163"/>
      <c r="CB430" s="163"/>
      <c r="CC430" s="163"/>
      <c r="CD430" s="163"/>
    </row>
    <row r="431" spans="1:82" ht="17.45" customHeight="1" thickTop="1">
      <c r="A431" s="71">
        <f>A424+1</f>
        <v>61.1</v>
      </c>
      <c r="B431" s="106">
        <f>B430+1</f>
        <v>421</v>
      </c>
      <c r="C431" s="4"/>
      <c r="D431" s="5"/>
      <c r="E431" s="6"/>
      <c r="F431" s="5"/>
      <c r="G431" s="74">
        <f t="shared" si="329"/>
        <v>0</v>
      </c>
      <c r="H431" s="75">
        <f t="shared" si="329"/>
        <v>0</v>
      </c>
      <c r="I431" s="76">
        <f t="shared" si="309"/>
        <v>0</v>
      </c>
      <c r="J431" s="77">
        <f t="shared" si="310"/>
        <v>0</v>
      </c>
      <c r="K431" s="77">
        <f t="shared" si="311"/>
        <v>0</v>
      </c>
      <c r="L431" s="77">
        <f t="shared" si="312"/>
        <v>0</v>
      </c>
      <c r="M431" s="78" t="str">
        <f t="shared" ca="1" si="313"/>
        <v/>
      </c>
      <c r="N431" s="78" t="str">
        <f t="shared" ca="1" si="313"/>
        <v/>
      </c>
      <c r="O431" s="78">
        <f t="shared" si="314"/>
        <v>5.0000000000000001E-4</v>
      </c>
      <c r="P431" s="13"/>
      <c r="Q431" s="8"/>
      <c r="R431" s="13"/>
      <c r="S431" s="79">
        <f t="shared" si="300"/>
        <v>0</v>
      </c>
      <c r="T431" s="80">
        <f t="shared" si="301"/>
        <v>0</v>
      </c>
      <c r="U431" s="81">
        <f t="shared" si="319"/>
        <v>0</v>
      </c>
      <c r="V431" s="82">
        <f t="shared" si="320"/>
        <v>0</v>
      </c>
      <c r="W431" s="234">
        <f t="shared" si="327"/>
        <v>151</v>
      </c>
      <c r="X431" s="236">
        <f t="shared" si="328"/>
        <v>157</v>
      </c>
      <c r="Y431" s="6"/>
      <c r="Z431" s="4"/>
      <c r="AA431" s="6"/>
      <c r="AB431" s="6"/>
      <c r="AC431" s="6"/>
      <c r="AD431" s="6"/>
      <c r="AE431" s="83">
        <f t="shared" si="302"/>
        <v>0</v>
      </c>
      <c r="AF431" s="80">
        <f t="shared" si="303"/>
        <v>0</v>
      </c>
      <c r="AG431" s="76">
        <f t="shared" si="292"/>
        <v>0</v>
      </c>
      <c r="AH431" s="84">
        <f t="shared" si="293"/>
        <v>0</v>
      </c>
      <c r="AI431" s="85">
        <f t="shared" si="294"/>
        <v>0</v>
      </c>
      <c r="AJ431" s="85">
        <f t="shared" si="295"/>
        <v>0</v>
      </c>
      <c r="AK431" s="77">
        <f t="shared" si="296"/>
        <v>0</v>
      </c>
      <c r="AL431" s="84">
        <f t="shared" si="304"/>
        <v>0</v>
      </c>
      <c r="AM431" s="77">
        <f t="shared" si="305"/>
        <v>0</v>
      </c>
      <c r="AN431" s="5"/>
      <c r="AO431" s="9"/>
      <c r="AP431" s="5"/>
      <c r="AQ431" s="10"/>
      <c r="AR431" s="5"/>
      <c r="AS431" s="5"/>
      <c r="AT431" s="5"/>
      <c r="AU431" s="80" t="str">
        <f t="shared" si="315"/>
        <v/>
      </c>
      <c r="AV431" s="80" t="str">
        <f t="shared" ca="1" si="316"/>
        <v/>
      </c>
      <c r="AW431" s="80" t="str">
        <f t="shared" si="306"/>
        <v/>
      </c>
      <c r="AX431" s="80" t="str">
        <f t="shared" ca="1" si="307"/>
        <v/>
      </c>
      <c r="AY431" s="165"/>
      <c r="AZ431" s="165"/>
      <c r="BA431" s="80" t="str">
        <f t="shared" si="321"/>
        <v/>
      </c>
      <c r="BB431" s="165"/>
      <c r="BC431" s="165"/>
      <c r="BD431" s="80" t="str">
        <f t="shared" si="322"/>
        <v/>
      </c>
      <c r="BE431" s="5"/>
      <c r="BS431" s="163"/>
      <c r="BT431" s="163"/>
      <c r="BU431" s="163"/>
      <c r="BV431" s="163"/>
      <c r="BW431" s="163"/>
      <c r="BX431" s="163"/>
      <c r="BZ431" s="163"/>
      <c r="CB431" s="163"/>
      <c r="CC431" s="163"/>
      <c r="CD431" s="163"/>
    </row>
    <row r="432" spans="1:82" ht="17.45" customHeight="1">
      <c r="A432" s="86">
        <f t="shared" si="318"/>
        <v>61.2</v>
      </c>
      <c r="B432" s="107">
        <f t="shared" si="299"/>
        <v>422</v>
      </c>
      <c r="C432" s="8"/>
      <c r="D432" s="11"/>
      <c r="E432" s="12"/>
      <c r="F432" s="11"/>
      <c r="G432" s="74">
        <f t="shared" si="329"/>
        <v>0</v>
      </c>
      <c r="H432" s="75">
        <f t="shared" si="329"/>
        <v>0</v>
      </c>
      <c r="I432" s="88">
        <f t="shared" si="309"/>
        <v>0</v>
      </c>
      <c r="J432" s="78">
        <f t="shared" si="310"/>
        <v>0</v>
      </c>
      <c r="K432" s="78">
        <f t="shared" si="311"/>
        <v>0</v>
      </c>
      <c r="L432" s="78">
        <f t="shared" si="312"/>
        <v>0</v>
      </c>
      <c r="M432" s="78" t="str">
        <f t="shared" ca="1" si="313"/>
        <v/>
      </c>
      <c r="N432" s="78" t="str">
        <f t="shared" ca="1" si="313"/>
        <v/>
      </c>
      <c r="O432" s="78">
        <f t="shared" si="314"/>
        <v>5.0000000000000001E-4</v>
      </c>
      <c r="P432" s="13"/>
      <c r="Q432" s="8"/>
      <c r="R432" s="13"/>
      <c r="S432" s="89">
        <f t="shared" si="300"/>
        <v>0</v>
      </c>
      <c r="T432" s="75">
        <f t="shared" si="301"/>
        <v>0</v>
      </c>
      <c r="U432" s="90">
        <f t="shared" si="319"/>
        <v>0</v>
      </c>
      <c r="V432" s="82">
        <f t="shared" si="320"/>
        <v>0</v>
      </c>
      <c r="W432" s="234">
        <f t="shared" si="327"/>
        <v>151</v>
      </c>
      <c r="X432" s="236">
        <f t="shared" si="328"/>
        <v>157</v>
      </c>
      <c r="Y432" s="12"/>
      <c r="Z432" s="8"/>
      <c r="AA432" s="12"/>
      <c r="AB432" s="12"/>
      <c r="AC432" s="12"/>
      <c r="AD432" s="12"/>
      <c r="AE432" s="91">
        <f t="shared" si="302"/>
        <v>0</v>
      </c>
      <c r="AF432" s="75">
        <f t="shared" si="303"/>
        <v>0</v>
      </c>
      <c r="AG432" s="88">
        <f t="shared" si="292"/>
        <v>0</v>
      </c>
      <c r="AH432" s="92">
        <f t="shared" si="293"/>
        <v>0</v>
      </c>
      <c r="AI432" s="93">
        <f t="shared" si="294"/>
        <v>0</v>
      </c>
      <c r="AJ432" s="93">
        <f t="shared" si="295"/>
        <v>0</v>
      </c>
      <c r="AK432" s="78">
        <f t="shared" si="296"/>
        <v>0</v>
      </c>
      <c r="AL432" s="92">
        <f t="shared" si="304"/>
        <v>0</v>
      </c>
      <c r="AM432" s="78">
        <f t="shared" si="305"/>
        <v>0</v>
      </c>
      <c r="AN432" s="11"/>
      <c r="AO432" s="14"/>
      <c r="AP432" s="11"/>
      <c r="AQ432" s="15"/>
      <c r="AR432" s="11"/>
      <c r="AS432" s="11"/>
      <c r="AT432" s="11"/>
      <c r="AU432" s="75" t="str">
        <f t="shared" si="315"/>
        <v/>
      </c>
      <c r="AV432" s="75" t="str">
        <f t="shared" ca="1" si="316"/>
        <v/>
      </c>
      <c r="AW432" s="75" t="str">
        <f t="shared" si="306"/>
        <v/>
      </c>
      <c r="AX432" s="75" t="str">
        <f t="shared" ca="1" si="307"/>
        <v/>
      </c>
      <c r="AY432" s="169"/>
      <c r="AZ432" s="169"/>
      <c r="BA432" s="75" t="str">
        <f t="shared" si="321"/>
        <v/>
      </c>
      <c r="BB432" s="169"/>
      <c r="BC432" s="169"/>
      <c r="BD432" s="75" t="str">
        <f t="shared" si="322"/>
        <v/>
      </c>
      <c r="BE432" s="11"/>
      <c r="BS432" s="163"/>
      <c r="BT432" s="163"/>
      <c r="BU432" s="163"/>
      <c r="BV432" s="163"/>
      <c r="BW432" s="163"/>
      <c r="BX432" s="163"/>
      <c r="BZ432" s="163"/>
      <c r="CB432" s="163"/>
      <c r="CC432" s="163"/>
      <c r="CD432" s="163"/>
    </row>
    <row r="433" spans="1:82" ht="17.45" customHeight="1">
      <c r="A433" s="94">
        <f t="shared" si="318"/>
        <v>61.3</v>
      </c>
      <c r="B433" s="107">
        <f t="shared" si="299"/>
        <v>423</v>
      </c>
      <c r="C433" s="8"/>
      <c r="D433" s="11"/>
      <c r="E433" s="12"/>
      <c r="F433" s="11"/>
      <c r="G433" s="74">
        <f t="shared" si="329"/>
        <v>0</v>
      </c>
      <c r="H433" s="75">
        <f t="shared" si="329"/>
        <v>0</v>
      </c>
      <c r="I433" s="88">
        <f t="shared" si="309"/>
        <v>0</v>
      </c>
      <c r="J433" s="78">
        <f t="shared" si="310"/>
        <v>0</v>
      </c>
      <c r="K433" s="78">
        <f t="shared" si="311"/>
        <v>0</v>
      </c>
      <c r="L433" s="78">
        <f t="shared" si="312"/>
        <v>0</v>
      </c>
      <c r="M433" s="78" t="str">
        <f t="shared" ca="1" si="313"/>
        <v/>
      </c>
      <c r="N433" s="78" t="str">
        <f t="shared" ca="1" si="313"/>
        <v/>
      </c>
      <c r="O433" s="78">
        <f t="shared" si="314"/>
        <v>5.0000000000000001E-4</v>
      </c>
      <c r="P433" s="13"/>
      <c r="Q433" s="8"/>
      <c r="R433" s="13"/>
      <c r="S433" s="89">
        <f t="shared" si="300"/>
        <v>0</v>
      </c>
      <c r="T433" s="75">
        <f t="shared" si="301"/>
        <v>0</v>
      </c>
      <c r="U433" s="90">
        <f t="shared" si="319"/>
        <v>0</v>
      </c>
      <c r="V433" s="82">
        <f t="shared" si="320"/>
        <v>0</v>
      </c>
      <c r="W433" s="234">
        <f t="shared" si="327"/>
        <v>151</v>
      </c>
      <c r="X433" s="236">
        <f t="shared" si="328"/>
        <v>157</v>
      </c>
      <c r="Y433" s="12"/>
      <c r="Z433" s="8"/>
      <c r="AA433" s="12"/>
      <c r="AB433" s="12"/>
      <c r="AC433" s="12"/>
      <c r="AD433" s="12"/>
      <c r="AE433" s="91">
        <f t="shared" si="302"/>
        <v>0</v>
      </c>
      <c r="AF433" s="75">
        <f t="shared" si="303"/>
        <v>0</v>
      </c>
      <c r="AG433" s="88">
        <f t="shared" si="292"/>
        <v>0</v>
      </c>
      <c r="AH433" s="92">
        <f t="shared" si="293"/>
        <v>0</v>
      </c>
      <c r="AI433" s="93">
        <f t="shared" si="294"/>
        <v>0</v>
      </c>
      <c r="AJ433" s="93">
        <f t="shared" si="295"/>
        <v>0</v>
      </c>
      <c r="AK433" s="78">
        <f t="shared" si="296"/>
        <v>0</v>
      </c>
      <c r="AL433" s="92">
        <f t="shared" si="304"/>
        <v>0</v>
      </c>
      <c r="AM433" s="78">
        <f t="shared" si="305"/>
        <v>0</v>
      </c>
      <c r="AN433" s="11"/>
      <c r="AO433" s="14"/>
      <c r="AP433" s="11"/>
      <c r="AQ433" s="15"/>
      <c r="AR433" s="11"/>
      <c r="AS433" s="11"/>
      <c r="AT433" s="11"/>
      <c r="AU433" s="75" t="str">
        <f t="shared" si="315"/>
        <v/>
      </c>
      <c r="AV433" s="75" t="str">
        <f t="shared" ca="1" si="316"/>
        <v/>
      </c>
      <c r="AW433" s="75" t="str">
        <f t="shared" si="306"/>
        <v/>
      </c>
      <c r="AX433" s="75" t="str">
        <f t="shared" ca="1" si="307"/>
        <v/>
      </c>
      <c r="AY433" s="169"/>
      <c r="AZ433" s="169"/>
      <c r="BA433" s="75" t="str">
        <f t="shared" si="321"/>
        <v/>
      </c>
      <c r="BB433" s="169"/>
      <c r="BC433" s="169"/>
      <c r="BD433" s="75" t="str">
        <f t="shared" si="322"/>
        <v/>
      </c>
      <c r="BE433" s="11"/>
      <c r="BS433" s="163"/>
      <c r="BT433" s="163"/>
      <c r="BU433" s="163"/>
      <c r="BV433" s="163"/>
      <c r="BW433" s="163"/>
      <c r="BX433" s="163"/>
      <c r="BZ433" s="163"/>
      <c r="CB433" s="163"/>
      <c r="CC433" s="163"/>
      <c r="CD433" s="163"/>
    </row>
    <row r="434" spans="1:82" ht="17.45" customHeight="1">
      <c r="A434" s="86">
        <f t="shared" si="318"/>
        <v>61.4</v>
      </c>
      <c r="B434" s="107">
        <f t="shared" si="299"/>
        <v>424</v>
      </c>
      <c r="C434" s="8"/>
      <c r="D434" s="11"/>
      <c r="E434" s="12"/>
      <c r="F434" s="11"/>
      <c r="G434" s="74">
        <f t="shared" si="329"/>
        <v>0</v>
      </c>
      <c r="H434" s="75">
        <f t="shared" si="329"/>
        <v>0</v>
      </c>
      <c r="I434" s="88">
        <f t="shared" si="309"/>
        <v>0</v>
      </c>
      <c r="J434" s="78">
        <f t="shared" si="310"/>
        <v>0</v>
      </c>
      <c r="K434" s="78">
        <f t="shared" si="311"/>
        <v>0</v>
      </c>
      <c r="L434" s="78">
        <f t="shared" si="312"/>
        <v>0</v>
      </c>
      <c r="M434" s="78" t="str">
        <f t="shared" ca="1" si="313"/>
        <v/>
      </c>
      <c r="N434" s="78" t="str">
        <f t="shared" ca="1" si="313"/>
        <v/>
      </c>
      <c r="O434" s="78">
        <f t="shared" si="314"/>
        <v>5.0000000000000001E-4</v>
      </c>
      <c r="P434" s="13"/>
      <c r="Q434" s="8"/>
      <c r="R434" s="13"/>
      <c r="S434" s="89">
        <f t="shared" si="300"/>
        <v>0</v>
      </c>
      <c r="T434" s="75">
        <f t="shared" si="301"/>
        <v>0</v>
      </c>
      <c r="U434" s="90">
        <f t="shared" si="319"/>
        <v>0</v>
      </c>
      <c r="V434" s="82">
        <f t="shared" si="320"/>
        <v>0</v>
      </c>
      <c r="W434" s="234">
        <f t="shared" si="327"/>
        <v>151</v>
      </c>
      <c r="X434" s="236">
        <f t="shared" si="328"/>
        <v>157</v>
      </c>
      <c r="Y434" s="12"/>
      <c r="Z434" s="8"/>
      <c r="AA434" s="12"/>
      <c r="AB434" s="12"/>
      <c r="AC434" s="12"/>
      <c r="AD434" s="12"/>
      <c r="AE434" s="91">
        <f t="shared" si="302"/>
        <v>0</v>
      </c>
      <c r="AF434" s="75">
        <f t="shared" si="303"/>
        <v>0</v>
      </c>
      <c r="AG434" s="88">
        <f t="shared" si="292"/>
        <v>0</v>
      </c>
      <c r="AH434" s="92">
        <f t="shared" si="293"/>
        <v>0</v>
      </c>
      <c r="AI434" s="93">
        <f t="shared" si="294"/>
        <v>0</v>
      </c>
      <c r="AJ434" s="93">
        <f t="shared" si="295"/>
        <v>0</v>
      </c>
      <c r="AK434" s="78">
        <f t="shared" si="296"/>
        <v>0</v>
      </c>
      <c r="AL434" s="92">
        <f t="shared" si="304"/>
        <v>0</v>
      </c>
      <c r="AM434" s="78">
        <f t="shared" si="305"/>
        <v>0</v>
      </c>
      <c r="AN434" s="11"/>
      <c r="AO434" s="14"/>
      <c r="AP434" s="11"/>
      <c r="AQ434" s="15"/>
      <c r="AR434" s="11"/>
      <c r="AS434" s="11"/>
      <c r="AT434" s="11"/>
      <c r="AU434" s="75" t="str">
        <f t="shared" si="315"/>
        <v/>
      </c>
      <c r="AV434" s="75" t="str">
        <f t="shared" ca="1" si="316"/>
        <v/>
      </c>
      <c r="AW434" s="75" t="str">
        <f t="shared" si="306"/>
        <v/>
      </c>
      <c r="AX434" s="75" t="str">
        <f t="shared" ca="1" si="307"/>
        <v/>
      </c>
      <c r="AY434" s="169"/>
      <c r="AZ434" s="169"/>
      <c r="BA434" s="75" t="str">
        <f t="shared" si="321"/>
        <v/>
      </c>
      <c r="BB434" s="169"/>
      <c r="BC434" s="169"/>
      <c r="BD434" s="75" t="str">
        <f t="shared" si="322"/>
        <v/>
      </c>
      <c r="BE434" s="11"/>
      <c r="BS434" s="163"/>
      <c r="BT434" s="163"/>
      <c r="BU434" s="163"/>
      <c r="BV434" s="163"/>
      <c r="BW434" s="163"/>
      <c r="BX434" s="163"/>
      <c r="BZ434" s="163"/>
      <c r="CB434" s="163"/>
      <c r="CC434" s="163"/>
      <c r="CD434" s="163"/>
    </row>
    <row r="435" spans="1:82" ht="17.45" customHeight="1">
      <c r="A435" s="94">
        <f t="shared" si="318"/>
        <v>61.5</v>
      </c>
      <c r="B435" s="107">
        <f t="shared" si="299"/>
        <v>425</v>
      </c>
      <c r="C435" s="8"/>
      <c r="D435" s="11"/>
      <c r="E435" s="12"/>
      <c r="F435" s="11"/>
      <c r="G435" s="74">
        <f t="shared" si="329"/>
        <v>0</v>
      </c>
      <c r="H435" s="75">
        <f t="shared" si="329"/>
        <v>0</v>
      </c>
      <c r="I435" s="88">
        <f t="shared" si="309"/>
        <v>0</v>
      </c>
      <c r="J435" s="78">
        <f t="shared" si="310"/>
        <v>0</v>
      </c>
      <c r="K435" s="78">
        <f t="shared" si="311"/>
        <v>0</v>
      </c>
      <c r="L435" s="78">
        <f t="shared" si="312"/>
        <v>0</v>
      </c>
      <c r="M435" s="78" t="str">
        <f t="shared" ca="1" si="313"/>
        <v/>
      </c>
      <c r="N435" s="78" t="str">
        <f t="shared" ca="1" si="313"/>
        <v/>
      </c>
      <c r="O435" s="78">
        <f t="shared" si="314"/>
        <v>5.0000000000000001E-4</v>
      </c>
      <c r="P435" s="13"/>
      <c r="Q435" s="8"/>
      <c r="R435" s="13"/>
      <c r="S435" s="89">
        <f t="shared" si="300"/>
        <v>0</v>
      </c>
      <c r="T435" s="75">
        <f t="shared" si="301"/>
        <v>0</v>
      </c>
      <c r="U435" s="90">
        <f t="shared" si="319"/>
        <v>0</v>
      </c>
      <c r="V435" s="82">
        <f t="shared" si="320"/>
        <v>0</v>
      </c>
      <c r="W435" s="234">
        <f t="shared" si="327"/>
        <v>151</v>
      </c>
      <c r="X435" s="236">
        <f t="shared" si="328"/>
        <v>157</v>
      </c>
      <c r="Y435" s="12"/>
      <c r="Z435" s="8"/>
      <c r="AA435" s="12"/>
      <c r="AB435" s="12"/>
      <c r="AC435" s="12"/>
      <c r="AD435" s="12"/>
      <c r="AE435" s="91">
        <f t="shared" si="302"/>
        <v>0</v>
      </c>
      <c r="AF435" s="75">
        <f t="shared" si="303"/>
        <v>0</v>
      </c>
      <c r="AG435" s="88">
        <f t="shared" si="292"/>
        <v>0</v>
      </c>
      <c r="AH435" s="92">
        <f t="shared" si="293"/>
        <v>0</v>
      </c>
      <c r="AI435" s="93">
        <f t="shared" si="294"/>
        <v>0</v>
      </c>
      <c r="AJ435" s="93">
        <f t="shared" si="295"/>
        <v>0</v>
      </c>
      <c r="AK435" s="78">
        <f t="shared" si="296"/>
        <v>0</v>
      </c>
      <c r="AL435" s="92">
        <f t="shared" si="304"/>
        <v>0</v>
      </c>
      <c r="AM435" s="78">
        <f t="shared" si="305"/>
        <v>0</v>
      </c>
      <c r="AN435" s="11"/>
      <c r="AO435" s="14"/>
      <c r="AP435" s="11"/>
      <c r="AQ435" s="15"/>
      <c r="AR435" s="11"/>
      <c r="AS435" s="11"/>
      <c r="AT435" s="11"/>
      <c r="AU435" s="75" t="str">
        <f t="shared" si="315"/>
        <v/>
      </c>
      <c r="AV435" s="75" t="str">
        <f t="shared" ca="1" si="316"/>
        <v/>
      </c>
      <c r="AW435" s="75" t="str">
        <f t="shared" si="306"/>
        <v/>
      </c>
      <c r="AX435" s="75" t="str">
        <f t="shared" ca="1" si="307"/>
        <v/>
      </c>
      <c r="AY435" s="169"/>
      <c r="AZ435" s="169"/>
      <c r="BA435" s="75" t="str">
        <f t="shared" si="321"/>
        <v/>
      </c>
      <c r="BB435" s="169"/>
      <c r="BC435" s="169"/>
      <c r="BD435" s="75" t="str">
        <f t="shared" si="322"/>
        <v/>
      </c>
      <c r="BE435" s="11"/>
      <c r="BS435" s="163"/>
      <c r="BT435" s="163"/>
      <c r="BU435" s="163"/>
      <c r="BV435" s="163"/>
      <c r="BW435" s="163"/>
      <c r="BX435" s="163"/>
      <c r="BZ435" s="163"/>
      <c r="CB435" s="163"/>
      <c r="CC435" s="163"/>
      <c r="CD435" s="163"/>
    </row>
    <row r="436" spans="1:82" ht="17.45" customHeight="1">
      <c r="A436" s="86">
        <f t="shared" si="318"/>
        <v>61.6</v>
      </c>
      <c r="B436" s="107">
        <f t="shared" si="299"/>
        <v>426</v>
      </c>
      <c r="C436" s="8"/>
      <c r="D436" s="11"/>
      <c r="E436" s="12"/>
      <c r="F436" s="11"/>
      <c r="G436" s="74">
        <f t="shared" si="329"/>
        <v>0</v>
      </c>
      <c r="H436" s="75">
        <f t="shared" si="329"/>
        <v>0</v>
      </c>
      <c r="I436" s="88">
        <f t="shared" si="309"/>
        <v>0</v>
      </c>
      <c r="J436" s="78">
        <f t="shared" si="310"/>
        <v>0</v>
      </c>
      <c r="K436" s="78">
        <f t="shared" si="311"/>
        <v>0</v>
      </c>
      <c r="L436" s="78">
        <f t="shared" si="312"/>
        <v>0</v>
      </c>
      <c r="M436" s="78" t="str">
        <f t="shared" ca="1" si="313"/>
        <v/>
      </c>
      <c r="N436" s="78" t="str">
        <f t="shared" ca="1" si="313"/>
        <v/>
      </c>
      <c r="O436" s="78">
        <f t="shared" si="314"/>
        <v>5.0000000000000001E-4</v>
      </c>
      <c r="P436" s="13"/>
      <c r="Q436" s="8"/>
      <c r="R436" s="13"/>
      <c r="S436" s="89">
        <f t="shared" si="300"/>
        <v>0</v>
      </c>
      <c r="T436" s="75">
        <f t="shared" si="301"/>
        <v>0</v>
      </c>
      <c r="U436" s="90">
        <f t="shared" si="319"/>
        <v>0</v>
      </c>
      <c r="V436" s="82">
        <f t="shared" si="320"/>
        <v>0</v>
      </c>
      <c r="W436" s="234">
        <f t="shared" si="327"/>
        <v>151</v>
      </c>
      <c r="X436" s="236">
        <f t="shared" si="328"/>
        <v>157</v>
      </c>
      <c r="Y436" s="12"/>
      <c r="Z436" s="8"/>
      <c r="AA436" s="12"/>
      <c r="AB436" s="12"/>
      <c r="AC436" s="12"/>
      <c r="AD436" s="12"/>
      <c r="AE436" s="91">
        <f t="shared" si="302"/>
        <v>0</v>
      </c>
      <c r="AF436" s="75">
        <f t="shared" si="303"/>
        <v>0</v>
      </c>
      <c r="AG436" s="88">
        <f t="shared" si="292"/>
        <v>0</v>
      </c>
      <c r="AH436" s="92">
        <f t="shared" si="293"/>
        <v>0</v>
      </c>
      <c r="AI436" s="93">
        <f t="shared" si="294"/>
        <v>0</v>
      </c>
      <c r="AJ436" s="93">
        <f t="shared" si="295"/>
        <v>0</v>
      </c>
      <c r="AK436" s="78">
        <f t="shared" si="296"/>
        <v>0</v>
      </c>
      <c r="AL436" s="92">
        <f t="shared" si="304"/>
        <v>0</v>
      </c>
      <c r="AM436" s="78">
        <f t="shared" si="305"/>
        <v>0</v>
      </c>
      <c r="AN436" s="11"/>
      <c r="AO436" s="14"/>
      <c r="AP436" s="11"/>
      <c r="AQ436" s="15"/>
      <c r="AR436" s="11"/>
      <c r="AS436" s="11"/>
      <c r="AT436" s="11"/>
      <c r="AU436" s="75" t="str">
        <f t="shared" si="315"/>
        <v/>
      </c>
      <c r="AV436" s="75" t="str">
        <f t="shared" ca="1" si="316"/>
        <v/>
      </c>
      <c r="AW436" s="75" t="str">
        <f t="shared" si="306"/>
        <v/>
      </c>
      <c r="AX436" s="75" t="str">
        <f t="shared" ca="1" si="307"/>
        <v/>
      </c>
      <c r="AY436" s="169"/>
      <c r="AZ436" s="169"/>
      <c r="BA436" s="75" t="str">
        <f t="shared" si="321"/>
        <v/>
      </c>
      <c r="BB436" s="169"/>
      <c r="BC436" s="169"/>
      <c r="BD436" s="75" t="str">
        <f t="shared" si="322"/>
        <v/>
      </c>
      <c r="BE436" s="11"/>
      <c r="BS436" s="163"/>
      <c r="BT436" s="163"/>
      <c r="BU436" s="163"/>
      <c r="BV436" s="163"/>
      <c r="BW436" s="163"/>
      <c r="BX436" s="163"/>
      <c r="BZ436" s="163"/>
      <c r="CB436" s="163"/>
      <c r="CC436" s="163"/>
      <c r="CD436" s="163"/>
    </row>
    <row r="437" spans="1:82" ht="17.45" customHeight="1" thickBot="1">
      <c r="A437" s="94">
        <f t="shared" si="318"/>
        <v>61.7</v>
      </c>
      <c r="B437" s="108">
        <f t="shared" si="299"/>
        <v>427</v>
      </c>
      <c r="C437" s="16"/>
      <c r="D437" s="17"/>
      <c r="E437" s="18"/>
      <c r="F437" s="17"/>
      <c r="G437" s="96">
        <f t="shared" si="329"/>
        <v>0</v>
      </c>
      <c r="H437" s="97">
        <f t="shared" si="329"/>
        <v>0</v>
      </c>
      <c r="I437" s="98">
        <f t="shared" si="309"/>
        <v>0</v>
      </c>
      <c r="J437" s="99">
        <f t="shared" si="310"/>
        <v>0</v>
      </c>
      <c r="K437" s="99">
        <f t="shared" si="311"/>
        <v>0</v>
      </c>
      <c r="L437" s="99">
        <f t="shared" si="312"/>
        <v>0</v>
      </c>
      <c r="M437" s="99" t="str">
        <f t="shared" ca="1" si="313"/>
        <v/>
      </c>
      <c r="N437" s="99" t="str">
        <f t="shared" ca="1" si="313"/>
        <v/>
      </c>
      <c r="O437" s="99">
        <f t="shared" si="314"/>
        <v>5.0000000000000001E-4</v>
      </c>
      <c r="P437" s="19"/>
      <c r="Q437" s="16"/>
      <c r="R437" s="19"/>
      <c r="S437" s="89">
        <f t="shared" si="300"/>
        <v>0</v>
      </c>
      <c r="T437" s="75">
        <f t="shared" si="301"/>
        <v>0</v>
      </c>
      <c r="U437" s="100">
        <f t="shared" si="319"/>
        <v>0</v>
      </c>
      <c r="V437" s="101">
        <f t="shared" si="320"/>
        <v>0</v>
      </c>
      <c r="W437" s="237">
        <f t="shared" si="327"/>
        <v>151</v>
      </c>
      <c r="X437" s="238">
        <f t="shared" si="328"/>
        <v>157</v>
      </c>
      <c r="Y437" s="18"/>
      <c r="Z437" s="8"/>
      <c r="AA437" s="12"/>
      <c r="AB437" s="12"/>
      <c r="AC437" s="12"/>
      <c r="AD437" s="12"/>
      <c r="AE437" s="102">
        <f t="shared" si="302"/>
        <v>0</v>
      </c>
      <c r="AF437" s="97">
        <f t="shared" si="303"/>
        <v>0</v>
      </c>
      <c r="AG437" s="98">
        <f t="shared" si="292"/>
        <v>0</v>
      </c>
      <c r="AH437" s="103">
        <f t="shared" si="293"/>
        <v>0</v>
      </c>
      <c r="AI437" s="104">
        <f t="shared" si="294"/>
        <v>0</v>
      </c>
      <c r="AJ437" s="104">
        <f t="shared" si="295"/>
        <v>0</v>
      </c>
      <c r="AK437" s="99">
        <f t="shared" si="296"/>
        <v>0</v>
      </c>
      <c r="AL437" s="103">
        <f t="shared" si="304"/>
        <v>0</v>
      </c>
      <c r="AM437" s="99">
        <f t="shared" si="305"/>
        <v>0</v>
      </c>
      <c r="AN437" s="17"/>
      <c r="AO437" s="20"/>
      <c r="AP437" s="17"/>
      <c r="AQ437" s="21"/>
      <c r="AR437" s="17"/>
      <c r="AS437" s="17"/>
      <c r="AT437" s="17"/>
      <c r="AU437" s="97" t="str">
        <f t="shared" si="315"/>
        <v/>
      </c>
      <c r="AV437" s="97" t="str">
        <f t="shared" ca="1" si="316"/>
        <v/>
      </c>
      <c r="AW437" s="97" t="str">
        <f t="shared" si="306"/>
        <v/>
      </c>
      <c r="AX437" s="97" t="str">
        <f t="shared" ca="1" si="307"/>
        <v/>
      </c>
      <c r="AY437" s="167"/>
      <c r="AZ437" s="167"/>
      <c r="BA437" s="97" t="str">
        <f t="shared" si="321"/>
        <v/>
      </c>
      <c r="BB437" s="167"/>
      <c r="BC437" s="167"/>
      <c r="BD437" s="97" t="str">
        <f t="shared" si="322"/>
        <v/>
      </c>
      <c r="BE437" s="17"/>
      <c r="BS437" s="163"/>
      <c r="BT437" s="163"/>
      <c r="BU437" s="163"/>
      <c r="BV437" s="163"/>
      <c r="BW437" s="163"/>
      <c r="BX437" s="163"/>
      <c r="BZ437" s="163"/>
      <c r="CB437" s="163"/>
      <c r="CC437" s="163"/>
      <c r="CD437" s="163"/>
    </row>
    <row r="438" spans="1:82" ht="17.45" customHeight="1" thickTop="1">
      <c r="A438" s="105">
        <f>A431+1</f>
        <v>62.1</v>
      </c>
      <c r="B438" s="106">
        <f>B437+1</f>
        <v>428</v>
      </c>
      <c r="C438" s="4"/>
      <c r="D438" s="5"/>
      <c r="E438" s="6"/>
      <c r="F438" s="5"/>
      <c r="G438" s="74">
        <f t="shared" si="329"/>
        <v>0</v>
      </c>
      <c r="H438" s="75">
        <f t="shared" si="329"/>
        <v>0</v>
      </c>
      <c r="I438" s="76">
        <f t="shared" si="309"/>
        <v>0</v>
      </c>
      <c r="J438" s="77">
        <f t="shared" si="310"/>
        <v>0</v>
      </c>
      <c r="K438" s="77">
        <f t="shared" si="311"/>
        <v>0</v>
      </c>
      <c r="L438" s="77">
        <f t="shared" si="312"/>
        <v>0</v>
      </c>
      <c r="M438" s="78" t="str">
        <f t="shared" ca="1" si="313"/>
        <v/>
      </c>
      <c r="N438" s="78" t="str">
        <f t="shared" ca="1" si="313"/>
        <v/>
      </c>
      <c r="O438" s="78">
        <f t="shared" si="314"/>
        <v>5.0000000000000001E-4</v>
      </c>
      <c r="P438" s="13"/>
      <c r="Q438" s="8"/>
      <c r="R438" s="13"/>
      <c r="S438" s="79">
        <f t="shared" si="300"/>
        <v>0</v>
      </c>
      <c r="T438" s="80">
        <f t="shared" si="301"/>
        <v>0</v>
      </c>
      <c r="U438" s="81">
        <f t="shared" si="319"/>
        <v>0</v>
      </c>
      <c r="V438" s="82">
        <f t="shared" si="320"/>
        <v>0</v>
      </c>
      <c r="W438" s="234">
        <v>152</v>
      </c>
      <c r="X438" s="236">
        <v>156</v>
      </c>
      <c r="Y438" s="6"/>
      <c r="Z438" s="4"/>
      <c r="AA438" s="6"/>
      <c r="AB438" s="6"/>
      <c r="AC438" s="6"/>
      <c r="AD438" s="6"/>
      <c r="AE438" s="83">
        <f t="shared" si="302"/>
        <v>0</v>
      </c>
      <c r="AF438" s="80">
        <f t="shared" si="303"/>
        <v>0</v>
      </c>
      <c r="AG438" s="76">
        <f t="shared" si="292"/>
        <v>0</v>
      </c>
      <c r="AH438" s="84">
        <f t="shared" si="293"/>
        <v>0</v>
      </c>
      <c r="AI438" s="85">
        <f t="shared" si="294"/>
        <v>0</v>
      </c>
      <c r="AJ438" s="85">
        <f t="shared" si="295"/>
        <v>0</v>
      </c>
      <c r="AK438" s="77">
        <f t="shared" si="296"/>
        <v>0</v>
      </c>
      <c r="AL438" s="84">
        <f t="shared" si="304"/>
        <v>0</v>
      </c>
      <c r="AM438" s="77">
        <f t="shared" si="305"/>
        <v>0</v>
      </c>
      <c r="AN438" s="5"/>
      <c r="AO438" s="9"/>
      <c r="AP438" s="5"/>
      <c r="AQ438" s="10"/>
      <c r="AR438" s="5"/>
      <c r="AS438" s="5"/>
      <c r="AT438" s="5"/>
      <c r="AU438" s="80" t="str">
        <f t="shared" si="315"/>
        <v/>
      </c>
      <c r="AV438" s="80" t="str">
        <f t="shared" ca="1" si="316"/>
        <v/>
      </c>
      <c r="AW438" s="80" t="str">
        <f t="shared" si="306"/>
        <v/>
      </c>
      <c r="AX438" s="80" t="str">
        <f t="shared" ca="1" si="307"/>
        <v/>
      </c>
      <c r="AY438" s="165"/>
      <c r="AZ438" s="165"/>
      <c r="BA438" s="80" t="str">
        <f t="shared" si="321"/>
        <v/>
      </c>
      <c r="BB438" s="165"/>
      <c r="BC438" s="165"/>
      <c r="BD438" s="80" t="str">
        <f t="shared" si="322"/>
        <v/>
      </c>
      <c r="BE438" s="5"/>
      <c r="BS438" s="163"/>
      <c r="BT438" s="163"/>
      <c r="BU438" s="163"/>
      <c r="BV438" s="163"/>
      <c r="BW438" s="163"/>
      <c r="BX438" s="163"/>
      <c r="BZ438" s="163"/>
      <c r="CB438" s="163"/>
      <c r="CC438" s="163"/>
      <c r="CD438" s="163"/>
    </row>
    <row r="439" spans="1:82" ht="17.45" customHeight="1">
      <c r="A439" s="94">
        <f t="shared" si="318"/>
        <v>62.2</v>
      </c>
      <c r="B439" s="107">
        <f t="shared" si="299"/>
        <v>429</v>
      </c>
      <c r="C439" s="8"/>
      <c r="D439" s="11"/>
      <c r="E439" s="12"/>
      <c r="F439" s="11"/>
      <c r="G439" s="74">
        <f t="shared" si="329"/>
        <v>0</v>
      </c>
      <c r="H439" s="75">
        <f t="shared" si="329"/>
        <v>0</v>
      </c>
      <c r="I439" s="88">
        <f t="shared" si="309"/>
        <v>0</v>
      </c>
      <c r="J439" s="78">
        <f t="shared" si="310"/>
        <v>0</v>
      </c>
      <c r="K439" s="78">
        <f t="shared" si="311"/>
        <v>0</v>
      </c>
      <c r="L439" s="78">
        <f t="shared" si="312"/>
        <v>0</v>
      </c>
      <c r="M439" s="78" t="str">
        <f t="shared" ca="1" si="313"/>
        <v/>
      </c>
      <c r="N439" s="78" t="str">
        <f t="shared" ca="1" si="313"/>
        <v/>
      </c>
      <c r="O439" s="78">
        <f t="shared" si="314"/>
        <v>5.0000000000000001E-4</v>
      </c>
      <c r="P439" s="13"/>
      <c r="Q439" s="8"/>
      <c r="R439" s="13"/>
      <c r="S439" s="89">
        <f t="shared" si="300"/>
        <v>0</v>
      </c>
      <c r="T439" s="75">
        <f t="shared" si="301"/>
        <v>0</v>
      </c>
      <c r="U439" s="90">
        <f t="shared" si="319"/>
        <v>0</v>
      </c>
      <c r="V439" s="82">
        <f t="shared" si="320"/>
        <v>0</v>
      </c>
      <c r="W439" s="234">
        <f t="shared" ref="W439:W444" si="330">W438</f>
        <v>152</v>
      </c>
      <c r="X439" s="236">
        <f t="shared" ref="X439:X470" si="331">X438</f>
        <v>156</v>
      </c>
      <c r="Y439" s="12"/>
      <c r="Z439" s="8"/>
      <c r="AA439" s="12"/>
      <c r="AB439" s="12"/>
      <c r="AC439" s="12"/>
      <c r="AD439" s="12"/>
      <c r="AE439" s="91">
        <f t="shared" si="302"/>
        <v>0</v>
      </c>
      <c r="AF439" s="75">
        <f t="shared" si="303"/>
        <v>0</v>
      </c>
      <c r="AG439" s="88">
        <f t="shared" si="292"/>
        <v>0</v>
      </c>
      <c r="AH439" s="92">
        <f t="shared" si="293"/>
        <v>0</v>
      </c>
      <c r="AI439" s="93">
        <f t="shared" si="294"/>
        <v>0</v>
      </c>
      <c r="AJ439" s="93">
        <f t="shared" si="295"/>
        <v>0</v>
      </c>
      <c r="AK439" s="78">
        <f t="shared" si="296"/>
        <v>0</v>
      </c>
      <c r="AL439" s="92">
        <f t="shared" si="304"/>
        <v>0</v>
      </c>
      <c r="AM439" s="78">
        <f t="shared" si="305"/>
        <v>0</v>
      </c>
      <c r="AN439" s="11"/>
      <c r="AO439" s="14"/>
      <c r="AP439" s="11"/>
      <c r="AQ439" s="15"/>
      <c r="AR439" s="11"/>
      <c r="AS439" s="11"/>
      <c r="AT439" s="11"/>
      <c r="AU439" s="75" t="str">
        <f t="shared" si="315"/>
        <v/>
      </c>
      <c r="AV439" s="75" t="str">
        <f t="shared" ca="1" si="316"/>
        <v/>
      </c>
      <c r="AW439" s="75" t="str">
        <f t="shared" si="306"/>
        <v/>
      </c>
      <c r="AX439" s="75" t="str">
        <f t="shared" ca="1" si="307"/>
        <v/>
      </c>
      <c r="AY439" s="169"/>
      <c r="AZ439" s="169"/>
      <c r="BA439" s="75" t="str">
        <f t="shared" si="321"/>
        <v/>
      </c>
      <c r="BB439" s="169"/>
      <c r="BC439" s="169"/>
      <c r="BD439" s="75" t="str">
        <f t="shared" si="322"/>
        <v/>
      </c>
      <c r="BE439" s="11"/>
      <c r="BS439" s="163"/>
      <c r="BT439" s="163"/>
      <c r="BU439" s="163"/>
      <c r="BV439" s="163"/>
      <c r="BW439" s="163"/>
      <c r="BX439" s="163"/>
      <c r="BZ439" s="163"/>
      <c r="CB439" s="163"/>
      <c r="CC439" s="163"/>
      <c r="CD439" s="163"/>
    </row>
    <row r="440" spans="1:82" ht="17.45" customHeight="1">
      <c r="A440" s="86">
        <f t="shared" si="318"/>
        <v>62.3</v>
      </c>
      <c r="B440" s="107">
        <f t="shared" si="299"/>
        <v>430</v>
      </c>
      <c r="C440" s="8"/>
      <c r="D440" s="11"/>
      <c r="E440" s="12"/>
      <c r="F440" s="11"/>
      <c r="G440" s="74">
        <f t="shared" si="329"/>
        <v>0</v>
      </c>
      <c r="H440" s="75">
        <f t="shared" si="329"/>
        <v>0</v>
      </c>
      <c r="I440" s="88">
        <f t="shared" si="309"/>
        <v>0</v>
      </c>
      <c r="J440" s="78">
        <f t="shared" si="310"/>
        <v>0</v>
      </c>
      <c r="K440" s="78">
        <f t="shared" si="311"/>
        <v>0</v>
      </c>
      <c r="L440" s="78">
        <f t="shared" si="312"/>
        <v>0</v>
      </c>
      <c r="M440" s="78" t="str">
        <f t="shared" ca="1" si="313"/>
        <v/>
      </c>
      <c r="N440" s="78" t="str">
        <f t="shared" ca="1" si="313"/>
        <v/>
      </c>
      <c r="O440" s="78">
        <f t="shared" si="314"/>
        <v>5.0000000000000001E-4</v>
      </c>
      <c r="P440" s="13"/>
      <c r="Q440" s="8"/>
      <c r="R440" s="13"/>
      <c r="S440" s="89">
        <f t="shared" si="300"/>
        <v>0</v>
      </c>
      <c r="T440" s="75">
        <f t="shared" si="301"/>
        <v>0</v>
      </c>
      <c r="U440" s="90">
        <f t="shared" si="319"/>
        <v>0</v>
      </c>
      <c r="V440" s="82">
        <f t="shared" si="320"/>
        <v>0</v>
      </c>
      <c r="W440" s="234">
        <f t="shared" si="330"/>
        <v>152</v>
      </c>
      <c r="X440" s="236">
        <f t="shared" si="331"/>
        <v>156</v>
      </c>
      <c r="Y440" s="12"/>
      <c r="Z440" s="8"/>
      <c r="AA440" s="12"/>
      <c r="AB440" s="12"/>
      <c r="AC440" s="12"/>
      <c r="AD440" s="12"/>
      <c r="AE440" s="91">
        <f t="shared" si="302"/>
        <v>0</v>
      </c>
      <c r="AF440" s="75">
        <f t="shared" si="303"/>
        <v>0</v>
      </c>
      <c r="AG440" s="88">
        <f t="shared" si="292"/>
        <v>0</v>
      </c>
      <c r="AH440" s="92">
        <f t="shared" si="293"/>
        <v>0</v>
      </c>
      <c r="AI440" s="93">
        <f t="shared" si="294"/>
        <v>0</v>
      </c>
      <c r="AJ440" s="93">
        <f t="shared" si="295"/>
        <v>0</v>
      </c>
      <c r="AK440" s="78">
        <f t="shared" si="296"/>
        <v>0</v>
      </c>
      <c r="AL440" s="92">
        <f t="shared" si="304"/>
        <v>0</v>
      </c>
      <c r="AM440" s="78">
        <f t="shared" si="305"/>
        <v>0</v>
      </c>
      <c r="AN440" s="11"/>
      <c r="AO440" s="14"/>
      <c r="AP440" s="11"/>
      <c r="AQ440" s="15"/>
      <c r="AR440" s="11"/>
      <c r="AS440" s="11"/>
      <c r="AT440" s="11"/>
      <c r="AU440" s="75" t="str">
        <f t="shared" si="315"/>
        <v/>
      </c>
      <c r="AV440" s="75" t="str">
        <f t="shared" ca="1" si="316"/>
        <v/>
      </c>
      <c r="AW440" s="75" t="str">
        <f t="shared" si="306"/>
        <v/>
      </c>
      <c r="AX440" s="75" t="str">
        <f t="shared" ca="1" si="307"/>
        <v/>
      </c>
      <c r="AY440" s="169"/>
      <c r="AZ440" s="169"/>
      <c r="BA440" s="75" t="str">
        <f t="shared" si="321"/>
        <v/>
      </c>
      <c r="BB440" s="169"/>
      <c r="BC440" s="169"/>
      <c r="BD440" s="75" t="str">
        <f t="shared" si="322"/>
        <v/>
      </c>
      <c r="BE440" s="11"/>
      <c r="BS440" s="163"/>
      <c r="BT440" s="163"/>
      <c r="BU440" s="163"/>
      <c r="BV440" s="163"/>
      <c r="BW440" s="163"/>
      <c r="BX440" s="163"/>
      <c r="BZ440" s="163"/>
      <c r="CB440" s="163"/>
      <c r="CC440" s="163"/>
      <c r="CD440" s="163"/>
    </row>
    <row r="441" spans="1:82" ht="17.45" customHeight="1">
      <c r="A441" s="94">
        <f t="shared" si="318"/>
        <v>62.4</v>
      </c>
      <c r="B441" s="107">
        <f t="shared" si="299"/>
        <v>431</v>
      </c>
      <c r="C441" s="8"/>
      <c r="D441" s="11"/>
      <c r="E441" s="12"/>
      <c r="F441" s="11"/>
      <c r="G441" s="74">
        <f t="shared" si="329"/>
        <v>0</v>
      </c>
      <c r="H441" s="75">
        <f t="shared" si="329"/>
        <v>0</v>
      </c>
      <c r="I441" s="88">
        <f t="shared" si="309"/>
        <v>0</v>
      </c>
      <c r="J441" s="78">
        <f t="shared" si="310"/>
        <v>0</v>
      </c>
      <c r="K441" s="78">
        <f t="shared" si="311"/>
        <v>0</v>
      </c>
      <c r="L441" s="78">
        <f t="shared" si="312"/>
        <v>0</v>
      </c>
      <c r="M441" s="78" t="str">
        <f t="shared" ca="1" si="313"/>
        <v/>
      </c>
      <c r="N441" s="78" t="str">
        <f t="shared" ca="1" si="313"/>
        <v/>
      </c>
      <c r="O441" s="78">
        <f t="shared" si="314"/>
        <v>5.0000000000000001E-4</v>
      </c>
      <c r="P441" s="13"/>
      <c r="Q441" s="8"/>
      <c r="R441" s="13"/>
      <c r="S441" s="89">
        <f t="shared" si="300"/>
        <v>0</v>
      </c>
      <c r="T441" s="75">
        <f t="shared" si="301"/>
        <v>0</v>
      </c>
      <c r="U441" s="90">
        <f t="shared" si="319"/>
        <v>0</v>
      </c>
      <c r="V441" s="82">
        <f t="shared" si="320"/>
        <v>0</v>
      </c>
      <c r="W441" s="234">
        <f t="shared" si="330"/>
        <v>152</v>
      </c>
      <c r="X441" s="236">
        <f t="shared" si="331"/>
        <v>156</v>
      </c>
      <c r="Y441" s="12"/>
      <c r="Z441" s="8"/>
      <c r="AA441" s="12"/>
      <c r="AB441" s="12"/>
      <c r="AC441" s="12"/>
      <c r="AD441" s="12"/>
      <c r="AE441" s="91">
        <f t="shared" si="302"/>
        <v>0</v>
      </c>
      <c r="AF441" s="75">
        <f t="shared" si="303"/>
        <v>0</v>
      </c>
      <c r="AG441" s="88">
        <f t="shared" si="292"/>
        <v>0</v>
      </c>
      <c r="AH441" s="92">
        <f t="shared" si="293"/>
        <v>0</v>
      </c>
      <c r="AI441" s="93">
        <f t="shared" si="294"/>
        <v>0</v>
      </c>
      <c r="AJ441" s="93">
        <f t="shared" si="295"/>
        <v>0</v>
      </c>
      <c r="AK441" s="78">
        <f t="shared" si="296"/>
        <v>0</v>
      </c>
      <c r="AL441" s="92">
        <f t="shared" si="304"/>
        <v>0</v>
      </c>
      <c r="AM441" s="78">
        <f t="shared" si="305"/>
        <v>0</v>
      </c>
      <c r="AN441" s="11"/>
      <c r="AO441" s="14"/>
      <c r="AP441" s="11"/>
      <c r="AQ441" s="15"/>
      <c r="AR441" s="11"/>
      <c r="AS441" s="11"/>
      <c r="AT441" s="11"/>
      <c r="AU441" s="75" t="str">
        <f t="shared" si="315"/>
        <v/>
      </c>
      <c r="AV441" s="75" t="str">
        <f t="shared" ca="1" si="316"/>
        <v/>
      </c>
      <c r="AW441" s="75" t="str">
        <f t="shared" si="306"/>
        <v/>
      </c>
      <c r="AX441" s="75" t="str">
        <f t="shared" ca="1" si="307"/>
        <v/>
      </c>
      <c r="AY441" s="169"/>
      <c r="AZ441" s="169"/>
      <c r="BA441" s="75" t="str">
        <f t="shared" si="321"/>
        <v/>
      </c>
      <c r="BB441" s="169"/>
      <c r="BC441" s="169"/>
      <c r="BD441" s="75" t="str">
        <f t="shared" si="322"/>
        <v/>
      </c>
      <c r="BE441" s="11"/>
      <c r="BS441" s="163"/>
      <c r="BT441" s="163"/>
      <c r="BU441" s="163"/>
      <c r="BV441" s="163"/>
      <c r="BW441" s="163"/>
      <c r="BX441" s="163"/>
      <c r="BZ441" s="163"/>
      <c r="CB441" s="163"/>
      <c r="CC441" s="163"/>
      <c r="CD441" s="163"/>
    </row>
    <row r="442" spans="1:82" ht="17.45" customHeight="1">
      <c r="A442" s="86">
        <f t="shared" si="318"/>
        <v>62.5</v>
      </c>
      <c r="B442" s="107">
        <f t="shared" si="299"/>
        <v>432</v>
      </c>
      <c r="C442" s="8"/>
      <c r="D442" s="11"/>
      <c r="E442" s="12"/>
      <c r="F442" s="11"/>
      <c r="G442" s="74">
        <f t="shared" si="329"/>
        <v>0</v>
      </c>
      <c r="H442" s="75">
        <f t="shared" si="329"/>
        <v>0</v>
      </c>
      <c r="I442" s="88">
        <f t="shared" si="309"/>
        <v>0</v>
      </c>
      <c r="J442" s="78">
        <f t="shared" si="310"/>
        <v>0</v>
      </c>
      <c r="K442" s="78">
        <f t="shared" si="311"/>
        <v>0</v>
      </c>
      <c r="L442" s="78">
        <f t="shared" si="312"/>
        <v>0</v>
      </c>
      <c r="M442" s="78" t="str">
        <f t="shared" ca="1" si="313"/>
        <v/>
      </c>
      <c r="N442" s="78" t="str">
        <f t="shared" ca="1" si="313"/>
        <v/>
      </c>
      <c r="O442" s="78">
        <f t="shared" si="314"/>
        <v>5.0000000000000001E-4</v>
      </c>
      <c r="P442" s="13"/>
      <c r="Q442" s="8"/>
      <c r="R442" s="13"/>
      <c r="S442" s="89">
        <f t="shared" si="300"/>
        <v>0</v>
      </c>
      <c r="T442" s="75">
        <f t="shared" si="301"/>
        <v>0</v>
      </c>
      <c r="U442" s="90">
        <f t="shared" si="319"/>
        <v>0</v>
      </c>
      <c r="V442" s="82">
        <f t="shared" si="320"/>
        <v>0</v>
      </c>
      <c r="W442" s="234">
        <f t="shared" si="330"/>
        <v>152</v>
      </c>
      <c r="X442" s="236">
        <f t="shared" si="331"/>
        <v>156</v>
      </c>
      <c r="Y442" s="12"/>
      <c r="Z442" s="8"/>
      <c r="AA442" s="12"/>
      <c r="AB442" s="12"/>
      <c r="AC442" s="12"/>
      <c r="AD442" s="12"/>
      <c r="AE442" s="91">
        <f t="shared" si="302"/>
        <v>0</v>
      </c>
      <c r="AF442" s="75">
        <f t="shared" si="303"/>
        <v>0</v>
      </c>
      <c r="AG442" s="88">
        <f t="shared" si="292"/>
        <v>0</v>
      </c>
      <c r="AH442" s="92">
        <f t="shared" si="293"/>
        <v>0</v>
      </c>
      <c r="AI442" s="93">
        <f t="shared" si="294"/>
        <v>0</v>
      </c>
      <c r="AJ442" s="93">
        <f t="shared" si="295"/>
        <v>0</v>
      </c>
      <c r="AK442" s="78">
        <f t="shared" si="296"/>
        <v>0</v>
      </c>
      <c r="AL442" s="92">
        <f t="shared" si="304"/>
        <v>0</v>
      </c>
      <c r="AM442" s="78">
        <f t="shared" si="305"/>
        <v>0</v>
      </c>
      <c r="AN442" s="11"/>
      <c r="AO442" s="14"/>
      <c r="AP442" s="11"/>
      <c r="AQ442" s="15"/>
      <c r="AR442" s="11"/>
      <c r="AS442" s="11"/>
      <c r="AT442" s="11"/>
      <c r="AU442" s="75" t="str">
        <f t="shared" si="315"/>
        <v/>
      </c>
      <c r="AV442" s="75" t="str">
        <f t="shared" ca="1" si="316"/>
        <v/>
      </c>
      <c r="AW442" s="75" t="str">
        <f t="shared" si="306"/>
        <v/>
      </c>
      <c r="AX442" s="75" t="str">
        <f t="shared" ca="1" si="307"/>
        <v/>
      </c>
      <c r="AY442" s="169"/>
      <c r="AZ442" s="169"/>
      <c r="BA442" s="75" t="str">
        <f t="shared" si="321"/>
        <v/>
      </c>
      <c r="BB442" s="169"/>
      <c r="BC442" s="169"/>
      <c r="BD442" s="75" t="str">
        <f t="shared" si="322"/>
        <v/>
      </c>
      <c r="BE442" s="11"/>
      <c r="BS442" s="163"/>
      <c r="BT442" s="163"/>
      <c r="BU442" s="163"/>
      <c r="BV442" s="163"/>
      <c r="BW442" s="163"/>
      <c r="BX442" s="163"/>
      <c r="BZ442" s="163"/>
      <c r="CB442" s="163"/>
      <c r="CC442" s="163"/>
      <c r="CD442" s="163"/>
    </row>
    <row r="443" spans="1:82" ht="17.45" customHeight="1">
      <c r="A443" s="94">
        <f t="shared" si="318"/>
        <v>62.6</v>
      </c>
      <c r="B443" s="107">
        <f t="shared" si="299"/>
        <v>433</v>
      </c>
      <c r="C443" s="8"/>
      <c r="D443" s="11"/>
      <c r="E443" s="12"/>
      <c r="F443" s="11"/>
      <c r="G443" s="74">
        <f t="shared" si="329"/>
        <v>0</v>
      </c>
      <c r="H443" s="75">
        <f t="shared" si="329"/>
        <v>0</v>
      </c>
      <c r="I443" s="88">
        <f t="shared" si="309"/>
        <v>0</v>
      </c>
      <c r="J443" s="78">
        <f t="shared" si="310"/>
        <v>0</v>
      </c>
      <c r="K443" s="78">
        <f t="shared" si="311"/>
        <v>0</v>
      </c>
      <c r="L443" s="78">
        <f t="shared" si="312"/>
        <v>0</v>
      </c>
      <c r="M443" s="78" t="str">
        <f t="shared" ca="1" si="313"/>
        <v/>
      </c>
      <c r="N443" s="78" t="str">
        <f t="shared" ca="1" si="313"/>
        <v/>
      </c>
      <c r="O443" s="78">
        <f t="shared" si="314"/>
        <v>5.0000000000000001E-4</v>
      </c>
      <c r="P443" s="13"/>
      <c r="Q443" s="8"/>
      <c r="R443" s="13"/>
      <c r="S443" s="89">
        <f t="shared" si="300"/>
        <v>0</v>
      </c>
      <c r="T443" s="75">
        <f t="shared" si="301"/>
        <v>0</v>
      </c>
      <c r="U443" s="90">
        <f t="shared" si="319"/>
        <v>0</v>
      </c>
      <c r="V443" s="82">
        <f t="shared" si="320"/>
        <v>0</v>
      </c>
      <c r="W443" s="234">
        <f t="shared" si="330"/>
        <v>152</v>
      </c>
      <c r="X443" s="236">
        <f t="shared" si="331"/>
        <v>156</v>
      </c>
      <c r="Y443" s="12"/>
      <c r="Z443" s="8"/>
      <c r="AA443" s="12"/>
      <c r="AB443" s="12"/>
      <c r="AC443" s="12"/>
      <c r="AD443" s="12"/>
      <c r="AE443" s="91">
        <f t="shared" si="302"/>
        <v>0</v>
      </c>
      <c r="AF443" s="75">
        <f t="shared" si="303"/>
        <v>0</v>
      </c>
      <c r="AG443" s="88">
        <f t="shared" si="292"/>
        <v>0</v>
      </c>
      <c r="AH443" s="92">
        <f t="shared" si="293"/>
        <v>0</v>
      </c>
      <c r="AI443" s="93">
        <f t="shared" si="294"/>
        <v>0</v>
      </c>
      <c r="AJ443" s="93">
        <f t="shared" si="295"/>
        <v>0</v>
      </c>
      <c r="AK443" s="78">
        <f t="shared" si="296"/>
        <v>0</v>
      </c>
      <c r="AL443" s="92">
        <f t="shared" si="304"/>
        <v>0</v>
      </c>
      <c r="AM443" s="78">
        <f t="shared" si="305"/>
        <v>0</v>
      </c>
      <c r="AN443" s="11"/>
      <c r="AO443" s="14"/>
      <c r="AP443" s="11"/>
      <c r="AQ443" s="15"/>
      <c r="AR443" s="11"/>
      <c r="AS443" s="11"/>
      <c r="AT443" s="11"/>
      <c r="AU443" s="75" t="str">
        <f t="shared" si="315"/>
        <v/>
      </c>
      <c r="AV443" s="75" t="str">
        <f t="shared" ca="1" si="316"/>
        <v/>
      </c>
      <c r="AW443" s="75" t="str">
        <f t="shared" si="306"/>
        <v/>
      </c>
      <c r="AX443" s="75" t="str">
        <f t="shared" ca="1" si="307"/>
        <v/>
      </c>
      <c r="AY443" s="169"/>
      <c r="AZ443" s="169"/>
      <c r="BA443" s="75" t="str">
        <f t="shared" si="321"/>
        <v/>
      </c>
      <c r="BB443" s="169"/>
      <c r="BC443" s="169"/>
      <c r="BD443" s="75" t="str">
        <f t="shared" si="322"/>
        <v/>
      </c>
      <c r="BE443" s="11"/>
      <c r="BS443" s="163"/>
      <c r="BT443" s="163"/>
      <c r="BU443" s="163"/>
      <c r="BV443" s="163"/>
      <c r="BW443" s="163"/>
      <c r="BX443" s="163"/>
      <c r="BZ443" s="163"/>
      <c r="CB443" s="163"/>
      <c r="CC443" s="163"/>
      <c r="CD443" s="163"/>
    </row>
    <row r="444" spans="1:82" ht="17.45" customHeight="1" thickBot="1">
      <c r="A444" s="86">
        <f t="shared" si="318"/>
        <v>62.7</v>
      </c>
      <c r="B444" s="108">
        <f t="shared" si="299"/>
        <v>434</v>
      </c>
      <c r="C444" s="16"/>
      <c r="D444" s="17"/>
      <c r="E444" s="18"/>
      <c r="F444" s="17"/>
      <c r="G444" s="96">
        <f t="shared" ref="G444:H459" si="332">G443-E444-C444</f>
        <v>0</v>
      </c>
      <c r="H444" s="97">
        <f t="shared" si="332"/>
        <v>0</v>
      </c>
      <c r="I444" s="98">
        <f t="shared" si="309"/>
        <v>0</v>
      </c>
      <c r="J444" s="99">
        <f t="shared" si="310"/>
        <v>0</v>
      </c>
      <c r="K444" s="99">
        <f t="shared" si="311"/>
        <v>0</v>
      </c>
      <c r="L444" s="99">
        <f t="shared" si="312"/>
        <v>0</v>
      </c>
      <c r="M444" s="99" t="str">
        <f t="shared" ca="1" si="313"/>
        <v/>
      </c>
      <c r="N444" s="99" t="str">
        <f t="shared" ca="1" si="313"/>
        <v/>
      </c>
      <c r="O444" s="99">
        <f t="shared" si="314"/>
        <v>5.0000000000000001E-4</v>
      </c>
      <c r="P444" s="19"/>
      <c r="Q444" s="16"/>
      <c r="R444" s="19"/>
      <c r="S444" s="89">
        <f t="shared" si="300"/>
        <v>0</v>
      </c>
      <c r="T444" s="75">
        <f t="shared" si="301"/>
        <v>0</v>
      </c>
      <c r="U444" s="100">
        <f t="shared" si="319"/>
        <v>0</v>
      </c>
      <c r="V444" s="101">
        <f t="shared" si="320"/>
        <v>0</v>
      </c>
      <c r="W444" s="237">
        <f t="shared" si="330"/>
        <v>152</v>
      </c>
      <c r="X444" s="238">
        <f t="shared" si="331"/>
        <v>156</v>
      </c>
      <c r="Y444" s="18"/>
      <c r="Z444" s="8"/>
      <c r="AA444" s="12"/>
      <c r="AB444" s="12"/>
      <c r="AC444" s="12"/>
      <c r="AD444" s="12"/>
      <c r="AE444" s="102">
        <f t="shared" si="302"/>
        <v>0</v>
      </c>
      <c r="AF444" s="97">
        <f t="shared" si="303"/>
        <v>0</v>
      </c>
      <c r="AG444" s="98">
        <f t="shared" si="292"/>
        <v>0</v>
      </c>
      <c r="AH444" s="103">
        <f t="shared" si="293"/>
        <v>0</v>
      </c>
      <c r="AI444" s="104">
        <f t="shared" si="294"/>
        <v>0</v>
      </c>
      <c r="AJ444" s="104">
        <f t="shared" si="295"/>
        <v>0</v>
      </c>
      <c r="AK444" s="99">
        <f t="shared" si="296"/>
        <v>0</v>
      </c>
      <c r="AL444" s="103">
        <f t="shared" si="304"/>
        <v>0</v>
      </c>
      <c r="AM444" s="99">
        <f t="shared" si="305"/>
        <v>0</v>
      </c>
      <c r="AN444" s="17"/>
      <c r="AO444" s="20"/>
      <c r="AP444" s="17"/>
      <c r="AQ444" s="21"/>
      <c r="AR444" s="17"/>
      <c r="AS444" s="17"/>
      <c r="AT444" s="17"/>
      <c r="AU444" s="97" t="str">
        <f t="shared" si="315"/>
        <v/>
      </c>
      <c r="AV444" s="97" t="str">
        <f t="shared" ca="1" si="316"/>
        <v/>
      </c>
      <c r="AW444" s="97" t="str">
        <f t="shared" si="306"/>
        <v/>
      </c>
      <c r="AX444" s="97" t="str">
        <f t="shared" ca="1" si="307"/>
        <v/>
      </c>
      <c r="AY444" s="167"/>
      <c r="AZ444" s="167"/>
      <c r="BA444" s="97" t="str">
        <f t="shared" si="321"/>
        <v/>
      </c>
      <c r="BB444" s="167"/>
      <c r="BC444" s="167"/>
      <c r="BD444" s="97" t="str">
        <f t="shared" si="322"/>
        <v/>
      </c>
      <c r="BE444" s="17"/>
      <c r="BS444" s="163"/>
      <c r="BT444" s="163"/>
      <c r="BU444" s="163"/>
      <c r="BV444" s="163"/>
      <c r="BW444" s="163"/>
      <c r="BX444" s="163"/>
      <c r="BZ444" s="163"/>
      <c r="CB444" s="163"/>
      <c r="CC444" s="163"/>
      <c r="CD444" s="163"/>
    </row>
    <row r="445" spans="1:82" ht="17.45" customHeight="1" thickTop="1">
      <c r="A445" s="71">
        <f>A438+1</f>
        <v>63.1</v>
      </c>
      <c r="B445" s="106">
        <f>B444+1</f>
        <v>435</v>
      </c>
      <c r="C445" s="4"/>
      <c r="D445" s="5"/>
      <c r="E445" s="6"/>
      <c r="F445" s="5"/>
      <c r="G445" s="74">
        <f t="shared" si="332"/>
        <v>0</v>
      </c>
      <c r="H445" s="75">
        <f t="shared" si="332"/>
        <v>0</v>
      </c>
      <c r="I445" s="76">
        <f t="shared" si="309"/>
        <v>0</v>
      </c>
      <c r="J445" s="77">
        <f t="shared" si="310"/>
        <v>0</v>
      </c>
      <c r="K445" s="77">
        <f t="shared" si="311"/>
        <v>0</v>
      </c>
      <c r="L445" s="77">
        <f t="shared" si="312"/>
        <v>0</v>
      </c>
      <c r="M445" s="78" t="str">
        <f t="shared" ca="1" si="313"/>
        <v/>
      </c>
      <c r="N445" s="78" t="str">
        <f t="shared" ca="1" si="313"/>
        <v/>
      </c>
      <c r="O445" s="78">
        <f t="shared" si="314"/>
        <v>5.0000000000000001E-4</v>
      </c>
      <c r="P445" s="13"/>
      <c r="Q445" s="8"/>
      <c r="R445" s="13"/>
      <c r="S445" s="79">
        <f t="shared" si="300"/>
        <v>0</v>
      </c>
      <c r="T445" s="80">
        <f t="shared" si="301"/>
        <v>0</v>
      </c>
      <c r="U445" s="81">
        <f t="shared" si="319"/>
        <v>0</v>
      </c>
      <c r="V445" s="82">
        <f t="shared" si="320"/>
        <v>0</v>
      </c>
      <c r="W445" s="234">
        <v>153</v>
      </c>
      <c r="X445" s="236">
        <f t="shared" si="331"/>
        <v>156</v>
      </c>
      <c r="Y445" s="6"/>
      <c r="Z445" s="4"/>
      <c r="AA445" s="6"/>
      <c r="AB445" s="6"/>
      <c r="AC445" s="6"/>
      <c r="AD445" s="6"/>
      <c r="AE445" s="83">
        <f t="shared" si="302"/>
        <v>0</v>
      </c>
      <c r="AF445" s="80">
        <f t="shared" si="303"/>
        <v>0</v>
      </c>
      <c r="AG445" s="76">
        <f t="shared" si="292"/>
        <v>0</v>
      </c>
      <c r="AH445" s="84">
        <f t="shared" si="293"/>
        <v>0</v>
      </c>
      <c r="AI445" s="85">
        <f t="shared" si="294"/>
        <v>0</v>
      </c>
      <c r="AJ445" s="85">
        <f t="shared" si="295"/>
        <v>0</v>
      </c>
      <c r="AK445" s="77">
        <f t="shared" si="296"/>
        <v>0</v>
      </c>
      <c r="AL445" s="84">
        <f t="shared" si="304"/>
        <v>0</v>
      </c>
      <c r="AM445" s="77">
        <f t="shared" si="305"/>
        <v>0</v>
      </c>
      <c r="AN445" s="5"/>
      <c r="AO445" s="9"/>
      <c r="AP445" s="5"/>
      <c r="AQ445" s="10"/>
      <c r="AR445" s="5"/>
      <c r="AS445" s="5"/>
      <c r="AT445" s="5"/>
      <c r="AU445" s="80" t="str">
        <f t="shared" si="315"/>
        <v/>
      </c>
      <c r="AV445" s="80" t="str">
        <f t="shared" ca="1" si="316"/>
        <v/>
      </c>
      <c r="AW445" s="80" t="str">
        <f t="shared" si="306"/>
        <v/>
      </c>
      <c r="AX445" s="80" t="str">
        <f t="shared" ca="1" si="307"/>
        <v/>
      </c>
      <c r="AY445" s="165"/>
      <c r="AZ445" s="165"/>
      <c r="BA445" s="80" t="str">
        <f t="shared" si="321"/>
        <v/>
      </c>
      <c r="BB445" s="165"/>
      <c r="BC445" s="165"/>
      <c r="BD445" s="80" t="str">
        <f t="shared" si="322"/>
        <v/>
      </c>
      <c r="BE445" s="5"/>
      <c r="BS445" s="163"/>
      <c r="BT445" s="163"/>
      <c r="BU445" s="163"/>
      <c r="BV445" s="163"/>
      <c r="BW445" s="163"/>
      <c r="BX445" s="163"/>
      <c r="BZ445" s="163"/>
      <c r="CB445" s="163"/>
      <c r="CC445" s="163"/>
      <c r="CD445" s="163"/>
    </row>
    <row r="446" spans="1:82" ht="17.45" customHeight="1">
      <c r="A446" s="86">
        <f t="shared" si="318"/>
        <v>63.2</v>
      </c>
      <c r="B446" s="107">
        <f t="shared" si="299"/>
        <v>436</v>
      </c>
      <c r="C446" s="8"/>
      <c r="D446" s="11"/>
      <c r="E446" s="12"/>
      <c r="F446" s="11"/>
      <c r="G446" s="74">
        <f t="shared" si="332"/>
        <v>0</v>
      </c>
      <c r="H446" s="75">
        <f t="shared" si="332"/>
        <v>0</v>
      </c>
      <c r="I446" s="88">
        <f t="shared" si="309"/>
        <v>0</v>
      </c>
      <c r="J446" s="78">
        <f t="shared" si="310"/>
        <v>0</v>
      </c>
      <c r="K446" s="78">
        <f t="shared" si="311"/>
        <v>0</v>
      </c>
      <c r="L446" s="78">
        <f t="shared" si="312"/>
        <v>0</v>
      </c>
      <c r="M446" s="78" t="str">
        <f t="shared" ca="1" si="313"/>
        <v/>
      </c>
      <c r="N446" s="78" t="str">
        <f t="shared" ca="1" si="313"/>
        <v/>
      </c>
      <c r="O446" s="78">
        <f t="shared" si="314"/>
        <v>5.0000000000000001E-4</v>
      </c>
      <c r="P446" s="13"/>
      <c r="Q446" s="8"/>
      <c r="R446" s="13"/>
      <c r="S446" s="89">
        <f t="shared" si="300"/>
        <v>0</v>
      </c>
      <c r="T446" s="75">
        <f t="shared" si="301"/>
        <v>0</v>
      </c>
      <c r="U446" s="90">
        <f t="shared" si="319"/>
        <v>0</v>
      </c>
      <c r="V446" s="82">
        <f t="shared" si="320"/>
        <v>0</v>
      </c>
      <c r="W446" s="234">
        <f t="shared" ref="W446:W458" si="333">W445</f>
        <v>153</v>
      </c>
      <c r="X446" s="236">
        <f t="shared" si="331"/>
        <v>156</v>
      </c>
      <c r="Y446" s="12"/>
      <c r="Z446" s="8"/>
      <c r="AA446" s="12"/>
      <c r="AB446" s="12"/>
      <c r="AC446" s="12"/>
      <c r="AD446" s="12"/>
      <c r="AE446" s="91">
        <f t="shared" si="302"/>
        <v>0</v>
      </c>
      <c r="AF446" s="75">
        <f t="shared" si="303"/>
        <v>0</v>
      </c>
      <c r="AG446" s="88">
        <f t="shared" si="292"/>
        <v>0</v>
      </c>
      <c r="AH446" s="92">
        <f t="shared" si="293"/>
        <v>0</v>
      </c>
      <c r="AI446" s="93">
        <f t="shared" si="294"/>
        <v>0</v>
      </c>
      <c r="AJ446" s="93">
        <f t="shared" si="295"/>
        <v>0</v>
      </c>
      <c r="AK446" s="78">
        <f t="shared" si="296"/>
        <v>0</v>
      </c>
      <c r="AL446" s="92">
        <f t="shared" si="304"/>
        <v>0</v>
      </c>
      <c r="AM446" s="78">
        <f t="shared" si="305"/>
        <v>0</v>
      </c>
      <c r="AN446" s="11"/>
      <c r="AO446" s="14"/>
      <c r="AP446" s="11"/>
      <c r="AQ446" s="15"/>
      <c r="AR446" s="11"/>
      <c r="AS446" s="11"/>
      <c r="AT446" s="11"/>
      <c r="AU446" s="75" t="str">
        <f t="shared" si="315"/>
        <v/>
      </c>
      <c r="AV446" s="75" t="str">
        <f t="shared" ca="1" si="316"/>
        <v/>
      </c>
      <c r="AW446" s="75" t="str">
        <f t="shared" si="306"/>
        <v/>
      </c>
      <c r="AX446" s="75" t="str">
        <f t="shared" ca="1" si="307"/>
        <v/>
      </c>
      <c r="AY446" s="169"/>
      <c r="AZ446" s="169"/>
      <c r="BA446" s="75" t="str">
        <f t="shared" si="321"/>
        <v/>
      </c>
      <c r="BB446" s="169"/>
      <c r="BC446" s="169"/>
      <c r="BD446" s="75" t="str">
        <f t="shared" si="322"/>
        <v/>
      </c>
      <c r="BE446" s="11"/>
      <c r="BS446" s="163"/>
      <c r="BT446" s="163"/>
      <c r="BU446" s="163"/>
      <c r="BV446" s="163"/>
      <c r="BW446" s="163"/>
      <c r="BX446" s="163"/>
      <c r="BZ446" s="163"/>
      <c r="CB446" s="163"/>
      <c r="CC446" s="163"/>
      <c r="CD446" s="163"/>
    </row>
    <row r="447" spans="1:82" ht="17.45" customHeight="1">
      <c r="A447" s="94">
        <f t="shared" si="318"/>
        <v>63.3</v>
      </c>
      <c r="B447" s="107">
        <f t="shared" si="299"/>
        <v>437</v>
      </c>
      <c r="C447" s="8"/>
      <c r="D447" s="11"/>
      <c r="E447" s="12"/>
      <c r="F447" s="11"/>
      <c r="G447" s="74">
        <f t="shared" si="332"/>
        <v>0</v>
      </c>
      <c r="H447" s="75">
        <f t="shared" si="332"/>
        <v>0</v>
      </c>
      <c r="I447" s="88">
        <f t="shared" si="309"/>
        <v>0</v>
      </c>
      <c r="J447" s="78">
        <f t="shared" si="310"/>
        <v>0</v>
      </c>
      <c r="K447" s="78">
        <f t="shared" si="311"/>
        <v>0</v>
      </c>
      <c r="L447" s="78">
        <f t="shared" si="312"/>
        <v>0</v>
      </c>
      <c r="M447" s="78" t="str">
        <f t="shared" ca="1" si="313"/>
        <v/>
      </c>
      <c r="N447" s="78" t="str">
        <f t="shared" ca="1" si="313"/>
        <v/>
      </c>
      <c r="O447" s="78">
        <f t="shared" si="314"/>
        <v>5.0000000000000001E-4</v>
      </c>
      <c r="P447" s="13"/>
      <c r="Q447" s="8"/>
      <c r="R447" s="13"/>
      <c r="S447" s="89">
        <f t="shared" si="300"/>
        <v>0</v>
      </c>
      <c r="T447" s="75">
        <f t="shared" si="301"/>
        <v>0</v>
      </c>
      <c r="U447" s="90">
        <f t="shared" si="319"/>
        <v>0</v>
      </c>
      <c r="V447" s="82">
        <f t="shared" si="320"/>
        <v>0</v>
      </c>
      <c r="W447" s="234">
        <f t="shared" si="333"/>
        <v>153</v>
      </c>
      <c r="X447" s="236">
        <f t="shared" si="331"/>
        <v>156</v>
      </c>
      <c r="Y447" s="12"/>
      <c r="Z447" s="8"/>
      <c r="AA447" s="12"/>
      <c r="AB447" s="12"/>
      <c r="AC447" s="12"/>
      <c r="AD447" s="12"/>
      <c r="AE447" s="91">
        <f t="shared" si="302"/>
        <v>0</v>
      </c>
      <c r="AF447" s="75">
        <f t="shared" si="303"/>
        <v>0</v>
      </c>
      <c r="AG447" s="88">
        <f t="shared" si="292"/>
        <v>0</v>
      </c>
      <c r="AH447" s="92">
        <f t="shared" si="293"/>
        <v>0</v>
      </c>
      <c r="AI447" s="93">
        <f t="shared" si="294"/>
        <v>0</v>
      </c>
      <c r="AJ447" s="93">
        <f t="shared" si="295"/>
        <v>0</v>
      </c>
      <c r="AK447" s="78">
        <f t="shared" si="296"/>
        <v>0</v>
      </c>
      <c r="AL447" s="92">
        <f t="shared" si="304"/>
        <v>0</v>
      </c>
      <c r="AM447" s="78">
        <f t="shared" si="305"/>
        <v>0</v>
      </c>
      <c r="AN447" s="11"/>
      <c r="AO447" s="14"/>
      <c r="AP447" s="11"/>
      <c r="AQ447" s="15"/>
      <c r="AR447" s="11"/>
      <c r="AS447" s="11"/>
      <c r="AT447" s="11"/>
      <c r="AU447" s="75" t="str">
        <f t="shared" si="315"/>
        <v/>
      </c>
      <c r="AV447" s="75" t="str">
        <f t="shared" ca="1" si="316"/>
        <v/>
      </c>
      <c r="AW447" s="75" t="str">
        <f t="shared" si="306"/>
        <v/>
      </c>
      <c r="AX447" s="75" t="str">
        <f t="shared" ca="1" si="307"/>
        <v/>
      </c>
      <c r="AY447" s="169"/>
      <c r="AZ447" s="169"/>
      <c r="BA447" s="75" t="str">
        <f t="shared" si="321"/>
        <v/>
      </c>
      <c r="BB447" s="169"/>
      <c r="BC447" s="169"/>
      <c r="BD447" s="75" t="str">
        <f t="shared" si="322"/>
        <v/>
      </c>
      <c r="BE447" s="11"/>
      <c r="BS447" s="163"/>
      <c r="BT447" s="163"/>
      <c r="BU447" s="163"/>
      <c r="BV447" s="163"/>
      <c r="BW447" s="163"/>
      <c r="BX447" s="163"/>
      <c r="BZ447" s="163"/>
      <c r="CB447" s="163"/>
      <c r="CC447" s="163"/>
      <c r="CD447" s="163"/>
    </row>
    <row r="448" spans="1:82" ht="17.45" customHeight="1">
      <c r="A448" s="86">
        <f t="shared" si="318"/>
        <v>63.4</v>
      </c>
      <c r="B448" s="107">
        <f t="shared" si="299"/>
        <v>438</v>
      </c>
      <c r="C448" s="8"/>
      <c r="D448" s="11"/>
      <c r="E448" s="12"/>
      <c r="F448" s="11"/>
      <c r="G448" s="74">
        <f t="shared" si="332"/>
        <v>0</v>
      </c>
      <c r="H448" s="75">
        <f t="shared" si="332"/>
        <v>0</v>
      </c>
      <c r="I448" s="88">
        <f t="shared" si="309"/>
        <v>0</v>
      </c>
      <c r="J448" s="78">
        <f t="shared" si="310"/>
        <v>0</v>
      </c>
      <c r="K448" s="78">
        <f t="shared" si="311"/>
        <v>0</v>
      </c>
      <c r="L448" s="78">
        <f t="shared" si="312"/>
        <v>0</v>
      </c>
      <c r="M448" s="78" t="str">
        <f t="shared" ca="1" si="313"/>
        <v/>
      </c>
      <c r="N448" s="78" t="str">
        <f t="shared" ca="1" si="313"/>
        <v/>
      </c>
      <c r="O448" s="78">
        <f t="shared" si="314"/>
        <v>5.0000000000000001E-4</v>
      </c>
      <c r="P448" s="13"/>
      <c r="Q448" s="8"/>
      <c r="R448" s="13"/>
      <c r="S448" s="89">
        <f t="shared" si="300"/>
        <v>0</v>
      </c>
      <c r="T448" s="75">
        <f t="shared" si="301"/>
        <v>0</v>
      </c>
      <c r="U448" s="90">
        <f t="shared" si="319"/>
        <v>0</v>
      </c>
      <c r="V448" s="82">
        <f t="shared" si="320"/>
        <v>0</v>
      </c>
      <c r="W448" s="234">
        <f t="shared" si="333"/>
        <v>153</v>
      </c>
      <c r="X448" s="236">
        <f t="shared" si="331"/>
        <v>156</v>
      </c>
      <c r="Y448" s="12"/>
      <c r="Z448" s="8"/>
      <c r="AA448" s="12"/>
      <c r="AB448" s="12"/>
      <c r="AC448" s="12"/>
      <c r="AD448" s="12"/>
      <c r="AE448" s="91">
        <f t="shared" si="302"/>
        <v>0</v>
      </c>
      <c r="AF448" s="75">
        <f t="shared" si="303"/>
        <v>0</v>
      </c>
      <c r="AG448" s="88">
        <f t="shared" si="292"/>
        <v>0</v>
      </c>
      <c r="AH448" s="92">
        <f t="shared" si="293"/>
        <v>0</v>
      </c>
      <c r="AI448" s="93">
        <f t="shared" si="294"/>
        <v>0</v>
      </c>
      <c r="AJ448" s="93">
        <f t="shared" si="295"/>
        <v>0</v>
      </c>
      <c r="AK448" s="78">
        <f t="shared" si="296"/>
        <v>0</v>
      </c>
      <c r="AL448" s="92">
        <f t="shared" si="304"/>
        <v>0</v>
      </c>
      <c r="AM448" s="78">
        <f t="shared" si="305"/>
        <v>0</v>
      </c>
      <c r="AN448" s="11"/>
      <c r="AO448" s="14"/>
      <c r="AP448" s="11"/>
      <c r="AQ448" s="15"/>
      <c r="AR448" s="11"/>
      <c r="AS448" s="11"/>
      <c r="AT448" s="11"/>
      <c r="AU448" s="75" t="str">
        <f t="shared" si="315"/>
        <v/>
      </c>
      <c r="AV448" s="75" t="str">
        <f t="shared" ca="1" si="316"/>
        <v/>
      </c>
      <c r="AW448" s="75" t="str">
        <f t="shared" si="306"/>
        <v/>
      </c>
      <c r="AX448" s="75" t="str">
        <f t="shared" ca="1" si="307"/>
        <v/>
      </c>
      <c r="AY448" s="169"/>
      <c r="AZ448" s="169"/>
      <c r="BA448" s="75" t="str">
        <f t="shared" si="321"/>
        <v/>
      </c>
      <c r="BB448" s="169"/>
      <c r="BC448" s="169"/>
      <c r="BD448" s="75" t="str">
        <f t="shared" si="322"/>
        <v/>
      </c>
      <c r="BE448" s="11"/>
      <c r="BS448" s="163"/>
      <c r="BT448" s="163"/>
      <c r="BU448" s="163"/>
      <c r="BV448" s="163"/>
      <c r="BW448" s="163"/>
      <c r="BX448" s="163"/>
      <c r="BZ448" s="163"/>
      <c r="CB448" s="163"/>
      <c r="CC448" s="163"/>
      <c r="CD448" s="163"/>
    </row>
    <row r="449" spans="1:82" ht="17.45" customHeight="1">
      <c r="A449" s="94">
        <f t="shared" si="318"/>
        <v>63.5</v>
      </c>
      <c r="B449" s="107">
        <f t="shared" si="299"/>
        <v>439</v>
      </c>
      <c r="C449" s="8"/>
      <c r="D449" s="11"/>
      <c r="E449" s="12"/>
      <c r="F449" s="11"/>
      <c r="G449" s="74">
        <f t="shared" si="332"/>
        <v>0</v>
      </c>
      <c r="H449" s="75">
        <f t="shared" si="332"/>
        <v>0</v>
      </c>
      <c r="I449" s="88">
        <f t="shared" si="309"/>
        <v>0</v>
      </c>
      <c r="J449" s="78">
        <f t="shared" si="310"/>
        <v>0</v>
      </c>
      <c r="K449" s="78">
        <f t="shared" si="311"/>
        <v>0</v>
      </c>
      <c r="L449" s="78">
        <f t="shared" si="312"/>
        <v>0</v>
      </c>
      <c r="M449" s="78" t="str">
        <f t="shared" ca="1" si="313"/>
        <v/>
      </c>
      <c r="N449" s="78" t="str">
        <f t="shared" ca="1" si="313"/>
        <v/>
      </c>
      <c r="O449" s="78">
        <f t="shared" si="314"/>
        <v>5.0000000000000001E-4</v>
      </c>
      <c r="P449" s="13"/>
      <c r="Q449" s="8"/>
      <c r="R449" s="13"/>
      <c r="S449" s="89">
        <f t="shared" si="300"/>
        <v>0</v>
      </c>
      <c r="T449" s="75">
        <f t="shared" si="301"/>
        <v>0</v>
      </c>
      <c r="U449" s="90">
        <f t="shared" si="319"/>
        <v>0</v>
      </c>
      <c r="V449" s="82">
        <f t="shared" si="320"/>
        <v>0</v>
      </c>
      <c r="W449" s="234">
        <f t="shared" si="333"/>
        <v>153</v>
      </c>
      <c r="X449" s="236">
        <f t="shared" si="331"/>
        <v>156</v>
      </c>
      <c r="Y449" s="12"/>
      <c r="Z449" s="8"/>
      <c r="AA449" s="12"/>
      <c r="AB449" s="12"/>
      <c r="AC449" s="12"/>
      <c r="AD449" s="12"/>
      <c r="AE449" s="91">
        <f t="shared" si="302"/>
        <v>0</v>
      </c>
      <c r="AF449" s="75">
        <f t="shared" si="303"/>
        <v>0</v>
      </c>
      <c r="AG449" s="88">
        <f t="shared" si="292"/>
        <v>0</v>
      </c>
      <c r="AH449" s="92">
        <f t="shared" si="293"/>
        <v>0</v>
      </c>
      <c r="AI449" s="93">
        <f t="shared" si="294"/>
        <v>0</v>
      </c>
      <c r="AJ449" s="93">
        <f t="shared" si="295"/>
        <v>0</v>
      </c>
      <c r="AK449" s="78">
        <f t="shared" si="296"/>
        <v>0</v>
      </c>
      <c r="AL449" s="92">
        <f t="shared" si="304"/>
        <v>0</v>
      </c>
      <c r="AM449" s="78">
        <f t="shared" si="305"/>
        <v>0</v>
      </c>
      <c r="AN449" s="11"/>
      <c r="AO449" s="14"/>
      <c r="AP449" s="11"/>
      <c r="AQ449" s="15"/>
      <c r="AR449" s="11"/>
      <c r="AS449" s="11"/>
      <c r="AT449" s="11"/>
      <c r="AU449" s="75" t="str">
        <f t="shared" si="315"/>
        <v/>
      </c>
      <c r="AV449" s="75" t="str">
        <f t="shared" ca="1" si="316"/>
        <v/>
      </c>
      <c r="AW449" s="75" t="str">
        <f t="shared" si="306"/>
        <v/>
      </c>
      <c r="AX449" s="75" t="str">
        <f t="shared" ca="1" si="307"/>
        <v/>
      </c>
      <c r="AY449" s="169"/>
      <c r="AZ449" s="169"/>
      <c r="BA449" s="75" t="str">
        <f t="shared" si="321"/>
        <v/>
      </c>
      <c r="BB449" s="169"/>
      <c r="BC449" s="169"/>
      <c r="BD449" s="75" t="str">
        <f t="shared" si="322"/>
        <v/>
      </c>
      <c r="BE449" s="11"/>
      <c r="BS449" s="163"/>
      <c r="BT449" s="163"/>
      <c r="BU449" s="163"/>
      <c r="BV449" s="163"/>
      <c r="BW449" s="163"/>
      <c r="BX449" s="163"/>
      <c r="BZ449" s="163"/>
      <c r="CB449" s="163"/>
      <c r="CC449" s="163"/>
      <c r="CD449" s="163"/>
    </row>
    <row r="450" spans="1:82" ht="17.45" customHeight="1">
      <c r="A450" s="86">
        <f t="shared" si="318"/>
        <v>63.6</v>
      </c>
      <c r="B450" s="107">
        <f t="shared" si="299"/>
        <v>440</v>
      </c>
      <c r="C450" s="8"/>
      <c r="D450" s="11"/>
      <c r="E450" s="12"/>
      <c r="F450" s="11"/>
      <c r="G450" s="74">
        <f t="shared" si="332"/>
        <v>0</v>
      </c>
      <c r="H450" s="75">
        <f t="shared" si="332"/>
        <v>0</v>
      </c>
      <c r="I450" s="88">
        <f t="shared" si="309"/>
        <v>0</v>
      </c>
      <c r="J450" s="78">
        <f t="shared" si="310"/>
        <v>0</v>
      </c>
      <c r="K450" s="78">
        <f t="shared" si="311"/>
        <v>0</v>
      </c>
      <c r="L450" s="78">
        <f t="shared" si="312"/>
        <v>0</v>
      </c>
      <c r="M450" s="78" t="str">
        <f t="shared" ca="1" si="313"/>
        <v/>
      </c>
      <c r="N450" s="78" t="str">
        <f t="shared" ca="1" si="313"/>
        <v/>
      </c>
      <c r="O450" s="78">
        <f t="shared" si="314"/>
        <v>5.0000000000000001E-4</v>
      </c>
      <c r="P450" s="13"/>
      <c r="Q450" s="8"/>
      <c r="R450" s="13"/>
      <c r="S450" s="89">
        <f t="shared" si="300"/>
        <v>0</v>
      </c>
      <c r="T450" s="75">
        <f t="shared" si="301"/>
        <v>0</v>
      </c>
      <c r="U450" s="90">
        <f t="shared" si="319"/>
        <v>0</v>
      </c>
      <c r="V450" s="82">
        <f t="shared" si="320"/>
        <v>0</v>
      </c>
      <c r="W450" s="234">
        <f t="shared" si="333"/>
        <v>153</v>
      </c>
      <c r="X450" s="236">
        <f t="shared" si="331"/>
        <v>156</v>
      </c>
      <c r="Y450" s="12"/>
      <c r="Z450" s="8"/>
      <c r="AA450" s="12"/>
      <c r="AB450" s="12"/>
      <c r="AC450" s="12"/>
      <c r="AD450" s="12"/>
      <c r="AE450" s="91">
        <f t="shared" si="302"/>
        <v>0</v>
      </c>
      <c r="AF450" s="75">
        <f t="shared" si="303"/>
        <v>0</v>
      </c>
      <c r="AG450" s="88">
        <f t="shared" si="292"/>
        <v>0</v>
      </c>
      <c r="AH450" s="92">
        <f t="shared" si="293"/>
        <v>0</v>
      </c>
      <c r="AI450" s="93">
        <f t="shared" si="294"/>
        <v>0</v>
      </c>
      <c r="AJ450" s="93">
        <f t="shared" si="295"/>
        <v>0</v>
      </c>
      <c r="AK450" s="78">
        <f t="shared" si="296"/>
        <v>0</v>
      </c>
      <c r="AL450" s="92">
        <f t="shared" si="304"/>
        <v>0</v>
      </c>
      <c r="AM450" s="78">
        <f t="shared" si="305"/>
        <v>0</v>
      </c>
      <c r="AN450" s="11"/>
      <c r="AO450" s="14"/>
      <c r="AP450" s="11"/>
      <c r="AQ450" s="15"/>
      <c r="AR450" s="11"/>
      <c r="AS450" s="11"/>
      <c r="AT450" s="11"/>
      <c r="AU450" s="75" t="str">
        <f t="shared" si="315"/>
        <v/>
      </c>
      <c r="AV450" s="75" t="str">
        <f t="shared" ca="1" si="316"/>
        <v/>
      </c>
      <c r="AW450" s="75" t="str">
        <f t="shared" si="306"/>
        <v/>
      </c>
      <c r="AX450" s="75" t="str">
        <f t="shared" ca="1" si="307"/>
        <v/>
      </c>
      <c r="AY450" s="169"/>
      <c r="AZ450" s="169"/>
      <c r="BA450" s="75" t="str">
        <f t="shared" si="321"/>
        <v/>
      </c>
      <c r="BB450" s="169"/>
      <c r="BC450" s="169"/>
      <c r="BD450" s="75" t="str">
        <f t="shared" si="322"/>
        <v/>
      </c>
      <c r="BE450" s="11"/>
      <c r="BS450" s="163"/>
      <c r="BT450" s="163"/>
      <c r="BU450" s="163"/>
      <c r="BV450" s="163"/>
      <c r="BW450" s="163"/>
      <c r="BX450" s="163"/>
      <c r="BZ450" s="163"/>
      <c r="CB450" s="163"/>
      <c r="CC450" s="163"/>
      <c r="CD450" s="163"/>
    </row>
    <row r="451" spans="1:82" ht="17.45" customHeight="1" thickBot="1">
      <c r="A451" s="94">
        <f t="shared" si="318"/>
        <v>63.7</v>
      </c>
      <c r="B451" s="108">
        <f t="shared" si="299"/>
        <v>441</v>
      </c>
      <c r="C451" s="16"/>
      <c r="D451" s="17"/>
      <c r="E451" s="18"/>
      <c r="F451" s="17"/>
      <c r="G451" s="96">
        <f t="shared" si="332"/>
        <v>0</v>
      </c>
      <c r="H451" s="97">
        <f t="shared" si="332"/>
        <v>0</v>
      </c>
      <c r="I451" s="98">
        <f t="shared" si="309"/>
        <v>0</v>
      </c>
      <c r="J451" s="99">
        <f t="shared" si="310"/>
        <v>0</v>
      </c>
      <c r="K451" s="99">
        <f t="shared" si="311"/>
        <v>0</v>
      </c>
      <c r="L451" s="99">
        <f t="shared" si="312"/>
        <v>0</v>
      </c>
      <c r="M451" s="99" t="str">
        <f t="shared" ca="1" si="313"/>
        <v/>
      </c>
      <c r="N451" s="99" t="str">
        <f t="shared" ca="1" si="313"/>
        <v/>
      </c>
      <c r="O451" s="99">
        <f t="shared" si="314"/>
        <v>5.0000000000000001E-4</v>
      </c>
      <c r="P451" s="19"/>
      <c r="Q451" s="16"/>
      <c r="R451" s="19"/>
      <c r="S451" s="89">
        <f t="shared" si="300"/>
        <v>0</v>
      </c>
      <c r="T451" s="75">
        <f t="shared" si="301"/>
        <v>0</v>
      </c>
      <c r="U451" s="100">
        <f t="shared" si="319"/>
        <v>0</v>
      </c>
      <c r="V451" s="101">
        <f t="shared" si="320"/>
        <v>0</v>
      </c>
      <c r="W451" s="237">
        <f t="shared" si="333"/>
        <v>153</v>
      </c>
      <c r="X451" s="238">
        <f t="shared" si="331"/>
        <v>156</v>
      </c>
      <c r="Y451" s="18"/>
      <c r="Z451" s="8"/>
      <c r="AA451" s="12"/>
      <c r="AB451" s="12"/>
      <c r="AC451" s="12"/>
      <c r="AD451" s="12"/>
      <c r="AE451" s="102">
        <f t="shared" si="302"/>
        <v>0</v>
      </c>
      <c r="AF451" s="97">
        <f t="shared" si="303"/>
        <v>0</v>
      </c>
      <c r="AG451" s="98">
        <f t="shared" si="292"/>
        <v>0</v>
      </c>
      <c r="AH451" s="103">
        <f t="shared" si="293"/>
        <v>0</v>
      </c>
      <c r="AI451" s="104">
        <f t="shared" si="294"/>
        <v>0</v>
      </c>
      <c r="AJ451" s="104">
        <f t="shared" si="295"/>
        <v>0</v>
      </c>
      <c r="AK451" s="99">
        <f t="shared" si="296"/>
        <v>0</v>
      </c>
      <c r="AL451" s="103">
        <f t="shared" si="304"/>
        <v>0</v>
      </c>
      <c r="AM451" s="99">
        <f t="shared" si="305"/>
        <v>0</v>
      </c>
      <c r="AN451" s="17"/>
      <c r="AO451" s="20"/>
      <c r="AP451" s="17"/>
      <c r="AQ451" s="21"/>
      <c r="AR451" s="17"/>
      <c r="AS451" s="17"/>
      <c r="AT451" s="17"/>
      <c r="AU451" s="97" t="str">
        <f t="shared" si="315"/>
        <v/>
      </c>
      <c r="AV451" s="97" t="str">
        <f t="shared" ca="1" si="316"/>
        <v/>
      </c>
      <c r="AW451" s="97" t="str">
        <f t="shared" si="306"/>
        <v/>
      </c>
      <c r="AX451" s="97" t="str">
        <f t="shared" ca="1" si="307"/>
        <v/>
      </c>
      <c r="AY451" s="167"/>
      <c r="AZ451" s="167"/>
      <c r="BA451" s="97" t="str">
        <f t="shared" si="321"/>
        <v/>
      </c>
      <c r="BB451" s="167"/>
      <c r="BC451" s="167"/>
      <c r="BD451" s="97" t="str">
        <f t="shared" si="322"/>
        <v/>
      </c>
      <c r="BE451" s="17"/>
      <c r="BS451" s="163"/>
      <c r="BT451" s="163"/>
      <c r="BU451" s="163"/>
      <c r="BV451" s="163"/>
      <c r="BW451" s="163"/>
      <c r="BX451" s="163"/>
      <c r="BZ451" s="163"/>
      <c r="CB451" s="163"/>
      <c r="CC451" s="163"/>
      <c r="CD451" s="163"/>
    </row>
    <row r="452" spans="1:82" ht="17.45" customHeight="1" thickTop="1">
      <c r="A452" s="105">
        <f>A445+1</f>
        <v>64.099999999999994</v>
      </c>
      <c r="B452" s="106">
        <f>B451+1</f>
        <v>442</v>
      </c>
      <c r="C452" s="4"/>
      <c r="D452" s="5"/>
      <c r="E452" s="6"/>
      <c r="F452" s="5"/>
      <c r="G452" s="74">
        <f t="shared" si="332"/>
        <v>0</v>
      </c>
      <c r="H452" s="75">
        <f t="shared" si="332"/>
        <v>0</v>
      </c>
      <c r="I452" s="76">
        <f t="shared" si="309"/>
        <v>0</v>
      </c>
      <c r="J452" s="77">
        <f t="shared" si="310"/>
        <v>0</v>
      </c>
      <c r="K452" s="77">
        <f t="shared" si="311"/>
        <v>0</v>
      </c>
      <c r="L452" s="77">
        <f t="shared" si="312"/>
        <v>0</v>
      </c>
      <c r="M452" s="78" t="str">
        <f t="shared" ca="1" si="313"/>
        <v/>
      </c>
      <c r="N452" s="78" t="str">
        <f t="shared" ca="1" si="313"/>
        <v/>
      </c>
      <c r="O452" s="78">
        <f t="shared" si="314"/>
        <v>5.0000000000000001E-4</v>
      </c>
      <c r="P452" s="13"/>
      <c r="Q452" s="8"/>
      <c r="R452" s="13"/>
      <c r="S452" s="79">
        <f t="shared" si="300"/>
        <v>0</v>
      </c>
      <c r="T452" s="80">
        <f t="shared" si="301"/>
        <v>0</v>
      </c>
      <c r="U452" s="81">
        <f t="shared" si="319"/>
        <v>0</v>
      </c>
      <c r="V452" s="82">
        <f t="shared" si="320"/>
        <v>0</v>
      </c>
      <c r="W452" s="234">
        <f t="shared" si="333"/>
        <v>153</v>
      </c>
      <c r="X452" s="236">
        <f t="shared" si="331"/>
        <v>156</v>
      </c>
      <c r="Y452" s="6"/>
      <c r="Z452" s="4"/>
      <c r="AA452" s="6"/>
      <c r="AB452" s="6"/>
      <c r="AC452" s="6"/>
      <c r="AD452" s="6"/>
      <c r="AE452" s="83">
        <f t="shared" si="302"/>
        <v>0</v>
      </c>
      <c r="AF452" s="80">
        <f t="shared" si="303"/>
        <v>0</v>
      </c>
      <c r="AG452" s="76">
        <f t="shared" si="292"/>
        <v>0</v>
      </c>
      <c r="AH452" s="84">
        <f t="shared" si="293"/>
        <v>0</v>
      </c>
      <c r="AI452" s="85">
        <f t="shared" si="294"/>
        <v>0</v>
      </c>
      <c r="AJ452" s="85">
        <f t="shared" si="295"/>
        <v>0</v>
      </c>
      <c r="AK452" s="77">
        <f t="shared" si="296"/>
        <v>0</v>
      </c>
      <c r="AL452" s="84">
        <f t="shared" si="304"/>
        <v>0</v>
      </c>
      <c r="AM452" s="77">
        <f t="shared" si="305"/>
        <v>0</v>
      </c>
      <c r="AN452" s="5"/>
      <c r="AO452" s="9"/>
      <c r="AP452" s="5"/>
      <c r="AQ452" s="10"/>
      <c r="AR452" s="5"/>
      <c r="AS452" s="5"/>
      <c r="AT452" s="5"/>
      <c r="AU452" s="80" t="str">
        <f t="shared" si="315"/>
        <v/>
      </c>
      <c r="AV452" s="80" t="str">
        <f t="shared" ca="1" si="316"/>
        <v/>
      </c>
      <c r="AW452" s="80" t="str">
        <f t="shared" si="306"/>
        <v/>
      </c>
      <c r="AX452" s="80" t="str">
        <f t="shared" ca="1" si="307"/>
        <v/>
      </c>
      <c r="AY452" s="165"/>
      <c r="AZ452" s="165"/>
      <c r="BA452" s="80" t="str">
        <f t="shared" si="321"/>
        <v/>
      </c>
      <c r="BB452" s="165"/>
      <c r="BC452" s="165"/>
      <c r="BD452" s="80" t="str">
        <f t="shared" si="322"/>
        <v/>
      </c>
      <c r="BE452" s="5"/>
      <c r="BS452" s="163"/>
      <c r="BT452" s="163"/>
      <c r="BU452" s="163"/>
      <c r="BV452" s="163"/>
      <c r="BW452" s="163"/>
      <c r="BX452" s="163"/>
      <c r="BZ452" s="163"/>
      <c r="CB452" s="163"/>
      <c r="CC452" s="163"/>
      <c r="CD452" s="163"/>
    </row>
    <row r="453" spans="1:82" ht="17.45" customHeight="1">
      <c r="A453" s="94">
        <f t="shared" si="318"/>
        <v>64.2</v>
      </c>
      <c r="B453" s="107">
        <f t="shared" si="299"/>
        <v>443</v>
      </c>
      <c r="C453" s="8"/>
      <c r="D453" s="11"/>
      <c r="E453" s="12"/>
      <c r="F453" s="11"/>
      <c r="G453" s="74">
        <f t="shared" si="332"/>
        <v>0</v>
      </c>
      <c r="H453" s="75">
        <f t="shared" si="332"/>
        <v>0</v>
      </c>
      <c r="I453" s="88">
        <f t="shared" si="309"/>
        <v>0</v>
      </c>
      <c r="J453" s="78">
        <f t="shared" si="310"/>
        <v>0</v>
      </c>
      <c r="K453" s="78">
        <f t="shared" si="311"/>
        <v>0</v>
      </c>
      <c r="L453" s="78">
        <f t="shared" si="312"/>
        <v>0</v>
      </c>
      <c r="M453" s="78" t="str">
        <f t="shared" ca="1" si="313"/>
        <v/>
      </c>
      <c r="N453" s="78" t="str">
        <f t="shared" ca="1" si="313"/>
        <v/>
      </c>
      <c r="O453" s="78">
        <f t="shared" si="314"/>
        <v>5.0000000000000001E-4</v>
      </c>
      <c r="P453" s="13"/>
      <c r="Q453" s="8"/>
      <c r="R453" s="13"/>
      <c r="S453" s="89">
        <f t="shared" si="300"/>
        <v>0</v>
      </c>
      <c r="T453" s="75">
        <f t="shared" si="301"/>
        <v>0</v>
      </c>
      <c r="U453" s="90">
        <f t="shared" si="319"/>
        <v>0</v>
      </c>
      <c r="V453" s="82">
        <f t="shared" si="320"/>
        <v>0</v>
      </c>
      <c r="W453" s="234">
        <f t="shared" si="333"/>
        <v>153</v>
      </c>
      <c r="X453" s="236">
        <f t="shared" si="331"/>
        <v>156</v>
      </c>
      <c r="Y453" s="12"/>
      <c r="Z453" s="8"/>
      <c r="AA453" s="12"/>
      <c r="AB453" s="12"/>
      <c r="AC453" s="12"/>
      <c r="AD453" s="12"/>
      <c r="AE453" s="91">
        <f t="shared" si="302"/>
        <v>0</v>
      </c>
      <c r="AF453" s="75">
        <f t="shared" si="303"/>
        <v>0</v>
      </c>
      <c r="AG453" s="88">
        <f t="shared" ref="AG453:AG500" si="334">IFERROR(Y453/H452,0)</f>
        <v>0</v>
      </c>
      <c r="AH453" s="92">
        <f t="shared" ref="AH453:AH500" si="335">IFERROR(Z453/$Y453,0)</f>
        <v>0</v>
      </c>
      <c r="AI453" s="93">
        <f t="shared" ref="AI453:AI500" si="336">IFERROR(AA453/$Y453,0)</f>
        <v>0</v>
      </c>
      <c r="AJ453" s="93">
        <f t="shared" ref="AJ453:AJ500" si="337">IFERROR(AB453/$Y453,0)</f>
        <v>0</v>
      </c>
      <c r="AK453" s="78">
        <f t="shared" ref="AK453:AK500" si="338">IFERROR(AC453/$Y453,0)</f>
        <v>0</v>
      </c>
      <c r="AL453" s="92">
        <f t="shared" si="304"/>
        <v>0</v>
      </c>
      <c r="AM453" s="78">
        <f t="shared" si="305"/>
        <v>0</v>
      </c>
      <c r="AN453" s="11"/>
      <c r="AO453" s="14"/>
      <c r="AP453" s="11"/>
      <c r="AQ453" s="15"/>
      <c r="AR453" s="11"/>
      <c r="AS453" s="11"/>
      <c r="AT453" s="11"/>
      <c r="AU453" s="75" t="str">
        <f t="shared" si="315"/>
        <v/>
      </c>
      <c r="AV453" s="75" t="str">
        <f t="shared" ca="1" si="316"/>
        <v/>
      </c>
      <c r="AW453" s="75" t="str">
        <f t="shared" si="306"/>
        <v/>
      </c>
      <c r="AX453" s="75" t="str">
        <f t="shared" ca="1" si="307"/>
        <v/>
      </c>
      <c r="AY453" s="169"/>
      <c r="AZ453" s="169"/>
      <c r="BA453" s="75" t="str">
        <f t="shared" si="321"/>
        <v/>
      </c>
      <c r="BB453" s="169"/>
      <c r="BC453" s="169"/>
      <c r="BD453" s="75" t="str">
        <f t="shared" si="322"/>
        <v/>
      </c>
      <c r="BE453" s="11"/>
      <c r="BS453" s="163"/>
      <c r="BT453" s="163"/>
      <c r="BU453" s="163"/>
      <c r="BV453" s="163"/>
      <c r="BW453" s="163"/>
      <c r="BX453" s="163"/>
      <c r="BZ453" s="163"/>
      <c r="CB453" s="163"/>
      <c r="CC453" s="163"/>
      <c r="CD453" s="163"/>
    </row>
    <row r="454" spans="1:82" ht="17.45" customHeight="1">
      <c r="A454" s="86">
        <f t="shared" si="318"/>
        <v>64.3</v>
      </c>
      <c r="B454" s="107">
        <f t="shared" si="299"/>
        <v>444</v>
      </c>
      <c r="C454" s="8"/>
      <c r="D454" s="11"/>
      <c r="E454" s="12"/>
      <c r="F454" s="11"/>
      <c r="G454" s="74">
        <f t="shared" si="332"/>
        <v>0</v>
      </c>
      <c r="H454" s="75">
        <f t="shared" si="332"/>
        <v>0</v>
      </c>
      <c r="I454" s="88">
        <f t="shared" si="309"/>
        <v>0</v>
      </c>
      <c r="J454" s="78">
        <f t="shared" si="310"/>
        <v>0</v>
      </c>
      <c r="K454" s="78">
        <f t="shared" si="311"/>
        <v>0</v>
      </c>
      <c r="L454" s="78">
        <f t="shared" si="312"/>
        <v>0</v>
      </c>
      <c r="M454" s="78" t="str">
        <f t="shared" ca="1" si="313"/>
        <v/>
      </c>
      <c r="N454" s="78" t="str">
        <f t="shared" ca="1" si="313"/>
        <v/>
      </c>
      <c r="O454" s="78">
        <f t="shared" si="314"/>
        <v>5.0000000000000001E-4</v>
      </c>
      <c r="P454" s="13"/>
      <c r="Q454" s="8"/>
      <c r="R454" s="13"/>
      <c r="S454" s="89">
        <f t="shared" si="300"/>
        <v>0</v>
      </c>
      <c r="T454" s="75">
        <f t="shared" si="301"/>
        <v>0</v>
      </c>
      <c r="U454" s="90">
        <f t="shared" si="319"/>
        <v>0</v>
      </c>
      <c r="V454" s="82">
        <f t="shared" si="320"/>
        <v>0</v>
      </c>
      <c r="W454" s="234">
        <f t="shared" si="333"/>
        <v>153</v>
      </c>
      <c r="X454" s="236">
        <f t="shared" si="331"/>
        <v>156</v>
      </c>
      <c r="Y454" s="12"/>
      <c r="Z454" s="8"/>
      <c r="AA454" s="12"/>
      <c r="AB454" s="12"/>
      <c r="AC454" s="12"/>
      <c r="AD454" s="12"/>
      <c r="AE454" s="91">
        <f t="shared" si="302"/>
        <v>0</v>
      </c>
      <c r="AF454" s="75">
        <f t="shared" si="303"/>
        <v>0</v>
      </c>
      <c r="AG454" s="88">
        <f t="shared" si="334"/>
        <v>0</v>
      </c>
      <c r="AH454" s="92">
        <f t="shared" si="335"/>
        <v>0</v>
      </c>
      <c r="AI454" s="93">
        <f t="shared" si="336"/>
        <v>0</v>
      </c>
      <c r="AJ454" s="93">
        <f t="shared" si="337"/>
        <v>0</v>
      </c>
      <c r="AK454" s="78">
        <f t="shared" si="338"/>
        <v>0</v>
      </c>
      <c r="AL454" s="92">
        <f t="shared" si="304"/>
        <v>0</v>
      </c>
      <c r="AM454" s="78">
        <f t="shared" si="305"/>
        <v>0</v>
      </c>
      <c r="AN454" s="11"/>
      <c r="AO454" s="14"/>
      <c r="AP454" s="11"/>
      <c r="AQ454" s="15"/>
      <c r="AR454" s="11"/>
      <c r="AS454" s="11"/>
      <c r="AT454" s="11"/>
      <c r="AU454" s="75" t="str">
        <f t="shared" si="315"/>
        <v/>
      </c>
      <c r="AV454" s="75" t="str">
        <f t="shared" ca="1" si="316"/>
        <v/>
      </c>
      <c r="AW454" s="75" t="str">
        <f t="shared" si="306"/>
        <v/>
      </c>
      <c r="AX454" s="75" t="str">
        <f t="shared" ca="1" si="307"/>
        <v/>
      </c>
      <c r="AY454" s="169"/>
      <c r="AZ454" s="169"/>
      <c r="BA454" s="75" t="str">
        <f t="shared" si="321"/>
        <v/>
      </c>
      <c r="BB454" s="169"/>
      <c r="BC454" s="169"/>
      <c r="BD454" s="75" t="str">
        <f t="shared" si="322"/>
        <v/>
      </c>
      <c r="BE454" s="11"/>
      <c r="BS454" s="163"/>
      <c r="BT454" s="163"/>
      <c r="BU454" s="163"/>
      <c r="BV454" s="163"/>
      <c r="BW454" s="163"/>
      <c r="BX454" s="163"/>
      <c r="BZ454" s="163"/>
      <c r="CB454" s="163"/>
      <c r="CC454" s="163"/>
      <c r="CD454" s="163"/>
    </row>
    <row r="455" spans="1:82" ht="17.45" customHeight="1">
      <c r="A455" s="94">
        <f t="shared" si="318"/>
        <v>64.400000000000006</v>
      </c>
      <c r="B455" s="107">
        <f t="shared" si="299"/>
        <v>445</v>
      </c>
      <c r="C455" s="8"/>
      <c r="D455" s="11"/>
      <c r="E455" s="12"/>
      <c r="F455" s="11"/>
      <c r="G455" s="74">
        <f t="shared" si="332"/>
        <v>0</v>
      </c>
      <c r="H455" s="75">
        <f t="shared" si="332"/>
        <v>0</v>
      </c>
      <c r="I455" s="88">
        <f t="shared" si="309"/>
        <v>0</v>
      </c>
      <c r="J455" s="78">
        <f t="shared" si="310"/>
        <v>0</v>
      </c>
      <c r="K455" s="78">
        <f t="shared" si="311"/>
        <v>0</v>
      </c>
      <c r="L455" s="78">
        <f t="shared" si="312"/>
        <v>0</v>
      </c>
      <c r="M455" s="78" t="str">
        <f t="shared" ca="1" si="313"/>
        <v/>
      </c>
      <c r="N455" s="78" t="str">
        <f t="shared" ca="1" si="313"/>
        <v/>
      </c>
      <c r="O455" s="78">
        <f t="shared" si="314"/>
        <v>5.0000000000000001E-4</v>
      </c>
      <c r="P455" s="13"/>
      <c r="Q455" s="8"/>
      <c r="R455" s="13"/>
      <c r="S455" s="89">
        <f t="shared" si="300"/>
        <v>0</v>
      </c>
      <c r="T455" s="75">
        <f t="shared" si="301"/>
        <v>0</v>
      </c>
      <c r="U455" s="90">
        <f t="shared" si="319"/>
        <v>0</v>
      </c>
      <c r="V455" s="82">
        <f t="shared" si="320"/>
        <v>0</v>
      </c>
      <c r="W455" s="234">
        <f t="shared" si="333"/>
        <v>153</v>
      </c>
      <c r="X455" s="236">
        <f t="shared" si="331"/>
        <v>156</v>
      </c>
      <c r="Y455" s="12"/>
      <c r="Z455" s="8"/>
      <c r="AA455" s="12"/>
      <c r="AB455" s="12"/>
      <c r="AC455" s="12"/>
      <c r="AD455" s="12"/>
      <c r="AE455" s="91">
        <f t="shared" si="302"/>
        <v>0</v>
      </c>
      <c r="AF455" s="75">
        <f t="shared" si="303"/>
        <v>0</v>
      </c>
      <c r="AG455" s="88">
        <f t="shared" si="334"/>
        <v>0</v>
      </c>
      <c r="AH455" s="92">
        <f t="shared" si="335"/>
        <v>0</v>
      </c>
      <c r="AI455" s="93">
        <f t="shared" si="336"/>
        <v>0</v>
      </c>
      <c r="AJ455" s="93">
        <f t="shared" si="337"/>
        <v>0</v>
      </c>
      <c r="AK455" s="78">
        <f t="shared" si="338"/>
        <v>0</v>
      </c>
      <c r="AL455" s="92">
        <f t="shared" si="304"/>
        <v>0</v>
      </c>
      <c r="AM455" s="78">
        <f t="shared" si="305"/>
        <v>0</v>
      </c>
      <c r="AN455" s="11"/>
      <c r="AO455" s="14"/>
      <c r="AP455" s="11"/>
      <c r="AQ455" s="15"/>
      <c r="AR455" s="11"/>
      <c r="AS455" s="11"/>
      <c r="AT455" s="11"/>
      <c r="AU455" s="75" t="str">
        <f t="shared" si="315"/>
        <v/>
      </c>
      <c r="AV455" s="75" t="str">
        <f t="shared" ca="1" si="316"/>
        <v/>
      </c>
      <c r="AW455" s="75" t="str">
        <f t="shared" si="306"/>
        <v/>
      </c>
      <c r="AX455" s="75" t="str">
        <f t="shared" ca="1" si="307"/>
        <v/>
      </c>
      <c r="AY455" s="169"/>
      <c r="AZ455" s="169"/>
      <c r="BA455" s="75" t="str">
        <f t="shared" si="321"/>
        <v/>
      </c>
      <c r="BB455" s="169"/>
      <c r="BC455" s="169"/>
      <c r="BD455" s="75" t="str">
        <f t="shared" si="322"/>
        <v/>
      </c>
      <c r="BE455" s="11"/>
      <c r="BS455" s="163"/>
      <c r="BT455" s="163"/>
      <c r="BU455" s="163"/>
      <c r="BV455" s="163"/>
      <c r="BW455" s="163"/>
      <c r="BX455" s="163"/>
      <c r="BZ455" s="163"/>
      <c r="CB455" s="163"/>
      <c r="CC455" s="163"/>
      <c r="CD455" s="163"/>
    </row>
    <row r="456" spans="1:82" ht="17.45" customHeight="1">
      <c r="A456" s="86">
        <f t="shared" si="318"/>
        <v>64.5</v>
      </c>
      <c r="B456" s="107">
        <f t="shared" si="299"/>
        <v>446</v>
      </c>
      <c r="C456" s="8"/>
      <c r="D456" s="11"/>
      <c r="E456" s="12"/>
      <c r="F456" s="11"/>
      <c r="G456" s="74">
        <f t="shared" si="332"/>
        <v>0</v>
      </c>
      <c r="H456" s="75">
        <f t="shared" si="332"/>
        <v>0</v>
      </c>
      <c r="I456" s="88">
        <f t="shared" si="309"/>
        <v>0</v>
      </c>
      <c r="J456" s="78">
        <f t="shared" si="310"/>
        <v>0</v>
      </c>
      <c r="K456" s="78">
        <f t="shared" si="311"/>
        <v>0</v>
      </c>
      <c r="L456" s="78">
        <f t="shared" si="312"/>
        <v>0</v>
      </c>
      <c r="M456" s="78" t="str">
        <f t="shared" ca="1" si="313"/>
        <v/>
      </c>
      <c r="N456" s="78" t="str">
        <f t="shared" ca="1" si="313"/>
        <v/>
      </c>
      <c r="O456" s="78">
        <f t="shared" si="314"/>
        <v>5.0000000000000001E-4</v>
      </c>
      <c r="P456" s="13"/>
      <c r="Q456" s="8"/>
      <c r="R456" s="13"/>
      <c r="S456" s="89">
        <f t="shared" si="300"/>
        <v>0</v>
      </c>
      <c r="T456" s="75">
        <f t="shared" si="301"/>
        <v>0</v>
      </c>
      <c r="U456" s="90">
        <f t="shared" si="319"/>
        <v>0</v>
      </c>
      <c r="V456" s="82">
        <f t="shared" si="320"/>
        <v>0</v>
      </c>
      <c r="W456" s="234">
        <f t="shared" si="333"/>
        <v>153</v>
      </c>
      <c r="X456" s="236">
        <f t="shared" si="331"/>
        <v>156</v>
      </c>
      <c r="Y456" s="12"/>
      <c r="Z456" s="8"/>
      <c r="AA456" s="12"/>
      <c r="AB456" s="12"/>
      <c r="AC456" s="12"/>
      <c r="AD456" s="12"/>
      <c r="AE456" s="91">
        <f t="shared" si="302"/>
        <v>0</v>
      </c>
      <c r="AF456" s="75">
        <f t="shared" si="303"/>
        <v>0</v>
      </c>
      <c r="AG456" s="88">
        <f t="shared" si="334"/>
        <v>0</v>
      </c>
      <c r="AH456" s="92">
        <f t="shared" si="335"/>
        <v>0</v>
      </c>
      <c r="AI456" s="93">
        <f t="shared" si="336"/>
        <v>0</v>
      </c>
      <c r="AJ456" s="93">
        <f t="shared" si="337"/>
        <v>0</v>
      </c>
      <c r="AK456" s="78">
        <f t="shared" si="338"/>
        <v>0</v>
      </c>
      <c r="AL456" s="92">
        <f t="shared" si="304"/>
        <v>0</v>
      </c>
      <c r="AM456" s="78">
        <f t="shared" si="305"/>
        <v>0</v>
      </c>
      <c r="AN456" s="11"/>
      <c r="AO456" s="14"/>
      <c r="AP456" s="11"/>
      <c r="AQ456" s="15"/>
      <c r="AR456" s="11"/>
      <c r="AS456" s="11"/>
      <c r="AT456" s="11"/>
      <c r="AU456" s="75" t="str">
        <f t="shared" si="315"/>
        <v/>
      </c>
      <c r="AV456" s="75" t="str">
        <f t="shared" ca="1" si="316"/>
        <v/>
      </c>
      <c r="AW456" s="75" t="str">
        <f t="shared" si="306"/>
        <v/>
      </c>
      <c r="AX456" s="75" t="str">
        <f t="shared" ca="1" si="307"/>
        <v/>
      </c>
      <c r="AY456" s="169"/>
      <c r="AZ456" s="169"/>
      <c r="BA456" s="75" t="str">
        <f t="shared" si="321"/>
        <v/>
      </c>
      <c r="BB456" s="169"/>
      <c r="BC456" s="169"/>
      <c r="BD456" s="75" t="str">
        <f t="shared" si="322"/>
        <v/>
      </c>
      <c r="BE456" s="11"/>
      <c r="BS456" s="163"/>
      <c r="BT456" s="163"/>
      <c r="BU456" s="163"/>
      <c r="BV456" s="163"/>
      <c r="BW456" s="163"/>
      <c r="BX456" s="163"/>
      <c r="BZ456" s="163"/>
      <c r="CB456" s="163"/>
      <c r="CC456" s="163"/>
      <c r="CD456" s="163"/>
    </row>
    <row r="457" spans="1:82" ht="17.45" customHeight="1">
      <c r="A457" s="94">
        <f t="shared" si="318"/>
        <v>64.599999999999994</v>
      </c>
      <c r="B457" s="107">
        <f t="shared" si="299"/>
        <v>447</v>
      </c>
      <c r="C457" s="8"/>
      <c r="D457" s="11"/>
      <c r="E457" s="12"/>
      <c r="F457" s="11"/>
      <c r="G457" s="74">
        <f t="shared" si="332"/>
        <v>0</v>
      </c>
      <c r="H457" s="75">
        <f t="shared" si="332"/>
        <v>0</v>
      </c>
      <c r="I457" s="88">
        <f t="shared" si="309"/>
        <v>0</v>
      </c>
      <c r="J457" s="78">
        <f t="shared" si="310"/>
        <v>0</v>
      </c>
      <c r="K457" s="78">
        <f t="shared" si="311"/>
        <v>0</v>
      </c>
      <c r="L457" s="78">
        <f t="shared" si="312"/>
        <v>0</v>
      </c>
      <c r="M457" s="78" t="str">
        <f t="shared" ca="1" si="313"/>
        <v/>
      </c>
      <c r="N457" s="78" t="str">
        <f t="shared" ca="1" si="313"/>
        <v/>
      </c>
      <c r="O457" s="78">
        <f t="shared" si="314"/>
        <v>5.0000000000000001E-4</v>
      </c>
      <c r="P457" s="13"/>
      <c r="Q457" s="8"/>
      <c r="R457" s="13"/>
      <c r="S457" s="89">
        <f t="shared" si="300"/>
        <v>0</v>
      </c>
      <c r="T457" s="75">
        <f t="shared" si="301"/>
        <v>0</v>
      </c>
      <c r="U457" s="90">
        <f t="shared" si="319"/>
        <v>0</v>
      </c>
      <c r="V457" s="82">
        <f t="shared" si="320"/>
        <v>0</v>
      </c>
      <c r="W457" s="234">
        <f t="shared" si="333"/>
        <v>153</v>
      </c>
      <c r="X457" s="236">
        <f t="shared" si="331"/>
        <v>156</v>
      </c>
      <c r="Y457" s="12"/>
      <c r="Z457" s="8"/>
      <c r="AA457" s="12"/>
      <c r="AB457" s="12"/>
      <c r="AC457" s="12"/>
      <c r="AD457" s="12"/>
      <c r="AE457" s="91">
        <f t="shared" si="302"/>
        <v>0</v>
      </c>
      <c r="AF457" s="75">
        <f t="shared" si="303"/>
        <v>0</v>
      </c>
      <c r="AG457" s="88">
        <f t="shared" si="334"/>
        <v>0</v>
      </c>
      <c r="AH457" s="92">
        <f t="shared" si="335"/>
        <v>0</v>
      </c>
      <c r="AI457" s="93">
        <f t="shared" si="336"/>
        <v>0</v>
      </c>
      <c r="AJ457" s="93">
        <f t="shared" si="337"/>
        <v>0</v>
      </c>
      <c r="AK457" s="78">
        <f t="shared" si="338"/>
        <v>0</v>
      </c>
      <c r="AL457" s="92">
        <f t="shared" si="304"/>
        <v>0</v>
      </c>
      <c r="AM457" s="78">
        <f t="shared" si="305"/>
        <v>0</v>
      </c>
      <c r="AN457" s="11"/>
      <c r="AO457" s="14"/>
      <c r="AP457" s="11"/>
      <c r="AQ457" s="15"/>
      <c r="AR457" s="11"/>
      <c r="AS457" s="11"/>
      <c r="AT457" s="11"/>
      <c r="AU457" s="75" t="str">
        <f t="shared" si="315"/>
        <v/>
      </c>
      <c r="AV457" s="75" t="str">
        <f t="shared" ca="1" si="316"/>
        <v/>
      </c>
      <c r="AW457" s="75" t="str">
        <f t="shared" si="306"/>
        <v/>
      </c>
      <c r="AX457" s="75" t="str">
        <f t="shared" ca="1" si="307"/>
        <v/>
      </c>
      <c r="AY457" s="169"/>
      <c r="AZ457" s="169"/>
      <c r="BA457" s="75" t="str">
        <f t="shared" si="321"/>
        <v/>
      </c>
      <c r="BB457" s="169"/>
      <c r="BC457" s="169"/>
      <c r="BD457" s="75" t="str">
        <f t="shared" si="322"/>
        <v/>
      </c>
      <c r="BE457" s="11"/>
      <c r="BS457" s="163"/>
      <c r="BT457" s="163"/>
      <c r="BU457" s="163"/>
      <c r="BV457" s="163"/>
      <c r="BW457" s="163"/>
      <c r="BX457" s="163"/>
      <c r="BZ457" s="163"/>
      <c r="CB457" s="163"/>
      <c r="CC457" s="163"/>
      <c r="CD457" s="163"/>
    </row>
    <row r="458" spans="1:82" ht="17.45" customHeight="1" thickBot="1">
      <c r="A458" s="86">
        <f t="shared" si="318"/>
        <v>64.7</v>
      </c>
      <c r="B458" s="108">
        <f t="shared" si="299"/>
        <v>448</v>
      </c>
      <c r="C458" s="16"/>
      <c r="D458" s="17"/>
      <c r="E458" s="18"/>
      <c r="F458" s="17"/>
      <c r="G458" s="96">
        <f t="shared" si="332"/>
        <v>0</v>
      </c>
      <c r="H458" s="97">
        <f t="shared" si="332"/>
        <v>0</v>
      </c>
      <c r="I458" s="98">
        <f t="shared" si="309"/>
        <v>0</v>
      </c>
      <c r="J458" s="99">
        <f t="shared" si="310"/>
        <v>0</v>
      </c>
      <c r="K458" s="99">
        <f t="shared" si="311"/>
        <v>0</v>
      </c>
      <c r="L458" s="99">
        <f t="shared" si="312"/>
        <v>0</v>
      </c>
      <c r="M458" s="99" t="str">
        <f t="shared" ca="1" si="313"/>
        <v/>
      </c>
      <c r="N458" s="99" t="str">
        <f t="shared" ca="1" si="313"/>
        <v/>
      </c>
      <c r="O458" s="99">
        <f t="shared" si="314"/>
        <v>5.0000000000000001E-4</v>
      </c>
      <c r="P458" s="19"/>
      <c r="Q458" s="16"/>
      <c r="R458" s="19"/>
      <c r="S458" s="89">
        <f t="shared" si="300"/>
        <v>0</v>
      </c>
      <c r="T458" s="75">
        <f t="shared" si="301"/>
        <v>0</v>
      </c>
      <c r="U458" s="100">
        <f t="shared" si="319"/>
        <v>0</v>
      </c>
      <c r="V458" s="101">
        <f t="shared" si="320"/>
        <v>0</v>
      </c>
      <c r="W458" s="237">
        <f t="shared" si="333"/>
        <v>153</v>
      </c>
      <c r="X458" s="238">
        <f t="shared" si="331"/>
        <v>156</v>
      </c>
      <c r="Y458" s="18"/>
      <c r="Z458" s="8"/>
      <c r="AA458" s="12"/>
      <c r="AB458" s="12"/>
      <c r="AC458" s="12"/>
      <c r="AD458" s="12"/>
      <c r="AE458" s="102">
        <f t="shared" si="302"/>
        <v>0</v>
      </c>
      <c r="AF458" s="97">
        <f t="shared" si="303"/>
        <v>0</v>
      </c>
      <c r="AG458" s="98">
        <f t="shared" si="334"/>
        <v>0</v>
      </c>
      <c r="AH458" s="103">
        <f t="shared" si="335"/>
        <v>0</v>
      </c>
      <c r="AI458" s="104">
        <f t="shared" si="336"/>
        <v>0</v>
      </c>
      <c r="AJ458" s="104">
        <f t="shared" si="337"/>
        <v>0</v>
      </c>
      <c r="AK458" s="99">
        <f t="shared" si="338"/>
        <v>0</v>
      </c>
      <c r="AL458" s="103">
        <f t="shared" si="304"/>
        <v>0</v>
      </c>
      <c r="AM458" s="99">
        <f t="shared" si="305"/>
        <v>0</v>
      </c>
      <c r="AN458" s="17"/>
      <c r="AO458" s="20"/>
      <c r="AP458" s="17"/>
      <c r="AQ458" s="21"/>
      <c r="AR458" s="17"/>
      <c r="AS458" s="17"/>
      <c r="AT458" s="17"/>
      <c r="AU458" s="97" t="str">
        <f t="shared" si="315"/>
        <v/>
      </c>
      <c r="AV458" s="97" t="str">
        <f t="shared" ca="1" si="316"/>
        <v/>
      </c>
      <c r="AW458" s="97" t="str">
        <f t="shared" si="306"/>
        <v/>
      </c>
      <c r="AX458" s="97" t="str">
        <f t="shared" ca="1" si="307"/>
        <v/>
      </c>
      <c r="AY458" s="167"/>
      <c r="AZ458" s="167"/>
      <c r="BA458" s="97" t="str">
        <f t="shared" si="321"/>
        <v/>
      </c>
      <c r="BB458" s="167"/>
      <c r="BC458" s="167"/>
      <c r="BD458" s="97" t="str">
        <f t="shared" si="322"/>
        <v/>
      </c>
      <c r="BE458" s="17"/>
      <c r="BS458" s="163"/>
      <c r="BT458" s="163"/>
      <c r="BU458" s="163"/>
      <c r="BV458" s="163"/>
      <c r="BW458" s="163"/>
      <c r="BX458" s="163"/>
      <c r="BZ458" s="163"/>
      <c r="CB458" s="163"/>
      <c r="CC458" s="163"/>
      <c r="CD458" s="163"/>
    </row>
    <row r="459" spans="1:82" ht="17.45" customHeight="1" thickTop="1">
      <c r="A459" s="71">
        <f>A452+1</f>
        <v>65.099999999999994</v>
      </c>
      <c r="B459" s="106">
        <f>B458+1</f>
        <v>449</v>
      </c>
      <c r="C459" s="4"/>
      <c r="D459" s="5"/>
      <c r="E459" s="6"/>
      <c r="F459" s="5"/>
      <c r="G459" s="74">
        <f t="shared" si="332"/>
        <v>0</v>
      </c>
      <c r="H459" s="75">
        <f t="shared" si="332"/>
        <v>0</v>
      </c>
      <c r="I459" s="76">
        <f t="shared" si="309"/>
        <v>0</v>
      </c>
      <c r="J459" s="77">
        <f t="shared" si="310"/>
        <v>0</v>
      </c>
      <c r="K459" s="77">
        <f t="shared" si="311"/>
        <v>0</v>
      </c>
      <c r="L459" s="77">
        <f t="shared" si="312"/>
        <v>0</v>
      </c>
      <c r="M459" s="78" t="str">
        <f t="shared" ca="1" si="313"/>
        <v/>
      </c>
      <c r="N459" s="78" t="str">
        <f t="shared" ca="1" si="313"/>
        <v/>
      </c>
      <c r="O459" s="78">
        <f t="shared" si="314"/>
        <v>5.0000000000000001E-4</v>
      </c>
      <c r="P459" s="13"/>
      <c r="Q459" s="8"/>
      <c r="R459" s="13"/>
      <c r="S459" s="79">
        <f t="shared" ref="S459:S500" si="339">IF($P459="FULL FEED",Q459,Q459*2)</f>
        <v>0</v>
      </c>
      <c r="T459" s="80">
        <f t="shared" ref="T459:T500" si="340">IF($P459="FULL FEED",R459,R459*2)</f>
        <v>0</v>
      </c>
      <c r="U459" s="81">
        <f t="shared" si="319"/>
        <v>0</v>
      </c>
      <c r="V459" s="82">
        <f t="shared" si="320"/>
        <v>0</v>
      </c>
      <c r="W459" s="234">
        <v>154</v>
      </c>
      <c r="X459" s="236">
        <f t="shared" si="331"/>
        <v>156</v>
      </c>
      <c r="Y459" s="6"/>
      <c r="Z459" s="4"/>
      <c r="AA459" s="6"/>
      <c r="AB459" s="6"/>
      <c r="AC459" s="6"/>
      <c r="AD459" s="6"/>
      <c r="AE459" s="83">
        <f t="shared" ref="AE459:AE500" si="341">SUM(Z459,AA459,AB459,AC459)</f>
        <v>0</v>
      </c>
      <c r="AF459" s="80">
        <f t="shared" ref="AF459:AF500" si="342">Y459-AE459</f>
        <v>0</v>
      </c>
      <c r="AG459" s="76">
        <f t="shared" si="334"/>
        <v>0</v>
      </c>
      <c r="AH459" s="84">
        <f t="shared" si="335"/>
        <v>0</v>
      </c>
      <c r="AI459" s="85">
        <f t="shared" si="336"/>
        <v>0</v>
      </c>
      <c r="AJ459" s="85">
        <f t="shared" si="337"/>
        <v>0</v>
      </c>
      <c r="AK459" s="77">
        <f t="shared" si="338"/>
        <v>0</v>
      </c>
      <c r="AL459" s="84">
        <f t="shared" ref="AL459:AL500" si="343">IFERROR(AE459/Y459,0)</f>
        <v>0</v>
      </c>
      <c r="AM459" s="77">
        <f t="shared" ref="AM459:AM500" si="344">IFERROR(AF459/Y459,0)</f>
        <v>0</v>
      </c>
      <c r="AN459" s="5"/>
      <c r="AO459" s="9"/>
      <c r="AP459" s="5"/>
      <c r="AQ459" s="10"/>
      <c r="AR459" s="5"/>
      <c r="AS459" s="5"/>
      <c r="AT459" s="5"/>
      <c r="AU459" s="80" t="str">
        <f t="shared" si="315"/>
        <v/>
      </c>
      <c r="AV459" s="80" t="str">
        <f t="shared" ca="1" si="316"/>
        <v/>
      </c>
      <c r="AW459" s="80" t="str">
        <f t="shared" ref="AW459:AW500" si="345">IFERROR(IF(OR(AR459="",AT459="",K459="",L459=""),"", ((AT459-AR459)/100*1000)/(U459+V459)),0)</f>
        <v/>
      </c>
      <c r="AX459" s="80" t="str">
        <f t="shared" ref="AX459:AX499" ca="1" si="346">IF(OR(AR459="",AR460="",M459="",N459=""),"", ((AR460-AR459)/100*1000)/((G459+H459))*1000)</f>
        <v/>
      </c>
      <c r="AY459" s="165"/>
      <c r="AZ459" s="165"/>
      <c r="BA459" s="80" t="str">
        <f t="shared" si="321"/>
        <v/>
      </c>
      <c r="BB459" s="165"/>
      <c r="BC459" s="165"/>
      <c r="BD459" s="80" t="str">
        <f t="shared" si="322"/>
        <v/>
      </c>
      <c r="BE459" s="5"/>
      <c r="BS459" s="163"/>
      <c r="BT459" s="163"/>
      <c r="BU459" s="163"/>
      <c r="BV459" s="163"/>
      <c r="BW459" s="163"/>
      <c r="BX459" s="163"/>
      <c r="BZ459" s="163"/>
      <c r="CB459" s="163"/>
      <c r="CC459" s="163"/>
      <c r="CD459" s="163"/>
    </row>
    <row r="460" spans="1:82" ht="17.45" customHeight="1">
      <c r="A460" s="86">
        <f t="shared" si="318"/>
        <v>65.2</v>
      </c>
      <c r="B460" s="107">
        <f t="shared" ref="B460:B500" si="347">B459+1</f>
        <v>450</v>
      </c>
      <c r="C460" s="8"/>
      <c r="D460" s="11"/>
      <c r="E460" s="12"/>
      <c r="F460" s="11"/>
      <c r="G460" s="74">
        <f t="shared" ref="G460:H475" si="348">G459-E460-C460</f>
        <v>0</v>
      </c>
      <c r="H460" s="75">
        <f t="shared" si="348"/>
        <v>0</v>
      </c>
      <c r="I460" s="88">
        <f t="shared" ref="I460:I500" si="349">IFERROR(C460/G459,0)</f>
        <v>0</v>
      </c>
      <c r="J460" s="78">
        <f t="shared" ref="J460:J500" si="350">IFERROR(E460/G459,0)</f>
        <v>0</v>
      </c>
      <c r="K460" s="78">
        <f t="shared" ref="K460:K500" si="351">IFERROR(D460/H459,0)</f>
        <v>0</v>
      </c>
      <c r="L460" s="78">
        <f t="shared" ref="L460:L500" si="352">IFERROR(F460/H459,0)</f>
        <v>0</v>
      </c>
      <c r="M460" s="78" t="str">
        <f t="shared" ref="M460:N500" ca="1" si="353">IF(ROW()=11,
   IF($B$4&gt;0,E460/$B$4,""),
   IF($B$4&gt;0,
      (OFFSET(M460,-1,0)*$B$4 + E460)/$B$4,
      "")
)</f>
        <v/>
      </c>
      <c r="N460" s="78" t="str">
        <f t="shared" ca="1" si="353"/>
        <v/>
      </c>
      <c r="O460" s="78">
        <f t="shared" ref="O460:O500" si="354">$O$10</f>
        <v>5.0000000000000001E-4</v>
      </c>
      <c r="P460" s="13"/>
      <c r="Q460" s="8"/>
      <c r="R460" s="13"/>
      <c r="S460" s="89">
        <f t="shared" si="339"/>
        <v>0</v>
      </c>
      <c r="T460" s="75">
        <f t="shared" si="340"/>
        <v>0</v>
      </c>
      <c r="U460" s="90">
        <f t="shared" si="319"/>
        <v>0</v>
      </c>
      <c r="V460" s="82">
        <f t="shared" si="320"/>
        <v>0</v>
      </c>
      <c r="W460" s="234">
        <f t="shared" ref="W460:W500" si="355">W459</f>
        <v>154</v>
      </c>
      <c r="X460" s="236">
        <f t="shared" si="331"/>
        <v>156</v>
      </c>
      <c r="Y460" s="12"/>
      <c r="Z460" s="8"/>
      <c r="AA460" s="12"/>
      <c r="AB460" s="12"/>
      <c r="AC460" s="12"/>
      <c r="AD460" s="12"/>
      <c r="AE460" s="91">
        <f t="shared" si="341"/>
        <v>0</v>
      </c>
      <c r="AF460" s="75">
        <f t="shared" si="342"/>
        <v>0</v>
      </c>
      <c r="AG460" s="88">
        <f t="shared" si="334"/>
        <v>0</v>
      </c>
      <c r="AH460" s="92">
        <f t="shared" si="335"/>
        <v>0</v>
      </c>
      <c r="AI460" s="93">
        <f t="shared" si="336"/>
        <v>0</v>
      </c>
      <c r="AJ460" s="93">
        <f t="shared" si="337"/>
        <v>0</v>
      </c>
      <c r="AK460" s="78">
        <f t="shared" si="338"/>
        <v>0</v>
      </c>
      <c r="AL460" s="92">
        <f t="shared" si="343"/>
        <v>0</v>
      </c>
      <c r="AM460" s="78">
        <f t="shared" si="344"/>
        <v>0</v>
      </c>
      <c r="AN460" s="11"/>
      <c r="AO460" s="14"/>
      <c r="AP460" s="11"/>
      <c r="AQ460" s="15"/>
      <c r="AR460" s="11"/>
      <c r="AS460" s="11"/>
      <c r="AT460" s="11"/>
      <c r="AU460" s="75" t="str">
        <f t="shared" ref="AU460:AU500" si="356">IF(OR(AT460="",AR460=""),"", (AT460-AR460)/100*1000)</f>
        <v/>
      </c>
      <c r="AV460" s="75" t="str">
        <f t="shared" ref="AV460:AV499" ca="1" si="357">IF(OR(AR461="",OFFSET(AR461,-1,0)=""),"", (AR461-OFFSET(AR461,-1,0))/100*1000)</f>
        <v/>
      </c>
      <c r="AW460" s="75" t="str">
        <f t="shared" si="345"/>
        <v/>
      </c>
      <c r="AX460" s="75" t="str">
        <f t="shared" ca="1" si="346"/>
        <v/>
      </c>
      <c r="AY460" s="169"/>
      <c r="AZ460" s="169"/>
      <c r="BA460" s="75" t="str">
        <f t="shared" si="321"/>
        <v/>
      </c>
      <c r="BB460" s="169"/>
      <c r="BC460" s="169"/>
      <c r="BD460" s="75" t="str">
        <f t="shared" si="322"/>
        <v/>
      </c>
      <c r="BE460" s="11"/>
      <c r="BS460" s="163"/>
      <c r="BT460" s="163"/>
      <c r="BU460" s="163"/>
      <c r="BV460" s="163"/>
      <c r="BW460" s="163"/>
      <c r="BX460" s="163"/>
      <c r="BZ460" s="163"/>
      <c r="CB460" s="163"/>
      <c r="CC460" s="163"/>
      <c r="CD460" s="163"/>
    </row>
    <row r="461" spans="1:82" ht="17.45" customHeight="1">
      <c r="A461" s="94">
        <f t="shared" si="318"/>
        <v>65.3</v>
      </c>
      <c r="B461" s="107">
        <f t="shared" si="347"/>
        <v>451</v>
      </c>
      <c r="C461" s="8"/>
      <c r="D461" s="11"/>
      <c r="E461" s="12"/>
      <c r="F461" s="11"/>
      <c r="G461" s="74">
        <f t="shared" si="348"/>
        <v>0</v>
      </c>
      <c r="H461" s="75">
        <f t="shared" si="348"/>
        <v>0</v>
      </c>
      <c r="I461" s="88">
        <f t="shared" si="349"/>
        <v>0</v>
      </c>
      <c r="J461" s="78">
        <f t="shared" si="350"/>
        <v>0</v>
      </c>
      <c r="K461" s="78">
        <f t="shared" si="351"/>
        <v>0</v>
      </c>
      <c r="L461" s="78">
        <f t="shared" si="352"/>
        <v>0</v>
      </c>
      <c r="M461" s="78" t="str">
        <f t="shared" ca="1" si="353"/>
        <v/>
      </c>
      <c r="N461" s="78" t="str">
        <f t="shared" ca="1" si="353"/>
        <v/>
      </c>
      <c r="O461" s="78">
        <f t="shared" si="354"/>
        <v>5.0000000000000001E-4</v>
      </c>
      <c r="P461" s="13"/>
      <c r="Q461" s="8"/>
      <c r="R461" s="13"/>
      <c r="S461" s="89">
        <f t="shared" si="339"/>
        <v>0</v>
      </c>
      <c r="T461" s="75">
        <f t="shared" si="340"/>
        <v>0</v>
      </c>
      <c r="U461" s="90">
        <f t="shared" si="319"/>
        <v>0</v>
      </c>
      <c r="V461" s="82">
        <f t="shared" si="320"/>
        <v>0</v>
      </c>
      <c r="W461" s="234">
        <f t="shared" si="355"/>
        <v>154</v>
      </c>
      <c r="X461" s="236">
        <f t="shared" si="331"/>
        <v>156</v>
      </c>
      <c r="Y461" s="12"/>
      <c r="Z461" s="8"/>
      <c r="AA461" s="12"/>
      <c r="AB461" s="12"/>
      <c r="AC461" s="12"/>
      <c r="AD461" s="12"/>
      <c r="AE461" s="91">
        <f t="shared" si="341"/>
        <v>0</v>
      </c>
      <c r="AF461" s="75">
        <f t="shared" si="342"/>
        <v>0</v>
      </c>
      <c r="AG461" s="88">
        <f t="shared" si="334"/>
        <v>0</v>
      </c>
      <c r="AH461" s="92">
        <f t="shared" si="335"/>
        <v>0</v>
      </c>
      <c r="AI461" s="93">
        <f t="shared" si="336"/>
        <v>0</v>
      </c>
      <c r="AJ461" s="93">
        <f t="shared" si="337"/>
        <v>0</v>
      </c>
      <c r="AK461" s="78">
        <f t="shared" si="338"/>
        <v>0</v>
      </c>
      <c r="AL461" s="92">
        <f t="shared" si="343"/>
        <v>0</v>
      </c>
      <c r="AM461" s="78">
        <f t="shared" si="344"/>
        <v>0</v>
      </c>
      <c r="AN461" s="11"/>
      <c r="AO461" s="14"/>
      <c r="AP461" s="11"/>
      <c r="AQ461" s="15"/>
      <c r="AR461" s="11"/>
      <c r="AS461" s="11"/>
      <c r="AT461" s="11"/>
      <c r="AU461" s="75" t="str">
        <f t="shared" si="356"/>
        <v/>
      </c>
      <c r="AV461" s="75" t="str">
        <f t="shared" ca="1" si="357"/>
        <v/>
      </c>
      <c r="AW461" s="75" t="str">
        <f t="shared" si="345"/>
        <v/>
      </c>
      <c r="AX461" s="75" t="str">
        <f t="shared" ca="1" si="346"/>
        <v/>
      </c>
      <c r="AY461" s="169"/>
      <c r="AZ461" s="169"/>
      <c r="BA461" s="75" t="str">
        <f t="shared" si="321"/>
        <v/>
      </c>
      <c r="BB461" s="169"/>
      <c r="BC461" s="169"/>
      <c r="BD461" s="75" t="str">
        <f t="shared" si="322"/>
        <v/>
      </c>
      <c r="BE461" s="11"/>
      <c r="BS461" s="163"/>
      <c r="BT461" s="163"/>
      <c r="BU461" s="163"/>
      <c r="BV461" s="163"/>
      <c r="BW461" s="163"/>
      <c r="BX461" s="163"/>
      <c r="BZ461" s="163"/>
      <c r="CB461" s="163"/>
      <c r="CC461" s="163"/>
      <c r="CD461" s="163"/>
    </row>
    <row r="462" spans="1:82" ht="17.45" customHeight="1">
      <c r="A462" s="86">
        <f t="shared" si="318"/>
        <v>65.400000000000006</v>
      </c>
      <c r="B462" s="107">
        <f t="shared" si="347"/>
        <v>452</v>
      </c>
      <c r="C462" s="8"/>
      <c r="D462" s="11"/>
      <c r="E462" s="12"/>
      <c r="F462" s="11"/>
      <c r="G462" s="74">
        <f t="shared" si="348"/>
        <v>0</v>
      </c>
      <c r="H462" s="75">
        <f t="shared" si="348"/>
        <v>0</v>
      </c>
      <c r="I462" s="88">
        <f t="shared" si="349"/>
        <v>0</v>
      </c>
      <c r="J462" s="78">
        <f t="shared" si="350"/>
        <v>0</v>
      </c>
      <c r="K462" s="78">
        <f t="shared" si="351"/>
        <v>0</v>
      </c>
      <c r="L462" s="78">
        <f t="shared" si="352"/>
        <v>0</v>
      </c>
      <c r="M462" s="78" t="str">
        <f t="shared" ca="1" si="353"/>
        <v/>
      </c>
      <c r="N462" s="78" t="str">
        <f t="shared" ca="1" si="353"/>
        <v/>
      </c>
      <c r="O462" s="78">
        <f t="shared" si="354"/>
        <v>5.0000000000000001E-4</v>
      </c>
      <c r="P462" s="13"/>
      <c r="Q462" s="8"/>
      <c r="R462" s="13"/>
      <c r="S462" s="89">
        <f t="shared" si="339"/>
        <v>0</v>
      </c>
      <c r="T462" s="75">
        <f t="shared" si="340"/>
        <v>0</v>
      </c>
      <c r="U462" s="90">
        <f t="shared" si="319"/>
        <v>0</v>
      </c>
      <c r="V462" s="82">
        <f t="shared" si="320"/>
        <v>0</v>
      </c>
      <c r="W462" s="234">
        <f t="shared" si="355"/>
        <v>154</v>
      </c>
      <c r="X462" s="236">
        <f t="shared" si="331"/>
        <v>156</v>
      </c>
      <c r="Y462" s="8"/>
      <c r="Z462" s="8"/>
      <c r="AA462" s="12"/>
      <c r="AB462" s="12"/>
      <c r="AC462" s="12"/>
      <c r="AD462" s="12"/>
      <c r="AE462" s="91">
        <f t="shared" si="341"/>
        <v>0</v>
      </c>
      <c r="AF462" s="75">
        <f t="shared" si="342"/>
        <v>0</v>
      </c>
      <c r="AG462" s="88">
        <f t="shared" si="334"/>
        <v>0</v>
      </c>
      <c r="AH462" s="92">
        <f t="shared" si="335"/>
        <v>0</v>
      </c>
      <c r="AI462" s="93">
        <f t="shared" si="336"/>
        <v>0</v>
      </c>
      <c r="AJ462" s="93">
        <f t="shared" si="337"/>
        <v>0</v>
      </c>
      <c r="AK462" s="78">
        <f t="shared" si="338"/>
        <v>0</v>
      </c>
      <c r="AL462" s="92">
        <f t="shared" si="343"/>
        <v>0</v>
      </c>
      <c r="AM462" s="78">
        <f t="shared" si="344"/>
        <v>0</v>
      </c>
      <c r="AN462" s="11"/>
      <c r="AO462" s="14"/>
      <c r="AP462" s="11"/>
      <c r="AQ462" s="15"/>
      <c r="AR462" s="11"/>
      <c r="AS462" s="11"/>
      <c r="AT462" s="11"/>
      <c r="AU462" s="75" t="str">
        <f t="shared" si="356"/>
        <v/>
      </c>
      <c r="AV462" s="75" t="str">
        <f t="shared" ca="1" si="357"/>
        <v/>
      </c>
      <c r="AW462" s="75" t="str">
        <f t="shared" si="345"/>
        <v/>
      </c>
      <c r="AX462" s="75" t="str">
        <f t="shared" ca="1" si="346"/>
        <v/>
      </c>
      <c r="AY462" s="169"/>
      <c r="AZ462" s="169"/>
      <c r="BA462" s="75" t="str">
        <f t="shared" si="321"/>
        <v/>
      </c>
      <c r="BB462" s="169"/>
      <c r="BC462" s="169"/>
      <c r="BD462" s="75" t="str">
        <f t="shared" si="322"/>
        <v/>
      </c>
      <c r="BE462" s="11"/>
      <c r="BS462" s="163"/>
      <c r="BT462" s="163"/>
      <c r="BU462" s="163"/>
      <c r="BV462" s="163"/>
      <c r="BW462" s="163"/>
      <c r="BX462" s="163"/>
      <c r="BZ462" s="163"/>
      <c r="CB462" s="163"/>
      <c r="CC462" s="163"/>
      <c r="CD462" s="163"/>
    </row>
    <row r="463" spans="1:82" ht="17.45" customHeight="1">
      <c r="A463" s="94">
        <f t="shared" si="318"/>
        <v>65.5</v>
      </c>
      <c r="B463" s="107">
        <f t="shared" si="347"/>
        <v>453</v>
      </c>
      <c r="C463" s="8"/>
      <c r="D463" s="11"/>
      <c r="E463" s="12"/>
      <c r="F463" s="11"/>
      <c r="G463" s="74">
        <f t="shared" si="348"/>
        <v>0</v>
      </c>
      <c r="H463" s="75">
        <f t="shared" si="348"/>
        <v>0</v>
      </c>
      <c r="I463" s="88">
        <f t="shared" si="349"/>
        <v>0</v>
      </c>
      <c r="J463" s="78">
        <f t="shared" si="350"/>
        <v>0</v>
      </c>
      <c r="K463" s="78">
        <f t="shared" si="351"/>
        <v>0</v>
      </c>
      <c r="L463" s="78">
        <f t="shared" si="352"/>
        <v>0</v>
      </c>
      <c r="M463" s="78" t="str">
        <f t="shared" ca="1" si="353"/>
        <v/>
      </c>
      <c r="N463" s="78" t="str">
        <f t="shared" ca="1" si="353"/>
        <v/>
      </c>
      <c r="O463" s="78">
        <f t="shared" si="354"/>
        <v>5.0000000000000001E-4</v>
      </c>
      <c r="P463" s="13"/>
      <c r="Q463" s="8"/>
      <c r="R463" s="13"/>
      <c r="S463" s="89">
        <f t="shared" si="339"/>
        <v>0</v>
      </c>
      <c r="T463" s="75">
        <f t="shared" si="340"/>
        <v>0</v>
      </c>
      <c r="U463" s="90">
        <f t="shared" si="319"/>
        <v>0</v>
      </c>
      <c r="V463" s="82">
        <f t="shared" si="320"/>
        <v>0</v>
      </c>
      <c r="W463" s="234">
        <f t="shared" si="355"/>
        <v>154</v>
      </c>
      <c r="X463" s="236">
        <f t="shared" si="331"/>
        <v>156</v>
      </c>
      <c r="Y463" s="8"/>
      <c r="Z463" s="8"/>
      <c r="AA463" s="12"/>
      <c r="AB463" s="12"/>
      <c r="AC463" s="12"/>
      <c r="AD463" s="12"/>
      <c r="AE463" s="91">
        <f t="shared" si="341"/>
        <v>0</v>
      </c>
      <c r="AF463" s="75">
        <f t="shared" si="342"/>
        <v>0</v>
      </c>
      <c r="AG463" s="88">
        <f t="shared" si="334"/>
        <v>0</v>
      </c>
      <c r="AH463" s="92">
        <f t="shared" si="335"/>
        <v>0</v>
      </c>
      <c r="AI463" s="93">
        <f t="shared" si="336"/>
        <v>0</v>
      </c>
      <c r="AJ463" s="93">
        <f t="shared" si="337"/>
        <v>0</v>
      </c>
      <c r="AK463" s="78">
        <f t="shared" si="338"/>
        <v>0</v>
      </c>
      <c r="AL463" s="92">
        <f t="shared" si="343"/>
        <v>0</v>
      </c>
      <c r="AM463" s="78">
        <f t="shared" si="344"/>
        <v>0</v>
      </c>
      <c r="AN463" s="11"/>
      <c r="AO463" s="14"/>
      <c r="AP463" s="11"/>
      <c r="AQ463" s="15"/>
      <c r="AR463" s="11"/>
      <c r="AS463" s="11"/>
      <c r="AT463" s="11"/>
      <c r="AU463" s="75" t="str">
        <f t="shared" si="356"/>
        <v/>
      </c>
      <c r="AV463" s="75" t="str">
        <f t="shared" ca="1" si="357"/>
        <v/>
      </c>
      <c r="AW463" s="75" t="str">
        <f t="shared" si="345"/>
        <v/>
      </c>
      <c r="AX463" s="75" t="str">
        <f t="shared" ca="1" si="346"/>
        <v/>
      </c>
      <c r="AY463" s="169"/>
      <c r="AZ463" s="169"/>
      <c r="BA463" s="75" t="str">
        <f t="shared" si="321"/>
        <v/>
      </c>
      <c r="BB463" s="169"/>
      <c r="BC463" s="169"/>
      <c r="BD463" s="75" t="str">
        <f t="shared" si="322"/>
        <v/>
      </c>
      <c r="BE463" s="11"/>
      <c r="BS463" s="163"/>
      <c r="BT463" s="163"/>
      <c r="BU463" s="163"/>
      <c r="BV463" s="163"/>
      <c r="BW463" s="163"/>
      <c r="BX463" s="163"/>
      <c r="BZ463" s="163"/>
      <c r="CB463" s="163"/>
      <c r="CC463" s="163"/>
      <c r="CD463" s="163"/>
    </row>
    <row r="464" spans="1:82" ht="17.45" customHeight="1">
      <c r="A464" s="86">
        <f t="shared" si="318"/>
        <v>65.599999999999994</v>
      </c>
      <c r="B464" s="107">
        <f t="shared" si="347"/>
        <v>454</v>
      </c>
      <c r="C464" s="8"/>
      <c r="D464" s="11"/>
      <c r="E464" s="12"/>
      <c r="F464" s="11"/>
      <c r="G464" s="74">
        <f t="shared" si="348"/>
        <v>0</v>
      </c>
      <c r="H464" s="75">
        <f t="shared" si="348"/>
        <v>0</v>
      </c>
      <c r="I464" s="88">
        <f t="shared" si="349"/>
        <v>0</v>
      </c>
      <c r="J464" s="78">
        <f t="shared" si="350"/>
        <v>0</v>
      </c>
      <c r="K464" s="78">
        <f t="shared" si="351"/>
        <v>0</v>
      </c>
      <c r="L464" s="78">
        <f t="shared" si="352"/>
        <v>0</v>
      </c>
      <c r="M464" s="78" t="str">
        <f t="shared" ca="1" si="353"/>
        <v/>
      </c>
      <c r="N464" s="78" t="str">
        <f t="shared" ca="1" si="353"/>
        <v/>
      </c>
      <c r="O464" s="78">
        <f t="shared" si="354"/>
        <v>5.0000000000000001E-4</v>
      </c>
      <c r="P464" s="13"/>
      <c r="Q464" s="8"/>
      <c r="R464" s="13"/>
      <c r="S464" s="89">
        <f t="shared" si="339"/>
        <v>0</v>
      </c>
      <c r="T464" s="75">
        <f t="shared" si="340"/>
        <v>0</v>
      </c>
      <c r="U464" s="90">
        <f t="shared" si="319"/>
        <v>0</v>
      </c>
      <c r="V464" s="82">
        <f t="shared" si="320"/>
        <v>0</v>
      </c>
      <c r="W464" s="234">
        <f t="shared" si="355"/>
        <v>154</v>
      </c>
      <c r="X464" s="236">
        <f t="shared" si="331"/>
        <v>156</v>
      </c>
      <c r="Y464" s="8"/>
      <c r="Z464" s="8"/>
      <c r="AA464" s="12"/>
      <c r="AB464" s="12"/>
      <c r="AC464" s="12"/>
      <c r="AD464" s="12"/>
      <c r="AE464" s="91">
        <f t="shared" si="341"/>
        <v>0</v>
      </c>
      <c r="AF464" s="75">
        <f t="shared" si="342"/>
        <v>0</v>
      </c>
      <c r="AG464" s="88">
        <f t="shared" si="334"/>
        <v>0</v>
      </c>
      <c r="AH464" s="92">
        <f t="shared" si="335"/>
        <v>0</v>
      </c>
      <c r="AI464" s="93">
        <f t="shared" si="336"/>
        <v>0</v>
      </c>
      <c r="AJ464" s="93">
        <f t="shared" si="337"/>
        <v>0</v>
      </c>
      <c r="AK464" s="78">
        <f t="shared" si="338"/>
        <v>0</v>
      </c>
      <c r="AL464" s="92">
        <f t="shared" si="343"/>
        <v>0</v>
      </c>
      <c r="AM464" s="78">
        <f t="shared" si="344"/>
        <v>0</v>
      </c>
      <c r="AN464" s="11"/>
      <c r="AO464" s="14"/>
      <c r="AP464" s="11"/>
      <c r="AQ464" s="15"/>
      <c r="AR464" s="11"/>
      <c r="AS464" s="11"/>
      <c r="AT464" s="11"/>
      <c r="AU464" s="75" t="str">
        <f t="shared" si="356"/>
        <v/>
      </c>
      <c r="AV464" s="75" t="str">
        <f t="shared" ca="1" si="357"/>
        <v/>
      </c>
      <c r="AW464" s="75" t="str">
        <f t="shared" si="345"/>
        <v/>
      </c>
      <c r="AX464" s="75" t="str">
        <f t="shared" ca="1" si="346"/>
        <v/>
      </c>
      <c r="AY464" s="169"/>
      <c r="AZ464" s="169"/>
      <c r="BA464" s="75" t="str">
        <f t="shared" si="321"/>
        <v/>
      </c>
      <c r="BB464" s="169"/>
      <c r="BC464" s="169"/>
      <c r="BD464" s="75" t="str">
        <f t="shared" si="322"/>
        <v/>
      </c>
      <c r="BE464" s="11"/>
      <c r="BS464" s="163"/>
      <c r="BT464" s="163"/>
      <c r="BU464" s="163"/>
      <c r="BV464" s="163"/>
      <c r="BW464" s="163"/>
      <c r="BX464" s="163"/>
      <c r="BZ464" s="163"/>
      <c r="CB464" s="163"/>
      <c r="CC464" s="163"/>
      <c r="CD464" s="163"/>
    </row>
    <row r="465" spans="1:82" ht="17.45" customHeight="1" thickBot="1">
      <c r="A465" s="94">
        <f t="shared" si="318"/>
        <v>65.7</v>
      </c>
      <c r="B465" s="108">
        <f t="shared" si="347"/>
        <v>455</v>
      </c>
      <c r="C465" s="16"/>
      <c r="D465" s="17"/>
      <c r="E465" s="18"/>
      <c r="F465" s="17"/>
      <c r="G465" s="96">
        <f t="shared" si="348"/>
        <v>0</v>
      </c>
      <c r="H465" s="97">
        <f t="shared" si="348"/>
        <v>0</v>
      </c>
      <c r="I465" s="98">
        <f t="shared" si="349"/>
        <v>0</v>
      </c>
      <c r="J465" s="99">
        <f t="shared" si="350"/>
        <v>0</v>
      </c>
      <c r="K465" s="99">
        <f t="shared" si="351"/>
        <v>0</v>
      </c>
      <c r="L465" s="99">
        <f t="shared" si="352"/>
        <v>0</v>
      </c>
      <c r="M465" s="99" t="str">
        <f t="shared" ca="1" si="353"/>
        <v/>
      </c>
      <c r="N465" s="99" t="str">
        <f t="shared" ca="1" si="353"/>
        <v/>
      </c>
      <c r="O465" s="99">
        <f t="shared" si="354"/>
        <v>5.0000000000000001E-4</v>
      </c>
      <c r="P465" s="19"/>
      <c r="Q465" s="16"/>
      <c r="R465" s="19"/>
      <c r="S465" s="89">
        <f t="shared" si="339"/>
        <v>0</v>
      </c>
      <c r="T465" s="75">
        <f t="shared" si="340"/>
        <v>0</v>
      </c>
      <c r="U465" s="100">
        <f t="shared" si="319"/>
        <v>0</v>
      </c>
      <c r="V465" s="101">
        <f t="shared" si="320"/>
        <v>0</v>
      </c>
      <c r="W465" s="237">
        <f t="shared" si="355"/>
        <v>154</v>
      </c>
      <c r="X465" s="238">
        <f t="shared" si="331"/>
        <v>156</v>
      </c>
      <c r="Y465" s="16"/>
      <c r="Z465" s="8"/>
      <c r="AA465" s="12"/>
      <c r="AB465" s="12"/>
      <c r="AC465" s="12"/>
      <c r="AD465" s="12"/>
      <c r="AE465" s="102">
        <f t="shared" si="341"/>
        <v>0</v>
      </c>
      <c r="AF465" s="97">
        <f t="shared" si="342"/>
        <v>0</v>
      </c>
      <c r="AG465" s="98">
        <f t="shared" si="334"/>
        <v>0</v>
      </c>
      <c r="AH465" s="103">
        <f t="shared" si="335"/>
        <v>0</v>
      </c>
      <c r="AI465" s="104">
        <f t="shared" si="336"/>
        <v>0</v>
      </c>
      <c r="AJ465" s="104">
        <f t="shared" si="337"/>
        <v>0</v>
      </c>
      <c r="AK465" s="99">
        <f t="shared" si="338"/>
        <v>0</v>
      </c>
      <c r="AL465" s="103">
        <f t="shared" si="343"/>
        <v>0</v>
      </c>
      <c r="AM465" s="99">
        <f t="shared" si="344"/>
        <v>0</v>
      </c>
      <c r="AN465" s="17"/>
      <c r="AO465" s="20"/>
      <c r="AP465" s="17"/>
      <c r="AQ465" s="21"/>
      <c r="AR465" s="17"/>
      <c r="AS465" s="17"/>
      <c r="AT465" s="17"/>
      <c r="AU465" s="97" t="str">
        <f t="shared" si="356"/>
        <v/>
      </c>
      <c r="AV465" s="97" t="str">
        <f t="shared" ca="1" si="357"/>
        <v/>
      </c>
      <c r="AW465" s="97" t="str">
        <f t="shared" si="345"/>
        <v/>
      </c>
      <c r="AX465" s="97" t="str">
        <f t="shared" ca="1" si="346"/>
        <v/>
      </c>
      <c r="AY465" s="167"/>
      <c r="AZ465" s="167"/>
      <c r="BA465" s="97" t="str">
        <f t="shared" si="321"/>
        <v/>
      </c>
      <c r="BB465" s="167"/>
      <c r="BC465" s="167"/>
      <c r="BD465" s="97" t="str">
        <f t="shared" si="322"/>
        <v/>
      </c>
      <c r="BE465" s="17"/>
      <c r="BS465" s="163"/>
      <c r="BT465" s="163"/>
      <c r="BU465" s="163"/>
      <c r="BV465" s="163"/>
      <c r="BW465" s="163"/>
      <c r="BX465" s="163"/>
      <c r="BZ465" s="163"/>
      <c r="CB465" s="163"/>
      <c r="CC465" s="163"/>
      <c r="CD465" s="163"/>
    </row>
    <row r="466" spans="1:82" ht="17.45" customHeight="1" thickTop="1">
      <c r="A466" s="105">
        <f>A459+1</f>
        <v>66.099999999999994</v>
      </c>
      <c r="B466" s="106">
        <f>B465+1</f>
        <v>456</v>
      </c>
      <c r="C466" s="4"/>
      <c r="D466" s="5"/>
      <c r="E466" s="6"/>
      <c r="F466" s="5"/>
      <c r="G466" s="74">
        <f t="shared" si="348"/>
        <v>0</v>
      </c>
      <c r="H466" s="75">
        <f t="shared" si="348"/>
        <v>0</v>
      </c>
      <c r="I466" s="76">
        <f t="shared" si="349"/>
        <v>0</v>
      </c>
      <c r="J466" s="77">
        <f t="shared" si="350"/>
        <v>0</v>
      </c>
      <c r="K466" s="77">
        <f t="shared" si="351"/>
        <v>0</v>
      </c>
      <c r="L466" s="77">
        <f t="shared" si="352"/>
        <v>0</v>
      </c>
      <c r="M466" s="78" t="str">
        <f t="shared" ca="1" si="353"/>
        <v/>
      </c>
      <c r="N466" s="78" t="str">
        <f t="shared" ca="1" si="353"/>
        <v/>
      </c>
      <c r="O466" s="78">
        <f t="shared" si="354"/>
        <v>5.0000000000000001E-4</v>
      </c>
      <c r="P466" s="13"/>
      <c r="Q466" s="8"/>
      <c r="R466" s="13"/>
      <c r="S466" s="79">
        <f t="shared" si="339"/>
        <v>0</v>
      </c>
      <c r="T466" s="80">
        <f t="shared" si="340"/>
        <v>0</v>
      </c>
      <c r="U466" s="81">
        <f t="shared" ref="U466:U500" si="358">IF(P466="FULL FEED",(Q466*G466/1000),(Q466*2*G466/1000))</f>
        <v>0</v>
      </c>
      <c r="V466" s="82">
        <f t="shared" ref="V466:V500" si="359">IF(P466="FULL FEED",(R466*H466/1000),(R466*2*H466/1000))</f>
        <v>0</v>
      </c>
      <c r="W466" s="234">
        <f t="shared" si="355"/>
        <v>154</v>
      </c>
      <c r="X466" s="236">
        <f t="shared" si="331"/>
        <v>156</v>
      </c>
      <c r="Y466" s="4"/>
      <c r="Z466" s="4"/>
      <c r="AA466" s="6"/>
      <c r="AB466" s="6"/>
      <c r="AC466" s="6"/>
      <c r="AD466" s="6"/>
      <c r="AE466" s="83">
        <f t="shared" si="341"/>
        <v>0</v>
      </c>
      <c r="AF466" s="80">
        <f t="shared" si="342"/>
        <v>0</v>
      </c>
      <c r="AG466" s="76">
        <f t="shared" si="334"/>
        <v>0</v>
      </c>
      <c r="AH466" s="84">
        <f t="shared" si="335"/>
        <v>0</v>
      </c>
      <c r="AI466" s="85">
        <f t="shared" si="336"/>
        <v>0</v>
      </c>
      <c r="AJ466" s="85">
        <f t="shared" si="337"/>
        <v>0</v>
      </c>
      <c r="AK466" s="77">
        <f t="shared" si="338"/>
        <v>0</v>
      </c>
      <c r="AL466" s="84">
        <f t="shared" si="343"/>
        <v>0</v>
      </c>
      <c r="AM466" s="77">
        <f t="shared" si="344"/>
        <v>0</v>
      </c>
      <c r="AN466" s="5"/>
      <c r="AO466" s="9"/>
      <c r="AP466" s="5"/>
      <c r="AQ466" s="10"/>
      <c r="AR466" s="5"/>
      <c r="AS466" s="5"/>
      <c r="AT466" s="5"/>
      <c r="AU466" s="80" t="str">
        <f t="shared" si="356"/>
        <v/>
      </c>
      <c r="AV466" s="80" t="str">
        <f t="shared" ca="1" si="357"/>
        <v/>
      </c>
      <c r="AW466" s="80" t="str">
        <f t="shared" si="345"/>
        <v/>
      </c>
      <c r="AX466" s="80" t="str">
        <f t="shared" ca="1" si="346"/>
        <v/>
      </c>
      <c r="AY466" s="165"/>
      <c r="AZ466" s="165"/>
      <c r="BA466" s="80" t="str">
        <f t="shared" si="321"/>
        <v/>
      </c>
      <c r="BB466" s="165"/>
      <c r="BC466" s="165"/>
      <c r="BD466" s="80" t="str">
        <f t="shared" si="322"/>
        <v/>
      </c>
      <c r="BE466" s="5"/>
      <c r="BS466" s="163"/>
      <c r="BT466" s="163"/>
      <c r="BU466" s="163"/>
      <c r="BV466" s="163"/>
      <c r="BW466" s="163"/>
      <c r="BX466" s="163"/>
      <c r="BZ466" s="163"/>
      <c r="CB466" s="163"/>
      <c r="CC466" s="163"/>
      <c r="CD466" s="163"/>
    </row>
    <row r="467" spans="1:82" ht="17.45" customHeight="1">
      <c r="A467" s="94">
        <f t="shared" ref="A467:A500" si="360">A460+1</f>
        <v>66.2</v>
      </c>
      <c r="B467" s="107">
        <f t="shared" si="347"/>
        <v>457</v>
      </c>
      <c r="C467" s="8"/>
      <c r="D467" s="11"/>
      <c r="E467" s="12"/>
      <c r="F467" s="11"/>
      <c r="G467" s="74">
        <f t="shared" si="348"/>
        <v>0</v>
      </c>
      <c r="H467" s="75">
        <f t="shared" si="348"/>
        <v>0</v>
      </c>
      <c r="I467" s="88">
        <f t="shared" si="349"/>
        <v>0</v>
      </c>
      <c r="J467" s="78">
        <f t="shared" si="350"/>
        <v>0</v>
      </c>
      <c r="K467" s="78">
        <f t="shared" si="351"/>
        <v>0</v>
      </c>
      <c r="L467" s="78">
        <f t="shared" si="352"/>
        <v>0</v>
      </c>
      <c r="M467" s="78" t="str">
        <f t="shared" ca="1" si="353"/>
        <v/>
      </c>
      <c r="N467" s="78" t="str">
        <f t="shared" ca="1" si="353"/>
        <v/>
      </c>
      <c r="O467" s="78">
        <f t="shared" si="354"/>
        <v>5.0000000000000001E-4</v>
      </c>
      <c r="P467" s="13"/>
      <c r="Q467" s="8"/>
      <c r="R467" s="13"/>
      <c r="S467" s="89">
        <f t="shared" si="339"/>
        <v>0</v>
      </c>
      <c r="T467" s="75">
        <f t="shared" si="340"/>
        <v>0</v>
      </c>
      <c r="U467" s="90">
        <f t="shared" si="358"/>
        <v>0</v>
      </c>
      <c r="V467" s="82">
        <f t="shared" si="359"/>
        <v>0</v>
      </c>
      <c r="W467" s="234">
        <f t="shared" si="355"/>
        <v>154</v>
      </c>
      <c r="X467" s="236">
        <f t="shared" si="331"/>
        <v>156</v>
      </c>
      <c r="Y467" s="8"/>
      <c r="Z467" s="8"/>
      <c r="AA467" s="12"/>
      <c r="AB467" s="12"/>
      <c r="AC467" s="12"/>
      <c r="AD467" s="12"/>
      <c r="AE467" s="91">
        <f t="shared" si="341"/>
        <v>0</v>
      </c>
      <c r="AF467" s="75">
        <f t="shared" si="342"/>
        <v>0</v>
      </c>
      <c r="AG467" s="88">
        <f t="shared" si="334"/>
        <v>0</v>
      </c>
      <c r="AH467" s="92">
        <f t="shared" si="335"/>
        <v>0</v>
      </c>
      <c r="AI467" s="93">
        <f t="shared" si="336"/>
        <v>0</v>
      </c>
      <c r="AJ467" s="93">
        <f t="shared" si="337"/>
        <v>0</v>
      </c>
      <c r="AK467" s="78">
        <f t="shared" si="338"/>
        <v>0</v>
      </c>
      <c r="AL467" s="92">
        <f t="shared" si="343"/>
        <v>0</v>
      </c>
      <c r="AM467" s="78">
        <f t="shared" si="344"/>
        <v>0</v>
      </c>
      <c r="AN467" s="11"/>
      <c r="AO467" s="14"/>
      <c r="AP467" s="11"/>
      <c r="AQ467" s="15"/>
      <c r="AR467" s="11"/>
      <c r="AS467" s="11"/>
      <c r="AT467" s="11"/>
      <c r="AU467" s="75" t="str">
        <f t="shared" si="356"/>
        <v/>
      </c>
      <c r="AV467" s="75" t="str">
        <f t="shared" ca="1" si="357"/>
        <v/>
      </c>
      <c r="AW467" s="75" t="str">
        <f t="shared" si="345"/>
        <v/>
      </c>
      <c r="AX467" s="75" t="str">
        <f t="shared" ca="1" si="346"/>
        <v/>
      </c>
      <c r="AY467" s="169"/>
      <c r="AZ467" s="169"/>
      <c r="BA467" s="75" t="str">
        <f t="shared" ref="BA467:BA500" si="361">IF(OR(AY467="",AZ467=""),"",MOD(AZ467-AY467,1)*24)</f>
        <v/>
      </c>
      <c r="BB467" s="169"/>
      <c r="BC467" s="169"/>
      <c r="BD467" s="75" t="str">
        <f t="shared" ref="BD467:BD500" si="362">IF(OR(BB467="",BC467=""),"",MOD(BC467-BB467,1)*24)</f>
        <v/>
      </c>
      <c r="BE467" s="11"/>
      <c r="BS467" s="163"/>
      <c r="BT467" s="163"/>
      <c r="BU467" s="163"/>
      <c r="BV467" s="163"/>
      <c r="BW467" s="163"/>
      <c r="BX467" s="163"/>
      <c r="BZ467" s="163"/>
      <c r="CB467" s="163"/>
      <c r="CC467" s="163"/>
      <c r="CD467" s="163"/>
    </row>
    <row r="468" spans="1:82" ht="17.45" customHeight="1">
      <c r="A468" s="86">
        <f t="shared" si="360"/>
        <v>66.3</v>
      </c>
      <c r="B468" s="107">
        <f t="shared" si="347"/>
        <v>458</v>
      </c>
      <c r="C468" s="8"/>
      <c r="D468" s="11"/>
      <c r="E468" s="12"/>
      <c r="F468" s="11"/>
      <c r="G468" s="74">
        <f t="shared" si="348"/>
        <v>0</v>
      </c>
      <c r="H468" s="75">
        <f t="shared" si="348"/>
        <v>0</v>
      </c>
      <c r="I468" s="88">
        <f t="shared" si="349"/>
        <v>0</v>
      </c>
      <c r="J468" s="78">
        <f t="shared" si="350"/>
        <v>0</v>
      </c>
      <c r="K468" s="78">
        <f t="shared" si="351"/>
        <v>0</v>
      </c>
      <c r="L468" s="78">
        <f t="shared" si="352"/>
        <v>0</v>
      </c>
      <c r="M468" s="78" t="str">
        <f t="shared" ca="1" si="353"/>
        <v/>
      </c>
      <c r="N468" s="78" t="str">
        <f t="shared" ca="1" si="353"/>
        <v/>
      </c>
      <c r="O468" s="78">
        <f t="shared" si="354"/>
        <v>5.0000000000000001E-4</v>
      </c>
      <c r="P468" s="13"/>
      <c r="Q468" s="8"/>
      <c r="R468" s="13"/>
      <c r="S468" s="89">
        <f t="shared" si="339"/>
        <v>0</v>
      </c>
      <c r="T468" s="75">
        <f t="shared" si="340"/>
        <v>0</v>
      </c>
      <c r="U468" s="90">
        <f t="shared" si="358"/>
        <v>0</v>
      </c>
      <c r="V468" s="82">
        <f t="shared" si="359"/>
        <v>0</v>
      </c>
      <c r="W468" s="234">
        <f t="shared" si="355"/>
        <v>154</v>
      </c>
      <c r="X468" s="236">
        <f t="shared" si="331"/>
        <v>156</v>
      </c>
      <c r="Y468" s="8"/>
      <c r="Z468" s="8"/>
      <c r="AA468" s="12"/>
      <c r="AB468" s="12"/>
      <c r="AC468" s="12"/>
      <c r="AD468" s="12"/>
      <c r="AE468" s="91">
        <f t="shared" si="341"/>
        <v>0</v>
      </c>
      <c r="AF468" s="75">
        <f t="shared" si="342"/>
        <v>0</v>
      </c>
      <c r="AG468" s="88">
        <f t="shared" si="334"/>
        <v>0</v>
      </c>
      <c r="AH468" s="92">
        <f t="shared" si="335"/>
        <v>0</v>
      </c>
      <c r="AI468" s="93">
        <f t="shared" si="336"/>
        <v>0</v>
      </c>
      <c r="AJ468" s="93">
        <f t="shared" si="337"/>
        <v>0</v>
      </c>
      <c r="AK468" s="78">
        <f t="shared" si="338"/>
        <v>0</v>
      </c>
      <c r="AL468" s="92">
        <f t="shared" si="343"/>
        <v>0</v>
      </c>
      <c r="AM468" s="78">
        <f t="shared" si="344"/>
        <v>0</v>
      </c>
      <c r="AN468" s="11"/>
      <c r="AO468" s="14"/>
      <c r="AP468" s="11"/>
      <c r="AQ468" s="15"/>
      <c r="AR468" s="11"/>
      <c r="AS468" s="11"/>
      <c r="AT468" s="11"/>
      <c r="AU468" s="75" t="str">
        <f t="shared" si="356"/>
        <v/>
      </c>
      <c r="AV468" s="75" t="str">
        <f t="shared" ca="1" si="357"/>
        <v/>
      </c>
      <c r="AW468" s="75" t="str">
        <f t="shared" si="345"/>
        <v/>
      </c>
      <c r="AX468" s="75" t="str">
        <f t="shared" ca="1" si="346"/>
        <v/>
      </c>
      <c r="AY468" s="169"/>
      <c r="AZ468" s="169"/>
      <c r="BA468" s="75" t="str">
        <f t="shared" si="361"/>
        <v/>
      </c>
      <c r="BB468" s="169"/>
      <c r="BC468" s="169"/>
      <c r="BD468" s="75" t="str">
        <f t="shared" si="362"/>
        <v/>
      </c>
      <c r="BE468" s="11"/>
      <c r="BS468" s="163"/>
      <c r="BT468" s="163"/>
      <c r="BU468" s="163"/>
      <c r="BV468" s="163"/>
      <c r="BW468" s="163"/>
      <c r="BX468" s="163"/>
      <c r="BZ468" s="163"/>
      <c r="CB468" s="163"/>
      <c r="CC468" s="163"/>
      <c r="CD468" s="163"/>
    </row>
    <row r="469" spans="1:82" ht="17.45" customHeight="1">
      <c r="A469" s="94">
        <f t="shared" si="360"/>
        <v>66.400000000000006</v>
      </c>
      <c r="B469" s="107">
        <f t="shared" si="347"/>
        <v>459</v>
      </c>
      <c r="C469" s="8"/>
      <c r="D469" s="11"/>
      <c r="E469" s="12"/>
      <c r="F469" s="11"/>
      <c r="G469" s="74">
        <f t="shared" si="348"/>
        <v>0</v>
      </c>
      <c r="H469" s="75">
        <f t="shared" si="348"/>
        <v>0</v>
      </c>
      <c r="I469" s="88">
        <f t="shared" si="349"/>
        <v>0</v>
      </c>
      <c r="J469" s="78">
        <f t="shared" si="350"/>
        <v>0</v>
      </c>
      <c r="K469" s="78">
        <f t="shared" si="351"/>
        <v>0</v>
      </c>
      <c r="L469" s="78">
        <f t="shared" si="352"/>
        <v>0</v>
      </c>
      <c r="M469" s="78" t="str">
        <f t="shared" ca="1" si="353"/>
        <v/>
      </c>
      <c r="N469" s="78" t="str">
        <f t="shared" ca="1" si="353"/>
        <v/>
      </c>
      <c r="O469" s="78">
        <f t="shared" si="354"/>
        <v>5.0000000000000001E-4</v>
      </c>
      <c r="P469" s="13"/>
      <c r="Q469" s="8"/>
      <c r="R469" s="13"/>
      <c r="S469" s="89">
        <f t="shared" si="339"/>
        <v>0</v>
      </c>
      <c r="T469" s="75">
        <f t="shared" si="340"/>
        <v>0</v>
      </c>
      <c r="U469" s="90">
        <f t="shared" si="358"/>
        <v>0</v>
      </c>
      <c r="V469" s="82">
        <f t="shared" si="359"/>
        <v>0</v>
      </c>
      <c r="W469" s="234">
        <f t="shared" si="355"/>
        <v>154</v>
      </c>
      <c r="X469" s="236">
        <f t="shared" si="331"/>
        <v>156</v>
      </c>
      <c r="Y469" s="8"/>
      <c r="Z469" s="8"/>
      <c r="AA469" s="12"/>
      <c r="AB469" s="12"/>
      <c r="AC469" s="12"/>
      <c r="AD469" s="12"/>
      <c r="AE469" s="91">
        <f t="shared" si="341"/>
        <v>0</v>
      </c>
      <c r="AF469" s="75">
        <f t="shared" si="342"/>
        <v>0</v>
      </c>
      <c r="AG469" s="88">
        <f t="shared" si="334"/>
        <v>0</v>
      </c>
      <c r="AH469" s="92">
        <f t="shared" si="335"/>
        <v>0</v>
      </c>
      <c r="AI469" s="93">
        <f t="shared" si="336"/>
        <v>0</v>
      </c>
      <c r="AJ469" s="93">
        <f t="shared" si="337"/>
        <v>0</v>
      </c>
      <c r="AK469" s="78">
        <f t="shared" si="338"/>
        <v>0</v>
      </c>
      <c r="AL469" s="92">
        <f t="shared" si="343"/>
        <v>0</v>
      </c>
      <c r="AM469" s="78">
        <f t="shared" si="344"/>
        <v>0</v>
      </c>
      <c r="AN469" s="11"/>
      <c r="AO469" s="14"/>
      <c r="AP469" s="11"/>
      <c r="AQ469" s="15"/>
      <c r="AR469" s="11"/>
      <c r="AS469" s="11"/>
      <c r="AT469" s="11"/>
      <c r="AU469" s="75" t="str">
        <f t="shared" si="356"/>
        <v/>
      </c>
      <c r="AV469" s="75" t="str">
        <f t="shared" ca="1" si="357"/>
        <v/>
      </c>
      <c r="AW469" s="75" t="str">
        <f t="shared" si="345"/>
        <v/>
      </c>
      <c r="AX469" s="75" t="str">
        <f t="shared" ca="1" si="346"/>
        <v/>
      </c>
      <c r="AY469" s="169"/>
      <c r="AZ469" s="169"/>
      <c r="BA469" s="75" t="str">
        <f t="shared" si="361"/>
        <v/>
      </c>
      <c r="BB469" s="169"/>
      <c r="BC469" s="169"/>
      <c r="BD469" s="75" t="str">
        <f t="shared" si="362"/>
        <v/>
      </c>
      <c r="BE469" s="11"/>
      <c r="BS469" s="163"/>
      <c r="BT469" s="163"/>
      <c r="BU469" s="163"/>
      <c r="BV469" s="163"/>
      <c r="BW469" s="163"/>
      <c r="BX469" s="163"/>
      <c r="BZ469" s="163"/>
      <c r="CB469" s="163"/>
      <c r="CC469" s="163"/>
      <c r="CD469" s="163"/>
    </row>
    <row r="470" spans="1:82" ht="17.45" customHeight="1">
      <c r="A470" s="86">
        <f t="shared" si="360"/>
        <v>66.5</v>
      </c>
      <c r="B470" s="107">
        <f t="shared" si="347"/>
        <v>460</v>
      </c>
      <c r="C470" s="8"/>
      <c r="D470" s="11"/>
      <c r="E470" s="12"/>
      <c r="F470" s="11"/>
      <c r="G470" s="74">
        <f t="shared" si="348"/>
        <v>0</v>
      </c>
      <c r="H470" s="75">
        <f t="shared" si="348"/>
        <v>0</v>
      </c>
      <c r="I470" s="88">
        <f t="shared" si="349"/>
        <v>0</v>
      </c>
      <c r="J470" s="78">
        <f t="shared" si="350"/>
        <v>0</v>
      </c>
      <c r="K470" s="78">
        <f t="shared" si="351"/>
        <v>0</v>
      </c>
      <c r="L470" s="78">
        <f t="shared" si="352"/>
        <v>0</v>
      </c>
      <c r="M470" s="78" t="str">
        <f t="shared" ca="1" si="353"/>
        <v/>
      </c>
      <c r="N470" s="78" t="str">
        <f t="shared" ca="1" si="353"/>
        <v/>
      </c>
      <c r="O470" s="78">
        <f t="shared" si="354"/>
        <v>5.0000000000000001E-4</v>
      </c>
      <c r="P470" s="13"/>
      <c r="Q470" s="8"/>
      <c r="R470" s="13"/>
      <c r="S470" s="89">
        <f t="shared" si="339"/>
        <v>0</v>
      </c>
      <c r="T470" s="75">
        <f t="shared" si="340"/>
        <v>0</v>
      </c>
      <c r="U470" s="90">
        <f t="shared" si="358"/>
        <v>0</v>
      </c>
      <c r="V470" s="82">
        <f t="shared" si="359"/>
        <v>0</v>
      </c>
      <c r="W470" s="234">
        <f t="shared" si="355"/>
        <v>154</v>
      </c>
      <c r="X470" s="236">
        <f t="shared" si="331"/>
        <v>156</v>
      </c>
      <c r="Y470" s="8"/>
      <c r="Z470" s="8"/>
      <c r="AA470" s="12"/>
      <c r="AB470" s="12"/>
      <c r="AC470" s="12"/>
      <c r="AD470" s="12"/>
      <c r="AE470" s="91">
        <f t="shared" si="341"/>
        <v>0</v>
      </c>
      <c r="AF470" s="75">
        <f t="shared" si="342"/>
        <v>0</v>
      </c>
      <c r="AG470" s="88">
        <f t="shared" si="334"/>
        <v>0</v>
      </c>
      <c r="AH470" s="92">
        <f t="shared" si="335"/>
        <v>0</v>
      </c>
      <c r="AI470" s="93">
        <f t="shared" si="336"/>
        <v>0</v>
      </c>
      <c r="AJ470" s="93">
        <f t="shared" si="337"/>
        <v>0</v>
      </c>
      <c r="AK470" s="78">
        <f t="shared" si="338"/>
        <v>0</v>
      </c>
      <c r="AL470" s="92">
        <f t="shared" si="343"/>
        <v>0</v>
      </c>
      <c r="AM470" s="78">
        <f t="shared" si="344"/>
        <v>0</v>
      </c>
      <c r="AN470" s="11"/>
      <c r="AO470" s="14"/>
      <c r="AP470" s="11"/>
      <c r="AQ470" s="15"/>
      <c r="AR470" s="11"/>
      <c r="AS470" s="11"/>
      <c r="AT470" s="11"/>
      <c r="AU470" s="75" t="str">
        <f t="shared" si="356"/>
        <v/>
      </c>
      <c r="AV470" s="75" t="str">
        <f t="shared" ca="1" si="357"/>
        <v/>
      </c>
      <c r="AW470" s="75" t="str">
        <f t="shared" si="345"/>
        <v/>
      </c>
      <c r="AX470" s="75" t="str">
        <f t="shared" ca="1" si="346"/>
        <v/>
      </c>
      <c r="AY470" s="169"/>
      <c r="AZ470" s="169"/>
      <c r="BA470" s="75" t="str">
        <f t="shared" si="361"/>
        <v/>
      </c>
      <c r="BB470" s="169"/>
      <c r="BC470" s="169"/>
      <c r="BD470" s="75" t="str">
        <f t="shared" si="362"/>
        <v/>
      </c>
      <c r="BE470" s="11"/>
      <c r="BS470" s="163"/>
      <c r="BT470" s="163"/>
      <c r="BU470" s="163"/>
      <c r="BV470" s="163"/>
      <c r="BW470" s="163"/>
      <c r="BX470" s="163"/>
      <c r="BZ470" s="163"/>
      <c r="CB470" s="163"/>
      <c r="CC470" s="163"/>
      <c r="CD470" s="163"/>
    </row>
    <row r="471" spans="1:82" ht="17.45" customHeight="1">
      <c r="A471" s="94">
        <f t="shared" si="360"/>
        <v>66.599999999999994</v>
      </c>
      <c r="B471" s="107">
        <f t="shared" si="347"/>
        <v>461</v>
      </c>
      <c r="C471" s="8"/>
      <c r="D471" s="11"/>
      <c r="E471" s="12"/>
      <c r="F471" s="11"/>
      <c r="G471" s="74">
        <f t="shared" si="348"/>
        <v>0</v>
      </c>
      <c r="H471" s="75">
        <f t="shared" si="348"/>
        <v>0</v>
      </c>
      <c r="I471" s="88">
        <f t="shared" si="349"/>
        <v>0</v>
      </c>
      <c r="J471" s="78">
        <f t="shared" si="350"/>
        <v>0</v>
      </c>
      <c r="K471" s="78">
        <f t="shared" si="351"/>
        <v>0</v>
      </c>
      <c r="L471" s="78">
        <f t="shared" si="352"/>
        <v>0</v>
      </c>
      <c r="M471" s="78" t="str">
        <f t="shared" ca="1" si="353"/>
        <v/>
      </c>
      <c r="N471" s="78" t="str">
        <f t="shared" ca="1" si="353"/>
        <v/>
      </c>
      <c r="O471" s="78">
        <f t="shared" si="354"/>
        <v>5.0000000000000001E-4</v>
      </c>
      <c r="P471" s="13"/>
      <c r="Q471" s="8"/>
      <c r="R471" s="13"/>
      <c r="S471" s="89">
        <f t="shared" si="339"/>
        <v>0</v>
      </c>
      <c r="T471" s="75">
        <f t="shared" si="340"/>
        <v>0</v>
      </c>
      <c r="U471" s="90">
        <f t="shared" si="358"/>
        <v>0</v>
      </c>
      <c r="V471" s="82">
        <f t="shared" si="359"/>
        <v>0</v>
      </c>
      <c r="W471" s="234">
        <f t="shared" si="355"/>
        <v>154</v>
      </c>
      <c r="X471" s="236">
        <f t="shared" ref="X471:X500" si="363">X470</f>
        <v>156</v>
      </c>
      <c r="Y471" s="8"/>
      <c r="Z471" s="8"/>
      <c r="AA471" s="12"/>
      <c r="AB471" s="12"/>
      <c r="AC471" s="12"/>
      <c r="AD471" s="12"/>
      <c r="AE471" s="91">
        <f t="shared" si="341"/>
        <v>0</v>
      </c>
      <c r="AF471" s="75">
        <f t="shared" si="342"/>
        <v>0</v>
      </c>
      <c r="AG471" s="88">
        <f t="shared" si="334"/>
        <v>0</v>
      </c>
      <c r="AH471" s="92">
        <f t="shared" si="335"/>
        <v>0</v>
      </c>
      <c r="AI471" s="93">
        <f t="shared" si="336"/>
        <v>0</v>
      </c>
      <c r="AJ471" s="93">
        <f t="shared" si="337"/>
        <v>0</v>
      </c>
      <c r="AK471" s="78">
        <f t="shared" si="338"/>
        <v>0</v>
      </c>
      <c r="AL471" s="92">
        <f t="shared" si="343"/>
        <v>0</v>
      </c>
      <c r="AM471" s="78">
        <f t="shared" si="344"/>
        <v>0</v>
      </c>
      <c r="AN471" s="11"/>
      <c r="AO471" s="14"/>
      <c r="AP471" s="11"/>
      <c r="AQ471" s="15"/>
      <c r="AR471" s="11"/>
      <c r="AS471" s="11"/>
      <c r="AT471" s="11"/>
      <c r="AU471" s="75" t="str">
        <f t="shared" si="356"/>
        <v/>
      </c>
      <c r="AV471" s="75" t="str">
        <f t="shared" ca="1" si="357"/>
        <v/>
      </c>
      <c r="AW471" s="75" t="str">
        <f t="shared" si="345"/>
        <v/>
      </c>
      <c r="AX471" s="75" t="str">
        <f t="shared" ca="1" si="346"/>
        <v/>
      </c>
      <c r="AY471" s="169"/>
      <c r="AZ471" s="169"/>
      <c r="BA471" s="75" t="str">
        <f t="shared" si="361"/>
        <v/>
      </c>
      <c r="BB471" s="169"/>
      <c r="BC471" s="169"/>
      <c r="BD471" s="75" t="str">
        <f t="shared" si="362"/>
        <v/>
      </c>
      <c r="BE471" s="11"/>
      <c r="BS471" s="163"/>
      <c r="BT471" s="163"/>
      <c r="BU471" s="163"/>
      <c r="BV471" s="163"/>
      <c r="BW471" s="163"/>
      <c r="BX471" s="163"/>
      <c r="BZ471" s="163"/>
      <c r="CB471" s="163"/>
      <c r="CC471" s="163"/>
      <c r="CD471" s="163"/>
    </row>
    <row r="472" spans="1:82" ht="17.45" customHeight="1" thickBot="1">
      <c r="A472" s="86">
        <f t="shared" si="360"/>
        <v>66.7</v>
      </c>
      <c r="B472" s="108">
        <f t="shared" si="347"/>
        <v>462</v>
      </c>
      <c r="C472" s="16"/>
      <c r="D472" s="17"/>
      <c r="E472" s="18"/>
      <c r="F472" s="17"/>
      <c r="G472" s="96">
        <f t="shared" si="348"/>
        <v>0</v>
      </c>
      <c r="H472" s="97">
        <f t="shared" si="348"/>
        <v>0</v>
      </c>
      <c r="I472" s="98">
        <f t="shared" si="349"/>
        <v>0</v>
      </c>
      <c r="J472" s="99">
        <f t="shared" si="350"/>
        <v>0</v>
      </c>
      <c r="K472" s="99">
        <f t="shared" si="351"/>
        <v>0</v>
      </c>
      <c r="L472" s="99">
        <f t="shared" si="352"/>
        <v>0</v>
      </c>
      <c r="M472" s="99" t="str">
        <f t="shared" ca="1" si="353"/>
        <v/>
      </c>
      <c r="N472" s="99" t="str">
        <f t="shared" ca="1" si="353"/>
        <v/>
      </c>
      <c r="O472" s="99">
        <f t="shared" si="354"/>
        <v>5.0000000000000001E-4</v>
      </c>
      <c r="P472" s="19"/>
      <c r="Q472" s="16"/>
      <c r="R472" s="19"/>
      <c r="S472" s="89">
        <f t="shared" si="339"/>
        <v>0</v>
      </c>
      <c r="T472" s="75">
        <f t="shared" si="340"/>
        <v>0</v>
      </c>
      <c r="U472" s="100">
        <f t="shared" si="358"/>
        <v>0</v>
      </c>
      <c r="V472" s="101">
        <f t="shared" si="359"/>
        <v>0</v>
      </c>
      <c r="W472" s="237">
        <f t="shared" si="355"/>
        <v>154</v>
      </c>
      <c r="X472" s="238">
        <f t="shared" si="363"/>
        <v>156</v>
      </c>
      <c r="Y472" s="16"/>
      <c r="Z472" s="8"/>
      <c r="AA472" s="12"/>
      <c r="AB472" s="12"/>
      <c r="AC472" s="12"/>
      <c r="AD472" s="12"/>
      <c r="AE472" s="102">
        <f t="shared" si="341"/>
        <v>0</v>
      </c>
      <c r="AF472" s="97">
        <f t="shared" si="342"/>
        <v>0</v>
      </c>
      <c r="AG472" s="98">
        <f t="shared" si="334"/>
        <v>0</v>
      </c>
      <c r="AH472" s="103">
        <f t="shared" si="335"/>
        <v>0</v>
      </c>
      <c r="AI472" s="104">
        <f t="shared" si="336"/>
        <v>0</v>
      </c>
      <c r="AJ472" s="104">
        <f t="shared" si="337"/>
        <v>0</v>
      </c>
      <c r="AK472" s="99">
        <f t="shared" si="338"/>
        <v>0</v>
      </c>
      <c r="AL472" s="103">
        <f t="shared" si="343"/>
        <v>0</v>
      </c>
      <c r="AM472" s="99">
        <f t="shared" si="344"/>
        <v>0</v>
      </c>
      <c r="AN472" s="17"/>
      <c r="AO472" s="20"/>
      <c r="AP472" s="17"/>
      <c r="AQ472" s="21"/>
      <c r="AR472" s="17"/>
      <c r="AS472" s="17"/>
      <c r="AT472" s="17"/>
      <c r="AU472" s="97" t="str">
        <f t="shared" si="356"/>
        <v/>
      </c>
      <c r="AV472" s="97" t="str">
        <f t="shared" ca="1" si="357"/>
        <v/>
      </c>
      <c r="AW472" s="97" t="str">
        <f t="shared" si="345"/>
        <v/>
      </c>
      <c r="AX472" s="97" t="str">
        <f t="shared" ca="1" si="346"/>
        <v/>
      </c>
      <c r="AY472" s="167"/>
      <c r="AZ472" s="167"/>
      <c r="BA472" s="97" t="str">
        <f t="shared" si="361"/>
        <v/>
      </c>
      <c r="BB472" s="167"/>
      <c r="BC472" s="167"/>
      <c r="BD472" s="97" t="str">
        <f t="shared" si="362"/>
        <v/>
      </c>
      <c r="BE472" s="17"/>
      <c r="BS472" s="163"/>
      <c r="BT472" s="163"/>
      <c r="BU472" s="163"/>
      <c r="BV472" s="163"/>
      <c r="BW472" s="163"/>
      <c r="BX472" s="163"/>
      <c r="BZ472" s="163"/>
      <c r="CB472" s="163"/>
      <c r="CC472" s="163"/>
      <c r="CD472" s="163"/>
    </row>
    <row r="473" spans="1:82" ht="17.45" customHeight="1" thickTop="1">
      <c r="A473" s="71">
        <f>A466+1</f>
        <v>67.099999999999994</v>
      </c>
      <c r="B473" s="106">
        <f>B472+1</f>
        <v>463</v>
      </c>
      <c r="C473" s="4"/>
      <c r="D473" s="5"/>
      <c r="E473" s="6"/>
      <c r="F473" s="5"/>
      <c r="G473" s="74">
        <f t="shared" si="348"/>
        <v>0</v>
      </c>
      <c r="H473" s="75">
        <f t="shared" si="348"/>
        <v>0</v>
      </c>
      <c r="I473" s="76">
        <f t="shared" si="349"/>
        <v>0</v>
      </c>
      <c r="J473" s="77">
        <f t="shared" si="350"/>
        <v>0</v>
      </c>
      <c r="K473" s="77">
        <f t="shared" si="351"/>
        <v>0</v>
      </c>
      <c r="L473" s="77">
        <f t="shared" si="352"/>
        <v>0</v>
      </c>
      <c r="M473" s="78" t="str">
        <f t="shared" ca="1" si="353"/>
        <v/>
      </c>
      <c r="N473" s="78" t="str">
        <f t="shared" ca="1" si="353"/>
        <v/>
      </c>
      <c r="O473" s="78">
        <f t="shared" si="354"/>
        <v>5.0000000000000001E-4</v>
      </c>
      <c r="P473" s="13"/>
      <c r="Q473" s="8"/>
      <c r="R473" s="13"/>
      <c r="S473" s="79">
        <f t="shared" si="339"/>
        <v>0</v>
      </c>
      <c r="T473" s="80">
        <f t="shared" si="340"/>
        <v>0</v>
      </c>
      <c r="U473" s="81">
        <f t="shared" si="358"/>
        <v>0</v>
      </c>
      <c r="V473" s="82">
        <f t="shared" si="359"/>
        <v>0</v>
      </c>
      <c r="W473" s="234">
        <f t="shared" si="355"/>
        <v>154</v>
      </c>
      <c r="X473" s="236">
        <f t="shared" si="363"/>
        <v>156</v>
      </c>
      <c r="Y473" s="4"/>
      <c r="Z473" s="4"/>
      <c r="AA473" s="6"/>
      <c r="AB473" s="6"/>
      <c r="AC473" s="6"/>
      <c r="AD473" s="6"/>
      <c r="AE473" s="83">
        <f t="shared" si="341"/>
        <v>0</v>
      </c>
      <c r="AF473" s="80">
        <f t="shared" si="342"/>
        <v>0</v>
      </c>
      <c r="AG473" s="76">
        <f t="shared" si="334"/>
        <v>0</v>
      </c>
      <c r="AH473" s="84">
        <f t="shared" si="335"/>
        <v>0</v>
      </c>
      <c r="AI473" s="85">
        <f t="shared" si="336"/>
        <v>0</v>
      </c>
      <c r="AJ473" s="85">
        <f t="shared" si="337"/>
        <v>0</v>
      </c>
      <c r="AK473" s="77">
        <f t="shared" si="338"/>
        <v>0</v>
      </c>
      <c r="AL473" s="84">
        <f t="shared" si="343"/>
        <v>0</v>
      </c>
      <c r="AM473" s="77">
        <f t="shared" si="344"/>
        <v>0</v>
      </c>
      <c r="AN473" s="5"/>
      <c r="AO473" s="9"/>
      <c r="AP473" s="5"/>
      <c r="AQ473" s="10"/>
      <c r="AR473" s="5"/>
      <c r="AS473" s="5"/>
      <c r="AT473" s="5"/>
      <c r="AU473" s="80" t="str">
        <f t="shared" si="356"/>
        <v/>
      </c>
      <c r="AV473" s="80" t="str">
        <f t="shared" ca="1" si="357"/>
        <v/>
      </c>
      <c r="AW473" s="80" t="str">
        <f t="shared" si="345"/>
        <v/>
      </c>
      <c r="AX473" s="80" t="str">
        <f t="shared" ca="1" si="346"/>
        <v/>
      </c>
      <c r="AY473" s="165"/>
      <c r="AZ473" s="165"/>
      <c r="BA473" s="80" t="str">
        <f t="shared" si="361"/>
        <v/>
      </c>
      <c r="BB473" s="165"/>
      <c r="BC473" s="165"/>
      <c r="BD473" s="80" t="str">
        <f t="shared" si="362"/>
        <v/>
      </c>
      <c r="BE473" s="5"/>
      <c r="BS473" s="163"/>
      <c r="BT473" s="163"/>
      <c r="BU473" s="163"/>
      <c r="BV473" s="163"/>
      <c r="BW473" s="163"/>
      <c r="BX473" s="163"/>
      <c r="BZ473" s="163"/>
      <c r="CB473" s="163"/>
      <c r="CC473" s="163"/>
      <c r="CD473" s="163"/>
    </row>
    <row r="474" spans="1:82" ht="17.45" customHeight="1">
      <c r="A474" s="86">
        <f t="shared" si="360"/>
        <v>67.2</v>
      </c>
      <c r="B474" s="107">
        <f t="shared" si="347"/>
        <v>464</v>
      </c>
      <c r="C474" s="8"/>
      <c r="D474" s="11"/>
      <c r="E474" s="12"/>
      <c r="F474" s="11"/>
      <c r="G474" s="74">
        <f t="shared" si="348"/>
        <v>0</v>
      </c>
      <c r="H474" s="75">
        <f t="shared" si="348"/>
        <v>0</v>
      </c>
      <c r="I474" s="88">
        <f t="shared" si="349"/>
        <v>0</v>
      </c>
      <c r="J474" s="78">
        <f t="shared" si="350"/>
        <v>0</v>
      </c>
      <c r="K474" s="78">
        <f t="shared" si="351"/>
        <v>0</v>
      </c>
      <c r="L474" s="78">
        <f t="shared" si="352"/>
        <v>0</v>
      </c>
      <c r="M474" s="78" t="str">
        <f t="shared" ca="1" si="353"/>
        <v/>
      </c>
      <c r="N474" s="78" t="str">
        <f t="shared" ca="1" si="353"/>
        <v/>
      </c>
      <c r="O474" s="78">
        <f t="shared" si="354"/>
        <v>5.0000000000000001E-4</v>
      </c>
      <c r="P474" s="13"/>
      <c r="Q474" s="8"/>
      <c r="R474" s="13"/>
      <c r="S474" s="89">
        <f t="shared" si="339"/>
        <v>0</v>
      </c>
      <c r="T474" s="75">
        <f t="shared" si="340"/>
        <v>0</v>
      </c>
      <c r="U474" s="90">
        <f t="shared" si="358"/>
        <v>0</v>
      </c>
      <c r="V474" s="82">
        <f t="shared" si="359"/>
        <v>0</v>
      </c>
      <c r="W474" s="234">
        <f t="shared" si="355"/>
        <v>154</v>
      </c>
      <c r="X474" s="236">
        <f t="shared" si="363"/>
        <v>156</v>
      </c>
      <c r="Y474" s="8"/>
      <c r="Z474" s="8"/>
      <c r="AA474" s="12"/>
      <c r="AB474" s="12"/>
      <c r="AC474" s="12"/>
      <c r="AD474" s="12"/>
      <c r="AE474" s="91">
        <f t="shared" si="341"/>
        <v>0</v>
      </c>
      <c r="AF474" s="75">
        <f t="shared" si="342"/>
        <v>0</v>
      </c>
      <c r="AG474" s="88">
        <f t="shared" si="334"/>
        <v>0</v>
      </c>
      <c r="AH474" s="92">
        <f t="shared" si="335"/>
        <v>0</v>
      </c>
      <c r="AI474" s="93">
        <f t="shared" si="336"/>
        <v>0</v>
      </c>
      <c r="AJ474" s="93">
        <f t="shared" si="337"/>
        <v>0</v>
      </c>
      <c r="AK474" s="78">
        <f t="shared" si="338"/>
        <v>0</v>
      </c>
      <c r="AL474" s="92">
        <f t="shared" si="343"/>
        <v>0</v>
      </c>
      <c r="AM474" s="78">
        <f t="shared" si="344"/>
        <v>0</v>
      </c>
      <c r="AN474" s="11"/>
      <c r="AO474" s="14"/>
      <c r="AP474" s="11"/>
      <c r="AQ474" s="15"/>
      <c r="AR474" s="11"/>
      <c r="AS474" s="11"/>
      <c r="AT474" s="11"/>
      <c r="AU474" s="75" t="str">
        <f t="shared" si="356"/>
        <v/>
      </c>
      <c r="AV474" s="75" t="str">
        <f t="shared" ca="1" si="357"/>
        <v/>
      </c>
      <c r="AW474" s="75" t="str">
        <f t="shared" si="345"/>
        <v/>
      </c>
      <c r="AX474" s="75" t="str">
        <f t="shared" ca="1" si="346"/>
        <v/>
      </c>
      <c r="AY474" s="169"/>
      <c r="AZ474" s="169"/>
      <c r="BA474" s="75" t="str">
        <f t="shared" si="361"/>
        <v/>
      </c>
      <c r="BB474" s="169"/>
      <c r="BC474" s="169"/>
      <c r="BD474" s="75" t="str">
        <f t="shared" si="362"/>
        <v/>
      </c>
      <c r="BE474" s="11"/>
      <c r="BS474" s="163"/>
      <c r="BT474" s="163"/>
      <c r="BU474" s="163"/>
      <c r="BV474" s="163"/>
      <c r="BW474" s="163"/>
      <c r="BX474" s="163"/>
      <c r="BZ474" s="163"/>
      <c r="CB474" s="163"/>
      <c r="CC474" s="163"/>
      <c r="CD474" s="163"/>
    </row>
    <row r="475" spans="1:82" ht="17.45" customHeight="1">
      <c r="A475" s="94">
        <f t="shared" si="360"/>
        <v>67.3</v>
      </c>
      <c r="B475" s="107">
        <f t="shared" si="347"/>
        <v>465</v>
      </c>
      <c r="C475" s="8"/>
      <c r="D475" s="11"/>
      <c r="E475" s="12"/>
      <c r="F475" s="11"/>
      <c r="G475" s="74">
        <f t="shared" si="348"/>
        <v>0</v>
      </c>
      <c r="H475" s="75">
        <f t="shared" si="348"/>
        <v>0</v>
      </c>
      <c r="I475" s="88">
        <f t="shared" si="349"/>
        <v>0</v>
      </c>
      <c r="J475" s="78">
        <f t="shared" si="350"/>
        <v>0</v>
      </c>
      <c r="K475" s="78">
        <f t="shared" si="351"/>
        <v>0</v>
      </c>
      <c r="L475" s="78">
        <f t="shared" si="352"/>
        <v>0</v>
      </c>
      <c r="M475" s="78" t="str">
        <f t="shared" ca="1" si="353"/>
        <v/>
      </c>
      <c r="N475" s="78" t="str">
        <f t="shared" ca="1" si="353"/>
        <v/>
      </c>
      <c r="O475" s="78">
        <f t="shared" si="354"/>
        <v>5.0000000000000001E-4</v>
      </c>
      <c r="P475" s="13"/>
      <c r="Q475" s="8"/>
      <c r="R475" s="13"/>
      <c r="S475" s="89">
        <f t="shared" si="339"/>
        <v>0</v>
      </c>
      <c r="T475" s="75">
        <f t="shared" si="340"/>
        <v>0</v>
      </c>
      <c r="U475" s="90">
        <f t="shared" si="358"/>
        <v>0</v>
      </c>
      <c r="V475" s="82">
        <f t="shared" si="359"/>
        <v>0</v>
      </c>
      <c r="W475" s="234">
        <f t="shared" si="355"/>
        <v>154</v>
      </c>
      <c r="X475" s="236">
        <f t="shared" si="363"/>
        <v>156</v>
      </c>
      <c r="Y475" s="8"/>
      <c r="Z475" s="8"/>
      <c r="AA475" s="12"/>
      <c r="AB475" s="12"/>
      <c r="AC475" s="12"/>
      <c r="AD475" s="12"/>
      <c r="AE475" s="91">
        <f t="shared" si="341"/>
        <v>0</v>
      </c>
      <c r="AF475" s="75">
        <f t="shared" si="342"/>
        <v>0</v>
      </c>
      <c r="AG475" s="88">
        <f t="shared" si="334"/>
        <v>0</v>
      </c>
      <c r="AH475" s="92">
        <f t="shared" si="335"/>
        <v>0</v>
      </c>
      <c r="AI475" s="93">
        <f t="shared" si="336"/>
        <v>0</v>
      </c>
      <c r="AJ475" s="93">
        <f t="shared" si="337"/>
        <v>0</v>
      </c>
      <c r="AK475" s="78">
        <f t="shared" si="338"/>
        <v>0</v>
      </c>
      <c r="AL475" s="92">
        <f t="shared" si="343"/>
        <v>0</v>
      </c>
      <c r="AM475" s="78">
        <f t="shared" si="344"/>
        <v>0</v>
      </c>
      <c r="AN475" s="11"/>
      <c r="AO475" s="14"/>
      <c r="AP475" s="11"/>
      <c r="AQ475" s="15"/>
      <c r="AR475" s="11"/>
      <c r="AS475" s="11"/>
      <c r="AT475" s="11"/>
      <c r="AU475" s="75" t="str">
        <f t="shared" si="356"/>
        <v/>
      </c>
      <c r="AV475" s="75" t="str">
        <f t="shared" ca="1" si="357"/>
        <v/>
      </c>
      <c r="AW475" s="75" t="str">
        <f t="shared" si="345"/>
        <v/>
      </c>
      <c r="AX475" s="75" t="str">
        <f t="shared" ca="1" si="346"/>
        <v/>
      </c>
      <c r="AY475" s="169"/>
      <c r="AZ475" s="169"/>
      <c r="BA475" s="75" t="str">
        <f t="shared" si="361"/>
        <v/>
      </c>
      <c r="BB475" s="169"/>
      <c r="BC475" s="169"/>
      <c r="BD475" s="75" t="str">
        <f t="shared" si="362"/>
        <v/>
      </c>
      <c r="BE475" s="11"/>
      <c r="BS475" s="163"/>
      <c r="BT475" s="163"/>
      <c r="BU475" s="163"/>
      <c r="BV475" s="163"/>
      <c r="BW475" s="163"/>
      <c r="BX475" s="163"/>
      <c r="BZ475" s="163"/>
      <c r="CB475" s="163"/>
      <c r="CC475" s="163"/>
      <c r="CD475" s="163"/>
    </row>
    <row r="476" spans="1:82" ht="17.45" customHeight="1">
      <c r="A476" s="86">
        <f t="shared" si="360"/>
        <v>67.400000000000006</v>
      </c>
      <c r="B476" s="107">
        <f t="shared" si="347"/>
        <v>466</v>
      </c>
      <c r="C476" s="8"/>
      <c r="D476" s="11"/>
      <c r="E476" s="12"/>
      <c r="F476" s="11"/>
      <c r="G476" s="74">
        <f t="shared" ref="G476:H491" si="364">G475-E476-C476</f>
        <v>0</v>
      </c>
      <c r="H476" s="75">
        <f t="shared" si="364"/>
        <v>0</v>
      </c>
      <c r="I476" s="88">
        <f t="shared" si="349"/>
        <v>0</v>
      </c>
      <c r="J476" s="78">
        <f t="shared" si="350"/>
        <v>0</v>
      </c>
      <c r="K476" s="78">
        <f t="shared" si="351"/>
        <v>0</v>
      </c>
      <c r="L476" s="78">
        <f t="shared" si="352"/>
        <v>0</v>
      </c>
      <c r="M476" s="78" t="str">
        <f t="shared" ca="1" si="353"/>
        <v/>
      </c>
      <c r="N476" s="78" t="str">
        <f t="shared" ca="1" si="353"/>
        <v/>
      </c>
      <c r="O476" s="78">
        <f t="shared" si="354"/>
        <v>5.0000000000000001E-4</v>
      </c>
      <c r="P476" s="13"/>
      <c r="Q476" s="8"/>
      <c r="R476" s="13"/>
      <c r="S476" s="89">
        <f t="shared" si="339"/>
        <v>0</v>
      </c>
      <c r="T476" s="75">
        <f t="shared" si="340"/>
        <v>0</v>
      </c>
      <c r="U476" s="90">
        <f t="shared" si="358"/>
        <v>0</v>
      </c>
      <c r="V476" s="82">
        <f t="shared" si="359"/>
        <v>0</v>
      </c>
      <c r="W476" s="234">
        <f t="shared" si="355"/>
        <v>154</v>
      </c>
      <c r="X476" s="236">
        <f t="shared" si="363"/>
        <v>156</v>
      </c>
      <c r="Y476" s="8"/>
      <c r="Z476" s="8"/>
      <c r="AA476" s="12"/>
      <c r="AB476" s="12"/>
      <c r="AC476" s="12"/>
      <c r="AD476" s="12"/>
      <c r="AE476" s="91">
        <f t="shared" si="341"/>
        <v>0</v>
      </c>
      <c r="AF476" s="75">
        <f t="shared" si="342"/>
        <v>0</v>
      </c>
      <c r="AG476" s="88">
        <f t="shared" si="334"/>
        <v>0</v>
      </c>
      <c r="AH476" s="92">
        <f t="shared" si="335"/>
        <v>0</v>
      </c>
      <c r="AI476" s="93">
        <f t="shared" si="336"/>
        <v>0</v>
      </c>
      <c r="AJ476" s="93">
        <f t="shared" si="337"/>
        <v>0</v>
      </c>
      <c r="AK476" s="78">
        <f t="shared" si="338"/>
        <v>0</v>
      </c>
      <c r="AL476" s="92">
        <f t="shared" si="343"/>
        <v>0</v>
      </c>
      <c r="AM476" s="78">
        <f t="shared" si="344"/>
        <v>0</v>
      </c>
      <c r="AN476" s="11"/>
      <c r="AO476" s="14"/>
      <c r="AP476" s="11"/>
      <c r="AQ476" s="15"/>
      <c r="AR476" s="11"/>
      <c r="AS476" s="11"/>
      <c r="AT476" s="11"/>
      <c r="AU476" s="75" t="str">
        <f t="shared" si="356"/>
        <v/>
      </c>
      <c r="AV476" s="75" t="str">
        <f t="shared" ca="1" si="357"/>
        <v/>
      </c>
      <c r="AW476" s="75" t="str">
        <f t="shared" si="345"/>
        <v/>
      </c>
      <c r="AX476" s="75" t="str">
        <f t="shared" ca="1" si="346"/>
        <v/>
      </c>
      <c r="AY476" s="169"/>
      <c r="AZ476" s="169"/>
      <c r="BA476" s="75" t="str">
        <f t="shared" si="361"/>
        <v/>
      </c>
      <c r="BB476" s="169"/>
      <c r="BC476" s="169"/>
      <c r="BD476" s="75" t="str">
        <f t="shared" si="362"/>
        <v/>
      </c>
      <c r="BE476" s="11"/>
      <c r="BS476" s="163"/>
      <c r="BT476" s="163"/>
      <c r="BU476" s="163"/>
      <c r="BV476" s="163"/>
      <c r="BW476" s="163"/>
      <c r="BX476" s="163"/>
      <c r="BZ476" s="163"/>
      <c r="CB476" s="163"/>
      <c r="CC476" s="163"/>
      <c r="CD476" s="163"/>
    </row>
    <row r="477" spans="1:82" ht="17.45" customHeight="1">
      <c r="A477" s="94">
        <f t="shared" si="360"/>
        <v>67.5</v>
      </c>
      <c r="B477" s="107">
        <f t="shared" si="347"/>
        <v>467</v>
      </c>
      <c r="C477" s="8"/>
      <c r="D477" s="11"/>
      <c r="E477" s="12"/>
      <c r="F477" s="11"/>
      <c r="G477" s="74">
        <f t="shared" si="364"/>
        <v>0</v>
      </c>
      <c r="H477" s="75">
        <f t="shared" si="364"/>
        <v>0</v>
      </c>
      <c r="I477" s="88">
        <f t="shared" si="349"/>
        <v>0</v>
      </c>
      <c r="J477" s="78">
        <f t="shared" si="350"/>
        <v>0</v>
      </c>
      <c r="K477" s="78">
        <f t="shared" si="351"/>
        <v>0</v>
      </c>
      <c r="L477" s="78">
        <f t="shared" si="352"/>
        <v>0</v>
      </c>
      <c r="M477" s="78" t="str">
        <f t="shared" ca="1" si="353"/>
        <v/>
      </c>
      <c r="N477" s="78" t="str">
        <f t="shared" ca="1" si="353"/>
        <v/>
      </c>
      <c r="O477" s="78">
        <f t="shared" si="354"/>
        <v>5.0000000000000001E-4</v>
      </c>
      <c r="P477" s="13"/>
      <c r="Q477" s="8"/>
      <c r="R477" s="13"/>
      <c r="S477" s="89">
        <f t="shared" si="339"/>
        <v>0</v>
      </c>
      <c r="T477" s="75">
        <f t="shared" si="340"/>
        <v>0</v>
      </c>
      <c r="U477" s="90">
        <f t="shared" si="358"/>
        <v>0</v>
      </c>
      <c r="V477" s="82">
        <f t="shared" si="359"/>
        <v>0</v>
      </c>
      <c r="W477" s="234">
        <f t="shared" si="355"/>
        <v>154</v>
      </c>
      <c r="X477" s="236">
        <f t="shared" si="363"/>
        <v>156</v>
      </c>
      <c r="Y477" s="8"/>
      <c r="Z477" s="8"/>
      <c r="AA477" s="12"/>
      <c r="AB477" s="12"/>
      <c r="AC477" s="12"/>
      <c r="AD477" s="12"/>
      <c r="AE477" s="91">
        <f t="shared" si="341"/>
        <v>0</v>
      </c>
      <c r="AF477" s="75">
        <f t="shared" si="342"/>
        <v>0</v>
      </c>
      <c r="AG477" s="88">
        <f t="shared" si="334"/>
        <v>0</v>
      </c>
      <c r="AH477" s="92">
        <f t="shared" si="335"/>
        <v>0</v>
      </c>
      <c r="AI477" s="93">
        <f t="shared" si="336"/>
        <v>0</v>
      </c>
      <c r="AJ477" s="93">
        <f t="shared" si="337"/>
        <v>0</v>
      </c>
      <c r="AK477" s="78">
        <f t="shared" si="338"/>
        <v>0</v>
      </c>
      <c r="AL477" s="92">
        <f t="shared" si="343"/>
        <v>0</v>
      </c>
      <c r="AM477" s="78">
        <f t="shared" si="344"/>
        <v>0</v>
      </c>
      <c r="AN477" s="11"/>
      <c r="AO477" s="14"/>
      <c r="AP477" s="11"/>
      <c r="AQ477" s="15"/>
      <c r="AR477" s="11"/>
      <c r="AS477" s="11"/>
      <c r="AT477" s="11"/>
      <c r="AU477" s="75" t="str">
        <f t="shared" si="356"/>
        <v/>
      </c>
      <c r="AV477" s="75" t="str">
        <f t="shared" ca="1" si="357"/>
        <v/>
      </c>
      <c r="AW477" s="75" t="str">
        <f t="shared" si="345"/>
        <v/>
      </c>
      <c r="AX477" s="75" t="str">
        <f t="shared" ca="1" si="346"/>
        <v/>
      </c>
      <c r="AY477" s="169"/>
      <c r="AZ477" s="169"/>
      <c r="BA477" s="75" t="str">
        <f t="shared" si="361"/>
        <v/>
      </c>
      <c r="BB477" s="169"/>
      <c r="BC477" s="169"/>
      <c r="BD477" s="75" t="str">
        <f t="shared" si="362"/>
        <v/>
      </c>
      <c r="BE477" s="11"/>
      <c r="BS477" s="163"/>
      <c r="BT477" s="163"/>
      <c r="BU477" s="163"/>
      <c r="BV477" s="163"/>
      <c r="BW477" s="163"/>
      <c r="BX477" s="163"/>
      <c r="BZ477" s="163"/>
      <c r="CB477" s="163"/>
      <c r="CC477" s="163"/>
      <c r="CD477" s="163"/>
    </row>
    <row r="478" spans="1:82" ht="17.45" customHeight="1">
      <c r="A478" s="86">
        <f t="shared" si="360"/>
        <v>67.599999999999994</v>
      </c>
      <c r="B478" s="107">
        <f t="shared" si="347"/>
        <v>468</v>
      </c>
      <c r="C478" s="8"/>
      <c r="D478" s="11"/>
      <c r="E478" s="12"/>
      <c r="F478" s="11"/>
      <c r="G478" s="74">
        <f t="shared" si="364"/>
        <v>0</v>
      </c>
      <c r="H478" s="75">
        <f t="shared" si="364"/>
        <v>0</v>
      </c>
      <c r="I478" s="88">
        <f t="shared" si="349"/>
        <v>0</v>
      </c>
      <c r="J478" s="78">
        <f t="shared" si="350"/>
        <v>0</v>
      </c>
      <c r="K478" s="78">
        <f t="shared" si="351"/>
        <v>0</v>
      </c>
      <c r="L478" s="78">
        <f t="shared" si="352"/>
        <v>0</v>
      </c>
      <c r="M478" s="78" t="str">
        <f t="shared" ca="1" si="353"/>
        <v/>
      </c>
      <c r="N478" s="78" t="str">
        <f t="shared" ca="1" si="353"/>
        <v/>
      </c>
      <c r="O478" s="78">
        <f t="shared" si="354"/>
        <v>5.0000000000000001E-4</v>
      </c>
      <c r="P478" s="13"/>
      <c r="Q478" s="8"/>
      <c r="R478" s="13"/>
      <c r="S478" s="89">
        <f t="shared" si="339"/>
        <v>0</v>
      </c>
      <c r="T478" s="75">
        <f t="shared" si="340"/>
        <v>0</v>
      </c>
      <c r="U478" s="90">
        <f t="shared" si="358"/>
        <v>0</v>
      </c>
      <c r="V478" s="82">
        <f t="shared" si="359"/>
        <v>0</v>
      </c>
      <c r="W478" s="234">
        <f t="shared" si="355"/>
        <v>154</v>
      </c>
      <c r="X478" s="236">
        <f t="shared" si="363"/>
        <v>156</v>
      </c>
      <c r="Y478" s="8"/>
      <c r="Z478" s="8"/>
      <c r="AA478" s="12"/>
      <c r="AB478" s="12"/>
      <c r="AC478" s="12"/>
      <c r="AD478" s="12"/>
      <c r="AE478" s="91">
        <f t="shared" si="341"/>
        <v>0</v>
      </c>
      <c r="AF478" s="75">
        <f t="shared" si="342"/>
        <v>0</v>
      </c>
      <c r="AG478" s="88">
        <f t="shared" si="334"/>
        <v>0</v>
      </c>
      <c r="AH478" s="92">
        <f t="shared" si="335"/>
        <v>0</v>
      </c>
      <c r="AI478" s="93">
        <f t="shared" si="336"/>
        <v>0</v>
      </c>
      <c r="AJ478" s="93">
        <f t="shared" si="337"/>
        <v>0</v>
      </c>
      <c r="AK478" s="78">
        <f t="shared" si="338"/>
        <v>0</v>
      </c>
      <c r="AL478" s="92">
        <f t="shared" si="343"/>
        <v>0</v>
      </c>
      <c r="AM478" s="78">
        <f t="shared" si="344"/>
        <v>0</v>
      </c>
      <c r="AN478" s="11"/>
      <c r="AO478" s="14"/>
      <c r="AP478" s="11"/>
      <c r="AQ478" s="15"/>
      <c r="AR478" s="11"/>
      <c r="AS478" s="11"/>
      <c r="AT478" s="11"/>
      <c r="AU478" s="75" t="str">
        <f t="shared" si="356"/>
        <v/>
      </c>
      <c r="AV478" s="75" t="str">
        <f t="shared" ca="1" si="357"/>
        <v/>
      </c>
      <c r="AW478" s="75" t="str">
        <f t="shared" si="345"/>
        <v/>
      </c>
      <c r="AX478" s="75" t="str">
        <f t="shared" ca="1" si="346"/>
        <v/>
      </c>
      <c r="AY478" s="169"/>
      <c r="AZ478" s="169"/>
      <c r="BA478" s="75" t="str">
        <f t="shared" si="361"/>
        <v/>
      </c>
      <c r="BB478" s="169"/>
      <c r="BC478" s="169"/>
      <c r="BD478" s="75" t="str">
        <f t="shared" si="362"/>
        <v/>
      </c>
      <c r="BE478" s="11"/>
      <c r="BS478" s="163"/>
      <c r="BT478" s="163"/>
      <c r="BU478" s="163"/>
      <c r="BV478" s="163"/>
      <c r="BW478" s="163"/>
      <c r="BX478" s="163"/>
      <c r="BZ478" s="163"/>
      <c r="CB478" s="163"/>
      <c r="CC478" s="163"/>
      <c r="CD478" s="163"/>
    </row>
    <row r="479" spans="1:82" ht="17.45" customHeight="1" thickBot="1">
      <c r="A479" s="94">
        <f t="shared" si="360"/>
        <v>67.7</v>
      </c>
      <c r="B479" s="108">
        <f t="shared" si="347"/>
        <v>469</v>
      </c>
      <c r="C479" s="16"/>
      <c r="D479" s="17"/>
      <c r="E479" s="18"/>
      <c r="F479" s="17"/>
      <c r="G479" s="96">
        <f t="shared" si="364"/>
        <v>0</v>
      </c>
      <c r="H479" s="97">
        <f t="shared" si="364"/>
        <v>0</v>
      </c>
      <c r="I479" s="98">
        <f t="shared" si="349"/>
        <v>0</v>
      </c>
      <c r="J479" s="99">
        <f t="shared" si="350"/>
        <v>0</v>
      </c>
      <c r="K479" s="99">
        <f t="shared" si="351"/>
        <v>0</v>
      </c>
      <c r="L479" s="99">
        <f t="shared" si="352"/>
        <v>0</v>
      </c>
      <c r="M479" s="99" t="str">
        <f t="shared" ca="1" si="353"/>
        <v/>
      </c>
      <c r="N479" s="99" t="str">
        <f t="shared" ca="1" si="353"/>
        <v/>
      </c>
      <c r="O479" s="99">
        <f t="shared" si="354"/>
        <v>5.0000000000000001E-4</v>
      </c>
      <c r="P479" s="19"/>
      <c r="Q479" s="16"/>
      <c r="R479" s="19"/>
      <c r="S479" s="89">
        <f t="shared" si="339"/>
        <v>0</v>
      </c>
      <c r="T479" s="75">
        <f t="shared" si="340"/>
        <v>0</v>
      </c>
      <c r="U479" s="100">
        <f t="shared" si="358"/>
        <v>0</v>
      </c>
      <c r="V479" s="101">
        <f t="shared" si="359"/>
        <v>0</v>
      </c>
      <c r="W479" s="237">
        <f t="shared" si="355"/>
        <v>154</v>
      </c>
      <c r="X479" s="238">
        <f t="shared" si="363"/>
        <v>156</v>
      </c>
      <c r="Y479" s="16"/>
      <c r="Z479" s="8"/>
      <c r="AA479" s="12"/>
      <c r="AB479" s="12"/>
      <c r="AC479" s="12"/>
      <c r="AD479" s="12"/>
      <c r="AE479" s="102">
        <f t="shared" si="341"/>
        <v>0</v>
      </c>
      <c r="AF479" s="97">
        <f t="shared" si="342"/>
        <v>0</v>
      </c>
      <c r="AG479" s="98">
        <f t="shared" si="334"/>
        <v>0</v>
      </c>
      <c r="AH479" s="103">
        <f t="shared" si="335"/>
        <v>0</v>
      </c>
      <c r="AI479" s="104">
        <f t="shared" si="336"/>
        <v>0</v>
      </c>
      <c r="AJ479" s="104">
        <f t="shared" si="337"/>
        <v>0</v>
      </c>
      <c r="AK479" s="99">
        <f t="shared" si="338"/>
        <v>0</v>
      </c>
      <c r="AL479" s="103">
        <f t="shared" si="343"/>
        <v>0</v>
      </c>
      <c r="AM479" s="99">
        <f t="shared" si="344"/>
        <v>0</v>
      </c>
      <c r="AN479" s="17"/>
      <c r="AO479" s="20"/>
      <c r="AP479" s="17"/>
      <c r="AQ479" s="21"/>
      <c r="AR479" s="17"/>
      <c r="AS479" s="17"/>
      <c r="AT479" s="17"/>
      <c r="AU479" s="97" t="str">
        <f t="shared" si="356"/>
        <v/>
      </c>
      <c r="AV479" s="97" t="str">
        <f t="shared" ca="1" si="357"/>
        <v/>
      </c>
      <c r="AW479" s="97" t="str">
        <f t="shared" si="345"/>
        <v/>
      </c>
      <c r="AX479" s="97" t="str">
        <f t="shared" ca="1" si="346"/>
        <v/>
      </c>
      <c r="AY479" s="167"/>
      <c r="AZ479" s="167"/>
      <c r="BA479" s="97" t="str">
        <f t="shared" si="361"/>
        <v/>
      </c>
      <c r="BB479" s="167"/>
      <c r="BC479" s="167"/>
      <c r="BD479" s="97" t="str">
        <f t="shared" si="362"/>
        <v/>
      </c>
      <c r="BE479" s="17"/>
      <c r="BS479" s="163"/>
      <c r="BT479" s="163"/>
      <c r="BU479" s="163"/>
      <c r="BV479" s="163"/>
      <c r="BW479" s="163"/>
      <c r="BX479" s="163"/>
      <c r="BZ479" s="163"/>
      <c r="CB479" s="163"/>
      <c r="CC479" s="163"/>
      <c r="CD479" s="163"/>
    </row>
    <row r="480" spans="1:82" ht="17.45" customHeight="1" thickTop="1">
      <c r="A480" s="105">
        <f>A473+1</f>
        <v>68.099999999999994</v>
      </c>
      <c r="B480" s="106">
        <f>B479+1</f>
        <v>470</v>
      </c>
      <c r="C480" s="4"/>
      <c r="D480" s="5"/>
      <c r="E480" s="6"/>
      <c r="F480" s="5"/>
      <c r="G480" s="74">
        <f t="shared" si="364"/>
        <v>0</v>
      </c>
      <c r="H480" s="75">
        <f t="shared" si="364"/>
        <v>0</v>
      </c>
      <c r="I480" s="76">
        <f t="shared" si="349"/>
        <v>0</v>
      </c>
      <c r="J480" s="77">
        <f t="shared" si="350"/>
        <v>0</v>
      </c>
      <c r="K480" s="77">
        <f t="shared" si="351"/>
        <v>0</v>
      </c>
      <c r="L480" s="77">
        <f t="shared" si="352"/>
        <v>0</v>
      </c>
      <c r="M480" s="78" t="str">
        <f t="shared" ca="1" si="353"/>
        <v/>
      </c>
      <c r="N480" s="78" t="str">
        <f t="shared" ca="1" si="353"/>
        <v/>
      </c>
      <c r="O480" s="78">
        <f t="shared" si="354"/>
        <v>5.0000000000000001E-4</v>
      </c>
      <c r="P480" s="13"/>
      <c r="Q480" s="8"/>
      <c r="R480" s="13"/>
      <c r="S480" s="79">
        <f t="shared" si="339"/>
        <v>0</v>
      </c>
      <c r="T480" s="80">
        <f t="shared" si="340"/>
        <v>0</v>
      </c>
      <c r="U480" s="81">
        <f t="shared" si="358"/>
        <v>0</v>
      </c>
      <c r="V480" s="82">
        <f t="shared" si="359"/>
        <v>0</v>
      </c>
      <c r="W480" s="234">
        <f t="shared" si="355"/>
        <v>154</v>
      </c>
      <c r="X480" s="236">
        <f t="shared" si="363"/>
        <v>156</v>
      </c>
      <c r="Y480" s="4"/>
      <c r="Z480" s="4"/>
      <c r="AA480" s="6"/>
      <c r="AB480" s="6"/>
      <c r="AC480" s="6"/>
      <c r="AD480" s="6"/>
      <c r="AE480" s="83">
        <f t="shared" si="341"/>
        <v>0</v>
      </c>
      <c r="AF480" s="80">
        <f t="shared" si="342"/>
        <v>0</v>
      </c>
      <c r="AG480" s="76">
        <f t="shared" si="334"/>
        <v>0</v>
      </c>
      <c r="AH480" s="84">
        <f t="shared" si="335"/>
        <v>0</v>
      </c>
      <c r="AI480" s="85">
        <f t="shared" si="336"/>
        <v>0</v>
      </c>
      <c r="AJ480" s="85">
        <f t="shared" si="337"/>
        <v>0</v>
      </c>
      <c r="AK480" s="77">
        <f t="shared" si="338"/>
        <v>0</v>
      </c>
      <c r="AL480" s="84">
        <f t="shared" si="343"/>
        <v>0</v>
      </c>
      <c r="AM480" s="77">
        <f t="shared" si="344"/>
        <v>0</v>
      </c>
      <c r="AN480" s="5"/>
      <c r="AO480" s="9"/>
      <c r="AP480" s="5"/>
      <c r="AQ480" s="10"/>
      <c r="AR480" s="5"/>
      <c r="AS480" s="5"/>
      <c r="AT480" s="5"/>
      <c r="AU480" s="80" t="str">
        <f t="shared" si="356"/>
        <v/>
      </c>
      <c r="AV480" s="80" t="str">
        <f t="shared" ca="1" si="357"/>
        <v/>
      </c>
      <c r="AW480" s="80" t="str">
        <f t="shared" si="345"/>
        <v/>
      </c>
      <c r="AX480" s="80" t="str">
        <f t="shared" ca="1" si="346"/>
        <v/>
      </c>
      <c r="AY480" s="165"/>
      <c r="AZ480" s="165"/>
      <c r="BA480" s="80" t="str">
        <f t="shared" si="361"/>
        <v/>
      </c>
      <c r="BB480" s="165"/>
      <c r="BC480" s="165"/>
      <c r="BD480" s="80" t="str">
        <f t="shared" si="362"/>
        <v/>
      </c>
      <c r="BE480" s="5"/>
      <c r="BS480" s="163"/>
      <c r="BT480" s="163"/>
      <c r="BU480" s="163"/>
      <c r="BV480" s="163"/>
      <c r="BW480" s="163"/>
      <c r="BX480" s="163"/>
      <c r="BZ480" s="163"/>
      <c r="CB480" s="163"/>
      <c r="CC480" s="163"/>
      <c r="CD480" s="163"/>
    </row>
    <row r="481" spans="1:82" ht="17.45" customHeight="1">
      <c r="A481" s="94">
        <f t="shared" si="360"/>
        <v>68.2</v>
      </c>
      <c r="B481" s="111">
        <f t="shared" si="347"/>
        <v>471</v>
      </c>
      <c r="C481" s="8"/>
      <c r="D481" s="11"/>
      <c r="E481" s="12"/>
      <c r="F481" s="11"/>
      <c r="G481" s="74">
        <f t="shared" si="364"/>
        <v>0</v>
      </c>
      <c r="H481" s="75">
        <f t="shared" si="364"/>
        <v>0</v>
      </c>
      <c r="I481" s="88">
        <f t="shared" si="349"/>
        <v>0</v>
      </c>
      <c r="J481" s="78">
        <f t="shared" si="350"/>
        <v>0</v>
      </c>
      <c r="K481" s="78">
        <f t="shared" si="351"/>
        <v>0</v>
      </c>
      <c r="L481" s="78">
        <f t="shared" si="352"/>
        <v>0</v>
      </c>
      <c r="M481" s="78" t="str">
        <f t="shared" ca="1" si="353"/>
        <v/>
      </c>
      <c r="N481" s="78" t="str">
        <f t="shared" ca="1" si="353"/>
        <v/>
      </c>
      <c r="O481" s="78">
        <f t="shared" si="354"/>
        <v>5.0000000000000001E-4</v>
      </c>
      <c r="P481" s="13"/>
      <c r="Q481" s="8"/>
      <c r="R481" s="13"/>
      <c r="S481" s="89">
        <f t="shared" si="339"/>
        <v>0</v>
      </c>
      <c r="T481" s="75">
        <f t="shared" si="340"/>
        <v>0</v>
      </c>
      <c r="U481" s="90">
        <f t="shared" si="358"/>
        <v>0</v>
      </c>
      <c r="V481" s="82">
        <f t="shared" si="359"/>
        <v>0</v>
      </c>
      <c r="W481" s="234">
        <f t="shared" si="355"/>
        <v>154</v>
      </c>
      <c r="X481" s="236">
        <f t="shared" si="363"/>
        <v>156</v>
      </c>
      <c r="Y481" s="8"/>
      <c r="Z481" s="8"/>
      <c r="AA481" s="12"/>
      <c r="AB481" s="12"/>
      <c r="AC481" s="12"/>
      <c r="AD481" s="12"/>
      <c r="AE481" s="91">
        <f t="shared" si="341"/>
        <v>0</v>
      </c>
      <c r="AF481" s="75">
        <f t="shared" si="342"/>
        <v>0</v>
      </c>
      <c r="AG481" s="88">
        <f t="shared" si="334"/>
        <v>0</v>
      </c>
      <c r="AH481" s="92">
        <f t="shared" si="335"/>
        <v>0</v>
      </c>
      <c r="AI481" s="93">
        <f t="shared" si="336"/>
        <v>0</v>
      </c>
      <c r="AJ481" s="93">
        <f t="shared" si="337"/>
        <v>0</v>
      </c>
      <c r="AK481" s="78">
        <f t="shared" si="338"/>
        <v>0</v>
      </c>
      <c r="AL481" s="92">
        <f t="shared" si="343"/>
        <v>0</v>
      </c>
      <c r="AM481" s="78">
        <f t="shared" si="344"/>
        <v>0</v>
      </c>
      <c r="AN481" s="11"/>
      <c r="AO481" s="14"/>
      <c r="AP481" s="11"/>
      <c r="AQ481" s="15"/>
      <c r="AR481" s="11"/>
      <c r="AS481" s="11"/>
      <c r="AT481" s="11"/>
      <c r="AU481" s="75" t="str">
        <f t="shared" si="356"/>
        <v/>
      </c>
      <c r="AV481" s="75" t="str">
        <f t="shared" ca="1" si="357"/>
        <v/>
      </c>
      <c r="AW481" s="75" t="str">
        <f t="shared" si="345"/>
        <v/>
      </c>
      <c r="AX481" s="75" t="str">
        <f t="shared" ca="1" si="346"/>
        <v/>
      </c>
      <c r="AY481" s="169"/>
      <c r="AZ481" s="169"/>
      <c r="BA481" s="75" t="str">
        <f t="shared" si="361"/>
        <v/>
      </c>
      <c r="BB481" s="169"/>
      <c r="BC481" s="169"/>
      <c r="BD481" s="75" t="str">
        <f t="shared" si="362"/>
        <v/>
      </c>
      <c r="BE481" s="11"/>
      <c r="BS481" s="163"/>
      <c r="BT481" s="163"/>
      <c r="BU481" s="163"/>
      <c r="BV481" s="163"/>
      <c r="BW481" s="163"/>
      <c r="BX481" s="163"/>
      <c r="BZ481" s="163"/>
      <c r="CB481" s="163"/>
      <c r="CC481" s="163"/>
      <c r="CD481" s="163"/>
    </row>
    <row r="482" spans="1:82" ht="17.45" customHeight="1">
      <c r="A482" s="86">
        <f t="shared" si="360"/>
        <v>68.3</v>
      </c>
      <c r="B482" s="107">
        <f t="shared" si="347"/>
        <v>472</v>
      </c>
      <c r="C482" s="8"/>
      <c r="D482" s="11"/>
      <c r="E482" s="12"/>
      <c r="F482" s="11"/>
      <c r="G482" s="74">
        <f t="shared" si="364"/>
        <v>0</v>
      </c>
      <c r="H482" s="75">
        <f t="shared" si="364"/>
        <v>0</v>
      </c>
      <c r="I482" s="88">
        <f t="shared" si="349"/>
        <v>0</v>
      </c>
      <c r="J482" s="78">
        <f t="shared" si="350"/>
        <v>0</v>
      </c>
      <c r="K482" s="78">
        <f t="shared" si="351"/>
        <v>0</v>
      </c>
      <c r="L482" s="78">
        <f t="shared" si="352"/>
        <v>0</v>
      </c>
      <c r="M482" s="78" t="str">
        <f t="shared" ca="1" si="353"/>
        <v/>
      </c>
      <c r="N482" s="78" t="str">
        <f t="shared" ca="1" si="353"/>
        <v/>
      </c>
      <c r="O482" s="78">
        <f t="shared" si="354"/>
        <v>5.0000000000000001E-4</v>
      </c>
      <c r="P482" s="13"/>
      <c r="Q482" s="8"/>
      <c r="R482" s="13"/>
      <c r="S482" s="89">
        <f t="shared" si="339"/>
        <v>0</v>
      </c>
      <c r="T482" s="75">
        <f t="shared" si="340"/>
        <v>0</v>
      </c>
      <c r="U482" s="90">
        <f t="shared" si="358"/>
        <v>0</v>
      </c>
      <c r="V482" s="82">
        <f t="shared" si="359"/>
        <v>0</v>
      </c>
      <c r="W482" s="234">
        <f t="shared" si="355"/>
        <v>154</v>
      </c>
      <c r="X482" s="236">
        <f t="shared" si="363"/>
        <v>156</v>
      </c>
      <c r="Y482" s="8"/>
      <c r="Z482" s="8"/>
      <c r="AA482" s="12"/>
      <c r="AB482" s="12"/>
      <c r="AC482" s="12"/>
      <c r="AD482" s="12"/>
      <c r="AE482" s="91">
        <f t="shared" si="341"/>
        <v>0</v>
      </c>
      <c r="AF482" s="75">
        <f t="shared" si="342"/>
        <v>0</v>
      </c>
      <c r="AG482" s="88">
        <f t="shared" si="334"/>
        <v>0</v>
      </c>
      <c r="AH482" s="92">
        <f t="shared" si="335"/>
        <v>0</v>
      </c>
      <c r="AI482" s="93">
        <f t="shared" si="336"/>
        <v>0</v>
      </c>
      <c r="AJ482" s="93">
        <f t="shared" si="337"/>
        <v>0</v>
      </c>
      <c r="AK482" s="78">
        <f t="shared" si="338"/>
        <v>0</v>
      </c>
      <c r="AL482" s="92">
        <f t="shared" si="343"/>
        <v>0</v>
      </c>
      <c r="AM482" s="78">
        <f t="shared" si="344"/>
        <v>0</v>
      </c>
      <c r="AN482" s="11"/>
      <c r="AO482" s="14"/>
      <c r="AP482" s="11"/>
      <c r="AQ482" s="15"/>
      <c r="AR482" s="11"/>
      <c r="AS482" s="11"/>
      <c r="AT482" s="11"/>
      <c r="AU482" s="75" t="str">
        <f t="shared" si="356"/>
        <v/>
      </c>
      <c r="AV482" s="75" t="str">
        <f t="shared" ca="1" si="357"/>
        <v/>
      </c>
      <c r="AW482" s="75" t="str">
        <f t="shared" si="345"/>
        <v/>
      </c>
      <c r="AX482" s="75" t="str">
        <f t="shared" ca="1" si="346"/>
        <v/>
      </c>
      <c r="AY482" s="169"/>
      <c r="AZ482" s="169"/>
      <c r="BA482" s="75" t="str">
        <f t="shared" si="361"/>
        <v/>
      </c>
      <c r="BB482" s="169"/>
      <c r="BC482" s="169"/>
      <c r="BD482" s="75" t="str">
        <f t="shared" si="362"/>
        <v/>
      </c>
      <c r="BE482" s="11"/>
      <c r="BS482" s="163"/>
      <c r="BT482" s="163"/>
      <c r="BU482" s="163"/>
      <c r="BV482" s="163"/>
      <c r="BW482" s="163"/>
      <c r="BX482" s="163"/>
      <c r="BZ482" s="163"/>
      <c r="CB482" s="163"/>
      <c r="CC482" s="163"/>
      <c r="CD482" s="163"/>
    </row>
    <row r="483" spans="1:82" ht="17.45" customHeight="1">
      <c r="A483" s="94">
        <f t="shared" si="360"/>
        <v>68.400000000000006</v>
      </c>
      <c r="B483" s="107">
        <f t="shared" si="347"/>
        <v>473</v>
      </c>
      <c r="C483" s="8"/>
      <c r="D483" s="11"/>
      <c r="E483" s="12"/>
      <c r="F483" s="11"/>
      <c r="G483" s="74">
        <f t="shared" si="364"/>
        <v>0</v>
      </c>
      <c r="H483" s="75">
        <f t="shared" si="364"/>
        <v>0</v>
      </c>
      <c r="I483" s="88">
        <f t="shared" si="349"/>
        <v>0</v>
      </c>
      <c r="J483" s="78">
        <f t="shared" si="350"/>
        <v>0</v>
      </c>
      <c r="K483" s="78">
        <f t="shared" si="351"/>
        <v>0</v>
      </c>
      <c r="L483" s="78">
        <f t="shared" si="352"/>
        <v>0</v>
      </c>
      <c r="M483" s="78" t="str">
        <f t="shared" ca="1" si="353"/>
        <v/>
      </c>
      <c r="N483" s="78" t="str">
        <f t="shared" ca="1" si="353"/>
        <v/>
      </c>
      <c r="O483" s="78">
        <f t="shared" si="354"/>
        <v>5.0000000000000001E-4</v>
      </c>
      <c r="P483" s="13"/>
      <c r="Q483" s="8"/>
      <c r="R483" s="13"/>
      <c r="S483" s="89">
        <f t="shared" si="339"/>
        <v>0</v>
      </c>
      <c r="T483" s="75">
        <f t="shared" si="340"/>
        <v>0</v>
      </c>
      <c r="U483" s="90">
        <f t="shared" si="358"/>
        <v>0</v>
      </c>
      <c r="V483" s="82">
        <f t="shared" si="359"/>
        <v>0</v>
      </c>
      <c r="W483" s="234">
        <f t="shared" si="355"/>
        <v>154</v>
      </c>
      <c r="X483" s="236">
        <f t="shared" si="363"/>
        <v>156</v>
      </c>
      <c r="Y483" s="8"/>
      <c r="Z483" s="8"/>
      <c r="AA483" s="12"/>
      <c r="AB483" s="12"/>
      <c r="AC483" s="12"/>
      <c r="AD483" s="12"/>
      <c r="AE483" s="91">
        <f t="shared" si="341"/>
        <v>0</v>
      </c>
      <c r="AF483" s="75">
        <f t="shared" si="342"/>
        <v>0</v>
      </c>
      <c r="AG483" s="88">
        <f t="shared" si="334"/>
        <v>0</v>
      </c>
      <c r="AH483" s="92">
        <f t="shared" si="335"/>
        <v>0</v>
      </c>
      <c r="AI483" s="93">
        <f t="shared" si="336"/>
        <v>0</v>
      </c>
      <c r="AJ483" s="93">
        <f t="shared" si="337"/>
        <v>0</v>
      </c>
      <c r="AK483" s="78">
        <f t="shared" si="338"/>
        <v>0</v>
      </c>
      <c r="AL483" s="92">
        <f t="shared" si="343"/>
        <v>0</v>
      </c>
      <c r="AM483" s="78">
        <f t="shared" si="344"/>
        <v>0</v>
      </c>
      <c r="AN483" s="11"/>
      <c r="AO483" s="14"/>
      <c r="AP483" s="11"/>
      <c r="AQ483" s="15"/>
      <c r="AR483" s="11"/>
      <c r="AS483" s="11"/>
      <c r="AT483" s="11"/>
      <c r="AU483" s="75" t="str">
        <f t="shared" si="356"/>
        <v/>
      </c>
      <c r="AV483" s="75" t="str">
        <f t="shared" ca="1" si="357"/>
        <v/>
      </c>
      <c r="AW483" s="75" t="str">
        <f t="shared" si="345"/>
        <v/>
      </c>
      <c r="AX483" s="75" t="str">
        <f t="shared" ca="1" si="346"/>
        <v/>
      </c>
      <c r="AY483" s="169"/>
      <c r="AZ483" s="169"/>
      <c r="BA483" s="75" t="str">
        <f t="shared" si="361"/>
        <v/>
      </c>
      <c r="BB483" s="169"/>
      <c r="BC483" s="169"/>
      <c r="BD483" s="75" t="str">
        <f t="shared" si="362"/>
        <v/>
      </c>
      <c r="BE483" s="11"/>
      <c r="BS483" s="163"/>
      <c r="BT483" s="163"/>
      <c r="BU483" s="163"/>
      <c r="BV483" s="163"/>
      <c r="BW483" s="163"/>
      <c r="BX483" s="163"/>
      <c r="BZ483" s="163"/>
      <c r="CB483" s="163"/>
      <c r="CC483" s="163"/>
      <c r="CD483" s="163"/>
    </row>
    <row r="484" spans="1:82" ht="17.45" customHeight="1">
      <c r="A484" s="86">
        <f t="shared" si="360"/>
        <v>68.5</v>
      </c>
      <c r="B484" s="107">
        <f t="shared" si="347"/>
        <v>474</v>
      </c>
      <c r="C484" s="8"/>
      <c r="D484" s="11"/>
      <c r="E484" s="12"/>
      <c r="F484" s="11"/>
      <c r="G484" s="74">
        <f t="shared" si="364"/>
        <v>0</v>
      </c>
      <c r="H484" s="75">
        <f t="shared" si="364"/>
        <v>0</v>
      </c>
      <c r="I484" s="88">
        <f t="shared" si="349"/>
        <v>0</v>
      </c>
      <c r="J484" s="78">
        <f t="shared" si="350"/>
        <v>0</v>
      </c>
      <c r="K484" s="78">
        <f t="shared" si="351"/>
        <v>0</v>
      </c>
      <c r="L484" s="78">
        <f t="shared" si="352"/>
        <v>0</v>
      </c>
      <c r="M484" s="78" t="str">
        <f t="shared" ca="1" si="353"/>
        <v/>
      </c>
      <c r="N484" s="78" t="str">
        <f t="shared" ca="1" si="353"/>
        <v/>
      </c>
      <c r="O484" s="78">
        <f t="shared" si="354"/>
        <v>5.0000000000000001E-4</v>
      </c>
      <c r="P484" s="13"/>
      <c r="Q484" s="8"/>
      <c r="R484" s="13"/>
      <c r="S484" s="89">
        <f t="shared" si="339"/>
        <v>0</v>
      </c>
      <c r="T484" s="75">
        <f t="shared" si="340"/>
        <v>0</v>
      </c>
      <c r="U484" s="90">
        <f t="shared" si="358"/>
        <v>0</v>
      </c>
      <c r="V484" s="82">
        <f t="shared" si="359"/>
        <v>0</v>
      </c>
      <c r="W484" s="234">
        <f t="shared" si="355"/>
        <v>154</v>
      </c>
      <c r="X484" s="236">
        <f t="shared" si="363"/>
        <v>156</v>
      </c>
      <c r="Y484" s="8"/>
      <c r="Z484" s="8"/>
      <c r="AA484" s="12"/>
      <c r="AB484" s="12"/>
      <c r="AC484" s="12"/>
      <c r="AD484" s="12"/>
      <c r="AE484" s="91">
        <f t="shared" si="341"/>
        <v>0</v>
      </c>
      <c r="AF484" s="75">
        <f t="shared" si="342"/>
        <v>0</v>
      </c>
      <c r="AG484" s="88">
        <f t="shared" si="334"/>
        <v>0</v>
      </c>
      <c r="AH484" s="92">
        <f t="shared" si="335"/>
        <v>0</v>
      </c>
      <c r="AI484" s="93">
        <f t="shared" si="336"/>
        <v>0</v>
      </c>
      <c r="AJ484" s="93">
        <f t="shared" si="337"/>
        <v>0</v>
      </c>
      <c r="AK484" s="78">
        <f t="shared" si="338"/>
        <v>0</v>
      </c>
      <c r="AL484" s="92">
        <f t="shared" si="343"/>
        <v>0</v>
      </c>
      <c r="AM484" s="78">
        <f t="shared" si="344"/>
        <v>0</v>
      </c>
      <c r="AN484" s="11"/>
      <c r="AO484" s="14"/>
      <c r="AP484" s="11"/>
      <c r="AQ484" s="15"/>
      <c r="AR484" s="11"/>
      <c r="AS484" s="11"/>
      <c r="AT484" s="11"/>
      <c r="AU484" s="75" t="str">
        <f t="shared" si="356"/>
        <v/>
      </c>
      <c r="AV484" s="75" t="str">
        <f t="shared" ca="1" si="357"/>
        <v/>
      </c>
      <c r="AW484" s="75" t="str">
        <f t="shared" si="345"/>
        <v/>
      </c>
      <c r="AX484" s="75" t="str">
        <f t="shared" ca="1" si="346"/>
        <v/>
      </c>
      <c r="AY484" s="169"/>
      <c r="AZ484" s="169"/>
      <c r="BA484" s="75" t="str">
        <f t="shared" si="361"/>
        <v/>
      </c>
      <c r="BB484" s="169"/>
      <c r="BC484" s="169"/>
      <c r="BD484" s="75" t="str">
        <f t="shared" si="362"/>
        <v/>
      </c>
      <c r="BE484" s="11"/>
      <c r="BS484" s="163"/>
      <c r="BT484" s="163"/>
      <c r="BU484" s="163"/>
      <c r="BV484" s="163"/>
      <c r="BW484" s="163"/>
      <c r="BX484" s="163"/>
      <c r="BZ484" s="163"/>
      <c r="CB484" s="163"/>
      <c r="CC484" s="163"/>
      <c r="CD484" s="163"/>
    </row>
    <row r="485" spans="1:82" ht="17.45" customHeight="1">
      <c r="A485" s="94">
        <f t="shared" si="360"/>
        <v>68.599999999999994</v>
      </c>
      <c r="B485" s="107">
        <f t="shared" si="347"/>
        <v>475</v>
      </c>
      <c r="C485" s="8"/>
      <c r="D485" s="11"/>
      <c r="E485" s="12"/>
      <c r="F485" s="11"/>
      <c r="G485" s="74">
        <f t="shared" si="364"/>
        <v>0</v>
      </c>
      <c r="H485" s="75">
        <f t="shared" si="364"/>
        <v>0</v>
      </c>
      <c r="I485" s="88">
        <f t="shared" si="349"/>
        <v>0</v>
      </c>
      <c r="J485" s="78">
        <f t="shared" si="350"/>
        <v>0</v>
      </c>
      <c r="K485" s="78">
        <f t="shared" si="351"/>
        <v>0</v>
      </c>
      <c r="L485" s="78">
        <f t="shared" si="352"/>
        <v>0</v>
      </c>
      <c r="M485" s="78" t="str">
        <f t="shared" ca="1" si="353"/>
        <v/>
      </c>
      <c r="N485" s="78" t="str">
        <f t="shared" ca="1" si="353"/>
        <v/>
      </c>
      <c r="O485" s="78">
        <f t="shared" si="354"/>
        <v>5.0000000000000001E-4</v>
      </c>
      <c r="P485" s="13"/>
      <c r="Q485" s="8"/>
      <c r="R485" s="13"/>
      <c r="S485" s="89">
        <f t="shared" si="339"/>
        <v>0</v>
      </c>
      <c r="T485" s="75">
        <f t="shared" si="340"/>
        <v>0</v>
      </c>
      <c r="U485" s="90">
        <f t="shared" si="358"/>
        <v>0</v>
      </c>
      <c r="V485" s="82">
        <f t="shared" si="359"/>
        <v>0</v>
      </c>
      <c r="W485" s="234">
        <f t="shared" si="355"/>
        <v>154</v>
      </c>
      <c r="X485" s="236">
        <f t="shared" si="363"/>
        <v>156</v>
      </c>
      <c r="Y485" s="8"/>
      <c r="Z485" s="8"/>
      <c r="AA485" s="12"/>
      <c r="AB485" s="12"/>
      <c r="AC485" s="12"/>
      <c r="AD485" s="12"/>
      <c r="AE485" s="91">
        <f t="shared" si="341"/>
        <v>0</v>
      </c>
      <c r="AF485" s="75">
        <f t="shared" si="342"/>
        <v>0</v>
      </c>
      <c r="AG485" s="88">
        <f t="shared" si="334"/>
        <v>0</v>
      </c>
      <c r="AH485" s="92">
        <f t="shared" si="335"/>
        <v>0</v>
      </c>
      <c r="AI485" s="93">
        <f t="shared" si="336"/>
        <v>0</v>
      </c>
      <c r="AJ485" s="93">
        <f t="shared" si="337"/>
        <v>0</v>
      </c>
      <c r="AK485" s="78">
        <f t="shared" si="338"/>
        <v>0</v>
      </c>
      <c r="AL485" s="92">
        <f t="shared" si="343"/>
        <v>0</v>
      </c>
      <c r="AM485" s="78">
        <f t="shared" si="344"/>
        <v>0</v>
      </c>
      <c r="AN485" s="11"/>
      <c r="AO485" s="14"/>
      <c r="AP485" s="11"/>
      <c r="AQ485" s="15"/>
      <c r="AR485" s="11"/>
      <c r="AS485" s="11"/>
      <c r="AT485" s="11"/>
      <c r="AU485" s="75" t="str">
        <f t="shared" si="356"/>
        <v/>
      </c>
      <c r="AV485" s="75" t="str">
        <f t="shared" ca="1" si="357"/>
        <v/>
      </c>
      <c r="AW485" s="75" t="str">
        <f t="shared" si="345"/>
        <v/>
      </c>
      <c r="AX485" s="75" t="str">
        <f t="shared" ca="1" si="346"/>
        <v/>
      </c>
      <c r="AY485" s="169"/>
      <c r="AZ485" s="169"/>
      <c r="BA485" s="75" t="str">
        <f t="shared" si="361"/>
        <v/>
      </c>
      <c r="BB485" s="169"/>
      <c r="BC485" s="169"/>
      <c r="BD485" s="75" t="str">
        <f t="shared" si="362"/>
        <v/>
      </c>
      <c r="BE485" s="11"/>
      <c r="BS485" s="163"/>
      <c r="BT485" s="163"/>
      <c r="BU485" s="163"/>
      <c r="BV485" s="163"/>
      <c r="BW485" s="163"/>
      <c r="BX485" s="163"/>
      <c r="BZ485" s="163"/>
      <c r="CB485" s="163"/>
      <c r="CC485" s="163"/>
      <c r="CD485" s="163"/>
    </row>
    <row r="486" spans="1:82" ht="17.45" customHeight="1" thickBot="1">
      <c r="A486" s="86">
        <f t="shared" si="360"/>
        <v>68.7</v>
      </c>
      <c r="B486" s="108">
        <f t="shared" si="347"/>
        <v>476</v>
      </c>
      <c r="C486" s="16"/>
      <c r="D486" s="17"/>
      <c r="E486" s="18"/>
      <c r="F486" s="17"/>
      <c r="G486" s="96">
        <f t="shared" si="364"/>
        <v>0</v>
      </c>
      <c r="H486" s="97">
        <f t="shared" si="364"/>
        <v>0</v>
      </c>
      <c r="I486" s="98">
        <f t="shared" si="349"/>
        <v>0</v>
      </c>
      <c r="J486" s="99">
        <f t="shared" si="350"/>
        <v>0</v>
      </c>
      <c r="K486" s="99">
        <f t="shared" si="351"/>
        <v>0</v>
      </c>
      <c r="L486" s="99">
        <f t="shared" si="352"/>
        <v>0</v>
      </c>
      <c r="M486" s="99" t="str">
        <f t="shared" ca="1" si="353"/>
        <v/>
      </c>
      <c r="N486" s="99" t="str">
        <f t="shared" ca="1" si="353"/>
        <v/>
      </c>
      <c r="O486" s="99">
        <f t="shared" si="354"/>
        <v>5.0000000000000001E-4</v>
      </c>
      <c r="P486" s="19"/>
      <c r="Q486" s="16"/>
      <c r="R486" s="19"/>
      <c r="S486" s="89">
        <f t="shared" si="339"/>
        <v>0</v>
      </c>
      <c r="T486" s="75">
        <f t="shared" si="340"/>
        <v>0</v>
      </c>
      <c r="U486" s="100">
        <f t="shared" si="358"/>
        <v>0</v>
      </c>
      <c r="V486" s="101">
        <f t="shared" si="359"/>
        <v>0</v>
      </c>
      <c r="W486" s="237">
        <f t="shared" si="355"/>
        <v>154</v>
      </c>
      <c r="X486" s="238">
        <f t="shared" si="363"/>
        <v>156</v>
      </c>
      <c r="Y486" s="16"/>
      <c r="Z486" s="8"/>
      <c r="AA486" s="12"/>
      <c r="AB486" s="12"/>
      <c r="AC486" s="12"/>
      <c r="AD486" s="12"/>
      <c r="AE486" s="102">
        <f t="shared" si="341"/>
        <v>0</v>
      </c>
      <c r="AF486" s="97">
        <f t="shared" si="342"/>
        <v>0</v>
      </c>
      <c r="AG486" s="98">
        <f t="shared" si="334"/>
        <v>0</v>
      </c>
      <c r="AH486" s="103">
        <f t="shared" si="335"/>
        <v>0</v>
      </c>
      <c r="AI486" s="104">
        <f t="shared" si="336"/>
        <v>0</v>
      </c>
      <c r="AJ486" s="104">
        <f t="shared" si="337"/>
        <v>0</v>
      </c>
      <c r="AK486" s="99">
        <f t="shared" si="338"/>
        <v>0</v>
      </c>
      <c r="AL486" s="103">
        <f t="shared" si="343"/>
        <v>0</v>
      </c>
      <c r="AM486" s="99">
        <f t="shared" si="344"/>
        <v>0</v>
      </c>
      <c r="AN486" s="17"/>
      <c r="AO486" s="20"/>
      <c r="AP486" s="17"/>
      <c r="AQ486" s="21"/>
      <c r="AR486" s="17"/>
      <c r="AS486" s="17"/>
      <c r="AT486" s="17"/>
      <c r="AU486" s="97" t="str">
        <f t="shared" si="356"/>
        <v/>
      </c>
      <c r="AV486" s="97" t="str">
        <f t="shared" ca="1" si="357"/>
        <v/>
      </c>
      <c r="AW486" s="97" t="str">
        <f t="shared" si="345"/>
        <v/>
      </c>
      <c r="AX486" s="97" t="str">
        <f t="shared" ca="1" si="346"/>
        <v/>
      </c>
      <c r="AY486" s="167"/>
      <c r="AZ486" s="167"/>
      <c r="BA486" s="97" t="str">
        <f t="shared" si="361"/>
        <v/>
      </c>
      <c r="BB486" s="167"/>
      <c r="BC486" s="167"/>
      <c r="BD486" s="97" t="str">
        <f t="shared" si="362"/>
        <v/>
      </c>
      <c r="BE486" s="17"/>
      <c r="BS486" s="163"/>
      <c r="BT486" s="163"/>
      <c r="BU486" s="163"/>
      <c r="BV486" s="163"/>
      <c r="BW486" s="163"/>
      <c r="BX486" s="163"/>
      <c r="BZ486" s="163"/>
      <c r="CB486" s="163"/>
      <c r="CC486" s="163"/>
      <c r="CD486" s="163"/>
    </row>
    <row r="487" spans="1:82" ht="17.45" customHeight="1" thickTop="1">
      <c r="A487" s="71">
        <f>A480+1</f>
        <v>69.099999999999994</v>
      </c>
      <c r="B487" s="106">
        <f>B486+1</f>
        <v>477</v>
      </c>
      <c r="C487" s="4"/>
      <c r="D487" s="5"/>
      <c r="E487" s="6"/>
      <c r="F487" s="5"/>
      <c r="G487" s="74">
        <f t="shared" si="364"/>
        <v>0</v>
      </c>
      <c r="H487" s="75">
        <f t="shared" si="364"/>
        <v>0</v>
      </c>
      <c r="I487" s="76">
        <f t="shared" si="349"/>
        <v>0</v>
      </c>
      <c r="J487" s="77">
        <f t="shared" si="350"/>
        <v>0</v>
      </c>
      <c r="K487" s="77">
        <f t="shared" si="351"/>
        <v>0</v>
      </c>
      <c r="L487" s="77">
        <f t="shared" si="352"/>
        <v>0</v>
      </c>
      <c r="M487" s="78" t="str">
        <f t="shared" ca="1" si="353"/>
        <v/>
      </c>
      <c r="N487" s="78" t="str">
        <f t="shared" ca="1" si="353"/>
        <v/>
      </c>
      <c r="O487" s="78">
        <f t="shared" si="354"/>
        <v>5.0000000000000001E-4</v>
      </c>
      <c r="P487" s="13"/>
      <c r="Q487" s="8"/>
      <c r="R487" s="13"/>
      <c r="S487" s="79">
        <f t="shared" si="339"/>
        <v>0</v>
      </c>
      <c r="T487" s="80">
        <f t="shared" si="340"/>
        <v>0</v>
      </c>
      <c r="U487" s="81">
        <f t="shared" si="358"/>
        <v>0</v>
      </c>
      <c r="V487" s="82">
        <f t="shared" si="359"/>
        <v>0</v>
      </c>
      <c r="W487" s="234">
        <f t="shared" si="355"/>
        <v>154</v>
      </c>
      <c r="X487" s="236">
        <f t="shared" si="363"/>
        <v>156</v>
      </c>
      <c r="Y487" s="4"/>
      <c r="Z487" s="4"/>
      <c r="AA487" s="6"/>
      <c r="AB487" s="6"/>
      <c r="AC487" s="6"/>
      <c r="AD487" s="6"/>
      <c r="AE487" s="83">
        <f t="shared" si="341"/>
        <v>0</v>
      </c>
      <c r="AF487" s="80">
        <f t="shared" si="342"/>
        <v>0</v>
      </c>
      <c r="AG487" s="76">
        <f t="shared" si="334"/>
        <v>0</v>
      </c>
      <c r="AH487" s="84">
        <f t="shared" si="335"/>
        <v>0</v>
      </c>
      <c r="AI487" s="85">
        <f t="shared" si="336"/>
        <v>0</v>
      </c>
      <c r="AJ487" s="85">
        <f t="shared" si="337"/>
        <v>0</v>
      </c>
      <c r="AK487" s="77">
        <f t="shared" si="338"/>
        <v>0</v>
      </c>
      <c r="AL487" s="84">
        <f t="shared" si="343"/>
        <v>0</v>
      </c>
      <c r="AM487" s="77">
        <f t="shared" si="344"/>
        <v>0</v>
      </c>
      <c r="AN487" s="5"/>
      <c r="AO487" s="9"/>
      <c r="AP487" s="5"/>
      <c r="AQ487" s="10"/>
      <c r="AR487" s="5"/>
      <c r="AS487" s="5"/>
      <c r="AT487" s="5"/>
      <c r="AU487" s="80" t="str">
        <f t="shared" si="356"/>
        <v/>
      </c>
      <c r="AV487" s="80" t="str">
        <f t="shared" ca="1" si="357"/>
        <v/>
      </c>
      <c r="AW487" s="80" t="str">
        <f t="shared" si="345"/>
        <v/>
      </c>
      <c r="AX487" s="80" t="str">
        <f t="shared" ca="1" si="346"/>
        <v/>
      </c>
      <c r="AY487" s="165"/>
      <c r="AZ487" s="165"/>
      <c r="BA487" s="80" t="str">
        <f t="shared" si="361"/>
        <v/>
      </c>
      <c r="BB487" s="165"/>
      <c r="BC487" s="165"/>
      <c r="BD487" s="80" t="str">
        <f t="shared" si="362"/>
        <v/>
      </c>
      <c r="BE487" s="5"/>
      <c r="BS487" s="163"/>
      <c r="BT487" s="163"/>
      <c r="BU487" s="163"/>
      <c r="BV487" s="163"/>
      <c r="BW487" s="163"/>
      <c r="BX487" s="163"/>
      <c r="BZ487" s="163"/>
      <c r="CB487" s="163"/>
      <c r="CC487" s="163"/>
      <c r="CD487" s="163"/>
    </row>
    <row r="488" spans="1:82" ht="17.45" customHeight="1">
      <c r="A488" s="86">
        <f t="shared" si="360"/>
        <v>69.2</v>
      </c>
      <c r="B488" s="107">
        <f t="shared" si="347"/>
        <v>478</v>
      </c>
      <c r="C488" s="8"/>
      <c r="D488" s="11"/>
      <c r="E488" s="12"/>
      <c r="F488" s="11"/>
      <c r="G488" s="74">
        <f t="shared" si="364"/>
        <v>0</v>
      </c>
      <c r="H488" s="75">
        <f t="shared" si="364"/>
        <v>0</v>
      </c>
      <c r="I488" s="88">
        <f t="shared" si="349"/>
        <v>0</v>
      </c>
      <c r="J488" s="78">
        <f t="shared" si="350"/>
        <v>0</v>
      </c>
      <c r="K488" s="78">
        <f t="shared" si="351"/>
        <v>0</v>
      </c>
      <c r="L488" s="78">
        <f t="shared" si="352"/>
        <v>0</v>
      </c>
      <c r="M488" s="78" t="str">
        <f t="shared" ca="1" si="353"/>
        <v/>
      </c>
      <c r="N488" s="78" t="str">
        <f t="shared" ca="1" si="353"/>
        <v/>
      </c>
      <c r="O488" s="78">
        <f t="shared" si="354"/>
        <v>5.0000000000000001E-4</v>
      </c>
      <c r="P488" s="13"/>
      <c r="Q488" s="8"/>
      <c r="R488" s="13"/>
      <c r="S488" s="89">
        <f t="shared" si="339"/>
        <v>0</v>
      </c>
      <c r="T488" s="75">
        <f t="shared" si="340"/>
        <v>0</v>
      </c>
      <c r="U488" s="90">
        <f t="shared" si="358"/>
        <v>0</v>
      </c>
      <c r="V488" s="82">
        <f t="shared" si="359"/>
        <v>0</v>
      </c>
      <c r="W488" s="234">
        <f t="shared" si="355"/>
        <v>154</v>
      </c>
      <c r="X488" s="236">
        <f t="shared" si="363"/>
        <v>156</v>
      </c>
      <c r="Y488" s="8"/>
      <c r="Z488" s="8"/>
      <c r="AA488" s="12"/>
      <c r="AB488" s="12"/>
      <c r="AC488" s="12"/>
      <c r="AD488" s="12"/>
      <c r="AE488" s="91">
        <f t="shared" si="341"/>
        <v>0</v>
      </c>
      <c r="AF488" s="75">
        <f t="shared" si="342"/>
        <v>0</v>
      </c>
      <c r="AG488" s="88">
        <f t="shared" si="334"/>
        <v>0</v>
      </c>
      <c r="AH488" s="92">
        <f t="shared" si="335"/>
        <v>0</v>
      </c>
      <c r="AI488" s="93">
        <f t="shared" si="336"/>
        <v>0</v>
      </c>
      <c r="AJ488" s="93">
        <f t="shared" si="337"/>
        <v>0</v>
      </c>
      <c r="AK488" s="78">
        <f t="shared" si="338"/>
        <v>0</v>
      </c>
      <c r="AL488" s="92">
        <f t="shared" si="343"/>
        <v>0</v>
      </c>
      <c r="AM488" s="78">
        <f t="shared" si="344"/>
        <v>0</v>
      </c>
      <c r="AN488" s="11"/>
      <c r="AO488" s="14"/>
      <c r="AP488" s="11"/>
      <c r="AQ488" s="15"/>
      <c r="AR488" s="11"/>
      <c r="AS488" s="11"/>
      <c r="AT488" s="11"/>
      <c r="AU488" s="75" t="str">
        <f t="shared" si="356"/>
        <v/>
      </c>
      <c r="AV488" s="75" t="str">
        <f t="shared" ca="1" si="357"/>
        <v/>
      </c>
      <c r="AW488" s="75" t="str">
        <f t="shared" si="345"/>
        <v/>
      </c>
      <c r="AX488" s="75" t="str">
        <f t="shared" ca="1" si="346"/>
        <v/>
      </c>
      <c r="AY488" s="169"/>
      <c r="AZ488" s="169"/>
      <c r="BA488" s="75" t="str">
        <f t="shared" si="361"/>
        <v/>
      </c>
      <c r="BB488" s="169"/>
      <c r="BC488" s="169"/>
      <c r="BD488" s="75" t="str">
        <f t="shared" si="362"/>
        <v/>
      </c>
      <c r="BE488" s="11"/>
      <c r="BS488" s="163"/>
      <c r="BT488" s="163"/>
      <c r="BU488" s="163"/>
      <c r="BV488" s="163"/>
      <c r="BW488" s="163"/>
      <c r="BX488" s="163"/>
      <c r="BZ488" s="163"/>
      <c r="CB488" s="163"/>
      <c r="CC488" s="163"/>
      <c r="CD488" s="163"/>
    </row>
    <row r="489" spans="1:82" ht="17.45" customHeight="1">
      <c r="A489" s="94">
        <f t="shared" si="360"/>
        <v>69.3</v>
      </c>
      <c r="B489" s="107">
        <f t="shared" si="347"/>
        <v>479</v>
      </c>
      <c r="C489" s="8"/>
      <c r="D489" s="11"/>
      <c r="E489" s="12"/>
      <c r="F489" s="11"/>
      <c r="G489" s="74">
        <f t="shared" si="364"/>
        <v>0</v>
      </c>
      <c r="H489" s="75">
        <f t="shared" si="364"/>
        <v>0</v>
      </c>
      <c r="I489" s="88">
        <f t="shared" si="349"/>
        <v>0</v>
      </c>
      <c r="J489" s="78">
        <f t="shared" si="350"/>
        <v>0</v>
      </c>
      <c r="K489" s="78">
        <f t="shared" si="351"/>
        <v>0</v>
      </c>
      <c r="L489" s="78">
        <f t="shared" si="352"/>
        <v>0</v>
      </c>
      <c r="M489" s="78" t="str">
        <f t="shared" ca="1" si="353"/>
        <v/>
      </c>
      <c r="N489" s="78" t="str">
        <f t="shared" ca="1" si="353"/>
        <v/>
      </c>
      <c r="O489" s="78">
        <f t="shared" si="354"/>
        <v>5.0000000000000001E-4</v>
      </c>
      <c r="P489" s="13"/>
      <c r="Q489" s="8"/>
      <c r="R489" s="13"/>
      <c r="S489" s="89">
        <f t="shared" si="339"/>
        <v>0</v>
      </c>
      <c r="T489" s="75">
        <f t="shared" si="340"/>
        <v>0</v>
      </c>
      <c r="U489" s="90">
        <f t="shared" si="358"/>
        <v>0</v>
      </c>
      <c r="V489" s="82">
        <f t="shared" si="359"/>
        <v>0</v>
      </c>
      <c r="W489" s="234">
        <f t="shared" si="355"/>
        <v>154</v>
      </c>
      <c r="X489" s="236">
        <f t="shared" si="363"/>
        <v>156</v>
      </c>
      <c r="Y489" s="8"/>
      <c r="Z489" s="8"/>
      <c r="AA489" s="12"/>
      <c r="AB489" s="12"/>
      <c r="AC489" s="12"/>
      <c r="AD489" s="12"/>
      <c r="AE489" s="91">
        <f t="shared" si="341"/>
        <v>0</v>
      </c>
      <c r="AF489" s="75">
        <f t="shared" si="342"/>
        <v>0</v>
      </c>
      <c r="AG489" s="88">
        <f t="shared" si="334"/>
        <v>0</v>
      </c>
      <c r="AH489" s="92">
        <f t="shared" si="335"/>
        <v>0</v>
      </c>
      <c r="AI489" s="93">
        <f t="shared" si="336"/>
        <v>0</v>
      </c>
      <c r="AJ489" s="93">
        <f t="shared" si="337"/>
        <v>0</v>
      </c>
      <c r="AK489" s="78">
        <f t="shared" si="338"/>
        <v>0</v>
      </c>
      <c r="AL489" s="92">
        <f t="shared" si="343"/>
        <v>0</v>
      </c>
      <c r="AM489" s="78">
        <f t="shared" si="344"/>
        <v>0</v>
      </c>
      <c r="AN489" s="11"/>
      <c r="AO489" s="14"/>
      <c r="AP489" s="11"/>
      <c r="AQ489" s="15"/>
      <c r="AR489" s="11"/>
      <c r="AS489" s="11"/>
      <c r="AT489" s="11"/>
      <c r="AU489" s="75" t="str">
        <f t="shared" si="356"/>
        <v/>
      </c>
      <c r="AV489" s="75" t="str">
        <f t="shared" ca="1" si="357"/>
        <v/>
      </c>
      <c r="AW489" s="75" t="str">
        <f t="shared" si="345"/>
        <v/>
      </c>
      <c r="AX489" s="75" t="str">
        <f t="shared" ca="1" si="346"/>
        <v/>
      </c>
      <c r="AY489" s="169"/>
      <c r="AZ489" s="169"/>
      <c r="BA489" s="75" t="str">
        <f t="shared" si="361"/>
        <v/>
      </c>
      <c r="BB489" s="169"/>
      <c r="BC489" s="169"/>
      <c r="BD489" s="75" t="str">
        <f t="shared" si="362"/>
        <v/>
      </c>
      <c r="BE489" s="11"/>
      <c r="BS489" s="163"/>
      <c r="BT489" s="163"/>
      <c r="BU489" s="163"/>
      <c r="BV489" s="163"/>
      <c r="BW489" s="163"/>
      <c r="BX489" s="163"/>
      <c r="BZ489" s="163"/>
      <c r="CB489" s="163"/>
      <c r="CC489" s="163"/>
      <c r="CD489" s="163"/>
    </row>
    <row r="490" spans="1:82" ht="17.45" customHeight="1">
      <c r="A490" s="86">
        <f t="shared" si="360"/>
        <v>69.400000000000006</v>
      </c>
      <c r="B490" s="107">
        <f t="shared" si="347"/>
        <v>480</v>
      </c>
      <c r="C490" s="8"/>
      <c r="D490" s="11"/>
      <c r="E490" s="12"/>
      <c r="F490" s="11"/>
      <c r="G490" s="74">
        <f t="shared" si="364"/>
        <v>0</v>
      </c>
      <c r="H490" s="75">
        <f t="shared" si="364"/>
        <v>0</v>
      </c>
      <c r="I490" s="88">
        <f t="shared" si="349"/>
        <v>0</v>
      </c>
      <c r="J490" s="78">
        <f t="shared" si="350"/>
        <v>0</v>
      </c>
      <c r="K490" s="78">
        <f t="shared" si="351"/>
        <v>0</v>
      </c>
      <c r="L490" s="78">
        <f t="shared" si="352"/>
        <v>0</v>
      </c>
      <c r="M490" s="78" t="str">
        <f t="shared" ca="1" si="353"/>
        <v/>
      </c>
      <c r="N490" s="78" t="str">
        <f t="shared" ca="1" si="353"/>
        <v/>
      </c>
      <c r="O490" s="78">
        <f t="shared" si="354"/>
        <v>5.0000000000000001E-4</v>
      </c>
      <c r="P490" s="13"/>
      <c r="Q490" s="8"/>
      <c r="R490" s="13"/>
      <c r="S490" s="89">
        <f t="shared" si="339"/>
        <v>0</v>
      </c>
      <c r="T490" s="75">
        <f t="shared" si="340"/>
        <v>0</v>
      </c>
      <c r="U490" s="90">
        <f t="shared" si="358"/>
        <v>0</v>
      </c>
      <c r="V490" s="82">
        <f t="shared" si="359"/>
        <v>0</v>
      </c>
      <c r="W490" s="234">
        <f t="shared" si="355"/>
        <v>154</v>
      </c>
      <c r="X490" s="236">
        <f t="shared" si="363"/>
        <v>156</v>
      </c>
      <c r="Y490" s="8"/>
      <c r="Z490" s="8"/>
      <c r="AA490" s="12"/>
      <c r="AB490" s="12"/>
      <c r="AC490" s="12"/>
      <c r="AD490" s="12"/>
      <c r="AE490" s="91">
        <f t="shared" si="341"/>
        <v>0</v>
      </c>
      <c r="AF490" s="75">
        <f t="shared" si="342"/>
        <v>0</v>
      </c>
      <c r="AG490" s="88">
        <f t="shared" si="334"/>
        <v>0</v>
      </c>
      <c r="AH490" s="92">
        <f t="shared" si="335"/>
        <v>0</v>
      </c>
      <c r="AI490" s="93">
        <f t="shared" si="336"/>
        <v>0</v>
      </c>
      <c r="AJ490" s="93">
        <f t="shared" si="337"/>
        <v>0</v>
      </c>
      <c r="AK490" s="78">
        <f t="shared" si="338"/>
        <v>0</v>
      </c>
      <c r="AL490" s="92">
        <f t="shared" si="343"/>
        <v>0</v>
      </c>
      <c r="AM490" s="78">
        <f t="shared" si="344"/>
        <v>0</v>
      </c>
      <c r="AN490" s="11"/>
      <c r="AO490" s="14"/>
      <c r="AP490" s="11"/>
      <c r="AQ490" s="15"/>
      <c r="AR490" s="11"/>
      <c r="AS490" s="11"/>
      <c r="AT490" s="11"/>
      <c r="AU490" s="75" t="str">
        <f t="shared" si="356"/>
        <v/>
      </c>
      <c r="AV490" s="75" t="str">
        <f t="shared" ca="1" si="357"/>
        <v/>
      </c>
      <c r="AW490" s="75" t="str">
        <f t="shared" si="345"/>
        <v/>
      </c>
      <c r="AX490" s="75" t="str">
        <f t="shared" ca="1" si="346"/>
        <v/>
      </c>
      <c r="AY490" s="169"/>
      <c r="AZ490" s="169"/>
      <c r="BA490" s="75" t="str">
        <f t="shared" si="361"/>
        <v/>
      </c>
      <c r="BB490" s="169"/>
      <c r="BC490" s="169"/>
      <c r="BD490" s="75" t="str">
        <f t="shared" si="362"/>
        <v/>
      </c>
      <c r="BE490" s="11"/>
      <c r="BS490" s="163"/>
      <c r="BT490" s="163"/>
      <c r="BU490" s="163"/>
      <c r="BV490" s="163"/>
      <c r="BW490" s="163"/>
      <c r="BX490" s="163"/>
      <c r="BZ490" s="163"/>
      <c r="CB490" s="163"/>
      <c r="CC490" s="163"/>
      <c r="CD490" s="163"/>
    </row>
    <row r="491" spans="1:82" ht="17.45" customHeight="1">
      <c r="A491" s="94">
        <f t="shared" si="360"/>
        <v>69.5</v>
      </c>
      <c r="B491" s="107">
        <f t="shared" si="347"/>
        <v>481</v>
      </c>
      <c r="C491" s="8"/>
      <c r="D491" s="11"/>
      <c r="E491" s="12"/>
      <c r="F491" s="11"/>
      <c r="G491" s="74">
        <f t="shared" si="364"/>
        <v>0</v>
      </c>
      <c r="H491" s="75">
        <f t="shared" si="364"/>
        <v>0</v>
      </c>
      <c r="I491" s="88">
        <f t="shared" si="349"/>
        <v>0</v>
      </c>
      <c r="J491" s="78">
        <f t="shared" si="350"/>
        <v>0</v>
      </c>
      <c r="K491" s="78">
        <f t="shared" si="351"/>
        <v>0</v>
      </c>
      <c r="L491" s="78">
        <f t="shared" si="352"/>
        <v>0</v>
      </c>
      <c r="M491" s="78" t="str">
        <f t="shared" ca="1" si="353"/>
        <v/>
      </c>
      <c r="N491" s="78" t="str">
        <f t="shared" ca="1" si="353"/>
        <v/>
      </c>
      <c r="O491" s="78">
        <f t="shared" si="354"/>
        <v>5.0000000000000001E-4</v>
      </c>
      <c r="P491" s="13"/>
      <c r="Q491" s="8"/>
      <c r="R491" s="13"/>
      <c r="S491" s="89">
        <f t="shared" si="339"/>
        <v>0</v>
      </c>
      <c r="T491" s="75">
        <f t="shared" si="340"/>
        <v>0</v>
      </c>
      <c r="U491" s="90">
        <f t="shared" si="358"/>
        <v>0</v>
      </c>
      <c r="V491" s="82">
        <f t="shared" si="359"/>
        <v>0</v>
      </c>
      <c r="W491" s="234">
        <f t="shared" si="355"/>
        <v>154</v>
      </c>
      <c r="X491" s="236">
        <f t="shared" si="363"/>
        <v>156</v>
      </c>
      <c r="Y491" s="8"/>
      <c r="Z491" s="8"/>
      <c r="AA491" s="12"/>
      <c r="AB491" s="12"/>
      <c r="AC491" s="12"/>
      <c r="AD491" s="12"/>
      <c r="AE491" s="91">
        <f t="shared" si="341"/>
        <v>0</v>
      </c>
      <c r="AF491" s="75">
        <f t="shared" si="342"/>
        <v>0</v>
      </c>
      <c r="AG491" s="88">
        <f t="shared" si="334"/>
        <v>0</v>
      </c>
      <c r="AH491" s="92">
        <f t="shared" si="335"/>
        <v>0</v>
      </c>
      <c r="AI491" s="93">
        <f t="shared" si="336"/>
        <v>0</v>
      </c>
      <c r="AJ491" s="93">
        <f t="shared" si="337"/>
        <v>0</v>
      </c>
      <c r="AK491" s="78">
        <f t="shared" si="338"/>
        <v>0</v>
      </c>
      <c r="AL491" s="92">
        <f t="shared" si="343"/>
        <v>0</v>
      </c>
      <c r="AM491" s="78">
        <f t="shared" si="344"/>
        <v>0</v>
      </c>
      <c r="AN491" s="11"/>
      <c r="AO491" s="14"/>
      <c r="AP491" s="11"/>
      <c r="AQ491" s="15"/>
      <c r="AR491" s="11"/>
      <c r="AS491" s="11"/>
      <c r="AT491" s="11"/>
      <c r="AU491" s="75" t="str">
        <f t="shared" si="356"/>
        <v/>
      </c>
      <c r="AV491" s="75" t="str">
        <f t="shared" ca="1" si="357"/>
        <v/>
      </c>
      <c r="AW491" s="75" t="str">
        <f t="shared" si="345"/>
        <v/>
      </c>
      <c r="AX491" s="75" t="str">
        <f t="shared" ca="1" si="346"/>
        <v/>
      </c>
      <c r="AY491" s="169"/>
      <c r="AZ491" s="169"/>
      <c r="BA491" s="75" t="str">
        <f t="shared" si="361"/>
        <v/>
      </c>
      <c r="BB491" s="169"/>
      <c r="BC491" s="169"/>
      <c r="BD491" s="75" t="str">
        <f t="shared" si="362"/>
        <v/>
      </c>
      <c r="BE491" s="11"/>
      <c r="BS491" s="163"/>
      <c r="BT491" s="163"/>
      <c r="BU491" s="163"/>
      <c r="BV491" s="163"/>
      <c r="BW491" s="163"/>
      <c r="BX491" s="163"/>
      <c r="BZ491" s="163"/>
      <c r="CB491" s="163"/>
      <c r="CC491" s="163"/>
      <c r="CD491" s="163"/>
    </row>
    <row r="492" spans="1:82" ht="17.45" customHeight="1">
      <c r="A492" s="86">
        <f t="shared" si="360"/>
        <v>69.599999999999994</v>
      </c>
      <c r="B492" s="107">
        <f t="shared" si="347"/>
        <v>482</v>
      </c>
      <c r="C492" s="8"/>
      <c r="D492" s="11"/>
      <c r="E492" s="12"/>
      <c r="F492" s="11"/>
      <c r="G492" s="74">
        <f t="shared" ref="G492:H500" si="365">G491-E492-C492</f>
        <v>0</v>
      </c>
      <c r="H492" s="75">
        <f t="shared" si="365"/>
        <v>0</v>
      </c>
      <c r="I492" s="88">
        <f t="shared" si="349"/>
        <v>0</v>
      </c>
      <c r="J492" s="78">
        <f t="shared" si="350"/>
        <v>0</v>
      </c>
      <c r="K492" s="78">
        <f t="shared" si="351"/>
        <v>0</v>
      </c>
      <c r="L492" s="78">
        <f t="shared" si="352"/>
        <v>0</v>
      </c>
      <c r="M492" s="78" t="str">
        <f t="shared" ca="1" si="353"/>
        <v/>
      </c>
      <c r="N492" s="78" t="str">
        <f t="shared" ca="1" si="353"/>
        <v/>
      </c>
      <c r="O492" s="78">
        <f t="shared" si="354"/>
        <v>5.0000000000000001E-4</v>
      </c>
      <c r="P492" s="13"/>
      <c r="Q492" s="8"/>
      <c r="R492" s="13"/>
      <c r="S492" s="89">
        <f t="shared" si="339"/>
        <v>0</v>
      </c>
      <c r="T492" s="75">
        <f t="shared" si="340"/>
        <v>0</v>
      </c>
      <c r="U492" s="90">
        <f t="shared" si="358"/>
        <v>0</v>
      </c>
      <c r="V492" s="82">
        <f t="shared" si="359"/>
        <v>0</v>
      </c>
      <c r="W492" s="234">
        <f t="shared" si="355"/>
        <v>154</v>
      </c>
      <c r="X492" s="236">
        <f t="shared" si="363"/>
        <v>156</v>
      </c>
      <c r="Y492" s="8"/>
      <c r="Z492" s="8"/>
      <c r="AA492" s="12"/>
      <c r="AB492" s="12"/>
      <c r="AC492" s="12"/>
      <c r="AD492" s="12"/>
      <c r="AE492" s="91">
        <f t="shared" si="341"/>
        <v>0</v>
      </c>
      <c r="AF492" s="75">
        <f t="shared" si="342"/>
        <v>0</v>
      </c>
      <c r="AG492" s="88">
        <f t="shared" si="334"/>
        <v>0</v>
      </c>
      <c r="AH492" s="92">
        <f t="shared" si="335"/>
        <v>0</v>
      </c>
      <c r="AI492" s="93">
        <f t="shared" si="336"/>
        <v>0</v>
      </c>
      <c r="AJ492" s="93">
        <f t="shared" si="337"/>
        <v>0</v>
      </c>
      <c r="AK492" s="78">
        <f t="shared" si="338"/>
        <v>0</v>
      </c>
      <c r="AL492" s="92">
        <f t="shared" si="343"/>
        <v>0</v>
      </c>
      <c r="AM492" s="78">
        <f t="shared" si="344"/>
        <v>0</v>
      </c>
      <c r="AN492" s="11"/>
      <c r="AO492" s="14"/>
      <c r="AP492" s="11"/>
      <c r="AQ492" s="15"/>
      <c r="AR492" s="11"/>
      <c r="AS492" s="11"/>
      <c r="AT492" s="11"/>
      <c r="AU492" s="75" t="str">
        <f t="shared" si="356"/>
        <v/>
      </c>
      <c r="AV492" s="75" t="str">
        <f t="shared" ca="1" si="357"/>
        <v/>
      </c>
      <c r="AW492" s="75" t="str">
        <f t="shared" si="345"/>
        <v/>
      </c>
      <c r="AX492" s="75" t="str">
        <f t="shared" ca="1" si="346"/>
        <v/>
      </c>
      <c r="AY492" s="169"/>
      <c r="AZ492" s="169"/>
      <c r="BA492" s="75" t="str">
        <f t="shared" si="361"/>
        <v/>
      </c>
      <c r="BB492" s="169"/>
      <c r="BC492" s="169"/>
      <c r="BD492" s="75" t="str">
        <f t="shared" si="362"/>
        <v/>
      </c>
      <c r="BE492" s="11"/>
      <c r="BS492" s="163"/>
      <c r="BT492" s="163"/>
      <c r="BU492" s="163"/>
      <c r="BV492" s="163"/>
      <c r="BW492" s="163"/>
      <c r="BX492" s="163"/>
      <c r="BZ492" s="163"/>
      <c r="CB492" s="163"/>
      <c r="CC492" s="163"/>
      <c r="CD492" s="163"/>
    </row>
    <row r="493" spans="1:82" ht="17.45" customHeight="1" thickBot="1">
      <c r="A493" s="94">
        <f t="shared" si="360"/>
        <v>69.7</v>
      </c>
      <c r="B493" s="108">
        <f t="shared" si="347"/>
        <v>483</v>
      </c>
      <c r="C493" s="16"/>
      <c r="D493" s="17"/>
      <c r="E493" s="18"/>
      <c r="F493" s="17"/>
      <c r="G493" s="96">
        <f t="shared" si="365"/>
        <v>0</v>
      </c>
      <c r="H493" s="97">
        <f t="shared" si="365"/>
        <v>0</v>
      </c>
      <c r="I493" s="98">
        <f t="shared" si="349"/>
        <v>0</v>
      </c>
      <c r="J493" s="99">
        <f t="shared" si="350"/>
        <v>0</v>
      </c>
      <c r="K493" s="99">
        <f t="shared" si="351"/>
        <v>0</v>
      </c>
      <c r="L493" s="99">
        <f t="shared" si="352"/>
        <v>0</v>
      </c>
      <c r="M493" s="99" t="str">
        <f t="shared" ca="1" si="353"/>
        <v/>
      </c>
      <c r="N493" s="99" t="str">
        <f t="shared" ca="1" si="353"/>
        <v/>
      </c>
      <c r="O493" s="99">
        <f t="shared" si="354"/>
        <v>5.0000000000000001E-4</v>
      </c>
      <c r="P493" s="19"/>
      <c r="Q493" s="16"/>
      <c r="R493" s="19"/>
      <c r="S493" s="89">
        <f t="shared" si="339"/>
        <v>0</v>
      </c>
      <c r="T493" s="75">
        <f t="shared" si="340"/>
        <v>0</v>
      </c>
      <c r="U493" s="100">
        <f t="shared" si="358"/>
        <v>0</v>
      </c>
      <c r="V493" s="101">
        <f t="shared" si="359"/>
        <v>0</v>
      </c>
      <c r="W493" s="237">
        <f t="shared" si="355"/>
        <v>154</v>
      </c>
      <c r="X493" s="238">
        <f t="shared" si="363"/>
        <v>156</v>
      </c>
      <c r="Y493" s="16"/>
      <c r="Z493" s="8"/>
      <c r="AA493" s="12"/>
      <c r="AB493" s="12"/>
      <c r="AC493" s="12"/>
      <c r="AD493" s="12"/>
      <c r="AE493" s="102">
        <f t="shared" si="341"/>
        <v>0</v>
      </c>
      <c r="AF493" s="97">
        <f t="shared" si="342"/>
        <v>0</v>
      </c>
      <c r="AG493" s="98">
        <f t="shared" si="334"/>
        <v>0</v>
      </c>
      <c r="AH493" s="103">
        <f t="shared" si="335"/>
        <v>0</v>
      </c>
      <c r="AI493" s="104">
        <f t="shared" si="336"/>
        <v>0</v>
      </c>
      <c r="AJ493" s="104">
        <f t="shared" si="337"/>
        <v>0</v>
      </c>
      <c r="AK493" s="99">
        <f t="shared" si="338"/>
        <v>0</v>
      </c>
      <c r="AL493" s="103">
        <f t="shared" si="343"/>
        <v>0</v>
      </c>
      <c r="AM493" s="99">
        <f t="shared" si="344"/>
        <v>0</v>
      </c>
      <c r="AN493" s="17"/>
      <c r="AO493" s="20"/>
      <c r="AP493" s="17"/>
      <c r="AQ493" s="21"/>
      <c r="AR493" s="17"/>
      <c r="AS493" s="17"/>
      <c r="AT493" s="17"/>
      <c r="AU493" s="97" t="str">
        <f t="shared" si="356"/>
        <v/>
      </c>
      <c r="AV493" s="97" t="str">
        <f t="shared" ca="1" si="357"/>
        <v/>
      </c>
      <c r="AW493" s="97" t="str">
        <f t="shared" si="345"/>
        <v/>
      </c>
      <c r="AX493" s="97" t="str">
        <f t="shared" ca="1" si="346"/>
        <v/>
      </c>
      <c r="AY493" s="167"/>
      <c r="AZ493" s="167"/>
      <c r="BA493" s="97" t="str">
        <f t="shared" si="361"/>
        <v/>
      </c>
      <c r="BB493" s="167"/>
      <c r="BC493" s="167"/>
      <c r="BD493" s="97" t="str">
        <f t="shared" si="362"/>
        <v/>
      </c>
      <c r="BE493" s="17"/>
      <c r="BS493" s="163"/>
      <c r="BT493" s="163"/>
      <c r="BU493" s="163"/>
      <c r="BV493" s="163"/>
      <c r="BW493" s="163"/>
      <c r="BX493" s="163"/>
      <c r="BZ493" s="163"/>
      <c r="CB493" s="163"/>
      <c r="CC493" s="163"/>
      <c r="CD493" s="163"/>
    </row>
    <row r="494" spans="1:82" ht="17.45" customHeight="1" thickTop="1">
      <c r="A494" s="105">
        <f>A487+1</f>
        <v>70.099999999999994</v>
      </c>
      <c r="B494" s="106">
        <f>B493+1</f>
        <v>484</v>
      </c>
      <c r="C494" s="4"/>
      <c r="D494" s="5"/>
      <c r="E494" s="6"/>
      <c r="F494" s="5"/>
      <c r="G494" s="74">
        <f t="shared" si="365"/>
        <v>0</v>
      </c>
      <c r="H494" s="75">
        <f t="shared" si="365"/>
        <v>0</v>
      </c>
      <c r="I494" s="76">
        <f t="shared" si="349"/>
        <v>0</v>
      </c>
      <c r="J494" s="77">
        <f t="shared" si="350"/>
        <v>0</v>
      </c>
      <c r="K494" s="77">
        <f t="shared" si="351"/>
        <v>0</v>
      </c>
      <c r="L494" s="77">
        <f t="shared" si="352"/>
        <v>0</v>
      </c>
      <c r="M494" s="78" t="str">
        <f t="shared" ca="1" si="353"/>
        <v/>
      </c>
      <c r="N494" s="78" t="str">
        <f t="shared" ca="1" si="353"/>
        <v/>
      </c>
      <c r="O494" s="78">
        <f t="shared" si="354"/>
        <v>5.0000000000000001E-4</v>
      </c>
      <c r="P494" s="13"/>
      <c r="Q494" s="8"/>
      <c r="R494" s="13"/>
      <c r="S494" s="79">
        <f t="shared" si="339"/>
        <v>0</v>
      </c>
      <c r="T494" s="80">
        <f t="shared" si="340"/>
        <v>0</v>
      </c>
      <c r="U494" s="81">
        <f t="shared" si="358"/>
        <v>0</v>
      </c>
      <c r="V494" s="82">
        <f t="shared" si="359"/>
        <v>0</v>
      </c>
      <c r="W494" s="234">
        <f t="shared" si="355"/>
        <v>154</v>
      </c>
      <c r="X494" s="236">
        <f t="shared" si="363"/>
        <v>156</v>
      </c>
      <c r="Y494" s="4"/>
      <c r="Z494" s="4"/>
      <c r="AA494" s="6"/>
      <c r="AB494" s="6"/>
      <c r="AC494" s="6"/>
      <c r="AD494" s="6"/>
      <c r="AE494" s="83">
        <f t="shared" si="341"/>
        <v>0</v>
      </c>
      <c r="AF494" s="80">
        <f t="shared" si="342"/>
        <v>0</v>
      </c>
      <c r="AG494" s="76">
        <f t="shared" si="334"/>
        <v>0</v>
      </c>
      <c r="AH494" s="84">
        <f t="shared" si="335"/>
        <v>0</v>
      </c>
      <c r="AI494" s="85">
        <f t="shared" si="336"/>
        <v>0</v>
      </c>
      <c r="AJ494" s="85">
        <f t="shared" si="337"/>
        <v>0</v>
      </c>
      <c r="AK494" s="77">
        <f t="shared" si="338"/>
        <v>0</v>
      </c>
      <c r="AL494" s="84">
        <f t="shared" si="343"/>
        <v>0</v>
      </c>
      <c r="AM494" s="77">
        <f t="shared" si="344"/>
        <v>0</v>
      </c>
      <c r="AN494" s="5"/>
      <c r="AO494" s="9"/>
      <c r="AP494" s="5"/>
      <c r="AQ494" s="10"/>
      <c r="AR494" s="5"/>
      <c r="AS494" s="5"/>
      <c r="AT494" s="5"/>
      <c r="AU494" s="80" t="str">
        <f t="shared" si="356"/>
        <v/>
      </c>
      <c r="AV494" s="80" t="str">
        <f t="shared" ca="1" si="357"/>
        <v/>
      </c>
      <c r="AW494" s="80" t="str">
        <f t="shared" si="345"/>
        <v/>
      </c>
      <c r="AX494" s="80" t="str">
        <f t="shared" ca="1" si="346"/>
        <v/>
      </c>
      <c r="AY494" s="165"/>
      <c r="AZ494" s="165"/>
      <c r="BA494" s="80" t="str">
        <f t="shared" si="361"/>
        <v/>
      </c>
      <c r="BB494" s="165"/>
      <c r="BC494" s="165"/>
      <c r="BD494" s="80" t="str">
        <f t="shared" si="362"/>
        <v/>
      </c>
      <c r="BE494" s="5"/>
      <c r="BS494" s="163"/>
      <c r="BT494" s="163"/>
      <c r="BU494" s="163"/>
      <c r="BV494" s="163"/>
      <c r="BW494" s="163"/>
      <c r="BX494" s="163"/>
      <c r="BZ494" s="163"/>
      <c r="CB494" s="163"/>
      <c r="CC494" s="163"/>
      <c r="CD494" s="163"/>
    </row>
    <row r="495" spans="1:82" ht="17.45" customHeight="1">
      <c r="A495" s="94">
        <f t="shared" si="360"/>
        <v>70.2</v>
      </c>
      <c r="B495" s="107">
        <f t="shared" si="347"/>
        <v>485</v>
      </c>
      <c r="C495" s="8"/>
      <c r="D495" s="11"/>
      <c r="E495" s="12"/>
      <c r="F495" s="11"/>
      <c r="G495" s="74">
        <f t="shared" si="365"/>
        <v>0</v>
      </c>
      <c r="H495" s="75">
        <f t="shared" si="365"/>
        <v>0</v>
      </c>
      <c r="I495" s="88">
        <f t="shared" si="349"/>
        <v>0</v>
      </c>
      <c r="J495" s="78">
        <f t="shared" si="350"/>
        <v>0</v>
      </c>
      <c r="K495" s="78">
        <f t="shared" si="351"/>
        <v>0</v>
      </c>
      <c r="L495" s="78">
        <f t="shared" si="352"/>
        <v>0</v>
      </c>
      <c r="M495" s="78" t="str">
        <f t="shared" ca="1" si="353"/>
        <v/>
      </c>
      <c r="N495" s="78" t="str">
        <f t="shared" ca="1" si="353"/>
        <v/>
      </c>
      <c r="O495" s="78">
        <f t="shared" si="354"/>
        <v>5.0000000000000001E-4</v>
      </c>
      <c r="P495" s="13"/>
      <c r="Q495" s="8"/>
      <c r="R495" s="13"/>
      <c r="S495" s="89">
        <f t="shared" si="339"/>
        <v>0</v>
      </c>
      <c r="T495" s="75">
        <f t="shared" si="340"/>
        <v>0</v>
      </c>
      <c r="U495" s="90">
        <f t="shared" si="358"/>
        <v>0</v>
      </c>
      <c r="V495" s="82">
        <f t="shared" si="359"/>
        <v>0</v>
      </c>
      <c r="W495" s="234">
        <f t="shared" si="355"/>
        <v>154</v>
      </c>
      <c r="X495" s="236">
        <f t="shared" si="363"/>
        <v>156</v>
      </c>
      <c r="Y495" s="8"/>
      <c r="Z495" s="8"/>
      <c r="AA495" s="12"/>
      <c r="AB495" s="12"/>
      <c r="AC495" s="12"/>
      <c r="AD495" s="12"/>
      <c r="AE495" s="91">
        <f t="shared" si="341"/>
        <v>0</v>
      </c>
      <c r="AF495" s="75">
        <f t="shared" si="342"/>
        <v>0</v>
      </c>
      <c r="AG495" s="88">
        <f t="shared" si="334"/>
        <v>0</v>
      </c>
      <c r="AH495" s="92">
        <f t="shared" si="335"/>
        <v>0</v>
      </c>
      <c r="AI495" s="93">
        <f t="shared" si="336"/>
        <v>0</v>
      </c>
      <c r="AJ495" s="93">
        <f t="shared" si="337"/>
        <v>0</v>
      </c>
      <c r="AK495" s="78">
        <f t="shared" si="338"/>
        <v>0</v>
      </c>
      <c r="AL495" s="92">
        <f t="shared" si="343"/>
        <v>0</v>
      </c>
      <c r="AM495" s="78">
        <f t="shared" si="344"/>
        <v>0</v>
      </c>
      <c r="AN495" s="11"/>
      <c r="AO495" s="14"/>
      <c r="AP495" s="11"/>
      <c r="AQ495" s="15"/>
      <c r="AR495" s="11"/>
      <c r="AS495" s="11"/>
      <c r="AT495" s="11"/>
      <c r="AU495" s="75" t="str">
        <f t="shared" si="356"/>
        <v/>
      </c>
      <c r="AV495" s="75" t="str">
        <f t="shared" ca="1" si="357"/>
        <v/>
      </c>
      <c r="AW495" s="75" t="str">
        <f t="shared" si="345"/>
        <v/>
      </c>
      <c r="AX495" s="75" t="str">
        <f t="shared" ca="1" si="346"/>
        <v/>
      </c>
      <c r="AY495" s="169"/>
      <c r="AZ495" s="169"/>
      <c r="BA495" s="75" t="str">
        <f t="shared" si="361"/>
        <v/>
      </c>
      <c r="BB495" s="169"/>
      <c r="BC495" s="169"/>
      <c r="BD495" s="75" t="str">
        <f t="shared" si="362"/>
        <v/>
      </c>
      <c r="BE495" s="11"/>
      <c r="BS495" s="163"/>
      <c r="BT495" s="163"/>
      <c r="BU495" s="163"/>
      <c r="BV495" s="163"/>
      <c r="BW495" s="163"/>
      <c r="BX495" s="163"/>
      <c r="BZ495" s="163"/>
      <c r="CB495" s="163"/>
      <c r="CC495" s="163"/>
      <c r="CD495" s="163"/>
    </row>
    <row r="496" spans="1:82" ht="17.45" customHeight="1">
      <c r="A496" s="86">
        <f t="shared" si="360"/>
        <v>70.3</v>
      </c>
      <c r="B496" s="107">
        <f t="shared" si="347"/>
        <v>486</v>
      </c>
      <c r="C496" s="8"/>
      <c r="D496" s="11"/>
      <c r="E496" s="12"/>
      <c r="F496" s="11"/>
      <c r="G496" s="74">
        <f t="shared" si="365"/>
        <v>0</v>
      </c>
      <c r="H496" s="75">
        <f t="shared" si="365"/>
        <v>0</v>
      </c>
      <c r="I496" s="88">
        <f t="shared" si="349"/>
        <v>0</v>
      </c>
      <c r="J496" s="78">
        <f t="shared" si="350"/>
        <v>0</v>
      </c>
      <c r="K496" s="78">
        <f t="shared" si="351"/>
        <v>0</v>
      </c>
      <c r="L496" s="78">
        <f t="shared" si="352"/>
        <v>0</v>
      </c>
      <c r="M496" s="78" t="str">
        <f t="shared" ca="1" si="353"/>
        <v/>
      </c>
      <c r="N496" s="78" t="str">
        <f t="shared" ca="1" si="353"/>
        <v/>
      </c>
      <c r="O496" s="78">
        <f t="shared" si="354"/>
        <v>5.0000000000000001E-4</v>
      </c>
      <c r="P496" s="13"/>
      <c r="Q496" s="8"/>
      <c r="R496" s="13"/>
      <c r="S496" s="89">
        <f t="shared" si="339"/>
        <v>0</v>
      </c>
      <c r="T496" s="75">
        <f t="shared" si="340"/>
        <v>0</v>
      </c>
      <c r="U496" s="90">
        <f t="shared" si="358"/>
        <v>0</v>
      </c>
      <c r="V496" s="82">
        <f t="shared" si="359"/>
        <v>0</v>
      </c>
      <c r="W496" s="234">
        <f t="shared" si="355"/>
        <v>154</v>
      </c>
      <c r="X496" s="236">
        <f t="shared" si="363"/>
        <v>156</v>
      </c>
      <c r="Y496" s="8"/>
      <c r="Z496" s="8"/>
      <c r="AA496" s="12"/>
      <c r="AB496" s="12"/>
      <c r="AC496" s="12"/>
      <c r="AD496" s="12"/>
      <c r="AE496" s="91">
        <f t="shared" si="341"/>
        <v>0</v>
      </c>
      <c r="AF496" s="75">
        <f t="shared" si="342"/>
        <v>0</v>
      </c>
      <c r="AG496" s="88">
        <f t="shared" si="334"/>
        <v>0</v>
      </c>
      <c r="AH496" s="92">
        <f t="shared" si="335"/>
        <v>0</v>
      </c>
      <c r="AI496" s="93">
        <f t="shared" si="336"/>
        <v>0</v>
      </c>
      <c r="AJ496" s="93">
        <f t="shared" si="337"/>
        <v>0</v>
      </c>
      <c r="AK496" s="78">
        <f t="shared" si="338"/>
        <v>0</v>
      </c>
      <c r="AL496" s="92">
        <f t="shared" si="343"/>
        <v>0</v>
      </c>
      <c r="AM496" s="78">
        <f t="shared" si="344"/>
        <v>0</v>
      </c>
      <c r="AN496" s="11"/>
      <c r="AO496" s="14"/>
      <c r="AP496" s="11"/>
      <c r="AQ496" s="15"/>
      <c r="AR496" s="11"/>
      <c r="AS496" s="11"/>
      <c r="AT496" s="11"/>
      <c r="AU496" s="75" t="str">
        <f t="shared" si="356"/>
        <v/>
      </c>
      <c r="AV496" s="75" t="str">
        <f t="shared" ca="1" si="357"/>
        <v/>
      </c>
      <c r="AW496" s="75" t="str">
        <f t="shared" si="345"/>
        <v/>
      </c>
      <c r="AX496" s="75" t="str">
        <f t="shared" ca="1" si="346"/>
        <v/>
      </c>
      <c r="AY496" s="169"/>
      <c r="AZ496" s="169"/>
      <c r="BA496" s="75" t="str">
        <f t="shared" si="361"/>
        <v/>
      </c>
      <c r="BB496" s="169"/>
      <c r="BC496" s="169"/>
      <c r="BD496" s="75" t="str">
        <f t="shared" si="362"/>
        <v/>
      </c>
      <c r="BE496" s="11"/>
      <c r="BS496" s="163"/>
      <c r="BT496" s="163"/>
      <c r="BU496" s="163"/>
      <c r="BV496" s="163"/>
      <c r="BW496" s="163"/>
      <c r="BX496" s="163"/>
      <c r="BZ496" s="163"/>
      <c r="CB496" s="163"/>
      <c r="CC496" s="163"/>
      <c r="CD496" s="163"/>
    </row>
    <row r="497" spans="1:82" ht="17.45" customHeight="1">
      <c r="A497" s="94">
        <f t="shared" si="360"/>
        <v>70.400000000000006</v>
      </c>
      <c r="B497" s="107">
        <f t="shared" si="347"/>
        <v>487</v>
      </c>
      <c r="C497" s="8"/>
      <c r="D497" s="11"/>
      <c r="E497" s="12"/>
      <c r="F497" s="11"/>
      <c r="G497" s="74">
        <f t="shared" si="365"/>
        <v>0</v>
      </c>
      <c r="H497" s="75">
        <f t="shared" si="365"/>
        <v>0</v>
      </c>
      <c r="I497" s="88">
        <f t="shared" si="349"/>
        <v>0</v>
      </c>
      <c r="J497" s="78">
        <f t="shared" si="350"/>
        <v>0</v>
      </c>
      <c r="K497" s="78">
        <f t="shared" si="351"/>
        <v>0</v>
      </c>
      <c r="L497" s="78">
        <f t="shared" si="352"/>
        <v>0</v>
      </c>
      <c r="M497" s="78" t="str">
        <f t="shared" ca="1" si="353"/>
        <v/>
      </c>
      <c r="N497" s="78" t="str">
        <f t="shared" ca="1" si="353"/>
        <v/>
      </c>
      <c r="O497" s="78">
        <f t="shared" si="354"/>
        <v>5.0000000000000001E-4</v>
      </c>
      <c r="P497" s="13"/>
      <c r="Q497" s="8"/>
      <c r="R497" s="13"/>
      <c r="S497" s="89">
        <f t="shared" si="339"/>
        <v>0</v>
      </c>
      <c r="T497" s="75">
        <f t="shared" si="340"/>
        <v>0</v>
      </c>
      <c r="U497" s="90">
        <f t="shared" si="358"/>
        <v>0</v>
      </c>
      <c r="V497" s="82">
        <f t="shared" si="359"/>
        <v>0</v>
      </c>
      <c r="W497" s="234">
        <f t="shared" si="355"/>
        <v>154</v>
      </c>
      <c r="X497" s="236">
        <f t="shared" si="363"/>
        <v>156</v>
      </c>
      <c r="Y497" s="8"/>
      <c r="Z497" s="8"/>
      <c r="AA497" s="12"/>
      <c r="AB497" s="12"/>
      <c r="AC497" s="12"/>
      <c r="AD497" s="12"/>
      <c r="AE497" s="91">
        <f t="shared" si="341"/>
        <v>0</v>
      </c>
      <c r="AF497" s="75">
        <f t="shared" si="342"/>
        <v>0</v>
      </c>
      <c r="AG497" s="88">
        <f t="shared" si="334"/>
        <v>0</v>
      </c>
      <c r="AH497" s="92">
        <f t="shared" si="335"/>
        <v>0</v>
      </c>
      <c r="AI497" s="93">
        <f t="shared" si="336"/>
        <v>0</v>
      </c>
      <c r="AJ497" s="93">
        <f t="shared" si="337"/>
        <v>0</v>
      </c>
      <c r="AK497" s="78">
        <f t="shared" si="338"/>
        <v>0</v>
      </c>
      <c r="AL497" s="92">
        <f t="shared" si="343"/>
        <v>0</v>
      </c>
      <c r="AM497" s="78">
        <f t="shared" si="344"/>
        <v>0</v>
      </c>
      <c r="AN497" s="11"/>
      <c r="AO497" s="14"/>
      <c r="AP497" s="11"/>
      <c r="AQ497" s="15"/>
      <c r="AR497" s="11"/>
      <c r="AS497" s="11"/>
      <c r="AT497" s="11"/>
      <c r="AU497" s="75" t="str">
        <f t="shared" si="356"/>
        <v/>
      </c>
      <c r="AV497" s="75" t="str">
        <f t="shared" ca="1" si="357"/>
        <v/>
      </c>
      <c r="AW497" s="75" t="str">
        <f t="shared" si="345"/>
        <v/>
      </c>
      <c r="AX497" s="75" t="str">
        <f t="shared" ca="1" si="346"/>
        <v/>
      </c>
      <c r="AY497" s="169"/>
      <c r="AZ497" s="169"/>
      <c r="BA497" s="75" t="str">
        <f t="shared" si="361"/>
        <v/>
      </c>
      <c r="BB497" s="169"/>
      <c r="BC497" s="169"/>
      <c r="BD497" s="75" t="str">
        <f t="shared" si="362"/>
        <v/>
      </c>
      <c r="BE497" s="11"/>
      <c r="BS497" s="163"/>
      <c r="BT497" s="163"/>
      <c r="BU497" s="163"/>
      <c r="BV497" s="163"/>
      <c r="BW497" s="163"/>
      <c r="BX497" s="163"/>
      <c r="BZ497" s="163"/>
      <c r="CB497" s="163"/>
      <c r="CC497" s="163"/>
      <c r="CD497" s="163"/>
    </row>
    <row r="498" spans="1:82" ht="17.45" customHeight="1">
      <c r="A498" s="86">
        <f t="shared" si="360"/>
        <v>70.5</v>
      </c>
      <c r="B498" s="107">
        <f t="shared" si="347"/>
        <v>488</v>
      </c>
      <c r="C498" s="8"/>
      <c r="D498" s="11"/>
      <c r="E498" s="12"/>
      <c r="F498" s="11"/>
      <c r="G498" s="74">
        <f t="shared" si="365"/>
        <v>0</v>
      </c>
      <c r="H498" s="75">
        <f t="shared" si="365"/>
        <v>0</v>
      </c>
      <c r="I498" s="88">
        <f t="shared" si="349"/>
        <v>0</v>
      </c>
      <c r="J498" s="78">
        <f t="shared" si="350"/>
        <v>0</v>
      </c>
      <c r="K498" s="78">
        <f t="shared" si="351"/>
        <v>0</v>
      </c>
      <c r="L498" s="78">
        <f t="shared" si="352"/>
        <v>0</v>
      </c>
      <c r="M498" s="78" t="str">
        <f t="shared" ca="1" si="353"/>
        <v/>
      </c>
      <c r="N498" s="78" t="str">
        <f t="shared" ca="1" si="353"/>
        <v/>
      </c>
      <c r="O498" s="78">
        <f t="shared" si="354"/>
        <v>5.0000000000000001E-4</v>
      </c>
      <c r="P498" s="13"/>
      <c r="Q498" s="8"/>
      <c r="R498" s="13"/>
      <c r="S498" s="89">
        <f t="shared" si="339"/>
        <v>0</v>
      </c>
      <c r="T498" s="75">
        <f t="shared" si="340"/>
        <v>0</v>
      </c>
      <c r="U498" s="90">
        <f t="shared" si="358"/>
        <v>0</v>
      </c>
      <c r="V498" s="82">
        <f t="shared" si="359"/>
        <v>0</v>
      </c>
      <c r="W498" s="234">
        <f t="shared" si="355"/>
        <v>154</v>
      </c>
      <c r="X498" s="236">
        <f t="shared" si="363"/>
        <v>156</v>
      </c>
      <c r="Y498" s="8"/>
      <c r="Z498" s="8"/>
      <c r="AA498" s="12"/>
      <c r="AB498" s="12"/>
      <c r="AC498" s="12"/>
      <c r="AD498" s="12"/>
      <c r="AE498" s="91">
        <f t="shared" si="341"/>
        <v>0</v>
      </c>
      <c r="AF498" s="75">
        <f t="shared" si="342"/>
        <v>0</v>
      </c>
      <c r="AG498" s="88">
        <f t="shared" si="334"/>
        <v>0</v>
      </c>
      <c r="AH498" s="92">
        <f t="shared" si="335"/>
        <v>0</v>
      </c>
      <c r="AI498" s="93">
        <f t="shared" si="336"/>
        <v>0</v>
      </c>
      <c r="AJ498" s="93">
        <f t="shared" si="337"/>
        <v>0</v>
      </c>
      <c r="AK498" s="78">
        <f t="shared" si="338"/>
        <v>0</v>
      </c>
      <c r="AL498" s="92">
        <f t="shared" si="343"/>
        <v>0</v>
      </c>
      <c r="AM498" s="78">
        <f t="shared" si="344"/>
        <v>0</v>
      </c>
      <c r="AN498" s="11"/>
      <c r="AO498" s="14"/>
      <c r="AP498" s="11"/>
      <c r="AQ498" s="15"/>
      <c r="AR498" s="11"/>
      <c r="AS498" s="11"/>
      <c r="AT498" s="11"/>
      <c r="AU498" s="75" t="str">
        <f t="shared" si="356"/>
        <v/>
      </c>
      <c r="AV498" s="75" t="str">
        <f t="shared" ca="1" si="357"/>
        <v/>
      </c>
      <c r="AW498" s="75" t="str">
        <f t="shared" si="345"/>
        <v/>
      </c>
      <c r="AX498" s="75" t="str">
        <f t="shared" ca="1" si="346"/>
        <v/>
      </c>
      <c r="AY498" s="169"/>
      <c r="AZ498" s="169"/>
      <c r="BA498" s="75" t="str">
        <f t="shared" si="361"/>
        <v/>
      </c>
      <c r="BB498" s="169"/>
      <c r="BC498" s="169"/>
      <c r="BD498" s="75" t="str">
        <f t="shared" si="362"/>
        <v/>
      </c>
      <c r="BE498" s="11"/>
      <c r="BS498" s="163"/>
      <c r="BT498" s="163"/>
      <c r="BU498" s="163"/>
      <c r="BV498" s="163"/>
      <c r="BW498" s="163"/>
      <c r="BX498" s="163"/>
      <c r="BZ498" s="163"/>
      <c r="CB498" s="163"/>
      <c r="CC498" s="163"/>
      <c r="CD498" s="163"/>
    </row>
    <row r="499" spans="1:82" ht="17.45" customHeight="1">
      <c r="A499" s="94">
        <f t="shared" si="360"/>
        <v>70.599999999999994</v>
      </c>
      <c r="B499" s="107">
        <f t="shared" si="347"/>
        <v>489</v>
      </c>
      <c r="C499" s="8"/>
      <c r="D499" s="11"/>
      <c r="E499" s="12"/>
      <c r="F499" s="11"/>
      <c r="G499" s="74">
        <f t="shared" si="365"/>
        <v>0</v>
      </c>
      <c r="H499" s="75">
        <f t="shared" si="365"/>
        <v>0</v>
      </c>
      <c r="I499" s="88">
        <f t="shared" si="349"/>
        <v>0</v>
      </c>
      <c r="J499" s="78">
        <f t="shared" si="350"/>
        <v>0</v>
      </c>
      <c r="K499" s="78">
        <f t="shared" si="351"/>
        <v>0</v>
      </c>
      <c r="L499" s="78">
        <f t="shared" si="352"/>
        <v>0</v>
      </c>
      <c r="M499" s="78" t="str">
        <f t="shared" ca="1" si="353"/>
        <v/>
      </c>
      <c r="N499" s="78" t="str">
        <f t="shared" ca="1" si="353"/>
        <v/>
      </c>
      <c r="O499" s="78">
        <f t="shared" si="354"/>
        <v>5.0000000000000001E-4</v>
      </c>
      <c r="P499" s="13"/>
      <c r="Q499" s="8"/>
      <c r="R499" s="13"/>
      <c r="S499" s="89">
        <f t="shared" si="339"/>
        <v>0</v>
      </c>
      <c r="T499" s="75">
        <f t="shared" si="340"/>
        <v>0</v>
      </c>
      <c r="U499" s="90">
        <f t="shared" si="358"/>
        <v>0</v>
      </c>
      <c r="V499" s="82">
        <f t="shared" si="359"/>
        <v>0</v>
      </c>
      <c r="W499" s="234">
        <f t="shared" si="355"/>
        <v>154</v>
      </c>
      <c r="X499" s="236">
        <f t="shared" si="363"/>
        <v>156</v>
      </c>
      <c r="Y499" s="8"/>
      <c r="Z499" s="8"/>
      <c r="AA499" s="12"/>
      <c r="AB499" s="12"/>
      <c r="AC499" s="12"/>
      <c r="AD499" s="12"/>
      <c r="AE499" s="91">
        <f t="shared" si="341"/>
        <v>0</v>
      </c>
      <c r="AF499" s="75">
        <f t="shared" si="342"/>
        <v>0</v>
      </c>
      <c r="AG499" s="88">
        <f t="shared" si="334"/>
        <v>0</v>
      </c>
      <c r="AH499" s="92">
        <f t="shared" si="335"/>
        <v>0</v>
      </c>
      <c r="AI499" s="93">
        <f t="shared" si="336"/>
        <v>0</v>
      </c>
      <c r="AJ499" s="93">
        <f t="shared" si="337"/>
        <v>0</v>
      </c>
      <c r="AK499" s="78">
        <f t="shared" si="338"/>
        <v>0</v>
      </c>
      <c r="AL499" s="92">
        <f t="shared" si="343"/>
        <v>0</v>
      </c>
      <c r="AM499" s="78">
        <f t="shared" si="344"/>
        <v>0</v>
      </c>
      <c r="AN499" s="11"/>
      <c r="AO499" s="14"/>
      <c r="AP499" s="11"/>
      <c r="AQ499" s="15"/>
      <c r="AR499" s="11"/>
      <c r="AS499" s="11"/>
      <c r="AT499" s="11"/>
      <c r="AU499" s="75" t="str">
        <f t="shared" si="356"/>
        <v/>
      </c>
      <c r="AV499" s="75" t="str">
        <f t="shared" ca="1" si="357"/>
        <v/>
      </c>
      <c r="AW499" s="75" t="str">
        <f t="shared" si="345"/>
        <v/>
      </c>
      <c r="AX499" s="75" t="str">
        <f t="shared" ca="1" si="346"/>
        <v/>
      </c>
      <c r="AY499" s="169"/>
      <c r="AZ499" s="169"/>
      <c r="BA499" s="75" t="str">
        <f t="shared" si="361"/>
        <v/>
      </c>
      <c r="BB499" s="169"/>
      <c r="BC499" s="169"/>
      <c r="BD499" s="75" t="str">
        <f t="shared" si="362"/>
        <v/>
      </c>
      <c r="BE499" s="11"/>
      <c r="BS499" s="163"/>
      <c r="BT499" s="163"/>
      <c r="BU499" s="163"/>
      <c r="BV499" s="163"/>
      <c r="BW499" s="163"/>
      <c r="BX499" s="163"/>
      <c r="BZ499" s="163"/>
      <c r="CB499" s="163"/>
      <c r="CC499" s="163"/>
      <c r="CD499" s="163"/>
    </row>
    <row r="500" spans="1:82" ht="17.45" customHeight="1" thickBot="1">
      <c r="A500" s="112">
        <f t="shared" si="360"/>
        <v>70.7</v>
      </c>
      <c r="B500" s="108">
        <f t="shared" si="347"/>
        <v>490</v>
      </c>
      <c r="C500" s="16"/>
      <c r="D500" s="17"/>
      <c r="E500" s="18"/>
      <c r="F500" s="17"/>
      <c r="G500" s="96">
        <f t="shared" si="365"/>
        <v>0</v>
      </c>
      <c r="H500" s="97">
        <f t="shared" si="365"/>
        <v>0</v>
      </c>
      <c r="I500" s="98">
        <f t="shared" si="349"/>
        <v>0</v>
      </c>
      <c r="J500" s="99">
        <f t="shared" si="350"/>
        <v>0</v>
      </c>
      <c r="K500" s="99">
        <f t="shared" si="351"/>
        <v>0</v>
      </c>
      <c r="L500" s="99">
        <f t="shared" si="352"/>
        <v>0</v>
      </c>
      <c r="M500" s="99" t="str">
        <f t="shared" ca="1" si="353"/>
        <v/>
      </c>
      <c r="N500" s="99" t="str">
        <f t="shared" ca="1" si="353"/>
        <v/>
      </c>
      <c r="O500" s="99">
        <f t="shared" si="354"/>
        <v>5.0000000000000001E-4</v>
      </c>
      <c r="P500" s="19"/>
      <c r="Q500" s="16"/>
      <c r="R500" s="19"/>
      <c r="S500" s="239">
        <f t="shared" si="339"/>
        <v>0</v>
      </c>
      <c r="T500" s="97">
        <f t="shared" si="340"/>
        <v>0</v>
      </c>
      <c r="U500" s="100">
        <f t="shared" si="358"/>
        <v>0</v>
      </c>
      <c r="V500" s="101">
        <f t="shared" si="359"/>
        <v>0</v>
      </c>
      <c r="W500" s="237">
        <f t="shared" si="355"/>
        <v>154</v>
      </c>
      <c r="X500" s="238">
        <f t="shared" si="363"/>
        <v>156</v>
      </c>
      <c r="Y500" s="16"/>
      <c r="Z500" s="16"/>
      <c r="AA500" s="18"/>
      <c r="AB500" s="18"/>
      <c r="AC500" s="18"/>
      <c r="AD500" s="18"/>
      <c r="AE500" s="102">
        <f t="shared" si="341"/>
        <v>0</v>
      </c>
      <c r="AF500" s="97">
        <f t="shared" si="342"/>
        <v>0</v>
      </c>
      <c r="AG500" s="98">
        <f t="shared" si="334"/>
        <v>0</v>
      </c>
      <c r="AH500" s="103">
        <f t="shared" si="335"/>
        <v>0</v>
      </c>
      <c r="AI500" s="104">
        <f t="shared" si="336"/>
        <v>0</v>
      </c>
      <c r="AJ500" s="104">
        <f t="shared" si="337"/>
        <v>0</v>
      </c>
      <c r="AK500" s="99">
        <f t="shared" si="338"/>
        <v>0</v>
      </c>
      <c r="AL500" s="103">
        <f t="shared" si="343"/>
        <v>0</v>
      </c>
      <c r="AM500" s="99">
        <f t="shared" si="344"/>
        <v>0</v>
      </c>
      <c r="AN500" s="17"/>
      <c r="AO500" s="20"/>
      <c r="AP500" s="17"/>
      <c r="AQ500" s="21"/>
      <c r="AR500" s="17"/>
      <c r="AS500" s="17"/>
      <c r="AT500" s="17"/>
      <c r="AU500" s="97" t="str">
        <f t="shared" si="356"/>
        <v/>
      </c>
      <c r="AV500" s="97" t="str">
        <f ca="1">IF(OR(AP501="",OFFSET(AP501,-1,0)=""),"", (AP501-OFFSET(AP501,-1,0))/100*1000)</f>
        <v/>
      </c>
      <c r="AW500" s="97" t="str">
        <f t="shared" si="345"/>
        <v/>
      </c>
      <c r="AX500" s="97" t="str">
        <f ca="1">IF(OR(AR500="",AP501="",M500="",N500=""),"", ((AP501-AR500)/100*1000)/((G500+H500))*1000)</f>
        <v/>
      </c>
      <c r="AY500" s="167"/>
      <c r="AZ500" s="167"/>
      <c r="BA500" s="97" t="str">
        <f t="shared" si="361"/>
        <v/>
      </c>
      <c r="BB500" s="167"/>
      <c r="BC500" s="167"/>
      <c r="BD500" s="97" t="str">
        <f t="shared" si="362"/>
        <v/>
      </c>
      <c r="BE500" s="17"/>
      <c r="BS500" s="163"/>
      <c r="BT500" s="163"/>
      <c r="BU500" s="163"/>
      <c r="BV500" s="163"/>
      <c r="BW500" s="163"/>
      <c r="BX500" s="163"/>
      <c r="BZ500" s="163"/>
      <c r="CB500" s="163"/>
      <c r="CC500" s="163"/>
      <c r="CD500" s="163"/>
    </row>
    <row r="501" spans="1:82" ht="17.45" customHeight="1" thickTop="1">
      <c r="A501" s="55"/>
      <c r="AJ501" s="29"/>
    </row>
    <row r="502" spans="1:82" ht="17.45" customHeight="1">
      <c r="A502" s="55"/>
      <c r="AJ502" s="29"/>
    </row>
    <row r="503" spans="1:82" ht="17.45" customHeight="1">
      <c r="A503" s="55"/>
      <c r="AJ503" s="29"/>
    </row>
    <row r="504" spans="1:82" ht="17.45" customHeight="1" thickBot="1">
      <c r="A504" s="55"/>
      <c r="AJ504" s="29"/>
    </row>
    <row r="505" spans="1:82" ht="33" customHeight="1" thickBot="1">
      <c r="A505" s="244" t="s">
        <v>5</v>
      </c>
      <c r="B505" s="205" t="s">
        <v>5</v>
      </c>
      <c r="C505" s="205" t="s">
        <v>5</v>
      </c>
      <c r="D505" s="205" t="s">
        <v>5</v>
      </c>
      <c r="E505" s="205" t="s">
        <v>5</v>
      </c>
      <c r="F505" s="205" t="s">
        <v>5</v>
      </c>
      <c r="G505" s="205" t="s">
        <v>5</v>
      </c>
      <c r="H505" s="205" t="s">
        <v>5</v>
      </c>
      <c r="I505" s="205" t="s">
        <v>5</v>
      </c>
      <c r="J505" s="205" t="s">
        <v>5</v>
      </c>
      <c r="K505" s="205" t="s">
        <v>5</v>
      </c>
      <c r="L505" s="205" t="s">
        <v>5</v>
      </c>
      <c r="M505" s="205" t="s">
        <v>5</v>
      </c>
      <c r="N505" s="205" t="s">
        <v>5</v>
      </c>
      <c r="O505" s="205" t="s">
        <v>5</v>
      </c>
      <c r="P505" s="205" t="s">
        <v>5</v>
      </c>
      <c r="Q505" s="205" t="s">
        <v>5</v>
      </c>
      <c r="R505" s="205" t="s">
        <v>5</v>
      </c>
      <c r="S505" s="205" t="s">
        <v>5</v>
      </c>
      <c r="T505" s="205" t="s">
        <v>5</v>
      </c>
      <c r="U505" s="205" t="s">
        <v>5</v>
      </c>
      <c r="V505" s="205" t="s">
        <v>5</v>
      </c>
      <c r="W505" s="205" t="s">
        <v>5</v>
      </c>
      <c r="X505" s="205" t="s">
        <v>5</v>
      </c>
      <c r="Y505" s="205" t="s">
        <v>5</v>
      </c>
      <c r="Z505" s="205" t="s">
        <v>5</v>
      </c>
      <c r="AA505" s="205" t="s">
        <v>5</v>
      </c>
      <c r="AB505" s="205" t="s">
        <v>5</v>
      </c>
      <c r="AC505" s="205" t="s">
        <v>5</v>
      </c>
      <c r="AD505" s="205" t="s">
        <v>5</v>
      </c>
      <c r="AE505" s="205" t="s">
        <v>5</v>
      </c>
      <c r="AF505" s="205" t="s">
        <v>5</v>
      </c>
      <c r="AG505" s="205" t="s">
        <v>5</v>
      </c>
      <c r="AH505" s="206" t="s">
        <v>5</v>
      </c>
      <c r="AK505" s="53"/>
      <c r="AM505" s="52"/>
      <c r="AN505" s="53"/>
      <c r="BU505" s="54"/>
      <c r="BV505" s="54"/>
      <c r="CA505" s="52"/>
      <c r="CB505" s="52"/>
    </row>
    <row r="506" spans="1:82" ht="33" customHeight="1" thickBot="1">
      <c r="A506" s="212" t="s">
        <v>87</v>
      </c>
      <c r="B506" s="212" t="s">
        <v>88</v>
      </c>
      <c r="C506" s="212" t="s">
        <v>6</v>
      </c>
      <c r="D506" s="212" t="s">
        <v>7</v>
      </c>
      <c r="E506" s="212" t="s">
        <v>8</v>
      </c>
      <c r="F506" s="212" t="s">
        <v>9</v>
      </c>
      <c r="G506" s="212" t="s">
        <v>10</v>
      </c>
      <c r="H506" s="212" t="s">
        <v>11</v>
      </c>
      <c r="I506" s="213" t="s">
        <v>13</v>
      </c>
      <c r="J506" s="241" t="s">
        <v>12</v>
      </c>
      <c r="K506" s="212" t="s">
        <v>15</v>
      </c>
      <c r="L506" s="212" t="s">
        <v>14</v>
      </c>
      <c r="M506" s="212" t="s">
        <v>17</v>
      </c>
      <c r="N506" s="212" t="s">
        <v>16</v>
      </c>
      <c r="O506" s="212" t="s">
        <v>18</v>
      </c>
      <c r="P506" s="212" t="s">
        <v>19</v>
      </c>
      <c r="Q506" s="212" t="s">
        <v>20</v>
      </c>
      <c r="R506" s="212" t="s">
        <v>21</v>
      </c>
      <c r="S506" s="212" t="s">
        <v>22</v>
      </c>
      <c r="T506" s="212" t="s">
        <v>23</v>
      </c>
      <c r="U506" s="212" t="s">
        <v>24</v>
      </c>
      <c r="V506" s="212" t="s">
        <v>25</v>
      </c>
      <c r="W506" s="212" t="s">
        <v>26</v>
      </c>
      <c r="X506" s="212" t="s">
        <v>27</v>
      </c>
      <c r="Y506" s="212" t="s">
        <v>28</v>
      </c>
      <c r="Z506" s="212" t="s">
        <v>29</v>
      </c>
      <c r="AA506" s="212" t="s">
        <v>30</v>
      </c>
      <c r="AB506" s="212" t="s">
        <v>31</v>
      </c>
      <c r="AC506" s="213" t="s">
        <v>32</v>
      </c>
      <c r="AD506" s="213" t="s">
        <v>33</v>
      </c>
      <c r="AE506" s="212" t="s">
        <v>34</v>
      </c>
      <c r="AF506" s="213" t="s">
        <v>35</v>
      </c>
      <c r="AG506" s="212" t="s">
        <v>36</v>
      </c>
      <c r="AH506" s="213" t="s">
        <v>37</v>
      </c>
      <c r="AI506" s="53"/>
      <c r="AL506" s="53"/>
      <c r="AM506" s="52"/>
      <c r="BS506" s="54"/>
      <c r="BT506" s="54"/>
      <c r="BU506" s="54"/>
      <c r="BV506" s="54"/>
      <c r="BY506" s="52"/>
      <c r="BZ506" s="52"/>
      <c r="CA506" s="52"/>
      <c r="CB506" s="52"/>
    </row>
    <row r="507" spans="1:82" ht="33" customHeight="1" thickBot="1">
      <c r="A507" s="113"/>
      <c r="B507" s="113"/>
      <c r="C507" s="158" t="s">
        <v>38</v>
      </c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262" t="s">
        <v>39</v>
      </c>
      <c r="Q507" s="263"/>
      <c r="R507" s="264"/>
      <c r="S507" s="158" t="s">
        <v>40</v>
      </c>
      <c r="T507" s="159"/>
      <c r="U507" s="159"/>
      <c r="V507" s="159"/>
      <c r="W507" s="159"/>
      <c r="X507" s="159"/>
      <c r="Y507" s="159"/>
      <c r="Z507" s="159"/>
      <c r="AA507" s="159"/>
      <c r="AB507" s="160"/>
      <c r="AC507" s="262" t="s">
        <v>41</v>
      </c>
      <c r="AD507" s="263"/>
      <c r="AE507" s="263"/>
      <c r="AF507" s="263"/>
      <c r="AG507" s="263"/>
      <c r="AH507" s="264"/>
      <c r="AI507" s="53"/>
      <c r="AL507" s="53"/>
      <c r="AM507" s="52"/>
      <c r="BS507" s="54"/>
      <c r="BT507" s="54"/>
      <c r="BU507" s="54"/>
      <c r="BV507" s="54"/>
      <c r="BY507" s="52"/>
      <c r="BZ507" s="52"/>
      <c r="CA507" s="52"/>
      <c r="CB507" s="52"/>
    </row>
    <row r="508" spans="1:82" ht="33" customHeight="1" thickBot="1">
      <c r="A508" s="114">
        <v>1</v>
      </c>
      <c r="B508" s="115">
        <f>B17</f>
        <v>7</v>
      </c>
      <c r="C508" s="116">
        <f>SUM(E11:E17)</f>
        <v>0</v>
      </c>
      <c r="D508" s="117">
        <f>SUM(C11:C17)</f>
        <v>0</v>
      </c>
      <c r="E508" s="116">
        <f>SUM(F11:F17)</f>
        <v>0</v>
      </c>
      <c r="F508" s="117">
        <f>SUM(D11:D17)</f>
        <v>0</v>
      </c>
      <c r="G508" s="118">
        <f>INDEX($G$11:$G$500, MATCH($B508-6, $B$11:$B$500, 0))</f>
        <v>0</v>
      </c>
      <c r="H508" s="118">
        <f>INDEX($H$11:$H$500, MATCH($B508-6, $B$11:$B$500, 0))</f>
        <v>0</v>
      </c>
      <c r="I508" s="118">
        <f t="shared" ref="I508:I539" si="366">LOOKUP(B508,$B$11:$B$500,$H$11:$H$500)</f>
        <v>0</v>
      </c>
      <c r="J508" s="117">
        <f t="shared" ref="J508:J539" si="367">LOOKUP(B508,$B$11:$B$500,$G$11:$G$500)</f>
        <v>0</v>
      </c>
      <c r="K508" s="121" t="e">
        <f>C508/$G508</f>
        <v>#DIV/0!</v>
      </c>
      <c r="L508" s="121" t="e">
        <f>D508/$G508</f>
        <v>#DIV/0!</v>
      </c>
      <c r="M508" s="121" t="e">
        <f>E508/$H508</f>
        <v>#DIV/0!</v>
      </c>
      <c r="N508" s="121" t="e">
        <f>F508/$H508</f>
        <v>#DIV/0!</v>
      </c>
      <c r="O508" s="121">
        <f>CHART!$AG$1</f>
        <v>3.0000000000000001E-3</v>
      </c>
      <c r="P508" s="119">
        <f>SUM(U11:U17)</f>
        <v>0</v>
      </c>
      <c r="Q508" s="120">
        <f>SUM(V11:V17)</f>
        <v>0</v>
      </c>
      <c r="R508" s="197">
        <f>P508+Q508</f>
        <v>0</v>
      </c>
      <c r="S508" s="116">
        <f>SUM(Y11:Y17)</f>
        <v>0</v>
      </c>
      <c r="T508" s="121">
        <f>IFERROR($S508/($H508*7),0)</f>
        <v>0</v>
      </c>
      <c r="U508" s="121">
        <f t="shared" ref="U508:U539" si="368">IFERROR(S508/(I508*7),0)</f>
        <v>0</v>
      </c>
      <c r="V508" s="117">
        <f>SUM(AD11:AD17)</f>
        <v>0</v>
      </c>
      <c r="W508" s="30">
        <f ca="1">IFERROR(SUM(OFFSET($Z$11, (ROW()-508)*7, 0, 7, 1))/S508, 0)</f>
        <v>0</v>
      </c>
      <c r="X508" s="30">
        <f ca="1">IFERROR(SUM(OFFSET($AA$11, (ROW()-508)*7, 0, 7, 1))/S508, 0)</f>
        <v>0</v>
      </c>
      <c r="Y508" s="30">
        <f ca="1">IFERROR(SUM(OFFSET($AB$11, (ROW()-508)*7, 0, 7, 1))/S508, 0)</f>
        <v>0</v>
      </c>
      <c r="Z508" s="30">
        <f ca="1">IFERROR(SUM(OFFSET($AC$11, (ROW()-508)*7, 0, 7, 1))/S508, 0)</f>
        <v>0</v>
      </c>
      <c r="AA508" s="30">
        <f t="shared" ref="AA508:AA539" si="369">IFERROR(V508/S508,0)</f>
        <v>0</v>
      </c>
      <c r="AB508" s="31">
        <f ca="1">IFERROR(AVERAGE(OFFSET($AD$11, (ROW()-508)*7, 0, 7, 1)), 0)</f>
        <v>0</v>
      </c>
      <c r="AC508" s="122">
        <f ca="1">IFERROR(AVERAGE(OFFSET($AL$11, (ROW()-508)*7, 0, 7, 1)),0)</f>
        <v>0</v>
      </c>
      <c r="AD508" s="32"/>
      <c r="AE508" s="122">
        <f ca="1">IFERROR(AVERAGE(OFFSET($AN$11, (ROW()-508)*7, 0, 7, 1)),0)</f>
        <v>0</v>
      </c>
      <c r="AF508" s="32"/>
      <c r="AG508" s="116">
        <v>150</v>
      </c>
      <c r="AH508" s="33">
        <v>115</v>
      </c>
      <c r="AI508" s="53"/>
      <c r="AL508" s="53"/>
      <c r="AM508" s="52"/>
      <c r="BS508" s="54"/>
      <c r="BT508" s="54"/>
      <c r="BU508" s="54"/>
      <c r="BV508" s="54"/>
      <c r="BY508" s="52"/>
      <c r="BZ508" s="52"/>
      <c r="CA508" s="52"/>
      <c r="CB508" s="52"/>
    </row>
    <row r="509" spans="1:82" ht="33" customHeight="1" thickBot="1">
      <c r="A509" s="114">
        <f>A508+1</f>
        <v>2</v>
      </c>
      <c r="B509" s="115">
        <f>B24</f>
        <v>14</v>
      </c>
      <c r="C509" s="116">
        <f>SUM(E18:E24)</f>
        <v>0</v>
      </c>
      <c r="D509" s="117">
        <f>SUM(C18:C24)</f>
        <v>0</v>
      </c>
      <c r="E509" s="116">
        <f>SUM(F18:F24)</f>
        <v>0</v>
      </c>
      <c r="F509" s="117">
        <f>SUM(D18:D24)</f>
        <v>0</v>
      </c>
      <c r="G509" s="118">
        <f t="shared" ref="G509:G572" si="370">INDEX($G$11:$G$500, MATCH($B509-6, $B$11:$B$500, 0))</f>
        <v>0</v>
      </c>
      <c r="H509" s="118">
        <f t="shared" ref="H509:H572" si="371">INDEX($H$11:$H$500, MATCH($B509-6, $B$11:$B$500, 0))</f>
        <v>0</v>
      </c>
      <c r="I509" s="118">
        <f t="shared" si="366"/>
        <v>0</v>
      </c>
      <c r="J509" s="117">
        <f t="shared" si="367"/>
        <v>0</v>
      </c>
      <c r="K509" s="121" t="e">
        <f t="shared" ref="K509:L572" si="372">C509/$G509</f>
        <v>#DIV/0!</v>
      </c>
      <c r="L509" s="121" t="e">
        <f t="shared" si="372"/>
        <v>#DIV/0!</v>
      </c>
      <c r="M509" s="121" t="e">
        <f t="shared" ref="M509:N572" si="373">E509/$H509</f>
        <v>#DIV/0!</v>
      </c>
      <c r="N509" s="121" t="e">
        <f t="shared" si="373"/>
        <v>#DIV/0!</v>
      </c>
      <c r="O509" s="121">
        <f>$O$508</f>
        <v>3.0000000000000001E-3</v>
      </c>
      <c r="P509" s="119">
        <f>SUM(U18:U24)</f>
        <v>0</v>
      </c>
      <c r="Q509" s="120">
        <f>SUM(V18:V24)</f>
        <v>0</v>
      </c>
      <c r="R509" s="197">
        <f t="shared" ref="R509:R572" si="374">P509+Q509</f>
        <v>0</v>
      </c>
      <c r="S509" s="116">
        <f t="shared" ref="S509:S572" si="375">SUM(Y12:Y18)</f>
        <v>0</v>
      </c>
      <c r="T509" s="121">
        <f t="shared" ref="T509:T572" si="376">IFERROR($S509/($H509*7),0)</f>
        <v>0</v>
      </c>
      <c r="U509" s="121">
        <f t="shared" si="368"/>
        <v>0</v>
      </c>
      <c r="V509" s="117">
        <f>SUM(AD18:AD24)</f>
        <v>0</v>
      </c>
      <c r="W509" s="30">
        <f t="shared" ref="W509:W572" ca="1" si="377">IFERROR(SUM(OFFSET($Z$11, (ROW()-508)*7, 0, 7, 1))/S509, 0)</f>
        <v>0</v>
      </c>
      <c r="X509" s="30">
        <f t="shared" ref="X509:X572" ca="1" si="378">IFERROR(SUM(OFFSET($AA$11, (ROW()-508)*7, 0, 7, 1))/S509, 0)</f>
        <v>0</v>
      </c>
      <c r="Y509" s="30">
        <f t="shared" ref="Y509:Y572" ca="1" si="379">IFERROR(SUM(OFFSET($AB$11, (ROW()-508)*7, 0, 7, 1))/S509, 0)</f>
        <v>0</v>
      </c>
      <c r="Z509" s="30">
        <f t="shared" ref="Z509:Z572" ca="1" si="380">IFERROR(SUM(OFFSET($AC$11, (ROW()-508)*7, 0, 7, 1))/S509, 0)</f>
        <v>0</v>
      </c>
      <c r="AA509" s="30">
        <f t="shared" si="369"/>
        <v>0</v>
      </c>
      <c r="AB509" s="31">
        <f t="shared" ref="AB509:AB572" ca="1" si="381">IFERROR(AVERAGE(OFFSET($AB$11, (ROW()-508)*7, 0, 7, 1)), 0)</f>
        <v>0</v>
      </c>
      <c r="AC509" s="122">
        <f t="shared" ref="AC509:AC572" ca="1" si="382">IFERROR(AVERAGE(OFFSET($AL$11, (ROW()-508)*7, 0, 7, 1)),0)</f>
        <v>0</v>
      </c>
      <c r="AD509" s="32">
        <f t="shared" ref="AD509:AD572" ca="1" si="383">IFERROR(AVERAGE(OFFSET($AM$11, (ROW()-508)*7, 0, 7, 1)),0)</f>
        <v>0</v>
      </c>
      <c r="AE509" s="122">
        <f t="shared" ref="AE509:AE572" ca="1" si="384">IFERROR(AVERAGE(OFFSET($AN$11, (ROW()-508)*7, 0, 7, 1)),0)</f>
        <v>0</v>
      </c>
      <c r="AF509" s="32">
        <f t="shared" ref="AF509:AF572" ca="1" si="385">IFERROR(AVERAGE(OFFSET($AO$11, (ROW()-508)*7, 0, 7, 1)),0)</f>
        <v>0</v>
      </c>
      <c r="AG509" s="116">
        <v>320</v>
      </c>
      <c r="AH509" s="33">
        <v>215</v>
      </c>
      <c r="AI509" s="53"/>
      <c r="AL509" s="53"/>
      <c r="AM509" s="52"/>
      <c r="BS509" s="54"/>
      <c r="BT509" s="54"/>
      <c r="BU509" s="54"/>
      <c r="BV509" s="54"/>
      <c r="BY509" s="52"/>
      <c r="BZ509" s="52"/>
      <c r="CA509" s="52"/>
      <c r="CB509" s="52"/>
    </row>
    <row r="510" spans="1:82" ht="33" customHeight="1" thickBot="1">
      <c r="A510" s="114">
        <f t="shared" ref="A510:A573" si="386">A509+1</f>
        <v>3</v>
      </c>
      <c r="B510" s="115">
        <f>B31</f>
        <v>21</v>
      </c>
      <c r="C510" s="116">
        <f>SUM(E25:E31)</f>
        <v>0</v>
      </c>
      <c r="D510" s="117">
        <f>SUM(C25:C31)</f>
        <v>0</v>
      </c>
      <c r="E510" s="116">
        <f>SUM(F25:F31)</f>
        <v>0</v>
      </c>
      <c r="F510" s="117">
        <f>SUM(D25:D31)</f>
        <v>0</v>
      </c>
      <c r="G510" s="118">
        <f t="shared" si="370"/>
        <v>0</v>
      </c>
      <c r="H510" s="118">
        <f t="shared" si="371"/>
        <v>0</v>
      </c>
      <c r="I510" s="118">
        <f t="shared" si="366"/>
        <v>0</v>
      </c>
      <c r="J510" s="117">
        <f t="shared" si="367"/>
        <v>0</v>
      </c>
      <c r="K510" s="121" t="e">
        <f t="shared" si="372"/>
        <v>#DIV/0!</v>
      </c>
      <c r="L510" s="121" t="e">
        <f t="shared" si="372"/>
        <v>#DIV/0!</v>
      </c>
      <c r="M510" s="121" t="e">
        <f t="shared" si="373"/>
        <v>#DIV/0!</v>
      </c>
      <c r="N510" s="121" t="e">
        <f t="shared" si="373"/>
        <v>#DIV/0!</v>
      </c>
      <c r="O510" s="121">
        <f t="shared" ref="O510:O573" si="387">$O$508</f>
        <v>3.0000000000000001E-3</v>
      </c>
      <c r="P510" s="119">
        <f>SUM(U25:U31)</f>
        <v>0</v>
      </c>
      <c r="Q510" s="120">
        <f>SUM(V25:V31)</f>
        <v>0</v>
      </c>
      <c r="R510" s="197">
        <f t="shared" si="374"/>
        <v>0</v>
      </c>
      <c r="S510" s="116">
        <f t="shared" si="375"/>
        <v>0</v>
      </c>
      <c r="T510" s="121">
        <f t="shared" si="376"/>
        <v>0</v>
      </c>
      <c r="U510" s="121">
        <f t="shared" si="368"/>
        <v>0</v>
      </c>
      <c r="V510" s="117">
        <f>SUM(AD25:AD31)</f>
        <v>0</v>
      </c>
      <c r="W510" s="30">
        <f t="shared" ca="1" si="377"/>
        <v>0</v>
      </c>
      <c r="X510" s="30">
        <f t="shared" ca="1" si="378"/>
        <v>0</v>
      </c>
      <c r="Y510" s="30">
        <f t="shared" ca="1" si="379"/>
        <v>0</v>
      </c>
      <c r="Z510" s="30">
        <f t="shared" ca="1" si="380"/>
        <v>0</v>
      </c>
      <c r="AA510" s="30">
        <f t="shared" si="369"/>
        <v>0</v>
      </c>
      <c r="AB510" s="31">
        <f t="shared" ca="1" si="381"/>
        <v>0</v>
      </c>
      <c r="AC510" s="122">
        <f t="shared" ca="1" si="382"/>
        <v>0</v>
      </c>
      <c r="AD510" s="32">
        <f t="shared" ca="1" si="383"/>
        <v>0</v>
      </c>
      <c r="AE510" s="122">
        <f t="shared" ca="1" si="384"/>
        <v>0</v>
      </c>
      <c r="AF510" s="32">
        <f t="shared" ca="1" si="385"/>
        <v>0</v>
      </c>
      <c r="AG510" s="116">
        <v>525</v>
      </c>
      <c r="AH510" s="33">
        <v>345</v>
      </c>
      <c r="AI510" s="53"/>
      <c r="AL510" s="53"/>
      <c r="AM510" s="52"/>
      <c r="BS510" s="54"/>
      <c r="BT510" s="54"/>
      <c r="BU510" s="54"/>
      <c r="BV510" s="54"/>
      <c r="BY510" s="52"/>
      <c r="BZ510" s="52"/>
      <c r="CA510" s="52"/>
      <c r="CB510" s="52"/>
    </row>
    <row r="511" spans="1:82" ht="33" customHeight="1" thickBot="1">
      <c r="A511" s="114">
        <f t="shared" si="386"/>
        <v>4</v>
      </c>
      <c r="B511" s="115">
        <f>B38</f>
        <v>28</v>
      </c>
      <c r="C511" s="116">
        <f>SUM(E32:E38)</f>
        <v>0</v>
      </c>
      <c r="D511" s="117">
        <f>SUM(C32:C38)</f>
        <v>0</v>
      </c>
      <c r="E511" s="116">
        <f>SUM(F32:F38)</f>
        <v>0</v>
      </c>
      <c r="F511" s="117">
        <f>SUM(D32:D38)</f>
        <v>0</v>
      </c>
      <c r="G511" s="118">
        <f t="shared" si="370"/>
        <v>0</v>
      </c>
      <c r="H511" s="118">
        <f t="shared" si="371"/>
        <v>0</v>
      </c>
      <c r="I511" s="118">
        <f t="shared" si="366"/>
        <v>0</v>
      </c>
      <c r="J511" s="117">
        <f t="shared" si="367"/>
        <v>0</v>
      </c>
      <c r="K511" s="121" t="e">
        <f t="shared" si="372"/>
        <v>#DIV/0!</v>
      </c>
      <c r="L511" s="121" t="e">
        <f t="shared" si="372"/>
        <v>#DIV/0!</v>
      </c>
      <c r="M511" s="121" t="e">
        <f t="shared" si="373"/>
        <v>#DIV/0!</v>
      </c>
      <c r="N511" s="121" t="e">
        <f t="shared" si="373"/>
        <v>#DIV/0!</v>
      </c>
      <c r="O511" s="121">
        <f t="shared" si="387"/>
        <v>3.0000000000000001E-3</v>
      </c>
      <c r="P511" s="119">
        <f>SUM(U32:U38)</f>
        <v>0</v>
      </c>
      <c r="Q511" s="120">
        <f>SUM(V32:V38)</f>
        <v>0</v>
      </c>
      <c r="R511" s="197">
        <f t="shared" si="374"/>
        <v>0</v>
      </c>
      <c r="S511" s="116">
        <f t="shared" si="375"/>
        <v>0</v>
      </c>
      <c r="T511" s="121">
        <f t="shared" si="376"/>
        <v>0</v>
      </c>
      <c r="U511" s="121">
        <f t="shared" si="368"/>
        <v>0</v>
      </c>
      <c r="V511" s="117">
        <f>SUM(AD32:AD38)</f>
        <v>0</v>
      </c>
      <c r="W511" s="30">
        <f t="shared" ca="1" si="377"/>
        <v>0</v>
      </c>
      <c r="X511" s="30">
        <f t="shared" ca="1" si="378"/>
        <v>0</v>
      </c>
      <c r="Y511" s="30">
        <f t="shared" ca="1" si="379"/>
        <v>0</v>
      </c>
      <c r="Z511" s="30">
        <f t="shared" ca="1" si="380"/>
        <v>0</v>
      </c>
      <c r="AA511" s="30">
        <f t="shared" si="369"/>
        <v>0</v>
      </c>
      <c r="AB511" s="31">
        <f t="shared" ca="1" si="381"/>
        <v>0</v>
      </c>
      <c r="AC511" s="122">
        <f t="shared" ca="1" si="382"/>
        <v>0</v>
      </c>
      <c r="AD511" s="32">
        <f t="shared" ca="1" si="383"/>
        <v>0</v>
      </c>
      <c r="AE511" s="122">
        <f t="shared" ca="1" si="384"/>
        <v>0</v>
      </c>
      <c r="AF511" s="32">
        <f t="shared" ca="1" si="385"/>
        <v>0</v>
      </c>
      <c r="AG511" s="116">
        <v>755</v>
      </c>
      <c r="AH511" s="33">
        <v>475</v>
      </c>
      <c r="AI511" s="53"/>
      <c r="AL511" s="53"/>
      <c r="AM511" s="52"/>
      <c r="BS511" s="54"/>
      <c r="BT511" s="54"/>
      <c r="BU511" s="54"/>
      <c r="BV511" s="54"/>
      <c r="BY511" s="52"/>
      <c r="BZ511" s="52"/>
      <c r="CA511" s="52"/>
      <c r="CB511" s="52"/>
    </row>
    <row r="512" spans="1:82" ht="33" customHeight="1" thickBot="1">
      <c r="A512" s="114">
        <f t="shared" si="386"/>
        <v>5</v>
      </c>
      <c r="B512" s="115">
        <f>B45</f>
        <v>35</v>
      </c>
      <c r="C512" s="116">
        <f>SUM(E39:E45)</f>
        <v>0</v>
      </c>
      <c r="D512" s="117">
        <f>SUM(C39:C45)</f>
        <v>0</v>
      </c>
      <c r="E512" s="116">
        <f>SUM(F39:F45)</f>
        <v>0</v>
      </c>
      <c r="F512" s="117">
        <f>SUM(D39:D45)</f>
        <v>0</v>
      </c>
      <c r="G512" s="118">
        <f t="shared" si="370"/>
        <v>0</v>
      </c>
      <c r="H512" s="118">
        <f t="shared" si="371"/>
        <v>0</v>
      </c>
      <c r="I512" s="118">
        <f t="shared" si="366"/>
        <v>0</v>
      </c>
      <c r="J512" s="117">
        <f t="shared" si="367"/>
        <v>0</v>
      </c>
      <c r="K512" s="121" t="e">
        <f t="shared" si="372"/>
        <v>#DIV/0!</v>
      </c>
      <c r="L512" s="121" t="e">
        <f t="shared" si="372"/>
        <v>#DIV/0!</v>
      </c>
      <c r="M512" s="121" t="e">
        <f t="shared" si="373"/>
        <v>#DIV/0!</v>
      </c>
      <c r="N512" s="121" t="e">
        <f t="shared" si="373"/>
        <v>#DIV/0!</v>
      </c>
      <c r="O512" s="121">
        <f t="shared" si="387"/>
        <v>3.0000000000000001E-3</v>
      </c>
      <c r="P512" s="119">
        <f>SUM(U39:U45)</f>
        <v>0</v>
      </c>
      <c r="Q512" s="120">
        <f>SUM(V39:V45)</f>
        <v>0</v>
      </c>
      <c r="R512" s="197">
        <f t="shared" si="374"/>
        <v>0</v>
      </c>
      <c r="S512" s="116">
        <f t="shared" si="375"/>
        <v>0</v>
      </c>
      <c r="T512" s="121">
        <f t="shared" si="376"/>
        <v>0</v>
      </c>
      <c r="U512" s="121">
        <f t="shared" si="368"/>
        <v>0</v>
      </c>
      <c r="V512" s="117">
        <f>SUM(AD39:AD45)</f>
        <v>0</v>
      </c>
      <c r="W512" s="30">
        <f t="shared" ca="1" si="377"/>
        <v>0</v>
      </c>
      <c r="X512" s="30">
        <f t="shared" ca="1" si="378"/>
        <v>0</v>
      </c>
      <c r="Y512" s="30">
        <f t="shared" ca="1" si="379"/>
        <v>0</v>
      </c>
      <c r="Z512" s="30">
        <f t="shared" ca="1" si="380"/>
        <v>0</v>
      </c>
      <c r="AA512" s="30">
        <f t="shared" si="369"/>
        <v>0</v>
      </c>
      <c r="AB512" s="31">
        <f t="shared" ca="1" si="381"/>
        <v>0</v>
      </c>
      <c r="AC512" s="122">
        <f t="shared" ca="1" si="382"/>
        <v>0</v>
      </c>
      <c r="AD512" s="32">
        <f t="shared" ca="1" si="383"/>
        <v>0</v>
      </c>
      <c r="AE512" s="122">
        <f t="shared" ca="1" si="384"/>
        <v>0</v>
      </c>
      <c r="AF512" s="32">
        <f t="shared" ca="1" si="385"/>
        <v>0</v>
      </c>
      <c r="AG512" s="116">
        <v>945</v>
      </c>
      <c r="AH512" s="33">
        <v>595</v>
      </c>
      <c r="AI512" s="53"/>
      <c r="AL512" s="53"/>
      <c r="AM512" s="52"/>
      <c r="BS512" s="54"/>
      <c r="BT512" s="54"/>
      <c r="BU512" s="54"/>
      <c r="BV512" s="54"/>
      <c r="BY512" s="52"/>
      <c r="BZ512" s="52"/>
      <c r="CA512" s="52"/>
      <c r="CB512" s="52"/>
    </row>
    <row r="513" spans="1:80" ht="33" customHeight="1" thickBot="1">
      <c r="A513" s="114">
        <f t="shared" si="386"/>
        <v>6</v>
      </c>
      <c r="B513" s="115">
        <f>B52</f>
        <v>42</v>
      </c>
      <c r="C513" s="116">
        <f>SUM(E46:E52)</f>
        <v>0</v>
      </c>
      <c r="D513" s="117">
        <f>SUM(C46:C52)</f>
        <v>0</v>
      </c>
      <c r="E513" s="116">
        <f>SUM(F46:F52)</f>
        <v>0</v>
      </c>
      <c r="F513" s="117">
        <f>SUM(D46:D52)</f>
        <v>0</v>
      </c>
      <c r="G513" s="118">
        <f t="shared" si="370"/>
        <v>0</v>
      </c>
      <c r="H513" s="118">
        <f t="shared" si="371"/>
        <v>0</v>
      </c>
      <c r="I513" s="118">
        <f t="shared" si="366"/>
        <v>0</v>
      </c>
      <c r="J513" s="117">
        <f t="shared" si="367"/>
        <v>0</v>
      </c>
      <c r="K513" s="121" t="e">
        <f t="shared" si="372"/>
        <v>#DIV/0!</v>
      </c>
      <c r="L513" s="121" t="e">
        <f t="shared" si="372"/>
        <v>#DIV/0!</v>
      </c>
      <c r="M513" s="121" t="e">
        <f t="shared" si="373"/>
        <v>#DIV/0!</v>
      </c>
      <c r="N513" s="121" t="e">
        <f t="shared" si="373"/>
        <v>#DIV/0!</v>
      </c>
      <c r="O513" s="121">
        <f t="shared" si="387"/>
        <v>3.0000000000000001E-3</v>
      </c>
      <c r="P513" s="119">
        <f>SUM(U46:U52)</f>
        <v>0</v>
      </c>
      <c r="Q513" s="120">
        <f>SUM(V46:V52)</f>
        <v>0</v>
      </c>
      <c r="R513" s="197">
        <f t="shared" si="374"/>
        <v>0</v>
      </c>
      <c r="S513" s="116">
        <f t="shared" si="375"/>
        <v>0</v>
      </c>
      <c r="T513" s="121">
        <f t="shared" si="376"/>
        <v>0</v>
      </c>
      <c r="U513" s="121">
        <f t="shared" si="368"/>
        <v>0</v>
      </c>
      <c r="V513" s="117">
        <f>SUM(AD46:AD52)</f>
        <v>0</v>
      </c>
      <c r="W513" s="30">
        <f t="shared" ca="1" si="377"/>
        <v>0</v>
      </c>
      <c r="X513" s="30">
        <f t="shared" ca="1" si="378"/>
        <v>0</v>
      </c>
      <c r="Y513" s="30">
        <f t="shared" ca="1" si="379"/>
        <v>0</v>
      </c>
      <c r="Z513" s="30">
        <f t="shared" ca="1" si="380"/>
        <v>0</v>
      </c>
      <c r="AA513" s="30">
        <f t="shared" si="369"/>
        <v>0</v>
      </c>
      <c r="AB513" s="31">
        <f t="shared" ca="1" si="381"/>
        <v>0</v>
      </c>
      <c r="AC513" s="122">
        <f t="shared" ca="1" si="382"/>
        <v>0</v>
      </c>
      <c r="AD513" s="32">
        <f t="shared" ca="1" si="383"/>
        <v>0</v>
      </c>
      <c r="AE513" s="122">
        <f t="shared" ca="1" si="384"/>
        <v>0</v>
      </c>
      <c r="AF513" s="32">
        <f t="shared" ca="1" si="385"/>
        <v>0</v>
      </c>
      <c r="AG513" s="116">
        <v>1130</v>
      </c>
      <c r="AH513" s="33">
        <v>705</v>
      </c>
      <c r="AI513" s="53"/>
      <c r="AL513" s="53"/>
      <c r="AM513" s="52"/>
      <c r="BS513" s="54"/>
      <c r="BT513" s="54"/>
      <c r="BU513" s="54"/>
      <c r="BV513" s="54"/>
      <c r="BY513" s="52"/>
      <c r="BZ513" s="52"/>
      <c r="CA513" s="52"/>
      <c r="CB513" s="52"/>
    </row>
    <row r="514" spans="1:80" ht="33" customHeight="1" thickBot="1">
      <c r="A514" s="114">
        <f t="shared" si="386"/>
        <v>7</v>
      </c>
      <c r="B514" s="115">
        <f>B59</f>
        <v>49</v>
      </c>
      <c r="C514" s="116">
        <f>SUM(E53:E59)</f>
        <v>0</v>
      </c>
      <c r="D514" s="117">
        <f>SUM(C53:C59)</f>
        <v>0</v>
      </c>
      <c r="E514" s="116">
        <f>SUM(F53:F59)</f>
        <v>0</v>
      </c>
      <c r="F514" s="117">
        <f>SUM(D53:D59)</f>
        <v>0</v>
      </c>
      <c r="G514" s="118">
        <f t="shared" si="370"/>
        <v>0</v>
      </c>
      <c r="H514" s="118">
        <f t="shared" si="371"/>
        <v>0</v>
      </c>
      <c r="I514" s="118">
        <f t="shared" si="366"/>
        <v>0</v>
      </c>
      <c r="J514" s="117">
        <f t="shared" si="367"/>
        <v>0</v>
      </c>
      <c r="K514" s="121" t="e">
        <f t="shared" si="372"/>
        <v>#DIV/0!</v>
      </c>
      <c r="L514" s="121" t="e">
        <f t="shared" si="372"/>
        <v>#DIV/0!</v>
      </c>
      <c r="M514" s="121" t="e">
        <f t="shared" si="373"/>
        <v>#DIV/0!</v>
      </c>
      <c r="N514" s="121" t="e">
        <f t="shared" si="373"/>
        <v>#DIV/0!</v>
      </c>
      <c r="O514" s="121">
        <f t="shared" si="387"/>
        <v>3.0000000000000001E-3</v>
      </c>
      <c r="P514" s="119">
        <f>SUM(U53:U59)</f>
        <v>0</v>
      </c>
      <c r="Q514" s="120">
        <f>SUM(V53:V59)</f>
        <v>0</v>
      </c>
      <c r="R514" s="197">
        <f t="shared" si="374"/>
        <v>0</v>
      </c>
      <c r="S514" s="116">
        <f t="shared" si="375"/>
        <v>0</v>
      </c>
      <c r="T514" s="121">
        <f t="shared" si="376"/>
        <v>0</v>
      </c>
      <c r="U514" s="121">
        <f t="shared" si="368"/>
        <v>0</v>
      </c>
      <c r="V514" s="117">
        <f>SUM(AD53:AD59)</f>
        <v>0</v>
      </c>
      <c r="W514" s="30">
        <f t="shared" ca="1" si="377"/>
        <v>0</v>
      </c>
      <c r="X514" s="30">
        <f t="shared" ca="1" si="378"/>
        <v>0</v>
      </c>
      <c r="Y514" s="30">
        <f t="shared" ca="1" si="379"/>
        <v>0</v>
      </c>
      <c r="Z514" s="30">
        <f t="shared" ca="1" si="380"/>
        <v>0</v>
      </c>
      <c r="AA514" s="30">
        <f t="shared" si="369"/>
        <v>0</v>
      </c>
      <c r="AB514" s="31">
        <f t="shared" ca="1" si="381"/>
        <v>0</v>
      </c>
      <c r="AC514" s="122">
        <f t="shared" ca="1" si="382"/>
        <v>0</v>
      </c>
      <c r="AD514" s="32">
        <f t="shared" ca="1" si="383"/>
        <v>0</v>
      </c>
      <c r="AE514" s="122">
        <f t="shared" ca="1" si="384"/>
        <v>0</v>
      </c>
      <c r="AF514" s="32">
        <f t="shared" ca="1" si="385"/>
        <v>0</v>
      </c>
      <c r="AG514" s="116">
        <v>1280</v>
      </c>
      <c r="AH514" s="33">
        <v>805</v>
      </c>
      <c r="AI514" s="53"/>
      <c r="AL514" s="53"/>
      <c r="AM514" s="52"/>
      <c r="BS514" s="54"/>
      <c r="BT514" s="54"/>
      <c r="BU514" s="54"/>
      <c r="BV514" s="54"/>
      <c r="BY514" s="52"/>
      <c r="BZ514" s="52"/>
      <c r="CA514" s="52"/>
      <c r="CB514" s="52"/>
    </row>
    <row r="515" spans="1:80" ht="33" customHeight="1" thickBot="1">
      <c r="A515" s="114">
        <f t="shared" si="386"/>
        <v>8</v>
      </c>
      <c r="B515" s="115">
        <f>B66</f>
        <v>56</v>
      </c>
      <c r="C515" s="116">
        <f>SUM(E60:E66)</f>
        <v>0</v>
      </c>
      <c r="D515" s="117">
        <f>SUM(C60:C66)</f>
        <v>0</v>
      </c>
      <c r="E515" s="116">
        <f>SUM(F60:F66)</f>
        <v>0</v>
      </c>
      <c r="F515" s="117">
        <f>SUM(D60:D66)</f>
        <v>0</v>
      </c>
      <c r="G515" s="118">
        <f t="shared" si="370"/>
        <v>0</v>
      </c>
      <c r="H515" s="118">
        <f t="shared" si="371"/>
        <v>0</v>
      </c>
      <c r="I515" s="118">
        <f t="shared" si="366"/>
        <v>0</v>
      </c>
      <c r="J515" s="117">
        <f t="shared" si="367"/>
        <v>0</v>
      </c>
      <c r="K515" s="121" t="e">
        <f t="shared" si="372"/>
        <v>#DIV/0!</v>
      </c>
      <c r="L515" s="121" t="e">
        <f t="shared" si="372"/>
        <v>#DIV/0!</v>
      </c>
      <c r="M515" s="121" t="e">
        <f t="shared" si="373"/>
        <v>#DIV/0!</v>
      </c>
      <c r="N515" s="121" t="e">
        <f t="shared" si="373"/>
        <v>#DIV/0!</v>
      </c>
      <c r="O515" s="121">
        <f t="shared" si="387"/>
        <v>3.0000000000000001E-3</v>
      </c>
      <c r="P515" s="119">
        <f>SUM(U60:U66)</f>
        <v>0</v>
      </c>
      <c r="Q515" s="120">
        <f>SUM(V60:V66)</f>
        <v>0</v>
      </c>
      <c r="R515" s="197">
        <f t="shared" si="374"/>
        <v>0</v>
      </c>
      <c r="S515" s="116">
        <f t="shared" si="375"/>
        <v>0</v>
      </c>
      <c r="T515" s="121">
        <f t="shared" si="376"/>
        <v>0</v>
      </c>
      <c r="U515" s="121">
        <f t="shared" si="368"/>
        <v>0</v>
      </c>
      <c r="V515" s="117">
        <f>SUM(AD60:AD66)</f>
        <v>0</v>
      </c>
      <c r="W515" s="30">
        <f t="shared" ca="1" si="377"/>
        <v>0</v>
      </c>
      <c r="X515" s="30">
        <f t="shared" ca="1" si="378"/>
        <v>0</v>
      </c>
      <c r="Y515" s="30">
        <f t="shared" ca="1" si="379"/>
        <v>0</v>
      </c>
      <c r="Z515" s="30">
        <f t="shared" ca="1" si="380"/>
        <v>0</v>
      </c>
      <c r="AA515" s="30">
        <f t="shared" si="369"/>
        <v>0</v>
      </c>
      <c r="AB515" s="31">
        <f t="shared" ca="1" si="381"/>
        <v>0</v>
      </c>
      <c r="AC515" s="122">
        <f t="shared" ca="1" si="382"/>
        <v>0</v>
      </c>
      <c r="AD515" s="32">
        <f t="shared" ca="1" si="383"/>
        <v>0</v>
      </c>
      <c r="AE515" s="122">
        <f t="shared" ca="1" si="384"/>
        <v>0</v>
      </c>
      <c r="AF515" s="32">
        <f t="shared" ca="1" si="385"/>
        <v>0</v>
      </c>
      <c r="AG515" s="116">
        <v>1420</v>
      </c>
      <c r="AH515" s="33">
        <v>905</v>
      </c>
      <c r="AI515" s="53"/>
      <c r="AL515" s="53"/>
      <c r="AM515" s="52"/>
      <c r="BS515" s="54"/>
      <c r="BT515" s="54"/>
      <c r="BU515" s="54"/>
      <c r="BV515" s="54"/>
      <c r="BY515" s="52"/>
      <c r="BZ515" s="52"/>
      <c r="CA515" s="52"/>
      <c r="CB515" s="52"/>
    </row>
    <row r="516" spans="1:80" ht="33" customHeight="1" thickBot="1">
      <c r="A516" s="114">
        <f t="shared" si="386"/>
        <v>9</v>
      </c>
      <c r="B516" s="115">
        <f>B73</f>
        <v>63</v>
      </c>
      <c r="C516" s="116">
        <f>SUM(E67:E73)</f>
        <v>0</v>
      </c>
      <c r="D516" s="117">
        <f>SUM(C67:C73)</f>
        <v>0</v>
      </c>
      <c r="E516" s="116">
        <f>SUM(F67:F73)</f>
        <v>0</v>
      </c>
      <c r="F516" s="117">
        <f>SUM(D67:D73)</f>
        <v>0</v>
      </c>
      <c r="G516" s="118">
        <f t="shared" si="370"/>
        <v>0</v>
      </c>
      <c r="H516" s="118">
        <f t="shared" si="371"/>
        <v>0</v>
      </c>
      <c r="I516" s="118">
        <f t="shared" si="366"/>
        <v>0</v>
      </c>
      <c r="J516" s="117">
        <f t="shared" si="367"/>
        <v>0</v>
      </c>
      <c r="K516" s="121" t="e">
        <f t="shared" si="372"/>
        <v>#DIV/0!</v>
      </c>
      <c r="L516" s="121" t="e">
        <f t="shared" si="372"/>
        <v>#DIV/0!</v>
      </c>
      <c r="M516" s="121" t="e">
        <f t="shared" si="373"/>
        <v>#DIV/0!</v>
      </c>
      <c r="N516" s="121" t="e">
        <f t="shared" si="373"/>
        <v>#DIV/0!</v>
      </c>
      <c r="O516" s="121">
        <f t="shared" si="387"/>
        <v>3.0000000000000001E-3</v>
      </c>
      <c r="P516" s="119">
        <f>SUM(U67:U73)</f>
        <v>0</v>
      </c>
      <c r="Q516" s="120">
        <f>SUM(V67:V73)</f>
        <v>0</v>
      </c>
      <c r="R516" s="197">
        <f t="shared" si="374"/>
        <v>0</v>
      </c>
      <c r="S516" s="116">
        <f t="shared" si="375"/>
        <v>0</v>
      </c>
      <c r="T516" s="121">
        <f t="shared" si="376"/>
        <v>0</v>
      </c>
      <c r="U516" s="121">
        <f t="shared" si="368"/>
        <v>0</v>
      </c>
      <c r="V516" s="117">
        <f>SUM(AD67:AD73)</f>
        <v>0</v>
      </c>
      <c r="W516" s="30">
        <f t="shared" ca="1" si="377"/>
        <v>0</v>
      </c>
      <c r="X516" s="30">
        <f t="shared" ca="1" si="378"/>
        <v>0</v>
      </c>
      <c r="Y516" s="30">
        <f t="shared" ca="1" si="379"/>
        <v>0</v>
      </c>
      <c r="Z516" s="30">
        <f t="shared" ca="1" si="380"/>
        <v>0</v>
      </c>
      <c r="AA516" s="30">
        <f t="shared" si="369"/>
        <v>0</v>
      </c>
      <c r="AB516" s="31">
        <f t="shared" ca="1" si="381"/>
        <v>0</v>
      </c>
      <c r="AC516" s="122">
        <f t="shared" ca="1" si="382"/>
        <v>0</v>
      </c>
      <c r="AD516" s="32">
        <f t="shared" ca="1" si="383"/>
        <v>0</v>
      </c>
      <c r="AE516" s="122">
        <f t="shared" ca="1" si="384"/>
        <v>0</v>
      </c>
      <c r="AF516" s="32">
        <f t="shared" ca="1" si="385"/>
        <v>0</v>
      </c>
      <c r="AG516" s="116">
        <v>1545</v>
      </c>
      <c r="AH516" s="33">
        <v>1005</v>
      </c>
      <c r="AI516" s="53"/>
      <c r="AL516" s="53"/>
      <c r="AM516" s="52"/>
      <c r="BS516" s="54"/>
      <c r="BT516" s="54"/>
      <c r="BU516" s="54"/>
      <c r="BV516" s="54"/>
      <c r="BY516" s="52"/>
      <c r="BZ516" s="52"/>
      <c r="CA516" s="52"/>
      <c r="CB516" s="52"/>
    </row>
    <row r="517" spans="1:80" ht="33" customHeight="1" thickBot="1">
      <c r="A517" s="114">
        <f t="shared" si="386"/>
        <v>10</v>
      </c>
      <c r="B517" s="115">
        <f>B80</f>
        <v>70</v>
      </c>
      <c r="C517" s="116">
        <f>SUM(E74:E80)</f>
        <v>0</v>
      </c>
      <c r="D517" s="117">
        <f>SUM(C74:C80)</f>
        <v>0</v>
      </c>
      <c r="E517" s="116">
        <f>SUM(F74:F80)</f>
        <v>0</v>
      </c>
      <c r="F517" s="117">
        <f>SUM(D74:D80)</f>
        <v>0</v>
      </c>
      <c r="G517" s="118">
        <f t="shared" si="370"/>
        <v>0</v>
      </c>
      <c r="H517" s="118">
        <f t="shared" si="371"/>
        <v>0</v>
      </c>
      <c r="I517" s="118">
        <f t="shared" si="366"/>
        <v>0</v>
      </c>
      <c r="J517" s="117">
        <f t="shared" si="367"/>
        <v>0</v>
      </c>
      <c r="K517" s="121" t="e">
        <f t="shared" si="372"/>
        <v>#DIV/0!</v>
      </c>
      <c r="L517" s="121" t="e">
        <f t="shared" si="372"/>
        <v>#DIV/0!</v>
      </c>
      <c r="M517" s="121" t="e">
        <f t="shared" si="373"/>
        <v>#DIV/0!</v>
      </c>
      <c r="N517" s="121" t="e">
        <f t="shared" si="373"/>
        <v>#DIV/0!</v>
      </c>
      <c r="O517" s="121">
        <f t="shared" si="387"/>
        <v>3.0000000000000001E-3</v>
      </c>
      <c r="P517" s="119">
        <f>SUM(U74:U80)</f>
        <v>0</v>
      </c>
      <c r="Q517" s="120">
        <f>SUM(V74:V80)</f>
        <v>0</v>
      </c>
      <c r="R517" s="197">
        <f t="shared" si="374"/>
        <v>0</v>
      </c>
      <c r="S517" s="116">
        <f t="shared" si="375"/>
        <v>0</v>
      </c>
      <c r="T517" s="121">
        <f t="shared" si="376"/>
        <v>0</v>
      </c>
      <c r="U517" s="121">
        <f t="shared" si="368"/>
        <v>0</v>
      </c>
      <c r="V517" s="117">
        <f>SUM(AD74:AD80)</f>
        <v>0</v>
      </c>
      <c r="W517" s="30">
        <f t="shared" ca="1" si="377"/>
        <v>0</v>
      </c>
      <c r="X517" s="30">
        <f t="shared" ca="1" si="378"/>
        <v>0</v>
      </c>
      <c r="Y517" s="30">
        <f t="shared" ca="1" si="379"/>
        <v>0</v>
      </c>
      <c r="Z517" s="30">
        <f t="shared" ca="1" si="380"/>
        <v>0</v>
      </c>
      <c r="AA517" s="30">
        <f t="shared" si="369"/>
        <v>0</v>
      </c>
      <c r="AB517" s="31">
        <f t="shared" ca="1" si="381"/>
        <v>0</v>
      </c>
      <c r="AC517" s="122">
        <f t="shared" ca="1" si="382"/>
        <v>0</v>
      </c>
      <c r="AD517" s="32">
        <f t="shared" ca="1" si="383"/>
        <v>0</v>
      </c>
      <c r="AE517" s="122">
        <f t="shared" ca="1" si="384"/>
        <v>0</v>
      </c>
      <c r="AF517" s="32">
        <f t="shared" ca="1" si="385"/>
        <v>0</v>
      </c>
      <c r="AG517" s="116">
        <v>1670</v>
      </c>
      <c r="AH517" s="33">
        <v>1105</v>
      </c>
      <c r="AI517" s="53"/>
      <c r="AL517" s="53"/>
      <c r="AM517" s="52"/>
      <c r="BS517" s="54"/>
      <c r="BT517" s="54"/>
      <c r="BU517" s="54"/>
      <c r="BV517" s="54"/>
      <c r="BY517" s="52"/>
      <c r="BZ517" s="52"/>
      <c r="CA517" s="52"/>
      <c r="CB517" s="52"/>
    </row>
    <row r="518" spans="1:80" ht="33" customHeight="1" thickBot="1">
      <c r="A518" s="114">
        <f t="shared" si="386"/>
        <v>11</v>
      </c>
      <c r="B518" s="115">
        <f>B87</f>
        <v>77</v>
      </c>
      <c r="C518" s="116">
        <f>SUM(E81:E87)</f>
        <v>0</v>
      </c>
      <c r="D518" s="117">
        <f>SUM(C81:C87)</f>
        <v>0</v>
      </c>
      <c r="E518" s="116">
        <f>SUM(F81:F87)</f>
        <v>0</v>
      </c>
      <c r="F518" s="117">
        <f>SUM(D81:D87)</f>
        <v>0</v>
      </c>
      <c r="G518" s="118">
        <f t="shared" si="370"/>
        <v>0</v>
      </c>
      <c r="H518" s="118">
        <f t="shared" si="371"/>
        <v>0</v>
      </c>
      <c r="I518" s="118">
        <f t="shared" si="366"/>
        <v>0</v>
      </c>
      <c r="J518" s="117">
        <f t="shared" si="367"/>
        <v>0</v>
      </c>
      <c r="K518" s="121" t="e">
        <f t="shared" si="372"/>
        <v>#DIV/0!</v>
      </c>
      <c r="L518" s="121" t="e">
        <f t="shared" si="372"/>
        <v>#DIV/0!</v>
      </c>
      <c r="M518" s="121" t="e">
        <f t="shared" si="373"/>
        <v>#DIV/0!</v>
      </c>
      <c r="N518" s="121" t="e">
        <f t="shared" si="373"/>
        <v>#DIV/0!</v>
      </c>
      <c r="O518" s="121">
        <f t="shared" si="387"/>
        <v>3.0000000000000001E-3</v>
      </c>
      <c r="P518" s="119">
        <f>SUM(U81:U87)</f>
        <v>0</v>
      </c>
      <c r="Q518" s="120">
        <f>SUM(V81:V87)</f>
        <v>0</v>
      </c>
      <c r="R518" s="197">
        <f t="shared" si="374"/>
        <v>0</v>
      </c>
      <c r="S518" s="116">
        <f t="shared" si="375"/>
        <v>0</v>
      </c>
      <c r="T518" s="121">
        <f t="shared" si="376"/>
        <v>0</v>
      </c>
      <c r="U518" s="121">
        <f t="shared" si="368"/>
        <v>0</v>
      </c>
      <c r="V518" s="117">
        <f>SUM(AD81:AD87)</f>
        <v>0</v>
      </c>
      <c r="W518" s="30">
        <f t="shared" ca="1" si="377"/>
        <v>0</v>
      </c>
      <c r="X518" s="30">
        <f t="shared" ca="1" si="378"/>
        <v>0</v>
      </c>
      <c r="Y518" s="30">
        <f t="shared" ca="1" si="379"/>
        <v>0</v>
      </c>
      <c r="Z518" s="30">
        <f t="shared" ca="1" si="380"/>
        <v>0</v>
      </c>
      <c r="AA518" s="30">
        <f t="shared" si="369"/>
        <v>0</v>
      </c>
      <c r="AB518" s="31">
        <f t="shared" ca="1" si="381"/>
        <v>0</v>
      </c>
      <c r="AC518" s="122">
        <f t="shared" ca="1" si="382"/>
        <v>0</v>
      </c>
      <c r="AD518" s="32">
        <f t="shared" ca="1" si="383"/>
        <v>0</v>
      </c>
      <c r="AE518" s="122">
        <f t="shared" ca="1" si="384"/>
        <v>0</v>
      </c>
      <c r="AF518" s="32">
        <f t="shared" ca="1" si="385"/>
        <v>0</v>
      </c>
      <c r="AG518" s="116">
        <v>1795</v>
      </c>
      <c r="AH518" s="33">
        <v>1205</v>
      </c>
      <c r="AI518" s="53"/>
      <c r="AL518" s="53"/>
      <c r="AM518" s="52"/>
      <c r="BS518" s="54"/>
      <c r="BT518" s="54"/>
      <c r="BU518" s="54"/>
      <c r="BV518" s="54"/>
      <c r="BY518" s="52"/>
      <c r="BZ518" s="52"/>
      <c r="CA518" s="52"/>
      <c r="CB518" s="52"/>
    </row>
    <row r="519" spans="1:80" ht="33" customHeight="1" thickBot="1">
      <c r="A519" s="114">
        <f t="shared" si="386"/>
        <v>12</v>
      </c>
      <c r="B519" s="115">
        <f>B94</f>
        <v>84</v>
      </c>
      <c r="C519" s="116">
        <f>SUM(E88:E94)</f>
        <v>0</v>
      </c>
      <c r="D519" s="117">
        <f>SUM(C88:C94)</f>
        <v>0</v>
      </c>
      <c r="E519" s="116">
        <f>SUM(F88:F94)</f>
        <v>0</v>
      </c>
      <c r="F519" s="117">
        <f>SUM(D88:D94)</f>
        <v>0</v>
      </c>
      <c r="G519" s="118">
        <f t="shared" si="370"/>
        <v>0</v>
      </c>
      <c r="H519" s="118">
        <f t="shared" si="371"/>
        <v>0</v>
      </c>
      <c r="I519" s="118">
        <f t="shared" si="366"/>
        <v>0</v>
      </c>
      <c r="J519" s="117">
        <f t="shared" si="367"/>
        <v>0</v>
      </c>
      <c r="K519" s="121" t="e">
        <f t="shared" si="372"/>
        <v>#DIV/0!</v>
      </c>
      <c r="L519" s="121" t="e">
        <f t="shared" si="372"/>
        <v>#DIV/0!</v>
      </c>
      <c r="M519" s="121" t="e">
        <f t="shared" si="373"/>
        <v>#DIV/0!</v>
      </c>
      <c r="N519" s="121" t="e">
        <f t="shared" si="373"/>
        <v>#DIV/0!</v>
      </c>
      <c r="O519" s="121">
        <f t="shared" si="387"/>
        <v>3.0000000000000001E-3</v>
      </c>
      <c r="P519" s="119">
        <f>SUM(U88:U94)</f>
        <v>0</v>
      </c>
      <c r="Q519" s="120">
        <f>SUM(V88:V94)</f>
        <v>0</v>
      </c>
      <c r="R519" s="197">
        <f t="shared" si="374"/>
        <v>0</v>
      </c>
      <c r="S519" s="116">
        <f t="shared" si="375"/>
        <v>0</v>
      </c>
      <c r="T519" s="121">
        <f t="shared" si="376"/>
        <v>0</v>
      </c>
      <c r="U519" s="121">
        <f t="shared" si="368"/>
        <v>0</v>
      </c>
      <c r="V519" s="117">
        <f>SUM(AD88:AD94)</f>
        <v>0</v>
      </c>
      <c r="W519" s="30">
        <f t="shared" ca="1" si="377"/>
        <v>0</v>
      </c>
      <c r="X519" s="30">
        <f t="shared" ca="1" si="378"/>
        <v>0</v>
      </c>
      <c r="Y519" s="30">
        <f t="shared" ca="1" si="379"/>
        <v>0</v>
      </c>
      <c r="Z519" s="30">
        <f t="shared" ca="1" si="380"/>
        <v>0</v>
      </c>
      <c r="AA519" s="30">
        <f t="shared" si="369"/>
        <v>0</v>
      </c>
      <c r="AB519" s="31">
        <f t="shared" ca="1" si="381"/>
        <v>0</v>
      </c>
      <c r="AC519" s="122">
        <f t="shared" ca="1" si="382"/>
        <v>0</v>
      </c>
      <c r="AD519" s="32">
        <f t="shared" ca="1" si="383"/>
        <v>0</v>
      </c>
      <c r="AE519" s="122">
        <f t="shared" ca="1" si="384"/>
        <v>0</v>
      </c>
      <c r="AF519" s="32">
        <f t="shared" ca="1" si="385"/>
        <v>0</v>
      </c>
      <c r="AG519" s="116">
        <v>1920</v>
      </c>
      <c r="AH519" s="33">
        <v>1305</v>
      </c>
      <c r="AI519" s="53"/>
      <c r="AL519" s="53"/>
      <c r="AM519" s="52"/>
      <c r="BS519" s="54"/>
      <c r="BT519" s="54"/>
      <c r="BU519" s="54"/>
      <c r="BV519" s="54"/>
      <c r="BY519" s="52"/>
      <c r="BZ519" s="52"/>
      <c r="CA519" s="52"/>
      <c r="CB519" s="52"/>
    </row>
    <row r="520" spans="1:80" ht="33" customHeight="1" thickBot="1">
      <c r="A520" s="114">
        <f t="shared" si="386"/>
        <v>13</v>
      </c>
      <c r="B520" s="115">
        <f>B101</f>
        <v>91</v>
      </c>
      <c r="C520" s="116">
        <f>SUM(E95:E101)</f>
        <v>0</v>
      </c>
      <c r="D520" s="117">
        <f>SUM(C95:C101)</f>
        <v>0</v>
      </c>
      <c r="E520" s="116">
        <f>SUM(F95:F101)</f>
        <v>0</v>
      </c>
      <c r="F520" s="117">
        <f>SUM(D95:D101)</f>
        <v>0</v>
      </c>
      <c r="G520" s="118">
        <f t="shared" si="370"/>
        <v>0</v>
      </c>
      <c r="H520" s="118">
        <f t="shared" si="371"/>
        <v>0</v>
      </c>
      <c r="I520" s="118">
        <f t="shared" si="366"/>
        <v>0</v>
      </c>
      <c r="J520" s="117">
        <f t="shared" si="367"/>
        <v>0</v>
      </c>
      <c r="K520" s="121" t="e">
        <f t="shared" si="372"/>
        <v>#DIV/0!</v>
      </c>
      <c r="L520" s="121" t="e">
        <f t="shared" si="372"/>
        <v>#DIV/0!</v>
      </c>
      <c r="M520" s="121" t="e">
        <f t="shared" si="373"/>
        <v>#DIV/0!</v>
      </c>
      <c r="N520" s="121" t="e">
        <f t="shared" si="373"/>
        <v>#DIV/0!</v>
      </c>
      <c r="O520" s="121">
        <f t="shared" si="387"/>
        <v>3.0000000000000001E-3</v>
      </c>
      <c r="P520" s="119">
        <f>SUM(U95:U101)</f>
        <v>0</v>
      </c>
      <c r="Q520" s="120">
        <f>SUM(V95:V101)</f>
        <v>0</v>
      </c>
      <c r="R520" s="197">
        <f t="shared" si="374"/>
        <v>0</v>
      </c>
      <c r="S520" s="116">
        <f t="shared" si="375"/>
        <v>0</v>
      </c>
      <c r="T520" s="121">
        <f t="shared" si="376"/>
        <v>0</v>
      </c>
      <c r="U520" s="121">
        <f t="shared" si="368"/>
        <v>0</v>
      </c>
      <c r="V520" s="117">
        <f>SUM(AD95:AD101)</f>
        <v>0</v>
      </c>
      <c r="W520" s="30">
        <f t="shared" ca="1" si="377"/>
        <v>0</v>
      </c>
      <c r="X520" s="30">
        <f t="shared" ca="1" si="378"/>
        <v>0</v>
      </c>
      <c r="Y520" s="30">
        <f t="shared" ca="1" si="379"/>
        <v>0</v>
      </c>
      <c r="Z520" s="30">
        <f t="shared" ca="1" si="380"/>
        <v>0</v>
      </c>
      <c r="AA520" s="30">
        <f t="shared" si="369"/>
        <v>0</v>
      </c>
      <c r="AB520" s="31">
        <f t="shared" ca="1" si="381"/>
        <v>0</v>
      </c>
      <c r="AC520" s="122">
        <f t="shared" ca="1" si="382"/>
        <v>0</v>
      </c>
      <c r="AD520" s="32">
        <f t="shared" ca="1" si="383"/>
        <v>0</v>
      </c>
      <c r="AE520" s="122">
        <f t="shared" ca="1" si="384"/>
        <v>0</v>
      </c>
      <c r="AF520" s="32">
        <f t="shared" ca="1" si="385"/>
        <v>0</v>
      </c>
      <c r="AG520" s="116">
        <v>2045</v>
      </c>
      <c r="AH520" s="33">
        <v>1405</v>
      </c>
      <c r="AI520" s="53"/>
      <c r="AL520" s="53"/>
      <c r="AM520" s="52"/>
      <c r="BS520" s="54"/>
      <c r="BT520" s="54"/>
      <c r="BU520" s="54"/>
      <c r="BV520" s="54"/>
      <c r="BY520" s="52"/>
      <c r="BZ520" s="52"/>
      <c r="CA520" s="52"/>
      <c r="CB520" s="52"/>
    </row>
    <row r="521" spans="1:80" ht="33" customHeight="1" thickBot="1">
      <c r="A521" s="114">
        <f t="shared" si="386"/>
        <v>14</v>
      </c>
      <c r="B521" s="115">
        <f>B108</f>
        <v>98</v>
      </c>
      <c r="C521" s="116">
        <f>SUM(E102:E108)</f>
        <v>0</v>
      </c>
      <c r="D521" s="117">
        <f>SUM(C102:C108)</f>
        <v>0</v>
      </c>
      <c r="E521" s="116">
        <f>SUM(F102:F108)</f>
        <v>0</v>
      </c>
      <c r="F521" s="117">
        <f>SUM(D102:D108)</f>
        <v>0</v>
      </c>
      <c r="G521" s="118">
        <f t="shared" si="370"/>
        <v>0</v>
      </c>
      <c r="H521" s="118">
        <f t="shared" si="371"/>
        <v>0</v>
      </c>
      <c r="I521" s="118">
        <f t="shared" si="366"/>
        <v>0</v>
      </c>
      <c r="J521" s="117">
        <f t="shared" si="367"/>
        <v>0</v>
      </c>
      <c r="K521" s="121" t="e">
        <f t="shared" si="372"/>
        <v>#DIV/0!</v>
      </c>
      <c r="L521" s="121" t="e">
        <f t="shared" si="372"/>
        <v>#DIV/0!</v>
      </c>
      <c r="M521" s="121" t="e">
        <f t="shared" si="373"/>
        <v>#DIV/0!</v>
      </c>
      <c r="N521" s="121" t="e">
        <f t="shared" si="373"/>
        <v>#DIV/0!</v>
      </c>
      <c r="O521" s="121">
        <f t="shared" si="387"/>
        <v>3.0000000000000001E-3</v>
      </c>
      <c r="P521" s="119">
        <f>SUM(U102:U108)</f>
        <v>0</v>
      </c>
      <c r="Q521" s="120">
        <f>SUM(V102:V108)</f>
        <v>0</v>
      </c>
      <c r="R521" s="197">
        <f t="shared" si="374"/>
        <v>0</v>
      </c>
      <c r="S521" s="116">
        <f t="shared" si="375"/>
        <v>0</v>
      </c>
      <c r="T521" s="121">
        <f t="shared" si="376"/>
        <v>0</v>
      </c>
      <c r="U521" s="121">
        <f t="shared" si="368"/>
        <v>0</v>
      </c>
      <c r="V521" s="117">
        <f>SUM(AD102:AD108)</f>
        <v>0</v>
      </c>
      <c r="W521" s="30">
        <f t="shared" ca="1" si="377"/>
        <v>0</v>
      </c>
      <c r="X521" s="30">
        <f t="shared" ca="1" si="378"/>
        <v>0</v>
      </c>
      <c r="Y521" s="30">
        <f t="shared" ca="1" si="379"/>
        <v>0</v>
      </c>
      <c r="Z521" s="30">
        <f t="shared" ca="1" si="380"/>
        <v>0</v>
      </c>
      <c r="AA521" s="30">
        <f t="shared" si="369"/>
        <v>0</v>
      </c>
      <c r="AB521" s="31">
        <f t="shared" ca="1" si="381"/>
        <v>0</v>
      </c>
      <c r="AC521" s="122">
        <f t="shared" ca="1" si="382"/>
        <v>0</v>
      </c>
      <c r="AD521" s="32">
        <f t="shared" ca="1" si="383"/>
        <v>0</v>
      </c>
      <c r="AE521" s="122">
        <f t="shared" ca="1" si="384"/>
        <v>0</v>
      </c>
      <c r="AF521" s="32">
        <f t="shared" ca="1" si="385"/>
        <v>0</v>
      </c>
      <c r="AG521" s="116">
        <v>2170</v>
      </c>
      <c r="AH521" s="33">
        <v>1505</v>
      </c>
      <c r="AI521" s="53"/>
      <c r="AL521" s="53"/>
      <c r="AM521" s="52"/>
      <c r="BS521" s="54"/>
      <c r="BT521" s="54"/>
      <c r="BU521" s="54"/>
      <c r="BV521" s="54"/>
      <c r="BY521" s="52"/>
      <c r="BZ521" s="52"/>
      <c r="CA521" s="52"/>
      <c r="CB521" s="52"/>
    </row>
    <row r="522" spans="1:80" ht="33" customHeight="1" thickBot="1">
      <c r="A522" s="114">
        <f t="shared" si="386"/>
        <v>15</v>
      </c>
      <c r="B522" s="115">
        <f>B115</f>
        <v>105</v>
      </c>
      <c r="C522" s="116">
        <f>SUM(E109:E115)</f>
        <v>0</v>
      </c>
      <c r="D522" s="117">
        <f>SUM(C109:C115)</f>
        <v>0</v>
      </c>
      <c r="E522" s="116">
        <f>SUM(F109:F115)</f>
        <v>0</v>
      </c>
      <c r="F522" s="117">
        <f>SUM(D109:D115)</f>
        <v>0</v>
      </c>
      <c r="G522" s="118">
        <f t="shared" si="370"/>
        <v>0</v>
      </c>
      <c r="H522" s="118">
        <f t="shared" si="371"/>
        <v>0</v>
      </c>
      <c r="I522" s="118">
        <f t="shared" si="366"/>
        <v>0</v>
      </c>
      <c r="J522" s="117">
        <f t="shared" si="367"/>
        <v>0</v>
      </c>
      <c r="K522" s="121" t="e">
        <f t="shared" si="372"/>
        <v>#DIV/0!</v>
      </c>
      <c r="L522" s="121" t="e">
        <f t="shared" si="372"/>
        <v>#DIV/0!</v>
      </c>
      <c r="M522" s="121" t="e">
        <f t="shared" si="373"/>
        <v>#DIV/0!</v>
      </c>
      <c r="N522" s="121" t="e">
        <f t="shared" si="373"/>
        <v>#DIV/0!</v>
      </c>
      <c r="O522" s="121">
        <f t="shared" si="387"/>
        <v>3.0000000000000001E-3</v>
      </c>
      <c r="P522" s="119">
        <f>SUM(U109:U115)</f>
        <v>0</v>
      </c>
      <c r="Q522" s="120">
        <f>SUM(V109:V115)</f>
        <v>0</v>
      </c>
      <c r="R522" s="197">
        <f t="shared" si="374"/>
        <v>0</v>
      </c>
      <c r="S522" s="116">
        <f t="shared" si="375"/>
        <v>0</v>
      </c>
      <c r="T522" s="121">
        <f t="shared" si="376"/>
        <v>0</v>
      </c>
      <c r="U522" s="121">
        <f t="shared" si="368"/>
        <v>0</v>
      </c>
      <c r="V522" s="117">
        <f>SUM(AD109:AD115)</f>
        <v>0</v>
      </c>
      <c r="W522" s="30">
        <f t="shared" ca="1" si="377"/>
        <v>0</v>
      </c>
      <c r="X522" s="30">
        <f t="shared" ca="1" si="378"/>
        <v>0</v>
      </c>
      <c r="Y522" s="30">
        <f t="shared" ca="1" si="379"/>
        <v>0</v>
      </c>
      <c r="Z522" s="30">
        <f t="shared" ca="1" si="380"/>
        <v>0</v>
      </c>
      <c r="AA522" s="30">
        <f t="shared" si="369"/>
        <v>0</v>
      </c>
      <c r="AB522" s="31">
        <f t="shared" ca="1" si="381"/>
        <v>0</v>
      </c>
      <c r="AC522" s="122">
        <f t="shared" ca="1" si="382"/>
        <v>0</v>
      </c>
      <c r="AD522" s="32">
        <f t="shared" ca="1" si="383"/>
        <v>0</v>
      </c>
      <c r="AE522" s="122">
        <f t="shared" ca="1" si="384"/>
        <v>0</v>
      </c>
      <c r="AF522" s="32">
        <f t="shared" ca="1" si="385"/>
        <v>0</v>
      </c>
      <c r="AG522" s="116">
        <v>2295</v>
      </c>
      <c r="AH522" s="33">
        <v>1605</v>
      </c>
      <c r="AI522" s="53"/>
      <c r="AL522" s="53"/>
      <c r="AM522" s="52"/>
      <c r="BS522" s="54"/>
      <c r="BT522" s="54"/>
      <c r="BU522" s="54"/>
      <c r="BV522" s="54"/>
      <c r="BY522" s="52"/>
      <c r="BZ522" s="52"/>
      <c r="CA522" s="52"/>
      <c r="CB522" s="52"/>
    </row>
    <row r="523" spans="1:80" ht="33" customHeight="1" thickBot="1">
      <c r="A523" s="114">
        <f t="shared" si="386"/>
        <v>16</v>
      </c>
      <c r="B523" s="115">
        <f>B122</f>
        <v>112</v>
      </c>
      <c r="C523" s="116">
        <f>SUM(E116:E122)</f>
        <v>0</v>
      </c>
      <c r="D523" s="117">
        <f>SUM(C116:C122)</f>
        <v>0</v>
      </c>
      <c r="E523" s="116">
        <f>SUM(F116:F122)</f>
        <v>0</v>
      </c>
      <c r="F523" s="117">
        <f>SUM(D116:D122)</f>
        <v>0</v>
      </c>
      <c r="G523" s="118">
        <f t="shared" si="370"/>
        <v>0</v>
      </c>
      <c r="H523" s="118">
        <f t="shared" si="371"/>
        <v>0</v>
      </c>
      <c r="I523" s="118">
        <f t="shared" si="366"/>
        <v>0</v>
      </c>
      <c r="J523" s="117">
        <f t="shared" si="367"/>
        <v>0</v>
      </c>
      <c r="K523" s="121" t="e">
        <f t="shared" si="372"/>
        <v>#DIV/0!</v>
      </c>
      <c r="L523" s="121" t="e">
        <f t="shared" si="372"/>
        <v>#DIV/0!</v>
      </c>
      <c r="M523" s="121" t="e">
        <f t="shared" si="373"/>
        <v>#DIV/0!</v>
      </c>
      <c r="N523" s="121" t="e">
        <f t="shared" si="373"/>
        <v>#DIV/0!</v>
      </c>
      <c r="O523" s="121">
        <f t="shared" si="387"/>
        <v>3.0000000000000001E-3</v>
      </c>
      <c r="P523" s="119">
        <f>SUM(U116:U122)</f>
        <v>0</v>
      </c>
      <c r="Q523" s="120">
        <f>SUM(V116:V122)</f>
        <v>0</v>
      </c>
      <c r="R523" s="197">
        <f t="shared" si="374"/>
        <v>0</v>
      </c>
      <c r="S523" s="116">
        <f t="shared" si="375"/>
        <v>0</v>
      </c>
      <c r="T523" s="121">
        <f t="shared" si="376"/>
        <v>0</v>
      </c>
      <c r="U523" s="121">
        <f t="shared" si="368"/>
        <v>0</v>
      </c>
      <c r="V523" s="117">
        <f>SUM(AD116:AD122)</f>
        <v>0</v>
      </c>
      <c r="W523" s="30">
        <f t="shared" ca="1" si="377"/>
        <v>0</v>
      </c>
      <c r="X523" s="30">
        <f t="shared" ca="1" si="378"/>
        <v>0</v>
      </c>
      <c r="Y523" s="30">
        <f t="shared" ca="1" si="379"/>
        <v>0</v>
      </c>
      <c r="Z523" s="30">
        <f t="shared" ca="1" si="380"/>
        <v>0</v>
      </c>
      <c r="AA523" s="30">
        <f t="shared" si="369"/>
        <v>0</v>
      </c>
      <c r="AB523" s="31">
        <f t="shared" ca="1" si="381"/>
        <v>0</v>
      </c>
      <c r="AC523" s="122">
        <f t="shared" ca="1" si="382"/>
        <v>0</v>
      </c>
      <c r="AD523" s="32">
        <f t="shared" ca="1" si="383"/>
        <v>0</v>
      </c>
      <c r="AE523" s="122">
        <f t="shared" ca="1" si="384"/>
        <v>0</v>
      </c>
      <c r="AF523" s="32">
        <f t="shared" ca="1" si="385"/>
        <v>0</v>
      </c>
      <c r="AG523" s="116">
        <v>2420</v>
      </c>
      <c r="AH523" s="33">
        <v>1710</v>
      </c>
      <c r="AI523" s="53"/>
      <c r="AL523" s="53"/>
      <c r="AM523" s="52"/>
      <c r="BS523" s="54"/>
      <c r="BT523" s="54"/>
      <c r="BU523" s="54"/>
      <c r="BV523" s="54"/>
      <c r="BY523" s="52"/>
      <c r="BZ523" s="52"/>
      <c r="CA523" s="52"/>
      <c r="CB523" s="52"/>
    </row>
    <row r="524" spans="1:80" ht="33" customHeight="1" thickBot="1">
      <c r="A524" s="114">
        <f t="shared" si="386"/>
        <v>17</v>
      </c>
      <c r="B524" s="115">
        <f>B129</f>
        <v>119</v>
      </c>
      <c r="C524" s="116">
        <f>SUM(E123:E129)</f>
        <v>0</v>
      </c>
      <c r="D524" s="117">
        <f>SUM(C123:C129)</f>
        <v>0</v>
      </c>
      <c r="E524" s="116">
        <f>SUM(F123:F129)</f>
        <v>0</v>
      </c>
      <c r="F524" s="117">
        <f>SUM(D123:D129)</f>
        <v>0</v>
      </c>
      <c r="G524" s="118">
        <f t="shared" si="370"/>
        <v>0</v>
      </c>
      <c r="H524" s="118">
        <f t="shared" si="371"/>
        <v>0</v>
      </c>
      <c r="I524" s="118">
        <f t="shared" si="366"/>
        <v>0</v>
      </c>
      <c r="J524" s="117">
        <f t="shared" si="367"/>
        <v>0</v>
      </c>
      <c r="K524" s="121" t="e">
        <f t="shared" si="372"/>
        <v>#DIV/0!</v>
      </c>
      <c r="L524" s="121" t="e">
        <f t="shared" si="372"/>
        <v>#DIV/0!</v>
      </c>
      <c r="M524" s="121" t="e">
        <f t="shared" si="373"/>
        <v>#DIV/0!</v>
      </c>
      <c r="N524" s="121" t="e">
        <f t="shared" si="373"/>
        <v>#DIV/0!</v>
      </c>
      <c r="O524" s="121">
        <f t="shared" si="387"/>
        <v>3.0000000000000001E-3</v>
      </c>
      <c r="P524" s="119">
        <f>SUM(U123:U129)</f>
        <v>0</v>
      </c>
      <c r="Q524" s="120">
        <f>SUM(V123:V129)</f>
        <v>0</v>
      </c>
      <c r="R524" s="197">
        <f t="shared" si="374"/>
        <v>0</v>
      </c>
      <c r="S524" s="116">
        <f t="shared" si="375"/>
        <v>0</v>
      </c>
      <c r="T524" s="121">
        <f t="shared" si="376"/>
        <v>0</v>
      </c>
      <c r="U524" s="121">
        <f t="shared" si="368"/>
        <v>0</v>
      </c>
      <c r="V524" s="117">
        <f>SUM(AD123:AD129)</f>
        <v>0</v>
      </c>
      <c r="W524" s="30">
        <f t="shared" ca="1" si="377"/>
        <v>0</v>
      </c>
      <c r="X524" s="30">
        <f t="shared" ca="1" si="378"/>
        <v>0</v>
      </c>
      <c r="Y524" s="30">
        <f t="shared" ca="1" si="379"/>
        <v>0</v>
      </c>
      <c r="Z524" s="30">
        <f t="shared" ca="1" si="380"/>
        <v>0</v>
      </c>
      <c r="AA524" s="30">
        <f t="shared" si="369"/>
        <v>0</v>
      </c>
      <c r="AB524" s="31">
        <f t="shared" ca="1" si="381"/>
        <v>0</v>
      </c>
      <c r="AC524" s="122">
        <f t="shared" ca="1" si="382"/>
        <v>0</v>
      </c>
      <c r="AD524" s="32">
        <f t="shared" ca="1" si="383"/>
        <v>0</v>
      </c>
      <c r="AE524" s="122">
        <f t="shared" ca="1" si="384"/>
        <v>0</v>
      </c>
      <c r="AF524" s="32">
        <f t="shared" ca="1" si="385"/>
        <v>0</v>
      </c>
      <c r="AG524" s="116">
        <v>2560</v>
      </c>
      <c r="AH524" s="33">
        <v>1820</v>
      </c>
      <c r="AI524" s="53"/>
      <c r="AL524" s="53"/>
      <c r="AM524" s="52"/>
      <c r="BS524" s="54"/>
      <c r="BT524" s="54"/>
      <c r="BU524" s="54"/>
      <c r="BV524" s="54"/>
      <c r="BY524" s="52"/>
      <c r="BZ524" s="52"/>
      <c r="CA524" s="52"/>
      <c r="CB524" s="52"/>
    </row>
    <row r="525" spans="1:80" ht="33" customHeight="1" thickBot="1">
      <c r="A525" s="114">
        <f t="shared" si="386"/>
        <v>18</v>
      </c>
      <c r="B525" s="115">
        <f>B136</f>
        <v>126</v>
      </c>
      <c r="C525" s="116">
        <f>SUM(E130:E136)</f>
        <v>0</v>
      </c>
      <c r="D525" s="117">
        <f>SUM(C130:C136)</f>
        <v>0</v>
      </c>
      <c r="E525" s="116">
        <f>SUM(F130:F136)</f>
        <v>0</v>
      </c>
      <c r="F525" s="117">
        <f>SUM(D130:D136)</f>
        <v>0</v>
      </c>
      <c r="G525" s="118">
        <f t="shared" si="370"/>
        <v>0</v>
      </c>
      <c r="H525" s="118">
        <f t="shared" si="371"/>
        <v>0</v>
      </c>
      <c r="I525" s="118">
        <f t="shared" si="366"/>
        <v>0</v>
      </c>
      <c r="J525" s="117">
        <f t="shared" si="367"/>
        <v>0</v>
      </c>
      <c r="K525" s="121" t="e">
        <f t="shared" si="372"/>
        <v>#DIV/0!</v>
      </c>
      <c r="L525" s="121" t="e">
        <f t="shared" si="372"/>
        <v>#DIV/0!</v>
      </c>
      <c r="M525" s="121" t="e">
        <f t="shared" si="373"/>
        <v>#DIV/0!</v>
      </c>
      <c r="N525" s="121" t="e">
        <f t="shared" si="373"/>
        <v>#DIV/0!</v>
      </c>
      <c r="O525" s="121">
        <f t="shared" si="387"/>
        <v>3.0000000000000001E-3</v>
      </c>
      <c r="P525" s="119">
        <f>SUM(U130:U136)</f>
        <v>0</v>
      </c>
      <c r="Q525" s="120">
        <f>SUM(V130:V136)</f>
        <v>0</v>
      </c>
      <c r="R525" s="197">
        <f t="shared" si="374"/>
        <v>0</v>
      </c>
      <c r="S525" s="116">
        <f t="shared" si="375"/>
        <v>0</v>
      </c>
      <c r="T525" s="121">
        <f t="shared" si="376"/>
        <v>0</v>
      </c>
      <c r="U525" s="121">
        <f t="shared" si="368"/>
        <v>0</v>
      </c>
      <c r="V525" s="117">
        <f>SUM(AD124:AD130)</f>
        <v>0</v>
      </c>
      <c r="W525" s="30">
        <f t="shared" ca="1" si="377"/>
        <v>0</v>
      </c>
      <c r="X525" s="30">
        <f t="shared" ca="1" si="378"/>
        <v>0</v>
      </c>
      <c r="Y525" s="30">
        <f t="shared" ca="1" si="379"/>
        <v>0</v>
      </c>
      <c r="Z525" s="30">
        <f t="shared" ca="1" si="380"/>
        <v>0</v>
      </c>
      <c r="AA525" s="30">
        <f t="shared" si="369"/>
        <v>0</v>
      </c>
      <c r="AB525" s="31">
        <f t="shared" ca="1" si="381"/>
        <v>0</v>
      </c>
      <c r="AC525" s="122">
        <f t="shared" ca="1" si="382"/>
        <v>0</v>
      </c>
      <c r="AD525" s="32">
        <f t="shared" ca="1" si="383"/>
        <v>0</v>
      </c>
      <c r="AE525" s="122">
        <f t="shared" ca="1" si="384"/>
        <v>0</v>
      </c>
      <c r="AF525" s="32">
        <f t="shared" ca="1" si="385"/>
        <v>0</v>
      </c>
      <c r="AG525" s="116">
        <v>2715</v>
      </c>
      <c r="AH525" s="33">
        <v>1945</v>
      </c>
      <c r="AI525" s="53"/>
      <c r="AL525" s="53"/>
      <c r="AM525" s="52"/>
      <c r="BS525" s="54"/>
      <c r="BT525" s="54"/>
      <c r="BU525" s="54"/>
      <c r="BV525" s="54"/>
      <c r="BY525" s="52"/>
      <c r="BZ525" s="52"/>
      <c r="CA525" s="52"/>
      <c r="CB525" s="52"/>
    </row>
    <row r="526" spans="1:80" ht="33" customHeight="1" thickBot="1">
      <c r="A526" s="114">
        <f t="shared" si="386"/>
        <v>19</v>
      </c>
      <c r="B526" s="115">
        <f>B143</f>
        <v>133</v>
      </c>
      <c r="C526" s="116">
        <f>SUM(E137:E143)</f>
        <v>0</v>
      </c>
      <c r="D526" s="117">
        <f>SUM(C137:C143)</f>
        <v>0</v>
      </c>
      <c r="E526" s="116">
        <f>SUM(F137:F143)</f>
        <v>0</v>
      </c>
      <c r="F526" s="117">
        <f>SUM(D137:D143)</f>
        <v>0</v>
      </c>
      <c r="G526" s="118">
        <f t="shared" si="370"/>
        <v>0</v>
      </c>
      <c r="H526" s="118">
        <f t="shared" si="371"/>
        <v>0</v>
      </c>
      <c r="I526" s="118">
        <f t="shared" si="366"/>
        <v>0</v>
      </c>
      <c r="J526" s="117">
        <f t="shared" si="367"/>
        <v>0</v>
      </c>
      <c r="K526" s="121" t="e">
        <f t="shared" si="372"/>
        <v>#DIV/0!</v>
      </c>
      <c r="L526" s="121" t="e">
        <f t="shared" si="372"/>
        <v>#DIV/0!</v>
      </c>
      <c r="M526" s="121" t="e">
        <f t="shared" si="373"/>
        <v>#DIV/0!</v>
      </c>
      <c r="N526" s="121" t="e">
        <f t="shared" si="373"/>
        <v>#DIV/0!</v>
      </c>
      <c r="O526" s="121">
        <f t="shared" si="387"/>
        <v>3.0000000000000001E-3</v>
      </c>
      <c r="P526" s="119">
        <f>SUM(U137:U143)</f>
        <v>0</v>
      </c>
      <c r="Q526" s="120">
        <f>SUM(V137:V143)</f>
        <v>0</v>
      </c>
      <c r="R526" s="197">
        <f t="shared" si="374"/>
        <v>0</v>
      </c>
      <c r="S526" s="116">
        <f t="shared" si="375"/>
        <v>0</v>
      </c>
      <c r="T526" s="121">
        <f t="shared" si="376"/>
        <v>0</v>
      </c>
      <c r="U526" s="121">
        <f t="shared" si="368"/>
        <v>0</v>
      </c>
      <c r="V526" s="117">
        <f>SUM(AD137:AD143)</f>
        <v>0</v>
      </c>
      <c r="W526" s="30">
        <f t="shared" ca="1" si="377"/>
        <v>0</v>
      </c>
      <c r="X526" s="30">
        <f t="shared" ca="1" si="378"/>
        <v>0</v>
      </c>
      <c r="Y526" s="30">
        <f t="shared" ca="1" si="379"/>
        <v>0</v>
      </c>
      <c r="Z526" s="30">
        <f t="shared" ca="1" si="380"/>
        <v>0</v>
      </c>
      <c r="AA526" s="30">
        <f t="shared" si="369"/>
        <v>0</v>
      </c>
      <c r="AB526" s="31">
        <f t="shared" ca="1" si="381"/>
        <v>0</v>
      </c>
      <c r="AC526" s="122">
        <f t="shared" ca="1" si="382"/>
        <v>0</v>
      </c>
      <c r="AD526" s="32">
        <f t="shared" ca="1" si="383"/>
        <v>0</v>
      </c>
      <c r="AE526" s="122">
        <f t="shared" ca="1" si="384"/>
        <v>0</v>
      </c>
      <c r="AF526" s="32">
        <f t="shared" ca="1" si="385"/>
        <v>0</v>
      </c>
      <c r="AG526" s="116">
        <v>2875</v>
      </c>
      <c r="AH526" s="33">
        <v>2095</v>
      </c>
      <c r="AI526" s="53"/>
      <c r="AL526" s="53"/>
      <c r="AM526" s="52"/>
      <c r="BS526" s="54"/>
      <c r="BT526" s="54"/>
      <c r="BU526" s="54"/>
      <c r="BV526" s="54"/>
      <c r="BY526" s="52"/>
      <c r="BZ526" s="52"/>
      <c r="CA526" s="52"/>
      <c r="CB526" s="52"/>
    </row>
    <row r="527" spans="1:80" ht="33" customHeight="1" thickBot="1">
      <c r="A527" s="114">
        <f t="shared" si="386"/>
        <v>20</v>
      </c>
      <c r="B527" s="115">
        <f>B150</f>
        <v>140</v>
      </c>
      <c r="C527" s="116">
        <f>SUM(E144:E150)</f>
        <v>0</v>
      </c>
      <c r="D527" s="117">
        <f>SUM(C144:C150)</f>
        <v>0</v>
      </c>
      <c r="E527" s="116">
        <f>SUM(F144:F150)</f>
        <v>0</v>
      </c>
      <c r="F527" s="117">
        <f>SUM(D144:D150)</f>
        <v>0</v>
      </c>
      <c r="G527" s="118">
        <f t="shared" si="370"/>
        <v>0</v>
      </c>
      <c r="H527" s="118">
        <f t="shared" si="371"/>
        <v>0</v>
      </c>
      <c r="I527" s="118">
        <f t="shared" si="366"/>
        <v>0</v>
      </c>
      <c r="J527" s="117">
        <f t="shared" si="367"/>
        <v>0</v>
      </c>
      <c r="K527" s="121" t="e">
        <f t="shared" si="372"/>
        <v>#DIV/0!</v>
      </c>
      <c r="L527" s="121" t="e">
        <f t="shared" si="372"/>
        <v>#DIV/0!</v>
      </c>
      <c r="M527" s="121" t="e">
        <f t="shared" si="373"/>
        <v>#DIV/0!</v>
      </c>
      <c r="N527" s="121" t="e">
        <f t="shared" si="373"/>
        <v>#DIV/0!</v>
      </c>
      <c r="O527" s="121">
        <f t="shared" si="387"/>
        <v>3.0000000000000001E-3</v>
      </c>
      <c r="P527" s="119">
        <f>SUM(U144:U150)</f>
        <v>0</v>
      </c>
      <c r="Q527" s="120">
        <f>SUM(V144:V150)</f>
        <v>0</v>
      </c>
      <c r="R527" s="197">
        <f t="shared" si="374"/>
        <v>0</v>
      </c>
      <c r="S527" s="116">
        <f t="shared" si="375"/>
        <v>0</v>
      </c>
      <c r="T527" s="121">
        <f t="shared" si="376"/>
        <v>0</v>
      </c>
      <c r="U527" s="121">
        <f t="shared" si="368"/>
        <v>0</v>
      </c>
      <c r="V527" s="117">
        <f>SUM(AD144:AD150)</f>
        <v>0</v>
      </c>
      <c r="W527" s="30">
        <f t="shared" ca="1" si="377"/>
        <v>0</v>
      </c>
      <c r="X527" s="30">
        <f t="shared" ca="1" si="378"/>
        <v>0</v>
      </c>
      <c r="Y527" s="30">
        <f t="shared" ca="1" si="379"/>
        <v>0</v>
      </c>
      <c r="Z527" s="30">
        <f t="shared" ca="1" si="380"/>
        <v>0</v>
      </c>
      <c r="AA527" s="30">
        <f t="shared" si="369"/>
        <v>0</v>
      </c>
      <c r="AB527" s="31">
        <f t="shared" ca="1" si="381"/>
        <v>0</v>
      </c>
      <c r="AC527" s="122">
        <f t="shared" ca="1" si="382"/>
        <v>0</v>
      </c>
      <c r="AD527" s="32">
        <f t="shared" ca="1" si="383"/>
        <v>0</v>
      </c>
      <c r="AE527" s="122">
        <f t="shared" ca="1" si="384"/>
        <v>0</v>
      </c>
      <c r="AF527" s="32">
        <f t="shared" ca="1" si="385"/>
        <v>0</v>
      </c>
      <c r="AG527" s="116">
        <v>3035</v>
      </c>
      <c r="AH527" s="33">
        <v>2245</v>
      </c>
      <c r="AI527" s="53"/>
      <c r="AL527" s="53"/>
      <c r="AM527" s="52"/>
      <c r="BS527" s="54"/>
      <c r="BT527" s="54"/>
      <c r="BU527" s="54"/>
      <c r="BV527" s="54"/>
      <c r="BY527" s="52"/>
      <c r="BZ527" s="52"/>
      <c r="CA527" s="52"/>
      <c r="CB527" s="52"/>
    </row>
    <row r="528" spans="1:80" ht="33" customHeight="1" thickBot="1">
      <c r="A528" s="114">
        <f t="shared" si="386"/>
        <v>21</v>
      </c>
      <c r="B528" s="115">
        <f>B157</f>
        <v>147</v>
      </c>
      <c r="C528" s="116">
        <f>SUM(E151:E157)</f>
        <v>0</v>
      </c>
      <c r="D528" s="117">
        <f>SUM(C151:C157)</f>
        <v>0</v>
      </c>
      <c r="E528" s="116">
        <f>SUM(F151:F157)</f>
        <v>0</v>
      </c>
      <c r="F528" s="117">
        <f>SUM(D151:D157)</f>
        <v>0</v>
      </c>
      <c r="G528" s="118">
        <f t="shared" si="370"/>
        <v>0</v>
      </c>
      <c r="H528" s="118">
        <f t="shared" si="371"/>
        <v>0</v>
      </c>
      <c r="I528" s="118">
        <f t="shared" si="366"/>
        <v>0</v>
      </c>
      <c r="J528" s="117">
        <f t="shared" si="367"/>
        <v>0</v>
      </c>
      <c r="K528" s="121" t="e">
        <f t="shared" si="372"/>
        <v>#DIV/0!</v>
      </c>
      <c r="L528" s="121" t="e">
        <f t="shared" si="372"/>
        <v>#DIV/0!</v>
      </c>
      <c r="M528" s="121" t="e">
        <f t="shared" si="373"/>
        <v>#DIV/0!</v>
      </c>
      <c r="N528" s="121" t="e">
        <f t="shared" si="373"/>
        <v>#DIV/0!</v>
      </c>
      <c r="O528" s="121">
        <f t="shared" si="387"/>
        <v>3.0000000000000001E-3</v>
      </c>
      <c r="P528" s="119">
        <f>SUM(U151:U157)</f>
        <v>0</v>
      </c>
      <c r="Q528" s="120">
        <f>SUM(V151:V157)</f>
        <v>0</v>
      </c>
      <c r="R528" s="197">
        <f t="shared" si="374"/>
        <v>0</v>
      </c>
      <c r="S528" s="116">
        <f t="shared" si="375"/>
        <v>0</v>
      </c>
      <c r="T528" s="121">
        <f t="shared" si="376"/>
        <v>0</v>
      </c>
      <c r="U528" s="121">
        <f t="shared" si="368"/>
        <v>0</v>
      </c>
      <c r="V528" s="117">
        <f>SUM(AD151:AD157)</f>
        <v>0</v>
      </c>
      <c r="W528" s="30">
        <f t="shared" ca="1" si="377"/>
        <v>0</v>
      </c>
      <c r="X528" s="30">
        <f t="shared" ca="1" si="378"/>
        <v>0</v>
      </c>
      <c r="Y528" s="30">
        <f t="shared" ca="1" si="379"/>
        <v>0</v>
      </c>
      <c r="Z528" s="30">
        <f t="shared" ca="1" si="380"/>
        <v>0</v>
      </c>
      <c r="AA528" s="30">
        <f t="shared" si="369"/>
        <v>0</v>
      </c>
      <c r="AB528" s="31">
        <f t="shared" ca="1" si="381"/>
        <v>0</v>
      </c>
      <c r="AC528" s="122">
        <f t="shared" ca="1" si="382"/>
        <v>0</v>
      </c>
      <c r="AD528" s="32">
        <f t="shared" ca="1" si="383"/>
        <v>0</v>
      </c>
      <c r="AE528" s="122">
        <f t="shared" ca="1" si="384"/>
        <v>0</v>
      </c>
      <c r="AF528" s="32">
        <f t="shared" ca="1" si="385"/>
        <v>0</v>
      </c>
      <c r="AG528" s="116">
        <v>3195</v>
      </c>
      <c r="AH528" s="33">
        <v>2400</v>
      </c>
      <c r="AI528" s="53"/>
      <c r="AL528" s="53"/>
      <c r="AM528" s="52"/>
      <c r="BS528" s="54"/>
      <c r="BT528" s="54"/>
      <c r="BU528" s="54"/>
      <c r="BV528" s="54"/>
      <c r="BY528" s="52"/>
      <c r="BZ528" s="52"/>
      <c r="CA528" s="52"/>
      <c r="CB528" s="52"/>
    </row>
    <row r="529" spans="1:80" ht="33" customHeight="1" thickBot="1">
      <c r="A529" s="114">
        <f t="shared" si="386"/>
        <v>22</v>
      </c>
      <c r="B529" s="115">
        <f>B164</f>
        <v>154</v>
      </c>
      <c r="C529" s="116">
        <f>SUM(E158:E164)</f>
        <v>0</v>
      </c>
      <c r="D529" s="117">
        <f>SUM(C158:C164)</f>
        <v>0</v>
      </c>
      <c r="E529" s="116">
        <f>SUM(F158:F164)</f>
        <v>0</v>
      </c>
      <c r="F529" s="117">
        <f>SUM(D158:D164)</f>
        <v>0</v>
      </c>
      <c r="G529" s="118">
        <f t="shared" si="370"/>
        <v>0</v>
      </c>
      <c r="H529" s="118">
        <f t="shared" si="371"/>
        <v>0</v>
      </c>
      <c r="I529" s="118">
        <f t="shared" si="366"/>
        <v>0</v>
      </c>
      <c r="J529" s="117">
        <f t="shared" si="367"/>
        <v>0</v>
      </c>
      <c r="K529" s="121" t="e">
        <f t="shared" si="372"/>
        <v>#DIV/0!</v>
      </c>
      <c r="L529" s="121" t="e">
        <f t="shared" si="372"/>
        <v>#DIV/0!</v>
      </c>
      <c r="M529" s="121" t="e">
        <f t="shared" si="373"/>
        <v>#DIV/0!</v>
      </c>
      <c r="N529" s="121" t="e">
        <f t="shared" si="373"/>
        <v>#DIV/0!</v>
      </c>
      <c r="O529" s="121">
        <f t="shared" si="387"/>
        <v>3.0000000000000001E-3</v>
      </c>
      <c r="P529" s="119">
        <f>SUM(U158:U164)</f>
        <v>0</v>
      </c>
      <c r="Q529" s="120">
        <f>SUM(V158:V164)</f>
        <v>0</v>
      </c>
      <c r="R529" s="197">
        <f t="shared" si="374"/>
        <v>0</v>
      </c>
      <c r="S529" s="116">
        <f t="shared" si="375"/>
        <v>0</v>
      </c>
      <c r="T529" s="121">
        <f t="shared" si="376"/>
        <v>0</v>
      </c>
      <c r="U529" s="121">
        <f t="shared" si="368"/>
        <v>0</v>
      </c>
      <c r="V529" s="117">
        <f>SUM(AD158:AD164)</f>
        <v>0</v>
      </c>
      <c r="W529" s="30">
        <f t="shared" ca="1" si="377"/>
        <v>0</v>
      </c>
      <c r="X529" s="30">
        <f t="shared" ca="1" si="378"/>
        <v>0</v>
      </c>
      <c r="Y529" s="30">
        <f t="shared" ca="1" si="379"/>
        <v>0</v>
      </c>
      <c r="Z529" s="30">
        <f t="shared" ca="1" si="380"/>
        <v>0</v>
      </c>
      <c r="AA529" s="30">
        <f t="shared" si="369"/>
        <v>0</v>
      </c>
      <c r="AB529" s="31">
        <f t="shared" ca="1" si="381"/>
        <v>0</v>
      </c>
      <c r="AC529" s="122">
        <f t="shared" ca="1" si="382"/>
        <v>0</v>
      </c>
      <c r="AD529" s="32">
        <f t="shared" ca="1" si="383"/>
        <v>0</v>
      </c>
      <c r="AE529" s="122">
        <f t="shared" ca="1" si="384"/>
        <v>0</v>
      </c>
      <c r="AF529" s="32">
        <f t="shared" ca="1" si="385"/>
        <v>0</v>
      </c>
      <c r="AG529" s="116">
        <v>3355</v>
      </c>
      <c r="AH529" s="33">
        <v>2550</v>
      </c>
      <c r="AI529" s="53"/>
      <c r="AL529" s="53"/>
      <c r="AM529" s="52"/>
      <c r="BS529" s="54"/>
      <c r="BT529" s="54"/>
      <c r="BU529" s="54"/>
      <c r="BV529" s="54"/>
      <c r="BY529" s="52"/>
      <c r="BZ529" s="52"/>
      <c r="CA529" s="52"/>
      <c r="CB529" s="52"/>
    </row>
    <row r="530" spans="1:80" ht="33" customHeight="1" thickBot="1">
      <c r="A530" s="114">
        <f t="shared" si="386"/>
        <v>23</v>
      </c>
      <c r="B530" s="115">
        <f>B171</f>
        <v>161</v>
      </c>
      <c r="C530" s="116">
        <f>SUM(E165:E171)</f>
        <v>0</v>
      </c>
      <c r="D530" s="117">
        <f>SUM(C165:C171)</f>
        <v>0</v>
      </c>
      <c r="E530" s="116">
        <f>SUM(F165:F171)</f>
        <v>0</v>
      </c>
      <c r="F530" s="117">
        <f>SUM(D165:D171)</f>
        <v>0</v>
      </c>
      <c r="G530" s="118">
        <f t="shared" si="370"/>
        <v>0</v>
      </c>
      <c r="H530" s="118">
        <f t="shared" si="371"/>
        <v>0</v>
      </c>
      <c r="I530" s="118">
        <f t="shared" si="366"/>
        <v>0</v>
      </c>
      <c r="J530" s="117">
        <f t="shared" si="367"/>
        <v>0</v>
      </c>
      <c r="K530" s="121" t="e">
        <f t="shared" si="372"/>
        <v>#DIV/0!</v>
      </c>
      <c r="L530" s="121" t="e">
        <f t="shared" si="372"/>
        <v>#DIV/0!</v>
      </c>
      <c r="M530" s="121" t="e">
        <f t="shared" si="373"/>
        <v>#DIV/0!</v>
      </c>
      <c r="N530" s="121" t="e">
        <f t="shared" si="373"/>
        <v>#DIV/0!</v>
      </c>
      <c r="O530" s="121">
        <f t="shared" si="387"/>
        <v>3.0000000000000001E-3</v>
      </c>
      <c r="P530" s="119">
        <f>SUM(U165:U171)</f>
        <v>0</v>
      </c>
      <c r="Q530" s="120">
        <f>SUM(V165:V171)</f>
        <v>0</v>
      </c>
      <c r="R530" s="197">
        <f t="shared" si="374"/>
        <v>0</v>
      </c>
      <c r="S530" s="116">
        <f t="shared" si="375"/>
        <v>0</v>
      </c>
      <c r="T530" s="121">
        <f t="shared" si="376"/>
        <v>0</v>
      </c>
      <c r="U530" s="121">
        <f t="shared" si="368"/>
        <v>0</v>
      </c>
      <c r="V530" s="117">
        <f>SUM(AD165:AD171)</f>
        <v>0</v>
      </c>
      <c r="W530" s="30">
        <f t="shared" ca="1" si="377"/>
        <v>0</v>
      </c>
      <c r="X530" s="30">
        <f t="shared" ca="1" si="378"/>
        <v>0</v>
      </c>
      <c r="Y530" s="30">
        <f t="shared" ca="1" si="379"/>
        <v>0</v>
      </c>
      <c r="Z530" s="30">
        <f t="shared" ca="1" si="380"/>
        <v>0</v>
      </c>
      <c r="AA530" s="30">
        <f t="shared" si="369"/>
        <v>0</v>
      </c>
      <c r="AB530" s="31">
        <f t="shared" ca="1" si="381"/>
        <v>0</v>
      </c>
      <c r="AC530" s="122">
        <f t="shared" ca="1" si="382"/>
        <v>0</v>
      </c>
      <c r="AD530" s="32">
        <f t="shared" ca="1" si="383"/>
        <v>0</v>
      </c>
      <c r="AE530" s="122">
        <f t="shared" ca="1" si="384"/>
        <v>0</v>
      </c>
      <c r="AF530" s="32">
        <f t="shared" ca="1" si="385"/>
        <v>0</v>
      </c>
      <c r="AG530" s="116">
        <v>3515</v>
      </c>
      <c r="AH530" s="33">
        <v>2700</v>
      </c>
      <c r="AI530" s="53"/>
      <c r="AL530" s="53"/>
      <c r="AM530" s="52"/>
      <c r="BS530" s="54"/>
      <c r="BT530" s="54"/>
      <c r="BU530" s="54"/>
      <c r="BV530" s="54"/>
      <c r="BY530" s="52"/>
      <c r="BZ530" s="52"/>
      <c r="CA530" s="52"/>
      <c r="CB530" s="52"/>
    </row>
    <row r="531" spans="1:80" ht="33" customHeight="1" thickBot="1">
      <c r="A531" s="114">
        <f t="shared" si="386"/>
        <v>24</v>
      </c>
      <c r="B531" s="115">
        <f>B178</f>
        <v>168</v>
      </c>
      <c r="C531" s="116">
        <f>SUM(E172:E178)</f>
        <v>0</v>
      </c>
      <c r="D531" s="117">
        <f>SUM(C172:C178)</f>
        <v>0</v>
      </c>
      <c r="E531" s="116">
        <f>SUM(F172:F178)</f>
        <v>0</v>
      </c>
      <c r="F531" s="117">
        <f>SUM(D172:D178)</f>
        <v>0</v>
      </c>
      <c r="G531" s="118">
        <f t="shared" si="370"/>
        <v>0</v>
      </c>
      <c r="H531" s="118">
        <f t="shared" si="371"/>
        <v>0</v>
      </c>
      <c r="I531" s="118">
        <f t="shared" si="366"/>
        <v>0</v>
      </c>
      <c r="J531" s="117">
        <f t="shared" si="367"/>
        <v>0</v>
      </c>
      <c r="K531" s="121" t="e">
        <f t="shared" si="372"/>
        <v>#DIV/0!</v>
      </c>
      <c r="L531" s="121" t="e">
        <f t="shared" si="372"/>
        <v>#DIV/0!</v>
      </c>
      <c r="M531" s="121" t="e">
        <f t="shared" si="373"/>
        <v>#DIV/0!</v>
      </c>
      <c r="N531" s="121" t="e">
        <f t="shared" si="373"/>
        <v>#DIV/0!</v>
      </c>
      <c r="O531" s="121">
        <f t="shared" si="387"/>
        <v>3.0000000000000001E-3</v>
      </c>
      <c r="P531" s="119">
        <f>SUM(U172:U178)</f>
        <v>0</v>
      </c>
      <c r="Q531" s="120">
        <f>SUM(V172:V178)</f>
        <v>0</v>
      </c>
      <c r="R531" s="197">
        <f t="shared" si="374"/>
        <v>0</v>
      </c>
      <c r="S531" s="116">
        <f t="shared" si="375"/>
        <v>0</v>
      </c>
      <c r="T531" s="121">
        <f t="shared" si="376"/>
        <v>0</v>
      </c>
      <c r="U531" s="121">
        <f t="shared" si="368"/>
        <v>0</v>
      </c>
      <c r="V531" s="117">
        <f>SUM(AD172:AD178)</f>
        <v>0</v>
      </c>
      <c r="W531" s="30">
        <f t="shared" ca="1" si="377"/>
        <v>0</v>
      </c>
      <c r="X531" s="30">
        <f t="shared" ca="1" si="378"/>
        <v>0</v>
      </c>
      <c r="Y531" s="30">
        <f t="shared" ca="1" si="379"/>
        <v>0</v>
      </c>
      <c r="Z531" s="30">
        <f t="shared" ca="1" si="380"/>
        <v>0</v>
      </c>
      <c r="AA531" s="30">
        <f t="shared" si="369"/>
        <v>0</v>
      </c>
      <c r="AB531" s="31">
        <f t="shared" ca="1" si="381"/>
        <v>0</v>
      </c>
      <c r="AC531" s="122">
        <f t="shared" ca="1" si="382"/>
        <v>0</v>
      </c>
      <c r="AD531" s="32">
        <f t="shared" ca="1" si="383"/>
        <v>0</v>
      </c>
      <c r="AE531" s="122">
        <f t="shared" ca="1" si="384"/>
        <v>0</v>
      </c>
      <c r="AF531" s="32">
        <f t="shared" ca="1" si="385"/>
        <v>0</v>
      </c>
      <c r="AG531" s="116">
        <v>3675</v>
      </c>
      <c r="AH531" s="33">
        <v>2845</v>
      </c>
      <c r="AI531" s="53"/>
      <c r="AL531" s="53"/>
      <c r="AM531" s="52"/>
      <c r="BS531" s="54"/>
      <c r="BT531" s="54"/>
      <c r="BU531" s="54"/>
      <c r="BV531" s="54"/>
      <c r="BY531" s="52"/>
      <c r="BZ531" s="52"/>
      <c r="CA531" s="52"/>
      <c r="CB531" s="52"/>
    </row>
    <row r="532" spans="1:80" ht="33" customHeight="1" thickBot="1">
      <c r="A532" s="114">
        <f t="shared" si="386"/>
        <v>25</v>
      </c>
      <c r="B532" s="115">
        <f>B185</f>
        <v>175</v>
      </c>
      <c r="C532" s="116">
        <f>SUM(E179:E185)</f>
        <v>0</v>
      </c>
      <c r="D532" s="117">
        <f>SUM(C179:C185)</f>
        <v>0</v>
      </c>
      <c r="E532" s="116">
        <f>SUM(F179:F185)</f>
        <v>0</v>
      </c>
      <c r="F532" s="117">
        <f>SUM(D179:D185)</f>
        <v>0</v>
      </c>
      <c r="G532" s="118">
        <f t="shared" si="370"/>
        <v>0</v>
      </c>
      <c r="H532" s="118">
        <f t="shared" si="371"/>
        <v>0</v>
      </c>
      <c r="I532" s="118">
        <f t="shared" si="366"/>
        <v>0</v>
      </c>
      <c r="J532" s="117">
        <f t="shared" si="367"/>
        <v>0</v>
      </c>
      <c r="K532" s="121" t="e">
        <f t="shared" si="372"/>
        <v>#DIV/0!</v>
      </c>
      <c r="L532" s="121" t="e">
        <f t="shared" si="372"/>
        <v>#DIV/0!</v>
      </c>
      <c r="M532" s="121" t="e">
        <f t="shared" si="373"/>
        <v>#DIV/0!</v>
      </c>
      <c r="N532" s="121" t="e">
        <f t="shared" si="373"/>
        <v>#DIV/0!</v>
      </c>
      <c r="O532" s="121">
        <f t="shared" si="387"/>
        <v>3.0000000000000001E-3</v>
      </c>
      <c r="P532" s="119">
        <f>SUM(U179:U185)</f>
        <v>0</v>
      </c>
      <c r="Q532" s="120">
        <f>SUM(V179:V185)</f>
        <v>0</v>
      </c>
      <c r="R532" s="197">
        <f t="shared" si="374"/>
        <v>0</v>
      </c>
      <c r="S532" s="116">
        <f t="shared" si="375"/>
        <v>0</v>
      </c>
      <c r="T532" s="121">
        <f t="shared" si="376"/>
        <v>0</v>
      </c>
      <c r="U532" s="121">
        <f t="shared" si="368"/>
        <v>0</v>
      </c>
      <c r="V532" s="117">
        <f>SUM(AD179:AD185)</f>
        <v>0</v>
      </c>
      <c r="W532" s="30">
        <f t="shared" ca="1" si="377"/>
        <v>0</v>
      </c>
      <c r="X532" s="30">
        <f t="shared" ca="1" si="378"/>
        <v>0</v>
      </c>
      <c r="Y532" s="30">
        <f t="shared" ca="1" si="379"/>
        <v>0</v>
      </c>
      <c r="Z532" s="30">
        <f t="shared" ca="1" si="380"/>
        <v>0</v>
      </c>
      <c r="AA532" s="30">
        <f t="shared" si="369"/>
        <v>0</v>
      </c>
      <c r="AB532" s="31">
        <f t="shared" ca="1" si="381"/>
        <v>0</v>
      </c>
      <c r="AC532" s="122">
        <f t="shared" ca="1" si="382"/>
        <v>0</v>
      </c>
      <c r="AD532" s="32">
        <f t="shared" ca="1" si="383"/>
        <v>0</v>
      </c>
      <c r="AE532" s="122">
        <f t="shared" ca="1" si="384"/>
        <v>0</v>
      </c>
      <c r="AF532" s="32">
        <f t="shared" ca="1" si="385"/>
        <v>0</v>
      </c>
      <c r="AG532" s="116">
        <v>3825</v>
      </c>
      <c r="AH532" s="33">
        <v>2970</v>
      </c>
      <c r="AI532" s="53"/>
      <c r="AL532" s="53"/>
      <c r="AM532" s="52"/>
      <c r="BS532" s="54"/>
      <c r="BT532" s="54"/>
      <c r="BU532" s="54"/>
      <c r="BV532" s="54"/>
      <c r="BY532" s="52"/>
      <c r="BZ532" s="52"/>
      <c r="CA532" s="52"/>
      <c r="CB532" s="52"/>
    </row>
    <row r="533" spans="1:80" ht="33" customHeight="1" thickBot="1">
      <c r="A533" s="114">
        <f t="shared" si="386"/>
        <v>26</v>
      </c>
      <c r="B533" s="115">
        <f>B192</f>
        <v>182</v>
      </c>
      <c r="C533" s="116">
        <f>SUM(E186:E192)</f>
        <v>0</v>
      </c>
      <c r="D533" s="117">
        <f>SUM(C186:C192)</f>
        <v>0</v>
      </c>
      <c r="E533" s="116">
        <f>SUM(F186:F192)</f>
        <v>0</v>
      </c>
      <c r="F533" s="117">
        <f>SUM(D186:D192)</f>
        <v>0</v>
      </c>
      <c r="G533" s="118">
        <f t="shared" si="370"/>
        <v>0</v>
      </c>
      <c r="H533" s="118">
        <f t="shared" si="371"/>
        <v>0</v>
      </c>
      <c r="I533" s="118">
        <f t="shared" si="366"/>
        <v>0</v>
      </c>
      <c r="J533" s="117">
        <f t="shared" si="367"/>
        <v>0</v>
      </c>
      <c r="K533" s="121" t="e">
        <f t="shared" si="372"/>
        <v>#DIV/0!</v>
      </c>
      <c r="L533" s="121" t="e">
        <f t="shared" si="372"/>
        <v>#DIV/0!</v>
      </c>
      <c r="M533" s="121" t="e">
        <f t="shared" si="373"/>
        <v>#DIV/0!</v>
      </c>
      <c r="N533" s="121" t="e">
        <f t="shared" si="373"/>
        <v>#DIV/0!</v>
      </c>
      <c r="O533" s="121">
        <f t="shared" si="387"/>
        <v>3.0000000000000001E-3</v>
      </c>
      <c r="P533" s="119">
        <f>SUM(U186:U192)</f>
        <v>0</v>
      </c>
      <c r="Q533" s="120">
        <f>SUM(V186:V192)</f>
        <v>0</v>
      </c>
      <c r="R533" s="197">
        <f t="shared" si="374"/>
        <v>0</v>
      </c>
      <c r="S533" s="116">
        <f t="shared" si="375"/>
        <v>0</v>
      </c>
      <c r="T533" s="121">
        <f t="shared" si="376"/>
        <v>0</v>
      </c>
      <c r="U533" s="121">
        <f t="shared" si="368"/>
        <v>0</v>
      </c>
      <c r="V533" s="117">
        <f>SUM(AD186:AD192)</f>
        <v>0</v>
      </c>
      <c r="W533" s="30">
        <f t="shared" ca="1" si="377"/>
        <v>0</v>
      </c>
      <c r="X533" s="30">
        <f t="shared" ca="1" si="378"/>
        <v>0</v>
      </c>
      <c r="Y533" s="30">
        <f t="shared" ca="1" si="379"/>
        <v>0</v>
      </c>
      <c r="Z533" s="30">
        <f t="shared" ca="1" si="380"/>
        <v>0</v>
      </c>
      <c r="AA533" s="30">
        <f t="shared" si="369"/>
        <v>0</v>
      </c>
      <c r="AB533" s="31">
        <f t="shared" ca="1" si="381"/>
        <v>0</v>
      </c>
      <c r="AC533" s="122">
        <f t="shared" ca="1" si="382"/>
        <v>0</v>
      </c>
      <c r="AD533" s="32">
        <f t="shared" ca="1" si="383"/>
        <v>0</v>
      </c>
      <c r="AE533" s="122">
        <f t="shared" ca="1" si="384"/>
        <v>0</v>
      </c>
      <c r="AF533" s="32">
        <f t="shared" ca="1" si="385"/>
        <v>0</v>
      </c>
      <c r="AG533" s="116">
        <v>3960</v>
      </c>
      <c r="AH533" s="33">
        <v>3080</v>
      </c>
      <c r="AI533" s="53"/>
      <c r="AL533" s="53"/>
      <c r="AM533" s="52"/>
      <c r="BS533" s="54"/>
      <c r="BT533" s="54"/>
      <c r="BU533" s="54"/>
      <c r="BV533" s="54"/>
      <c r="BY533" s="52"/>
      <c r="BZ533" s="52"/>
      <c r="CA533" s="52"/>
      <c r="CB533" s="52"/>
    </row>
    <row r="534" spans="1:80" ht="33" customHeight="1" thickBot="1">
      <c r="A534" s="114">
        <f t="shared" si="386"/>
        <v>27</v>
      </c>
      <c r="B534" s="115">
        <f>B199</f>
        <v>189</v>
      </c>
      <c r="C534" s="116">
        <f>SUM(E193:E199)</f>
        <v>0</v>
      </c>
      <c r="D534" s="117">
        <f>SUM(C193:C199)</f>
        <v>0</v>
      </c>
      <c r="E534" s="116">
        <f>SUM(F193:F199)</f>
        <v>0</v>
      </c>
      <c r="F534" s="117">
        <f>SUM(D193:D199)</f>
        <v>0</v>
      </c>
      <c r="G534" s="118">
        <f t="shared" si="370"/>
        <v>0</v>
      </c>
      <c r="H534" s="118">
        <f t="shared" si="371"/>
        <v>0</v>
      </c>
      <c r="I534" s="118">
        <f t="shared" si="366"/>
        <v>0</v>
      </c>
      <c r="J534" s="117">
        <f t="shared" si="367"/>
        <v>0</v>
      </c>
      <c r="K534" s="121" t="e">
        <f t="shared" si="372"/>
        <v>#DIV/0!</v>
      </c>
      <c r="L534" s="121" t="e">
        <f t="shared" si="372"/>
        <v>#DIV/0!</v>
      </c>
      <c r="M534" s="121" t="e">
        <f t="shared" si="373"/>
        <v>#DIV/0!</v>
      </c>
      <c r="N534" s="121" t="e">
        <f t="shared" si="373"/>
        <v>#DIV/0!</v>
      </c>
      <c r="O534" s="121">
        <f t="shared" si="387"/>
        <v>3.0000000000000001E-3</v>
      </c>
      <c r="P534" s="119">
        <f>SUM(U193:U199)</f>
        <v>0</v>
      </c>
      <c r="Q534" s="120">
        <f>SUM(V193:V199)</f>
        <v>0</v>
      </c>
      <c r="R534" s="197">
        <f t="shared" si="374"/>
        <v>0</v>
      </c>
      <c r="S534" s="116">
        <f t="shared" si="375"/>
        <v>0</v>
      </c>
      <c r="T534" s="121">
        <f t="shared" si="376"/>
        <v>0</v>
      </c>
      <c r="U534" s="121">
        <f t="shared" si="368"/>
        <v>0</v>
      </c>
      <c r="V534" s="117">
        <f>SUM(AD193:AD199)</f>
        <v>0</v>
      </c>
      <c r="W534" s="30">
        <f t="shared" ca="1" si="377"/>
        <v>0</v>
      </c>
      <c r="X534" s="30">
        <f t="shared" ca="1" si="378"/>
        <v>0</v>
      </c>
      <c r="Y534" s="30">
        <f t="shared" ca="1" si="379"/>
        <v>0</v>
      </c>
      <c r="Z534" s="30">
        <f t="shared" ca="1" si="380"/>
        <v>0</v>
      </c>
      <c r="AA534" s="30">
        <f t="shared" si="369"/>
        <v>0</v>
      </c>
      <c r="AB534" s="31">
        <f t="shared" ca="1" si="381"/>
        <v>0</v>
      </c>
      <c r="AC534" s="122">
        <f t="shared" ca="1" si="382"/>
        <v>0</v>
      </c>
      <c r="AD534" s="32">
        <f t="shared" ca="1" si="383"/>
        <v>0</v>
      </c>
      <c r="AE534" s="122">
        <f t="shared" ca="1" si="384"/>
        <v>0</v>
      </c>
      <c r="AF534" s="32">
        <f t="shared" ca="1" si="385"/>
        <v>0</v>
      </c>
      <c r="AG534" s="116">
        <v>4035</v>
      </c>
      <c r="AH534" s="33">
        <v>3180</v>
      </c>
      <c r="AI534" s="53"/>
      <c r="AL534" s="53"/>
      <c r="AM534" s="52"/>
      <c r="BS534" s="54"/>
      <c r="BT534" s="54"/>
      <c r="BU534" s="54"/>
      <c r="BV534" s="54"/>
      <c r="BY534" s="52"/>
      <c r="BZ534" s="52"/>
      <c r="CA534" s="52"/>
      <c r="CB534" s="52"/>
    </row>
    <row r="535" spans="1:80" ht="33" customHeight="1" thickBot="1">
      <c r="A535" s="114">
        <f t="shared" si="386"/>
        <v>28</v>
      </c>
      <c r="B535" s="115">
        <f>B206</f>
        <v>196</v>
      </c>
      <c r="C535" s="116">
        <f>SUM(E200:E206)</f>
        <v>0</v>
      </c>
      <c r="D535" s="117">
        <f>SUM(C200:C206)</f>
        <v>0</v>
      </c>
      <c r="E535" s="116">
        <f>SUM(F200:F206)</f>
        <v>0</v>
      </c>
      <c r="F535" s="117">
        <f>SUM(D200:D206)</f>
        <v>0</v>
      </c>
      <c r="G535" s="118">
        <f t="shared" si="370"/>
        <v>0</v>
      </c>
      <c r="H535" s="118">
        <f t="shared" si="371"/>
        <v>0</v>
      </c>
      <c r="I535" s="118">
        <f t="shared" si="366"/>
        <v>0</v>
      </c>
      <c r="J535" s="117">
        <f t="shared" si="367"/>
        <v>0</v>
      </c>
      <c r="K535" s="121" t="e">
        <f t="shared" si="372"/>
        <v>#DIV/0!</v>
      </c>
      <c r="L535" s="121" t="e">
        <f t="shared" si="372"/>
        <v>#DIV/0!</v>
      </c>
      <c r="M535" s="121" t="e">
        <f t="shared" si="373"/>
        <v>#DIV/0!</v>
      </c>
      <c r="N535" s="121" t="e">
        <f t="shared" si="373"/>
        <v>#DIV/0!</v>
      </c>
      <c r="O535" s="121">
        <f t="shared" si="387"/>
        <v>3.0000000000000001E-3</v>
      </c>
      <c r="P535" s="119">
        <f>SUM(U200:U206)</f>
        <v>0</v>
      </c>
      <c r="Q535" s="120">
        <f>SUM(V200:V206)</f>
        <v>0</v>
      </c>
      <c r="R535" s="197">
        <f t="shared" si="374"/>
        <v>0</v>
      </c>
      <c r="S535" s="116">
        <f t="shared" si="375"/>
        <v>0</v>
      </c>
      <c r="T535" s="121">
        <f t="shared" si="376"/>
        <v>0</v>
      </c>
      <c r="U535" s="121">
        <f t="shared" si="368"/>
        <v>0</v>
      </c>
      <c r="V535" s="117">
        <f>SUM(AD200:AD206)</f>
        <v>0</v>
      </c>
      <c r="W535" s="30">
        <f t="shared" ca="1" si="377"/>
        <v>0</v>
      </c>
      <c r="X535" s="30">
        <f t="shared" ca="1" si="378"/>
        <v>0</v>
      </c>
      <c r="Y535" s="30">
        <f t="shared" ca="1" si="379"/>
        <v>0</v>
      </c>
      <c r="Z535" s="30">
        <f t="shared" ca="1" si="380"/>
        <v>0</v>
      </c>
      <c r="AA535" s="30">
        <f t="shared" si="369"/>
        <v>0</v>
      </c>
      <c r="AB535" s="31">
        <f t="shared" ca="1" si="381"/>
        <v>0</v>
      </c>
      <c r="AC535" s="122">
        <f t="shared" ca="1" si="382"/>
        <v>0</v>
      </c>
      <c r="AD535" s="32">
        <f t="shared" ca="1" si="383"/>
        <v>0</v>
      </c>
      <c r="AE535" s="122">
        <f t="shared" ca="1" si="384"/>
        <v>0</v>
      </c>
      <c r="AF535" s="32">
        <f t="shared" ca="1" si="385"/>
        <v>0</v>
      </c>
      <c r="AG535" s="116">
        <v>4090</v>
      </c>
      <c r="AH535" s="33">
        <v>3275</v>
      </c>
      <c r="AI535" s="53"/>
      <c r="AL535" s="53"/>
      <c r="AM535" s="52"/>
      <c r="BS535" s="54"/>
      <c r="BT535" s="54"/>
      <c r="BU535" s="54"/>
      <c r="BV535" s="54"/>
      <c r="BY535" s="52"/>
      <c r="BZ535" s="52"/>
      <c r="CA535" s="52"/>
      <c r="CB535" s="52"/>
    </row>
    <row r="536" spans="1:80" ht="33" customHeight="1" thickBot="1">
      <c r="A536" s="114">
        <f t="shared" si="386"/>
        <v>29</v>
      </c>
      <c r="B536" s="115">
        <f>B213</f>
        <v>203</v>
      </c>
      <c r="C536" s="116">
        <f>SUM(E207:E213)</f>
        <v>0</v>
      </c>
      <c r="D536" s="117">
        <f>SUM(C207:C213)</f>
        <v>0</v>
      </c>
      <c r="E536" s="116">
        <f>SUM(F207:F213)</f>
        <v>0</v>
      </c>
      <c r="F536" s="117">
        <f>SUM(D207:D213)</f>
        <v>0</v>
      </c>
      <c r="G536" s="118">
        <f t="shared" si="370"/>
        <v>0</v>
      </c>
      <c r="H536" s="118">
        <f t="shared" si="371"/>
        <v>0</v>
      </c>
      <c r="I536" s="118">
        <f t="shared" si="366"/>
        <v>0</v>
      </c>
      <c r="J536" s="117">
        <f t="shared" si="367"/>
        <v>0</v>
      </c>
      <c r="K536" s="121" t="e">
        <f t="shared" si="372"/>
        <v>#DIV/0!</v>
      </c>
      <c r="L536" s="121" t="e">
        <f t="shared" si="372"/>
        <v>#DIV/0!</v>
      </c>
      <c r="M536" s="121" t="e">
        <f t="shared" si="373"/>
        <v>#DIV/0!</v>
      </c>
      <c r="N536" s="121" t="e">
        <f t="shared" si="373"/>
        <v>#DIV/0!</v>
      </c>
      <c r="O536" s="121">
        <f t="shared" si="387"/>
        <v>3.0000000000000001E-3</v>
      </c>
      <c r="P536" s="119">
        <f>SUM(U207:U213)</f>
        <v>0</v>
      </c>
      <c r="Q536" s="120">
        <f>SUM(V207:V213)</f>
        <v>0</v>
      </c>
      <c r="R536" s="197">
        <f t="shared" si="374"/>
        <v>0</v>
      </c>
      <c r="S536" s="116">
        <f t="shared" si="375"/>
        <v>0</v>
      </c>
      <c r="T536" s="121">
        <f t="shared" si="376"/>
        <v>0</v>
      </c>
      <c r="U536" s="121">
        <f t="shared" si="368"/>
        <v>0</v>
      </c>
      <c r="V536" s="117">
        <f>SUM(AD207:AD213)</f>
        <v>0</v>
      </c>
      <c r="W536" s="30">
        <f t="shared" ca="1" si="377"/>
        <v>0</v>
      </c>
      <c r="X536" s="30">
        <f t="shared" ca="1" si="378"/>
        <v>0</v>
      </c>
      <c r="Y536" s="30">
        <f t="shared" ca="1" si="379"/>
        <v>0</v>
      </c>
      <c r="Z536" s="30">
        <f t="shared" ca="1" si="380"/>
        <v>0</v>
      </c>
      <c r="AA536" s="30">
        <f t="shared" si="369"/>
        <v>0</v>
      </c>
      <c r="AB536" s="31">
        <f t="shared" ca="1" si="381"/>
        <v>0</v>
      </c>
      <c r="AC536" s="122">
        <f t="shared" ca="1" si="382"/>
        <v>0</v>
      </c>
      <c r="AD536" s="32">
        <f t="shared" ca="1" si="383"/>
        <v>0</v>
      </c>
      <c r="AE536" s="122">
        <f t="shared" ca="1" si="384"/>
        <v>0</v>
      </c>
      <c r="AF536" s="32">
        <f t="shared" ca="1" si="385"/>
        <v>0</v>
      </c>
      <c r="AG536" s="116">
        <v>4120</v>
      </c>
      <c r="AH536" s="33">
        <v>3365</v>
      </c>
      <c r="AI536" s="53"/>
      <c r="AL536" s="53"/>
      <c r="AM536" s="52"/>
      <c r="BS536" s="54"/>
      <c r="BT536" s="54"/>
      <c r="BU536" s="54"/>
      <c r="BV536" s="54"/>
      <c r="BY536" s="52"/>
      <c r="BZ536" s="52"/>
      <c r="CA536" s="52"/>
      <c r="CB536" s="52"/>
    </row>
    <row r="537" spans="1:80" ht="33" customHeight="1" thickBot="1">
      <c r="A537" s="114">
        <f t="shared" si="386"/>
        <v>30</v>
      </c>
      <c r="B537" s="115">
        <f>B220</f>
        <v>210</v>
      </c>
      <c r="C537" s="116">
        <f>SUM(E214:E220)</f>
        <v>0</v>
      </c>
      <c r="D537" s="117">
        <f>SUM(C214:C220)</f>
        <v>0</v>
      </c>
      <c r="E537" s="116">
        <f>SUM(F214:F220)</f>
        <v>0</v>
      </c>
      <c r="F537" s="117">
        <f>SUM(D214:D220)</f>
        <v>0</v>
      </c>
      <c r="G537" s="118">
        <f t="shared" si="370"/>
        <v>0</v>
      </c>
      <c r="H537" s="118">
        <f t="shared" si="371"/>
        <v>0</v>
      </c>
      <c r="I537" s="118">
        <f t="shared" si="366"/>
        <v>0</v>
      </c>
      <c r="J537" s="117">
        <f t="shared" si="367"/>
        <v>0</v>
      </c>
      <c r="K537" s="121" t="e">
        <f t="shared" si="372"/>
        <v>#DIV/0!</v>
      </c>
      <c r="L537" s="121" t="e">
        <f t="shared" si="372"/>
        <v>#DIV/0!</v>
      </c>
      <c r="M537" s="121" t="e">
        <f t="shared" si="373"/>
        <v>#DIV/0!</v>
      </c>
      <c r="N537" s="121" t="e">
        <f t="shared" si="373"/>
        <v>#DIV/0!</v>
      </c>
      <c r="O537" s="121">
        <f t="shared" si="387"/>
        <v>3.0000000000000001E-3</v>
      </c>
      <c r="P537" s="119">
        <f>SUM(U214:U220)</f>
        <v>0</v>
      </c>
      <c r="Q537" s="120">
        <f>SUM(V214:V220)</f>
        <v>0</v>
      </c>
      <c r="R537" s="197">
        <f t="shared" si="374"/>
        <v>0</v>
      </c>
      <c r="S537" s="116">
        <f t="shared" si="375"/>
        <v>0</v>
      </c>
      <c r="T537" s="121">
        <f t="shared" si="376"/>
        <v>0</v>
      </c>
      <c r="U537" s="121">
        <f t="shared" si="368"/>
        <v>0</v>
      </c>
      <c r="V537" s="117">
        <f>SUM(AD214:AD220)</f>
        <v>0</v>
      </c>
      <c r="W537" s="30">
        <f t="shared" ca="1" si="377"/>
        <v>0</v>
      </c>
      <c r="X537" s="30">
        <f t="shared" ca="1" si="378"/>
        <v>0</v>
      </c>
      <c r="Y537" s="30">
        <f t="shared" ca="1" si="379"/>
        <v>0</v>
      </c>
      <c r="Z537" s="30">
        <f t="shared" ca="1" si="380"/>
        <v>0</v>
      </c>
      <c r="AA537" s="30">
        <f t="shared" si="369"/>
        <v>0</v>
      </c>
      <c r="AB537" s="31">
        <f t="shared" ca="1" si="381"/>
        <v>0</v>
      </c>
      <c r="AC537" s="122">
        <f t="shared" ca="1" si="382"/>
        <v>0</v>
      </c>
      <c r="AD537" s="32">
        <f t="shared" ca="1" si="383"/>
        <v>0</v>
      </c>
      <c r="AE537" s="122">
        <f t="shared" ca="1" si="384"/>
        <v>0</v>
      </c>
      <c r="AF537" s="32">
        <f t="shared" ca="1" si="385"/>
        <v>0</v>
      </c>
      <c r="AG537" s="116">
        <v>4150</v>
      </c>
      <c r="AH537" s="33">
        <v>3415</v>
      </c>
      <c r="AI537" s="53"/>
      <c r="AL537" s="53"/>
      <c r="AM537" s="52"/>
      <c r="BS537" s="54"/>
      <c r="BT537" s="54"/>
      <c r="BU537" s="54"/>
      <c r="BV537" s="54"/>
      <c r="BY537" s="52"/>
      <c r="BZ537" s="52"/>
      <c r="CA537" s="52"/>
      <c r="CB537" s="52"/>
    </row>
    <row r="538" spans="1:80" ht="33" customHeight="1" thickBot="1">
      <c r="A538" s="114">
        <f t="shared" si="386"/>
        <v>31</v>
      </c>
      <c r="B538" s="115">
        <f>B227</f>
        <v>217</v>
      </c>
      <c r="C538" s="116">
        <f>SUM(E221:E227)</f>
        <v>0</v>
      </c>
      <c r="D538" s="117">
        <f>SUM(C221:C227)</f>
        <v>0</v>
      </c>
      <c r="E538" s="116">
        <f>SUM(F221:F227)</f>
        <v>0</v>
      </c>
      <c r="F538" s="117">
        <f>SUM(D221:D227)</f>
        <v>0</v>
      </c>
      <c r="G538" s="118">
        <f t="shared" si="370"/>
        <v>0</v>
      </c>
      <c r="H538" s="118">
        <f t="shared" si="371"/>
        <v>0</v>
      </c>
      <c r="I538" s="118">
        <f t="shared" si="366"/>
        <v>0</v>
      </c>
      <c r="J538" s="117">
        <f t="shared" si="367"/>
        <v>0</v>
      </c>
      <c r="K538" s="121" t="e">
        <f t="shared" si="372"/>
        <v>#DIV/0!</v>
      </c>
      <c r="L538" s="121" t="e">
        <f t="shared" si="372"/>
        <v>#DIV/0!</v>
      </c>
      <c r="M538" s="121" t="e">
        <f t="shared" si="373"/>
        <v>#DIV/0!</v>
      </c>
      <c r="N538" s="121" t="e">
        <f t="shared" si="373"/>
        <v>#DIV/0!</v>
      </c>
      <c r="O538" s="121">
        <f t="shared" si="387"/>
        <v>3.0000000000000001E-3</v>
      </c>
      <c r="P538" s="119">
        <f>SUM(U221:U227)</f>
        <v>0</v>
      </c>
      <c r="Q538" s="120">
        <f>SUM(V221:V227)</f>
        <v>0</v>
      </c>
      <c r="R538" s="197">
        <f t="shared" si="374"/>
        <v>0</v>
      </c>
      <c r="S538" s="116">
        <f t="shared" si="375"/>
        <v>0</v>
      </c>
      <c r="T538" s="121">
        <f t="shared" si="376"/>
        <v>0</v>
      </c>
      <c r="U538" s="121">
        <f t="shared" si="368"/>
        <v>0</v>
      </c>
      <c r="V538" s="117">
        <f>SUM(AD221:AD227)</f>
        <v>0</v>
      </c>
      <c r="W538" s="30">
        <f t="shared" ca="1" si="377"/>
        <v>0</v>
      </c>
      <c r="X538" s="30">
        <f t="shared" ca="1" si="378"/>
        <v>0</v>
      </c>
      <c r="Y538" s="30">
        <f t="shared" ca="1" si="379"/>
        <v>0</v>
      </c>
      <c r="Z538" s="30">
        <f t="shared" ca="1" si="380"/>
        <v>0</v>
      </c>
      <c r="AA538" s="30">
        <f t="shared" si="369"/>
        <v>0</v>
      </c>
      <c r="AB538" s="31">
        <f t="shared" ca="1" si="381"/>
        <v>0</v>
      </c>
      <c r="AC538" s="122">
        <f t="shared" ca="1" si="382"/>
        <v>0</v>
      </c>
      <c r="AD538" s="32">
        <f t="shared" ca="1" si="383"/>
        <v>0</v>
      </c>
      <c r="AE538" s="122">
        <f t="shared" ca="1" si="384"/>
        <v>0</v>
      </c>
      <c r="AF538" s="32">
        <f t="shared" ca="1" si="385"/>
        <v>0</v>
      </c>
      <c r="AG538" s="116">
        <v>4180</v>
      </c>
      <c r="AH538" s="33">
        <v>3460</v>
      </c>
      <c r="AI538" s="53"/>
      <c r="AL538" s="53"/>
      <c r="AM538" s="52"/>
      <c r="BS538" s="54"/>
      <c r="BT538" s="54"/>
      <c r="BU538" s="54"/>
      <c r="BV538" s="54"/>
      <c r="BY538" s="52"/>
      <c r="BZ538" s="52"/>
      <c r="CA538" s="52"/>
      <c r="CB538" s="52"/>
    </row>
    <row r="539" spans="1:80" ht="33" customHeight="1" thickBot="1">
      <c r="A539" s="114">
        <f t="shared" si="386"/>
        <v>32</v>
      </c>
      <c r="B539" s="115">
        <f>B234</f>
        <v>224</v>
      </c>
      <c r="C539" s="116">
        <f>SUM(E228:E234)</f>
        <v>0</v>
      </c>
      <c r="D539" s="117">
        <f>SUM(C228:C234)</f>
        <v>0</v>
      </c>
      <c r="E539" s="116">
        <f>SUM(F228:F234)</f>
        <v>0</v>
      </c>
      <c r="F539" s="117">
        <f>SUM(D228:D234)</f>
        <v>0</v>
      </c>
      <c r="G539" s="118">
        <f t="shared" si="370"/>
        <v>0</v>
      </c>
      <c r="H539" s="118">
        <f t="shared" si="371"/>
        <v>0</v>
      </c>
      <c r="I539" s="118">
        <f t="shared" si="366"/>
        <v>0</v>
      </c>
      <c r="J539" s="117">
        <f t="shared" si="367"/>
        <v>0</v>
      </c>
      <c r="K539" s="121" t="e">
        <f t="shared" si="372"/>
        <v>#DIV/0!</v>
      </c>
      <c r="L539" s="121" t="e">
        <f t="shared" si="372"/>
        <v>#DIV/0!</v>
      </c>
      <c r="M539" s="121" t="e">
        <f t="shared" si="373"/>
        <v>#DIV/0!</v>
      </c>
      <c r="N539" s="121" t="e">
        <f t="shared" si="373"/>
        <v>#DIV/0!</v>
      </c>
      <c r="O539" s="121">
        <f t="shared" si="387"/>
        <v>3.0000000000000001E-3</v>
      </c>
      <c r="P539" s="119">
        <f>SUM(U228:U234)</f>
        <v>0</v>
      </c>
      <c r="Q539" s="120">
        <f>SUM(V228:V234)</f>
        <v>0</v>
      </c>
      <c r="R539" s="197">
        <f t="shared" si="374"/>
        <v>0</v>
      </c>
      <c r="S539" s="116">
        <f t="shared" si="375"/>
        <v>0</v>
      </c>
      <c r="T539" s="121">
        <f t="shared" si="376"/>
        <v>0</v>
      </c>
      <c r="U539" s="121">
        <f t="shared" si="368"/>
        <v>0</v>
      </c>
      <c r="V539" s="117">
        <f>SUM(AD228:AD234)</f>
        <v>0</v>
      </c>
      <c r="W539" s="30">
        <f t="shared" ca="1" si="377"/>
        <v>0</v>
      </c>
      <c r="X539" s="30">
        <f t="shared" ca="1" si="378"/>
        <v>0</v>
      </c>
      <c r="Y539" s="30">
        <f t="shared" ca="1" si="379"/>
        <v>0</v>
      </c>
      <c r="Z539" s="30">
        <f t="shared" ca="1" si="380"/>
        <v>0</v>
      </c>
      <c r="AA539" s="30">
        <f t="shared" si="369"/>
        <v>0</v>
      </c>
      <c r="AB539" s="31">
        <f t="shared" ca="1" si="381"/>
        <v>0</v>
      </c>
      <c r="AC539" s="122">
        <f t="shared" ca="1" si="382"/>
        <v>0</v>
      </c>
      <c r="AD539" s="32">
        <f t="shared" ca="1" si="383"/>
        <v>0</v>
      </c>
      <c r="AE539" s="122">
        <f t="shared" ca="1" si="384"/>
        <v>0</v>
      </c>
      <c r="AF539" s="32">
        <f t="shared" ca="1" si="385"/>
        <v>0</v>
      </c>
      <c r="AG539" s="116">
        <v>4210</v>
      </c>
      <c r="AH539" s="33">
        <v>3500</v>
      </c>
      <c r="AI539" s="53"/>
      <c r="AL539" s="53"/>
      <c r="AM539" s="52"/>
      <c r="BS539" s="54"/>
      <c r="BT539" s="54"/>
      <c r="BU539" s="54"/>
      <c r="BV539" s="54"/>
      <c r="BY539" s="52"/>
      <c r="BZ539" s="52"/>
      <c r="CA539" s="52"/>
      <c r="CB539" s="52"/>
    </row>
    <row r="540" spans="1:80" ht="33" customHeight="1" thickBot="1">
      <c r="A540" s="114">
        <f t="shared" si="386"/>
        <v>33</v>
      </c>
      <c r="B540" s="115">
        <f>B241</f>
        <v>231</v>
      </c>
      <c r="C540" s="116">
        <f>SUM(E235:E241)</f>
        <v>0</v>
      </c>
      <c r="D540" s="117">
        <f>SUM(C235:C241)</f>
        <v>0</v>
      </c>
      <c r="E540" s="116">
        <f>SUM(F235:F241)</f>
        <v>0</v>
      </c>
      <c r="F540" s="117">
        <f>SUM(D235:D241)</f>
        <v>0</v>
      </c>
      <c r="G540" s="118">
        <f t="shared" si="370"/>
        <v>0</v>
      </c>
      <c r="H540" s="118">
        <f t="shared" si="371"/>
        <v>0</v>
      </c>
      <c r="I540" s="118">
        <f t="shared" ref="I540:I571" si="388">LOOKUP(B540,$B$11:$B$500,$H$11:$H$500)</f>
        <v>0</v>
      </c>
      <c r="J540" s="117">
        <f t="shared" ref="J540:J571" si="389">LOOKUP(B540,$B$11:$B$500,$G$11:$G$500)</f>
        <v>0</v>
      </c>
      <c r="K540" s="121" t="e">
        <f t="shared" si="372"/>
        <v>#DIV/0!</v>
      </c>
      <c r="L540" s="121" t="e">
        <f t="shared" si="372"/>
        <v>#DIV/0!</v>
      </c>
      <c r="M540" s="121" t="e">
        <f t="shared" si="373"/>
        <v>#DIV/0!</v>
      </c>
      <c r="N540" s="121" t="e">
        <f t="shared" si="373"/>
        <v>#DIV/0!</v>
      </c>
      <c r="O540" s="121">
        <f t="shared" si="387"/>
        <v>3.0000000000000001E-3</v>
      </c>
      <c r="P540" s="119">
        <f>SUM(U235:U241)</f>
        <v>0</v>
      </c>
      <c r="Q540" s="120">
        <f>SUM(V235:V241)</f>
        <v>0</v>
      </c>
      <c r="R540" s="197">
        <f t="shared" si="374"/>
        <v>0</v>
      </c>
      <c r="S540" s="116">
        <f t="shared" si="375"/>
        <v>0</v>
      </c>
      <c r="T540" s="121">
        <f t="shared" si="376"/>
        <v>0</v>
      </c>
      <c r="U540" s="121">
        <f t="shared" ref="U540:U571" si="390">IFERROR(S540/(I540*7),0)</f>
        <v>0</v>
      </c>
      <c r="V540" s="117">
        <f>SUM(AD235:AD241)</f>
        <v>0</v>
      </c>
      <c r="W540" s="30">
        <f t="shared" ca="1" si="377"/>
        <v>0</v>
      </c>
      <c r="X540" s="30">
        <f t="shared" ca="1" si="378"/>
        <v>0</v>
      </c>
      <c r="Y540" s="30">
        <f t="shared" ca="1" si="379"/>
        <v>0</v>
      </c>
      <c r="Z540" s="30">
        <f t="shared" ca="1" si="380"/>
        <v>0</v>
      </c>
      <c r="AA540" s="30">
        <f t="shared" ref="AA540:AA571" si="391">IFERROR(V540/S540,0)</f>
        <v>0</v>
      </c>
      <c r="AB540" s="31">
        <f t="shared" ca="1" si="381"/>
        <v>0</v>
      </c>
      <c r="AC540" s="122">
        <f t="shared" ca="1" si="382"/>
        <v>0</v>
      </c>
      <c r="AD540" s="32">
        <f t="shared" ca="1" si="383"/>
        <v>0</v>
      </c>
      <c r="AE540" s="122">
        <f t="shared" ca="1" si="384"/>
        <v>0</v>
      </c>
      <c r="AF540" s="32">
        <f t="shared" ca="1" si="385"/>
        <v>0</v>
      </c>
      <c r="AG540" s="116">
        <v>4240</v>
      </c>
      <c r="AH540" s="33">
        <v>3545</v>
      </c>
      <c r="AI540" s="53"/>
      <c r="AL540" s="53"/>
      <c r="AM540" s="52"/>
      <c r="BS540" s="54"/>
      <c r="BT540" s="54"/>
      <c r="BU540" s="54"/>
      <c r="BV540" s="54"/>
      <c r="BY540" s="52"/>
      <c r="BZ540" s="52"/>
      <c r="CA540" s="52"/>
      <c r="CB540" s="52"/>
    </row>
    <row r="541" spans="1:80" ht="33" customHeight="1" thickBot="1">
      <c r="A541" s="114">
        <f t="shared" si="386"/>
        <v>34</v>
      </c>
      <c r="B541" s="115">
        <f>B248</f>
        <v>238</v>
      </c>
      <c r="C541" s="116">
        <f>SUM(E242:E248)</f>
        <v>0</v>
      </c>
      <c r="D541" s="117">
        <f>SUM(C242:C248)</f>
        <v>0</v>
      </c>
      <c r="E541" s="116">
        <f>SUM(F242:F248)</f>
        <v>0</v>
      </c>
      <c r="F541" s="117">
        <f>SUM(D242:D248)</f>
        <v>0</v>
      </c>
      <c r="G541" s="118">
        <f t="shared" si="370"/>
        <v>0</v>
      </c>
      <c r="H541" s="118">
        <f t="shared" si="371"/>
        <v>0</v>
      </c>
      <c r="I541" s="118">
        <f t="shared" si="388"/>
        <v>0</v>
      </c>
      <c r="J541" s="117">
        <f t="shared" si="389"/>
        <v>0</v>
      </c>
      <c r="K541" s="121" t="e">
        <f t="shared" si="372"/>
        <v>#DIV/0!</v>
      </c>
      <c r="L541" s="121" t="e">
        <f t="shared" si="372"/>
        <v>#DIV/0!</v>
      </c>
      <c r="M541" s="121" t="e">
        <f t="shared" si="373"/>
        <v>#DIV/0!</v>
      </c>
      <c r="N541" s="121" t="e">
        <f t="shared" si="373"/>
        <v>#DIV/0!</v>
      </c>
      <c r="O541" s="121">
        <f t="shared" si="387"/>
        <v>3.0000000000000001E-3</v>
      </c>
      <c r="P541" s="119">
        <f>SUM(U242:U248)</f>
        <v>0</v>
      </c>
      <c r="Q541" s="120">
        <f>SUM(V242:V248)</f>
        <v>0</v>
      </c>
      <c r="R541" s="197">
        <f t="shared" si="374"/>
        <v>0</v>
      </c>
      <c r="S541" s="116">
        <f t="shared" si="375"/>
        <v>0</v>
      </c>
      <c r="T541" s="121">
        <f t="shared" si="376"/>
        <v>0</v>
      </c>
      <c r="U541" s="121">
        <f t="shared" si="390"/>
        <v>0</v>
      </c>
      <c r="V541" s="117">
        <f>SUM(AD242:AD248)</f>
        <v>0</v>
      </c>
      <c r="W541" s="30">
        <f t="shared" ca="1" si="377"/>
        <v>0</v>
      </c>
      <c r="X541" s="30">
        <f t="shared" ca="1" si="378"/>
        <v>0</v>
      </c>
      <c r="Y541" s="30">
        <f t="shared" ca="1" si="379"/>
        <v>0</v>
      </c>
      <c r="Z541" s="30">
        <f t="shared" ca="1" si="380"/>
        <v>0</v>
      </c>
      <c r="AA541" s="30">
        <f t="shared" si="391"/>
        <v>0</v>
      </c>
      <c r="AB541" s="31">
        <f t="shared" ca="1" si="381"/>
        <v>0</v>
      </c>
      <c r="AC541" s="122">
        <f t="shared" ca="1" si="382"/>
        <v>0</v>
      </c>
      <c r="AD541" s="32">
        <f t="shared" ca="1" si="383"/>
        <v>0</v>
      </c>
      <c r="AE541" s="122">
        <f t="shared" ca="1" si="384"/>
        <v>0</v>
      </c>
      <c r="AF541" s="32">
        <f t="shared" ca="1" si="385"/>
        <v>0</v>
      </c>
      <c r="AG541" s="116">
        <v>4270</v>
      </c>
      <c r="AH541" s="33">
        <v>3585</v>
      </c>
      <c r="AI541" s="53"/>
      <c r="AL541" s="53"/>
      <c r="AM541" s="52"/>
      <c r="BS541" s="54"/>
      <c r="BT541" s="54"/>
      <c r="BU541" s="54"/>
      <c r="BV541" s="54"/>
      <c r="BY541" s="52"/>
      <c r="BZ541" s="52"/>
      <c r="CA541" s="52"/>
      <c r="CB541" s="52"/>
    </row>
    <row r="542" spans="1:80" ht="33" customHeight="1" thickBot="1">
      <c r="A542" s="114">
        <f t="shared" si="386"/>
        <v>35</v>
      </c>
      <c r="B542" s="115">
        <f>B255</f>
        <v>245</v>
      </c>
      <c r="C542" s="116">
        <f>SUM(E249:E255)</f>
        <v>0</v>
      </c>
      <c r="D542" s="117">
        <f>SUM(C249:C255)</f>
        <v>0</v>
      </c>
      <c r="E542" s="116">
        <f>SUM(F249:F255)</f>
        <v>0</v>
      </c>
      <c r="F542" s="117">
        <f>SUM(D249:D255)</f>
        <v>0</v>
      </c>
      <c r="G542" s="118">
        <f t="shared" si="370"/>
        <v>0</v>
      </c>
      <c r="H542" s="118">
        <f t="shared" si="371"/>
        <v>0</v>
      </c>
      <c r="I542" s="118">
        <f t="shared" si="388"/>
        <v>0</v>
      </c>
      <c r="J542" s="117">
        <f t="shared" si="389"/>
        <v>0</v>
      </c>
      <c r="K542" s="121" t="e">
        <f t="shared" si="372"/>
        <v>#DIV/0!</v>
      </c>
      <c r="L542" s="121" t="e">
        <f t="shared" si="372"/>
        <v>#DIV/0!</v>
      </c>
      <c r="M542" s="121" t="e">
        <f t="shared" si="373"/>
        <v>#DIV/0!</v>
      </c>
      <c r="N542" s="121" t="e">
        <f t="shared" si="373"/>
        <v>#DIV/0!</v>
      </c>
      <c r="O542" s="121">
        <f t="shared" si="387"/>
        <v>3.0000000000000001E-3</v>
      </c>
      <c r="P542" s="119">
        <f>SUM(U249:U255)</f>
        <v>0</v>
      </c>
      <c r="Q542" s="120">
        <f>SUM(V249:V255)</f>
        <v>0</v>
      </c>
      <c r="R542" s="197">
        <f t="shared" si="374"/>
        <v>0</v>
      </c>
      <c r="S542" s="116">
        <f t="shared" si="375"/>
        <v>0</v>
      </c>
      <c r="T542" s="121">
        <f t="shared" si="376"/>
        <v>0</v>
      </c>
      <c r="U542" s="121">
        <f t="shared" si="390"/>
        <v>0</v>
      </c>
      <c r="V542" s="117">
        <f>SUM(AD249:AD255)</f>
        <v>0</v>
      </c>
      <c r="W542" s="30">
        <f t="shared" ca="1" si="377"/>
        <v>0</v>
      </c>
      <c r="X542" s="30">
        <f t="shared" ca="1" si="378"/>
        <v>0</v>
      </c>
      <c r="Y542" s="30">
        <f t="shared" ca="1" si="379"/>
        <v>0</v>
      </c>
      <c r="Z542" s="30">
        <f t="shared" ca="1" si="380"/>
        <v>0</v>
      </c>
      <c r="AA542" s="30">
        <f t="shared" si="391"/>
        <v>0</v>
      </c>
      <c r="AB542" s="31">
        <f t="shared" ca="1" si="381"/>
        <v>0</v>
      </c>
      <c r="AC542" s="122">
        <f t="shared" ca="1" si="382"/>
        <v>0</v>
      </c>
      <c r="AD542" s="32">
        <f t="shared" ca="1" si="383"/>
        <v>0</v>
      </c>
      <c r="AE542" s="122">
        <f t="shared" ca="1" si="384"/>
        <v>0</v>
      </c>
      <c r="AF542" s="32">
        <f t="shared" ca="1" si="385"/>
        <v>0</v>
      </c>
      <c r="AG542" s="116">
        <v>4300</v>
      </c>
      <c r="AH542" s="33">
        <v>3615</v>
      </c>
      <c r="AI542" s="53"/>
      <c r="AL542" s="53"/>
      <c r="AM542" s="52"/>
      <c r="BS542" s="54"/>
      <c r="BT542" s="54"/>
      <c r="BU542" s="54"/>
      <c r="BV542" s="54"/>
      <c r="BY542" s="52"/>
      <c r="BZ542" s="52"/>
      <c r="CA542" s="52"/>
      <c r="CB542" s="52"/>
    </row>
    <row r="543" spans="1:80" ht="33" customHeight="1" thickBot="1">
      <c r="A543" s="114">
        <f t="shared" si="386"/>
        <v>36</v>
      </c>
      <c r="B543" s="115">
        <f>B262</f>
        <v>252</v>
      </c>
      <c r="C543" s="116">
        <f>SUM(E256:E262)</f>
        <v>0</v>
      </c>
      <c r="D543" s="117">
        <f>SUM(C256:C262)</f>
        <v>0</v>
      </c>
      <c r="E543" s="116">
        <f>SUM(F256:F262)</f>
        <v>0</v>
      </c>
      <c r="F543" s="117">
        <f>SUM(D256:D262)</f>
        <v>0</v>
      </c>
      <c r="G543" s="118">
        <f t="shared" si="370"/>
        <v>0</v>
      </c>
      <c r="H543" s="118">
        <f t="shared" si="371"/>
        <v>0</v>
      </c>
      <c r="I543" s="118">
        <f t="shared" si="388"/>
        <v>0</v>
      </c>
      <c r="J543" s="117">
        <f t="shared" si="389"/>
        <v>0</v>
      </c>
      <c r="K543" s="121" t="e">
        <f t="shared" si="372"/>
        <v>#DIV/0!</v>
      </c>
      <c r="L543" s="121" t="e">
        <f t="shared" si="372"/>
        <v>#DIV/0!</v>
      </c>
      <c r="M543" s="121" t="e">
        <f t="shared" si="373"/>
        <v>#DIV/0!</v>
      </c>
      <c r="N543" s="121" t="e">
        <f t="shared" si="373"/>
        <v>#DIV/0!</v>
      </c>
      <c r="O543" s="121">
        <f t="shared" si="387"/>
        <v>3.0000000000000001E-3</v>
      </c>
      <c r="P543" s="119">
        <f>SUM(U256:U262)</f>
        <v>0</v>
      </c>
      <c r="Q543" s="120">
        <f>SUM(V256:V262)</f>
        <v>0</v>
      </c>
      <c r="R543" s="197">
        <f t="shared" si="374"/>
        <v>0</v>
      </c>
      <c r="S543" s="116">
        <f t="shared" si="375"/>
        <v>0</v>
      </c>
      <c r="T543" s="121">
        <f t="shared" si="376"/>
        <v>0</v>
      </c>
      <c r="U543" s="121">
        <f t="shared" si="390"/>
        <v>0</v>
      </c>
      <c r="V543" s="117">
        <f>SUM(AD256:AD262)</f>
        <v>0</v>
      </c>
      <c r="W543" s="30">
        <f t="shared" ca="1" si="377"/>
        <v>0</v>
      </c>
      <c r="X543" s="30">
        <f t="shared" ca="1" si="378"/>
        <v>0</v>
      </c>
      <c r="Y543" s="30">
        <f t="shared" ca="1" si="379"/>
        <v>0</v>
      </c>
      <c r="Z543" s="30">
        <f t="shared" ca="1" si="380"/>
        <v>0</v>
      </c>
      <c r="AA543" s="30">
        <f t="shared" si="391"/>
        <v>0</v>
      </c>
      <c r="AB543" s="31">
        <f t="shared" ca="1" si="381"/>
        <v>0</v>
      </c>
      <c r="AC543" s="122">
        <f t="shared" ca="1" si="382"/>
        <v>0</v>
      </c>
      <c r="AD543" s="32">
        <f t="shared" ca="1" si="383"/>
        <v>0</v>
      </c>
      <c r="AE543" s="122">
        <f t="shared" ca="1" si="384"/>
        <v>0</v>
      </c>
      <c r="AF543" s="32">
        <f t="shared" ca="1" si="385"/>
        <v>0</v>
      </c>
      <c r="AG543" s="116">
        <v>4330</v>
      </c>
      <c r="AH543" s="33">
        <v>3645</v>
      </c>
      <c r="AI543" s="53"/>
      <c r="AL543" s="53"/>
      <c r="AM543" s="52"/>
      <c r="BS543" s="54"/>
      <c r="BT543" s="54"/>
      <c r="BU543" s="54"/>
      <c r="BV543" s="54"/>
      <c r="BY543" s="52"/>
      <c r="BZ543" s="52"/>
      <c r="CA543" s="52"/>
      <c r="CB543" s="52"/>
    </row>
    <row r="544" spans="1:80" ht="33" customHeight="1" thickBot="1">
      <c r="A544" s="114">
        <f t="shared" si="386"/>
        <v>37</v>
      </c>
      <c r="B544" s="115">
        <f>B269</f>
        <v>259</v>
      </c>
      <c r="C544" s="116">
        <f>SUM(E263:E269)</f>
        <v>0</v>
      </c>
      <c r="D544" s="117">
        <f>SUM(C263:C269)</f>
        <v>0</v>
      </c>
      <c r="E544" s="116">
        <f>SUM(F263:F269)</f>
        <v>0</v>
      </c>
      <c r="F544" s="117">
        <f>SUM(D263:D269)</f>
        <v>0</v>
      </c>
      <c r="G544" s="118">
        <f t="shared" si="370"/>
        <v>0</v>
      </c>
      <c r="H544" s="118">
        <f t="shared" si="371"/>
        <v>0</v>
      </c>
      <c r="I544" s="118">
        <f t="shared" si="388"/>
        <v>0</v>
      </c>
      <c r="J544" s="117">
        <f t="shared" si="389"/>
        <v>0</v>
      </c>
      <c r="K544" s="121" t="e">
        <f t="shared" si="372"/>
        <v>#DIV/0!</v>
      </c>
      <c r="L544" s="121" t="e">
        <f t="shared" si="372"/>
        <v>#DIV/0!</v>
      </c>
      <c r="M544" s="121" t="e">
        <f t="shared" si="373"/>
        <v>#DIV/0!</v>
      </c>
      <c r="N544" s="121" t="e">
        <f t="shared" si="373"/>
        <v>#DIV/0!</v>
      </c>
      <c r="O544" s="121">
        <f t="shared" si="387"/>
        <v>3.0000000000000001E-3</v>
      </c>
      <c r="P544" s="119">
        <f>SUM(U263:U269)</f>
        <v>0</v>
      </c>
      <c r="Q544" s="120">
        <f>SUM(V263:V269)</f>
        <v>0</v>
      </c>
      <c r="R544" s="197">
        <f t="shared" si="374"/>
        <v>0</v>
      </c>
      <c r="S544" s="116">
        <f t="shared" si="375"/>
        <v>0</v>
      </c>
      <c r="T544" s="121">
        <f t="shared" si="376"/>
        <v>0</v>
      </c>
      <c r="U544" s="121">
        <f t="shared" si="390"/>
        <v>0</v>
      </c>
      <c r="V544" s="117">
        <f>SUM(AD263:AD269)</f>
        <v>0</v>
      </c>
      <c r="W544" s="30">
        <f t="shared" ca="1" si="377"/>
        <v>0</v>
      </c>
      <c r="X544" s="30">
        <f t="shared" ca="1" si="378"/>
        <v>0</v>
      </c>
      <c r="Y544" s="30">
        <f t="shared" ca="1" si="379"/>
        <v>0</v>
      </c>
      <c r="Z544" s="30">
        <f t="shared" ca="1" si="380"/>
        <v>0</v>
      </c>
      <c r="AA544" s="30">
        <f t="shared" si="391"/>
        <v>0</v>
      </c>
      <c r="AB544" s="31">
        <f t="shared" ca="1" si="381"/>
        <v>0</v>
      </c>
      <c r="AC544" s="122">
        <f t="shared" ca="1" si="382"/>
        <v>0</v>
      </c>
      <c r="AD544" s="32">
        <f t="shared" ca="1" si="383"/>
        <v>0</v>
      </c>
      <c r="AE544" s="122">
        <f t="shared" ca="1" si="384"/>
        <v>0</v>
      </c>
      <c r="AF544" s="32">
        <f t="shared" ca="1" si="385"/>
        <v>0</v>
      </c>
      <c r="AG544" s="116">
        <v>4360</v>
      </c>
      <c r="AH544" s="33">
        <v>3670</v>
      </c>
      <c r="AI544" s="53"/>
      <c r="AL544" s="53"/>
      <c r="AM544" s="52"/>
      <c r="BS544" s="54"/>
      <c r="BT544" s="54"/>
      <c r="BU544" s="54"/>
      <c r="BV544" s="54"/>
      <c r="BY544" s="52"/>
      <c r="BZ544" s="52"/>
      <c r="CA544" s="52"/>
      <c r="CB544" s="52"/>
    </row>
    <row r="545" spans="1:80" ht="33" customHeight="1" thickBot="1">
      <c r="A545" s="114">
        <f t="shared" si="386"/>
        <v>38</v>
      </c>
      <c r="B545" s="115">
        <f>B276</f>
        <v>266</v>
      </c>
      <c r="C545" s="116">
        <f>SUM(E270:E276)</f>
        <v>0</v>
      </c>
      <c r="D545" s="117">
        <f>SUM(C270:C276)</f>
        <v>0</v>
      </c>
      <c r="E545" s="116">
        <f>SUM(F270:F276)</f>
        <v>0</v>
      </c>
      <c r="F545" s="117">
        <f>SUM(D270:D276)</f>
        <v>0</v>
      </c>
      <c r="G545" s="118">
        <f t="shared" si="370"/>
        <v>0</v>
      </c>
      <c r="H545" s="118">
        <f t="shared" si="371"/>
        <v>0</v>
      </c>
      <c r="I545" s="118">
        <f t="shared" si="388"/>
        <v>0</v>
      </c>
      <c r="J545" s="117">
        <f t="shared" si="389"/>
        <v>0</v>
      </c>
      <c r="K545" s="121" t="e">
        <f t="shared" si="372"/>
        <v>#DIV/0!</v>
      </c>
      <c r="L545" s="121" t="e">
        <f t="shared" si="372"/>
        <v>#DIV/0!</v>
      </c>
      <c r="M545" s="121" t="e">
        <f t="shared" si="373"/>
        <v>#DIV/0!</v>
      </c>
      <c r="N545" s="121" t="e">
        <f t="shared" si="373"/>
        <v>#DIV/0!</v>
      </c>
      <c r="O545" s="121">
        <f t="shared" si="387"/>
        <v>3.0000000000000001E-3</v>
      </c>
      <c r="P545" s="119">
        <f>SUM(U270:U276)</f>
        <v>0</v>
      </c>
      <c r="Q545" s="120">
        <f>SUM(V270:V276)</f>
        <v>0</v>
      </c>
      <c r="R545" s="197">
        <f t="shared" si="374"/>
        <v>0</v>
      </c>
      <c r="S545" s="116">
        <f t="shared" si="375"/>
        <v>0</v>
      </c>
      <c r="T545" s="121">
        <f t="shared" si="376"/>
        <v>0</v>
      </c>
      <c r="U545" s="121">
        <f t="shared" si="390"/>
        <v>0</v>
      </c>
      <c r="V545" s="117">
        <f>SUM(AD270:AD276)</f>
        <v>0</v>
      </c>
      <c r="W545" s="30">
        <f t="shared" ca="1" si="377"/>
        <v>0</v>
      </c>
      <c r="X545" s="30">
        <f t="shared" ca="1" si="378"/>
        <v>0</v>
      </c>
      <c r="Y545" s="30">
        <f t="shared" ca="1" si="379"/>
        <v>0</v>
      </c>
      <c r="Z545" s="30">
        <f t="shared" ca="1" si="380"/>
        <v>0</v>
      </c>
      <c r="AA545" s="30">
        <f t="shared" si="391"/>
        <v>0</v>
      </c>
      <c r="AB545" s="31">
        <f t="shared" ca="1" si="381"/>
        <v>0</v>
      </c>
      <c r="AC545" s="122">
        <f t="shared" ca="1" si="382"/>
        <v>0</v>
      </c>
      <c r="AD545" s="32">
        <f t="shared" ca="1" si="383"/>
        <v>0</v>
      </c>
      <c r="AE545" s="122">
        <f t="shared" ca="1" si="384"/>
        <v>0</v>
      </c>
      <c r="AF545" s="32">
        <f t="shared" ca="1" si="385"/>
        <v>0</v>
      </c>
      <c r="AG545" s="116">
        <v>4390</v>
      </c>
      <c r="AH545" s="33">
        <v>3695</v>
      </c>
      <c r="AI545" s="53"/>
      <c r="AL545" s="53"/>
      <c r="AM545" s="52"/>
      <c r="BS545" s="54"/>
      <c r="BT545" s="54"/>
      <c r="BU545" s="54"/>
      <c r="BV545" s="54"/>
      <c r="BY545" s="52"/>
      <c r="BZ545" s="52"/>
      <c r="CA545" s="52"/>
      <c r="CB545" s="52"/>
    </row>
    <row r="546" spans="1:80" ht="33" customHeight="1" thickBot="1">
      <c r="A546" s="114">
        <f t="shared" si="386"/>
        <v>39</v>
      </c>
      <c r="B546" s="115">
        <f>B283</f>
        <v>273</v>
      </c>
      <c r="C546" s="116">
        <f>SUM(E277:E283)</f>
        <v>0</v>
      </c>
      <c r="D546" s="117">
        <f>SUM(C277:C283)</f>
        <v>0</v>
      </c>
      <c r="E546" s="116">
        <f>SUM(F277:F283)</f>
        <v>0</v>
      </c>
      <c r="F546" s="117">
        <f>SUM(D277:D283)</f>
        <v>0</v>
      </c>
      <c r="G546" s="118">
        <f t="shared" si="370"/>
        <v>0</v>
      </c>
      <c r="H546" s="118">
        <f t="shared" si="371"/>
        <v>0</v>
      </c>
      <c r="I546" s="118">
        <f t="shared" si="388"/>
        <v>0</v>
      </c>
      <c r="J546" s="117">
        <f t="shared" si="389"/>
        <v>0</v>
      </c>
      <c r="K546" s="121" t="e">
        <f t="shared" si="372"/>
        <v>#DIV/0!</v>
      </c>
      <c r="L546" s="121" t="e">
        <f t="shared" si="372"/>
        <v>#DIV/0!</v>
      </c>
      <c r="M546" s="121" t="e">
        <f t="shared" si="373"/>
        <v>#DIV/0!</v>
      </c>
      <c r="N546" s="121" t="e">
        <f t="shared" si="373"/>
        <v>#DIV/0!</v>
      </c>
      <c r="O546" s="121">
        <f t="shared" si="387"/>
        <v>3.0000000000000001E-3</v>
      </c>
      <c r="P546" s="119">
        <f>SUM(U277:U283)</f>
        <v>0</v>
      </c>
      <c r="Q546" s="120">
        <f>SUM(V277:V283)</f>
        <v>0</v>
      </c>
      <c r="R546" s="197">
        <f t="shared" si="374"/>
        <v>0</v>
      </c>
      <c r="S546" s="116">
        <f t="shared" si="375"/>
        <v>0</v>
      </c>
      <c r="T546" s="121">
        <f t="shared" si="376"/>
        <v>0</v>
      </c>
      <c r="U546" s="121">
        <f t="shared" si="390"/>
        <v>0</v>
      </c>
      <c r="V546" s="117">
        <f>SUM(AD277:AD283)</f>
        <v>0</v>
      </c>
      <c r="W546" s="30">
        <f t="shared" ca="1" si="377"/>
        <v>0</v>
      </c>
      <c r="X546" s="30">
        <f t="shared" ca="1" si="378"/>
        <v>0</v>
      </c>
      <c r="Y546" s="30">
        <f t="shared" ca="1" si="379"/>
        <v>0</v>
      </c>
      <c r="Z546" s="30">
        <f t="shared" ca="1" si="380"/>
        <v>0</v>
      </c>
      <c r="AA546" s="30">
        <f t="shared" si="391"/>
        <v>0</v>
      </c>
      <c r="AB546" s="31">
        <f t="shared" ca="1" si="381"/>
        <v>0</v>
      </c>
      <c r="AC546" s="122">
        <f t="shared" ca="1" si="382"/>
        <v>0</v>
      </c>
      <c r="AD546" s="32">
        <f t="shared" ca="1" si="383"/>
        <v>0</v>
      </c>
      <c r="AE546" s="122">
        <f t="shared" ca="1" si="384"/>
        <v>0</v>
      </c>
      <c r="AF546" s="32">
        <f t="shared" ca="1" si="385"/>
        <v>0</v>
      </c>
      <c r="AG546" s="116">
        <v>4420</v>
      </c>
      <c r="AH546" s="33">
        <v>3720</v>
      </c>
      <c r="AI546" s="53"/>
      <c r="AL546" s="53"/>
      <c r="AM546" s="52"/>
      <c r="BS546" s="54"/>
      <c r="BT546" s="54"/>
      <c r="BU546" s="54"/>
      <c r="BV546" s="54"/>
      <c r="BY546" s="52"/>
      <c r="BZ546" s="52"/>
      <c r="CA546" s="52"/>
      <c r="CB546" s="52"/>
    </row>
    <row r="547" spans="1:80" ht="33" customHeight="1" thickBot="1">
      <c r="A547" s="114">
        <f t="shared" si="386"/>
        <v>40</v>
      </c>
      <c r="B547" s="115">
        <f>B290</f>
        <v>280</v>
      </c>
      <c r="C547" s="116">
        <f>SUM(E284:E290)</f>
        <v>0</v>
      </c>
      <c r="D547" s="117">
        <f>SUM(C284:C290)</f>
        <v>0</v>
      </c>
      <c r="E547" s="116">
        <f>SUM(F284:F290)</f>
        <v>0</v>
      </c>
      <c r="F547" s="117">
        <f>SUM(D284:D290)</f>
        <v>0</v>
      </c>
      <c r="G547" s="118">
        <f t="shared" si="370"/>
        <v>0</v>
      </c>
      <c r="H547" s="118">
        <f t="shared" si="371"/>
        <v>0</v>
      </c>
      <c r="I547" s="118">
        <f t="shared" si="388"/>
        <v>0</v>
      </c>
      <c r="J547" s="117">
        <f t="shared" si="389"/>
        <v>0</v>
      </c>
      <c r="K547" s="121" t="e">
        <f t="shared" si="372"/>
        <v>#DIV/0!</v>
      </c>
      <c r="L547" s="121" t="e">
        <f t="shared" si="372"/>
        <v>#DIV/0!</v>
      </c>
      <c r="M547" s="121" t="e">
        <f t="shared" si="373"/>
        <v>#DIV/0!</v>
      </c>
      <c r="N547" s="121" t="e">
        <f t="shared" si="373"/>
        <v>#DIV/0!</v>
      </c>
      <c r="O547" s="121">
        <f t="shared" si="387"/>
        <v>3.0000000000000001E-3</v>
      </c>
      <c r="P547" s="119">
        <f>SUM(U284:U290)</f>
        <v>0</v>
      </c>
      <c r="Q547" s="120">
        <f>SUM(V284:V290)</f>
        <v>0</v>
      </c>
      <c r="R547" s="197">
        <f t="shared" si="374"/>
        <v>0</v>
      </c>
      <c r="S547" s="116">
        <f t="shared" si="375"/>
        <v>0</v>
      </c>
      <c r="T547" s="121">
        <f t="shared" si="376"/>
        <v>0</v>
      </c>
      <c r="U547" s="121">
        <f t="shared" si="390"/>
        <v>0</v>
      </c>
      <c r="V547" s="117">
        <f>SUM(AD284:AD290)</f>
        <v>0</v>
      </c>
      <c r="W547" s="30">
        <f t="shared" ca="1" si="377"/>
        <v>0</v>
      </c>
      <c r="X547" s="30">
        <f t="shared" ca="1" si="378"/>
        <v>0</v>
      </c>
      <c r="Y547" s="30">
        <f t="shared" ca="1" si="379"/>
        <v>0</v>
      </c>
      <c r="Z547" s="30">
        <f t="shared" ca="1" si="380"/>
        <v>0</v>
      </c>
      <c r="AA547" s="30">
        <f t="shared" si="391"/>
        <v>0</v>
      </c>
      <c r="AB547" s="31">
        <f t="shared" ca="1" si="381"/>
        <v>0</v>
      </c>
      <c r="AC547" s="122">
        <f t="shared" ca="1" si="382"/>
        <v>0</v>
      </c>
      <c r="AD547" s="32">
        <f t="shared" ca="1" si="383"/>
        <v>0</v>
      </c>
      <c r="AE547" s="122">
        <f t="shared" ca="1" si="384"/>
        <v>0</v>
      </c>
      <c r="AF547" s="32">
        <f t="shared" ca="1" si="385"/>
        <v>0</v>
      </c>
      <c r="AG547" s="116">
        <v>4450</v>
      </c>
      <c r="AH547" s="33">
        <v>3740</v>
      </c>
      <c r="AI547" s="53"/>
      <c r="AL547" s="53"/>
      <c r="AM547" s="52"/>
      <c r="BS547" s="54"/>
      <c r="BT547" s="54"/>
      <c r="BU547" s="54"/>
      <c r="BV547" s="54"/>
      <c r="BY547" s="52"/>
      <c r="BZ547" s="52"/>
      <c r="CA547" s="52"/>
      <c r="CB547" s="52"/>
    </row>
    <row r="548" spans="1:80" ht="33" customHeight="1" thickBot="1">
      <c r="A548" s="114">
        <f t="shared" si="386"/>
        <v>41</v>
      </c>
      <c r="B548" s="115">
        <f>B297</f>
        <v>287</v>
      </c>
      <c r="C548" s="116">
        <f>SUM(E291:E297)</f>
        <v>0</v>
      </c>
      <c r="D548" s="117">
        <f>SUM(C291:C297)</f>
        <v>0</v>
      </c>
      <c r="E548" s="116">
        <f>SUM(F291:F297)</f>
        <v>0</v>
      </c>
      <c r="F548" s="117">
        <f>SUM(D291:D297)</f>
        <v>0</v>
      </c>
      <c r="G548" s="118">
        <f t="shared" si="370"/>
        <v>0</v>
      </c>
      <c r="H548" s="118">
        <f t="shared" si="371"/>
        <v>0</v>
      </c>
      <c r="I548" s="118">
        <f t="shared" si="388"/>
        <v>0</v>
      </c>
      <c r="J548" s="117">
        <f t="shared" si="389"/>
        <v>0</v>
      </c>
      <c r="K548" s="121" t="e">
        <f t="shared" si="372"/>
        <v>#DIV/0!</v>
      </c>
      <c r="L548" s="121" t="e">
        <f t="shared" si="372"/>
        <v>#DIV/0!</v>
      </c>
      <c r="M548" s="121" t="e">
        <f t="shared" si="373"/>
        <v>#DIV/0!</v>
      </c>
      <c r="N548" s="121" t="e">
        <f t="shared" si="373"/>
        <v>#DIV/0!</v>
      </c>
      <c r="O548" s="121">
        <f t="shared" si="387"/>
        <v>3.0000000000000001E-3</v>
      </c>
      <c r="P548" s="119">
        <f>SUM(U291:U297)</f>
        <v>0</v>
      </c>
      <c r="Q548" s="120">
        <f>SUM(V291:V297)</f>
        <v>0</v>
      </c>
      <c r="R548" s="197">
        <f t="shared" si="374"/>
        <v>0</v>
      </c>
      <c r="S548" s="116">
        <f t="shared" si="375"/>
        <v>0</v>
      </c>
      <c r="T548" s="121">
        <f t="shared" si="376"/>
        <v>0</v>
      </c>
      <c r="U548" s="121">
        <f t="shared" si="390"/>
        <v>0</v>
      </c>
      <c r="V548" s="117">
        <f>SUM(AD291:AD297)</f>
        <v>0</v>
      </c>
      <c r="W548" s="30">
        <f t="shared" ca="1" si="377"/>
        <v>0</v>
      </c>
      <c r="X548" s="30">
        <f t="shared" ca="1" si="378"/>
        <v>0</v>
      </c>
      <c r="Y548" s="30">
        <f t="shared" ca="1" si="379"/>
        <v>0</v>
      </c>
      <c r="Z548" s="30">
        <f t="shared" ca="1" si="380"/>
        <v>0</v>
      </c>
      <c r="AA548" s="30">
        <f t="shared" si="391"/>
        <v>0</v>
      </c>
      <c r="AB548" s="31">
        <f t="shared" ca="1" si="381"/>
        <v>0</v>
      </c>
      <c r="AC548" s="122">
        <f t="shared" ca="1" si="382"/>
        <v>0</v>
      </c>
      <c r="AD548" s="32">
        <f t="shared" ca="1" si="383"/>
        <v>0</v>
      </c>
      <c r="AE548" s="122">
        <f t="shared" ca="1" si="384"/>
        <v>0</v>
      </c>
      <c r="AF548" s="32">
        <f t="shared" ca="1" si="385"/>
        <v>0</v>
      </c>
      <c r="AG548" s="116">
        <v>4480</v>
      </c>
      <c r="AH548" s="33">
        <v>3760</v>
      </c>
      <c r="AI548" s="53"/>
      <c r="AL548" s="53"/>
      <c r="AM548" s="52"/>
      <c r="BS548" s="54"/>
      <c r="BT548" s="54"/>
      <c r="BU548" s="54"/>
      <c r="BV548" s="54"/>
      <c r="BY548" s="52"/>
      <c r="BZ548" s="52"/>
      <c r="CA548" s="52"/>
      <c r="CB548" s="52"/>
    </row>
    <row r="549" spans="1:80" ht="33" customHeight="1" thickBot="1">
      <c r="A549" s="114">
        <f t="shared" si="386"/>
        <v>42</v>
      </c>
      <c r="B549" s="115">
        <f>B304</f>
        <v>294</v>
      </c>
      <c r="C549" s="116">
        <f>SUM(E298:E304)</f>
        <v>0</v>
      </c>
      <c r="D549" s="117">
        <f>SUM(C298:C304)</f>
        <v>0</v>
      </c>
      <c r="E549" s="116">
        <f>SUM(F298:F304)</f>
        <v>0</v>
      </c>
      <c r="F549" s="117">
        <f>SUM(D298:D304)</f>
        <v>0</v>
      </c>
      <c r="G549" s="118">
        <f t="shared" si="370"/>
        <v>0</v>
      </c>
      <c r="H549" s="118">
        <f t="shared" si="371"/>
        <v>0</v>
      </c>
      <c r="I549" s="118">
        <f t="shared" si="388"/>
        <v>0</v>
      </c>
      <c r="J549" s="117">
        <f t="shared" si="389"/>
        <v>0</v>
      </c>
      <c r="K549" s="121" t="e">
        <f t="shared" si="372"/>
        <v>#DIV/0!</v>
      </c>
      <c r="L549" s="121" t="e">
        <f t="shared" si="372"/>
        <v>#DIV/0!</v>
      </c>
      <c r="M549" s="121" t="e">
        <f t="shared" si="373"/>
        <v>#DIV/0!</v>
      </c>
      <c r="N549" s="121" t="e">
        <f t="shared" si="373"/>
        <v>#DIV/0!</v>
      </c>
      <c r="O549" s="121">
        <f t="shared" si="387"/>
        <v>3.0000000000000001E-3</v>
      </c>
      <c r="P549" s="119">
        <f>SUM(U298:U304)</f>
        <v>0</v>
      </c>
      <c r="Q549" s="120">
        <f>SUM(V298:V304)</f>
        <v>0</v>
      </c>
      <c r="R549" s="197">
        <f t="shared" si="374"/>
        <v>0</v>
      </c>
      <c r="S549" s="116">
        <f t="shared" si="375"/>
        <v>0</v>
      </c>
      <c r="T549" s="121">
        <f t="shared" si="376"/>
        <v>0</v>
      </c>
      <c r="U549" s="121">
        <f t="shared" si="390"/>
        <v>0</v>
      </c>
      <c r="V549" s="117">
        <f>SUM(AD298:AD304)</f>
        <v>0</v>
      </c>
      <c r="W549" s="30">
        <f t="shared" ca="1" si="377"/>
        <v>0</v>
      </c>
      <c r="X549" s="30">
        <f t="shared" ca="1" si="378"/>
        <v>0</v>
      </c>
      <c r="Y549" s="30">
        <f t="shared" ca="1" si="379"/>
        <v>0</v>
      </c>
      <c r="Z549" s="30">
        <f t="shared" ca="1" si="380"/>
        <v>0</v>
      </c>
      <c r="AA549" s="30">
        <f t="shared" si="391"/>
        <v>0</v>
      </c>
      <c r="AB549" s="31">
        <f t="shared" ca="1" si="381"/>
        <v>0</v>
      </c>
      <c r="AC549" s="122">
        <f t="shared" ca="1" si="382"/>
        <v>0</v>
      </c>
      <c r="AD549" s="32">
        <f t="shared" ca="1" si="383"/>
        <v>0</v>
      </c>
      <c r="AE549" s="122">
        <f t="shared" ca="1" si="384"/>
        <v>0</v>
      </c>
      <c r="AF549" s="32">
        <f t="shared" ca="1" si="385"/>
        <v>0</v>
      </c>
      <c r="AG549" s="116">
        <v>4510</v>
      </c>
      <c r="AH549" s="33">
        <v>3780</v>
      </c>
      <c r="AI549" s="53"/>
      <c r="AL549" s="53"/>
      <c r="AM549" s="52"/>
      <c r="BS549" s="54"/>
      <c r="BT549" s="54"/>
      <c r="BU549" s="54"/>
      <c r="BV549" s="54"/>
      <c r="BY549" s="52"/>
      <c r="BZ549" s="52"/>
      <c r="CA549" s="52"/>
      <c r="CB549" s="52"/>
    </row>
    <row r="550" spans="1:80" ht="33" customHeight="1" thickBot="1">
      <c r="A550" s="114">
        <f t="shared" si="386"/>
        <v>43</v>
      </c>
      <c r="B550" s="115">
        <f>B311</f>
        <v>301</v>
      </c>
      <c r="C550" s="116">
        <f>SUM(E305:E311)</f>
        <v>0</v>
      </c>
      <c r="D550" s="117">
        <f>SUM(C305:C311)</f>
        <v>0</v>
      </c>
      <c r="E550" s="116">
        <f>SUM(F305:F311)</f>
        <v>0</v>
      </c>
      <c r="F550" s="117">
        <f>SUM(D305:D311)</f>
        <v>0</v>
      </c>
      <c r="G550" s="118">
        <f t="shared" si="370"/>
        <v>0</v>
      </c>
      <c r="H550" s="118">
        <f t="shared" si="371"/>
        <v>0</v>
      </c>
      <c r="I550" s="118">
        <f t="shared" si="388"/>
        <v>0</v>
      </c>
      <c r="J550" s="117">
        <f t="shared" si="389"/>
        <v>0</v>
      </c>
      <c r="K550" s="121" t="e">
        <f t="shared" si="372"/>
        <v>#DIV/0!</v>
      </c>
      <c r="L550" s="121" t="e">
        <f t="shared" si="372"/>
        <v>#DIV/0!</v>
      </c>
      <c r="M550" s="121" t="e">
        <f t="shared" si="373"/>
        <v>#DIV/0!</v>
      </c>
      <c r="N550" s="121" t="e">
        <f t="shared" si="373"/>
        <v>#DIV/0!</v>
      </c>
      <c r="O550" s="121">
        <f t="shared" si="387"/>
        <v>3.0000000000000001E-3</v>
      </c>
      <c r="P550" s="119">
        <f>SUM(U305:U311)</f>
        <v>0</v>
      </c>
      <c r="Q550" s="120">
        <f>SUM(V305:V311)</f>
        <v>0</v>
      </c>
      <c r="R550" s="197">
        <f t="shared" si="374"/>
        <v>0</v>
      </c>
      <c r="S550" s="116">
        <f t="shared" si="375"/>
        <v>0</v>
      </c>
      <c r="T550" s="121">
        <f t="shared" si="376"/>
        <v>0</v>
      </c>
      <c r="U550" s="121">
        <f t="shared" si="390"/>
        <v>0</v>
      </c>
      <c r="V550" s="117">
        <f>SUM(AD305:AD311)</f>
        <v>0</v>
      </c>
      <c r="W550" s="30">
        <f t="shared" ca="1" si="377"/>
        <v>0</v>
      </c>
      <c r="X550" s="30">
        <f t="shared" ca="1" si="378"/>
        <v>0</v>
      </c>
      <c r="Y550" s="30">
        <f t="shared" ca="1" si="379"/>
        <v>0</v>
      </c>
      <c r="Z550" s="30">
        <f t="shared" ca="1" si="380"/>
        <v>0</v>
      </c>
      <c r="AA550" s="30">
        <f t="shared" si="391"/>
        <v>0</v>
      </c>
      <c r="AB550" s="31">
        <f t="shared" ca="1" si="381"/>
        <v>0</v>
      </c>
      <c r="AC550" s="122">
        <f t="shared" ca="1" si="382"/>
        <v>0</v>
      </c>
      <c r="AD550" s="32">
        <f t="shared" ca="1" si="383"/>
        <v>0</v>
      </c>
      <c r="AE550" s="122">
        <f t="shared" ca="1" si="384"/>
        <v>0</v>
      </c>
      <c r="AF550" s="32">
        <f t="shared" ca="1" si="385"/>
        <v>0</v>
      </c>
      <c r="AG550" s="116">
        <v>4540</v>
      </c>
      <c r="AH550" s="33">
        <v>3800</v>
      </c>
      <c r="AI550" s="53"/>
      <c r="AL550" s="53"/>
      <c r="AM550" s="52"/>
      <c r="BS550" s="54"/>
      <c r="BT550" s="54"/>
      <c r="BU550" s="54"/>
      <c r="BV550" s="54"/>
      <c r="BY550" s="52"/>
      <c r="BZ550" s="52"/>
      <c r="CA550" s="52"/>
      <c r="CB550" s="52"/>
    </row>
    <row r="551" spans="1:80" ht="33" customHeight="1" thickBot="1">
      <c r="A551" s="114">
        <f t="shared" si="386"/>
        <v>44</v>
      </c>
      <c r="B551" s="115">
        <f>B318</f>
        <v>308</v>
      </c>
      <c r="C551" s="116">
        <f>SUM(E312:E318)</f>
        <v>0</v>
      </c>
      <c r="D551" s="117">
        <f>SUM(C312:C318)</f>
        <v>0</v>
      </c>
      <c r="E551" s="116">
        <f>SUM(F312:F318)</f>
        <v>0</v>
      </c>
      <c r="F551" s="117">
        <f>SUM(D312:D318)</f>
        <v>0</v>
      </c>
      <c r="G551" s="118">
        <f t="shared" si="370"/>
        <v>0</v>
      </c>
      <c r="H551" s="118">
        <f t="shared" si="371"/>
        <v>0</v>
      </c>
      <c r="I551" s="118">
        <f t="shared" si="388"/>
        <v>0</v>
      </c>
      <c r="J551" s="117">
        <f t="shared" si="389"/>
        <v>0</v>
      </c>
      <c r="K551" s="121" t="e">
        <f t="shared" si="372"/>
        <v>#DIV/0!</v>
      </c>
      <c r="L551" s="121" t="e">
        <f t="shared" si="372"/>
        <v>#DIV/0!</v>
      </c>
      <c r="M551" s="121" t="e">
        <f t="shared" si="373"/>
        <v>#DIV/0!</v>
      </c>
      <c r="N551" s="121" t="e">
        <f t="shared" si="373"/>
        <v>#DIV/0!</v>
      </c>
      <c r="O551" s="121">
        <f t="shared" si="387"/>
        <v>3.0000000000000001E-3</v>
      </c>
      <c r="P551" s="119">
        <f>SUM(U312:U318)</f>
        <v>0</v>
      </c>
      <c r="Q551" s="120">
        <f>SUM(V312:V318)</f>
        <v>0</v>
      </c>
      <c r="R551" s="197">
        <f t="shared" si="374"/>
        <v>0</v>
      </c>
      <c r="S551" s="116">
        <f t="shared" si="375"/>
        <v>0</v>
      </c>
      <c r="T551" s="121">
        <f t="shared" si="376"/>
        <v>0</v>
      </c>
      <c r="U551" s="121">
        <f t="shared" si="390"/>
        <v>0</v>
      </c>
      <c r="V551" s="117">
        <f>SUM(AD312:AD318)</f>
        <v>0</v>
      </c>
      <c r="W551" s="30">
        <f t="shared" ca="1" si="377"/>
        <v>0</v>
      </c>
      <c r="X551" s="30">
        <f t="shared" ca="1" si="378"/>
        <v>0</v>
      </c>
      <c r="Y551" s="30">
        <f t="shared" ca="1" si="379"/>
        <v>0</v>
      </c>
      <c r="Z551" s="30">
        <f t="shared" ca="1" si="380"/>
        <v>0</v>
      </c>
      <c r="AA551" s="30">
        <f t="shared" si="391"/>
        <v>0</v>
      </c>
      <c r="AB551" s="31">
        <f t="shared" ca="1" si="381"/>
        <v>0</v>
      </c>
      <c r="AC551" s="122">
        <f t="shared" ca="1" si="382"/>
        <v>0</v>
      </c>
      <c r="AD551" s="32">
        <f t="shared" ca="1" si="383"/>
        <v>0</v>
      </c>
      <c r="AE551" s="122">
        <f t="shared" ca="1" si="384"/>
        <v>0</v>
      </c>
      <c r="AF551" s="32">
        <f t="shared" ca="1" si="385"/>
        <v>0</v>
      </c>
      <c r="AG551" s="116">
        <v>4570</v>
      </c>
      <c r="AH551" s="33">
        <v>3820</v>
      </c>
      <c r="AI551" s="53"/>
      <c r="AL551" s="53"/>
      <c r="AM551" s="52"/>
      <c r="BS551" s="54"/>
      <c r="BT551" s="54"/>
      <c r="BU551" s="54"/>
      <c r="BV551" s="54"/>
      <c r="BY551" s="52"/>
      <c r="BZ551" s="52"/>
      <c r="CA551" s="52"/>
      <c r="CB551" s="52"/>
    </row>
    <row r="552" spans="1:80" ht="33" customHeight="1" thickBot="1">
      <c r="A552" s="114">
        <f t="shared" si="386"/>
        <v>45</v>
      </c>
      <c r="B552" s="115">
        <f>B325</f>
        <v>315</v>
      </c>
      <c r="C552" s="116">
        <f>SUM(E319:E325)</f>
        <v>0</v>
      </c>
      <c r="D552" s="117">
        <f>SUM(C319:C325)</f>
        <v>0</v>
      </c>
      <c r="E552" s="116">
        <f>SUM(F319:F325)</f>
        <v>0</v>
      </c>
      <c r="F552" s="117">
        <f>SUM(D319:D325)</f>
        <v>0</v>
      </c>
      <c r="G552" s="118">
        <f t="shared" si="370"/>
        <v>0</v>
      </c>
      <c r="H552" s="118">
        <f t="shared" si="371"/>
        <v>0</v>
      </c>
      <c r="I552" s="118">
        <f t="shared" si="388"/>
        <v>0</v>
      </c>
      <c r="J552" s="117">
        <f t="shared" si="389"/>
        <v>0</v>
      </c>
      <c r="K552" s="121" t="e">
        <f t="shared" si="372"/>
        <v>#DIV/0!</v>
      </c>
      <c r="L552" s="121" t="e">
        <f t="shared" si="372"/>
        <v>#DIV/0!</v>
      </c>
      <c r="M552" s="121" t="e">
        <f t="shared" si="373"/>
        <v>#DIV/0!</v>
      </c>
      <c r="N552" s="121" t="e">
        <f t="shared" si="373"/>
        <v>#DIV/0!</v>
      </c>
      <c r="O552" s="121">
        <f t="shared" si="387"/>
        <v>3.0000000000000001E-3</v>
      </c>
      <c r="P552" s="119">
        <f>SUM(U319:U325)</f>
        <v>0</v>
      </c>
      <c r="Q552" s="120">
        <f>SUM(V319:V325)</f>
        <v>0</v>
      </c>
      <c r="R552" s="197">
        <f t="shared" si="374"/>
        <v>0</v>
      </c>
      <c r="S552" s="116">
        <f t="shared" si="375"/>
        <v>0</v>
      </c>
      <c r="T552" s="121">
        <f t="shared" si="376"/>
        <v>0</v>
      </c>
      <c r="U552" s="121">
        <f t="shared" si="390"/>
        <v>0</v>
      </c>
      <c r="V552" s="117">
        <f>SUM(AD319:AD325)</f>
        <v>0</v>
      </c>
      <c r="W552" s="30">
        <f t="shared" ca="1" si="377"/>
        <v>0</v>
      </c>
      <c r="X552" s="30">
        <f t="shared" ca="1" si="378"/>
        <v>0</v>
      </c>
      <c r="Y552" s="30">
        <f t="shared" ca="1" si="379"/>
        <v>0</v>
      </c>
      <c r="Z552" s="30">
        <f t="shared" ca="1" si="380"/>
        <v>0</v>
      </c>
      <c r="AA552" s="30">
        <f t="shared" si="391"/>
        <v>0</v>
      </c>
      <c r="AB552" s="31">
        <f t="shared" ca="1" si="381"/>
        <v>0</v>
      </c>
      <c r="AC552" s="122">
        <f t="shared" ca="1" si="382"/>
        <v>0</v>
      </c>
      <c r="AD552" s="32">
        <f t="shared" ca="1" si="383"/>
        <v>0</v>
      </c>
      <c r="AE552" s="122">
        <f t="shared" ca="1" si="384"/>
        <v>0</v>
      </c>
      <c r="AF552" s="32">
        <f t="shared" ca="1" si="385"/>
        <v>0</v>
      </c>
      <c r="AG552" s="116">
        <v>4600</v>
      </c>
      <c r="AH552" s="33">
        <v>3840</v>
      </c>
      <c r="AI552" s="53"/>
      <c r="AL552" s="53"/>
      <c r="AM552" s="52"/>
      <c r="BS552" s="54"/>
      <c r="BT552" s="54"/>
      <c r="BU552" s="54"/>
      <c r="BV552" s="54"/>
      <c r="BY552" s="52"/>
      <c r="BZ552" s="52"/>
      <c r="CA552" s="52"/>
      <c r="CB552" s="52"/>
    </row>
    <row r="553" spans="1:80" ht="33" customHeight="1" thickBot="1">
      <c r="A553" s="114">
        <f t="shared" si="386"/>
        <v>46</v>
      </c>
      <c r="B553" s="115">
        <f>B332</f>
        <v>322</v>
      </c>
      <c r="C553" s="116">
        <f>SUM(E326:E332)</f>
        <v>0</v>
      </c>
      <c r="D553" s="117">
        <f>SUM(C326:C332)</f>
        <v>0</v>
      </c>
      <c r="E553" s="116">
        <f>SUM(F326:F332)</f>
        <v>0</v>
      </c>
      <c r="F553" s="117">
        <f>SUM(D326:D332)</f>
        <v>0</v>
      </c>
      <c r="G553" s="118">
        <f t="shared" si="370"/>
        <v>0</v>
      </c>
      <c r="H553" s="118">
        <f t="shared" si="371"/>
        <v>0</v>
      </c>
      <c r="I553" s="118">
        <f t="shared" si="388"/>
        <v>0</v>
      </c>
      <c r="J553" s="117">
        <f t="shared" si="389"/>
        <v>0</v>
      </c>
      <c r="K553" s="121" t="e">
        <f t="shared" si="372"/>
        <v>#DIV/0!</v>
      </c>
      <c r="L553" s="121" t="e">
        <f t="shared" si="372"/>
        <v>#DIV/0!</v>
      </c>
      <c r="M553" s="121" t="e">
        <f t="shared" si="373"/>
        <v>#DIV/0!</v>
      </c>
      <c r="N553" s="121" t="e">
        <f t="shared" si="373"/>
        <v>#DIV/0!</v>
      </c>
      <c r="O553" s="121">
        <f t="shared" si="387"/>
        <v>3.0000000000000001E-3</v>
      </c>
      <c r="P553" s="119">
        <f>SUM(U326:U332)</f>
        <v>0</v>
      </c>
      <c r="Q553" s="120">
        <f>SUM(V326:V332)</f>
        <v>0</v>
      </c>
      <c r="R553" s="197">
        <f t="shared" si="374"/>
        <v>0</v>
      </c>
      <c r="S553" s="116">
        <f t="shared" si="375"/>
        <v>0</v>
      </c>
      <c r="T553" s="121">
        <f t="shared" si="376"/>
        <v>0</v>
      </c>
      <c r="U553" s="121">
        <f t="shared" si="390"/>
        <v>0</v>
      </c>
      <c r="V553" s="117">
        <f>SUM(AD326:AD332)</f>
        <v>0</v>
      </c>
      <c r="W553" s="30">
        <f t="shared" ca="1" si="377"/>
        <v>0</v>
      </c>
      <c r="X553" s="30">
        <f t="shared" ca="1" si="378"/>
        <v>0</v>
      </c>
      <c r="Y553" s="30">
        <f t="shared" ca="1" si="379"/>
        <v>0</v>
      </c>
      <c r="Z553" s="30">
        <f t="shared" ca="1" si="380"/>
        <v>0</v>
      </c>
      <c r="AA553" s="30">
        <f t="shared" si="391"/>
        <v>0</v>
      </c>
      <c r="AB553" s="31">
        <f t="shared" ca="1" si="381"/>
        <v>0</v>
      </c>
      <c r="AC553" s="122">
        <f t="shared" ca="1" si="382"/>
        <v>0</v>
      </c>
      <c r="AD553" s="32">
        <f t="shared" ca="1" si="383"/>
        <v>0</v>
      </c>
      <c r="AE553" s="122">
        <f t="shared" ca="1" si="384"/>
        <v>0</v>
      </c>
      <c r="AF553" s="32">
        <f t="shared" ca="1" si="385"/>
        <v>0</v>
      </c>
      <c r="AG553" s="116">
        <v>4630</v>
      </c>
      <c r="AH553" s="33">
        <v>3860</v>
      </c>
      <c r="AI553" s="53"/>
      <c r="AL553" s="53"/>
      <c r="AM553" s="52"/>
      <c r="BS553" s="54"/>
      <c r="BT553" s="54"/>
      <c r="BU553" s="54"/>
      <c r="BV553" s="54"/>
      <c r="BY553" s="52"/>
      <c r="BZ553" s="52"/>
      <c r="CA553" s="52"/>
      <c r="CB553" s="52"/>
    </row>
    <row r="554" spans="1:80" ht="33" customHeight="1" thickBot="1">
      <c r="A554" s="114">
        <f t="shared" si="386"/>
        <v>47</v>
      </c>
      <c r="B554" s="115">
        <f>B339</f>
        <v>329</v>
      </c>
      <c r="C554" s="116">
        <f>SUM(E333:E339)</f>
        <v>0</v>
      </c>
      <c r="D554" s="117">
        <f>SUM(C333:C339)</f>
        <v>0</v>
      </c>
      <c r="E554" s="116">
        <f>SUM(F333:F339)</f>
        <v>0</v>
      </c>
      <c r="F554" s="117">
        <f>SUM(D333:D339)</f>
        <v>0</v>
      </c>
      <c r="G554" s="118">
        <f t="shared" si="370"/>
        <v>0</v>
      </c>
      <c r="H554" s="118">
        <f t="shared" si="371"/>
        <v>0</v>
      </c>
      <c r="I554" s="118">
        <f t="shared" si="388"/>
        <v>0</v>
      </c>
      <c r="J554" s="117">
        <f t="shared" si="389"/>
        <v>0</v>
      </c>
      <c r="K554" s="121" t="e">
        <f t="shared" si="372"/>
        <v>#DIV/0!</v>
      </c>
      <c r="L554" s="121" t="e">
        <f t="shared" si="372"/>
        <v>#DIV/0!</v>
      </c>
      <c r="M554" s="121" t="e">
        <f t="shared" si="373"/>
        <v>#DIV/0!</v>
      </c>
      <c r="N554" s="121" t="e">
        <f t="shared" si="373"/>
        <v>#DIV/0!</v>
      </c>
      <c r="O554" s="121">
        <f t="shared" si="387"/>
        <v>3.0000000000000001E-3</v>
      </c>
      <c r="P554" s="119">
        <f>SUM(U333:U339)</f>
        <v>0</v>
      </c>
      <c r="Q554" s="120">
        <f>SUM(V333:V339)</f>
        <v>0</v>
      </c>
      <c r="R554" s="197">
        <f t="shared" si="374"/>
        <v>0</v>
      </c>
      <c r="S554" s="116">
        <f t="shared" si="375"/>
        <v>0</v>
      </c>
      <c r="T554" s="121">
        <f t="shared" si="376"/>
        <v>0</v>
      </c>
      <c r="U554" s="121">
        <f t="shared" si="390"/>
        <v>0</v>
      </c>
      <c r="V554" s="117">
        <f>SUM(AD333:AD339)</f>
        <v>0</v>
      </c>
      <c r="W554" s="30">
        <f t="shared" ca="1" si="377"/>
        <v>0</v>
      </c>
      <c r="X554" s="30">
        <f t="shared" ca="1" si="378"/>
        <v>0</v>
      </c>
      <c r="Y554" s="30">
        <f t="shared" ca="1" si="379"/>
        <v>0</v>
      </c>
      <c r="Z554" s="30">
        <f t="shared" ca="1" si="380"/>
        <v>0</v>
      </c>
      <c r="AA554" s="30">
        <f t="shared" si="391"/>
        <v>0</v>
      </c>
      <c r="AB554" s="31">
        <f t="shared" ca="1" si="381"/>
        <v>0</v>
      </c>
      <c r="AC554" s="122">
        <f t="shared" ca="1" si="382"/>
        <v>0</v>
      </c>
      <c r="AD554" s="32">
        <f t="shared" ca="1" si="383"/>
        <v>0</v>
      </c>
      <c r="AE554" s="122">
        <f t="shared" ca="1" si="384"/>
        <v>0</v>
      </c>
      <c r="AF554" s="32">
        <f t="shared" ca="1" si="385"/>
        <v>0</v>
      </c>
      <c r="AG554" s="116">
        <v>4660</v>
      </c>
      <c r="AH554" s="33">
        <v>3880</v>
      </c>
      <c r="AI554" s="53"/>
      <c r="AL554" s="53"/>
      <c r="AM554" s="52"/>
      <c r="BS554" s="54"/>
      <c r="BT554" s="54"/>
      <c r="BU554" s="54"/>
      <c r="BV554" s="54"/>
      <c r="BY554" s="52"/>
      <c r="BZ554" s="52"/>
      <c r="CA554" s="52"/>
      <c r="CB554" s="52"/>
    </row>
    <row r="555" spans="1:80" ht="33" customHeight="1" thickBot="1">
      <c r="A555" s="114">
        <f t="shared" si="386"/>
        <v>48</v>
      </c>
      <c r="B555" s="115">
        <f>B346</f>
        <v>336</v>
      </c>
      <c r="C555" s="116">
        <f>SUM(E340:E346)</f>
        <v>0</v>
      </c>
      <c r="D555" s="117">
        <f>SUM(C340:C346)</f>
        <v>0</v>
      </c>
      <c r="E555" s="116">
        <f>SUM(F340:F346)</f>
        <v>0</v>
      </c>
      <c r="F555" s="117">
        <f>SUM(D340:D346)</f>
        <v>0</v>
      </c>
      <c r="G555" s="118">
        <f t="shared" si="370"/>
        <v>0</v>
      </c>
      <c r="H555" s="118">
        <f t="shared" si="371"/>
        <v>0</v>
      </c>
      <c r="I555" s="118">
        <f t="shared" si="388"/>
        <v>0</v>
      </c>
      <c r="J555" s="117">
        <f t="shared" si="389"/>
        <v>0</v>
      </c>
      <c r="K555" s="121" t="e">
        <f t="shared" si="372"/>
        <v>#DIV/0!</v>
      </c>
      <c r="L555" s="121" t="e">
        <f t="shared" si="372"/>
        <v>#DIV/0!</v>
      </c>
      <c r="M555" s="121" t="e">
        <f t="shared" si="373"/>
        <v>#DIV/0!</v>
      </c>
      <c r="N555" s="121" t="e">
        <f t="shared" si="373"/>
        <v>#DIV/0!</v>
      </c>
      <c r="O555" s="121">
        <f t="shared" si="387"/>
        <v>3.0000000000000001E-3</v>
      </c>
      <c r="P555" s="119">
        <f>SUM(U340:U346)</f>
        <v>0</v>
      </c>
      <c r="Q555" s="120">
        <f>SUM(V340:V346)</f>
        <v>0</v>
      </c>
      <c r="R555" s="197">
        <f t="shared" si="374"/>
        <v>0</v>
      </c>
      <c r="S555" s="116">
        <f t="shared" si="375"/>
        <v>0</v>
      </c>
      <c r="T555" s="121">
        <f t="shared" si="376"/>
        <v>0</v>
      </c>
      <c r="U555" s="121">
        <f t="shared" si="390"/>
        <v>0</v>
      </c>
      <c r="V555" s="117">
        <f>SUM(AD340:AD346)</f>
        <v>0</v>
      </c>
      <c r="W555" s="30">
        <f t="shared" ca="1" si="377"/>
        <v>0</v>
      </c>
      <c r="X555" s="30">
        <f t="shared" ca="1" si="378"/>
        <v>0</v>
      </c>
      <c r="Y555" s="30">
        <f t="shared" ca="1" si="379"/>
        <v>0</v>
      </c>
      <c r="Z555" s="30">
        <f t="shared" ca="1" si="380"/>
        <v>0</v>
      </c>
      <c r="AA555" s="30">
        <f t="shared" si="391"/>
        <v>0</v>
      </c>
      <c r="AB555" s="31">
        <f t="shared" ca="1" si="381"/>
        <v>0</v>
      </c>
      <c r="AC555" s="122">
        <f t="shared" ca="1" si="382"/>
        <v>0</v>
      </c>
      <c r="AD555" s="32">
        <f t="shared" ca="1" si="383"/>
        <v>0</v>
      </c>
      <c r="AE555" s="122">
        <f t="shared" ca="1" si="384"/>
        <v>0</v>
      </c>
      <c r="AF555" s="32">
        <f t="shared" ca="1" si="385"/>
        <v>0</v>
      </c>
      <c r="AG555" s="116">
        <v>4690</v>
      </c>
      <c r="AH555" s="33">
        <v>3900</v>
      </c>
      <c r="AI555" s="53"/>
      <c r="AL555" s="53"/>
      <c r="AM555" s="52"/>
      <c r="BS555" s="54"/>
      <c r="BT555" s="54"/>
      <c r="BU555" s="54"/>
      <c r="BV555" s="54"/>
      <c r="BY555" s="52"/>
      <c r="BZ555" s="52"/>
      <c r="CA555" s="52"/>
      <c r="CB555" s="52"/>
    </row>
    <row r="556" spans="1:80" ht="33" customHeight="1" thickBot="1">
      <c r="A556" s="114">
        <f t="shared" si="386"/>
        <v>49</v>
      </c>
      <c r="B556" s="115">
        <f>B353</f>
        <v>343</v>
      </c>
      <c r="C556" s="116">
        <f>SUM(E347:E353)</f>
        <v>0</v>
      </c>
      <c r="D556" s="117">
        <f>SUM(C347:C353)</f>
        <v>0</v>
      </c>
      <c r="E556" s="116">
        <f>SUM(F347:F353)</f>
        <v>0</v>
      </c>
      <c r="F556" s="117">
        <f>SUM(D347:D353)</f>
        <v>0</v>
      </c>
      <c r="G556" s="118">
        <f t="shared" si="370"/>
        <v>0</v>
      </c>
      <c r="H556" s="118">
        <f t="shared" si="371"/>
        <v>0</v>
      </c>
      <c r="I556" s="118">
        <f t="shared" si="388"/>
        <v>0</v>
      </c>
      <c r="J556" s="117">
        <f t="shared" si="389"/>
        <v>0</v>
      </c>
      <c r="K556" s="121" t="e">
        <f t="shared" si="372"/>
        <v>#DIV/0!</v>
      </c>
      <c r="L556" s="121" t="e">
        <f t="shared" si="372"/>
        <v>#DIV/0!</v>
      </c>
      <c r="M556" s="121" t="e">
        <f t="shared" si="373"/>
        <v>#DIV/0!</v>
      </c>
      <c r="N556" s="121" t="e">
        <f t="shared" si="373"/>
        <v>#DIV/0!</v>
      </c>
      <c r="O556" s="121">
        <f t="shared" si="387"/>
        <v>3.0000000000000001E-3</v>
      </c>
      <c r="P556" s="119">
        <f>SUM(U347:U353)</f>
        <v>0</v>
      </c>
      <c r="Q556" s="120">
        <f>SUM(V347:V353)</f>
        <v>0</v>
      </c>
      <c r="R556" s="197">
        <f t="shared" si="374"/>
        <v>0</v>
      </c>
      <c r="S556" s="116">
        <f t="shared" si="375"/>
        <v>0</v>
      </c>
      <c r="T556" s="121">
        <f t="shared" si="376"/>
        <v>0</v>
      </c>
      <c r="U556" s="121">
        <f t="shared" si="390"/>
        <v>0</v>
      </c>
      <c r="V556" s="117">
        <f>SUM(AD347:AD353)</f>
        <v>0</v>
      </c>
      <c r="W556" s="30">
        <f t="shared" ca="1" si="377"/>
        <v>0</v>
      </c>
      <c r="X556" s="30">
        <f t="shared" ca="1" si="378"/>
        <v>0</v>
      </c>
      <c r="Y556" s="30">
        <f t="shared" ca="1" si="379"/>
        <v>0</v>
      </c>
      <c r="Z556" s="30">
        <f t="shared" ca="1" si="380"/>
        <v>0</v>
      </c>
      <c r="AA556" s="30">
        <f t="shared" si="391"/>
        <v>0</v>
      </c>
      <c r="AB556" s="31">
        <f t="shared" ca="1" si="381"/>
        <v>0</v>
      </c>
      <c r="AC556" s="122">
        <f t="shared" ca="1" si="382"/>
        <v>0</v>
      </c>
      <c r="AD556" s="32">
        <f t="shared" ca="1" si="383"/>
        <v>0</v>
      </c>
      <c r="AE556" s="122">
        <f t="shared" ca="1" si="384"/>
        <v>0</v>
      </c>
      <c r="AF556" s="32">
        <f t="shared" ca="1" si="385"/>
        <v>0</v>
      </c>
      <c r="AG556" s="116">
        <v>4720</v>
      </c>
      <c r="AH556" s="33">
        <v>3920</v>
      </c>
      <c r="AI556" s="53"/>
      <c r="AL556" s="53"/>
      <c r="AM556" s="52"/>
      <c r="BS556" s="54"/>
      <c r="BT556" s="54"/>
      <c r="BU556" s="54"/>
      <c r="BV556" s="54"/>
      <c r="BY556" s="52"/>
      <c r="BZ556" s="52"/>
      <c r="CA556" s="52"/>
      <c r="CB556" s="52"/>
    </row>
    <row r="557" spans="1:80" ht="33" customHeight="1" thickBot="1">
      <c r="A557" s="114">
        <f t="shared" si="386"/>
        <v>50</v>
      </c>
      <c r="B557" s="115">
        <f>B360</f>
        <v>350</v>
      </c>
      <c r="C557" s="116">
        <f>SUM(E354:E360)</f>
        <v>0</v>
      </c>
      <c r="D557" s="117">
        <f>SUM(C354:C360)</f>
        <v>0</v>
      </c>
      <c r="E557" s="116">
        <f>SUM(F354:F360)</f>
        <v>0</v>
      </c>
      <c r="F557" s="117">
        <f>SUM(D354:D360)</f>
        <v>0</v>
      </c>
      <c r="G557" s="118">
        <f t="shared" si="370"/>
        <v>0</v>
      </c>
      <c r="H557" s="118">
        <f t="shared" si="371"/>
        <v>0</v>
      </c>
      <c r="I557" s="118">
        <f t="shared" si="388"/>
        <v>0</v>
      </c>
      <c r="J557" s="117">
        <f t="shared" si="389"/>
        <v>0</v>
      </c>
      <c r="K557" s="121" t="e">
        <f t="shared" si="372"/>
        <v>#DIV/0!</v>
      </c>
      <c r="L557" s="121" t="e">
        <f t="shared" si="372"/>
        <v>#DIV/0!</v>
      </c>
      <c r="M557" s="121" t="e">
        <f t="shared" si="373"/>
        <v>#DIV/0!</v>
      </c>
      <c r="N557" s="121" t="e">
        <f t="shared" si="373"/>
        <v>#DIV/0!</v>
      </c>
      <c r="O557" s="121">
        <f t="shared" si="387"/>
        <v>3.0000000000000001E-3</v>
      </c>
      <c r="P557" s="119">
        <f>SUM(U354:U360)</f>
        <v>0</v>
      </c>
      <c r="Q557" s="120">
        <f>SUM(V354:V360)</f>
        <v>0</v>
      </c>
      <c r="R557" s="197">
        <f t="shared" si="374"/>
        <v>0</v>
      </c>
      <c r="S557" s="116">
        <f t="shared" si="375"/>
        <v>0</v>
      </c>
      <c r="T557" s="121">
        <f t="shared" si="376"/>
        <v>0</v>
      </c>
      <c r="U557" s="121">
        <f t="shared" si="390"/>
        <v>0</v>
      </c>
      <c r="V557" s="117">
        <f>SUM(AD354:AD360)</f>
        <v>0</v>
      </c>
      <c r="W557" s="30">
        <f t="shared" ca="1" si="377"/>
        <v>0</v>
      </c>
      <c r="X557" s="30">
        <f t="shared" ca="1" si="378"/>
        <v>0</v>
      </c>
      <c r="Y557" s="30">
        <f t="shared" ca="1" si="379"/>
        <v>0</v>
      </c>
      <c r="Z557" s="30">
        <f t="shared" ca="1" si="380"/>
        <v>0</v>
      </c>
      <c r="AA557" s="30">
        <f t="shared" si="391"/>
        <v>0</v>
      </c>
      <c r="AB557" s="31">
        <f t="shared" ca="1" si="381"/>
        <v>0</v>
      </c>
      <c r="AC557" s="122">
        <f t="shared" ca="1" si="382"/>
        <v>0</v>
      </c>
      <c r="AD557" s="32">
        <f t="shared" ca="1" si="383"/>
        <v>0</v>
      </c>
      <c r="AE557" s="122">
        <f t="shared" ca="1" si="384"/>
        <v>0</v>
      </c>
      <c r="AF557" s="32">
        <f t="shared" ca="1" si="385"/>
        <v>0</v>
      </c>
      <c r="AG557" s="116">
        <v>4750</v>
      </c>
      <c r="AH557" s="33">
        <v>3940</v>
      </c>
      <c r="AI557" s="53"/>
      <c r="AL557" s="53"/>
      <c r="AM557" s="52"/>
      <c r="BS557" s="54"/>
      <c r="BT557" s="54"/>
      <c r="BU557" s="54"/>
      <c r="BV557" s="54"/>
      <c r="BY557" s="52"/>
      <c r="BZ557" s="52"/>
      <c r="CA557" s="52"/>
      <c r="CB557" s="52"/>
    </row>
    <row r="558" spans="1:80" ht="33" customHeight="1" thickBot="1">
      <c r="A558" s="114">
        <f t="shared" si="386"/>
        <v>51</v>
      </c>
      <c r="B558" s="115">
        <f>B367</f>
        <v>357</v>
      </c>
      <c r="C558" s="116">
        <f>SUM(E361:E367)</f>
        <v>0</v>
      </c>
      <c r="D558" s="117">
        <f>SUM(C361:C367)</f>
        <v>0</v>
      </c>
      <c r="E558" s="116">
        <f>SUM(F361:F367)</f>
        <v>0</v>
      </c>
      <c r="F558" s="117">
        <f>SUM(D361:D367)</f>
        <v>0</v>
      </c>
      <c r="G558" s="118">
        <f t="shared" si="370"/>
        <v>0</v>
      </c>
      <c r="H558" s="118">
        <f t="shared" si="371"/>
        <v>0</v>
      </c>
      <c r="I558" s="118">
        <f t="shared" si="388"/>
        <v>0</v>
      </c>
      <c r="J558" s="117">
        <f t="shared" si="389"/>
        <v>0</v>
      </c>
      <c r="K558" s="121" t="e">
        <f t="shared" si="372"/>
        <v>#DIV/0!</v>
      </c>
      <c r="L558" s="121" t="e">
        <f t="shared" si="372"/>
        <v>#DIV/0!</v>
      </c>
      <c r="M558" s="121" t="e">
        <f t="shared" si="373"/>
        <v>#DIV/0!</v>
      </c>
      <c r="N558" s="121" t="e">
        <f t="shared" si="373"/>
        <v>#DIV/0!</v>
      </c>
      <c r="O558" s="121">
        <f t="shared" si="387"/>
        <v>3.0000000000000001E-3</v>
      </c>
      <c r="P558" s="119">
        <f>SUM(U361:U367)</f>
        <v>0</v>
      </c>
      <c r="Q558" s="120">
        <f>SUM(V361:V367)</f>
        <v>0</v>
      </c>
      <c r="R558" s="197">
        <f t="shared" si="374"/>
        <v>0</v>
      </c>
      <c r="S558" s="116">
        <f t="shared" si="375"/>
        <v>0</v>
      </c>
      <c r="T558" s="121">
        <f t="shared" si="376"/>
        <v>0</v>
      </c>
      <c r="U558" s="121">
        <f t="shared" si="390"/>
        <v>0</v>
      </c>
      <c r="V558" s="117">
        <f>SUM(AD361:AD367)</f>
        <v>0</v>
      </c>
      <c r="W558" s="30">
        <f t="shared" ca="1" si="377"/>
        <v>0</v>
      </c>
      <c r="X558" s="30">
        <f t="shared" ca="1" si="378"/>
        <v>0</v>
      </c>
      <c r="Y558" s="30">
        <f t="shared" ca="1" si="379"/>
        <v>0</v>
      </c>
      <c r="Z558" s="30">
        <f t="shared" ca="1" si="380"/>
        <v>0</v>
      </c>
      <c r="AA558" s="30">
        <f t="shared" si="391"/>
        <v>0</v>
      </c>
      <c r="AB558" s="31">
        <f t="shared" ca="1" si="381"/>
        <v>0</v>
      </c>
      <c r="AC558" s="122">
        <f t="shared" ca="1" si="382"/>
        <v>0</v>
      </c>
      <c r="AD558" s="32">
        <f t="shared" ca="1" si="383"/>
        <v>0</v>
      </c>
      <c r="AE558" s="122">
        <f t="shared" ca="1" si="384"/>
        <v>0</v>
      </c>
      <c r="AF558" s="32">
        <f t="shared" ca="1" si="385"/>
        <v>0</v>
      </c>
      <c r="AG558" s="116">
        <v>4775</v>
      </c>
      <c r="AH558" s="33">
        <v>3960</v>
      </c>
      <c r="AI558" s="53"/>
      <c r="AL558" s="53"/>
      <c r="AM558" s="52"/>
      <c r="BS558" s="54"/>
      <c r="BT558" s="54"/>
      <c r="BU558" s="54"/>
      <c r="BV558" s="54"/>
      <c r="BY558" s="52"/>
      <c r="BZ558" s="52"/>
      <c r="CA558" s="52"/>
      <c r="CB558" s="52"/>
    </row>
    <row r="559" spans="1:80" ht="33" customHeight="1" thickBot="1">
      <c r="A559" s="114">
        <f t="shared" si="386"/>
        <v>52</v>
      </c>
      <c r="B559" s="115">
        <f>B374</f>
        <v>364</v>
      </c>
      <c r="C559" s="116">
        <f>SUM(E368:E374)</f>
        <v>0</v>
      </c>
      <c r="D559" s="117">
        <f>SUM(C368:C374)</f>
        <v>0</v>
      </c>
      <c r="E559" s="116">
        <f>SUM(F368:F374)</f>
        <v>0</v>
      </c>
      <c r="F559" s="117">
        <f>SUM(D368:D374)</f>
        <v>0</v>
      </c>
      <c r="G559" s="118">
        <f t="shared" si="370"/>
        <v>0</v>
      </c>
      <c r="H559" s="118">
        <f t="shared" si="371"/>
        <v>0</v>
      </c>
      <c r="I559" s="118">
        <f t="shared" si="388"/>
        <v>0</v>
      </c>
      <c r="J559" s="117">
        <f t="shared" si="389"/>
        <v>0</v>
      </c>
      <c r="K559" s="121" t="e">
        <f t="shared" si="372"/>
        <v>#DIV/0!</v>
      </c>
      <c r="L559" s="121" t="e">
        <f t="shared" si="372"/>
        <v>#DIV/0!</v>
      </c>
      <c r="M559" s="121" t="e">
        <f t="shared" si="373"/>
        <v>#DIV/0!</v>
      </c>
      <c r="N559" s="121" t="e">
        <f t="shared" si="373"/>
        <v>#DIV/0!</v>
      </c>
      <c r="O559" s="121">
        <f t="shared" si="387"/>
        <v>3.0000000000000001E-3</v>
      </c>
      <c r="P559" s="119">
        <f>SUM(U368:U374)</f>
        <v>0</v>
      </c>
      <c r="Q559" s="120">
        <f>SUM(V368:V374)</f>
        <v>0</v>
      </c>
      <c r="R559" s="197">
        <f t="shared" si="374"/>
        <v>0</v>
      </c>
      <c r="S559" s="116">
        <f t="shared" si="375"/>
        <v>0</v>
      </c>
      <c r="T559" s="121">
        <f t="shared" si="376"/>
        <v>0</v>
      </c>
      <c r="U559" s="121">
        <f t="shared" si="390"/>
        <v>0</v>
      </c>
      <c r="V559" s="117">
        <f>SUM(AD368:AD374)</f>
        <v>0</v>
      </c>
      <c r="W559" s="30">
        <f t="shared" ca="1" si="377"/>
        <v>0</v>
      </c>
      <c r="X559" s="30">
        <f t="shared" ca="1" si="378"/>
        <v>0</v>
      </c>
      <c r="Y559" s="30">
        <f t="shared" ca="1" si="379"/>
        <v>0</v>
      </c>
      <c r="Z559" s="30">
        <f t="shared" ca="1" si="380"/>
        <v>0</v>
      </c>
      <c r="AA559" s="30">
        <f t="shared" si="391"/>
        <v>0</v>
      </c>
      <c r="AB559" s="31">
        <f t="shared" ca="1" si="381"/>
        <v>0</v>
      </c>
      <c r="AC559" s="122">
        <f t="shared" ca="1" si="382"/>
        <v>0</v>
      </c>
      <c r="AD559" s="32">
        <f t="shared" ca="1" si="383"/>
        <v>0</v>
      </c>
      <c r="AE559" s="122">
        <f t="shared" ca="1" si="384"/>
        <v>0</v>
      </c>
      <c r="AF559" s="32">
        <f t="shared" ca="1" si="385"/>
        <v>0</v>
      </c>
      <c r="AG559" s="116">
        <v>4800</v>
      </c>
      <c r="AH559" s="33">
        <v>3975</v>
      </c>
      <c r="AI559" s="53"/>
      <c r="AL559" s="53"/>
      <c r="AM559" s="52"/>
      <c r="BS559" s="54"/>
      <c r="BT559" s="54"/>
      <c r="BU559" s="54"/>
      <c r="BV559" s="54"/>
      <c r="BY559" s="52"/>
      <c r="BZ559" s="52"/>
      <c r="CA559" s="52"/>
      <c r="CB559" s="52"/>
    </row>
    <row r="560" spans="1:80" ht="33" customHeight="1" thickBot="1">
      <c r="A560" s="114">
        <f t="shared" si="386"/>
        <v>53</v>
      </c>
      <c r="B560" s="115">
        <f>B381</f>
        <v>371</v>
      </c>
      <c r="C560" s="116">
        <f>SUM(E375:E381)</f>
        <v>0</v>
      </c>
      <c r="D560" s="117">
        <f>SUM(C375:C381)</f>
        <v>0</v>
      </c>
      <c r="E560" s="116">
        <f>SUM(F375:F381)</f>
        <v>0</v>
      </c>
      <c r="F560" s="117">
        <f>SUM(D375:D381)</f>
        <v>0</v>
      </c>
      <c r="G560" s="118">
        <f t="shared" si="370"/>
        <v>0</v>
      </c>
      <c r="H560" s="118">
        <f t="shared" si="371"/>
        <v>0</v>
      </c>
      <c r="I560" s="118">
        <f t="shared" si="388"/>
        <v>0</v>
      </c>
      <c r="J560" s="117">
        <f t="shared" si="389"/>
        <v>0</v>
      </c>
      <c r="K560" s="121" t="e">
        <f t="shared" si="372"/>
        <v>#DIV/0!</v>
      </c>
      <c r="L560" s="121" t="e">
        <f t="shared" si="372"/>
        <v>#DIV/0!</v>
      </c>
      <c r="M560" s="121" t="e">
        <f t="shared" si="373"/>
        <v>#DIV/0!</v>
      </c>
      <c r="N560" s="121" t="e">
        <f t="shared" si="373"/>
        <v>#DIV/0!</v>
      </c>
      <c r="O560" s="121">
        <f t="shared" si="387"/>
        <v>3.0000000000000001E-3</v>
      </c>
      <c r="P560" s="119">
        <f>SUM(U375:U381)</f>
        <v>0</v>
      </c>
      <c r="Q560" s="120">
        <f>SUM(V375:V381)</f>
        <v>0</v>
      </c>
      <c r="R560" s="197">
        <f t="shared" si="374"/>
        <v>0</v>
      </c>
      <c r="S560" s="116">
        <f t="shared" si="375"/>
        <v>0</v>
      </c>
      <c r="T560" s="121">
        <f t="shared" si="376"/>
        <v>0</v>
      </c>
      <c r="U560" s="121">
        <f t="shared" si="390"/>
        <v>0</v>
      </c>
      <c r="V560" s="117">
        <f>SUM(AD375:AD381)</f>
        <v>0</v>
      </c>
      <c r="W560" s="30">
        <f t="shared" ca="1" si="377"/>
        <v>0</v>
      </c>
      <c r="X560" s="30">
        <f t="shared" ca="1" si="378"/>
        <v>0</v>
      </c>
      <c r="Y560" s="30">
        <f t="shared" ca="1" si="379"/>
        <v>0</v>
      </c>
      <c r="Z560" s="30">
        <f t="shared" ca="1" si="380"/>
        <v>0</v>
      </c>
      <c r="AA560" s="30">
        <f t="shared" si="391"/>
        <v>0</v>
      </c>
      <c r="AB560" s="31">
        <f t="shared" ca="1" si="381"/>
        <v>0</v>
      </c>
      <c r="AC560" s="122">
        <f t="shared" ca="1" si="382"/>
        <v>0</v>
      </c>
      <c r="AD560" s="32">
        <f t="shared" ca="1" si="383"/>
        <v>0</v>
      </c>
      <c r="AE560" s="122">
        <f t="shared" ca="1" si="384"/>
        <v>0</v>
      </c>
      <c r="AF560" s="32">
        <f t="shared" ca="1" si="385"/>
        <v>0</v>
      </c>
      <c r="AG560" s="116">
        <v>4825</v>
      </c>
      <c r="AH560" s="33">
        <v>3990</v>
      </c>
      <c r="AI560" s="53"/>
      <c r="AL560" s="53"/>
      <c r="AM560" s="52"/>
      <c r="BS560" s="54"/>
      <c r="BT560" s="54"/>
      <c r="BU560" s="54"/>
      <c r="BV560" s="54"/>
      <c r="BY560" s="52"/>
      <c r="BZ560" s="52"/>
      <c r="CA560" s="52"/>
      <c r="CB560" s="52"/>
    </row>
    <row r="561" spans="1:80" ht="33" customHeight="1" thickBot="1">
      <c r="A561" s="114">
        <f t="shared" si="386"/>
        <v>54</v>
      </c>
      <c r="B561" s="115">
        <f>B388</f>
        <v>378</v>
      </c>
      <c r="C561" s="116">
        <f>SUM(E382:E388)</f>
        <v>0</v>
      </c>
      <c r="D561" s="117">
        <f>SUM(C382:C388)</f>
        <v>0</v>
      </c>
      <c r="E561" s="116">
        <f>SUM(F382:F388)</f>
        <v>0</v>
      </c>
      <c r="F561" s="117">
        <f>SUM(D382:D388)</f>
        <v>0</v>
      </c>
      <c r="G561" s="118">
        <f t="shared" si="370"/>
        <v>0</v>
      </c>
      <c r="H561" s="118">
        <f t="shared" si="371"/>
        <v>0</v>
      </c>
      <c r="I561" s="118">
        <f t="shared" si="388"/>
        <v>0</v>
      </c>
      <c r="J561" s="117">
        <f t="shared" si="389"/>
        <v>0</v>
      </c>
      <c r="K561" s="121" t="e">
        <f t="shared" si="372"/>
        <v>#DIV/0!</v>
      </c>
      <c r="L561" s="121" t="e">
        <f t="shared" si="372"/>
        <v>#DIV/0!</v>
      </c>
      <c r="M561" s="121" t="e">
        <f t="shared" si="373"/>
        <v>#DIV/0!</v>
      </c>
      <c r="N561" s="121" t="e">
        <f t="shared" si="373"/>
        <v>#DIV/0!</v>
      </c>
      <c r="O561" s="121">
        <f t="shared" si="387"/>
        <v>3.0000000000000001E-3</v>
      </c>
      <c r="P561" s="119">
        <f>SUM(U382:U388)</f>
        <v>0</v>
      </c>
      <c r="Q561" s="120">
        <f>SUM(V382:V388)</f>
        <v>0</v>
      </c>
      <c r="R561" s="197">
        <f t="shared" si="374"/>
        <v>0</v>
      </c>
      <c r="S561" s="116">
        <f t="shared" si="375"/>
        <v>0</v>
      </c>
      <c r="T561" s="121">
        <f t="shared" si="376"/>
        <v>0</v>
      </c>
      <c r="U561" s="121">
        <f t="shared" si="390"/>
        <v>0</v>
      </c>
      <c r="V561" s="117">
        <f>SUM(AD382:AD388)</f>
        <v>0</v>
      </c>
      <c r="W561" s="30">
        <f t="shared" ca="1" si="377"/>
        <v>0</v>
      </c>
      <c r="X561" s="30">
        <f t="shared" ca="1" si="378"/>
        <v>0</v>
      </c>
      <c r="Y561" s="30">
        <f t="shared" ca="1" si="379"/>
        <v>0</v>
      </c>
      <c r="Z561" s="30">
        <f t="shared" ca="1" si="380"/>
        <v>0</v>
      </c>
      <c r="AA561" s="30">
        <f t="shared" si="391"/>
        <v>0</v>
      </c>
      <c r="AB561" s="31">
        <f t="shared" ca="1" si="381"/>
        <v>0</v>
      </c>
      <c r="AC561" s="122">
        <f t="shared" ca="1" si="382"/>
        <v>0</v>
      </c>
      <c r="AD561" s="32">
        <f t="shared" ca="1" si="383"/>
        <v>0</v>
      </c>
      <c r="AE561" s="122">
        <f t="shared" ca="1" si="384"/>
        <v>0</v>
      </c>
      <c r="AF561" s="32">
        <f t="shared" ca="1" si="385"/>
        <v>0</v>
      </c>
      <c r="AG561" s="116">
        <v>4850</v>
      </c>
      <c r="AH561" s="33">
        <v>4000</v>
      </c>
      <c r="AI561" s="53"/>
      <c r="AL561" s="53"/>
      <c r="AM561" s="52"/>
      <c r="BS561" s="54"/>
      <c r="BT561" s="54"/>
      <c r="BU561" s="54"/>
      <c r="BV561" s="54"/>
      <c r="BY561" s="52"/>
      <c r="BZ561" s="52"/>
      <c r="CA561" s="52"/>
      <c r="CB561" s="52"/>
    </row>
    <row r="562" spans="1:80" ht="33" customHeight="1" thickBot="1">
      <c r="A562" s="114">
        <f t="shared" si="386"/>
        <v>55</v>
      </c>
      <c r="B562" s="115">
        <f>B395</f>
        <v>385</v>
      </c>
      <c r="C562" s="116">
        <f>SUM(E389:E395)</f>
        <v>0</v>
      </c>
      <c r="D562" s="117">
        <f>SUM(C389:C395)</f>
        <v>0</v>
      </c>
      <c r="E562" s="116">
        <f>SUM(F389:F395)</f>
        <v>0</v>
      </c>
      <c r="F562" s="117">
        <f>SUM(D389:D395)</f>
        <v>0</v>
      </c>
      <c r="G562" s="118">
        <f t="shared" si="370"/>
        <v>0</v>
      </c>
      <c r="H562" s="118">
        <f t="shared" si="371"/>
        <v>0</v>
      </c>
      <c r="I562" s="118">
        <f t="shared" si="388"/>
        <v>0</v>
      </c>
      <c r="J562" s="117">
        <f t="shared" si="389"/>
        <v>0</v>
      </c>
      <c r="K562" s="121" t="e">
        <f t="shared" si="372"/>
        <v>#DIV/0!</v>
      </c>
      <c r="L562" s="121" t="e">
        <f t="shared" si="372"/>
        <v>#DIV/0!</v>
      </c>
      <c r="M562" s="121" t="e">
        <f t="shared" si="373"/>
        <v>#DIV/0!</v>
      </c>
      <c r="N562" s="121" t="e">
        <f t="shared" si="373"/>
        <v>#DIV/0!</v>
      </c>
      <c r="O562" s="121">
        <f t="shared" si="387"/>
        <v>3.0000000000000001E-3</v>
      </c>
      <c r="P562" s="119">
        <f>SUM(U389:U395)</f>
        <v>0</v>
      </c>
      <c r="Q562" s="120">
        <f>SUM(V389:V395)</f>
        <v>0</v>
      </c>
      <c r="R562" s="197">
        <f t="shared" si="374"/>
        <v>0</v>
      </c>
      <c r="S562" s="116">
        <f t="shared" si="375"/>
        <v>0</v>
      </c>
      <c r="T562" s="121">
        <f t="shared" si="376"/>
        <v>0</v>
      </c>
      <c r="U562" s="121">
        <f t="shared" si="390"/>
        <v>0</v>
      </c>
      <c r="V562" s="117">
        <f>SUM(AD389:AD395)</f>
        <v>0</v>
      </c>
      <c r="W562" s="30">
        <f t="shared" ca="1" si="377"/>
        <v>0</v>
      </c>
      <c r="X562" s="30">
        <f t="shared" ca="1" si="378"/>
        <v>0</v>
      </c>
      <c r="Y562" s="30">
        <f t="shared" ca="1" si="379"/>
        <v>0</v>
      </c>
      <c r="Z562" s="30">
        <f t="shared" ca="1" si="380"/>
        <v>0</v>
      </c>
      <c r="AA562" s="30">
        <f t="shared" si="391"/>
        <v>0</v>
      </c>
      <c r="AB562" s="31">
        <f t="shared" ca="1" si="381"/>
        <v>0</v>
      </c>
      <c r="AC562" s="122">
        <f t="shared" ca="1" si="382"/>
        <v>0</v>
      </c>
      <c r="AD562" s="32">
        <f t="shared" ca="1" si="383"/>
        <v>0</v>
      </c>
      <c r="AE562" s="122">
        <f t="shared" ca="1" si="384"/>
        <v>0</v>
      </c>
      <c r="AF562" s="32">
        <f t="shared" ca="1" si="385"/>
        <v>0</v>
      </c>
      <c r="AG562" s="116">
        <v>4875</v>
      </c>
      <c r="AH562" s="33">
        <v>4010</v>
      </c>
      <c r="AI562" s="53"/>
      <c r="AL562" s="53"/>
      <c r="AM562" s="52"/>
      <c r="BS562" s="54"/>
      <c r="BT562" s="54"/>
      <c r="BU562" s="54"/>
      <c r="BV562" s="54"/>
      <c r="BY562" s="52"/>
      <c r="BZ562" s="52"/>
      <c r="CA562" s="52"/>
      <c r="CB562" s="52"/>
    </row>
    <row r="563" spans="1:80" ht="33" customHeight="1" thickBot="1">
      <c r="A563" s="114">
        <f t="shared" si="386"/>
        <v>56</v>
      </c>
      <c r="B563" s="115">
        <f>B402</f>
        <v>392</v>
      </c>
      <c r="C563" s="116">
        <f>SUM(E396:E402)</f>
        <v>0</v>
      </c>
      <c r="D563" s="117">
        <f>SUM(C396:C402)</f>
        <v>0</v>
      </c>
      <c r="E563" s="116">
        <f>SUM(F396:F402)</f>
        <v>0</v>
      </c>
      <c r="F563" s="117">
        <f>SUM(D396:D402)</f>
        <v>0</v>
      </c>
      <c r="G563" s="118">
        <f t="shared" si="370"/>
        <v>0</v>
      </c>
      <c r="H563" s="118">
        <f t="shared" si="371"/>
        <v>0</v>
      </c>
      <c r="I563" s="118">
        <f t="shared" si="388"/>
        <v>0</v>
      </c>
      <c r="J563" s="117">
        <f t="shared" si="389"/>
        <v>0</v>
      </c>
      <c r="K563" s="121" t="e">
        <f t="shared" si="372"/>
        <v>#DIV/0!</v>
      </c>
      <c r="L563" s="121" t="e">
        <f t="shared" si="372"/>
        <v>#DIV/0!</v>
      </c>
      <c r="M563" s="121" t="e">
        <f t="shared" si="373"/>
        <v>#DIV/0!</v>
      </c>
      <c r="N563" s="121" t="e">
        <f t="shared" si="373"/>
        <v>#DIV/0!</v>
      </c>
      <c r="O563" s="121">
        <f t="shared" si="387"/>
        <v>3.0000000000000001E-3</v>
      </c>
      <c r="P563" s="119">
        <f>SUM(U396:U402)</f>
        <v>0</v>
      </c>
      <c r="Q563" s="120">
        <f>SUM(V396:V402)</f>
        <v>0</v>
      </c>
      <c r="R563" s="197">
        <f t="shared" si="374"/>
        <v>0</v>
      </c>
      <c r="S563" s="116">
        <f t="shared" si="375"/>
        <v>0</v>
      </c>
      <c r="T563" s="121">
        <f t="shared" si="376"/>
        <v>0</v>
      </c>
      <c r="U563" s="121">
        <f t="shared" si="390"/>
        <v>0</v>
      </c>
      <c r="V563" s="117">
        <f>SUM(AD396:AD402)</f>
        <v>0</v>
      </c>
      <c r="W563" s="30">
        <f t="shared" ca="1" si="377"/>
        <v>0</v>
      </c>
      <c r="X563" s="30">
        <f t="shared" ca="1" si="378"/>
        <v>0</v>
      </c>
      <c r="Y563" s="30">
        <f t="shared" ca="1" si="379"/>
        <v>0</v>
      </c>
      <c r="Z563" s="30">
        <f t="shared" ca="1" si="380"/>
        <v>0</v>
      </c>
      <c r="AA563" s="30">
        <f t="shared" si="391"/>
        <v>0</v>
      </c>
      <c r="AB563" s="31">
        <f t="shared" ca="1" si="381"/>
        <v>0</v>
      </c>
      <c r="AC563" s="122">
        <f t="shared" ca="1" si="382"/>
        <v>0</v>
      </c>
      <c r="AD563" s="32">
        <f t="shared" ca="1" si="383"/>
        <v>0</v>
      </c>
      <c r="AE563" s="122">
        <f t="shared" ca="1" si="384"/>
        <v>0</v>
      </c>
      <c r="AF563" s="32">
        <f t="shared" ca="1" si="385"/>
        <v>0</v>
      </c>
      <c r="AG563" s="116">
        <v>4900</v>
      </c>
      <c r="AH563" s="33">
        <v>4020</v>
      </c>
      <c r="AI563" s="53"/>
      <c r="AL563" s="53"/>
      <c r="AM563" s="52"/>
      <c r="BS563" s="54"/>
      <c r="BT563" s="54"/>
      <c r="BU563" s="54"/>
      <c r="BV563" s="54"/>
      <c r="BY563" s="52"/>
      <c r="BZ563" s="52"/>
      <c r="CA563" s="52"/>
      <c r="CB563" s="52"/>
    </row>
    <row r="564" spans="1:80" ht="33" customHeight="1" thickBot="1">
      <c r="A564" s="114">
        <f t="shared" si="386"/>
        <v>57</v>
      </c>
      <c r="B564" s="115">
        <f>B409</f>
        <v>399</v>
      </c>
      <c r="C564" s="116">
        <f>SUM(E403:E409)</f>
        <v>0</v>
      </c>
      <c r="D564" s="117">
        <f>SUM(C403:C409)</f>
        <v>0</v>
      </c>
      <c r="E564" s="116">
        <f>SUM(F403:F409)</f>
        <v>0</v>
      </c>
      <c r="F564" s="117">
        <f>SUM(D403:D409)</f>
        <v>0</v>
      </c>
      <c r="G564" s="118">
        <f t="shared" si="370"/>
        <v>0</v>
      </c>
      <c r="H564" s="118">
        <f t="shared" si="371"/>
        <v>0</v>
      </c>
      <c r="I564" s="118">
        <f t="shared" si="388"/>
        <v>0</v>
      </c>
      <c r="J564" s="117">
        <f t="shared" si="389"/>
        <v>0</v>
      </c>
      <c r="K564" s="121" t="e">
        <f t="shared" si="372"/>
        <v>#DIV/0!</v>
      </c>
      <c r="L564" s="121" t="e">
        <f t="shared" si="372"/>
        <v>#DIV/0!</v>
      </c>
      <c r="M564" s="121" t="e">
        <f t="shared" si="373"/>
        <v>#DIV/0!</v>
      </c>
      <c r="N564" s="121" t="e">
        <f t="shared" si="373"/>
        <v>#DIV/0!</v>
      </c>
      <c r="O564" s="121">
        <f t="shared" si="387"/>
        <v>3.0000000000000001E-3</v>
      </c>
      <c r="P564" s="119">
        <f>SUM(U403:U409)</f>
        <v>0</v>
      </c>
      <c r="Q564" s="120">
        <f>SUM(V403:V409)</f>
        <v>0</v>
      </c>
      <c r="R564" s="197">
        <f t="shared" si="374"/>
        <v>0</v>
      </c>
      <c r="S564" s="116">
        <f t="shared" si="375"/>
        <v>0</v>
      </c>
      <c r="T564" s="121">
        <f t="shared" si="376"/>
        <v>0</v>
      </c>
      <c r="U564" s="121">
        <f t="shared" si="390"/>
        <v>0</v>
      </c>
      <c r="V564" s="117">
        <f>SUM(AD403:AD409)</f>
        <v>0</v>
      </c>
      <c r="W564" s="30">
        <f t="shared" ca="1" si="377"/>
        <v>0</v>
      </c>
      <c r="X564" s="30">
        <f t="shared" ca="1" si="378"/>
        <v>0</v>
      </c>
      <c r="Y564" s="30">
        <f t="shared" ca="1" si="379"/>
        <v>0</v>
      </c>
      <c r="Z564" s="30">
        <f t="shared" ca="1" si="380"/>
        <v>0</v>
      </c>
      <c r="AA564" s="30">
        <f t="shared" si="391"/>
        <v>0</v>
      </c>
      <c r="AB564" s="31">
        <f t="shared" ca="1" si="381"/>
        <v>0</v>
      </c>
      <c r="AC564" s="122">
        <f t="shared" ca="1" si="382"/>
        <v>0</v>
      </c>
      <c r="AD564" s="32">
        <f t="shared" ca="1" si="383"/>
        <v>0</v>
      </c>
      <c r="AE564" s="122">
        <f t="shared" ca="1" si="384"/>
        <v>0</v>
      </c>
      <c r="AF564" s="32">
        <f t="shared" ca="1" si="385"/>
        <v>0</v>
      </c>
      <c r="AG564" s="116">
        <v>4925</v>
      </c>
      <c r="AH564" s="33">
        <v>4030</v>
      </c>
      <c r="AI564" s="53"/>
      <c r="AL564" s="53"/>
      <c r="AM564" s="52"/>
      <c r="BS564" s="54"/>
      <c r="BT564" s="54"/>
      <c r="BU564" s="54"/>
      <c r="BV564" s="54"/>
      <c r="BY564" s="52"/>
      <c r="BZ564" s="52"/>
      <c r="CA564" s="52"/>
      <c r="CB564" s="52"/>
    </row>
    <row r="565" spans="1:80" ht="33" customHeight="1" thickBot="1">
      <c r="A565" s="114">
        <f t="shared" si="386"/>
        <v>58</v>
      </c>
      <c r="B565" s="115">
        <f>B416</f>
        <v>406</v>
      </c>
      <c r="C565" s="116">
        <f>SUM(E410:E416)</f>
        <v>0</v>
      </c>
      <c r="D565" s="117">
        <f>SUM(C410:C416)</f>
        <v>0</v>
      </c>
      <c r="E565" s="116">
        <f>SUM(F410:F416)</f>
        <v>0</v>
      </c>
      <c r="F565" s="117">
        <f>SUM(D410:D416)</f>
        <v>0</v>
      </c>
      <c r="G565" s="118">
        <f t="shared" si="370"/>
        <v>0</v>
      </c>
      <c r="H565" s="118">
        <f t="shared" si="371"/>
        <v>0</v>
      </c>
      <c r="I565" s="118">
        <f t="shared" si="388"/>
        <v>0</v>
      </c>
      <c r="J565" s="117">
        <f t="shared" si="389"/>
        <v>0</v>
      </c>
      <c r="K565" s="121" t="e">
        <f t="shared" si="372"/>
        <v>#DIV/0!</v>
      </c>
      <c r="L565" s="121" t="e">
        <f t="shared" si="372"/>
        <v>#DIV/0!</v>
      </c>
      <c r="M565" s="121" t="e">
        <f t="shared" si="373"/>
        <v>#DIV/0!</v>
      </c>
      <c r="N565" s="121" t="e">
        <f t="shared" si="373"/>
        <v>#DIV/0!</v>
      </c>
      <c r="O565" s="121">
        <f t="shared" si="387"/>
        <v>3.0000000000000001E-3</v>
      </c>
      <c r="P565" s="119">
        <f>SUM(U410:U416)</f>
        <v>0</v>
      </c>
      <c r="Q565" s="120">
        <f>SUM(V410:V416)</f>
        <v>0</v>
      </c>
      <c r="R565" s="197">
        <f t="shared" si="374"/>
        <v>0</v>
      </c>
      <c r="S565" s="116">
        <f t="shared" si="375"/>
        <v>0</v>
      </c>
      <c r="T565" s="121">
        <f t="shared" si="376"/>
        <v>0</v>
      </c>
      <c r="U565" s="121">
        <f t="shared" si="390"/>
        <v>0</v>
      </c>
      <c r="V565" s="117">
        <f>SUM(AD410:AD416)</f>
        <v>0</v>
      </c>
      <c r="W565" s="30">
        <f t="shared" ca="1" si="377"/>
        <v>0</v>
      </c>
      <c r="X565" s="30">
        <f t="shared" ca="1" si="378"/>
        <v>0</v>
      </c>
      <c r="Y565" s="30">
        <f t="shared" ca="1" si="379"/>
        <v>0</v>
      </c>
      <c r="Z565" s="30">
        <f t="shared" ca="1" si="380"/>
        <v>0</v>
      </c>
      <c r="AA565" s="30">
        <f t="shared" si="391"/>
        <v>0</v>
      </c>
      <c r="AB565" s="31">
        <f t="shared" ca="1" si="381"/>
        <v>0</v>
      </c>
      <c r="AC565" s="122">
        <f t="shared" ca="1" si="382"/>
        <v>0</v>
      </c>
      <c r="AD565" s="32">
        <f t="shared" ca="1" si="383"/>
        <v>0</v>
      </c>
      <c r="AE565" s="122">
        <f t="shared" ca="1" si="384"/>
        <v>0</v>
      </c>
      <c r="AF565" s="32">
        <f t="shared" ca="1" si="385"/>
        <v>0</v>
      </c>
      <c r="AG565" s="116">
        <v>4950</v>
      </c>
      <c r="AH565" s="33">
        <v>4040</v>
      </c>
      <c r="AI565" s="53"/>
      <c r="AL565" s="53"/>
      <c r="AM565" s="52"/>
      <c r="BS565" s="54"/>
      <c r="BT565" s="54"/>
      <c r="BU565" s="54"/>
      <c r="BV565" s="54"/>
      <c r="BY565" s="52"/>
      <c r="BZ565" s="52"/>
      <c r="CA565" s="52"/>
      <c r="CB565" s="52"/>
    </row>
    <row r="566" spans="1:80" ht="33" customHeight="1" thickBot="1">
      <c r="A566" s="114">
        <f t="shared" si="386"/>
        <v>59</v>
      </c>
      <c r="B566" s="115">
        <f>B423</f>
        <v>413</v>
      </c>
      <c r="C566" s="116">
        <f>SUM(E417:E423)</f>
        <v>0</v>
      </c>
      <c r="D566" s="117">
        <f>SUM(C417:C423)</f>
        <v>0</v>
      </c>
      <c r="E566" s="116">
        <f>SUM(F417:F423)</f>
        <v>0</v>
      </c>
      <c r="F566" s="117">
        <f>SUM(D417:D423)</f>
        <v>0</v>
      </c>
      <c r="G566" s="118">
        <f t="shared" si="370"/>
        <v>0</v>
      </c>
      <c r="H566" s="118">
        <f t="shared" si="371"/>
        <v>0</v>
      </c>
      <c r="I566" s="118">
        <f t="shared" si="388"/>
        <v>0</v>
      </c>
      <c r="J566" s="117">
        <f t="shared" si="389"/>
        <v>0</v>
      </c>
      <c r="K566" s="121" t="e">
        <f t="shared" si="372"/>
        <v>#DIV/0!</v>
      </c>
      <c r="L566" s="121" t="e">
        <f t="shared" si="372"/>
        <v>#DIV/0!</v>
      </c>
      <c r="M566" s="121" t="e">
        <f t="shared" si="373"/>
        <v>#DIV/0!</v>
      </c>
      <c r="N566" s="121" t="e">
        <f t="shared" si="373"/>
        <v>#DIV/0!</v>
      </c>
      <c r="O566" s="121">
        <f t="shared" si="387"/>
        <v>3.0000000000000001E-3</v>
      </c>
      <c r="P566" s="119">
        <f>SUM(U417:U423)</f>
        <v>0</v>
      </c>
      <c r="Q566" s="120">
        <f>SUM(V417:V423)</f>
        <v>0</v>
      </c>
      <c r="R566" s="197">
        <f t="shared" si="374"/>
        <v>0</v>
      </c>
      <c r="S566" s="116">
        <f t="shared" si="375"/>
        <v>0</v>
      </c>
      <c r="T566" s="121">
        <f t="shared" si="376"/>
        <v>0</v>
      </c>
      <c r="U566" s="121">
        <f t="shared" si="390"/>
        <v>0</v>
      </c>
      <c r="V566" s="117">
        <f>SUM(AD417:AD423)</f>
        <v>0</v>
      </c>
      <c r="W566" s="30">
        <f t="shared" ca="1" si="377"/>
        <v>0</v>
      </c>
      <c r="X566" s="30">
        <f t="shared" ca="1" si="378"/>
        <v>0</v>
      </c>
      <c r="Y566" s="30">
        <f t="shared" ca="1" si="379"/>
        <v>0</v>
      </c>
      <c r="Z566" s="30">
        <f t="shared" ca="1" si="380"/>
        <v>0</v>
      </c>
      <c r="AA566" s="30">
        <f t="shared" si="391"/>
        <v>0</v>
      </c>
      <c r="AB566" s="31">
        <f t="shared" ca="1" si="381"/>
        <v>0</v>
      </c>
      <c r="AC566" s="122">
        <f t="shared" ca="1" si="382"/>
        <v>0</v>
      </c>
      <c r="AD566" s="32">
        <f t="shared" ca="1" si="383"/>
        <v>0</v>
      </c>
      <c r="AE566" s="122">
        <f t="shared" ca="1" si="384"/>
        <v>0</v>
      </c>
      <c r="AF566" s="32">
        <f t="shared" ca="1" si="385"/>
        <v>0</v>
      </c>
      <c r="AG566" s="116">
        <v>4975</v>
      </c>
      <c r="AH566" s="33">
        <v>4050</v>
      </c>
      <c r="AI566" s="53"/>
      <c r="AL566" s="53"/>
      <c r="AM566" s="52"/>
      <c r="BS566" s="54"/>
      <c r="BT566" s="54"/>
      <c r="BU566" s="54"/>
      <c r="BV566" s="54"/>
      <c r="BY566" s="52"/>
      <c r="BZ566" s="52"/>
      <c r="CA566" s="52"/>
      <c r="CB566" s="52"/>
    </row>
    <row r="567" spans="1:80" ht="33" customHeight="1" thickBot="1">
      <c r="A567" s="114">
        <f t="shared" si="386"/>
        <v>60</v>
      </c>
      <c r="B567" s="115">
        <f>B430</f>
        <v>420</v>
      </c>
      <c r="C567" s="116">
        <f>SUM(E424:E430)</f>
        <v>0</v>
      </c>
      <c r="D567" s="117">
        <f>SUM(C424:C430)</f>
        <v>0</v>
      </c>
      <c r="E567" s="116">
        <f>SUM(F424:F430)</f>
        <v>0</v>
      </c>
      <c r="F567" s="117">
        <f>SUM(D424:D430)</f>
        <v>0</v>
      </c>
      <c r="G567" s="118">
        <f t="shared" si="370"/>
        <v>0</v>
      </c>
      <c r="H567" s="118">
        <f t="shared" si="371"/>
        <v>0</v>
      </c>
      <c r="I567" s="118">
        <f t="shared" si="388"/>
        <v>0</v>
      </c>
      <c r="J567" s="117">
        <f t="shared" si="389"/>
        <v>0</v>
      </c>
      <c r="K567" s="121" t="e">
        <f t="shared" si="372"/>
        <v>#DIV/0!</v>
      </c>
      <c r="L567" s="121" t="e">
        <f t="shared" si="372"/>
        <v>#DIV/0!</v>
      </c>
      <c r="M567" s="121" t="e">
        <f t="shared" si="373"/>
        <v>#DIV/0!</v>
      </c>
      <c r="N567" s="121" t="e">
        <f t="shared" si="373"/>
        <v>#DIV/0!</v>
      </c>
      <c r="O567" s="121">
        <f t="shared" si="387"/>
        <v>3.0000000000000001E-3</v>
      </c>
      <c r="P567" s="119">
        <f>SUM(U424:U430)</f>
        <v>0</v>
      </c>
      <c r="Q567" s="120">
        <f>SUM(V424:V430)</f>
        <v>0</v>
      </c>
      <c r="R567" s="197">
        <f t="shared" si="374"/>
        <v>0</v>
      </c>
      <c r="S567" s="116">
        <f t="shared" si="375"/>
        <v>0</v>
      </c>
      <c r="T567" s="121">
        <f t="shared" si="376"/>
        <v>0</v>
      </c>
      <c r="U567" s="121">
        <f t="shared" si="390"/>
        <v>0</v>
      </c>
      <c r="V567" s="117">
        <f>SUM(AD424:AD430)</f>
        <v>0</v>
      </c>
      <c r="W567" s="30">
        <f t="shared" ca="1" si="377"/>
        <v>0</v>
      </c>
      <c r="X567" s="30">
        <f t="shared" ca="1" si="378"/>
        <v>0</v>
      </c>
      <c r="Y567" s="30">
        <f t="shared" ca="1" si="379"/>
        <v>0</v>
      </c>
      <c r="Z567" s="30">
        <f t="shared" ca="1" si="380"/>
        <v>0</v>
      </c>
      <c r="AA567" s="30">
        <f t="shared" si="391"/>
        <v>0</v>
      </c>
      <c r="AB567" s="31">
        <f t="shared" ca="1" si="381"/>
        <v>0</v>
      </c>
      <c r="AC567" s="122">
        <f t="shared" ca="1" si="382"/>
        <v>0</v>
      </c>
      <c r="AD567" s="32">
        <f t="shared" ca="1" si="383"/>
        <v>0</v>
      </c>
      <c r="AE567" s="122">
        <f t="shared" ca="1" si="384"/>
        <v>0</v>
      </c>
      <c r="AF567" s="32">
        <f t="shared" ca="1" si="385"/>
        <v>0</v>
      </c>
      <c r="AG567" s="116">
        <v>5000</v>
      </c>
      <c r="AH567" s="33">
        <v>4060</v>
      </c>
      <c r="AI567" s="53"/>
      <c r="AL567" s="53"/>
      <c r="AM567" s="52"/>
      <c r="BS567" s="54"/>
      <c r="BT567" s="54"/>
      <c r="BU567" s="54"/>
      <c r="BV567" s="54"/>
      <c r="BY567" s="52"/>
      <c r="BZ567" s="52"/>
      <c r="CA567" s="52"/>
      <c r="CB567" s="52"/>
    </row>
    <row r="568" spans="1:80" ht="33" customHeight="1" thickBot="1">
      <c r="A568" s="114">
        <f t="shared" si="386"/>
        <v>61</v>
      </c>
      <c r="B568" s="115">
        <f>B437</f>
        <v>427</v>
      </c>
      <c r="C568" s="116">
        <f>SUM(E431:E437)</f>
        <v>0</v>
      </c>
      <c r="D568" s="117">
        <f>SUM(C431:C437)</f>
        <v>0</v>
      </c>
      <c r="E568" s="116">
        <f>SUM(F431:F437)</f>
        <v>0</v>
      </c>
      <c r="F568" s="117">
        <f>SUM(D431:D437)</f>
        <v>0</v>
      </c>
      <c r="G568" s="118">
        <f t="shared" si="370"/>
        <v>0</v>
      </c>
      <c r="H568" s="118">
        <f t="shared" si="371"/>
        <v>0</v>
      </c>
      <c r="I568" s="118">
        <f t="shared" si="388"/>
        <v>0</v>
      </c>
      <c r="J568" s="117">
        <f t="shared" si="389"/>
        <v>0</v>
      </c>
      <c r="K568" s="121" t="e">
        <f t="shared" si="372"/>
        <v>#DIV/0!</v>
      </c>
      <c r="L568" s="121" t="e">
        <f t="shared" si="372"/>
        <v>#DIV/0!</v>
      </c>
      <c r="M568" s="121" t="e">
        <f t="shared" si="373"/>
        <v>#DIV/0!</v>
      </c>
      <c r="N568" s="121" t="e">
        <f t="shared" si="373"/>
        <v>#DIV/0!</v>
      </c>
      <c r="O568" s="121">
        <f t="shared" si="387"/>
        <v>3.0000000000000001E-3</v>
      </c>
      <c r="P568" s="119">
        <f>SUM(U431:U437)</f>
        <v>0</v>
      </c>
      <c r="Q568" s="120">
        <f>SUM(V431:V437)</f>
        <v>0</v>
      </c>
      <c r="R568" s="197">
        <f t="shared" si="374"/>
        <v>0</v>
      </c>
      <c r="S568" s="116">
        <f t="shared" si="375"/>
        <v>0</v>
      </c>
      <c r="T568" s="121">
        <f t="shared" si="376"/>
        <v>0</v>
      </c>
      <c r="U568" s="121">
        <f t="shared" si="390"/>
        <v>0</v>
      </c>
      <c r="V568" s="117">
        <f>SUM(AD431:AD437)</f>
        <v>0</v>
      </c>
      <c r="W568" s="30">
        <f t="shared" ca="1" si="377"/>
        <v>0</v>
      </c>
      <c r="X568" s="30">
        <f t="shared" ca="1" si="378"/>
        <v>0</v>
      </c>
      <c r="Y568" s="30">
        <f t="shared" ca="1" si="379"/>
        <v>0</v>
      </c>
      <c r="Z568" s="30">
        <f t="shared" ca="1" si="380"/>
        <v>0</v>
      </c>
      <c r="AA568" s="30">
        <f t="shared" si="391"/>
        <v>0</v>
      </c>
      <c r="AB568" s="31">
        <f t="shared" ca="1" si="381"/>
        <v>0</v>
      </c>
      <c r="AC568" s="122">
        <f t="shared" ca="1" si="382"/>
        <v>0</v>
      </c>
      <c r="AD568" s="32">
        <f t="shared" ca="1" si="383"/>
        <v>0</v>
      </c>
      <c r="AE568" s="122">
        <f t="shared" ca="1" si="384"/>
        <v>0</v>
      </c>
      <c r="AF568" s="32">
        <f t="shared" ca="1" si="385"/>
        <v>0</v>
      </c>
      <c r="AG568" s="116">
        <v>5025</v>
      </c>
      <c r="AH568" s="33">
        <v>4070</v>
      </c>
      <c r="AI568" s="53"/>
      <c r="AL568" s="53"/>
      <c r="AM568" s="52"/>
      <c r="BS568" s="54"/>
      <c r="BT568" s="54"/>
      <c r="BU568" s="54"/>
      <c r="BV568" s="54"/>
      <c r="BY568" s="52"/>
      <c r="BZ568" s="52"/>
      <c r="CA568" s="52"/>
      <c r="CB568" s="52"/>
    </row>
    <row r="569" spans="1:80" ht="33" customHeight="1" thickBot="1">
      <c r="A569" s="114">
        <f t="shared" si="386"/>
        <v>62</v>
      </c>
      <c r="B569" s="115">
        <f>B444</f>
        <v>434</v>
      </c>
      <c r="C569" s="116">
        <f>SUM(E438:E444)</f>
        <v>0</v>
      </c>
      <c r="D569" s="117">
        <f>SUM(C438:C444)</f>
        <v>0</v>
      </c>
      <c r="E569" s="116">
        <f>SUM(F438:F444)</f>
        <v>0</v>
      </c>
      <c r="F569" s="117">
        <f>SUM(D438:D444)</f>
        <v>0</v>
      </c>
      <c r="G569" s="118">
        <f t="shared" si="370"/>
        <v>0</v>
      </c>
      <c r="H569" s="118">
        <f t="shared" si="371"/>
        <v>0</v>
      </c>
      <c r="I569" s="118">
        <f t="shared" si="388"/>
        <v>0</v>
      </c>
      <c r="J569" s="117">
        <f t="shared" si="389"/>
        <v>0</v>
      </c>
      <c r="K569" s="121" t="e">
        <f t="shared" si="372"/>
        <v>#DIV/0!</v>
      </c>
      <c r="L569" s="121" t="e">
        <f t="shared" si="372"/>
        <v>#DIV/0!</v>
      </c>
      <c r="M569" s="121" t="e">
        <f t="shared" si="373"/>
        <v>#DIV/0!</v>
      </c>
      <c r="N569" s="121" t="e">
        <f t="shared" si="373"/>
        <v>#DIV/0!</v>
      </c>
      <c r="O569" s="121">
        <f t="shared" si="387"/>
        <v>3.0000000000000001E-3</v>
      </c>
      <c r="P569" s="119">
        <f>SUM(U438:U444)</f>
        <v>0</v>
      </c>
      <c r="Q569" s="120">
        <f>SUM(V438:V444)</f>
        <v>0</v>
      </c>
      <c r="R569" s="197">
        <f t="shared" si="374"/>
        <v>0</v>
      </c>
      <c r="S569" s="116">
        <f t="shared" si="375"/>
        <v>0</v>
      </c>
      <c r="T569" s="121">
        <f t="shared" si="376"/>
        <v>0</v>
      </c>
      <c r="U569" s="121">
        <f t="shared" si="390"/>
        <v>0</v>
      </c>
      <c r="V569" s="117">
        <f>SUM(AD438:AD444)</f>
        <v>0</v>
      </c>
      <c r="W569" s="30">
        <f t="shared" ca="1" si="377"/>
        <v>0</v>
      </c>
      <c r="X569" s="30">
        <f t="shared" ca="1" si="378"/>
        <v>0</v>
      </c>
      <c r="Y569" s="30">
        <f t="shared" ca="1" si="379"/>
        <v>0</v>
      </c>
      <c r="Z569" s="30">
        <f t="shared" ca="1" si="380"/>
        <v>0</v>
      </c>
      <c r="AA569" s="30">
        <f t="shared" si="391"/>
        <v>0</v>
      </c>
      <c r="AB569" s="31">
        <f t="shared" ca="1" si="381"/>
        <v>0</v>
      </c>
      <c r="AC569" s="122">
        <f t="shared" ca="1" si="382"/>
        <v>0</v>
      </c>
      <c r="AD569" s="32">
        <f t="shared" ca="1" si="383"/>
        <v>0</v>
      </c>
      <c r="AE569" s="122">
        <f t="shared" ca="1" si="384"/>
        <v>0</v>
      </c>
      <c r="AF569" s="32">
        <f t="shared" ca="1" si="385"/>
        <v>0</v>
      </c>
      <c r="AG569" s="116">
        <v>5050</v>
      </c>
      <c r="AH569" s="33">
        <v>4080</v>
      </c>
      <c r="AI569" s="53"/>
      <c r="AL569" s="53"/>
      <c r="AM569" s="52"/>
      <c r="BS569" s="54"/>
      <c r="BT569" s="54"/>
      <c r="BU569" s="54"/>
      <c r="BV569" s="54"/>
      <c r="BY569" s="52"/>
      <c r="BZ569" s="52"/>
      <c r="CA569" s="52"/>
      <c r="CB569" s="52"/>
    </row>
    <row r="570" spans="1:80" ht="33" customHeight="1" thickBot="1">
      <c r="A570" s="114">
        <f t="shared" si="386"/>
        <v>63</v>
      </c>
      <c r="B570" s="115">
        <f>B451</f>
        <v>441</v>
      </c>
      <c r="C570" s="116">
        <f>SUM(E445:E451)</f>
        <v>0</v>
      </c>
      <c r="D570" s="117">
        <f>SUM(C445:C451)</f>
        <v>0</v>
      </c>
      <c r="E570" s="116">
        <f>SUM(F445:F451)</f>
        <v>0</v>
      </c>
      <c r="F570" s="117">
        <f>SUM(D445:D451)</f>
        <v>0</v>
      </c>
      <c r="G570" s="118">
        <f t="shared" si="370"/>
        <v>0</v>
      </c>
      <c r="H570" s="118">
        <f t="shared" si="371"/>
        <v>0</v>
      </c>
      <c r="I570" s="118">
        <f t="shared" si="388"/>
        <v>0</v>
      </c>
      <c r="J570" s="117">
        <f t="shared" si="389"/>
        <v>0</v>
      </c>
      <c r="K570" s="121" t="e">
        <f t="shared" si="372"/>
        <v>#DIV/0!</v>
      </c>
      <c r="L570" s="121" t="e">
        <f t="shared" si="372"/>
        <v>#DIV/0!</v>
      </c>
      <c r="M570" s="121" t="e">
        <f t="shared" si="373"/>
        <v>#DIV/0!</v>
      </c>
      <c r="N570" s="121" t="e">
        <f t="shared" si="373"/>
        <v>#DIV/0!</v>
      </c>
      <c r="O570" s="121">
        <f t="shared" si="387"/>
        <v>3.0000000000000001E-3</v>
      </c>
      <c r="P570" s="119">
        <f>SUM(U445:U451)</f>
        <v>0</v>
      </c>
      <c r="Q570" s="120">
        <f>SUM(V445:V451)</f>
        <v>0</v>
      </c>
      <c r="R570" s="197">
        <f t="shared" si="374"/>
        <v>0</v>
      </c>
      <c r="S570" s="116">
        <f t="shared" si="375"/>
        <v>0</v>
      </c>
      <c r="T570" s="121">
        <f t="shared" si="376"/>
        <v>0</v>
      </c>
      <c r="U570" s="121">
        <f t="shared" si="390"/>
        <v>0</v>
      </c>
      <c r="V570" s="117">
        <f>SUM(AD445:AD451)</f>
        <v>0</v>
      </c>
      <c r="W570" s="30">
        <f t="shared" ca="1" si="377"/>
        <v>0</v>
      </c>
      <c r="X570" s="30">
        <f t="shared" ca="1" si="378"/>
        <v>0</v>
      </c>
      <c r="Y570" s="30">
        <f t="shared" ca="1" si="379"/>
        <v>0</v>
      </c>
      <c r="Z570" s="30">
        <f t="shared" ca="1" si="380"/>
        <v>0</v>
      </c>
      <c r="AA570" s="30">
        <f t="shared" si="391"/>
        <v>0</v>
      </c>
      <c r="AB570" s="31">
        <f t="shared" ca="1" si="381"/>
        <v>0</v>
      </c>
      <c r="AC570" s="122">
        <f t="shared" ca="1" si="382"/>
        <v>0</v>
      </c>
      <c r="AD570" s="32">
        <f t="shared" ca="1" si="383"/>
        <v>0</v>
      </c>
      <c r="AE570" s="122">
        <f t="shared" ca="1" si="384"/>
        <v>0</v>
      </c>
      <c r="AF570" s="32">
        <f t="shared" ca="1" si="385"/>
        <v>0</v>
      </c>
      <c r="AG570" s="116">
        <v>5075</v>
      </c>
      <c r="AH570" s="33">
        <v>4090</v>
      </c>
      <c r="AI570" s="53"/>
      <c r="AL570" s="53"/>
      <c r="AM570" s="52"/>
      <c r="BS570" s="54"/>
      <c r="BT570" s="54"/>
      <c r="BU570" s="54"/>
      <c r="BV570" s="54"/>
      <c r="BY570" s="52"/>
      <c r="BZ570" s="52"/>
      <c r="CA570" s="52"/>
      <c r="CB570" s="52"/>
    </row>
    <row r="571" spans="1:80" ht="33" customHeight="1" thickBot="1">
      <c r="A571" s="114">
        <f t="shared" si="386"/>
        <v>64</v>
      </c>
      <c r="B571" s="115">
        <f>B458</f>
        <v>448</v>
      </c>
      <c r="C571" s="116">
        <f>SUM(E452:E458)</f>
        <v>0</v>
      </c>
      <c r="D571" s="117">
        <f>SUM(C452:C458)</f>
        <v>0</v>
      </c>
      <c r="E571" s="116">
        <f>SUM(F452:F458)</f>
        <v>0</v>
      </c>
      <c r="F571" s="117">
        <f>SUM(D452:D458)</f>
        <v>0</v>
      </c>
      <c r="G571" s="118">
        <f t="shared" si="370"/>
        <v>0</v>
      </c>
      <c r="H571" s="118">
        <f t="shared" si="371"/>
        <v>0</v>
      </c>
      <c r="I571" s="118">
        <f t="shared" si="388"/>
        <v>0</v>
      </c>
      <c r="J571" s="117">
        <f t="shared" si="389"/>
        <v>0</v>
      </c>
      <c r="K571" s="121" t="e">
        <f t="shared" si="372"/>
        <v>#DIV/0!</v>
      </c>
      <c r="L571" s="121" t="e">
        <f t="shared" si="372"/>
        <v>#DIV/0!</v>
      </c>
      <c r="M571" s="121" t="e">
        <f t="shared" si="373"/>
        <v>#DIV/0!</v>
      </c>
      <c r="N571" s="121" t="e">
        <f t="shared" si="373"/>
        <v>#DIV/0!</v>
      </c>
      <c r="O571" s="121">
        <f t="shared" si="387"/>
        <v>3.0000000000000001E-3</v>
      </c>
      <c r="P571" s="119">
        <f>SUM(U452:U458)</f>
        <v>0</v>
      </c>
      <c r="Q571" s="120">
        <f>SUM(V452:V458)</f>
        <v>0</v>
      </c>
      <c r="R571" s="197">
        <f t="shared" si="374"/>
        <v>0</v>
      </c>
      <c r="S571" s="116">
        <f t="shared" si="375"/>
        <v>0</v>
      </c>
      <c r="T571" s="121">
        <f t="shared" si="376"/>
        <v>0</v>
      </c>
      <c r="U571" s="121">
        <f t="shared" si="390"/>
        <v>0</v>
      </c>
      <c r="V571" s="117">
        <f>SUM(AD452:AD458)</f>
        <v>0</v>
      </c>
      <c r="W571" s="30">
        <f t="shared" ca="1" si="377"/>
        <v>0</v>
      </c>
      <c r="X571" s="30">
        <f t="shared" ca="1" si="378"/>
        <v>0</v>
      </c>
      <c r="Y571" s="30">
        <f t="shared" ca="1" si="379"/>
        <v>0</v>
      </c>
      <c r="Z571" s="30">
        <f t="shared" ca="1" si="380"/>
        <v>0</v>
      </c>
      <c r="AA571" s="30">
        <f t="shared" si="391"/>
        <v>0</v>
      </c>
      <c r="AB571" s="31">
        <f t="shared" ca="1" si="381"/>
        <v>0</v>
      </c>
      <c r="AC571" s="122">
        <f t="shared" ca="1" si="382"/>
        <v>0</v>
      </c>
      <c r="AD571" s="32">
        <f t="shared" ca="1" si="383"/>
        <v>0</v>
      </c>
      <c r="AE571" s="122">
        <f t="shared" ca="1" si="384"/>
        <v>0</v>
      </c>
      <c r="AF571" s="32">
        <f t="shared" ca="1" si="385"/>
        <v>0</v>
      </c>
      <c r="AG571" s="116">
        <v>5100</v>
      </c>
      <c r="AH571" s="33">
        <v>4100</v>
      </c>
      <c r="AI571" s="53"/>
      <c r="AL571" s="53"/>
      <c r="AM571" s="52"/>
      <c r="BS571" s="54"/>
      <c r="BT571" s="54"/>
      <c r="BU571" s="54"/>
      <c r="BV571" s="54"/>
      <c r="BY571" s="52"/>
      <c r="BZ571" s="52"/>
      <c r="CA571" s="52"/>
      <c r="CB571" s="52"/>
    </row>
    <row r="572" spans="1:80" ht="33" customHeight="1" thickBot="1">
      <c r="A572" s="114">
        <f t="shared" si="386"/>
        <v>65</v>
      </c>
      <c r="B572" s="115">
        <f>B465</f>
        <v>455</v>
      </c>
      <c r="C572" s="116">
        <f>SUM(E459:E465)</f>
        <v>0</v>
      </c>
      <c r="D572" s="117">
        <f>SUM(C459:C465)</f>
        <v>0</v>
      </c>
      <c r="E572" s="116">
        <f>SUM(F459:F465)</f>
        <v>0</v>
      </c>
      <c r="F572" s="117">
        <f>SUM(D459:D465)</f>
        <v>0</v>
      </c>
      <c r="G572" s="118">
        <f t="shared" si="370"/>
        <v>0</v>
      </c>
      <c r="H572" s="118">
        <f t="shared" si="371"/>
        <v>0</v>
      </c>
      <c r="I572" s="118">
        <f t="shared" ref="I572:I577" si="392">LOOKUP(B572,$B$11:$B$500,$H$11:$H$500)</f>
        <v>0</v>
      </c>
      <c r="J572" s="117">
        <f t="shared" ref="J572:J577" si="393">LOOKUP(B572,$B$11:$B$500,$G$11:$G$500)</f>
        <v>0</v>
      </c>
      <c r="K572" s="121" t="e">
        <f t="shared" si="372"/>
        <v>#DIV/0!</v>
      </c>
      <c r="L572" s="121" t="e">
        <f t="shared" si="372"/>
        <v>#DIV/0!</v>
      </c>
      <c r="M572" s="121" t="e">
        <f t="shared" si="373"/>
        <v>#DIV/0!</v>
      </c>
      <c r="N572" s="121" t="e">
        <f t="shared" si="373"/>
        <v>#DIV/0!</v>
      </c>
      <c r="O572" s="121">
        <f t="shared" si="387"/>
        <v>3.0000000000000001E-3</v>
      </c>
      <c r="P572" s="119">
        <f>SUM(U459:U465)</f>
        <v>0</v>
      </c>
      <c r="Q572" s="120">
        <f>SUM(V459:V465)</f>
        <v>0</v>
      </c>
      <c r="R572" s="197">
        <f t="shared" si="374"/>
        <v>0</v>
      </c>
      <c r="S572" s="116">
        <f t="shared" si="375"/>
        <v>0</v>
      </c>
      <c r="T572" s="121">
        <f t="shared" si="376"/>
        <v>0</v>
      </c>
      <c r="U572" s="121">
        <f t="shared" ref="U572:U577" si="394">IFERROR(S572/(I572*7),0)</f>
        <v>0</v>
      </c>
      <c r="V572" s="117">
        <f>SUM(AD459:AD465)</f>
        <v>0</v>
      </c>
      <c r="W572" s="30">
        <f t="shared" ca="1" si="377"/>
        <v>0</v>
      </c>
      <c r="X572" s="30">
        <f t="shared" ca="1" si="378"/>
        <v>0</v>
      </c>
      <c r="Y572" s="30">
        <f t="shared" ca="1" si="379"/>
        <v>0</v>
      </c>
      <c r="Z572" s="30">
        <f t="shared" ca="1" si="380"/>
        <v>0</v>
      </c>
      <c r="AA572" s="30">
        <f t="shared" ref="AA572:AA577" si="395">IFERROR(V572/S572,0)</f>
        <v>0</v>
      </c>
      <c r="AB572" s="31">
        <f t="shared" ca="1" si="381"/>
        <v>0</v>
      </c>
      <c r="AC572" s="122">
        <f t="shared" ca="1" si="382"/>
        <v>0</v>
      </c>
      <c r="AD572" s="32">
        <f t="shared" ca="1" si="383"/>
        <v>0</v>
      </c>
      <c r="AE572" s="122">
        <f t="shared" ca="1" si="384"/>
        <v>0</v>
      </c>
      <c r="AF572" s="32">
        <f t="shared" ca="1" si="385"/>
        <v>0</v>
      </c>
      <c r="AG572" s="116"/>
      <c r="AH572" s="33"/>
      <c r="AI572" s="53"/>
      <c r="AL572" s="53"/>
      <c r="AM572" s="52"/>
      <c r="BS572" s="54"/>
      <c r="BT572" s="54"/>
      <c r="BU572" s="54"/>
      <c r="BV572" s="54"/>
      <c r="BY572" s="52"/>
      <c r="BZ572" s="52"/>
      <c r="CA572" s="52"/>
      <c r="CB572" s="52"/>
    </row>
    <row r="573" spans="1:80" ht="33" customHeight="1" thickBot="1">
      <c r="A573" s="114">
        <f t="shared" si="386"/>
        <v>66</v>
      </c>
      <c r="B573" s="115">
        <f>B472</f>
        <v>462</v>
      </c>
      <c r="C573" s="116">
        <f>SUM(E466:E472)</f>
        <v>0</v>
      </c>
      <c r="D573" s="117">
        <f>SUM(C466:C472)</f>
        <v>0</v>
      </c>
      <c r="E573" s="116">
        <f>SUM(F466:F472)</f>
        <v>0</v>
      </c>
      <c r="F573" s="117">
        <f>SUM(D466:D472)</f>
        <v>0</v>
      </c>
      <c r="G573" s="118">
        <f t="shared" ref="G573:G577" si="396">INDEX($G$11:$G$500, MATCH($B573-6, $B$11:$B$500, 0))</f>
        <v>0</v>
      </c>
      <c r="H573" s="118">
        <f t="shared" ref="H573:H577" si="397">INDEX($H$11:$H$500, MATCH($B573-6, $B$11:$B$500, 0))</f>
        <v>0</v>
      </c>
      <c r="I573" s="118">
        <f t="shared" si="392"/>
        <v>0</v>
      </c>
      <c r="J573" s="117">
        <f t="shared" si="393"/>
        <v>0</v>
      </c>
      <c r="K573" s="121" t="e">
        <f t="shared" ref="K573:L577" si="398">C573/$G573</f>
        <v>#DIV/0!</v>
      </c>
      <c r="L573" s="121" t="e">
        <f t="shared" si="398"/>
        <v>#DIV/0!</v>
      </c>
      <c r="M573" s="121" t="e">
        <f t="shared" ref="M573:N577" si="399">E573/$H573</f>
        <v>#DIV/0!</v>
      </c>
      <c r="N573" s="121" t="e">
        <f t="shared" si="399"/>
        <v>#DIV/0!</v>
      </c>
      <c r="O573" s="121">
        <f t="shared" si="387"/>
        <v>3.0000000000000001E-3</v>
      </c>
      <c r="P573" s="119">
        <f>SUM(U466:U472)</f>
        <v>0</v>
      </c>
      <c r="Q573" s="120">
        <f>SUM(V466:V472)</f>
        <v>0</v>
      </c>
      <c r="R573" s="197">
        <f t="shared" ref="R573:R577" si="400">P573+Q573</f>
        <v>0</v>
      </c>
      <c r="S573" s="116">
        <f t="shared" ref="S573:S577" si="401">SUM(Y76:Y82)</f>
        <v>0</v>
      </c>
      <c r="T573" s="121">
        <f t="shared" ref="T573:T577" si="402">IFERROR($S573/($H573*7),0)</f>
        <v>0</v>
      </c>
      <c r="U573" s="121">
        <f t="shared" si="394"/>
        <v>0</v>
      </c>
      <c r="V573" s="117">
        <f>SUM(AD466:AD472)</f>
        <v>0</v>
      </c>
      <c r="W573" s="30">
        <f t="shared" ref="W573:W577" ca="1" si="403">IFERROR(SUM(OFFSET($Z$11, (ROW()-508)*7, 0, 7, 1))/S573, 0)</f>
        <v>0</v>
      </c>
      <c r="X573" s="30">
        <f t="shared" ref="X573:X577" ca="1" si="404">IFERROR(SUM(OFFSET($AA$11, (ROW()-508)*7, 0, 7, 1))/S573, 0)</f>
        <v>0</v>
      </c>
      <c r="Y573" s="30">
        <f t="shared" ref="Y573:Y577" ca="1" si="405">IFERROR(SUM(OFFSET($AB$11, (ROW()-508)*7, 0, 7, 1))/S573, 0)</f>
        <v>0</v>
      </c>
      <c r="Z573" s="30">
        <f t="shared" ref="Z573:Z577" ca="1" si="406">IFERROR(SUM(OFFSET($AC$11, (ROW()-508)*7, 0, 7, 1))/S573, 0)</f>
        <v>0</v>
      </c>
      <c r="AA573" s="30">
        <f t="shared" si="395"/>
        <v>0</v>
      </c>
      <c r="AB573" s="31">
        <f t="shared" ref="AB573:AB577" ca="1" si="407">IFERROR(AVERAGE(OFFSET($AB$11, (ROW()-508)*7, 0, 7, 1)), 0)</f>
        <v>0</v>
      </c>
      <c r="AC573" s="122">
        <f t="shared" ref="AC573:AC577" ca="1" si="408">IFERROR(AVERAGE(OFFSET($AL$11, (ROW()-508)*7, 0, 7, 1)),0)</f>
        <v>0</v>
      </c>
      <c r="AD573" s="32">
        <f t="shared" ref="AD573:AD577" ca="1" si="409">IFERROR(AVERAGE(OFFSET($AM$11, (ROW()-508)*7, 0, 7, 1)),0)</f>
        <v>0</v>
      </c>
      <c r="AE573" s="122">
        <f t="shared" ref="AE573:AE577" ca="1" si="410">IFERROR(AVERAGE(OFFSET($AN$11, (ROW()-508)*7, 0, 7, 1)),0)</f>
        <v>0</v>
      </c>
      <c r="AF573" s="32">
        <f t="shared" ref="AF573:AF577" ca="1" si="411">IFERROR(AVERAGE(OFFSET($AO$11, (ROW()-508)*7, 0, 7, 1)),0)</f>
        <v>0</v>
      </c>
      <c r="AG573" s="116"/>
      <c r="AH573" s="33"/>
      <c r="AI573" s="53"/>
      <c r="AL573" s="53"/>
      <c r="AM573" s="52"/>
      <c r="BS573" s="54"/>
      <c r="BT573" s="54"/>
      <c r="BU573" s="54"/>
      <c r="BV573" s="54"/>
      <c r="BY573" s="52"/>
      <c r="BZ573" s="52"/>
      <c r="CA573" s="52"/>
      <c r="CB573" s="52"/>
    </row>
    <row r="574" spans="1:80" ht="33" customHeight="1" thickBot="1">
      <c r="A574" s="114">
        <f t="shared" ref="A574:A577" si="412">A573+1</f>
        <v>67</v>
      </c>
      <c r="B574" s="115">
        <f>B479</f>
        <v>469</v>
      </c>
      <c r="C574" s="116">
        <f>SUM(E473:E479)</f>
        <v>0</v>
      </c>
      <c r="D574" s="117">
        <f>SUM(C473:C479)</f>
        <v>0</v>
      </c>
      <c r="E574" s="116">
        <f>SUM(F473:F479)</f>
        <v>0</v>
      </c>
      <c r="F574" s="117">
        <f>SUM(D473:D479)</f>
        <v>0</v>
      </c>
      <c r="G574" s="118">
        <f t="shared" si="396"/>
        <v>0</v>
      </c>
      <c r="H574" s="118">
        <f t="shared" si="397"/>
        <v>0</v>
      </c>
      <c r="I574" s="118">
        <f t="shared" si="392"/>
        <v>0</v>
      </c>
      <c r="J574" s="117">
        <f t="shared" si="393"/>
        <v>0</v>
      </c>
      <c r="K574" s="121" t="e">
        <f t="shared" si="398"/>
        <v>#DIV/0!</v>
      </c>
      <c r="L574" s="121" t="e">
        <f t="shared" si="398"/>
        <v>#DIV/0!</v>
      </c>
      <c r="M574" s="121" t="e">
        <f t="shared" si="399"/>
        <v>#DIV/0!</v>
      </c>
      <c r="N574" s="121" t="e">
        <f t="shared" si="399"/>
        <v>#DIV/0!</v>
      </c>
      <c r="O574" s="121">
        <f t="shared" ref="O574:O577" si="413">$O$508</f>
        <v>3.0000000000000001E-3</v>
      </c>
      <c r="P574" s="119">
        <f>SUM(U473:U479)</f>
        <v>0</v>
      </c>
      <c r="Q574" s="120">
        <f>SUM(V473:V479)</f>
        <v>0</v>
      </c>
      <c r="R574" s="197">
        <f t="shared" si="400"/>
        <v>0</v>
      </c>
      <c r="S574" s="116">
        <f t="shared" si="401"/>
        <v>0</v>
      </c>
      <c r="T574" s="121">
        <f t="shared" si="402"/>
        <v>0</v>
      </c>
      <c r="U574" s="121">
        <f t="shared" si="394"/>
        <v>0</v>
      </c>
      <c r="V574" s="117">
        <f>SUM(AD473:AD479)</f>
        <v>0</v>
      </c>
      <c r="W574" s="30">
        <f t="shared" ca="1" si="403"/>
        <v>0</v>
      </c>
      <c r="X574" s="30">
        <f t="shared" ca="1" si="404"/>
        <v>0</v>
      </c>
      <c r="Y574" s="30">
        <f t="shared" ca="1" si="405"/>
        <v>0</v>
      </c>
      <c r="Z574" s="30">
        <f t="shared" ca="1" si="406"/>
        <v>0</v>
      </c>
      <c r="AA574" s="30">
        <f t="shared" si="395"/>
        <v>0</v>
      </c>
      <c r="AB574" s="31">
        <f t="shared" ca="1" si="407"/>
        <v>0</v>
      </c>
      <c r="AC574" s="122">
        <f t="shared" ca="1" si="408"/>
        <v>0</v>
      </c>
      <c r="AD574" s="32">
        <f t="shared" ca="1" si="409"/>
        <v>0</v>
      </c>
      <c r="AE574" s="122">
        <f t="shared" ca="1" si="410"/>
        <v>0</v>
      </c>
      <c r="AF574" s="32">
        <f t="shared" ca="1" si="411"/>
        <v>0</v>
      </c>
      <c r="AG574" s="116"/>
      <c r="AH574" s="33"/>
      <c r="AI574" s="53"/>
      <c r="AL574" s="53"/>
      <c r="AM574" s="52"/>
      <c r="BS574" s="54"/>
      <c r="BT574" s="54"/>
      <c r="BU574" s="54"/>
      <c r="BV574" s="54"/>
      <c r="BY574" s="52"/>
      <c r="BZ574" s="52"/>
      <c r="CA574" s="52"/>
      <c r="CB574" s="52"/>
    </row>
    <row r="575" spans="1:80" ht="33" customHeight="1" thickBot="1">
      <c r="A575" s="114">
        <f t="shared" si="412"/>
        <v>68</v>
      </c>
      <c r="B575" s="115">
        <f>B486</f>
        <v>476</v>
      </c>
      <c r="C575" s="116">
        <f>SUM(E480:E486)</f>
        <v>0</v>
      </c>
      <c r="D575" s="117">
        <f>SUM(C480:C486)</f>
        <v>0</v>
      </c>
      <c r="E575" s="116">
        <f>SUM(F480:F486)</f>
        <v>0</v>
      </c>
      <c r="F575" s="117">
        <f>SUM(D480:D486)</f>
        <v>0</v>
      </c>
      <c r="G575" s="118">
        <f t="shared" si="396"/>
        <v>0</v>
      </c>
      <c r="H575" s="118">
        <f t="shared" si="397"/>
        <v>0</v>
      </c>
      <c r="I575" s="118">
        <f t="shared" si="392"/>
        <v>0</v>
      </c>
      <c r="J575" s="117">
        <f t="shared" si="393"/>
        <v>0</v>
      </c>
      <c r="K575" s="121" t="e">
        <f t="shared" si="398"/>
        <v>#DIV/0!</v>
      </c>
      <c r="L575" s="121" t="e">
        <f t="shared" si="398"/>
        <v>#DIV/0!</v>
      </c>
      <c r="M575" s="121" t="e">
        <f t="shared" si="399"/>
        <v>#DIV/0!</v>
      </c>
      <c r="N575" s="121" t="e">
        <f t="shared" si="399"/>
        <v>#DIV/0!</v>
      </c>
      <c r="O575" s="121">
        <f t="shared" si="413"/>
        <v>3.0000000000000001E-3</v>
      </c>
      <c r="P575" s="119">
        <f>SUM(U480:U486)</f>
        <v>0</v>
      </c>
      <c r="Q575" s="120">
        <f>SUM(V480:V486)</f>
        <v>0</v>
      </c>
      <c r="R575" s="197">
        <f t="shared" si="400"/>
        <v>0</v>
      </c>
      <c r="S575" s="116">
        <f t="shared" si="401"/>
        <v>0</v>
      </c>
      <c r="T575" s="121">
        <f t="shared" si="402"/>
        <v>0</v>
      </c>
      <c r="U575" s="121">
        <f t="shared" si="394"/>
        <v>0</v>
      </c>
      <c r="V575" s="117">
        <f>SUM(AD480:AD486)</f>
        <v>0</v>
      </c>
      <c r="W575" s="30">
        <f t="shared" ca="1" si="403"/>
        <v>0</v>
      </c>
      <c r="X575" s="30">
        <f t="shared" ca="1" si="404"/>
        <v>0</v>
      </c>
      <c r="Y575" s="30">
        <f t="shared" ca="1" si="405"/>
        <v>0</v>
      </c>
      <c r="Z575" s="30">
        <f t="shared" ca="1" si="406"/>
        <v>0</v>
      </c>
      <c r="AA575" s="30">
        <f t="shared" si="395"/>
        <v>0</v>
      </c>
      <c r="AB575" s="31">
        <f t="shared" ca="1" si="407"/>
        <v>0</v>
      </c>
      <c r="AC575" s="122">
        <f t="shared" ca="1" si="408"/>
        <v>0</v>
      </c>
      <c r="AD575" s="32">
        <f t="shared" ca="1" si="409"/>
        <v>0</v>
      </c>
      <c r="AE575" s="122">
        <f t="shared" ca="1" si="410"/>
        <v>0</v>
      </c>
      <c r="AF575" s="32">
        <f t="shared" ca="1" si="411"/>
        <v>0</v>
      </c>
      <c r="AG575" s="116"/>
      <c r="AH575" s="33"/>
      <c r="AI575" s="53"/>
      <c r="AL575" s="53"/>
      <c r="AM575" s="52"/>
      <c r="BS575" s="54"/>
      <c r="BT575" s="54"/>
      <c r="BU575" s="54"/>
      <c r="BV575" s="54"/>
      <c r="BY575" s="52"/>
      <c r="BZ575" s="52"/>
      <c r="CA575" s="52"/>
      <c r="CB575" s="52"/>
    </row>
    <row r="576" spans="1:80" ht="33" customHeight="1" thickBot="1">
      <c r="A576" s="114">
        <f t="shared" si="412"/>
        <v>69</v>
      </c>
      <c r="B576" s="115">
        <f>B493</f>
        <v>483</v>
      </c>
      <c r="C576" s="116">
        <f>SUM(E487:E493)</f>
        <v>0</v>
      </c>
      <c r="D576" s="117">
        <f>SUM(C487:C493)</f>
        <v>0</v>
      </c>
      <c r="E576" s="116">
        <f>SUM(F487:F493)</f>
        <v>0</v>
      </c>
      <c r="F576" s="117">
        <f>SUM(D487:D493)</f>
        <v>0</v>
      </c>
      <c r="G576" s="118">
        <f t="shared" si="396"/>
        <v>0</v>
      </c>
      <c r="H576" s="118">
        <f t="shared" si="397"/>
        <v>0</v>
      </c>
      <c r="I576" s="118">
        <f t="shared" si="392"/>
        <v>0</v>
      </c>
      <c r="J576" s="117">
        <f t="shared" si="393"/>
        <v>0</v>
      </c>
      <c r="K576" s="121" t="e">
        <f t="shared" si="398"/>
        <v>#DIV/0!</v>
      </c>
      <c r="L576" s="121" t="e">
        <f t="shared" si="398"/>
        <v>#DIV/0!</v>
      </c>
      <c r="M576" s="121" t="e">
        <f t="shared" si="399"/>
        <v>#DIV/0!</v>
      </c>
      <c r="N576" s="121" t="e">
        <f t="shared" si="399"/>
        <v>#DIV/0!</v>
      </c>
      <c r="O576" s="121">
        <f t="shared" si="413"/>
        <v>3.0000000000000001E-3</v>
      </c>
      <c r="P576" s="119">
        <f>SUM(U487:U493)</f>
        <v>0</v>
      </c>
      <c r="Q576" s="120">
        <f>SUM(V487:V493)</f>
        <v>0</v>
      </c>
      <c r="R576" s="197">
        <f t="shared" si="400"/>
        <v>0</v>
      </c>
      <c r="S576" s="116">
        <f t="shared" si="401"/>
        <v>0</v>
      </c>
      <c r="T576" s="121">
        <f t="shared" si="402"/>
        <v>0</v>
      </c>
      <c r="U576" s="121">
        <f t="shared" si="394"/>
        <v>0</v>
      </c>
      <c r="V576" s="117">
        <f>SUM(AD487:AD493)</f>
        <v>0</v>
      </c>
      <c r="W576" s="30">
        <f t="shared" ca="1" si="403"/>
        <v>0</v>
      </c>
      <c r="X576" s="30">
        <f t="shared" ca="1" si="404"/>
        <v>0</v>
      </c>
      <c r="Y576" s="30">
        <f t="shared" ca="1" si="405"/>
        <v>0</v>
      </c>
      <c r="Z576" s="30">
        <f t="shared" ca="1" si="406"/>
        <v>0</v>
      </c>
      <c r="AA576" s="30">
        <f t="shared" si="395"/>
        <v>0</v>
      </c>
      <c r="AB576" s="31">
        <f t="shared" ca="1" si="407"/>
        <v>0</v>
      </c>
      <c r="AC576" s="122">
        <f t="shared" ca="1" si="408"/>
        <v>0</v>
      </c>
      <c r="AD576" s="32">
        <f t="shared" ca="1" si="409"/>
        <v>0</v>
      </c>
      <c r="AE576" s="122">
        <f t="shared" ca="1" si="410"/>
        <v>0</v>
      </c>
      <c r="AF576" s="32">
        <f t="shared" ca="1" si="411"/>
        <v>0</v>
      </c>
      <c r="AG576" s="116"/>
      <c r="AH576" s="33"/>
      <c r="AI576" s="53"/>
      <c r="AL576" s="53"/>
      <c r="AM576" s="52"/>
      <c r="BS576" s="54"/>
      <c r="BT576" s="54"/>
      <c r="BU576" s="54"/>
      <c r="BV576" s="54"/>
      <c r="BY576" s="52"/>
      <c r="BZ576" s="52"/>
      <c r="CA576" s="52"/>
      <c r="CB576" s="52"/>
    </row>
    <row r="577" spans="1:80" ht="33" customHeight="1" thickBot="1">
      <c r="A577" s="114">
        <f t="shared" si="412"/>
        <v>70</v>
      </c>
      <c r="B577" s="115">
        <f>B500</f>
        <v>490</v>
      </c>
      <c r="C577" s="116">
        <f>SUM(E494:E500)</f>
        <v>0</v>
      </c>
      <c r="D577" s="117">
        <f>SUM(C494:C500)</f>
        <v>0</v>
      </c>
      <c r="E577" s="116">
        <f>SUM(F494:F500)</f>
        <v>0</v>
      </c>
      <c r="F577" s="117">
        <f>SUM(D494:D500)</f>
        <v>0</v>
      </c>
      <c r="G577" s="118">
        <f t="shared" si="396"/>
        <v>0</v>
      </c>
      <c r="H577" s="118">
        <f t="shared" si="397"/>
        <v>0</v>
      </c>
      <c r="I577" s="118">
        <f t="shared" si="392"/>
        <v>0</v>
      </c>
      <c r="J577" s="117">
        <f t="shared" si="393"/>
        <v>0</v>
      </c>
      <c r="K577" s="121" t="e">
        <f t="shared" si="398"/>
        <v>#DIV/0!</v>
      </c>
      <c r="L577" s="121" t="e">
        <f t="shared" si="398"/>
        <v>#DIV/0!</v>
      </c>
      <c r="M577" s="121" t="e">
        <f t="shared" si="399"/>
        <v>#DIV/0!</v>
      </c>
      <c r="N577" s="121" t="e">
        <f t="shared" si="399"/>
        <v>#DIV/0!</v>
      </c>
      <c r="O577" s="121">
        <f t="shared" si="413"/>
        <v>3.0000000000000001E-3</v>
      </c>
      <c r="P577" s="119">
        <f>SUM(U494:U500)</f>
        <v>0</v>
      </c>
      <c r="Q577" s="120">
        <f>SUM(V494:V500)</f>
        <v>0</v>
      </c>
      <c r="R577" s="197">
        <f t="shared" si="400"/>
        <v>0</v>
      </c>
      <c r="S577" s="116">
        <f t="shared" si="401"/>
        <v>0</v>
      </c>
      <c r="T577" s="121">
        <f t="shared" si="402"/>
        <v>0</v>
      </c>
      <c r="U577" s="121">
        <f t="shared" si="394"/>
        <v>0</v>
      </c>
      <c r="V577" s="117">
        <f>SUM(AD494:AD500)</f>
        <v>0</v>
      </c>
      <c r="W577" s="30">
        <f t="shared" ca="1" si="403"/>
        <v>0</v>
      </c>
      <c r="X577" s="30">
        <f t="shared" ca="1" si="404"/>
        <v>0</v>
      </c>
      <c r="Y577" s="30">
        <f t="shared" ca="1" si="405"/>
        <v>0</v>
      </c>
      <c r="Z577" s="30">
        <f t="shared" ca="1" si="406"/>
        <v>0</v>
      </c>
      <c r="AA577" s="30">
        <f t="shared" si="395"/>
        <v>0</v>
      </c>
      <c r="AB577" s="31">
        <f t="shared" ca="1" si="407"/>
        <v>0</v>
      </c>
      <c r="AC577" s="122">
        <f t="shared" ca="1" si="408"/>
        <v>0</v>
      </c>
      <c r="AD577" s="32">
        <f t="shared" ca="1" si="409"/>
        <v>0</v>
      </c>
      <c r="AE577" s="122">
        <f t="shared" ca="1" si="410"/>
        <v>0</v>
      </c>
      <c r="AF577" s="32">
        <f t="shared" ca="1" si="411"/>
        <v>0</v>
      </c>
      <c r="AG577" s="116"/>
      <c r="AH577" s="33"/>
      <c r="AI577" s="53"/>
      <c r="AL577" s="53"/>
      <c r="AM577" s="52"/>
      <c r="BS577" s="54"/>
      <c r="BT577" s="54"/>
      <c r="BU577" s="54"/>
      <c r="BV577" s="54"/>
      <c r="BY577" s="52"/>
      <c r="BZ577" s="52"/>
      <c r="CA577" s="52"/>
      <c r="CB577" s="52"/>
    </row>
    <row r="578" spans="1:80" ht="17.45" customHeight="1">
      <c r="AJ578" s="29"/>
    </row>
    <row r="579" spans="1:80" ht="17.45" customHeight="1">
      <c r="AJ579" s="29"/>
    </row>
    <row r="580" spans="1:80" ht="17.45" customHeight="1">
      <c r="AJ580" s="29"/>
    </row>
    <row r="581" spans="1:80" ht="17.45" customHeight="1">
      <c r="AJ581" s="29"/>
    </row>
    <row r="582" spans="1:80" ht="17.45" customHeight="1">
      <c r="AJ582" s="29"/>
    </row>
    <row r="583" spans="1:80" ht="17.45" customHeight="1">
      <c r="AJ583" s="29"/>
    </row>
    <row r="584" spans="1:80" ht="17.45" customHeight="1">
      <c r="AJ584" s="29"/>
    </row>
    <row r="585" spans="1:80" ht="17.45" customHeight="1">
      <c r="AJ585" s="29"/>
    </row>
    <row r="586" spans="1:80" ht="17.45" customHeight="1">
      <c r="AJ586" s="29"/>
    </row>
    <row r="587" spans="1:80" ht="17.45" customHeight="1">
      <c r="AJ587" s="29"/>
    </row>
    <row r="588" spans="1:80" ht="17.45" customHeight="1">
      <c r="AJ588" s="29"/>
    </row>
    <row r="589" spans="1:80" ht="17.45" customHeight="1">
      <c r="AJ589" s="29"/>
    </row>
    <row r="590" spans="1:80" ht="17.45" customHeight="1">
      <c r="AJ590" s="29"/>
    </row>
    <row r="591" spans="1:80" ht="17.45" customHeight="1">
      <c r="AJ591" s="29"/>
    </row>
    <row r="592" spans="1:80" ht="17.45" customHeight="1">
      <c r="AJ592" s="29"/>
    </row>
    <row r="593" spans="36:36" ht="17.45" customHeight="1">
      <c r="AJ593" s="29"/>
    </row>
    <row r="594" spans="36:36" ht="17.45" customHeight="1">
      <c r="AJ594" s="29"/>
    </row>
    <row r="595" spans="36:36" ht="17.45" customHeight="1">
      <c r="AJ595" s="29"/>
    </row>
    <row r="596" spans="36:36" ht="17.45" customHeight="1">
      <c r="AJ596" s="29"/>
    </row>
    <row r="597" spans="36:36" ht="17.45" customHeight="1">
      <c r="AJ597" s="29"/>
    </row>
    <row r="598" spans="36:36" ht="17.45" customHeight="1">
      <c r="AJ598" s="29"/>
    </row>
    <row r="599" spans="36:36" ht="17.45" customHeight="1">
      <c r="AJ599" s="29"/>
    </row>
    <row r="600" spans="36:36" ht="17.45" customHeight="1">
      <c r="AJ600" s="29"/>
    </row>
    <row r="601" spans="36:36" ht="17.45" customHeight="1">
      <c r="AJ601" s="29"/>
    </row>
    <row r="602" spans="36:36" ht="17.45" customHeight="1">
      <c r="AJ602" s="29"/>
    </row>
    <row r="603" spans="36:36" ht="17.45" customHeight="1">
      <c r="AJ603" s="29"/>
    </row>
    <row r="604" spans="36:36" ht="17.45" customHeight="1">
      <c r="AJ604" s="29"/>
    </row>
    <row r="605" spans="36:36" ht="17.45" customHeight="1">
      <c r="AJ605" s="29"/>
    </row>
    <row r="606" spans="36:36" ht="17.45" customHeight="1">
      <c r="AJ606" s="29"/>
    </row>
    <row r="607" spans="36:36" ht="17.45" customHeight="1">
      <c r="AJ607" s="29"/>
    </row>
    <row r="608" spans="36:36" ht="17.45" customHeight="1">
      <c r="AJ608" s="29"/>
    </row>
    <row r="609" spans="36:36" ht="17.45" customHeight="1">
      <c r="AJ609" s="29"/>
    </row>
    <row r="610" spans="36:36" ht="17.45" customHeight="1">
      <c r="AJ610" s="29"/>
    </row>
    <row r="611" spans="36:36" ht="17.45" customHeight="1">
      <c r="AJ611" s="29"/>
    </row>
    <row r="612" spans="36:36" ht="17.45" customHeight="1">
      <c r="AJ612" s="29"/>
    </row>
    <row r="613" spans="36:36" ht="17.45" customHeight="1">
      <c r="AJ613" s="29"/>
    </row>
    <row r="614" spans="36:36" ht="17.45" customHeight="1">
      <c r="AJ614" s="29"/>
    </row>
    <row r="615" spans="36:36" ht="17.45" customHeight="1">
      <c r="AJ615" s="29"/>
    </row>
    <row r="616" spans="36:36" ht="17.45" customHeight="1">
      <c r="AJ616" s="29"/>
    </row>
    <row r="617" spans="36:36" ht="17.45" customHeight="1">
      <c r="AJ617" s="29"/>
    </row>
    <row r="618" spans="36:36" ht="17.45" customHeight="1">
      <c r="AJ618" s="29"/>
    </row>
    <row r="619" spans="36:36" ht="17.45" customHeight="1">
      <c r="AJ619" s="29"/>
    </row>
    <row r="620" spans="36:36" ht="17.45" customHeight="1">
      <c r="AJ620" s="29"/>
    </row>
    <row r="621" spans="36:36" ht="17.45" customHeight="1">
      <c r="AJ621" s="29"/>
    </row>
    <row r="622" spans="36:36" ht="17.45" customHeight="1">
      <c r="AJ622" s="29"/>
    </row>
    <row r="623" spans="36:36" ht="17.45" customHeight="1">
      <c r="AJ623" s="29"/>
    </row>
    <row r="624" spans="36:36" ht="17.45" customHeight="1">
      <c r="AJ624" s="29"/>
    </row>
    <row r="625" spans="36:36" ht="17.45" customHeight="1">
      <c r="AJ625" s="29"/>
    </row>
    <row r="626" spans="36:36" ht="17.45" customHeight="1">
      <c r="AJ626" s="29"/>
    </row>
    <row r="627" spans="36:36" ht="17.45" customHeight="1">
      <c r="AJ627" s="29"/>
    </row>
    <row r="628" spans="36:36" ht="17.45" customHeight="1">
      <c r="AJ628" s="29"/>
    </row>
    <row r="629" spans="36:36" ht="17.45" customHeight="1">
      <c r="AJ629" s="29"/>
    </row>
    <row r="630" spans="36:36" ht="17.45" customHeight="1">
      <c r="AJ630" s="29"/>
    </row>
    <row r="631" spans="36:36" ht="17.45" customHeight="1">
      <c r="AJ631" s="29"/>
    </row>
    <row r="632" spans="36:36" ht="17.45" customHeight="1">
      <c r="AJ632" s="29"/>
    </row>
    <row r="633" spans="36:36" ht="17.45" customHeight="1">
      <c r="AJ633" s="29"/>
    </row>
    <row r="634" spans="36:36" ht="17.45" customHeight="1">
      <c r="AJ634" s="29"/>
    </row>
    <row r="635" spans="36:36" ht="17.45" customHeight="1">
      <c r="AJ635" s="29"/>
    </row>
    <row r="636" spans="36:36" ht="17.45" customHeight="1">
      <c r="AJ636" s="29"/>
    </row>
    <row r="637" spans="36:36" ht="17.45" customHeight="1">
      <c r="AJ637" s="29"/>
    </row>
    <row r="638" spans="36:36" ht="17.45" customHeight="1">
      <c r="AJ638" s="29"/>
    </row>
    <row r="639" spans="36:36" ht="17.45" customHeight="1">
      <c r="AJ639" s="29"/>
    </row>
    <row r="640" spans="36:36" ht="17.45" customHeight="1">
      <c r="AJ640" s="29"/>
    </row>
    <row r="641" spans="36:36" ht="17.45" customHeight="1">
      <c r="AJ641" s="29"/>
    </row>
    <row r="642" spans="36:36" ht="17.45" customHeight="1">
      <c r="AJ642" s="29"/>
    </row>
    <row r="643" spans="36:36" ht="17.45" customHeight="1">
      <c r="AJ643" s="29"/>
    </row>
    <row r="644" spans="36:36" ht="17.45" customHeight="1">
      <c r="AJ644" s="29"/>
    </row>
    <row r="645" spans="36:36" ht="17.45" customHeight="1">
      <c r="AJ645" s="29"/>
    </row>
    <row r="646" spans="36:36" ht="17.45" customHeight="1">
      <c r="AJ646" s="29"/>
    </row>
    <row r="647" spans="36:36" ht="17.45" customHeight="1">
      <c r="AJ647" s="29"/>
    </row>
    <row r="648" spans="36:36" ht="17.45" customHeight="1">
      <c r="AJ648" s="29"/>
    </row>
    <row r="649" spans="36:36" ht="17.45" customHeight="1">
      <c r="AJ649" s="29"/>
    </row>
    <row r="650" spans="36:36" ht="17.45" customHeight="1">
      <c r="AJ650" s="29"/>
    </row>
    <row r="651" spans="36:36" ht="17.45" customHeight="1">
      <c r="AJ651" s="29"/>
    </row>
    <row r="652" spans="36:36" ht="17.45" customHeight="1">
      <c r="AJ652" s="29"/>
    </row>
    <row r="653" spans="36:36" ht="17.45" customHeight="1">
      <c r="AJ653" s="29"/>
    </row>
    <row r="654" spans="36:36" ht="17.45" customHeight="1">
      <c r="AJ654" s="29"/>
    </row>
    <row r="655" spans="36:36" ht="17.45" customHeight="1">
      <c r="AJ655" s="29"/>
    </row>
    <row r="656" spans="36:36" ht="17.45" customHeight="1">
      <c r="AJ656" s="29"/>
    </row>
    <row r="657" spans="36:36" ht="17.45" customHeight="1">
      <c r="AJ657" s="29"/>
    </row>
    <row r="658" spans="36:36" ht="17.45" customHeight="1">
      <c r="AJ658" s="29"/>
    </row>
    <row r="659" spans="36:36" ht="17.45" customHeight="1">
      <c r="AJ659" s="29"/>
    </row>
    <row r="660" spans="36:36" ht="17.45" customHeight="1">
      <c r="AJ660" s="29"/>
    </row>
    <row r="661" spans="36:36" ht="17.45" customHeight="1">
      <c r="AJ661" s="29"/>
    </row>
    <row r="662" spans="36:36" ht="17.45" customHeight="1">
      <c r="AJ662" s="29"/>
    </row>
    <row r="663" spans="36:36" ht="17.45" customHeight="1">
      <c r="AJ663" s="29"/>
    </row>
    <row r="664" spans="36:36" ht="17.45" customHeight="1">
      <c r="AJ664" s="29"/>
    </row>
    <row r="665" spans="36:36" ht="17.45" customHeight="1">
      <c r="AJ665" s="29"/>
    </row>
    <row r="666" spans="36:36" ht="17.45" customHeight="1">
      <c r="AJ666" s="29"/>
    </row>
    <row r="667" spans="36:36" ht="17.45" customHeight="1">
      <c r="AJ667" s="29"/>
    </row>
    <row r="668" spans="36:36" ht="17.45" customHeight="1">
      <c r="AJ668" s="29"/>
    </row>
    <row r="669" spans="36:36" ht="17.45" customHeight="1">
      <c r="AJ669" s="29"/>
    </row>
    <row r="670" spans="36:36" ht="17.45" customHeight="1">
      <c r="AJ670" s="29"/>
    </row>
    <row r="671" spans="36:36" ht="17.45" customHeight="1">
      <c r="AJ671" s="29"/>
    </row>
    <row r="672" spans="36:36" ht="17.45" customHeight="1">
      <c r="AJ672" s="29"/>
    </row>
    <row r="673" spans="36:36" ht="17.45" customHeight="1">
      <c r="AJ673" s="29"/>
    </row>
    <row r="674" spans="36:36" ht="17.45" customHeight="1">
      <c r="AJ674" s="29"/>
    </row>
    <row r="675" spans="36:36" ht="17.45" customHeight="1">
      <c r="AJ675" s="29"/>
    </row>
    <row r="676" spans="36:36" ht="17.45" customHeight="1">
      <c r="AJ676" s="29"/>
    </row>
    <row r="677" spans="36:36" ht="17.45" customHeight="1">
      <c r="AJ677" s="29"/>
    </row>
    <row r="678" spans="36:36" ht="17.45" customHeight="1">
      <c r="AJ678" s="29"/>
    </row>
    <row r="679" spans="36:36" ht="17.45" customHeight="1">
      <c r="AJ679" s="29"/>
    </row>
    <row r="680" spans="36:36" ht="17.45" customHeight="1">
      <c r="AJ680" s="29"/>
    </row>
    <row r="681" spans="36:36" ht="17.45" customHeight="1">
      <c r="AJ681" s="29"/>
    </row>
    <row r="682" spans="36:36" ht="17.45" customHeight="1">
      <c r="AJ682" s="29"/>
    </row>
    <row r="683" spans="36:36" ht="17.45" customHeight="1">
      <c r="AJ683" s="29"/>
    </row>
    <row r="684" spans="36:36" ht="17.45" customHeight="1">
      <c r="AJ684" s="29"/>
    </row>
    <row r="685" spans="36:36" ht="17.45" customHeight="1">
      <c r="AJ685" s="29"/>
    </row>
    <row r="686" spans="36:36" ht="17.45" customHeight="1">
      <c r="AJ686" s="29"/>
    </row>
    <row r="687" spans="36:36" ht="17.45" customHeight="1">
      <c r="AJ687" s="29"/>
    </row>
    <row r="688" spans="36:36" ht="17.45" customHeight="1">
      <c r="AJ688" s="29"/>
    </row>
    <row r="689" spans="36:36" ht="17.45" customHeight="1">
      <c r="AJ689" s="29"/>
    </row>
    <row r="690" spans="36:36" ht="17.45" customHeight="1">
      <c r="AJ690" s="29"/>
    </row>
    <row r="691" spans="36:36" ht="17.45" customHeight="1">
      <c r="AJ691" s="29"/>
    </row>
    <row r="692" spans="36:36" ht="17.45" customHeight="1">
      <c r="AJ692" s="29"/>
    </row>
    <row r="693" spans="36:36" ht="17.45" customHeight="1">
      <c r="AJ693" s="29"/>
    </row>
    <row r="694" spans="36:36" ht="17.45" customHeight="1">
      <c r="AJ694" s="29"/>
    </row>
    <row r="695" spans="36:36" ht="17.45" customHeight="1">
      <c r="AJ695" s="29"/>
    </row>
    <row r="696" spans="36:36" ht="17.45" customHeight="1">
      <c r="AJ696" s="29"/>
    </row>
    <row r="697" spans="36:36" ht="17.45" customHeight="1">
      <c r="AJ697" s="29"/>
    </row>
    <row r="698" spans="36:36" ht="17.45" customHeight="1">
      <c r="AJ698" s="29"/>
    </row>
    <row r="699" spans="36:36" ht="17.45" customHeight="1">
      <c r="AJ699" s="29"/>
    </row>
    <row r="700" spans="36:36" ht="17.45" customHeight="1">
      <c r="AJ700" s="29"/>
    </row>
    <row r="701" spans="36:36" ht="17.45" customHeight="1">
      <c r="AJ701" s="29"/>
    </row>
    <row r="702" spans="36:36" ht="17.45" customHeight="1">
      <c r="AJ702" s="29"/>
    </row>
    <row r="703" spans="36:36" ht="17.45" customHeight="1">
      <c r="AJ703" s="29"/>
    </row>
    <row r="704" spans="36:36" ht="17.45" customHeight="1">
      <c r="AJ704" s="29"/>
    </row>
    <row r="705" spans="36:36" ht="17.45" customHeight="1">
      <c r="AJ705" s="29"/>
    </row>
    <row r="706" spans="36:36" ht="17.45" customHeight="1">
      <c r="AJ706" s="29"/>
    </row>
    <row r="707" spans="36:36" ht="17.45" customHeight="1">
      <c r="AJ707" s="29"/>
    </row>
    <row r="708" spans="36:36" ht="17.45" customHeight="1">
      <c r="AJ708" s="29"/>
    </row>
    <row r="709" spans="36:36" ht="17.45" customHeight="1">
      <c r="AJ709" s="29"/>
    </row>
    <row r="710" spans="36:36" ht="17.45" customHeight="1">
      <c r="AJ710" s="29"/>
    </row>
    <row r="711" spans="36:36" ht="17.45" customHeight="1">
      <c r="AJ711" s="29"/>
    </row>
    <row r="712" spans="36:36" ht="17.45" customHeight="1">
      <c r="AJ712" s="29"/>
    </row>
    <row r="713" spans="36:36" ht="17.45" customHeight="1">
      <c r="AJ713" s="29"/>
    </row>
    <row r="714" spans="36:36" ht="17.45" customHeight="1">
      <c r="AJ714" s="29"/>
    </row>
    <row r="715" spans="36:36" ht="17.45" customHeight="1">
      <c r="AJ715" s="29"/>
    </row>
    <row r="716" spans="36:36" ht="17.45" customHeight="1">
      <c r="AJ716" s="29"/>
    </row>
    <row r="717" spans="36:36" ht="17.45" customHeight="1">
      <c r="AJ717" s="29"/>
    </row>
    <row r="718" spans="36:36" ht="17.45" customHeight="1">
      <c r="AJ718" s="29"/>
    </row>
    <row r="719" spans="36:36" ht="17.45" customHeight="1">
      <c r="AJ719" s="29"/>
    </row>
    <row r="720" spans="36:36" ht="17.45" customHeight="1">
      <c r="AJ720" s="29"/>
    </row>
    <row r="721" spans="36:36" ht="17.45" customHeight="1">
      <c r="AJ721" s="29"/>
    </row>
    <row r="722" spans="36:36" ht="17.45" customHeight="1">
      <c r="AJ722" s="29"/>
    </row>
    <row r="723" spans="36:36" ht="17.45" customHeight="1">
      <c r="AJ723" s="29"/>
    </row>
    <row r="724" spans="36:36" ht="17.45" customHeight="1">
      <c r="AJ724" s="29"/>
    </row>
    <row r="725" spans="36:36" ht="17.45" customHeight="1">
      <c r="AJ725" s="29"/>
    </row>
    <row r="726" spans="36:36" ht="17.45" customHeight="1">
      <c r="AJ726" s="29"/>
    </row>
    <row r="727" spans="36:36" ht="17.45" customHeight="1">
      <c r="AJ727" s="29"/>
    </row>
    <row r="728" spans="36:36" ht="17.45" customHeight="1">
      <c r="AJ728" s="29"/>
    </row>
    <row r="729" spans="36:36" ht="17.45" customHeight="1">
      <c r="AJ729" s="29"/>
    </row>
    <row r="730" spans="36:36" ht="17.45" customHeight="1">
      <c r="AJ730" s="29"/>
    </row>
    <row r="731" spans="36:36" ht="17.45" customHeight="1">
      <c r="AJ731" s="29"/>
    </row>
    <row r="732" spans="36:36" ht="17.45" customHeight="1">
      <c r="AJ732" s="29"/>
    </row>
    <row r="733" spans="36:36" ht="17.45" customHeight="1">
      <c r="AJ733" s="29"/>
    </row>
    <row r="734" spans="36:36" ht="17.45" customHeight="1">
      <c r="AJ734" s="29"/>
    </row>
    <row r="735" spans="36:36" ht="17.45" customHeight="1">
      <c r="AJ735" s="29"/>
    </row>
    <row r="736" spans="36:36" ht="17.45" customHeight="1">
      <c r="AJ736" s="29"/>
    </row>
    <row r="737" spans="36:36" ht="17.45" customHeight="1">
      <c r="AJ737" s="29"/>
    </row>
    <row r="738" spans="36:36" ht="17.45" customHeight="1">
      <c r="AJ738" s="29"/>
    </row>
    <row r="739" spans="36:36" ht="17.45" customHeight="1">
      <c r="AJ739" s="29"/>
    </row>
    <row r="740" spans="36:36" ht="17.45" customHeight="1">
      <c r="AJ740" s="29"/>
    </row>
    <row r="741" spans="36:36" ht="17.45" customHeight="1">
      <c r="AJ741" s="29"/>
    </row>
    <row r="742" spans="36:36" ht="17.45" customHeight="1">
      <c r="AJ742" s="29"/>
    </row>
    <row r="743" spans="36:36" ht="17.45" customHeight="1">
      <c r="AJ743" s="29"/>
    </row>
    <row r="744" spans="36:36" ht="17.45" customHeight="1">
      <c r="AJ744" s="29"/>
    </row>
    <row r="745" spans="36:36" ht="17.45" customHeight="1">
      <c r="AJ745" s="29"/>
    </row>
    <row r="746" spans="36:36" ht="17.45" customHeight="1">
      <c r="AJ746" s="29"/>
    </row>
    <row r="747" spans="36:36" ht="17.45" customHeight="1">
      <c r="AJ747" s="29"/>
    </row>
    <row r="748" spans="36:36" ht="17.45" customHeight="1">
      <c r="AJ748" s="29"/>
    </row>
    <row r="749" spans="36:36" ht="17.45" customHeight="1">
      <c r="AJ749" s="29"/>
    </row>
    <row r="750" spans="36:36" ht="17.45" customHeight="1">
      <c r="AJ750" s="29"/>
    </row>
    <row r="751" spans="36:36" ht="17.45" customHeight="1">
      <c r="AJ751" s="29"/>
    </row>
    <row r="752" spans="36:36" ht="17.45" customHeight="1">
      <c r="AJ752" s="29"/>
    </row>
    <row r="753" spans="36:36" ht="17.45" customHeight="1">
      <c r="AJ753" s="29"/>
    </row>
    <row r="754" spans="36:36" ht="17.45" customHeight="1">
      <c r="AJ754" s="29"/>
    </row>
    <row r="755" spans="36:36" ht="17.45" customHeight="1">
      <c r="AJ755" s="29"/>
    </row>
    <row r="756" spans="36:36" ht="17.45" customHeight="1">
      <c r="AJ756" s="29"/>
    </row>
    <row r="757" spans="36:36" ht="17.45" customHeight="1">
      <c r="AJ757" s="29"/>
    </row>
    <row r="758" spans="36:36" ht="17.45" customHeight="1">
      <c r="AJ758" s="29"/>
    </row>
    <row r="759" spans="36:36" ht="17.45" customHeight="1">
      <c r="AJ759" s="29"/>
    </row>
    <row r="760" spans="36:36" ht="17.45" customHeight="1">
      <c r="AJ760" s="29"/>
    </row>
    <row r="761" spans="36:36" ht="17.45" customHeight="1">
      <c r="AJ761" s="29"/>
    </row>
    <row r="762" spans="36:36" ht="17.45" customHeight="1">
      <c r="AJ762" s="29"/>
    </row>
    <row r="763" spans="36:36" ht="17.45" customHeight="1">
      <c r="AJ763" s="29"/>
    </row>
    <row r="764" spans="36:36" ht="17.45" customHeight="1">
      <c r="AJ764" s="29"/>
    </row>
    <row r="765" spans="36:36" ht="17.45" customHeight="1">
      <c r="AJ765" s="29"/>
    </row>
    <row r="766" spans="36:36" ht="17.45" customHeight="1">
      <c r="AJ766" s="29"/>
    </row>
    <row r="767" spans="36:36" ht="17.45" customHeight="1">
      <c r="AJ767" s="29"/>
    </row>
    <row r="768" spans="36:36" ht="17.45" customHeight="1">
      <c r="AJ768" s="29"/>
    </row>
    <row r="769" spans="36:36" ht="17.45" customHeight="1">
      <c r="AJ769" s="29"/>
    </row>
    <row r="770" spans="36:36" ht="17.45" customHeight="1">
      <c r="AJ770" s="29"/>
    </row>
    <row r="771" spans="36:36" ht="17.45" customHeight="1">
      <c r="AJ771" s="29"/>
    </row>
    <row r="772" spans="36:36" ht="17.45" customHeight="1">
      <c r="AJ772" s="29"/>
    </row>
    <row r="773" spans="36:36" ht="17.45" customHeight="1">
      <c r="AJ773" s="29"/>
    </row>
    <row r="774" spans="36:36" ht="17.45" customHeight="1">
      <c r="AJ774" s="29"/>
    </row>
    <row r="775" spans="36:36" ht="17.45" customHeight="1">
      <c r="AJ775" s="29"/>
    </row>
    <row r="776" spans="36:36" ht="17.45" customHeight="1">
      <c r="AJ776" s="29"/>
    </row>
    <row r="777" spans="36:36" ht="17.45" customHeight="1">
      <c r="AJ777" s="29"/>
    </row>
    <row r="778" spans="36:36" ht="17.45" customHeight="1">
      <c r="AJ778" s="29"/>
    </row>
    <row r="779" spans="36:36" ht="17.45" customHeight="1">
      <c r="AJ779" s="29"/>
    </row>
    <row r="780" spans="36:36" ht="17.45" customHeight="1">
      <c r="AJ780" s="29"/>
    </row>
    <row r="781" spans="36:36" ht="17.45" customHeight="1">
      <c r="AJ781" s="29"/>
    </row>
    <row r="782" spans="36:36" ht="17.45" customHeight="1">
      <c r="AJ782" s="29"/>
    </row>
    <row r="783" spans="36:36" ht="17.45" customHeight="1">
      <c r="AJ783" s="29"/>
    </row>
    <row r="784" spans="36:36" ht="17.45" customHeight="1">
      <c r="AJ784" s="29"/>
    </row>
    <row r="785" spans="36:36" ht="17.45" customHeight="1">
      <c r="AJ785" s="29"/>
    </row>
    <row r="786" spans="36:36" ht="17.45" customHeight="1">
      <c r="AJ786" s="29"/>
    </row>
    <row r="787" spans="36:36" ht="17.45" customHeight="1">
      <c r="AJ787" s="29"/>
    </row>
    <row r="788" spans="36:36" ht="17.45" customHeight="1">
      <c r="AJ788" s="29"/>
    </row>
    <row r="789" spans="36:36" ht="17.45" customHeight="1">
      <c r="AJ789" s="29"/>
    </row>
    <row r="790" spans="36:36" ht="17.45" customHeight="1">
      <c r="AJ790" s="29"/>
    </row>
    <row r="791" spans="36:36" ht="17.45" customHeight="1">
      <c r="AJ791" s="29"/>
    </row>
    <row r="792" spans="36:36" ht="17.45" customHeight="1">
      <c r="AJ792" s="29"/>
    </row>
    <row r="793" spans="36:36" ht="17.45" customHeight="1">
      <c r="AJ793" s="29"/>
    </row>
    <row r="794" spans="36:36" ht="17.45" customHeight="1">
      <c r="AJ794" s="29"/>
    </row>
    <row r="795" spans="36:36" ht="17.45" customHeight="1">
      <c r="AJ795" s="29"/>
    </row>
    <row r="796" spans="36:36" ht="17.45" customHeight="1">
      <c r="AJ796" s="29"/>
    </row>
    <row r="797" spans="36:36" ht="17.45" customHeight="1">
      <c r="AJ797" s="29"/>
    </row>
    <row r="798" spans="36:36" ht="17.45" customHeight="1">
      <c r="AJ798" s="29"/>
    </row>
    <row r="799" spans="36:36" ht="17.45" customHeight="1">
      <c r="AJ799" s="29"/>
    </row>
    <row r="800" spans="36:36" ht="17.45" customHeight="1">
      <c r="AJ800" s="29"/>
    </row>
    <row r="801" spans="36:36" ht="17.45" customHeight="1">
      <c r="AJ801" s="29"/>
    </row>
    <row r="802" spans="36:36" ht="17.45" customHeight="1">
      <c r="AJ802" s="29"/>
    </row>
    <row r="803" spans="36:36" ht="17.45" customHeight="1">
      <c r="AJ803" s="29"/>
    </row>
    <row r="804" spans="36:36" ht="17.45" customHeight="1">
      <c r="AJ804" s="29"/>
    </row>
    <row r="805" spans="36:36" ht="17.45" customHeight="1">
      <c r="AJ805" s="29"/>
    </row>
    <row r="806" spans="36:36" ht="17.45" customHeight="1">
      <c r="AJ806" s="29"/>
    </row>
    <row r="807" spans="36:36" ht="17.45" customHeight="1">
      <c r="AJ807" s="29"/>
    </row>
    <row r="808" spans="36:36" ht="17.45" customHeight="1">
      <c r="AJ808" s="29"/>
    </row>
    <row r="809" spans="36:36" ht="17.45" customHeight="1">
      <c r="AJ809" s="29"/>
    </row>
    <row r="810" spans="36:36" ht="17.45" customHeight="1">
      <c r="AJ810" s="29"/>
    </row>
    <row r="811" spans="36:36" ht="17.45" customHeight="1">
      <c r="AJ811" s="29"/>
    </row>
    <row r="812" spans="36:36" ht="17.45" customHeight="1">
      <c r="AJ812" s="29"/>
    </row>
    <row r="813" spans="36:36" ht="17.45" customHeight="1">
      <c r="AJ813" s="29"/>
    </row>
    <row r="814" spans="36:36" ht="17.45" customHeight="1">
      <c r="AJ814" s="29"/>
    </row>
    <row r="815" spans="36:36" ht="17.45" customHeight="1">
      <c r="AJ815" s="29"/>
    </row>
    <row r="816" spans="36:36" ht="17.45" customHeight="1">
      <c r="AJ816" s="29"/>
    </row>
    <row r="817" spans="36:36" ht="17.45" customHeight="1">
      <c r="AJ817" s="29"/>
    </row>
    <row r="818" spans="36:36" ht="17.45" customHeight="1">
      <c r="AJ818" s="29"/>
    </row>
    <row r="819" spans="36:36" ht="17.45" customHeight="1">
      <c r="AJ819" s="29"/>
    </row>
    <row r="820" spans="36:36" ht="17.45" customHeight="1">
      <c r="AJ820" s="29"/>
    </row>
    <row r="821" spans="36:36" ht="17.45" customHeight="1">
      <c r="AJ821" s="29"/>
    </row>
    <row r="822" spans="36:36" ht="17.45" customHeight="1">
      <c r="AJ822" s="29"/>
    </row>
    <row r="823" spans="36:36" ht="17.45" customHeight="1">
      <c r="AJ823" s="29"/>
    </row>
    <row r="824" spans="36:36" ht="17.45" customHeight="1">
      <c r="AJ824" s="29"/>
    </row>
    <row r="825" spans="36:36" ht="17.45" customHeight="1">
      <c r="AJ825" s="29"/>
    </row>
    <row r="826" spans="36:36" ht="17.45" customHeight="1">
      <c r="AJ826" s="29"/>
    </row>
    <row r="827" spans="36:36" ht="17.45" customHeight="1">
      <c r="AJ827" s="29"/>
    </row>
    <row r="828" spans="36:36" ht="17.45" customHeight="1">
      <c r="AJ828" s="29"/>
    </row>
    <row r="829" spans="36:36" ht="17.45" customHeight="1">
      <c r="AJ829" s="29"/>
    </row>
    <row r="830" spans="36:36" ht="17.45" customHeight="1">
      <c r="AJ830" s="29"/>
    </row>
    <row r="831" spans="36:36" ht="17.45" customHeight="1">
      <c r="AJ831" s="29"/>
    </row>
    <row r="832" spans="36:36" ht="17.45" customHeight="1">
      <c r="AJ832" s="29"/>
    </row>
    <row r="833" spans="36:36" ht="17.45" customHeight="1">
      <c r="AJ833" s="29"/>
    </row>
    <row r="834" spans="36:36" ht="17.45" customHeight="1">
      <c r="AJ834" s="29"/>
    </row>
    <row r="835" spans="36:36" ht="17.45" customHeight="1">
      <c r="AJ835" s="29"/>
    </row>
    <row r="836" spans="36:36" ht="17.45" customHeight="1">
      <c r="AJ836" s="29"/>
    </row>
    <row r="837" spans="36:36" ht="17.45" customHeight="1">
      <c r="AJ837" s="29"/>
    </row>
    <row r="838" spans="36:36" ht="17.45" customHeight="1">
      <c r="AJ838" s="29"/>
    </row>
    <row r="839" spans="36:36" ht="17.45" customHeight="1">
      <c r="AJ839" s="29"/>
    </row>
    <row r="840" spans="36:36" ht="17.45" customHeight="1">
      <c r="AJ840" s="29"/>
    </row>
    <row r="841" spans="36:36" ht="17.45" customHeight="1">
      <c r="AJ841" s="29"/>
    </row>
    <row r="842" spans="36:36" ht="17.45" customHeight="1">
      <c r="AJ842" s="29"/>
    </row>
    <row r="843" spans="36:36" ht="17.45" customHeight="1">
      <c r="AJ843" s="29"/>
    </row>
    <row r="844" spans="36:36" ht="17.45" customHeight="1">
      <c r="AJ844" s="29"/>
    </row>
    <row r="845" spans="36:36" ht="17.45" customHeight="1">
      <c r="AJ845" s="29"/>
    </row>
    <row r="846" spans="36:36" ht="17.45" customHeight="1">
      <c r="AJ846" s="29"/>
    </row>
    <row r="847" spans="36:36" ht="17.45" customHeight="1">
      <c r="AJ847" s="29"/>
    </row>
    <row r="848" spans="36:36" ht="17.45" customHeight="1">
      <c r="AJ848" s="29"/>
    </row>
    <row r="849" spans="36:36" ht="17.45" customHeight="1">
      <c r="AJ849" s="29"/>
    </row>
    <row r="850" spans="36:36" ht="17.45" customHeight="1">
      <c r="AJ850" s="29"/>
    </row>
    <row r="851" spans="36:36" ht="17.45" customHeight="1">
      <c r="AJ851" s="29"/>
    </row>
    <row r="852" spans="36:36" ht="17.45" customHeight="1">
      <c r="AJ852" s="29"/>
    </row>
    <row r="853" spans="36:36" ht="17.45" customHeight="1">
      <c r="AJ853" s="29"/>
    </row>
    <row r="854" spans="36:36" ht="17.45" customHeight="1">
      <c r="AJ854" s="29"/>
    </row>
    <row r="855" spans="36:36" ht="17.45" customHeight="1">
      <c r="AJ855" s="29"/>
    </row>
    <row r="856" spans="36:36" ht="17.45" customHeight="1">
      <c r="AJ856" s="29"/>
    </row>
    <row r="857" spans="36:36" ht="17.45" customHeight="1">
      <c r="AJ857" s="29"/>
    </row>
    <row r="858" spans="36:36" ht="17.45" customHeight="1">
      <c r="AJ858" s="29"/>
    </row>
    <row r="859" spans="36:36" ht="17.45" customHeight="1">
      <c r="AJ859" s="29"/>
    </row>
    <row r="860" spans="36:36" ht="17.45" customHeight="1">
      <c r="AJ860" s="29"/>
    </row>
    <row r="861" spans="36:36" ht="17.45" customHeight="1">
      <c r="AJ861" s="29"/>
    </row>
    <row r="862" spans="36:36" ht="17.45" customHeight="1">
      <c r="AJ862" s="29"/>
    </row>
    <row r="863" spans="36:36" ht="17.45" customHeight="1">
      <c r="AJ863" s="29"/>
    </row>
    <row r="864" spans="36:36" ht="17.45" customHeight="1">
      <c r="AJ864" s="29"/>
    </row>
    <row r="865" spans="36:36" ht="17.45" customHeight="1">
      <c r="AJ865" s="29"/>
    </row>
    <row r="866" spans="36:36" ht="17.45" customHeight="1">
      <c r="AJ866" s="29"/>
    </row>
    <row r="867" spans="36:36" ht="17.45" customHeight="1">
      <c r="AJ867" s="29"/>
    </row>
    <row r="868" spans="36:36" ht="17.45" customHeight="1">
      <c r="AJ868" s="29"/>
    </row>
    <row r="869" spans="36:36" ht="17.45" customHeight="1">
      <c r="AJ869" s="29"/>
    </row>
    <row r="870" spans="36:36" ht="17.45" customHeight="1">
      <c r="AJ870" s="29"/>
    </row>
    <row r="871" spans="36:36" ht="17.45" customHeight="1">
      <c r="AJ871" s="29"/>
    </row>
    <row r="872" spans="36:36" ht="17.45" customHeight="1">
      <c r="AJ872" s="29"/>
    </row>
    <row r="873" spans="36:36" ht="17.45" customHeight="1">
      <c r="AJ873" s="29"/>
    </row>
    <row r="874" spans="36:36" ht="17.45" customHeight="1">
      <c r="AJ874" s="29"/>
    </row>
    <row r="875" spans="36:36" ht="17.45" customHeight="1">
      <c r="AJ875" s="29"/>
    </row>
    <row r="876" spans="36:36" ht="17.45" customHeight="1">
      <c r="AJ876" s="29"/>
    </row>
    <row r="877" spans="36:36" ht="17.45" customHeight="1">
      <c r="AJ877" s="29"/>
    </row>
    <row r="878" spans="36:36" ht="17.45" customHeight="1">
      <c r="AJ878" s="29"/>
    </row>
    <row r="879" spans="36:36" ht="17.45" customHeight="1">
      <c r="AJ879" s="29"/>
    </row>
    <row r="880" spans="36:36" ht="17.45" customHeight="1">
      <c r="AJ880" s="29"/>
    </row>
    <row r="881" spans="36:36" ht="17.45" customHeight="1">
      <c r="AJ881" s="29"/>
    </row>
    <row r="882" spans="36:36" ht="17.45" customHeight="1">
      <c r="AJ882" s="29"/>
    </row>
    <row r="883" spans="36:36" ht="17.45" customHeight="1">
      <c r="AJ883" s="29"/>
    </row>
    <row r="884" spans="36:36" ht="17.45" customHeight="1">
      <c r="AJ884" s="29"/>
    </row>
    <row r="885" spans="36:36" ht="17.45" customHeight="1">
      <c r="AJ885" s="29"/>
    </row>
    <row r="886" spans="36:36" ht="17.45" customHeight="1">
      <c r="AJ886" s="29"/>
    </row>
    <row r="887" spans="36:36" ht="17.45" customHeight="1">
      <c r="AJ887" s="29"/>
    </row>
    <row r="888" spans="36:36" ht="17.45" customHeight="1">
      <c r="AJ888" s="29"/>
    </row>
    <row r="889" spans="36:36" ht="17.45" customHeight="1">
      <c r="AJ889" s="29"/>
    </row>
    <row r="890" spans="36:36" ht="17.45" customHeight="1">
      <c r="AJ890" s="29"/>
    </row>
    <row r="891" spans="36:36" ht="17.45" customHeight="1">
      <c r="AJ891" s="29"/>
    </row>
    <row r="892" spans="36:36" ht="17.45" customHeight="1">
      <c r="AJ892" s="29"/>
    </row>
    <row r="893" spans="36:36" ht="17.45" customHeight="1">
      <c r="AJ893" s="29"/>
    </row>
    <row r="894" spans="36:36" ht="17.45" customHeight="1">
      <c r="AJ894" s="29"/>
    </row>
    <row r="895" spans="36:36" ht="17.45" customHeight="1">
      <c r="AJ895" s="29"/>
    </row>
    <row r="896" spans="36:36" ht="17.45" customHeight="1">
      <c r="AJ896" s="29"/>
    </row>
    <row r="897" spans="36:36" ht="17.45" customHeight="1">
      <c r="AJ897" s="29"/>
    </row>
    <row r="898" spans="36:36" ht="17.45" customHeight="1">
      <c r="AJ898" s="29"/>
    </row>
    <row r="899" spans="36:36" ht="17.45" customHeight="1">
      <c r="AJ899" s="29"/>
    </row>
    <row r="900" spans="36:36" ht="17.45" customHeight="1">
      <c r="AJ900" s="29"/>
    </row>
    <row r="901" spans="36:36" ht="17.45" customHeight="1">
      <c r="AJ901" s="29"/>
    </row>
    <row r="902" spans="36:36" ht="17.45" customHeight="1">
      <c r="AJ902" s="29"/>
    </row>
    <row r="903" spans="36:36" ht="17.45" customHeight="1">
      <c r="AJ903" s="29"/>
    </row>
    <row r="904" spans="36:36" ht="17.45" customHeight="1">
      <c r="AJ904" s="29"/>
    </row>
    <row r="905" spans="36:36" ht="17.45" customHeight="1">
      <c r="AJ905" s="29"/>
    </row>
    <row r="906" spans="36:36" ht="17.45" customHeight="1">
      <c r="AJ906" s="29"/>
    </row>
    <row r="907" spans="36:36" ht="17.45" customHeight="1">
      <c r="AJ907" s="29"/>
    </row>
    <row r="908" spans="36:36" ht="17.45" customHeight="1">
      <c r="AJ908" s="29"/>
    </row>
    <row r="909" spans="36:36" ht="17.45" customHeight="1">
      <c r="AJ909" s="29"/>
    </row>
    <row r="910" spans="36:36" ht="17.45" customHeight="1">
      <c r="AJ910" s="29"/>
    </row>
    <row r="911" spans="36:36" ht="17.45" customHeight="1">
      <c r="AJ911" s="29"/>
    </row>
    <row r="912" spans="36:36" ht="17.45" customHeight="1">
      <c r="AJ912" s="29"/>
    </row>
    <row r="913" spans="36:36" ht="17.45" customHeight="1">
      <c r="AJ913" s="29"/>
    </row>
    <row r="914" spans="36:36" ht="17.45" customHeight="1">
      <c r="AJ914" s="29"/>
    </row>
    <row r="915" spans="36:36" ht="17.45" customHeight="1">
      <c r="AJ915" s="29"/>
    </row>
    <row r="916" spans="36:36" ht="17.45" customHeight="1">
      <c r="AJ916" s="29"/>
    </row>
    <row r="917" spans="36:36" ht="17.45" customHeight="1">
      <c r="AJ917" s="29"/>
    </row>
    <row r="918" spans="36:36" ht="17.45" customHeight="1">
      <c r="AJ918" s="29"/>
    </row>
    <row r="919" spans="36:36" ht="17.45" customHeight="1">
      <c r="AJ919" s="29"/>
    </row>
    <row r="920" spans="36:36" ht="17.45" customHeight="1">
      <c r="AJ920" s="29"/>
    </row>
    <row r="921" spans="36:36" ht="17.45" customHeight="1">
      <c r="AJ921" s="29"/>
    </row>
    <row r="922" spans="36:36" ht="17.45" customHeight="1">
      <c r="AJ922" s="29"/>
    </row>
    <row r="923" spans="36:36" ht="17.45" customHeight="1">
      <c r="AJ923" s="29"/>
    </row>
    <row r="924" spans="36:36" ht="17.45" customHeight="1">
      <c r="AJ924" s="29"/>
    </row>
    <row r="925" spans="36:36" ht="17.45" customHeight="1">
      <c r="AJ925" s="29"/>
    </row>
    <row r="926" spans="36:36" ht="17.45" customHeight="1">
      <c r="AJ926" s="29"/>
    </row>
    <row r="927" spans="36:36" ht="17.45" customHeight="1">
      <c r="AJ927" s="29"/>
    </row>
    <row r="928" spans="36:36" ht="17.45" customHeight="1">
      <c r="AJ928" s="29"/>
    </row>
    <row r="929" spans="36:36" ht="17.45" customHeight="1">
      <c r="AJ929" s="29"/>
    </row>
    <row r="930" spans="36:36" ht="17.45" customHeight="1">
      <c r="AJ930" s="29"/>
    </row>
    <row r="931" spans="36:36" ht="17.45" customHeight="1">
      <c r="AJ931" s="29"/>
    </row>
    <row r="932" spans="36:36" ht="17.45" customHeight="1">
      <c r="AJ932" s="29"/>
    </row>
    <row r="933" spans="36:36" ht="17.45" customHeight="1">
      <c r="AJ933" s="29"/>
    </row>
    <row r="934" spans="36:36" ht="17.45" customHeight="1">
      <c r="AJ934" s="29"/>
    </row>
    <row r="935" spans="36:36" ht="17.45" customHeight="1">
      <c r="AJ935" s="29"/>
    </row>
    <row r="936" spans="36:36" ht="17.45" customHeight="1">
      <c r="AJ936" s="29"/>
    </row>
    <row r="937" spans="36:36" ht="17.45" customHeight="1">
      <c r="AJ937" s="29"/>
    </row>
    <row r="938" spans="36:36" ht="17.45" customHeight="1">
      <c r="AJ938" s="29"/>
    </row>
    <row r="939" spans="36:36" ht="17.45" customHeight="1">
      <c r="AJ939" s="29"/>
    </row>
    <row r="940" spans="36:36" ht="17.45" customHeight="1">
      <c r="AJ940" s="29"/>
    </row>
    <row r="941" spans="36:36" ht="17.45" customHeight="1">
      <c r="AJ941" s="29"/>
    </row>
    <row r="942" spans="36:36" ht="17.45" customHeight="1">
      <c r="AJ942" s="29"/>
    </row>
    <row r="943" spans="36:36" ht="17.45" customHeight="1">
      <c r="AJ943" s="29"/>
    </row>
    <row r="944" spans="36:36" ht="17.45" customHeight="1">
      <c r="AJ944" s="29"/>
    </row>
    <row r="945" spans="36:36" ht="17.45" customHeight="1">
      <c r="AJ945" s="29"/>
    </row>
    <row r="946" spans="36:36" ht="17.45" customHeight="1">
      <c r="AJ946" s="29"/>
    </row>
    <row r="947" spans="36:36" ht="17.45" customHeight="1">
      <c r="AJ947" s="29"/>
    </row>
    <row r="948" spans="36:36" ht="17.45" customHeight="1">
      <c r="AJ948" s="29"/>
    </row>
    <row r="949" spans="36:36" ht="17.45" customHeight="1">
      <c r="AJ949" s="29"/>
    </row>
    <row r="950" spans="36:36" ht="17.45" customHeight="1">
      <c r="AJ950" s="29"/>
    </row>
    <row r="951" spans="36:36" ht="17.45" customHeight="1">
      <c r="AJ951" s="29"/>
    </row>
    <row r="952" spans="36:36" ht="17.45" customHeight="1">
      <c r="AJ952" s="29"/>
    </row>
    <row r="953" spans="36:36" ht="17.45" customHeight="1">
      <c r="AJ953" s="29"/>
    </row>
    <row r="954" spans="36:36" ht="17.45" customHeight="1">
      <c r="AJ954" s="29"/>
    </row>
    <row r="955" spans="36:36" ht="17.45" customHeight="1">
      <c r="AJ955" s="29"/>
    </row>
    <row r="956" spans="36:36" ht="17.45" customHeight="1">
      <c r="AJ956" s="29"/>
    </row>
    <row r="957" spans="36:36" ht="17.45" customHeight="1">
      <c r="AJ957" s="29"/>
    </row>
    <row r="958" spans="36:36" ht="17.45" customHeight="1">
      <c r="AJ958" s="29"/>
    </row>
    <row r="959" spans="36:36" ht="17.45" customHeight="1">
      <c r="AJ959" s="29"/>
    </row>
    <row r="960" spans="36:36" ht="17.45" customHeight="1">
      <c r="AJ960" s="29"/>
    </row>
    <row r="961" spans="36:36" ht="17.45" customHeight="1">
      <c r="AJ961" s="29"/>
    </row>
    <row r="962" spans="36:36" ht="17.45" customHeight="1">
      <c r="AJ962" s="29"/>
    </row>
    <row r="963" spans="36:36" ht="17.45" customHeight="1">
      <c r="AJ963" s="29"/>
    </row>
    <row r="964" spans="36:36" ht="17.45" customHeight="1">
      <c r="AJ964" s="29"/>
    </row>
    <row r="965" spans="36:36" ht="17.45" customHeight="1">
      <c r="AJ965" s="29"/>
    </row>
    <row r="966" spans="36:36" ht="17.45" customHeight="1">
      <c r="AJ966" s="29"/>
    </row>
    <row r="967" spans="36:36" ht="17.45" customHeight="1">
      <c r="AJ967" s="29"/>
    </row>
    <row r="968" spans="36:36" ht="17.45" customHeight="1">
      <c r="AJ968" s="29"/>
    </row>
    <row r="969" spans="36:36" ht="17.45" customHeight="1">
      <c r="AJ969" s="29"/>
    </row>
    <row r="970" spans="36:36" ht="17.45" customHeight="1">
      <c r="AJ970" s="29"/>
    </row>
    <row r="971" spans="36:36" ht="17.45" customHeight="1">
      <c r="AJ971" s="29"/>
    </row>
    <row r="972" spans="36:36" ht="17.45" customHeight="1">
      <c r="AJ972" s="29"/>
    </row>
    <row r="973" spans="36:36" ht="17.45" customHeight="1">
      <c r="AJ973" s="29"/>
    </row>
    <row r="974" spans="36:36" ht="17.45" customHeight="1">
      <c r="AJ974" s="29"/>
    </row>
    <row r="975" spans="36:36" ht="17.45" customHeight="1">
      <c r="AJ975" s="29"/>
    </row>
    <row r="976" spans="36:36" ht="17.45" customHeight="1">
      <c r="AJ976" s="29"/>
    </row>
    <row r="977" spans="36:36" ht="17.45" customHeight="1">
      <c r="AJ977" s="29"/>
    </row>
    <row r="978" spans="36:36" ht="17.45" customHeight="1">
      <c r="AJ978" s="29"/>
    </row>
    <row r="979" spans="36:36" ht="17.45" customHeight="1">
      <c r="AJ979" s="29"/>
    </row>
    <row r="980" spans="36:36" ht="17.45" customHeight="1">
      <c r="AJ980" s="29"/>
    </row>
    <row r="981" spans="36:36" ht="17.45" customHeight="1">
      <c r="AJ981" s="29"/>
    </row>
    <row r="982" spans="36:36" ht="17.45" customHeight="1">
      <c r="AJ982" s="29"/>
    </row>
    <row r="983" spans="36:36" ht="17.45" customHeight="1">
      <c r="AJ983" s="29"/>
    </row>
    <row r="984" spans="36:36" ht="17.45" customHeight="1">
      <c r="AJ984" s="29"/>
    </row>
    <row r="985" spans="36:36" ht="17.45" customHeight="1">
      <c r="AJ985" s="29"/>
    </row>
    <row r="986" spans="36:36" ht="17.45" customHeight="1">
      <c r="AJ986" s="29"/>
    </row>
    <row r="987" spans="36:36" ht="17.45" customHeight="1">
      <c r="AJ987" s="29"/>
    </row>
    <row r="988" spans="36:36" ht="17.45" customHeight="1">
      <c r="AJ988" s="29"/>
    </row>
    <row r="989" spans="36:36" ht="17.45" customHeight="1">
      <c r="AJ989" s="29"/>
    </row>
    <row r="990" spans="36:36" ht="17.45" customHeight="1">
      <c r="AJ990" s="29"/>
    </row>
    <row r="991" spans="36:36" ht="17.45" customHeight="1">
      <c r="AJ991" s="29"/>
    </row>
    <row r="992" spans="36:36" ht="17.45" customHeight="1">
      <c r="AJ992" s="29"/>
    </row>
  </sheetData>
  <sheetProtection formatColumns="0"/>
  <mergeCells count="7">
    <mergeCell ref="AW8:BB8"/>
    <mergeCell ref="AL8:AO8"/>
    <mergeCell ref="C8:M8"/>
    <mergeCell ref="N8:X8"/>
    <mergeCell ref="P507:R507"/>
    <mergeCell ref="AC507:AH507"/>
    <mergeCell ref="AP8:AV8"/>
  </mergeCells>
  <conditionalFormatting sqref="B10:B500">
    <cfRule type="expression" dxfId="25" priority="1">
      <formula>WEEKDAY(B10,1)=1</formula>
    </cfRule>
  </conditionalFormatting>
  <conditionalFormatting sqref="K11:L500">
    <cfRule type="cellIs" dxfId="24" priority="2" operator="greaterThan">
      <formula>0.00044</formula>
    </cfRule>
  </conditionalFormatting>
  <dataValidations count="2">
    <dataValidation type="list" allowBlank="1" showInputMessage="1" showErrorMessage="1" sqref="P11:P500" xr:uid="{81308DC5-2BF7-4CAD-8C87-A8A1C9A8CF23}">
      <formula1>"FULL FEED,SKIP-A-DAY"</formula1>
    </dataValidation>
    <dataValidation allowBlank="1" showInputMessage="1" showErrorMessage="1" sqref="I578:O1048576 P7 I11:O504 S7:V7 U508:V577 U506:V506 P506:P577 S506:T577" xr:uid="{01FC4715-EC7A-486C-8AD6-146D2540A7F2}"/>
  </dataValidations>
  <pageMargins left="0.75" right="0.75" top="1" bottom="1" header="0.5" footer="0.5"/>
  <ignoredErrors>
    <ignoredError sqref="A6:B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19E5-6A9E-4C6B-A0DB-0B5C3A612C83}">
  <sheetPr codeName="Sheet3">
    <tabColor theme="7" tint="0.39997558519241921"/>
  </sheetPr>
  <dimension ref="A1:BE53"/>
  <sheetViews>
    <sheetView zoomScale="55" zoomScaleNormal="55" workbookViewId="0">
      <selection activeCell="K19" sqref="K19"/>
    </sheetView>
  </sheetViews>
  <sheetFormatPr defaultColWidth="8.875" defaultRowHeight="15"/>
  <cols>
    <col min="1" max="1" width="27.875" style="124" customWidth="1"/>
    <col min="2" max="4" width="42.625" style="124" customWidth="1"/>
    <col min="5" max="5" width="41.875" style="124" customWidth="1"/>
    <col min="6" max="6" width="22" style="124" customWidth="1"/>
    <col min="7" max="7" width="13" style="124" customWidth="1"/>
    <col min="8" max="8" width="10.125" style="124" customWidth="1"/>
    <col min="9" max="16" width="8.875" style="124" customWidth="1"/>
    <col min="17" max="34" width="11.375" style="124" hidden="1" customWidth="1"/>
    <col min="35" max="35" width="14.875" style="124" hidden="1" customWidth="1"/>
    <col min="36" max="38" width="13.125" style="124" hidden="1" customWidth="1"/>
    <col min="39" max="39" width="8.875" style="124" customWidth="1"/>
    <col min="40" max="16384" width="8.875" style="124"/>
  </cols>
  <sheetData>
    <row r="1" spans="1:57" ht="46.35" customHeight="1">
      <c r="A1" s="266" t="s">
        <v>89</v>
      </c>
      <c r="B1" s="266"/>
      <c r="C1" s="266"/>
      <c r="D1" s="266"/>
      <c r="E1" s="266"/>
      <c r="F1" s="266"/>
      <c r="Q1" s="124" t="s">
        <v>90</v>
      </c>
      <c r="R1" s="124" t="s">
        <v>91</v>
      </c>
      <c r="S1" s="124" t="s">
        <v>92</v>
      </c>
      <c r="T1" s="124" t="s">
        <v>93</v>
      </c>
      <c r="U1" s="124" t="s">
        <v>94</v>
      </c>
      <c r="V1" s="124" t="s">
        <v>95</v>
      </c>
      <c r="W1" s="124" t="s">
        <v>96</v>
      </c>
      <c r="X1" s="124" t="s">
        <v>97</v>
      </c>
      <c r="Y1" s="124" t="s">
        <v>98</v>
      </c>
      <c r="Z1" s="124" t="s">
        <v>99</v>
      </c>
      <c r="AA1" s="124" t="s">
        <v>100</v>
      </c>
      <c r="AB1" s="124" t="s">
        <v>101</v>
      </c>
      <c r="AC1" s="124" t="s">
        <v>102</v>
      </c>
      <c r="AD1" s="124" t="s">
        <v>103</v>
      </c>
      <c r="AE1" s="124" t="s">
        <v>104</v>
      </c>
      <c r="AF1" s="124" t="s">
        <v>105</v>
      </c>
      <c r="AG1" s="124" t="s">
        <v>106</v>
      </c>
      <c r="AH1" s="124" t="s">
        <v>107</v>
      </c>
      <c r="AI1" s="124" t="s">
        <v>108</v>
      </c>
      <c r="AJ1" s="124" t="s">
        <v>109</v>
      </c>
      <c r="AK1" s="124" t="s">
        <v>110</v>
      </c>
      <c r="AL1" s="124" t="s">
        <v>111</v>
      </c>
    </row>
    <row r="2" spans="1:57" ht="20.45">
      <c r="A2" s="221" t="s">
        <v>112</v>
      </c>
      <c r="Q2" s="150" cm="1">
        <f t="array" aca="1" ref="Q2:Q8" ca="1">_xlfn.LET(
    _xlpm.sh, $B$5,
    _xlpm.refDate, --$D$5,
    _xlpm.colDate, MATCH("DATE", INDIRECT("'"&amp;_xlpm.sh&amp;"'!9:9"), 0),
    _xlpm.colMetric, MATCH("DEAD FEMALE%",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0</v>
      </c>
      <c r="R2" s="150" cm="1">
        <f t="array" aca="1" ref="R2:R8" ca="1">_xlfn.LET(
    _xlpm.sh, $B$5,
    _xlpm.refDate, --$D$5,
    _xlpm.colDate, MATCH("DATE", INDIRECT("'"&amp;_xlpm.sh&amp;"'!9:9"), 0),
    _xlpm.colMetric, MATCH("CULL FEMALE%",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0</v>
      </c>
      <c r="S2" s="150" cm="1">
        <f t="array" aca="1" ref="S2:S8" ca="1">_xlfn.LET(
    _xlpm.sh, $B$5,
    _xlpm.refDate, --$D$5,
    _xlpm.colDate, MATCH("DATE", INDIRECT("'"&amp;_xlpm.sh&amp;"'!9:9"), 0),
    _xlpm.colMetric, MATCH("DEAD MALE%",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0</v>
      </c>
      <c r="T2" s="150" cm="1">
        <f t="array" aca="1" ref="T2:T8" ca="1">_xlfn.LET(
    _xlpm.sh, $B$5,
    _xlpm.refDate, --$D$5,
    _xlpm.colDate, MATCH("DATE", INDIRECT("'"&amp;_xlpm.sh&amp;"'!9:9"), 0),
    _xlpm.colMetric, MATCH("CULL MALE%",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0</v>
      </c>
      <c r="U2" s="150" cm="1">
        <f t="array" aca="1" ref="U2:U8" ca="1">_xlfn.LET(
    _xlpm.sh, $B$5,
    _xlpm.refDate, --$D$5,
    _xlpm.colDate, MATCH("DATE", INDIRECT("'"&amp;_xlpm.sh&amp;"'!9:9"), 0),
    _xlpm.colMetric, MATCH("EGG PRODUCTION%",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0</v>
      </c>
      <c r="V2" s="150" cm="1">
        <f t="array" aca="1" ref="V2:V8" ca="1">_xlfn.LET(
    _xlpm.sh, $B$5,
    _xlpm.refDate, --$D$5,
    _xlpm.colDate, MATCH("DATE", INDIRECT("'"&amp;_xlpm.sh&amp;"'!9:9"), 0),
    _xlpm.colMetric, MATCH("H.E%",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0</v>
      </c>
      <c r="W2" s="153" cm="1">
        <f t="array" aca="1" ref="W2:W8" ca="1">_xlfn.LET(
    _xlpm.sh, $B$5,
    _xlpm.refDate, --$D$5,
    _xlpm.colDate, MATCH("DATE", INDIRECT("'"&amp;_xlpm.sh&amp;"'!9:9"), 0),
    _xlpm.colMetric, MATCH("GRAM EGG",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0</v>
      </c>
      <c r="X2" s="150" cm="1">
        <f t="array" aca="1" ref="X2:X8" ca="1">_xlfn.LET(
    _xlpm.sh, $B$5,
    _xlpm.refDate, --$D$5,
    _xlpm.colDate, MATCH("DATE", INDIRECT("'"&amp;_xlpm.sh&amp;"'!9:9"), 0),
    _xlpm.colMetric, MATCH("JUMBO%",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0</v>
      </c>
      <c r="Y2" s="150" cm="1">
        <f t="array" aca="1" ref="Y2:Y8" ca="1">_xlfn.LET(
    _xlpm.sh, $B$5,
    _xlpm.refDate, --$D$5,
    _xlpm.colDate, MATCH("DATE", INDIRECT("'"&amp;_xlpm.sh&amp;"'!9:9"), 0),
    _xlpm.colMetric, MATCH("SMALL%",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0</v>
      </c>
      <c r="Z2" s="150" cm="1">
        <f t="array" aca="1" ref="Z2:Z8" ca="1">_xlfn.LET(
    _xlpm.sh, $B$5,
    _xlpm.refDate, --$D$5,
    _xlpm.colDate, MATCH("DATE", INDIRECT("'"&amp;_xlpm.sh&amp;"'!9:9"), 0),
    _xlpm.colMetric, MATCH("ABNORMAL%",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0</v>
      </c>
      <c r="AA2" s="150" cm="1">
        <f t="array" aca="1" ref="AA2:AA8" ca="1">_xlfn.LET(
    _xlpm.sh, $B$5,
    _xlpm.refDate, --$D$5,
    _xlpm.colDate, MATCH("DATE", INDIRECT("'"&amp;_xlpm.sh&amp;"'!9:9"), 0),
    _xlpm.colMetric, MATCH("CRACK%",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0</v>
      </c>
      <c r="AB2" s="150" cm="1">
        <f t="array" aca="1" ref="AB2:AB8" ca="1">_xlfn.LET(
    _xlpm.sh, $B$5,
    _xlpm.refDate, --$D$5,
    _xlpm.colDate, MATCH("DATE", INDIRECT("'"&amp;_xlpm.sh&amp;"'!9:9"), 0),
    _xlpm.colMetric, MATCH("REJECT%",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0</v>
      </c>
      <c r="AC2" s="152" cm="1">
        <f t="array" aca="1" ref="AC2:AC8" ca="1">_xlfn.LET(
    _xlpm.sh, $B$5,
    _xlpm.refDate, --$D$5,
    _xlpm.colDate, MATCH("DATE", INDIRECT("'"&amp;_xlpm.sh&amp;"'!9:9"), 0),
    _xlpm.colMetric, MATCH("FEMALE STOCK",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5890</v>
      </c>
      <c r="AD2" s="152" cm="1">
        <f t="array" aca="1" ref="AD2:AD8" ca="1">_xlfn.LET(
    _xlpm.sh, $B$5,
    _xlpm.refDate, --$D$5,
    _xlpm.colDate, MATCH("DATE", INDIRECT("'"&amp;_xlpm.sh&amp;"'!9:9"), 0),
    _xlpm.colMetric, MATCH("ACTUAL FEMALE G/B",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38</v>
      </c>
      <c r="AE2" s="154" cm="1">
        <f t="array" aca="1" ref="AE2:AE8" ca="1">_xlfn.LET(
    _xlpm.sh, $B$5,
    _xlpm.refDate, --$D$5,
    _xlpm.colDate, MATCH("DATE", INDIRECT("'"&amp;_xlpm.sh&amp;"'!9:9"), 0),
    _xlpm.colMetric, MATCH("FEMALE TOTAL FEED (KG)",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223.82</v>
      </c>
      <c r="AF2" s="152" cm="1">
        <f t="array" aca="1" ref="AF2:AF8" ca="1">_xlfn.LET(
    _xlpm.sh, $B$5,
    _xlpm.refDate, --$D$5,
    _xlpm.colDate, MATCH("DATE", INDIRECT("'"&amp;_xlpm.sh&amp;"'!9:9"), 0),
    _xlpm.colMetric, MATCH("FEMALE STOCK",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5890</v>
      </c>
      <c r="AG2" s="152" cm="1">
        <f t="array" aca="1" ref="AG2:AG8" ca="1">_xlfn.LET(
    _xlpm.sh, $B$5,
    _xlpm.refDate, --$D$5,
    _xlpm.colDate, MATCH("DATE", INDIRECT("'"&amp;_xlpm.sh&amp;"'!9:9"), 0),
    _xlpm.colMetric, MATCH("ACTUAL FEMALE G/B",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38</v>
      </c>
      <c r="AH2" s="154" cm="1">
        <f t="array" aca="1" ref="AH2:AH8" ca="1">_xlfn.LET(
    _xlpm.sh, $B$5,
    _xlpm.refDate, --$D$5,
    _xlpm.colDate, MATCH("DATE", INDIRECT("'"&amp;_xlpm.sh&amp;"'!9:9"), 0),
    _xlpm.colMetric, MATCH("FEMALE TOTAL FEED (KG)",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223.82</v>
      </c>
      <c r="AI2" s="155" cm="1">
        <f t="array" aca="1" ref="AI2:AI5" ca="1">_xlfn.LET(
    _xlpm.sh, $B$5,
    _xlpm.refWeek, $G$5,
    _xlpm.colWeek, MATCH("WEEK", INDIRECT("'" &amp; _xlpm.sh &amp; "'!506:506"), 0),
    _xlpm.colBW, MATCH("FEMALE BW", INDIRECT("'" &amp; _xlpm.sh &amp; "'!506:506"), 0),
    _xlpm.wk, INDEX(INDIRECT("'" &amp; _xlpm.sh &amp; "'!508:577"), , _xlpm.colWeek),
    _xlpm.bw, INDEX(INDIRECT("'" &amp; _xlpm.sh &amp; "'!508:577"), , _xlpm.colBW),
    _xlpm.recent, (_xlpm.wk &gt;= _xlpm.refWeek - 6) * (_xlpm.wk &lt;= _xlpm.refWeek) * (_xlpm.bw &lt;&gt; ""),
    _xlpm.filtered, _xlfn._xlws.FILTER(_xlpm.bw, _xlpm.recent),
    _xlpm.filled, IF(_xlpm.filtered = "", 0, _xlpm.filtered),
    IFERROR(_xlpm.filled, 0)
)</f>
        <v>132.5</v>
      </c>
      <c r="AJ2" s="151" cm="1">
        <f t="array" aca="1" ref="AJ2:AJ4" ca="1">_xlfn.LET(
    _xlpm.sh, $B$5,
    _xlpm.refWeek, $G$5,
    _xlpm.colWeek, MATCH("WEEK", INDIRECT("'" &amp; _xlpm.sh &amp; "'!506:506"), 0),
    _xlpm.colBW, MATCH("FEMALE uni%", INDIRECT("'" &amp; _xlpm.sh &amp; "'!506:506"), 0),
    _xlpm.wk, INDEX(INDIRECT("'" &amp; _xlpm.sh &amp; "'!508:577"), , _xlpm.colWeek),
    _xlpm.bw, INDEX(INDIRECT("'" &amp; _xlpm.sh &amp; "'!508:577"), , _xlpm.colBW),
    _xlpm.recent, (_xlpm.wk &gt;= _xlpm.refWeek - 6) * (_xlpm.wk &lt;= _xlpm.refWeek) * (_xlpm.bw &lt;&gt; ""),
    _xlpm.filtered, _xlfn._xlws.FILTER(_xlpm.bw, _xlpm.recent),
    _xlpm.filled, IF(_xlpm.filtered = "", 0, _xlpm.filtered),
    IFERROR(_xlpm.filled, 0)
)</f>
        <v>0</v>
      </c>
      <c r="AK2" s="152" cm="1">
        <f t="array" aca="1" ref="AK2:AK5" ca="1">_xlfn.LET(
    _xlpm.sh, $B$5,
    _xlpm.refWeek, $G$5,
    _xlpm.colWeek, MATCH("WEEK", INDIRECT("'" &amp; _xlpm.sh &amp; "'!506:506"), 0),
    _xlpm.colBW, MATCH("MALE BW", INDIRECT("'" &amp; _xlpm.sh &amp; "'!506:506"), 0),
    _xlpm.wk, INDEX(INDIRECT("'" &amp; _xlpm.sh &amp; "'!508:577"), , _xlpm.colWeek),
    _xlpm.bw, INDEX(INDIRECT("'" &amp; _xlpm.sh &amp; "'!508:577"), , _xlpm.colBW),
    _xlpm.recent, (_xlpm.wk &gt;= _xlpm.refWeek - 6) * (_xlpm.wk &lt;= _xlpm.refWeek) * (_xlpm.bw &lt;&gt; ""),
    _xlpm.filtered, _xlfn._xlws.FILTER(_xlpm.bw, _xlpm.recent),
    _xlpm.filled, IF(_xlpm.filtered = "", 0, _xlpm.filtered),
    IFERROR(_xlpm.filled, 0)
)</f>
        <v>138</v>
      </c>
      <c r="AL2" s="151" cm="1">
        <f t="array" aca="1" ref="AL2:AL4" ca="1">_xlfn.LET(
    _xlpm.sh, $B$5,
    _xlpm.refWeek, $G$5,
    _xlpm.colWeek, MATCH("WEEK", INDIRECT("'" &amp; _xlpm.sh &amp; "'!506:506"), 0),
    _xlpm.colBW, MATCH("MALE UNI%", INDIRECT("'" &amp; _xlpm.sh &amp; "'!506:506"), 0),
    _xlpm.wk, INDEX(INDIRECT("'" &amp; _xlpm.sh &amp; "'!508:577"), , _xlpm.colWeek),
    _xlpm.bw, INDEX(INDIRECT("'" &amp; _xlpm.sh &amp; "'!508:577"), , _xlpm.colBW),
    _xlpm.recent, (_xlpm.wk &gt;= _xlpm.refWeek - 6) * (_xlpm.wk &lt;= _xlpm.refWeek) * (_xlpm.bw &lt;&gt; ""),
    _xlpm.filtered, _xlfn._xlws.FILTER(_xlpm.bw, _xlpm.recent),
    _xlpm.filled, IF(_xlpm.filtered = "", 0, _xlpm.filtered),
    IFERROR(_xlpm.filled, 0)
)</f>
        <v>0</v>
      </c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0"/>
      <c r="BD2" s="150"/>
      <c r="BE2" s="150"/>
    </row>
    <row r="3" spans="1:57" ht="17.45">
      <c r="Q3" s="150">
        <f ca="1"/>
        <v>1.6977928692699492E-4</v>
      </c>
      <c r="R3" s="150">
        <f ca="1"/>
        <v>0</v>
      </c>
      <c r="S3" s="150">
        <f ca="1"/>
        <v>0</v>
      </c>
      <c r="T3" s="150">
        <f ca="1"/>
        <v>0</v>
      </c>
      <c r="U3" s="150">
        <f ca="1"/>
        <v>0</v>
      </c>
      <c r="V3" s="150">
        <f ca="1"/>
        <v>0</v>
      </c>
      <c r="W3" s="153">
        <f ca="1"/>
        <v>0</v>
      </c>
      <c r="X3" s="150">
        <f ca="1"/>
        <v>0</v>
      </c>
      <c r="Y3" s="150">
        <f ca="1"/>
        <v>0</v>
      </c>
      <c r="Z3" s="150">
        <f ca="1"/>
        <v>0</v>
      </c>
      <c r="AA3" s="150">
        <f ca="1"/>
        <v>0</v>
      </c>
      <c r="AB3" s="150">
        <f ca="1"/>
        <v>0</v>
      </c>
      <c r="AC3" s="152">
        <f ca="1"/>
        <v>5889</v>
      </c>
      <c r="AD3" s="152">
        <f ca="1"/>
        <v>38</v>
      </c>
      <c r="AE3" s="154">
        <f ca="1"/>
        <v>223.78200000000001</v>
      </c>
      <c r="AF3" s="152">
        <f ca="1"/>
        <v>5889</v>
      </c>
      <c r="AG3" s="152">
        <f ca="1"/>
        <v>38</v>
      </c>
      <c r="AH3" s="154">
        <f ca="1"/>
        <v>223.78200000000001</v>
      </c>
      <c r="AI3" s="155">
        <f ca="1"/>
        <v>234.25</v>
      </c>
      <c r="AJ3" s="151">
        <f ca="1"/>
        <v>0.48775000000000002</v>
      </c>
      <c r="AK3" s="152">
        <f ca="1"/>
        <v>249</v>
      </c>
      <c r="AL3" s="151">
        <f ca="1"/>
        <v>0.35</v>
      </c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</row>
    <row r="4" spans="1:57" ht="24.6" customHeight="1">
      <c r="C4" s="214" t="s">
        <v>113</v>
      </c>
      <c r="D4" s="220" t="s">
        <v>114</v>
      </c>
      <c r="Q4" s="150">
        <f ca="1"/>
        <v>3.3961623365596876E-4</v>
      </c>
      <c r="R4" s="150">
        <f ca="1"/>
        <v>0</v>
      </c>
      <c r="S4" s="150">
        <f ca="1"/>
        <v>0</v>
      </c>
      <c r="T4" s="150">
        <f ca="1"/>
        <v>0</v>
      </c>
      <c r="U4" s="150">
        <f ca="1"/>
        <v>0</v>
      </c>
      <c r="V4" s="150">
        <f ca="1"/>
        <v>0</v>
      </c>
      <c r="W4" s="153">
        <f ca="1"/>
        <v>0</v>
      </c>
      <c r="X4" s="150">
        <f ca="1"/>
        <v>0</v>
      </c>
      <c r="Y4" s="150">
        <f ca="1"/>
        <v>0</v>
      </c>
      <c r="Z4" s="150">
        <f ca="1"/>
        <v>0</v>
      </c>
      <c r="AA4" s="150">
        <f ca="1"/>
        <v>0</v>
      </c>
      <c r="AB4" s="150">
        <f ca="1"/>
        <v>0</v>
      </c>
      <c r="AC4" s="152">
        <f ca="1"/>
        <v>5887</v>
      </c>
      <c r="AD4" s="152">
        <f ca="1"/>
        <v>38</v>
      </c>
      <c r="AE4" s="154">
        <f ca="1"/>
        <v>223.70599999999999</v>
      </c>
      <c r="AF4" s="152">
        <f ca="1"/>
        <v>5887</v>
      </c>
      <c r="AG4" s="152">
        <f ca="1"/>
        <v>38</v>
      </c>
      <c r="AH4" s="154">
        <f ca="1"/>
        <v>223.70599999999999</v>
      </c>
      <c r="AI4" s="155">
        <f ca="1"/>
        <v>362</v>
      </c>
      <c r="AJ4" s="151">
        <f ca="1"/>
        <v>0.52500000000000002</v>
      </c>
      <c r="AK4" s="152">
        <f ca="1"/>
        <v>354</v>
      </c>
      <c r="AL4" s="151">
        <f ca="1"/>
        <v>0.4415</v>
      </c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</row>
    <row r="5" spans="1:57" s="127" customFormat="1" ht="29.45" customHeight="1">
      <c r="A5" s="125" t="s">
        <v>0</v>
      </c>
      <c r="B5" s="144" t="s">
        <v>115</v>
      </c>
      <c r="C5" s="125" t="s">
        <v>116</v>
      </c>
      <c r="D5" s="146" cm="1">
        <f t="array" aca="1" ref="D5" ca="1">_xlfn.LET(
    _xlpm.sh, $B$5,
    _xlpm.mode, $D$4,
    _xlpm.customDate, $G$6,
    _xlpm.colDate, MATCH("DATE", INDIRECT("'" &amp; _xlpm.sh &amp; "'!9:9"), 0),
    _xlpm.colValue, MATCH("FEED PROGRAM", INDIRECT("'" &amp; _xlpm.sh &amp; "'!9:9"), 0),
    _xlpm.dt, INDEX(INDIRECT("'" &amp; _xlpm.sh &amp; "'!11:500"), , _xlpm.colDate),
    _xlpm.val, INDEX(INDIRECT("'" &amp; _xlpm.sh &amp; "'!11:500"), , _xlpm.colValue),
    _xlpm.valid, _xlfn._xlws.FILTER(_xlpm.dt, _xlpm.val &lt;&gt; ""),
    _xlpm.lastDate, IFERROR(INDEX(_xlpm.valid, ROWS(_xlpm.valid)), ""),
    IF(
        _xlpm.mode = "Today", TODAY(),
        IF(_xlpm.mode = "Recent", _xlpm.lastDate,
        IF(_xlpm.mode = "Custom", _xlpm.customDate, ""))
    )
)</f>
        <v>45975</v>
      </c>
      <c r="E5" s="125" t="s">
        <v>117</v>
      </c>
      <c r="F5" s="147" cm="1">
        <f t="array" aca="1" ref="F5" ca="1">_xlfn.LET(
    _xlpm.sh, $B$5,
    _xlpm.selDate, --$D$5,
    _xlpm.colDate, MATCH("DATE", INDIRECT("'" &amp; _xlpm.sh &amp; "'!9:9"), 0),
    _xlpm.colAge,  MATCH("AGE",  INDIRECT("'" &amp; _xlpm.sh &amp; "'!9:9"), 0),
    _xlpm.dates, INDEX(INDIRECT("'" &amp; _xlpm.sh &amp; "'!11:500"), , _xlpm.colDate),
    _xlpm.ages,  INDEX(INDIRECT("'" &amp; _xlpm.sh &amp; "'!11:500"), , _xlpm.colAge),
    _xlpm.matchRow, _xlfn.XMATCH(_xlpm.selDate, _xlpm.dates, 0, 1),
    IFERROR(INDEX(_xlpm.ages, _xlpm.matchRow), "No data for that date")
)</f>
        <v>4.2</v>
      </c>
      <c r="G5" s="126">
        <f ca="1">INT(F5)</f>
        <v>4</v>
      </c>
      <c r="H5" s="265" t="s">
        <v>118</v>
      </c>
      <c r="I5" s="265"/>
      <c r="J5" s="265"/>
      <c r="K5" s="265"/>
      <c r="Q5" s="150">
        <f ca="1"/>
        <v>1.6986580601324953E-4</v>
      </c>
      <c r="R5" s="150">
        <f ca="1"/>
        <v>0</v>
      </c>
      <c r="S5" s="150">
        <f ca="1"/>
        <v>0</v>
      </c>
      <c r="T5" s="150">
        <f ca="1"/>
        <v>0</v>
      </c>
      <c r="U5" s="150">
        <f ca="1"/>
        <v>0</v>
      </c>
      <c r="V5" s="150">
        <f ca="1"/>
        <v>0</v>
      </c>
      <c r="W5" s="153">
        <f ca="1"/>
        <v>0</v>
      </c>
      <c r="X5" s="150">
        <f ca="1"/>
        <v>0</v>
      </c>
      <c r="Y5" s="150">
        <f ca="1"/>
        <v>0</v>
      </c>
      <c r="Z5" s="150">
        <f ca="1"/>
        <v>0</v>
      </c>
      <c r="AA5" s="150">
        <f ca="1"/>
        <v>0</v>
      </c>
      <c r="AB5" s="150">
        <f ca="1"/>
        <v>0</v>
      </c>
      <c r="AC5" s="152">
        <f ca="1"/>
        <v>5886</v>
      </c>
      <c r="AD5" s="152">
        <f ca="1"/>
        <v>38</v>
      </c>
      <c r="AE5" s="154">
        <f ca="1"/>
        <v>223.66800000000001</v>
      </c>
      <c r="AF5" s="152">
        <f ca="1"/>
        <v>5886</v>
      </c>
      <c r="AG5" s="152">
        <f ca="1"/>
        <v>38</v>
      </c>
      <c r="AH5" s="154">
        <f ca="1"/>
        <v>223.66800000000001</v>
      </c>
      <c r="AI5" s="155">
        <f ca="1"/>
        <v>560.5</v>
      </c>
      <c r="AJ5" s="151"/>
      <c r="AK5" s="152">
        <f ca="1"/>
        <v>571</v>
      </c>
      <c r="AL5" s="151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</row>
    <row r="6" spans="1:57" ht="32.450000000000003" customHeight="1">
      <c r="A6" s="125" t="s">
        <v>119</v>
      </c>
      <c r="B6" s="145" cm="1">
        <f t="array" aca="1" ref="B6" ca="1">_xlfn.LET(
    _xlpm.sh, $B$5,
    _xlpm.result, IFERROR(INDIRECT("'" &amp; _xlpm.sh &amp; "'!B5"), ""),
    IF(_xlpm.result="", "No intake date", _xlpm.result)
)</f>
        <v>45952</v>
      </c>
      <c r="C6" s="194" t="s">
        <v>120</v>
      </c>
      <c r="D6" s="215">
        <v>45975</v>
      </c>
      <c r="E6" s="125" t="s">
        <v>121</v>
      </c>
      <c r="F6" s="217">
        <f ca="1">D6 - B6</f>
        <v>23</v>
      </c>
      <c r="G6" s="148">
        <f ca="1">B6 + F7</f>
        <v>45975</v>
      </c>
      <c r="H6" s="265"/>
      <c r="I6" s="265"/>
      <c r="J6" s="265"/>
      <c r="K6" s="265"/>
      <c r="Q6" s="150">
        <f ca="1"/>
        <v>0</v>
      </c>
      <c r="R6" s="150">
        <f ca="1"/>
        <v>0</v>
      </c>
      <c r="S6" s="150">
        <f ca="1"/>
        <v>1.2135922330097086E-3</v>
      </c>
      <c r="T6" s="150">
        <f ca="1"/>
        <v>0</v>
      </c>
      <c r="U6" s="150">
        <f ca="1"/>
        <v>0</v>
      </c>
      <c r="V6" s="150">
        <f ca="1"/>
        <v>0</v>
      </c>
      <c r="W6" s="153">
        <f ca="1"/>
        <v>0</v>
      </c>
      <c r="X6" s="150">
        <f ca="1"/>
        <v>0</v>
      </c>
      <c r="Y6" s="150">
        <f ca="1"/>
        <v>0</v>
      </c>
      <c r="Z6" s="150">
        <f ca="1"/>
        <v>0</v>
      </c>
      <c r="AA6" s="150">
        <f ca="1"/>
        <v>0</v>
      </c>
      <c r="AB6" s="150">
        <f ca="1"/>
        <v>0</v>
      </c>
      <c r="AC6" s="152">
        <f ca="1"/>
        <v>5886</v>
      </c>
      <c r="AD6" s="152">
        <f ca="1"/>
        <v>38</v>
      </c>
      <c r="AE6" s="154">
        <f ca="1"/>
        <v>223.66800000000001</v>
      </c>
      <c r="AF6" s="152">
        <f ca="1"/>
        <v>5886</v>
      </c>
      <c r="AG6" s="152">
        <f ca="1"/>
        <v>38</v>
      </c>
      <c r="AH6" s="154">
        <f ca="1"/>
        <v>223.66800000000001</v>
      </c>
      <c r="AI6" s="155"/>
      <c r="AJ6" s="151"/>
      <c r="AK6" s="152"/>
      <c r="AL6" s="151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0"/>
    </row>
    <row r="7" spans="1:57" ht="19.149999999999999" customHeight="1">
      <c r="D7" s="218" t="s">
        <v>122</v>
      </c>
      <c r="E7" s="219" t="s">
        <v>123</v>
      </c>
      <c r="F7" s="216">
        <v>23</v>
      </c>
      <c r="H7" s="265"/>
      <c r="I7" s="265"/>
      <c r="J7" s="265"/>
      <c r="K7" s="265"/>
      <c r="Q7" s="150">
        <f ca="1"/>
        <v>0</v>
      </c>
      <c r="R7" s="150">
        <f ca="1"/>
        <v>0</v>
      </c>
      <c r="S7" s="150">
        <f ca="1"/>
        <v>1.215066828675577E-3</v>
      </c>
      <c r="T7" s="150">
        <f ca="1"/>
        <v>0</v>
      </c>
      <c r="U7" s="150">
        <f ca="1"/>
        <v>0</v>
      </c>
      <c r="V7" s="150">
        <f ca="1"/>
        <v>0</v>
      </c>
      <c r="W7" s="153">
        <f ca="1"/>
        <v>0</v>
      </c>
      <c r="X7" s="150">
        <f ca="1"/>
        <v>0</v>
      </c>
      <c r="Y7" s="150">
        <f ca="1"/>
        <v>0</v>
      </c>
      <c r="Z7" s="150">
        <f ca="1"/>
        <v>0</v>
      </c>
      <c r="AA7" s="150">
        <f ca="1"/>
        <v>0</v>
      </c>
      <c r="AB7" s="150">
        <f ca="1"/>
        <v>0</v>
      </c>
      <c r="AC7" s="152">
        <f ca="1"/>
        <v>5886</v>
      </c>
      <c r="AD7" s="152">
        <f ca="1"/>
        <v>38</v>
      </c>
      <c r="AE7" s="154">
        <f ca="1"/>
        <v>223.66800000000001</v>
      </c>
      <c r="AF7" s="152">
        <f ca="1"/>
        <v>5886</v>
      </c>
      <c r="AG7" s="152">
        <f ca="1"/>
        <v>38</v>
      </c>
      <c r="AH7" s="154">
        <f ca="1"/>
        <v>223.66800000000001</v>
      </c>
      <c r="AI7" s="155"/>
      <c r="AJ7" s="151"/>
      <c r="AK7" s="152"/>
      <c r="AL7" s="151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</row>
    <row r="8" spans="1:57" ht="39.6" customHeight="1">
      <c r="B8" s="140" t="str">
        <f>HYPERLINK("#'" &amp; B5 &amp; "'!A1", "📋 Go to " &amp; B5 &amp; " Data")</f>
        <v>📋 Go to VB3 Data</v>
      </c>
      <c r="C8" s="139" t="str">
        <f>HYPERLINK("#Chart!A1","📊 Go to Chart")</f>
        <v>📊 Go to Chart</v>
      </c>
      <c r="E8" s="275" t="s">
        <v>124</v>
      </c>
      <c r="F8" s="275"/>
      <c r="H8" s="265"/>
      <c r="I8" s="265"/>
      <c r="J8" s="265"/>
      <c r="K8" s="265"/>
      <c r="Q8" s="150">
        <f ca="1"/>
        <v>5.0968399592252807E-4</v>
      </c>
      <c r="R8" s="150">
        <f ca="1"/>
        <v>0</v>
      </c>
      <c r="S8" s="150">
        <f ca="1"/>
        <v>1.2165450121654502E-3</v>
      </c>
      <c r="T8" s="150">
        <f ca="1"/>
        <v>0</v>
      </c>
      <c r="U8" s="150">
        <f ca="1"/>
        <v>0</v>
      </c>
      <c r="V8" s="150">
        <f ca="1"/>
        <v>0</v>
      </c>
      <c r="W8" s="153">
        <f ca="1"/>
        <v>0</v>
      </c>
      <c r="X8" s="150">
        <f ca="1"/>
        <v>0</v>
      </c>
      <c r="Y8" s="150">
        <f ca="1"/>
        <v>0</v>
      </c>
      <c r="Z8" s="150">
        <f ca="1"/>
        <v>0</v>
      </c>
      <c r="AA8" s="150">
        <f ca="1"/>
        <v>0</v>
      </c>
      <c r="AB8" s="150">
        <f ca="1"/>
        <v>0</v>
      </c>
      <c r="AC8" s="152">
        <f ca="1"/>
        <v>5883</v>
      </c>
      <c r="AD8" s="152">
        <f ca="1"/>
        <v>38</v>
      </c>
      <c r="AE8" s="154">
        <f ca="1"/>
        <v>223.554</v>
      </c>
      <c r="AF8" s="152">
        <f ca="1"/>
        <v>5883</v>
      </c>
      <c r="AG8" s="152">
        <f ca="1"/>
        <v>38</v>
      </c>
      <c r="AH8" s="154">
        <f ca="1"/>
        <v>223.554</v>
      </c>
      <c r="AI8" s="155"/>
      <c r="AJ8" s="151"/>
      <c r="AK8" s="152"/>
      <c r="AL8" s="151"/>
      <c r="AM8" s="150"/>
      <c r="AN8" s="150"/>
      <c r="AO8" s="150"/>
      <c r="AP8" s="150"/>
      <c r="AQ8" s="150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0"/>
    </row>
    <row r="11" spans="1:57" ht="34.9" customHeight="1" thickBot="1">
      <c r="A11" s="128" t="s">
        <v>125</v>
      </c>
      <c r="B11" s="129" t="s">
        <v>126</v>
      </c>
      <c r="C11" s="129" t="s">
        <v>127</v>
      </c>
      <c r="D11" s="130" t="s">
        <v>128</v>
      </c>
      <c r="E11" s="130" t="s">
        <v>129</v>
      </c>
      <c r="Q11" s="185" t="s">
        <v>130</v>
      </c>
      <c r="R11" s="185" t="s">
        <v>131</v>
      </c>
      <c r="S11" s="185" t="s">
        <v>132</v>
      </c>
      <c r="T11" s="185"/>
    </row>
    <row r="12" spans="1:57" ht="34.9" customHeight="1">
      <c r="A12" s="131" t="s">
        <v>133</v>
      </c>
      <c r="B12" s="34" cm="1">
        <f t="array" aca="1" ref="B12" ca="1">_xlfn.LET(
_xlpm.sh,$B$5,
_xlpm.curDate,--$D$5,
_xlpm.colDate,MATCH("DATE",INDIRECT("'"&amp;_xlpm.sh&amp;"'!9:9"),0),
_xlpm.colVal,MATCH("DEAD FEMALE%",INDIRECT("'"&amp;_xlpm.sh&amp;"'!9:9"),0),
_xlpm.dt,INDEX(INDIRECT("'"&amp;_xlpm.sh&amp;"'!11:500"),,_xlpm.colDate),
_xlpm.val,INDEX(INDIRECT("'"&amp;_xlpm.sh&amp;"'!11:500"),,_xlpm.colVal),
_xlpm.valid,(_xlpm.dt=_xlpm.curDate)*(_xlpm.val&lt;&gt;""),_xlpm.filtered,_xlfn._xlws.FILTER(_xlpm.val,_xlpm.valid),
IFERROR(INDEX(_xlpm.filtered,ROWS(_xlpm.filtered)),"")
)</f>
        <v>5.0968399592252807E-4</v>
      </c>
      <c r="C12" s="156" t="str">
        <f ca="1">IF(
   OR(B12="—", D12="—"),
   "—",
   _xlfn.LET(
      _xlpm.cur, B12*100,
      _xlpm.prev, D12*100,
      _xlpm.diff, ROUND(_xlpm.cur - _xlpm.prev, 2),
      IF(
         _xlpm.diff &gt; 0,
         "▲ +" &amp; TEXT(_xlpm.diff,"0.00") &amp; "%",
         IF(_xlpm.diff &lt; 0,
            "▼ " &amp; TEXT(_xlpm.diff,"0.00") &amp; "%",
            "–"
         )
      )
   )
)</f>
        <v>▲ +0.05%</v>
      </c>
      <c r="D12" s="35" cm="1">
        <f t="array" aca="1" ref="D12" ca="1">_xlfn.LET(
    _xlpm.sh, $B$5,
    _xlpm.curDate, --$D$5,
    _xlpm.colDate, MATCH("DATE", INDIRECT("'" &amp; _xlpm.sh &amp; "'!9:9"), 0),
    _xlpm.colVal, MATCH("DEAD FEMALE%", INDIRECT("'" &amp; _xlpm.sh &amp; "'!9:9"), 0),
    _xlpm.dt, INDEX(INDIRECT("'" &amp; _xlpm.sh &amp; "'!11:500"), , _xlpm.colDate),
    _xlpm.val, INDEX(INDIRECT("'" &amp; _xlpm.sh &amp; "'!11:500"), , _xlpm.colVal),
    _xlpm.valid, (_xlpm.dt&lt;=_xlpm.curDate)*(_xlpm.val&lt;&gt;""),
    _xlpm.filtered, IFERROR(_xlfn._xlws.FILTER(_xlpm.val, _xlpm.valid), ""),
    IF(ROWS(_xlpm.filtered)&gt;=2,
        INDEX(_xlpm.filtered, ROWS(_xlpm.filtered)-1),
        "—"
    )
)</f>
        <v>0</v>
      </c>
      <c r="Q12" s="124" cm="1">
        <f t="array" aca="1" ref="Q12:Q18" ca="1">_xlfn.LET(
    _xlpm.sh, $B$5,
    _xlpm.refDate, --$D$5,
    _xlpm.colDate, MATCH("DATE", INDIRECT("'"&amp;_xlpm.sh&amp;"'!9:9"), 0),
    _xlpm.colMetric, MATCH("24H WATER (L)",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530</v>
      </c>
      <c r="R12" s="187" cm="1">
        <f t="array" aca="1" ref="R12:R18" ca="1">_xlfn.LET(
    _xlpm.sh, $B$5,
    _xlpm.refDate, --$D$5,
    _xlpm.colDate, MATCH("DATE", INDIRECT("'"&amp;_xlpm.sh&amp;"'!9:9"), 0),
    _xlpm.colMetric, MATCH("WATER/BIRD (ML/BIRD)",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78.939529341674117</v>
      </c>
      <c r="S12" s="186" cm="1">
        <f t="array" aca="1" ref="S12:S18" ca="1">_xlfn.LET(
    _xlpm.sh, $B$5,
    _xlpm.refDate, --$D$5,
    _xlpm.colDate, MATCH("DATE", INDIRECT("'"&amp;_xlpm.sh&amp;"'!9:9"), 0),
    _xlpm.colMetric, MATCH("WATER:FEED (L/kg)", INDIRECT("'"&amp;_xlpm.sh&amp;"'!9:9"), 0),
    _xlpm.dates, INDEX(INDIRECT("'"&amp;_xlpm.sh&amp;"'!11:500"),,_xlpm.colDate),
    _xlpm.values, INDEX(INDIRECT("'"&amp;_xlpm.sh&amp;"'!11:500"),,_xlpm.colMetric),
    _xlpm.recent, (_xlpm.dates &gt;= _xlpm.refDate - 6) * (_xlpm.dates &lt;= _xlpm.refDate),
    _xlpm.filtered, _xlfn._xlws.FILTER(_xlpm.values, _xlpm.recent),
    IFERROR(_xlpm.filtered, "")
)</f>
        <v>1.4638073629510358</v>
      </c>
    </row>
    <row r="13" spans="1:57" ht="34.9" customHeight="1">
      <c r="A13" s="133" t="s">
        <v>134</v>
      </c>
      <c r="B13" s="36" cm="1">
        <f t="array" aca="1" ref="B13" ca="1">_xlfn.LET(
_xlpm.sh,$B$5,
_xlpm.curDate,--$D$5,
_xlpm.colDate,MATCH("DATE",INDIRECT("'"&amp;_xlpm.sh&amp;"'!9:9"),0),
_xlpm.colVal,MATCH("CULL FEMALE%",INDIRECT("'"&amp;_xlpm.sh&amp;"'!9:9"),0),
_xlpm.dt,INDEX(INDIRECT("'"&amp;_xlpm.sh&amp;"'!11:500"),,_xlpm.colDate),
_xlpm.val,INDEX(INDIRECT("'"&amp;_xlpm.sh&amp;"'!11:500"),,_xlpm.colVal),
_xlpm.valid,(_xlpm.dt=_xlpm.curDate)*(_xlpm.val&lt;&gt;""),_xlpm.filtered,_xlfn._xlws.FILTER(_xlpm.val,_xlpm.valid),
IFERROR(INDEX(_xlpm.filtered,ROWS(_xlpm.filtered)),"")
)</f>
        <v>0</v>
      </c>
      <c r="C13" s="157" t="str">
        <f ca="1">IF(
   OR(B13="—", D13="—"),
   "—",
   _xlfn.LET(
      _xlpm.cur, B13*100,
      _xlpm.prev, D13*100,
      _xlpm.diff, ROUND(_xlpm.cur - _xlpm.prev, 2),
      IF(
         _xlpm.diff &gt; 0,
         "▲ +" &amp; TEXT(_xlpm.diff,"0.00") &amp; "%",
         IF(_xlpm.diff &lt; 0,
            "▼ " &amp; TEXT(_xlpm.diff,"0.00") &amp; "%",
            "–"
         )
      )
   )
)</f>
        <v>–</v>
      </c>
      <c r="D13" s="37" cm="1">
        <f t="array" aca="1" ref="D13" ca="1">_xlfn.LET(
    _xlpm.sh, $B$5,
    _xlpm.curDate, --$D$5,
    _xlpm.colDate, MATCH("DATE", INDIRECT("'" &amp; _xlpm.sh &amp; "'!9:9"), 0),
    _xlpm.colVal, MATCH("CULL FEMALE%", INDIRECT("'" &amp; _xlpm.sh &amp; "'!9:9"), 0),
    _xlpm.dt, INDEX(INDIRECT("'" &amp; _xlpm.sh &amp; "'!11:500"), , _xlpm.colDate),
    _xlpm.val, INDEX(INDIRECT("'" &amp; _xlpm.sh &amp; "'!11:500"), , _xlpm.colVal),
    _xlpm.valid, (_xlpm.dt&lt;=_xlpm.curDate)*(_xlpm.val&lt;&gt;""),
    _xlpm.filtered, IFERROR(_xlfn._xlws.FILTER(_xlpm.val, _xlpm.valid), ""),
    IF(ROWS(_xlpm.filtered)&gt;=2,
        INDEX(_xlpm.filtered, ROWS(_xlpm.filtered)-1),
        "—"
    )
)</f>
        <v>0</v>
      </c>
      <c r="Q13" s="124">
        <f ca="1"/>
        <v>500</v>
      </c>
      <c r="R13" s="187">
        <f ca="1"/>
        <v>74.482347683598988</v>
      </c>
      <c r="S13" s="186">
        <f ca="1"/>
        <v>1.5738117721120555</v>
      </c>
    </row>
    <row r="14" spans="1:57" ht="34.9" customHeight="1">
      <c r="A14" s="133" t="s">
        <v>135</v>
      </c>
      <c r="B14" s="36" cm="1">
        <f t="array" aca="1" ref="B14" ca="1">_xlfn.LET(
_xlpm.sh,$B$5,
_xlpm.curDate,--$D$5,
_xlpm.colDate,MATCH("DATE",INDIRECT("'"&amp;_xlpm.sh&amp;"'!9:9"),0),
_xlpm.colVal,MATCH("CUM. FEMALE%",INDIRECT("'"&amp;_xlpm.sh&amp;"'!9:9"),0),
_xlpm.dt,INDEX(INDIRECT("'"&amp;_xlpm.sh&amp;"'!11:500"),,_xlpm.colDate),
_xlpm.val,INDEX(INDIRECT("'"&amp;_xlpm.sh&amp;"'!11:500"),,_xlpm.colVal),
_xlpm.valid,(_xlpm.dt=_xlpm.curDate)*(_xlpm.val&lt;&gt;""),_xlpm.filtered,_xlfn._xlws.FILTER(_xlpm.val,_xlpm.valid),
IFERROR(INDEX(_xlpm.filtered,ROWS(_xlpm.filtered)),"")
)</f>
        <v>3.3881077418261899E-3</v>
      </c>
      <c r="C14" s="157" t="str">
        <f ca="1">IF(
   OR(B14="—", D14="—"),
   "—",
   _xlfn.LET(
      _xlpm.cur, B14*100,
      _xlpm.prev, D14*100,
      _xlpm.diff, ROUND(_xlpm.cur - _xlpm.prev, 2),
      IF(
         _xlpm.diff &gt; 0,
         "▲ +" &amp; TEXT(_xlpm.diff,"0.00") &amp; "%",
         IF(_xlpm.diff &lt; 0,
            "▼ " &amp; TEXT(_xlpm.diff,"0.00") &amp; "%",
            "–"
         )
      )
   )
)</f>
        <v>▲ +0.05%</v>
      </c>
      <c r="D14" s="37" cm="1">
        <f t="array" aca="1" ref="D14" ca="1">_xlfn.LET(
    _xlpm.sh, $B$5,
    _xlpm.curDate, --$D$5,
    _xlpm.colDate, MATCH("DATE", INDIRECT("'" &amp; _xlpm.sh &amp; "'!9:9"), 0),
    _xlpm.colVal, MATCH("CUM. FEMALE%", INDIRECT("'" &amp; _xlpm.sh &amp; "'!9:9"), 0),
    _xlpm.dt, INDEX(INDIRECT("'" &amp; _xlpm.sh &amp; "'!11:500"), , _xlpm.colDate),
    _xlpm.val, INDEX(INDIRECT("'" &amp; _xlpm.sh &amp; "'!11:500"), , _xlpm.colVal),
    _xlpm.valid, (_xlpm.dt&lt;=_xlpm.curDate)*(_xlpm.val&lt;&gt;""),
    _xlpm.filtered, IFERROR(_xlfn._xlws.FILTER(_xlpm.val, _xlpm.valid), ""),
    IF(ROWS(_xlpm.filtered)&gt;=2,
        INDEX(_xlpm.filtered, ROWS(_xlpm.filtered)-1),
        "—"
    )
)</f>
        <v>2.8798915805522615E-3</v>
      </c>
      <c r="Q14" s="124">
        <f ca="1"/>
        <v>570</v>
      </c>
      <c r="R14" s="187">
        <f ca="1"/>
        <v>84.935181046043809</v>
      </c>
      <c r="S14" s="186">
        <f ca="1"/>
        <v>1.5376392112643058</v>
      </c>
    </row>
    <row r="15" spans="1:57" ht="34.9" customHeight="1">
      <c r="A15" s="133" t="s">
        <v>136</v>
      </c>
      <c r="B15" s="36" cm="1">
        <f t="array" aca="1" ref="B15" ca="1">_xlfn.LET(
_xlpm.sh,$B$5,
_xlpm.curDate,--$D$5,
_xlpm.colDate,MATCH("DATE",INDIRECT("'"&amp;_xlpm.sh&amp;"'!9:9"),0),
_xlpm.colVal,MATCH("DEAD MALE%",INDIRECT("'"&amp;_xlpm.sh&amp;"'!9:9"),0),
_xlpm.dt,INDEX(INDIRECT("'"&amp;_xlpm.sh&amp;"'!11:500"),,_xlpm.colDate),
_xlpm.val,INDEX(INDIRECT("'"&amp;_xlpm.sh&amp;"'!11:500"),,_xlpm.colVal),
_xlpm.valid,(_xlpm.dt=_xlpm.curDate)*(_xlpm.val&lt;&gt;""),_xlpm.filtered,_xlfn._xlws.FILTER(_xlpm.val,_xlpm.valid),
IFERROR(INDEX(_xlpm.filtered,ROWS(_xlpm.filtered)),"")
)</f>
        <v>1.2165450121654502E-3</v>
      </c>
      <c r="C15" s="157" t="str">
        <f ca="1">IF(
   OR(B15="—", D15="—"),
   "—",
   _xlfn.LET(
      _xlpm.cur, B15*100,
      _xlpm.prev, D15*100,
      _xlpm.diff, ROUND(_xlpm.cur - _xlpm.prev, 2),
      IF(
         _xlpm.diff &gt; 0,
         "▲ +" &amp; TEXT(_xlpm.diff,"0.00") &amp; "%",
         IF(_xlpm.diff &lt; 0,
            "▼ " &amp; TEXT(_xlpm.diff,"0.00") &amp; "%",
            "–"
         )
      )
   )
)</f>
        <v>–</v>
      </c>
      <c r="D15" s="37" cm="1">
        <f t="array" aca="1" ref="D15" ca="1">_xlfn.LET(
    _xlpm.sh, $B$5,
    _xlpm.curDate, --$D$5,
    _xlpm.colDate, MATCH("DATE", INDIRECT("'" &amp; _xlpm.sh &amp; "'!9:9"), 0),
    _xlpm.colVal, MATCH("DEAD MALE%", INDIRECT("'" &amp; _xlpm.sh &amp; "'!9:9"), 0),
    _xlpm.dt, INDEX(INDIRECT("'" &amp; _xlpm.sh &amp; "'!11:500"), , _xlpm.colDate),
    _xlpm.val, INDEX(INDIRECT("'" &amp; _xlpm.sh &amp; "'!11:500"), , _xlpm.colVal),
    _xlpm.valid, (_xlpm.dt&lt;=_xlpm.curDate)*(_xlpm.val&lt;&gt;""),
    _xlpm.filtered, IFERROR(_xlfn._xlws.FILTER(_xlpm.val, _xlpm.valid), ""),
    IF(ROWS(_xlpm.filtered)&gt;=2,
        INDEX(_xlpm.filtered, ROWS(_xlpm.filtered)-1),
        "—"
    )
)</f>
        <v>1.215066828675577E-3</v>
      </c>
      <c r="Q15" s="124">
        <f ca="1"/>
        <v>590</v>
      </c>
      <c r="R15" s="187">
        <f ca="1"/>
        <v>87.928464977645305</v>
      </c>
      <c r="S15" s="186">
        <f ca="1"/>
        <v>1.3913909515649487</v>
      </c>
    </row>
    <row r="16" spans="1:57" ht="34.9" customHeight="1">
      <c r="A16" s="133" t="s">
        <v>137</v>
      </c>
      <c r="B16" s="36" cm="1">
        <f t="array" aca="1" ref="B16" ca="1">_xlfn.LET(
_xlpm.sh,$B$5,
_xlpm.curDate,--$D$5,
_xlpm.colDate,MATCH("DATE",INDIRECT("'"&amp;_xlpm.sh&amp;"'!9:9"),0),
_xlpm.colVal,MATCH("CULL MALE%",INDIRECT("'"&amp;_xlpm.sh&amp;"'!9:9"),0),
_xlpm.dt,INDEX(INDIRECT("'"&amp;_xlpm.sh&amp;"'!11:500"),,_xlpm.colDate),
_xlpm.val,INDEX(INDIRECT("'"&amp;_xlpm.sh&amp;"'!11:500"),,_xlpm.colVal),
_xlpm.valid,(_xlpm.dt=_xlpm.curDate)*(_xlpm.val&lt;&gt;""),_xlpm.filtered,_xlfn._xlws.FILTER(_xlpm.val,_xlpm.valid),
IFERROR(INDEX(_xlpm.filtered,ROWS(_xlpm.filtered)),"")
)</f>
        <v>0</v>
      </c>
      <c r="C16" s="157" t="str">
        <f t="shared" ref="C16" ca="1" si="0">IF(
   OR(B16="—",D16="—"),
   "—",
   _xlfn.LET(
      _xlpm.cur, B16*100,
      _xlpm.prev, D16*100,
      _xlpm.diff, _xlpm.cur - _xlpm.prev,
      IF(
         _xlpm.diff &gt; 0,
         "▲ +" &amp; TEXT(_xlpm.diff,"0.00") &amp; "%",
         IF(_xlpm.diff &lt; 0,
            "▼ " &amp; TEXT(_xlpm.diff,"0.00") &amp; "%",
            "–"
         )
      )
   )
)</f>
        <v>–</v>
      </c>
      <c r="D16" s="37" cm="1">
        <f t="array" aca="1" ref="D16" ca="1">_xlfn.LET(
    _xlpm.sh, $B$5,
    _xlpm.curDate, --$D$5,
    _xlpm.colDate, MATCH("DATE", INDIRECT("'" &amp; _xlpm.sh &amp; "'!9:9"), 0),
    _xlpm.colVal, MATCH("CULL MALE%", INDIRECT("'" &amp; _xlpm.sh &amp; "'!9:9"), 0),
    _xlpm.dt, INDEX(INDIRECT("'" &amp; _xlpm.sh &amp; "'!11:500"), , _xlpm.colDate),
    _xlpm.val, INDEX(INDIRECT("'" &amp; _xlpm.sh &amp; "'!11:500"), , _xlpm.colVal),
    _xlpm.valid, (_xlpm.dt&lt;=_xlpm.curDate)*(_xlpm.val&lt;&gt;""),
    _xlpm.filtered, IFERROR(_xlfn._xlws.FILTER(_xlpm.val, _xlpm.valid), ""),
    IF(ROWS(_xlpm.filtered)&gt;=2,
        INDEX(_xlpm.filtered, ROWS(_xlpm.filtered)-1),
        "—"
    )
)</f>
        <v>0</v>
      </c>
      <c r="Q16" s="124">
        <f ca="1"/>
        <v>400</v>
      </c>
      <c r="R16" s="187">
        <f ca="1"/>
        <v>59.621404084066178</v>
      </c>
      <c r="S16" s="186">
        <f ca="1"/>
        <v>1.3550731007002432</v>
      </c>
    </row>
    <row r="17" spans="1:19" ht="34.9" customHeight="1" thickBot="1">
      <c r="A17" s="133" t="s">
        <v>138</v>
      </c>
      <c r="B17" s="36" cm="1">
        <f t="array" aca="1" ref="B17" ca="1">_xlfn.LET(
_xlpm.sh,$B$5,
_xlpm.curDate,--$D$5,
_xlpm.colDate,MATCH("DATE",INDIRECT("'"&amp;_xlpm.sh&amp;"'!9:9"),0),
_xlpm.colVal,MATCH("CUM. MALE%",INDIRECT("'"&amp;_xlpm.sh&amp;"'!9:9"),0),
_xlpm.dt,INDEX(INDIRECT("'"&amp;_xlpm.sh&amp;"'!11:500"),,_xlpm.colDate),
_xlpm.val,INDEX(INDIRECT("'"&amp;_xlpm.sh&amp;"'!11:500"),,_xlpm.colVal),
_xlpm.valid,(_xlpm.dt=_xlpm.curDate)*(_xlpm.val&lt;&gt;""),_xlpm.filtered,_xlfn._xlws.FILTER(_xlpm.val,_xlpm.valid),
IFERROR(INDEX(_xlpm.filtered,ROWS(_xlpm.filtered)),"")
)</f>
        <v>1.2033694344163659E-2</v>
      </c>
      <c r="C17" s="157" t="str">
        <f t="shared" ref="C17" ca="1" si="1">IF(
   OR(B17="—",D17="—"),
   "—",
   _xlfn.LET(
      _xlpm.cur, B17*100,
      _xlpm.prev, D17*100,
      _xlpm.diff, _xlpm.cur - _xlpm.prev,
      IF(
         _xlpm.diff &gt; 0,
         "▲ +" &amp; TEXT(_xlpm.diff,"0.00") &amp; "%",
         IF(_xlpm.diff &lt; 0,
            "▼ " &amp; TEXT(_xlpm.diff,"0.00") &amp; "%",
            "–"
         )
      )
   )
)</f>
        <v>▲ +0.12%</v>
      </c>
      <c r="D17" s="37" cm="1">
        <f t="array" aca="1" ref="D17" ca="1">_xlfn.LET(
    _xlpm.sh, $B$5,
    _xlpm.curDate, --$D$5,
    _xlpm.colDate, MATCH("DATE", INDIRECT("'" &amp; _xlpm.sh &amp; "'!9:9"), 0),
    _xlpm.colVal, MATCH("CUM. MALE%", INDIRECT("'" &amp; _xlpm.sh &amp; "'!9:9"), 0),
    _xlpm.dt, INDEX(INDIRECT("'" &amp; _xlpm.sh &amp; "'!11:500"), , _xlpm.colDate),
    _xlpm.val, INDEX(INDIRECT("'" &amp; _xlpm.sh &amp; "'!11:500"), , _xlpm.colVal),
    _xlpm.valid, (_xlpm.dt&lt;=_xlpm.curDate)*(_xlpm.val&lt;&gt;""),
    _xlpm.filtered, IFERROR(_xlfn._xlws.FILTER(_xlpm.val, _xlpm.valid), ""),
    IF(ROWS(_xlpm.filtered)&gt;=2,
        INDEX(_xlpm.filtered, ROWS(_xlpm.filtered)-1),
        "—"
    )
)</f>
        <v>1.0830324909747292E-2</v>
      </c>
      <c r="Q17" s="124">
        <f ca="1"/>
        <v>450</v>
      </c>
      <c r="R17" s="187">
        <f ca="1"/>
        <v>67.084078711985683</v>
      </c>
      <c r="S17" s="186">
        <f ca="1"/>
        <v>1.5202189115232594</v>
      </c>
    </row>
    <row r="18" spans="1:19" ht="34.9" customHeight="1">
      <c r="A18" s="131" t="s">
        <v>139</v>
      </c>
      <c r="B18" s="34" cm="1">
        <f t="array" aca="1" ref="B18" ca="1">_xlfn.LET(
_xlpm.sh,$B$5,
_xlpm.curDate,--$D$5,
_xlpm.colDate,MATCH("DATE",INDIRECT("'"&amp;_xlpm.sh&amp;"'!9:9"),0),
_xlpm.colVal,MATCH("EGG PRODUCTION%",INDIRECT("'"&amp;_xlpm.sh&amp;"'!9:9"),0),
_xlpm.dt,INDEX(INDIRECT("'"&amp;_xlpm.sh&amp;"'!11:500"),,_xlpm.colDate),
_xlpm.val,INDEX(INDIRECT("'"&amp;_xlpm.sh&amp;"'!11:500"),,_xlpm.colVal),
_xlpm.valid,(_xlpm.dt=_xlpm.curDate)*(_xlpm.val&lt;&gt;""),_xlpm.filtered,_xlfn._xlws.FILTER(_xlpm.val,_xlpm.valid),
IFERROR(INDEX(_xlpm.filtered,ROWS(_xlpm.filtered)),"")
)</f>
        <v>0</v>
      </c>
      <c r="C18" s="156" t="str">
        <f ca="1">IF(
   OR(B18="—",D18="—"),
   "—",
   _xlfn.LET(
      _xlpm.cur, B18*100,
      _xlpm.prev, D18*100,
      _xlpm.diff, _xlpm.cur - _xlpm.prev,
      IF(
         _xlpm.diff &gt; 0,
         "▲ +" &amp; TEXT(_xlpm.diff,"0.00") &amp; "%",
         IF(_xlpm.diff &lt; 0,
            "▼ " &amp; TEXT(_xlpm.diff,"0.00") &amp; "%",
            "–"
         )
      )
   )
)</f>
        <v>–</v>
      </c>
      <c r="D18" s="35" cm="1">
        <f t="array" aca="1" ref="D18" ca="1">_xlfn.LET(
    _xlpm.sh, $B$5,
    _xlpm.curDate, --$D$5,
    _xlpm.colDate, MATCH("DATE", INDIRECT("'" &amp; _xlpm.sh &amp; "'!9:9"), 0),
    _xlpm.colVal, MATCH("EGG PRODUCTION%", INDIRECT("'" &amp; _xlpm.sh &amp; "'!9:9"), 0),
    _xlpm.dt, INDEX(INDIRECT("'" &amp; _xlpm.sh &amp; "'!11:500"), , _xlpm.colDate),
    _xlpm.val, INDEX(INDIRECT("'" &amp; _xlpm.sh &amp; "'!11:500"), , _xlpm.colVal),
    _xlpm.valid, (_xlpm.dt&lt;=_xlpm.curDate)*(_xlpm.val&lt;&gt;""),
    _xlpm.filtered, IFERROR(_xlfn._xlws.FILTER(_xlpm.val, _xlpm.valid), ""),
    IF(ROWS(_xlpm.filtered)&gt;=2,
        INDEX(_xlpm.filtered, ROWS(_xlpm.filtered)-1),
        "—"
    )
)</f>
        <v>0</v>
      </c>
      <c r="Q18" s="124">
        <f ca="1"/>
        <v>500</v>
      </c>
      <c r="R18" s="187">
        <f ca="1"/>
        <v>74.582338902147967</v>
      </c>
      <c r="S18" s="186">
        <f ca="1"/>
        <v>1.6298560655998957</v>
      </c>
    </row>
    <row r="19" spans="1:19" ht="34.9" customHeight="1">
      <c r="A19" s="133" t="s">
        <v>140</v>
      </c>
      <c r="B19" s="36" cm="1">
        <f t="array" aca="1" ref="B19" ca="1">_xlfn.LET(
_xlpm.sh,$B$5,
_xlpm.curDate,--$D$5,
_xlpm.colDate,MATCH("DATE",INDIRECT("'"&amp;_xlpm.sh&amp;"'!9:9"),0),
_xlpm.colVal,MATCH("H.E%",INDIRECT("'"&amp;_xlpm.sh&amp;"'!9:9"),0),
_xlpm.dt,INDEX(INDIRECT("'"&amp;_xlpm.sh&amp;"'!11:500"),,_xlpm.colDate),
_xlpm.val,INDEX(INDIRECT("'"&amp;_xlpm.sh&amp;"'!11:500"),,_xlpm.colVal),
_xlpm.valid,(_xlpm.dt=_xlpm.curDate)*(_xlpm.val&lt;&gt;""),_xlpm.filtered,_xlfn._xlws.FILTER(_xlpm.val,_xlpm.valid),
IFERROR(INDEX(_xlpm.filtered,ROWS(_xlpm.filtered)),"")
)</f>
        <v>0</v>
      </c>
      <c r="C19" s="157" t="str">
        <f ca="1">IF(
   OR(B19="—",D19="—"),
   "—",
   _xlfn.LET(
      _xlpm.cur, B19*100,
      _xlpm.prev, D19*100,
      _xlpm.diff, _xlpm.cur - _xlpm.prev,
      IF(
         _xlpm.diff &gt; 0,
         "▲ +" &amp; TEXT(_xlpm.diff,"0.00") &amp; "%",
         IF(_xlpm.diff &lt; 0,
            "▼ " &amp; TEXT(_xlpm.diff,"0.00") &amp; "%",
            "–"
         )
      )
   )
)</f>
        <v>–</v>
      </c>
      <c r="D19" s="37" cm="1">
        <f t="array" aca="1" ref="D19" ca="1">_xlfn.LET(
    _xlpm.sh, $B$5,
    _xlpm.curDate, --$D$5,
    _xlpm.colDate, MATCH("DATE", INDIRECT("'" &amp; _xlpm.sh &amp; "'!9:9"), 0),
    _xlpm.colVal, MATCH("H.E%", INDIRECT("'" &amp; _xlpm.sh &amp; "'!9:9"), 0),
    _xlpm.dt, INDEX(INDIRECT("'" &amp; _xlpm.sh &amp; "'!11:500"), , _xlpm.colDate),
    _xlpm.val, INDEX(INDIRECT("'" &amp; _xlpm.sh &amp; "'!11:500"), , _xlpm.colVal),
    _xlpm.valid, (_xlpm.dt&lt;=_xlpm.curDate)*(_xlpm.val&lt;&gt;""),
    _xlpm.filtered, IFERROR(_xlfn._xlws.FILTER(_xlpm.val, _xlpm.valid), ""),
    IF(ROWS(_xlpm.filtered)&gt;=2,
        INDEX(_xlpm.filtered, ROWS(_xlpm.filtered)-1),
        "—"
    )
)</f>
        <v>0</v>
      </c>
    </row>
    <row r="20" spans="1:19" ht="34.9" customHeight="1" thickBot="1">
      <c r="A20" s="133" t="s">
        <v>141</v>
      </c>
      <c r="B20" s="39" t="str" cm="1">
        <f t="array" aca="1" ref="B20" ca="1">_xlfn.LET(
    _xlpm.sh, $B$5,
    _xlpm.curDate, --$D$5,
    _xlpm.colDate, MATCH("DATE", INDIRECT("'" &amp; _xlpm.sh &amp; "'!9:9"), 0),
    _xlpm.colVal, MATCH("GRAM EGG", INDIRECT("'" &amp; _xlpm.sh &amp; "'!9:9"), 0),
    _xlpm.dt, INDEX(INDIRECT("'" &amp; _xlpm.sh &amp; "'!11:500"), , _xlpm.colDate),
    _xlpm.val, INDEX(INDIRECT("'" &amp; _xlpm.sh &amp; "'!11:500"), , _xlpm.colVal),
    _xlpm.valid, (_xlpm.dt=_xlpm.curDate)*(_xlpm.val&lt;&gt;""),
    _xlpm.filtered, IFERROR(_xlfn._xlws.FILTER(_xlpm.val, _xlpm.valid), ""),
    _xlpm.n, ROWS(_xlpm.filtered),
    IF(_xlpm.n&gt;=1,
        TEXT(INDEX(_xlpm.filtered, _xlpm.n), "0.0") &amp; " g",
        "—"
    )
)</f>
        <v xml:space="preserve"> g</v>
      </c>
      <c r="C20" s="129" t="str">
        <f ca="1">IFERROR(
   IF(
      OR(B20="—", D20="—"),
      "—",
      _xlfn.LET(
         _xlpm.cur, VALUE(SUBSTITUTE(B20," g","")),
         _xlpm.prev, VALUE(SUBSTITUTE(D20," g","")),
         _xlpm.diff, _xlpm.cur - _xlpm.prev,
         IF(
            _xlpm.diff &gt; 0,
            "▲ +" &amp; TEXT(_xlpm.diff, "0.0") &amp; " g",
            IF(_xlpm.diff &lt; 0,
               "▼ " &amp; TEXT(_xlpm.diff, "0.0") &amp; " g",
               "–"
            )
         )
      )
   ),
   "–"
)</f>
        <v>—</v>
      </c>
      <c r="D20" s="38" t="str" cm="1">
        <f t="array" aca="1" ref="D20" ca="1">_xlfn.LET(
    _xlpm.sh, $B$5,
    _xlpm.curDate, --$D$5,
    _xlpm.colDate, MATCH("DATE", INDIRECT("'" &amp; _xlpm.sh &amp; "'!9:9"), 0),
    _xlpm.colVal, MATCH("GRAM EGG", INDIRECT("'" &amp; _xlpm.sh &amp; "'!9:9"), 0),
    _xlpm.dt, INDEX(INDIRECT("'" &amp; _xlpm.sh &amp; "'!11:500"), , _xlpm.colDate),
    _xlpm.val, INDEX(INDIRECT("'" &amp; _xlpm.sh &amp; "'!11:500"), , _xlpm.colVal),
    _xlpm.valid, (_xlpm.dt &lt;= _xlpm.curDate) * (_xlpm.val &lt;&gt; ""),
    _xlpm.filtered, IFERROR(_xlfn._xlws.FILTER(_xlpm.val, _xlpm.valid), {""}),
    _xlpm.n, ROWS(_xlpm.filtered),
    _xlpm.prevVal, IF(_xlpm.n &gt;= 2, INDEX(_xlpm.filtered, _xlpm.n - 1), "—"),
    IF(ISNUMBER(_xlpm.prevVal),
        TEXT(_xlpm.prevVal, "0.0") &amp; " g",
        _xlpm.prevVal)
)</f>
        <v>—</v>
      </c>
    </row>
    <row r="21" spans="1:19" ht="34.9" customHeight="1">
      <c r="A21" s="133" t="s">
        <v>142</v>
      </c>
      <c r="B21" s="36" cm="1">
        <f t="array" aca="1" ref="B21" ca="1">_xlfn.LET(
_xlpm.sh,$B$5,
_xlpm.curDate,--$D$5,
_xlpm.colDate,MATCH("DATE",INDIRECT("'"&amp;_xlpm.sh&amp;"'!9:9"),0),
_xlpm.colVal,MATCH("JUMBO%",INDIRECT("'"&amp;_xlpm.sh&amp;"'!9:9"),0),
_xlpm.dt,INDEX(INDIRECT("'"&amp;_xlpm.sh&amp;"'!11:500"),,_xlpm.colDate),
_xlpm.val,INDEX(INDIRECT("'"&amp;_xlpm.sh&amp;"'!11:500"),,_xlpm.colVal),
_xlpm.valid,(_xlpm.dt=_xlpm.curDate)*(_xlpm.val&lt;&gt;""),_xlpm.filtered,_xlfn._xlws.FILTER(_xlpm.val,_xlpm.valid),
IFERROR(INDEX(_xlpm.filtered,ROWS(_xlpm.filtered)),"")
)</f>
        <v>0</v>
      </c>
      <c r="C21" s="157" t="str">
        <f t="shared" ref="C21:C25" ca="1" si="2">IF(
   OR(B21="—",D21="—"),
   "—",
   _xlfn.LET(
      _xlpm.cur, B21*100,
      _xlpm.prev, D21*100,
      _xlpm.diff, _xlpm.cur - _xlpm.prev,
      IF(
         _xlpm.diff &gt; 0,
         "▲ +" &amp; TEXT(_xlpm.diff,"0.00") &amp; "%",
         IF(_xlpm.diff &lt; 0,
            "▼ " &amp; TEXT(_xlpm.diff,"0.00") &amp; "%",
            "–"
         )
      )
   )
)</f>
        <v>–</v>
      </c>
      <c r="D21" s="37" cm="1">
        <f t="array" aca="1" ref="D21" ca="1">_xlfn.LET(
    _xlpm.sh, $B$5,
    _xlpm.curDate, --$D$5,
    _xlpm.colDate, MATCH("DATE", INDIRECT("'" &amp; _xlpm.sh &amp; "'!9:9"), 0),
    _xlpm.colVal, MATCH("JUMBO%", INDIRECT("'" &amp; _xlpm.sh &amp; "'!9:9"), 0),
    _xlpm.dt, INDEX(INDIRECT("'" &amp; _xlpm.sh &amp; "'!11:500"), , _xlpm.colDate),
    _xlpm.val, INDEX(INDIRECT("'" &amp; _xlpm.sh &amp; "'!11:500"), , _xlpm.colVal),
    _xlpm.valid, (_xlpm.dt&lt;=_xlpm.curDate)*(_xlpm.val&lt;&gt;""),
    _xlpm.filtered, IFERROR(_xlfn._xlws.FILTER(_xlpm.val, _xlpm.valid), ""),
    IF(ROWS(_xlpm.filtered)&gt;=2,
        INDEX(_xlpm.filtered, ROWS(_xlpm.filtered)-1),
        "—"
    )
)</f>
        <v>0</v>
      </c>
    </row>
    <row r="22" spans="1:19" ht="34.9" customHeight="1">
      <c r="A22" s="133" t="s">
        <v>143</v>
      </c>
      <c r="B22" s="36" cm="1">
        <f t="array" aca="1" ref="B22" ca="1">_xlfn.LET(
_xlpm.sh,$B$5,
_xlpm.curDate,--$D$5,
_xlpm.colDate,MATCH("DATE",INDIRECT("'"&amp;_xlpm.sh&amp;"'!9:9"),0),
_xlpm.colVal,MATCH("SMALL%",INDIRECT("'"&amp;_xlpm.sh&amp;"'!9:9"),0),
_xlpm.dt,INDEX(INDIRECT("'"&amp;_xlpm.sh&amp;"'!11:500"),,_xlpm.colDate),
_xlpm.val,INDEX(INDIRECT("'"&amp;_xlpm.sh&amp;"'!11:500"),,_xlpm.colVal),
_xlpm.valid,(_xlpm.dt=_xlpm.curDate)*(_xlpm.val&lt;&gt;""),_xlpm.filtered,_xlfn._xlws.FILTER(_xlpm.val,_xlpm.valid),
IFERROR(INDEX(_xlpm.filtered,ROWS(_xlpm.filtered)),"")
)</f>
        <v>0</v>
      </c>
      <c r="C22" s="157" t="str">
        <f t="shared" ca="1" si="2"/>
        <v>–</v>
      </c>
      <c r="D22" s="37" cm="1">
        <f t="array" aca="1" ref="D22" ca="1">_xlfn.LET(
    _xlpm.sh, $B$5,
    _xlpm.curDate, --$D$5,
    _xlpm.colDate, MATCH("DATE", INDIRECT("'" &amp; _xlpm.sh &amp; "'!9:9"), 0),
    _xlpm.colVal, MATCH("SMALL%", INDIRECT("'" &amp; _xlpm.sh &amp; "'!9:9"), 0),
    _xlpm.dt, INDEX(INDIRECT("'" &amp; _xlpm.sh &amp; "'!11:500"), , _xlpm.colDate),
    _xlpm.val, INDEX(INDIRECT("'" &amp; _xlpm.sh &amp; "'!11:500"), , _xlpm.colVal),
    _xlpm.valid, (_xlpm.dt&lt;=_xlpm.curDate)*(_xlpm.val&lt;&gt;""),
    _xlpm.filtered, IFERROR(_xlfn._xlws.FILTER(_xlpm.val, _xlpm.valid), ""),
    IF(ROWS(_xlpm.filtered)&gt;=2,
        INDEX(_xlpm.filtered, ROWS(_xlpm.filtered)-1),
        "—"
    )
)</f>
        <v>0</v>
      </c>
    </row>
    <row r="23" spans="1:19" ht="34.9" customHeight="1">
      <c r="A23" s="133" t="s">
        <v>144</v>
      </c>
      <c r="B23" s="36" cm="1">
        <f t="array" aca="1" ref="B23" ca="1">_xlfn.LET(
_xlpm.sh,$B$5,
_xlpm.curDate,--$D$5,
_xlpm.colDate,MATCH("DATE",INDIRECT("'"&amp;_xlpm.sh&amp;"'!9:9"),0),
_xlpm.colVal,MATCH("ABNORMAL%",INDIRECT("'"&amp;_xlpm.sh&amp;"'!9:9"),0),
_xlpm.dt,INDEX(INDIRECT("'"&amp;_xlpm.sh&amp;"'!11:500"),,_xlpm.colDate),
_xlpm.val,INDEX(INDIRECT("'"&amp;_xlpm.sh&amp;"'!11:500"),,_xlpm.colVal),
_xlpm.valid,(_xlpm.dt=_xlpm.curDate)*(_xlpm.val&lt;&gt;""),_xlpm.filtered,_xlfn._xlws.FILTER(_xlpm.val,_xlpm.valid),
IFERROR(INDEX(_xlpm.filtered,ROWS(_xlpm.filtered)),"")
)</f>
        <v>0</v>
      </c>
      <c r="C23" s="157" t="str">
        <f t="shared" ca="1" si="2"/>
        <v>–</v>
      </c>
      <c r="D23" s="37" cm="1">
        <f t="array" aca="1" ref="D23" ca="1">_xlfn.LET(
    _xlpm.sh, $B$5,
    _xlpm.curDate, --$D$5,
    _xlpm.colDate, MATCH("DATE", INDIRECT("'" &amp; _xlpm.sh &amp; "'!9:9"), 0),
    _xlpm.colVal, MATCH("ABNORMAL%", INDIRECT("'" &amp; _xlpm.sh &amp; "'!9:9"), 0),
    _xlpm.dt, INDEX(INDIRECT("'" &amp; _xlpm.sh &amp; "'!11:500"), , _xlpm.colDate),
    _xlpm.val, INDEX(INDIRECT("'" &amp; _xlpm.sh &amp; "'!11:500"), , _xlpm.colVal),
    _xlpm.valid, (_xlpm.dt&lt;=_xlpm.curDate)*(_xlpm.val&lt;&gt;""),
    _xlpm.filtered, IFERROR(_xlfn._xlws.FILTER(_xlpm.val, _xlpm.valid), ""),
    IF(ROWS(_xlpm.filtered)&gt;=2,
        INDEX(_xlpm.filtered, ROWS(_xlpm.filtered)-1),
        "—"
    )
)</f>
        <v>0</v>
      </c>
    </row>
    <row r="24" spans="1:19" ht="34.9" customHeight="1">
      <c r="A24" s="133" t="s">
        <v>145</v>
      </c>
      <c r="B24" s="36" cm="1">
        <f t="array" aca="1" ref="B24" ca="1">_xlfn.LET(
_xlpm.sh,$B$5,
_xlpm.curDate,--$D$5,
_xlpm.colDate,MATCH("DATE",INDIRECT("'"&amp;_xlpm.sh&amp;"'!9:9"),0),
_xlpm.colVal,MATCH("CRACK%",INDIRECT("'"&amp;_xlpm.sh&amp;"'!9:9"),0),
_xlpm.dt,INDEX(INDIRECT("'"&amp;_xlpm.sh&amp;"'!11:500"),,_xlpm.colDate),
_xlpm.val,INDEX(INDIRECT("'"&amp;_xlpm.sh&amp;"'!11:500"),,_xlpm.colVal),
_xlpm.valid,(_xlpm.dt=_xlpm.curDate)*(_xlpm.val&lt;&gt;""),_xlpm.filtered,_xlfn._xlws.FILTER(_xlpm.val,_xlpm.valid),
IFERROR(INDEX(_xlpm.filtered,ROWS(_xlpm.filtered)),"")
)</f>
        <v>0</v>
      </c>
      <c r="C24" s="157" t="str">
        <f t="shared" ca="1" si="2"/>
        <v>–</v>
      </c>
      <c r="D24" s="37" cm="1">
        <f t="array" aca="1" ref="D24" ca="1">_xlfn.LET(
    _xlpm.sh, $B$5,
    _xlpm.curDate, --$D$5,
    _xlpm.colDate, MATCH("DATE", INDIRECT("'" &amp; _xlpm.sh &amp; "'!9:9"), 0),
    _xlpm.colVal, MATCH("CRACK%", INDIRECT("'" &amp; _xlpm.sh &amp; "'!9:9"), 0),
    _xlpm.dt, INDEX(INDIRECT("'" &amp; _xlpm.sh &amp; "'!11:500"), , _xlpm.colDate),
    _xlpm.val, INDEX(INDIRECT("'" &amp; _xlpm.sh &amp; "'!11:500"), , _xlpm.colVal),
    _xlpm.valid, (_xlpm.dt&lt;=_xlpm.curDate)*(_xlpm.val&lt;&gt;""),
    _xlpm.filtered, IFERROR(_xlfn._xlws.FILTER(_xlpm.val, _xlpm.valid), ""),
    IF(ROWS(_xlpm.filtered)&gt;=2,
        INDEX(_xlpm.filtered, ROWS(_xlpm.filtered)-1),
        "—"
    )
)</f>
        <v>0</v>
      </c>
    </row>
    <row r="25" spans="1:19" ht="34.9" customHeight="1" thickBot="1">
      <c r="A25" s="133" t="s">
        <v>146</v>
      </c>
      <c r="B25" s="36" cm="1">
        <f t="array" aca="1" ref="B25" ca="1">_xlfn.LET(
_xlpm.sh,$B$5,
_xlpm.curDate,--$D$5,
_xlpm.colDate,MATCH("DATE",INDIRECT("'"&amp;_xlpm.sh&amp;"'!9:9"),0),
_xlpm.colVal,MATCH("REJECT%",INDIRECT("'"&amp;_xlpm.sh&amp;"'!9:9"),0),
_xlpm.dt,INDEX(INDIRECT("'"&amp;_xlpm.sh&amp;"'!11:500"),,_xlpm.colDate),
_xlpm.val,INDEX(INDIRECT("'"&amp;_xlpm.sh&amp;"'!11:500"),,_xlpm.colVal),
_xlpm.valid,(_xlpm.dt=_xlpm.curDate)*(_xlpm.val&lt;&gt;""),_xlpm.filtered,_xlfn._xlws.FILTER(_xlpm.val,_xlpm.valid),
IFERROR(INDEX(_xlpm.filtered,ROWS(_xlpm.filtered)),"")
)</f>
        <v>0</v>
      </c>
      <c r="C25" s="157" t="str">
        <f t="shared" ca="1" si="2"/>
        <v>–</v>
      </c>
      <c r="D25" s="37" cm="1">
        <f t="array" aca="1" ref="D25" ca="1">_xlfn.LET(
    _xlpm.sh, $B$5,
    _xlpm.curDate, --$D$5,
    _xlpm.colDate, MATCH("DATE", INDIRECT("'" &amp; _xlpm.sh &amp; "'!9:9"), 0),
    _xlpm.colVal, MATCH("REJECT%", INDIRECT("'" &amp; _xlpm.sh &amp; "'!9:9"), 0),
    _xlpm.dt, INDEX(INDIRECT("'" &amp; _xlpm.sh &amp; "'!11:500"), , _xlpm.colDate),
    _xlpm.val, INDEX(INDIRECT("'" &amp; _xlpm.sh &amp; "'!11:500"), , _xlpm.colVal),
    _xlpm.valid, (_xlpm.dt&lt;=_xlpm.curDate)*(_xlpm.val&lt;&gt;""),
    _xlpm.filtered, IFERROR(_xlfn._xlws.FILTER(_xlpm.val, _xlpm.valid), ""),
    IF(ROWS(_xlpm.filtered)&gt;=2,
        INDEX(_xlpm.filtered, ROWS(_xlpm.filtered)-1),
        "—"
    )
)</f>
        <v>0</v>
      </c>
    </row>
    <row r="26" spans="1:19" ht="34.9" customHeight="1" thickBot="1">
      <c r="A26" s="133" t="s">
        <v>147</v>
      </c>
      <c r="B26" s="271" t="str" cm="1">
        <f t="array" aca="1" ref="B26" ca="1">_xlfn.LET(
_xlpm.sh,$B$5,
_xlpm.colDate,MATCH("DATE",INDIRECT("'"&amp;_xlpm.sh&amp;"'!9:9"),0),
_xlpm.colOn,MATCH("LIGHT ON",INDIRECT("'"&amp;_xlpm.sh&amp;"'!9:9"),0),
_xlpm.colOff,MATCH("LIGHT OFF",INDIRECT("'"&amp;_xlpm.sh&amp;"'!9:9"),0),
_xlpm.colDur,MATCH("LIGHT DURATION",INDIRECT("'"&amp;_xlpm.sh&amp;"'!9:9"),0),
_xlpm.dt,INDEX(INDIRECT("'"&amp;_xlpm.sh&amp;"'!11:500"),,_xlpm.colDate),
_xlpm.onT,INDEX(INDIRECT("'"&amp;_xlpm.sh&amp;"'!11:500"),,_xlpm.colOn),
_xlpm.offT,INDEX(INDIRECT("'"&amp;_xlpm.sh&amp;"'!11:500"),,_xlpm.colOff),
_xlpm.dur,INDEX(INDIRECT("'"&amp;_xlpm.sh&amp;"'!11:500"),,_xlpm.colDur),
_xlpm.filterRow,(_xlpm.dt=$D$5),
_xlpm.start,_xlfn._xlws.FILTER(_xlpm.onT,_xlpm.filterRow,""),
_xlpm.end,_xlfn._xlws.FILTER(_xlpm.offT,_xlpm.filterRow,""),
_xlpm.hour,_xlfn._xlws.FILTER(_xlpm.dur,_xlpm.filterRow,""),
IF(AND(_xlpm.start&lt;&gt;"",_xlpm.end&lt;&gt;"",_xlpm.hour&lt;&gt;""),
 TEXT(_xlpm.start,"h.mmAM/PM") &amp; " - " &amp; TEXT(_xlpm.end,"h.mmAM/PM") &amp; " (" &amp; TEXT(_xlpm.hour,"0.0") &amp; " h)",
 "—"
)
)</f>
        <v>8.00AM - 4.00PM (8.0 h)</v>
      </c>
      <c r="C26" s="272"/>
      <c r="D26" s="272"/>
    </row>
    <row r="27" spans="1:19" ht="34.9" customHeight="1">
      <c r="A27" s="131" t="s">
        <v>148</v>
      </c>
      <c r="B27" s="136" t="str" cm="1">
        <f t="array" aca="1" ref="B27" ca="1">_xlfn.LET(
    _xlpm.sh,$B$5,
    _xlpm.wk,$G$5,
    _xlpm.colWeek,MATCH("WEEK",INDIRECT("'"&amp;_xlpm.sh&amp;"'!506:506"),0),
    _xlpm.colBW,MATCH("FEMALE BW",INDIRECT("'"&amp;_xlpm.sh&amp;"'!506:506"),0),
    _xlpm.colStd,MATCH("STD FEMALE BW",INDIRECT("'"&amp;_xlpm.sh&amp;"'!506:506"),0),
    _xlpm.w,INDEX(INDIRECT("'"&amp;_xlpm.sh&amp;"'!508:577"),,_xlpm.colWeek),
    _xlpm.bw,INDEX(INDIRECT("'"&amp;_xlpm.sh&amp;"'!508:577"),,_xlpm.colBW),
    _xlpm.std,INDEX(INDIRECT("'"&amp;_xlpm.sh&amp;"'!508:577"),,_xlpm.colStd),
    _xlpm.valid,(INT(_xlpm.w)=_xlpm.wk)*(_xlpm.bw&lt;&gt;""),
    _xlpm.curBW,IFERROR(_xlfn._xlws.FILTER(_xlpm.bw,_xlpm.valid),""),
    _xlpm.curStd,IFERROR(_xlfn._xlws.FILTER(_xlpm.std,_xlpm.valid),""),
    _xlpm.curBWVal,IF(ROWS(_xlpm.curBW)&gt;=1,INDEX(_xlpm.curBW,ROWS(_xlpm.curBW)),""),
    _xlpm.curStdVal,IF(ROWS(_xlpm.curStd)&gt;=1,INDEX(_xlpm.curStd,ROWS(_xlpm.curStd)),""),
    IF(OR(_xlpm.curBWVal="",_xlpm.curStdVal=""),
       "—",
       TEXT(_xlpm.curBWVal,"0")&amp;" g ("&amp;TEXT(_xlpm.curStdVal,"0")&amp;" g)")
)</f>
        <v>561 g (475 g)</v>
      </c>
      <c r="C27" s="156" t="str">
        <f ca="1">IF(
  OR(B27="—", D27="—"),
  "—",
  IFERROR(
    _xlfn.LET(
      _xlpm.curBW, VALUE(LEFT(B27, FIND(" ", B27) - 1)),
      _xlpm.curStdTxt, MID(B27, FIND("(", B27) + 1, FIND(")", B27) - FIND("(", B27) - 1),
      _xlpm.curStd, VALUE(SUBSTITUTE(_xlpm.curStdTxt, " g", "")),
      _xlpm.prevBW, VALUE(LEFT(D27, FIND(" ", D27) - 1)),
      _xlpm.prevStdTxt, MID(D27, FIND("(", D27) + 1, FIND(")", D27) - FIND("(", D27) - 1),
      _xlpm.prevStd, VALUE(SUBSTITUTE(_xlpm.prevStdTxt, " g", "")),
      _xlpm.diffBW, ROUND(_xlpm.curBW - _xlpm.prevBW, 1),
      _xlpm.diffStd, ROUND(_xlpm.curStd - _xlpm.prevStd, 1),
      IF(
        _xlpm.diffBW &gt; 0,
        "▲ +" &amp; TEXT(_xlpm.diffBW, "0") &amp; " g (" &amp; TEXT(_xlpm.diffStd, "+0;-0") &amp; " g)",
        IF(
          _xlpm.diffBW &lt; 0,
          "▼ " &amp; TEXT(_xlpm.diffBW, "0") &amp; " g (" &amp; TEXT(_xlpm.diffStd, "+0;-0") &amp; " g)",
          "–"
        )
      )
    ),
    "—"
  )
)</f>
        <v>▲ +199 g (+130 g)</v>
      </c>
      <c r="D27" s="137" t="str" cm="1">
        <f t="array" aca="1" ref="D27" ca="1">_xlfn.LET(
    _xlpm.sh,$B$5,
    _xlpm.wk,$G$5,
    _xlpm.colWeek,MATCH("WEEK",INDIRECT("'"&amp;_xlpm.sh&amp;"'!506:506"),0),
    _xlpm.colBW,MATCH("FEMALE BW",INDIRECT("'"&amp;_xlpm.sh&amp;"'!506:506"),0),
    _xlpm.colStd,MATCH("STD FEMALE BW",INDIRECT("'"&amp;_xlpm.sh&amp;"'!506:506"),0),
    _xlpm.w,INDEX(INDIRECT("'"&amp;_xlpm.sh&amp;"'!508:577"),,_xlpm.colWeek),
    _xlpm.bw,INDEX(INDIRECT("'"&amp;_xlpm.sh&amp;"'!508:577"),,_xlpm.colBW),
    _xlpm.std,INDEX(INDIRECT("'"&amp;_xlpm.sh&amp;"'!508:577"),,_xlpm.colStd),
    _xlpm.valid,(INT(_xlpm.w)=_xlpm.wk-1)*(_xlpm.bw&lt;&gt;""),
    _xlpm.prevBW,IFERROR(_xlfn._xlws.FILTER(_xlpm.bw,_xlpm.valid),""),
    _xlpm.prevStd,IFERROR(_xlfn._xlws.FILTER(_xlpm.std,_xlpm.valid),""),
    _xlpm.prevBWVal,IF(ROWS(_xlpm.prevBW)&gt;=1,INDEX(_xlpm.prevBW,ROWS(_xlpm.prevBW)),""),
    _xlpm.prevStdVal,IF(ROWS(_xlpm.prevStd)&gt;=1,INDEX(_xlpm.prevStd,ROWS(_xlpm.prevStd)),""),
    IF(
        OR(_xlpm.prevBWVal="",_xlpm.prevStdVal=""),
        "—",
        TEXT(_xlpm.prevBWVal,"0") &amp; " g (" &amp; TEXT(_xlpm.prevStdVal,"0") &amp; " g)"
    )
)</f>
        <v>362 g (345 g)</v>
      </c>
    </row>
    <row r="28" spans="1:19" ht="34.9" customHeight="1">
      <c r="A28" s="133" t="s">
        <v>149</v>
      </c>
      <c r="B28" s="40" cm="1">
        <f t="array" aca="1" ref="B28" ca="1">_xlfn.LET(
    _xlpm.sh,$B$5,
    _xlpm.wk,$G$5,
    _xlpm.colWeek,MATCH("WEEK",INDIRECT("'"&amp;_xlpm.sh&amp;"'!506:506"),0),
    _xlpm.colUni,MATCH("FEMALE UNI%",INDIRECT("'"&amp;_xlpm.sh&amp;"'!506:506"),0),
    _xlpm.w,INDEX(INDIRECT("'"&amp;_xlpm.sh&amp;"'!508:577"),,_xlpm.colWeek),
    _xlpm.uni,INDEX(INDIRECT("'"&amp;_xlpm.sh&amp;"'!508:577"),,_xlpm.colUni),
    _xlpm.valid,(INT(_xlpm.w)=_xlpm.wk)*(_xlpm.uni&lt;&gt;""),
    _xlpm.cur,IFERROR(_xlfn._xlws.FILTER(_xlpm.uni,_xlpm.valid),""),
    IF(ROWS(_xlpm.cur)&gt;=1,INDEX(_xlpm.cur,ROWS(_xlpm.cur)),"—")
)</f>
        <v>0.52500000000000002</v>
      </c>
      <c r="C28" s="157" t="str">
        <f ca="1">IF(
   OR(B28="—",D28="—",B28="",D28=""),
   "",
   _xlfn.LET(
      _xlpm.cur,B28*100,
      _xlpm.prev,D28*100,
      _xlpm.diff,_xlpm.cur-_xlpm.prev,
      IF(
         _xlpm.diff&gt;0,
         "▲ +"&amp;TEXT(_xlpm.diff,"0.0")&amp;"%",
         IF(_xlpm.diff&lt;0,
            "▼ "&amp;TEXT(_xlpm.diff,"0.0")&amp;"%",
            "–"
         )
      )
   )
)</f>
        <v>▲ +3.7%</v>
      </c>
      <c r="D28" s="41" cm="1">
        <f t="array" aca="1" ref="D28" ca="1">_xlfn.LET(
    _xlpm.sh,$B$5,
    _xlpm.wk,$G$5,
    _xlpm.colWeek,MATCH("WEEK",INDIRECT("'"&amp;_xlpm.sh&amp;"'!506:506"),0),
    _xlpm.colUni,MATCH("FEMALE UNI%",INDIRECT("'"&amp;_xlpm.sh&amp;"'!506:506"),0),
    _xlpm.w,INDEX(INDIRECT("'"&amp;_xlpm.sh&amp;"'!508:577"),,_xlpm.colWeek),
    _xlpm.uni,INDEX(INDIRECT("'"&amp;_xlpm.sh&amp;"'!508:577"),,_xlpm.colUni),
    _xlpm.valid,(INT(_xlpm.w)=_xlpm.wk-1)*(_xlpm.uni&lt;&gt;""),
    _xlpm.prev,IFERROR(_xlfn._xlws.FILTER(_xlpm.uni,_xlpm.valid),""),
    IF(ROWS(_xlpm.prev)&gt;=1,INDEX(_xlpm.prev,ROWS(_xlpm.prev)),"—")
)</f>
        <v>0.48775000000000002</v>
      </c>
    </row>
    <row r="29" spans="1:19" ht="34.9" customHeight="1">
      <c r="A29" s="133" t="s">
        <v>150</v>
      </c>
      <c r="B29" s="134" t="str" cm="1">
        <f t="array" aca="1" ref="B29" ca="1">_xlfn.LET(
    _xlpm.sh,$B$5,
    _xlpm.wk,$G$5,
    _xlpm.colWeek,MATCH("WEEK",INDIRECT("'"&amp;_xlpm.sh&amp;"'!506:506"),0),
    _xlpm.colBW,MATCH("MALE BW",INDIRECT("'"&amp;_xlpm.sh&amp;"'!506:506"),0),
    _xlpm.colStd,MATCH("STD MALE BW",INDIRECT("'"&amp;_xlpm.sh&amp;"'!506:506"),0),
    _xlpm.w,INDEX(INDIRECT("'"&amp;_xlpm.sh&amp;"'!508:577"),,_xlpm.colWeek),
    _xlpm.bw,INDEX(INDIRECT("'"&amp;_xlpm.sh&amp;"'!508:577"),,_xlpm.colBW),
    _xlpm.std,INDEX(INDIRECT("'"&amp;_xlpm.sh&amp;"'!508:577"),,_xlpm.colStd),
    _xlpm.valid,(INT(_xlpm.w)=_xlpm.wk)*(_xlpm.bw&lt;&gt;""),
    _xlpm.curBW,IFERROR(_xlfn._xlws.FILTER(_xlpm.bw,_xlpm.valid),""),
    _xlpm.curStd,IFERROR(_xlfn._xlws.FILTER(_xlpm.std,_xlpm.valid),""),
    _xlpm.curBWVal,IF(ROWS(_xlpm.curBW)&gt;=1,INDEX(_xlpm.curBW,ROWS(_xlpm.curBW)),""),
    _xlpm.curStdVal,IF(ROWS(_xlpm.curStd)&gt;=1,INDEX(_xlpm.curStd,ROWS(_xlpm.curStd)),""),
    IF(OR(_xlpm.curBWVal="",_xlpm.curStdVal=""),
       "—",
       TEXT(_xlpm.curBWVal,"0")&amp;" g ("&amp;TEXT(_xlpm.curStdVal,"0")&amp;" g)")
)</f>
        <v>571 g (755 g)</v>
      </c>
      <c r="C29" s="157" t="str">
        <f ca="1">IF(
  OR(B29="—", D29="—"),
  "—",
  IFERROR(
    _xlfn.LET(
      _xlpm.curBW, VALUE(LEFT(B29, FIND(" ", B29) - 1)),
      _xlpm.curStdTxt, MID(B29, FIND("(", B29) + 1, FIND(")", B29) - FIND("(", B29) - 1),
      _xlpm.curStd, VALUE(SUBSTITUTE(_xlpm.curStdTxt, " g", "")),
      _xlpm.prevBW, VALUE(LEFT(D29, FIND(" ", D29) - 1)),
      _xlpm.prevStdTxt, MID(D29, FIND("(", D29) + 1, FIND(")", D29) - FIND("(", D29) - 1),
      _xlpm.prevStd, VALUE(SUBSTITUTE(_xlpm.prevStdTxt, " g", "")),
      _xlpm.diffBW, ROUND(_xlpm.curBW - _xlpm.prevBW, 1),
      _xlpm.diffStd, ROUND(_xlpm.curStd - _xlpm.prevStd, 1),
      IF(
        _xlpm.diffBW &gt; 0,
        "▲ +" &amp; TEXT(_xlpm.diffBW, "0") &amp; " g (" &amp; TEXT(_xlpm.diffStd, "+0;-0") &amp; " g)",
        IF(
          _xlpm.diffBW &lt; 0,
          "▼ " &amp; TEXT(_xlpm.diffBW, "0") &amp; " g (" &amp; TEXT(_xlpm.diffStd, "+0;-0") &amp; " g)",
          "–"
        )
      )
    ),
    "—"
  )
)</f>
        <v>▲ +217 g (+230 g)</v>
      </c>
      <c r="D29" s="138" t="str" cm="1">
        <f t="array" aca="1" ref="D29" ca="1">_xlfn.LET(
    _xlpm.sh,$B$5,
    _xlpm.wk,$G$5,
    _xlpm.colWeek,MATCH("WEEK",INDIRECT("'"&amp;_xlpm.sh&amp;"'!506:506"),0),
    _xlpm.colBW,MATCH("MALE BW",INDIRECT("'"&amp;_xlpm.sh&amp;"'!506:506"),0),
    _xlpm.colStd,MATCH("STD MALE BW",INDIRECT("'"&amp;_xlpm.sh&amp;"'!506:506"),0),
    _xlpm.w,INDEX(INDIRECT("'"&amp;_xlpm.sh&amp;"'!508:577"),,_xlpm.colWeek),
    _xlpm.bw,INDEX(INDIRECT("'"&amp;_xlpm.sh&amp;"'!508:577"),,_xlpm.colBW),
    _xlpm.std,INDEX(INDIRECT("'"&amp;_xlpm.sh&amp;"'!508:577"),,_xlpm.colStd),
    _xlpm.valid,(INT(_xlpm.w)=_xlpm.wk-1)*(_xlpm.bw&lt;&gt;""),
    _xlpm.prevBW,IFERROR(_xlfn._xlws.FILTER(_xlpm.bw,_xlpm.valid),""),
    _xlpm.prevStd,IFERROR(_xlfn._xlws.FILTER(_xlpm.std,_xlpm.valid),""),
    _xlpm.prevBWVal,IF(ROWS(_xlpm.prevBW)&gt;=1,INDEX(_xlpm.prevBW,ROWS(_xlpm.prevBW)),""),
    _xlpm.prevStdVal,IF(ROWS(_xlpm.prevStd)&gt;=1,INDEX(_xlpm.prevStd,ROWS(_xlpm.prevStd)),""),
    IF(
        OR(_xlpm.prevBWVal="",_xlpm.prevStdVal=""),
        "—",
        TEXT(_xlpm.prevBWVal,"0") &amp; " g (" &amp; TEXT(_xlpm.prevStdVal,"0") &amp; " g)"
    )
)</f>
        <v>354 g (525 g)</v>
      </c>
    </row>
    <row r="30" spans="1:19" ht="34.9" customHeight="1" thickBot="1">
      <c r="A30" s="135" t="s">
        <v>151</v>
      </c>
      <c r="B30" s="40" cm="1">
        <f t="array" aca="1" ref="B30" ca="1">_xlfn.LET(
    _xlpm.sh,$B$5,
    _xlpm.wk,$G$5,
    _xlpm.colWeek,MATCH("WEEK",INDIRECT("'"&amp;_xlpm.sh&amp;"'!506:506"),0),
    _xlpm.colUni,MATCH("MALE UNI%",INDIRECT("'"&amp;_xlpm.sh&amp;"'!506:506"),0),
    _xlpm.w,INDEX(INDIRECT("'"&amp;_xlpm.sh&amp;"'!508:577"),,_xlpm.colWeek),
    _xlpm.uni,INDEX(INDIRECT("'"&amp;_xlpm.sh&amp;"'!508:577"),,_xlpm.colUni),
    _xlpm.valid,(INT(_xlpm.w)=_xlpm.wk)*(_xlpm.uni&lt;&gt;""),
    _xlpm.cur,IFERROR(_xlfn._xlws.FILTER(_xlpm.uni,_xlpm.valid),""),
    IF(ROWS(_xlpm.cur)&gt;=1,INDEX(_xlpm.cur,ROWS(_xlpm.cur)),"—")
)</f>
        <v>0.4415</v>
      </c>
      <c r="C30" s="129" t="str">
        <f ca="1">IF(
   OR(B30="—",D30="—",B30="",D30=""),
   "",
   _xlfn.LET(
      _xlpm.cur,B30*100,
      _xlpm.prev,D30*100,
      _xlpm.diff,_xlpm.cur-_xlpm.prev,
      IF(
         _xlpm.diff&gt;0,
         "▲ +"&amp;TEXT(_xlpm.diff,"0.0")&amp;"%",
         IF(_xlpm.diff&lt;0,
            "▼ "&amp;TEXT(_xlpm.diff,"0.0")&amp;"%",
            "–"
         )
      )
   )
)</f>
        <v>▲ +9.2%</v>
      </c>
      <c r="D30" s="42" cm="1">
        <f t="array" aca="1" ref="D30" ca="1">_xlfn.LET(
    _xlpm.sh,$B$5,
    _xlpm.wk,$G$5,
    _xlpm.colWeek,MATCH("WEEK",INDIRECT("'"&amp;_xlpm.sh&amp;"'!506:506"),0),
    _xlpm.colUni,MATCH("MALE UNI%",INDIRECT("'"&amp;_xlpm.sh&amp;"'!506:506"),0),
    _xlpm.w,INDEX(INDIRECT("'"&amp;_xlpm.sh&amp;"'!508:577"),,_xlpm.colWeek),
    _xlpm.uni,INDEX(INDIRECT("'"&amp;_xlpm.sh&amp;"'!508:577"),,_xlpm.colUni),
    _xlpm.valid,(INT(_xlpm.w)=_xlpm.wk-1)*(_xlpm.uni&lt;&gt;""),
    _xlpm.prev,IFERROR(_xlfn._xlws.FILTER(_xlpm.uni,_xlpm.valid),""),
    IF(ROWS(_xlpm.prev)&gt;=1,INDEX(_xlpm.prev,ROWS(_xlpm.prev)),"—")
)</f>
        <v>0.35</v>
      </c>
    </row>
    <row r="31" spans="1:19" ht="34.9" customHeight="1">
      <c r="A31" s="131" t="s">
        <v>152</v>
      </c>
      <c r="B31" s="132" t="str" cm="1">
        <f t="array" aca="1" ref="B31" ca="1">_xlfn.LET(
    _xlpm.sh, $B$5,
    _xlpm.curDate, --$D$5,
    _xlpm.colDate, MATCH("DATE", INDIRECT("'" &amp; _xlpm.sh &amp; "'!9:9"), 0),
    _xlpm.colVal, MATCH("FEMALE STOCK", INDIRECT("'" &amp; _xlpm.sh &amp; "'!9:9"), 0),
    _xlpm.dt, INDEX(INDIRECT("'" &amp; _xlpm.sh &amp; "'!11:500"), , _xlpm.colDate),
    _xlpm.val, INDEX(INDIRECT("'" &amp; _xlpm.sh &amp; "'!11:500"), , _xlpm.colVal),
    _xlpm.valid, (_xlpm.dt=_xlpm.curDate)*(_xlpm.val&lt;&gt;""),
    _xlpm.filtered, IFERROR(_xlfn._xlws.FILTER(_xlpm.val, _xlpm.valid), ""),
    _xlpm.n, ROWS(_xlpm.filtered),
    IF(_xlpm.n&gt;=1, TEXT(INDEX(_xlpm.filtered, _xlpm.n), "0"), "—")
)</f>
        <v>5883</v>
      </c>
      <c r="C31" s="156" t="str">
        <f ca="1">IF(
   OR(B31="—",D31="—"),
   "—",
   _xlfn.LET(
      _xlpm.cur, VALUE(B31),
      _xlpm.prev, VALUE(D31),
      _xlpm.diff, _xlpm.cur - _xlpm.prev,
      IF(
         _xlpm.diff&gt;0,
         "▲ +" &amp; TEXT(_xlpm.diff,"0"),
         IF(_xlpm.diff&lt;0,
            "▼ " &amp; TEXT(_xlpm.diff,"0"),
            "–"
         )
      )
   )
)</f>
        <v>▼ -3</v>
      </c>
      <c r="D31" s="137" t="str" cm="1">
        <f t="array" aca="1" ref="D31" ca="1">_xlfn.LET(
    _xlpm.sh, $B$5,
    _xlpm.curDate, --$D$5,
    _xlpm.colDate, MATCH("DATE", INDIRECT("'" &amp; _xlpm.sh &amp; "'!9:9"), 0),
    _xlpm.colVal, MATCH("FEMALE STOCK", INDIRECT("'" &amp; _xlpm.sh &amp; "'!9:9"), 0),
    _xlpm.dt, INDEX(INDIRECT("'" &amp; _xlpm.sh &amp; "'!11:500"), , _xlpm.colDate),
    _xlpm.val, INDEX(INDIRECT("'" &amp; _xlpm.sh &amp; "'!11:500"), , _xlpm.colVal),
    _xlpm.valid, (_xlpm.dt &lt;= _xlpm.curDate) * (_xlpm.val &lt;&gt; ""),
    _xlpm.filtered, _xlfn._xlws.FILTER(_xlpm.val, _xlpm.valid),
    _xlpm.n, ROWS(_xlpm.filtered),
    _xlpm.prevVal, IF(_xlpm.n &gt;= 2, INDEX(_xlpm.filtered, _xlpm.n - 1), "—"),
    IFERROR(
        IF(ISNUMBER(_xlpm.prevVal), TEXT(_xlpm.prevVal, "0"), _xlpm.prevVal),
        "—"
    )
)</f>
        <v>5886</v>
      </c>
    </row>
    <row r="32" spans="1:19" ht="34.9" customHeight="1">
      <c r="A32" s="133" t="s">
        <v>153</v>
      </c>
      <c r="B32" s="134" t="str" cm="1">
        <f t="array" aca="1" ref="B32" ca="1">_xlfn.LET(
    _xlpm.sh, $B$5,
    _xlpm.curDate, --$D$5,
    _xlpm.colDate, MATCH("DATE", INDIRECT("'" &amp; _xlpm.sh &amp; "'!9:9"), 0),
    _xlpm.colVal, MATCH("ACTUAL FEMALE G/B", INDIRECT("'" &amp; _xlpm.sh &amp; "'!9:9"), 0),
    _xlpm.dt, INDEX(INDIRECT("'" &amp; _xlpm.sh &amp; "'!11:500"), , _xlpm.colDate),
    _xlpm.val, INDEX(INDIRECT("'" &amp; _xlpm.sh &amp; "'!11:500"), , _xlpm.colVal),
    _xlpm.valid, (_xlpm.dt=_xlpm.curDate)*(_xlpm.val&lt;&gt;""),
    _xlpm.filtered, IFERROR(_xlfn._xlws.FILTER(_xlpm.val, _xlpm.valid), ""),
    _xlpm.n, ROWS(_xlpm.filtered),
    IF(_xlpm.n&gt;=1, TEXT(INDEX(_xlpm.filtered, _xlpm.n), "0") &amp; " g", "—")
)</f>
        <v>38 g</v>
      </c>
      <c r="C32" s="157" t="str">
        <f ca="1">IF(
   OR(B32="—",D32="—"),
   "—",
   _xlfn.LET(
      _xlpm.cur, VALUE(SUBSTITUTE(B32," g","")),
      _xlpm.prev, VALUE(SUBSTITUTE(D32," g","")),
      _xlpm.diff, _xlpm.cur - _xlpm.prev,
      IF(
         _xlpm.diff&gt;0,
         "▲ +" &amp; TEXT(_xlpm.diff,"0.0") &amp; " g",
         IF(_xlpm.diff&lt;0,
            "▼ " &amp; TEXT(_xlpm.diff,"0.0") &amp; " g",
            "–"
         )
      )
   )
)</f>
        <v>–</v>
      </c>
      <c r="D32" s="138" t="str" cm="1">
        <f t="array" aca="1" ref="D32" ca="1">_xlfn.LET(
    _xlpm.sh,$B$5,
    _xlpm.curDate,--$D$5,
    _xlpm.colDate,MATCH("DATE",INDIRECT("'"&amp;_xlpm.sh&amp;"'!9:9"),0),
    _xlpm.colVal,MATCH("ACTUAL FEMALE G/B",INDIRECT("'"&amp;_xlpm.sh&amp;"'!9:9"),0),
    _xlpm.dt,INDEX(INDIRECT("'"&amp;_xlpm.sh&amp;"'!11:500"),,_xlpm.colDate),
    _xlpm.val,INDEX(INDIRECT("'"&amp;_xlpm.sh&amp;"'!11:500"),,_xlpm.colVal),
    _xlpm.valid,(_xlpm.dt&lt;=_xlpm.curDate)*(_xlpm.val&lt;&gt;""),
    _xlpm.filtered,IFERROR(_xlfn._xlws.FILTER(_xlpm.val,_xlpm.valid),{""}),
    _xlpm.n,ROWS(_xlpm.filtered),
    _xlpm.prevVal,IF(_xlpm.n&gt;=2,INDEX(_xlpm.filtered,_xlpm.n-1),"—"),
    IF(ISNUMBER(_xlpm.prevVal),TEXT(_xlpm.prevVal,"0")&amp;" g",_xlpm.prevVal)
)</f>
        <v>38 g</v>
      </c>
    </row>
    <row r="33" spans="1:4" ht="34.9" customHeight="1">
      <c r="A33" s="133" t="s">
        <v>154</v>
      </c>
      <c r="B33" s="134" t="str" cm="1">
        <f t="array" aca="1" ref="B33" ca="1">_xlfn.LET(
    _xlpm.sh, $B$5,
    _xlpm.curDate, --$D$5,
    _xlpm.colDate, MATCH("DATE", INDIRECT("'" &amp; _xlpm.sh &amp; "'!9:9"), 0),
    _xlpm.colVal, MATCH("FEMALE TOTAL FEED (KG)", INDIRECT("'" &amp; _xlpm.sh &amp; "'!9:9"), 0),
    _xlpm.dt, INDEX(INDIRECT("'" &amp; _xlpm.sh &amp; "'!11:500"), , _xlpm.colDate),
    _xlpm.val, INDEX(INDIRECT("'" &amp; _xlpm.sh &amp; "'!11:500"), , _xlpm.colVal),
    _xlpm.valid, (_xlpm.dt=_xlpm.curDate)*(_xlpm.val&lt;&gt;""),
    _xlpm.filtered, IFERROR(_xlfn._xlws.FILTER(_xlpm.val, _xlpm.valid), ""),
    _xlpm.n, ROWS(_xlpm.filtered),
    IF(_xlpm.n&gt;=1, TEXT(INDEX(_xlpm.filtered, _xlpm.n), "0.00") &amp; " kg", "—")
)</f>
        <v>223.55 kg</v>
      </c>
      <c r="C33" s="157" t="str">
        <f ca="1">IF(
   OR(B33="—",D33="—"),
   "—",
   _xlfn.LET(
      _xlpm.cur, VALUE(SUBSTITUTE(B33," kg","")),
      _xlpm.prev, VALUE(SUBSTITUTE(D33," kg","")),
      _xlpm.diff, _xlpm.cur - _xlpm.prev,
      IF(
         _xlpm.diff&gt;0,
         "▲ +" &amp; TEXT(_xlpm.diff,"0.00") &amp; " kg",
         IF(_xlpm.diff&lt;0,
            "▼ " &amp; TEXT(_xlpm.diff,"0.00") &amp; " kg",
            "–"
         )
      )
   )
)</f>
        <v>▼ -0.12 kg</v>
      </c>
      <c r="D33" s="138" t="str" cm="1">
        <f t="array" aca="1" ref="D33" ca="1">_xlfn.LET(
    _xlpm.sh,$B$5,
    _xlpm.curDate,--$D$5,
    _xlpm.colDate,MATCH("DATE",INDIRECT("'"&amp;_xlpm.sh&amp;"'!9:9"),0),
    _xlpm.colVal,MATCH("FEMALE TOTAL FEED (KG)",INDIRECT("'"&amp;_xlpm.sh&amp;"'!9:9"),0),
    _xlpm.dt,INDEX(INDIRECT("'"&amp;_xlpm.sh&amp;"'!11:500"),,_xlpm.colDate),
    _xlpm.val,INDEX(INDIRECT("'"&amp;_xlpm.sh&amp;"'!11:500"),,_xlpm.colVal),
    _xlpm.valid,(_xlpm.dt&lt;=_xlpm.curDate)*(_xlpm.val&lt;&gt;""),
    _xlpm.filtered,IFERROR(_xlfn._xlws.FILTER(_xlpm.val,_xlpm.valid),{""}),
    _xlpm.n,ROWS(_xlpm.filtered),
    _xlpm.prevVal,IF(_xlpm.n&gt;=2,INDEX(_xlpm.filtered,_xlpm.n-1),"—"),
    IF(ISNUMBER(_xlpm.prevVal),TEXT(_xlpm.prevVal,"0.00")&amp;" kg",_xlpm.prevVal)
)</f>
        <v>223.67 kg</v>
      </c>
    </row>
    <row r="34" spans="1:4" ht="34.9" customHeight="1">
      <c r="A34" s="133" t="s">
        <v>155</v>
      </c>
      <c r="B34" s="134" t="str" cm="1">
        <f t="array" aca="1" ref="B34" ca="1">_xlfn.LET(
    _xlpm.sh, $B$5,
    _xlpm.curDate, --$D$5,
    _xlpm.colDate, MATCH("DATE", INDIRECT("'" &amp; _xlpm.sh &amp; "'!9:9"), 0),
    _xlpm.colVal, MATCH("MALE STOCK", INDIRECT("'" &amp; _xlpm.sh &amp; "'!9:9"), 0),
    _xlpm.dt, INDEX(INDIRECT("'" &amp; _xlpm.sh &amp; "'!11:500"), , _xlpm.colDate),
    _xlpm.val, INDEX(INDIRECT("'" &amp; _xlpm.sh &amp; "'!11:500"), , _xlpm.colVal),
    _xlpm.valid, (_xlpm.dt=_xlpm.curDate)*(_xlpm.val&lt;&gt;""),
    _xlpm.filtered, IFERROR(_xlfn._xlws.FILTER(_xlpm.val, _xlpm.valid), ""),
    _xlpm.n, ROWS(_xlpm.filtered),
    IF(_xlpm.n&gt;=1, TEXT(INDEX(_xlpm.filtered, _xlpm.n), "0"), "—")
)</f>
        <v>821</v>
      </c>
      <c r="C34" s="157" t="str">
        <f ca="1">IF(
   OR(B34="—",D34="—"),
   "—",
   _xlfn.LET(
      _xlpm.cur, VALUE(B34),
      _xlpm.prev, VALUE(D34),
      _xlpm.diff, _xlpm.cur - _xlpm.prev,
      IF(
         _xlpm.diff&gt;0,
         "▲ +" &amp; TEXT(_xlpm.diff,"0"),
         IF(_xlpm.diff&lt;0,
            "▼ " &amp; TEXT(_xlpm.diff,"0"),
            "–"
         )
      )
   )
)</f>
        <v>▼ -1</v>
      </c>
      <c r="D34" s="138" t="str" cm="1">
        <f t="array" aca="1" ref="D34" ca="1">_xlfn.LET(
    _xlpm.sh, $B$5,
    _xlpm.curDate, --$D$5,
    _xlpm.colDate, MATCH("DATE", INDIRECT("'" &amp; _xlpm.sh &amp; "'!9:9"), 0),
    _xlpm.colVal, MATCH("MALE STOCK", INDIRECT("'" &amp; _xlpm.sh &amp; "'!9:9"), 0),
    _xlpm.dt, INDEX(INDIRECT("'" &amp; _xlpm.sh &amp; "'!11:500"), , _xlpm.colDate),
    _xlpm.val, INDEX(INDIRECT("'" &amp; _xlpm.sh &amp; "'!11:500"), , _xlpm.colVal),
    _xlpm.valid, (_xlpm.dt &lt;= _xlpm.curDate) * (_xlpm.val &lt;&gt; ""),
    _xlpm.filtered, _xlfn._xlws.FILTER(_xlpm.val, _xlpm.valid),
    _xlpm.n, ROWS(_xlpm.filtered),
    _xlpm.prevVal, IF(_xlpm.n &gt;= 2, INDEX(_xlpm.filtered, _xlpm.n - 1), "—"),
    IFERROR(
        IF(ISNUMBER(_xlpm.prevVal), TEXT(_xlpm.prevVal, "0"), _xlpm.prevVal),
        "—"
    )
)</f>
        <v>822</v>
      </c>
    </row>
    <row r="35" spans="1:4" ht="34.9" customHeight="1">
      <c r="A35" s="133" t="s">
        <v>156</v>
      </c>
      <c r="B35" s="134" t="str" cm="1">
        <f t="array" aca="1" ref="B35" ca="1">_xlfn.LET(
    _xlpm.sh, $B$5,
    _xlpm.curDate, --$D$5,
    _xlpm.colDate, MATCH("DATE", INDIRECT("'" &amp; _xlpm.sh &amp; "'!9:9"), 0),
    _xlpm.colVal, MATCH("ACTUAL MALE G/B", INDIRECT("'" &amp; _xlpm.sh &amp; "'!9:9"), 0),
    _xlpm.dt, INDEX(INDIRECT("'" &amp; _xlpm.sh &amp; "'!11:500"), , _xlpm.colDate),
    _xlpm.val, INDEX(INDIRECT("'" &amp; _xlpm.sh &amp; "'!11:500"), , _xlpm.colVal),
    _xlpm.valid, (_xlpm.dt=_xlpm.curDate)*(_xlpm.val&lt;&gt;""),
    _xlpm.filtered, IFERROR(_xlfn._xlws.FILTER(_xlpm.val, _xlpm.valid), ""),
    _xlpm.n, ROWS(_xlpm.filtered),
    IF(_xlpm.n&gt;=1, TEXT(INDEX(_xlpm.filtered, _xlpm.n), "0") &amp; " g", "—")
)</f>
        <v>64 g</v>
      </c>
      <c r="C35" s="157" t="str">
        <f ca="1">IF(
   OR(B35="—",D35="—"),
   "—",
   _xlfn.LET(
      _xlpm.cur, VALUE(SUBSTITUTE(B35," g","")),
      _xlpm.prev, VALUE(SUBSTITUTE(D35," g","")),
      _xlpm.diff, _xlpm.cur - _xlpm.prev,
      IF(
         _xlpm.diff&gt;0,
         "▲ +" &amp; TEXT(_xlpm.diff,"0.0") &amp; " g",
         IF(_xlpm.diff&lt;0,
            "▼ " &amp; TEXT(_xlpm.diff,"0.0") &amp; " g",
            "–"
         )
      )
   )
)</f>
        <v>–</v>
      </c>
      <c r="D35" s="138" t="str" cm="1">
        <f t="array" aca="1" ref="D35" ca="1">_xlfn.LET(
    _xlpm.sh,$B$5,
    _xlpm.curDate,--$D$5,
    _xlpm.colDate,MATCH("DATE",INDIRECT("'"&amp;_xlpm.sh&amp;"'!9:9"),0),
    _xlpm.colVal,MATCH("ACTUAL MALE G/B",INDIRECT("'"&amp;_xlpm.sh&amp;"'!9:9"),0),
    _xlpm.dt,INDEX(INDIRECT("'"&amp;_xlpm.sh&amp;"'!11:500"),,_xlpm.colDate),
    _xlpm.val,INDEX(INDIRECT("'"&amp;_xlpm.sh&amp;"'!11:500"),,_xlpm.colVal),
    _xlpm.valid,(_xlpm.dt&lt;=_xlpm.curDate)*(_xlpm.val&lt;&gt;""),
    _xlpm.filtered,IFERROR(_xlfn._xlws.FILTER(_xlpm.val,_xlpm.valid),{""}),
    _xlpm.n,ROWS(_xlpm.filtered),
    _xlpm.prevVal,IF(_xlpm.n&gt;=2,INDEX(_xlpm.filtered,_xlpm.n-1),"—"),
    IF(ISNUMBER(_xlpm.prevVal),TEXT(_xlpm.prevVal,"0")&amp;" g",_xlpm.prevVal)
)</f>
        <v>64 g</v>
      </c>
    </row>
    <row r="36" spans="1:4" ht="34.9" customHeight="1" thickBot="1">
      <c r="A36" s="133" t="s">
        <v>157</v>
      </c>
      <c r="B36" s="188" t="str" cm="1">
        <f t="array" aca="1" ref="B36" ca="1">_xlfn.LET(
    _xlpm.sh, $B$5,
    _xlpm.curDate, --$D$5,
    _xlpm.colDate, MATCH("DATE", INDIRECT("'" &amp; _xlpm.sh &amp; "'!9:9"), 0),
    _xlpm.colVal, MATCH("MALE TOTAL FEED (KG)", INDIRECT("'" &amp; _xlpm.sh &amp; "'!9:9"), 0),
    _xlpm.dt, INDEX(INDIRECT("'" &amp; _xlpm.sh &amp; "'!11:500"), , _xlpm.colDate),
    _xlpm.val, INDEX(INDIRECT("'" &amp; _xlpm.sh &amp; "'!11:500"), , _xlpm.colVal),
    _xlpm.valid, (_xlpm.dt=_xlpm.curDate)*(_xlpm.val&lt;&gt;""),
    _xlpm.filtered, IFERROR(_xlfn._xlws.FILTER(_xlpm.val, _xlpm.valid), ""),
    _xlpm.n, ROWS(_xlpm.filtered),
    IF(_xlpm.n&gt;=1, TEXT(INDEX(_xlpm.filtered, _xlpm.n), "0.00") &amp; " kg", "—")
)</f>
        <v>52.54 kg</v>
      </c>
      <c r="C36" s="129" t="str">
        <f ca="1">IF(
   OR(B36="—",D36="—"),
   "—",
   _xlfn.LET(
      _xlpm.cur, VALUE(SUBSTITUTE(B36," kg","")),
      _xlpm.prev, VALUE(SUBSTITUTE(D36," kg","")),
      _xlpm.diff, _xlpm.cur - _xlpm.prev,
      IF(
         _xlpm.diff&gt;0,
         "▲ +" &amp; TEXT(_xlpm.diff,"0.00") &amp; " kg",
         IF(_xlpm.diff&lt;0,
            "▼ " &amp; TEXT(_xlpm.diff,"0.00") &amp; " kg",
            "–"
         )
      )
   )
)</f>
        <v>▼ -0.07 kg</v>
      </c>
      <c r="D36" s="189" t="str" cm="1">
        <f t="array" aca="1" ref="D36" ca="1">_xlfn.LET(
    _xlpm.sh,$B$5,
    _xlpm.curDate,--$D$5,
    _xlpm.colDate,MATCH("DATE",INDIRECT("'"&amp;_xlpm.sh&amp;"'!9:9"),0),
    _xlpm.colVal,MATCH("MALE TOTAL FEED (KG)",INDIRECT("'"&amp;_xlpm.sh&amp;"'!9:9"),0),
    _xlpm.dt,INDEX(INDIRECT("'"&amp;_xlpm.sh&amp;"'!11:500"),,_xlpm.colDate),
    _xlpm.val,INDEX(INDIRECT("'"&amp;_xlpm.sh&amp;"'!11:500"),,_xlpm.colVal),
    _xlpm.valid,(_xlpm.dt&lt;=_xlpm.curDate)*(_xlpm.val&lt;&gt;""),
    _xlpm.filtered,IFERROR(_xlfn._xlws.FILTER(_xlpm.val,_xlpm.valid),{""}),
    _xlpm.n,ROWS(_xlpm.filtered),
    _xlpm.prevVal,IF(_xlpm.n&gt;=2,INDEX(_xlpm.filtered,_xlpm.n-1),"—"),
    IF(ISNUMBER(_xlpm.prevVal),TEXT(_xlpm.prevVal,"0.00")&amp;" kg",_xlpm.prevVal)
)</f>
        <v>52.61 kg</v>
      </c>
    </row>
    <row r="37" spans="1:4" ht="40.15" customHeight="1">
      <c r="A37" s="168" t="s">
        <v>158</v>
      </c>
      <c r="B37" s="134" t="str" cm="1">
        <f t="array" aca="1" ref="B37" ca="1">_xlfn.LET(
_xlpm.sh,$B$5,
_xlpm.colDate,MATCH("DATE",INDIRECT("'"&amp;_xlpm.sh&amp;"'!9:9"),0),
_xlpm.colWater,MATCH("24H WATER (L)",INDIRECT("'"&amp;_xlpm.sh&amp;"'!9:9"),0),
_xlpm.dt,INDEX(INDIRECT("'"&amp;_xlpm.sh&amp;"'!11:500"),,_xlpm.colDate),
_xlpm.val,INDEX(INDIRECT("'"&amp;_xlpm.sh&amp;"'!11:500"),,_xlpm.colWater),
_xlpm.filterRow,(INT(_xlpm.dt)=INT($D$5)),
_xlpm.wtr,_xlfn._xlws.FILTER(_xlpm.val,_xlpm.filterRow,""),
IF(_xlpm.wtr&lt;&gt;"",TEXT(_xlpm.wtr,"#,##0")&amp;" L","—")
)</f>
        <v>500 L</v>
      </c>
      <c r="C37" s="157" t="str" cm="1">
        <f t="array" aca="1" ref="C37" ca="1">_xlfn.LET(
_xlpm.sh,$B$5,
_xlpm.colDate,MATCH("DATE",INDIRECT("'"&amp;_xlpm.sh&amp;"'!9:9"),0),
_xlpm.colWater,MATCH("24H WATER (L)",INDIRECT("'"&amp;_xlpm.sh&amp;"'!9:9"),0),
_xlpm.dt,INDEX(INDIRECT("'"&amp;_xlpm.sh&amp;"'!11:500"),,_xlpm.colDate),
_xlpm.val,INDEX(INDIRECT("'"&amp;_xlpm.sh&amp;"'!11:500"),,_xlpm.colWater),
_xlpm.cur,_xlfn._xlws.FILTER(_xlpm.val,INT(_xlpm.dt)=INT($D$5),""),
_xlpm.prevDate,MAX(_xlfn._xlws.FILTER(_xlpm.dt,_xlpm.dt&lt;INT($D$5))),
_xlpm.prev,_xlfn._xlws.FILTER(_xlpm.val,INT(_xlpm.dt)=INT(_xlpm.prevDate),""),
IF(OR(_xlpm.cur="",_xlpm.prev=""),"—",
 _xlfn.LET(
   _xlpm.diff,_xlpm.cur-_xlpm.prev,
   IF(_xlpm.diff&gt;0,"▲ +"&amp;TEXT(_xlpm.diff,"0")&amp;" L",
      IF(_xlpm.diff&lt;0,"▼ -"&amp;TEXT(ABS(_xlpm.diff),"0")&amp;" L","–"))
 ))
)</f>
        <v>▲ +50 L</v>
      </c>
      <c r="D37" s="138" t="str" cm="1">
        <f t="array" aca="1" ref="D37" ca="1">_xlfn.LET(
_xlpm.sh,$B$5,
_xlpm.colDate,MATCH("DATE",INDIRECT("'"&amp;_xlpm.sh&amp;"'!9:9"),0),
_xlpm.colWater,MATCH("24H WATER (L)",INDIRECT("'"&amp;_xlpm.sh&amp;"'!9:9"),0),
_xlpm.dt,INDEX(INDIRECT("'"&amp;_xlpm.sh&amp;"'!11:500"),,_xlpm.colDate),
_xlpm.val,INDEX(INDIRECT("'"&amp;_xlpm.sh&amp;"'!11:500"),,_xlpm.colWater),
_xlpm.prevDate,MAX(_xlfn._xlws.FILTER(_xlpm.dt,_xlpm.dt&lt;INT($D$5))),
_xlpm.prev,_xlfn._xlws.FILTER(_xlpm.val,INT(_xlpm.dt)=INT(_xlpm.prevDate),""),
IF(_xlpm.prev&lt;&gt;"",TEXT(_xlpm.prev,"#,##0")&amp;" L","—")
)</f>
        <v>450 L</v>
      </c>
    </row>
    <row r="38" spans="1:4" ht="40.15" customHeight="1">
      <c r="A38" s="168" t="s">
        <v>159</v>
      </c>
      <c r="B38" s="134" t="str" cm="1">
        <f t="array" aca="1" ref="B38" ca="1">_xlfn.LET(
_xlpm.sh,$B$5,
_xlpm.colDate,MATCH("DATE",INDIRECT("'"&amp;_xlpm.sh&amp;"'!9:9"),0),
_xlpm.colWater,MATCH("water/bird (ml/bird)",INDIRECT("'"&amp;_xlpm.sh&amp;"'!9:9"),0),
_xlpm.dt,INDEX(INDIRECT("'"&amp;_xlpm.sh&amp;"'!11:500"),,_xlpm.colDate),
_xlpm.val,INDEX(INDIRECT("'"&amp;_xlpm.sh&amp;"'!11:500"),,_xlpm.colWater),
_xlpm.filterRow,(INT(_xlpm.dt)=INT($D$5)),
_xlpm.wtr,_xlfn._xlws.FILTER(_xlpm.val,_xlpm.filterRow,""),
IF(_xlpm.wtr&lt;&gt;"",TEXT(_xlpm.wtr,"#,##0")&amp;" mL","—")
)</f>
        <v>75 mL</v>
      </c>
      <c r="C38" s="157" t="str" cm="1">
        <f t="array" aca="1" ref="C38" ca="1">_xlfn.LET(
_xlpm.sh,$B$5,
_xlpm.colDate,MATCH("DATE",INDIRECT("'"&amp;_xlpm.sh&amp;"'!9:9"),0),
_xlpm.colWater,MATCH("water/bird (ml/bird)",INDIRECT("'"&amp;_xlpm.sh&amp;"'!9:9"),0),
_xlpm.dt,INDEX(INDIRECT("'"&amp;_xlpm.sh&amp;"'!11:500"),,_xlpm.colDate),
_xlpm.val,INDEX(INDIRECT("'"&amp;_xlpm.sh&amp;"'!11:500"),,_xlpm.colWater),
_xlpm.cur,_xlfn._xlws.FILTER(_xlpm.val,INT(_xlpm.dt)=INT($D$5),""),
_xlpm.prevDate,MAX(_xlfn._xlws.FILTER(_xlpm.dt,_xlpm.dt&lt;INT($D$5))),
_xlpm.prev,_xlfn._xlws.FILTER(_xlpm.val,INT(_xlpm.dt)=INT(_xlpm.prevDate),""),
IF(OR(_xlpm.cur="",_xlpm.prev=""),"—",
 _xlfn.LET(
   _xlpm.diff,_xlpm.cur-_xlpm.prev,
   IF(_xlpm.diff&gt;0,"▲ +"&amp;TEXT(_xlpm.diff,"0")&amp;" L",
      IF(_xlpm.diff&lt;0,"▼ -"&amp;TEXT(ABS(_xlpm.diff),"0")&amp;" L","–"))
 ))
)</f>
        <v>▲ +7 L</v>
      </c>
      <c r="D38" s="138" t="str" cm="1">
        <f t="array" aca="1" ref="D38" ca="1">_xlfn.LET(
_xlpm.sh,$B$5,
_xlpm.colDate,MATCH("DATE",INDIRECT("'"&amp;_xlpm.sh&amp;"'!9:9"),0),
_xlpm.colWater,MATCH("water/bird (ml/bird)",INDIRECT("'"&amp;_xlpm.sh&amp;"'!9:9"),0),
_xlpm.dt,INDEX(INDIRECT("'"&amp;_xlpm.sh&amp;"'!11:500"),,_xlpm.colDate),
_xlpm.val,INDEX(INDIRECT("'"&amp;_xlpm.sh&amp;"'!11:500"),,_xlpm.colWater),
_xlpm.prevDate,MAX(_xlfn._xlws.FILTER(_xlpm.dt,_xlpm.dt&lt;INT($D$5))),
_xlpm.prev,_xlfn._xlws.FILTER(_xlpm.val,INT(_xlpm.dt)=INT(_xlpm.prevDate),""),
IF(_xlpm.prev&lt;&gt;"",TEXT(_xlpm.prev,"#,##0")&amp;" mL","—")
)</f>
        <v>67 mL</v>
      </c>
    </row>
    <row r="39" spans="1:4" ht="34.9" customHeight="1" thickBot="1">
      <c r="A39" s="133" t="s">
        <v>160</v>
      </c>
      <c r="B39" s="134" t="str" cm="1">
        <f t="array" aca="1" ref="B39" ca="1">_xlfn.LET(
_xlpm.sh,$B$5,
_xlpm.colDate,MATCH("DATE",INDIRECT("'"&amp;_xlpm.sh&amp;"'!9:9"),0),
_xlpm.colWF,MATCH("WATER:FEED (L/kg)",INDIRECT("'"&amp;_xlpm.sh&amp;"'!9:9"),0),
_xlpm.dt,INDEX(INDIRECT("'"&amp;_xlpm.sh&amp;"'!11:500"),,_xlpm.colDate),
_xlpm.val,INDEX(INDIRECT("'"&amp;_xlpm.sh&amp;"'!11:500"),,_xlpm.colWF),
_xlpm.filterRow,(INT(_xlpm.dt)=INT($D$5)),
_xlpm.wf,_xlfn._xlws.FILTER(_xlpm.val,_xlpm.filterRow,""),
IF(_xlpm.wf&lt;&gt;"",TEXT(_xlpm.wf,"0.00")&amp;" L/kg","—")
)</f>
        <v>1.63 L/kg</v>
      </c>
      <c r="C39" s="157" t="str" cm="1">
        <f t="array" aca="1" ref="C39" ca="1">_xlfn.LET(
_xlpm.sh,$B$5,
_xlpm.colDate,MATCH("DATE",INDIRECT("'"&amp;_xlpm.sh&amp;"'!9:9"),0),
_xlpm.colWF,MATCH("WATER:FEED (L/kg)",INDIRECT("'"&amp;_xlpm.sh&amp;"'!9:9"),0),
_xlpm.dt,INDEX(INDIRECT("'"&amp;_xlpm.sh&amp;"'!11:500"),,_xlpm.colDate),
_xlpm.val,INDEX(INDIRECT("'"&amp;_xlpm.sh&amp;"'!11:500"),,_xlpm.colWF),
_xlpm.cur,_xlfn._xlws.FILTER(_xlpm.val,INT(_xlpm.dt)=INT($D$5),""),
_xlpm.prevDate,MAX(_xlfn._xlws.FILTER(_xlpm.dt,_xlpm.dt&lt;INT($D$5))),
_xlpm.prev,_xlfn._xlws.FILTER(_xlpm.val,INT(_xlpm.dt)=INT(_xlpm.prevDate),""),
IF(OR(_xlpm.cur="",_xlpm.prev=""),"—",
 _xlfn.LET(
   _xlpm.diff,_xlpm.cur-_xlpm.prev,
   IF(_xlpm.diff&gt;0,"▲ +"&amp;TEXT(_xlpm.diff,"0.00"),
      IF(_xlpm.diff&lt;0,"▼ -"&amp;TEXT(ABS(_xlpm.diff),"0.00"),"–"))
 ))
)</f>
        <v>▲ +0.11</v>
      </c>
      <c r="D39" s="138" t="str" cm="1">
        <f t="array" aca="1" ref="D39" ca="1">_xlfn.LET(
_xlpm.sh,$B$5,
_xlpm.colDate,MATCH("DATE",INDIRECT("'"&amp;_xlpm.sh&amp;"'!9:9"),0),
_xlpm.colWF,MATCH("WATER:FEED (L/kg)",INDIRECT("'"&amp;_xlpm.sh&amp;"'!9:9"),0),
_xlpm.dt,INDEX(INDIRECT("'"&amp;_xlpm.sh&amp;"'!11:500"),,_xlpm.colDate),
_xlpm.val,INDEX(INDIRECT("'"&amp;_xlpm.sh&amp;"'!11:500"),,_xlpm.colWF),
_xlpm.prevDate,MAX(_xlfn._xlws.FILTER(_xlpm.dt,_xlpm.dt&lt;INT($D$5))),
_xlpm.prev,_xlfn._xlws.FILTER(_xlpm.val,INT(_xlpm.dt)=INT(_xlpm.prevDate),""),
IF(_xlpm.prev&lt;&gt;"",TEXT(_xlpm.prev,"0.00")&amp;" L/kg","—")
)</f>
        <v>1.52 L/kg</v>
      </c>
    </row>
    <row r="40" spans="1:4" ht="34.9" customHeight="1" thickBot="1">
      <c r="A40" s="133" t="s">
        <v>161</v>
      </c>
      <c r="B40" s="273" t="str" cm="1">
        <f t="array" aca="1" ref="B40" ca="1">_xlfn.LET(
_xlpm.sh,$B$5,
_xlpm.colDate,MATCH("DATE",INDIRECT("'"&amp;_xlpm.sh&amp;"'!9:9"),0),
_xlpm.colStart,MATCH("FEED START",INDIRECT("'"&amp;_xlpm.sh&amp;"'!9:9"),0),
_xlpm.colEnd,MATCH("FEED END",INDIRECT("'"&amp;_xlpm.sh&amp;"'!9:9"),0),
_xlpm.colDur,MATCH("FEED DURATION",INDIRECT("'"&amp;_xlpm.sh&amp;"'!9:9"),0),
_xlpm.dt,INDEX(INDIRECT("'"&amp;_xlpm.sh&amp;"'!11:500"),,_xlpm.colDate),
_xlpm.st,INDEX(INDIRECT("'"&amp;_xlpm.sh&amp;"'!11:500"),,_xlpm.colStart),
_xlpm.en,INDEX(INDIRECT("'"&amp;_xlpm.sh&amp;"'!11:500"),,_xlpm.colEnd),
_xlpm.hr,INDEX(INDIRECT("'"&amp;_xlpm.sh&amp;"'!11:500"),,_xlpm.colDur),
_xlpm.filterRow,(INT(_xlpm.dt)=INT($D$5)),
_xlpm.start,_xlfn._xlws.FILTER(_xlpm.st,_xlpm.filterRow,""),
_xlpm.end,_xlfn._xlws.FILTER(_xlpm.en,_xlpm.filterRow,""),
_xlpm.hour,_xlfn._xlws.FILTER(_xlpm.hr,_xlpm.filterRow,""),
IF(AND(_xlpm.start&lt;&gt;"",_xlpm.end&lt;&gt;"",_xlpm.hour&lt;&gt;""),
 TEXT(_xlpm.start,"h.mmAM/PM") &amp; " - " &amp; TEXT(_xlpm.end,"h.mmAM/PM") &amp; " (" &amp; TEXT(_xlpm.hour,"0.0") &amp; " h)",
 "—"
)
)</f>
        <v>8.00AM - 9.30AM (1.5 h)</v>
      </c>
      <c r="C40" s="274"/>
      <c r="D40" s="274"/>
    </row>
    <row r="41" spans="1:4" ht="34.9" customHeight="1" thickBot="1">
      <c r="A41" s="135" t="s">
        <v>162</v>
      </c>
      <c r="B41" s="269" t="str" cm="1">
        <f t="array" aca="1" ref="B41" ca="1">_xlfn.LET(
    _xlpm.sh, $B$5,
    _xlpm.curDate, --$D$5,
    _xlpm.colDate, MATCH("DATE", INDIRECT("'"&amp;_xlpm.sh&amp;"'!9:9"), 0),
    _xlpm.colRemark, MATCH("FEED PROGRAM", INDIRECT("'"&amp;_xlpm.sh&amp;"'!9:9"), 0),
    _xlpm.dt, INDEX(INDIRECT("'"&amp;_xlpm.sh&amp;"'!11:500"), , _xlpm.colDate),
    _xlpm.remark, TRIM(INDEX(INDIRECT("'"&amp;_xlpm.sh&amp;"'!11:500"), , _xlpm.colRemark)),
    _xlpm.valid, (_xlpm.dt = _xlpm.curDate) * (_xlpm.remark &lt;&gt; ""),
    _xlpm.filtered, _xlfn._xlws.FILTER(_xlpm.remark, _xlpm.valid, ""),
    _xlpm.n, ROWS(_xlpm.filtered),
    _xlpm.lastRemark, IF(_xlpm.n &gt;= 1, INDEX(_xlpm.filtered, _xlpm.n), ""),
    IF(_xlpm.lastRemark &lt;&gt; "", _xlpm.lastRemark, "No remarks")
)</f>
        <v>FULL FEED</v>
      </c>
      <c r="C41" s="270"/>
      <c r="D41" s="270"/>
    </row>
    <row r="42" spans="1:4" ht="34.9" customHeight="1">
      <c r="A42" s="133" t="s">
        <v>163</v>
      </c>
      <c r="B42" s="267" t="str" cm="1">
        <f t="array" aca="1" ref="B42" ca="1">_xlfn.LET(
    _xlpm.sh, $B$5,
    _xlpm.curDate, --$D$5,
    _xlpm.colDate, MATCH("DATE", INDIRECT("'"&amp;_xlpm.sh&amp;"'!9:9"), 0),
    _xlpm.colRemark, MATCH("REMARKS", INDIRECT("'"&amp;_xlpm.sh&amp;"'!9:9"), 0),
    _xlpm.dt, INDEX(INDIRECT("'"&amp;_xlpm.sh&amp;"'!11:500"), , _xlpm.colDate),
    _xlpm.remark, TRIM(INDEX(INDIRECT("'"&amp;_xlpm.sh&amp;"'!11:500"), , _xlpm.colRemark)),
    _xlpm.valid, (_xlpm.dt = _xlpm.curDate) * (_xlpm.remark &lt;&gt; ""),
    _xlpm.filtered, _xlfn._xlws.FILTER(_xlpm.remark, _xlpm.valid, ""),
    _xlpm.n, ROWS(_xlpm.filtered),
    _xlpm.lastRemark, IF(_xlpm.n &gt;= 1, INDEX(_xlpm.filtered, _xlpm.n), ""),
    IF(_xlpm.lastRemark &lt;&gt; "", _xlpm.lastRemark, "No remarks")
)</f>
        <v>No remarks</v>
      </c>
      <c r="C42" s="268"/>
      <c r="D42" s="268"/>
    </row>
    <row r="47" spans="1:4">
      <c r="A47" s="149"/>
    </row>
    <row r="48" spans="1:4">
      <c r="A48" s="149"/>
    </row>
    <row r="49" spans="1:1">
      <c r="A49" s="149"/>
    </row>
    <row r="50" spans="1:1">
      <c r="A50" s="149"/>
    </row>
    <row r="51" spans="1:1">
      <c r="A51" s="149"/>
    </row>
    <row r="52" spans="1:1">
      <c r="A52" s="149"/>
    </row>
    <row r="53" spans="1:1">
      <c r="A53" s="149"/>
    </row>
  </sheetData>
  <sheetProtection sheet="1" objects="1" scenarios="1"/>
  <mergeCells count="7">
    <mergeCell ref="H5:K8"/>
    <mergeCell ref="A1:F1"/>
    <mergeCell ref="B42:D42"/>
    <mergeCell ref="B41:D41"/>
    <mergeCell ref="B26:D26"/>
    <mergeCell ref="B40:D40"/>
    <mergeCell ref="E8:F8"/>
  </mergeCells>
  <conditionalFormatting sqref="C6">
    <cfRule type="expression" dxfId="23" priority="1">
      <formula>$D$4="Custom"</formula>
    </cfRule>
  </conditionalFormatting>
  <conditionalFormatting sqref="C12:C17 C21:C25">
    <cfRule type="containsText" dxfId="22" priority="4" operator="containsText" text="▼">
      <formula>NOT(ISERROR(SEARCH("▼",C12)))</formula>
    </cfRule>
    <cfRule type="containsText" dxfId="21" priority="5" operator="containsText" text="▲">
      <formula>NOT(ISERROR(SEARCH("▲",C12)))</formula>
    </cfRule>
  </conditionalFormatting>
  <conditionalFormatting sqref="C18:C20 C27:C39">
    <cfRule type="containsText" dxfId="20" priority="6" operator="containsText" text="▲">
      <formula>NOT(ISERROR(SEARCH("▲",C18)))</formula>
    </cfRule>
    <cfRule type="containsText" dxfId="19" priority="7" operator="containsText" text="▼">
      <formula>NOT(ISERROR(SEARCH("▼",C18)))</formula>
    </cfRule>
  </conditionalFormatting>
  <conditionalFormatting sqref="D6">
    <cfRule type="expression" dxfId="18" priority="3">
      <formula>$D$4="Custom"</formula>
    </cfRule>
  </conditionalFormatting>
  <conditionalFormatting sqref="H5 E6:F7 D7 E8">
    <cfRule type="expression" dxfId="17" priority="2">
      <formula>OR($D$4="Today",$D$4="Recent")</formula>
    </cfRule>
  </conditionalFormatting>
  <dataValidations count="3">
    <dataValidation type="list" allowBlank="1" showInputMessage="1" showErrorMessage="1" sqref="B5" xr:uid="{31DA32F4-343D-4989-B4E4-F5FC718EA657}">
      <formula1>"JWB2, VA2, VA3, VB1, VB2, VB3"</formula1>
    </dataValidation>
    <dataValidation type="list" allowBlank="1" showInputMessage="1" showErrorMessage="1" sqref="D4" xr:uid="{6A654BAC-3EF4-4104-80B0-5406AC8A51A1}">
      <formula1>"Today, Recent, Custom"</formula1>
    </dataValidation>
    <dataValidation type="custom" allowBlank="1" showInputMessage="1" showErrorMessage="1" sqref="D6" xr:uid="{D0273ED2-6FBE-46A8-8E00-B7A782BC70D0}">
      <formula1>OR($D$4="Custom", D6="")</formula1>
    </dataValidation>
  </dataValidations>
  <pageMargins left="0.7" right="0.7" top="0.75" bottom="0.75" header="0.3" footer="0.3"/>
  <pageSetup orientation="portrait" horizontalDpi="1200" verticalDpi="1200" r:id="rId1"/>
  <ignoredErrors>
    <ignoredError sqref="C20 C28" formula="1"/>
    <ignoredError sqref="C8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Spinner 3">
              <controlPr defaultSize="0" autoPict="0">
                <anchor moveWithCells="1" sizeWithCells="1">
                  <from>
                    <xdr:col>6</xdr:col>
                    <xdr:colOff>53340</xdr:colOff>
                    <xdr:row>3</xdr:row>
                    <xdr:rowOff>243840</xdr:rowOff>
                  </from>
                  <to>
                    <xdr:col>6</xdr:col>
                    <xdr:colOff>777240</xdr:colOff>
                    <xdr:row>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5" name="Spinner 8">
              <controlPr defaultSize="0" autoPict="0">
                <anchor moveWithCells="1" sizeWithCells="1">
                  <from>
                    <xdr:col>6</xdr:col>
                    <xdr:colOff>83820</xdr:colOff>
                    <xdr:row>28</xdr:row>
                    <xdr:rowOff>274320</xdr:rowOff>
                  </from>
                  <to>
                    <xdr:col>7</xdr:col>
                    <xdr:colOff>30480</xdr:colOff>
                    <xdr:row>32</xdr:row>
                    <xdr:rowOff>175260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markers="1" high="1" low="1" displayHidden="1" xr2:uid="{22BAB1C4-8F00-4C4B-8847-942AA6757971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DASHBOARD!S12:S18</xm:f>
              <xm:sqref>E39</xm:sqref>
            </x14:sparkline>
          </x14:sparklines>
        </x14:sparklineGroup>
        <x14:sparklineGroup lineWeight="1.5" displayEmptyCellsAs="gap" markers="1" high="1" low="1" displayHidden="1" xr2:uid="{3EA79439-7B91-47D1-A923-86ECD0CF7DE6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DASHBOARD!R12:R18</xm:f>
              <xm:sqref>E38</xm:sqref>
            </x14:sparkline>
          </x14:sparklines>
        </x14:sparklineGroup>
        <x14:sparklineGroup lineWeight="1.5" displayEmptyCellsAs="gap" markers="1" high="1" low="1" displayHidden="1" xr2:uid="{02BC8EB3-CFA2-4245-9C29-7D3584A1D044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DASHBOARD!Q12:Q18</xm:f>
              <xm:sqref>E37</xm:sqref>
            </x14:sparkline>
          </x14:sparklines>
        </x14:sparklineGroup>
        <x14:sparklineGroup lineWeight="1.5" displayEmptyCellsAs="gap" markers="1" high="1" low="1" displayHidden="1" xr2:uid="{4308D07F-D92F-4CC2-B948-411142F7876A}">
          <x14:colorSeries rgb="FF575757"/>
          <x14:colorNegative rgb="FFD00000"/>
          <x14:colorAxis rgb="FF000000"/>
          <x14:colorMarkers theme="1"/>
          <x14:colorFirst rgb="FFD00000"/>
          <x14:colorLast rgb="FFFFFF00"/>
          <x14:colorHigh rgb="FFFFFF00"/>
          <x14:colorLow rgb="FFFFFF00"/>
          <x14:sparklines>
            <x14:sparkline>
              <xm:f>DASHBOARD!AL2:AL8</xm:f>
              <xm:sqref>E30</xm:sqref>
            </x14:sparkline>
          </x14:sparklines>
        </x14:sparklineGroup>
        <x14:sparklineGroup lineWeight="1.5" displayEmptyCellsAs="gap" markers="1" high="1" low="1" displayHidden="1" xr2:uid="{BCAE1F22-EC71-4CB0-BDC9-2E6A74EA0E01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DASHBOARD!Q2:Q8</xm:f>
              <xm:sqref>E12</xm:sqref>
            </x14:sparkline>
          </x14:sparklines>
        </x14:sparklineGroup>
        <x14:sparklineGroup lineWeight="1.5" displayEmptyCellsAs="gap" markers="1" high="1" low="1" displayHidden="1" xr2:uid="{EF00362F-4DB9-4F95-AF78-3853CA81CC95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DASHBOARD!R2:R8</xm:f>
              <xm:sqref>E13</xm:sqref>
            </x14:sparkline>
          </x14:sparklines>
        </x14:sparklineGroup>
        <x14:sparklineGroup lineWeight="1.5" displayEmptyCellsAs="gap" markers="1" high="1" low="1" displayHidden="1" xr2:uid="{275BD778-D8FA-45F5-92FC-6667601DC670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DASHBOARD!S2:S8</xm:f>
              <xm:sqref>E15</xm:sqref>
            </x14:sparkline>
          </x14:sparklines>
        </x14:sparklineGroup>
        <x14:sparklineGroup lineWeight="1.5" displayEmptyCellsAs="gap" markers="1" high="1" low="1" displayHidden="1" xr2:uid="{5A5ADB0B-5B52-4B8D-96D3-69D49EF5AA27}">
          <x14:colorSeries rgb="FF575757"/>
          <x14:colorNegative rgb="FFD00000"/>
          <x14:colorAxis rgb="FF000000"/>
          <x14:colorMarkers theme="1"/>
          <x14:colorFirst rgb="FFD00000"/>
          <x14:colorLast rgb="FFFFFF00"/>
          <x14:colorHigh rgb="FFFFFF00"/>
          <x14:colorLow rgb="FFFFFF00"/>
          <x14:sparklines>
            <x14:sparkline>
              <xm:f>DASHBOARD!AK2:AK8</xm:f>
              <xm:sqref>E29</xm:sqref>
            </x14:sparkline>
          </x14:sparklines>
        </x14:sparklineGroup>
        <x14:sparklineGroup lineWeight="1.5" displayEmptyCellsAs="gap" markers="1" high="1" low="1" displayHidden="1" xr2:uid="{5C75603A-7B6E-4459-BD40-34A159AFA8F7}">
          <x14:colorSeries rgb="FF575757"/>
          <x14:colorNegative rgb="FFD00000"/>
          <x14:colorAxis rgb="FF000000"/>
          <x14:colorMarkers theme="1"/>
          <x14:colorFirst rgb="FFD00000"/>
          <x14:colorLast rgb="FFFFFF00"/>
          <x14:colorHigh rgb="FFFFFF00"/>
          <x14:colorLow rgb="FFFFFF00"/>
          <x14:sparklines>
            <x14:sparkline>
              <xm:f>DASHBOARD!AJ2:AJ8</xm:f>
              <xm:sqref>E28</xm:sqref>
            </x14:sparkline>
          </x14:sparklines>
        </x14:sparklineGroup>
        <x14:sparklineGroup lineWeight="1.5" displayEmptyCellsAs="gap" markers="1" high="1" low="1" displayHidden="1" xr2:uid="{66579772-6EE1-4B67-8A1E-1E1D73024EBC}">
          <x14:colorSeries rgb="FF575757"/>
          <x14:colorNegative rgb="FFD00000"/>
          <x14:colorAxis rgb="FF000000"/>
          <x14:colorMarkers theme="1"/>
          <x14:colorFirst rgb="FFD00000"/>
          <x14:colorLast rgb="FFFFFF00"/>
          <x14:colorHigh rgb="FFFFFF00"/>
          <x14:colorLow rgb="FFFFFF00"/>
          <x14:sparklines>
            <x14:sparkline>
              <xm:f>DASHBOARD!AI2:AI8</xm:f>
              <xm:sqref>E27</xm:sqref>
            </x14:sparkline>
          </x14:sparklines>
        </x14:sparklineGroup>
        <x14:sparklineGroup lineWeight="1.5" displayEmptyCellsAs="gap" markers="1" high="1" low="1" displayHidden="1" xr2:uid="{1BBD56F9-F321-4037-90A4-28D0B098A408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DASHBOARD!AC2:AC8</xm:f>
              <xm:sqref>E31</xm:sqref>
            </x14:sparkline>
          </x14:sparklines>
        </x14:sparklineGroup>
        <x14:sparklineGroup lineWeight="1.5" displayEmptyCellsAs="gap" markers="1" high="1" low="1" displayHidden="1" xr2:uid="{6710A2E3-9046-4380-B0EC-D1E9B707DEB2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DASHBOARD!AD2:AD8</xm:f>
              <xm:sqref>E32</xm:sqref>
            </x14:sparkline>
          </x14:sparklines>
        </x14:sparklineGroup>
        <x14:sparklineGroup lineWeight="1.5" displayEmptyCellsAs="gap" markers="1" high="1" low="1" displayHidden="1" xr2:uid="{BCFC0053-3C3B-4361-86B6-D9344245F43F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DASHBOARD!AE2:AE8</xm:f>
              <xm:sqref>E33</xm:sqref>
            </x14:sparkline>
          </x14:sparklines>
        </x14:sparklineGroup>
        <x14:sparklineGroup lineWeight="1.5" displayEmptyCellsAs="gap" markers="1" high="1" low="1" displayHidden="1" xr2:uid="{A39C9316-8DD0-454F-A931-ADD4A934808A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DASHBOARD!AF2:AF8</xm:f>
              <xm:sqref>E34</xm:sqref>
            </x14:sparkline>
          </x14:sparklines>
        </x14:sparklineGroup>
        <x14:sparklineGroup lineWeight="1.5" displayEmptyCellsAs="gap" markers="1" high="1" low="1" displayHidden="1" xr2:uid="{60E6C7E9-D957-4291-A97A-D11B71461066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DASHBOARD!AH2:AH8</xm:f>
              <xm:sqref>E36</xm:sqref>
            </x14:sparkline>
          </x14:sparklines>
        </x14:sparklineGroup>
        <x14:sparklineGroup lineWeight="1.5" displayEmptyCellsAs="gap" markers="1" high="1" low="1" displayHidden="1" xr2:uid="{6BE68E47-E706-4D7D-A739-4C5DC4733488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DASHBOARD!AG2:AG8</xm:f>
              <xm:sqref>E35</xm:sqref>
            </x14:sparkline>
          </x14:sparklines>
        </x14:sparklineGroup>
        <x14:sparklineGroup lineWeight="1.5" displayEmptyCellsAs="gap" markers="1" high="1" low="1" displayHidden="1" xr2:uid="{FC965AA0-DFF3-4175-9891-D2647491D196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DASHBOARD!AB2:AB8</xm:f>
              <xm:sqref>E25</xm:sqref>
            </x14:sparkline>
          </x14:sparklines>
        </x14:sparklineGroup>
        <x14:sparklineGroup lineWeight="1.5" displayEmptyCellsAs="gap" markers="1" high="1" low="1" displayHidden="1" xr2:uid="{87CFBA8E-0CEE-4594-98B9-40212C464035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DASHBOARD!AA2:AA8</xm:f>
              <xm:sqref>E24</xm:sqref>
            </x14:sparkline>
          </x14:sparklines>
        </x14:sparklineGroup>
        <x14:sparklineGroup lineWeight="1.5" displayEmptyCellsAs="gap" markers="1" high="1" low="1" displayHidden="1" xr2:uid="{3A781716-3764-44B6-8816-1DD852706DE0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DASHBOARD!Z2:Z8</xm:f>
              <xm:sqref>E23</xm:sqref>
            </x14:sparkline>
          </x14:sparklines>
        </x14:sparklineGroup>
        <x14:sparklineGroup lineWeight="1.5" displayEmptyCellsAs="gap" markers="1" high="1" low="1" displayHidden="1" xr2:uid="{B6A9EC34-A717-489F-945B-8570F3D0392B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DASHBOARD!Y2:Y8</xm:f>
              <xm:sqref>E22</xm:sqref>
            </x14:sparkline>
          </x14:sparklines>
        </x14:sparklineGroup>
        <x14:sparklineGroup lineWeight="1.5" displayEmptyCellsAs="gap" markers="1" high="1" low="1" displayHidden="1" xr2:uid="{7C86E659-72E9-46FB-AED4-8F38785D57C6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DASHBOARD!X2:X8</xm:f>
              <xm:sqref>E21</xm:sqref>
            </x14:sparkline>
          </x14:sparklines>
        </x14:sparklineGroup>
        <x14:sparklineGroup lineWeight="1.5" displayEmptyCellsAs="gap" markers="1" high="1" low="1" displayHidden="1" xr2:uid="{C4A1873F-A39F-4F50-A25B-DE9254DB3496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DASHBOARD!W2:W8</xm:f>
              <xm:sqref>E20</xm:sqref>
            </x14:sparkline>
          </x14:sparklines>
        </x14:sparklineGroup>
        <x14:sparklineGroup lineWeight="1.5" displayEmptyCellsAs="gap" markers="1" high="1" low="1" displayHidden="1" xr2:uid="{DDEA33E1-98CB-4042-8126-641F03C50F51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DASHBOARD!V2:V8</xm:f>
              <xm:sqref>E19</xm:sqref>
            </x14:sparkline>
          </x14:sparklines>
        </x14:sparklineGroup>
        <x14:sparklineGroup lineWeight="1.5" displayEmptyCellsAs="gap" markers="1" high="1" low="1" displayHidden="1" xr2:uid="{6BEF2541-B78C-4466-A99D-B39B0EF88DF9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DASHBOARD!T2:T8</xm:f>
              <xm:sqref>E16</xm:sqref>
            </x14:sparkline>
          </x14:sparklines>
        </x14:sparklineGroup>
        <x14:sparklineGroup lineWeight="1.5" displayEmptyCellsAs="gap" markers="1" high="1" low="1" displayHidden="1" xr2:uid="{A9FE2F6E-7C17-4378-AAAF-8D296ECE00AD}">
          <x14:colorSeries rgb="FF5F5F5F"/>
          <x14:colorNegative rgb="FFFFB620"/>
          <x14:colorAxis rgb="FF000000"/>
          <x14:colorMarkers theme="1"/>
          <x14:colorFirst rgb="FF5687C2"/>
          <x14:colorLast rgb="FF359CEB"/>
          <x14:colorHigh rgb="FFFFFF00"/>
          <x14:colorLow rgb="FFFFFF00"/>
          <x14:sparklines>
            <x14:sparkline>
              <xm:f>DASHBOARD!U2:U8</xm:f>
              <xm:sqref>E18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377E-D0C6-4DC5-A61C-E48D499448A0}">
  <sheetPr codeName="Sheet4">
    <tabColor theme="5" tint="0.39997558519241921"/>
  </sheetPr>
  <dimension ref="A1:AZ504"/>
  <sheetViews>
    <sheetView showGridLines="0" zoomScaleNormal="100" workbookViewId="0">
      <pane xSplit="1" ySplit="2" topLeftCell="D212" activePane="bottomRight" state="frozen"/>
      <selection pane="bottomRight" activeCell="C9" sqref="C9"/>
      <selection pane="bottomLeft" activeCell="A3" sqref="A3"/>
      <selection pane="topRight" activeCell="B1" sqref="B1"/>
    </sheetView>
  </sheetViews>
  <sheetFormatPr defaultColWidth="8.875" defaultRowHeight="15.6" customHeight="1"/>
  <cols>
    <col min="1" max="1" width="13.625" style="47" customWidth="1"/>
    <col min="2" max="2" width="12" style="47" bestFit="1" customWidth="1"/>
    <col min="3" max="3" width="10.875" style="47" bestFit="1" customWidth="1"/>
    <col min="4" max="6" width="8.875" style="47"/>
    <col min="7" max="7" width="14.625" style="47" bestFit="1" customWidth="1"/>
    <col min="8" max="12" width="8.875" style="47"/>
    <col min="13" max="13" width="8.875" style="47" customWidth="1"/>
    <col min="14" max="27" width="8.875" style="47"/>
    <col min="28" max="28" width="10.875" style="47" customWidth="1"/>
    <col min="29" max="29" width="8.875" style="47"/>
    <col min="30" max="30" width="13" style="47" customWidth="1"/>
    <col min="31" max="31" width="8.875" style="43"/>
    <col min="32" max="16384" width="8.875" style="47"/>
  </cols>
  <sheetData>
    <row r="1" spans="1:40" ht="20.45" customHeight="1" thickBot="1">
      <c r="A1" s="141" t="s">
        <v>115</v>
      </c>
      <c r="B1" s="44" t="s">
        <v>164</v>
      </c>
      <c r="C1" s="246" cm="1">
        <f t="array" aca="1" ref="C1" ca="1">IF(
    $C$4="Date",
    $C$5,
    _xlfn.LET(
        _xlpm.sh, $A$1,
        _xlpm.wkStart, VALUE($C$7),
        _xlpm.colAge,  MATCH("AGE",          INDIRECT("'"&amp;_xlpm.sh&amp;"'!9:9"), 0),
        _xlpm.colDate, MATCH("DATE",         INDIRECT("'"&amp;_xlpm.sh&amp;"'!9:9"), 0),
        _xlpm.colFeed, MATCH("FEED PROGRAM", INDIRECT("'"&amp;_xlpm.sh&amp;"'!9:9"), 0),
        _xlpm.agesRaw,  INDEX(INDIRECT("'"&amp;_xlpm.sh&amp;"'!11:500"),,_xlpm.colAge),
        _xlpm.datesRaw, INDEX(INDIRECT("'"&amp;_xlpm.sh&amp;"'!11:500"),,_xlpm.colDate),
        _xlpm.feedRaw,  INDEX(INDIRECT("'"&amp;_xlpm.sh&amp;"'!11:500"),,_xlpm.colFeed),
        _xlpm.lastRow, MATCH(2,1/(_xlpm.feedRaw&lt;&gt;""),1),
        _xlpm.ages,  _xlfn.TAKE(_xlpm.agesRaw, _xlpm.lastRow),
        _xlpm.dates, _xlfn.TAKE(_xlpm.datesRaw, _xlpm.lastRow),
        _xlpm.idx, MATCH(_xlpm.wkStart + 0.1, _xlpm.ages, 1),
        INDEX(_xlpm.dates, _xlpm.idx)
    )
)</f>
        <v>46002</v>
      </c>
      <c r="D1" s="45"/>
      <c r="E1" s="45" t="s">
        <v>165</v>
      </c>
      <c r="F1" s="45"/>
      <c r="G1" s="45"/>
      <c r="H1" s="45"/>
      <c r="I1" s="45"/>
      <c r="J1" s="222">
        <v>29</v>
      </c>
      <c r="K1" s="45"/>
      <c r="L1" s="45"/>
      <c r="M1" s="46" t="str" cm="1">
        <f t="array" aca="1" ref="M1" ca="1">_xlfn.LET(
    _xlpm.house,$A$1,
    _xlpm.chartType,$E$1,
    _xlpm.startDate,$C$1,
    _xlpm.endDate,$C$2,
    _xlpm.mode,$C$4,
    _xlpm.ages,INDIRECT("'"&amp;_xlpm.house&amp;"'!A11:A500"),
    _xlpm.dates,INDIRECT("'"&amp;_xlpm.house&amp;"'!B11:B500"),
    _xlpm.valid,(_xlpm.dates&gt;=_xlpm.startDate)*(_xlpm.dates&lt;=_xlpm.endDate)*(_xlpm.dates&lt;&gt;""),
    _xlpm.hasData,SUM(_xlpm.valid)&gt;0,
    _xlpm.startAge,IF(_xlpm.hasData,MIN(_xlfn._xlws.FILTER(_xlpm.ages,_xlpm.valid)),""),
    _xlpm.endAge,IF(_xlpm.hasData,MAX(_xlfn._xlws.FILTER(_xlpm.ages,_xlpm.valid)),""),
    _xlpm.adjStart,IF(_xlpm.hasData,IF(_xlpm.mode="Auto",ROUND(_xlpm.startAge+0.3,0),ROUND(_xlpm.startAge,0)),""),
    _xlpm.adjEnd,IF(_xlpm.hasData,IF(_xlpm.mode="Auto",ROUND(_xlpm.endAge,0),INT(_xlpm.endAge)),""),
    IF(
        _xlpm.hasData,
        _xlpm.chartType &amp; " – " &amp; _xlpm.house &amp; " (" &amp;
        TEXT(_xlpm.startDate,"d/m/yy") &amp; " – " &amp; TEXT(_xlpm.endDate,"d/m/yy") &amp; ", " &amp;
        _xlpm.adjStart &amp; "–" &amp; _xlpm.adjEnd &amp; " wk)",
        _xlpm.chartType &amp; " – " &amp; _xlpm.house &amp; " (No data available)"
    )
)</f>
        <v>Daily Female Depletion &amp; Egg Production % – VB3 (11/12/25 – 20/1/26, 8–13 wk)</v>
      </c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 t="s">
        <v>166</v>
      </c>
      <c r="AE1" s="247">
        <v>3.0000000000000001E-3</v>
      </c>
      <c r="AF1" s="245" t="s">
        <v>167</v>
      </c>
      <c r="AG1" s="248">
        <v>3.0000000000000001E-3</v>
      </c>
      <c r="AH1" s="245"/>
      <c r="AI1" s="245"/>
      <c r="AJ1" s="245"/>
      <c r="AK1" s="245"/>
      <c r="AL1" s="245"/>
      <c r="AM1" s="245"/>
      <c r="AN1" s="245"/>
    </row>
    <row r="2" spans="1:40" ht="20.45" customHeight="1" thickBot="1">
      <c r="A2" s="223" t="str">
        <f>HYPERLINK("#'CHART'!B3","TOP")</f>
        <v>TOP</v>
      </c>
      <c r="B2" s="48" t="s">
        <v>168</v>
      </c>
      <c r="C2" s="249" cm="1">
        <f t="array" aca="1" ref="C2" ca="1">IF(
    $C$4="Date",
    $C$6,
    _xlfn.LET(
        _xlpm.sh, $A$1,
        _xlpm.wkEnd, VALUE($C$8),
        _xlpm.colAge,  MATCH("AGE",          INDIRECT("'"&amp;_xlpm.sh&amp;"'!9:9"), 0),
        _xlpm.colDate, MATCH("DATE",         INDIRECT("'"&amp;_xlpm.sh&amp;"'!9:9"), 0),
        _xlpm.colFeed, MATCH("FEED PROGRAM", INDIRECT("'"&amp;_xlpm.sh&amp;"'!9:9"), 0),
        _xlpm.agesRaw,  INDEX(INDIRECT("'"&amp;_xlpm.sh&amp;"'!11:500"),,_xlpm.colAge),
        _xlpm.datesRaw, INDEX(INDIRECT("'"&amp;_xlpm.sh&amp;"'!11:500"),,_xlpm.colDate),
        _xlpm.feedRaw,  INDEX(INDIRECT("'"&amp;_xlpm.sh&amp;"'!11:500"),,_xlpm.colFeed),
        _xlpm.lastRow, MATCH(2,1/(_xlpm.feedRaw&lt;&gt;""),1),
        _xlpm.ages,  _xlfn.TAKE(_xlpm.agesRaw, _xlpm.lastRow),
        _xlpm.dates, _xlfn.TAKE(_xlpm.datesRaw, _xlpm.lastRow),
        _xlpm.idx, MATCH(_xlpm.wkEnd + 0.7, _xlpm.ages, 1),
        INDEX(_xlpm.dates, _xlpm.idx)
    )
)</f>
        <v>46042</v>
      </c>
      <c r="D2" s="45"/>
      <c r="E2" s="45" t="s">
        <v>169</v>
      </c>
      <c r="F2" s="45"/>
      <c r="G2" s="45"/>
      <c r="H2" s="45"/>
      <c r="I2" s="45"/>
      <c r="J2" s="222">
        <v>35</v>
      </c>
      <c r="K2" s="45"/>
      <c r="L2" s="45"/>
      <c r="M2" s="46" t="str" cm="1">
        <f t="array" aca="1" ref="M2" ca="1">_xlfn.LET(
    _xlpm.house,$A$1,
    _xlpm.chartType,$E$2,
    _xlpm.startDate,$C$1,
    _xlpm.endDate,$C$2,
    _xlpm.mode,$C$4,
    _xlpm.ages,INDIRECT("'"&amp;_xlpm.house&amp;"'!A11:A500"),
    _xlpm.dates,INDIRECT("'"&amp;_xlpm.house&amp;"'!B11:B500"),
    _xlpm.valid,(_xlpm.dates&gt;=_xlpm.startDate)*(_xlpm.dates&lt;=_xlpm.endDate)*(_xlpm.dates&lt;&gt;""),
    _xlpm.hasData,SUM(_xlpm.valid)&gt;0,
    _xlpm.startAge,IF(_xlpm.hasData,MIN(_xlfn._xlws.FILTER(_xlpm.ages,_xlpm.valid)),""),
    _xlpm.endAge,IF(_xlpm.hasData,MAX(_xlfn._xlws.FILTER(_xlpm.ages,_xlpm.valid)),""),
    _xlpm.adjStart,IF(_xlpm.hasData,IF(_xlpm.mode="Auto",ROUND(_xlpm.startAge+0.3,0),ROUND(_xlpm.startAge,0)),""),
    _xlpm.adjEnd,IF(_xlpm.hasData,IF(_xlpm.mode="Auto",ROUND(_xlpm.endAge,0),INT(_xlpm.endAge)),""),
    IF(
        _xlpm.hasData,
        _xlpm.chartType &amp; " – " &amp; _xlpm.house &amp; " (" &amp;
        TEXT(_xlpm.startDate,"d/m/yy") &amp; " – " &amp; TEXT(_xlpm.endDate,"d/m/yy") &amp; ", " &amp;
        _xlpm.adjStart &amp; "–" &amp; _xlpm.adjEnd &amp; " wk)",
        _xlpm.chartType &amp; " – " &amp; _xlpm.house &amp; " (No data available)"
    )
)</f>
        <v>Daily Male Depletion % – VB3 (11/12/25 – 20/1/26, 8–13 wk)</v>
      </c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3" cm="1">
        <f t="array" aca="1" ref="AE2:AE42" ca="1">_xlfn.LET(
    _xlpm.sh, $A$1,
    _xlpm.dates, Date,
    _xlpm.start, --$C$1,
    _xlpm.end, --$C$2,
    _xlpm.base, $AE$1,
    _xlpm.valid, (_xlpm.dates&gt;=_xlpm.start)*(_xlpm.dates&lt;=_xlpm.end)*(_xlpm.dates&lt;&gt;""),
    _xlpm.filtered, _xlfn._xlws.FILTER(_xlpm.dates, _xlpm.valid),
    IF(_xlpm.filtered&lt;&gt;"", _xlpm.base, "")
)</f>
        <v>3.0000000000000001E-3</v>
      </c>
      <c r="AF2" s="245"/>
      <c r="AG2" s="245"/>
      <c r="AH2" s="245"/>
      <c r="AI2" s="245"/>
      <c r="AJ2" s="245"/>
      <c r="AK2" s="245"/>
      <c r="AL2" s="245"/>
      <c r="AM2" s="245"/>
      <c r="AN2" s="245"/>
    </row>
    <row r="3" spans="1:40" ht="20.45" customHeight="1" thickBot="1">
      <c r="A3" s="276" t="str">
        <f t="shared" ref="A3" si="0">HYPERLINK("#Dashboard!A1", "📊 Go To Dashboard")</f>
        <v>📊 Go To Dashboard</v>
      </c>
      <c r="B3" s="49" t="s">
        <v>170</v>
      </c>
      <c r="C3" s="250" cm="1">
        <f t="array" aca="1" ref="C3" ca="1">INDIRECT("'" &amp; $A$1 &amp; "'!B10")</f>
        <v>45952</v>
      </c>
      <c r="D3" s="45"/>
      <c r="E3" s="45" t="s">
        <v>171</v>
      </c>
      <c r="F3" s="45"/>
      <c r="G3" s="45"/>
      <c r="H3" s="45"/>
      <c r="I3" s="45"/>
      <c r="J3" s="45"/>
      <c r="K3" s="45"/>
      <c r="L3" s="45"/>
      <c r="M3" s="46" t="str" cm="1">
        <f t="array" aca="1" ref="M3" ca="1">_xlfn.LET(
    _xlpm.house,$A$1,
    _xlpm.chartType,$E$3,
    _xlpm.startDate,$C$1,
    _xlpm.endDate,$C$2,
    _xlpm.mode,$C$4,
    _xlpm.ages,INDIRECT("'"&amp;_xlpm.house&amp;"'!A11:A500"),
    _xlpm.dates,INDIRECT("'"&amp;_xlpm.house&amp;"'!B11:B500"),
    _xlpm.valid,(_xlpm.dates&gt;=_xlpm.startDate)*(_xlpm.dates&lt;=_xlpm.endDate)*(_xlpm.dates&lt;&gt;""),
    _xlpm.hasData,SUM(_xlpm.valid)&gt;0,
    _xlpm.startAge,IF(_xlpm.hasData,MIN(_xlfn._xlws.FILTER(_xlpm.ages,_xlpm.valid)),""),
    _xlpm.endAge,IF(_xlpm.hasData,MAX(_xlfn._xlws.FILTER(_xlpm.ages,_xlpm.valid)),""),
    _xlpm.adjStart,IF(_xlpm.hasData,IF(_xlpm.mode="Auto",ROUND(_xlpm.startAge+0.3,0),ROUND(_xlpm.startAge,0)),""),
    _xlpm.adjEnd,IF(_xlpm.hasData,IF(_xlpm.mode="Auto",ROUND(_xlpm.endAge,0),INT(_xlpm.endAge)),""),
    IF(
        _xlpm.hasData,
        _xlpm.chartType &amp; " – " &amp; _xlpm.house &amp; " (" &amp;
        TEXT(_xlpm.startDate,"d/m/yy") &amp; " – " &amp; TEXT(_xlpm.endDate,"d/m/yy") &amp; ", " &amp;
        _xlpm.adjStart &amp; "–" &amp; _xlpm.adjEnd &amp; " wk)",
        _xlpm.chartType &amp; " – " &amp; _xlpm.house &amp; " (No data available)"
    )
)</f>
        <v>Daily Cull &amp; Hatching Egg % – VB3 (11/12/25 – 20/1/26, 8–13 wk)</v>
      </c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3">
        <f ca="1"/>
        <v>3.0000000000000001E-3</v>
      </c>
      <c r="AF3" s="245"/>
      <c r="AG3" s="245"/>
      <c r="AH3" s="245"/>
      <c r="AI3" s="245"/>
      <c r="AJ3" s="245"/>
      <c r="AK3" s="245"/>
      <c r="AL3" s="245"/>
      <c r="AM3" s="245"/>
      <c r="AN3" s="245"/>
    </row>
    <row r="4" spans="1:40" ht="20.45" customHeight="1" thickBot="1">
      <c r="A4" s="276"/>
      <c r="B4" s="50" t="s">
        <v>172</v>
      </c>
      <c r="C4" s="251" t="s">
        <v>173</v>
      </c>
      <c r="D4" s="45"/>
      <c r="E4" s="45" t="s">
        <v>174</v>
      </c>
      <c r="F4" s="45"/>
      <c r="G4" s="45"/>
      <c r="H4" s="45"/>
      <c r="I4" s="45"/>
      <c r="J4" s="45"/>
      <c r="K4" s="45"/>
      <c r="L4" s="45"/>
      <c r="M4" s="46" t="str">
        <f>_xlfn.LET(
    _xlpm.house,$A$1,
    _xlpm.chartType,$E4,
    _xlpm.sw,$C$7,
    _xlpm.ew,$C$8,
    _xlpm.chartType &amp; " – " &amp; _xlpm.house &amp; " (" &amp; _xlpm.sw &amp; "–" &amp; _xlpm.ew &amp; " wk)"
)</f>
        <v>Weekly Female Body Weight &amp; Uniformity % – VB3 (8–13 wk)</v>
      </c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3">
        <f ca="1"/>
        <v>3.0000000000000001E-3</v>
      </c>
      <c r="AF4" s="245"/>
      <c r="AG4" s="245"/>
      <c r="AH4" s="245"/>
      <c r="AI4" s="245"/>
      <c r="AJ4" s="245"/>
      <c r="AK4" s="245"/>
      <c r="AL4" s="245"/>
      <c r="AM4" s="245"/>
      <c r="AN4" s="245"/>
    </row>
    <row r="5" spans="1:40" ht="20.45" customHeight="1">
      <c r="A5" s="245"/>
      <c r="B5" s="142" t="s">
        <v>164</v>
      </c>
      <c r="C5" s="252">
        <v>45964</v>
      </c>
      <c r="D5" s="45"/>
      <c r="E5" s="45" t="s">
        <v>175</v>
      </c>
      <c r="F5" s="45"/>
      <c r="G5" s="45"/>
      <c r="H5" s="45"/>
      <c r="I5" s="45"/>
      <c r="J5" s="45"/>
      <c r="K5" s="45"/>
      <c r="L5" s="45"/>
      <c r="M5" s="46" t="str">
        <f>_xlfn.LET(
    _xlpm.house,$A$1,
    _xlpm.chartType,$E5,
    _xlpm.sw,$C$7,
    _xlpm.ew,$C$8,
    _xlpm.chartType &amp; " – " &amp; _xlpm.house &amp; " (" &amp; _xlpm.sw &amp; "–" &amp; _xlpm.ew &amp; " wk)"
)</f>
        <v>Weekly Male Body Weight &amp; Uniformity % – VB3 (8–13 wk)</v>
      </c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3">
        <f ca="1"/>
        <v>3.0000000000000001E-3</v>
      </c>
      <c r="AF5" s="245"/>
      <c r="AG5" s="245"/>
      <c r="AH5" s="245"/>
      <c r="AI5" s="245"/>
      <c r="AJ5" s="245"/>
      <c r="AK5" s="245"/>
      <c r="AL5" s="245"/>
      <c r="AM5" s="245"/>
      <c r="AN5" s="245"/>
    </row>
    <row r="6" spans="1:40" ht="20.45" customHeight="1" thickBot="1">
      <c r="A6" s="277" t="str">
        <f t="shared" ref="A6" si="1">HYPERLINK("#'" &amp; A1 &amp; "'!A1", "📋 Go to " &amp; A1 &amp; " Data")</f>
        <v>📋 Go to VB3 Data</v>
      </c>
      <c r="B6" s="143" t="s">
        <v>168</v>
      </c>
      <c r="C6" s="253">
        <v>45994</v>
      </c>
      <c r="D6" s="45"/>
      <c r="E6" s="45" t="s">
        <v>176</v>
      </c>
      <c r="F6" s="45"/>
      <c r="G6" s="45"/>
      <c r="H6" s="45"/>
      <c r="I6" s="45"/>
      <c r="J6" s="45"/>
      <c r="K6" s="45"/>
      <c r="L6" s="45"/>
      <c r="M6" s="46" t="str" cm="1">
        <f t="array" aca="1" ref="M6" ca="1">_xlfn.LET(
    _xlpm.house,$A$1,
    _xlpm.chartType,$E$6,
    _xlpm.startDate,$C$1,
    _xlpm.endDate,$C$2,
    _xlpm.mode,$C$4,
    _xlpm.ages,INDIRECT("'"&amp;_xlpm.house&amp;"'!A11:A500"),
    _xlpm.dates,INDIRECT("'"&amp;_xlpm.house&amp;"'!B11:B500"),
    _xlpm.valid,(_xlpm.dates&gt;=_xlpm.startDate)*(_xlpm.dates&lt;=_xlpm.endDate)*(_xlpm.dates&lt;&gt;""),
    _xlpm.hasData,SUM(_xlpm.valid)&gt;0,
    _xlpm.startAge,IF(_xlpm.hasData,MIN(_xlfn._xlws.FILTER(_xlpm.ages,_xlpm.valid)),""),
    _xlpm.endAge,IF(_xlpm.hasData,MAX(_xlfn._xlws.FILTER(_xlpm.ages,_xlpm.valid)),""),
    _xlpm.adjStart,IF(_xlpm.hasData,IF(_xlpm.mode="Auto",ROUND(_xlpm.startAge+0.3,0),ROUND(_xlpm.startAge,0)),""),
    _xlpm.adjEnd,IF(_xlpm.hasData,IF(_xlpm.mode="Auto",ROUND(_xlpm.endAge,0),INT(_xlpm.endAge)),""),
    IF(
        _xlpm.hasData,
        _xlpm.chartType &amp; " – " &amp; _xlpm.house &amp; " (" &amp;
        TEXT(_xlpm.startDate,"d/m/yy") &amp; " – " &amp; TEXT(_xlpm.endDate,"d/m/yy") &amp; ", " &amp;
        _xlpm.adjStart &amp; "–" &amp; _xlpm.adjEnd &amp; " wk)",
        _xlpm.chartType &amp; " – " &amp; _xlpm.house &amp; " (No data available)"
    )
)</f>
        <v>Daily Water per Bird Consumption (mL) – VB3 (11/12/25 – 20/1/26, 8–13 wk)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3">
        <f ca="1"/>
        <v>3.0000000000000001E-3</v>
      </c>
      <c r="AF6" s="245"/>
      <c r="AG6" s="245"/>
      <c r="AH6" s="245"/>
      <c r="AI6" s="245"/>
      <c r="AJ6" s="245"/>
      <c r="AK6" s="245"/>
      <c r="AL6" s="245"/>
      <c r="AM6" s="245"/>
      <c r="AN6" s="245"/>
    </row>
    <row r="7" spans="1:40" ht="20.45" customHeight="1">
      <c r="A7" s="277"/>
      <c r="B7" s="142" t="s">
        <v>177</v>
      </c>
      <c r="C7" s="254">
        <v>8</v>
      </c>
      <c r="D7" s="45"/>
      <c r="E7" s="45" t="s">
        <v>178</v>
      </c>
      <c r="F7" s="45"/>
      <c r="G7" s="45"/>
      <c r="H7" s="45"/>
      <c r="I7" s="45"/>
      <c r="J7" s="45"/>
      <c r="K7" s="45"/>
      <c r="L7" s="45"/>
      <c r="M7" s="46" t="str" cm="1">
        <f t="array" aca="1" ref="M7" ca="1">_xlfn.LET(
    _xlpm.house,$A$1,
    _xlpm.chartType,$E7,
    _xlpm.startDate,$C$1,
    _xlpm.endDate,$C$2,
    _xlpm.mode,$C$4,
    _xlpm.ages,INDIRECT("'"&amp;_xlpm.house&amp;"'!A11:A500"),
    _xlpm.dates,INDIRECT("'"&amp;_xlpm.house&amp;"'!B11:B500"),
    _xlpm.valid,(_xlpm.dates&gt;=_xlpm.startDate)*(_xlpm.dates&lt;=_xlpm.endDate)*(_xlpm.dates&lt;&gt;""),
    _xlpm.hasData,SUM(_xlpm.valid)&gt;0,
    _xlpm.startAge,IF(_xlpm.hasData,MIN(_xlfn._xlws.FILTER(_xlpm.ages,_xlpm.valid)),""),
    _xlpm.endAge,IF(_xlpm.hasData,MAX(_xlfn._xlws.FILTER(_xlpm.ages,_xlpm.valid)),""),
    _xlpm.adjStart,IF(_xlpm.hasData,IF(_xlpm.mode="Auto",ROUND(_xlpm.startAge+0.3,0),ROUND(_xlpm.startAge,0)),""),
    _xlpm.adjEnd,IF(_xlpm.hasData,IF(_xlpm.mode="Auto",ROUND(_xlpm.endAge,0),INT(_xlpm.endAge)),""),
    IF(
        _xlpm.hasData,
        _xlpm.chartType &amp; " – " &amp; _xlpm.house &amp; " (" &amp;
        TEXT(_xlpm.startDate,"d/m/yy") &amp; " – " &amp; TEXT(_xlpm.endDate,"d/m/yy") &amp; ", " &amp;
        _xlpm.adjStart &amp; "–" &amp; _xlpm.adjEnd &amp; " wk)",
        _xlpm.chartType &amp; " – " &amp; _xlpm.house &amp; " (No data available)"
    )
)</f>
        <v>Daily Female gram per bird (g) – VB3 (11/12/25 – 20/1/26, 8–13 wk)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3">
        <f ca="1"/>
        <v>3.0000000000000001E-3</v>
      </c>
      <c r="AF7" s="245"/>
      <c r="AG7" s="245"/>
      <c r="AH7" s="245"/>
      <c r="AI7" s="245"/>
      <c r="AJ7" s="245"/>
      <c r="AK7" s="245"/>
      <c r="AL7" s="245"/>
      <c r="AM7" s="245"/>
      <c r="AN7" s="245"/>
    </row>
    <row r="8" spans="1:40" ht="20.45" customHeight="1" thickBot="1">
      <c r="A8" s="245"/>
      <c r="B8" s="143" t="s">
        <v>179</v>
      </c>
      <c r="C8" s="255">
        <v>13</v>
      </c>
      <c r="D8" s="45"/>
      <c r="E8" s="45" t="s">
        <v>180</v>
      </c>
      <c r="F8" s="45"/>
      <c r="G8" s="45"/>
      <c r="H8" s="45"/>
      <c r="I8" s="45"/>
      <c r="J8" s="45"/>
      <c r="K8" s="45"/>
      <c r="L8" s="45"/>
      <c r="M8" s="46" t="str">
        <f t="shared" ref="M8:M10" si="2">_xlfn.LET(
    _xlpm.house,$A$1,
    _xlpm.chartType,$E8,
    _xlpm.sw,$C$7,
    _xlpm.ew,$C$8,
    _xlpm.chartType &amp; " – " &amp; _xlpm.house &amp; " (" &amp; _xlpm.sw &amp; "–" &amp; _xlpm.ew &amp; " wk)"
)</f>
        <v>Weekly Female Depletion and Egg Production % – VB3 (8–13 wk)</v>
      </c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3">
        <f ca="1"/>
        <v>3.0000000000000001E-3</v>
      </c>
      <c r="AF8" s="245"/>
      <c r="AG8" s="245"/>
      <c r="AH8" s="245"/>
      <c r="AI8" s="245"/>
      <c r="AJ8" s="245"/>
      <c r="AK8" s="245"/>
      <c r="AL8" s="245"/>
      <c r="AM8" s="245"/>
      <c r="AN8" s="245"/>
    </row>
    <row r="9" spans="1:40" ht="15.6" customHeight="1">
      <c r="A9" s="245"/>
      <c r="B9" s="248"/>
      <c r="C9" s="245"/>
      <c r="D9" s="45"/>
      <c r="E9" s="45" t="s">
        <v>181</v>
      </c>
      <c r="F9" s="45"/>
      <c r="G9" s="45"/>
      <c r="H9" s="245"/>
      <c r="I9" s="245"/>
      <c r="J9" s="245"/>
      <c r="K9" s="245"/>
      <c r="L9" s="245"/>
      <c r="M9" s="46" t="str">
        <f t="shared" si="2"/>
        <v>Weekly Male Depletion % – VB3 (8–13 wk)</v>
      </c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  <c r="AB9" s="245"/>
      <c r="AC9" s="245"/>
      <c r="AD9" s="245"/>
      <c r="AE9" s="43">
        <f ca="1"/>
        <v>3.0000000000000001E-3</v>
      </c>
      <c r="AF9" s="245"/>
      <c r="AG9" s="245"/>
      <c r="AH9" s="245"/>
      <c r="AI9" s="245"/>
      <c r="AJ9" s="245"/>
      <c r="AK9" s="245"/>
      <c r="AL9" s="245"/>
      <c r="AM9" s="245"/>
      <c r="AN9" s="245"/>
    </row>
    <row r="10" spans="1:40" ht="15.6" customHeight="1">
      <c r="A10" s="245"/>
      <c r="B10" s="245"/>
      <c r="C10" s="245"/>
      <c r="D10" s="45"/>
      <c r="E10" s="45" t="s">
        <v>182</v>
      </c>
      <c r="F10" s="45"/>
      <c r="G10" s="45"/>
      <c r="H10" s="245"/>
      <c r="I10" s="245"/>
      <c r="J10" s="245"/>
      <c r="K10" s="245"/>
      <c r="L10" s="245"/>
      <c r="M10" s="46" t="str">
        <f t="shared" si="2"/>
        <v>Weekly Cull &amp; Hatchable Egg % – VB3 (8–13 wk)</v>
      </c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  <c r="AB10" s="245"/>
      <c r="AC10" s="245"/>
      <c r="AD10" s="245"/>
      <c r="AE10" s="43">
        <f ca="1"/>
        <v>3.0000000000000001E-3</v>
      </c>
      <c r="AF10" s="245"/>
      <c r="AG10" s="245"/>
      <c r="AH10" s="245"/>
      <c r="AI10" s="245"/>
      <c r="AJ10" s="245"/>
      <c r="AK10" s="245"/>
      <c r="AL10" s="245"/>
      <c r="AM10" s="245"/>
      <c r="AN10" s="245"/>
    </row>
    <row r="11" spans="1:40" ht="15.6" customHeight="1">
      <c r="A11" s="245"/>
      <c r="B11" s="51">
        <f ca="1">_xlfn.LET(
  _xlpm.sh, $A$1,
  _xlpm.ages, INDIRECT("'" &amp; _xlpm.sh &amp; "'!A11:A500"),
  _xlpm.dates, INDIRECT("'" &amp; _xlpm.sh &amp; "'!B11:B500"),
  _xlpm.sw, $C$7,
  _xlpm.lower, _xlpm.sw + 0.1,
  _xlpm.upper, _xlpm.sw + 0.7,
  _xlpm.res, _xlfn.MINIFS(_xlpm.dates, _xlpm.ages, "&gt;=" &amp; _xlpm.lower, _xlpm.ages, "&lt;=" &amp; _xlpm.upper),
  IFERROR(_xlpm.res, "")
)</f>
        <v>46002</v>
      </c>
      <c r="C11" s="245"/>
      <c r="D11" s="45"/>
      <c r="E11" s="45"/>
      <c r="F11" s="45"/>
      <c r="G11" s="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  <c r="AB11" s="245"/>
      <c r="AC11" s="245"/>
      <c r="AD11" s="245"/>
      <c r="AE11" s="43">
        <f ca="1"/>
        <v>3.0000000000000001E-3</v>
      </c>
      <c r="AF11" s="245"/>
      <c r="AG11" s="245"/>
      <c r="AH11" s="245"/>
      <c r="AI11" s="245"/>
      <c r="AJ11" s="245"/>
      <c r="AK11" s="245"/>
      <c r="AL11" s="245"/>
      <c r="AM11" s="245"/>
      <c r="AN11" s="245"/>
    </row>
    <row r="12" spans="1:40" ht="15.6" customHeight="1">
      <c r="A12" s="245"/>
      <c r="B12" s="51">
        <f ca="1">_xlfn.LET(
  _xlpm.sh, $A$1,
  _xlpm.ages, INDIRECT("'" &amp; _xlpm.sh &amp; "'!A11:A500"),
  _xlpm.dates, INDIRECT("'" &amp; _xlpm.sh &amp; "'!B11:B500"),
  _xlpm.ew, $C$8,
  _xlpm.lower, _xlpm.ew + 0.1,
  _xlpm.upper, _xlpm.ew + 0.7,
  _xlpm.res, _xlfn.MAXIFS(_xlpm.dates, _xlpm.ages, "&gt;=" &amp; _xlpm.lower, _xlpm.ages, "&lt;=" &amp; _xlpm.upper),
  IFERROR(_xlpm.res, "")
)</f>
        <v>46043</v>
      </c>
      <c r="C12" s="245"/>
      <c r="D12" s="45"/>
      <c r="E12" s="45"/>
      <c r="F12" s="45"/>
      <c r="G12" s="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  <c r="AB12" s="245"/>
      <c r="AC12" s="245"/>
      <c r="AD12" s="245"/>
      <c r="AE12" s="43">
        <f ca="1"/>
        <v>3.0000000000000001E-3</v>
      </c>
      <c r="AF12" s="245"/>
      <c r="AG12" s="245"/>
      <c r="AH12" s="245"/>
      <c r="AI12" s="245"/>
      <c r="AJ12" s="245"/>
      <c r="AK12" s="245"/>
      <c r="AL12" s="245"/>
      <c r="AM12" s="245"/>
      <c r="AN12" s="245"/>
    </row>
    <row r="13" spans="1:40" ht="15.6" customHeight="1">
      <c r="A13" s="245"/>
      <c r="B13" s="45"/>
      <c r="C13" s="245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43">
        <f ca="1"/>
        <v>3.0000000000000001E-3</v>
      </c>
      <c r="AF13" s="245"/>
      <c r="AG13" s="245"/>
      <c r="AH13" s="245"/>
      <c r="AI13" s="245"/>
      <c r="AJ13" s="245"/>
      <c r="AK13" s="245"/>
      <c r="AL13" s="245"/>
      <c r="AM13" s="245"/>
      <c r="AN13" s="245"/>
    </row>
    <row r="14" spans="1:40" ht="15.6" customHeight="1">
      <c r="A14" s="245"/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43">
        <f ca="1"/>
        <v>3.0000000000000001E-3</v>
      </c>
      <c r="AF14" s="245"/>
      <c r="AG14" s="245"/>
      <c r="AH14" s="245"/>
      <c r="AI14" s="245"/>
      <c r="AJ14" s="245"/>
      <c r="AK14" s="245"/>
      <c r="AL14" s="245"/>
      <c r="AM14" s="245"/>
      <c r="AN14" s="245"/>
    </row>
    <row r="15" spans="1:40" ht="15.6" customHeight="1">
      <c r="A15" s="245"/>
      <c r="B15" s="245"/>
      <c r="C15" s="245"/>
      <c r="D15" s="245"/>
      <c r="E15" s="245"/>
      <c r="F15" s="245"/>
      <c r="G15" s="256"/>
      <c r="H15" s="257"/>
      <c r="I15" s="245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43">
        <f ca="1"/>
        <v>3.0000000000000001E-3</v>
      </c>
      <c r="AF15" s="245"/>
      <c r="AG15" s="245"/>
      <c r="AH15" s="245"/>
      <c r="AI15" s="245"/>
      <c r="AJ15" s="245"/>
      <c r="AK15" s="245"/>
      <c r="AL15" s="245"/>
      <c r="AM15" s="245"/>
      <c r="AN15" s="245"/>
    </row>
    <row r="16" spans="1:40" ht="15.6" customHeight="1">
      <c r="A16" s="245"/>
      <c r="B16" s="245"/>
      <c r="C16" s="245"/>
      <c r="D16" s="245"/>
      <c r="E16" s="245"/>
      <c r="F16" s="245"/>
      <c r="G16" s="256"/>
      <c r="H16" s="257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43">
        <f ca="1"/>
        <v>3.0000000000000001E-3</v>
      </c>
      <c r="AF16" s="245"/>
      <c r="AG16" s="245"/>
      <c r="AH16" s="245"/>
      <c r="AI16" s="245"/>
      <c r="AJ16" s="245"/>
      <c r="AK16" s="245"/>
      <c r="AL16" s="258"/>
      <c r="AM16" s="248"/>
      <c r="AN16" s="248"/>
    </row>
    <row r="17" spans="1:40" ht="15.6" customHeight="1">
      <c r="A17" s="245"/>
      <c r="B17" s="245"/>
      <c r="C17" s="245"/>
      <c r="D17" s="245"/>
      <c r="E17" s="245"/>
      <c r="F17" s="245"/>
      <c r="G17" s="256"/>
      <c r="H17" s="257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  <c r="AB17" s="245"/>
      <c r="AC17" s="245"/>
      <c r="AD17" s="245"/>
      <c r="AE17" s="43">
        <f ca="1"/>
        <v>3.0000000000000001E-3</v>
      </c>
      <c r="AF17" s="245"/>
      <c r="AG17" s="245"/>
      <c r="AH17" s="245"/>
      <c r="AI17" s="245"/>
      <c r="AJ17" s="245"/>
      <c r="AK17" s="245"/>
      <c r="AL17" s="258"/>
      <c r="AM17" s="248"/>
      <c r="AN17" s="248"/>
    </row>
    <row r="18" spans="1:40" ht="15.6" customHeight="1">
      <c r="A18" s="245"/>
      <c r="B18" s="245"/>
      <c r="C18" s="245"/>
      <c r="D18" s="245"/>
      <c r="E18" s="245"/>
      <c r="F18" s="245"/>
      <c r="G18" s="256"/>
      <c r="H18" s="257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  <c r="AB18" s="245"/>
      <c r="AC18" s="245"/>
      <c r="AD18" s="245"/>
      <c r="AE18" s="43">
        <f ca="1"/>
        <v>3.0000000000000001E-3</v>
      </c>
      <c r="AF18" s="245"/>
      <c r="AG18" s="245"/>
      <c r="AH18" s="245"/>
      <c r="AI18" s="245"/>
      <c r="AJ18" s="245"/>
      <c r="AK18" s="245"/>
      <c r="AL18" s="258"/>
      <c r="AM18" s="248"/>
      <c r="AN18" s="248"/>
    </row>
    <row r="19" spans="1:40" ht="15.6" customHeight="1">
      <c r="A19" s="245"/>
      <c r="B19" s="245"/>
      <c r="C19" s="245"/>
      <c r="D19" s="245"/>
      <c r="E19" s="245"/>
      <c r="F19" s="245"/>
      <c r="G19" s="256"/>
      <c r="H19" s="257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  <c r="AB19" s="245"/>
      <c r="AC19" s="245"/>
      <c r="AD19" s="245"/>
      <c r="AE19" s="43">
        <f ca="1"/>
        <v>3.0000000000000001E-3</v>
      </c>
      <c r="AF19" s="245"/>
      <c r="AG19" s="245"/>
      <c r="AH19" s="245"/>
      <c r="AI19" s="245"/>
      <c r="AJ19" s="245"/>
      <c r="AK19" s="245"/>
      <c r="AL19" s="258"/>
      <c r="AM19" s="248"/>
      <c r="AN19" s="248"/>
    </row>
    <row r="20" spans="1:40" ht="15.6" customHeight="1">
      <c r="A20" s="245"/>
      <c r="B20" s="245"/>
      <c r="C20" s="245"/>
      <c r="D20" s="245"/>
      <c r="E20" s="245"/>
      <c r="F20" s="245"/>
      <c r="G20" s="256"/>
      <c r="H20" s="257"/>
      <c r="I20" s="245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  <c r="AB20" s="245"/>
      <c r="AC20" s="245"/>
      <c r="AD20" s="245"/>
      <c r="AE20" s="43">
        <f ca="1"/>
        <v>3.0000000000000001E-3</v>
      </c>
      <c r="AF20" s="245"/>
      <c r="AG20" s="245"/>
      <c r="AH20" s="245"/>
      <c r="AI20" s="245"/>
      <c r="AJ20" s="245"/>
      <c r="AK20" s="245"/>
      <c r="AL20" s="258"/>
      <c r="AM20" s="248"/>
      <c r="AN20" s="248"/>
    </row>
    <row r="21" spans="1:40" ht="15.6" customHeight="1">
      <c r="A21" s="245"/>
      <c r="B21" s="245"/>
      <c r="C21" s="245"/>
      <c r="D21" s="245"/>
      <c r="E21" s="245"/>
      <c r="F21" s="245"/>
      <c r="G21" s="256"/>
      <c r="H21" s="257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  <c r="AB21" s="245"/>
      <c r="AC21" s="245"/>
      <c r="AD21" s="245"/>
      <c r="AE21" s="43">
        <f ca="1"/>
        <v>3.0000000000000001E-3</v>
      </c>
      <c r="AF21" s="245"/>
      <c r="AG21" s="245"/>
      <c r="AH21" s="245"/>
      <c r="AI21" s="245"/>
      <c r="AJ21" s="245"/>
      <c r="AK21" s="245"/>
      <c r="AL21" s="258"/>
      <c r="AM21" s="248"/>
      <c r="AN21" s="248"/>
    </row>
    <row r="22" spans="1:40" ht="15.6" customHeight="1">
      <c r="A22" s="259"/>
      <c r="B22" s="248"/>
      <c r="C22" s="245"/>
      <c r="D22" s="245"/>
      <c r="E22" s="245"/>
      <c r="F22" s="245"/>
      <c r="G22" s="256"/>
      <c r="H22" s="257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/>
      <c r="AC22" s="245"/>
      <c r="AD22" s="245"/>
      <c r="AE22" s="43">
        <f ca="1"/>
        <v>3.0000000000000001E-3</v>
      </c>
      <c r="AF22" s="245"/>
      <c r="AG22" s="245"/>
      <c r="AH22" s="245"/>
      <c r="AI22" s="245"/>
      <c r="AJ22" s="245"/>
      <c r="AK22" s="245"/>
      <c r="AL22" s="258"/>
      <c r="AM22" s="248"/>
      <c r="AN22" s="248"/>
    </row>
    <row r="23" spans="1:40" ht="15.6" customHeight="1">
      <c r="A23" s="259"/>
      <c r="B23" s="248"/>
      <c r="C23" s="245"/>
      <c r="D23" s="245"/>
      <c r="E23" s="245"/>
      <c r="F23" s="245"/>
      <c r="G23" s="256"/>
      <c r="H23" s="257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5"/>
      <c r="AC23" s="245"/>
      <c r="AD23" s="245"/>
      <c r="AE23" s="43">
        <f ca="1"/>
        <v>3.0000000000000001E-3</v>
      </c>
      <c r="AF23" s="245"/>
      <c r="AG23" s="245"/>
      <c r="AH23" s="245"/>
      <c r="AI23" s="245"/>
      <c r="AJ23" s="245"/>
      <c r="AK23" s="245"/>
      <c r="AL23" s="258"/>
      <c r="AM23" s="248"/>
      <c r="AN23" s="248"/>
    </row>
    <row r="24" spans="1:40" ht="15.6" customHeight="1">
      <c r="A24" s="259"/>
      <c r="B24" s="248"/>
      <c r="C24" s="245"/>
      <c r="D24" s="245"/>
      <c r="E24" s="245"/>
      <c r="F24" s="245"/>
      <c r="G24" s="256"/>
      <c r="H24" s="257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  <c r="AB24" s="245"/>
      <c r="AC24" s="245"/>
      <c r="AD24" s="245"/>
      <c r="AE24" s="43">
        <f ca="1"/>
        <v>3.0000000000000001E-3</v>
      </c>
      <c r="AF24" s="245"/>
      <c r="AG24" s="245"/>
      <c r="AH24" s="245"/>
      <c r="AI24" s="245"/>
      <c r="AJ24" s="245"/>
      <c r="AK24" s="245"/>
      <c r="AL24" s="258"/>
      <c r="AM24" s="248"/>
      <c r="AN24" s="248"/>
    </row>
    <row r="25" spans="1:40" ht="15.6" customHeight="1">
      <c r="A25" s="259"/>
      <c r="B25" s="248"/>
      <c r="C25" s="245"/>
      <c r="D25" s="245"/>
      <c r="E25" s="245"/>
      <c r="F25" s="245"/>
      <c r="G25" s="256"/>
      <c r="H25" s="257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  <c r="AB25" s="245"/>
      <c r="AC25" s="245"/>
      <c r="AD25" s="245"/>
      <c r="AE25" s="43">
        <f ca="1"/>
        <v>3.0000000000000001E-3</v>
      </c>
      <c r="AF25" s="245"/>
      <c r="AG25" s="245"/>
      <c r="AH25" s="245"/>
      <c r="AI25" s="245"/>
      <c r="AJ25" s="245"/>
      <c r="AK25" s="245"/>
      <c r="AL25" s="258"/>
      <c r="AM25" s="248"/>
      <c r="AN25" s="248"/>
    </row>
    <row r="26" spans="1:40" ht="15.6" customHeight="1">
      <c r="A26" s="259"/>
      <c r="B26" s="248"/>
      <c r="C26" s="245"/>
      <c r="D26" s="245"/>
      <c r="E26" s="245"/>
      <c r="F26" s="245"/>
      <c r="G26" s="256"/>
      <c r="H26" s="257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  <c r="AB26" s="245"/>
      <c r="AC26" s="245"/>
      <c r="AD26" s="245"/>
      <c r="AE26" s="43">
        <f ca="1"/>
        <v>3.0000000000000001E-3</v>
      </c>
      <c r="AF26" s="245"/>
      <c r="AG26" s="245"/>
      <c r="AH26" s="245"/>
      <c r="AI26" s="245"/>
      <c r="AJ26" s="245"/>
      <c r="AK26" s="245"/>
      <c r="AL26" s="258"/>
      <c r="AM26" s="248"/>
      <c r="AN26" s="248"/>
    </row>
    <row r="27" spans="1:40" ht="15.6" customHeight="1">
      <c r="A27" s="259"/>
      <c r="B27" s="248"/>
      <c r="C27" s="245"/>
      <c r="D27" s="245"/>
      <c r="E27" s="245"/>
      <c r="F27" s="245"/>
      <c r="G27" s="256"/>
      <c r="H27" s="257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  <c r="AB27" s="245"/>
      <c r="AC27" s="245"/>
      <c r="AD27" s="245"/>
      <c r="AE27" s="43">
        <f ca="1"/>
        <v>3.0000000000000001E-3</v>
      </c>
      <c r="AF27" s="245"/>
      <c r="AG27" s="245"/>
      <c r="AH27" s="245"/>
      <c r="AI27" s="245"/>
      <c r="AJ27" s="245"/>
      <c r="AK27" s="245"/>
      <c r="AL27" s="258"/>
      <c r="AM27" s="248"/>
      <c r="AN27" s="248"/>
    </row>
    <row r="28" spans="1:40" ht="15.6" customHeight="1">
      <c r="A28" s="259"/>
      <c r="B28" s="248"/>
      <c r="C28" s="245"/>
      <c r="D28" s="245"/>
      <c r="E28" s="245"/>
      <c r="F28" s="245"/>
      <c r="G28" s="256"/>
      <c r="H28" s="257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  <c r="AB28" s="245"/>
      <c r="AC28" s="245"/>
      <c r="AD28" s="245"/>
      <c r="AE28" s="43">
        <f ca="1"/>
        <v>3.0000000000000001E-3</v>
      </c>
      <c r="AF28" s="245"/>
      <c r="AG28" s="245"/>
      <c r="AH28" s="245"/>
      <c r="AI28" s="245"/>
      <c r="AJ28" s="245"/>
      <c r="AK28" s="245"/>
      <c r="AL28" s="258"/>
      <c r="AM28" s="248"/>
      <c r="AN28" s="248"/>
    </row>
    <row r="29" spans="1:40" ht="15.6" customHeight="1">
      <c r="A29" s="259"/>
      <c r="B29" s="248"/>
      <c r="C29" s="245"/>
      <c r="D29" s="245"/>
      <c r="E29" s="245"/>
      <c r="F29" s="245"/>
      <c r="G29" s="256"/>
      <c r="H29" s="257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  <c r="AB29" s="245"/>
      <c r="AC29" s="245"/>
      <c r="AD29" s="245"/>
      <c r="AE29" s="43">
        <f ca="1"/>
        <v>3.0000000000000001E-3</v>
      </c>
      <c r="AF29" s="245"/>
      <c r="AG29" s="245"/>
      <c r="AH29" s="245"/>
      <c r="AI29" s="245"/>
      <c r="AJ29" s="245"/>
      <c r="AK29" s="245"/>
      <c r="AL29" s="258"/>
      <c r="AM29" s="248"/>
      <c r="AN29" s="248"/>
    </row>
    <row r="30" spans="1:40" ht="15.6" customHeight="1">
      <c r="A30" s="259"/>
      <c r="B30" s="248"/>
      <c r="C30" s="245"/>
      <c r="D30" s="245"/>
      <c r="E30" s="245"/>
      <c r="F30" s="245"/>
      <c r="G30" s="256"/>
      <c r="H30" s="257"/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  <c r="AB30" s="245"/>
      <c r="AC30" s="245"/>
      <c r="AD30" s="245"/>
      <c r="AE30" s="43">
        <f ca="1"/>
        <v>3.0000000000000001E-3</v>
      </c>
      <c r="AF30" s="245"/>
      <c r="AG30" s="245"/>
      <c r="AH30" s="245"/>
      <c r="AI30" s="245"/>
      <c r="AJ30" s="245"/>
      <c r="AK30" s="245"/>
      <c r="AL30" s="258"/>
      <c r="AM30" s="248"/>
      <c r="AN30" s="248"/>
    </row>
    <row r="31" spans="1:40" ht="15.6" customHeight="1">
      <c r="A31" s="259"/>
      <c r="B31" s="248"/>
      <c r="C31" s="245"/>
      <c r="D31" s="245"/>
      <c r="E31" s="245"/>
      <c r="F31" s="245"/>
      <c r="G31" s="256"/>
      <c r="H31" s="257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43">
        <f ca="1"/>
        <v>3.0000000000000001E-3</v>
      </c>
      <c r="AF31" s="245"/>
      <c r="AG31" s="245"/>
      <c r="AH31" s="245"/>
      <c r="AI31" s="245"/>
      <c r="AJ31" s="245"/>
      <c r="AK31" s="245"/>
      <c r="AL31" s="258"/>
      <c r="AM31" s="248"/>
      <c r="AN31" s="248"/>
    </row>
    <row r="32" spans="1:40" ht="15.6" customHeight="1">
      <c r="A32" s="259"/>
      <c r="B32" s="248"/>
      <c r="C32" s="245"/>
      <c r="D32" s="245"/>
      <c r="E32" s="245"/>
      <c r="F32" s="245"/>
      <c r="G32" s="256"/>
      <c r="H32" s="257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  <c r="AB32" s="245"/>
      <c r="AC32" s="245"/>
      <c r="AD32" s="245"/>
      <c r="AE32" s="43">
        <f ca="1"/>
        <v>3.0000000000000001E-3</v>
      </c>
      <c r="AF32" s="245"/>
      <c r="AG32" s="245"/>
      <c r="AH32" s="245"/>
      <c r="AI32" s="245"/>
      <c r="AJ32" s="245"/>
      <c r="AK32" s="245"/>
      <c r="AL32" s="258"/>
      <c r="AM32" s="248"/>
      <c r="AN32" s="248"/>
    </row>
    <row r="33" spans="1:40" ht="15.6" customHeight="1">
      <c r="A33" s="259"/>
      <c r="B33" s="248"/>
      <c r="C33" s="245"/>
      <c r="D33" s="245"/>
      <c r="E33" s="245"/>
      <c r="F33" s="245"/>
      <c r="G33" s="256"/>
      <c r="H33" s="257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  <c r="AE33" s="43">
        <f ca="1"/>
        <v>3.0000000000000001E-3</v>
      </c>
      <c r="AF33" s="245"/>
      <c r="AG33" s="245"/>
      <c r="AH33" s="245"/>
      <c r="AI33" s="245"/>
      <c r="AJ33" s="245"/>
      <c r="AK33" s="245"/>
      <c r="AL33" s="258"/>
      <c r="AM33" s="248"/>
      <c r="AN33" s="248"/>
    </row>
    <row r="34" spans="1:40" ht="15.6" customHeight="1">
      <c r="A34" s="259"/>
      <c r="B34" s="248"/>
      <c r="C34" s="245"/>
      <c r="D34" s="245"/>
      <c r="E34" s="245"/>
      <c r="F34" s="245"/>
      <c r="G34" s="256"/>
      <c r="H34" s="257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43">
        <f ca="1"/>
        <v>3.0000000000000001E-3</v>
      </c>
      <c r="AF34" s="245"/>
      <c r="AG34" s="245"/>
      <c r="AH34" s="245"/>
      <c r="AI34" s="245"/>
      <c r="AJ34" s="245"/>
      <c r="AK34" s="245"/>
      <c r="AL34" s="258"/>
      <c r="AM34" s="248"/>
      <c r="AN34" s="248"/>
    </row>
    <row r="35" spans="1:40" ht="15.6" customHeight="1">
      <c r="A35" s="259"/>
      <c r="B35" s="248"/>
      <c r="C35" s="245"/>
      <c r="D35" s="245"/>
      <c r="E35" s="245"/>
      <c r="F35" s="245"/>
      <c r="G35" s="256"/>
      <c r="H35" s="257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43">
        <f ca="1"/>
        <v>3.0000000000000001E-3</v>
      </c>
      <c r="AF35" s="245"/>
      <c r="AG35" s="245"/>
      <c r="AH35" s="245"/>
      <c r="AI35" s="245"/>
      <c r="AJ35" s="245"/>
      <c r="AK35" s="245"/>
      <c r="AL35" s="258"/>
      <c r="AM35" s="248"/>
      <c r="AN35" s="248"/>
    </row>
    <row r="36" spans="1:40" ht="15.6" customHeight="1">
      <c r="A36" s="259"/>
      <c r="B36" s="248"/>
      <c r="C36" s="245"/>
      <c r="D36" s="245"/>
      <c r="E36" s="245"/>
      <c r="F36" s="245"/>
      <c r="G36" s="256"/>
      <c r="H36" s="257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/>
      <c r="AC36" s="245"/>
      <c r="AD36" s="245"/>
      <c r="AE36" s="43">
        <f ca="1"/>
        <v>3.0000000000000001E-3</v>
      </c>
      <c r="AF36" s="245"/>
      <c r="AG36" s="245"/>
      <c r="AH36" s="245"/>
      <c r="AI36" s="245"/>
      <c r="AJ36" s="245"/>
      <c r="AK36" s="245"/>
      <c r="AL36" s="258"/>
      <c r="AM36" s="248"/>
      <c r="AN36" s="248"/>
    </row>
    <row r="37" spans="1:40" ht="15.6" customHeight="1">
      <c r="A37" s="259"/>
      <c r="B37" s="248"/>
      <c r="C37" s="245"/>
      <c r="D37" s="245"/>
      <c r="E37" s="245"/>
      <c r="F37" s="245"/>
      <c r="G37" s="256"/>
      <c r="H37" s="257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43">
        <f ca="1"/>
        <v>3.0000000000000001E-3</v>
      </c>
      <c r="AF37" s="245"/>
      <c r="AG37" s="245"/>
      <c r="AH37" s="245"/>
      <c r="AI37" s="245"/>
      <c r="AJ37" s="245"/>
      <c r="AK37" s="245"/>
      <c r="AL37" s="258"/>
      <c r="AM37" s="248"/>
      <c r="AN37" s="248"/>
    </row>
    <row r="38" spans="1:40" ht="15.6" customHeight="1">
      <c r="A38" s="259"/>
      <c r="B38" s="248"/>
      <c r="C38" s="245"/>
      <c r="D38" s="245"/>
      <c r="E38" s="245"/>
      <c r="F38" s="245"/>
      <c r="G38" s="256"/>
      <c r="H38" s="257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43">
        <f ca="1"/>
        <v>3.0000000000000001E-3</v>
      </c>
      <c r="AF38" s="245"/>
      <c r="AG38" s="245"/>
      <c r="AH38" s="245"/>
      <c r="AI38" s="245"/>
      <c r="AJ38" s="245"/>
      <c r="AK38" s="245"/>
      <c r="AL38" s="258"/>
      <c r="AM38" s="248"/>
      <c r="AN38" s="248"/>
    </row>
    <row r="39" spans="1:40" ht="15.6" customHeight="1">
      <c r="A39" s="259"/>
      <c r="B39" s="248"/>
      <c r="C39" s="245"/>
      <c r="D39" s="245"/>
      <c r="E39" s="245"/>
      <c r="F39" s="245"/>
      <c r="G39" s="256"/>
      <c r="H39" s="257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43">
        <f ca="1"/>
        <v>3.0000000000000001E-3</v>
      </c>
      <c r="AF39" s="245"/>
      <c r="AG39" s="245"/>
      <c r="AH39" s="245"/>
      <c r="AI39" s="245"/>
      <c r="AJ39" s="245"/>
      <c r="AK39" s="245"/>
      <c r="AL39" s="258"/>
      <c r="AM39" s="248"/>
      <c r="AN39" s="248"/>
    </row>
    <row r="40" spans="1:40" ht="15.6" customHeight="1">
      <c r="A40" s="259"/>
      <c r="B40" s="248"/>
      <c r="C40" s="245"/>
      <c r="D40" s="245"/>
      <c r="E40" s="245"/>
      <c r="F40" s="245"/>
      <c r="G40" s="256"/>
      <c r="H40" s="257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43">
        <f ca="1"/>
        <v>3.0000000000000001E-3</v>
      </c>
      <c r="AF40" s="245"/>
      <c r="AG40" s="245"/>
      <c r="AH40" s="245"/>
      <c r="AI40" s="245"/>
      <c r="AJ40" s="245"/>
      <c r="AK40" s="245"/>
      <c r="AL40" s="258"/>
      <c r="AM40" s="248"/>
      <c r="AN40" s="248"/>
    </row>
    <row r="41" spans="1:40" ht="15.6" customHeight="1">
      <c r="A41" s="259"/>
      <c r="B41" s="248"/>
      <c r="C41" s="245"/>
      <c r="D41" s="245"/>
      <c r="E41" s="245"/>
      <c r="F41" s="245"/>
      <c r="G41" s="256"/>
      <c r="H41" s="257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245"/>
      <c r="AE41" s="43">
        <f ca="1"/>
        <v>3.0000000000000001E-3</v>
      </c>
      <c r="AF41" s="245"/>
      <c r="AG41" s="245"/>
      <c r="AH41" s="245"/>
      <c r="AI41" s="245"/>
      <c r="AJ41" s="245"/>
      <c r="AK41" s="245"/>
      <c r="AL41" s="258"/>
      <c r="AM41" s="248"/>
      <c r="AN41" s="248"/>
    </row>
    <row r="42" spans="1:40" ht="15.6" customHeight="1">
      <c r="A42" s="259"/>
      <c r="B42" s="248"/>
      <c r="C42" s="245"/>
      <c r="D42" s="245"/>
      <c r="E42" s="245"/>
      <c r="F42" s="245"/>
      <c r="G42" s="256"/>
      <c r="H42" s="257"/>
      <c r="I42" s="24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  <c r="AB42" s="245"/>
      <c r="AC42" s="245"/>
      <c r="AD42" s="245"/>
      <c r="AE42" s="43">
        <f ca="1"/>
        <v>3.0000000000000001E-3</v>
      </c>
      <c r="AF42" s="245"/>
      <c r="AG42" s="245"/>
      <c r="AH42" s="245"/>
      <c r="AI42" s="245"/>
      <c r="AJ42" s="245"/>
      <c r="AK42" s="245"/>
      <c r="AL42" s="258"/>
      <c r="AM42" s="248"/>
      <c r="AN42" s="248"/>
    </row>
    <row r="43" spans="1:40" ht="15.6" customHeight="1">
      <c r="A43" s="259"/>
      <c r="B43" s="248"/>
      <c r="C43" s="245"/>
      <c r="D43" s="245"/>
      <c r="E43" s="245"/>
      <c r="F43" s="245"/>
      <c r="G43" s="256"/>
      <c r="H43" s="257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  <c r="AF43" s="245"/>
      <c r="AG43" s="245"/>
      <c r="AH43" s="245"/>
      <c r="AI43" s="245"/>
      <c r="AJ43" s="245"/>
      <c r="AK43" s="245"/>
      <c r="AL43" s="258"/>
      <c r="AM43" s="248"/>
      <c r="AN43" s="248"/>
    </row>
    <row r="44" spans="1:40" ht="15.6" customHeight="1">
      <c r="A44" s="259"/>
      <c r="B44" s="248"/>
      <c r="C44" s="245"/>
      <c r="D44" s="245"/>
      <c r="E44" s="245"/>
      <c r="F44" s="245"/>
      <c r="G44" s="256"/>
      <c r="H44" s="257"/>
      <c r="I44" s="24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F44" s="245"/>
      <c r="AG44" s="245"/>
      <c r="AH44" s="245"/>
      <c r="AI44" s="245"/>
      <c r="AJ44" s="245"/>
      <c r="AK44" s="245"/>
      <c r="AL44" s="258"/>
      <c r="AM44" s="248"/>
      <c r="AN44" s="248"/>
    </row>
    <row r="45" spans="1:40" ht="15.6" customHeight="1">
      <c r="A45" s="259"/>
      <c r="B45" s="248"/>
      <c r="C45" s="245"/>
      <c r="D45" s="245"/>
      <c r="E45" s="245"/>
      <c r="F45" s="245"/>
      <c r="G45" s="256"/>
      <c r="H45" s="257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F45" s="245"/>
      <c r="AG45" s="245"/>
      <c r="AH45" s="245"/>
      <c r="AI45" s="245"/>
      <c r="AJ45" s="245"/>
      <c r="AK45" s="245"/>
      <c r="AL45" s="258"/>
      <c r="AM45" s="248"/>
      <c r="AN45" s="248"/>
    </row>
    <row r="46" spans="1:40" ht="15.6" customHeight="1">
      <c r="A46" s="259"/>
      <c r="B46" s="248"/>
      <c r="C46" s="245"/>
      <c r="D46" s="245"/>
      <c r="E46" s="245"/>
      <c r="F46" s="245"/>
      <c r="G46" s="256"/>
      <c r="H46" s="257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  <c r="AF46" s="245"/>
      <c r="AG46" s="245"/>
      <c r="AH46" s="245"/>
      <c r="AI46" s="245"/>
      <c r="AJ46" s="245"/>
      <c r="AK46" s="245"/>
      <c r="AL46" s="258"/>
      <c r="AM46" s="248"/>
      <c r="AN46" s="248"/>
    </row>
    <row r="47" spans="1:40" ht="15.6" customHeight="1">
      <c r="A47" s="259"/>
      <c r="B47" s="248"/>
      <c r="C47" s="245"/>
      <c r="D47" s="245"/>
      <c r="E47" s="245"/>
      <c r="F47" s="245"/>
      <c r="G47" s="256"/>
      <c r="H47" s="257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F47" s="245"/>
      <c r="AG47" s="245"/>
      <c r="AH47" s="245"/>
      <c r="AI47" s="245"/>
      <c r="AJ47" s="245"/>
      <c r="AK47" s="245"/>
      <c r="AL47" s="258"/>
      <c r="AM47" s="248"/>
      <c r="AN47" s="248"/>
    </row>
    <row r="48" spans="1:40" ht="15.6" customHeight="1">
      <c r="A48" s="259"/>
      <c r="B48" s="248"/>
      <c r="C48" s="245"/>
      <c r="D48" s="245"/>
      <c r="E48" s="245"/>
      <c r="F48" s="245"/>
      <c r="G48" s="256"/>
      <c r="H48" s="257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  <c r="AB48" s="245"/>
      <c r="AC48" s="245"/>
      <c r="AD48" s="245"/>
      <c r="AF48" s="245"/>
      <c r="AG48" s="245"/>
      <c r="AH48" s="245"/>
      <c r="AI48" s="245"/>
      <c r="AJ48" s="245"/>
      <c r="AK48" s="245"/>
      <c r="AL48" s="258"/>
      <c r="AM48" s="248"/>
      <c r="AN48" s="248"/>
    </row>
    <row r="49" spans="1:40" ht="15.6" customHeight="1">
      <c r="A49" s="259"/>
      <c r="B49" s="248"/>
      <c r="C49" s="245"/>
      <c r="D49" s="245"/>
      <c r="E49" s="245"/>
      <c r="F49" s="245"/>
      <c r="G49" s="256"/>
      <c r="H49" s="257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F49" s="245"/>
      <c r="AG49" s="245"/>
      <c r="AH49" s="245"/>
      <c r="AI49" s="245"/>
      <c r="AJ49" s="245"/>
      <c r="AK49" s="245"/>
      <c r="AL49" s="258"/>
      <c r="AM49" s="248"/>
      <c r="AN49" s="248"/>
    </row>
    <row r="50" spans="1:40" ht="15.6" customHeight="1">
      <c r="A50" s="245"/>
      <c r="B50" s="248"/>
      <c r="C50" s="245"/>
      <c r="D50" s="245"/>
      <c r="E50" s="245"/>
      <c r="F50" s="245"/>
      <c r="G50" s="256"/>
      <c r="H50" s="257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  <c r="AD50" s="245"/>
      <c r="AF50" s="245"/>
      <c r="AG50" s="245"/>
      <c r="AH50" s="245"/>
      <c r="AI50" s="245"/>
      <c r="AJ50" s="245"/>
      <c r="AK50" s="245"/>
      <c r="AL50" s="258"/>
      <c r="AM50" s="248"/>
      <c r="AN50" s="248"/>
    </row>
    <row r="51" spans="1:40" ht="15.6" customHeight="1">
      <c r="A51" s="245"/>
      <c r="B51" s="248"/>
      <c r="C51" s="245"/>
      <c r="D51" s="245"/>
      <c r="E51" s="245"/>
      <c r="F51" s="245"/>
      <c r="G51" s="256"/>
      <c r="H51" s="257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  <c r="AB51" s="245"/>
      <c r="AC51" s="245"/>
      <c r="AD51" s="245"/>
      <c r="AF51" s="245"/>
      <c r="AG51" s="245"/>
      <c r="AH51" s="245"/>
      <c r="AI51" s="245"/>
      <c r="AJ51" s="245"/>
      <c r="AK51" s="245"/>
      <c r="AL51" s="258"/>
      <c r="AM51" s="248"/>
      <c r="AN51" s="248"/>
    </row>
    <row r="52" spans="1:40" ht="15.6" customHeight="1">
      <c r="A52" s="245"/>
      <c r="B52" s="248"/>
      <c r="C52" s="245"/>
      <c r="D52" s="245"/>
      <c r="E52" s="245"/>
      <c r="F52" s="245"/>
      <c r="G52" s="256"/>
      <c r="H52" s="257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  <c r="AB52" s="245"/>
      <c r="AC52" s="245"/>
      <c r="AD52" s="245"/>
      <c r="AF52" s="245"/>
      <c r="AG52" s="245"/>
      <c r="AH52" s="245"/>
      <c r="AI52" s="245"/>
      <c r="AJ52" s="245"/>
      <c r="AK52" s="245"/>
      <c r="AL52" s="258"/>
      <c r="AM52" s="248"/>
      <c r="AN52" s="248"/>
    </row>
    <row r="53" spans="1:40" ht="15.6" customHeight="1">
      <c r="A53" s="245"/>
      <c r="B53" s="248"/>
      <c r="C53" s="245"/>
      <c r="D53" s="245"/>
      <c r="E53" s="245"/>
      <c r="F53" s="245"/>
      <c r="G53" s="256"/>
      <c r="H53" s="257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  <c r="AB53" s="245"/>
      <c r="AC53" s="245"/>
      <c r="AD53" s="245"/>
      <c r="AF53" s="245"/>
      <c r="AG53" s="245"/>
      <c r="AH53" s="245"/>
      <c r="AI53" s="245"/>
      <c r="AJ53" s="245"/>
      <c r="AK53" s="245"/>
      <c r="AL53" s="258"/>
      <c r="AM53" s="248"/>
      <c r="AN53" s="248"/>
    </row>
    <row r="54" spans="1:40" ht="15.6" customHeight="1">
      <c r="A54" s="245"/>
      <c r="B54" s="248"/>
      <c r="C54" s="245"/>
      <c r="D54" s="245"/>
      <c r="E54" s="245"/>
      <c r="F54" s="245"/>
      <c r="G54" s="256"/>
      <c r="H54" s="257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  <c r="AD54" s="245"/>
      <c r="AF54" s="245"/>
      <c r="AG54" s="248"/>
      <c r="AH54" s="245"/>
      <c r="AI54" s="245"/>
      <c r="AJ54" s="245"/>
      <c r="AK54" s="245"/>
      <c r="AL54" s="258"/>
      <c r="AM54" s="248"/>
      <c r="AN54" s="248"/>
    </row>
    <row r="55" spans="1:40" ht="15.6" customHeight="1">
      <c r="A55" s="245"/>
      <c r="B55" s="248"/>
      <c r="C55" s="245"/>
      <c r="D55" s="245"/>
      <c r="E55" s="245"/>
      <c r="F55" s="245"/>
      <c r="G55" s="256"/>
      <c r="H55" s="257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B55" s="245"/>
      <c r="AC55" s="245"/>
      <c r="AD55" s="245"/>
      <c r="AF55" s="245"/>
      <c r="AG55" s="248"/>
      <c r="AH55" s="245"/>
      <c r="AI55" s="245"/>
      <c r="AJ55" s="245"/>
      <c r="AK55" s="245"/>
      <c r="AL55" s="258"/>
      <c r="AM55" s="248"/>
      <c r="AN55" s="248"/>
    </row>
    <row r="56" spans="1:40" ht="15.6" customHeight="1">
      <c r="A56" s="245"/>
      <c r="B56" s="248"/>
      <c r="C56" s="245"/>
      <c r="D56" s="245"/>
      <c r="E56" s="245"/>
      <c r="F56" s="245"/>
      <c r="G56" s="256"/>
      <c r="H56" s="257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  <c r="AB56" s="245"/>
      <c r="AC56" s="245"/>
      <c r="AD56" s="245"/>
      <c r="AF56" s="245"/>
      <c r="AG56" s="248"/>
      <c r="AH56" s="245"/>
      <c r="AI56" s="245"/>
      <c r="AJ56" s="245"/>
      <c r="AK56" s="245"/>
      <c r="AL56" s="258"/>
      <c r="AM56" s="248"/>
      <c r="AN56" s="248"/>
    </row>
    <row r="57" spans="1:40" ht="15.6" customHeight="1">
      <c r="A57" s="245"/>
      <c r="B57" s="248"/>
      <c r="C57" s="245"/>
      <c r="D57" s="245"/>
      <c r="E57" s="245"/>
      <c r="F57" s="245"/>
      <c r="G57" s="256"/>
      <c r="H57" s="257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245"/>
      <c r="AD57" s="245"/>
      <c r="AF57" s="245"/>
      <c r="AG57" s="248"/>
      <c r="AH57" s="245"/>
      <c r="AI57" s="245"/>
      <c r="AJ57" s="245"/>
      <c r="AK57" s="245"/>
      <c r="AL57" s="258"/>
      <c r="AM57" s="248"/>
      <c r="AN57" s="248"/>
    </row>
    <row r="58" spans="1:40" ht="15.6" customHeight="1">
      <c r="A58" s="245"/>
      <c r="B58" s="248"/>
      <c r="C58" s="245"/>
      <c r="D58" s="245"/>
      <c r="E58" s="245"/>
      <c r="F58" s="245"/>
      <c r="G58" s="256"/>
      <c r="H58" s="257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  <c r="AB58" s="245"/>
      <c r="AC58" s="245"/>
      <c r="AD58" s="245"/>
      <c r="AF58" s="245"/>
      <c r="AG58" s="248"/>
      <c r="AH58" s="245"/>
      <c r="AI58" s="245"/>
      <c r="AJ58" s="245"/>
      <c r="AK58" s="245"/>
      <c r="AL58" s="258"/>
      <c r="AM58" s="248"/>
      <c r="AN58" s="248"/>
    </row>
    <row r="59" spans="1:40" ht="15.6" customHeight="1">
      <c r="A59" s="245"/>
      <c r="B59" s="248"/>
      <c r="C59" s="245"/>
      <c r="D59" s="245"/>
      <c r="E59" s="245"/>
      <c r="F59" s="245"/>
      <c r="G59" s="256"/>
      <c r="H59" s="257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  <c r="AB59" s="245"/>
      <c r="AC59" s="245"/>
      <c r="AD59" s="245"/>
      <c r="AF59" s="245"/>
      <c r="AG59" s="248"/>
      <c r="AH59" s="245"/>
      <c r="AI59" s="245"/>
      <c r="AJ59" s="245"/>
      <c r="AK59" s="245"/>
      <c r="AL59" s="258"/>
      <c r="AM59" s="248"/>
      <c r="AN59" s="248"/>
    </row>
    <row r="60" spans="1:40" ht="15.6" customHeight="1">
      <c r="A60" s="245"/>
      <c r="B60" s="248"/>
      <c r="C60" s="245"/>
      <c r="D60" s="245"/>
      <c r="E60" s="245"/>
      <c r="F60" s="245"/>
      <c r="G60" s="256"/>
      <c r="H60" s="257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  <c r="AB60" s="245"/>
      <c r="AC60" s="245"/>
      <c r="AD60" s="245"/>
      <c r="AF60" s="245"/>
      <c r="AG60" s="248"/>
      <c r="AH60" s="245"/>
      <c r="AI60" s="245"/>
      <c r="AJ60" s="245"/>
      <c r="AK60" s="245"/>
      <c r="AL60" s="258"/>
      <c r="AM60" s="248"/>
      <c r="AN60" s="248"/>
    </row>
    <row r="61" spans="1:40" ht="15.6" customHeight="1">
      <c r="A61" s="245"/>
      <c r="B61" s="248"/>
      <c r="C61" s="245"/>
      <c r="D61" s="245"/>
      <c r="E61" s="245"/>
      <c r="F61" s="245"/>
      <c r="G61" s="256"/>
      <c r="H61" s="257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  <c r="AB61" s="245"/>
      <c r="AC61" s="245"/>
      <c r="AD61" s="245"/>
      <c r="AF61" s="245"/>
      <c r="AG61" s="248"/>
      <c r="AH61" s="245"/>
      <c r="AI61" s="245"/>
      <c r="AJ61" s="245"/>
      <c r="AK61" s="245"/>
      <c r="AL61" s="258"/>
      <c r="AM61" s="248"/>
      <c r="AN61" s="248"/>
    </row>
    <row r="62" spans="1:40" ht="15.6" customHeight="1">
      <c r="A62" s="245"/>
      <c r="B62" s="248"/>
      <c r="C62" s="245"/>
      <c r="D62" s="245"/>
      <c r="E62" s="245"/>
      <c r="F62" s="245"/>
      <c r="G62" s="256"/>
      <c r="H62" s="257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F62" s="245"/>
      <c r="AG62" s="248"/>
      <c r="AH62" s="245"/>
      <c r="AI62" s="245"/>
      <c r="AJ62" s="245"/>
      <c r="AK62" s="245"/>
      <c r="AL62" s="258"/>
      <c r="AM62" s="248"/>
      <c r="AN62" s="248"/>
    </row>
    <row r="63" spans="1:40" ht="15.6" customHeight="1">
      <c r="A63" s="245"/>
      <c r="B63" s="248"/>
      <c r="C63" s="245"/>
      <c r="D63" s="245"/>
      <c r="E63" s="245"/>
      <c r="F63" s="245"/>
      <c r="G63" s="256"/>
      <c r="H63" s="257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F63" s="245"/>
      <c r="AG63" s="248"/>
      <c r="AH63" s="245"/>
      <c r="AI63" s="245"/>
      <c r="AJ63" s="245"/>
      <c r="AK63" s="245"/>
      <c r="AL63" s="258"/>
      <c r="AM63" s="248"/>
      <c r="AN63" s="248"/>
    </row>
    <row r="64" spans="1:40" ht="15.6" customHeight="1">
      <c r="A64" s="245"/>
      <c r="B64" s="248"/>
      <c r="C64" s="245"/>
      <c r="D64" s="245"/>
      <c r="E64" s="245"/>
      <c r="F64" s="245"/>
      <c r="G64" s="256"/>
      <c r="H64" s="257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  <c r="AD64" s="245"/>
      <c r="AF64" s="245"/>
      <c r="AG64" s="248"/>
      <c r="AH64" s="245"/>
      <c r="AI64" s="245"/>
      <c r="AJ64" s="245"/>
      <c r="AK64" s="245"/>
      <c r="AL64" s="258"/>
      <c r="AM64" s="248"/>
      <c r="AN64" s="248"/>
    </row>
    <row r="65" spans="2:40" ht="15.6" customHeight="1">
      <c r="B65" s="248"/>
      <c r="C65" s="245"/>
      <c r="D65" s="245"/>
      <c r="E65" s="245"/>
      <c r="F65" s="245"/>
      <c r="G65" s="256"/>
      <c r="H65" s="257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  <c r="AB65" s="245"/>
      <c r="AC65" s="245"/>
      <c r="AD65" s="245"/>
      <c r="AF65" s="245"/>
      <c r="AG65" s="248"/>
      <c r="AH65" s="245"/>
      <c r="AI65" s="245"/>
      <c r="AJ65" s="245"/>
      <c r="AK65" s="245"/>
      <c r="AL65" s="258"/>
      <c r="AM65" s="248"/>
      <c r="AN65" s="248"/>
    </row>
    <row r="66" spans="2:40" ht="15.6" customHeight="1">
      <c r="B66" s="248"/>
      <c r="C66" s="245"/>
      <c r="D66" s="245"/>
      <c r="E66" s="245"/>
      <c r="F66" s="245"/>
      <c r="G66" s="256"/>
      <c r="H66" s="257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  <c r="AD66" s="245"/>
      <c r="AF66" s="245"/>
      <c r="AG66" s="248"/>
      <c r="AH66" s="245"/>
      <c r="AI66" s="245"/>
      <c r="AJ66" s="245"/>
      <c r="AK66" s="245"/>
      <c r="AL66" s="258"/>
      <c r="AM66" s="248"/>
      <c r="AN66" s="248"/>
    </row>
    <row r="67" spans="2:40" ht="15.6" customHeight="1">
      <c r="B67" s="248"/>
      <c r="C67" s="245"/>
      <c r="D67" s="245"/>
      <c r="E67" s="245"/>
      <c r="F67" s="245"/>
      <c r="G67" s="256"/>
      <c r="H67" s="257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  <c r="AB67" s="245"/>
      <c r="AC67" s="245"/>
      <c r="AD67" s="245"/>
      <c r="AF67" s="245"/>
      <c r="AG67" s="248"/>
      <c r="AH67" s="245"/>
      <c r="AI67" s="245"/>
      <c r="AJ67" s="245"/>
      <c r="AK67" s="245"/>
      <c r="AL67" s="258"/>
      <c r="AM67" s="248"/>
      <c r="AN67" s="248"/>
    </row>
    <row r="68" spans="2:40" ht="15.6" customHeight="1">
      <c r="B68" s="248"/>
      <c r="C68" s="245"/>
      <c r="D68" s="245"/>
      <c r="E68" s="245"/>
      <c r="F68" s="245"/>
      <c r="G68" s="256"/>
      <c r="H68" s="257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F68" s="245"/>
      <c r="AG68" s="248"/>
      <c r="AH68" s="245"/>
      <c r="AI68" s="245"/>
      <c r="AJ68" s="245"/>
      <c r="AK68" s="245"/>
      <c r="AL68" s="258"/>
      <c r="AM68" s="248"/>
      <c r="AN68" s="248"/>
    </row>
    <row r="69" spans="2:40" ht="15.6" customHeight="1">
      <c r="B69" s="248"/>
      <c r="C69" s="245"/>
      <c r="D69" s="245"/>
      <c r="E69" s="245"/>
      <c r="F69" s="245"/>
      <c r="G69" s="256"/>
      <c r="H69" s="257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  <c r="AB69" s="245"/>
      <c r="AC69" s="245"/>
      <c r="AD69" s="245"/>
      <c r="AF69" s="245"/>
      <c r="AG69" s="248"/>
      <c r="AH69" s="245"/>
      <c r="AI69" s="245"/>
      <c r="AJ69" s="245"/>
      <c r="AK69" s="245"/>
      <c r="AL69" s="258"/>
      <c r="AM69" s="248"/>
      <c r="AN69" s="248"/>
    </row>
    <row r="70" spans="2:40" ht="15.6" customHeight="1">
      <c r="B70" s="248"/>
      <c r="C70" s="245"/>
      <c r="D70" s="245"/>
      <c r="E70" s="245"/>
      <c r="F70" s="245"/>
      <c r="G70" s="256"/>
      <c r="H70" s="257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  <c r="AB70" s="245"/>
      <c r="AC70" s="245"/>
      <c r="AD70" s="245"/>
      <c r="AF70" s="245"/>
      <c r="AG70" s="248"/>
      <c r="AH70" s="245"/>
      <c r="AI70" s="245"/>
      <c r="AJ70" s="245"/>
      <c r="AK70" s="245"/>
      <c r="AL70" s="258"/>
      <c r="AM70" s="248"/>
      <c r="AN70" s="248"/>
    </row>
    <row r="71" spans="2:40" ht="15.6" customHeight="1">
      <c r="B71" s="248"/>
      <c r="C71" s="245"/>
      <c r="D71" s="245"/>
      <c r="E71" s="245"/>
      <c r="F71" s="245"/>
      <c r="G71" s="256"/>
      <c r="H71" s="257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  <c r="AB71" s="245"/>
      <c r="AC71" s="245"/>
      <c r="AD71" s="245"/>
      <c r="AF71" s="245"/>
      <c r="AG71" s="248"/>
      <c r="AH71" s="245"/>
      <c r="AI71" s="245"/>
      <c r="AJ71" s="245"/>
      <c r="AK71" s="245"/>
      <c r="AL71" s="258"/>
      <c r="AM71" s="248"/>
      <c r="AN71" s="248"/>
    </row>
    <row r="72" spans="2:40" ht="15.6" customHeight="1">
      <c r="B72" s="248"/>
      <c r="C72" s="245"/>
      <c r="D72" s="245"/>
      <c r="E72" s="245"/>
      <c r="F72" s="245"/>
      <c r="G72" s="256"/>
      <c r="H72" s="257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  <c r="AB72" s="245"/>
      <c r="AC72" s="245"/>
      <c r="AD72" s="245"/>
      <c r="AF72" s="245"/>
      <c r="AG72" s="248"/>
      <c r="AH72" s="245"/>
      <c r="AI72" s="245"/>
      <c r="AJ72" s="245"/>
      <c r="AK72" s="245"/>
      <c r="AL72" s="258"/>
      <c r="AM72" s="248"/>
      <c r="AN72" s="248"/>
    </row>
    <row r="73" spans="2:40" ht="15.6" customHeight="1">
      <c r="B73" s="248"/>
      <c r="C73" s="245"/>
      <c r="D73" s="245"/>
      <c r="E73" s="245"/>
      <c r="F73" s="245"/>
      <c r="G73" s="256"/>
      <c r="H73" s="257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  <c r="AB73" s="245"/>
      <c r="AC73" s="245"/>
      <c r="AD73" s="245"/>
      <c r="AF73" s="245"/>
      <c r="AG73" s="248"/>
      <c r="AH73" s="245"/>
      <c r="AI73" s="245"/>
      <c r="AJ73" s="245"/>
      <c r="AK73" s="245"/>
      <c r="AL73" s="258"/>
      <c r="AM73" s="248"/>
      <c r="AN73" s="248"/>
    </row>
    <row r="74" spans="2:40" ht="15.6" customHeight="1">
      <c r="B74" s="248"/>
      <c r="C74" s="245"/>
      <c r="D74" s="245"/>
      <c r="E74" s="245"/>
      <c r="F74" s="245"/>
      <c r="G74" s="256"/>
      <c r="H74" s="257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  <c r="AB74" s="245"/>
      <c r="AC74" s="245"/>
      <c r="AD74" s="245"/>
      <c r="AF74" s="245"/>
      <c r="AG74" s="248"/>
      <c r="AH74" s="245"/>
      <c r="AI74" s="245"/>
      <c r="AJ74" s="245"/>
      <c r="AK74" s="245"/>
      <c r="AL74" s="258"/>
      <c r="AM74" s="248"/>
      <c r="AN74" s="248"/>
    </row>
    <row r="75" spans="2:40" ht="15.6" customHeight="1">
      <c r="B75" s="248"/>
      <c r="C75" s="245"/>
      <c r="D75" s="245"/>
      <c r="E75" s="245"/>
      <c r="F75" s="245"/>
      <c r="G75" s="256"/>
      <c r="H75" s="257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  <c r="AB75" s="245"/>
      <c r="AC75" s="245"/>
      <c r="AD75" s="245"/>
      <c r="AF75" s="245"/>
      <c r="AG75" s="248"/>
      <c r="AH75" s="245"/>
      <c r="AI75" s="245"/>
      <c r="AJ75" s="245"/>
      <c r="AK75" s="245"/>
      <c r="AL75" s="258"/>
      <c r="AM75" s="248"/>
      <c r="AN75" s="248"/>
    </row>
    <row r="76" spans="2:40" ht="15.6" customHeight="1">
      <c r="B76" s="248"/>
      <c r="C76" s="245"/>
      <c r="D76" s="245"/>
      <c r="E76" s="245"/>
      <c r="F76" s="245"/>
      <c r="G76" s="256"/>
      <c r="H76" s="257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  <c r="AB76" s="245"/>
      <c r="AC76" s="245"/>
      <c r="AD76" s="245"/>
      <c r="AF76" s="245"/>
      <c r="AG76" s="248"/>
      <c r="AH76" s="245"/>
      <c r="AI76" s="245"/>
      <c r="AJ76" s="245"/>
      <c r="AK76" s="245"/>
      <c r="AL76" s="258"/>
      <c r="AM76" s="248"/>
      <c r="AN76" s="248"/>
    </row>
    <row r="77" spans="2:40" ht="15.6" customHeight="1">
      <c r="B77" s="248"/>
      <c r="C77" s="245"/>
      <c r="D77" s="245"/>
      <c r="E77" s="245"/>
      <c r="F77" s="245"/>
      <c r="G77" s="256"/>
      <c r="H77" s="257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  <c r="AB77" s="245"/>
      <c r="AC77" s="245"/>
      <c r="AD77" s="245"/>
      <c r="AF77" s="245"/>
      <c r="AG77" s="248"/>
      <c r="AH77" s="245"/>
      <c r="AI77" s="245"/>
      <c r="AJ77" s="245"/>
      <c r="AK77" s="245"/>
      <c r="AL77" s="258"/>
      <c r="AM77" s="248"/>
      <c r="AN77" s="248"/>
    </row>
    <row r="78" spans="2:40" ht="15.6" customHeight="1">
      <c r="B78" s="248"/>
      <c r="C78" s="245"/>
      <c r="D78" s="245"/>
      <c r="E78" s="245"/>
      <c r="F78" s="245"/>
      <c r="G78" s="256"/>
      <c r="H78" s="257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  <c r="AB78" s="245"/>
      <c r="AC78" s="245"/>
      <c r="AD78" s="245"/>
      <c r="AF78" s="245"/>
      <c r="AG78" s="245"/>
      <c r="AH78" s="245"/>
      <c r="AI78" s="245"/>
      <c r="AJ78" s="245"/>
      <c r="AK78" s="245"/>
      <c r="AL78" s="258"/>
      <c r="AM78" s="248"/>
      <c r="AN78" s="248"/>
    </row>
    <row r="79" spans="2:40" ht="15.6" customHeight="1">
      <c r="B79" s="248"/>
      <c r="C79" s="245"/>
      <c r="D79" s="245"/>
      <c r="E79" s="245"/>
      <c r="F79" s="245"/>
      <c r="G79" s="256"/>
      <c r="H79" s="257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  <c r="AB79" s="245"/>
      <c r="AC79" s="245"/>
      <c r="AD79" s="245"/>
      <c r="AF79" s="245"/>
      <c r="AG79" s="245"/>
      <c r="AH79" s="245"/>
      <c r="AI79" s="245"/>
      <c r="AJ79" s="245"/>
      <c r="AK79" s="245"/>
      <c r="AL79" s="258"/>
      <c r="AM79" s="248"/>
      <c r="AN79" s="248"/>
    </row>
    <row r="80" spans="2:40" ht="15.6" customHeight="1">
      <c r="B80" s="248"/>
      <c r="C80" s="245"/>
      <c r="D80" s="245"/>
      <c r="E80" s="245"/>
      <c r="F80" s="245"/>
      <c r="G80" s="256"/>
      <c r="H80" s="257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  <c r="AB80" s="245"/>
      <c r="AC80" s="245"/>
      <c r="AD80" s="245"/>
      <c r="AF80" s="245"/>
      <c r="AG80" s="245"/>
      <c r="AH80" s="245"/>
      <c r="AI80" s="245"/>
      <c r="AJ80" s="245"/>
      <c r="AK80" s="245"/>
      <c r="AL80" s="258"/>
      <c r="AM80" s="248"/>
      <c r="AN80" s="248"/>
    </row>
    <row r="81" spans="2:52" ht="15.6" customHeight="1">
      <c r="B81" s="248"/>
      <c r="C81" s="245"/>
      <c r="D81" s="245"/>
      <c r="E81" s="245"/>
      <c r="F81" s="245"/>
      <c r="G81" s="256"/>
      <c r="H81" s="257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  <c r="AB81" s="245"/>
      <c r="AC81" s="245"/>
      <c r="AD81" s="245"/>
      <c r="AF81" s="245"/>
      <c r="AG81" s="245"/>
      <c r="AH81" s="245"/>
      <c r="AI81" s="245"/>
      <c r="AJ81" s="245"/>
      <c r="AK81" s="245"/>
      <c r="AL81" s="258"/>
      <c r="AM81" s="248"/>
      <c r="AN81" s="248"/>
      <c r="AO81" s="245"/>
      <c r="AP81" s="245"/>
      <c r="AQ81" s="245"/>
      <c r="AR81" s="245"/>
      <c r="AS81" s="245"/>
      <c r="AT81" s="245"/>
      <c r="AU81" s="245"/>
      <c r="AV81" s="245"/>
      <c r="AW81" s="245"/>
      <c r="AX81" s="245"/>
      <c r="AY81" s="245"/>
      <c r="AZ81" s="245" t="e" cm="1">
        <f t="array" aca="1" ref="AZ81:AZ86" ca="1">WAbnormal</f>
        <v>#N/A</v>
      </c>
    </row>
    <row r="82" spans="2:52" ht="15.6" customHeight="1">
      <c r="B82" s="248"/>
      <c r="C82" s="245"/>
      <c r="D82" s="245"/>
      <c r="E82" s="245"/>
      <c r="F82" s="245"/>
      <c r="G82" s="256"/>
      <c r="H82" s="257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  <c r="AD82" s="245"/>
      <c r="AF82" s="245"/>
      <c r="AG82" s="245"/>
      <c r="AH82" s="245"/>
      <c r="AI82" s="245"/>
      <c r="AJ82" s="245"/>
      <c r="AK82" s="245"/>
      <c r="AL82" s="258"/>
      <c r="AM82" s="248"/>
      <c r="AN82" s="248"/>
      <c r="AO82" s="245"/>
      <c r="AP82" s="245"/>
      <c r="AQ82" s="245"/>
      <c r="AR82" s="245"/>
      <c r="AS82" s="245"/>
      <c r="AT82" s="245"/>
      <c r="AU82" s="245"/>
      <c r="AV82" s="245"/>
      <c r="AW82" s="245"/>
      <c r="AX82" s="245"/>
      <c r="AY82" s="245"/>
      <c r="AZ82" s="245" t="e">
        <f ca="1"/>
        <v>#N/A</v>
      </c>
    </row>
    <row r="83" spans="2:52" ht="15.6" customHeight="1">
      <c r="B83" s="248"/>
      <c r="C83" s="245"/>
      <c r="D83" s="245"/>
      <c r="E83" s="245"/>
      <c r="F83" s="245"/>
      <c r="G83" s="256"/>
      <c r="H83" s="257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  <c r="AB83" s="245"/>
      <c r="AC83" s="245"/>
      <c r="AD83" s="245"/>
      <c r="AF83" s="245"/>
      <c r="AG83" s="245"/>
      <c r="AH83" s="245"/>
      <c r="AI83" s="245"/>
      <c r="AJ83" s="245"/>
      <c r="AK83" s="245"/>
      <c r="AL83" s="258"/>
      <c r="AM83" s="248"/>
      <c r="AN83" s="248"/>
      <c r="AO83" s="245"/>
      <c r="AP83" s="245"/>
      <c r="AQ83" s="245"/>
      <c r="AR83" s="245"/>
      <c r="AS83" s="245"/>
      <c r="AT83" s="245"/>
      <c r="AU83" s="245"/>
      <c r="AV83" s="245"/>
      <c r="AW83" s="245"/>
      <c r="AX83" s="245"/>
      <c r="AY83" s="245"/>
      <c r="AZ83" s="245" t="e">
        <f ca="1"/>
        <v>#N/A</v>
      </c>
    </row>
    <row r="84" spans="2:52" ht="15.6" customHeight="1">
      <c r="B84" s="248"/>
      <c r="C84" s="245"/>
      <c r="D84" s="245"/>
      <c r="E84" s="245"/>
      <c r="F84" s="245"/>
      <c r="G84" s="256"/>
      <c r="H84" s="257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  <c r="AB84" s="245"/>
      <c r="AC84" s="245"/>
      <c r="AD84" s="245"/>
      <c r="AF84" s="245"/>
      <c r="AG84" s="245"/>
      <c r="AH84" s="245"/>
      <c r="AI84" s="245"/>
      <c r="AJ84" s="245"/>
      <c r="AK84" s="245"/>
      <c r="AL84" s="258"/>
      <c r="AM84" s="248"/>
      <c r="AN84" s="248"/>
      <c r="AO84" s="245"/>
      <c r="AP84" s="245"/>
      <c r="AQ84" s="245"/>
      <c r="AR84" s="245"/>
      <c r="AS84" s="245"/>
      <c r="AT84" s="245"/>
      <c r="AU84" s="245"/>
      <c r="AV84" s="245"/>
      <c r="AW84" s="245"/>
      <c r="AX84" s="245"/>
      <c r="AY84" s="245"/>
      <c r="AZ84" s="245" t="e">
        <f ca="1"/>
        <v>#N/A</v>
      </c>
    </row>
    <row r="85" spans="2:52" ht="15.6" customHeight="1">
      <c r="B85" s="248"/>
      <c r="C85" s="245"/>
      <c r="D85" s="245"/>
      <c r="E85" s="245"/>
      <c r="F85" s="245"/>
      <c r="G85" s="256"/>
      <c r="H85" s="257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  <c r="AB85" s="245"/>
      <c r="AC85" s="245"/>
      <c r="AD85" s="245"/>
      <c r="AF85" s="245"/>
      <c r="AG85" s="245"/>
      <c r="AH85" s="245"/>
      <c r="AI85" s="245"/>
      <c r="AJ85" s="245"/>
      <c r="AK85" s="245"/>
      <c r="AL85" s="258"/>
      <c r="AM85" s="248"/>
      <c r="AN85" s="248"/>
      <c r="AO85" s="245"/>
      <c r="AP85" s="245"/>
      <c r="AQ85" s="245"/>
      <c r="AR85" s="245"/>
      <c r="AS85" s="245"/>
      <c r="AT85" s="245"/>
      <c r="AU85" s="245"/>
      <c r="AV85" s="245"/>
      <c r="AW85" s="245"/>
      <c r="AX85" s="245"/>
      <c r="AY85" s="245"/>
      <c r="AZ85" s="245" t="e">
        <f ca="1"/>
        <v>#N/A</v>
      </c>
    </row>
    <row r="86" spans="2:52" ht="15.6" customHeight="1">
      <c r="B86" s="248"/>
      <c r="C86" s="245"/>
      <c r="D86" s="245"/>
      <c r="E86" s="245"/>
      <c r="F86" s="245"/>
      <c r="G86" s="256"/>
      <c r="H86" s="257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  <c r="AB86" s="245"/>
      <c r="AC86" s="245"/>
      <c r="AD86" s="245"/>
      <c r="AF86" s="245"/>
      <c r="AG86" s="245"/>
      <c r="AH86" s="245"/>
      <c r="AI86" s="245"/>
      <c r="AJ86" s="245"/>
      <c r="AK86" s="245"/>
      <c r="AL86" s="258"/>
      <c r="AM86" s="248"/>
      <c r="AN86" s="248"/>
      <c r="AO86" s="245"/>
      <c r="AP86" s="245"/>
      <c r="AQ86" s="245"/>
      <c r="AR86" s="245"/>
      <c r="AS86" s="245"/>
      <c r="AT86" s="245"/>
      <c r="AU86" s="245"/>
      <c r="AV86" s="245"/>
      <c r="AW86" s="245"/>
      <c r="AX86" s="245"/>
      <c r="AY86" s="245"/>
      <c r="AZ86" s="245" t="e">
        <f ca="1"/>
        <v>#N/A</v>
      </c>
    </row>
    <row r="87" spans="2:52" ht="15.6" customHeight="1">
      <c r="B87" s="248"/>
      <c r="C87" s="245"/>
      <c r="D87" s="245"/>
      <c r="E87" s="245"/>
      <c r="F87" s="245"/>
      <c r="G87" s="256"/>
      <c r="H87" s="257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  <c r="AB87" s="245"/>
      <c r="AC87" s="245"/>
      <c r="AD87" s="245"/>
      <c r="AF87" s="245"/>
      <c r="AG87" s="245"/>
      <c r="AH87" s="245"/>
      <c r="AI87" s="245"/>
      <c r="AJ87" s="245"/>
      <c r="AK87" s="245"/>
      <c r="AL87" s="258"/>
      <c r="AM87" s="248"/>
      <c r="AN87" s="248"/>
      <c r="AO87" s="245"/>
      <c r="AP87" s="245"/>
      <c r="AQ87" s="245"/>
      <c r="AR87" s="245"/>
      <c r="AS87" s="245"/>
      <c r="AT87" s="245"/>
      <c r="AU87" s="245"/>
      <c r="AV87" s="245"/>
      <c r="AW87" s="245"/>
      <c r="AX87" s="245"/>
      <c r="AY87" s="245"/>
      <c r="AZ87" s="245"/>
    </row>
    <row r="88" spans="2:52" ht="15.6" customHeight="1">
      <c r="B88" s="248"/>
      <c r="C88" s="245"/>
      <c r="D88" s="245"/>
      <c r="E88" s="245"/>
      <c r="F88" s="245"/>
      <c r="G88" s="256"/>
      <c r="H88" s="257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  <c r="AB88" s="245"/>
      <c r="AC88" s="245"/>
      <c r="AD88" s="245"/>
      <c r="AF88" s="245"/>
      <c r="AG88" s="245"/>
      <c r="AH88" s="245"/>
      <c r="AI88" s="245"/>
      <c r="AJ88" s="245"/>
      <c r="AK88" s="245"/>
      <c r="AL88" s="258"/>
      <c r="AM88" s="248"/>
      <c r="AN88" s="248"/>
      <c r="AO88" s="245"/>
      <c r="AP88" s="245"/>
      <c r="AQ88" s="245"/>
      <c r="AR88" s="245"/>
      <c r="AS88" s="245"/>
      <c r="AT88" s="245"/>
      <c r="AU88" s="245"/>
      <c r="AV88" s="245"/>
      <c r="AW88" s="245"/>
      <c r="AX88" s="245"/>
      <c r="AY88" s="245"/>
      <c r="AZ88" s="245"/>
    </row>
    <row r="89" spans="2:52" ht="15.6" customHeight="1">
      <c r="B89" s="248"/>
      <c r="C89" s="245"/>
      <c r="D89" s="245"/>
      <c r="E89" s="245"/>
      <c r="F89" s="245"/>
      <c r="G89" s="256"/>
      <c r="H89" s="257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  <c r="AB89" s="245"/>
      <c r="AC89" s="245"/>
      <c r="AD89" s="245"/>
      <c r="AF89" s="245"/>
      <c r="AG89" s="245"/>
      <c r="AH89" s="245"/>
      <c r="AI89" s="245"/>
      <c r="AJ89" s="245"/>
      <c r="AK89" s="245"/>
      <c r="AL89" s="258"/>
      <c r="AM89" s="248"/>
      <c r="AN89" s="248"/>
      <c r="AO89" s="245"/>
      <c r="AP89" s="245"/>
      <c r="AQ89" s="245"/>
      <c r="AR89" s="245"/>
      <c r="AS89" s="245"/>
      <c r="AT89" s="245"/>
      <c r="AU89" s="245"/>
      <c r="AV89" s="245"/>
      <c r="AW89" s="245"/>
      <c r="AX89" s="245"/>
      <c r="AY89" s="245"/>
      <c r="AZ89" s="245"/>
    </row>
    <row r="90" spans="2:52" ht="15.6" customHeight="1">
      <c r="B90" s="248"/>
      <c r="C90" s="245"/>
      <c r="D90" s="245"/>
      <c r="E90" s="245"/>
      <c r="F90" s="245"/>
      <c r="G90" s="256"/>
      <c r="H90" s="257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  <c r="AF90" s="245"/>
      <c r="AG90" s="245"/>
      <c r="AH90" s="245"/>
      <c r="AI90" s="245"/>
      <c r="AJ90" s="245"/>
      <c r="AK90" s="245"/>
      <c r="AL90" s="258"/>
      <c r="AM90" s="248"/>
      <c r="AN90" s="248"/>
      <c r="AO90" s="245"/>
      <c r="AP90" s="245"/>
      <c r="AQ90" s="245"/>
      <c r="AR90" s="245"/>
      <c r="AS90" s="245"/>
      <c r="AT90" s="245"/>
      <c r="AU90" s="245"/>
      <c r="AV90" s="245"/>
      <c r="AW90" s="245"/>
      <c r="AX90" s="245"/>
      <c r="AY90" s="245"/>
      <c r="AZ90" s="245"/>
    </row>
    <row r="91" spans="2:52" ht="15.6" customHeight="1">
      <c r="B91" s="248"/>
      <c r="C91" s="245"/>
      <c r="D91" s="245"/>
      <c r="E91" s="245"/>
      <c r="F91" s="245"/>
      <c r="G91" s="256"/>
      <c r="H91" s="257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  <c r="AB91" s="245"/>
      <c r="AC91" s="245"/>
      <c r="AD91" s="245"/>
      <c r="AF91" s="245"/>
      <c r="AG91" s="245"/>
      <c r="AH91" s="245"/>
      <c r="AI91" s="245"/>
      <c r="AJ91" s="245"/>
      <c r="AK91" s="245"/>
      <c r="AL91" s="258"/>
      <c r="AM91" s="248"/>
      <c r="AN91" s="248"/>
      <c r="AO91" s="245"/>
      <c r="AP91" s="245"/>
      <c r="AQ91" s="245"/>
      <c r="AR91" s="245"/>
      <c r="AS91" s="245"/>
      <c r="AT91" s="245"/>
      <c r="AU91" s="245"/>
      <c r="AV91" s="245"/>
      <c r="AW91" s="245"/>
      <c r="AX91" s="245"/>
      <c r="AY91" s="245"/>
      <c r="AZ91" s="245"/>
    </row>
    <row r="92" spans="2:52" ht="15.6" customHeight="1">
      <c r="B92" s="248"/>
      <c r="C92" s="245"/>
      <c r="D92" s="245"/>
      <c r="E92" s="245"/>
      <c r="F92" s="245"/>
      <c r="G92" s="256"/>
      <c r="H92" s="257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  <c r="AB92" s="245"/>
      <c r="AC92" s="245"/>
      <c r="AD92" s="245"/>
      <c r="AF92" s="245"/>
      <c r="AG92" s="245"/>
      <c r="AH92" s="245"/>
      <c r="AI92" s="245"/>
      <c r="AJ92" s="245"/>
      <c r="AK92" s="245"/>
      <c r="AL92" s="258"/>
      <c r="AM92" s="248"/>
      <c r="AN92" s="248"/>
      <c r="AO92" s="245"/>
      <c r="AP92" s="245"/>
      <c r="AQ92" s="245"/>
      <c r="AR92" s="245"/>
      <c r="AS92" s="245"/>
      <c r="AT92" s="245"/>
      <c r="AU92" s="245"/>
      <c r="AV92" s="245"/>
      <c r="AW92" s="245"/>
      <c r="AX92" s="245"/>
      <c r="AY92" s="245"/>
      <c r="AZ92" s="245"/>
    </row>
    <row r="93" spans="2:52" ht="15.6" customHeight="1">
      <c r="B93" s="248"/>
      <c r="C93" s="245"/>
      <c r="D93" s="245"/>
      <c r="E93" s="245"/>
      <c r="F93" s="245"/>
      <c r="G93" s="256"/>
      <c r="H93" s="257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F93" s="245"/>
      <c r="AG93" s="245"/>
      <c r="AH93" s="245"/>
      <c r="AI93" s="245"/>
      <c r="AJ93" s="245"/>
      <c r="AK93" s="245"/>
      <c r="AL93" s="258"/>
      <c r="AM93" s="248"/>
      <c r="AN93" s="248"/>
      <c r="AO93" s="245"/>
      <c r="AP93" s="245"/>
      <c r="AQ93" s="245"/>
      <c r="AR93" s="245"/>
      <c r="AS93" s="245"/>
      <c r="AT93" s="245"/>
      <c r="AU93" s="245"/>
      <c r="AV93" s="245"/>
      <c r="AW93" s="245"/>
      <c r="AX93" s="245"/>
      <c r="AY93" s="245"/>
      <c r="AZ93" s="245"/>
    </row>
    <row r="94" spans="2:52" ht="15.6" customHeight="1">
      <c r="B94" s="248"/>
      <c r="C94" s="245"/>
      <c r="D94" s="245"/>
      <c r="E94" s="245"/>
      <c r="F94" s="245"/>
      <c r="G94" s="256"/>
      <c r="H94" s="257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  <c r="AB94" s="245"/>
      <c r="AC94" s="245"/>
      <c r="AD94" s="245"/>
      <c r="AF94" s="245"/>
      <c r="AG94" s="245"/>
      <c r="AH94" s="245"/>
      <c r="AI94" s="245"/>
      <c r="AJ94" s="245"/>
      <c r="AK94" s="245"/>
      <c r="AL94" s="258"/>
      <c r="AM94" s="248"/>
      <c r="AN94" s="248"/>
      <c r="AO94" s="245"/>
      <c r="AP94" s="245"/>
      <c r="AQ94" s="245"/>
      <c r="AR94" s="245"/>
      <c r="AS94" s="245"/>
      <c r="AT94" s="245"/>
      <c r="AU94" s="245"/>
      <c r="AV94" s="245"/>
      <c r="AW94" s="245"/>
      <c r="AX94" s="245"/>
      <c r="AY94" s="245"/>
      <c r="AZ94" s="245"/>
    </row>
    <row r="95" spans="2:52" ht="15.6" customHeight="1">
      <c r="B95" s="248"/>
      <c r="C95" s="245"/>
      <c r="D95" s="245"/>
      <c r="E95" s="245"/>
      <c r="F95" s="245"/>
      <c r="G95" s="256"/>
      <c r="H95" s="257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  <c r="AB95" s="245"/>
      <c r="AC95" s="245"/>
      <c r="AD95" s="245"/>
      <c r="AF95" s="245"/>
      <c r="AG95" s="245"/>
      <c r="AH95" s="245"/>
      <c r="AI95" s="245"/>
      <c r="AJ95" s="245"/>
      <c r="AK95" s="245"/>
      <c r="AL95" s="258"/>
      <c r="AM95" s="248"/>
      <c r="AN95" s="248"/>
      <c r="AO95" s="245"/>
      <c r="AP95" s="245"/>
      <c r="AQ95" s="245"/>
      <c r="AR95" s="245"/>
      <c r="AS95" s="245"/>
      <c r="AT95" s="245"/>
      <c r="AU95" s="245"/>
      <c r="AV95" s="245"/>
      <c r="AW95" s="245"/>
      <c r="AX95" s="245"/>
      <c r="AY95" s="245"/>
      <c r="AZ95" s="245"/>
    </row>
    <row r="96" spans="2:52" ht="15.6" customHeight="1">
      <c r="B96" s="248"/>
      <c r="C96" s="245"/>
      <c r="D96" s="245"/>
      <c r="E96" s="245"/>
      <c r="F96" s="245"/>
      <c r="G96" s="256"/>
      <c r="H96" s="257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  <c r="AB96" s="245"/>
      <c r="AC96" s="245"/>
      <c r="AD96" s="245"/>
      <c r="AF96" s="245"/>
      <c r="AG96" s="245"/>
      <c r="AH96" s="245"/>
      <c r="AI96" s="245"/>
      <c r="AJ96" s="245"/>
      <c r="AK96" s="245"/>
      <c r="AL96" s="258"/>
      <c r="AM96" s="248"/>
      <c r="AN96" s="248"/>
      <c r="AO96" s="245"/>
      <c r="AP96" s="245"/>
      <c r="AQ96" s="245"/>
      <c r="AR96" s="245"/>
      <c r="AS96" s="245"/>
      <c r="AT96" s="245"/>
      <c r="AU96" s="245"/>
      <c r="AV96" s="245"/>
      <c r="AW96" s="245"/>
      <c r="AX96" s="245"/>
      <c r="AY96" s="245"/>
      <c r="AZ96" s="245"/>
    </row>
    <row r="97" spans="2:40" ht="15.6" customHeight="1">
      <c r="B97" s="248"/>
      <c r="C97" s="245"/>
      <c r="D97" s="245"/>
      <c r="E97" s="245"/>
      <c r="F97" s="245"/>
      <c r="G97" s="256"/>
      <c r="H97" s="257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  <c r="AB97" s="245"/>
      <c r="AC97" s="245"/>
      <c r="AD97" s="245"/>
      <c r="AF97" s="245"/>
      <c r="AG97" s="245"/>
      <c r="AH97" s="245"/>
      <c r="AI97" s="245"/>
      <c r="AJ97" s="245"/>
      <c r="AK97" s="245"/>
      <c r="AL97" s="258"/>
      <c r="AM97" s="248"/>
      <c r="AN97" s="248"/>
    </row>
    <row r="98" spans="2:40" ht="15.6" customHeight="1">
      <c r="B98" s="248"/>
      <c r="C98" s="245"/>
      <c r="D98" s="245"/>
      <c r="E98" s="245"/>
      <c r="F98" s="245"/>
      <c r="G98" s="256"/>
      <c r="H98" s="257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  <c r="AB98" s="245"/>
      <c r="AC98" s="245"/>
      <c r="AD98" s="245"/>
      <c r="AF98" s="245"/>
      <c r="AG98" s="245"/>
      <c r="AH98" s="245"/>
      <c r="AI98" s="245"/>
      <c r="AJ98" s="245"/>
      <c r="AK98" s="245"/>
      <c r="AL98" s="258"/>
      <c r="AM98" s="248"/>
      <c r="AN98" s="248"/>
    </row>
    <row r="99" spans="2:40" ht="15.6" customHeight="1">
      <c r="B99" s="248"/>
      <c r="C99" s="245"/>
      <c r="D99" s="245"/>
      <c r="E99" s="245"/>
      <c r="F99" s="245"/>
      <c r="G99" s="256"/>
      <c r="H99" s="257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  <c r="AB99" s="245"/>
      <c r="AC99" s="245"/>
      <c r="AD99" s="245"/>
      <c r="AF99" s="245"/>
      <c r="AG99" s="245"/>
      <c r="AH99" s="245"/>
      <c r="AI99" s="245"/>
      <c r="AJ99" s="245"/>
      <c r="AK99" s="245"/>
      <c r="AL99" s="258"/>
      <c r="AM99" s="248"/>
      <c r="AN99" s="248"/>
    </row>
    <row r="100" spans="2:40" ht="15.6" customHeight="1">
      <c r="B100" s="248"/>
      <c r="C100" s="245"/>
      <c r="D100" s="245"/>
      <c r="E100" s="245"/>
      <c r="F100" s="245"/>
      <c r="G100" s="256"/>
      <c r="H100" s="257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  <c r="AB100" s="245"/>
      <c r="AC100" s="245"/>
      <c r="AD100" s="245"/>
      <c r="AF100" s="245"/>
      <c r="AG100" s="245"/>
      <c r="AH100" s="245"/>
      <c r="AI100" s="245"/>
      <c r="AJ100" s="245"/>
      <c r="AK100" s="245"/>
      <c r="AL100" s="258"/>
      <c r="AM100" s="248"/>
      <c r="AN100" s="248"/>
    </row>
    <row r="101" spans="2:40" ht="15.6" customHeight="1">
      <c r="B101" s="248"/>
      <c r="C101" s="245"/>
      <c r="D101" s="245"/>
      <c r="E101" s="245"/>
      <c r="F101" s="245"/>
      <c r="G101" s="256"/>
      <c r="H101" s="257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  <c r="AB101" s="245"/>
      <c r="AC101" s="245"/>
      <c r="AD101" s="245"/>
      <c r="AF101" s="245"/>
      <c r="AG101" s="245"/>
      <c r="AH101" s="245"/>
      <c r="AI101" s="245"/>
      <c r="AJ101" s="245"/>
      <c r="AK101" s="245"/>
      <c r="AL101" s="258"/>
      <c r="AM101" s="248"/>
      <c r="AN101" s="248"/>
    </row>
    <row r="102" spans="2:40" ht="15.6" customHeight="1">
      <c r="B102" s="248"/>
      <c r="C102" s="245"/>
      <c r="D102" s="245"/>
      <c r="E102" s="245"/>
      <c r="F102" s="245"/>
      <c r="G102" s="256"/>
      <c r="H102" s="257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  <c r="AB102" s="245"/>
      <c r="AC102" s="245"/>
      <c r="AD102" s="245"/>
      <c r="AF102" s="245"/>
      <c r="AG102" s="245"/>
      <c r="AH102" s="245"/>
      <c r="AI102" s="245"/>
      <c r="AJ102" s="245"/>
      <c r="AK102" s="245"/>
      <c r="AL102" s="258"/>
      <c r="AM102" s="248"/>
      <c r="AN102" s="248"/>
    </row>
    <row r="103" spans="2:40" ht="15.6" customHeight="1">
      <c r="B103" s="248"/>
      <c r="C103" s="245"/>
      <c r="D103" s="245"/>
      <c r="E103" s="245"/>
      <c r="F103" s="245"/>
      <c r="G103" s="256"/>
      <c r="H103" s="257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  <c r="AB103" s="245"/>
      <c r="AC103" s="245"/>
      <c r="AD103" s="245"/>
      <c r="AF103" s="245"/>
      <c r="AG103" s="245"/>
      <c r="AH103" s="245"/>
      <c r="AI103" s="245"/>
      <c r="AJ103" s="245"/>
      <c r="AK103" s="245"/>
      <c r="AL103" s="258"/>
      <c r="AM103" s="248"/>
      <c r="AN103" s="248"/>
    </row>
    <row r="104" spans="2:40" ht="15.6" customHeight="1">
      <c r="B104" s="248"/>
      <c r="C104" s="245"/>
      <c r="D104" s="245"/>
      <c r="E104" s="245"/>
      <c r="F104" s="245"/>
      <c r="G104" s="256"/>
      <c r="H104" s="257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  <c r="AB104" s="245"/>
      <c r="AC104" s="245"/>
      <c r="AD104" s="245"/>
      <c r="AF104" s="245"/>
      <c r="AG104" s="245"/>
      <c r="AH104" s="245"/>
      <c r="AI104" s="245"/>
      <c r="AJ104" s="245"/>
      <c r="AK104" s="245"/>
      <c r="AL104" s="258"/>
      <c r="AM104" s="248"/>
      <c r="AN104" s="248"/>
    </row>
    <row r="105" spans="2:40" ht="15.6" customHeight="1">
      <c r="B105" s="248"/>
      <c r="C105" s="245"/>
      <c r="D105" s="245"/>
      <c r="E105" s="245"/>
      <c r="F105" s="245"/>
      <c r="G105" s="256"/>
      <c r="H105" s="257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  <c r="AB105" s="245"/>
      <c r="AC105" s="245"/>
      <c r="AD105" s="245"/>
      <c r="AF105" s="245"/>
      <c r="AG105" s="245"/>
      <c r="AH105" s="245"/>
      <c r="AI105" s="245"/>
      <c r="AJ105" s="245"/>
      <c r="AK105" s="245"/>
      <c r="AL105" s="258"/>
      <c r="AM105" s="248"/>
      <c r="AN105" s="248"/>
    </row>
    <row r="106" spans="2:40" ht="15.6" customHeight="1">
      <c r="B106" s="248"/>
      <c r="C106" s="245"/>
      <c r="D106" s="245"/>
      <c r="E106" s="245"/>
      <c r="F106" s="245"/>
      <c r="G106" s="256"/>
      <c r="H106" s="257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/>
      <c r="AD106" s="245"/>
      <c r="AF106" s="245"/>
      <c r="AG106" s="245"/>
      <c r="AH106" s="245"/>
      <c r="AI106" s="245"/>
      <c r="AJ106" s="245"/>
      <c r="AK106" s="245"/>
      <c r="AL106" s="258"/>
      <c r="AM106" s="248"/>
      <c r="AN106" s="248"/>
    </row>
    <row r="107" spans="2:40" ht="15.6" customHeight="1">
      <c r="B107" s="248"/>
      <c r="C107" s="245"/>
      <c r="D107" s="245"/>
      <c r="E107" s="245"/>
      <c r="F107" s="245"/>
      <c r="G107" s="256"/>
      <c r="H107" s="257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  <c r="AB107" s="245"/>
      <c r="AC107" s="245"/>
      <c r="AD107" s="245"/>
      <c r="AF107" s="245"/>
      <c r="AG107" s="245"/>
      <c r="AH107" s="245"/>
      <c r="AI107" s="245"/>
      <c r="AJ107" s="245"/>
      <c r="AK107" s="245"/>
      <c r="AL107" s="258"/>
      <c r="AM107" s="248"/>
      <c r="AN107" s="248"/>
    </row>
    <row r="108" spans="2:40" ht="15.6" customHeight="1">
      <c r="B108" s="245"/>
      <c r="C108" s="245"/>
      <c r="D108" s="245"/>
      <c r="E108" s="245"/>
      <c r="F108" s="245"/>
      <c r="G108" s="256"/>
      <c r="H108" s="257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  <c r="AD108" s="245"/>
      <c r="AF108" s="245"/>
      <c r="AG108" s="245"/>
      <c r="AH108" s="245"/>
      <c r="AI108" s="245"/>
      <c r="AJ108" s="245"/>
      <c r="AK108" s="245"/>
      <c r="AL108" s="258"/>
      <c r="AM108" s="248"/>
      <c r="AN108" s="248"/>
    </row>
    <row r="109" spans="2:40" ht="15.6" customHeight="1">
      <c r="B109" s="245"/>
      <c r="C109" s="245"/>
      <c r="D109" s="245"/>
      <c r="E109" s="245"/>
      <c r="F109" s="245"/>
      <c r="G109" s="256"/>
      <c r="H109" s="257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  <c r="AB109" s="245"/>
      <c r="AC109" s="245"/>
      <c r="AD109" s="245"/>
      <c r="AF109" s="245"/>
      <c r="AG109" s="245"/>
      <c r="AH109" s="245"/>
      <c r="AI109" s="245"/>
      <c r="AJ109" s="245"/>
      <c r="AK109" s="245"/>
      <c r="AL109" s="258"/>
      <c r="AM109" s="248"/>
      <c r="AN109" s="248"/>
    </row>
    <row r="110" spans="2:40" ht="15.6" customHeight="1">
      <c r="B110" s="245"/>
      <c r="C110" s="245"/>
      <c r="D110" s="245"/>
      <c r="E110" s="245"/>
      <c r="F110" s="245"/>
      <c r="G110" s="256"/>
      <c r="H110" s="257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  <c r="AB110" s="245"/>
      <c r="AC110" s="245"/>
      <c r="AD110" s="245"/>
      <c r="AF110" s="245"/>
      <c r="AG110" s="245"/>
      <c r="AH110" s="245"/>
      <c r="AI110" s="245"/>
      <c r="AJ110" s="245"/>
      <c r="AK110" s="245"/>
      <c r="AL110" s="258"/>
      <c r="AM110" s="248"/>
      <c r="AN110" s="248"/>
    </row>
    <row r="111" spans="2:40" ht="15.6" customHeight="1">
      <c r="B111" s="245"/>
      <c r="C111" s="245"/>
      <c r="D111" s="245"/>
      <c r="E111" s="245"/>
      <c r="F111" s="245"/>
      <c r="G111" s="256"/>
      <c r="H111" s="257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  <c r="AD111" s="245"/>
      <c r="AF111" s="245"/>
      <c r="AG111" s="245"/>
      <c r="AH111" s="245"/>
      <c r="AI111" s="245"/>
      <c r="AJ111" s="245"/>
      <c r="AK111" s="245"/>
      <c r="AL111" s="258"/>
      <c r="AM111" s="248"/>
      <c r="AN111" s="248"/>
    </row>
    <row r="112" spans="2:40" ht="15.6" customHeight="1">
      <c r="B112" s="245"/>
      <c r="C112" s="245"/>
      <c r="D112" s="245"/>
      <c r="E112" s="245"/>
      <c r="F112" s="245"/>
      <c r="G112" s="256"/>
      <c r="H112" s="257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  <c r="AB112" s="245"/>
      <c r="AC112" s="245"/>
      <c r="AD112" s="245"/>
      <c r="AF112" s="245"/>
      <c r="AG112" s="245"/>
      <c r="AH112" s="245"/>
      <c r="AI112" s="245"/>
      <c r="AJ112" s="245"/>
      <c r="AK112" s="245"/>
      <c r="AL112" s="258"/>
      <c r="AM112" s="248"/>
      <c r="AN112" s="248"/>
    </row>
    <row r="113" spans="7:40" ht="15.6" customHeight="1">
      <c r="G113" s="256"/>
      <c r="H113" s="257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  <c r="AB113" s="245"/>
      <c r="AC113" s="245"/>
      <c r="AD113" s="245"/>
      <c r="AF113" s="245"/>
      <c r="AG113" s="245"/>
      <c r="AH113" s="245"/>
      <c r="AI113" s="245"/>
      <c r="AJ113" s="245"/>
      <c r="AK113" s="245"/>
      <c r="AL113" s="258"/>
      <c r="AM113" s="248"/>
      <c r="AN113" s="248"/>
    </row>
    <row r="114" spans="7:40" ht="15.6" customHeight="1">
      <c r="G114" s="256"/>
      <c r="H114" s="257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  <c r="AB114" s="245"/>
      <c r="AC114" s="245"/>
      <c r="AD114" s="245"/>
      <c r="AF114" s="245"/>
      <c r="AG114" s="245"/>
      <c r="AH114" s="245"/>
      <c r="AI114" s="245"/>
      <c r="AJ114" s="245"/>
      <c r="AK114" s="245"/>
      <c r="AL114" s="258"/>
      <c r="AM114" s="248"/>
      <c r="AN114" s="248"/>
    </row>
    <row r="115" spans="7:40" ht="15.6" customHeight="1">
      <c r="G115" s="256"/>
      <c r="H115" s="257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  <c r="AB115" s="245"/>
      <c r="AC115" s="245"/>
      <c r="AD115" s="245"/>
      <c r="AF115" s="245"/>
      <c r="AG115" s="245"/>
      <c r="AH115" s="245"/>
      <c r="AI115" s="245"/>
      <c r="AJ115" s="245"/>
      <c r="AK115" s="245"/>
      <c r="AL115" s="258"/>
      <c r="AM115" s="248"/>
      <c r="AN115" s="248"/>
    </row>
    <row r="116" spans="7:40" ht="15.6" customHeight="1">
      <c r="G116" s="256"/>
      <c r="H116" s="257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  <c r="AB116" s="245"/>
      <c r="AC116" s="245"/>
      <c r="AD116" s="245"/>
      <c r="AF116" s="245"/>
      <c r="AG116" s="245"/>
      <c r="AH116" s="245"/>
      <c r="AI116" s="245"/>
      <c r="AJ116" s="245"/>
      <c r="AK116" s="245"/>
      <c r="AL116" s="258"/>
      <c r="AM116" s="248"/>
      <c r="AN116" s="248"/>
    </row>
    <row r="117" spans="7:40" ht="15.6" customHeight="1">
      <c r="G117" s="256"/>
      <c r="H117" s="257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  <c r="AB117" s="245"/>
      <c r="AC117" s="245"/>
      <c r="AD117" s="245"/>
      <c r="AF117" s="245"/>
      <c r="AG117" s="245"/>
      <c r="AH117" s="245"/>
      <c r="AI117" s="245"/>
      <c r="AJ117" s="245"/>
      <c r="AK117" s="245"/>
      <c r="AL117" s="258"/>
      <c r="AM117" s="248"/>
      <c r="AN117" s="248"/>
    </row>
    <row r="118" spans="7:40" ht="15.6" customHeight="1">
      <c r="G118" s="256"/>
      <c r="H118" s="257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  <c r="AB118" s="245"/>
      <c r="AC118" s="245"/>
      <c r="AD118" s="245"/>
      <c r="AF118" s="245"/>
      <c r="AG118" s="245"/>
      <c r="AH118" s="245"/>
      <c r="AI118" s="245"/>
      <c r="AJ118" s="245"/>
      <c r="AK118" s="245"/>
      <c r="AL118" s="258"/>
      <c r="AM118" s="248"/>
      <c r="AN118" s="248"/>
    </row>
    <row r="119" spans="7:40" ht="15.6" customHeight="1">
      <c r="G119" s="256"/>
      <c r="H119" s="257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  <c r="AB119" s="245"/>
      <c r="AC119" s="245"/>
      <c r="AD119" s="245"/>
      <c r="AF119" s="245"/>
      <c r="AG119" s="245"/>
      <c r="AH119" s="245"/>
      <c r="AI119" s="245"/>
      <c r="AJ119" s="245"/>
      <c r="AK119" s="245"/>
      <c r="AL119" s="258"/>
      <c r="AM119" s="248"/>
      <c r="AN119" s="248"/>
    </row>
    <row r="120" spans="7:40" ht="15.6" customHeight="1">
      <c r="G120" s="256"/>
      <c r="H120" s="257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  <c r="AB120" s="245"/>
      <c r="AC120" s="245"/>
      <c r="AD120" s="245"/>
      <c r="AF120" s="245"/>
      <c r="AG120" s="245"/>
      <c r="AH120" s="245"/>
      <c r="AI120" s="245"/>
      <c r="AJ120" s="245"/>
      <c r="AK120" s="245"/>
      <c r="AL120" s="258"/>
      <c r="AM120" s="248"/>
      <c r="AN120" s="248"/>
    </row>
    <row r="121" spans="7:40" ht="15.6" customHeight="1">
      <c r="G121" s="256"/>
      <c r="H121" s="257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  <c r="AB121" s="245"/>
      <c r="AC121" s="245"/>
      <c r="AD121" s="245"/>
      <c r="AF121" s="245"/>
      <c r="AG121" s="245"/>
      <c r="AH121" s="245"/>
      <c r="AI121" s="245"/>
      <c r="AJ121" s="245"/>
      <c r="AK121" s="245"/>
      <c r="AL121" s="258"/>
      <c r="AM121" s="248"/>
      <c r="AN121" s="248"/>
    </row>
    <row r="122" spans="7:40" ht="15.6" customHeight="1">
      <c r="G122" s="256"/>
      <c r="H122" s="257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  <c r="AB122" s="245"/>
      <c r="AC122" s="245"/>
      <c r="AD122" s="245"/>
      <c r="AF122" s="245"/>
      <c r="AG122" s="245"/>
      <c r="AH122" s="245"/>
      <c r="AI122" s="245"/>
      <c r="AJ122" s="245"/>
      <c r="AK122" s="245"/>
      <c r="AL122" s="258"/>
      <c r="AM122" s="248"/>
      <c r="AN122" s="248"/>
    </row>
    <row r="123" spans="7:40" ht="15.6" customHeight="1">
      <c r="G123" s="256"/>
      <c r="H123" s="257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  <c r="AB123" s="245"/>
      <c r="AC123" s="245"/>
      <c r="AD123" s="245"/>
      <c r="AF123" s="245"/>
      <c r="AG123" s="245"/>
      <c r="AH123" s="245"/>
      <c r="AI123" s="245"/>
      <c r="AJ123" s="245"/>
      <c r="AK123" s="245"/>
      <c r="AL123" s="258"/>
      <c r="AM123" s="248"/>
      <c r="AN123" s="248"/>
    </row>
    <row r="124" spans="7:40" ht="15.6" customHeight="1">
      <c r="G124" s="256"/>
      <c r="H124" s="257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  <c r="AB124" s="245"/>
      <c r="AC124" s="245"/>
      <c r="AD124" s="245"/>
      <c r="AF124" s="245"/>
      <c r="AG124" s="245"/>
      <c r="AH124" s="245"/>
      <c r="AI124" s="245"/>
      <c r="AJ124" s="245"/>
      <c r="AK124" s="245"/>
      <c r="AL124" s="258"/>
      <c r="AM124" s="248"/>
      <c r="AN124" s="248"/>
    </row>
    <row r="125" spans="7:40" ht="15.6" customHeight="1">
      <c r="G125" s="256"/>
      <c r="H125" s="257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  <c r="AB125" s="245"/>
      <c r="AC125" s="245"/>
      <c r="AD125" s="245"/>
      <c r="AF125" s="245"/>
      <c r="AG125" s="245"/>
      <c r="AH125" s="245"/>
      <c r="AI125" s="245"/>
      <c r="AJ125" s="245"/>
      <c r="AK125" s="245"/>
      <c r="AL125" s="258"/>
      <c r="AM125" s="248"/>
      <c r="AN125" s="248"/>
    </row>
    <row r="126" spans="7:40" ht="15.6" customHeight="1">
      <c r="G126" s="256"/>
      <c r="H126" s="257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  <c r="AB126" s="245"/>
      <c r="AC126" s="245"/>
      <c r="AD126" s="245"/>
      <c r="AF126" s="245"/>
      <c r="AG126" s="245"/>
      <c r="AH126" s="245"/>
      <c r="AI126" s="245"/>
      <c r="AJ126" s="245"/>
      <c r="AK126" s="245"/>
      <c r="AL126" s="258"/>
      <c r="AM126" s="248"/>
      <c r="AN126" s="248"/>
    </row>
    <row r="127" spans="7:40" ht="15.6" customHeight="1">
      <c r="G127" s="256"/>
      <c r="H127" s="257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  <c r="AB127" s="245"/>
      <c r="AC127" s="245"/>
      <c r="AD127" s="245"/>
      <c r="AF127" s="245"/>
      <c r="AG127" s="245"/>
      <c r="AH127" s="245"/>
      <c r="AI127" s="245"/>
      <c r="AJ127" s="245"/>
      <c r="AK127" s="245"/>
      <c r="AL127" s="258"/>
      <c r="AM127" s="248"/>
      <c r="AN127" s="248"/>
    </row>
    <row r="128" spans="7:40" ht="15.6" customHeight="1">
      <c r="G128" s="256"/>
      <c r="H128" s="257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  <c r="AB128" s="245"/>
      <c r="AC128" s="245"/>
      <c r="AD128" s="245"/>
      <c r="AF128" s="245"/>
      <c r="AG128" s="245"/>
      <c r="AH128" s="245"/>
      <c r="AI128" s="245"/>
      <c r="AJ128" s="245"/>
      <c r="AK128" s="245"/>
      <c r="AL128" s="258"/>
      <c r="AM128" s="248"/>
      <c r="AN128" s="248"/>
    </row>
    <row r="129" spans="7:40" ht="15.6" customHeight="1">
      <c r="G129" s="256"/>
      <c r="H129" s="257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  <c r="AB129" s="245"/>
      <c r="AC129" s="245"/>
      <c r="AD129" s="245"/>
      <c r="AF129" s="245"/>
      <c r="AG129" s="245"/>
      <c r="AH129" s="245"/>
      <c r="AI129" s="245"/>
      <c r="AJ129" s="245"/>
      <c r="AK129" s="245"/>
      <c r="AL129" s="258"/>
      <c r="AM129" s="248"/>
      <c r="AN129" s="248"/>
    </row>
    <row r="130" spans="7:40" ht="15.6" customHeight="1">
      <c r="G130" s="256"/>
      <c r="H130" s="257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  <c r="AB130" s="245"/>
      <c r="AC130" s="245"/>
      <c r="AD130" s="245"/>
      <c r="AF130" s="245"/>
      <c r="AG130" s="245"/>
      <c r="AH130" s="245"/>
      <c r="AI130" s="245"/>
      <c r="AJ130" s="245"/>
      <c r="AK130" s="245"/>
      <c r="AL130" s="258"/>
      <c r="AM130" s="248"/>
      <c r="AN130" s="248"/>
    </row>
    <row r="131" spans="7:40" ht="15.6" customHeight="1">
      <c r="G131" s="256"/>
      <c r="H131" s="257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  <c r="AB131" s="245"/>
      <c r="AC131" s="245"/>
      <c r="AD131" s="245"/>
      <c r="AF131" s="245"/>
      <c r="AG131" s="245"/>
      <c r="AH131" s="245"/>
      <c r="AI131" s="245"/>
      <c r="AJ131" s="245"/>
      <c r="AK131" s="245"/>
      <c r="AL131" s="258"/>
      <c r="AM131" s="248"/>
      <c r="AN131" s="248"/>
    </row>
    <row r="132" spans="7:40" ht="15.6" customHeight="1">
      <c r="G132" s="256"/>
      <c r="H132" s="257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  <c r="AB132" s="245"/>
      <c r="AC132" s="245"/>
      <c r="AD132" s="245"/>
      <c r="AF132" s="245"/>
      <c r="AG132" s="245"/>
      <c r="AH132" s="245"/>
      <c r="AI132" s="245"/>
      <c r="AJ132" s="245"/>
      <c r="AK132" s="245"/>
      <c r="AL132" s="258"/>
      <c r="AM132" s="248"/>
      <c r="AN132" s="248"/>
    </row>
    <row r="133" spans="7:40" ht="15.6" customHeight="1">
      <c r="G133" s="256"/>
      <c r="H133" s="257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  <c r="AB133" s="245"/>
      <c r="AC133" s="245"/>
      <c r="AD133" s="245"/>
      <c r="AF133" s="245"/>
      <c r="AG133" s="245"/>
      <c r="AH133" s="245"/>
      <c r="AI133" s="245"/>
      <c r="AJ133" s="245"/>
      <c r="AK133" s="245"/>
      <c r="AL133" s="258"/>
      <c r="AM133" s="248"/>
      <c r="AN133" s="248"/>
    </row>
    <row r="134" spans="7:40" ht="15.6" customHeight="1">
      <c r="G134" s="256"/>
      <c r="H134" s="257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  <c r="AB134" s="245"/>
      <c r="AC134" s="245"/>
      <c r="AD134" s="245"/>
      <c r="AF134" s="245"/>
      <c r="AG134" s="245"/>
      <c r="AH134" s="245"/>
      <c r="AI134" s="245"/>
      <c r="AJ134" s="245"/>
      <c r="AK134" s="245"/>
      <c r="AL134" s="258"/>
      <c r="AM134" s="248"/>
      <c r="AN134" s="248"/>
    </row>
    <row r="135" spans="7:40" ht="15.6" customHeight="1">
      <c r="G135" s="256"/>
      <c r="H135" s="257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  <c r="AB135" s="245"/>
      <c r="AC135" s="245"/>
      <c r="AD135" s="245"/>
      <c r="AF135" s="245"/>
      <c r="AG135" s="245"/>
      <c r="AH135" s="245"/>
      <c r="AI135" s="245"/>
      <c r="AJ135" s="245"/>
      <c r="AK135" s="245"/>
      <c r="AL135" s="258"/>
      <c r="AM135" s="248"/>
      <c r="AN135" s="248"/>
    </row>
    <row r="136" spans="7:40" ht="15.6" customHeight="1">
      <c r="G136" s="256"/>
      <c r="H136" s="257"/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  <c r="AB136" s="245"/>
      <c r="AC136" s="245"/>
      <c r="AD136" s="245"/>
      <c r="AF136" s="245"/>
      <c r="AG136" s="245"/>
      <c r="AH136" s="245"/>
      <c r="AI136" s="245"/>
      <c r="AJ136" s="245"/>
      <c r="AK136" s="245"/>
      <c r="AL136" s="258"/>
      <c r="AM136" s="248"/>
      <c r="AN136" s="248"/>
    </row>
    <row r="137" spans="7:40" ht="15.6" customHeight="1">
      <c r="G137" s="256"/>
      <c r="H137" s="257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  <c r="AB137" s="245"/>
      <c r="AC137" s="245"/>
      <c r="AD137" s="245"/>
      <c r="AF137" s="245"/>
      <c r="AG137" s="245"/>
      <c r="AH137" s="245"/>
      <c r="AI137" s="245"/>
      <c r="AJ137" s="245"/>
      <c r="AK137" s="245"/>
      <c r="AL137" s="258"/>
      <c r="AM137" s="248"/>
      <c r="AN137" s="248"/>
    </row>
    <row r="138" spans="7:40" ht="15.6" customHeight="1">
      <c r="G138" s="256"/>
      <c r="H138" s="257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  <c r="AB138" s="245"/>
      <c r="AC138" s="245"/>
      <c r="AD138" s="245"/>
      <c r="AF138" s="245"/>
      <c r="AG138" s="245"/>
      <c r="AH138" s="245"/>
      <c r="AI138" s="245"/>
      <c r="AJ138" s="245"/>
      <c r="AK138" s="245"/>
      <c r="AL138" s="258"/>
      <c r="AM138" s="248"/>
      <c r="AN138" s="248"/>
    </row>
    <row r="139" spans="7:40" ht="15.6" customHeight="1">
      <c r="G139" s="256"/>
      <c r="H139" s="257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  <c r="AB139" s="245"/>
      <c r="AC139" s="245"/>
      <c r="AD139" s="245"/>
      <c r="AF139" s="245"/>
      <c r="AG139" s="245"/>
      <c r="AH139" s="245"/>
      <c r="AI139" s="245"/>
      <c r="AJ139" s="245"/>
      <c r="AK139" s="245"/>
      <c r="AL139" s="258"/>
      <c r="AM139" s="248"/>
      <c r="AN139" s="248"/>
    </row>
    <row r="140" spans="7:40" ht="15.6" customHeight="1">
      <c r="G140" s="256"/>
      <c r="H140" s="257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  <c r="AB140" s="245"/>
      <c r="AC140" s="245"/>
      <c r="AD140" s="245"/>
      <c r="AF140" s="245"/>
      <c r="AG140" s="245"/>
      <c r="AH140" s="245"/>
      <c r="AI140" s="245"/>
      <c r="AJ140" s="245"/>
      <c r="AK140" s="245"/>
      <c r="AL140" s="258"/>
      <c r="AM140" s="248"/>
      <c r="AN140" s="248"/>
    </row>
    <row r="141" spans="7:40" ht="15.6" customHeight="1">
      <c r="G141" s="256"/>
      <c r="H141" s="257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  <c r="AB141" s="245"/>
      <c r="AC141" s="245"/>
      <c r="AD141" s="245"/>
      <c r="AF141" s="245"/>
      <c r="AG141" s="245"/>
      <c r="AH141" s="245"/>
      <c r="AI141" s="245"/>
      <c r="AJ141" s="245"/>
      <c r="AK141" s="245"/>
      <c r="AL141" s="258"/>
      <c r="AM141" s="248"/>
      <c r="AN141" s="248"/>
    </row>
    <row r="142" spans="7:40" ht="15.6" customHeight="1">
      <c r="G142" s="256"/>
      <c r="H142" s="257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  <c r="AB142" s="245"/>
      <c r="AC142" s="245"/>
      <c r="AD142" s="245"/>
      <c r="AF142" s="245"/>
      <c r="AG142" s="245"/>
      <c r="AH142" s="245"/>
      <c r="AI142" s="245"/>
      <c r="AJ142" s="245"/>
      <c r="AK142" s="245"/>
      <c r="AL142" s="258"/>
      <c r="AM142" s="248"/>
      <c r="AN142" s="248"/>
    </row>
    <row r="143" spans="7:40" ht="15.6" customHeight="1">
      <c r="G143" s="256"/>
      <c r="H143" s="257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  <c r="AB143" s="245"/>
      <c r="AC143" s="245"/>
      <c r="AD143" s="245"/>
      <c r="AF143" s="245"/>
      <c r="AG143" s="245"/>
      <c r="AH143" s="245"/>
      <c r="AI143" s="245"/>
      <c r="AJ143" s="245"/>
      <c r="AK143" s="245"/>
      <c r="AL143" s="258"/>
      <c r="AM143" s="248"/>
      <c r="AN143" s="248"/>
    </row>
    <row r="144" spans="7:40" ht="15.6" customHeight="1">
      <c r="G144" s="256"/>
      <c r="H144" s="257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  <c r="AB144" s="245"/>
      <c r="AC144" s="245"/>
      <c r="AD144" s="245"/>
      <c r="AF144" s="245"/>
      <c r="AG144" s="245"/>
      <c r="AH144" s="245"/>
      <c r="AI144" s="245"/>
      <c r="AJ144" s="245"/>
      <c r="AK144" s="245"/>
      <c r="AL144" s="258"/>
      <c r="AM144" s="248"/>
      <c r="AN144" s="248"/>
    </row>
    <row r="145" spans="7:40" ht="15.6" customHeight="1">
      <c r="G145" s="256"/>
      <c r="H145" s="257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  <c r="AF145" s="245"/>
      <c r="AG145" s="245"/>
      <c r="AH145" s="245"/>
      <c r="AI145" s="245"/>
      <c r="AJ145" s="245"/>
      <c r="AK145" s="245"/>
      <c r="AL145" s="258"/>
      <c r="AM145" s="248"/>
      <c r="AN145" s="248"/>
    </row>
    <row r="146" spans="7:40" ht="15.6" customHeight="1">
      <c r="G146" s="256"/>
      <c r="H146" s="257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  <c r="AB146" s="245"/>
      <c r="AC146" s="245"/>
      <c r="AD146" s="245"/>
      <c r="AF146" s="245"/>
      <c r="AG146" s="245"/>
      <c r="AH146" s="245"/>
      <c r="AI146" s="245"/>
      <c r="AJ146" s="245"/>
      <c r="AK146" s="245"/>
      <c r="AL146" s="258"/>
      <c r="AM146" s="248"/>
      <c r="AN146" s="248"/>
    </row>
    <row r="147" spans="7:40" ht="15.6" customHeight="1">
      <c r="G147" s="256"/>
      <c r="H147" s="257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  <c r="AB147" s="245"/>
      <c r="AC147" s="245"/>
      <c r="AD147" s="245"/>
      <c r="AF147" s="245"/>
      <c r="AG147" s="245"/>
      <c r="AH147" s="245"/>
      <c r="AI147" s="245"/>
      <c r="AJ147" s="245"/>
      <c r="AK147" s="245"/>
      <c r="AL147" s="258"/>
      <c r="AM147" s="248"/>
      <c r="AN147" s="248"/>
    </row>
    <row r="148" spans="7:40" ht="15.6" customHeight="1">
      <c r="G148" s="256"/>
      <c r="H148" s="257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  <c r="AB148" s="245"/>
      <c r="AC148" s="245"/>
      <c r="AD148" s="245"/>
      <c r="AF148" s="245"/>
      <c r="AG148" s="245"/>
      <c r="AH148" s="245"/>
      <c r="AI148" s="245"/>
      <c r="AJ148" s="245"/>
      <c r="AK148" s="245"/>
      <c r="AL148" s="258"/>
      <c r="AM148" s="248"/>
      <c r="AN148" s="248"/>
    </row>
    <row r="149" spans="7:40" ht="15.6" customHeight="1">
      <c r="G149" s="256"/>
      <c r="H149" s="257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  <c r="AB149" s="245"/>
      <c r="AC149" s="245"/>
      <c r="AD149" s="245"/>
      <c r="AF149" s="245"/>
      <c r="AG149" s="245"/>
      <c r="AH149" s="245"/>
      <c r="AI149" s="245"/>
      <c r="AJ149" s="245"/>
      <c r="AK149" s="245"/>
      <c r="AL149" s="258"/>
      <c r="AM149" s="248"/>
      <c r="AN149" s="248"/>
    </row>
    <row r="150" spans="7:40" ht="15.6" customHeight="1">
      <c r="G150" s="256"/>
      <c r="H150" s="257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  <c r="AB150" s="245"/>
      <c r="AC150" s="245"/>
      <c r="AD150" s="245"/>
      <c r="AF150" s="245"/>
      <c r="AG150" s="245"/>
      <c r="AH150" s="245"/>
      <c r="AI150" s="245"/>
      <c r="AJ150" s="245"/>
      <c r="AK150" s="245"/>
      <c r="AL150" s="258"/>
      <c r="AM150" s="248"/>
      <c r="AN150" s="248"/>
    </row>
    <row r="151" spans="7:40" ht="15.6" customHeight="1">
      <c r="G151" s="256"/>
      <c r="H151" s="257"/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  <c r="AB151" s="245"/>
      <c r="AC151" s="245"/>
      <c r="AD151" s="245"/>
      <c r="AF151" s="245"/>
      <c r="AG151" s="245"/>
      <c r="AH151" s="245"/>
      <c r="AI151" s="245"/>
      <c r="AJ151" s="245"/>
      <c r="AK151" s="245"/>
      <c r="AL151" s="258"/>
      <c r="AM151" s="248"/>
      <c r="AN151" s="248"/>
    </row>
    <row r="152" spans="7:40" ht="15.6" customHeight="1">
      <c r="G152" s="256"/>
      <c r="H152" s="257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  <c r="AB152" s="245"/>
      <c r="AC152" s="245"/>
      <c r="AD152" s="245"/>
      <c r="AF152" s="245"/>
      <c r="AG152" s="245"/>
      <c r="AH152" s="245"/>
      <c r="AI152" s="245"/>
      <c r="AJ152" s="245"/>
      <c r="AK152" s="245"/>
      <c r="AL152" s="258"/>
      <c r="AM152" s="248"/>
      <c r="AN152" s="248"/>
    </row>
    <row r="153" spans="7:40" ht="15.6" customHeight="1">
      <c r="G153" s="256"/>
      <c r="H153" s="257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  <c r="AB153" s="245"/>
      <c r="AC153" s="245"/>
      <c r="AD153" s="245"/>
      <c r="AF153" s="245"/>
      <c r="AG153" s="245"/>
      <c r="AH153" s="245"/>
      <c r="AI153" s="245"/>
      <c r="AJ153" s="245"/>
      <c r="AK153" s="245"/>
      <c r="AL153" s="258"/>
      <c r="AM153" s="248"/>
      <c r="AN153" s="248"/>
    </row>
    <row r="154" spans="7:40" ht="15.6" customHeight="1">
      <c r="G154" s="256"/>
      <c r="H154" s="257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  <c r="AB154" s="245"/>
      <c r="AC154" s="245"/>
      <c r="AD154" s="245"/>
      <c r="AF154" s="245"/>
      <c r="AG154" s="245"/>
      <c r="AH154" s="245"/>
      <c r="AI154" s="245"/>
      <c r="AJ154" s="245"/>
      <c r="AK154" s="245"/>
      <c r="AL154" s="258"/>
      <c r="AM154" s="248"/>
      <c r="AN154" s="248"/>
    </row>
    <row r="155" spans="7:40" ht="15.6" customHeight="1">
      <c r="G155" s="256"/>
      <c r="H155" s="257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  <c r="AB155" s="245"/>
      <c r="AC155" s="245"/>
      <c r="AD155" s="245"/>
      <c r="AF155" s="245"/>
      <c r="AG155" s="245"/>
      <c r="AH155" s="245"/>
      <c r="AI155" s="245"/>
      <c r="AJ155" s="245"/>
      <c r="AK155" s="245"/>
      <c r="AL155" s="258"/>
      <c r="AM155" s="248"/>
      <c r="AN155" s="248"/>
    </row>
    <row r="156" spans="7:40" ht="15.6" customHeight="1">
      <c r="G156" s="256"/>
      <c r="H156" s="257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  <c r="AB156" s="245"/>
      <c r="AC156" s="245"/>
      <c r="AD156" s="245"/>
      <c r="AF156" s="245"/>
      <c r="AG156" s="245"/>
      <c r="AH156" s="245"/>
      <c r="AI156" s="245"/>
      <c r="AJ156" s="245"/>
      <c r="AK156" s="245"/>
      <c r="AL156" s="258"/>
      <c r="AM156" s="248"/>
      <c r="AN156" s="248"/>
    </row>
    <row r="157" spans="7:40" ht="15.6" customHeight="1">
      <c r="G157" s="256"/>
      <c r="H157" s="257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  <c r="AB157" s="245"/>
      <c r="AC157" s="245"/>
      <c r="AD157" s="245"/>
      <c r="AF157" s="245"/>
      <c r="AG157" s="245"/>
      <c r="AH157" s="245"/>
      <c r="AI157" s="245"/>
      <c r="AJ157" s="245"/>
      <c r="AK157" s="245"/>
      <c r="AL157" s="258"/>
      <c r="AM157" s="248"/>
      <c r="AN157" s="248"/>
    </row>
    <row r="158" spans="7:40" ht="15.6" customHeight="1">
      <c r="G158" s="256"/>
      <c r="H158" s="257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  <c r="AB158" s="245"/>
      <c r="AC158" s="245"/>
      <c r="AD158" s="245"/>
      <c r="AF158" s="245"/>
      <c r="AG158" s="245"/>
      <c r="AH158" s="245"/>
      <c r="AI158" s="245"/>
      <c r="AJ158" s="245"/>
      <c r="AK158" s="245"/>
      <c r="AL158" s="258"/>
      <c r="AM158" s="248"/>
      <c r="AN158" s="248"/>
    </row>
    <row r="159" spans="7:40" ht="15.6" customHeight="1">
      <c r="G159" s="256"/>
      <c r="H159" s="257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  <c r="AB159" s="245"/>
      <c r="AC159" s="245"/>
      <c r="AD159" s="245"/>
      <c r="AF159" s="245"/>
      <c r="AG159" s="245"/>
      <c r="AH159" s="245"/>
      <c r="AI159" s="245"/>
      <c r="AJ159" s="245"/>
      <c r="AK159" s="245"/>
      <c r="AL159" s="258"/>
      <c r="AM159" s="248"/>
      <c r="AN159" s="248"/>
    </row>
    <row r="160" spans="7:40" ht="15.6" customHeight="1">
      <c r="G160" s="256"/>
      <c r="H160" s="257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  <c r="AB160" s="245"/>
      <c r="AC160" s="245"/>
      <c r="AD160" s="245"/>
      <c r="AF160" s="245"/>
      <c r="AG160" s="245"/>
      <c r="AH160" s="245"/>
      <c r="AI160" s="245"/>
      <c r="AJ160" s="245"/>
      <c r="AK160" s="245"/>
      <c r="AL160" s="258"/>
      <c r="AM160" s="248"/>
      <c r="AN160" s="248"/>
    </row>
    <row r="161" spans="7:40" ht="15.6" customHeight="1">
      <c r="G161" s="256"/>
      <c r="H161" s="257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  <c r="AB161" s="245"/>
      <c r="AC161" s="245"/>
      <c r="AD161" s="245"/>
      <c r="AF161" s="245"/>
      <c r="AG161" s="245"/>
      <c r="AH161" s="245"/>
      <c r="AI161" s="245"/>
      <c r="AJ161" s="245"/>
      <c r="AK161" s="245"/>
      <c r="AL161" s="258"/>
      <c r="AM161" s="248"/>
      <c r="AN161" s="248"/>
    </row>
    <row r="162" spans="7:40" ht="15.6" customHeight="1">
      <c r="G162" s="256"/>
      <c r="H162" s="257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  <c r="AB162" s="245"/>
      <c r="AC162" s="245"/>
      <c r="AD162" s="245"/>
      <c r="AF162" s="245"/>
      <c r="AG162" s="245"/>
      <c r="AH162" s="245"/>
      <c r="AI162" s="245"/>
      <c r="AJ162" s="245"/>
      <c r="AK162" s="245"/>
      <c r="AL162" s="258"/>
      <c r="AM162" s="248"/>
      <c r="AN162" s="248"/>
    </row>
    <row r="163" spans="7:40" ht="15.6" customHeight="1">
      <c r="G163" s="256"/>
      <c r="H163" s="257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  <c r="AB163" s="245"/>
      <c r="AC163" s="245"/>
      <c r="AD163" s="245"/>
      <c r="AF163" s="245"/>
      <c r="AG163" s="245"/>
      <c r="AH163" s="245"/>
      <c r="AI163" s="245"/>
      <c r="AJ163" s="245"/>
      <c r="AK163" s="245"/>
      <c r="AL163" s="258"/>
      <c r="AM163" s="248"/>
      <c r="AN163" s="248"/>
    </row>
    <row r="164" spans="7:40" ht="15.6" customHeight="1">
      <c r="G164" s="256"/>
      <c r="H164" s="257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  <c r="AB164" s="245"/>
      <c r="AC164" s="245"/>
      <c r="AD164" s="245"/>
      <c r="AF164" s="245"/>
      <c r="AG164" s="245"/>
      <c r="AH164" s="245"/>
      <c r="AI164" s="245"/>
      <c r="AJ164" s="245"/>
      <c r="AK164" s="245"/>
      <c r="AL164" s="258"/>
      <c r="AM164" s="248"/>
      <c r="AN164" s="248"/>
    </row>
    <row r="165" spans="7:40" ht="15.6" customHeight="1">
      <c r="G165" s="256"/>
      <c r="H165" s="257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  <c r="AB165" s="245"/>
      <c r="AC165" s="245"/>
      <c r="AD165" s="245"/>
      <c r="AF165" s="245"/>
      <c r="AG165" s="245"/>
      <c r="AH165" s="245"/>
      <c r="AI165" s="245"/>
      <c r="AJ165" s="245"/>
      <c r="AK165" s="245"/>
      <c r="AL165" s="258"/>
      <c r="AM165" s="248"/>
      <c r="AN165" s="248"/>
    </row>
    <row r="166" spans="7:40" ht="15.6" customHeight="1">
      <c r="G166" s="256"/>
      <c r="H166" s="257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  <c r="AB166" s="245"/>
      <c r="AC166" s="245"/>
      <c r="AD166" s="245"/>
      <c r="AF166" s="245"/>
      <c r="AG166" s="245"/>
      <c r="AH166" s="245"/>
      <c r="AI166" s="245"/>
      <c r="AJ166" s="245"/>
      <c r="AK166" s="245"/>
      <c r="AL166" s="258"/>
      <c r="AM166" s="248"/>
      <c r="AN166" s="248"/>
    </row>
    <row r="167" spans="7:40" ht="15.6" customHeight="1">
      <c r="G167" s="256"/>
      <c r="H167" s="257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  <c r="AB167" s="245"/>
      <c r="AC167" s="245"/>
      <c r="AD167" s="245"/>
      <c r="AF167" s="245"/>
      <c r="AG167" s="245"/>
      <c r="AH167" s="245"/>
      <c r="AI167" s="245"/>
      <c r="AJ167" s="245"/>
      <c r="AK167" s="245"/>
      <c r="AL167" s="258"/>
      <c r="AM167" s="248"/>
      <c r="AN167" s="248"/>
    </row>
    <row r="168" spans="7:40" ht="15.6" customHeight="1">
      <c r="G168" s="256"/>
      <c r="H168" s="257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  <c r="AB168" s="245"/>
      <c r="AC168" s="245"/>
      <c r="AD168" s="245"/>
      <c r="AF168" s="245"/>
      <c r="AG168" s="245"/>
      <c r="AH168" s="245"/>
      <c r="AI168" s="245"/>
      <c r="AJ168" s="245"/>
      <c r="AK168" s="245"/>
      <c r="AL168" s="258"/>
      <c r="AM168" s="248"/>
      <c r="AN168" s="248"/>
    </row>
    <row r="169" spans="7:40" ht="15.6" customHeight="1">
      <c r="G169" s="256"/>
      <c r="H169" s="257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  <c r="AB169" s="245"/>
      <c r="AC169" s="245"/>
      <c r="AD169" s="245"/>
      <c r="AF169" s="245"/>
      <c r="AG169" s="245"/>
      <c r="AH169" s="245"/>
      <c r="AI169" s="245"/>
      <c r="AJ169" s="245"/>
      <c r="AK169" s="245"/>
      <c r="AL169" s="258"/>
      <c r="AM169" s="248"/>
      <c r="AN169" s="248"/>
    </row>
    <row r="170" spans="7:40" ht="15.6" customHeight="1">
      <c r="G170" s="256"/>
      <c r="H170" s="257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  <c r="AB170" s="245"/>
      <c r="AC170" s="245"/>
      <c r="AD170" s="245"/>
      <c r="AF170" s="245"/>
      <c r="AG170" s="245"/>
      <c r="AH170" s="245"/>
      <c r="AI170" s="245"/>
      <c r="AJ170" s="245"/>
      <c r="AK170" s="245"/>
      <c r="AL170" s="258"/>
      <c r="AM170" s="248"/>
      <c r="AN170" s="248"/>
    </row>
    <row r="171" spans="7:40" ht="15.6" customHeight="1">
      <c r="G171" s="256"/>
      <c r="H171" s="257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  <c r="AB171" s="245"/>
      <c r="AC171" s="245"/>
      <c r="AD171" s="245"/>
      <c r="AF171" s="245"/>
      <c r="AG171" s="245"/>
      <c r="AH171" s="245"/>
      <c r="AI171" s="245"/>
      <c r="AJ171" s="245"/>
      <c r="AK171" s="245"/>
      <c r="AL171" s="258"/>
      <c r="AM171" s="248"/>
      <c r="AN171" s="248"/>
    </row>
    <row r="172" spans="7:40" ht="15.6" customHeight="1">
      <c r="G172" s="256"/>
      <c r="H172" s="257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  <c r="AB172" s="245"/>
      <c r="AC172" s="245"/>
      <c r="AD172" s="245"/>
      <c r="AF172" s="245"/>
      <c r="AG172" s="245"/>
      <c r="AH172" s="245"/>
      <c r="AI172" s="245"/>
      <c r="AJ172" s="245"/>
      <c r="AK172" s="245"/>
      <c r="AL172" s="258"/>
      <c r="AM172" s="248"/>
      <c r="AN172" s="248"/>
    </row>
    <row r="173" spans="7:40" ht="15.6" customHeight="1">
      <c r="G173" s="256"/>
      <c r="H173" s="257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  <c r="AB173" s="245"/>
      <c r="AC173" s="245"/>
      <c r="AD173" s="245"/>
      <c r="AF173" s="245"/>
      <c r="AG173" s="245"/>
      <c r="AH173" s="245"/>
      <c r="AI173" s="245"/>
      <c r="AJ173" s="245"/>
      <c r="AK173" s="245"/>
      <c r="AL173" s="258"/>
      <c r="AM173" s="248"/>
      <c r="AN173" s="248"/>
    </row>
    <row r="174" spans="7:40" ht="15.6" customHeight="1">
      <c r="G174" s="256"/>
      <c r="H174" s="257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  <c r="AB174" s="245"/>
      <c r="AC174" s="245"/>
      <c r="AD174" s="245"/>
      <c r="AF174" s="245"/>
      <c r="AG174" s="245"/>
      <c r="AH174" s="245"/>
      <c r="AI174" s="245"/>
      <c r="AJ174" s="245"/>
      <c r="AK174" s="245"/>
      <c r="AL174" s="258"/>
      <c r="AM174" s="248"/>
      <c r="AN174" s="248"/>
    </row>
    <row r="175" spans="7:40" ht="15.6" customHeight="1">
      <c r="G175" s="256"/>
      <c r="H175" s="257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  <c r="AB175" s="245"/>
      <c r="AC175" s="245"/>
      <c r="AD175" s="245"/>
      <c r="AF175" s="245"/>
      <c r="AG175" s="245"/>
      <c r="AH175" s="245"/>
      <c r="AI175" s="245"/>
      <c r="AJ175" s="245"/>
      <c r="AK175" s="245"/>
      <c r="AL175" s="258"/>
      <c r="AM175" s="248"/>
      <c r="AN175" s="248"/>
    </row>
    <row r="176" spans="7:40" ht="15.6" customHeight="1">
      <c r="G176" s="256"/>
      <c r="H176" s="257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  <c r="AB176" s="245"/>
      <c r="AC176" s="245"/>
      <c r="AD176" s="245"/>
      <c r="AF176" s="245"/>
      <c r="AG176" s="245"/>
      <c r="AH176" s="245"/>
      <c r="AI176" s="245"/>
      <c r="AJ176" s="245"/>
      <c r="AK176" s="245"/>
      <c r="AL176" s="258"/>
      <c r="AM176" s="248"/>
      <c r="AN176" s="248"/>
    </row>
    <row r="177" spans="7:40" ht="15.6" customHeight="1">
      <c r="G177" s="256"/>
      <c r="H177" s="257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  <c r="AB177" s="245"/>
      <c r="AC177" s="245"/>
      <c r="AD177" s="245"/>
      <c r="AF177" s="245"/>
      <c r="AG177" s="245"/>
      <c r="AH177" s="245"/>
      <c r="AI177" s="245"/>
      <c r="AJ177" s="245"/>
      <c r="AK177" s="245"/>
      <c r="AL177" s="258"/>
      <c r="AM177" s="248"/>
      <c r="AN177" s="248"/>
    </row>
    <row r="178" spans="7:40" ht="15.6" customHeight="1">
      <c r="G178" s="256"/>
      <c r="H178" s="257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  <c r="AB178" s="245"/>
      <c r="AC178" s="245"/>
      <c r="AD178" s="245"/>
      <c r="AF178" s="245"/>
      <c r="AG178" s="245"/>
      <c r="AH178" s="245"/>
      <c r="AI178" s="245"/>
      <c r="AJ178" s="245"/>
      <c r="AK178" s="245"/>
      <c r="AL178" s="258"/>
      <c r="AM178" s="248"/>
      <c r="AN178" s="248"/>
    </row>
    <row r="179" spans="7:40" ht="15.6" customHeight="1">
      <c r="G179" s="256"/>
      <c r="H179" s="257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  <c r="AB179" s="245"/>
      <c r="AC179" s="245"/>
      <c r="AD179" s="245"/>
      <c r="AF179" s="245"/>
      <c r="AG179" s="245"/>
      <c r="AH179" s="245"/>
      <c r="AI179" s="245"/>
      <c r="AJ179" s="245"/>
      <c r="AK179" s="245"/>
      <c r="AL179" s="258"/>
      <c r="AM179" s="248"/>
      <c r="AN179" s="248"/>
    </row>
    <row r="180" spans="7:40" ht="15.6" customHeight="1">
      <c r="G180" s="256"/>
      <c r="H180" s="257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  <c r="AB180" s="245"/>
      <c r="AC180" s="245"/>
      <c r="AD180" s="245"/>
      <c r="AF180" s="245"/>
      <c r="AG180" s="245"/>
      <c r="AH180" s="245"/>
      <c r="AI180" s="245"/>
      <c r="AJ180" s="245"/>
      <c r="AK180" s="245"/>
      <c r="AL180" s="258"/>
      <c r="AM180" s="248"/>
      <c r="AN180" s="248"/>
    </row>
    <row r="181" spans="7:40" ht="15.6" customHeight="1">
      <c r="G181" s="256"/>
      <c r="H181" s="257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  <c r="AB181" s="245"/>
      <c r="AC181" s="245"/>
      <c r="AD181" s="245"/>
      <c r="AF181" s="245"/>
      <c r="AG181" s="245"/>
      <c r="AH181" s="245"/>
      <c r="AI181" s="245"/>
      <c r="AJ181" s="245"/>
      <c r="AK181" s="245"/>
      <c r="AL181" s="258"/>
      <c r="AM181" s="248"/>
      <c r="AN181" s="248"/>
    </row>
    <row r="182" spans="7:40" ht="15.6" customHeight="1">
      <c r="G182" s="256"/>
      <c r="H182" s="257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  <c r="AB182" s="245"/>
      <c r="AC182" s="245"/>
      <c r="AD182" s="245"/>
      <c r="AF182" s="245"/>
      <c r="AG182" s="245"/>
      <c r="AH182" s="245"/>
      <c r="AI182" s="245"/>
      <c r="AJ182" s="245"/>
      <c r="AK182" s="245"/>
      <c r="AL182" s="258"/>
      <c r="AM182" s="248"/>
      <c r="AN182" s="248"/>
    </row>
    <row r="183" spans="7:40" ht="15.6" customHeight="1">
      <c r="G183" s="256"/>
      <c r="H183" s="257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  <c r="AB183" s="245"/>
      <c r="AC183" s="245"/>
      <c r="AD183" s="245"/>
      <c r="AF183" s="245"/>
      <c r="AG183" s="245"/>
      <c r="AH183" s="245"/>
      <c r="AI183" s="245"/>
      <c r="AJ183" s="245"/>
      <c r="AK183" s="245"/>
      <c r="AL183" s="258"/>
      <c r="AM183" s="248"/>
      <c r="AN183" s="248"/>
    </row>
    <row r="184" spans="7:40" ht="15.6" customHeight="1">
      <c r="G184" s="256"/>
      <c r="H184" s="257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  <c r="AB184" s="245"/>
      <c r="AC184" s="245"/>
      <c r="AD184" s="245"/>
      <c r="AF184" s="245"/>
      <c r="AG184" s="245"/>
      <c r="AH184" s="245"/>
      <c r="AI184" s="245"/>
      <c r="AJ184" s="245"/>
      <c r="AK184" s="245"/>
      <c r="AL184" s="258"/>
      <c r="AM184" s="248"/>
      <c r="AN184" s="248"/>
    </row>
    <row r="185" spans="7:40" ht="15.6" customHeight="1">
      <c r="G185" s="256"/>
      <c r="H185" s="257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  <c r="AB185" s="245"/>
      <c r="AC185" s="245"/>
      <c r="AD185" s="245"/>
      <c r="AF185" s="245"/>
      <c r="AG185" s="245"/>
      <c r="AH185" s="245"/>
      <c r="AI185" s="245"/>
      <c r="AJ185" s="245"/>
      <c r="AK185" s="245"/>
      <c r="AL185" s="258"/>
      <c r="AM185" s="248"/>
      <c r="AN185" s="248"/>
    </row>
    <row r="186" spans="7:40" ht="15.6" customHeight="1">
      <c r="G186" s="256"/>
      <c r="H186" s="257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  <c r="AB186" s="245"/>
      <c r="AC186" s="245"/>
      <c r="AD186" s="245"/>
      <c r="AF186" s="245"/>
      <c r="AG186" s="245"/>
      <c r="AH186" s="245"/>
      <c r="AI186" s="245"/>
      <c r="AJ186" s="245"/>
      <c r="AK186" s="245"/>
      <c r="AL186" s="258"/>
      <c r="AM186" s="248"/>
      <c r="AN186" s="248"/>
    </row>
    <row r="187" spans="7:40" ht="15.6" customHeight="1">
      <c r="G187" s="256"/>
      <c r="H187" s="257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  <c r="AB187" s="245"/>
      <c r="AC187" s="245"/>
      <c r="AD187" s="245"/>
      <c r="AF187" s="245"/>
      <c r="AG187" s="245"/>
      <c r="AH187" s="245"/>
      <c r="AI187" s="245"/>
      <c r="AJ187" s="245"/>
      <c r="AK187" s="245"/>
      <c r="AL187" s="258"/>
      <c r="AM187" s="248"/>
      <c r="AN187" s="248"/>
    </row>
    <row r="188" spans="7:40" ht="15.6" customHeight="1">
      <c r="G188" s="256"/>
      <c r="H188" s="257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  <c r="AB188" s="245"/>
      <c r="AC188" s="245"/>
      <c r="AD188" s="245"/>
      <c r="AF188" s="245"/>
      <c r="AG188" s="245"/>
      <c r="AH188" s="245"/>
      <c r="AI188" s="245"/>
      <c r="AJ188" s="245"/>
      <c r="AK188" s="245"/>
      <c r="AL188" s="258"/>
      <c r="AM188" s="248"/>
      <c r="AN188" s="248"/>
    </row>
    <row r="189" spans="7:40" ht="15.6" customHeight="1">
      <c r="G189" s="256"/>
      <c r="H189" s="257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  <c r="AB189" s="245"/>
      <c r="AC189" s="245"/>
      <c r="AD189" s="245"/>
      <c r="AF189" s="245"/>
      <c r="AG189" s="245"/>
      <c r="AH189" s="245"/>
      <c r="AI189" s="245"/>
      <c r="AJ189" s="245"/>
      <c r="AK189" s="245"/>
      <c r="AL189" s="258"/>
      <c r="AM189" s="248"/>
      <c r="AN189" s="248"/>
    </row>
    <row r="190" spans="7:40" ht="15.6" customHeight="1">
      <c r="G190" s="256"/>
      <c r="H190" s="257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  <c r="AB190" s="245"/>
      <c r="AC190" s="245"/>
      <c r="AD190" s="245"/>
      <c r="AF190" s="245"/>
      <c r="AG190" s="245"/>
      <c r="AH190" s="245"/>
      <c r="AI190" s="245"/>
      <c r="AJ190" s="245"/>
      <c r="AK190" s="245"/>
      <c r="AL190" s="258"/>
      <c r="AM190" s="248"/>
      <c r="AN190" s="248"/>
    </row>
    <row r="191" spans="7:40" ht="15.6" customHeight="1">
      <c r="G191" s="256"/>
      <c r="H191" s="257"/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  <c r="AB191" s="245"/>
      <c r="AC191" s="245"/>
      <c r="AD191" s="245"/>
      <c r="AF191" s="245"/>
      <c r="AG191" s="245"/>
      <c r="AH191" s="245"/>
      <c r="AI191" s="245"/>
      <c r="AJ191" s="245"/>
      <c r="AK191" s="245"/>
      <c r="AL191" s="258"/>
      <c r="AM191" s="248"/>
      <c r="AN191" s="248"/>
    </row>
    <row r="192" spans="7:40" ht="15.6" customHeight="1">
      <c r="G192" s="256"/>
      <c r="H192" s="257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  <c r="AB192" s="245"/>
      <c r="AC192" s="245"/>
      <c r="AD192" s="245"/>
      <c r="AF192" s="245"/>
      <c r="AG192" s="245"/>
      <c r="AH192" s="245"/>
      <c r="AI192" s="245"/>
      <c r="AJ192" s="245"/>
      <c r="AK192" s="245"/>
      <c r="AL192" s="258"/>
      <c r="AM192" s="248"/>
      <c r="AN192" s="248"/>
    </row>
    <row r="193" spans="7:40" ht="15.6" customHeight="1">
      <c r="G193" s="256"/>
      <c r="H193" s="257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  <c r="AB193" s="245"/>
      <c r="AC193" s="245"/>
      <c r="AD193" s="245"/>
      <c r="AF193" s="245"/>
      <c r="AG193" s="245"/>
      <c r="AH193" s="245"/>
      <c r="AI193" s="245"/>
      <c r="AJ193" s="245"/>
      <c r="AK193" s="245"/>
      <c r="AL193" s="258"/>
      <c r="AM193" s="248"/>
      <c r="AN193" s="248"/>
    </row>
    <row r="194" spans="7:40" ht="15.6" customHeight="1">
      <c r="G194" s="256"/>
      <c r="H194" s="257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  <c r="AB194" s="245"/>
      <c r="AC194" s="245"/>
      <c r="AD194" s="245"/>
      <c r="AF194" s="245"/>
      <c r="AG194" s="245"/>
      <c r="AH194" s="245"/>
      <c r="AI194" s="245"/>
      <c r="AJ194" s="245"/>
      <c r="AK194" s="245"/>
      <c r="AL194" s="258"/>
      <c r="AM194" s="248"/>
      <c r="AN194" s="248"/>
    </row>
    <row r="195" spans="7:40" ht="15.6" customHeight="1">
      <c r="G195" s="256"/>
      <c r="H195" s="257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  <c r="AB195" s="245"/>
      <c r="AC195" s="245"/>
      <c r="AD195" s="245"/>
      <c r="AF195" s="245"/>
      <c r="AG195" s="245"/>
      <c r="AH195" s="245"/>
      <c r="AI195" s="245"/>
      <c r="AJ195" s="245"/>
      <c r="AK195" s="245"/>
      <c r="AL195" s="258"/>
      <c r="AM195" s="248"/>
      <c r="AN195" s="248"/>
    </row>
    <row r="196" spans="7:40" ht="15.6" customHeight="1">
      <c r="G196" s="256"/>
      <c r="H196" s="257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  <c r="AB196" s="245"/>
      <c r="AC196" s="245"/>
      <c r="AD196" s="245"/>
      <c r="AF196" s="245"/>
      <c r="AG196" s="245"/>
      <c r="AH196" s="245"/>
      <c r="AI196" s="245"/>
      <c r="AJ196" s="245"/>
      <c r="AK196" s="245"/>
      <c r="AL196" s="258"/>
      <c r="AM196" s="248"/>
      <c r="AN196" s="248"/>
    </row>
    <row r="197" spans="7:40" ht="15.6" customHeight="1">
      <c r="G197" s="256"/>
      <c r="H197" s="257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  <c r="AB197" s="245"/>
      <c r="AC197" s="245"/>
      <c r="AD197" s="245"/>
      <c r="AF197" s="245"/>
      <c r="AG197" s="245"/>
      <c r="AH197" s="245"/>
      <c r="AI197" s="245"/>
      <c r="AJ197" s="245"/>
      <c r="AK197" s="245"/>
      <c r="AL197" s="258"/>
      <c r="AM197" s="248"/>
      <c r="AN197" s="248"/>
    </row>
    <row r="198" spans="7:40" ht="15.6" customHeight="1">
      <c r="G198" s="256"/>
      <c r="H198" s="257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  <c r="AB198" s="245"/>
      <c r="AC198" s="245"/>
      <c r="AD198" s="245"/>
      <c r="AF198" s="245"/>
      <c r="AG198" s="245"/>
      <c r="AH198" s="245"/>
      <c r="AI198" s="245"/>
      <c r="AJ198" s="245"/>
      <c r="AK198" s="245"/>
      <c r="AL198" s="258"/>
      <c r="AM198" s="248"/>
      <c r="AN198" s="248"/>
    </row>
    <row r="199" spans="7:40" ht="15.6" customHeight="1">
      <c r="G199" s="256"/>
      <c r="H199" s="257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  <c r="AB199" s="245"/>
      <c r="AC199" s="245"/>
      <c r="AD199" s="245"/>
      <c r="AF199" s="245"/>
      <c r="AG199" s="245"/>
      <c r="AH199" s="245"/>
      <c r="AI199" s="245"/>
      <c r="AJ199" s="245"/>
      <c r="AK199" s="245"/>
      <c r="AL199" s="258"/>
      <c r="AM199" s="248"/>
      <c r="AN199" s="248"/>
    </row>
    <row r="200" spans="7:40" ht="15.6" customHeight="1">
      <c r="G200" s="256"/>
      <c r="H200" s="257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  <c r="AB200" s="245"/>
      <c r="AC200" s="245"/>
      <c r="AD200" s="245"/>
      <c r="AF200" s="245"/>
      <c r="AG200" s="245"/>
      <c r="AH200" s="245"/>
      <c r="AI200" s="245"/>
      <c r="AJ200" s="245"/>
      <c r="AK200" s="245"/>
      <c r="AL200" s="258"/>
      <c r="AM200" s="248"/>
      <c r="AN200" s="248"/>
    </row>
    <row r="201" spans="7:40" ht="15.6" customHeight="1">
      <c r="G201" s="256"/>
      <c r="H201" s="257"/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  <c r="AB201" s="245"/>
      <c r="AC201" s="245"/>
      <c r="AD201" s="245"/>
      <c r="AF201" s="245"/>
      <c r="AG201" s="245"/>
      <c r="AH201" s="245"/>
      <c r="AI201" s="245"/>
      <c r="AJ201" s="245"/>
      <c r="AK201" s="245"/>
      <c r="AL201" s="258"/>
      <c r="AM201" s="248"/>
      <c r="AN201" s="248"/>
    </row>
    <row r="202" spans="7:40" ht="15.6" customHeight="1">
      <c r="G202" s="256"/>
      <c r="H202" s="257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  <c r="AB202" s="245"/>
      <c r="AC202" s="245"/>
      <c r="AD202" s="245"/>
      <c r="AF202" s="245"/>
      <c r="AG202" s="245"/>
      <c r="AH202" s="245"/>
      <c r="AI202" s="245"/>
      <c r="AJ202" s="245"/>
      <c r="AK202" s="245"/>
      <c r="AL202" s="258"/>
      <c r="AM202" s="248"/>
      <c r="AN202" s="248"/>
    </row>
    <row r="203" spans="7:40" ht="15.6" customHeight="1">
      <c r="G203" s="256"/>
      <c r="H203" s="257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  <c r="AB203" s="245"/>
      <c r="AC203" s="245"/>
      <c r="AD203" s="245"/>
      <c r="AF203" s="245"/>
      <c r="AG203" s="245"/>
      <c r="AH203" s="245"/>
      <c r="AI203" s="245"/>
      <c r="AJ203" s="245"/>
      <c r="AK203" s="245"/>
      <c r="AL203" s="258"/>
      <c r="AM203" s="248"/>
      <c r="AN203" s="248"/>
    </row>
    <row r="204" spans="7:40" ht="15.6" customHeight="1">
      <c r="G204" s="256"/>
      <c r="H204" s="257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  <c r="AB204" s="245"/>
      <c r="AC204" s="245"/>
      <c r="AD204" s="245"/>
      <c r="AF204" s="245"/>
      <c r="AG204" s="245"/>
      <c r="AH204" s="245"/>
      <c r="AI204" s="245"/>
      <c r="AJ204" s="245"/>
      <c r="AK204" s="245"/>
      <c r="AL204" s="258"/>
      <c r="AM204" s="248"/>
      <c r="AN204" s="248"/>
    </row>
    <row r="205" spans="7:40" ht="15.6" customHeight="1">
      <c r="G205" s="256"/>
      <c r="H205" s="257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  <c r="AB205" s="245"/>
      <c r="AC205" s="245"/>
      <c r="AD205" s="245"/>
      <c r="AF205" s="245"/>
      <c r="AG205" s="245"/>
      <c r="AH205" s="245"/>
      <c r="AI205" s="245"/>
      <c r="AJ205" s="245"/>
      <c r="AK205" s="245"/>
      <c r="AL205" s="258"/>
      <c r="AM205" s="248"/>
      <c r="AN205" s="248"/>
    </row>
    <row r="206" spans="7:40" ht="15.6" customHeight="1">
      <c r="G206" s="256"/>
      <c r="H206" s="257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  <c r="AB206" s="245"/>
      <c r="AC206" s="245"/>
      <c r="AD206" s="245"/>
      <c r="AF206" s="245"/>
      <c r="AG206" s="245"/>
      <c r="AH206" s="245"/>
      <c r="AI206" s="245"/>
      <c r="AJ206" s="245"/>
      <c r="AK206" s="245"/>
      <c r="AL206" s="258"/>
      <c r="AM206" s="248"/>
      <c r="AN206" s="248"/>
    </row>
    <row r="207" spans="7:40" ht="15.6" customHeight="1">
      <c r="G207" s="256"/>
      <c r="H207" s="257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  <c r="AB207" s="245"/>
      <c r="AC207" s="245"/>
      <c r="AD207" s="245"/>
      <c r="AF207" s="245"/>
      <c r="AG207" s="245"/>
      <c r="AH207" s="245"/>
      <c r="AI207" s="245"/>
      <c r="AJ207" s="245"/>
      <c r="AK207" s="245"/>
      <c r="AL207" s="258"/>
      <c r="AM207" s="248"/>
      <c r="AN207" s="248"/>
    </row>
    <row r="208" spans="7:40" ht="15.6" customHeight="1">
      <c r="G208" s="256"/>
      <c r="H208" s="257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  <c r="AB208" s="245"/>
      <c r="AC208" s="245"/>
      <c r="AD208" s="245"/>
      <c r="AF208" s="245"/>
      <c r="AG208" s="245"/>
      <c r="AH208" s="245"/>
      <c r="AI208" s="245"/>
      <c r="AJ208" s="245"/>
      <c r="AK208" s="245"/>
      <c r="AL208" s="258"/>
      <c r="AM208" s="248"/>
      <c r="AN208" s="248"/>
    </row>
    <row r="209" spans="7:40" ht="15.6" customHeight="1">
      <c r="G209" s="256"/>
      <c r="H209" s="257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  <c r="AB209" s="245"/>
      <c r="AC209" s="245"/>
      <c r="AD209" s="245"/>
      <c r="AF209" s="245"/>
      <c r="AG209" s="245"/>
      <c r="AH209" s="245"/>
      <c r="AI209" s="245"/>
      <c r="AJ209" s="245"/>
      <c r="AK209" s="245"/>
      <c r="AL209" s="258"/>
      <c r="AM209" s="248"/>
      <c r="AN209" s="248"/>
    </row>
    <row r="210" spans="7:40" ht="15.6" customHeight="1">
      <c r="G210" s="256"/>
      <c r="H210" s="257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  <c r="AB210" s="245"/>
      <c r="AC210" s="245"/>
      <c r="AD210" s="245"/>
      <c r="AF210" s="245"/>
      <c r="AG210" s="245"/>
      <c r="AH210" s="245"/>
      <c r="AI210" s="245"/>
      <c r="AJ210" s="245"/>
      <c r="AK210" s="245"/>
      <c r="AL210" s="258"/>
      <c r="AM210" s="248"/>
      <c r="AN210" s="248"/>
    </row>
    <row r="211" spans="7:40" ht="15.6" customHeight="1">
      <c r="G211" s="256"/>
      <c r="H211" s="257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  <c r="AB211" s="245"/>
      <c r="AC211" s="245"/>
      <c r="AD211" s="245"/>
      <c r="AF211" s="245"/>
      <c r="AG211" s="245"/>
      <c r="AH211" s="245"/>
      <c r="AI211" s="245"/>
      <c r="AJ211" s="245"/>
      <c r="AK211" s="245"/>
      <c r="AL211" s="258"/>
      <c r="AM211" s="248"/>
      <c r="AN211" s="248"/>
    </row>
    <row r="212" spans="7:40" ht="15.6" customHeight="1">
      <c r="G212" s="256"/>
      <c r="H212" s="257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  <c r="AB212" s="245"/>
      <c r="AC212" s="245"/>
      <c r="AD212" s="245"/>
      <c r="AF212" s="245"/>
      <c r="AG212" s="245"/>
      <c r="AH212" s="245"/>
      <c r="AI212" s="245"/>
      <c r="AJ212" s="245"/>
      <c r="AK212" s="245"/>
      <c r="AL212" s="258"/>
      <c r="AM212" s="248"/>
      <c r="AN212" s="248"/>
    </row>
    <row r="213" spans="7:40" ht="15.6" customHeight="1">
      <c r="G213" s="256"/>
      <c r="H213" s="257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  <c r="AB213" s="245"/>
      <c r="AC213" s="245"/>
      <c r="AD213" s="245"/>
      <c r="AF213" s="245"/>
      <c r="AG213" s="245"/>
      <c r="AH213" s="245"/>
      <c r="AI213" s="245"/>
      <c r="AJ213" s="245"/>
      <c r="AK213" s="245"/>
      <c r="AL213" s="258"/>
      <c r="AM213" s="248"/>
      <c r="AN213" s="248"/>
    </row>
    <row r="214" spans="7:40" ht="15.6" customHeight="1">
      <c r="G214" s="256"/>
      <c r="H214" s="257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  <c r="AB214" s="245"/>
      <c r="AC214" s="245"/>
      <c r="AD214" s="245"/>
      <c r="AF214" s="245"/>
      <c r="AG214" s="245"/>
      <c r="AH214" s="245"/>
      <c r="AI214" s="245"/>
      <c r="AJ214" s="245"/>
      <c r="AK214" s="245"/>
      <c r="AL214" s="258"/>
      <c r="AM214" s="248"/>
      <c r="AN214" s="248"/>
    </row>
    <row r="215" spans="7:40" ht="15.6" customHeight="1">
      <c r="G215" s="256"/>
      <c r="H215" s="257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  <c r="AB215" s="245"/>
      <c r="AC215" s="245"/>
      <c r="AD215" s="245"/>
      <c r="AF215" s="245"/>
      <c r="AG215" s="245"/>
      <c r="AH215" s="245"/>
      <c r="AI215" s="245"/>
      <c r="AJ215" s="245"/>
      <c r="AK215" s="245"/>
      <c r="AL215" s="258"/>
      <c r="AM215" s="248"/>
      <c r="AN215" s="248"/>
    </row>
    <row r="216" spans="7:40" ht="15.6" customHeight="1">
      <c r="G216" s="256"/>
      <c r="H216" s="257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  <c r="AB216" s="245"/>
      <c r="AC216" s="245"/>
      <c r="AD216" s="245"/>
      <c r="AF216" s="245"/>
      <c r="AG216" s="245"/>
      <c r="AH216" s="245"/>
      <c r="AI216" s="245"/>
      <c r="AJ216" s="245"/>
      <c r="AK216" s="245"/>
      <c r="AL216" s="258"/>
      <c r="AM216" s="248"/>
      <c r="AN216" s="248"/>
    </row>
    <row r="217" spans="7:40" ht="15.6" customHeight="1">
      <c r="G217" s="256"/>
      <c r="H217" s="257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  <c r="AB217" s="245"/>
      <c r="AC217" s="245"/>
      <c r="AD217" s="245"/>
      <c r="AF217" s="245"/>
      <c r="AG217" s="245"/>
      <c r="AH217" s="245"/>
      <c r="AI217" s="245"/>
      <c r="AJ217" s="245"/>
      <c r="AK217" s="245"/>
      <c r="AL217" s="258"/>
      <c r="AM217" s="248"/>
      <c r="AN217" s="248"/>
    </row>
    <row r="218" spans="7:40" ht="15.6" customHeight="1">
      <c r="G218" s="256"/>
      <c r="H218" s="257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  <c r="AB218" s="245"/>
      <c r="AC218" s="245"/>
      <c r="AD218" s="245"/>
      <c r="AF218" s="245"/>
      <c r="AG218" s="245"/>
      <c r="AH218" s="245"/>
      <c r="AI218" s="245"/>
      <c r="AJ218" s="245"/>
      <c r="AK218" s="245"/>
      <c r="AL218" s="258"/>
      <c r="AM218" s="248"/>
      <c r="AN218" s="248"/>
    </row>
    <row r="219" spans="7:40" ht="15.6" customHeight="1">
      <c r="G219" s="256"/>
      <c r="H219" s="257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  <c r="AD219" s="245"/>
      <c r="AF219" s="245"/>
      <c r="AG219" s="245"/>
      <c r="AH219" s="245"/>
      <c r="AI219" s="245"/>
      <c r="AJ219" s="245"/>
      <c r="AK219" s="245"/>
      <c r="AL219" s="258"/>
      <c r="AM219" s="248"/>
      <c r="AN219" s="248"/>
    </row>
    <row r="220" spans="7:40" ht="15.6" customHeight="1">
      <c r="G220" s="256"/>
      <c r="H220" s="257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  <c r="AB220" s="245"/>
      <c r="AC220" s="245"/>
      <c r="AD220" s="245"/>
      <c r="AF220" s="245"/>
      <c r="AG220" s="245"/>
      <c r="AH220" s="245"/>
      <c r="AI220" s="245"/>
      <c r="AJ220" s="245"/>
      <c r="AK220" s="245"/>
      <c r="AL220" s="258"/>
      <c r="AM220" s="248"/>
      <c r="AN220" s="248"/>
    </row>
    <row r="221" spans="7:40" ht="15.6" customHeight="1">
      <c r="G221" s="256"/>
      <c r="H221" s="257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  <c r="AB221" s="245"/>
      <c r="AC221" s="245"/>
      <c r="AD221" s="245"/>
      <c r="AF221" s="245"/>
      <c r="AG221" s="245"/>
      <c r="AH221" s="245"/>
      <c r="AI221" s="245"/>
      <c r="AJ221" s="245"/>
      <c r="AK221" s="245"/>
      <c r="AL221" s="258"/>
      <c r="AM221" s="248"/>
      <c r="AN221" s="248"/>
    </row>
    <row r="222" spans="7:40" ht="15.6" customHeight="1">
      <c r="G222" s="256"/>
      <c r="H222" s="257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  <c r="AB222" s="245"/>
      <c r="AC222" s="245"/>
      <c r="AD222" s="245"/>
      <c r="AF222" s="245"/>
      <c r="AG222" s="245"/>
      <c r="AH222" s="245"/>
      <c r="AI222" s="245"/>
      <c r="AJ222" s="245"/>
      <c r="AK222" s="245"/>
      <c r="AL222" s="258"/>
      <c r="AM222" s="248"/>
      <c r="AN222" s="248"/>
    </row>
    <row r="223" spans="7:40" ht="15.6" customHeight="1">
      <c r="G223" s="256"/>
      <c r="H223" s="257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  <c r="AB223" s="245"/>
      <c r="AC223" s="245"/>
      <c r="AD223" s="245"/>
      <c r="AF223" s="245"/>
      <c r="AG223" s="245"/>
      <c r="AH223" s="245"/>
      <c r="AI223" s="245"/>
      <c r="AJ223" s="245"/>
      <c r="AK223" s="245"/>
      <c r="AL223" s="258"/>
      <c r="AM223" s="248"/>
      <c r="AN223" s="248"/>
    </row>
    <row r="224" spans="7:40" ht="15.6" customHeight="1">
      <c r="G224" s="256"/>
      <c r="H224" s="257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  <c r="AB224" s="245"/>
      <c r="AC224" s="245"/>
      <c r="AD224" s="245"/>
      <c r="AF224" s="245"/>
      <c r="AG224" s="245"/>
      <c r="AH224" s="245"/>
      <c r="AI224" s="245"/>
      <c r="AJ224" s="245"/>
      <c r="AK224" s="245"/>
      <c r="AL224" s="258"/>
      <c r="AM224" s="248"/>
      <c r="AN224" s="248"/>
    </row>
    <row r="225" spans="7:40" ht="15.6" customHeight="1">
      <c r="G225" s="256"/>
      <c r="H225" s="257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  <c r="AB225" s="245"/>
      <c r="AC225" s="245"/>
      <c r="AD225" s="245"/>
      <c r="AF225" s="245"/>
      <c r="AG225" s="245"/>
      <c r="AH225" s="245"/>
      <c r="AI225" s="245"/>
      <c r="AJ225" s="245"/>
      <c r="AK225" s="245"/>
      <c r="AL225" s="258"/>
      <c r="AM225" s="248"/>
      <c r="AN225" s="248"/>
    </row>
    <row r="226" spans="7:40" ht="15.6" customHeight="1">
      <c r="G226" s="256"/>
      <c r="H226" s="257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  <c r="AB226" s="245"/>
      <c r="AC226" s="245"/>
      <c r="AD226" s="245"/>
      <c r="AF226" s="245"/>
      <c r="AG226" s="245"/>
      <c r="AH226" s="245"/>
      <c r="AI226" s="245"/>
      <c r="AJ226" s="245"/>
      <c r="AK226" s="245"/>
      <c r="AL226" s="258"/>
      <c r="AM226" s="248"/>
      <c r="AN226" s="248"/>
    </row>
    <row r="227" spans="7:40" ht="15.6" customHeight="1">
      <c r="G227" s="256"/>
      <c r="H227" s="257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  <c r="AB227" s="245"/>
      <c r="AC227" s="245"/>
      <c r="AD227" s="245"/>
      <c r="AF227" s="245"/>
      <c r="AG227" s="245"/>
      <c r="AH227" s="245"/>
      <c r="AI227" s="245"/>
      <c r="AJ227" s="245"/>
      <c r="AK227" s="245"/>
      <c r="AL227" s="258"/>
      <c r="AM227" s="248"/>
      <c r="AN227" s="248"/>
    </row>
    <row r="228" spans="7:40" ht="15.6" customHeight="1">
      <c r="G228" s="256"/>
      <c r="H228" s="257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  <c r="AB228" s="245"/>
      <c r="AC228" s="245"/>
      <c r="AD228" s="245"/>
      <c r="AF228" s="245"/>
      <c r="AG228" s="245"/>
      <c r="AH228" s="245"/>
      <c r="AI228" s="245"/>
      <c r="AJ228" s="245"/>
      <c r="AK228" s="245"/>
      <c r="AL228" s="258"/>
      <c r="AM228" s="248"/>
      <c r="AN228" s="248"/>
    </row>
    <row r="229" spans="7:40" ht="15.6" customHeight="1">
      <c r="G229" s="256"/>
      <c r="H229" s="257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  <c r="AB229" s="245"/>
      <c r="AC229" s="245"/>
      <c r="AD229" s="245"/>
      <c r="AF229" s="245"/>
      <c r="AG229" s="245"/>
      <c r="AH229" s="245"/>
      <c r="AI229" s="245"/>
      <c r="AJ229" s="245"/>
      <c r="AK229" s="245"/>
      <c r="AL229" s="258"/>
      <c r="AM229" s="248"/>
      <c r="AN229" s="248"/>
    </row>
    <row r="230" spans="7:40" ht="15.6" customHeight="1">
      <c r="G230" s="256"/>
      <c r="H230" s="257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  <c r="AB230" s="245"/>
      <c r="AC230" s="245"/>
      <c r="AD230" s="245"/>
      <c r="AF230" s="245"/>
      <c r="AG230" s="245"/>
      <c r="AH230" s="245"/>
      <c r="AI230" s="245"/>
      <c r="AJ230" s="245"/>
      <c r="AK230" s="245"/>
      <c r="AL230" s="258"/>
      <c r="AM230" s="248"/>
      <c r="AN230" s="248"/>
    </row>
    <row r="231" spans="7:40" ht="15.6" customHeight="1">
      <c r="G231" s="256"/>
      <c r="H231" s="257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  <c r="AB231" s="245"/>
      <c r="AC231" s="245"/>
      <c r="AD231" s="245"/>
      <c r="AF231" s="245"/>
      <c r="AG231" s="245"/>
      <c r="AH231" s="245"/>
      <c r="AI231" s="245"/>
      <c r="AJ231" s="245"/>
      <c r="AK231" s="245"/>
      <c r="AL231" s="258"/>
      <c r="AM231" s="248"/>
      <c r="AN231" s="248"/>
    </row>
    <row r="232" spans="7:40" ht="15.6" customHeight="1">
      <c r="G232" s="256"/>
      <c r="H232" s="257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  <c r="AB232" s="245"/>
      <c r="AC232" s="245"/>
      <c r="AD232" s="245"/>
      <c r="AF232" s="245"/>
      <c r="AG232" s="245"/>
      <c r="AH232" s="245"/>
      <c r="AI232" s="245"/>
      <c r="AJ232" s="245"/>
      <c r="AK232" s="245"/>
      <c r="AL232" s="258"/>
      <c r="AM232" s="248"/>
      <c r="AN232" s="248"/>
    </row>
    <row r="233" spans="7:40" ht="15.6" customHeight="1">
      <c r="G233" s="256"/>
      <c r="H233" s="257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  <c r="AB233" s="245"/>
      <c r="AC233" s="245"/>
      <c r="AD233" s="245"/>
      <c r="AF233" s="245"/>
      <c r="AG233" s="245"/>
      <c r="AH233" s="245"/>
      <c r="AI233" s="245"/>
      <c r="AJ233" s="245"/>
      <c r="AK233" s="245"/>
      <c r="AL233" s="258"/>
      <c r="AM233" s="248"/>
      <c r="AN233" s="248"/>
    </row>
    <row r="234" spans="7:40" ht="15.6" customHeight="1">
      <c r="G234" s="256"/>
      <c r="H234" s="257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  <c r="AB234" s="245"/>
      <c r="AC234" s="245"/>
      <c r="AD234" s="245"/>
      <c r="AF234" s="245"/>
      <c r="AG234" s="245"/>
      <c r="AH234" s="245"/>
      <c r="AI234" s="245"/>
      <c r="AJ234" s="245"/>
      <c r="AK234" s="245"/>
      <c r="AL234" s="258"/>
      <c r="AM234" s="248"/>
      <c r="AN234" s="248"/>
    </row>
    <row r="235" spans="7:40" ht="15.6" customHeight="1">
      <c r="G235" s="256"/>
      <c r="H235" s="257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  <c r="AB235" s="245"/>
      <c r="AC235" s="245"/>
      <c r="AD235" s="245"/>
      <c r="AF235" s="245"/>
      <c r="AG235" s="245"/>
      <c r="AH235" s="245"/>
      <c r="AI235" s="245"/>
      <c r="AJ235" s="245"/>
      <c r="AK235" s="245"/>
      <c r="AL235" s="258"/>
      <c r="AM235" s="248"/>
      <c r="AN235" s="248"/>
    </row>
    <row r="236" spans="7:40" ht="15.6" customHeight="1">
      <c r="G236" s="256"/>
      <c r="H236" s="257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  <c r="AB236" s="245"/>
      <c r="AC236" s="245"/>
      <c r="AD236" s="245"/>
      <c r="AF236" s="245"/>
      <c r="AG236" s="245"/>
      <c r="AH236" s="245"/>
      <c r="AI236" s="245"/>
      <c r="AJ236" s="245"/>
      <c r="AK236" s="245"/>
      <c r="AL236" s="258"/>
      <c r="AM236" s="248"/>
      <c r="AN236" s="248"/>
    </row>
    <row r="237" spans="7:40" ht="15.6" customHeight="1">
      <c r="G237" s="256"/>
      <c r="H237" s="257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  <c r="AB237" s="245"/>
      <c r="AC237" s="245"/>
      <c r="AD237" s="245"/>
      <c r="AF237" s="245"/>
      <c r="AG237" s="245"/>
      <c r="AH237" s="245"/>
      <c r="AI237" s="245"/>
      <c r="AJ237" s="245"/>
      <c r="AK237" s="245"/>
      <c r="AL237" s="258"/>
      <c r="AM237" s="248"/>
      <c r="AN237" s="248"/>
    </row>
    <row r="238" spans="7:40" ht="15.6" customHeight="1">
      <c r="G238" s="256"/>
      <c r="H238" s="257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  <c r="AB238" s="245"/>
      <c r="AC238" s="245"/>
      <c r="AD238" s="245"/>
      <c r="AF238" s="245"/>
      <c r="AG238" s="245"/>
      <c r="AH238" s="245"/>
      <c r="AI238" s="245"/>
      <c r="AJ238" s="245"/>
      <c r="AK238" s="245"/>
      <c r="AL238" s="258"/>
      <c r="AM238" s="248"/>
      <c r="AN238" s="248"/>
    </row>
    <row r="239" spans="7:40" ht="15.6" customHeight="1">
      <c r="G239" s="256"/>
      <c r="H239" s="257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  <c r="AB239" s="245"/>
      <c r="AC239" s="245"/>
      <c r="AD239" s="245"/>
      <c r="AF239" s="245"/>
      <c r="AG239" s="245"/>
      <c r="AH239" s="245"/>
      <c r="AI239" s="245"/>
      <c r="AJ239" s="245"/>
      <c r="AK239" s="245"/>
      <c r="AL239" s="258"/>
      <c r="AM239" s="248"/>
      <c r="AN239" s="248"/>
    </row>
    <row r="240" spans="7:40" ht="15.6" customHeight="1">
      <c r="G240" s="256"/>
      <c r="H240" s="257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  <c r="AB240" s="245"/>
      <c r="AC240" s="245"/>
      <c r="AD240" s="245"/>
      <c r="AF240" s="245"/>
      <c r="AG240" s="245"/>
      <c r="AH240" s="245"/>
      <c r="AI240" s="245"/>
      <c r="AJ240" s="245"/>
      <c r="AK240" s="245"/>
      <c r="AL240" s="258"/>
      <c r="AM240" s="248"/>
      <c r="AN240" s="248"/>
    </row>
    <row r="241" spans="7:40" ht="15.6" customHeight="1">
      <c r="G241" s="256"/>
      <c r="H241" s="257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  <c r="AB241" s="245"/>
      <c r="AC241" s="245"/>
      <c r="AD241" s="245"/>
      <c r="AF241" s="245"/>
      <c r="AG241" s="245"/>
      <c r="AH241" s="245"/>
      <c r="AI241" s="245"/>
      <c r="AJ241" s="245"/>
      <c r="AK241" s="245"/>
      <c r="AL241" s="258"/>
      <c r="AM241" s="248"/>
      <c r="AN241" s="248"/>
    </row>
    <row r="242" spans="7:40" ht="15.6" customHeight="1">
      <c r="G242" s="256"/>
      <c r="H242" s="257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  <c r="AB242" s="245"/>
      <c r="AC242" s="245"/>
      <c r="AD242" s="245"/>
      <c r="AF242" s="245"/>
      <c r="AG242" s="245"/>
      <c r="AH242" s="245"/>
      <c r="AI242" s="245"/>
      <c r="AJ242" s="245"/>
      <c r="AK242" s="245"/>
      <c r="AL242" s="258"/>
      <c r="AM242" s="248"/>
      <c r="AN242" s="248"/>
    </row>
    <row r="243" spans="7:40" ht="15.6" customHeight="1">
      <c r="G243" s="256"/>
      <c r="H243" s="257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  <c r="AB243" s="245"/>
      <c r="AC243" s="245"/>
      <c r="AD243" s="245"/>
      <c r="AF243" s="245"/>
      <c r="AG243" s="245"/>
      <c r="AH243" s="245"/>
      <c r="AI243" s="245"/>
      <c r="AJ243" s="245"/>
      <c r="AK243" s="245"/>
      <c r="AL243" s="258"/>
      <c r="AM243" s="248"/>
      <c r="AN243" s="248"/>
    </row>
    <row r="244" spans="7:40" ht="15.6" customHeight="1">
      <c r="G244" s="256"/>
      <c r="H244" s="257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  <c r="AB244" s="245"/>
      <c r="AC244" s="245"/>
      <c r="AD244" s="245"/>
      <c r="AF244" s="245"/>
      <c r="AG244" s="245"/>
      <c r="AH244" s="245"/>
      <c r="AI244" s="245"/>
      <c r="AJ244" s="245"/>
      <c r="AK244" s="245"/>
      <c r="AL244" s="258"/>
      <c r="AM244" s="248"/>
      <c r="AN244" s="248"/>
    </row>
    <row r="245" spans="7:40" ht="15.6" customHeight="1">
      <c r="G245" s="256"/>
      <c r="H245" s="257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  <c r="AB245" s="245"/>
      <c r="AC245" s="245"/>
      <c r="AD245" s="245"/>
      <c r="AF245" s="245"/>
      <c r="AG245" s="245"/>
      <c r="AH245" s="245"/>
      <c r="AI245" s="245"/>
      <c r="AJ245" s="245"/>
      <c r="AK245" s="245"/>
      <c r="AL245" s="258"/>
      <c r="AM245" s="248"/>
      <c r="AN245" s="248"/>
    </row>
    <row r="246" spans="7:40" ht="15.6" customHeight="1">
      <c r="G246" s="256"/>
      <c r="H246" s="257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  <c r="AB246" s="245"/>
      <c r="AC246" s="245"/>
      <c r="AD246" s="245"/>
      <c r="AF246" s="245"/>
      <c r="AG246" s="245"/>
      <c r="AH246" s="245"/>
      <c r="AI246" s="245"/>
      <c r="AJ246" s="245"/>
      <c r="AK246" s="245"/>
      <c r="AL246" s="258"/>
      <c r="AM246" s="248"/>
      <c r="AN246" s="248"/>
    </row>
    <row r="247" spans="7:40" ht="15.6" customHeight="1">
      <c r="G247" s="256"/>
      <c r="H247" s="257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  <c r="AB247" s="245"/>
      <c r="AC247" s="245"/>
      <c r="AD247" s="245"/>
      <c r="AF247" s="245"/>
      <c r="AG247" s="245"/>
      <c r="AH247" s="245"/>
      <c r="AI247" s="245"/>
      <c r="AJ247" s="245"/>
      <c r="AK247" s="245"/>
      <c r="AL247" s="258"/>
      <c r="AM247" s="248"/>
      <c r="AN247" s="248"/>
    </row>
    <row r="248" spans="7:40" ht="15.6" customHeight="1">
      <c r="G248" s="256"/>
      <c r="H248" s="257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  <c r="AB248" s="245"/>
      <c r="AC248" s="245"/>
      <c r="AD248" s="245"/>
      <c r="AF248" s="245"/>
      <c r="AG248" s="245"/>
      <c r="AH248" s="245"/>
      <c r="AI248" s="245"/>
      <c r="AJ248" s="245"/>
      <c r="AK248" s="245"/>
      <c r="AL248" s="258"/>
      <c r="AM248" s="248"/>
      <c r="AN248" s="248"/>
    </row>
    <row r="249" spans="7:40" ht="15.6" customHeight="1">
      <c r="G249" s="256"/>
      <c r="H249" s="257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  <c r="AF249" s="245"/>
      <c r="AG249" s="245"/>
      <c r="AH249" s="245"/>
      <c r="AI249" s="245"/>
      <c r="AJ249" s="245"/>
      <c r="AK249" s="245"/>
      <c r="AL249" s="258"/>
      <c r="AM249" s="248"/>
      <c r="AN249" s="248"/>
    </row>
    <row r="250" spans="7:40" ht="15.6" customHeight="1">
      <c r="G250" s="256"/>
      <c r="H250" s="257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  <c r="AF250" s="245"/>
      <c r="AG250" s="245"/>
      <c r="AH250" s="245"/>
      <c r="AI250" s="245"/>
      <c r="AJ250" s="245"/>
      <c r="AK250" s="245"/>
      <c r="AL250" s="258"/>
      <c r="AM250" s="248"/>
      <c r="AN250" s="248"/>
    </row>
    <row r="251" spans="7:40" ht="15.6" customHeight="1">
      <c r="G251" s="256"/>
      <c r="H251" s="257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  <c r="AB251" s="245"/>
      <c r="AC251" s="245"/>
      <c r="AD251" s="245"/>
      <c r="AF251" s="245"/>
      <c r="AG251" s="245"/>
      <c r="AH251" s="245"/>
      <c r="AI251" s="245"/>
      <c r="AJ251" s="245"/>
      <c r="AK251" s="245"/>
      <c r="AL251" s="258"/>
      <c r="AM251" s="248"/>
      <c r="AN251" s="248"/>
    </row>
    <row r="252" spans="7:40" ht="15.6" customHeight="1">
      <c r="G252" s="256"/>
      <c r="H252" s="257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  <c r="AB252" s="245"/>
      <c r="AC252" s="245"/>
      <c r="AD252" s="245"/>
      <c r="AF252" s="245"/>
      <c r="AG252" s="245"/>
      <c r="AH252" s="245"/>
      <c r="AI252" s="245"/>
      <c r="AJ252" s="245"/>
      <c r="AK252" s="245"/>
      <c r="AL252" s="258"/>
      <c r="AM252" s="248"/>
      <c r="AN252" s="248"/>
    </row>
    <row r="253" spans="7:40" ht="15.6" customHeight="1">
      <c r="G253" s="256"/>
      <c r="H253" s="257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  <c r="AB253" s="245"/>
      <c r="AC253" s="245"/>
      <c r="AD253" s="245"/>
      <c r="AF253" s="245"/>
      <c r="AG253" s="245"/>
      <c r="AH253" s="245"/>
      <c r="AI253" s="245"/>
      <c r="AJ253" s="245"/>
      <c r="AK253" s="245"/>
      <c r="AL253" s="258"/>
      <c r="AM253" s="248"/>
      <c r="AN253" s="248"/>
    </row>
    <row r="254" spans="7:40" ht="15.6" customHeight="1">
      <c r="G254" s="256"/>
      <c r="H254" s="257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  <c r="AD254" s="245"/>
      <c r="AF254" s="245"/>
      <c r="AG254" s="245"/>
      <c r="AH254" s="245"/>
      <c r="AI254" s="245"/>
      <c r="AJ254" s="245"/>
      <c r="AK254" s="245"/>
      <c r="AL254" s="258"/>
      <c r="AM254" s="248"/>
      <c r="AN254" s="248"/>
    </row>
    <row r="255" spans="7:40" ht="15.6" customHeight="1">
      <c r="G255" s="256"/>
      <c r="H255" s="257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  <c r="AB255" s="245"/>
      <c r="AC255" s="245"/>
      <c r="AD255" s="245"/>
      <c r="AF255" s="245"/>
      <c r="AG255" s="245"/>
      <c r="AH255" s="245"/>
      <c r="AI255" s="245"/>
      <c r="AJ255" s="245"/>
      <c r="AK255" s="245"/>
      <c r="AL255" s="258"/>
      <c r="AM255" s="248"/>
      <c r="AN255" s="248"/>
    </row>
    <row r="256" spans="7:40" ht="15.6" customHeight="1">
      <c r="G256" s="256"/>
      <c r="H256" s="257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  <c r="AB256" s="245"/>
      <c r="AC256" s="245"/>
      <c r="AD256" s="245"/>
      <c r="AF256" s="245"/>
      <c r="AG256" s="245"/>
      <c r="AH256" s="245"/>
      <c r="AI256" s="245"/>
      <c r="AJ256" s="245"/>
      <c r="AK256" s="245"/>
      <c r="AL256" s="258"/>
      <c r="AM256" s="248"/>
      <c r="AN256" s="248"/>
    </row>
    <row r="257" spans="7:40" ht="15.6" customHeight="1">
      <c r="G257" s="256"/>
      <c r="H257" s="257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  <c r="AB257" s="245"/>
      <c r="AC257" s="245"/>
      <c r="AD257" s="245"/>
      <c r="AF257" s="245"/>
      <c r="AG257" s="245"/>
      <c r="AH257" s="245"/>
      <c r="AI257" s="245"/>
      <c r="AJ257" s="245"/>
      <c r="AK257" s="245"/>
      <c r="AL257" s="258"/>
      <c r="AM257" s="248"/>
      <c r="AN257" s="248"/>
    </row>
    <row r="258" spans="7:40" ht="15.6" customHeight="1">
      <c r="G258" s="256"/>
      <c r="H258" s="257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  <c r="AB258" s="245"/>
      <c r="AC258" s="245"/>
      <c r="AD258" s="245"/>
      <c r="AF258" s="245"/>
      <c r="AG258" s="245"/>
      <c r="AH258" s="245"/>
      <c r="AI258" s="245"/>
      <c r="AJ258" s="245"/>
      <c r="AK258" s="245"/>
      <c r="AL258" s="258"/>
      <c r="AM258" s="248"/>
      <c r="AN258" s="248"/>
    </row>
    <row r="259" spans="7:40" ht="15.6" customHeight="1">
      <c r="G259" s="256"/>
      <c r="H259" s="257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  <c r="AB259" s="245"/>
      <c r="AC259" s="245"/>
      <c r="AD259" s="245"/>
      <c r="AF259" s="245"/>
      <c r="AG259" s="245"/>
      <c r="AH259" s="245"/>
      <c r="AI259" s="245"/>
      <c r="AJ259" s="245"/>
      <c r="AK259" s="245"/>
      <c r="AL259" s="258"/>
      <c r="AM259" s="248"/>
      <c r="AN259" s="248"/>
    </row>
    <row r="260" spans="7:40" ht="15.6" customHeight="1">
      <c r="G260" s="256"/>
      <c r="H260" s="257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  <c r="AD260" s="245"/>
      <c r="AF260" s="245"/>
      <c r="AG260" s="245"/>
      <c r="AH260" s="245"/>
      <c r="AI260" s="245"/>
      <c r="AJ260" s="245"/>
      <c r="AK260" s="245"/>
      <c r="AL260" s="258"/>
      <c r="AM260" s="248"/>
      <c r="AN260" s="248"/>
    </row>
    <row r="261" spans="7:40" ht="15.6" customHeight="1">
      <c r="G261" s="256"/>
      <c r="H261" s="257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  <c r="AB261" s="245"/>
      <c r="AC261" s="245"/>
      <c r="AD261" s="245"/>
      <c r="AF261" s="245"/>
      <c r="AG261" s="245"/>
      <c r="AH261" s="245"/>
      <c r="AI261" s="245"/>
      <c r="AJ261" s="245"/>
      <c r="AK261" s="245"/>
      <c r="AL261" s="258"/>
      <c r="AM261" s="248"/>
      <c r="AN261" s="248"/>
    </row>
    <row r="262" spans="7:40" ht="15.6" customHeight="1">
      <c r="G262" s="256"/>
      <c r="H262" s="257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  <c r="AB262" s="245"/>
      <c r="AC262" s="245"/>
      <c r="AD262" s="245"/>
      <c r="AF262" s="245"/>
      <c r="AG262" s="245"/>
      <c r="AH262" s="245"/>
      <c r="AI262" s="245"/>
      <c r="AJ262" s="245"/>
      <c r="AK262" s="245"/>
      <c r="AL262" s="258"/>
      <c r="AM262" s="248"/>
      <c r="AN262" s="248"/>
    </row>
    <row r="263" spans="7:40" ht="15.6" customHeight="1">
      <c r="G263" s="256"/>
      <c r="H263" s="257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  <c r="AB263" s="245"/>
      <c r="AC263" s="245"/>
      <c r="AD263" s="245"/>
      <c r="AF263" s="245"/>
      <c r="AG263" s="245"/>
      <c r="AH263" s="245"/>
      <c r="AI263" s="245"/>
      <c r="AJ263" s="245"/>
      <c r="AK263" s="245"/>
      <c r="AL263" s="258"/>
      <c r="AM263" s="248"/>
      <c r="AN263" s="248"/>
    </row>
    <row r="264" spans="7:40" ht="15.6" customHeight="1">
      <c r="G264" s="256"/>
      <c r="H264" s="257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  <c r="AB264" s="245"/>
      <c r="AC264" s="245"/>
      <c r="AD264" s="245"/>
      <c r="AF264" s="245"/>
      <c r="AG264" s="245"/>
      <c r="AH264" s="245"/>
      <c r="AI264" s="245"/>
      <c r="AJ264" s="245"/>
      <c r="AK264" s="245"/>
      <c r="AL264" s="258"/>
      <c r="AM264" s="248"/>
      <c r="AN264" s="248"/>
    </row>
    <row r="265" spans="7:40" ht="15.6" customHeight="1">
      <c r="G265" s="256"/>
      <c r="H265" s="257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  <c r="AB265" s="245"/>
      <c r="AC265" s="245"/>
      <c r="AD265" s="245"/>
      <c r="AF265" s="245"/>
      <c r="AG265" s="245"/>
      <c r="AH265" s="245"/>
      <c r="AI265" s="245"/>
      <c r="AJ265" s="245"/>
      <c r="AK265" s="245"/>
      <c r="AL265" s="258"/>
      <c r="AM265" s="248"/>
      <c r="AN265" s="248"/>
    </row>
    <row r="266" spans="7:40" ht="15.6" customHeight="1">
      <c r="G266" s="256"/>
      <c r="H266" s="257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  <c r="AB266" s="245"/>
      <c r="AC266" s="245"/>
      <c r="AD266" s="245"/>
      <c r="AF266" s="245"/>
      <c r="AG266" s="245"/>
      <c r="AH266" s="245"/>
      <c r="AI266" s="245"/>
      <c r="AJ266" s="245"/>
      <c r="AK266" s="245"/>
      <c r="AL266" s="258"/>
      <c r="AM266" s="248"/>
      <c r="AN266" s="248"/>
    </row>
    <row r="267" spans="7:40" ht="15.6" customHeight="1">
      <c r="G267" s="256"/>
      <c r="H267" s="257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  <c r="AB267" s="245"/>
      <c r="AC267" s="245"/>
      <c r="AD267" s="245"/>
      <c r="AF267" s="245"/>
      <c r="AG267" s="245"/>
      <c r="AH267" s="245"/>
      <c r="AI267" s="245"/>
      <c r="AJ267" s="245"/>
      <c r="AK267" s="245"/>
      <c r="AL267" s="258"/>
      <c r="AM267" s="248"/>
      <c r="AN267" s="248"/>
    </row>
    <row r="268" spans="7:40" ht="15.6" customHeight="1">
      <c r="G268" s="256"/>
      <c r="H268" s="257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  <c r="AB268" s="245"/>
      <c r="AC268" s="245"/>
      <c r="AD268" s="245"/>
      <c r="AF268" s="245"/>
      <c r="AG268" s="245"/>
      <c r="AH268" s="245"/>
      <c r="AI268" s="245"/>
      <c r="AJ268" s="245"/>
      <c r="AK268" s="245"/>
      <c r="AL268" s="258"/>
      <c r="AM268" s="248"/>
      <c r="AN268" s="248"/>
    </row>
    <row r="269" spans="7:40" ht="15.6" customHeight="1">
      <c r="G269" s="256"/>
      <c r="H269" s="257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  <c r="AB269" s="245"/>
      <c r="AC269" s="245"/>
      <c r="AD269" s="245"/>
      <c r="AF269" s="245"/>
      <c r="AG269" s="245"/>
      <c r="AH269" s="245"/>
      <c r="AI269" s="245"/>
      <c r="AJ269" s="245"/>
      <c r="AK269" s="245"/>
      <c r="AL269" s="258"/>
      <c r="AM269" s="248"/>
      <c r="AN269" s="248"/>
    </row>
    <row r="270" spans="7:40" ht="15.6" customHeight="1">
      <c r="G270" s="256"/>
      <c r="H270" s="257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  <c r="AB270" s="245"/>
      <c r="AC270" s="245"/>
      <c r="AD270" s="245"/>
      <c r="AF270" s="245"/>
      <c r="AG270" s="245"/>
      <c r="AH270" s="245"/>
      <c r="AI270" s="245"/>
      <c r="AJ270" s="245"/>
      <c r="AK270" s="245"/>
      <c r="AL270" s="258"/>
      <c r="AM270" s="248"/>
      <c r="AN270" s="248"/>
    </row>
    <row r="271" spans="7:40" ht="15.6" customHeight="1">
      <c r="G271" s="256"/>
      <c r="H271" s="257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  <c r="AF271" s="245"/>
      <c r="AG271" s="245"/>
      <c r="AH271" s="245"/>
      <c r="AI271" s="245"/>
      <c r="AJ271" s="245"/>
      <c r="AK271" s="245"/>
      <c r="AL271" s="258"/>
      <c r="AM271" s="248"/>
      <c r="AN271" s="248"/>
    </row>
    <row r="272" spans="7:40" ht="15.6" customHeight="1">
      <c r="G272" s="256"/>
      <c r="H272" s="257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  <c r="AB272" s="245"/>
      <c r="AC272" s="245"/>
      <c r="AD272" s="245"/>
      <c r="AF272" s="245"/>
      <c r="AG272" s="245"/>
      <c r="AH272" s="245"/>
      <c r="AI272" s="245"/>
      <c r="AJ272" s="245"/>
      <c r="AK272" s="245"/>
      <c r="AL272" s="258"/>
      <c r="AM272" s="248"/>
      <c r="AN272" s="248"/>
    </row>
    <row r="273" spans="7:40" ht="15.6" customHeight="1">
      <c r="G273" s="256"/>
      <c r="H273" s="257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  <c r="AB273" s="245"/>
      <c r="AC273" s="245"/>
      <c r="AD273" s="245"/>
      <c r="AF273" s="245"/>
      <c r="AG273" s="245"/>
      <c r="AH273" s="245"/>
      <c r="AI273" s="245"/>
      <c r="AJ273" s="245"/>
      <c r="AK273" s="245"/>
      <c r="AL273" s="258"/>
      <c r="AM273" s="248"/>
      <c r="AN273" s="248"/>
    </row>
    <row r="274" spans="7:40" ht="15.6" customHeight="1">
      <c r="G274" s="256"/>
      <c r="H274" s="257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  <c r="AB274" s="245"/>
      <c r="AC274" s="245"/>
      <c r="AD274" s="245"/>
      <c r="AF274" s="245"/>
      <c r="AG274" s="245"/>
      <c r="AH274" s="245"/>
      <c r="AI274" s="245"/>
      <c r="AJ274" s="245"/>
      <c r="AK274" s="245"/>
      <c r="AL274" s="258"/>
      <c r="AM274" s="248"/>
      <c r="AN274" s="248"/>
    </row>
    <row r="275" spans="7:40" ht="15.6" customHeight="1">
      <c r="G275" s="256"/>
      <c r="H275" s="257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  <c r="AD275" s="245"/>
      <c r="AF275" s="245"/>
      <c r="AG275" s="245"/>
      <c r="AH275" s="245"/>
      <c r="AI275" s="245"/>
      <c r="AJ275" s="245"/>
      <c r="AK275" s="245"/>
      <c r="AL275" s="258"/>
      <c r="AM275" s="248"/>
      <c r="AN275" s="248"/>
    </row>
    <row r="276" spans="7:40" ht="15.6" customHeight="1">
      <c r="G276" s="256"/>
      <c r="H276" s="257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  <c r="AB276" s="245"/>
      <c r="AC276" s="245"/>
      <c r="AD276" s="245"/>
      <c r="AF276" s="245"/>
      <c r="AG276" s="245"/>
      <c r="AH276" s="245"/>
      <c r="AI276" s="245"/>
      <c r="AJ276" s="245"/>
      <c r="AK276" s="245"/>
      <c r="AL276" s="258"/>
      <c r="AM276" s="248"/>
      <c r="AN276" s="248"/>
    </row>
    <row r="277" spans="7:40" ht="15.6" customHeight="1">
      <c r="G277" s="256"/>
      <c r="H277" s="257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  <c r="AB277" s="245"/>
      <c r="AC277" s="245"/>
      <c r="AD277" s="245"/>
      <c r="AF277" s="245"/>
      <c r="AG277" s="245"/>
      <c r="AH277" s="245"/>
      <c r="AI277" s="245"/>
      <c r="AJ277" s="245"/>
      <c r="AK277" s="245"/>
      <c r="AL277" s="258"/>
      <c r="AM277" s="248"/>
      <c r="AN277" s="248"/>
    </row>
    <row r="278" spans="7:40" ht="15.6" customHeight="1">
      <c r="G278" s="256"/>
      <c r="H278" s="257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  <c r="AB278" s="245"/>
      <c r="AC278" s="245"/>
      <c r="AD278" s="245"/>
      <c r="AF278" s="245"/>
      <c r="AG278" s="245"/>
      <c r="AH278" s="245"/>
      <c r="AI278" s="245"/>
      <c r="AJ278" s="245"/>
      <c r="AK278" s="245"/>
      <c r="AL278" s="258"/>
      <c r="AM278" s="248"/>
      <c r="AN278" s="248"/>
    </row>
    <row r="279" spans="7:40" ht="15.6" customHeight="1">
      <c r="G279" s="256"/>
      <c r="H279" s="257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  <c r="AB279" s="245"/>
      <c r="AC279" s="245"/>
      <c r="AD279" s="245"/>
      <c r="AF279" s="245"/>
      <c r="AG279" s="245"/>
      <c r="AH279" s="245"/>
      <c r="AI279" s="245"/>
      <c r="AJ279" s="245"/>
      <c r="AK279" s="245"/>
      <c r="AL279" s="258"/>
      <c r="AM279" s="248"/>
      <c r="AN279" s="248"/>
    </row>
    <row r="280" spans="7:40" ht="15.6" customHeight="1">
      <c r="G280" s="256"/>
      <c r="H280" s="257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  <c r="AB280" s="245"/>
      <c r="AC280" s="245"/>
      <c r="AD280" s="245"/>
      <c r="AF280" s="245"/>
      <c r="AG280" s="245"/>
      <c r="AH280" s="245"/>
      <c r="AI280" s="245"/>
      <c r="AJ280" s="245"/>
      <c r="AK280" s="245"/>
      <c r="AL280" s="258"/>
      <c r="AM280" s="248"/>
      <c r="AN280" s="248"/>
    </row>
    <row r="281" spans="7:40" ht="15.6" customHeight="1">
      <c r="G281" s="256"/>
      <c r="H281" s="257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  <c r="AB281" s="245"/>
      <c r="AC281" s="245"/>
      <c r="AD281" s="245"/>
      <c r="AF281" s="245"/>
      <c r="AG281" s="245"/>
      <c r="AH281" s="245"/>
      <c r="AI281" s="245"/>
      <c r="AJ281" s="245"/>
      <c r="AK281" s="245"/>
      <c r="AL281" s="258"/>
      <c r="AM281" s="248"/>
      <c r="AN281" s="248"/>
    </row>
    <row r="282" spans="7:40" ht="15.6" customHeight="1">
      <c r="G282" s="256"/>
      <c r="H282" s="257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  <c r="AB282" s="245"/>
      <c r="AC282" s="245"/>
      <c r="AD282" s="245"/>
      <c r="AF282" s="245"/>
      <c r="AG282" s="245"/>
      <c r="AH282" s="245"/>
      <c r="AI282" s="245"/>
      <c r="AJ282" s="245"/>
      <c r="AK282" s="245"/>
      <c r="AL282" s="258"/>
      <c r="AM282" s="248"/>
      <c r="AN282" s="248"/>
    </row>
    <row r="283" spans="7:40" ht="15.6" customHeight="1">
      <c r="G283" s="256"/>
      <c r="H283" s="257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  <c r="AB283" s="245"/>
      <c r="AC283" s="245"/>
      <c r="AD283" s="245"/>
      <c r="AF283" s="245"/>
      <c r="AG283" s="245"/>
      <c r="AH283" s="245"/>
      <c r="AI283" s="245"/>
      <c r="AJ283" s="245"/>
      <c r="AK283" s="245"/>
      <c r="AL283" s="258"/>
      <c r="AM283" s="248"/>
      <c r="AN283" s="248"/>
    </row>
    <row r="284" spans="7:40" ht="15.6" customHeight="1">
      <c r="G284" s="256"/>
      <c r="H284" s="257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  <c r="AB284" s="245"/>
      <c r="AC284" s="245"/>
      <c r="AD284" s="245"/>
      <c r="AF284" s="245"/>
      <c r="AG284" s="245"/>
      <c r="AH284" s="245"/>
      <c r="AI284" s="245"/>
      <c r="AJ284" s="245"/>
      <c r="AK284" s="245"/>
      <c r="AL284" s="258"/>
      <c r="AM284" s="248"/>
      <c r="AN284" s="248"/>
    </row>
    <row r="285" spans="7:40" ht="15.6" customHeight="1">
      <c r="G285" s="256"/>
      <c r="H285" s="257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  <c r="AB285" s="245"/>
      <c r="AC285" s="245"/>
      <c r="AD285" s="245"/>
      <c r="AF285" s="245"/>
      <c r="AG285" s="245"/>
      <c r="AH285" s="245"/>
      <c r="AI285" s="245"/>
      <c r="AJ285" s="245"/>
      <c r="AK285" s="245"/>
      <c r="AL285" s="258"/>
      <c r="AM285" s="248"/>
      <c r="AN285" s="248"/>
    </row>
    <row r="286" spans="7:40" ht="15.6" customHeight="1">
      <c r="G286" s="256"/>
      <c r="H286" s="257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  <c r="AB286" s="245"/>
      <c r="AC286" s="245"/>
      <c r="AD286" s="245"/>
      <c r="AF286" s="245"/>
      <c r="AG286" s="245"/>
      <c r="AH286" s="245"/>
      <c r="AI286" s="245"/>
      <c r="AJ286" s="245"/>
      <c r="AK286" s="245"/>
      <c r="AL286" s="258"/>
      <c r="AM286" s="248"/>
      <c r="AN286" s="248"/>
    </row>
    <row r="287" spans="7:40" ht="15.6" customHeight="1">
      <c r="G287" s="256"/>
      <c r="H287" s="257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  <c r="AB287" s="245"/>
      <c r="AC287" s="245"/>
      <c r="AD287" s="245"/>
      <c r="AF287" s="245"/>
      <c r="AG287" s="245"/>
      <c r="AH287" s="245"/>
      <c r="AI287" s="245"/>
      <c r="AJ287" s="245"/>
      <c r="AK287" s="245"/>
      <c r="AL287" s="258"/>
      <c r="AM287" s="248"/>
      <c r="AN287" s="248"/>
    </row>
    <row r="288" spans="7:40" ht="15.6" customHeight="1">
      <c r="G288" s="256"/>
      <c r="H288" s="257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  <c r="AB288" s="245"/>
      <c r="AC288" s="245"/>
      <c r="AD288" s="245"/>
      <c r="AF288" s="245"/>
      <c r="AG288" s="245"/>
      <c r="AH288" s="245"/>
      <c r="AI288" s="245"/>
      <c r="AJ288" s="245"/>
      <c r="AK288" s="245"/>
      <c r="AL288" s="258"/>
      <c r="AM288" s="248"/>
      <c r="AN288" s="248"/>
    </row>
    <row r="289" spans="7:40" ht="15.6" customHeight="1">
      <c r="G289" s="256"/>
      <c r="H289" s="257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  <c r="AB289" s="245"/>
      <c r="AC289" s="245"/>
      <c r="AD289" s="245"/>
      <c r="AF289" s="245"/>
      <c r="AG289" s="245"/>
      <c r="AH289" s="245"/>
      <c r="AI289" s="245"/>
      <c r="AJ289" s="245"/>
      <c r="AK289" s="245"/>
      <c r="AL289" s="258"/>
      <c r="AM289" s="248"/>
      <c r="AN289" s="248"/>
    </row>
    <row r="290" spans="7:40" ht="15.6" customHeight="1">
      <c r="G290" s="256"/>
      <c r="H290" s="257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  <c r="AB290" s="245"/>
      <c r="AC290" s="245"/>
      <c r="AD290" s="245"/>
      <c r="AF290" s="245"/>
      <c r="AG290" s="245"/>
      <c r="AH290" s="245"/>
      <c r="AI290" s="245"/>
      <c r="AJ290" s="245"/>
      <c r="AK290" s="245"/>
      <c r="AL290" s="258"/>
      <c r="AM290" s="248"/>
      <c r="AN290" s="248"/>
    </row>
    <row r="291" spans="7:40" ht="15.6" customHeight="1">
      <c r="G291" s="256"/>
      <c r="H291" s="257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  <c r="AB291" s="245"/>
      <c r="AC291" s="245"/>
      <c r="AD291" s="245"/>
      <c r="AF291" s="245"/>
      <c r="AG291" s="245"/>
      <c r="AH291" s="245"/>
      <c r="AI291" s="245"/>
      <c r="AJ291" s="245"/>
      <c r="AK291" s="245"/>
      <c r="AL291" s="258"/>
      <c r="AM291" s="248"/>
      <c r="AN291" s="248"/>
    </row>
    <row r="292" spans="7:40" ht="15.6" customHeight="1">
      <c r="G292" s="256"/>
      <c r="H292" s="257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  <c r="AB292" s="245"/>
      <c r="AC292" s="245"/>
      <c r="AD292" s="245"/>
      <c r="AF292" s="245"/>
      <c r="AG292" s="245"/>
      <c r="AH292" s="245"/>
      <c r="AI292" s="245"/>
      <c r="AJ292" s="245"/>
      <c r="AK292" s="245"/>
      <c r="AL292" s="258"/>
      <c r="AM292" s="248"/>
      <c r="AN292" s="248"/>
    </row>
    <row r="293" spans="7:40" ht="15.6" customHeight="1">
      <c r="G293" s="256"/>
      <c r="H293" s="257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  <c r="AB293" s="245"/>
      <c r="AC293" s="245"/>
      <c r="AD293" s="245"/>
      <c r="AF293" s="245"/>
      <c r="AG293" s="245"/>
      <c r="AH293" s="245"/>
      <c r="AI293" s="245"/>
      <c r="AJ293" s="245"/>
      <c r="AK293" s="245"/>
      <c r="AL293" s="258"/>
      <c r="AM293" s="248"/>
      <c r="AN293" s="248"/>
    </row>
    <row r="294" spans="7:40" ht="15.6" customHeight="1">
      <c r="G294" s="256"/>
      <c r="H294" s="257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  <c r="AB294" s="245"/>
      <c r="AC294" s="245"/>
      <c r="AD294" s="245"/>
      <c r="AF294" s="245"/>
      <c r="AG294" s="245"/>
      <c r="AH294" s="245"/>
      <c r="AI294" s="245"/>
      <c r="AJ294" s="245"/>
      <c r="AK294" s="245"/>
      <c r="AL294" s="258"/>
      <c r="AM294" s="248"/>
      <c r="AN294" s="248"/>
    </row>
    <row r="295" spans="7:40" ht="15.6" customHeight="1">
      <c r="G295" s="256"/>
      <c r="H295" s="257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  <c r="AB295" s="245"/>
      <c r="AC295" s="245"/>
      <c r="AD295" s="245"/>
      <c r="AF295" s="245"/>
      <c r="AG295" s="245"/>
      <c r="AH295" s="245"/>
      <c r="AI295" s="245"/>
      <c r="AJ295" s="245"/>
      <c r="AK295" s="245"/>
      <c r="AL295" s="258"/>
      <c r="AM295" s="248"/>
      <c r="AN295" s="248"/>
    </row>
    <row r="296" spans="7:40" ht="15.6" customHeight="1">
      <c r="G296" s="256"/>
      <c r="H296" s="257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  <c r="AB296" s="245"/>
      <c r="AC296" s="245"/>
      <c r="AD296" s="245"/>
      <c r="AF296" s="245"/>
      <c r="AG296" s="245"/>
      <c r="AH296" s="245"/>
      <c r="AI296" s="245"/>
      <c r="AJ296" s="245"/>
      <c r="AK296" s="245"/>
      <c r="AL296" s="258"/>
      <c r="AM296" s="248"/>
      <c r="AN296" s="248"/>
    </row>
    <row r="297" spans="7:40" ht="15.6" customHeight="1">
      <c r="G297" s="256"/>
      <c r="H297" s="257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  <c r="AB297" s="245"/>
      <c r="AC297" s="245"/>
      <c r="AD297" s="245"/>
      <c r="AF297" s="245"/>
      <c r="AG297" s="245"/>
      <c r="AH297" s="245"/>
      <c r="AI297" s="245"/>
      <c r="AJ297" s="245"/>
      <c r="AK297" s="245"/>
      <c r="AL297" s="258"/>
      <c r="AM297" s="248"/>
      <c r="AN297" s="248"/>
    </row>
    <row r="298" spans="7:40" ht="15.6" customHeight="1">
      <c r="G298" s="256"/>
      <c r="H298" s="257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  <c r="AB298" s="245"/>
      <c r="AC298" s="245"/>
      <c r="AD298" s="245"/>
      <c r="AF298" s="245"/>
      <c r="AG298" s="245"/>
      <c r="AH298" s="245"/>
      <c r="AI298" s="245"/>
      <c r="AJ298" s="245"/>
      <c r="AK298" s="245"/>
      <c r="AL298" s="258"/>
      <c r="AM298" s="248"/>
      <c r="AN298" s="248"/>
    </row>
    <row r="299" spans="7:40" ht="15.6" customHeight="1">
      <c r="G299" s="256"/>
      <c r="H299" s="257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  <c r="AB299" s="245"/>
      <c r="AC299" s="245"/>
      <c r="AD299" s="245"/>
      <c r="AF299" s="245"/>
      <c r="AG299" s="245"/>
      <c r="AH299" s="245"/>
      <c r="AI299" s="245"/>
      <c r="AJ299" s="245"/>
      <c r="AK299" s="245"/>
      <c r="AL299" s="258"/>
      <c r="AM299" s="248"/>
      <c r="AN299" s="248"/>
    </row>
    <row r="300" spans="7:40" ht="15.6" customHeight="1">
      <c r="G300" s="256"/>
      <c r="H300" s="257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  <c r="AB300" s="245"/>
      <c r="AC300" s="245"/>
      <c r="AD300" s="245"/>
      <c r="AF300" s="245"/>
      <c r="AG300" s="245"/>
      <c r="AH300" s="245"/>
      <c r="AI300" s="245"/>
      <c r="AJ300" s="245"/>
      <c r="AK300" s="245"/>
      <c r="AL300" s="258"/>
      <c r="AM300" s="248"/>
      <c r="AN300" s="248"/>
    </row>
    <row r="301" spans="7:40" ht="15.6" customHeight="1">
      <c r="G301" s="256"/>
      <c r="H301" s="257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  <c r="AB301" s="245"/>
      <c r="AC301" s="245"/>
      <c r="AD301" s="245"/>
      <c r="AF301" s="245"/>
      <c r="AG301" s="245"/>
      <c r="AH301" s="245"/>
      <c r="AI301" s="245"/>
      <c r="AJ301" s="245"/>
      <c r="AK301" s="245"/>
      <c r="AL301" s="258"/>
      <c r="AM301" s="248"/>
      <c r="AN301" s="248"/>
    </row>
    <row r="302" spans="7:40" ht="15.6" customHeight="1">
      <c r="G302" s="256"/>
      <c r="H302" s="257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  <c r="AB302" s="245"/>
      <c r="AC302" s="245"/>
      <c r="AD302" s="245"/>
      <c r="AF302" s="245"/>
      <c r="AG302" s="245"/>
      <c r="AH302" s="245"/>
      <c r="AI302" s="245"/>
      <c r="AJ302" s="245"/>
      <c r="AK302" s="245"/>
      <c r="AL302" s="258"/>
      <c r="AM302" s="248"/>
      <c r="AN302" s="248"/>
    </row>
    <row r="303" spans="7:40" ht="15.6" customHeight="1">
      <c r="G303" s="256"/>
      <c r="H303" s="257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  <c r="AB303" s="245"/>
      <c r="AC303" s="245"/>
      <c r="AD303" s="245"/>
      <c r="AF303" s="245"/>
      <c r="AG303" s="245"/>
      <c r="AH303" s="245"/>
      <c r="AI303" s="245"/>
      <c r="AJ303" s="245"/>
      <c r="AK303" s="245"/>
      <c r="AL303" s="258"/>
      <c r="AM303" s="248"/>
      <c r="AN303" s="248"/>
    </row>
    <row r="304" spans="7:40" ht="15.6" customHeight="1">
      <c r="G304" s="256"/>
      <c r="H304" s="257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  <c r="AB304" s="245"/>
      <c r="AC304" s="245"/>
      <c r="AD304" s="245"/>
      <c r="AF304" s="245"/>
      <c r="AG304" s="245"/>
      <c r="AH304" s="245"/>
      <c r="AI304" s="245"/>
      <c r="AJ304" s="245"/>
      <c r="AK304" s="245"/>
      <c r="AL304" s="258"/>
      <c r="AM304" s="248"/>
      <c r="AN304" s="248"/>
    </row>
    <row r="305" spans="7:40" ht="15.6" customHeight="1">
      <c r="G305" s="256"/>
      <c r="H305" s="257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  <c r="AB305" s="245"/>
      <c r="AC305" s="245"/>
      <c r="AD305" s="245"/>
      <c r="AF305" s="245"/>
      <c r="AG305" s="245"/>
      <c r="AH305" s="245"/>
      <c r="AI305" s="245"/>
      <c r="AJ305" s="245"/>
      <c r="AK305" s="245"/>
      <c r="AL305" s="258"/>
      <c r="AM305" s="248"/>
      <c r="AN305" s="248"/>
    </row>
    <row r="306" spans="7:40" ht="15.6" customHeight="1">
      <c r="G306" s="256"/>
      <c r="H306" s="257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  <c r="AB306" s="245"/>
      <c r="AC306" s="245"/>
      <c r="AD306" s="245"/>
      <c r="AF306" s="245"/>
      <c r="AG306" s="245"/>
      <c r="AH306" s="245"/>
      <c r="AI306" s="245"/>
      <c r="AJ306" s="245"/>
      <c r="AK306" s="245"/>
      <c r="AL306" s="258"/>
      <c r="AM306" s="248"/>
      <c r="AN306" s="248"/>
    </row>
    <row r="307" spans="7:40" ht="15.6" customHeight="1">
      <c r="G307" s="256"/>
      <c r="H307" s="257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  <c r="AB307" s="245"/>
      <c r="AC307" s="245"/>
      <c r="AD307" s="245"/>
      <c r="AF307" s="245"/>
      <c r="AG307" s="245"/>
      <c r="AH307" s="245"/>
      <c r="AI307" s="245"/>
      <c r="AJ307" s="245"/>
      <c r="AK307" s="245"/>
      <c r="AL307" s="258"/>
      <c r="AM307" s="248"/>
      <c r="AN307" s="248"/>
    </row>
    <row r="308" spans="7:40" ht="15.6" customHeight="1">
      <c r="G308" s="256"/>
      <c r="H308" s="257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  <c r="AB308" s="245"/>
      <c r="AC308" s="245"/>
      <c r="AD308" s="245"/>
      <c r="AF308" s="245"/>
      <c r="AG308" s="245"/>
      <c r="AH308" s="245"/>
      <c r="AI308" s="245"/>
      <c r="AJ308" s="245"/>
      <c r="AK308" s="245"/>
      <c r="AL308" s="258"/>
      <c r="AM308" s="248"/>
      <c r="AN308" s="248"/>
    </row>
    <row r="309" spans="7:40" ht="15.6" customHeight="1">
      <c r="G309" s="256"/>
      <c r="H309" s="257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  <c r="AB309" s="245"/>
      <c r="AC309" s="245"/>
      <c r="AD309" s="245"/>
      <c r="AF309" s="245"/>
      <c r="AG309" s="245"/>
      <c r="AH309" s="245"/>
      <c r="AI309" s="245"/>
      <c r="AJ309" s="245"/>
      <c r="AK309" s="245"/>
      <c r="AL309" s="258"/>
      <c r="AM309" s="248"/>
      <c r="AN309" s="248"/>
    </row>
    <row r="310" spans="7:40" ht="15.6" customHeight="1">
      <c r="G310" s="256"/>
      <c r="H310" s="257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  <c r="AB310" s="245"/>
      <c r="AC310" s="245"/>
      <c r="AD310" s="245"/>
      <c r="AF310" s="245"/>
      <c r="AG310" s="245"/>
      <c r="AH310" s="245"/>
      <c r="AI310" s="245"/>
      <c r="AJ310" s="245"/>
      <c r="AK310" s="245"/>
      <c r="AL310" s="258"/>
      <c r="AM310" s="248"/>
      <c r="AN310" s="248"/>
    </row>
    <row r="311" spans="7:40" ht="15.6" customHeight="1">
      <c r="G311" s="256"/>
      <c r="H311" s="257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  <c r="AB311" s="245"/>
      <c r="AC311" s="245"/>
      <c r="AD311" s="245"/>
      <c r="AF311" s="245"/>
      <c r="AG311" s="245"/>
      <c r="AH311" s="245"/>
      <c r="AI311" s="245"/>
      <c r="AJ311" s="245"/>
      <c r="AK311" s="245"/>
      <c r="AL311" s="258"/>
      <c r="AM311" s="248"/>
      <c r="AN311" s="248"/>
    </row>
    <row r="312" spans="7:40" ht="15.6" customHeight="1">
      <c r="G312" s="256"/>
      <c r="H312" s="257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  <c r="AB312" s="245"/>
      <c r="AC312" s="245"/>
      <c r="AD312" s="245"/>
      <c r="AF312" s="245"/>
      <c r="AG312" s="245"/>
      <c r="AH312" s="245"/>
      <c r="AI312" s="245"/>
      <c r="AJ312" s="245"/>
      <c r="AK312" s="245"/>
      <c r="AL312" s="258"/>
      <c r="AM312" s="248"/>
      <c r="AN312" s="248"/>
    </row>
    <row r="313" spans="7:40" ht="15.6" customHeight="1">
      <c r="G313" s="256"/>
      <c r="H313" s="257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  <c r="AB313" s="245"/>
      <c r="AC313" s="245"/>
      <c r="AD313" s="245"/>
      <c r="AF313" s="245"/>
      <c r="AG313" s="245"/>
      <c r="AH313" s="245"/>
      <c r="AI313" s="245"/>
      <c r="AJ313" s="245"/>
      <c r="AK313" s="245"/>
      <c r="AL313" s="258"/>
      <c r="AM313" s="248"/>
      <c r="AN313" s="248"/>
    </row>
    <row r="314" spans="7:40" ht="15.6" customHeight="1">
      <c r="G314" s="256"/>
      <c r="H314" s="257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  <c r="AB314" s="245"/>
      <c r="AC314" s="245"/>
      <c r="AD314" s="245"/>
      <c r="AF314" s="245"/>
      <c r="AG314" s="245"/>
      <c r="AH314" s="245"/>
      <c r="AI314" s="245"/>
      <c r="AJ314" s="245"/>
      <c r="AK314" s="245"/>
      <c r="AL314" s="258"/>
      <c r="AM314" s="248"/>
      <c r="AN314" s="248"/>
    </row>
    <row r="315" spans="7:40" ht="15.6" customHeight="1">
      <c r="G315" s="256"/>
      <c r="H315" s="257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  <c r="AB315" s="245"/>
      <c r="AC315" s="245"/>
      <c r="AD315" s="245"/>
      <c r="AF315" s="245"/>
      <c r="AG315" s="245"/>
      <c r="AH315" s="245"/>
      <c r="AI315" s="245"/>
      <c r="AJ315" s="245"/>
      <c r="AK315" s="245"/>
      <c r="AL315" s="258"/>
      <c r="AM315" s="248"/>
      <c r="AN315" s="248"/>
    </row>
    <row r="316" spans="7:40" ht="15.6" customHeight="1">
      <c r="G316" s="256"/>
      <c r="H316" s="257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  <c r="AB316" s="245"/>
      <c r="AC316" s="245"/>
      <c r="AD316" s="245"/>
      <c r="AF316" s="245"/>
      <c r="AG316" s="245"/>
      <c r="AH316" s="245"/>
      <c r="AI316" s="245"/>
      <c r="AJ316" s="245"/>
      <c r="AK316" s="245"/>
      <c r="AL316" s="258"/>
      <c r="AM316" s="248"/>
      <c r="AN316" s="248"/>
    </row>
    <row r="317" spans="7:40" ht="15.6" customHeight="1">
      <c r="G317" s="256"/>
      <c r="H317" s="257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  <c r="AB317" s="245"/>
      <c r="AC317" s="245"/>
      <c r="AD317" s="245"/>
      <c r="AF317" s="245"/>
      <c r="AG317" s="245"/>
      <c r="AH317" s="245"/>
      <c r="AI317" s="245"/>
      <c r="AJ317" s="245"/>
      <c r="AK317" s="245"/>
      <c r="AL317" s="258"/>
      <c r="AM317" s="248"/>
      <c r="AN317" s="248"/>
    </row>
    <row r="318" spans="7:40" ht="15.6" customHeight="1">
      <c r="G318" s="256"/>
      <c r="H318" s="257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  <c r="AB318" s="245"/>
      <c r="AC318" s="245"/>
      <c r="AD318" s="245"/>
      <c r="AF318" s="245"/>
      <c r="AG318" s="245"/>
      <c r="AH318" s="245"/>
      <c r="AI318" s="245"/>
      <c r="AJ318" s="245"/>
      <c r="AK318" s="245"/>
      <c r="AL318" s="258"/>
      <c r="AM318" s="248"/>
      <c r="AN318" s="248"/>
    </row>
    <row r="319" spans="7:40" ht="15.6" customHeight="1">
      <c r="G319" s="256"/>
      <c r="H319" s="257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  <c r="AB319" s="245"/>
      <c r="AC319" s="245"/>
      <c r="AD319" s="245"/>
      <c r="AF319" s="245"/>
      <c r="AG319" s="245"/>
      <c r="AH319" s="245"/>
      <c r="AI319" s="245"/>
      <c r="AJ319" s="245"/>
      <c r="AK319" s="245"/>
      <c r="AL319" s="258"/>
      <c r="AM319" s="248"/>
      <c r="AN319" s="248"/>
    </row>
    <row r="320" spans="7:40" ht="15.6" customHeight="1">
      <c r="G320" s="256"/>
      <c r="H320" s="257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  <c r="AB320" s="245"/>
      <c r="AC320" s="245"/>
      <c r="AD320" s="245"/>
      <c r="AF320" s="245"/>
      <c r="AG320" s="245"/>
      <c r="AH320" s="245"/>
      <c r="AI320" s="245"/>
      <c r="AJ320" s="245"/>
      <c r="AK320" s="245"/>
      <c r="AL320" s="258"/>
      <c r="AM320" s="248"/>
      <c r="AN320" s="248"/>
    </row>
    <row r="321" spans="7:40" ht="15.6" customHeight="1">
      <c r="G321" s="256"/>
      <c r="H321" s="257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  <c r="AB321" s="245"/>
      <c r="AC321" s="245"/>
      <c r="AD321" s="245"/>
      <c r="AF321" s="245"/>
      <c r="AG321" s="245"/>
      <c r="AH321" s="245"/>
      <c r="AI321" s="245"/>
      <c r="AJ321" s="245"/>
      <c r="AK321" s="245"/>
      <c r="AL321" s="258"/>
      <c r="AM321" s="248"/>
      <c r="AN321" s="248"/>
    </row>
    <row r="322" spans="7:40" ht="15.6" customHeight="1">
      <c r="G322" s="256"/>
      <c r="H322" s="257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  <c r="AB322" s="245"/>
      <c r="AC322" s="245"/>
      <c r="AD322" s="245"/>
      <c r="AF322" s="245"/>
      <c r="AG322" s="245"/>
      <c r="AH322" s="245"/>
      <c r="AI322" s="245"/>
      <c r="AJ322" s="245"/>
      <c r="AK322" s="245"/>
      <c r="AL322" s="258"/>
      <c r="AM322" s="248"/>
      <c r="AN322" s="248"/>
    </row>
    <row r="323" spans="7:40" ht="15.6" customHeight="1">
      <c r="G323" s="256"/>
      <c r="H323" s="257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  <c r="AB323" s="245"/>
      <c r="AC323" s="245"/>
      <c r="AD323" s="245"/>
      <c r="AF323" s="245"/>
      <c r="AG323" s="245"/>
      <c r="AH323" s="245"/>
      <c r="AI323" s="245"/>
      <c r="AJ323" s="245"/>
      <c r="AK323" s="245"/>
      <c r="AL323" s="258"/>
      <c r="AM323" s="248"/>
      <c r="AN323" s="248"/>
    </row>
    <row r="324" spans="7:40" ht="15.6" customHeight="1">
      <c r="G324" s="256"/>
      <c r="H324" s="257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  <c r="AB324" s="245"/>
      <c r="AC324" s="245"/>
      <c r="AD324" s="245"/>
      <c r="AF324" s="245"/>
      <c r="AG324" s="245"/>
      <c r="AH324" s="245"/>
      <c r="AI324" s="245"/>
      <c r="AJ324" s="245"/>
      <c r="AK324" s="245"/>
      <c r="AL324" s="258"/>
      <c r="AM324" s="248"/>
      <c r="AN324" s="248"/>
    </row>
    <row r="325" spans="7:40" ht="15.6" customHeight="1">
      <c r="G325" s="256"/>
      <c r="H325" s="257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  <c r="AB325" s="245"/>
      <c r="AC325" s="245"/>
      <c r="AD325" s="245"/>
      <c r="AF325" s="245"/>
      <c r="AG325" s="245"/>
      <c r="AH325" s="245"/>
      <c r="AI325" s="245"/>
      <c r="AJ325" s="245"/>
      <c r="AK325" s="245"/>
      <c r="AL325" s="258"/>
      <c r="AM325" s="248"/>
      <c r="AN325" s="248"/>
    </row>
    <row r="326" spans="7:40" ht="15.6" customHeight="1">
      <c r="G326" s="256"/>
      <c r="H326" s="257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  <c r="AB326" s="245"/>
      <c r="AC326" s="245"/>
      <c r="AD326" s="245"/>
      <c r="AF326" s="245"/>
      <c r="AG326" s="245"/>
      <c r="AH326" s="245"/>
      <c r="AI326" s="245"/>
      <c r="AJ326" s="245"/>
      <c r="AK326" s="245"/>
      <c r="AL326" s="258"/>
      <c r="AM326" s="248"/>
      <c r="AN326" s="248"/>
    </row>
    <row r="327" spans="7:40" ht="15.6" customHeight="1">
      <c r="G327" s="256"/>
      <c r="H327" s="257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  <c r="AB327" s="245"/>
      <c r="AC327" s="245"/>
      <c r="AD327" s="245"/>
      <c r="AF327" s="245"/>
      <c r="AG327" s="245"/>
      <c r="AH327" s="245"/>
      <c r="AI327" s="245"/>
      <c r="AJ327" s="245"/>
      <c r="AK327" s="245"/>
      <c r="AL327" s="258"/>
      <c r="AM327" s="248"/>
      <c r="AN327" s="248"/>
    </row>
    <row r="328" spans="7:40" ht="15.6" customHeight="1">
      <c r="G328" s="256"/>
      <c r="H328" s="257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  <c r="AB328" s="245"/>
      <c r="AC328" s="245"/>
      <c r="AD328" s="245"/>
      <c r="AF328" s="245"/>
      <c r="AG328" s="245"/>
      <c r="AH328" s="245"/>
      <c r="AI328" s="245"/>
      <c r="AJ328" s="245"/>
      <c r="AK328" s="245"/>
      <c r="AL328" s="258"/>
      <c r="AM328" s="248"/>
      <c r="AN328" s="248"/>
    </row>
    <row r="329" spans="7:40" ht="15.6" customHeight="1">
      <c r="G329" s="256"/>
      <c r="H329" s="257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  <c r="AB329" s="245"/>
      <c r="AC329" s="245"/>
      <c r="AD329" s="245"/>
      <c r="AF329" s="245"/>
      <c r="AG329" s="245"/>
      <c r="AH329" s="245"/>
      <c r="AI329" s="245"/>
      <c r="AJ329" s="245"/>
      <c r="AK329" s="245"/>
      <c r="AL329" s="258"/>
      <c r="AM329" s="248"/>
      <c r="AN329" s="248"/>
    </row>
    <row r="330" spans="7:40" ht="15.6" customHeight="1">
      <c r="G330" s="256"/>
      <c r="H330" s="257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  <c r="AB330" s="245"/>
      <c r="AC330" s="245"/>
      <c r="AD330" s="245"/>
      <c r="AF330" s="245"/>
      <c r="AG330" s="245"/>
      <c r="AH330" s="245"/>
      <c r="AI330" s="245"/>
      <c r="AJ330" s="245"/>
      <c r="AK330" s="245"/>
      <c r="AL330" s="258"/>
      <c r="AM330" s="248"/>
      <c r="AN330" s="248"/>
    </row>
    <row r="331" spans="7:40" ht="15.6" customHeight="1">
      <c r="G331" s="256"/>
      <c r="H331" s="257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  <c r="AB331" s="245"/>
      <c r="AC331" s="245"/>
      <c r="AD331" s="245"/>
      <c r="AF331" s="245"/>
      <c r="AG331" s="245"/>
      <c r="AH331" s="245"/>
      <c r="AI331" s="245"/>
      <c r="AJ331" s="245"/>
      <c r="AK331" s="245"/>
      <c r="AL331" s="258"/>
      <c r="AM331" s="248"/>
      <c r="AN331" s="248"/>
    </row>
    <row r="332" spans="7:40" ht="15.6" customHeight="1">
      <c r="G332" s="256"/>
      <c r="H332" s="257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  <c r="AB332" s="245"/>
      <c r="AC332" s="245"/>
      <c r="AD332" s="245"/>
      <c r="AF332" s="245"/>
      <c r="AG332" s="245"/>
      <c r="AH332" s="245"/>
      <c r="AI332" s="245"/>
      <c r="AJ332" s="245"/>
      <c r="AK332" s="245"/>
      <c r="AL332" s="258"/>
      <c r="AM332" s="248"/>
      <c r="AN332" s="248"/>
    </row>
    <row r="333" spans="7:40" ht="15.6" customHeight="1">
      <c r="G333" s="256"/>
      <c r="H333" s="257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  <c r="AB333" s="245"/>
      <c r="AC333" s="245"/>
      <c r="AD333" s="245"/>
      <c r="AF333" s="245"/>
      <c r="AG333" s="245"/>
      <c r="AH333" s="245"/>
      <c r="AI333" s="245"/>
      <c r="AJ333" s="245"/>
      <c r="AK333" s="245"/>
      <c r="AL333" s="258"/>
      <c r="AM333" s="248"/>
      <c r="AN333" s="248"/>
    </row>
    <row r="334" spans="7:40" ht="15.6" customHeight="1">
      <c r="G334" s="256"/>
      <c r="H334" s="257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  <c r="AB334" s="245"/>
      <c r="AC334" s="245"/>
      <c r="AD334" s="245"/>
      <c r="AF334" s="245"/>
      <c r="AG334" s="245"/>
      <c r="AH334" s="245"/>
      <c r="AI334" s="245"/>
      <c r="AJ334" s="245"/>
      <c r="AK334" s="245"/>
      <c r="AL334" s="258"/>
      <c r="AM334" s="248"/>
      <c r="AN334" s="248"/>
    </row>
    <row r="335" spans="7:40" ht="15.6" customHeight="1">
      <c r="G335" s="256"/>
      <c r="H335" s="257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  <c r="AB335" s="245"/>
      <c r="AC335" s="245"/>
      <c r="AD335" s="245"/>
      <c r="AF335" s="245"/>
      <c r="AG335" s="245"/>
      <c r="AH335" s="245"/>
      <c r="AI335" s="245"/>
      <c r="AJ335" s="245"/>
      <c r="AK335" s="245"/>
      <c r="AL335" s="258"/>
      <c r="AM335" s="248"/>
      <c r="AN335" s="248"/>
    </row>
    <row r="336" spans="7:40" ht="15.6" customHeight="1">
      <c r="G336" s="256"/>
      <c r="H336" s="257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  <c r="AB336" s="245"/>
      <c r="AC336" s="245"/>
      <c r="AD336" s="245"/>
      <c r="AF336" s="245"/>
      <c r="AG336" s="245"/>
      <c r="AH336" s="245"/>
      <c r="AI336" s="245"/>
      <c r="AJ336" s="245"/>
      <c r="AK336" s="245"/>
      <c r="AL336" s="258"/>
      <c r="AM336" s="248"/>
      <c r="AN336" s="248"/>
    </row>
    <row r="337" spans="7:40" ht="15.6" customHeight="1">
      <c r="G337" s="256"/>
      <c r="H337" s="257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  <c r="AB337" s="245"/>
      <c r="AC337" s="245"/>
      <c r="AD337" s="245"/>
      <c r="AF337" s="245"/>
      <c r="AG337" s="245"/>
      <c r="AH337" s="245"/>
      <c r="AI337" s="245"/>
      <c r="AJ337" s="245"/>
      <c r="AK337" s="245"/>
      <c r="AL337" s="258"/>
      <c r="AM337" s="248"/>
      <c r="AN337" s="248"/>
    </row>
    <row r="338" spans="7:40" ht="15.6" customHeight="1">
      <c r="G338" s="256"/>
      <c r="H338" s="257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  <c r="AB338" s="245"/>
      <c r="AC338" s="245"/>
      <c r="AD338" s="245"/>
      <c r="AF338" s="245"/>
      <c r="AG338" s="245"/>
      <c r="AH338" s="245"/>
      <c r="AI338" s="245"/>
      <c r="AJ338" s="245"/>
      <c r="AK338" s="245"/>
      <c r="AL338" s="258"/>
      <c r="AM338" s="248"/>
      <c r="AN338" s="248"/>
    </row>
    <row r="339" spans="7:40" ht="15.6" customHeight="1">
      <c r="G339" s="256"/>
      <c r="H339" s="257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  <c r="AB339" s="245"/>
      <c r="AC339" s="245"/>
      <c r="AD339" s="245"/>
      <c r="AF339" s="245"/>
      <c r="AG339" s="245"/>
      <c r="AH339" s="245"/>
      <c r="AI339" s="245"/>
      <c r="AJ339" s="245"/>
      <c r="AK339" s="245"/>
      <c r="AL339" s="258"/>
      <c r="AM339" s="248"/>
      <c r="AN339" s="248"/>
    </row>
    <row r="340" spans="7:40" ht="15.6" customHeight="1">
      <c r="G340" s="256"/>
      <c r="H340" s="257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  <c r="AB340" s="245"/>
      <c r="AC340" s="245"/>
      <c r="AD340" s="245"/>
      <c r="AF340" s="245"/>
      <c r="AG340" s="245"/>
      <c r="AH340" s="245"/>
      <c r="AI340" s="245"/>
      <c r="AJ340" s="245"/>
      <c r="AK340" s="245"/>
      <c r="AL340" s="258"/>
      <c r="AM340" s="248"/>
      <c r="AN340" s="248"/>
    </row>
    <row r="341" spans="7:40" ht="15.6" customHeight="1">
      <c r="G341" s="256"/>
      <c r="H341" s="257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  <c r="AB341" s="245"/>
      <c r="AC341" s="245"/>
      <c r="AD341" s="245"/>
      <c r="AF341" s="245"/>
      <c r="AG341" s="245"/>
      <c r="AH341" s="245"/>
      <c r="AI341" s="245"/>
      <c r="AJ341" s="245"/>
      <c r="AK341" s="245"/>
      <c r="AL341" s="258"/>
      <c r="AM341" s="248"/>
      <c r="AN341" s="248"/>
    </row>
    <row r="342" spans="7:40" ht="15.6" customHeight="1">
      <c r="G342" s="256"/>
      <c r="H342" s="257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  <c r="AA342" s="245"/>
      <c r="AB342" s="245"/>
      <c r="AC342" s="245"/>
      <c r="AD342" s="245"/>
      <c r="AF342" s="245"/>
      <c r="AG342" s="245"/>
      <c r="AH342" s="245"/>
      <c r="AI342" s="245"/>
      <c r="AJ342" s="245"/>
      <c r="AK342" s="245"/>
      <c r="AL342" s="258"/>
      <c r="AM342" s="248"/>
      <c r="AN342" s="248"/>
    </row>
    <row r="343" spans="7:40" ht="15.6" customHeight="1">
      <c r="G343" s="256"/>
      <c r="H343" s="257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  <c r="AA343" s="245"/>
      <c r="AB343" s="245"/>
      <c r="AC343" s="245"/>
      <c r="AD343" s="245"/>
      <c r="AF343" s="245"/>
      <c r="AG343" s="245"/>
      <c r="AH343" s="245"/>
      <c r="AI343" s="245"/>
      <c r="AJ343" s="245"/>
      <c r="AK343" s="245"/>
      <c r="AL343" s="258"/>
      <c r="AM343" s="248"/>
      <c r="AN343" s="248"/>
    </row>
    <row r="344" spans="7:40" ht="15.6" customHeight="1">
      <c r="G344" s="256"/>
      <c r="H344" s="257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  <c r="AA344" s="245"/>
      <c r="AB344" s="245"/>
      <c r="AC344" s="245"/>
      <c r="AD344" s="245"/>
      <c r="AF344" s="245"/>
      <c r="AG344" s="245"/>
      <c r="AH344" s="245"/>
      <c r="AI344" s="245"/>
      <c r="AJ344" s="245"/>
      <c r="AK344" s="245"/>
      <c r="AL344" s="258"/>
      <c r="AM344" s="248"/>
      <c r="AN344" s="248"/>
    </row>
    <row r="345" spans="7:40" ht="15.6" customHeight="1">
      <c r="G345" s="256"/>
      <c r="H345" s="257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  <c r="AA345" s="245"/>
      <c r="AB345" s="245"/>
      <c r="AC345" s="245"/>
      <c r="AD345" s="245"/>
      <c r="AF345" s="245"/>
      <c r="AG345" s="245"/>
      <c r="AH345" s="245"/>
      <c r="AI345" s="245"/>
      <c r="AJ345" s="245"/>
      <c r="AK345" s="245"/>
      <c r="AL345" s="258"/>
      <c r="AM345" s="248"/>
      <c r="AN345" s="248"/>
    </row>
    <row r="346" spans="7:40" ht="15.6" customHeight="1">
      <c r="G346" s="256"/>
      <c r="H346" s="257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  <c r="AA346" s="245"/>
      <c r="AB346" s="245"/>
      <c r="AC346" s="245"/>
      <c r="AD346" s="245"/>
      <c r="AF346" s="245"/>
      <c r="AG346" s="245"/>
      <c r="AH346" s="245"/>
      <c r="AI346" s="245"/>
      <c r="AJ346" s="245"/>
      <c r="AK346" s="245"/>
      <c r="AL346" s="258"/>
      <c r="AM346" s="248"/>
      <c r="AN346" s="248"/>
    </row>
    <row r="347" spans="7:40" ht="15.6" customHeight="1">
      <c r="G347" s="256"/>
      <c r="H347" s="257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  <c r="AA347" s="245"/>
      <c r="AB347" s="245"/>
      <c r="AC347" s="245"/>
      <c r="AD347" s="245"/>
      <c r="AF347" s="245"/>
      <c r="AG347" s="245"/>
      <c r="AH347" s="245"/>
      <c r="AI347" s="245"/>
      <c r="AJ347" s="245"/>
      <c r="AK347" s="245"/>
      <c r="AL347" s="258"/>
      <c r="AM347" s="248"/>
      <c r="AN347" s="248"/>
    </row>
    <row r="348" spans="7:40" ht="15.6" customHeight="1">
      <c r="G348" s="256"/>
      <c r="H348" s="257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  <c r="AA348" s="245"/>
      <c r="AB348" s="245"/>
      <c r="AC348" s="245"/>
      <c r="AD348" s="245"/>
      <c r="AF348" s="245"/>
      <c r="AG348" s="245"/>
      <c r="AH348" s="245"/>
      <c r="AI348" s="245"/>
      <c r="AJ348" s="245"/>
      <c r="AK348" s="245"/>
      <c r="AL348" s="258"/>
      <c r="AM348" s="248"/>
      <c r="AN348" s="248"/>
    </row>
    <row r="349" spans="7:40" ht="15.6" customHeight="1">
      <c r="G349" s="256"/>
      <c r="H349" s="257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  <c r="AA349" s="245"/>
      <c r="AB349" s="245"/>
      <c r="AC349" s="245"/>
      <c r="AD349" s="245"/>
      <c r="AF349" s="245"/>
      <c r="AG349" s="245"/>
      <c r="AH349" s="245"/>
      <c r="AI349" s="245"/>
      <c r="AJ349" s="245"/>
      <c r="AK349" s="245"/>
      <c r="AL349" s="258"/>
      <c r="AM349" s="248"/>
      <c r="AN349" s="248"/>
    </row>
    <row r="350" spans="7:40" ht="15.6" customHeight="1">
      <c r="G350" s="256"/>
      <c r="H350" s="257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  <c r="AA350" s="245"/>
      <c r="AB350" s="245"/>
      <c r="AC350" s="245"/>
      <c r="AD350" s="245"/>
      <c r="AF350" s="245"/>
      <c r="AG350" s="245"/>
      <c r="AH350" s="245"/>
      <c r="AI350" s="245"/>
      <c r="AJ350" s="245"/>
      <c r="AK350" s="245"/>
      <c r="AL350" s="258"/>
      <c r="AM350" s="248"/>
      <c r="AN350" s="248"/>
    </row>
    <row r="351" spans="7:40" ht="15.6" customHeight="1">
      <c r="G351" s="256"/>
      <c r="H351" s="257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  <c r="AA351" s="245"/>
      <c r="AB351" s="245"/>
      <c r="AC351" s="245"/>
      <c r="AD351" s="245"/>
      <c r="AF351" s="245"/>
      <c r="AG351" s="245"/>
      <c r="AH351" s="245"/>
      <c r="AI351" s="245"/>
      <c r="AJ351" s="245"/>
      <c r="AK351" s="245"/>
      <c r="AL351" s="258"/>
      <c r="AM351" s="248"/>
      <c r="AN351" s="248"/>
    </row>
    <row r="352" spans="7:40" ht="15.6" customHeight="1">
      <c r="G352" s="256"/>
      <c r="H352" s="257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  <c r="AA352" s="245"/>
      <c r="AB352" s="245"/>
      <c r="AC352" s="245"/>
      <c r="AD352" s="245"/>
      <c r="AF352" s="245"/>
      <c r="AG352" s="245"/>
      <c r="AH352" s="245"/>
      <c r="AI352" s="245"/>
      <c r="AJ352" s="245"/>
      <c r="AK352" s="245"/>
      <c r="AL352" s="258"/>
      <c r="AM352" s="248"/>
      <c r="AN352" s="248"/>
    </row>
    <row r="353" spans="7:40" ht="15.6" customHeight="1">
      <c r="G353" s="256"/>
      <c r="H353" s="257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  <c r="AA353" s="245"/>
      <c r="AB353" s="245"/>
      <c r="AC353" s="245"/>
      <c r="AD353" s="245"/>
      <c r="AF353" s="245"/>
      <c r="AG353" s="245"/>
      <c r="AH353" s="245"/>
      <c r="AI353" s="245"/>
      <c r="AJ353" s="245"/>
      <c r="AK353" s="245"/>
      <c r="AL353" s="258"/>
      <c r="AM353" s="248"/>
      <c r="AN353" s="248"/>
    </row>
    <row r="354" spans="7:40" ht="15.6" customHeight="1">
      <c r="G354" s="256"/>
      <c r="H354" s="257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  <c r="AA354" s="245"/>
      <c r="AB354" s="245"/>
      <c r="AC354" s="245"/>
      <c r="AD354" s="245"/>
      <c r="AF354" s="245"/>
      <c r="AG354" s="245"/>
      <c r="AH354" s="245"/>
      <c r="AI354" s="245"/>
      <c r="AJ354" s="245"/>
      <c r="AK354" s="245"/>
      <c r="AL354" s="258"/>
      <c r="AM354" s="248"/>
      <c r="AN354" s="248"/>
    </row>
    <row r="355" spans="7:40" ht="15.6" customHeight="1">
      <c r="G355" s="256"/>
      <c r="H355" s="257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  <c r="AA355" s="245"/>
      <c r="AB355" s="245"/>
      <c r="AC355" s="245"/>
      <c r="AD355" s="245"/>
      <c r="AF355" s="245"/>
      <c r="AG355" s="245"/>
      <c r="AH355" s="245"/>
      <c r="AI355" s="245"/>
      <c r="AJ355" s="245"/>
      <c r="AK355" s="245"/>
      <c r="AL355" s="258"/>
      <c r="AM355" s="248"/>
      <c r="AN355" s="248"/>
    </row>
    <row r="356" spans="7:40" ht="15.6" customHeight="1">
      <c r="G356" s="256"/>
      <c r="H356" s="257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  <c r="AA356" s="245"/>
      <c r="AB356" s="245"/>
      <c r="AC356" s="245"/>
      <c r="AD356" s="245"/>
      <c r="AF356" s="245"/>
      <c r="AG356" s="245"/>
      <c r="AH356" s="245"/>
      <c r="AI356" s="245"/>
      <c r="AJ356" s="245"/>
      <c r="AK356" s="245"/>
      <c r="AL356" s="258"/>
      <c r="AM356" s="248"/>
      <c r="AN356" s="248"/>
    </row>
    <row r="357" spans="7:40" ht="15.6" customHeight="1">
      <c r="G357" s="256"/>
      <c r="H357" s="257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  <c r="AA357" s="245"/>
      <c r="AB357" s="245"/>
      <c r="AC357" s="245"/>
      <c r="AD357" s="245"/>
      <c r="AF357" s="245"/>
      <c r="AG357" s="245"/>
      <c r="AH357" s="245"/>
      <c r="AI357" s="245"/>
      <c r="AJ357" s="245"/>
      <c r="AK357" s="245"/>
      <c r="AL357" s="258"/>
      <c r="AM357" s="248"/>
      <c r="AN357" s="248"/>
    </row>
    <row r="358" spans="7:40" ht="15.6" customHeight="1">
      <c r="G358" s="256"/>
      <c r="H358" s="257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  <c r="AA358" s="245"/>
      <c r="AB358" s="245"/>
      <c r="AC358" s="245"/>
      <c r="AD358" s="245"/>
      <c r="AF358" s="245"/>
      <c r="AG358" s="245"/>
      <c r="AH358" s="245"/>
      <c r="AI358" s="245"/>
      <c r="AJ358" s="245"/>
      <c r="AK358" s="245"/>
      <c r="AL358" s="258"/>
      <c r="AM358" s="248"/>
      <c r="AN358" s="248"/>
    </row>
    <row r="359" spans="7:40" ht="15.6" customHeight="1">
      <c r="G359" s="256"/>
      <c r="H359" s="257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  <c r="AA359" s="245"/>
      <c r="AB359" s="245"/>
      <c r="AC359" s="245"/>
      <c r="AD359" s="245"/>
      <c r="AF359" s="245"/>
      <c r="AG359" s="245"/>
      <c r="AH359" s="245"/>
      <c r="AI359" s="245"/>
      <c r="AJ359" s="245"/>
      <c r="AK359" s="245"/>
      <c r="AL359" s="258"/>
      <c r="AM359" s="248"/>
      <c r="AN359" s="248"/>
    </row>
    <row r="360" spans="7:40" ht="15.6" customHeight="1">
      <c r="G360" s="256"/>
      <c r="H360" s="257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  <c r="AA360" s="245"/>
      <c r="AB360" s="245"/>
      <c r="AC360" s="245"/>
      <c r="AD360" s="245"/>
      <c r="AF360" s="245"/>
      <c r="AG360" s="245"/>
      <c r="AH360" s="245"/>
      <c r="AI360" s="245"/>
      <c r="AJ360" s="245"/>
      <c r="AK360" s="245"/>
      <c r="AL360" s="258"/>
      <c r="AM360" s="248"/>
      <c r="AN360" s="248"/>
    </row>
    <row r="361" spans="7:40" ht="15.6" customHeight="1">
      <c r="G361" s="256"/>
      <c r="H361" s="257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  <c r="AA361" s="245"/>
      <c r="AB361" s="245"/>
      <c r="AC361" s="245"/>
      <c r="AD361" s="245"/>
      <c r="AF361" s="245"/>
      <c r="AG361" s="245"/>
      <c r="AH361" s="245"/>
      <c r="AI361" s="245"/>
      <c r="AJ361" s="245"/>
      <c r="AK361" s="245"/>
      <c r="AL361" s="258"/>
      <c r="AM361" s="248"/>
      <c r="AN361" s="248"/>
    </row>
    <row r="362" spans="7:40" ht="15.6" customHeight="1">
      <c r="G362" s="256"/>
      <c r="H362" s="257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  <c r="AA362" s="245"/>
      <c r="AB362" s="245"/>
      <c r="AC362" s="245"/>
      <c r="AD362" s="245"/>
      <c r="AF362" s="245"/>
      <c r="AG362" s="245"/>
      <c r="AH362" s="245"/>
      <c r="AI362" s="245"/>
      <c r="AJ362" s="245"/>
      <c r="AK362" s="245"/>
      <c r="AL362" s="258"/>
      <c r="AM362" s="248"/>
      <c r="AN362" s="248"/>
    </row>
    <row r="363" spans="7:40" ht="15.6" customHeight="1">
      <c r="G363" s="256"/>
      <c r="H363" s="257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  <c r="AA363" s="245"/>
      <c r="AB363" s="245"/>
      <c r="AC363" s="245"/>
      <c r="AD363" s="245"/>
      <c r="AF363" s="245"/>
      <c r="AG363" s="245"/>
      <c r="AH363" s="245"/>
      <c r="AI363" s="245"/>
      <c r="AJ363" s="245"/>
      <c r="AK363" s="245"/>
      <c r="AL363" s="258"/>
      <c r="AM363" s="248"/>
      <c r="AN363" s="248"/>
    </row>
    <row r="364" spans="7:40" ht="15.6" customHeight="1">
      <c r="G364" s="256"/>
      <c r="H364" s="257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  <c r="AA364" s="245"/>
      <c r="AB364" s="245"/>
      <c r="AC364" s="245"/>
      <c r="AD364" s="245"/>
      <c r="AF364" s="245"/>
      <c r="AG364" s="245"/>
      <c r="AH364" s="245"/>
      <c r="AI364" s="245"/>
      <c r="AJ364" s="245"/>
      <c r="AK364" s="245"/>
      <c r="AL364" s="258"/>
      <c r="AM364" s="248"/>
      <c r="AN364" s="248"/>
    </row>
    <row r="365" spans="7:40" ht="15.6" customHeight="1">
      <c r="G365" s="256"/>
      <c r="H365" s="257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  <c r="AA365" s="245"/>
      <c r="AB365" s="245"/>
      <c r="AC365" s="245"/>
      <c r="AD365" s="245"/>
      <c r="AF365" s="245"/>
      <c r="AG365" s="245"/>
      <c r="AH365" s="245"/>
      <c r="AI365" s="245"/>
      <c r="AJ365" s="245"/>
      <c r="AK365" s="245"/>
      <c r="AL365" s="258"/>
      <c r="AM365" s="248"/>
      <c r="AN365" s="248"/>
    </row>
    <row r="366" spans="7:40" ht="15.6" customHeight="1">
      <c r="G366" s="256"/>
      <c r="H366" s="257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  <c r="AB366" s="245"/>
      <c r="AC366" s="245"/>
      <c r="AD366" s="245"/>
      <c r="AF366" s="245"/>
      <c r="AG366" s="245"/>
      <c r="AH366" s="245"/>
      <c r="AI366" s="245"/>
      <c r="AJ366" s="245"/>
      <c r="AK366" s="245"/>
      <c r="AL366" s="258"/>
      <c r="AM366" s="248"/>
      <c r="AN366" s="248"/>
    </row>
    <row r="367" spans="7:40" ht="15.6" customHeight="1">
      <c r="G367" s="256"/>
      <c r="H367" s="257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  <c r="AB367" s="245"/>
      <c r="AC367" s="245"/>
      <c r="AD367" s="245"/>
      <c r="AF367" s="245"/>
      <c r="AG367" s="245"/>
      <c r="AH367" s="245"/>
      <c r="AI367" s="245"/>
      <c r="AJ367" s="245"/>
      <c r="AK367" s="245"/>
      <c r="AL367" s="258"/>
      <c r="AM367" s="248"/>
      <c r="AN367" s="248"/>
    </row>
    <row r="368" spans="7:40" ht="15.6" customHeight="1">
      <c r="G368" s="256"/>
      <c r="H368" s="257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  <c r="AB368" s="245"/>
      <c r="AC368" s="245"/>
      <c r="AD368" s="245"/>
      <c r="AF368" s="245"/>
      <c r="AG368" s="245"/>
      <c r="AH368" s="245"/>
      <c r="AI368" s="245"/>
      <c r="AJ368" s="245"/>
      <c r="AK368" s="245"/>
      <c r="AL368" s="258"/>
      <c r="AM368" s="248"/>
      <c r="AN368" s="248"/>
    </row>
    <row r="369" spans="7:40" ht="15.6" customHeight="1">
      <c r="G369" s="256"/>
      <c r="H369" s="257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  <c r="AB369" s="245"/>
      <c r="AC369" s="245"/>
      <c r="AD369" s="245"/>
      <c r="AF369" s="245"/>
      <c r="AG369" s="245"/>
      <c r="AH369" s="245"/>
      <c r="AI369" s="245"/>
      <c r="AJ369" s="245"/>
      <c r="AK369" s="245"/>
      <c r="AL369" s="258"/>
      <c r="AM369" s="248"/>
      <c r="AN369" s="248"/>
    </row>
    <row r="370" spans="7:40" ht="15.6" customHeight="1">
      <c r="G370" s="256"/>
      <c r="H370" s="257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  <c r="AB370" s="245"/>
      <c r="AC370" s="245"/>
      <c r="AD370" s="245"/>
      <c r="AF370" s="245"/>
      <c r="AG370" s="245"/>
      <c r="AH370" s="245"/>
      <c r="AI370" s="245"/>
      <c r="AJ370" s="245"/>
      <c r="AK370" s="245"/>
      <c r="AL370" s="258"/>
      <c r="AM370" s="248"/>
      <c r="AN370" s="248"/>
    </row>
    <row r="371" spans="7:40" ht="15.6" customHeight="1">
      <c r="G371" s="256"/>
      <c r="H371" s="257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  <c r="AB371" s="245"/>
      <c r="AC371" s="245"/>
      <c r="AD371" s="245"/>
      <c r="AF371" s="245"/>
      <c r="AG371" s="245"/>
      <c r="AH371" s="245"/>
      <c r="AI371" s="245"/>
      <c r="AJ371" s="245"/>
      <c r="AK371" s="245"/>
      <c r="AL371" s="258"/>
      <c r="AM371" s="248"/>
      <c r="AN371" s="248"/>
    </row>
    <row r="372" spans="7:40" ht="15.6" customHeight="1">
      <c r="G372" s="256"/>
      <c r="H372" s="257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  <c r="AB372" s="245"/>
      <c r="AC372" s="245"/>
      <c r="AD372" s="245"/>
      <c r="AF372" s="245"/>
      <c r="AG372" s="245"/>
      <c r="AH372" s="245"/>
      <c r="AI372" s="245"/>
      <c r="AJ372" s="245"/>
      <c r="AK372" s="245"/>
      <c r="AL372" s="258"/>
      <c r="AM372" s="248"/>
      <c r="AN372" s="248"/>
    </row>
    <row r="373" spans="7:40" ht="15.6" customHeight="1">
      <c r="G373" s="256"/>
      <c r="H373" s="257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  <c r="AB373" s="245"/>
      <c r="AC373" s="245"/>
      <c r="AD373" s="245"/>
      <c r="AF373" s="245"/>
      <c r="AG373" s="245"/>
      <c r="AH373" s="245"/>
      <c r="AI373" s="245"/>
      <c r="AJ373" s="245"/>
      <c r="AK373" s="245"/>
      <c r="AL373" s="258"/>
      <c r="AM373" s="248"/>
      <c r="AN373" s="248"/>
    </row>
    <row r="374" spans="7:40" ht="15.6" customHeight="1">
      <c r="G374" s="256"/>
      <c r="H374" s="257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  <c r="AB374" s="245"/>
      <c r="AC374" s="245"/>
      <c r="AD374" s="245"/>
      <c r="AF374" s="245"/>
      <c r="AG374" s="245"/>
      <c r="AH374" s="245"/>
      <c r="AI374" s="245"/>
      <c r="AJ374" s="245"/>
      <c r="AK374" s="245"/>
      <c r="AL374" s="258"/>
      <c r="AM374" s="248"/>
      <c r="AN374" s="248"/>
    </row>
    <row r="375" spans="7:40" ht="15.6" customHeight="1">
      <c r="G375" s="256"/>
      <c r="H375" s="257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  <c r="AB375" s="245"/>
      <c r="AC375" s="245"/>
      <c r="AD375" s="245"/>
      <c r="AF375" s="245"/>
      <c r="AG375" s="245"/>
      <c r="AH375" s="245"/>
      <c r="AI375" s="245"/>
      <c r="AJ375" s="245"/>
      <c r="AK375" s="245"/>
      <c r="AL375" s="258"/>
      <c r="AM375" s="248"/>
      <c r="AN375" s="248"/>
    </row>
    <row r="376" spans="7:40" ht="15.6" customHeight="1">
      <c r="G376" s="256"/>
      <c r="H376" s="257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  <c r="AB376" s="245"/>
      <c r="AC376" s="245"/>
      <c r="AD376" s="245"/>
      <c r="AF376" s="245"/>
      <c r="AG376" s="245"/>
      <c r="AH376" s="245"/>
      <c r="AI376" s="245"/>
      <c r="AJ376" s="245"/>
      <c r="AK376" s="245"/>
      <c r="AL376" s="258"/>
      <c r="AM376" s="248"/>
      <c r="AN376" s="248"/>
    </row>
    <row r="377" spans="7:40" ht="15.6" customHeight="1">
      <c r="G377" s="256"/>
      <c r="H377" s="257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  <c r="AB377" s="245"/>
      <c r="AC377" s="245"/>
      <c r="AD377" s="245"/>
      <c r="AF377" s="245"/>
      <c r="AG377" s="245"/>
      <c r="AH377" s="245"/>
      <c r="AI377" s="245"/>
      <c r="AJ377" s="245"/>
      <c r="AK377" s="245"/>
      <c r="AL377" s="258"/>
      <c r="AM377" s="248"/>
      <c r="AN377" s="248"/>
    </row>
    <row r="378" spans="7:40" ht="15.6" customHeight="1">
      <c r="G378" s="256"/>
      <c r="H378" s="257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  <c r="AB378" s="245"/>
      <c r="AC378" s="245"/>
      <c r="AD378" s="245"/>
      <c r="AF378" s="245"/>
      <c r="AG378" s="245"/>
      <c r="AH378" s="245"/>
      <c r="AI378" s="245"/>
      <c r="AJ378" s="245"/>
      <c r="AK378" s="245"/>
      <c r="AL378" s="258"/>
      <c r="AM378" s="248"/>
      <c r="AN378" s="248"/>
    </row>
    <row r="379" spans="7:40" ht="15.6" customHeight="1">
      <c r="G379" s="256"/>
      <c r="H379" s="257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  <c r="AB379" s="245"/>
      <c r="AC379" s="245"/>
      <c r="AD379" s="245"/>
      <c r="AF379" s="245"/>
      <c r="AG379" s="245"/>
      <c r="AH379" s="245"/>
      <c r="AI379" s="245"/>
      <c r="AJ379" s="245"/>
      <c r="AK379" s="245"/>
      <c r="AL379" s="258"/>
      <c r="AM379" s="248"/>
      <c r="AN379" s="248"/>
    </row>
    <row r="380" spans="7:40" ht="15.6" customHeight="1">
      <c r="G380" s="256"/>
      <c r="H380" s="257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  <c r="AB380" s="245"/>
      <c r="AC380" s="245"/>
      <c r="AD380" s="245"/>
      <c r="AF380" s="245"/>
      <c r="AG380" s="245"/>
      <c r="AH380" s="245"/>
      <c r="AI380" s="245"/>
      <c r="AJ380" s="245"/>
      <c r="AK380" s="245"/>
      <c r="AL380" s="258"/>
      <c r="AM380" s="248"/>
      <c r="AN380" s="248"/>
    </row>
    <row r="381" spans="7:40" ht="15.6" customHeight="1">
      <c r="G381" s="256"/>
      <c r="H381" s="257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  <c r="AB381" s="245"/>
      <c r="AC381" s="245"/>
      <c r="AD381" s="245"/>
      <c r="AF381" s="245"/>
      <c r="AG381" s="245"/>
      <c r="AH381" s="245"/>
      <c r="AI381" s="245"/>
      <c r="AJ381" s="245"/>
      <c r="AK381" s="245"/>
      <c r="AL381" s="258"/>
      <c r="AM381" s="248"/>
      <c r="AN381" s="248"/>
    </row>
    <row r="382" spans="7:40" ht="15.6" customHeight="1">
      <c r="G382" s="256"/>
      <c r="H382" s="257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  <c r="AB382" s="245"/>
      <c r="AC382" s="245"/>
      <c r="AD382" s="245"/>
      <c r="AF382" s="245"/>
      <c r="AG382" s="245"/>
      <c r="AH382" s="245"/>
      <c r="AI382" s="245"/>
      <c r="AJ382" s="245"/>
      <c r="AK382" s="245"/>
      <c r="AL382" s="258"/>
      <c r="AM382" s="248"/>
      <c r="AN382" s="248"/>
    </row>
    <row r="383" spans="7:40" ht="15.6" customHeight="1">
      <c r="G383" s="256"/>
      <c r="H383" s="257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  <c r="AB383" s="245"/>
      <c r="AC383" s="245"/>
      <c r="AD383" s="245"/>
      <c r="AF383" s="245"/>
      <c r="AG383" s="245"/>
      <c r="AH383" s="245"/>
      <c r="AI383" s="245"/>
      <c r="AJ383" s="245"/>
      <c r="AK383" s="245"/>
      <c r="AL383" s="258"/>
      <c r="AM383" s="248"/>
      <c r="AN383" s="248"/>
    </row>
    <row r="384" spans="7:40" ht="15.6" customHeight="1">
      <c r="G384" s="256"/>
      <c r="H384" s="257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  <c r="AB384" s="245"/>
      <c r="AC384" s="245"/>
      <c r="AD384" s="245"/>
      <c r="AF384" s="245"/>
      <c r="AG384" s="245"/>
      <c r="AH384" s="245"/>
      <c r="AI384" s="245"/>
      <c r="AJ384" s="245"/>
      <c r="AK384" s="245"/>
      <c r="AL384" s="258"/>
      <c r="AM384" s="248"/>
      <c r="AN384" s="248"/>
    </row>
    <row r="385" spans="7:8" ht="15.6" customHeight="1">
      <c r="G385" s="256"/>
      <c r="H385" s="257"/>
    </row>
    <row r="386" spans="7:8" ht="15.6" customHeight="1">
      <c r="G386" s="256"/>
      <c r="H386" s="257"/>
    </row>
    <row r="387" spans="7:8" ht="15.6" customHeight="1">
      <c r="G387" s="256"/>
      <c r="H387" s="257"/>
    </row>
    <row r="388" spans="7:8" ht="15.6" customHeight="1">
      <c r="G388" s="256"/>
      <c r="H388" s="257"/>
    </row>
    <row r="389" spans="7:8" ht="15.6" customHeight="1">
      <c r="G389" s="256"/>
      <c r="H389" s="257"/>
    </row>
    <row r="390" spans="7:8" ht="15.6" customHeight="1">
      <c r="G390" s="256"/>
      <c r="H390" s="257"/>
    </row>
    <row r="391" spans="7:8" ht="15.6" customHeight="1">
      <c r="G391" s="256"/>
      <c r="H391" s="257"/>
    </row>
    <row r="392" spans="7:8" ht="15.6" customHeight="1">
      <c r="G392" s="256"/>
      <c r="H392" s="257"/>
    </row>
    <row r="393" spans="7:8" ht="15.6" customHeight="1">
      <c r="G393" s="256"/>
      <c r="H393" s="257"/>
    </row>
    <row r="394" spans="7:8" ht="15.6" customHeight="1">
      <c r="G394" s="256"/>
      <c r="H394" s="257"/>
    </row>
    <row r="395" spans="7:8" ht="15.6" customHeight="1">
      <c r="G395" s="256"/>
      <c r="H395" s="257"/>
    </row>
    <row r="396" spans="7:8" ht="15.6" customHeight="1">
      <c r="G396" s="256"/>
      <c r="H396" s="257"/>
    </row>
    <row r="397" spans="7:8" ht="15.6" customHeight="1">
      <c r="G397" s="256"/>
      <c r="H397" s="257"/>
    </row>
    <row r="398" spans="7:8" ht="15.6" customHeight="1">
      <c r="G398" s="256"/>
      <c r="H398" s="257"/>
    </row>
    <row r="399" spans="7:8" ht="15.6" customHeight="1">
      <c r="G399" s="256"/>
      <c r="H399" s="257"/>
    </row>
    <row r="400" spans="7:8" ht="15.6" customHeight="1">
      <c r="G400" s="256"/>
      <c r="H400" s="257"/>
    </row>
    <row r="401" spans="7:8" ht="15.6" customHeight="1">
      <c r="G401" s="256"/>
      <c r="H401" s="257"/>
    </row>
    <row r="402" spans="7:8" ht="15.6" customHeight="1">
      <c r="G402" s="256"/>
      <c r="H402" s="257"/>
    </row>
    <row r="403" spans="7:8" ht="15.6" customHeight="1">
      <c r="G403" s="256"/>
      <c r="H403" s="257"/>
    </row>
    <row r="404" spans="7:8" ht="15.6" customHeight="1">
      <c r="G404" s="256"/>
      <c r="H404" s="257"/>
    </row>
    <row r="405" spans="7:8" ht="15.6" customHeight="1">
      <c r="G405" s="256"/>
      <c r="H405" s="257"/>
    </row>
    <row r="406" spans="7:8" ht="15.6" customHeight="1">
      <c r="G406" s="256"/>
      <c r="H406" s="257"/>
    </row>
    <row r="407" spans="7:8" ht="15.6" customHeight="1">
      <c r="G407" s="256"/>
      <c r="H407" s="257"/>
    </row>
    <row r="408" spans="7:8" ht="15.6" customHeight="1">
      <c r="G408" s="256"/>
      <c r="H408" s="257"/>
    </row>
    <row r="409" spans="7:8" ht="15.6" customHeight="1">
      <c r="G409" s="256"/>
      <c r="H409" s="257"/>
    </row>
    <row r="410" spans="7:8" ht="15.6" customHeight="1">
      <c r="G410" s="256"/>
      <c r="H410" s="257"/>
    </row>
    <row r="411" spans="7:8" ht="15.6" customHeight="1">
      <c r="G411" s="256"/>
      <c r="H411" s="257"/>
    </row>
    <row r="412" spans="7:8" ht="15.6" customHeight="1">
      <c r="G412" s="256"/>
      <c r="H412" s="257"/>
    </row>
    <row r="413" spans="7:8" ht="15.6" customHeight="1">
      <c r="G413" s="256"/>
      <c r="H413" s="257"/>
    </row>
    <row r="414" spans="7:8" ht="15.6" customHeight="1">
      <c r="G414" s="256"/>
      <c r="H414" s="257"/>
    </row>
    <row r="415" spans="7:8" ht="15.6" customHeight="1">
      <c r="G415" s="256"/>
      <c r="H415" s="257"/>
    </row>
    <row r="416" spans="7:8" ht="15.6" customHeight="1">
      <c r="G416" s="256"/>
      <c r="H416" s="257"/>
    </row>
    <row r="417" spans="7:8" ht="15.6" customHeight="1">
      <c r="G417" s="256"/>
      <c r="H417" s="257"/>
    </row>
    <row r="418" spans="7:8" ht="15.6" customHeight="1">
      <c r="G418" s="256"/>
      <c r="H418" s="257"/>
    </row>
    <row r="419" spans="7:8" ht="15.6" customHeight="1">
      <c r="G419" s="256"/>
      <c r="H419" s="257"/>
    </row>
    <row r="420" spans="7:8" ht="15.6" customHeight="1">
      <c r="G420" s="256"/>
      <c r="H420" s="257"/>
    </row>
    <row r="421" spans="7:8" ht="15.6" customHeight="1">
      <c r="G421" s="256"/>
      <c r="H421" s="257"/>
    </row>
    <row r="422" spans="7:8" ht="15.6" customHeight="1">
      <c r="G422" s="256"/>
      <c r="H422" s="257"/>
    </row>
    <row r="423" spans="7:8" ht="15.6" customHeight="1">
      <c r="G423" s="256"/>
      <c r="H423" s="257"/>
    </row>
    <row r="424" spans="7:8" ht="15.6" customHeight="1">
      <c r="G424" s="256"/>
      <c r="H424" s="257"/>
    </row>
    <row r="425" spans="7:8" ht="15.6" customHeight="1">
      <c r="G425" s="256"/>
      <c r="H425" s="257"/>
    </row>
    <row r="426" spans="7:8" ht="15.6" customHeight="1">
      <c r="G426" s="256"/>
      <c r="H426" s="257"/>
    </row>
    <row r="427" spans="7:8" ht="15.6" customHeight="1">
      <c r="G427" s="256"/>
      <c r="H427" s="257"/>
    </row>
    <row r="428" spans="7:8" ht="15.6" customHeight="1">
      <c r="G428" s="256"/>
      <c r="H428" s="257"/>
    </row>
    <row r="429" spans="7:8" ht="15.6" customHeight="1">
      <c r="G429" s="256"/>
      <c r="H429" s="257"/>
    </row>
    <row r="430" spans="7:8" ht="15.6" customHeight="1">
      <c r="G430" s="256"/>
      <c r="H430" s="257"/>
    </row>
    <row r="431" spans="7:8" ht="15.6" customHeight="1">
      <c r="G431" s="256"/>
      <c r="H431" s="257"/>
    </row>
    <row r="432" spans="7:8" ht="15.6" customHeight="1">
      <c r="G432" s="256"/>
      <c r="H432" s="257"/>
    </row>
    <row r="433" spans="7:8" ht="15.6" customHeight="1">
      <c r="G433" s="256"/>
      <c r="H433" s="257"/>
    </row>
    <row r="434" spans="7:8" ht="15.6" customHeight="1">
      <c r="G434" s="256"/>
      <c r="H434" s="257"/>
    </row>
    <row r="435" spans="7:8" ht="15.6" customHeight="1">
      <c r="G435" s="256"/>
      <c r="H435" s="257"/>
    </row>
    <row r="436" spans="7:8" ht="15.6" customHeight="1">
      <c r="G436" s="256"/>
      <c r="H436" s="257"/>
    </row>
    <row r="437" spans="7:8" ht="15.6" customHeight="1">
      <c r="G437" s="256"/>
      <c r="H437" s="257"/>
    </row>
    <row r="438" spans="7:8" ht="15.6" customHeight="1">
      <c r="G438" s="256"/>
      <c r="H438" s="257"/>
    </row>
    <row r="439" spans="7:8" ht="15.6" customHeight="1">
      <c r="G439" s="256"/>
      <c r="H439" s="257"/>
    </row>
    <row r="440" spans="7:8" ht="15.6" customHeight="1">
      <c r="G440" s="256"/>
      <c r="H440" s="257"/>
    </row>
    <row r="441" spans="7:8" ht="15.6" customHeight="1">
      <c r="G441" s="256"/>
      <c r="H441" s="257"/>
    </row>
    <row r="442" spans="7:8" ht="15.6" customHeight="1">
      <c r="G442" s="256"/>
      <c r="H442" s="257"/>
    </row>
    <row r="443" spans="7:8" ht="15.6" customHeight="1">
      <c r="G443" s="256"/>
      <c r="H443" s="257"/>
    </row>
    <row r="444" spans="7:8" ht="15.6" customHeight="1">
      <c r="G444" s="256"/>
      <c r="H444" s="257"/>
    </row>
    <row r="445" spans="7:8" ht="15.6" customHeight="1">
      <c r="G445" s="256"/>
      <c r="H445" s="257"/>
    </row>
    <row r="446" spans="7:8" ht="15.6" customHeight="1">
      <c r="G446" s="256"/>
      <c r="H446" s="257"/>
    </row>
    <row r="447" spans="7:8" ht="15.6" customHeight="1">
      <c r="G447" s="256"/>
      <c r="H447" s="257"/>
    </row>
    <row r="448" spans="7:8" ht="15.6" customHeight="1">
      <c r="G448" s="256"/>
      <c r="H448" s="257"/>
    </row>
    <row r="449" spans="7:8" ht="15.6" customHeight="1">
      <c r="G449" s="256"/>
      <c r="H449" s="257"/>
    </row>
    <row r="450" spans="7:8" ht="15.6" customHeight="1">
      <c r="G450" s="256"/>
      <c r="H450" s="257"/>
    </row>
    <row r="451" spans="7:8" ht="15.6" customHeight="1">
      <c r="G451" s="256"/>
      <c r="H451" s="257"/>
    </row>
    <row r="452" spans="7:8" ht="15.6" customHeight="1">
      <c r="G452" s="256"/>
      <c r="H452" s="257"/>
    </row>
    <row r="453" spans="7:8" ht="15.6" customHeight="1">
      <c r="G453" s="256"/>
      <c r="H453" s="257"/>
    </row>
    <row r="454" spans="7:8" ht="15.6" customHeight="1">
      <c r="G454" s="256"/>
      <c r="H454" s="257"/>
    </row>
    <row r="455" spans="7:8" ht="15.6" customHeight="1">
      <c r="G455" s="256"/>
      <c r="H455" s="257"/>
    </row>
    <row r="456" spans="7:8" ht="15.6" customHeight="1">
      <c r="G456" s="256"/>
      <c r="H456" s="257"/>
    </row>
    <row r="457" spans="7:8" ht="15.6" customHeight="1">
      <c r="G457" s="256"/>
      <c r="H457" s="257"/>
    </row>
    <row r="458" spans="7:8" ht="15.6" customHeight="1">
      <c r="G458" s="256"/>
      <c r="H458" s="257"/>
    </row>
    <row r="459" spans="7:8" ht="15.6" customHeight="1">
      <c r="G459" s="256"/>
      <c r="H459" s="257"/>
    </row>
    <row r="460" spans="7:8" ht="15.6" customHeight="1">
      <c r="G460" s="256"/>
      <c r="H460" s="257"/>
    </row>
    <row r="461" spans="7:8" ht="15.6" customHeight="1">
      <c r="G461" s="256"/>
      <c r="H461" s="257"/>
    </row>
    <row r="462" spans="7:8" ht="15.6" customHeight="1">
      <c r="G462" s="256"/>
      <c r="H462" s="257"/>
    </row>
    <row r="463" spans="7:8" ht="15.6" customHeight="1">
      <c r="G463" s="256"/>
      <c r="H463" s="257"/>
    </row>
    <row r="464" spans="7:8" ht="15.6" customHeight="1">
      <c r="G464" s="256"/>
      <c r="H464" s="257"/>
    </row>
    <row r="465" spans="7:8" ht="15.6" customHeight="1">
      <c r="G465" s="256"/>
      <c r="H465" s="257"/>
    </row>
    <row r="466" spans="7:8" ht="15.6" customHeight="1">
      <c r="G466" s="256"/>
      <c r="H466" s="257"/>
    </row>
    <row r="467" spans="7:8" ht="15.6" customHeight="1">
      <c r="G467" s="256"/>
      <c r="H467" s="257"/>
    </row>
    <row r="468" spans="7:8" ht="15.6" customHeight="1">
      <c r="G468" s="256"/>
      <c r="H468" s="257"/>
    </row>
    <row r="469" spans="7:8" ht="15.6" customHeight="1">
      <c r="G469" s="256"/>
      <c r="H469" s="257"/>
    </row>
    <row r="470" spans="7:8" ht="15.6" customHeight="1">
      <c r="G470" s="256"/>
      <c r="H470" s="257"/>
    </row>
    <row r="471" spans="7:8" ht="15.6" customHeight="1">
      <c r="G471" s="256"/>
      <c r="H471" s="257"/>
    </row>
    <row r="472" spans="7:8" ht="15.6" customHeight="1">
      <c r="G472" s="256"/>
      <c r="H472" s="257"/>
    </row>
    <row r="473" spans="7:8" ht="15.6" customHeight="1">
      <c r="G473" s="256"/>
      <c r="H473" s="257"/>
    </row>
    <row r="474" spans="7:8" ht="15.6" customHeight="1">
      <c r="G474" s="256"/>
      <c r="H474" s="257"/>
    </row>
    <row r="475" spans="7:8" ht="15.6" customHeight="1">
      <c r="G475" s="256"/>
      <c r="H475" s="257"/>
    </row>
    <row r="476" spans="7:8" ht="15.6" customHeight="1">
      <c r="G476" s="256"/>
      <c r="H476" s="257"/>
    </row>
    <row r="477" spans="7:8" ht="15.6" customHeight="1">
      <c r="G477" s="256"/>
      <c r="H477" s="257"/>
    </row>
    <row r="478" spans="7:8" ht="15.6" customHeight="1">
      <c r="G478" s="256"/>
      <c r="H478" s="257"/>
    </row>
    <row r="479" spans="7:8" ht="15.6" customHeight="1">
      <c r="G479" s="256"/>
      <c r="H479" s="257"/>
    </row>
    <row r="480" spans="7:8" ht="15.6" customHeight="1">
      <c r="G480" s="256"/>
      <c r="H480" s="257"/>
    </row>
    <row r="481" spans="7:8" ht="15.6" customHeight="1">
      <c r="G481" s="256"/>
      <c r="H481" s="257"/>
    </row>
    <row r="482" spans="7:8" ht="15.6" customHeight="1">
      <c r="G482" s="256"/>
      <c r="H482" s="257"/>
    </row>
    <row r="483" spans="7:8" ht="15.6" customHeight="1">
      <c r="G483" s="256"/>
      <c r="H483" s="257"/>
    </row>
    <row r="484" spans="7:8" ht="15.6" customHeight="1">
      <c r="G484" s="256"/>
      <c r="H484" s="257"/>
    </row>
    <row r="485" spans="7:8" ht="15.6" customHeight="1">
      <c r="G485" s="256"/>
      <c r="H485" s="257"/>
    </row>
    <row r="486" spans="7:8" ht="15.6" customHeight="1">
      <c r="G486" s="256"/>
      <c r="H486" s="257"/>
    </row>
    <row r="487" spans="7:8" ht="15.6" customHeight="1">
      <c r="G487" s="256"/>
      <c r="H487" s="257"/>
    </row>
    <row r="488" spans="7:8" ht="15.6" customHeight="1">
      <c r="G488" s="256"/>
      <c r="H488" s="257"/>
    </row>
    <row r="489" spans="7:8" ht="15.6" customHeight="1">
      <c r="G489" s="256"/>
      <c r="H489" s="257"/>
    </row>
    <row r="490" spans="7:8" ht="15.6" customHeight="1">
      <c r="G490" s="256"/>
      <c r="H490" s="257"/>
    </row>
    <row r="491" spans="7:8" ht="15.6" customHeight="1">
      <c r="G491" s="256"/>
      <c r="H491" s="257"/>
    </row>
    <row r="492" spans="7:8" ht="15.6" customHeight="1">
      <c r="G492" s="256"/>
      <c r="H492" s="257"/>
    </row>
    <row r="493" spans="7:8" ht="15.6" customHeight="1">
      <c r="G493" s="256"/>
      <c r="H493" s="257"/>
    </row>
    <row r="494" spans="7:8" ht="15.6" customHeight="1">
      <c r="G494" s="256"/>
      <c r="H494" s="257"/>
    </row>
    <row r="495" spans="7:8" ht="15.6" customHeight="1">
      <c r="G495" s="256"/>
      <c r="H495" s="257"/>
    </row>
    <row r="496" spans="7:8" ht="15.6" customHeight="1">
      <c r="G496" s="256"/>
      <c r="H496" s="257"/>
    </row>
    <row r="497" spans="7:8" ht="15.6" customHeight="1">
      <c r="G497" s="256"/>
      <c r="H497" s="257"/>
    </row>
    <row r="498" spans="7:8" ht="15.6" customHeight="1">
      <c r="G498" s="256"/>
      <c r="H498" s="257"/>
    </row>
    <row r="499" spans="7:8" ht="15.6" customHeight="1">
      <c r="G499" s="256"/>
      <c r="H499" s="257"/>
    </row>
    <row r="500" spans="7:8" ht="15.6" customHeight="1">
      <c r="G500" s="256"/>
      <c r="H500" s="257"/>
    </row>
    <row r="501" spans="7:8" ht="15.6" customHeight="1">
      <c r="G501" s="256"/>
      <c r="H501" s="257"/>
    </row>
    <row r="502" spans="7:8" ht="15.6" customHeight="1">
      <c r="G502" s="256"/>
      <c r="H502" s="257"/>
    </row>
    <row r="503" spans="7:8" ht="15.6" customHeight="1">
      <c r="G503" s="256"/>
      <c r="H503" s="257"/>
    </row>
    <row r="504" spans="7:8" ht="15.6" customHeight="1">
      <c r="G504" s="256"/>
      <c r="H504" s="257"/>
    </row>
  </sheetData>
  <mergeCells count="2">
    <mergeCell ref="A3:A4"/>
    <mergeCell ref="A6:A7"/>
  </mergeCells>
  <conditionalFormatting sqref="C5:C6">
    <cfRule type="expression" dxfId="16" priority="2">
      <formula>$C$4="Week"</formula>
    </cfRule>
    <cfRule type="expression" dxfId="15" priority="3">
      <formula>$C$4="Date"</formula>
    </cfRule>
  </conditionalFormatting>
  <conditionalFormatting sqref="C7:C8">
    <cfRule type="expression" dxfId="14" priority="1">
      <formula>$C$4="Date"</formula>
    </cfRule>
    <cfRule type="expression" dxfId="13" priority="4">
      <formula>$C$4="Week"</formula>
    </cfRule>
  </conditionalFormatting>
  <dataValidations count="3">
    <dataValidation type="date" allowBlank="1" showInputMessage="1" showErrorMessage="1" sqref="C1:C2" xr:uid="{6237F73D-D26C-4BBE-BDB9-242751C775FF}">
      <formula1>43831</formula1>
      <formula2>51501</formula2>
    </dataValidation>
    <dataValidation type="list" allowBlank="1" showInputMessage="1" showErrorMessage="1" sqref="C4" xr:uid="{C9E8B67E-25F9-4D41-B68A-A99DDBE0B452}">
      <formula1>"Date, Week"</formula1>
    </dataValidation>
    <dataValidation type="list" allowBlank="1" showInputMessage="1" showErrorMessage="1" sqref="A1" xr:uid="{84908D18-5AAC-4F0C-A982-5CFAED5445F9}">
      <formula1>"JWB2, VA2, VA3, VB1, VB2, VB3"</formula1>
    </dataValidation>
  </dataValidations>
  <pageMargins left="0.7" right="0.7" top="0.75" bottom="0.75" header="0.3" footer="0.3"/>
  <pageSetup orientation="portrait" horizontalDpi="1200" verticalDpi="1200" r:id="rId1"/>
  <ignoredErrors>
    <ignoredError sqref="A3 A6" unlocked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01A6-2131-425E-88CD-238F40AF95B4}">
  <sheetPr codeName="Sheet5">
    <tabColor theme="8" tint="0.39997558519241921"/>
  </sheetPr>
  <dimension ref="A1:CB992"/>
  <sheetViews>
    <sheetView showGridLines="0" zoomScale="55" zoomScaleNormal="55" workbookViewId="0">
      <pane xSplit="2" ySplit="10" topLeftCell="V546" activePane="bottomRight" state="frozen"/>
      <selection pane="bottomRight" activeCell="AA553" sqref="AA553"/>
      <selection pane="bottomLeft" activeCell="A11" sqref="A11"/>
      <selection pane="topRight" activeCell="C1" sqref="C1"/>
    </sheetView>
  </sheetViews>
  <sheetFormatPr defaultColWidth="21.125" defaultRowHeight="17.45" customHeight="1" outlineLevelCol="1"/>
  <cols>
    <col min="1" max="2" width="21.125" style="52"/>
    <col min="3" max="3" width="23.125" style="54" customWidth="1"/>
    <col min="4" max="5" width="21.125" style="54"/>
    <col min="6" max="6" width="22" style="54" customWidth="1"/>
    <col min="7" max="15" width="21.125" style="52" customWidth="1" outlineLevel="1"/>
    <col min="16" max="16" width="22.5" style="52" bestFit="1" customWidth="1"/>
    <col min="17" max="18" width="21.125" style="52"/>
    <col min="19" max="22" width="21.125" style="52" customWidth="1" outlineLevel="1"/>
    <col min="23" max="28" width="21.125" style="52"/>
    <col min="29" max="36" width="21.125" style="52" customWidth="1" outlineLevel="1"/>
    <col min="37" max="37" width="21.125" style="53" customWidth="1" outlineLevel="1"/>
    <col min="38" max="39" width="21.125" style="52"/>
    <col min="40" max="40" width="21.125" style="53"/>
    <col min="41" max="44" width="21.125" style="52"/>
    <col min="45" max="48" width="21.125" style="52" customWidth="1" outlineLevel="1"/>
    <col min="49" max="50" width="21.125" style="52"/>
    <col min="51" max="51" width="21.125" style="52" customWidth="1" outlineLevel="1"/>
    <col min="52" max="53" width="21.125" style="52"/>
    <col min="54" max="54" width="21.125" style="52" customWidth="1" outlineLevel="1"/>
    <col min="55" max="55" width="89.875" style="52" customWidth="1"/>
    <col min="56" max="59" width="21.125" style="52"/>
    <col min="60" max="65" width="21.125" style="54"/>
    <col min="66" max="16384" width="21.125" style="52"/>
  </cols>
  <sheetData>
    <row r="1" spans="1:80" ht="22.7" customHeight="1" thickBot="1">
      <c r="C1" s="52"/>
      <c r="D1" s="52"/>
      <c r="E1" s="52"/>
      <c r="F1" s="52"/>
    </row>
    <row r="2" spans="1:80" ht="22.7" customHeight="1" thickBot="1">
      <c r="A2" s="55" t="s">
        <v>0</v>
      </c>
      <c r="B2" s="56" t="e" cm="1">
        <f t="array" aca="1" ref="B2" ca="1">MID(CELL("filename",B2),FIND("]",CELL("filename",B2))+1,255)</f>
        <v>#VALUE!</v>
      </c>
      <c r="D2" s="52"/>
      <c r="E2" s="52"/>
      <c r="F2" s="52"/>
      <c r="M2" s="53"/>
    </row>
    <row r="3" spans="1:80" ht="22.7" customHeight="1" thickBot="1">
      <c r="A3" s="55" t="s">
        <v>1</v>
      </c>
      <c r="B3" s="1">
        <v>5200</v>
      </c>
      <c r="C3" s="55" t="s">
        <v>2</v>
      </c>
      <c r="D3" s="2"/>
      <c r="E3" s="52"/>
    </row>
    <row r="4" spans="1:80" ht="22.7" customHeight="1" thickBot="1">
      <c r="A4" s="55" t="s">
        <v>3</v>
      </c>
      <c r="B4" s="1">
        <v>728</v>
      </c>
      <c r="C4" s="55" t="s">
        <v>2</v>
      </c>
      <c r="D4" s="2"/>
      <c r="E4" s="52"/>
    </row>
    <row r="5" spans="1:80" ht="22.7" customHeight="1" thickBot="1">
      <c r="A5" s="55" t="s">
        <v>4</v>
      </c>
      <c r="B5" s="3">
        <v>45625</v>
      </c>
      <c r="D5" s="57"/>
      <c r="E5" s="52"/>
      <c r="F5" s="52"/>
    </row>
    <row r="6" spans="1:80" s="207" customFormat="1" ht="33" customHeight="1" thickBot="1">
      <c r="A6" s="203" t="e">
        <f ca="1">HYPERLINK("#'" &amp; $B$2 &amp; "'!A11","🔹 Daily")</f>
        <v>#VALUE!</v>
      </c>
      <c r="B6" s="204" t="str">
        <f>HYPERLINK("#Dashboard!A1", "📊 Dashboard")</f>
        <v>📊 Dashboard</v>
      </c>
      <c r="C6" s="205" t="s">
        <v>5</v>
      </c>
      <c r="D6" s="205" t="s">
        <v>5</v>
      </c>
      <c r="E6" s="205" t="s">
        <v>5</v>
      </c>
      <c r="F6" s="205" t="s">
        <v>5</v>
      </c>
      <c r="G6" s="205" t="s">
        <v>5</v>
      </c>
      <c r="H6" s="205" t="s">
        <v>5</v>
      </c>
      <c r="I6" s="205" t="s">
        <v>5</v>
      </c>
      <c r="J6" s="205" t="s">
        <v>5</v>
      </c>
      <c r="K6" s="205" t="s">
        <v>5</v>
      </c>
      <c r="L6" s="205" t="s">
        <v>5</v>
      </c>
      <c r="M6" s="205" t="s">
        <v>5</v>
      </c>
      <c r="N6" s="205" t="s">
        <v>5</v>
      </c>
      <c r="O6" s="205" t="s">
        <v>5</v>
      </c>
      <c r="P6" s="205" t="s">
        <v>5</v>
      </c>
      <c r="Q6" s="205" t="s">
        <v>5</v>
      </c>
      <c r="R6" s="205" t="s">
        <v>5</v>
      </c>
      <c r="S6" s="205" t="s">
        <v>5</v>
      </c>
      <c r="T6" s="205" t="s">
        <v>5</v>
      </c>
      <c r="U6" s="205" t="s">
        <v>5</v>
      </c>
      <c r="V6" s="205" t="s">
        <v>5</v>
      </c>
      <c r="W6" s="205" t="s">
        <v>5</v>
      </c>
      <c r="X6" s="205" t="s">
        <v>5</v>
      </c>
      <c r="Y6" s="205" t="s">
        <v>5</v>
      </c>
      <c r="Z6" s="205" t="s">
        <v>5</v>
      </c>
      <c r="AA6" s="205" t="s">
        <v>5</v>
      </c>
      <c r="AB6" s="205" t="s">
        <v>5</v>
      </c>
      <c r="AC6" s="205" t="s">
        <v>5</v>
      </c>
      <c r="AD6" s="205" t="s">
        <v>5</v>
      </c>
      <c r="AE6" s="205" t="s">
        <v>5</v>
      </c>
      <c r="AF6" s="205" t="s">
        <v>5</v>
      </c>
      <c r="AG6" s="205" t="s">
        <v>5</v>
      </c>
      <c r="AH6" s="206" t="s">
        <v>5</v>
      </c>
      <c r="AK6" s="208"/>
      <c r="AN6" s="208"/>
      <c r="BH6" s="209"/>
      <c r="BI6" s="209"/>
      <c r="BJ6" s="209"/>
      <c r="BK6" s="209"/>
      <c r="BL6" s="209"/>
      <c r="BM6" s="209"/>
    </row>
    <row r="7" spans="1:80" s="207" customFormat="1" ht="33" customHeight="1" thickBot="1">
      <c r="A7" s="210" t="e">
        <f ca="1">HYPERLINK("#'" &amp; $B$2 &amp; "'!A508", "📆 Weekly Data")</f>
        <v>#VALUE!</v>
      </c>
      <c r="B7" s="211" t="str">
        <f>HYPERLINK("#Chart!A1","📈 Chart")</f>
        <v>📈 Chart</v>
      </c>
      <c r="C7" s="242" t="s">
        <v>6</v>
      </c>
      <c r="D7" s="242" t="s">
        <v>7</v>
      </c>
      <c r="E7" s="242" t="s">
        <v>8</v>
      </c>
      <c r="F7" s="242" t="s">
        <v>9</v>
      </c>
      <c r="G7" s="242" t="s">
        <v>10</v>
      </c>
      <c r="H7" s="242" t="s">
        <v>11</v>
      </c>
      <c r="I7" s="242" t="s">
        <v>12</v>
      </c>
      <c r="J7" s="242" t="s">
        <v>13</v>
      </c>
      <c r="K7" s="242" t="s">
        <v>14</v>
      </c>
      <c r="L7" s="242" t="s">
        <v>15</v>
      </c>
      <c r="M7" s="242" t="s">
        <v>16</v>
      </c>
      <c r="N7" s="242" t="s">
        <v>17</v>
      </c>
      <c r="O7" s="242" t="s">
        <v>18</v>
      </c>
      <c r="P7" s="242" t="s">
        <v>19</v>
      </c>
      <c r="Q7" s="242" t="s">
        <v>20</v>
      </c>
      <c r="R7" s="242" t="s">
        <v>21</v>
      </c>
      <c r="S7" s="242" t="s">
        <v>22</v>
      </c>
      <c r="T7" s="242" t="s">
        <v>23</v>
      </c>
      <c r="U7" s="242" t="s">
        <v>24</v>
      </c>
      <c r="V7" s="242" t="s">
        <v>25</v>
      </c>
      <c r="W7" s="242" t="s">
        <v>26</v>
      </c>
      <c r="X7" s="242" t="s">
        <v>27</v>
      </c>
      <c r="Y7" s="242" t="s">
        <v>28</v>
      </c>
      <c r="Z7" s="242" t="s">
        <v>29</v>
      </c>
      <c r="AA7" s="242" t="s">
        <v>30</v>
      </c>
      <c r="AB7" s="242" t="s">
        <v>31</v>
      </c>
      <c r="AC7" s="243" t="s">
        <v>32</v>
      </c>
      <c r="AD7" s="243" t="s">
        <v>33</v>
      </c>
      <c r="AE7" s="242" t="s">
        <v>34</v>
      </c>
      <c r="AF7" s="243" t="s">
        <v>35</v>
      </c>
      <c r="AG7" s="242" t="s">
        <v>36</v>
      </c>
      <c r="AH7" s="243" t="s">
        <v>37</v>
      </c>
      <c r="AK7" s="208"/>
      <c r="AN7" s="208"/>
      <c r="BH7" s="209"/>
      <c r="BI7" s="209"/>
      <c r="BJ7" s="209"/>
      <c r="BK7" s="209"/>
      <c r="BL7" s="209"/>
      <c r="BM7" s="209"/>
    </row>
    <row r="8" spans="1:80" ht="22.7" customHeight="1" thickBot="1">
      <c r="C8" s="262" t="s">
        <v>38</v>
      </c>
      <c r="D8" s="263"/>
      <c r="E8" s="263"/>
      <c r="F8" s="263"/>
      <c r="G8" s="263"/>
      <c r="H8" s="263"/>
      <c r="I8" s="263"/>
      <c r="J8" s="263"/>
      <c r="K8" s="263"/>
      <c r="L8" s="263"/>
      <c r="M8" s="263"/>
      <c r="N8" s="263"/>
      <c r="O8" s="263"/>
      <c r="P8" s="263" t="s">
        <v>183</v>
      </c>
      <c r="Q8" s="263"/>
      <c r="R8" s="263"/>
      <c r="S8" s="263"/>
      <c r="T8" s="263"/>
      <c r="U8" s="263"/>
      <c r="V8" s="264"/>
      <c r="W8" s="262" t="s">
        <v>40</v>
      </c>
      <c r="X8" s="263"/>
      <c r="Y8" s="263"/>
      <c r="Z8" s="263"/>
      <c r="AA8" s="263"/>
      <c r="AB8" s="263"/>
      <c r="AC8" s="263"/>
      <c r="AD8" s="263"/>
      <c r="AE8" s="263"/>
      <c r="AF8" s="263"/>
      <c r="AG8" s="263"/>
      <c r="AH8" s="263"/>
      <c r="AI8" s="263"/>
      <c r="AJ8" s="263"/>
      <c r="AK8" s="264"/>
      <c r="AL8" s="262" t="s">
        <v>41</v>
      </c>
      <c r="AM8" s="263"/>
      <c r="AN8" s="263"/>
      <c r="AO8" s="264"/>
      <c r="AP8" s="262" t="s">
        <v>42</v>
      </c>
      <c r="AQ8" s="263"/>
      <c r="AR8" s="263"/>
      <c r="AS8" s="263"/>
      <c r="AT8" s="263"/>
      <c r="AU8" s="263"/>
      <c r="AV8" s="264"/>
      <c r="AW8" s="262" t="s">
        <v>43</v>
      </c>
      <c r="AX8" s="263"/>
      <c r="AY8" s="263"/>
      <c r="AZ8" s="263"/>
      <c r="BA8" s="263"/>
      <c r="BB8" s="264"/>
      <c r="BC8" s="161" t="s">
        <v>44</v>
      </c>
      <c r="BH8" s="52"/>
      <c r="BI8" s="52"/>
      <c r="BJ8" s="52"/>
      <c r="BK8" s="52"/>
      <c r="BL8" s="52"/>
      <c r="BM8" s="52"/>
      <c r="BW8" s="54"/>
      <c r="BX8" s="54"/>
      <c r="BY8" s="54"/>
      <c r="BZ8" s="54"/>
      <c r="CA8" s="54"/>
      <c r="CB8" s="54"/>
    </row>
    <row r="9" spans="1:80" s="207" customFormat="1" ht="33" customHeight="1" thickBot="1">
      <c r="A9" s="198" t="s">
        <v>45</v>
      </c>
      <c r="B9" s="199" t="s">
        <v>46</v>
      </c>
      <c r="C9" s="198" t="s">
        <v>7</v>
      </c>
      <c r="D9" s="198" t="s">
        <v>9</v>
      </c>
      <c r="E9" s="198" t="s">
        <v>6</v>
      </c>
      <c r="F9" s="198" t="s">
        <v>8</v>
      </c>
      <c r="G9" s="198" t="s">
        <v>47</v>
      </c>
      <c r="H9" s="198" t="s">
        <v>48</v>
      </c>
      <c r="I9" s="198" t="s">
        <v>14</v>
      </c>
      <c r="J9" s="198" t="s">
        <v>15</v>
      </c>
      <c r="K9" s="198" t="s">
        <v>16</v>
      </c>
      <c r="L9" s="198" t="s">
        <v>17</v>
      </c>
      <c r="M9" s="198" t="s">
        <v>49</v>
      </c>
      <c r="N9" s="198" t="s">
        <v>50</v>
      </c>
      <c r="O9" s="198" t="s">
        <v>18</v>
      </c>
      <c r="P9" s="198" t="s">
        <v>51</v>
      </c>
      <c r="Q9" s="198" t="s">
        <v>52</v>
      </c>
      <c r="R9" s="198" t="s">
        <v>53</v>
      </c>
      <c r="S9" s="198" t="s">
        <v>54</v>
      </c>
      <c r="T9" s="198" t="s">
        <v>55</v>
      </c>
      <c r="U9" s="198" t="s">
        <v>56</v>
      </c>
      <c r="V9" s="198" t="s">
        <v>57</v>
      </c>
      <c r="W9" s="200" t="s">
        <v>60</v>
      </c>
      <c r="X9" s="200" t="s">
        <v>61</v>
      </c>
      <c r="Y9" s="200" t="s">
        <v>62</v>
      </c>
      <c r="Z9" s="200" t="s">
        <v>63</v>
      </c>
      <c r="AA9" s="200" t="s">
        <v>64</v>
      </c>
      <c r="AB9" s="200" t="s">
        <v>65</v>
      </c>
      <c r="AC9" s="200" t="s">
        <v>66</v>
      </c>
      <c r="AD9" s="200" t="s">
        <v>67</v>
      </c>
      <c r="AE9" s="200" t="s">
        <v>68</v>
      </c>
      <c r="AF9" s="200" t="s">
        <v>26</v>
      </c>
      <c r="AG9" s="200" t="s">
        <v>27</v>
      </c>
      <c r="AH9" s="200" t="s">
        <v>28</v>
      </c>
      <c r="AI9" s="200" t="s">
        <v>29</v>
      </c>
      <c r="AJ9" s="200" t="s">
        <v>69</v>
      </c>
      <c r="AK9" s="200" t="s">
        <v>30</v>
      </c>
      <c r="AL9" s="201" t="s">
        <v>70</v>
      </c>
      <c r="AM9" s="202" t="s">
        <v>71</v>
      </c>
      <c r="AN9" s="201" t="s">
        <v>72</v>
      </c>
      <c r="AO9" s="201" t="s">
        <v>73</v>
      </c>
      <c r="AP9" s="201" t="s">
        <v>74</v>
      </c>
      <c r="AQ9" s="201" t="s">
        <v>75</v>
      </c>
      <c r="AR9" s="201" t="s">
        <v>76</v>
      </c>
      <c r="AS9" s="201" t="s">
        <v>77</v>
      </c>
      <c r="AT9" s="201" t="s">
        <v>78</v>
      </c>
      <c r="AU9" s="201" t="s">
        <v>79</v>
      </c>
      <c r="AV9" s="201" t="s">
        <v>80</v>
      </c>
      <c r="AW9" s="201" t="s">
        <v>81</v>
      </c>
      <c r="AX9" s="201" t="s">
        <v>82</v>
      </c>
      <c r="AY9" s="201" t="s">
        <v>83</v>
      </c>
      <c r="AZ9" s="201" t="s">
        <v>84</v>
      </c>
      <c r="BA9" s="201" t="s">
        <v>85</v>
      </c>
      <c r="BB9" s="201" t="s">
        <v>86</v>
      </c>
      <c r="BC9" s="201" t="s">
        <v>44</v>
      </c>
      <c r="BW9" s="209"/>
      <c r="BX9" s="209"/>
      <c r="BY9" s="209"/>
      <c r="BZ9" s="209"/>
      <c r="CA9" s="209"/>
      <c r="CB9" s="209"/>
    </row>
    <row r="10" spans="1:80" ht="17.45" customHeight="1" thickTop="1" thickBot="1">
      <c r="A10" s="58">
        <v>0</v>
      </c>
      <c r="B10" s="59">
        <f>B5</f>
        <v>45625</v>
      </c>
      <c r="C10" s="60"/>
      <c r="D10" s="61"/>
      <c r="E10" s="60"/>
      <c r="F10" s="61"/>
      <c r="G10" s="62">
        <f>B4-D4</f>
        <v>728</v>
      </c>
      <c r="H10" s="63">
        <f>B3-D3</f>
        <v>5200</v>
      </c>
      <c r="I10" s="60"/>
      <c r="J10" s="60"/>
      <c r="K10" s="60"/>
      <c r="L10" s="64"/>
      <c r="M10" s="64"/>
      <c r="N10" s="64"/>
      <c r="O10" s="65">
        <v>5.0000000000000001E-4</v>
      </c>
      <c r="P10" s="66"/>
      <c r="Q10" s="60"/>
      <c r="R10" s="60"/>
      <c r="S10" s="60"/>
      <c r="T10" s="60"/>
      <c r="U10" s="60"/>
      <c r="V10" s="64"/>
      <c r="W10" s="67"/>
      <c r="X10" s="67"/>
      <c r="Y10" s="67"/>
      <c r="Z10" s="67"/>
      <c r="AA10" s="67"/>
      <c r="AB10" s="67"/>
      <c r="AC10" s="68"/>
      <c r="AD10" s="68"/>
      <c r="AE10" s="68"/>
      <c r="AF10" s="68"/>
      <c r="AG10" s="68"/>
      <c r="AH10" s="68"/>
      <c r="AI10" s="68"/>
      <c r="AJ10" s="68"/>
      <c r="AK10" s="70"/>
      <c r="AL10" s="68"/>
      <c r="AM10" s="69"/>
      <c r="AN10" s="68"/>
      <c r="AO10" s="70"/>
      <c r="AP10" s="68"/>
      <c r="AQ10" s="68"/>
      <c r="AR10" s="68"/>
      <c r="AS10" s="68"/>
      <c r="AT10" s="68"/>
      <c r="AU10" s="68"/>
      <c r="AV10" s="70"/>
      <c r="AW10" s="68"/>
      <c r="AX10" s="68"/>
      <c r="AY10" s="68"/>
      <c r="AZ10" s="68"/>
      <c r="BA10" s="68"/>
      <c r="BB10" s="70"/>
      <c r="BC10" s="166"/>
      <c r="BH10" s="52"/>
      <c r="BI10" s="52"/>
      <c r="BJ10" s="52"/>
      <c r="BK10" s="52"/>
      <c r="BL10" s="52"/>
      <c r="BM10" s="52"/>
      <c r="BW10" s="54"/>
      <c r="BX10" s="54"/>
      <c r="BY10" s="54"/>
      <c r="BZ10" s="54"/>
      <c r="CA10" s="54"/>
      <c r="CB10" s="54"/>
    </row>
    <row r="11" spans="1:80" ht="17.45" customHeight="1" thickTop="1">
      <c r="A11" s="71">
        <f>A10+1.1</f>
        <v>1.1000000000000001</v>
      </c>
      <c r="B11" s="72">
        <f>B10+1</f>
        <v>45626</v>
      </c>
      <c r="C11" s="4"/>
      <c r="D11" s="5"/>
      <c r="E11" s="6">
        <v>1</v>
      </c>
      <c r="F11" s="5">
        <v>2</v>
      </c>
      <c r="G11" s="74">
        <f>G10-E11-C11</f>
        <v>727</v>
      </c>
      <c r="H11" s="75">
        <f>H10-F11-D11</f>
        <v>5198</v>
      </c>
      <c r="I11" s="76">
        <f>IFERROR(C11/G10,0)</f>
        <v>0</v>
      </c>
      <c r="J11" s="77">
        <f>IFERROR(E11/G10,0)</f>
        <v>1.3736263736263737E-3</v>
      </c>
      <c r="K11" s="77">
        <f>IFERROR(D11/H10,0)</f>
        <v>0</v>
      </c>
      <c r="L11" s="77">
        <f t="shared" ref="L11:L74" si="0">IFERROR(F11/H10,0)</f>
        <v>3.8461538461538462E-4</v>
      </c>
      <c r="M11" s="78">
        <f ca="1">IF(ROW()=11,
   IF($B$4&gt;0,E11/$B$4,""),
   IF($B$4&gt;0,
      (OFFSET(M11,-1,0)*$B$4 + E11)/$B$4,
      "")
)</f>
        <v>1.3736263736263737E-3</v>
      </c>
      <c r="N11" s="78">
        <f t="shared" ref="N11:N17" ca="1" si="1">IF(ROW()=11,
   IF($B$4&gt;0,F11/$B$4,""),
   IF($B$4&gt;0,
      (OFFSET(N11,-1,0)*$B$4 + F11)/$B$4,
      "")
)</f>
        <v>2.7472527472527475E-3</v>
      </c>
      <c r="O11" s="78">
        <f>$O$10</f>
        <v>5.0000000000000001E-4</v>
      </c>
      <c r="P11" s="7" t="s">
        <v>184</v>
      </c>
      <c r="Q11" s="8"/>
      <c r="R11" s="7"/>
      <c r="S11" s="79">
        <f t="shared" ref="S11:S74" si="2">IF($P11="FULL FEED",Q11,Q11/2)</f>
        <v>0</v>
      </c>
      <c r="T11" s="80">
        <f t="shared" ref="T11:T74" si="3">IF($P11="FULL FEED",R11,R11/2)</f>
        <v>0</v>
      </c>
      <c r="U11" s="81">
        <f t="shared" ref="U11:U74" si="4">IF($P11="FULL FEED",(Q11*G11/1000),(Q11*2*G11/1000))</f>
        <v>0</v>
      </c>
      <c r="V11" s="82">
        <f t="shared" ref="V11:V74" si="5">IF($P11="FULL FEED",(R11*H11/1000),(R11*2*H11/1000))</f>
        <v>0</v>
      </c>
      <c r="W11" s="4"/>
      <c r="X11" s="4"/>
      <c r="Y11" s="6"/>
      <c r="Z11" s="6"/>
      <c r="AA11" s="6"/>
      <c r="AB11" s="6"/>
      <c r="AC11" s="83">
        <f t="shared" ref="AC11:AC74" si="6">SUM(X11,Y11,Z11,AA11)</f>
        <v>0</v>
      </c>
      <c r="AD11" s="80">
        <f t="shared" ref="AD11:AD74" si="7">W11-AC11</f>
        <v>0</v>
      </c>
      <c r="AE11" s="76">
        <f t="shared" ref="AE11:AE42" si="8">IFERROR(W11/H10,0)</f>
        <v>0</v>
      </c>
      <c r="AF11" s="84">
        <f t="shared" ref="AF11:AF42" si="9">IFERROR(X11/$W11,0)</f>
        <v>0</v>
      </c>
      <c r="AG11" s="85">
        <f t="shared" ref="AG11:AG42" si="10">IFERROR(Y11/$W11,0)</f>
        <v>0</v>
      </c>
      <c r="AH11" s="85">
        <f t="shared" ref="AH11:AH42" si="11">IFERROR(Z11/$W11,0)</f>
        <v>0</v>
      </c>
      <c r="AI11" s="77">
        <f t="shared" ref="AI11:AI42" si="12">IFERROR(AA11/$W11,0)</f>
        <v>0</v>
      </c>
      <c r="AJ11" s="84">
        <f t="shared" ref="AJ11:AJ74" si="13">IFERROR(AC11/W11,0)</f>
        <v>0</v>
      </c>
      <c r="AK11" s="77">
        <f t="shared" ref="AK11:AK74" si="14">IFERROR(AD11/W11,0)</f>
        <v>0</v>
      </c>
      <c r="AL11" s="5"/>
      <c r="AM11" s="9"/>
      <c r="AN11" s="5"/>
      <c r="AO11" s="10"/>
      <c r="AP11" s="5"/>
      <c r="AQ11" s="5"/>
      <c r="AR11" s="5"/>
      <c r="AS11" s="80" t="str">
        <f>IF(OR(AR11="",AP11=""),"", (AR11-AP11)/100*1000)</f>
        <v/>
      </c>
      <c r="AT11" s="80" t="str">
        <f ca="1">IF(OR(AP11="",OFFSET(AP11,-1,0)=""),"", (AP11-OFFSET(AP11,-1,0))/100*1000)</f>
        <v/>
      </c>
      <c r="AU11" s="80" t="str">
        <f>IFERROR(IF(OR(AP11="",AR11="",K11="",L11=""),"", ((AR11-AP11)/100*1000)/(U11+V11)),0)</f>
        <v/>
      </c>
      <c r="AV11" s="80" t="str">
        <f ca="1">IF(OR(AP11="",AR11="",M11="",N11=""),"", ((AR11-AP11)/100*1000)/((G11+H11))*1000)</f>
        <v/>
      </c>
      <c r="AW11" s="165"/>
      <c r="AX11" s="165"/>
      <c r="AY11" s="80" t="str">
        <f>IF(OR(AW11="",AX11=""),"",MOD(AX11-AW11,1)*24)</f>
        <v/>
      </c>
      <c r="AZ11" s="165"/>
      <c r="BA11" s="165"/>
      <c r="BB11" s="80" t="str">
        <f>IF(OR(AZ11="",BA11=""),"",MOD(BA11-AZ11,1)*24)</f>
        <v/>
      </c>
      <c r="BC11" s="5"/>
      <c r="BH11" s="52"/>
      <c r="BI11" s="52"/>
      <c r="BJ11" s="52"/>
      <c r="BK11" s="52"/>
      <c r="BL11" s="52"/>
      <c r="BM11" s="52"/>
      <c r="BW11" s="54"/>
      <c r="BX11" s="54"/>
      <c r="BY11" s="54"/>
      <c r="BZ11" s="54"/>
      <c r="CA11" s="54"/>
      <c r="CB11" s="54"/>
    </row>
    <row r="12" spans="1:80" ht="17.45" customHeight="1">
      <c r="A12" s="86">
        <f t="shared" ref="A12:A17" si="15">A11+0.1</f>
        <v>1.2000000000000002</v>
      </c>
      <c r="B12" s="87">
        <f t="shared" ref="B12:B73" si="16">B11+1</f>
        <v>45627</v>
      </c>
      <c r="C12" s="8"/>
      <c r="D12" s="11"/>
      <c r="E12" s="12">
        <v>3</v>
      </c>
      <c r="F12" s="11">
        <v>5</v>
      </c>
      <c r="G12" s="74">
        <f t="shared" ref="G12:H27" si="17">G11-E12-C12</f>
        <v>724</v>
      </c>
      <c r="H12" s="75">
        <f t="shared" si="17"/>
        <v>5193</v>
      </c>
      <c r="I12" s="88">
        <f t="shared" ref="I12:I75" si="18">IFERROR(C12/G11,0)</f>
        <v>0</v>
      </c>
      <c r="J12" s="78">
        <f t="shared" ref="J12:J75" si="19">IFERROR(E12/G11,0)</f>
        <v>4.1265474552957355E-3</v>
      </c>
      <c r="K12" s="78">
        <f t="shared" ref="K12:K75" si="20">IFERROR(D12/H11,0)</f>
        <v>0</v>
      </c>
      <c r="L12" s="78">
        <f t="shared" si="0"/>
        <v>9.6190842631781453E-4</v>
      </c>
      <c r="M12" s="78">
        <f t="shared" ref="M12:M18" ca="1" si="21">IF(ROW()=11,
   IF($B$4&gt;0,E12/$B$4,""),
   IF($B$4&gt;0,
      (OFFSET(M12,-1,0)*$B$4 + E12)/$B$4,
      "")
)</f>
        <v>5.4945054945054949E-3</v>
      </c>
      <c r="N12" s="78">
        <f t="shared" ca="1" si="1"/>
        <v>9.6153846153846159E-3</v>
      </c>
      <c r="O12" s="78">
        <f t="shared" ref="O12:O75" si="22">$O$10</f>
        <v>5.0000000000000001E-4</v>
      </c>
      <c r="P12" s="13" t="s">
        <v>184</v>
      </c>
      <c r="Q12" s="8"/>
      <c r="R12" s="13"/>
      <c r="S12" s="89">
        <f t="shared" si="2"/>
        <v>0</v>
      </c>
      <c r="T12" s="75">
        <f t="shared" si="3"/>
        <v>0</v>
      </c>
      <c r="U12" s="90">
        <f t="shared" si="4"/>
        <v>0</v>
      </c>
      <c r="V12" s="82">
        <f t="shared" si="5"/>
        <v>0</v>
      </c>
      <c r="W12" s="8"/>
      <c r="X12" s="8"/>
      <c r="Y12" s="12"/>
      <c r="Z12" s="12"/>
      <c r="AA12" s="12"/>
      <c r="AB12" s="12"/>
      <c r="AC12" s="91">
        <f t="shared" si="6"/>
        <v>0</v>
      </c>
      <c r="AD12" s="75">
        <f t="shared" si="7"/>
        <v>0</v>
      </c>
      <c r="AE12" s="88">
        <f t="shared" si="8"/>
        <v>0</v>
      </c>
      <c r="AF12" s="92">
        <f t="shared" si="9"/>
        <v>0</v>
      </c>
      <c r="AG12" s="93">
        <f t="shared" si="10"/>
        <v>0</v>
      </c>
      <c r="AH12" s="93">
        <f t="shared" si="11"/>
        <v>0</v>
      </c>
      <c r="AI12" s="78">
        <f t="shared" si="12"/>
        <v>0</v>
      </c>
      <c r="AJ12" s="92">
        <f t="shared" si="13"/>
        <v>0</v>
      </c>
      <c r="AK12" s="78">
        <f t="shared" si="14"/>
        <v>0</v>
      </c>
      <c r="AL12" s="11"/>
      <c r="AM12" s="14"/>
      <c r="AN12" s="11"/>
      <c r="AO12" s="15"/>
      <c r="AP12" s="11"/>
      <c r="AQ12" s="11"/>
      <c r="AR12" s="11"/>
      <c r="AS12" s="75" t="str">
        <f t="shared" ref="AS12:AS75" si="23">IF(OR(AR12="",AP12=""),"", (AR12-AP12)/100*1000)</f>
        <v/>
      </c>
      <c r="AT12" s="75" t="str">
        <f t="shared" ref="AT12:AT75" ca="1" si="24">IF(OR(AP12="",OFFSET(AP12,-1,0)=""),"", (AP12-OFFSET(AP12,-1,0))/100*1000)</f>
        <v/>
      </c>
      <c r="AU12" s="75" t="str">
        <f t="shared" ref="AU12:AU75" si="25">IFERROR(IF(OR(AP12="",AR12="",K12="",L12=""),"", ((AR12-AP12)/100*1000)/(U12+V12)),0)</f>
        <v/>
      </c>
      <c r="AV12" s="75" t="str">
        <f t="shared" ref="AV12:AV75" ca="1" si="26">IF(OR(AP12="",AR12="",M12="",N12=""),"", ((AR12-AP12)/100*1000)/((G12+H12))*1000)</f>
        <v/>
      </c>
      <c r="AW12" s="11"/>
      <c r="AX12" s="11"/>
      <c r="AY12" s="75" t="str">
        <f t="shared" ref="AY12:AY75" si="27">IF(OR(AW12="",AX12=""),"",MOD(AX12-AW12,1)*24)</f>
        <v/>
      </c>
      <c r="AZ12" s="11"/>
      <c r="BA12" s="11"/>
      <c r="BB12" s="75" t="str">
        <f t="shared" ref="BB12:BB75" si="28">IF(OR(AZ12="",BA12=""),"",MOD(BA12-AZ12,1)*24)</f>
        <v/>
      </c>
      <c r="BC12" s="11"/>
      <c r="BH12" s="52"/>
      <c r="BI12" s="52"/>
      <c r="BJ12" s="52"/>
      <c r="BK12" s="52"/>
      <c r="BL12" s="52"/>
      <c r="BM12" s="52"/>
      <c r="BW12" s="54"/>
      <c r="BX12" s="54"/>
      <c r="BY12" s="54"/>
      <c r="BZ12" s="54"/>
      <c r="CA12" s="54"/>
      <c r="CB12" s="54"/>
    </row>
    <row r="13" spans="1:80" ht="17.45" customHeight="1">
      <c r="A13" s="94">
        <f t="shared" si="15"/>
        <v>1.3000000000000003</v>
      </c>
      <c r="B13" s="87">
        <f t="shared" si="16"/>
        <v>45628</v>
      </c>
      <c r="C13" s="8"/>
      <c r="D13" s="11"/>
      <c r="E13" s="12">
        <v>1</v>
      </c>
      <c r="F13" s="11">
        <v>13</v>
      </c>
      <c r="G13" s="74">
        <f t="shared" si="17"/>
        <v>723</v>
      </c>
      <c r="H13" s="75">
        <f t="shared" si="17"/>
        <v>5180</v>
      </c>
      <c r="I13" s="88">
        <f t="shared" si="18"/>
        <v>0</v>
      </c>
      <c r="J13" s="78">
        <f t="shared" si="19"/>
        <v>1.3812154696132596E-3</v>
      </c>
      <c r="K13" s="78">
        <f t="shared" si="20"/>
        <v>0</v>
      </c>
      <c r="L13" s="78">
        <f t="shared" si="0"/>
        <v>2.5033699210475638E-3</v>
      </c>
      <c r="M13" s="78">
        <f t="shared" ca="1" si="21"/>
        <v>6.868131868131868E-3</v>
      </c>
      <c r="N13" s="78">
        <f t="shared" ca="1" si="1"/>
        <v>2.7472527472527472E-2</v>
      </c>
      <c r="O13" s="78">
        <f t="shared" si="22"/>
        <v>5.0000000000000001E-4</v>
      </c>
      <c r="P13" s="13" t="s">
        <v>184</v>
      </c>
      <c r="Q13" s="8"/>
      <c r="R13" s="13"/>
      <c r="S13" s="89">
        <f t="shared" si="2"/>
        <v>0</v>
      </c>
      <c r="T13" s="75">
        <f t="shared" si="3"/>
        <v>0</v>
      </c>
      <c r="U13" s="90">
        <f t="shared" si="4"/>
        <v>0</v>
      </c>
      <c r="V13" s="82">
        <f t="shared" si="5"/>
        <v>0</v>
      </c>
      <c r="W13" s="8"/>
      <c r="X13" s="8"/>
      <c r="Y13" s="12"/>
      <c r="Z13" s="12"/>
      <c r="AA13" s="12"/>
      <c r="AB13" s="12"/>
      <c r="AC13" s="91">
        <f t="shared" si="6"/>
        <v>0</v>
      </c>
      <c r="AD13" s="75">
        <f t="shared" si="7"/>
        <v>0</v>
      </c>
      <c r="AE13" s="88">
        <f t="shared" si="8"/>
        <v>0</v>
      </c>
      <c r="AF13" s="92">
        <f t="shared" si="9"/>
        <v>0</v>
      </c>
      <c r="AG13" s="93">
        <f t="shared" si="10"/>
        <v>0</v>
      </c>
      <c r="AH13" s="93">
        <f t="shared" si="11"/>
        <v>0</v>
      </c>
      <c r="AI13" s="78">
        <f t="shared" si="12"/>
        <v>0</v>
      </c>
      <c r="AJ13" s="92">
        <f t="shared" si="13"/>
        <v>0</v>
      </c>
      <c r="AK13" s="78">
        <f t="shared" si="14"/>
        <v>0</v>
      </c>
      <c r="AL13" s="11"/>
      <c r="AM13" s="14"/>
      <c r="AN13" s="11"/>
      <c r="AO13" s="15"/>
      <c r="AP13" s="11"/>
      <c r="AQ13" s="11"/>
      <c r="AR13" s="11"/>
      <c r="AS13" s="75" t="str">
        <f t="shared" si="23"/>
        <v/>
      </c>
      <c r="AT13" s="75" t="str">
        <f t="shared" ca="1" si="24"/>
        <v/>
      </c>
      <c r="AU13" s="75" t="str">
        <f t="shared" si="25"/>
        <v/>
      </c>
      <c r="AV13" s="75" t="str">
        <f t="shared" ca="1" si="26"/>
        <v/>
      </c>
      <c r="AW13" s="11"/>
      <c r="AX13" s="11"/>
      <c r="AY13" s="75" t="str">
        <f t="shared" si="27"/>
        <v/>
      </c>
      <c r="AZ13" s="11"/>
      <c r="BA13" s="11"/>
      <c r="BB13" s="75" t="str">
        <f t="shared" si="28"/>
        <v/>
      </c>
      <c r="BC13" s="11"/>
      <c r="BH13" s="52"/>
      <c r="BI13" s="52"/>
      <c r="BJ13" s="52"/>
      <c r="BK13" s="52"/>
      <c r="BL13" s="52"/>
      <c r="BM13" s="52"/>
      <c r="BW13" s="54"/>
      <c r="BX13" s="54"/>
      <c r="BY13" s="54"/>
      <c r="BZ13" s="54"/>
      <c r="CA13" s="54"/>
      <c r="CB13" s="54"/>
    </row>
    <row r="14" spans="1:80" ht="17.45" customHeight="1">
      <c r="A14" s="86">
        <f t="shared" si="15"/>
        <v>1.4000000000000004</v>
      </c>
      <c r="B14" s="87">
        <f t="shared" si="16"/>
        <v>45629</v>
      </c>
      <c r="C14" s="8"/>
      <c r="D14" s="11"/>
      <c r="E14" s="12">
        <v>1</v>
      </c>
      <c r="F14" s="11">
        <v>9</v>
      </c>
      <c r="G14" s="74">
        <f t="shared" si="17"/>
        <v>722</v>
      </c>
      <c r="H14" s="75">
        <f t="shared" si="17"/>
        <v>5171</v>
      </c>
      <c r="I14" s="88">
        <f t="shared" si="18"/>
        <v>0</v>
      </c>
      <c r="J14" s="78">
        <f t="shared" si="19"/>
        <v>1.3831258644536654E-3</v>
      </c>
      <c r="K14" s="78">
        <f t="shared" si="20"/>
        <v>0</v>
      </c>
      <c r="L14" s="78">
        <f t="shared" si="0"/>
        <v>1.7374517374517374E-3</v>
      </c>
      <c r="M14" s="78">
        <f t="shared" ca="1" si="21"/>
        <v>8.241758241758242E-3</v>
      </c>
      <c r="N14" s="78">
        <f t="shared" ca="1" si="1"/>
        <v>3.9835164835164832E-2</v>
      </c>
      <c r="O14" s="78">
        <f t="shared" si="22"/>
        <v>5.0000000000000001E-4</v>
      </c>
      <c r="P14" s="13" t="s">
        <v>184</v>
      </c>
      <c r="Q14" s="8"/>
      <c r="R14" s="13"/>
      <c r="S14" s="89">
        <f t="shared" si="2"/>
        <v>0</v>
      </c>
      <c r="T14" s="75">
        <f t="shared" si="3"/>
        <v>0</v>
      </c>
      <c r="U14" s="90">
        <f t="shared" si="4"/>
        <v>0</v>
      </c>
      <c r="V14" s="82">
        <f t="shared" si="5"/>
        <v>0</v>
      </c>
      <c r="W14" s="8"/>
      <c r="X14" s="8"/>
      <c r="Y14" s="12"/>
      <c r="Z14" s="12"/>
      <c r="AA14" s="12"/>
      <c r="AB14" s="12"/>
      <c r="AC14" s="91">
        <f t="shared" si="6"/>
        <v>0</v>
      </c>
      <c r="AD14" s="75">
        <f t="shared" si="7"/>
        <v>0</v>
      </c>
      <c r="AE14" s="88">
        <f t="shared" si="8"/>
        <v>0</v>
      </c>
      <c r="AF14" s="92">
        <f t="shared" si="9"/>
        <v>0</v>
      </c>
      <c r="AG14" s="93">
        <f t="shared" si="10"/>
        <v>0</v>
      </c>
      <c r="AH14" s="93">
        <f t="shared" si="11"/>
        <v>0</v>
      </c>
      <c r="AI14" s="78">
        <f t="shared" si="12"/>
        <v>0</v>
      </c>
      <c r="AJ14" s="92">
        <f t="shared" si="13"/>
        <v>0</v>
      </c>
      <c r="AK14" s="78">
        <f t="shared" si="14"/>
        <v>0</v>
      </c>
      <c r="AL14" s="11"/>
      <c r="AM14" s="14"/>
      <c r="AN14" s="11"/>
      <c r="AO14" s="15"/>
      <c r="AP14" s="11"/>
      <c r="AQ14" s="11"/>
      <c r="AR14" s="11"/>
      <c r="AS14" s="75" t="str">
        <f t="shared" si="23"/>
        <v/>
      </c>
      <c r="AT14" s="75" t="str">
        <f t="shared" ca="1" si="24"/>
        <v/>
      </c>
      <c r="AU14" s="75" t="str">
        <f t="shared" si="25"/>
        <v/>
      </c>
      <c r="AV14" s="75" t="str">
        <f t="shared" ca="1" si="26"/>
        <v/>
      </c>
      <c r="AW14" s="11"/>
      <c r="AX14" s="11"/>
      <c r="AY14" s="75" t="str">
        <f t="shared" si="27"/>
        <v/>
      </c>
      <c r="AZ14" s="11"/>
      <c r="BA14" s="11"/>
      <c r="BB14" s="75" t="str">
        <f t="shared" si="28"/>
        <v/>
      </c>
      <c r="BC14" s="11"/>
      <c r="BH14" s="52"/>
      <c r="BI14" s="52"/>
      <c r="BJ14" s="52"/>
      <c r="BK14" s="52"/>
      <c r="BL14" s="52"/>
      <c r="BM14" s="52"/>
      <c r="BW14" s="54"/>
      <c r="BX14" s="54"/>
      <c r="BY14" s="54"/>
      <c r="BZ14" s="54"/>
      <c r="CA14" s="54"/>
      <c r="CB14" s="54"/>
    </row>
    <row r="15" spans="1:80" ht="17.45" customHeight="1">
      <c r="A15" s="94">
        <f t="shared" si="15"/>
        <v>1.5000000000000004</v>
      </c>
      <c r="B15" s="87">
        <f t="shared" si="16"/>
        <v>45630</v>
      </c>
      <c r="C15" s="8"/>
      <c r="D15" s="11"/>
      <c r="E15" s="12">
        <v>0</v>
      </c>
      <c r="F15" s="11">
        <v>5</v>
      </c>
      <c r="G15" s="74">
        <f t="shared" si="17"/>
        <v>722</v>
      </c>
      <c r="H15" s="75">
        <f t="shared" si="17"/>
        <v>5166</v>
      </c>
      <c r="I15" s="88">
        <f t="shared" si="18"/>
        <v>0</v>
      </c>
      <c r="J15" s="78">
        <f t="shared" si="19"/>
        <v>0</v>
      </c>
      <c r="K15" s="78">
        <f t="shared" si="20"/>
        <v>0</v>
      </c>
      <c r="L15" s="78">
        <f t="shared" si="0"/>
        <v>9.6693096112937537E-4</v>
      </c>
      <c r="M15" s="78">
        <f t="shared" ca="1" si="21"/>
        <v>8.241758241758242E-3</v>
      </c>
      <c r="N15" s="78">
        <f t="shared" ca="1" si="1"/>
        <v>4.6703296703296704E-2</v>
      </c>
      <c r="O15" s="78">
        <f t="shared" si="22"/>
        <v>5.0000000000000001E-4</v>
      </c>
      <c r="P15" s="13" t="s">
        <v>184</v>
      </c>
      <c r="Q15" s="8"/>
      <c r="R15" s="13"/>
      <c r="S15" s="89">
        <f t="shared" si="2"/>
        <v>0</v>
      </c>
      <c r="T15" s="75">
        <f t="shared" si="3"/>
        <v>0</v>
      </c>
      <c r="U15" s="90">
        <f t="shared" si="4"/>
        <v>0</v>
      </c>
      <c r="V15" s="82">
        <f t="shared" si="5"/>
        <v>0</v>
      </c>
      <c r="W15" s="8"/>
      <c r="X15" s="8"/>
      <c r="Y15" s="12"/>
      <c r="Z15" s="12"/>
      <c r="AA15" s="12"/>
      <c r="AB15" s="12"/>
      <c r="AC15" s="91">
        <f t="shared" si="6"/>
        <v>0</v>
      </c>
      <c r="AD15" s="75">
        <f t="shared" si="7"/>
        <v>0</v>
      </c>
      <c r="AE15" s="88">
        <f t="shared" si="8"/>
        <v>0</v>
      </c>
      <c r="AF15" s="92">
        <f t="shared" si="9"/>
        <v>0</v>
      </c>
      <c r="AG15" s="93">
        <f t="shared" si="10"/>
        <v>0</v>
      </c>
      <c r="AH15" s="93">
        <f t="shared" si="11"/>
        <v>0</v>
      </c>
      <c r="AI15" s="78">
        <f t="shared" si="12"/>
        <v>0</v>
      </c>
      <c r="AJ15" s="92">
        <f t="shared" si="13"/>
        <v>0</v>
      </c>
      <c r="AK15" s="78">
        <f t="shared" si="14"/>
        <v>0</v>
      </c>
      <c r="AL15" s="11"/>
      <c r="AM15" s="14"/>
      <c r="AN15" s="11"/>
      <c r="AO15" s="15"/>
      <c r="AP15" s="11"/>
      <c r="AQ15" s="11"/>
      <c r="AR15" s="11"/>
      <c r="AS15" s="75" t="str">
        <f t="shared" si="23"/>
        <v/>
      </c>
      <c r="AT15" s="75" t="str">
        <f t="shared" ca="1" si="24"/>
        <v/>
      </c>
      <c r="AU15" s="75" t="str">
        <f t="shared" si="25"/>
        <v/>
      </c>
      <c r="AV15" s="75" t="str">
        <f t="shared" ca="1" si="26"/>
        <v/>
      </c>
      <c r="AW15" s="11"/>
      <c r="AX15" s="11"/>
      <c r="AY15" s="75" t="str">
        <f t="shared" si="27"/>
        <v/>
      </c>
      <c r="AZ15" s="11"/>
      <c r="BA15" s="11"/>
      <c r="BB15" s="75" t="str">
        <f t="shared" si="28"/>
        <v/>
      </c>
      <c r="BC15" s="11"/>
      <c r="BH15" s="52"/>
      <c r="BI15" s="52"/>
      <c r="BJ15" s="52"/>
      <c r="BK15" s="52"/>
      <c r="BL15" s="52"/>
      <c r="BM15" s="52"/>
      <c r="BW15" s="54"/>
      <c r="BX15" s="54"/>
      <c r="BY15" s="54"/>
      <c r="BZ15" s="54"/>
      <c r="CA15" s="54"/>
      <c r="CB15" s="54"/>
    </row>
    <row r="16" spans="1:80" ht="17.45" customHeight="1">
      <c r="A16" s="86">
        <f t="shared" si="15"/>
        <v>1.6000000000000005</v>
      </c>
      <c r="B16" s="87">
        <f t="shared" si="16"/>
        <v>45631</v>
      </c>
      <c r="C16" s="8"/>
      <c r="D16" s="11"/>
      <c r="E16" s="12">
        <v>1</v>
      </c>
      <c r="F16" s="11">
        <v>6</v>
      </c>
      <c r="G16" s="74">
        <f t="shared" si="17"/>
        <v>721</v>
      </c>
      <c r="H16" s="75">
        <f t="shared" si="17"/>
        <v>5160</v>
      </c>
      <c r="I16" s="88">
        <f t="shared" si="18"/>
        <v>0</v>
      </c>
      <c r="J16" s="78">
        <f t="shared" si="19"/>
        <v>1.3850415512465374E-3</v>
      </c>
      <c r="K16" s="78">
        <f t="shared" si="20"/>
        <v>0</v>
      </c>
      <c r="L16" s="78">
        <f t="shared" si="0"/>
        <v>1.1614401858304297E-3</v>
      </c>
      <c r="M16" s="78">
        <f t="shared" ca="1" si="21"/>
        <v>9.6153846153846159E-3</v>
      </c>
      <c r="N16" s="78">
        <f t="shared" ca="1" si="1"/>
        <v>5.4945054945054944E-2</v>
      </c>
      <c r="O16" s="78">
        <f t="shared" si="22"/>
        <v>5.0000000000000001E-4</v>
      </c>
      <c r="P16" s="13" t="s">
        <v>184</v>
      </c>
      <c r="Q16" s="8"/>
      <c r="R16" s="13"/>
      <c r="S16" s="89">
        <f t="shared" si="2"/>
        <v>0</v>
      </c>
      <c r="T16" s="75">
        <f t="shared" si="3"/>
        <v>0</v>
      </c>
      <c r="U16" s="90">
        <f t="shared" si="4"/>
        <v>0</v>
      </c>
      <c r="V16" s="82">
        <f t="shared" si="5"/>
        <v>0</v>
      </c>
      <c r="W16" s="8"/>
      <c r="X16" s="8"/>
      <c r="Y16" s="12"/>
      <c r="Z16" s="12"/>
      <c r="AA16" s="12"/>
      <c r="AB16" s="12"/>
      <c r="AC16" s="91">
        <f t="shared" si="6"/>
        <v>0</v>
      </c>
      <c r="AD16" s="75">
        <f t="shared" si="7"/>
        <v>0</v>
      </c>
      <c r="AE16" s="88">
        <f t="shared" si="8"/>
        <v>0</v>
      </c>
      <c r="AF16" s="92">
        <f t="shared" si="9"/>
        <v>0</v>
      </c>
      <c r="AG16" s="93">
        <f t="shared" si="10"/>
        <v>0</v>
      </c>
      <c r="AH16" s="93">
        <f t="shared" si="11"/>
        <v>0</v>
      </c>
      <c r="AI16" s="78">
        <f t="shared" si="12"/>
        <v>0</v>
      </c>
      <c r="AJ16" s="92">
        <f t="shared" si="13"/>
        <v>0</v>
      </c>
      <c r="AK16" s="78">
        <f t="shared" si="14"/>
        <v>0</v>
      </c>
      <c r="AL16" s="11"/>
      <c r="AM16" s="14"/>
      <c r="AN16" s="11"/>
      <c r="AO16" s="15"/>
      <c r="AP16" s="11"/>
      <c r="AQ16" s="11"/>
      <c r="AR16" s="11"/>
      <c r="AS16" s="75" t="str">
        <f t="shared" si="23"/>
        <v/>
      </c>
      <c r="AT16" s="75" t="str">
        <f t="shared" ca="1" si="24"/>
        <v/>
      </c>
      <c r="AU16" s="75" t="str">
        <f t="shared" si="25"/>
        <v/>
      </c>
      <c r="AV16" s="75" t="str">
        <f t="shared" ca="1" si="26"/>
        <v/>
      </c>
      <c r="AW16" s="11"/>
      <c r="AX16" s="11"/>
      <c r="AY16" s="75" t="str">
        <f t="shared" si="27"/>
        <v/>
      </c>
      <c r="AZ16" s="11"/>
      <c r="BA16" s="11"/>
      <c r="BB16" s="75" t="str">
        <f t="shared" si="28"/>
        <v/>
      </c>
      <c r="BC16" s="11"/>
      <c r="BH16" s="52"/>
      <c r="BI16" s="52"/>
      <c r="BJ16" s="52"/>
      <c r="BK16" s="52"/>
      <c r="BL16" s="52"/>
      <c r="BM16" s="52"/>
      <c r="BW16" s="54"/>
      <c r="BX16" s="54"/>
      <c r="BY16" s="54"/>
      <c r="BZ16" s="54"/>
      <c r="CA16" s="54"/>
      <c r="CB16" s="54"/>
    </row>
    <row r="17" spans="1:80" ht="17.45" customHeight="1" thickBot="1">
      <c r="A17" s="94">
        <f t="shared" si="15"/>
        <v>1.7000000000000006</v>
      </c>
      <c r="B17" s="95">
        <f t="shared" si="16"/>
        <v>45632</v>
      </c>
      <c r="C17" s="16"/>
      <c r="D17" s="17"/>
      <c r="E17" s="18">
        <v>0</v>
      </c>
      <c r="F17" s="17">
        <v>8</v>
      </c>
      <c r="G17" s="96">
        <f t="shared" si="17"/>
        <v>721</v>
      </c>
      <c r="H17" s="97">
        <f t="shared" si="17"/>
        <v>5152</v>
      </c>
      <c r="I17" s="98">
        <f t="shared" si="18"/>
        <v>0</v>
      </c>
      <c r="J17" s="99">
        <f t="shared" si="19"/>
        <v>0</v>
      </c>
      <c r="K17" s="99">
        <f t="shared" si="20"/>
        <v>0</v>
      </c>
      <c r="L17" s="99">
        <f t="shared" si="0"/>
        <v>1.5503875968992248E-3</v>
      </c>
      <c r="M17" s="99">
        <f t="shared" ca="1" si="21"/>
        <v>9.6153846153846159E-3</v>
      </c>
      <c r="N17" s="99">
        <f t="shared" ca="1" si="1"/>
        <v>6.5934065934065936E-2</v>
      </c>
      <c r="O17" s="99">
        <f t="shared" si="22"/>
        <v>5.0000000000000001E-4</v>
      </c>
      <c r="P17" s="19" t="s">
        <v>184</v>
      </c>
      <c r="Q17" s="16"/>
      <c r="R17" s="19"/>
      <c r="S17" s="89">
        <f t="shared" si="2"/>
        <v>0</v>
      </c>
      <c r="T17" s="75">
        <f t="shared" si="3"/>
        <v>0</v>
      </c>
      <c r="U17" s="100">
        <f t="shared" si="4"/>
        <v>0</v>
      </c>
      <c r="V17" s="101">
        <f t="shared" si="5"/>
        <v>0</v>
      </c>
      <c r="W17" s="16"/>
      <c r="X17" s="16"/>
      <c r="Y17" s="12"/>
      <c r="Z17" s="12"/>
      <c r="AA17" s="12"/>
      <c r="AB17" s="12"/>
      <c r="AC17" s="102">
        <f t="shared" si="6"/>
        <v>0</v>
      </c>
      <c r="AD17" s="97">
        <f t="shared" si="7"/>
        <v>0</v>
      </c>
      <c r="AE17" s="98">
        <f t="shared" si="8"/>
        <v>0</v>
      </c>
      <c r="AF17" s="103">
        <f t="shared" si="9"/>
        <v>0</v>
      </c>
      <c r="AG17" s="104">
        <f t="shared" si="10"/>
        <v>0</v>
      </c>
      <c r="AH17" s="104">
        <f t="shared" si="11"/>
        <v>0</v>
      </c>
      <c r="AI17" s="99">
        <f t="shared" si="12"/>
        <v>0</v>
      </c>
      <c r="AJ17" s="103">
        <f t="shared" si="13"/>
        <v>0</v>
      </c>
      <c r="AK17" s="99">
        <f t="shared" si="14"/>
        <v>0</v>
      </c>
      <c r="AL17" s="17"/>
      <c r="AM17" s="20"/>
      <c r="AN17" s="17"/>
      <c r="AO17" s="21"/>
      <c r="AP17" s="17"/>
      <c r="AQ17" s="17"/>
      <c r="AR17" s="17"/>
      <c r="AS17" s="97" t="str">
        <f t="shared" si="23"/>
        <v/>
      </c>
      <c r="AT17" s="97" t="str">
        <f t="shared" ca="1" si="24"/>
        <v/>
      </c>
      <c r="AU17" s="97" t="str">
        <f t="shared" si="25"/>
        <v/>
      </c>
      <c r="AV17" s="97" t="str">
        <f t="shared" ca="1" si="26"/>
        <v/>
      </c>
      <c r="AW17" s="17"/>
      <c r="AX17" s="17"/>
      <c r="AY17" s="97" t="str">
        <f t="shared" si="27"/>
        <v/>
      </c>
      <c r="AZ17" s="17"/>
      <c r="BA17" s="17"/>
      <c r="BB17" s="97" t="str">
        <f t="shared" si="28"/>
        <v/>
      </c>
      <c r="BC17" s="17"/>
      <c r="BH17" s="52"/>
      <c r="BI17" s="52"/>
      <c r="BJ17" s="52"/>
      <c r="BK17" s="52"/>
      <c r="BL17" s="52"/>
      <c r="BM17" s="52"/>
      <c r="BW17" s="54"/>
      <c r="BX17" s="54"/>
      <c r="BY17" s="54"/>
      <c r="BZ17" s="54"/>
      <c r="CA17" s="54"/>
      <c r="CB17" s="54"/>
    </row>
    <row r="18" spans="1:80" ht="17.45" customHeight="1" thickTop="1">
      <c r="A18" s="105">
        <f>A11+1</f>
        <v>2.1</v>
      </c>
      <c r="B18" s="106">
        <f>B17+1</f>
        <v>45633</v>
      </c>
      <c r="C18" s="4"/>
      <c r="D18" s="5"/>
      <c r="E18" s="6">
        <v>1</v>
      </c>
      <c r="F18" s="5">
        <v>8</v>
      </c>
      <c r="G18" s="74">
        <f t="shared" si="17"/>
        <v>720</v>
      </c>
      <c r="H18" s="75">
        <f t="shared" si="17"/>
        <v>5144</v>
      </c>
      <c r="I18" s="76">
        <f t="shared" si="18"/>
        <v>0</v>
      </c>
      <c r="J18" s="77">
        <f t="shared" si="19"/>
        <v>1.3869625520110957E-3</v>
      </c>
      <c r="K18" s="77">
        <f t="shared" si="20"/>
        <v>0</v>
      </c>
      <c r="L18" s="77">
        <f t="shared" si="0"/>
        <v>1.5527950310559005E-3</v>
      </c>
      <c r="M18" s="78">
        <f t="shared" ca="1" si="21"/>
        <v>1.098901098901099E-2</v>
      </c>
      <c r="N18" s="78">
        <f t="shared" ref="N18:N81" ca="1" si="29">IF(ROW()=11,
   IF($B$4&gt;0,F18/$B$4,""),
   IF($B$4&gt;0,
      (OFFSET(N18,-1,0)*$B$4 + F18)/$B$4,
      "")
)</f>
        <v>7.6923076923076927E-2</v>
      </c>
      <c r="O18" s="78">
        <f t="shared" si="22"/>
        <v>5.0000000000000001E-4</v>
      </c>
      <c r="P18" s="7" t="s">
        <v>184</v>
      </c>
      <c r="Q18" s="8"/>
      <c r="R18" s="13"/>
      <c r="S18" s="79">
        <f t="shared" si="2"/>
        <v>0</v>
      </c>
      <c r="T18" s="80">
        <f t="shared" si="3"/>
        <v>0</v>
      </c>
      <c r="U18" s="90">
        <f t="shared" si="4"/>
        <v>0</v>
      </c>
      <c r="V18" s="82">
        <f t="shared" si="5"/>
        <v>0</v>
      </c>
      <c r="W18" s="4"/>
      <c r="X18" s="4"/>
      <c r="Y18" s="22"/>
      <c r="Z18" s="22"/>
      <c r="AA18" s="22"/>
      <c r="AB18" s="6"/>
      <c r="AC18" s="83">
        <f t="shared" si="6"/>
        <v>0</v>
      </c>
      <c r="AD18" s="80">
        <f t="shared" si="7"/>
        <v>0</v>
      </c>
      <c r="AE18" s="76">
        <f t="shared" si="8"/>
        <v>0</v>
      </c>
      <c r="AF18" s="84">
        <f t="shared" si="9"/>
        <v>0</v>
      </c>
      <c r="AG18" s="85">
        <f t="shared" si="10"/>
        <v>0</v>
      </c>
      <c r="AH18" s="85">
        <f t="shared" si="11"/>
        <v>0</v>
      </c>
      <c r="AI18" s="77">
        <f t="shared" si="12"/>
        <v>0</v>
      </c>
      <c r="AJ18" s="84">
        <f t="shared" si="13"/>
        <v>0</v>
      </c>
      <c r="AK18" s="77">
        <f t="shared" si="14"/>
        <v>0</v>
      </c>
      <c r="AL18" s="5"/>
      <c r="AM18" s="9"/>
      <c r="AN18" s="5"/>
      <c r="AO18" s="10"/>
      <c r="AP18" s="5"/>
      <c r="AQ18" s="5"/>
      <c r="AR18" s="5"/>
      <c r="AS18" s="80" t="str">
        <f t="shared" si="23"/>
        <v/>
      </c>
      <c r="AT18" s="80" t="str">
        <f t="shared" ca="1" si="24"/>
        <v/>
      </c>
      <c r="AU18" s="80" t="str">
        <f t="shared" si="25"/>
        <v/>
      </c>
      <c r="AV18" s="80" t="str">
        <f t="shared" ca="1" si="26"/>
        <v/>
      </c>
      <c r="AW18" s="5"/>
      <c r="AX18" s="5"/>
      <c r="AY18" s="80" t="str">
        <f t="shared" si="27"/>
        <v/>
      </c>
      <c r="AZ18" s="165"/>
      <c r="BA18" s="165"/>
      <c r="BB18" s="80" t="str">
        <f t="shared" si="28"/>
        <v/>
      </c>
      <c r="BC18" s="5"/>
      <c r="BH18" s="52"/>
      <c r="BI18" s="52"/>
      <c r="BJ18" s="52"/>
      <c r="BK18" s="52"/>
      <c r="BL18" s="52"/>
      <c r="BM18" s="52"/>
      <c r="BW18" s="54"/>
      <c r="BX18" s="54"/>
      <c r="BY18" s="54"/>
      <c r="BZ18" s="54"/>
      <c r="CA18" s="54"/>
      <c r="CB18" s="54"/>
    </row>
    <row r="19" spans="1:80" ht="17.45" customHeight="1">
      <c r="A19" s="94">
        <f t="shared" ref="A19:A80" si="30">A12+1</f>
        <v>2.2000000000000002</v>
      </c>
      <c r="B19" s="107">
        <f t="shared" si="16"/>
        <v>45634</v>
      </c>
      <c r="C19" s="8"/>
      <c r="D19" s="11"/>
      <c r="E19" s="12">
        <v>0</v>
      </c>
      <c r="F19" s="11">
        <v>0</v>
      </c>
      <c r="G19" s="74">
        <f t="shared" si="17"/>
        <v>720</v>
      </c>
      <c r="H19" s="75">
        <f t="shared" si="17"/>
        <v>5144</v>
      </c>
      <c r="I19" s="88">
        <f t="shared" si="18"/>
        <v>0</v>
      </c>
      <c r="J19" s="78">
        <f t="shared" si="19"/>
        <v>0</v>
      </c>
      <c r="K19" s="78">
        <f t="shared" si="20"/>
        <v>0</v>
      </c>
      <c r="L19" s="78">
        <f t="shared" si="0"/>
        <v>0</v>
      </c>
      <c r="M19" s="78">
        <f t="shared" ref="M19:M82" ca="1" si="31">IF(ROW()=11,
   IF($B$4&gt;0,E19/$B$4,""),
   IF($B$4&gt;0,
      (OFFSET(M19,-1,0)*$B$4 + E19)/$B$4,
      "")
)</f>
        <v>1.098901098901099E-2</v>
      </c>
      <c r="N19" s="78">
        <f t="shared" ca="1" si="29"/>
        <v>7.6923076923076927E-2</v>
      </c>
      <c r="O19" s="78">
        <f t="shared" si="22"/>
        <v>5.0000000000000001E-4</v>
      </c>
      <c r="P19" s="13" t="s">
        <v>184</v>
      </c>
      <c r="Q19" s="8"/>
      <c r="R19" s="13"/>
      <c r="S19" s="89">
        <f t="shared" si="2"/>
        <v>0</v>
      </c>
      <c r="T19" s="75">
        <f t="shared" si="3"/>
        <v>0</v>
      </c>
      <c r="U19" s="90">
        <f t="shared" si="4"/>
        <v>0</v>
      </c>
      <c r="V19" s="82">
        <f t="shared" si="5"/>
        <v>0</v>
      </c>
      <c r="W19" s="8"/>
      <c r="X19" s="8"/>
      <c r="Y19" s="23"/>
      <c r="Z19" s="23"/>
      <c r="AA19" s="23"/>
      <c r="AB19" s="12"/>
      <c r="AC19" s="91">
        <f t="shared" si="6"/>
        <v>0</v>
      </c>
      <c r="AD19" s="75">
        <f t="shared" si="7"/>
        <v>0</v>
      </c>
      <c r="AE19" s="88">
        <f t="shared" si="8"/>
        <v>0</v>
      </c>
      <c r="AF19" s="92">
        <f t="shared" si="9"/>
        <v>0</v>
      </c>
      <c r="AG19" s="93">
        <f t="shared" si="10"/>
        <v>0</v>
      </c>
      <c r="AH19" s="93">
        <f t="shared" si="11"/>
        <v>0</v>
      </c>
      <c r="AI19" s="78">
        <f t="shared" si="12"/>
        <v>0</v>
      </c>
      <c r="AJ19" s="92">
        <f t="shared" si="13"/>
        <v>0</v>
      </c>
      <c r="AK19" s="78">
        <f t="shared" si="14"/>
        <v>0</v>
      </c>
      <c r="AL19" s="11"/>
      <c r="AM19" s="14"/>
      <c r="AN19" s="11"/>
      <c r="AO19" s="15"/>
      <c r="AP19" s="11"/>
      <c r="AQ19" s="11"/>
      <c r="AR19" s="11"/>
      <c r="AS19" s="75" t="str">
        <f t="shared" si="23"/>
        <v/>
      </c>
      <c r="AT19" s="75" t="str">
        <f t="shared" ca="1" si="24"/>
        <v/>
      </c>
      <c r="AU19" s="75" t="str">
        <f t="shared" si="25"/>
        <v/>
      </c>
      <c r="AV19" s="75" t="str">
        <f t="shared" ca="1" si="26"/>
        <v/>
      </c>
      <c r="AW19" s="11"/>
      <c r="AX19" s="11"/>
      <c r="AY19" s="75" t="str">
        <f t="shared" si="27"/>
        <v/>
      </c>
      <c r="AZ19" s="11"/>
      <c r="BA19" s="11"/>
      <c r="BB19" s="75" t="str">
        <f t="shared" si="28"/>
        <v/>
      </c>
      <c r="BC19" s="11"/>
      <c r="BH19" s="52"/>
      <c r="BI19" s="52"/>
      <c r="BJ19" s="52"/>
      <c r="BK19" s="52"/>
      <c r="BL19" s="52"/>
      <c r="BM19" s="52"/>
      <c r="BW19" s="54"/>
      <c r="BX19" s="54"/>
      <c r="BY19" s="54"/>
      <c r="BZ19" s="54"/>
      <c r="CA19" s="54"/>
      <c r="CB19" s="54"/>
    </row>
    <row r="20" spans="1:80" ht="17.45" customHeight="1">
      <c r="A20" s="86">
        <f t="shared" si="30"/>
        <v>2.3000000000000003</v>
      </c>
      <c r="B20" s="107">
        <f t="shared" si="16"/>
        <v>45635</v>
      </c>
      <c r="C20" s="8"/>
      <c r="D20" s="11"/>
      <c r="E20" s="12">
        <v>0</v>
      </c>
      <c r="F20" s="11">
        <v>0</v>
      </c>
      <c r="G20" s="74">
        <f t="shared" si="17"/>
        <v>720</v>
      </c>
      <c r="H20" s="75">
        <f t="shared" si="17"/>
        <v>5144</v>
      </c>
      <c r="I20" s="88">
        <f t="shared" si="18"/>
        <v>0</v>
      </c>
      <c r="J20" s="78">
        <f t="shared" si="19"/>
        <v>0</v>
      </c>
      <c r="K20" s="78">
        <f t="shared" si="20"/>
        <v>0</v>
      </c>
      <c r="L20" s="78">
        <f t="shared" si="0"/>
        <v>0</v>
      </c>
      <c r="M20" s="78">
        <f t="shared" ca="1" si="31"/>
        <v>1.098901098901099E-2</v>
      </c>
      <c r="N20" s="78">
        <f t="shared" ca="1" si="29"/>
        <v>7.6923076923076927E-2</v>
      </c>
      <c r="O20" s="78">
        <f t="shared" si="22"/>
        <v>5.0000000000000001E-4</v>
      </c>
      <c r="P20" s="13" t="s">
        <v>184</v>
      </c>
      <c r="Q20" s="8"/>
      <c r="R20" s="13"/>
      <c r="S20" s="89">
        <f t="shared" si="2"/>
        <v>0</v>
      </c>
      <c r="T20" s="75">
        <f t="shared" si="3"/>
        <v>0</v>
      </c>
      <c r="U20" s="90">
        <f t="shared" si="4"/>
        <v>0</v>
      </c>
      <c r="V20" s="82">
        <f t="shared" si="5"/>
        <v>0</v>
      </c>
      <c r="W20" s="8"/>
      <c r="X20" s="8"/>
      <c r="Y20" s="23"/>
      <c r="Z20" s="23"/>
      <c r="AA20" s="23"/>
      <c r="AB20" s="12"/>
      <c r="AC20" s="91">
        <f t="shared" si="6"/>
        <v>0</v>
      </c>
      <c r="AD20" s="75">
        <f t="shared" si="7"/>
        <v>0</v>
      </c>
      <c r="AE20" s="88">
        <f t="shared" si="8"/>
        <v>0</v>
      </c>
      <c r="AF20" s="92">
        <f t="shared" si="9"/>
        <v>0</v>
      </c>
      <c r="AG20" s="93">
        <f t="shared" si="10"/>
        <v>0</v>
      </c>
      <c r="AH20" s="93">
        <f t="shared" si="11"/>
        <v>0</v>
      </c>
      <c r="AI20" s="78">
        <f t="shared" si="12"/>
        <v>0</v>
      </c>
      <c r="AJ20" s="92">
        <f t="shared" si="13"/>
        <v>0</v>
      </c>
      <c r="AK20" s="78">
        <f t="shared" si="14"/>
        <v>0</v>
      </c>
      <c r="AL20" s="11"/>
      <c r="AM20" s="14"/>
      <c r="AN20" s="11"/>
      <c r="AO20" s="15"/>
      <c r="AP20" s="11"/>
      <c r="AQ20" s="11"/>
      <c r="AR20" s="11"/>
      <c r="AS20" s="75" t="str">
        <f t="shared" si="23"/>
        <v/>
      </c>
      <c r="AT20" s="75" t="str">
        <f t="shared" ca="1" si="24"/>
        <v/>
      </c>
      <c r="AU20" s="75" t="str">
        <f t="shared" si="25"/>
        <v/>
      </c>
      <c r="AV20" s="75" t="str">
        <f t="shared" ca="1" si="26"/>
        <v/>
      </c>
      <c r="AW20" s="11"/>
      <c r="AX20" s="11"/>
      <c r="AY20" s="75" t="str">
        <f t="shared" si="27"/>
        <v/>
      </c>
      <c r="AZ20" s="11"/>
      <c r="BA20" s="11"/>
      <c r="BB20" s="75" t="str">
        <f t="shared" si="28"/>
        <v/>
      </c>
      <c r="BC20" s="11"/>
      <c r="BH20" s="52"/>
      <c r="BI20" s="52"/>
      <c r="BJ20" s="52"/>
      <c r="BK20" s="52"/>
      <c r="BL20" s="52"/>
      <c r="BM20" s="52"/>
      <c r="BW20" s="54"/>
      <c r="BX20" s="54"/>
      <c r="BY20" s="54"/>
      <c r="BZ20" s="54"/>
      <c r="CA20" s="54"/>
      <c r="CB20" s="54"/>
    </row>
    <row r="21" spans="1:80" ht="17.45" customHeight="1">
      <c r="A21" s="94">
        <f t="shared" si="30"/>
        <v>2.4000000000000004</v>
      </c>
      <c r="B21" s="107">
        <f t="shared" si="16"/>
        <v>45636</v>
      </c>
      <c r="C21" s="8"/>
      <c r="D21" s="11"/>
      <c r="E21" s="12">
        <v>1</v>
      </c>
      <c r="F21" s="11">
        <v>0</v>
      </c>
      <c r="G21" s="74">
        <f t="shared" si="17"/>
        <v>719</v>
      </c>
      <c r="H21" s="75">
        <f t="shared" si="17"/>
        <v>5144</v>
      </c>
      <c r="I21" s="88">
        <f t="shared" si="18"/>
        <v>0</v>
      </c>
      <c r="J21" s="78">
        <f t="shared" si="19"/>
        <v>1.3888888888888889E-3</v>
      </c>
      <c r="K21" s="78">
        <f t="shared" si="20"/>
        <v>0</v>
      </c>
      <c r="L21" s="78">
        <f t="shared" si="0"/>
        <v>0</v>
      </c>
      <c r="M21" s="78">
        <f t="shared" ca="1" si="31"/>
        <v>1.2362637362637362E-2</v>
      </c>
      <c r="N21" s="78">
        <f t="shared" ca="1" si="29"/>
        <v>7.6923076923076927E-2</v>
      </c>
      <c r="O21" s="78">
        <f t="shared" si="22"/>
        <v>5.0000000000000001E-4</v>
      </c>
      <c r="P21" s="13" t="s">
        <v>184</v>
      </c>
      <c r="Q21" s="8"/>
      <c r="R21" s="13"/>
      <c r="S21" s="89">
        <f t="shared" si="2"/>
        <v>0</v>
      </c>
      <c r="T21" s="75">
        <f t="shared" si="3"/>
        <v>0</v>
      </c>
      <c r="U21" s="90">
        <f t="shared" si="4"/>
        <v>0</v>
      </c>
      <c r="V21" s="82">
        <f t="shared" si="5"/>
        <v>0</v>
      </c>
      <c r="W21" s="8"/>
      <c r="X21" s="8"/>
      <c r="Y21" s="23"/>
      <c r="Z21" s="23"/>
      <c r="AA21" s="23"/>
      <c r="AB21" s="12"/>
      <c r="AC21" s="91">
        <f t="shared" si="6"/>
        <v>0</v>
      </c>
      <c r="AD21" s="75">
        <f t="shared" si="7"/>
        <v>0</v>
      </c>
      <c r="AE21" s="88">
        <f t="shared" si="8"/>
        <v>0</v>
      </c>
      <c r="AF21" s="92">
        <f t="shared" si="9"/>
        <v>0</v>
      </c>
      <c r="AG21" s="93">
        <f t="shared" si="10"/>
        <v>0</v>
      </c>
      <c r="AH21" s="93">
        <f t="shared" si="11"/>
        <v>0</v>
      </c>
      <c r="AI21" s="78">
        <f t="shared" si="12"/>
        <v>0</v>
      </c>
      <c r="AJ21" s="92">
        <f t="shared" si="13"/>
        <v>0</v>
      </c>
      <c r="AK21" s="78">
        <f t="shared" si="14"/>
        <v>0</v>
      </c>
      <c r="AL21" s="11"/>
      <c r="AM21" s="14"/>
      <c r="AN21" s="11"/>
      <c r="AO21" s="15"/>
      <c r="AP21" s="11"/>
      <c r="AQ21" s="11"/>
      <c r="AR21" s="11"/>
      <c r="AS21" s="75" t="str">
        <f t="shared" si="23"/>
        <v/>
      </c>
      <c r="AT21" s="75" t="str">
        <f t="shared" ca="1" si="24"/>
        <v/>
      </c>
      <c r="AU21" s="75" t="str">
        <f t="shared" si="25"/>
        <v/>
      </c>
      <c r="AV21" s="75" t="str">
        <f t="shared" ca="1" si="26"/>
        <v/>
      </c>
      <c r="AW21" s="11"/>
      <c r="AX21" s="11"/>
      <c r="AY21" s="75" t="str">
        <f t="shared" si="27"/>
        <v/>
      </c>
      <c r="AZ21" s="11"/>
      <c r="BA21" s="11"/>
      <c r="BB21" s="75" t="str">
        <f t="shared" si="28"/>
        <v/>
      </c>
      <c r="BC21" s="11"/>
      <c r="BH21" s="52"/>
      <c r="BI21" s="52"/>
      <c r="BJ21" s="52"/>
      <c r="BK21" s="52"/>
      <c r="BL21" s="52"/>
      <c r="BM21" s="52"/>
      <c r="BW21" s="54"/>
      <c r="BX21" s="54"/>
      <c r="BY21" s="54"/>
      <c r="BZ21" s="54"/>
      <c r="CA21" s="54"/>
      <c r="CB21" s="54"/>
    </row>
    <row r="22" spans="1:80" ht="17.45" customHeight="1">
      <c r="A22" s="86">
        <f t="shared" si="30"/>
        <v>2.5000000000000004</v>
      </c>
      <c r="B22" s="107">
        <f t="shared" si="16"/>
        <v>45637</v>
      </c>
      <c r="C22" s="8"/>
      <c r="D22" s="11"/>
      <c r="E22" s="12">
        <v>0</v>
      </c>
      <c r="F22" s="11">
        <v>0</v>
      </c>
      <c r="G22" s="74">
        <f t="shared" si="17"/>
        <v>719</v>
      </c>
      <c r="H22" s="75">
        <f t="shared" si="17"/>
        <v>5144</v>
      </c>
      <c r="I22" s="88">
        <f t="shared" si="18"/>
        <v>0</v>
      </c>
      <c r="J22" s="78">
        <f t="shared" si="19"/>
        <v>0</v>
      </c>
      <c r="K22" s="78">
        <f t="shared" si="20"/>
        <v>0</v>
      </c>
      <c r="L22" s="78">
        <f t="shared" si="0"/>
        <v>0</v>
      </c>
      <c r="M22" s="78">
        <f t="shared" ca="1" si="31"/>
        <v>1.2362637362637362E-2</v>
      </c>
      <c r="N22" s="78">
        <f t="shared" ca="1" si="29"/>
        <v>7.6923076923076927E-2</v>
      </c>
      <c r="O22" s="78">
        <f t="shared" si="22"/>
        <v>5.0000000000000001E-4</v>
      </c>
      <c r="P22" s="13" t="s">
        <v>184</v>
      </c>
      <c r="Q22" s="8"/>
      <c r="R22" s="13"/>
      <c r="S22" s="89">
        <f t="shared" si="2"/>
        <v>0</v>
      </c>
      <c r="T22" s="75">
        <f t="shared" si="3"/>
        <v>0</v>
      </c>
      <c r="U22" s="90">
        <f t="shared" si="4"/>
        <v>0</v>
      </c>
      <c r="V22" s="82">
        <f t="shared" si="5"/>
        <v>0</v>
      </c>
      <c r="W22" s="8"/>
      <c r="X22" s="8"/>
      <c r="Y22" s="23"/>
      <c r="Z22" s="23"/>
      <c r="AA22" s="23"/>
      <c r="AB22" s="12"/>
      <c r="AC22" s="91">
        <f t="shared" si="6"/>
        <v>0</v>
      </c>
      <c r="AD22" s="75">
        <f t="shared" si="7"/>
        <v>0</v>
      </c>
      <c r="AE22" s="88">
        <f t="shared" si="8"/>
        <v>0</v>
      </c>
      <c r="AF22" s="92">
        <f t="shared" si="9"/>
        <v>0</v>
      </c>
      <c r="AG22" s="93">
        <f t="shared" si="10"/>
        <v>0</v>
      </c>
      <c r="AH22" s="93">
        <f t="shared" si="11"/>
        <v>0</v>
      </c>
      <c r="AI22" s="78">
        <f t="shared" si="12"/>
        <v>0</v>
      </c>
      <c r="AJ22" s="92">
        <f t="shared" si="13"/>
        <v>0</v>
      </c>
      <c r="AK22" s="78">
        <f t="shared" si="14"/>
        <v>0</v>
      </c>
      <c r="AL22" s="11"/>
      <c r="AM22" s="14"/>
      <c r="AN22" s="11"/>
      <c r="AO22" s="15"/>
      <c r="AP22" s="11"/>
      <c r="AQ22" s="11"/>
      <c r="AR22" s="11"/>
      <c r="AS22" s="75" t="str">
        <f t="shared" si="23"/>
        <v/>
      </c>
      <c r="AT22" s="75" t="str">
        <f t="shared" ca="1" si="24"/>
        <v/>
      </c>
      <c r="AU22" s="75" t="str">
        <f t="shared" si="25"/>
        <v/>
      </c>
      <c r="AV22" s="75" t="str">
        <f t="shared" ca="1" si="26"/>
        <v/>
      </c>
      <c r="AW22" s="11"/>
      <c r="AX22" s="11"/>
      <c r="AY22" s="75" t="str">
        <f t="shared" si="27"/>
        <v/>
      </c>
      <c r="AZ22" s="11"/>
      <c r="BA22" s="11"/>
      <c r="BB22" s="75" t="str">
        <f t="shared" si="28"/>
        <v/>
      </c>
      <c r="BC22" s="11"/>
      <c r="BH22" s="52"/>
      <c r="BI22" s="52"/>
      <c r="BJ22" s="52"/>
      <c r="BK22" s="52"/>
      <c r="BL22" s="52"/>
      <c r="BM22" s="52"/>
      <c r="BW22" s="54"/>
      <c r="BX22" s="54"/>
      <c r="BY22" s="54"/>
      <c r="BZ22" s="54"/>
      <c r="CA22" s="54"/>
      <c r="CB22" s="54"/>
    </row>
    <row r="23" spans="1:80" ht="17.45" customHeight="1">
      <c r="A23" s="94">
        <f t="shared" si="30"/>
        <v>2.6000000000000005</v>
      </c>
      <c r="B23" s="107">
        <f t="shared" si="16"/>
        <v>45638</v>
      </c>
      <c r="C23" s="8"/>
      <c r="D23" s="11"/>
      <c r="E23" s="12">
        <v>2</v>
      </c>
      <c r="F23" s="11">
        <v>0</v>
      </c>
      <c r="G23" s="74">
        <f t="shared" si="17"/>
        <v>717</v>
      </c>
      <c r="H23" s="75">
        <f t="shared" si="17"/>
        <v>5144</v>
      </c>
      <c r="I23" s="88">
        <f t="shared" si="18"/>
        <v>0</v>
      </c>
      <c r="J23" s="78">
        <f t="shared" si="19"/>
        <v>2.7816411682892906E-3</v>
      </c>
      <c r="K23" s="78">
        <f t="shared" si="20"/>
        <v>0</v>
      </c>
      <c r="L23" s="78">
        <f t="shared" si="0"/>
        <v>0</v>
      </c>
      <c r="M23" s="78">
        <f t="shared" ca="1" si="31"/>
        <v>1.510989010989011E-2</v>
      </c>
      <c r="N23" s="78">
        <f t="shared" ca="1" si="29"/>
        <v>7.6923076923076927E-2</v>
      </c>
      <c r="O23" s="78">
        <f t="shared" si="22"/>
        <v>5.0000000000000001E-4</v>
      </c>
      <c r="P23" s="13" t="s">
        <v>184</v>
      </c>
      <c r="Q23" s="8"/>
      <c r="R23" s="13"/>
      <c r="S23" s="89">
        <f t="shared" si="2"/>
        <v>0</v>
      </c>
      <c r="T23" s="75">
        <f t="shared" si="3"/>
        <v>0</v>
      </c>
      <c r="U23" s="90">
        <f t="shared" si="4"/>
        <v>0</v>
      </c>
      <c r="V23" s="82">
        <f t="shared" si="5"/>
        <v>0</v>
      </c>
      <c r="W23" s="8"/>
      <c r="X23" s="8"/>
      <c r="Y23" s="23"/>
      <c r="Z23" s="23"/>
      <c r="AA23" s="23"/>
      <c r="AB23" s="12"/>
      <c r="AC23" s="91">
        <f t="shared" si="6"/>
        <v>0</v>
      </c>
      <c r="AD23" s="75">
        <f t="shared" si="7"/>
        <v>0</v>
      </c>
      <c r="AE23" s="88">
        <f t="shared" si="8"/>
        <v>0</v>
      </c>
      <c r="AF23" s="92">
        <f t="shared" si="9"/>
        <v>0</v>
      </c>
      <c r="AG23" s="93">
        <f t="shared" si="10"/>
        <v>0</v>
      </c>
      <c r="AH23" s="93">
        <f t="shared" si="11"/>
        <v>0</v>
      </c>
      <c r="AI23" s="78">
        <f t="shared" si="12"/>
        <v>0</v>
      </c>
      <c r="AJ23" s="92">
        <f t="shared" si="13"/>
        <v>0</v>
      </c>
      <c r="AK23" s="78">
        <f t="shared" si="14"/>
        <v>0</v>
      </c>
      <c r="AL23" s="11"/>
      <c r="AM23" s="14"/>
      <c r="AN23" s="11"/>
      <c r="AO23" s="15"/>
      <c r="AP23" s="11"/>
      <c r="AQ23" s="11"/>
      <c r="AR23" s="11"/>
      <c r="AS23" s="75" t="str">
        <f t="shared" si="23"/>
        <v/>
      </c>
      <c r="AT23" s="75" t="str">
        <f t="shared" ca="1" si="24"/>
        <v/>
      </c>
      <c r="AU23" s="75" t="str">
        <f t="shared" si="25"/>
        <v/>
      </c>
      <c r="AV23" s="75" t="str">
        <f t="shared" ca="1" si="26"/>
        <v/>
      </c>
      <c r="AW23" s="11"/>
      <c r="AX23" s="11"/>
      <c r="AY23" s="75" t="str">
        <f t="shared" si="27"/>
        <v/>
      </c>
      <c r="AZ23" s="11"/>
      <c r="BA23" s="11"/>
      <c r="BB23" s="75" t="str">
        <f t="shared" si="28"/>
        <v/>
      </c>
      <c r="BC23" s="11"/>
      <c r="BH23" s="52"/>
      <c r="BI23" s="52"/>
      <c r="BJ23" s="52"/>
      <c r="BK23" s="52"/>
      <c r="BL23" s="52"/>
      <c r="BM23" s="52"/>
      <c r="BW23" s="54"/>
      <c r="BX23" s="54"/>
      <c r="BY23" s="54"/>
      <c r="BZ23" s="54"/>
      <c r="CA23" s="54"/>
      <c r="CB23" s="54"/>
    </row>
    <row r="24" spans="1:80" ht="17.45" customHeight="1" thickBot="1">
      <c r="A24" s="86">
        <f t="shared" si="30"/>
        <v>2.7000000000000006</v>
      </c>
      <c r="B24" s="108">
        <f t="shared" si="16"/>
        <v>45639</v>
      </c>
      <c r="C24" s="16"/>
      <c r="D24" s="17"/>
      <c r="E24" s="18">
        <v>1</v>
      </c>
      <c r="F24" s="17">
        <v>1</v>
      </c>
      <c r="G24" s="96">
        <f t="shared" si="17"/>
        <v>716</v>
      </c>
      <c r="H24" s="97">
        <f t="shared" si="17"/>
        <v>5143</v>
      </c>
      <c r="I24" s="98">
        <f t="shared" si="18"/>
        <v>0</v>
      </c>
      <c r="J24" s="99">
        <f t="shared" si="19"/>
        <v>1.3947001394700139E-3</v>
      </c>
      <c r="K24" s="99">
        <f t="shared" si="20"/>
        <v>0</v>
      </c>
      <c r="L24" s="99">
        <f t="shared" si="0"/>
        <v>1.9440124416796267E-4</v>
      </c>
      <c r="M24" s="99">
        <f t="shared" ca="1" si="31"/>
        <v>1.6483516483516484E-2</v>
      </c>
      <c r="N24" s="99">
        <f t="shared" ca="1" si="29"/>
        <v>7.8296703296703296E-2</v>
      </c>
      <c r="O24" s="99">
        <f t="shared" si="22"/>
        <v>5.0000000000000001E-4</v>
      </c>
      <c r="P24" s="19" t="s">
        <v>184</v>
      </c>
      <c r="Q24" s="16"/>
      <c r="R24" s="19"/>
      <c r="S24" s="89">
        <f t="shared" si="2"/>
        <v>0</v>
      </c>
      <c r="T24" s="75">
        <f t="shared" si="3"/>
        <v>0</v>
      </c>
      <c r="U24" s="100">
        <f t="shared" si="4"/>
        <v>0</v>
      </c>
      <c r="V24" s="101">
        <f t="shared" si="5"/>
        <v>0</v>
      </c>
      <c r="W24" s="16"/>
      <c r="X24" s="16"/>
      <c r="Y24" s="23"/>
      <c r="Z24" s="23"/>
      <c r="AA24" s="23"/>
      <c r="AB24" s="12"/>
      <c r="AC24" s="102">
        <f t="shared" si="6"/>
        <v>0</v>
      </c>
      <c r="AD24" s="97">
        <f t="shared" si="7"/>
        <v>0</v>
      </c>
      <c r="AE24" s="98">
        <f t="shared" si="8"/>
        <v>0</v>
      </c>
      <c r="AF24" s="103">
        <f t="shared" si="9"/>
        <v>0</v>
      </c>
      <c r="AG24" s="104">
        <f t="shared" si="10"/>
        <v>0</v>
      </c>
      <c r="AH24" s="104">
        <f t="shared" si="11"/>
        <v>0</v>
      </c>
      <c r="AI24" s="99">
        <f t="shared" si="12"/>
        <v>0</v>
      </c>
      <c r="AJ24" s="103">
        <f t="shared" si="13"/>
        <v>0</v>
      </c>
      <c r="AK24" s="99">
        <f t="shared" si="14"/>
        <v>0</v>
      </c>
      <c r="AL24" s="17"/>
      <c r="AM24" s="20"/>
      <c r="AN24" s="17"/>
      <c r="AO24" s="21"/>
      <c r="AP24" s="17"/>
      <c r="AQ24" s="17"/>
      <c r="AR24" s="17"/>
      <c r="AS24" s="97" t="str">
        <f t="shared" si="23"/>
        <v/>
      </c>
      <c r="AT24" s="97" t="str">
        <f t="shared" ca="1" si="24"/>
        <v/>
      </c>
      <c r="AU24" s="97" t="str">
        <f t="shared" si="25"/>
        <v/>
      </c>
      <c r="AV24" s="97" t="str">
        <f t="shared" ca="1" si="26"/>
        <v/>
      </c>
      <c r="AW24" s="17"/>
      <c r="AX24" s="17"/>
      <c r="AY24" s="97" t="str">
        <f t="shared" si="27"/>
        <v/>
      </c>
      <c r="AZ24" s="17"/>
      <c r="BA24" s="17"/>
      <c r="BB24" s="97" t="str">
        <f t="shared" si="28"/>
        <v/>
      </c>
      <c r="BC24" s="17"/>
      <c r="BH24" s="52"/>
      <c r="BI24" s="52"/>
      <c r="BJ24" s="52"/>
      <c r="BK24" s="52"/>
      <c r="BL24" s="52"/>
      <c r="BM24" s="52"/>
      <c r="BW24" s="54"/>
      <c r="BX24" s="54"/>
      <c r="BY24" s="54"/>
      <c r="BZ24" s="54"/>
      <c r="CA24" s="54"/>
      <c r="CB24" s="54"/>
    </row>
    <row r="25" spans="1:80" ht="17.45" customHeight="1" thickTop="1">
      <c r="A25" s="71">
        <f>A18+1</f>
        <v>3.1</v>
      </c>
      <c r="B25" s="106">
        <f>B24+1</f>
        <v>45640</v>
      </c>
      <c r="C25" s="4"/>
      <c r="D25" s="5"/>
      <c r="E25" s="6">
        <v>0</v>
      </c>
      <c r="F25" s="5">
        <v>0</v>
      </c>
      <c r="G25" s="74">
        <f t="shared" si="17"/>
        <v>716</v>
      </c>
      <c r="H25" s="75">
        <f t="shared" si="17"/>
        <v>5143</v>
      </c>
      <c r="I25" s="76">
        <f t="shared" si="18"/>
        <v>0</v>
      </c>
      <c r="J25" s="77">
        <f t="shared" si="19"/>
        <v>0</v>
      </c>
      <c r="K25" s="77">
        <f t="shared" si="20"/>
        <v>0</v>
      </c>
      <c r="L25" s="77">
        <f t="shared" si="0"/>
        <v>0</v>
      </c>
      <c r="M25" s="78">
        <f t="shared" ca="1" si="31"/>
        <v>1.6483516483516484E-2</v>
      </c>
      <c r="N25" s="78">
        <f t="shared" ca="1" si="29"/>
        <v>7.8296703296703296E-2</v>
      </c>
      <c r="O25" s="78">
        <f t="shared" si="22"/>
        <v>5.0000000000000001E-4</v>
      </c>
      <c r="P25" s="7" t="s">
        <v>184</v>
      </c>
      <c r="Q25" s="8"/>
      <c r="R25" s="13"/>
      <c r="S25" s="79">
        <f t="shared" si="2"/>
        <v>0</v>
      </c>
      <c r="T25" s="80">
        <f t="shared" si="3"/>
        <v>0</v>
      </c>
      <c r="U25" s="90">
        <f t="shared" si="4"/>
        <v>0</v>
      </c>
      <c r="V25" s="82">
        <f t="shared" si="5"/>
        <v>0</v>
      </c>
      <c r="W25" s="4"/>
      <c r="X25" s="4"/>
      <c r="Y25" s="22"/>
      <c r="Z25" s="22"/>
      <c r="AA25" s="22"/>
      <c r="AB25" s="6"/>
      <c r="AC25" s="83">
        <f t="shared" si="6"/>
        <v>0</v>
      </c>
      <c r="AD25" s="80">
        <f t="shared" si="7"/>
        <v>0</v>
      </c>
      <c r="AE25" s="76">
        <f t="shared" si="8"/>
        <v>0</v>
      </c>
      <c r="AF25" s="84">
        <f t="shared" si="9"/>
        <v>0</v>
      </c>
      <c r="AG25" s="85">
        <f t="shared" si="10"/>
        <v>0</v>
      </c>
      <c r="AH25" s="85">
        <f t="shared" si="11"/>
        <v>0</v>
      </c>
      <c r="AI25" s="77">
        <f t="shared" si="12"/>
        <v>0</v>
      </c>
      <c r="AJ25" s="84">
        <f t="shared" si="13"/>
        <v>0</v>
      </c>
      <c r="AK25" s="77">
        <f t="shared" si="14"/>
        <v>0</v>
      </c>
      <c r="AL25" s="5"/>
      <c r="AM25" s="9"/>
      <c r="AN25" s="5"/>
      <c r="AO25" s="10"/>
      <c r="AP25" s="5"/>
      <c r="AQ25" s="5"/>
      <c r="AR25" s="5"/>
      <c r="AS25" s="80" t="str">
        <f t="shared" si="23"/>
        <v/>
      </c>
      <c r="AT25" s="80" t="str">
        <f t="shared" ca="1" si="24"/>
        <v/>
      </c>
      <c r="AU25" s="80" t="str">
        <f t="shared" si="25"/>
        <v/>
      </c>
      <c r="AV25" s="80" t="str">
        <f t="shared" ca="1" si="26"/>
        <v/>
      </c>
      <c r="AW25" s="5"/>
      <c r="AX25" s="5"/>
      <c r="AY25" s="80" t="str">
        <f t="shared" si="27"/>
        <v/>
      </c>
      <c r="AZ25" s="165"/>
      <c r="BA25" s="165"/>
      <c r="BB25" s="80" t="str">
        <f t="shared" si="28"/>
        <v/>
      </c>
      <c r="BC25" s="5"/>
      <c r="BH25" s="52"/>
      <c r="BI25" s="52"/>
      <c r="BJ25" s="52"/>
      <c r="BK25" s="52"/>
      <c r="BL25" s="52"/>
      <c r="BM25" s="52"/>
      <c r="BW25" s="54"/>
      <c r="BX25" s="54"/>
      <c r="BY25" s="54"/>
      <c r="BZ25" s="54"/>
      <c r="CA25" s="54"/>
      <c r="CB25" s="54"/>
    </row>
    <row r="26" spans="1:80" ht="17.45" customHeight="1">
      <c r="A26" s="86">
        <f t="shared" si="30"/>
        <v>3.2</v>
      </c>
      <c r="B26" s="107">
        <f t="shared" si="16"/>
        <v>45641</v>
      </c>
      <c r="C26" s="8"/>
      <c r="D26" s="11"/>
      <c r="E26" s="12">
        <v>0</v>
      </c>
      <c r="F26" s="11">
        <v>0</v>
      </c>
      <c r="G26" s="74">
        <f t="shared" si="17"/>
        <v>716</v>
      </c>
      <c r="H26" s="75">
        <f t="shared" si="17"/>
        <v>5143</v>
      </c>
      <c r="I26" s="88">
        <f t="shared" si="18"/>
        <v>0</v>
      </c>
      <c r="J26" s="78">
        <f t="shared" si="19"/>
        <v>0</v>
      </c>
      <c r="K26" s="78">
        <f t="shared" si="20"/>
        <v>0</v>
      </c>
      <c r="L26" s="78">
        <f t="shared" si="0"/>
        <v>0</v>
      </c>
      <c r="M26" s="78">
        <f t="shared" ca="1" si="31"/>
        <v>1.6483516483516484E-2</v>
      </c>
      <c r="N26" s="78">
        <f t="shared" ca="1" si="29"/>
        <v>7.8296703296703296E-2</v>
      </c>
      <c r="O26" s="78">
        <f t="shared" si="22"/>
        <v>5.0000000000000001E-4</v>
      </c>
      <c r="P26" s="13" t="s">
        <v>184</v>
      </c>
      <c r="Q26" s="8"/>
      <c r="R26" s="13"/>
      <c r="S26" s="89">
        <f t="shared" si="2"/>
        <v>0</v>
      </c>
      <c r="T26" s="75">
        <f t="shared" si="3"/>
        <v>0</v>
      </c>
      <c r="U26" s="90">
        <f t="shared" si="4"/>
        <v>0</v>
      </c>
      <c r="V26" s="82">
        <f t="shared" si="5"/>
        <v>0</v>
      </c>
      <c r="W26" s="8"/>
      <c r="X26" s="8"/>
      <c r="Y26" s="23"/>
      <c r="Z26" s="23"/>
      <c r="AA26" s="23"/>
      <c r="AB26" s="12"/>
      <c r="AC26" s="91">
        <f t="shared" si="6"/>
        <v>0</v>
      </c>
      <c r="AD26" s="75">
        <f t="shared" si="7"/>
        <v>0</v>
      </c>
      <c r="AE26" s="88">
        <f t="shared" si="8"/>
        <v>0</v>
      </c>
      <c r="AF26" s="92">
        <f t="shared" si="9"/>
        <v>0</v>
      </c>
      <c r="AG26" s="93">
        <f t="shared" si="10"/>
        <v>0</v>
      </c>
      <c r="AH26" s="93">
        <f t="shared" si="11"/>
        <v>0</v>
      </c>
      <c r="AI26" s="78">
        <f t="shared" si="12"/>
        <v>0</v>
      </c>
      <c r="AJ26" s="92">
        <f t="shared" si="13"/>
        <v>0</v>
      </c>
      <c r="AK26" s="78">
        <f t="shared" si="14"/>
        <v>0</v>
      </c>
      <c r="AL26" s="11"/>
      <c r="AM26" s="14"/>
      <c r="AN26" s="11"/>
      <c r="AO26" s="15"/>
      <c r="AP26" s="11"/>
      <c r="AQ26" s="11"/>
      <c r="AR26" s="11"/>
      <c r="AS26" s="75" t="str">
        <f t="shared" si="23"/>
        <v/>
      </c>
      <c r="AT26" s="75" t="str">
        <f t="shared" ca="1" si="24"/>
        <v/>
      </c>
      <c r="AU26" s="75" t="str">
        <f t="shared" si="25"/>
        <v/>
      </c>
      <c r="AV26" s="75" t="str">
        <f t="shared" ca="1" si="26"/>
        <v/>
      </c>
      <c r="AW26" s="11"/>
      <c r="AX26" s="11"/>
      <c r="AY26" s="75" t="str">
        <f t="shared" si="27"/>
        <v/>
      </c>
      <c r="AZ26" s="11"/>
      <c r="BA26" s="11"/>
      <c r="BB26" s="75" t="str">
        <f t="shared" si="28"/>
        <v/>
      </c>
      <c r="BC26" s="11"/>
      <c r="BH26" s="52"/>
      <c r="BI26" s="52"/>
      <c r="BJ26" s="52"/>
      <c r="BK26" s="52"/>
      <c r="BL26" s="52"/>
      <c r="BM26" s="52"/>
      <c r="BW26" s="54"/>
      <c r="BX26" s="54"/>
      <c r="BY26" s="54"/>
      <c r="BZ26" s="54"/>
      <c r="CA26" s="54"/>
      <c r="CB26" s="54"/>
    </row>
    <row r="27" spans="1:80" ht="17.45" customHeight="1">
      <c r="A27" s="94">
        <f t="shared" si="30"/>
        <v>3.3000000000000003</v>
      </c>
      <c r="B27" s="107">
        <f t="shared" si="16"/>
        <v>45642</v>
      </c>
      <c r="C27" s="8"/>
      <c r="D27" s="11"/>
      <c r="E27" s="12">
        <v>2</v>
      </c>
      <c r="F27" s="11">
        <v>0</v>
      </c>
      <c r="G27" s="74">
        <f t="shared" si="17"/>
        <v>714</v>
      </c>
      <c r="H27" s="75">
        <f t="shared" si="17"/>
        <v>5143</v>
      </c>
      <c r="I27" s="88">
        <f t="shared" si="18"/>
        <v>0</v>
      </c>
      <c r="J27" s="78">
        <f t="shared" si="19"/>
        <v>2.7932960893854749E-3</v>
      </c>
      <c r="K27" s="78">
        <f t="shared" si="20"/>
        <v>0</v>
      </c>
      <c r="L27" s="78">
        <f t="shared" si="0"/>
        <v>0</v>
      </c>
      <c r="M27" s="78">
        <f t="shared" ca="1" si="31"/>
        <v>1.9230769230769232E-2</v>
      </c>
      <c r="N27" s="78">
        <f t="shared" ca="1" si="29"/>
        <v>7.8296703296703296E-2</v>
      </c>
      <c r="O27" s="78">
        <f t="shared" si="22"/>
        <v>5.0000000000000001E-4</v>
      </c>
      <c r="P27" s="13" t="s">
        <v>184</v>
      </c>
      <c r="Q27" s="8"/>
      <c r="R27" s="13"/>
      <c r="S27" s="89">
        <f t="shared" si="2"/>
        <v>0</v>
      </c>
      <c r="T27" s="75">
        <f t="shared" si="3"/>
        <v>0</v>
      </c>
      <c r="U27" s="90">
        <f t="shared" si="4"/>
        <v>0</v>
      </c>
      <c r="V27" s="82">
        <f t="shared" si="5"/>
        <v>0</v>
      </c>
      <c r="W27" s="8"/>
      <c r="X27" s="8"/>
      <c r="Y27" s="23"/>
      <c r="Z27" s="23"/>
      <c r="AA27" s="23"/>
      <c r="AB27" s="12"/>
      <c r="AC27" s="91">
        <f t="shared" si="6"/>
        <v>0</v>
      </c>
      <c r="AD27" s="75">
        <f t="shared" si="7"/>
        <v>0</v>
      </c>
      <c r="AE27" s="88">
        <f t="shared" si="8"/>
        <v>0</v>
      </c>
      <c r="AF27" s="92">
        <f t="shared" si="9"/>
        <v>0</v>
      </c>
      <c r="AG27" s="93">
        <f t="shared" si="10"/>
        <v>0</v>
      </c>
      <c r="AH27" s="93">
        <f t="shared" si="11"/>
        <v>0</v>
      </c>
      <c r="AI27" s="78">
        <f t="shared" si="12"/>
        <v>0</v>
      </c>
      <c r="AJ27" s="92">
        <f t="shared" si="13"/>
        <v>0</v>
      </c>
      <c r="AK27" s="78">
        <f t="shared" si="14"/>
        <v>0</v>
      </c>
      <c r="AL27" s="11"/>
      <c r="AM27" s="14"/>
      <c r="AN27" s="11"/>
      <c r="AO27" s="15"/>
      <c r="AP27" s="11"/>
      <c r="AQ27" s="11"/>
      <c r="AR27" s="11"/>
      <c r="AS27" s="75" t="str">
        <f t="shared" si="23"/>
        <v/>
      </c>
      <c r="AT27" s="75" t="str">
        <f t="shared" ca="1" si="24"/>
        <v/>
      </c>
      <c r="AU27" s="75" t="str">
        <f t="shared" si="25"/>
        <v/>
      </c>
      <c r="AV27" s="75" t="str">
        <f t="shared" ca="1" si="26"/>
        <v/>
      </c>
      <c r="AW27" s="11"/>
      <c r="AX27" s="11"/>
      <c r="AY27" s="75" t="str">
        <f t="shared" si="27"/>
        <v/>
      </c>
      <c r="AZ27" s="11"/>
      <c r="BA27" s="11"/>
      <c r="BB27" s="75" t="str">
        <f t="shared" si="28"/>
        <v/>
      </c>
      <c r="BC27" s="11"/>
      <c r="BH27" s="52"/>
      <c r="BI27" s="52"/>
      <c r="BJ27" s="52"/>
      <c r="BK27" s="52"/>
      <c r="BL27" s="52"/>
      <c r="BM27" s="52"/>
      <c r="BW27" s="54"/>
      <c r="BX27" s="54"/>
      <c r="BY27" s="54"/>
      <c r="BZ27" s="54"/>
      <c r="CA27" s="54"/>
      <c r="CB27" s="54"/>
    </row>
    <row r="28" spans="1:80" ht="17.45" customHeight="1">
      <c r="A28" s="86">
        <f t="shared" si="30"/>
        <v>3.4000000000000004</v>
      </c>
      <c r="B28" s="107">
        <f t="shared" si="16"/>
        <v>45643</v>
      </c>
      <c r="C28" s="8"/>
      <c r="D28" s="11"/>
      <c r="E28" s="12">
        <v>1</v>
      </c>
      <c r="F28" s="11">
        <v>2</v>
      </c>
      <c r="G28" s="74">
        <f t="shared" ref="G28:H43" si="32">G27-E28-C28</f>
        <v>713</v>
      </c>
      <c r="H28" s="75">
        <f t="shared" si="32"/>
        <v>5141</v>
      </c>
      <c r="I28" s="88">
        <f t="shared" si="18"/>
        <v>0</v>
      </c>
      <c r="J28" s="78">
        <f t="shared" si="19"/>
        <v>1.4005602240896359E-3</v>
      </c>
      <c r="K28" s="78">
        <f t="shared" si="20"/>
        <v>0</v>
      </c>
      <c r="L28" s="78">
        <f t="shared" si="0"/>
        <v>3.8887808671981335E-4</v>
      </c>
      <c r="M28" s="78">
        <f t="shared" ca="1" si="31"/>
        <v>2.0604395604395604E-2</v>
      </c>
      <c r="N28" s="78">
        <f t="shared" ca="1" si="29"/>
        <v>8.1043956043956047E-2</v>
      </c>
      <c r="O28" s="78">
        <f t="shared" si="22"/>
        <v>5.0000000000000001E-4</v>
      </c>
      <c r="P28" s="13" t="s">
        <v>184</v>
      </c>
      <c r="Q28" s="8"/>
      <c r="R28" s="13"/>
      <c r="S28" s="89">
        <f t="shared" si="2"/>
        <v>0</v>
      </c>
      <c r="T28" s="75">
        <f t="shared" si="3"/>
        <v>0</v>
      </c>
      <c r="U28" s="90">
        <f t="shared" si="4"/>
        <v>0</v>
      </c>
      <c r="V28" s="82">
        <f t="shared" si="5"/>
        <v>0</v>
      </c>
      <c r="W28" s="8"/>
      <c r="X28" s="8"/>
      <c r="Y28" s="23"/>
      <c r="Z28" s="23"/>
      <c r="AA28" s="23"/>
      <c r="AB28" s="12"/>
      <c r="AC28" s="91">
        <f t="shared" si="6"/>
        <v>0</v>
      </c>
      <c r="AD28" s="75">
        <f t="shared" si="7"/>
        <v>0</v>
      </c>
      <c r="AE28" s="88">
        <f t="shared" si="8"/>
        <v>0</v>
      </c>
      <c r="AF28" s="92">
        <f t="shared" si="9"/>
        <v>0</v>
      </c>
      <c r="AG28" s="93">
        <f t="shared" si="10"/>
        <v>0</v>
      </c>
      <c r="AH28" s="93">
        <f t="shared" si="11"/>
        <v>0</v>
      </c>
      <c r="AI28" s="78">
        <f t="shared" si="12"/>
        <v>0</v>
      </c>
      <c r="AJ28" s="92">
        <f t="shared" si="13"/>
        <v>0</v>
      </c>
      <c r="AK28" s="78">
        <f t="shared" si="14"/>
        <v>0</v>
      </c>
      <c r="AL28" s="11"/>
      <c r="AM28" s="14"/>
      <c r="AN28" s="11"/>
      <c r="AO28" s="15"/>
      <c r="AP28" s="11"/>
      <c r="AQ28" s="11"/>
      <c r="AR28" s="11"/>
      <c r="AS28" s="75" t="str">
        <f t="shared" si="23"/>
        <v/>
      </c>
      <c r="AT28" s="75" t="str">
        <f t="shared" ca="1" si="24"/>
        <v/>
      </c>
      <c r="AU28" s="75" t="str">
        <f t="shared" si="25"/>
        <v/>
      </c>
      <c r="AV28" s="75" t="str">
        <f t="shared" ca="1" si="26"/>
        <v/>
      </c>
      <c r="AW28" s="11"/>
      <c r="AX28" s="11"/>
      <c r="AY28" s="75" t="str">
        <f t="shared" si="27"/>
        <v/>
      </c>
      <c r="AZ28" s="11"/>
      <c r="BA28" s="11"/>
      <c r="BB28" s="75" t="str">
        <f t="shared" si="28"/>
        <v/>
      </c>
      <c r="BC28" s="11"/>
      <c r="BH28" s="52"/>
      <c r="BI28" s="52"/>
      <c r="BJ28" s="52"/>
      <c r="BK28" s="52"/>
      <c r="BL28" s="52"/>
      <c r="BM28" s="52"/>
      <c r="BW28" s="54"/>
      <c r="BX28" s="54"/>
      <c r="BY28" s="54"/>
      <c r="BZ28" s="54"/>
      <c r="CA28" s="54"/>
      <c r="CB28" s="54"/>
    </row>
    <row r="29" spans="1:80" ht="17.45" customHeight="1">
      <c r="A29" s="94">
        <f t="shared" si="30"/>
        <v>3.5000000000000004</v>
      </c>
      <c r="B29" s="107">
        <f t="shared" si="16"/>
        <v>45644</v>
      </c>
      <c r="C29" s="8"/>
      <c r="D29" s="11"/>
      <c r="E29" s="12">
        <v>0</v>
      </c>
      <c r="F29" s="11">
        <v>0</v>
      </c>
      <c r="G29" s="74">
        <f t="shared" si="32"/>
        <v>713</v>
      </c>
      <c r="H29" s="75">
        <f t="shared" si="32"/>
        <v>5141</v>
      </c>
      <c r="I29" s="88">
        <f t="shared" si="18"/>
        <v>0</v>
      </c>
      <c r="J29" s="78">
        <f t="shared" si="19"/>
        <v>0</v>
      </c>
      <c r="K29" s="78">
        <f t="shared" si="20"/>
        <v>0</v>
      </c>
      <c r="L29" s="78">
        <f t="shared" si="0"/>
        <v>0</v>
      </c>
      <c r="M29" s="78">
        <f t="shared" ca="1" si="31"/>
        <v>2.0604395604395604E-2</v>
      </c>
      <c r="N29" s="78">
        <f t="shared" ca="1" si="29"/>
        <v>8.1043956043956047E-2</v>
      </c>
      <c r="O29" s="78">
        <f t="shared" si="22"/>
        <v>5.0000000000000001E-4</v>
      </c>
      <c r="P29" s="13" t="s">
        <v>184</v>
      </c>
      <c r="Q29" s="8"/>
      <c r="R29" s="13"/>
      <c r="S29" s="89">
        <f t="shared" si="2"/>
        <v>0</v>
      </c>
      <c r="T29" s="75">
        <f t="shared" si="3"/>
        <v>0</v>
      </c>
      <c r="U29" s="90">
        <f t="shared" si="4"/>
        <v>0</v>
      </c>
      <c r="V29" s="82">
        <f t="shared" si="5"/>
        <v>0</v>
      </c>
      <c r="W29" s="8"/>
      <c r="X29" s="8"/>
      <c r="Y29" s="23"/>
      <c r="Z29" s="23"/>
      <c r="AA29" s="23"/>
      <c r="AB29" s="12"/>
      <c r="AC29" s="91">
        <f t="shared" si="6"/>
        <v>0</v>
      </c>
      <c r="AD29" s="75">
        <f t="shared" si="7"/>
        <v>0</v>
      </c>
      <c r="AE29" s="88">
        <f t="shared" si="8"/>
        <v>0</v>
      </c>
      <c r="AF29" s="92">
        <f t="shared" si="9"/>
        <v>0</v>
      </c>
      <c r="AG29" s="93">
        <f t="shared" si="10"/>
        <v>0</v>
      </c>
      <c r="AH29" s="93">
        <f t="shared" si="11"/>
        <v>0</v>
      </c>
      <c r="AI29" s="78">
        <f t="shared" si="12"/>
        <v>0</v>
      </c>
      <c r="AJ29" s="92">
        <f t="shared" si="13"/>
        <v>0</v>
      </c>
      <c r="AK29" s="78">
        <f t="shared" si="14"/>
        <v>0</v>
      </c>
      <c r="AL29" s="11"/>
      <c r="AM29" s="14"/>
      <c r="AN29" s="11"/>
      <c r="AO29" s="15"/>
      <c r="AP29" s="11"/>
      <c r="AQ29" s="11"/>
      <c r="AR29" s="11"/>
      <c r="AS29" s="75" t="str">
        <f t="shared" si="23"/>
        <v/>
      </c>
      <c r="AT29" s="75" t="str">
        <f t="shared" ca="1" si="24"/>
        <v/>
      </c>
      <c r="AU29" s="75" t="str">
        <f t="shared" si="25"/>
        <v/>
      </c>
      <c r="AV29" s="75" t="str">
        <f t="shared" ca="1" si="26"/>
        <v/>
      </c>
      <c r="AW29" s="11"/>
      <c r="AX29" s="11"/>
      <c r="AY29" s="75" t="str">
        <f t="shared" si="27"/>
        <v/>
      </c>
      <c r="AZ29" s="11"/>
      <c r="BA29" s="11"/>
      <c r="BB29" s="75" t="str">
        <f t="shared" si="28"/>
        <v/>
      </c>
      <c r="BC29" s="11"/>
      <c r="BH29" s="52"/>
      <c r="BI29" s="52"/>
      <c r="BJ29" s="52"/>
      <c r="BK29" s="52"/>
      <c r="BL29" s="52"/>
      <c r="BM29" s="52"/>
      <c r="BW29" s="54"/>
      <c r="BX29" s="54"/>
      <c r="BY29" s="54"/>
      <c r="BZ29" s="54"/>
      <c r="CA29" s="54"/>
      <c r="CB29" s="54"/>
    </row>
    <row r="30" spans="1:80" ht="17.45" customHeight="1">
      <c r="A30" s="86">
        <f t="shared" si="30"/>
        <v>3.6000000000000005</v>
      </c>
      <c r="B30" s="107">
        <f t="shared" si="16"/>
        <v>45645</v>
      </c>
      <c r="C30" s="8"/>
      <c r="D30" s="11"/>
      <c r="E30" s="12">
        <v>0</v>
      </c>
      <c r="F30" s="11">
        <v>0</v>
      </c>
      <c r="G30" s="74">
        <f t="shared" si="32"/>
        <v>713</v>
      </c>
      <c r="H30" s="75">
        <f t="shared" si="32"/>
        <v>5141</v>
      </c>
      <c r="I30" s="88">
        <f t="shared" si="18"/>
        <v>0</v>
      </c>
      <c r="J30" s="78">
        <f t="shared" si="19"/>
        <v>0</v>
      </c>
      <c r="K30" s="78">
        <f t="shared" si="20"/>
        <v>0</v>
      </c>
      <c r="L30" s="78">
        <f t="shared" si="0"/>
        <v>0</v>
      </c>
      <c r="M30" s="78">
        <f t="shared" ca="1" si="31"/>
        <v>2.0604395604395604E-2</v>
      </c>
      <c r="N30" s="78">
        <f t="shared" ca="1" si="29"/>
        <v>8.1043956043956047E-2</v>
      </c>
      <c r="O30" s="78">
        <f t="shared" si="22"/>
        <v>5.0000000000000001E-4</v>
      </c>
      <c r="P30" s="13" t="s">
        <v>184</v>
      </c>
      <c r="Q30" s="8"/>
      <c r="R30" s="13"/>
      <c r="S30" s="89">
        <f t="shared" si="2"/>
        <v>0</v>
      </c>
      <c r="T30" s="75">
        <f t="shared" si="3"/>
        <v>0</v>
      </c>
      <c r="U30" s="90">
        <f t="shared" si="4"/>
        <v>0</v>
      </c>
      <c r="V30" s="82">
        <f t="shared" si="5"/>
        <v>0</v>
      </c>
      <c r="W30" s="8"/>
      <c r="X30" s="8"/>
      <c r="Y30" s="23"/>
      <c r="Z30" s="23"/>
      <c r="AA30" s="23"/>
      <c r="AB30" s="12"/>
      <c r="AC30" s="91">
        <f t="shared" si="6"/>
        <v>0</v>
      </c>
      <c r="AD30" s="75">
        <f t="shared" si="7"/>
        <v>0</v>
      </c>
      <c r="AE30" s="88">
        <f t="shared" si="8"/>
        <v>0</v>
      </c>
      <c r="AF30" s="92">
        <f t="shared" si="9"/>
        <v>0</v>
      </c>
      <c r="AG30" s="93">
        <f t="shared" si="10"/>
        <v>0</v>
      </c>
      <c r="AH30" s="93">
        <f t="shared" si="11"/>
        <v>0</v>
      </c>
      <c r="AI30" s="78">
        <f t="shared" si="12"/>
        <v>0</v>
      </c>
      <c r="AJ30" s="92">
        <f t="shared" si="13"/>
        <v>0</v>
      </c>
      <c r="AK30" s="78">
        <f t="shared" si="14"/>
        <v>0</v>
      </c>
      <c r="AL30" s="11"/>
      <c r="AM30" s="14"/>
      <c r="AN30" s="11"/>
      <c r="AO30" s="15"/>
      <c r="AP30" s="11"/>
      <c r="AQ30" s="11"/>
      <c r="AR30" s="11"/>
      <c r="AS30" s="75" t="str">
        <f t="shared" si="23"/>
        <v/>
      </c>
      <c r="AT30" s="75" t="str">
        <f t="shared" ca="1" si="24"/>
        <v/>
      </c>
      <c r="AU30" s="75" t="str">
        <f t="shared" si="25"/>
        <v/>
      </c>
      <c r="AV30" s="75" t="str">
        <f t="shared" ca="1" si="26"/>
        <v/>
      </c>
      <c r="AW30" s="11"/>
      <c r="AX30" s="11"/>
      <c r="AY30" s="75" t="str">
        <f t="shared" si="27"/>
        <v/>
      </c>
      <c r="AZ30" s="11"/>
      <c r="BA30" s="11"/>
      <c r="BB30" s="75" t="str">
        <f t="shared" si="28"/>
        <v/>
      </c>
      <c r="BC30" s="11"/>
      <c r="BH30" s="52"/>
      <c r="BI30" s="52"/>
      <c r="BJ30" s="52"/>
      <c r="BK30" s="52"/>
      <c r="BL30" s="52"/>
      <c r="BM30" s="52"/>
      <c r="BW30" s="54"/>
      <c r="BX30" s="54"/>
      <c r="BY30" s="54"/>
      <c r="BZ30" s="54"/>
      <c r="CA30" s="54"/>
      <c r="CB30" s="54"/>
    </row>
    <row r="31" spans="1:80" ht="17.45" customHeight="1" thickBot="1">
      <c r="A31" s="94">
        <f t="shared" si="30"/>
        <v>3.7000000000000006</v>
      </c>
      <c r="B31" s="108">
        <f t="shared" si="16"/>
        <v>45646</v>
      </c>
      <c r="C31" s="16"/>
      <c r="D31" s="17"/>
      <c r="E31" s="18">
        <v>1</v>
      </c>
      <c r="F31" s="17">
        <v>0</v>
      </c>
      <c r="G31" s="96">
        <f t="shared" si="32"/>
        <v>712</v>
      </c>
      <c r="H31" s="97">
        <f t="shared" si="32"/>
        <v>5141</v>
      </c>
      <c r="I31" s="98">
        <f t="shared" si="18"/>
        <v>0</v>
      </c>
      <c r="J31" s="99">
        <f t="shared" si="19"/>
        <v>1.4025245441795231E-3</v>
      </c>
      <c r="K31" s="99">
        <f t="shared" si="20"/>
        <v>0</v>
      </c>
      <c r="L31" s="99">
        <f t="shared" si="0"/>
        <v>0</v>
      </c>
      <c r="M31" s="99">
        <f t="shared" ca="1" si="31"/>
        <v>2.197802197802198E-2</v>
      </c>
      <c r="N31" s="99">
        <f t="shared" ca="1" si="29"/>
        <v>8.1043956043956047E-2</v>
      </c>
      <c r="O31" s="99">
        <f t="shared" si="22"/>
        <v>5.0000000000000001E-4</v>
      </c>
      <c r="P31" s="19" t="s">
        <v>184</v>
      </c>
      <c r="Q31" s="16"/>
      <c r="R31" s="19"/>
      <c r="S31" s="89">
        <f t="shared" si="2"/>
        <v>0</v>
      </c>
      <c r="T31" s="75">
        <f t="shared" si="3"/>
        <v>0</v>
      </c>
      <c r="U31" s="100">
        <f t="shared" si="4"/>
        <v>0</v>
      </c>
      <c r="V31" s="101">
        <f t="shared" si="5"/>
        <v>0</v>
      </c>
      <c r="W31" s="16"/>
      <c r="X31" s="16"/>
      <c r="Y31" s="23"/>
      <c r="Z31" s="23"/>
      <c r="AA31" s="23"/>
      <c r="AB31" s="12"/>
      <c r="AC31" s="102">
        <f t="shared" si="6"/>
        <v>0</v>
      </c>
      <c r="AD31" s="97">
        <f t="shared" si="7"/>
        <v>0</v>
      </c>
      <c r="AE31" s="98">
        <f t="shared" si="8"/>
        <v>0</v>
      </c>
      <c r="AF31" s="103">
        <f t="shared" si="9"/>
        <v>0</v>
      </c>
      <c r="AG31" s="104">
        <f t="shared" si="10"/>
        <v>0</v>
      </c>
      <c r="AH31" s="104">
        <f t="shared" si="11"/>
        <v>0</v>
      </c>
      <c r="AI31" s="99">
        <f t="shared" si="12"/>
        <v>0</v>
      </c>
      <c r="AJ31" s="103">
        <f t="shared" si="13"/>
        <v>0</v>
      </c>
      <c r="AK31" s="99">
        <f t="shared" si="14"/>
        <v>0</v>
      </c>
      <c r="AL31" s="17"/>
      <c r="AM31" s="20"/>
      <c r="AN31" s="17"/>
      <c r="AO31" s="21"/>
      <c r="AP31" s="17"/>
      <c r="AQ31" s="17"/>
      <c r="AR31" s="17"/>
      <c r="AS31" s="97" t="str">
        <f t="shared" si="23"/>
        <v/>
      </c>
      <c r="AT31" s="97" t="str">
        <f t="shared" ca="1" si="24"/>
        <v/>
      </c>
      <c r="AU31" s="97" t="str">
        <f t="shared" si="25"/>
        <v/>
      </c>
      <c r="AV31" s="97" t="str">
        <f t="shared" ca="1" si="26"/>
        <v/>
      </c>
      <c r="AW31" s="17"/>
      <c r="AX31" s="17"/>
      <c r="AY31" s="97" t="str">
        <f t="shared" si="27"/>
        <v/>
      </c>
      <c r="AZ31" s="17"/>
      <c r="BA31" s="17"/>
      <c r="BB31" s="97" t="str">
        <f t="shared" si="28"/>
        <v/>
      </c>
      <c r="BC31" s="17"/>
      <c r="BH31" s="52"/>
      <c r="BI31" s="52"/>
      <c r="BJ31" s="52"/>
      <c r="BK31" s="52"/>
      <c r="BL31" s="52"/>
      <c r="BM31" s="52"/>
      <c r="BW31" s="54"/>
      <c r="BX31" s="54"/>
      <c r="BY31" s="54"/>
      <c r="BZ31" s="54"/>
      <c r="CA31" s="54"/>
      <c r="CB31" s="54"/>
    </row>
    <row r="32" spans="1:80" ht="17.45" customHeight="1" thickTop="1">
      <c r="A32" s="105">
        <f>A25+1</f>
        <v>4.0999999999999996</v>
      </c>
      <c r="B32" s="106">
        <f>B31+1</f>
        <v>45647</v>
      </c>
      <c r="C32" s="4"/>
      <c r="D32" s="5"/>
      <c r="E32" s="6">
        <v>1</v>
      </c>
      <c r="F32" s="5">
        <v>0</v>
      </c>
      <c r="G32" s="74">
        <f t="shared" si="32"/>
        <v>711</v>
      </c>
      <c r="H32" s="75">
        <f t="shared" si="32"/>
        <v>5141</v>
      </c>
      <c r="I32" s="76">
        <f t="shared" si="18"/>
        <v>0</v>
      </c>
      <c r="J32" s="77">
        <f t="shared" si="19"/>
        <v>1.4044943820224719E-3</v>
      </c>
      <c r="K32" s="77">
        <f t="shared" si="20"/>
        <v>0</v>
      </c>
      <c r="L32" s="77">
        <f t="shared" si="0"/>
        <v>0</v>
      </c>
      <c r="M32" s="78">
        <f t="shared" ca="1" si="31"/>
        <v>2.3351648351648352E-2</v>
      </c>
      <c r="N32" s="78">
        <f t="shared" ca="1" si="29"/>
        <v>8.1043956043956047E-2</v>
      </c>
      <c r="O32" s="78">
        <f t="shared" si="22"/>
        <v>5.0000000000000001E-4</v>
      </c>
      <c r="P32" s="7" t="s">
        <v>184</v>
      </c>
      <c r="Q32" s="8"/>
      <c r="R32" s="13"/>
      <c r="S32" s="79">
        <f t="shared" si="2"/>
        <v>0</v>
      </c>
      <c r="T32" s="80">
        <f t="shared" si="3"/>
        <v>0</v>
      </c>
      <c r="U32" s="90">
        <f t="shared" si="4"/>
        <v>0</v>
      </c>
      <c r="V32" s="82">
        <f t="shared" si="5"/>
        <v>0</v>
      </c>
      <c r="W32" s="4"/>
      <c r="X32" s="4"/>
      <c r="Y32" s="22"/>
      <c r="Z32" s="22"/>
      <c r="AA32" s="22"/>
      <c r="AB32" s="6"/>
      <c r="AC32" s="83">
        <f t="shared" si="6"/>
        <v>0</v>
      </c>
      <c r="AD32" s="80">
        <f t="shared" si="7"/>
        <v>0</v>
      </c>
      <c r="AE32" s="76">
        <f t="shared" si="8"/>
        <v>0</v>
      </c>
      <c r="AF32" s="84">
        <f t="shared" si="9"/>
        <v>0</v>
      </c>
      <c r="AG32" s="85">
        <f t="shared" si="10"/>
        <v>0</v>
      </c>
      <c r="AH32" s="85">
        <f t="shared" si="11"/>
        <v>0</v>
      </c>
      <c r="AI32" s="77">
        <f t="shared" si="12"/>
        <v>0</v>
      </c>
      <c r="AJ32" s="84">
        <f t="shared" si="13"/>
        <v>0</v>
      </c>
      <c r="AK32" s="77">
        <f t="shared" si="14"/>
        <v>0</v>
      </c>
      <c r="AL32" s="5"/>
      <c r="AM32" s="9"/>
      <c r="AN32" s="5"/>
      <c r="AO32" s="10"/>
      <c r="AP32" s="5"/>
      <c r="AQ32" s="5"/>
      <c r="AR32" s="5"/>
      <c r="AS32" s="80" t="str">
        <f t="shared" si="23"/>
        <v/>
      </c>
      <c r="AT32" s="80" t="str">
        <f t="shared" ca="1" si="24"/>
        <v/>
      </c>
      <c r="AU32" s="80" t="str">
        <f t="shared" si="25"/>
        <v/>
      </c>
      <c r="AV32" s="80" t="str">
        <f t="shared" ca="1" si="26"/>
        <v/>
      </c>
      <c r="AW32" s="5"/>
      <c r="AX32" s="5"/>
      <c r="AY32" s="80" t="str">
        <f t="shared" si="27"/>
        <v/>
      </c>
      <c r="AZ32" s="165"/>
      <c r="BA32" s="165"/>
      <c r="BB32" s="80" t="str">
        <f t="shared" si="28"/>
        <v/>
      </c>
      <c r="BC32" s="5"/>
      <c r="BH32" s="52"/>
      <c r="BI32" s="52"/>
      <c r="BJ32" s="52"/>
      <c r="BK32" s="52"/>
      <c r="BL32" s="52"/>
      <c r="BM32" s="52"/>
      <c r="BW32" s="54"/>
      <c r="BX32" s="54"/>
      <c r="BY32" s="54"/>
      <c r="BZ32" s="54"/>
      <c r="CA32" s="54"/>
      <c r="CB32" s="54"/>
    </row>
    <row r="33" spans="1:80" ht="17.45" customHeight="1">
      <c r="A33" s="94">
        <f t="shared" si="30"/>
        <v>4.2</v>
      </c>
      <c r="B33" s="107">
        <f t="shared" si="16"/>
        <v>45648</v>
      </c>
      <c r="C33" s="8"/>
      <c r="D33" s="11"/>
      <c r="E33" s="12">
        <v>1</v>
      </c>
      <c r="F33" s="11">
        <v>0</v>
      </c>
      <c r="G33" s="74">
        <f t="shared" si="32"/>
        <v>710</v>
      </c>
      <c r="H33" s="75">
        <f t="shared" si="32"/>
        <v>5141</v>
      </c>
      <c r="I33" s="88">
        <f t="shared" si="18"/>
        <v>0</v>
      </c>
      <c r="J33" s="78">
        <f t="shared" si="19"/>
        <v>1.4064697609001407E-3</v>
      </c>
      <c r="K33" s="78">
        <f t="shared" si="20"/>
        <v>0</v>
      </c>
      <c r="L33" s="78">
        <f t="shared" si="0"/>
        <v>0</v>
      </c>
      <c r="M33" s="78">
        <f t="shared" ca="1" si="31"/>
        <v>2.4725274725274724E-2</v>
      </c>
      <c r="N33" s="78">
        <f t="shared" ca="1" si="29"/>
        <v>8.1043956043956047E-2</v>
      </c>
      <c r="O33" s="78">
        <f t="shared" si="22"/>
        <v>5.0000000000000001E-4</v>
      </c>
      <c r="P33" s="13" t="s">
        <v>184</v>
      </c>
      <c r="Q33" s="8"/>
      <c r="R33" s="13"/>
      <c r="S33" s="89">
        <f t="shared" si="2"/>
        <v>0</v>
      </c>
      <c r="T33" s="75">
        <f t="shared" si="3"/>
        <v>0</v>
      </c>
      <c r="U33" s="90">
        <f t="shared" si="4"/>
        <v>0</v>
      </c>
      <c r="V33" s="82">
        <f t="shared" si="5"/>
        <v>0</v>
      </c>
      <c r="W33" s="8"/>
      <c r="X33" s="8"/>
      <c r="Y33" s="23"/>
      <c r="Z33" s="23"/>
      <c r="AA33" s="23"/>
      <c r="AB33" s="12"/>
      <c r="AC33" s="91">
        <f t="shared" si="6"/>
        <v>0</v>
      </c>
      <c r="AD33" s="75">
        <f t="shared" si="7"/>
        <v>0</v>
      </c>
      <c r="AE33" s="88">
        <f t="shared" si="8"/>
        <v>0</v>
      </c>
      <c r="AF33" s="92">
        <f t="shared" si="9"/>
        <v>0</v>
      </c>
      <c r="AG33" s="93">
        <f t="shared" si="10"/>
        <v>0</v>
      </c>
      <c r="AH33" s="93">
        <f t="shared" si="11"/>
        <v>0</v>
      </c>
      <c r="AI33" s="78">
        <f t="shared" si="12"/>
        <v>0</v>
      </c>
      <c r="AJ33" s="92">
        <f t="shared" si="13"/>
        <v>0</v>
      </c>
      <c r="AK33" s="78">
        <f t="shared" si="14"/>
        <v>0</v>
      </c>
      <c r="AL33" s="11"/>
      <c r="AM33" s="14"/>
      <c r="AN33" s="11"/>
      <c r="AO33" s="15"/>
      <c r="AP33" s="11"/>
      <c r="AQ33" s="11"/>
      <c r="AR33" s="11"/>
      <c r="AS33" s="75" t="str">
        <f t="shared" si="23"/>
        <v/>
      </c>
      <c r="AT33" s="75" t="str">
        <f t="shared" ca="1" si="24"/>
        <v/>
      </c>
      <c r="AU33" s="75" t="str">
        <f t="shared" si="25"/>
        <v/>
      </c>
      <c r="AV33" s="75" t="str">
        <f t="shared" ca="1" si="26"/>
        <v/>
      </c>
      <c r="AW33" s="11"/>
      <c r="AX33" s="11"/>
      <c r="AY33" s="75" t="str">
        <f t="shared" si="27"/>
        <v/>
      </c>
      <c r="AZ33" s="11"/>
      <c r="BA33" s="11"/>
      <c r="BB33" s="75" t="str">
        <f t="shared" si="28"/>
        <v/>
      </c>
      <c r="BC33" s="11"/>
      <c r="BH33" s="52"/>
      <c r="BI33" s="52"/>
      <c r="BJ33" s="52"/>
      <c r="BK33" s="52"/>
      <c r="BL33" s="52"/>
      <c r="BM33" s="52"/>
      <c r="BW33" s="54"/>
      <c r="BX33" s="54"/>
      <c r="BY33" s="54"/>
      <c r="BZ33" s="54"/>
      <c r="CA33" s="54"/>
      <c r="CB33" s="54"/>
    </row>
    <row r="34" spans="1:80" ht="17.45" customHeight="1">
      <c r="A34" s="86">
        <f t="shared" si="30"/>
        <v>4.3000000000000007</v>
      </c>
      <c r="B34" s="107">
        <f t="shared" si="16"/>
        <v>45649</v>
      </c>
      <c r="C34" s="8"/>
      <c r="D34" s="11"/>
      <c r="E34" s="12">
        <v>1</v>
      </c>
      <c r="F34" s="11">
        <v>1</v>
      </c>
      <c r="G34" s="74">
        <f t="shared" si="32"/>
        <v>709</v>
      </c>
      <c r="H34" s="75">
        <f t="shared" si="32"/>
        <v>5140</v>
      </c>
      <c r="I34" s="88">
        <f t="shared" si="18"/>
        <v>0</v>
      </c>
      <c r="J34" s="78">
        <f t="shared" si="19"/>
        <v>1.4084507042253522E-3</v>
      </c>
      <c r="K34" s="78">
        <f t="shared" si="20"/>
        <v>0</v>
      </c>
      <c r="L34" s="78">
        <f t="shared" si="0"/>
        <v>1.9451468585878233E-4</v>
      </c>
      <c r="M34" s="78">
        <f t="shared" ca="1" si="31"/>
        <v>2.60989010989011E-2</v>
      </c>
      <c r="N34" s="78">
        <f t="shared" ca="1" si="29"/>
        <v>8.2417582417582416E-2</v>
      </c>
      <c r="O34" s="78">
        <f t="shared" si="22"/>
        <v>5.0000000000000001E-4</v>
      </c>
      <c r="P34" s="13" t="s">
        <v>184</v>
      </c>
      <c r="Q34" s="8"/>
      <c r="R34" s="13"/>
      <c r="S34" s="89">
        <f t="shared" si="2"/>
        <v>0</v>
      </c>
      <c r="T34" s="75">
        <f t="shared" si="3"/>
        <v>0</v>
      </c>
      <c r="U34" s="90">
        <f t="shared" si="4"/>
        <v>0</v>
      </c>
      <c r="V34" s="82">
        <f t="shared" si="5"/>
        <v>0</v>
      </c>
      <c r="W34" s="8"/>
      <c r="X34" s="8"/>
      <c r="Y34" s="23"/>
      <c r="Z34" s="23"/>
      <c r="AA34" s="23"/>
      <c r="AB34" s="12"/>
      <c r="AC34" s="91">
        <f t="shared" si="6"/>
        <v>0</v>
      </c>
      <c r="AD34" s="75">
        <f t="shared" si="7"/>
        <v>0</v>
      </c>
      <c r="AE34" s="88">
        <f t="shared" si="8"/>
        <v>0</v>
      </c>
      <c r="AF34" s="92">
        <f t="shared" si="9"/>
        <v>0</v>
      </c>
      <c r="AG34" s="93">
        <f t="shared" si="10"/>
        <v>0</v>
      </c>
      <c r="AH34" s="93">
        <f t="shared" si="11"/>
        <v>0</v>
      </c>
      <c r="AI34" s="78">
        <f t="shared" si="12"/>
        <v>0</v>
      </c>
      <c r="AJ34" s="92">
        <f t="shared" si="13"/>
        <v>0</v>
      </c>
      <c r="AK34" s="78">
        <f t="shared" si="14"/>
        <v>0</v>
      </c>
      <c r="AL34" s="11"/>
      <c r="AM34" s="14"/>
      <c r="AN34" s="11"/>
      <c r="AO34" s="15"/>
      <c r="AP34" s="11"/>
      <c r="AQ34" s="11"/>
      <c r="AR34" s="11"/>
      <c r="AS34" s="75" t="str">
        <f t="shared" si="23"/>
        <v/>
      </c>
      <c r="AT34" s="75" t="str">
        <f t="shared" ca="1" si="24"/>
        <v/>
      </c>
      <c r="AU34" s="75" t="str">
        <f t="shared" si="25"/>
        <v/>
      </c>
      <c r="AV34" s="75" t="str">
        <f t="shared" ca="1" si="26"/>
        <v/>
      </c>
      <c r="AW34" s="11"/>
      <c r="AX34" s="11"/>
      <c r="AY34" s="75" t="str">
        <f t="shared" si="27"/>
        <v/>
      </c>
      <c r="AZ34" s="11"/>
      <c r="BA34" s="11"/>
      <c r="BB34" s="75" t="str">
        <f t="shared" si="28"/>
        <v/>
      </c>
      <c r="BC34" s="11"/>
      <c r="BH34" s="52"/>
      <c r="BI34" s="52"/>
      <c r="BJ34" s="52"/>
      <c r="BK34" s="52"/>
      <c r="BL34" s="52"/>
      <c r="BM34" s="52"/>
      <c r="BW34" s="54"/>
      <c r="BX34" s="54"/>
      <c r="BY34" s="54"/>
      <c r="BZ34" s="54"/>
      <c r="CA34" s="54"/>
      <c r="CB34" s="54"/>
    </row>
    <row r="35" spans="1:80" ht="17.45" customHeight="1">
      <c r="A35" s="94">
        <f t="shared" si="30"/>
        <v>4.4000000000000004</v>
      </c>
      <c r="B35" s="107">
        <f t="shared" si="16"/>
        <v>45650</v>
      </c>
      <c r="C35" s="8"/>
      <c r="D35" s="11"/>
      <c r="E35" s="12">
        <v>0</v>
      </c>
      <c r="F35" s="11">
        <v>0</v>
      </c>
      <c r="G35" s="74">
        <f t="shared" si="32"/>
        <v>709</v>
      </c>
      <c r="H35" s="75">
        <f t="shared" si="32"/>
        <v>5140</v>
      </c>
      <c r="I35" s="88">
        <f t="shared" si="18"/>
        <v>0</v>
      </c>
      <c r="J35" s="78">
        <f t="shared" si="19"/>
        <v>0</v>
      </c>
      <c r="K35" s="78">
        <f t="shared" si="20"/>
        <v>0</v>
      </c>
      <c r="L35" s="78">
        <f t="shared" si="0"/>
        <v>0</v>
      </c>
      <c r="M35" s="78">
        <f t="shared" ca="1" si="31"/>
        <v>2.60989010989011E-2</v>
      </c>
      <c r="N35" s="78">
        <f t="shared" ca="1" si="29"/>
        <v>8.2417582417582416E-2</v>
      </c>
      <c r="O35" s="78">
        <f t="shared" si="22"/>
        <v>5.0000000000000001E-4</v>
      </c>
      <c r="P35" s="13" t="s">
        <v>184</v>
      </c>
      <c r="Q35" s="8"/>
      <c r="R35" s="13"/>
      <c r="S35" s="89">
        <f t="shared" si="2"/>
        <v>0</v>
      </c>
      <c r="T35" s="75">
        <f t="shared" si="3"/>
        <v>0</v>
      </c>
      <c r="U35" s="90">
        <f t="shared" si="4"/>
        <v>0</v>
      </c>
      <c r="V35" s="82">
        <f t="shared" si="5"/>
        <v>0</v>
      </c>
      <c r="W35" s="8"/>
      <c r="X35" s="8"/>
      <c r="Y35" s="23"/>
      <c r="Z35" s="23"/>
      <c r="AA35" s="23"/>
      <c r="AB35" s="12"/>
      <c r="AC35" s="91">
        <f t="shared" si="6"/>
        <v>0</v>
      </c>
      <c r="AD35" s="75">
        <f t="shared" si="7"/>
        <v>0</v>
      </c>
      <c r="AE35" s="88">
        <f t="shared" si="8"/>
        <v>0</v>
      </c>
      <c r="AF35" s="92">
        <f t="shared" si="9"/>
        <v>0</v>
      </c>
      <c r="AG35" s="93">
        <f t="shared" si="10"/>
        <v>0</v>
      </c>
      <c r="AH35" s="93">
        <f t="shared" si="11"/>
        <v>0</v>
      </c>
      <c r="AI35" s="78">
        <f t="shared" si="12"/>
        <v>0</v>
      </c>
      <c r="AJ35" s="92">
        <f t="shared" si="13"/>
        <v>0</v>
      </c>
      <c r="AK35" s="78">
        <f t="shared" si="14"/>
        <v>0</v>
      </c>
      <c r="AL35" s="11"/>
      <c r="AM35" s="14"/>
      <c r="AN35" s="11"/>
      <c r="AO35" s="15"/>
      <c r="AP35" s="11"/>
      <c r="AQ35" s="11"/>
      <c r="AR35" s="11"/>
      <c r="AS35" s="75" t="str">
        <f t="shared" si="23"/>
        <v/>
      </c>
      <c r="AT35" s="75" t="str">
        <f t="shared" ca="1" si="24"/>
        <v/>
      </c>
      <c r="AU35" s="75" t="str">
        <f t="shared" si="25"/>
        <v/>
      </c>
      <c r="AV35" s="75" t="str">
        <f t="shared" ca="1" si="26"/>
        <v/>
      </c>
      <c r="AW35" s="11"/>
      <c r="AX35" s="11"/>
      <c r="AY35" s="75" t="str">
        <f t="shared" si="27"/>
        <v/>
      </c>
      <c r="AZ35" s="11"/>
      <c r="BA35" s="11"/>
      <c r="BB35" s="75" t="str">
        <f t="shared" si="28"/>
        <v/>
      </c>
      <c r="BC35" s="11"/>
      <c r="BH35" s="52"/>
      <c r="BI35" s="52"/>
      <c r="BJ35" s="52"/>
      <c r="BK35" s="52"/>
      <c r="BL35" s="52"/>
      <c r="BM35" s="52"/>
      <c r="BW35" s="54"/>
      <c r="BX35" s="54"/>
      <c r="BY35" s="54"/>
      <c r="BZ35" s="54"/>
      <c r="CA35" s="54"/>
      <c r="CB35" s="54"/>
    </row>
    <row r="36" spans="1:80" ht="17.45" customHeight="1">
      <c r="A36" s="86">
        <f t="shared" si="30"/>
        <v>4.5</v>
      </c>
      <c r="B36" s="107">
        <f t="shared" si="16"/>
        <v>45651</v>
      </c>
      <c r="C36" s="8"/>
      <c r="D36" s="11"/>
      <c r="E36" s="12">
        <v>1</v>
      </c>
      <c r="F36" s="11">
        <v>0</v>
      </c>
      <c r="G36" s="74">
        <f t="shared" si="32"/>
        <v>708</v>
      </c>
      <c r="H36" s="75">
        <f t="shared" si="32"/>
        <v>5140</v>
      </c>
      <c r="I36" s="88">
        <f t="shared" si="18"/>
        <v>0</v>
      </c>
      <c r="J36" s="78">
        <f t="shared" si="19"/>
        <v>1.4104372355430183E-3</v>
      </c>
      <c r="K36" s="78">
        <f t="shared" si="20"/>
        <v>0</v>
      </c>
      <c r="L36" s="78">
        <f t="shared" si="0"/>
        <v>0</v>
      </c>
      <c r="M36" s="78">
        <f t="shared" ca="1" si="31"/>
        <v>2.7472527472527472E-2</v>
      </c>
      <c r="N36" s="78">
        <f t="shared" ca="1" si="29"/>
        <v>8.2417582417582416E-2</v>
      </c>
      <c r="O36" s="78">
        <f t="shared" si="22"/>
        <v>5.0000000000000001E-4</v>
      </c>
      <c r="P36" s="13" t="s">
        <v>184</v>
      </c>
      <c r="Q36" s="8"/>
      <c r="R36" s="13"/>
      <c r="S36" s="89">
        <f t="shared" si="2"/>
        <v>0</v>
      </c>
      <c r="T36" s="75">
        <f t="shared" si="3"/>
        <v>0</v>
      </c>
      <c r="U36" s="90">
        <f t="shared" si="4"/>
        <v>0</v>
      </c>
      <c r="V36" s="82">
        <f t="shared" si="5"/>
        <v>0</v>
      </c>
      <c r="W36" s="8"/>
      <c r="X36" s="8"/>
      <c r="Y36" s="23"/>
      <c r="Z36" s="23"/>
      <c r="AA36" s="23"/>
      <c r="AB36" s="12"/>
      <c r="AC36" s="91">
        <f t="shared" si="6"/>
        <v>0</v>
      </c>
      <c r="AD36" s="75">
        <f t="shared" si="7"/>
        <v>0</v>
      </c>
      <c r="AE36" s="88">
        <f t="shared" si="8"/>
        <v>0</v>
      </c>
      <c r="AF36" s="92">
        <f t="shared" si="9"/>
        <v>0</v>
      </c>
      <c r="AG36" s="93">
        <f t="shared" si="10"/>
        <v>0</v>
      </c>
      <c r="AH36" s="93">
        <f t="shared" si="11"/>
        <v>0</v>
      </c>
      <c r="AI36" s="78">
        <f t="shared" si="12"/>
        <v>0</v>
      </c>
      <c r="AJ36" s="92">
        <f t="shared" si="13"/>
        <v>0</v>
      </c>
      <c r="AK36" s="78">
        <f t="shared" si="14"/>
        <v>0</v>
      </c>
      <c r="AL36" s="11"/>
      <c r="AM36" s="14"/>
      <c r="AN36" s="11"/>
      <c r="AO36" s="15"/>
      <c r="AP36" s="11"/>
      <c r="AQ36" s="11"/>
      <c r="AR36" s="11"/>
      <c r="AS36" s="75" t="str">
        <f t="shared" si="23"/>
        <v/>
      </c>
      <c r="AT36" s="75" t="str">
        <f t="shared" ca="1" si="24"/>
        <v/>
      </c>
      <c r="AU36" s="75" t="str">
        <f t="shared" si="25"/>
        <v/>
      </c>
      <c r="AV36" s="75" t="str">
        <f t="shared" ca="1" si="26"/>
        <v/>
      </c>
      <c r="AW36" s="11"/>
      <c r="AX36" s="11"/>
      <c r="AY36" s="75" t="str">
        <f t="shared" si="27"/>
        <v/>
      </c>
      <c r="AZ36" s="11"/>
      <c r="BA36" s="11"/>
      <c r="BB36" s="75" t="str">
        <f t="shared" si="28"/>
        <v/>
      </c>
      <c r="BC36" s="11"/>
      <c r="BH36" s="52"/>
      <c r="BI36" s="52"/>
      <c r="BJ36" s="52"/>
      <c r="BK36" s="52"/>
      <c r="BL36" s="52"/>
      <c r="BM36" s="52"/>
      <c r="BW36" s="54"/>
      <c r="BX36" s="54"/>
      <c r="BY36" s="54"/>
      <c r="BZ36" s="54"/>
      <c r="CA36" s="54"/>
      <c r="CB36" s="54"/>
    </row>
    <row r="37" spans="1:80" ht="17.45" customHeight="1">
      <c r="A37" s="94">
        <f t="shared" si="30"/>
        <v>4.6000000000000005</v>
      </c>
      <c r="B37" s="107">
        <f t="shared" si="16"/>
        <v>45652</v>
      </c>
      <c r="C37" s="8"/>
      <c r="D37" s="11"/>
      <c r="E37" s="12">
        <v>0</v>
      </c>
      <c r="F37" s="11">
        <v>0</v>
      </c>
      <c r="G37" s="74">
        <f t="shared" si="32"/>
        <v>708</v>
      </c>
      <c r="H37" s="75">
        <f t="shared" si="32"/>
        <v>5140</v>
      </c>
      <c r="I37" s="88">
        <f t="shared" si="18"/>
        <v>0</v>
      </c>
      <c r="J37" s="78">
        <f t="shared" si="19"/>
        <v>0</v>
      </c>
      <c r="K37" s="78">
        <f t="shared" si="20"/>
        <v>0</v>
      </c>
      <c r="L37" s="78">
        <f t="shared" si="0"/>
        <v>0</v>
      </c>
      <c r="M37" s="78">
        <f t="shared" ca="1" si="31"/>
        <v>2.7472527472527472E-2</v>
      </c>
      <c r="N37" s="78">
        <f t="shared" ca="1" si="29"/>
        <v>8.2417582417582416E-2</v>
      </c>
      <c r="O37" s="78">
        <f t="shared" si="22"/>
        <v>5.0000000000000001E-4</v>
      </c>
      <c r="P37" s="13" t="s">
        <v>184</v>
      </c>
      <c r="Q37" s="8"/>
      <c r="R37" s="13"/>
      <c r="S37" s="89">
        <f t="shared" si="2"/>
        <v>0</v>
      </c>
      <c r="T37" s="75">
        <f t="shared" si="3"/>
        <v>0</v>
      </c>
      <c r="U37" s="90">
        <f t="shared" si="4"/>
        <v>0</v>
      </c>
      <c r="V37" s="82">
        <f t="shared" si="5"/>
        <v>0</v>
      </c>
      <c r="W37" s="8"/>
      <c r="X37" s="8"/>
      <c r="Y37" s="23"/>
      <c r="Z37" s="23"/>
      <c r="AA37" s="23"/>
      <c r="AB37" s="12"/>
      <c r="AC37" s="91">
        <f t="shared" si="6"/>
        <v>0</v>
      </c>
      <c r="AD37" s="75">
        <f t="shared" si="7"/>
        <v>0</v>
      </c>
      <c r="AE37" s="88">
        <f t="shared" si="8"/>
        <v>0</v>
      </c>
      <c r="AF37" s="92">
        <f t="shared" si="9"/>
        <v>0</v>
      </c>
      <c r="AG37" s="93">
        <f t="shared" si="10"/>
        <v>0</v>
      </c>
      <c r="AH37" s="93">
        <f t="shared" si="11"/>
        <v>0</v>
      </c>
      <c r="AI37" s="78">
        <f t="shared" si="12"/>
        <v>0</v>
      </c>
      <c r="AJ37" s="92">
        <f t="shared" si="13"/>
        <v>0</v>
      </c>
      <c r="AK37" s="78">
        <f t="shared" si="14"/>
        <v>0</v>
      </c>
      <c r="AL37" s="11"/>
      <c r="AM37" s="14"/>
      <c r="AN37" s="11"/>
      <c r="AO37" s="15"/>
      <c r="AP37" s="11"/>
      <c r="AQ37" s="11"/>
      <c r="AR37" s="11"/>
      <c r="AS37" s="75" t="str">
        <f t="shared" si="23"/>
        <v/>
      </c>
      <c r="AT37" s="75" t="str">
        <f t="shared" ca="1" si="24"/>
        <v/>
      </c>
      <c r="AU37" s="75" t="str">
        <f t="shared" si="25"/>
        <v/>
      </c>
      <c r="AV37" s="75" t="str">
        <f t="shared" ca="1" si="26"/>
        <v/>
      </c>
      <c r="AW37" s="11"/>
      <c r="AX37" s="11"/>
      <c r="AY37" s="75" t="str">
        <f t="shared" si="27"/>
        <v/>
      </c>
      <c r="AZ37" s="11"/>
      <c r="BA37" s="11"/>
      <c r="BB37" s="75" t="str">
        <f t="shared" si="28"/>
        <v/>
      </c>
      <c r="BC37" s="11"/>
      <c r="BH37" s="52"/>
      <c r="BI37" s="52"/>
      <c r="BJ37" s="52"/>
      <c r="BK37" s="52"/>
      <c r="BL37" s="52"/>
      <c r="BM37" s="52"/>
      <c r="BW37" s="54"/>
      <c r="BX37" s="54"/>
      <c r="BY37" s="54"/>
      <c r="BZ37" s="54"/>
      <c r="CA37" s="54"/>
      <c r="CB37" s="54"/>
    </row>
    <row r="38" spans="1:80" ht="17.45" customHeight="1" thickBot="1">
      <c r="A38" s="86">
        <f t="shared" si="30"/>
        <v>4.7000000000000011</v>
      </c>
      <c r="B38" s="108">
        <f t="shared" si="16"/>
        <v>45653</v>
      </c>
      <c r="C38" s="16"/>
      <c r="D38" s="17"/>
      <c r="E38" s="18">
        <v>0</v>
      </c>
      <c r="F38" s="17">
        <v>0</v>
      </c>
      <c r="G38" s="96">
        <f t="shared" si="32"/>
        <v>708</v>
      </c>
      <c r="H38" s="97">
        <f t="shared" si="32"/>
        <v>5140</v>
      </c>
      <c r="I38" s="98">
        <f t="shared" si="18"/>
        <v>0</v>
      </c>
      <c r="J38" s="99">
        <f t="shared" si="19"/>
        <v>0</v>
      </c>
      <c r="K38" s="99">
        <f t="shared" si="20"/>
        <v>0</v>
      </c>
      <c r="L38" s="99">
        <f t="shared" si="0"/>
        <v>0</v>
      </c>
      <c r="M38" s="99">
        <f t="shared" ca="1" si="31"/>
        <v>2.7472527472527472E-2</v>
      </c>
      <c r="N38" s="99">
        <f t="shared" ca="1" si="29"/>
        <v>8.2417582417582416E-2</v>
      </c>
      <c r="O38" s="99">
        <f t="shared" si="22"/>
        <v>5.0000000000000001E-4</v>
      </c>
      <c r="P38" s="19" t="s">
        <v>184</v>
      </c>
      <c r="Q38" s="16"/>
      <c r="R38" s="19"/>
      <c r="S38" s="89">
        <f t="shared" si="2"/>
        <v>0</v>
      </c>
      <c r="T38" s="75">
        <f t="shared" si="3"/>
        <v>0</v>
      </c>
      <c r="U38" s="100">
        <f t="shared" si="4"/>
        <v>0</v>
      </c>
      <c r="V38" s="101">
        <f t="shared" si="5"/>
        <v>0</v>
      </c>
      <c r="W38" s="16"/>
      <c r="X38" s="16"/>
      <c r="Y38" s="23"/>
      <c r="Z38" s="23"/>
      <c r="AA38" s="23"/>
      <c r="AB38" s="12"/>
      <c r="AC38" s="102">
        <f t="shared" si="6"/>
        <v>0</v>
      </c>
      <c r="AD38" s="97">
        <f t="shared" si="7"/>
        <v>0</v>
      </c>
      <c r="AE38" s="98">
        <f t="shared" si="8"/>
        <v>0</v>
      </c>
      <c r="AF38" s="103">
        <f t="shared" si="9"/>
        <v>0</v>
      </c>
      <c r="AG38" s="104">
        <f t="shared" si="10"/>
        <v>0</v>
      </c>
      <c r="AH38" s="104">
        <f t="shared" si="11"/>
        <v>0</v>
      </c>
      <c r="AI38" s="99">
        <f t="shared" si="12"/>
        <v>0</v>
      </c>
      <c r="AJ38" s="103">
        <f t="shared" si="13"/>
        <v>0</v>
      </c>
      <c r="AK38" s="99">
        <f t="shared" si="14"/>
        <v>0</v>
      </c>
      <c r="AL38" s="17"/>
      <c r="AM38" s="20"/>
      <c r="AN38" s="17"/>
      <c r="AO38" s="21"/>
      <c r="AP38" s="17"/>
      <c r="AQ38" s="17"/>
      <c r="AR38" s="17"/>
      <c r="AS38" s="97" t="str">
        <f t="shared" si="23"/>
        <v/>
      </c>
      <c r="AT38" s="97" t="str">
        <f t="shared" ca="1" si="24"/>
        <v/>
      </c>
      <c r="AU38" s="97" t="str">
        <f t="shared" si="25"/>
        <v/>
      </c>
      <c r="AV38" s="97" t="str">
        <f t="shared" ca="1" si="26"/>
        <v/>
      </c>
      <c r="AW38" s="17"/>
      <c r="AX38" s="17"/>
      <c r="AY38" s="97" t="str">
        <f t="shared" si="27"/>
        <v/>
      </c>
      <c r="AZ38" s="17"/>
      <c r="BA38" s="17"/>
      <c r="BB38" s="97" t="str">
        <f t="shared" si="28"/>
        <v/>
      </c>
      <c r="BC38" s="17"/>
      <c r="BH38" s="52"/>
      <c r="BI38" s="52"/>
      <c r="BJ38" s="52"/>
      <c r="BK38" s="52"/>
      <c r="BL38" s="52"/>
      <c r="BM38" s="52"/>
      <c r="BW38" s="54"/>
      <c r="BX38" s="54"/>
      <c r="BY38" s="54"/>
      <c r="BZ38" s="54"/>
      <c r="CA38" s="54"/>
      <c r="CB38" s="54"/>
    </row>
    <row r="39" spans="1:80" ht="17.45" customHeight="1" thickTop="1">
      <c r="A39" s="71">
        <f>A32+1</f>
        <v>5.0999999999999996</v>
      </c>
      <c r="B39" s="106">
        <f>B38+1</f>
        <v>45654</v>
      </c>
      <c r="C39" s="4"/>
      <c r="D39" s="5"/>
      <c r="E39" s="6">
        <v>2</v>
      </c>
      <c r="F39" s="5">
        <v>1</v>
      </c>
      <c r="G39" s="74">
        <f t="shared" si="32"/>
        <v>706</v>
      </c>
      <c r="H39" s="75">
        <f t="shared" si="32"/>
        <v>5139</v>
      </c>
      <c r="I39" s="76">
        <f t="shared" si="18"/>
        <v>0</v>
      </c>
      <c r="J39" s="77">
        <f t="shared" si="19"/>
        <v>2.8248587570621469E-3</v>
      </c>
      <c r="K39" s="77">
        <f t="shared" si="20"/>
        <v>0</v>
      </c>
      <c r="L39" s="77">
        <f t="shared" si="0"/>
        <v>1.9455252918287939E-4</v>
      </c>
      <c r="M39" s="78">
        <f t="shared" ca="1" si="31"/>
        <v>3.021978021978022E-2</v>
      </c>
      <c r="N39" s="78">
        <f t="shared" ca="1" si="29"/>
        <v>8.3791208791208785E-2</v>
      </c>
      <c r="O39" s="78">
        <f t="shared" si="22"/>
        <v>5.0000000000000001E-4</v>
      </c>
      <c r="P39" s="7" t="s">
        <v>184</v>
      </c>
      <c r="Q39" s="8"/>
      <c r="R39" s="13"/>
      <c r="S39" s="79">
        <f t="shared" si="2"/>
        <v>0</v>
      </c>
      <c r="T39" s="80">
        <f t="shared" si="3"/>
        <v>0</v>
      </c>
      <c r="U39" s="90">
        <f t="shared" si="4"/>
        <v>0</v>
      </c>
      <c r="V39" s="82">
        <f t="shared" si="5"/>
        <v>0</v>
      </c>
      <c r="W39" s="4"/>
      <c r="X39" s="4"/>
      <c r="Y39" s="22"/>
      <c r="Z39" s="22"/>
      <c r="AA39" s="22"/>
      <c r="AB39" s="6"/>
      <c r="AC39" s="83">
        <f t="shared" si="6"/>
        <v>0</v>
      </c>
      <c r="AD39" s="80">
        <f t="shared" si="7"/>
        <v>0</v>
      </c>
      <c r="AE39" s="76">
        <f t="shared" si="8"/>
        <v>0</v>
      </c>
      <c r="AF39" s="84">
        <f t="shared" si="9"/>
        <v>0</v>
      </c>
      <c r="AG39" s="85">
        <f t="shared" si="10"/>
        <v>0</v>
      </c>
      <c r="AH39" s="85">
        <f t="shared" si="11"/>
        <v>0</v>
      </c>
      <c r="AI39" s="77">
        <f t="shared" si="12"/>
        <v>0</v>
      </c>
      <c r="AJ39" s="84">
        <f t="shared" si="13"/>
        <v>0</v>
      </c>
      <c r="AK39" s="77">
        <f t="shared" si="14"/>
        <v>0</v>
      </c>
      <c r="AL39" s="5"/>
      <c r="AM39" s="9"/>
      <c r="AN39" s="5"/>
      <c r="AO39" s="10"/>
      <c r="AP39" s="5"/>
      <c r="AQ39" s="5"/>
      <c r="AR39" s="5"/>
      <c r="AS39" s="80" t="str">
        <f t="shared" si="23"/>
        <v/>
      </c>
      <c r="AT39" s="80" t="str">
        <f t="shared" ca="1" si="24"/>
        <v/>
      </c>
      <c r="AU39" s="80" t="str">
        <f t="shared" si="25"/>
        <v/>
      </c>
      <c r="AV39" s="80" t="str">
        <f t="shared" ca="1" si="26"/>
        <v/>
      </c>
      <c r="AW39" s="5"/>
      <c r="AX39" s="5"/>
      <c r="AY39" s="80" t="str">
        <f t="shared" si="27"/>
        <v/>
      </c>
      <c r="AZ39" s="165"/>
      <c r="BA39" s="165"/>
      <c r="BB39" s="80" t="str">
        <f t="shared" si="28"/>
        <v/>
      </c>
      <c r="BC39" s="5"/>
      <c r="BH39" s="52"/>
      <c r="BI39" s="52"/>
      <c r="BJ39" s="52"/>
      <c r="BK39" s="52"/>
      <c r="BL39" s="52"/>
      <c r="BM39" s="52"/>
      <c r="BW39" s="54"/>
      <c r="BX39" s="54"/>
      <c r="BY39" s="54"/>
      <c r="BZ39" s="54"/>
      <c r="CA39" s="54"/>
      <c r="CB39" s="54"/>
    </row>
    <row r="40" spans="1:80" ht="17.45" customHeight="1">
      <c r="A40" s="86">
        <f t="shared" si="30"/>
        <v>5.2</v>
      </c>
      <c r="B40" s="107">
        <f t="shared" si="16"/>
        <v>45655</v>
      </c>
      <c r="C40" s="8"/>
      <c r="D40" s="11"/>
      <c r="E40" s="12">
        <v>0</v>
      </c>
      <c r="F40" s="11">
        <v>2</v>
      </c>
      <c r="G40" s="74">
        <f t="shared" si="32"/>
        <v>706</v>
      </c>
      <c r="H40" s="75">
        <f t="shared" si="32"/>
        <v>5137</v>
      </c>
      <c r="I40" s="88">
        <f t="shared" si="18"/>
        <v>0</v>
      </c>
      <c r="J40" s="78">
        <f t="shared" si="19"/>
        <v>0</v>
      </c>
      <c r="K40" s="78">
        <f t="shared" si="20"/>
        <v>0</v>
      </c>
      <c r="L40" s="78">
        <f t="shared" si="0"/>
        <v>3.891807744697412E-4</v>
      </c>
      <c r="M40" s="78">
        <f t="shared" ca="1" si="31"/>
        <v>3.021978021978022E-2</v>
      </c>
      <c r="N40" s="78">
        <f t="shared" ca="1" si="29"/>
        <v>8.6538461538461522E-2</v>
      </c>
      <c r="O40" s="78">
        <f t="shared" si="22"/>
        <v>5.0000000000000001E-4</v>
      </c>
      <c r="P40" s="13" t="s">
        <v>184</v>
      </c>
      <c r="Q40" s="8"/>
      <c r="R40" s="13"/>
      <c r="S40" s="89">
        <f t="shared" si="2"/>
        <v>0</v>
      </c>
      <c r="T40" s="75">
        <f t="shared" si="3"/>
        <v>0</v>
      </c>
      <c r="U40" s="90">
        <f t="shared" si="4"/>
        <v>0</v>
      </c>
      <c r="V40" s="82">
        <f t="shared" si="5"/>
        <v>0</v>
      </c>
      <c r="W40" s="8"/>
      <c r="X40" s="8"/>
      <c r="Y40" s="23"/>
      <c r="Z40" s="23"/>
      <c r="AA40" s="23"/>
      <c r="AB40" s="12"/>
      <c r="AC40" s="91">
        <f t="shared" si="6"/>
        <v>0</v>
      </c>
      <c r="AD40" s="75">
        <f t="shared" si="7"/>
        <v>0</v>
      </c>
      <c r="AE40" s="88">
        <f t="shared" si="8"/>
        <v>0</v>
      </c>
      <c r="AF40" s="92">
        <f t="shared" si="9"/>
        <v>0</v>
      </c>
      <c r="AG40" s="93">
        <f t="shared" si="10"/>
        <v>0</v>
      </c>
      <c r="AH40" s="93">
        <f t="shared" si="11"/>
        <v>0</v>
      </c>
      <c r="AI40" s="78">
        <f t="shared" si="12"/>
        <v>0</v>
      </c>
      <c r="AJ40" s="92">
        <f t="shared" si="13"/>
        <v>0</v>
      </c>
      <c r="AK40" s="78">
        <f t="shared" si="14"/>
        <v>0</v>
      </c>
      <c r="AL40" s="11"/>
      <c r="AM40" s="14"/>
      <c r="AN40" s="11"/>
      <c r="AO40" s="15"/>
      <c r="AP40" s="11"/>
      <c r="AQ40" s="11"/>
      <c r="AR40" s="11"/>
      <c r="AS40" s="75" t="str">
        <f t="shared" si="23"/>
        <v/>
      </c>
      <c r="AT40" s="75" t="str">
        <f t="shared" ca="1" si="24"/>
        <v/>
      </c>
      <c r="AU40" s="75" t="str">
        <f t="shared" si="25"/>
        <v/>
      </c>
      <c r="AV40" s="75" t="str">
        <f t="shared" ca="1" si="26"/>
        <v/>
      </c>
      <c r="AW40" s="11"/>
      <c r="AX40" s="11"/>
      <c r="AY40" s="75" t="str">
        <f t="shared" si="27"/>
        <v/>
      </c>
      <c r="AZ40" s="11"/>
      <c r="BA40" s="11"/>
      <c r="BB40" s="75" t="str">
        <f t="shared" si="28"/>
        <v/>
      </c>
      <c r="BC40" s="11"/>
      <c r="BH40" s="52"/>
      <c r="BI40" s="52"/>
      <c r="BJ40" s="52"/>
      <c r="BK40" s="52"/>
      <c r="BL40" s="52"/>
      <c r="BM40" s="52"/>
      <c r="BW40" s="54"/>
      <c r="BX40" s="54"/>
      <c r="BY40" s="54"/>
      <c r="BZ40" s="54"/>
      <c r="CA40" s="54"/>
      <c r="CB40" s="54"/>
    </row>
    <row r="41" spans="1:80" ht="17.45" customHeight="1">
      <c r="A41" s="94">
        <f t="shared" si="30"/>
        <v>5.3000000000000007</v>
      </c>
      <c r="B41" s="107">
        <f t="shared" si="16"/>
        <v>45656</v>
      </c>
      <c r="C41" s="8"/>
      <c r="D41" s="11"/>
      <c r="E41" s="12">
        <v>4</v>
      </c>
      <c r="F41" s="11">
        <v>0</v>
      </c>
      <c r="G41" s="74">
        <f t="shared" si="32"/>
        <v>702</v>
      </c>
      <c r="H41" s="75">
        <f t="shared" si="32"/>
        <v>5137</v>
      </c>
      <c r="I41" s="88">
        <f t="shared" si="18"/>
        <v>0</v>
      </c>
      <c r="J41" s="78">
        <f t="shared" si="19"/>
        <v>5.6657223796033997E-3</v>
      </c>
      <c r="K41" s="78">
        <f t="shared" si="20"/>
        <v>0</v>
      </c>
      <c r="L41" s="78">
        <f t="shared" si="0"/>
        <v>0</v>
      </c>
      <c r="M41" s="78">
        <f t="shared" ca="1" si="31"/>
        <v>3.5714285714285712E-2</v>
      </c>
      <c r="N41" s="78">
        <f t="shared" ca="1" si="29"/>
        <v>8.6538461538461522E-2</v>
      </c>
      <c r="O41" s="78">
        <f t="shared" si="22"/>
        <v>5.0000000000000001E-4</v>
      </c>
      <c r="P41" s="13" t="s">
        <v>184</v>
      </c>
      <c r="Q41" s="8"/>
      <c r="R41" s="13"/>
      <c r="S41" s="89">
        <f t="shared" si="2"/>
        <v>0</v>
      </c>
      <c r="T41" s="75">
        <f t="shared" si="3"/>
        <v>0</v>
      </c>
      <c r="U41" s="90">
        <f t="shared" si="4"/>
        <v>0</v>
      </c>
      <c r="V41" s="82">
        <f t="shared" si="5"/>
        <v>0</v>
      </c>
      <c r="W41" s="8"/>
      <c r="X41" s="8"/>
      <c r="Y41" s="23"/>
      <c r="Z41" s="23"/>
      <c r="AA41" s="23"/>
      <c r="AB41" s="12"/>
      <c r="AC41" s="91">
        <f t="shared" si="6"/>
        <v>0</v>
      </c>
      <c r="AD41" s="75">
        <f t="shared" si="7"/>
        <v>0</v>
      </c>
      <c r="AE41" s="88">
        <f t="shared" si="8"/>
        <v>0</v>
      </c>
      <c r="AF41" s="92">
        <f t="shared" si="9"/>
        <v>0</v>
      </c>
      <c r="AG41" s="93">
        <f t="shared" si="10"/>
        <v>0</v>
      </c>
      <c r="AH41" s="93">
        <f t="shared" si="11"/>
        <v>0</v>
      </c>
      <c r="AI41" s="78">
        <f t="shared" si="12"/>
        <v>0</v>
      </c>
      <c r="AJ41" s="92">
        <f t="shared" si="13"/>
        <v>0</v>
      </c>
      <c r="AK41" s="78">
        <f t="shared" si="14"/>
        <v>0</v>
      </c>
      <c r="AL41" s="11"/>
      <c r="AM41" s="14"/>
      <c r="AN41" s="11"/>
      <c r="AO41" s="15"/>
      <c r="AP41" s="11"/>
      <c r="AQ41" s="11"/>
      <c r="AR41" s="11"/>
      <c r="AS41" s="75" t="str">
        <f t="shared" si="23"/>
        <v/>
      </c>
      <c r="AT41" s="75" t="str">
        <f t="shared" ca="1" si="24"/>
        <v/>
      </c>
      <c r="AU41" s="75" t="str">
        <f t="shared" si="25"/>
        <v/>
      </c>
      <c r="AV41" s="75" t="str">
        <f t="shared" ca="1" si="26"/>
        <v/>
      </c>
      <c r="AW41" s="11"/>
      <c r="AX41" s="11"/>
      <c r="AY41" s="75" t="str">
        <f t="shared" si="27"/>
        <v/>
      </c>
      <c r="AZ41" s="11"/>
      <c r="BA41" s="11"/>
      <c r="BB41" s="75" t="str">
        <f t="shared" si="28"/>
        <v/>
      </c>
      <c r="BC41" s="11"/>
      <c r="BH41" s="52"/>
      <c r="BI41" s="52"/>
      <c r="BJ41" s="52"/>
      <c r="BK41" s="52"/>
      <c r="BL41" s="52"/>
      <c r="BM41" s="52"/>
      <c r="BW41" s="54"/>
      <c r="BX41" s="54"/>
      <c r="BY41" s="54"/>
      <c r="BZ41" s="54"/>
      <c r="CA41" s="54"/>
      <c r="CB41" s="54"/>
    </row>
    <row r="42" spans="1:80" ht="17.45" customHeight="1">
      <c r="A42" s="86">
        <f t="shared" si="30"/>
        <v>5.4</v>
      </c>
      <c r="B42" s="107">
        <f t="shared" si="16"/>
        <v>45657</v>
      </c>
      <c r="C42" s="8"/>
      <c r="D42" s="11"/>
      <c r="E42" s="12">
        <v>0</v>
      </c>
      <c r="F42" s="11">
        <v>2</v>
      </c>
      <c r="G42" s="74">
        <f t="shared" si="32"/>
        <v>702</v>
      </c>
      <c r="H42" s="75">
        <f t="shared" si="32"/>
        <v>5135</v>
      </c>
      <c r="I42" s="88">
        <f t="shared" si="18"/>
        <v>0</v>
      </c>
      <c r="J42" s="78">
        <f t="shared" si="19"/>
        <v>0</v>
      </c>
      <c r="K42" s="78">
        <f t="shared" si="20"/>
        <v>0</v>
      </c>
      <c r="L42" s="78">
        <f t="shared" si="0"/>
        <v>3.8933229511387972E-4</v>
      </c>
      <c r="M42" s="78">
        <f t="shared" ca="1" si="31"/>
        <v>3.5714285714285712E-2</v>
      </c>
      <c r="N42" s="78">
        <f t="shared" ca="1" si="29"/>
        <v>8.928571428571426E-2</v>
      </c>
      <c r="O42" s="78">
        <f t="shared" si="22"/>
        <v>5.0000000000000001E-4</v>
      </c>
      <c r="P42" s="13" t="s">
        <v>184</v>
      </c>
      <c r="Q42" s="8"/>
      <c r="R42" s="13"/>
      <c r="S42" s="89">
        <f t="shared" si="2"/>
        <v>0</v>
      </c>
      <c r="T42" s="75">
        <f t="shared" si="3"/>
        <v>0</v>
      </c>
      <c r="U42" s="90">
        <f t="shared" si="4"/>
        <v>0</v>
      </c>
      <c r="V42" s="82">
        <f t="shared" si="5"/>
        <v>0</v>
      </c>
      <c r="W42" s="8"/>
      <c r="X42" s="8"/>
      <c r="Y42" s="23"/>
      <c r="Z42" s="23"/>
      <c r="AA42" s="23"/>
      <c r="AB42" s="12"/>
      <c r="AC42" s="91">
        <f t="shared" si="6"/>
        <v>0</v>
      </c>
      <c r="AD42" s="75">
        <f t="shared" si="7"/>
        <v>0</v>
      </c>
      <c r="AE42" s="88">
        <f t="shared" si="8"/>
        <v>0</v>
      </c>
      <c r="AF42" s="92">
        <f t="shared" si="9"/>
        <v>0</v>
      </c>
      <c r="AG42" s="93">
        <f t="shared" si="10"/>
        <v>0</v>
      </c>
      <c r="AH42" s="93">
        <f t="shared" si="11"/>
        <v>0</v>
      </c>
      <c r="AI42" s="78">
        <f t="shared" si="12"/>
        <v>0</v>
      </c>
      <c r="AJ42" s="92">
        <f t="shared" si="13"/>
        <v>0</v>
      </c>
      <c r="AK42" s="78">
        <f t="shared" si="14"/>
        <v>0</v>
      </c>
      <c r="AL42" s="11"/>
      <c r="AM42" s="14"/>
      <c r="AN42" s="11"/>
      <c r="AO42" s="15"/>
      <c r="AP42" s="11"/>
      <c r="AQ42" s="11"/>
      <c r="AR42" s="11"/>
      <c r="AS42" s="75" t="str">
        <f t="shared" si="23"/>
        <v/>
      </c>
      <c r="AT42" s="75" t="str">
        <f t="shared" ca="1" si="24"/>
        <v/>
      </c>
      <c r="AU42" s="75" t="str">
        <f t="shared" si="25"/>
        <v/>
      </c>
      <c r="AV42" s="75" t="str">
        <f t="shared" ca="1" si="26"/>
        <v/>
      </c>
      <c r="AW42" s="11"/>
      <c r="AX42" s="11"/>
      <c r="AY42" s="75" t="str">
        <f t="shared" si="27"/>
        <v/>
      </c>
      <c r="AZ42" s="11"/>
      <c r="BA42" s="11"/>
      <c r="BB42" s="75" t="str">
        <f t="shared" si="28"/>
        <v/>
      </c>
      <c r="BC42" s="11"/>
      <c r="BH42" s="52"/>
      <c r="BI42" s="52"/>
      <c r="BJ42" s="52"/>
      <c r="BK42" s="52"/>
      <c r="BL42" s="52"/>
      <c r="BM42" s="52"/>
      <c r="BW42" s="54"/>
      <c r="BX42" s="54"/>
      <c r="BY42" s="54"/>
      <c r="BZ42" s="54"/>
      <c r="CA42" s="54"/>
      <c r="CB42" s="54"/>
    </row>
    <row r="43" spans="1:80" ht="17.45" customHeight="1">
      <c r="A43" s="94">
        <f t="shared" si="30"/>
        <v>5.5</v>
      </c>
      <c r="B43" s="107">
        <f t="shared" si="16"/>
        <v>45658</v>
      </c>
      <c r="C43" s="8"/>
      <c r="D43" s="11"/>
      <c r="E43" s="12">
        <v>0</v>
      </c>
      <c r="F43" s="11">
        <v>1</v>
      </c>
      <c r="G43" s="74">
        <f t="shared" si="32"/>
        <v>702</v>
      </c>
      <c r="H43" s="75">
        <f t="shared" si="32"/>
        <v>5134</v>
      </c>
      <c r="I43" s="88">
        <f t="shared" si="18"/>
        <v>0</v>
      </c>
      <c r="J43" s="78">
        <f t="shared" si="19"/>
        <v>0</v>
      </c>
      <c r="K43" s="78">
        <f t="shared" si="20"/>
        <v>0</v>
      </c>
      <c r="L43" s="78">
        <f t="shared" si="0"/>
        <v>1.9474196689386563E-4</v>
      </c>
      <c r="M43" s="78">
        <f t="shared" ca="1" si="31"/>
        <v>3.5714285714285712E-2</v>
      </c>
      <c r="N43" s="78">
        <f t="shared" ca="1" si="29"/>
        <v>9.0659340659340643E-2</v>
      </c>
      <c r="O43" s="78">
        <f t="shared" si="22"/>
        <v>5.0000000000000001E-4</v>
      </c>
      <c r="P43" s="13" t="s">
        <v>184</v>
      </c>
      <c r="Q43" s="8"/>
      <c r="R43" s="13"/>
      <c r="S43" s="89">
        <f t="shared" si="2"/>
        <v>0</v>
      </c>
      <c r="T43" s="75">
        <f t="shared" si="3"/>
        <v>0</v>
      </c>
      <c r="U43" s="90">
        <f t="shared" si="4"/>
        <v>0</v>
      </c>
      <c r="V43" s="82">
        <f t="shared" si="5"/>
        <v>0</v>
      </c>
      <c r="W43" s="8"/>
      <c r="X43" s="8"/>
      <c r="Y43" s="23"/>
      <c r="Z43" s="23"/>
      <c r="AA43" s="23"/>
      <c r="AB43" s="12"/>
      <c r="AC43" s="91">
        <f t="shared" si="6"/>
        <v>0</v>
      </c>
      <c r="AD43" s="75">
        <f t="shared" si="7"/>
        <v>0</v>
      </c>
      <c r="AE43" s="88">
        <f t="shared" ref="AE43:AE74" si="33">IFERROR(W43/H42,0)</f>
        <v>0</v>
      </c>
      <c r="AF43" s="92">
        <f t="shared" ref="AF43:AF74" si="34">IFERROR(X43/$W43,0)</f>
        <v>0</v>
      </c>
      <c r="AG43" s="93">
        <f t="shared" ref="AG43:AG74" si="35">IFERROR(Y43/$W43,0)</f>
        <v>0</v>
      </c>
      <c r="AH43" s="93">
        <f t="shared" ref="AH43:AH74" si="36">IFERROR(Z43/$W43,0)</f>
        <v>0</v>
      </c>
      <c r="AI43" s="78">
        <f t="shared" ref="AI43:AI74" si="37">IFERROR(AA43/$W43,0)</f>
        <v>0</v>
      </c>
      <c r="AJ43" s="92">
        <f t="shared" si="13"/>
        <v>0</v>
      </c>
      <c r="AK43" s="78">
        <f t="shared" si="14"/>
        <v>0</v>
      </c>
      <c r="AL43" s="11"/>
      <c r="AM43" s="14"/>
      <c r="AN43" s="11"/>
      <c r="AO43" s="15"/>
      <c r="AP43" s="11"/>
      <c r="AQ43" s="11"/>
      <c r="AR43" s="11"/>
      <c r="AS43" s="75" t="str">
        <f t="shared" si="23"/>
        <v/>
      </c>
      <c r="AT43" s="75" t="str">
        <f t="shared" ca="1" si="24"/>
        <v/>
      </c>
      <c r="AU43" s="75" t="str">
        <f t="shared" si="25"/>
        <v/>
      </c>
      <c r="AV43" s="75" t="str">
        <f t="shared" ca="1" si="26"/>
        <v/>
      </c>
      <c r="AW43" s="11"/>
      <c r="AX43" s="11"/>
      <c r="AY43" s="75" t="str">
        <f t="shared" si="27"/>
        <v/>
      </c>
      <c r="AZ43" s="11"/>
      <c r="BA43" s="11"/>
      <c r="BB43" s="75" t="str">
        <f t="shared" si="28"/>
        <v/>
      </c>
      <c r="BC43" s="11"/>
      <c r="BH43" s="52"/>
      <c r="BI43" s="52"/>
      <c r="BJ43" s="52"/>
      <c r="BK43" s="52"/>
      <c r="BL43" s="52"/>
      <c r="BM43" s="52"/>
      <c r="BW43" s="54"/>
      <c r="BX43" s="54"/>
      <c r="BY43" s="54"/>
      <c r="BZ43" s="54"/>
      <c r="CA43" s="54"/>
      <c r="CB43" s="54"/>
    </row>
    <row r="44" spans="1:80" ht="17.45" customHeight="1">
      <c r="A44" s="86">
        <f t="shared" si="30"/>
        <v>5.6000000000000005</v>
      </c>
      <c r="B44" s="107">
        <f t="shared" si="16"/>
        <v>45659</v>
      </c>
      <c r="C44" s="8"/>
      <c r="D44" s="11"/>
      <c r="E44" s="12">
        <v>0</v>
      </c>
      <c r="F44" s="11">
        <v>0</v>
      </c>
      <c r="G44" s="74">
        <f t="shared" ref="G44:H59" si="38">G43-E44-C44</f>
        <v>702</v>
      </c>
      <c r="H44" s="75">
        <f t="shared" si="38"/>
        <v>5134</v>
      </c>
      <c r="I44" s="88">
        <f t="shared" si="18"/>
        <v>0</v>
      </c>
      <c r="J44" s="78">
        <f t="shared" si="19"/>
        <v>0</v>
      </c>
      <c r="K44" s="78">
        <f t="shared" si="20"/>
        <v>0</v>
      </c>
      <c r="L44" s="78">
        <f t="shared" si="0"/>
        <v>0</v>
      </c>
      <c r="M44" s="78">
        <f t="shared" ca="1" si="31"/>
        <v>3.5714285714285712E-2</v>
      </c>
      <c r="N44" s="78">
        <f t="shared" ca="1" si="29"/>
        <v>9.0659340659340643E-2</v>
      </c>
      <c r="O44" s="78">
        <f t="shared" si="22"/>
        <v>5.0000000000000001E-4</v>
      </c>
      <c r="P44" s="13" t="s">
        <v>184</v>
      </c>
      <c r="Q44" s="8"/>
      <c r="R44" s="13"/>
      <c r="S44" s="89">
        <f t="shared" si="2"/>
        <v>0</v>
      </c>
      <c r="T44" s="75">
        <f t="shared" si="3"/>
        <v>0</v>
      </c>
      <c r="U44" s="90">
        <f t="shared" si="4"/>
        <v>0</v>
      </c>
      <c r="V44" s="82">
        <f t="shared" si="5"/>
        <v>0</v>
      </c>
      <c r="W44" s="8"/>
      <c r="X44" s="8"/>
      <c r="Y44" s="23"/>
      <c r="Z44" s="23"/>
      <c r="AA44" s="23"/>
      <c r="AB44" s="12"/>
      <c r="AC44" s="91">
        <f t="shared" si="6"/>
        <v>0</v>
      </c>
      <c r="AD44" s="75">
        <f t="shared" si="7"/>
        <v>0</v>
      </c>
      <c r="AE44" s="88">
        <f t="shared" si="33"/>
        <v>0</v>
      </c>
      <c r="AF44" s="92">
        <f t="shared" si="34"/>
        <v>0</v>
      </c>
      <c r="AG44" s="93">
        <f t="shared" si="35"/>
        <v>0</v>
      </c>
      <c r="AH44" s="93">
        <f t="shared" si="36"/>
        <v>0</v>
      </c>
      <c r="AI44" s="78">
        <f t="shared" si="37"/>
        <v>0</v>
      </c>
      <c r="AJ44" s="92">
        <f t="shared" si="13"/>
        <v>0</v>
      </c>
      <c r="AK44" s="78">
        <f t="shared" si="14"/>
        <v>0</v>
      </c>
      <c r="AL44" s="11"/>
      <c r="AM44" s="14"/>
      <c r="AN44" s="11"/>
      <c r="AO44" s="15"/>
      <c r="AP44" s="11"/>
      <c r="AQ44" s="11"/>
      <c r="AR44" s="11"/>
      <c r="AS44" s="75" t="str">
        <f t="shared" si="23"/>
        <v/>
      </c>
      <c r="AT44" s="75" t="str">
        <f t="shared" ca="1" si="24"/>
        <v/>
      </c>
      <c r="AU44" s="75" t="str">
        <f t="shared" si="25"/>
        <v/>
      </c>
      <c r="AV44" s="75" t="str">
        <f t="shared" ca="1" si="26"/>
        <v/>
      </c>
      <c r="AW44" s="11"/>
      <c r="AX44" s="11"/>
      <c r="AY44" s="75" t="str">
        <f t="shared" si="27"/>
        <v/>
      </c>
      <c r="AZ44" s="11"/>
      <c r="BA44" s="11"/>
      <c r="BB44" s="75" t="str">
        <f t="shared" si="28"/>
        <v/>
      </c>
      <c r="BC44" s="11"/>
      <c r="BH44" s="52"/>
      <c r="BI44" s="52"/>
      <c r="BJ44" s="52"/>
      <c r="BK44" s="52"/>
      <c r="BL44" s="52"/>
      <c r="BM44" s="52"/>
      <c r="BW44" s="54"/>
      <c r="BX44" s="54"/>
      <c r="BY44" s="54"/>
      <c r="BZ44" s="54"/>
      <c r="CA44" s="54"/>
      <c r="CB44" s="54"/>
    </row>
    <row r="45" spans="1:80" ht="17.45" customHeight="1" thickBot="1">
      <c r="A45" s="94">
        <f t="shared" si="30"/>
        <v>5.7000000000000011</v>
      </c>
      <c r="B45" s="108">
        <f t="shared" si="16"/>
        <v>45660</v>
      </c>
      <c r="C45" s="16"/>
      <c r="D45" s="17"/>
      <c r="E45" s="18">
        <v>1</v>
      </c>
      <c r="F45" s="17">
        <v>1</v>
      </c>
      <c r="G45" s="96">
        <f t="shared" si="38"/>
        <v>701</v>
      </c>
      <c r="H45" s="97">
        <f t="shared" si="38"/>
        <v>5133</v>
      </c>
      <c r="I45" s="98">
        <f t="shared" si="18"/>
        <v>0</v>
      </c>
      <c r="J45" s="99">
        <f t="shared" si="19"/>
        <v>1.4245014245014246E-3</v>
      </c>
      <c r="K45" s="99">
        <f t="shared" si="20"/>
        <v>0</v>
      </c>
      <c r="L45" s="99">
        <f t="shared" si="0"/>
        <v>1.9477989871445267E-4</v>
      </c>
      <c r="M45" s="99">
        <f t="shared" ca="1" si="31"/>
        <v>3.7087912087912088E-2</v>
      </c>
      <c r="N45" s="99">
        <f t="shared" ca="1" si="29"/>
        <v>9.2032967032967011E-2</v>
      </c>
      <c r="O45" s="99">
        <f t="shared" si="22"/>
        <v>5.0000000000000001E-4</v>
      </c>
      <c r="P45" s="19" t="s">
        <v>184</v>
      </c>
      <c r="Q45" s="16"/>
      <c r="R45" s="19"/>
      <c r="S45" s="89">
        <f t="shared" si="2"/>
        <v>0</v>
      </c>
      <c r="T45" s="75">
        <f t="shared" si="3"/>
        <v>0</v>
      </c>
      <c r="U45" s="100">
        <f t="shared" si="4"/>
        <v>0</v>
      </c>
      <c r="V45" s="101">
        <f t="shared" si="5"/>
        <v>0</v>
      </c>
      <c r="W45" s="16"/>
      <c r="X45" s="16"/>
      <c r="Y45" s="23"/>
      <c r="Z45" s="23"/>
      <c r="AA45" s="23"/>
      <c r="AB45" s="12"/>
      <c r="AC45" s="102">
        <f t="shared" si="6"/>
        <v>0</v>
      </c>
      <c r="AD45" s="97">
        <f t="shared" si="7"/>
        <v>0</v>
      </c>
      <c r="AE45" s="98">
        <f t="shared" si="33"/>
        <v>0</v>
      </c>
      <c r="AF45" s="103">
        <f t="shared" si="34"/>
        <v>0</v>
      </c>
      <c r="AG45" s="104">
        <f t="shared" si="35"/>
        <v>0</v>
      </c>
      <c r="AH45" s="104">
        <f t="shared" si="36"/>
        <v>0</v>
      </c>
      <c r="AI45" s="99">
        <f t="shared" si="37"/>
        <v>0</v>
      </c>
      <c r="AJ45" s="103">
        <f t="shared" si="13"/>
        <v>0</v>
      </c>
      <c r="AK45" s="99">
        <f t="shared" si="14"/>
        <v>0</v>
      </c>
      <c r="AL45" s="17"/>
      <c r="AM45" s="20"/>
      <c r="AN45" s="17"/>
      <c r="AO45" s="21"/>
      <c r="AP45" s="17"/>
      <c r="AQ45" s="17"/>
      <c r="AR45" s="17"/>
      <c r="AS45" s="97" t="str">
        <f t="shared" si="23"/>
        <v/>
      </c>
      <c r="AT45" s="97" t="str">
        <f t="shared" ca="1" si="24"/>
        <v/>
      </c>
      <c r="AU45" s="97" t="str">
        <f t="shared" si="25"/>
        <v/>
      </c>
      <c r="AV45" s="97" t="str">
        <f t="shared" ca="1" si="26"/>
        <v/>
      </c>
      <c r="AW45" s="17"/>
      <c r="AX45" s="17"/>
      <c r="AY45" s="97" t="str">
        <f t="shared" si="27"/>
        <v/>
      </c>
      <c r="AZ45" s="17"/>
      <c r="BA45" s="17"/>
      <c r="BB45" s="97" t="str">
        <f t="shared" si="28"/>
        <v/>
      </c>
      <c r="BC45" s="17"/>
      <c r="BH45" s="52"/>
      <c r="BI45" s="52"/>
      <c r="BJ45" s="52"/>
      <c r="BK45" s="52"/>
      <c r="BL45" s="52"/>
      <c r="BM45" s="52"/>
      <c r="BW45" s="54"/>
      <c r="BX45" s="54"/>
      <c r="BY45" s="54"/>
      <c r="BZ45" s="54"/>
      <c r="CA45" s="54"/>
      <c r="CB45" s="54"/>
    </row>
    <row r="46" spans="1:80" ht="17.45" customHeight="1" thickTop="1">
      <c r="A46" s="105">
        <f>A39+1</f>
        <v>6.1</v>
      </c>
      <c r="B46" s="106">
        <f>B45+1</f>
        <v>45661</v>
      </c>
      <c r="C46" s="4"/>
      <c r="D46" s="5"/>
      <c r="E46" s="6">
        <v>1</v>
      </c>
      <c r="F46" s="5">
        <v>2</v>
      </c>
      <c r="G46" s="74">
        <f t="shared" si="38"/>
        <v>700</v>
      </c>
      <c r="H46" s="75">
        <f t="shared" si="38"/>
        <v>5131</v>
      </c>
      <c r="I46" s="76">
        <f t="shared" si="18"/>
        <v>0</v>
      </c>
      <c r="J46" s="77">
        <f t="shared" si="19"/>
        <v>1.4265335235378032E-3</v>
      </c>
      <c r="K46" s="77">
        <f t="shared" si="20"/>
        <v>0</v>
      </c>
      <c r="L46" s="77">
        <f t="shared" si="0"/>
        <v>3.8963569062926162E-4</v>
      </c>
      <c r="M46" s="78">
        <f t="shared" ca="1" si="31"/>
        <v>3.8461538461538464E-2</v>
      </c>
      <c r="N46" s="78">
        <f t="shared" ca="1" si="29"/>
        <v>9.4780219780219763E-2</v>
      </c>
      <c r="O46" s="78">
        <f t="shared" si="22"/>
        <v>5.0000000000000001E-4</v>
      </c>
      <c r="P46" s="13" t="s">
        <v>184</v>
      </c>
      <c r="Q46" s="8"/>
      <c r="R46" s="13"/>
      <c r="S46" s="79">
        <f t="shared" si="2"/>
        <v>0</v>
      </c>
      <c r="T46" s="80">
        <f t="shared" si="3"/>
        <v>0</v>
      </c>
      <c r="U46" s="90">
        <f t="shared" si="4"/>
        <v>0</v>
      </c>
      <c r="V46" s="82">
        <f t="shared" si="5"/>
        <v>0</v>
      </c>
      <c r="W46" s="4"/>
      <c r="X46" s="4"/>
      <c r="Y46" s="22"/>
      <c r="Z46" s="22"/>
      <c r="AA46" s="22"/>
      <c r="AB46" s="6"/>
      <c r="AC46" s="83">
        <f t="shared" si="6"/>
        <v>0</v>
      </c>
      <c r="AD46" s="80">
        <f t="shared" si="7"/>
        <v>0</v>
      </c>
      <c r="AE46" s="76">
        <f t="shared" si="33"/>
        <v>0</v>
      </c>
      <c r="AF46" s="84">
        <f t="shared" si="34"/>
        <v>0</v>
      </c>
      <c r="AG46" s="85">
        <f t="shared" si="35"/>
        <v>0</v>
      </c>
      <c r="AH46" s="85">
        <f t="shared" si="36"/>
        <v>0</v>
      </c>
      <c r="AI46" s="77">
        <f t="shared" si="37"/>
        <v>0</v>
      </c>
      <c r="AJ46" s="84">
        <f t="shared" si="13"/>
        <v>0</v>
      </c>
      <c r="AK46" s="77">
        <f t="shared" si="14"/>
        <v>0</v>
      </c>
      <c r="AL46" s="5"/>
      <c r="AM46" s="9"/>
      <c r="AN46" s="5"/>
      <c r="AO46" s="10"/>
      <c r="AP46" s="5"/>
      <c r="AQ46" s="5"/>
      <c r="AR46" s="5"/>
      <c r="AS46" s="80" t="str">
        <f t="shared" si="23"/>
        <v/>
      </c>
      <c r="AT46" s="80" t="str">
        <f t="shared" ca="1" si="24"/>
        <v/>
      </c>
      <c r="AU46" s="80" t="str">
        <f t="shared" si="25"/>
        <v/>
      </c>
      <c r="AV46" s="80" t="str">
        <f t="shared" ca="1" si="26"/>
        <v/>
      </c>
      <c r="AW46" s="5"/>
      <c r="AX46" s="5"/>
      <c r="AY46" s="80" t="str">
        <f t="shared" si="27"/>
        <v/>
      </c>
      <c r="AZ46" s="165"/>
      <c r="BA46" s="165"/>
      <c r="BB46" s="80" t="str">
        <f t="shared" si="28"/>
        <v/>
      </c>
      <c r="BC46" s="5"/>
      <c r="BH46" s="52"/>
      <c r="BI46" s="52"/>
      <c r="BJ46" s="52"/>
      <c r="BK46" s="52"/>
      <c r="BL46" s="52"/>
      <c r="BM46" s="52"/>
      <c r="BW46" s="54"/>
      <c r="BX46" s="54"/>
      <c r="BY46" s="54"/>
      <c r="BZ46" s="54"/>
      <c r="CA46" s="54"/>
      <c r="CB46" s="54"/>
    </row>
    <row r="47" spans="1:80" ht="17.45" customHeight="1">
      <c r="A47" s="94">
        <f t="shared" si="30"/>
        <v>6.2</v>
      </c>
      <c r="B47" s="107">
        <f t="shared" si="16"/>
        <v>45662</v>
      </c>
      <c r="C47" s="8"/>
      <c r="D47" s="11"/>
      <c r="E47" s="12">
        <v>1</v>
      </c>
      <c r="F47" s="11">
        <v>0</v>
      </c>
      <c r="G47" s="74">
        <f t="shared" si="38"/>
        <v>699</v>
      </c>
      <c r="H47" s="75">
        <f t="shared" si="38"/>
        <v>5131</v>
      </c>
      <c r="I47" s="88">
        <f t="shared" si="18"/>
        <v>0</v>
      </c>
      <c r="J47" s="78">
        <f t="shared" si="19"/>
        <v>1.4285714285714286E-3</v>
      </c>
      <c r="K47" s="78">
        <f t="shared" si="20"/>
        <v>0</v>
      </c>
      <c r="L47" s="78">
        <f t="shared" si="0"/>
        <v>0</v>
      </c>
      <c r="M47" s="78">
        <f t="shared" ca="1" si="31"/>
        <v>3.9835164835164832E-2</v>
      </c>
      <c r="N47" s="78">
        <f t="shared" ca="1" si="29"/>
        <v>9.4780219780219763E-2</v>
      </c>
      <c r="O47" s="78">
        <f t="shared" si="22"/>
        <v>5.0000000000000001E-4</v>
      </c>
      <c r="P47" s="13" t="s">
        <v>184</v>
      </c>
      <c r="Q47" s="8"/>
      <c r="R47" s="13"/>
      <c r="S47" s="89">
        <f t="shared" si="2"/>
        <v>0</v>
      </c>
      <c r="T47" s="75">
        <f t="shared" si="3"/>
        <v>0</v>
      </c>
      <c r="U47" s="90">
        <f t="shared" si="4"/>
        <v>0</v>
      </c>
      <c r="V47" s="82">
        <f t="shared" si="5"/>
        <v>0</v>
      </c>
      <c r="W47" s="8"/>
      <c r="X47" s="8"/>
      <c r="Y47" s="23"/>
      <c r="Z47" s="23"/>
      <c r="AA47" s="23"/>
      <c r="AB47" s="12"/>
      <c r="AC47" s="91">
        <f t="shared" si="6"/>
        <v>0</v>
      </c>
      <c r="AD47" s="75">
        <f t="shared" si="7"/>
        <v>0</v>
      </c>
      <c r="AE47" s="88">
        <f t="shared" si="33"/>
        <v>0</v>
      </c>
      <c r="AF47" s="92">
        <f t="shared" si="34"/>
        <v>0</v>
      </c>
      <c r="AG47" s="93">
        <f t="shared" si="35"/>
        <v>0</v>
      </c>
      <c r="AH47" s="93">
        <f t="shared" si="36"/>
        <v>0</v>
      </c>
      <c r="AI47" s="78">
        <f t="shared" si="37"/>
        <v>0</v>
      </c>
      <c r="AJ47" s="92">
        <f t="shared" si="13"/>
        <v>0</v>
      </c>
      <c r="AK47" s="78">
        <f t="shared" si="14"/>
        <v>0</v>
      </c>
      <c r="AL47" s="11"/>
      <c r="AM47" s="14"/>
      <c r="AN47" s="11"/>
      <c r="AO47" s="15"/>
      <c r="AP47" s="11"/>
      <c r="AQ47" s="11"/>
      <c r="AR47" s="11"/>
      <c r="AS47" s="75" t="str">
        <f t="shared" si="23"/>
        <v/>
      </c>
      <c r="AT47" s="75" t="str">
        <f t="shared" ca="1" si="24"/>
        <v/>
      </c>
      <c r="AU47" s="75" t="str">
        <f t="shared" si="25"/>
        <v/>
      </c>
      <c r="AV47" s="75" t="str">
        <f t="shared" ca="1" si="26"/>
        <v/>
      </c>
      <c r="AW47" s="11"/>
      <c r="AX47" s="11"/>
      <c r="AY47" s="75" t="str">
        <f t="shared" si="27"/>
        <v/>
      </c>
      <c r="AZ47" s="11"/>
      <c r="BA47" s="11"/>
      <c r="BB47" s="75" t="str">
        <f t="shared" si="28"/>
        <v/>
      </c>
      <c r="BC47" s="11"/>
      <c r="BH47" s="52"/>
      <c r="BI47" s="52"/>
      <c r="BJ47" s="52"/>
      <c r="BK47" s="52"/>
      <c r="BL47" s="52"/>
      <c r="BM47" s="52"/>
      <c r="BW47" s="54"/>
      <c r="BX47" s="54"/>
      <c r="BY47" s="54"/>
      <c r="BZ47" s="54"/>
      <c r="CA47" s="54"/>
      <c r="CB47" s="54"/>
    </row>
    <row r="48" spans="1:80" ht="17.45" customHeight="1">
      <c r="A48" s="86">
        <f t="shared" si="30"/>
        <v>6.3000000000000007</v>
      </c>
      <c r="B48" s="107">
        <f t="shared" si="16"/>
        <v>45663</v>
      </c>
      <c r="C48" s="8"/>
      <c r="D48" s="11"/>
      <c r="E48" s="12">
        <v>0</v>
      </c>
      <c r="F48" s="11">
        <v>0</v>
      </c>
      <c r="G48" s="74">
        <f t="shared" si="38"/>
        <v>699</v>
      </c>
      <c r="H48" s="75">
        <f t="shared" si="38"/>
        <v>5131</v>
      </c>
      <c r="I48" s="88">
        <f t="shared" si="18"/>
        <v>0</v>
      </c>
      <c r="J48" s="78">
        <f t="shared" si="19"/>
        <v>0</v>
      </c>
      <c r="K48" s="78">
        <f t="shared" si="20"/>
        <v>0</v>
      </c>
      <c r="L48" s="78">
        <f t="shared" si="0"/>
        <v>0</v>
      </c>
      <c r="M48" s="78">
        <f t="shared" ca="1" si="31"/>
        <v>3.9835164835164832E-2</v>
      </c>
      <c r="N48" s="78">
        <f t="shared" ca="1" si="29"/>
        <v>9.4780219780219763E-2</v>
      </c>
      <c r="O48" s="78">
        <f t="shared" si="22"/>
        <v>5.0000000000000001E-4</v>
      </c>
      <c r="P48" s="13" t="s">
        <v>184</v>
      </c>
      <c r="Q48" s="8"/>
      <c r="R48" s="13"/>
      <c r="S48" s="89">
        <f t="shared" si="2"/>
        <v>0</v>
      </c>
      <c r="T48" s="75">
        <f t="shared" si="3"/>
        <v>0</v>
      </c>
      <c r="U48" s="90">
        <f t="shared" si="4"/>
        <v>0</v>
      </c>
      <c r="V48" s="82">
        <f t="shared" si="5"/>
        <v>0</v>
      </c>
      <c r="W48" s="8"/>
      <c r="X48" s="8"/>
      <c r="Y48" s="23"/>
      <c r="Z48" s="23"/>
      <c r="AA48" s="23"/>
      <c r="AB48" s="12"/>
      <c r="AC48" s="91">
        <f t="shared" si="6"/>
        <v>0</v>
      </c>
      <c r="AD48" s="75">
        <f t="shared" si="7"/>
        <v>0</v>
      </c>
      <c r="AE48" s="88">
        <f t="shared" si="33"/>
        <v>0</v>
      </c>
      <c r="AF48" s="92">
        <f t="shared" si="34"/>
        <v>0</v>
      </c>
      <c r="AG48" s="93">
        <f t="shared" si="35"/>
        <v>0</v>
      </c>
      <c r="AH48" s="93">
        <f t="shared" si="36"/>
        <v>0</v>
      </c>
      <c r="AI48" s="78">
        <f t="shared" si="37"/>
        <v>0</v>
      </c>
      <c r="AJ48" s="92">
        <f t="shared" si="13"/>
        <v>0</v>
      </c>
      <c r="AK48" s="78">
        <f t="shared" si="14"/>
        <v>0</v>
      </c>
      <c r="AL48" s="11"/>
      <c r="AM48" s="14"/>
      <c r="AN48" s="11"/>
      <c r="AO48" s="15"/>
      <c r="AP48" s="11"/>
      <c r="AQ48" s="11"/>
      <c r="AR48" s="11"/>
      <c r="AS48" s="75" t="str">
        <f t="shared" si="23"/>
        <v/>
      </c>
      <c r="AT48" s="75" t="str">
        <f t="shared" ca="1" si="24"/>
        <v/>
      </c>
      <c r="AU48" s="75" t="str">
        <f t="shared" si="25"/>
        <v/>
      </c>
      <c r="AV48" s="75" t="str">
        <f t="shared" ca="1" si="26"/>
        <v/>
      </c>
      <c r="AW48" s="11"/>
      <c r="AX48" s="11"/>
      <c r="AY48" s="75" t="str">
        <f t="shared" si="27"/>
        <v/>
      </c>
      <c r="AZ48" s="11"/>
      <c r="BA48" s="11"/>
      <c r="BB48" s="75" t="str">
        <f t="shared" si="28"/>
        <v/>
      </c>
      <c r="BC48" s="11"/>
      <c r="BH48" s="52"/>
      <c r="BI48" s="52"/>
      <c r="BJ48" s="52"/>
      <c r="BK48" s="52"/>
      <c r="BL48" s="52"/>
      <c r="BM48" s="52"/>
      <c r="BW48" s="54"/>
      <c r="BX48" s="54"/>
      <c r="BY48" s="54"/>
      <c r="BZ48" s="54"/>
      <c r="CA48" s="54"/>
      <c r="CB48" s="54"/>
    </row>
    <row r="49" spans="1:80" ht="17.45" customHeight="1">
      <c r="A49" s="94">
        <f t="shared" si="30"/>
        <v>6.4</v>
      </c>
      <c r="B49" s="107">
        <f t="shared" si="16"/>
        <v>45664</v>
      </c>
      <c r="C49" s="8"/>
      <c r="D49" s="11"/>
      <c r="E49" s="12">
        <v>1</v>
      </c>
      <c r="F49" s="11">
        <v>0</v>
      </c>
      <c r="G49" s="74">
        <f t="shared" si="38"/>
        <v>698</v>
      </c>
      <c r="H49" s="75">
        <f t="shared" si="38"/>
        <v>5131</v>
      </c>
      <c r="I49" s="88">
        <f t="shared" si="18"/>
        <v>0</v>
      </c>
      <c r="J49" s="78">
        <f t="shared" si="19"/>
        <v>1.4306151645207439E-3</v>
      </c>
      <c r="K49" s="78">
        <f t="shared" si="20"/>
        <v>0</v>
      </c>
      <c r="L49" s="78">
        <f t="shared" si="0"/>
        <v>0</v>
      </c>
      <c r="M49" s="78">
        <f t="shared" ca="1" si="31"/>
        <v>4.1208791208791201E-2</v>
      </c>
      <c r="N49" s="78">
        <f t="shared" ca="1" si="29"/>
        <v>9.4780219780219763E-2</v>
      </c>
      <c r="O49" s="78">
        <f t="shared" si="22"/>
        <v>5.0000000000000001E-4</v>
      </c>
      <c r="P49" s="13" t="s">
        <v>184</v>
      </c>
      <c r="Q49" s="8"/>
      <c r="R49" s="13"/>
      <c r="S49" s="89">
        <f t="shared" si="2"/>
        <v>0</v>
      </c>
      <c r="T49" s="75">
        <f t="shared" si="3"/>
        <v>0</v>
      </c>
      <c r="U49" s="90">
        <f t="shared" si="4"/>
        <v>0</v>
      </c>
      <c r="V49" s="82">
        <f t="shared" si="5"/>
        <v>0</v>
      </c>
      <c r="W49" s="8"/>
      <c r="X49" s="8"/>
      <c r="Y49" s="23"/>
      <c r="Z49" s="23"/>
      <c r="AA49" s="23"/>
      <c r="AB49" s="12"/>
      <c r="AC49" s="91">
        <f t="shared" si="6"/>
        <v>0</v>
      </c>
      <c r="AD49" s="75">
        <f t="shared" si="7"/>
        <v>0</v>
      </c>
      <c r="AE49" s="88">
        <f t="shared" si="33"/>
        <v>0</v>
      </c>
      <c r="AF49" s="92">
        <f t="shared" si="34"/>
        <v>0</v>
      </c>
      <c r="AG49" s="93">
        <f t="shared" si="35"/>
        <v>0</v>
      </c>
      <c r="AH49" s="93">
        <f t="shared" si="36"/>
        <v>0</v>
      </c>
      <c r="AI49" s="78">
        <f t="shared" si="37"/>
        <v>0</v>
      </c>
      <c r="AJ49" s="92">
        <f t="shared" si="13"/>
        <v>0</v>
      </c>
      <c r="AK49" s="78">
        <f t="shared" si="14"/>
        <v>0</v>
      </c>
      <c r="AL49" s="11"/>
      <c r="AM49" s="14"/>
      <c r="AN49" s="11"/>
      <c r="AO49" s="15"/>
      <c r="AP49" s="11"/>
      <c r="AQ49" s="11"/>
      <c r="AR49" s="11"/>
      <c r="AS49" s="75" t="str">
        <f t="shared" si="23"/>
        <v/>
      </c>
      <c r="AT49" s="75" t="str">
        <f t="shared" ca="1" si="24"/>
        <v/>
      </c>
      <c r="AU49" s="75" t="str">
        <f t="shared" si="25"/>
        <v/>
      </c>
      <c r="AV49" s="75" t="str">
        <f t="shared" ca="1" si="26"/>
        <v/>
      </c>
      <c r="AW49" s="11"/>
      <c r="AX49" s="11"/>
      <c r="AY49" s="75" t="str">
        <f t="shared" si="27"/>
        <v/>
      </c>
      <c r="AZ49" s="11"/>
      <c r="BA49" s="11"/>
      <c r="BB49" s="75" t="str">
        <f t="shared" si="28"/>
        <v/>
      </c>
      <c r="BC49" s="11"/>
      <c r="BH49" s="52"/>
      <c r="BI49" s="52"/>
      <c r="BJ49" s="52"/>
      <c r="BK49" s="52"/>
      <c r="BL49" s="52"/>
      <c r="BM49" s="52"/>
      <c r="BW49" s="54"/>
      <c r="BX49" s="54"/>
      <c r="BY49" s="54"/>
      <c r="BZ49" s="54"/>
      <c r="CA49" s="54"/>
      <c r="CB49" s="54"/>
    </row>
    <row r="50" spans="1:80" ht="17.45" customHeight="1">
      <c r="A50" s="86">
        <f t="shared" si="30"/>
        <v>6.5</v>
      </c>
      <c r="B50" s="107">
        <f t="shared" si="16"/>
        <v>45665</v>
      </c>
      <c r="C50" s="8"/>
      <c r="D50" s="11"/>
      <c r="E50" s="12">
        <v>2</v>
      </c>
      <c r="F50" s="11">
        <v>0</v>
      </c>
      <c r="G50" s="74">
        <f t="shared" si="38"/>
        <v>696</v>
      </c>
      <c r="H50" s="75">
        <f t="shared" si="38"/>
        <v>5131</v>
      </c>
      <c r="I50" s="88">
        <f t="shared" si="18"/>
        <v>0</v>
      </c>
      <c r="J50" s="78">
        <f t="shared" si="19"/>
        <v>2.8653295128939827E-3</v>
      </c>
      <c r="K50" s="78">
        <f t="shared" si="20"/>
        <v>0</v>
      </c>
      <c r="L50" s="78">
        <f t="shared" si="0"/>
        <v>0</v>
      </c>
      <c r="M50" s="78">
        <f t="shared" ca="1" si="31"/>
        <v>4.3956043956043946E-2</v>
      </c>
      <c r="N50" s="78">
        <f t="shared" ca="1" si="29"/>
        <v>9.4780219780219763E-2</v>
      </c>
      <c r="O50" s="78">
        <f t="shared" si="22"/>
        <v>5.0000000000000001E-4</v>
      </c>
      <c r="P50" s="13" t="s">
        <v>184</v>
      </c>
      <c r="Q50" s="8"/>
      <c r="R50" s="13"/>
      <c r="S50" s="89">
        <f t="shared" si="2"/>
        <v>0</v>
      </c>
      <c r="T50" s="75">
        <f t="shared" si="3"/>
        <v>0</v>
      </c>
      <c r="U50" s="90">
        <f t="shared" si="4"/>
        <v>0</v>
      </c>
      <c r="V50" s="82">
        <f t="shared" si="5"/>
        <v>0</v>
      </c>
      <c r="W50" s="8"/>
      <c r="X50" s="8"/>
      <c r="Y50" s="23"/>
      <c r="Z50" s="23"/>
      <c r="AA50" s="23"/>
      <c r="AB50" s="12"/>
      <c r="AC50" s="91">
        <f t="shared" si="6"/>
        <v>0</v>
      </c>
      <c r="AD50" s="75">
        <f t="shared" si="7"/>
        <v>0</v>
      </c>
      <c r="AE50" s="88">
        <f t="shared" si="33"/>
        <v>0</v>
      </c>
      <c r="AF50" s="92">
        <f t="shared" si="34"/>
        <v>0</v>
      </c>
      <c r="AG50" s="93">
        <f t="shared" si="35"/>
        <v>0</v>
      </c>
      <c r="AH50" s="93">
        <f t="shared" si="36"/>
        <v>0</v>
      </c>
      <c r="AI50" s="78">
        <f t="shared" si="37"/>
        <v>0</v>
      </c>
      <c r="AJ50" s="92">
        <f t="shared" si="13"/>
        <v>0</v>
      </c>
      <c r="AK50" s="78">
        <f t="shared" si="14"/>
        <v>0</v>
      </c>
      <c r="AL50" s="11"/>
      <c r="AM50" s="14"/>
      <c r="AN50" s="11"/>
      <c r="AO50" s="15"/>
      <c r="AP50" s="11"/>
      <c r="AQ50" s="11"/>
      <c r="AR50" s="11"/>
      <c r="AS50" s="75" t="str">
        <f t="shared" si="23"/>
        <v/>
      </c>
      <c r="AT50" s="75" t="str">
        <f t="shared" ca="1" si="24"/>
        <v/>
      </c>
      <c r="AU50" s="75" t="str">
        <f t="shared" si="25"/>
        <v/>
      </c>
      <c r="AV50" s="75" t="str">
        <f t="shared" ca="1" si="26"/>
        <v/>
      </c>
      <c r="AW50" s="11"/>
      <c r="AX50" s="11"/>
      <c r="AY50" s="75" t="str">
        <f t="shared" si="27"/>
        <v/>
      </c>
      <c r="AZ50" s="11"/>
      <c r="BA50" s="11"/>
      <c r="BB50" s="75" t="str">
        <f t="shared" si="28"/>
        <v/>
      </c>
      <c r="BC50" s="11"/>
      <c r="BH50" s="52"/>
      <c r="BI50" s="52"/>
      <c r="BJ50" s="52"/>
      <c r="BK50" s="52"/>
      <c r="BL50" s="52"/>
      <c r="BM50" s="52"/>
      <c r="BW50" s="54"/>
      <c r="BX50" s="54"/>
      <c r="BY50" s="54"/>
      <c r="BZ50" s="54"/>
      <c r="CA50" s="54"/>
      <c r="CB50" s="54"/>
    </row>
    <row r="51" spans="1:80" ht="17.45" customHeight="1">
      <c r="A51" s="94">
        <f t="shared" si="30"/>
        <v>6.6000000000000005</v>
      </c>
      <c r="B51" s="107">
        <f t="shared" si="16"/>
        <v>45666</v>
      </c>
      <c r="C51" s="8"/>
      <c r="D51" s="11"/>
      <c r="E51" s="12">
        <v>0</v>
      </c>
      <c r="F51" s="11">
        <v>3</v>
      </c>
      <c r="G51" s="74">
        <f t="shared" si="38"/>
        <v>696</v>
      </c>
      <c r="H51" s="75">
        <f t="shared" si="38"/>
        <v>5128</v>
      </c>
      <c r="I51" s="88">
        <f t="shared" si="18"/>
        <v>0</v>
      </c>
      <c r="J51" s="78">
        <f t="shared" si="19"/>
        <v>0</v>
      </c>
      <c r="K51" s="78">
        <f t="shared" si="20"/>
        <v>0</v>
      </c>
      <c r="L51" s="78">
        <f t="shared" si="0"/>
        <v>5.8468134866497762E-4</v>
      </c>
      <c r="M51" s="78">
        <f t="shared" ca="1" si="31"/>
        <v>4.3956043956043946E-2</v>
      </c>
      <c r="N51" s="78">
        <f t="shared" ca="1" si="29"/>
        <v>9.8901098901098883E-2</v>
      </c>
      <c r="O51" s="78">
        <f t="shared" si="22"/>
        <v>5.0000000000000001E-4</v>
      </c>
      <c r="P51" s="13" t="s">
        <v>184</v>
      </c>
      <c r="Q51" s="8"/>
      <c r="R51" s="13"/>
      <c r="S51" s="89">
        <f t="shared" si="2"/>
        <v>0</v>
      </c>
      <c r="T51" s="75">
        <f t="shared" si="3"/>
        <v>0</v>
      </c>
      <c r="U51" s="90">
        <f t="shared" si="4"/>
        <v>0</v>
      </c>
      <c r="V51" s="82">
        <f t="shared" si="5"/>
        <v>0</v>
      </c>
      <c r="W51" s="8"/>
      <c r="X51" s="8"/>
      <c r="Y51" s="23"/>
      <c r="Z51" s="23"/>
      <c r="AA51" s="23"/>
      <c r="AB51" s="12"/>
      <c r="AC51" s="91">
        <f t="shared" si="6"/>
        <v>0</v>
      </c>
      <c r="AD51" s="75">
        <f t="shared" si="7"/>
        <v>0</v>
      </c>
      <c r="AE51" s="88">
        <f t="shared" si="33"/>
        <v>0</v>
      </c>
      <c r="AF51" s="92">
        <f t="shared" si="34"/>
        <v>0</v>
      </c>
      <c r="AG51" s="93">
        <f t="shared" si="35"/>
        <v>0</v>
      </c>
      <c r="AH51" s="93">
        <f t="shared" si="36"/>
        <v>0</v>
      </c>
      <c r="AI51" s="78">
        <f t="shared" si="37"/>
        <v>0</v>
      </c>
      <c r="AJ51" s="92">
        <f t="shared" si="13"/>
        <v>0</v>
      </c>
      <c r="AK51" s="78">
        <f t="shared" si="14"/>
        <v>0</v>
      </c>
      <c r="AL51" s="11"/>
      <c r="AM51" s="14"/>
      <c r="AN51" s="11"/>
      <c r="AO51" s="15"/>
      <c r="AP51" s="11"/>
      <c r="AQ51" s="11"/>
      <c r="AR51" s="11"/>
      <c r="AS51" s="75" t="str">
        <f t="shared" si="23"/>
        <v/>
      </c>
      <c r="AT51" s="75" t="str">
        <f t="shared" ca="1" si="24"/>
        <v/>
      </c>
      <c r="AU51" s="75" t="str">
        <f t="shared" si="25"/>
        <v/>
      </c>
      <c r="AV51" s="75" t="str">
        <f t="shared" ca="1" si="26"/>
        <v/>
      </c>
      <c r="AW51" s="11"/>
      <c r="AX51" s="11"/>
      <c r="AY51" s="75" t="str">
        <f t="shared" si="27"/>
        <v/>
      </c>
      <c r="AZ51" s="11"/>
      <c r="BA51" s="11"/>
      <c r="BB51" s="75" t="str">
        <f t="shared" si="28"/>
        <v/>
      </c>
      <c r="BC51" s="11"/>
      <c r="BH51" s="52"/>
      <c r="BI51" s="52"/>
      <c r="BJ51" s="52"/>
      <c r="BK51" s="52"/>
      <c r="BL51" s="52"/>
      <c r="BM51" s="52"/>
      <c r="BW51" s="54"/>
      <c r="BX51" s="54"/>
      <c r="BY51" s="54"/>
      <c r="BZ51" s="54"/>
      <c r="CA51" s="54"/>
      <c r="CB51" s="54"/>
    </row>
    <row r="52" spans="1:80" ht="17.45" customHeight="1" thickBot="1">
      <c r="A52" s="86">
        <f t="shared" si="30"/>
        <v>6.7000000000000011</v>
      </c>
      <c r="B52" s="108">
        <f t="shared" si="16"/>
        <v>45667</v>
      </c>
      <c r="C52" s="16"/>
      <c r="D52" s="17"/>
      <c r="E52" s="18">
        <v>0</v>
      </c>
      <c r="F52" s="17">
        <v>0</v>
      </c>
      <c r="G52" s="96">
        <f t="shared" si="38"/>
        <v>696</v>
      </c>
      <c r="H52" s="97">
        <f t="shared" si="38"/>
        <v>5128</v>
      </c>
      <c r="I52" s="98">
        <f t="shared" si="18"/>
        <v>0</v>
      </c>
      <c r="J52" s="99">
        <f t="shared" si="19"/>
        <v>0</v>
      </c>
      <c r="K52" s="99">
        <f t="shared" si="20"/>
        <v>0</v>
      </c>
      <c r="L52" s="99">
        <f t="shared" si="0"/>
        <v>0</v>
      </c>
      <c r="M52" s="99">
        <f t="shared" ca="1" si="31"/>
        <v>4.3956043956043946E-2</v>
      </c>
      <c r="N52" s="99">
        <f t="shared" ca="1" si="29"/>
        <v>9.8901098901098883E-2</v>
      </c>
      <c r="O52" s="99">
        <f t="shared" si="22"/>
        <v>5.0000000000000001E-4</v>
      </c>
      <c r="P52" s="19" t="s">
        <v>184</v>
      </c>
      <c r="Q52" s="16"/>
      <c r="R52" s="19"/>
      <c r="S52" s="89">
        <f t="shared" si="2"/>
        <v>0</v>
      </c>
      <c r="T52" s="75">
        <f t="shared" si="3"/>
        <v>0</v>
      </c>
      <c r="U52" s="100">
        <f t="shared" si="4"/>
        <v>0</v>
      </c>
      <c r="V52" s="101">
        <f t="shared" si="5"/>
        <v>0</v>
      </c>
      <c r="W52" s="16"/>
      <c r="X52" s="16"/>
      <c r="Y52" s="23"/>
      <c r="Z52" s="23"/>
      <c r="AA52" s="23"/>
      <c r="AB52" s="12"/>
      <c r="AC52" s="102">
        <f t="shared" si="6"/>
        <v>0</v>
      </c>
      <c r="AD52" s="97">
        <f t="shared" si="7"/>
        <v>0</v>
      </c>
      <c r="AE52" s="98">
        <f t="shared" si="33"/>
        <v>0</v>
      </c>
      <c r="AF52" s="103">
        <f t="shared" si="34"/>
        <v>0</v>
      </c>
      <c r="AG52" s="104">
        <f t="shared" si="35"/>
        <v>0</v>
      </c>
      <c r="AH52" s="104">
        <f t="shared" si="36"/>
        <v>0</v>
      </c>
      <c r="AI52" s="99">
        <f t="shared" si="37"/>
        <v>0</v>
      </c>
      <c r="AJ52" s="103">
        <f t="shared" si="13"/>
        <v>0</v>
      </c>
      <c r="AK52" s="99">
        <f t="shared" si="14"/>
        <v>0</v>
      </c>
      <c r="AL52" s="17"/>
      <c r="AM52" s="20"/>
      <c r="AN52" s="17"/>
      <c r="AO52" s="21"/>
      <c r="AP52" s="17"/>
      <c r="AQ52" s="17"/>
      <c r="AR52" s="17"/>
      <c r="AS52" s="97" t="str">
        <f t="shared" si="23"/>
        <v/>
      </c>
      <c r="AT52" s="97" t="str">
        <f t="shared" ca="1" si="24"/>
        <v/>
      </c>
      <c r="AU52" s="97" t="str">
        <f t="shared" si="25"/>
        <v/>
      </c>
      <c r="AV52" s="97" t="str">
        <f t="shared" ca="1" si="26"/>
        <v/>
      </c>
      <c r="AW52" s="17"/>
      <c r="AX52" s="17"/>
      <c r="AY52" s="97" t="str">
        <f t="shared" si="27"/>
        <v/>
      </c>
      <c r="AZ52" s="17"/>
      <c r="BA52" s="17"/>
      <c r="BB52" s="97" t="str">
        <f t="shared" si="28"/>
        <v/>
      </c>
      <c r="BC52" s="17"/>
      <c r="BH52" s="52"/>
      <c r="BI52" s="52"/>
      <c r="BJ52" s="52"/>
      <c r="BK52" s="52"/>
      <c r="BL52" s="52"/>
      <c r="BM52" s="52"/>
      <c r="BW52" s="54"/>
      <c r="BX52" s="54"/>
      <c r="BY52" s="54"/>
      <c r="BZ52" s="54"/>
      <c r="CA52" s="54"/>
      <c r="CB52" s="54"/>
    </row>
    <row r="53" spans="1:80" ht="17.45" customHeight="1" thickTop="1">
      <c r="A53" s="71">
        <f>A46+1</f>
        <v>7.1</v>
      </c>
      <c r="B53" s="106">
        <f>B52+1</f>
        <v>45668</v>
      </c>
      <c r="C53" s="4"/>
      <c r="D53" s="5"/>
      <c r="E53" s="6">
        <v>1</v>
      </c>
      <c r="F53" s="5">
        <v>1</v>
      </c>
      <c r="G53" s="74">
        <f t="shared" si="38"/>
        <v>695</v>
      </c>
      <c r="H53" s="75">
        <f t="shared" si="38"/>
        <v>5127</v>
      </c>
      <c r="I53" s="76">
        <f t="shared" si="18"/>
        <v>0</v>
      </c>
      <c r="J53" s="77">
        <f t="shared" si="19"/>
        <v>1.4367816091954023E-3</v>
      </c>
      <c r="K53" s="77">
        <f t="shared" si="20"/>
        <v>0</v>
      </c>
      <c r="L53" s="77">
        <f t="shared" si="0"/>
        <v>1.9500780031201249E-4</v>
      </c>
      <c r="M53" s="78">
        <f t="shared" ca="1" si="31"/>
        <v>4.5329670329670321E-2</v>
      </c>
      <c r="N53" s="78">
        <f t="shared" ca="1" si="29"/>
        <v>0.10027472527472525</v>
      </c>
      <c r="O53" s="78">
        <f t="shared" si="22"/>
        <v>5.0000000000000001E-4</v>
      </c>
      <c r="P53" s="13" t="s">
        <v>184</v>
      </c>
      <c r="Q53" s="8"/>
      <c r="R53" s="13"/>
      <c r="S53" s="79">
        <f t="shared" si="2"/>
        <v>0</v>
      </c>
      <c r="T53" s="80">
        <f t="shared" si="3"/>
        <v>0</v>
      </c>
      <c r="U53" s="90">
        <f t="shared" si="4"/>
        <v>0</v>
      </c>
      <c r="V53" s="82">
        <f t="shared" si="5"/>
        <v>0</v>
      </c>
      <c r="W53" s="4"/>
      <c r="X53" s="4"/>
      <c r="Y53" s="22"/>
      <c r="Z53" s="22"/>
      <c r="AA53" s="22"/>
      <c r="AB53" s="6"/>
      <c r="AC53" s="83">
        <f t="shared" si="6"/>
        <v>0</v>
      </c>
      <c r="AD53" s="80">
        <f t="shared" si="7"/>
        <v>0</v>
      </c>
      <c r="AE53" s="76">
        <f t="shared" si="33"/>
        <v>0</v>
      </c>
      <c r="AF53" s="84">
        <f t="shared" si="34"/>
        <v>0</v>
      </c>
      <c r="AG53" s="85">
        <f t="shared" si="35"/>
        <v>0</v>
      </c>
      <c r="AH53" s="85">
        <f t="shared" si="36"/>
        <v>0</v>
      </c>
      <c r="AI53" s="77">
        <f t="shared" si="37"/>
        <v>0</v>
      </c>
      <c r="AJ53" s="84">
        <f t="shared" si="13"/>
        <v>0</v>
      </c>
      <c r="AK53" s="77">
        <f t="shared" si="14"/>
        <v>0</v>
      </c>
      <c r="AL53" s="5"/>
      <c r="AM53" s="9"/>
      <c r="AN53" s="5"/>
      <c r="AO53" s="10"/>
      <c r="AP53" s="5"/>
      <c r="AQ53" s="5"/>
      <c r="AR53" s="5"/>
      <c r="AS53" s="80" t="str">
        <f t="shared" si="23"/>
        <v/>
      </c>
      <c r="AT53" s="80" t="str">
        <f t="shared" ca="1" si="24"/>
        <v/>
      </c>
      <c r="AU53" s="80" t="str">
        <f t="shared" si="25"/>
        <v/>
      </c>
      <c r="AV53" s="80" t="str">
        <f t="shared" ca="1" si="26"/>
        <v/>
      </c>
      <c r="AW53" s="5"/>
      <c r="AX53" s="5"/>
      <c r="AY53" s="80" t="str">
        <f t="shared" si="27"/>
        <v/>
      </c>
      <c r="AZ53" s="165"/>
      <c r="BA53" s="165"/>
      <c r="BB53" s="80" t="str">
        <f t="shared" si="28"/>
        <v/>
      </c>
      <c r="BC53" s="5"/>
      <c r="BH53" s="52"/>
      <c r="BI53" s="52"/>
      <c r="BJ53" s="52"/>
      <c r="BK53" s="52"/>
      <c r="BL53" s="52"/>
      <c r="BM53" s="52"/>
      <c r="BW53" s="54"/>
      <c r="BX53" s="54"/>
      <c r="BY53" s="54"/>
      <c r="BZ53" s="54"/>
      <c r="CA53" s="54"/>
      <c r="CB53" s="54"/>
    </row>
    <row r="54" spans="1:80" ht="17.45" customHeight="1">
      <c r="A54" s="86">
        <f t="shared" si="30"/>
        <v>7.2</v>
      </c>
      <c r="B54" s="107">
        <f t="shared" si="16"/>
        <v>45669</v>
      </c>
      <c r="C54" s="8"/>
      <c r="D54" s="11"/>
      <c r="E54" s="12">
        <v>0</v>
      </c>
      <c r="F54" s="11">
        <v>1</v>
      </c>
      <c r="G54" s="74">
        <f t="shared" si="38"/>
        <v>695</v>
      </c>
      <c r="H54" s="75">
        <f t="shared" si="38"/>
        <v>5126</v>
      </c>
      <c r="I54" s="88">
        <f t="shared" si="18"/>
        <v>0</v>
      </c>
      <c r="J54" s="78">
        <f t="shared" si="19"/>
        <v>0</v>
      </c>
      <c r="K54" s="78">
        <f t="shared" si="20"/>
        <v>0</v>
      </c>
      <c r="L54" s="78">
        <f t="shared" si="0"/>
        <v>1.9504583577140629E-4</v>
      </c>
      <c r="M54" s="78">
        <f t="shared" ca="1" si="31"/>
        <v>4.5329670329670321E-2</v>
      </c>
      <c r="N54" s="78">
        <f t="shared" ca="1" si="29"/>
        <v>0.10164835164835163</v>
      </c>
      <c r="O54" s="78">
        <f t="shared" si="22"/>
        <v>5.0000000000000001E-4</v>
      </c>
      <c r="P54" s="13" t="s">
        <v>184</v>
      </c>
      <c r="Q54" s="8"/>
      <c r="R54" s="13"/>
      <c r="S54" s="89">
        <f t="shared" si="2"/>
        <v>0</v>
      </c>
      <c r="T54" s="75">
        <f t="shared" si="3"/>
        <v>0</v>
      </c>
      <c r="U54" s="90">
        <f t="shared" si="4"/>
        <v>0</v>
      </c>
      <c r="V54" s="82">
        <f t="shared" si="5"/>
        <v>0</v>
      </c>
      <c r="W54" s="8"/>
      <c r="X54" s="8"/>
      <c r="Y54" s="23"/>
      <c r="Z54" s="23"/>
      <c r="AA54" s="23"/>
      <c r="AB54" s="12"/>
      <c r="AC54" s="91">
        <f t="shared" si="6"/>
        <v>0</v>
      </c>
      <c r="AD54" s="75">
        <f t="shared" si="7"/>
        <v>0</v>
      </c>
      <c r="AE54" s="88">
        <f t="shared" si="33"/>
        <v>0</v>
      </c>
      <c r="AF54" s="92">
        <f t="shared" si="34"/>
        <v>0</v>
      </c>
      <c r="AG54" s="93">
        <f t="shared" si="35"/>
        <v>0</v>
      </c>
      <c r="AH54" s="93">
        <f t="shared" si="36"/>
        <v>0</v>
      </c>
      <c r="AI54" s="78">
        <f t="shared" si="37"/>
        <v>0</v>
      </c>
      <c r="AJ54" s="92">
        <f t="shared" si="13"/>
        <v>0</v>
      </c>
      <c r="AK54" s="78">
        <f t="shared" si="14"/>
        <v>0</v>
      </c>
      <c r="AL54" s="11"/>
      <c r="AM54" s="14"/>
      <c r="AN54" s="11"/>
      <c r="AO54" s="15"/>
      <c r="AP54" s="11"/>
      <c r="AQ54" s="11"/>
      <c r="AR54" s="11"/>
      <c r="AS54" s="75" t="str">
        <f t="shared" si="23"/>
        <v/>
      </c>
      <c r="AT54" s="75" t="str">
        <f t="shared" ca="1" si="24"/>
        <v/>
      </c>
      <c r="AU54" s="75" t="str">
        <f t="shared" si="25"/>
        <v/>
      </c>
      <c r="AV54" s="75" t="str">
        <f t="shared" ca="1" si="26"/>
        <v/>
      </c>
      <c r="AW54" s="11"/>
      <c r="AX54" s="11"/>
      <c r="AY54" s="75" t="str">
        <f t="shared" si="27"/>
        <v/>
      </c>
      <c r="AZ54" s="11"/>
      <c r="BA54" s="11"/>
      <c r="BB54" s="75" t="str">
        <f t="shared" si="28"/>
        <v/>
      </c>
      <c r="BC54" s="11"/>
      <c r="BH54" s="52"/>
      <c r="BI54" s="52"/>
      <c r="BJ54" s="52"/>
      <c r="BK54" s="52"/>
      <c r="BL54" s="52"/>
      <c r="BM54" s="52"/>
      <c r="BW54" s="54"/>
      <c r="BX54" s="54"/>
      <c r="BY54" s="54"/>
      <c r="BZ54" s="54"/>
      <c r="CA54" s="54"/>
      <c r="CB54" s="54"/>
    </row>
    <row r="55" spans="1:80" ht="17.45" customHeight="1">
      <c r="A55" s="94">
        <f t="shared" si="30"/>
        <v>7.3000000000000007</v>
      </c>
      <c r="B55" s="107">
        <f t="shared" si="16"/>
        <v>45670</v>
      </c>
      <c r="C55" s="8"/>
      <c r="D55" s="11"/>
      <c r="E55" s="12">
        <v>1</v>
      </c>
      <c r="F55" s="11">
        <v>3</v>
      </c>
      <c r="G55" s="74">
        <f t="shared" si="38"/>
        <v>694</v>
      </c>
      <c r="H55" s="75">
        <f t="shared" si="38"/>
        <v>5123</v>
      </c>
      <c r="I55" s="88">
        <f t="shared" si="18"/>
        <v>0</v>
      </c>
      <c r="J55" s="78">
        <f t="shared" si="19"/>
        <v>1.4388489208633094E-3</v>
      </c>
      <c r="K55" s="78">
        <f t="shared" si="20"/>
        <v>0</v>
      </c>
      <c r="L55" s="78">
        <f t="shared" si="0"/>
        <v>5.8525165821303156E-4</v>
      </c>
      <c r="M55" s="78">
        <f t="shared" ca="1" si="31"/>
        <v>4.6703296703296697E-2</v>
      </c>
      <c r="N55" s="78">
        <f t="shared" ca="1" si="29"/>
        <v>0.10576923076923075</v>
      </c>
      <c r="O55" s="78">
        <f t="shared" si="22"/>
        <v>5.0000000000000001E-4</v>
      </c>
      <c r="P55" s="13" t="s">
        <v>184</v>
      </c>
      <c r="Q55" s="8"/>
      <c r="R55" s="13"/>
      <c r="S55" s="89">
        <f t="shared" si="2"/>
        <v>0</v>
      </c>
      <c r="T55" s="75">
        <f t="shared" si="3"/>
        <v>0</v>
      </c>
      <c r="U55" s="90">
        <f t="shared" si="4"/>
        <v>0</v>
      </c>
      <c r="V55" s="82">
        <f t="shared" si="5"/>
        <v>0</v>
      </c>
      <c r="W55" s="8"/>
      <c r="X55" s="8"/>
      <c r="Y55" s="23"/>
      <c r="Z55" s="23"/>
      <c r="AA55" s="23"/>
      <c r="AB55" s="12"/>
      <c r="AC55" s="91">
        <f t="shared" si="6"/>
        <v>0</v>
      </c>
      <c r="AD55" s="75">
        <f t="shared" si="7"/>
        <v>0</v>
      </c>
      <c r="AE55" s="88">
        <f t="shared" si="33"/>
        <v>0</v>
      </c>
      <c r="AF55" s="92">
        <f t="shared" si="34"/>
        <v>0</v>
      </c>
      <c r="AG55" s="93">
        <f t="shared" si="35"/>
        <v>0</v>
      </c>
      <c r="AH55" s="93">
        <f t="shared" si="36"/>
        <v>0</v>
      </c>
      <c r="AI55" s="78">
        <f t="shared" si="37"/>
        <v>0</v>
      </c>
      <c r="AJ55" s="92">
        <f t="shared" si="13"/>
        <v>0</v>
      </c>
      <c r="AK55" s="78">
        <f t="shared" si="14"/>
        <v>0</v>
      </c>
      <c r="AL55" s="11"/>
      <c r="AM55" s="14"/>
      <c r="AN55" s="11"/>
      <c r="AO55" s="15"/>
      <c r="AP55" s="11"/>
      <c r="AQ55" s="11"/>
      <c r="AR55" s="11"/>
      <c r="AS55" s="75" t="str">
        <f t="shared" si="23"/>
        <v/>
      </c>
      <c r="AT55" s="75" t="str">
        <f t="shared" ca="1" si="24"/>
        <v/>
      </c>
      <c r="AU55" s="75" t="str">
        <f t="shared" si="25"/>
        <v/>
      </c>
      <c r="AV55" s="75" t="str">
        <f t="shared" ca="1" si="26"/>
        <v/>
      </c>
      <c r="AW55" s="11"/>
      <c r="AX55" s="11"/>
      <c r="AY55" s="75" t="str">
        <f t="shared" si="27"/>
        <v/>
      </c>
      <c r="AZ55" s="11"/>
      <c r="BA55" s="11"/>
      <c r="BB55" s="75" t="str">
        <f t="shared" si="28"/>
        <v/>
      </c>
      <c r="BC55" s="11"/>
      <c r="BH55" s="52"/>
      <c r="BI55" s="52"/>
      <c r="BJ55" s="52"/>
      <c r="BK55" s="52"/>
      <c r="BL55" s="52"/>
      <c r="BM55" s="52"/>
      <c r="BW55" s="54"/>
      <c r="BX55" s="54"/>
      <c r="BY55" s="54"/>
      <c r="BZ55" s="54"/>
      <c r="CA55" s="54"/>
      <c r="CB55" s="54"/>
    </row>
    <row r="56" spans="1:80" ht="17.45" customHeight="1">
      <c r="A56" s="86">
        <f t="shared" si="30"/>
        <v>7.4</v>
      </c>
      <c r="B56" s="107">
        <f t="shared" si="16"/>
        <v>45671</v>
      </c>
      <c r="C56" s="8"/>
      <c r="D56" s="11"/>
      <c r="E56" s="12">
        <v>0</v>
      </c>
      <c r="F56" s="11">
        <v>3</v>
      </c>
      <c r="G56" s="74">
        <f t="shared" si="38"/>
        <v>694</v>
      </c>
      <c r="H56" s="75">
        <f t="shared" si="38"/>
        <v>5120</v>
      </c>
      <c r="I56" s="88">
        <f t="shared" si="18"/>
        <v>0</v>
      </c>
      <c r="J56" s="78">
        <f t="shared" si="19"/>
        <v>0</v>
      </c>
      <c r="K56" s="78">
        <f t="shared" si="20"/>
        <v>0</v>
      </c>
      <c r="L56" s="78">
        <f t="shared" si="0"/>
        <v>5.8559437829396835E-4</v>
      </c>
      <c r="M56" s="78">
        <f t="shared" ca="1" si="31"/>
        <v>4.6703296703296697E-2</v>
      </c>
      <c r="N56" s="78">
        <f t="shared" ca="1" si="29"/>
        <v>0.10989010989010987</v>
      </c>
      <c r="O56" s="78">
        <f t="shared" si="22"/>
        <v>5.0000000000000001E-4</v>
      </c>
      <c r="P56" s="13" t="s">
        <v>184</v>
      </c>
      <c r="Q56" s="8"/>
      <c r="R56" s="13"/>
      <c r="S56" s="89">
        <f t="shared" si="2"/>
        <v>0</v>
      </c>
      <c r="T56" s="75">
        <f t="shared" si="3"/>
        <v>0</v>
      </c>
      <c r="U56" s="90">
        <f t="shared" si="4"/>
        <v>0</v>
      </c>
      <c r="V56" s="82">
        <f t="shared" si="5"/>
        <v>0</v>
      </c>
      <c r="W56" s="8"/>
      <c r="X56" s="8"/>
      <c r="Y56" s="23"/>
      <c r="Z56" s="23"/>
      <c r="AA56" s="23"/>
      <c r="AB56" s="12"/>
      <c r="AC56" s="91">
        <f t="shared" si="6"/>
        <v>0</v>
      </c>
      <c r="AD56" s="75">
        <f t="shared" si="7"/>
        <v>0</v>
      </c>
      <c r="AE56" s="88">
        <f t="shared" si="33"/>
        <v>0</v>
      </c>
      <c r="AF56" s="92">
        <f t="shared" si="34"/>
        <v>0</v>
      </c>
      <c r="AG56" s="93">
        <f t="shared" si="35"/>
        <v>0</v>
      </c>
      <c r="AH56" s="93">
        <f t="shared" si="36"/>
        <v>0</v>
      </c>
      <c r="AI56" s="78">
        <f t="shared" si="37"/>
        <v>0</v>
      </c>
      <c r="AJ56" s="92">
        <f t="shared" si="13"/>
        <v>0</v>
      </c>
      <c r="AK56" s="78">
        <f t="shared" si="14"/>
        <v>0</v>
      </c>
      <c r="AL56" s="11"/>
      <c r="AM56" s="14"/>
      <c r="AN56" s="11"/>
      <c r="AO56" s="15"/>
      <c r="AP56" s="11"/>
      <c r="AQ56" s="11"/>
      <c r="AR56" s="11"/>
      <c r="AS56" s="75" t="str">
        <f t="shared" si="23"/>
        <v/>
      </c>
      <c r="AT56" s="75" t="str">
        <f t="shared" ca="1" si="24"/>
        <v/>
      </c>
      <c r="AU56" s="75" t="str">
        <f t="shared" si="25"/>
        <v/>
      </c>
      <c r="AV56" s="75" t="str">
        <f t="shared" ca="1" si="26"/>
        <v/>
      </c>
      <c r="AW56" s="11"/>
      <c r="AX56" s="11"/>
      <c r="AY56" s="75" t="str">
        <f t="shared" si="27"/>
        <v/>
      </c>
      <c r="AZ56" s="11"/>
      <c r="BA56" s="11"/>
      <c r="BB56" s="75" t="str">
        <f t="shared" si="28"/>
        <v/>
      </c>
      <c r="BC56" s="11"/>
      <c r="BH56" s="52"/>
      <c r="BI56" s="52"/>
      <c r="BJ56" s="52"/>
      <c r="BK56" s="52"/>
      <c r="BL56" s="52"/>
      <c r="BM56" s="52"/>
      <c r="BW56" s="54"/>
      <c r="BX56" s="54"/>
      <c r="BY56" s="54"/>
      <c r="BZ56" s="54"/>
      <c r="CA56" s="54"/>
      <c r="CB56" s="54"/>
    </row>
    <row r="57" spans="1:80" ht="17.45" customHeight="1">
      <c r="A57" s="94">
        <f t="shared" si="30"/>
        <v>7.5</v>
      </c>
      <c r="B57" s="107">
        <f t="shared" si="16"/>
        <v>45672</v>
      </c>
      <c r="C57" s="8"/>
      <c r="D57" s="11"/>
      <c r="E57" s="12">
        <v>0</v>
      </c>
      <c r="F57" s="11">
        <v>1</v>
      </c>
      <c r="G57" s="74">
        <f t="shared" si="38"/>
        <v>694</v>
      </c>
      <c r="H57" s="75">
        <f t="shared" si="38"/>
        <v>5119</v>
      </c>
      <c r="I57" s="88">
        <f t="shared" si="18"/>
        <v>0</v>
      </c>
      <c r="J57" s="78">
        <f t="shared" si="19"/>
        <v>0</v>
      </c>
      <c r="K57" s="78">
        <f t="shared" si="20"/>
        <v>0</v>
      </c>
      <c r="L57" s="78">
        <f t="shared" si="0"/>
        <v>1.9531250000000001E-4</v>
      </c>
      <c r="M57" s="78">
        <f t="shared" ca="1" si="31"/>
        <v>4.6703296703296697E-2</v>
      </c>
      <c r="N57" s="78">
        <f t="shared" ca="1" si="29"/>
        <v>0.11126373626373624</v>
      </c>
      <c r="O57" s="78">
        <f t="shared" si="22"/>
        <v>5.0000000000000001E-4</v>
      </c>
      <c r="P57" s="13" t="s">
        <v>184</v>
      </c>
      <c r="Q57" s="8"/>
      <c r="R57" s="13"/>
      <c r="S57" s="89">
        <f t="shared" si="2"/>
        <v>0</v>
      </c>
      <c r="T57" s="75">
        <f t="shared" si="3"/>
        <v>0</v>
      </c>
      <c r="U57" s="90">
        <f t="shared" si="4"/>
        <v>0</v>
      </c>
      <c r="V57" s="82">
        <f t="shared" si="5"/>
        <v>0</v>
      </c>
      <c r="W57" s="8"/>
      <c r="X57" s="8"/>
      <c r="Y57" s="23"/>
      <c r="Z57" s="23"/>
      <c r="AA57" s="23"/>
      <c r="AB57" s="12"/>
      <c r="AC57" s="91">
        <f t="shared" si="6"/>
        <v>0</v>
      </c>
      <c r="AD57" s="75">
        <f t="shared" si="7"/>
        <v>0</v>
      </c>
      <c r="AE57" s="88">
        <f t="shared" si="33"/>
        <v>0</v>
      </c>
      <c r="AF57" s="92">
        <f t="shared" si="34"/>
        <v>0</v>
      </c>
      <c r="AG57" s="93">
        <f t="shared" si="35"/>
        <v>0</v>
      </c>
      <c r="AH57" s="93">
        <f t="shared" si="36"/>
        <v>0</v>
      </c>
      <c r="AI57" s="78">
        <f t="shared" si="37"/>
        <v>0</v>
      </c>
      <c r="AJ57" s="92">
        <f t="shared" si="13"/>
        <v>0</v>
      </c>
      <c r="AK57" s="78">
        <f t="shared" si="14"/>
        <v>0</v>
      </c>
      <c r="AL57" s="11"/>
      <c r="AM57" s="14"/>
      <c r="AN57" s="11"/>
      <c r="AO57" s="15"/>
      <c r="AP57" s="11"/>
      <c r="AQ57" s="11"/>
      <c r="AR57" s="11"/>
      <c r="AS57" s="75" t="str">
        <f t="shared" si="23"/>
        <v/>
      </c>
      <c r="AT57" s="75" t="str">
        <f t="shared" ca="1" si="24"/>
        <v/>
      </c>
      <c r="AU57" s="75" t="str">
        <f t="shared" si="25"/>
        <v/>
      </c>
      <c r="AV57" s="75" t="str">
        <f t="shared" ca="1" si="26"/>
        <v/>
      </c>
      <c r="AW57" s="11"/>
      <c r="AX57" s="11"/>
      <c r="AY57" s="75" t="str">
        <f t="shared" si="27"/>
        <v/>
      </c>
      <c r="AZ57" s="11"/>
      <c r="BA57" s="11"/>
      <c r="BB57" s="75" t="str">
        <f t="shared" si="28"/>
        <v/>
      </c>
      <c r="BC57" s="11"/>
      <c r="BH57" s="52"/>
      <c r="BI57" s="52"/>
      <c r="BJ57" s="52"/>
      <c r="BK57" s="52"/>
      <c r="BL57" s="52"/>
      <c r="BM57" s="52"/>
      <c r="BW57" s="54"/>
      <c r="BX57" s="54"/>
      <c r="BY57" s="54"/>
      <c r="BZ57" s="54"/>
      <c r="CA57" s="54"/>
      <c r="CB57" s="54"/>
    </row>
    <row r="58" spans="1:80" ht="17.45" customHeight="1">
      <c r="A58" s="86">
        <f t="shared" si="30"/>
        <v>7.6000000000000005</v>
      </c>
      <c r="B58" s="107">
        <f t="shared" si="16"/>
        <v>45673</v>
      </c>
      <c r="C58" s="8"/>
      <c r="D58" s="11"/>
      <c r="E58" s="12">
        <v>2</v>
      </c>
      <c r="F58" s="11">
        <v>5</v>
      </c>
      <c r="G58" s="74">
        <f t="shared" si="38"/>
        <v>692</v>
      </c>
      <c r="H58" s="75">
        <f t="shared" si="38"/>
        <v>5114</v>
      </c>
      <c r="I58" s="88">
        <f t="shared" si="18"/>
        <v>0</v>
      </c>
      <c r="J58" s="78">
        <f t="shared" si="19"/>
        <v>2.881844380403458E-3</v>
      </c>
      <c r="K58" s="78">
        <f t="shared" si="20"/>
        <v>0</v>
      </c>
      <c r="L58" s="78">
        <f t="shared" si="0"/>
        <v>9.7675327212346169E-4</v>
      </c>
      <c r="M58" s="78">
        <f t="shared" ca="1" si="31"/>
        <v>4.9450549450549441E-2</v>
      </c>
      <c r="N58" s="78">
        <f t="shared" ca="1" si="29"/>
        <v>0.11813186813186811</v>
      </c>
      <c r="O58" s="78">
        <f t="shared" si="22"/>
        <v>5.0000000000000001E-4</v>
      </c>
      <c r="P58" s="13" t="s">
        <v>184</v>
      </c>
      <c r="Q58" s="8"/>
      <c r="R58" s="13"/>
      <c r="S58" s="89">
        <f t="shared" si="2"/>
        <v>0</v>
      </c>
      <c r="T58" s="75">
        <f t="shared" si="3"/>
        <v>0</v>
      </c>
      <c r="U58" s="90">
        <f t="shared" si="4"/>
        <v>0</v>
      </c>
      <c r="V58" s="82">
        <f t="shared" si="5"/>
        <v>0</v>
      </c>
      <c r="W58" s="8"/>
      <c r="X58" s="8"/>
      <c r="Y58" s="23"/>
      <c r="Z58" s="23"/>
      <c r="AA58" s="23"/>
      <c r="AB58" s="12"/>
      <c r="AC58" s="91">
        <f t="shared" si="6"/>
        <v>0</v>
      </c>
      <c r="AD58" s="75">
        <f t="shared" si="7"/>
        <v>0</v>
      </c>
      <c r="AE58" s="88">
        <f t="shared" si="33"/>
        <v>0</v>
      </c>
      <c r="AF58" s="92">
        <f t="shared" si="34"/>
        <v>0</v>
      </c>
      <c r="AG58" s="93">
        <f t="shared" si="35"/>
        <v>0</v>
      </c>
      <c r="AH58" s="93">
        <f t="shared" si="36"/>
        <v>0</v>
      </c>
      <c r="AI58" s="78">
        <f t="shared" si="37"/>
        <v>0</v>
      </c>
      <c r="AJ58" s="92">
        <f t="shared" si="13"/>
        <v>0</v>
      </c>
      <c r="AK58" s="78">
        <f t="shared" si="14"/>
        <v>0</v>
      </c>
      <c r="AL58" s="11"/>
      <c r="AM58" s="14"/>
      <c r="AN58" s="11"/>
      <c r="AO58" s="15"/>
      <c r="AP58" s="11"/>
      <c r="AQ58" s="11"/>
      <c r="AR58" s="11"/>
      <c r="AS58" s="75" t="str">
        <f t="shared" si="23"/>
        <v/>
      </c>
      <c r="AT58" s="75" t="str">
        <f t="shared" ca="1" si="24"/>
        <v/>
      </c>
      <c r="AU58" s="75" t="str">
        <f t="shared" si="25"/>
        <v/>
      </c>
      <c r="AV58" s="75" t="str">
        <f t="shared" ca="1" si="26"/>
        <v/>
      </c>
      <c r="AW58" s="11"/>
      <c r="AX58" s="11"/>
      <c r="AY58" s="75" t="str">
        <f t="shared" si="27"/>
        <v/>
      </c>
      <c r="AZ58" s="11"/>
      <c r="BA58" s="11"/>
      <c r="BB58" s="75" t="str">
        <f t="shared" si="28"/>
        <v/>
      </c>
      <c r="BC58" s="11"/>
      <c r="BH58" s="52"/>
      <c r="BI58" s="52"/>
      <c r="BJ58" s="52"/>
      <c r="BK58" s="52"/>
      <c r="BL58" s="52"/>
      <c r="BM58" s="52"/>
      <c r="BW58" s="54"/>
      <c r="BX58" s="54"/>
      <c r="BY58" s="54"/>
      <c r="BZ58" s="54"/>
      <c r="CA58" s="54"/>
      <c r="CB58" s="54"/>
    </row>
    <row r="59" spans="1:80" ht="17.45" customHeight="1" thickBot="1">
      <c r="A59" s="94">
        <f t="shared" si="30"/>
        <v>7.7000000000000011</v>
      </c>
      <c r="B59" s="108">
        <f t="shared" si="16"/>
        <v>45674</v>
      </c>
      <c r="C59" s="16"/>
      <c r="D59" s="17"/>
      <c r="E59" s="18">
        <v>0</v>
      </c>
      <c r="F59" s="17">
        <v>3</v>
      </c>
      <c r="G59" s="96">
        <f t="shared" si="38"/>
        <v>692</v>
      </c>
      <c r="H59" s="97">
        <f t="shared" si="38"/>
        <v>5111</v>
      </c>
      <c r="I59" s="98">
        <f t="shared" si="18"/>
        <v>0</v>
      </c>
      <c r="J59" s="99">
        <f t="shared" si="19"/>
        <v>0</v>
      </c>
      <c r="K59" s="99">
        <f t="shared" si="20"/>
        <v>0</v>
      </c>
      <c r="L59" s="99">
        <f t="shared" si="0"/>
        <v>5.8662495111458737E-4</v>
      </c>
      <c r="M59" s="99">
        <f t="shared" ca="1" si="31"/>
        <v>4.9450549450549441E-2</v>
      </c>
      <c r="N59" s="99">
        <f t="shared" ca="1" si="29"/>
        <v>0.12225274725274723</v>
      </c>
      <c r="O59" s="99">
        <f t="shared" si="22"/>
        <v>5.0000000000000001E-4</v>
      </c>
      <c r="P59" s="19" t="s">
        <v>184</v>
      </c>
      <c r="Q59" s="16"/>
      <c r="R59" s="19"/>
      <c r="S59" s="89">
        <f t="shared" si="2"/>
        <v>0</v>
      </c>
      <c r="T59" s="75">
        <f t="shared" si="3"/>
        <v>0</v>
      </c>
      <c r="U59" s="100">
        <f t="shared" si="4"/>
        <v>0</v>
      </c>
      <c r="V59" s="101">
        <f t="shared" si="5"/>
        <v>0</v>
      </c>
      <c r="W59" s="16"/>
      <c r="X59" s="16"/>
      <c r="Y59" s="23"/>
      <c r="Z59" s="23"/>
      <c r="AA59" s="23"/>
      <c r="AB59" s="12"/>
      <c r="AC59" s="102">
        <f t="shared" si="6"/>
        <v>0</v>
      </c>
      <c r="AD59" s="97">
        <f t="shared" si="7"/>
        <v>0</v>
      </c>
      <c r="AE59" s="98">
        <f t="shared" si="33"/>
        <v>0</v>
      </c>
      <c r="AF59" s="103">
        <f t="shared" si="34"/>
        <v>0</v>
      </c>
      <c r="AG59" s="104">
        <f t="shared" si="35"/>
        <v>0</v>
      </c>
      <c r="AH59" s="104">
        <f t="shared" si="36"/>
        <v>0</v>
      </c>
      <c r="AI59" s="99">
        <f t="shared" si="37"/>
        <v>0</v>
      </c>
      <c r="AJ59" s="103">
        <f t="shared" si="13"/>
        <v>0</v>
      </c>
      <c r="AK59" s="99">
        <f t="shared" si="14"/>
        <v>0</v>
      </c>
      <c r="AL59" s="17"/>
      <c r="AM59" s="20"/>
      <c r="AN59" s="17"/>
      <c r="AO59" s="21"/>
      <c r="AP59" s="17"/>
      <c r="AQ59" s="17"/>
      <c r="AR59" s="17"/>
      <c r="AS59" s="97" t="str">
        <f t="shared" si="23"/>
        <v/>
      </c>
      <c r="AT59" s="97" t="str">
        <f t="shared" ca="1" si="24"/>
        <v/>
      </c>
      <c r="AU59" s="97" t="str">
        <f t="shared" si="25"/>
        <v/>
      </c>
      <c r="AV59" s="97" t="str">
        <f t="shared" ca="1" si="26"/>
        <v/>
      </c>
      <c r="AW59" s="17"/>
      <c r="AX59" s="17"/>
      <c r="AY59" s="97" t="str">
        <f t="shared" si="27"/>
        <v/>
      </c>
      <c r="AZ59" s="17"/>
      <c r="BA59" s="17"/>
      <c r="BB59" s="97" t="str">
        <f t="shared" si="28"/>
        <v/>
      </c>
      <c r="BC59" s="17"/>
      <c r="BH59" s="52"/>
      <c r="BI59" s="52"/>
      <c r="BJ59" s="52"/>
      <c r="BK59" s="52"/>
      <c r="BL59" s="52"/>
      <c r="BM59" s="52"/>
      <c r="BW59" s="54"/>
      <c r="BX59" s="54"/>
      <c r="BY59" s="54"/>
      <c r="BZ59" s="54"/>
      <c r="CA59" s="54"/>
      <c r="CB59" s="54"/>
    </row>
    <row r="60" spans="1:80" ht="17.45" customHeight="1" thickTop="1">
      <c r="A60" s="105">
        <f>A53+1</f>
        <v>8.1</v>
      </c>
      <c r="B60" s="106">
        <f>B59+1</f>
        <v>45675</v>
      </c>
      <c r="C60" s="4"/>
      <c r="D60" s="5"/>
      <c r="E60" s="6">
        <v>0</v>
      </c>
      <c r="F60" s="5">
        <v>2</v>
      </c>
      <c r="G60" s="74">
        <f t="shared" ref="G60:H75" si="39">G59-E60-C60</f>
        <v>692</v>
      </c>
      <c r="H60" s="75">
        <f t="shared" si="39"/>
        <v>5109</v>
      </c>
      <c r="I60" s="76">
        <f t="shared" si="18"/>
        <v>0</v>
      </c>
      <c r="J60" s="77">
        <f t="shared" si="19"/>
        <v>0</v>
      </c>
      <c r="K60" s="77">
        <f t="shared" si="20"/>
        <v>0</v>
      </c>
      <c r="L60" s="77">
        <f t="shared" si="0"/>
        <v>3.9131285462727449E-4</v>
      </c>
      <c r="M60" s="78">
        <f t="shared" ca="1" si="31"/>
        <v>4.9450549450549441E-2</v>
      </c>
      <c r="N60" s="78">
        <f t="shared" ca="1" si="29"/>
        <v>0.12499999999999999</v>
      </c>
      <c r="O60" s="78">
        <f t="shared" si="22"/>
        <v>5.0000000000000001E-4</v>
      </c>
      <c r="P60" s="13" t="s">
        <v>184</v>
      </c>
      <c r="Q60" s="8"/>
      <c r="R60" s="13"/>
      <c r="S60" s="79">
        <f t="shared" si="2"/>
        <v>0</v>
      </c>
      <c r="T60" s="80">
        <f t="shared" si="3"/>
        <v>0</v>
      </c>
      <c r="U60" s="90">
        <f t="shared" si="4"/>
        <v>0</v>
      </c>
      <c r="V60" s="82">
        <f t="shared" si="5"/>
        <v>0</v>
      </c>
      <c r="W60" s="4"/>
      <c r="X60" s="4"/>
      <c r="Y60" s="22"/>
      <c r="Z60" s="22"/>
      <c r="AA60" s="22"/>
      <c r="AB60" s="6"/>
      <c r="AC60" s="83">
        <f t="shared" si="6"/>
        <v>0</v>
      </c>
      <c r="AD60" s="80">
        <f t="shared" si="7"/>
        <v>0</v>
      </c>
      <c r="AE60" s="76">
        <f t="shared" si="33"/>
        <v>0</v>
      </c>
      <c r="AF60" s="84">
        <f t="shared" si="34"/>
        <v>0</v>
      </c>
      <c r="AG60" s="85">
        <f t="shared" si="35"/>
        <v>0</v>
      </c>
      <c r="AH60" s="85">
        <f t="shared" si="36"/>
        <v>0</v>
      </c>
      <c r="AI60" s="77">
        <f t="shared" si="37"/>
        <v>0</v>
      </c>
      <c r="AJ60" s="84">
        <f t="shared" si="13"/>
        <v>0</v>
      </c>
      <c r="AK60" s="77">
        <f t="shared" si="14"/>
        <v>0</v>
      </c>
      <c r="AL60" s="5"/>
      <c r="AM60" s="9"/>
      <c r="AN60" s="5"/>
      <c r="AO60" s="10"/>
      <c r="AP60" s="5"/>
      <c r="AQ60" s="5"/>
      <c r="AR60" s="5"/>
      <c r="AS60" s="80" t="str">
        <f t="shared" si="23"/>
        <v/>
      </c>
      <c r="AT60" s="80" t="str">
        <f t="shared" ca="1" si="24"/>
        <v/>
      </c>
      <c r="AU60" s="80" t="str">
        <f t="shared" si="25"/>
        <v/>
      </c>
      <c r="AV60" s="80" t="str">
        <f t="shared" ca="1" si="26"/>
        <v/>
      </c>
      <c r="AW60" s="5"/>
      <c r="AX60" s="5"/>
      <c r="AY60" s="80" t="str">
        <f t="shared" si="27"/>
        <v/>
      </c>
      <c r="AZ60" s="165"/>
      <c r="BA60" s="165"/>
      <c r="BB60" s="80" t="str">
        <f t="shared" si="28"/>
        <v/>
      </c>
      <c r="BC60" s="5"/>
      <c r="BH60" s="52"/>
      <c r="BI60" s="52"/>
      <c r="BJ60" s="52"/>
      <c r="BK60" s="52"/>
      <c r="BL60" s="52"/>
      <c r="BM60" s="52"/>
      <c r="BW60" s="54"/>
      <c r="BX60" s="54"/>
      <c r="BY60" s="54"/>
      <c r="BZ60" s="54"/>
      <c r="CA60" s="54"/>
      <c r="CB60" s="54"/>
    </row>
    <row r="61" spans="1:80" ht="17.45" customHeight="1">
      <c r="A61" s="94">
        <f t="shared" si="30"/>
        <v>8.1999999999999993</v>
      </c>
      <c r="B61" s="107">
        <f t="shared" si="16"/>
        <v>45676</v>
      </c>
      <c r="C61" s="8"/>
      <c r="D61" s="11"/>
      <c r="E61" s="12">
        <v>0</v>
      </c>
      <c r="F61" s="11">
        <v>2</v>
      </c>
      <c r="G61" s="74">
        <f t="shared" si="39"/>
        <v>692</v>
      </c>
      <c r="H61" s="75">
        <f t="shared" si="39"/>
        <v>5107</v>
      </c>
      <c r="I61" s="88">
        <f t="shared" si="18"/>
        <v>0</v>
      </c>
      <c r="J61" s="78">
        <f t="shared" si="19"/>
        <v>0</v>
      </c>
      <c r="K61" s="78">
        <f t="shared" si="20"/>
        <v>0</v>
      </c>
      <c r="L61" s="78">
        <f t="shared" si="0"/>
        <v>3.9146604032100216E-4</v>
      </c>
      <c r="M61" s="78">
        <f t="shared" ca="1" si="31"/>
        <v>4.9450549450549441E-2</v>
      </c>
      <c r="N61" s="78">
        <f t="shared" ca="1" si="29"/>
        <v>0.12774725274725274</v>
      </c>
      <c r="O61" s="78">
        <f t="shared" si="22"/>
        <v>5.0000000000000001E-4</v>
      </c>
      <c r="P61" s="13" t="s">
        <v>184</v>
      </c>
      <c r="Q61" s="8"/>
      <c r="R61" s="13"/>
      <c r="S61" s="89">
        <f t="shared" si="2"/>
        <v>0</v>
      </c>
      <c r="T61" s="75">
        <f t="shared" si="3"/>
        <v>0</v>
      </c>
      <c r="U61" s="90">
        <f t="shared" si="4"/>
        <v>0</v>
      </c>
      <c r="V61" s="82">
        <f t="shared" si="5"/>
        <v>0</v>
      </c>
      <c r="W61" s="8"/>
      <c r="X61" s="8"/>
      <c r="Y61" s="23"/>
      <c r="Z61" s="23"/>
      <c r="AA61" s="23"/>
      <c r="AB61" s="12"/>
      <c r="AC61" s="91">
        <f t="shared" si="6"/>
        <v>0</v>
      </c>
      <c r="AD61" s="75">
        <f t="shared" si="7"/>
        <v>0</v>
      </c>
      <c r="AE61" s="88">
        <f t="shared" si="33"/>
        <v>0</v>
      </c>
      <c r="AF61" s="92">
        <f t="shared" si="34"/>
        <v>0</v>
      </c>
      <c r="AG61" s="93">
        <f t="shared" si="35"/>
        <v>0</v>
      </c>
      <c r="AH61" s="93">
        <f t="shared" si="36"/>
        <v>0</v>
      </c>
      <c r="AI61" s="78">
        <f t="shared" si="37"/>
        <v>0</v>
      </c>
      <c r="AJ61" s="92">
        <f t="shared" si="13"/>
        <v>0</v>
      </c>
      <c r="AK61" s="78">
        <f t="shared" si="14"/>
        <v>0</v>
      </c>
      <c r="AL61" s="11"/>
      <c r="AM61" s="14"/>
      <c r="AN61" s="11"/>
      <c r="AO61" s="15"/>
      <c r="AP61" s="11"/>
      <c r="AQ61" s="11"/>
      <c r="AR61" s="11"/>
      <c r="AS61" s="75" t="str">
        <f t="shared" si="23"/>
        <v/>
      </c>
      <c r="AT61" s="75" t="str">
        <f t="shared" ca="1" si="24"/>
        <v/>
      </c>
      <c r="AU61" s="75" t="str">
        <f t="shared" si="25"/>
        <v/>
      </c>
      <c r="AV61" s="75" t="str">
        <f t="shared" ca="1" si="26"/>
        <v/>
      </c>
      <c r="AW61" s="11"/>
      <c r="AX61" s="11"/>
      <c r="AY61" s="75" t="str">
        <f t="shared" si="27"/>
        <v/>
      </c>
      <c r="AZ61" s="11"/>
      <c r="BA61" s="11"/>
      <c r="BB61" s="75" t="str">
        <f t="shared" si="28"/>
        <v/>
      </c>
      <c r="BC61" s="11"/>
      <c r="BH61" s="52"/>
      <c r="BI61" s="52"/>
      <c r="BJ61" s="52"/>
      <c r="BK61" s="52"/>
      <c r="BL61" s="52"/>
      <c r="BM61" s="52"/>
      <c r="BW61" s="54"/>
      <c r="BX61" s="54"/>
      <c r="BY61" s="54"/>
      <c r="BZ61" s="54"/>
      <c r="CA61" s="54"/>
      <c r="CB61" s="54"/>
    </row>
    <row r="62" spans="1:80" ht="17.45" customHeight="1">
      <c r="A62" s="86">
        <f t="shared" si="30"/>
        <v>8.3000000000000007</v>
      </c>
      <c r="B62" s="107">
        <f t="shared" si="16"/>
        <v>45677</v>
      </c>
      <c r="C62" s="8"/>
      <c r="D62" s="11"/>
      <c r="E62" s="12">
        <v>0</v>
      </c>
      <c r="F62" s="11">
        <v>2</v>
      </c>
      <c r="G62" s="74">
        <f t="shared" si="39"/>
        <v>692</v>
      </c>
      <c r="H62" s="75">
        <f t="shared" si="39"/>
        <v>5105</v>
      </c>
      <c r="I62" s="88">
        <f t="shared" si="18"/>
        <v>0</v>
      </c>
      <c r="J62" s="78">
        <f t="shared" si="19"/>
        <v>0</v>
      </c>
      <c r="K62" s="78">
        <f t="shared" si="20"/>
        <v>0</v>
      </c>
      <c r="L62" s="78">
        <f t="shared" si="0"/>
        <v>3.9161934599569217E-4</v>
      </c>
      <c r="M62" s="78">
        <f t="shared" ca="1" si="31"/>
        <v>4.9450549450549441E-2</v>
      </c>
      <c r="N62" s="78">
        <f t="shared" ca="1" si="29"/>
        <v>0.1304945054945055</v>
      </c>
      <c r="O62" s="78">
        <f t="shared" si="22"/>
        <v>5.0000000000000001E-4</v>
      </c>
      <c r="P62" s="13" t="s">
        <v>184</v>
      </c>
      <c r="Q62" s="8"/>
      <c r="R62" s="13"/>
      <c r="S62" s="89">
        <f t="shared" si="2"/>
        <v>0</v>
      </c>
      <c r="T62" s="75">
        <f t="shared" si="3"/>
        <v>0</v>
      </c>
      <c r="U62" s="90">
        <f t="shared" si="4"/>
        <v>0</v>
      </c>
      <c r="V62" s="82">
        <f t="shared" si="5"/>
        <v>0</v>
      </c>
      <c r="W62" s="8"/>
      <c r="X62" s="8"/>
      <c r="Y62" s="23"/>
      <c r="Z62" s="23"/>
      <c r="AA62" s="23"/>
      <c r="AB62" s="12"/>
      <c r="AC62" s="91">
        <f t="shared" si="6"/>
        <v>0</v>
      </c>
      <c r="AD62" s="75">
        <f t="shared" si="7"/>
        <v>0</v>
      </c>
      <c r="AE62" s="88">
        <f t="shared" si="33"/>
        <v>0</v>
      </c>
      <c r="AF62" s="92">
        <f t="shared" si="34"/>
        <v>0</v>
      </c>
      <c r="AG62" s="93">
        <f t="shared" si="35"/>
        <v>0</v>
      </c>
      <c r="AH62" s="93">
        <f t="shared" si="36"/>
        <v>0</v>
      </c>
      <c r="AI62" s="78">
        <f t="shared" si="37"/>
        <v>0</v>
      </c>
      <c r="AJ62" s="92">
        <f t="shared" si="13"/>
        <v>0</v>
      </c>
      <c r="AK62" s="78">
        <f t="shared" si="14"/>
        <v>0</v>
      </c>
      <c r="AL62" s="11"/>
      <c r="AM62" s="14"/>
      <c r="AN62" s="11"/>
      <c r="AO62" s="15"/>
      <c r="AP62" s="11"/>
      <c r="AQ62" s="11"/>
      <c r="AR62" s="11"/>
      <c r="AS62" s="75" t="str">
        <f t="shared" si="23"/>
        <v/>
      </c>
      <c r="AT62" s="75" t="str">
        <f t="shared" ca="1" si="24"/>
        <v/>
      </c>
      <c r="AU62" s="75" t="str">
        <f t="shared" si="25"/>
        <v/>
      </c>
      <c r="AV62" s="75" t="str">
        <f t="shared" ca="1" si="26"/>
        <v/>
      </c>
      <c r="AW62" s="11"/>
      <c r="AX62" s="11"/>
      <c r="AY62" s="75" t="str">
        <f t="shared" si="27"/>
        <v/>
      </c>
      <c r="AZ62" s="11"/>
      <c r="BA62" s="11"/>
      <c r="BB62" s="75" t="str">
        <f t="shared" si="28"/>
        <v/>
      </c>
      <c r="BC62" s="11"/>
      <c r="BH62" s="52"/>
      <c r="BI62" s="52"/>
      <c r="BJ62" s="52"/>
      <c r="BK62" s="52"/>
      <c r="BL62" s="52"/>
      <c r="BM62" s="52"/>
      <c r="BW62" s="54"/>
      <c r="BX62" s="54"/>
      <c r="BY62" s="54"/>
      <c r="BZ62" s="54"/>
      <c r="CA62" s="54"/>
      <c r="CB62" s="54"/>
    </row>
    <row r="63" spans="1:80" ht="17.45" customHeight="1">
      <c r="A63" s="94">
        <f t="shared" si="30"/>
        <v>8.4</v>
      </c>
      <c r="B63" s="107">
        <f t="shared" si="16"/>
        <v>45678</v>
      </c>
      <c r="C63" s="8"/>
      <c r="D63" s="11"/>
      <c r="E63" s="12">
        <v>1</v>
      </c>
      <c r="F63" s="11">
        <v>1</v>
      </c>
      <c r="G63" s="74">
        <f t="shared" si="39"/>
        <v>691</v>
      </c>
      <c r="H63" s="75">
        <f t="shared" si="39"/>
        <v>5104</v>
      </c>
      <c r="I63" s="88">
        <f t="shared" si="18"/>
        <v>0</v>
      </c>
      <c r="J63" s="78">
        <f t="shared" si="19"/>
        <v>1.4450867052023121E-3</v>
      </c>
      <c r="K63" s="78">
        <f t="shared" si="20"/>
        <v>0</v>
      </c>
      <c r="L63" s="78">
        <f t="shared" si="0"/>
        <v>1.9588638589618021E-4</v>
      </c>
      <c r="M63" s="78">
        <f t="shared" ca="1" si="31"/>
        <v>5.0824175824175817E-2</v>
      </c>
      <c r="N63" s="78">
        <f t="shared" ca="1" si="29"/>
        <v>0.13186813186813187</v>
      </c>
      <c r="O63" s="78">
        <f t="shared" si="22"/>
        <v>5.0000000000000001E-4</v>
      </c>
      <c r="P63" s="13" t="s">
        <v>184</v>
      </c>
      <c r="Q63" s="8"/>
      <c r="R63" s="13"/>
      <c r="S63" s="89">
        <f t="shared" si="2"/>
        <v>0</v>
      </c>
      <c r="T63" s="75">
        <f t="shared" si="3"/>
        <v>0</v>
      </c>
      <c r="U63" s="90">
        <f t="shared" si="4"/>
        <v>0</v>
      </c>
      <c r="V63" s="82">
        <f t="shared" si="5"/>
        <v>0</v>
      </c>
      <c r="W63" s="8"/>
      <c r="X63" s="8"/>
      <c r="Y63" s="23"/>
      <c r="Z63" s="23"/>
      <c r="AA63" s="23"/>
      <c r="AB63" s="12"/>
      <c r="AC63" s="91">
        <f t="shared" si="6"/>
        <v>0</v>
      </c>
      <c r="AD63" s="75">
        <f t="shared" si="7"/>
        <v>0</v>
      </c>
      <c r="AE63" s="88">
        <f t="shared" si="33"/>
        <v>0</v>
      </c>
      <c r="AF63" s="92">
        <f t="shared" si="34"/>
        <v>0</v>
      </c>
      <c r="AG63" s="93">
        <f t="shared" si="35"/>
        <v>0</v>
      </c>
      <c r="AH63" s="93">
        <f t="shared" si="36"/>
        <v>0</v>
      </c>
      <c r="AI63" s="78">
        <f t="shared" si="37"/>
        <v>0</v>
      </c>
      <c r="AJ63" s="92">
        <f t="shared" si="13"/>
        <v>0</v>
      </c>
      <c r="AK63" s="78">
        <f t="shared" si="14"/>
        <v>0</v>
      </c>
      <c r="AL63" s="11"/>
      <c r="AM63" s="14"/>
      <c r="AN63" s="11"/>
      <c r="AO63" s="15"/>
      <c r="AP63" s="11"/>
      <c r="AQ63" s="11"/>
      <c r="AR63" s="11"/>
      <c r="AS63" s="75" t="str">
        <f t="shared" si="23"/>
        <v/>
      </c>
      <c r="AT63" s="75" t="str">
        <f t="shared" ca="1" si="24"/>
        <v/>
      </c>
      <c r="AU63" s="75" t="str">
        <f t="shared" si="25"/>
        <v/>
      </c>
      <c r="AV63" s="75" t="str">
        <f t="shared" ca="1" si="26"/>
        <v/>
      </c>
      <c r="AW63" s="11"/>
      <c r="AX63" s="11"/>
      <c r="AY63" s="75" t="str">
        <f t="shared" si="27"/>
        <v/>
      </c>
      <c r="AZ63" s="11"/>
      <c r="BA63" s="11"/>
      <c r="BB63" s="75" t="str">
        <f t="shared" si="28"/>
        <v/>
      </c>
      <c r="BC63" s="11"/>
      <c r="BH63" s="52"/>
      <c r="BI63" s="52"/>
      <c r="BJ63" s="52"/>
      <c r="BK63" s="52"/>
      <c r="BL63" s="52"/>
      <c r="BM63" s="52"/>
      <c r="BW63" s="54"/>
      <c r="BX63" s="54"/>
      <c r="BY63" s="54"/>
      <c r="BZ63" s="54"/>
      <c r="CA63" s="54"/>
      <c r="CB63" s="54"/>
    </row>
    <row r="64" spans="1:80" ht="17.45" customHeight="1">
      <c r="A64" s="86">
        <f t="shared" si="30"/>
        <v>8.5</v>
      </c>
      <c r="B64" s="107">
        <f t="shared" si="16"/>
        <v>45679</v>
      </c>
      <c r="C64" s="8"/>
      <c r="D64" s="11"/>
      <c r="E64" s="12">
        <v>0</v>
      </c>
      <c r="F64" s="11">
        <v>5</v>
      </c>
      <c r="G64" s="74">
        <f t="shared" si="39"/>
        <v>691</v>
      </c>
      <c r="H64" s="75">
        <f t="shared" si="39"/>
        <v>5099</v>
      </c>
      <c r="I64" s="88">
        <f t="shared" si="18"/>
        <v>0</v>
      </c>
      <c r="J64" s="78">
        <f t="shared" si="19"/>
        <v>0</v>
      </c>
      <c r="K64" s="78">
        <f t="shared" si="20"/>
        <v>0</v>
      </c>
      <c r="L64" s="78">
        <f t="shared" si="0"/>
        <v>9.7962382445141057E-4</v>
      </c>
      <c r="M64" s="78">
        <f t="shared" ca="1" si="31"/>
        <v>5.0824175824175817E-2</v>
      </c>
      <c r="N64" s="78">
        <f t="shared" ca="1" si="29"/>
        <v>0.13873626373626374</v>
      </c>
      <c r="O64" s="78">
        <f t="shared" si="22"/>
        <v>5.0000000000000001E-4</v>
      </c>
      <c r="P64" s="13" t="s">
        <v>184</v>
      </c>
      <c r="Q64" s="8"/>
      <c r="R64" s="13"/>
      <c r="S64" s="89">
        <f t="shared" si="2"/>
        <v>0</v>
      </c>
      <c r="T64" s="75">
        <f t="shared" si="3"/>
        <v>0</v>
      </c>
      <c r="U64" s="90">
        <f t="shared" si="4"/>
        <v>0</v>
      </c>
      <c r="V64" s="82">
        <f t="shared" si="5"/>
        <v>0</v>
      </c>
      <c r="W64" s="8"/>
      <c r="X64" s="8"/>
      <c r="Y64" s="23"/>
      <c r="Z64" s="23"/>
      <c r="AA64" s="23"/>
      <c r="AB64" s="12"/>
      <c r="AC64" s="91">
        <f t="shared" si="6"/>
        <v>0</v>
      </c>
      <c r="AD64" s="75">
        <f t="shared" si="7"/>
        <v>0</v>
      </c>
      <c r="AE64" s="88">
        <f t="shared" si="33"/>
        <v>0</v>
      </c>
      <c r="AF64" s="92">
        <f t="shared" si="34"/>
        <v>0</v>
      </c>
      <c r="AG64" s="93">
        <f t="shared" si="35"/>
        <v>0</v>
      </c>
      <c r="AH64" s="93">
        <f t="shared" si="36"/>
        <v>0</v>
      </c>
      <c r="AI64" s="78">
        <f t="shared" si="37"/>
        <v>0</v>
      </c>
      <c r="AJ64" s="92">
        <f t="shared" si="13"/>
        <v>0</v>
      </c>
      <c r="AK64" s="78">
        <f t="shared" si="14"/>
        <v>0</v>
      </c>
      <c r="AL64" s="11"/>
      <c r="AM64" s="14"/>
      <c r="AN64" s="11"/>
      <c r="AO64" s="15"/>
      <c r="AP64" s="11"/>
      <c r="AQ64" s="11"/>
      <c r="AR64" s="11"/>
      <c r="AS64" s="75" t="str">
        <f t="shared" si="23"/>
        <v/>
      </c>
      <c r="AT64" s="75" t="str">
        <f t="shared" ca="1" si="24"/>
        <v/>
      </c>
      <c r="AU64" s="75" t="str">
        <f t="shared" si="25"/>
        <v/>
      </c>
      <c r="AV64" s="75" t="str">
        <f t="shared" ca="1" si="26"/>
        <v/>
      </c>
      <c r="AW64" s="11"/>
      <c r="AX64" s="11"/>
      <c r="AY64" s="75" t="str">
        <f t="shared" si="27"/>
        <v/>
      </c>
      <c r="AZ64" s="11"/>
      <c r="BA64" s="11"/>
      <c r="BB64" s="75" t="str">
        <f t="shared" si="28"/>
        <v/>
      </c>
      <c r="BC64" s="11"/>
      <c r="BH64" s="52"/>
      <c r="BI64" s="52"/>
      <c r="BJ64" s="52"/>
      <c r="BK64" s="52"/>
      <c r="BL64" s="52"/>
      <c r="BM64" s="52"/>
      <c r="BW64" s="54"/>
      <c r="BX64" s="54"/>
      <c r="BY64" s="54"/>
      <c r="BZ64" s="54"/>
      <c r="CA64" s="54"/>
      <c r="CB64" s="54"/>
    </row>
    <row r="65" spans="1:80" ht="17.45" customHeight="1">
      <c r="A65" s="94">
        <f t="shared" si="30"/>
        <v>8.6000000000000014</v>
      </c>
      <c r="B65" s="107">
        <f t="shared" si="16"/>
        <v>45680</v>
      </c>
      <c r="C65" s="8"/>
      <c r="D65" s="11"/>
      <c r="E65" s="12">
        <v>2</v>
      </c>
      <c r="F65" s="11">
        <v>0</v>
      </c>
      <c r="G65" s="74">
        <f t="shared" si="39"/>
        <v>689</v>
      </c>
      <c r="H65" s="75">
        <f t="shared" si="39"/>
        <v>5099</v>
      </c>
      <c r="I65" s="88">
        <f t="shared" si="18"/>
        <v>0</v>
      </c>
      <c r="J65" s="78">
        <f t="shared" si="19"/>
        <v>2.8943560057887118E-3</v>
      </c>
      <c r="K65" s="78">
        <f t="shared" si="20"/>
        <v>0</v>
      </c>
      <c r="L65" s="78">
        <f t="shared" si="0"/>
        <v>0</v>
      </c>
      <c r="M65" s="78">
        <f t="shared" ca="1" si="31"/>
        <v>5.3571428571428562E-2</v>
      </c>
      <c r="N65" s="78">
        <f t="shared" ca="1" si="29"/>
        <v>0.13873626373626374</v>
      </c>
      <c r="O65" s="78">
        <f t="shared" si="22"/>
        <v>5.0000000000000001E-4</v>
      </c>
      <c r="P65" s="13" t="s">
        <v>184</v>
      </c>
      <c r="Q65" s="8"/>
      <c r="R65" s="13"/>
      <c r="S65" s="89">
        <f t="shared" si="2"/>
        <v>0</v>
      </c>
      <c r="T65" s="75">
        <f t="shared" si="3"/>
        <v>0</v>
      </c>
      <c r="U65" s="90">
        <f t="shared" si="4"/>
        <v>0</v>
      </c>
      <c r="V65" s="82">
        <f t="shared" si="5"/>
        <v>0</v>
      </c>
      <c r="W65" s="8"/>
      <c r="X65" s="8"/>
      <c r="Y65" s="23"/>
      <c r="Z65" s="23"/>
      <c r="AA65" s="23"/>
      <c r="AB65" s="12"/>
      <c r="AC65" s="91">
        <f t="shared" si="6"/>
        <v>0</v>
      </c>
      <c r="AD65" s="75">
        <f t="shared" si="7"/>
        <v>0</v>
      </c>
      <c r="AE65" s="88">
        <f t="shared" si="33"/>
        <v>0</v>
      </c>
      <c r="AF65" s="92">
        <f t="shared" si="34"/>
        <v>0</v>
      </c>
      <c r="AG65" s="93">
        <f t="shared" si="35"/>
        <v>0</v>
      </c>
      <c r="AH65" s="93">
        <f t="shared" si="36"/>
        <v>0</v>
      </c>
      <c r="AI65" s="78">
        <f t="shared" si="37"/>
        <v>0</v>
      </c>
      <c r="AJ65" s="92">
        <f t="shared" si="13"/>
        <v>0</v>
      </c>
      <c r="AK65" s="78">
        <f t="shared" si="14"/>
        <v>0</v>
      </c>
      <c r="AL65" s="11"/>
      <c r="AM65" s="14"/>
      <c r="AN65" s="11"/>
      <c r="AO65" s="15"/>
      <c r="AP65" s="11"/>
      <c r="AQ65" s="11"/>
      <c r="AR65" s="11"/>
      <c r="AS65" s="75" t="str">
        <f t="shared" si="23"/>
        <v/>
      </c>
      <c r="AT65" s="75" t="str">
        <f t="shared" ca="1" si="24"/>
        <v/>
      </c>
      <c r="AU65" s="75" t="str">
        <f t="shared" si="25"/>
        <v/>
      </c>
      <c r="AV65" s="75" t="str">
        <f t="shared" ca="1" si="26"/>
        <v/>
      </c>
      <c r="AW65" s="11"/>
      <c r="AX65" s="11"/>
      <c r="AY65" s="75" t="str">
        <f t="shared" si="27"/>
        <v/>
      </c>
      <c r="AZ65" s="11"/>
      <c r="BA65" s="11"/>
      <c r="BB65" s="75" t="str">
        <f t="shared" si="28"/>
        <v/>
      </c>
      <c r="BC65" s="11"/>
      <c r="BH65" s="52"/>
      <c r="BI65" s="52"/>
      <c r="BJ65" s="52"/>
      <c r="BK65" s="52"/>
      <c r="BL65" s="52"/>
      <c r="BM65" s="52"/>
      <c r="BW65" s="54"/>
      <c r="BX65" s="54"/>
      <c r="BY65" s="54"/>
      <c r="BZ65" s="54"/>
      <c r="CA65" s="54"/>
      <c r="CB65" s="54"/>
    </row>
    <row r="66" spans="1:80" ht="17.45" customHeight="1" thickBot="1">
      <c r="A66" s="86">
        <f t="shared" si="30"/>
        <v>8.7000000000000011</v>
      </c>
      <c r="B66" s="108">
        <f t="shared" si="16"/>
        <v>45681</v>
      </c>
      <c r="C66" s="16"/>
      <c r="D66" s="17"/>
      <c r="E66" s="18">
        <v>0</v>
      </c>
      <c r="F66" s="17">
        <v>1</v>
      </c>
      <c r="G66" s="96">
        <f t="shared" si="39"/>
        <v>689</v>
      </c>
      <c r="H66" s="97">
        <f t="shared" si="39"/>
        <v>5098</v>
      </c>
      <c r="I66" s="98">
        <f t="shared" si="18"/>
        <v>0</v>
      </c>
      <c r="J66" s="99">
        <f t="shared" si="19"/>
        <v>0</v>
      </c>
      <c r="K66" s="99">
        <f t="shared" si="20"/>
        <v>0</v>
      </c>
      <c r="L66" s="99">
        <f t="shared" si="0"/>
        <v>1.9611688566385565E-4</v>
      </c>
      <c r="M66" s="99">
        <f t="shared" ca="1" si="31"/>
        <v>5.3571428571428562E-2</v>
      </c>
      <c r="N66" s="99">
        <f t="shared" ca="1" si="29"/>
        <v>0.14010989010989011</v>
      </c>
      <c r="O66" s="99">
        <f t="shared" si="22"/>
        <v>5.0000000000000001E-4</v>
      </c>
      <c r="P66" s="19" t="s">
        <v>184</v>
      </c>
      <c r="Q66" s="16"/>
      <c r="R66" s="19"/>
      <c r="S66" s="89">
        <f t="shared" si="2"/>
        <v>0</v>
      </c>
      <c r="T66" s="75">
        <f t="shared" si="3"/>
        <v>0</v>
      </c>
      <c r="U66" s="100">
        <f t="shared" si="4"/>
        <v>0</v>
      </c>
      <c r="V66" s="101">
        <f t="shared" si="5"/>
        <v>0</v>
      </c>
      <c r="W66" s="16"/>
      <c r="X66" s="16"/>
      <c r="Y66" s="23"/>
      <c r="Z66" s="23"/>
      <c r="AA66" s="23"/>
      <c r="AB66" s="12"/>
      <c r="AC66" s="102">
        <f t="shared" si="6"/>
        <v>0</v>
      </c>
      <c r="AD66" s="97">
        <f t="shared" si="7"/>
        <v>0</v>
      </c>
      <c r="AE66" s="98">
        <f t="shared" si="33"/>
        <v>0</v>
      </c>
      <c r="AF66" s="103">
        <f t="shared" si="34"/>
        <v>0</v>
      </c>
      <c r="AG66" s="104">
        <f t="shared" si="35"/>
        <v>0</v>
      </c>
      <c r="AH66" s="104">
        <f t="shared" si="36"/>
        <v>0</v>
      </c>
      <c r="AI66" s="99">
        <f t="shared" si="37"/>
        <v>0</v>
      </c>
      <c r="AJ66" s="103">
        <f t="shared" si="13"/>
        <v>0</v>
      </c>
      <c r="AK66" s="99">
        <f t="shared" si="14"/>
        <v>0</v>
      </c>
      <c r="AL66" s="17"/>
      <c r="AM66" s="20"/>
      <c r="AN66" s="17"/>
      <c r="AO66" s="21"/>
      <c r="AP66" s="17"/>
      <c r="AQ66" s="17"/>
      <c r="AR66" s="17"/>
      <c r="AS66" s="97" t="str">
        <f t="shared" si="23"/>
        <v/>
      </c>
      <c r="AT66" s="97" t="str">
        <f t="shared" ca="1" si="24"/>
        <v/>
      </c>
      <c r="AU66" s="97" t="str">
        <f t="shared" si="25"/>
        <v/>
      </c>
      <c r="AV66" s="97" t="str">
        <f t="shared" ca="1" si="26"/>
        <v/>
      </c>
      <c r="AW66" s="17"/>
      <c r="AX66" s="17"/>
      <c r="AY66" s="97" t="str">
        <f t="shared" si="27"/>
        <v/>
      </c>
      <c r="AZ66" s="17"/>
      <c r="BA66" s="17"/>
      <c r="BB66" s="97" t="str">
        <f t="shared" si="28"/>
        <v/>
      </c>
      <c r="BC66" s="17"/>
      <c r="BH66" s="52"/>
      <c r="BI66" s="52"/>
      <c r="BJ66" s="52"/>
      <c r="BK66" s="52"/>
      <c r="BL66" s="52"/>
      <c r="BM66" s="52"/>
      <c r="BW66" s="54"/>
      <c r="BX66" s="54"/>
      <c r="BY66" s="54"/>
      <c r="BZ66" s="54"/>
      <c r="CA66" s="54"/>
      <c r="CB66" s="54"/>
    </row>
    <row r="67" spans="1:80" ht="17.45" customHeight="1" thickTop="1">
      <c r="A67" s="71">
        <f>A60+1</f>
        <v>9.1</v>
      </c>
      <c r="B67" s="106">
        <f>B66+1</f>
        <v>45682</v>
      </c>
      <c r="C67" s="4"/>
      <c r="D67" s="5"/>
      <c r="E67" s="6">
        <v>0</v>
      </c>
      <c r="F67" s="5">
        <v>0</v>
      </c>
      <c r="G67" s="74">
        <f t="shared" si="39"/>
        <v>689</v>
      </c>
      <c r="H67" s="75">
        <f t="shared" si="39"/>
        <v>5098</v>
      </c>
      <c r="I67" s="76">
        <f t="shared" si="18"/>
        <v>0</v>
      </c>
      <c r="J67" s="77">
        <f t="shared" si="19"/>
        <v>0</v>
      </c>
      <c r="K67" s="77">
        <f t="shared" si="20"/>
        <v>0</v>
      </c>
      <c r="L67" s="77">
        <f t="shared" si="0"/>
        <v>0</v>
      </c>
      <c r="M67" s="78">
        <f t="shared" ca="1" si="31"/>
        <v>5.3571428571428562E-2</v>
      </c>
      <c r="N67" s="78">
        <f t="shared" ca="1" si="29"/>
        <v>0.14010989010989011</v>
      </c>
      <c r="O67" s="78">
        <f t="shared" si="22"/>
        <v>5.0000000000000001E-4</v>
      </c>
      <c r="P67" s="13" t="s">
        <v>184</v>
      </c>
      <c r="Q67" s="8"/>
      <c r="R67" s="13"/>
      <c r="S67" s="79">
        <f t="shared" si="2"/>
        <v>0</v>
      </c>
      <c r="T67" s="80">
        <f t="shared" si="3"/>
        <v>0</v>
      </c>
      <c r="U67" s="90">
        <f t="shared" si="4"/>
        <v>0</v>
      </c>
      <c r="V67" s="82">
        <f t="shared" si="5"/>
        <v>0</v>
      </c>
      <c r="W67" s="4"/>
      <c r="X67" s="4"/>
      <c r="Y67" s="22"/>
      <c r="Z67" s="22"/>
      <c r="AA67" s="22"/>
      <c r="AB67" s="6"/>
      <c r="AC67" s="83">
        <f t="shared" si="6"/>
        <v>0</v>
      </c>
      <c r="AD67" s="80">
        <f t="shared" si="7"/>
        <v>0</v>
      </c>
      <c r="AE67" s="76">
        <f t="shared" si="33"/>
        <v>0</v>
      </c>
      <c r="AF67" s="84">
        <f t="shared" si="34"/>
        <v>0</v>
      </c>
      <c r="AG67" s="85">
        <f t="shared" si="35"/>
        <v>0</v>
      </c>
      <c r="AH67" s="85">
        <f t="shared" si="36"/>
        <v>0</v>
      </c>
      <c r="AI67" s="77">
        <f t="shared" si="37"/>
        <v>0</v>
      </c>
      <c r="AJ67" s="84">
        <f t="shared" si="13"/>
        <v>0</v>
      </c>
      <c r="AK67" s="77">
        <f t="shared" si="14"/>
        <v>0</v>
      </c>
      <c r="AL67" s="5"/>
      <c r="AM67" s="9"/>
      <c r="AN67" s="5"/>
      <c r="AO67" s="10"/>
      <c r="AP67" s="5"/>
      <c r="AQ67" s="5"/>
      <c r="AR67" s="5"/>
      <c r="AS67" s="80" t="str">
        <f t="shared" si="23"/>
        <v/>
      </c>
      <c r="AT67" s="80" t="str">
        <f t="shared" ca="1" si="24"/>
        <v/>
      </c>
      <c r="AU67" s="80" t="str">
        <f t="shared" si="25"/>
        <v/>
      </c>
      <c r="AV67" s="80" t="str">
        <f t="shared" ca="1" si="26"/>
        <v/>
      </c>
      <c r="AW67" s="5"/>
      <c r="AX67" s="5"/>
      <c r="AY67" s="80" t="str">
        <f t="shared" si="27"/>
        <v/>
      </c>
      <c r="AZ67" s="165"/>
      <c r="BA67" s="165"/>
      <c r="BB67" s="80" t="str">
        <f t="shared" si="28"/>
        <v/>
      </c>
      <c r="BC67" s="5"/>
      <c r="BH67" s="52"/>
      <c r="BI67" s="52"/>
      <c r="BJ67" s="52"/>
      <c r="BK67" s="52"/>
      <c r="BL67" s="52"/>
      <c r="BM67" s="52"/>
      <c r="BW67" s="54"/>
      <c r="BX67" s="54"/>
      <c r="BY67" s="54"/>
      <c r="BZ67" s="54"/>
      <c r="CA67" s="54"/>
      <c r="CB67" s="54"/>
    </row>
    <row r="68" spans="1:80" ht="17.45" customHeight="1">
      <c r="A68" s="86">
        <f t="shared" si="30"/>
        <v>9.1999999999999993</v>
      </c>
      <c r="B68" s="107">
        <f t="shared" si="16"/>
        <v>45683</v>
      </c>
      <c r="C68" s="8"/>
      <c r="D68" s="11"/>
      <c r="E68" s="12">
        <v>0</v>
      </c>
      <c r="F68" s="11">
        <v>0</v>
      </c>
      <c r="G68" s="74">
        <f t="shared" si="39"/>
        <v>689</v>
      </c>
      <c r="H68" s="75">
        <f t="shared" si="39"/>
        <v>5098</v>
      </c>
      <c r="I68" s="88">
        <f t="shared" si="18"/>
        <v>0</v>
      </c>
      <c r="J68" s="78">
        <f t="shared" si="19"/>
        <v>0</v>
      </c>
      <c r="K68" s="78">
        <f t="shared" si="20"/>
        <v>0</v>
      </c>
      <c r="L68" s="78">
        <f t="shared" si="0"/>
        <v>0</v>
      </c>
      <c r="M68" s="78">
        <f t="shared" ca="1" si="31"/>
        <v>5.3571428571428562E-2</v>
      </c>
      <c r="N68" s="78">
        <f t="shared" ca="1" si="29"/>
        <v>0.14010989010989011</v>
      </c>
      <c r="O68" s="78">
        <f t="shared" si="22"/>
        <v>5.0000000000000001E-4</v>
      </c>
      <c r="P68" s="13" t="s">
        <v>184</v>
      </c>
      <c r="Q68" s="8"/>
      <c r="R68" s="13"/>
      <c r="S68" s="89">
        <f t="shared" si="2"/>
        <v>0</v>
      </c>
      <c r="T68" s="75">
        <f t="shared" si="3"/>
        <v>0</v>
      </c>
      <c r="U68" s="90">
        <f t="shared" si="4"/>
        <v>0</v>
      </c>
      <c r="V68" s="82">
        <f t="shared" si="5"/>
        <v>0</v>
      </c>
      <c r="W68" s="8"/>
      <c r="X68" s="8"/>
      <c r="Y68" s="23"/>
      <c r="Z68" s="23"/>
      <c r="AA68" s="23"/>
      <c r="AB68" s="12"/>
      <c r="AC68" s="91">
        <f t="shared" si="6"/>
        <v>0</v>
      </c>
      <c r="AD68" s="75">
        <f t="shared" si="7"/>
        <v>0</v>
      </c>
      <c r="AE68" s="88">
        <f t="shared" si="33"/>
        <v>0</v>
      </c>
      <c r="AF68" s="92">
        <f t="shared" si="34"/>
        <v>0</v>
      </c>
      <c r="AG68" s="93">
        <f t="shared" si="35"/>
        <v>0</v>
      </c>
      <c r="AH68" s="93">
        <f t="shared" si="36"/>
        <v>0</v>
      </c>
      <c r="AI68" s="78">
        <f t="shared" si="37"/>
        <v>0</v>
      </c>
      <c r="AJ68" s="92">
        <f t="shared" si="13"/>
        <v>0</v>
      </c>
      <c r="AK68" s="78">
        <f t="shared" si="14"/>
        <v>0</v>
      </c>
      <c r="AL68" s="11"/>
      <c r="AM68" s="14"/>
      <c r="AN68" s="11"/>
      <c r="AO68" s="15"/>
      <c r="AP68" s="11"/>
      <c r="AQ68" s="11"/>
      <c r="AR68" s="11"/>
      <c r="AS68" s="75" t="str">
        <f t="shared" si="23"/>
        <v/>
      </c>
      <c r="AT68" s="75" t="str">
        <f t="shared" ca="1" si="24"/>
        <v/>
      </c>
      <c r="AU68" s="75" t="str">
        <f t="shared" si="25"/>
        <v/>
      </c>
      <c r="AV68" s="75" t="str">
        <f t="shared" ca="1" si="26"/>
        <v/>
      </c>
      <c r="AW68" s="11"/>
      <c r="AX68" s="11"/>
      <c r="AY68" s="75" t="str">
        <f t="shared" si="27"/>
        <v/>
      </c>
      <c r="AZ68" s="11"/>
      <c r="BA68" s="11"/>
      <c r="BB68" s="75" t="str">
        <f t="shared" si="28"/>
        <v/>
      </c>
      <c r="BC68" s="11"/>
      <c r="BH68" s="52"/>
      <c r="BI68" s="52"/>
      <c r="BJ68" s="52"/>
      <c r="BK68" s="52"/>
      <c r="BL68" s="52"/>
      <c r="BM68" s="52"/>
      <c r="BW68" s="54"/>
      <c r="BX68" s="54"/>
      <c r="BY68" s="54"/>
      <c r="BZ68" s="54"/>
      <c r="CA68" s="54"/>
      <c r="CB68" s="54"/>
    </row>
    <row r="69" spans="1:80" ht="17.45" customHeight="1">
      <c r="A69" s="94">
        <f t="shared" si="30"/>
        <v>9.3000000000000007</v>
      </c>
      <c r="B69" s="107">
        <f t="shared" si="16"/>
        <v>45684</v>
      </c>
      <c r="C69" s="8"/>
      <c r="D69" s="11"/>
      <c r="E69" s="12">
        <v>1</v>
      </c>
      <c r="F69" s="11">
        <v>3</v>
      </c>
      <c r="G69" s="74">
        <f t="shared" si="39"/>
        <v>688</v>
      </c>
      <c r="H69" s="75">
        <f t="shared" si="39"/>
        <v>5095</v>
      </c>
      <c r="I69" s="88">
        <f t="shared" si="18"/>
        <v>0</v>
      </c>
      <c r="J69" s="78">
        <f t="shared" si="19"/>
        <v>1.4513788098693759E-3</v>
      </c>
      <c r="K69" s="78">
        <f t="shared" si="20"/>
        <v>0</v>
      </c>
      <c r="L69" s="78">
        <f t="shared" si="0"/>
        <v>5.8846606512357792E-4</v>
      </c>
      <c r="M69" s="78">
        <f t="shared" ca="1" si="31"/>
        <v>5.4945054945054937E-2</v>
      </c>
      <c r="N69" s="78">
        <f t="shared" ca="1" si="29"/>
        <v>0.14423076923076922</v>
      </c>
      <c r="O69" s="78">
        <f t="shared" si="22"/>
        <v>5.0000000000000001E-4</v>
      </c>
      <c r="P69" s="13" t="s">
        <v>184</v>
      </c>
      <c r="Q69" s="8"/>
      <c r="R69" s="13"/>
      <c r="S69" s="89">
        <f t="shared" si="2"/>
        <v>0</v>
      </c>
      <c r="T69" s="75">
        <f t="shared" si="3"/>
        <v>0</v>
      </c>
      <c r="U69" s="90">
        <f t="shared" si="4"/>
        <v>0</v>
      </c>
      <c r="V69" s="82">
        <f t="shared" si="5"/>
        <v>0</v>
      </c>
      <c r="W69" s="8"/>
      <c r="X69" s="8"/>
      <c r="Y69" s="23"/>
      <c r="Z69" s="23"/>
      <c r="AA69" s="23"/>
      <c r="AB69" s="12"/>
      <c r="AC69" s="91">
        <f t="shared" si="6"/>
        <v>0</v>
      </c>
      <c r="AD69" s="75">
        <f t="shared" si="7"/>
        <v>0</v>
      </c>
      <c r="AE69" s="88">
        <f t="shared" si="33"/>
        <v>0</v>
      </c>
      <c r="AF69" s="92">
        <f t="shared" si="34"/>
        <v>0</v>
      </c>
      <c r="AG69" s="93">
        <f t="shared" si="35"/>
        <v>0</v>
      </c>
      <c r="AH69" s="93">
        <f t="shared" si="36"/>
        <v>0</v>
      </c>
      <c r="AI69" s="78">
        <f t="shared" si="37"/>
        <v>0</v>
      </c>
      <c r="AJ69" s="92">
        <f t="shared" si="13"/>
        <v>0</v>
      </c>
      <c r="AK69" s="78">
        <f t="shared" si="14"/>
        <v>0</v>
      </c>
      <c r="AL69" s="11"/>
      <c r="AM69" s="14"/>
      <c r="AN69" s="11"/>
      <c r="AO69" s="15"/>
      <c r="AP69" s="11"/>
      <c r="AQ69" s="11"/>
      <c r="AR69" s="11"/>
      <c r="AS69" s="75" t="str">
        <f t="shared" si="23"/>
        <v/>
      </c>
      <c r="AT69" s="75" t="str">
        <f t="shared" ca="1" si="24"/>
        <v/>
      </c>
      <c r="AU69" s="75" t="str">
        <f t="shared" si="25"/>
        <v/>
      </c>
      <c r="AV69" s="75" t="str">
        <f t="shared" ca="1" si="26"/>
        <v/>
      </c>
      <c r="AW69" s="11"/>
      <c r="AX69" s="11"/>
      <c r="AY69" s="75" t="str">
        <f t="shared" si="27"/>
        <v/>
      </c>
      <c r="AZ69" s="11"/>
      <c r="BA69" s="11"/>
      <c r="BB69" s="75" t="str">
        <f t="shared" si="28"/>
        <v/>
      </c>
      <c r="BC69" s="11"/>
      <c r="BH69" s="52"/>
      <c r="BI69" s="52"/>
      <c r="BJ69" s="52"/>
      <c r="BK69" s="52"/>
      <c r="BL69" s="52"/>
      <c r="BM69" s="52"/>
      <c r="BW69" s="54"/>
      <c r="BX69" s="54"/>
      <c r="BY69" s="54"/>
      <c r="BZ69" s="54"/>
      <c r="CA69" s="54"/>
      <c r="CB69" s="54"/>
    </row>
    <row r="70" spans="1:80" ht="17.45" customHeight="1">
      <c r="A70" s="86">
        <f t="shared" si="30"/>
        <v>9.4</v>
      </c>
      <c r="B70" s="107">
        <f t="shared" si="16"/>
        <v>45685</v>
      </c>
      <c r="C70" s="8"/>
      <c r="D70" s="11"/>
      <c r="E70" s="12">
        <v>0</v>
      </c>
      <c r="F70" s="11">
        <v>1</v>
      </c>
      <c r="G70" s="74">
        <f t="shared" si="39"/>
        <v>688</v>
      </c>
      <c r="H70" s="75">
        <f t="shared" si="39"/>
        <v>5094</v>
      </c>
      <c r="I70" s="88">
        <f t="shared" si="18"/>
        <v>0</v>
      </c>
      <c r="J70" s="78">
        <f t="shared" si="19"/>
        <v>0</v>
      </c>
      <c r="K70" s="78">
        <f t="shared" si="20"/>
        <v>0</v>
      </c>
      <c r="L70" s="78">
        <f t="shared" si="0"/>
        <v>1.9627085377821394E-4</v>
      </c>
      <c r="M70" s="78">
        <f t="shared" ca="1" si="31"/>
        <v>5.4945054945054937E-2</v>
      </c>
      <c r="N70" s="78">
        <f t="shared" ca="1" si="29"/>
        <v>0.14560439560439559</v>
      </c>
      <c r="O70" s="78">
        <f t="shared" si="22"/>
        <v>5.0000000000000001E-4</v>
      </c>
      <c r="P70" s="13" t="s">
        <v>184</v>
      </c>
      <c r="Q70" s="8"/>
      <c r="R70" s="13"/>
      <c r="S70" s="89">
        <f t="shared" si="2"/>
        <v>0</v>
      </c>
      <c r="T70" s="75">
        <f t="shared" si="3"/>
        <v>0</v>
      </c>
      <c r="U70" s="90">
        <f t="shared" si="4"/>
        <v>0</v>
      </c>
      <c r="V70" s="82">
        <f t="shared" si="5"/>
        <v>0</v>
      </c>
      <c r="W70" s="8"/>
      <c r="X70" s="8"/>
      <c r="Y70" s="23"/>
      <c r="Z70" s="23"/>
      <c r="AA70" s="23"/>
      <c r="AB70" s="12"/>
      <c r="AC70" s="91">
        <f t="shared" si="6"/>
        <v>0</v>
      </c>
      <c r="AD70" s="75">
        <f t="shared" si="7"/>
        <v>0</v>
      </c>
      <c r="AE70" s="88">
        <f t="shared" si="33"/>
        <v>0</v>
      </c>
      <c r="AF70" s="92">
        <f t="shared" si="34"/>
        <v>0</v>
      </c>
      <c r="AG70" s="93">
        <f t="shared" si="35"/>
        <v>0</v>
      </c>
      <c r="AH70" s="93">
        <f t="shared" si="36"/>
        <v>0</v>
      </c>
      <c r="AI70" s="78">
        <f t="shared" si="37"/>
        <v>0</v>
      </c>
      <c r="AJ70" s="92">
        <f t="shared" si="13"/>
        <v>0</v>
      </c>
      <c r="AK70" s="78">
        <f t="shared" si="14"/>
        <v>0</v>
      </c>
      <c r="AL70" s="11"/>
      <c r="AM70" s="14"/>
      <c r="AN70" s="11"/>
      <c r="AO70" s="15"/>
      <c r="AP70" s="11"/>
      <c r="AQ70" s="11"/>
      <c r="AR70" s="11"/>
      <c r="AS70" s="75" t="str">
        <f t="shared" si="23"/>
        <v/>
      </c>
      <c r="AT70" s="75" t="str">
        <f t="shared" ca="1" si="24"/>
        <v/>
      </c>
      <c r="AU70" s="75" t="str">
        <f t="shared" si="25"/>
        <v/>
      </c>
      <c r="AV70" s="75" t="str">
        <f t="shared" ca="1" si="26"/>
        <v/>
      </c>
      <c r="AW70" s="11"/>
      <c r="AX70" s="11"/>
      <c r="AY70" s="75" t="str">
        <f t="shared" si="27"/>
        <v/>
      </c>
      <c r="AZ70" s="11"/>
      <c r="BA70" s="11"/>
      <c r="BB70" s="75" t="str">
        <f t="shared" si="28"/>
        <v/>
      </c>
      <c r="BC70" s="11"/>
      <c r="BH70" s="52"/>
      <c r="BI70" s="52"/>
      <c r="BJ70" s="52"/>
      <c r="BK70" s="52"/>
      <c r="BL70" s="52"/>
      <c r="BM70" s="52"/>
      <c r="BW70" s="54"/>
      <c r="BX70" s="54"/>
      <c r="BY70" s="54"/>
      <c r="BZ70" s="54"/>
      <c r="CA70" s="54"/>
      <c r="CB70" s="54"/>
    </row>
    <row r="71" spans="1:80" ht="17.45" customHeight="1">
      <c r="A71" s="94">
        <f t="shared" si="30"/>
        <v>9.5</v>
      </c>
      <c r="B71" s="107">
        <f t="shared" si="16"/>
        <v>45686</v>
      </c>
      <c r="C71" s="8"/>
      <c r="D71" s="11"/>
      <c r="E71" s="12">
        <v>0</v>
      </c>
      <c r="F71" s="11">
        <v>3</v>
      </c>
      <c r="G71" s="74">
        <f t="shared" si="39"/>
        <v>688</v>
      </c>
      <c r="H71" s="75">
        <f t="shared" si="39"/>
        <v>5091</v>
      </c>
      <c r="I71" s="88">
        <f t="shared" si="18"/>
        <v>0</v>
      </c>
      <c r="J71" s="78">
        <f t="shared" si="19"/>
        <v>0</v>
      </c>
      <c r="K71" s="78">
        <f t="shared" si="20"/>
        <v>0</v>
      </c>
      <c r="L71" s="78">
        <f t="shared" si="0"/>
        <v>5.8892815076560655E-4</v>
      </c>
      <c r="M71" s="78">
        <f t="shared" ca="1" si="31"/>
        <v>5.4945054945054937E-2</v>
      </c>
      <c r="N71" s="78">
        <f t="shared" ca="1" si="29"/>
        <v>0.14972527472527469</v>
      </c>
      <c r="O71" s="78">
        <f t="shared" si="22"/>
        <v>5.0000000000000001E-4</v>
      </c>
      <c r="P71" s="13" t="s">
        <v>184</v>
      </c>
      <c r="Q71" s="8"/>
      <c r="R71" s="13"/>
      <c r="S71" s="89">
        <f t="shared" si="2"/>
        <v>0</v>
      </c>
      <c r="T71" s="75">
        <f t="shared" si="3"/>
        <v>0</v>
      </c>
      <c r="U71" s="90">
        <f t="shared" si="4"/>
        <v>0</v>
      </c>
      <c r="V71" s="82">
        <f t="shared" si="5"/>
        <v>0</v>
      </c>
      <c r="W71" s="8"/>
      <c r="X71" s="8"/>
      <c r="Y71" s="23"/>
      <c r="Z71" s="23"/>
      <c r="AA71" s="23"/>
      <c r="AB71" s="12"/>
      <c r="AC71" s="91">
        <f t="shared" si="6"/>
        <v>0</v>
      </c>
      <c r="AD71" s="75">
        <f t="shared" si="7"/>
        <v>0</v>
      </c>
      <c r="AE71" s="88">
        <f t="shared" si="33"/>
        <v>0</v>
      </c>
      <c r="AF71" s="92">
        <f t="shared" si="34"/>
        <v>0</v>
      </c>
      <c r="AG71" s="93">
        <f t="shared" si="35"/>
        <v>0</v>
      </c>
      <c r="AH71" s="93">
        <f t="shared" si="36"/>
        <v>0</v>
      </c>
      <c r="AI71" s="78">
        <f t="shared" si="37"/>
        <v>0</v>
      </c>
      <c r="AJ71" s="92">
        <f t="shared" si="13"/>
        <v>0</v>
      </c>
      <c r="AK71" s="78">
        <f t="shared" si="14"/>
        <v>0</v>
      </c>
      <c r="AL71" s="11"/>
      <c r="AM71" s="14"/>
      <c r="AN71" s="11"/>
      <c r="AO71" s="15"/>
      <c r="AP71" s="11"/>
      <c r="AQ71" s="11"/>
      <c r="AR71" s="11"/>
      <c r="AS71" s="75" t="str">
        <f t="shared" si="23"/>
        <v/>
      </c>
      <c r="AT71" s="75" t="str">
        <f t="shared" ca="1" si="24"/>
        <v/>
      </c>
      <c r="AU71" s="75" t="str">
        <f t="shared" si="25"/>
        <v/>
      </c>
      <c r="AV71" s="75" t="str">
        <f t="shared" ca="1" si="26"/>
        <v/>
      </c>
      <c r="AW71" s="11"/>
      <c r="AX71" s="11"/>
      <c r="AY71" s="75" t="str">
        <f t="shared" si="27"/>
        <v/>
      </c>
      <c r="AZ71" s="11"/>
      <c r="BA71" s="11"/>
      <c r="BB71" s="75" t="str">
        <f t="shared" si="28"/>
        <v/>
      </c>
      <c r="BC71" s="11"/>
      <c r="BH71" s="52"/>
      <c r="BI71" s="52"/>
      <c r="BJ71" s="52"/>
      <c r="BK71" s="52"/>
      <c r="BL71" s="52"/>
      <c r="BM71" s="52"/>
      <c r="BW71" s="54"/>
      <c r="BX71" s="54"/>
      <c r="BY71" s="54"/>
      <c r="BZ71" s="54"/>
      <c r="CA71" s="54"/>
      <c r="CB71" s="54"/>
    </row>
    <row r="72" spans="1:80" ht="17.45" customHeight="1">
      <c r="A72" s="86">
        <f t="shared" si="30"/>
        <v>9.6000000000000014</v>
      </c>
      <c r="B72" s="107">
        <f t="shared" si="16"/>
        <v>45687</v>
      </c>
      <c r="C72" s="8"/>
      <c r="D72" s="11"/>
      <c r="E72" s="12">
        <v>0</v>
      </c>
      <c r="F72" s="11">
        <v>0</v>
      </c>
      <c r="G72" s="74">
        <f t="shared" si="39"/>
        <v>688</v>
      </c>
      <c r="H72" s="75">
        <f t="shared" si="39"/>
        <v>5091</v>
      </c>
      <c r="I72" s="88">
        <f t="shared" si="18"/>
        <v>0</v>
      </c>
      <c r="J72" s="78">
        <f t="shared" si="19"/>
        <v>0</v>
      </c>
      <c r="K72" s="78">
        <f t="shared" si="20"/>
        <v>0</v>
      </c>
      <c r="L72" s="78">
        <f t="shared" si="0"/>
        <v>0</v>
      </c>
      <c r="M72" s="78">
        <f t="shared" ca="1" si="31"/>
        <v>5.4945054945054937E-2</v>
      </c>
      <c r="N72" s="78">
        <f t="shared" ca="1" si="29"/>
        <v>0.14972527472527469</v>
      </c>
      <c r="O72" s="78">
        <f t="shared" si="22"/>
        <v>5.0000000000000001E-4</v>
      </c>
      <c r="P72" s="13" t="s">
        <v>184</v>
      </c>
      <c r="Q72" s="8"/>
      <c r="R72" s="13"/>
      <c r="S72" s="89">
        <f t="shared" si="2"/>
        <v>0</v>
      </c>
      <c r="T72" s="75">
        <f t="shared" si="3"/>
        <v>0</v>
      </c>
      <c r="U72" s="90">
        <f t="shared" si="4"/>
        <v>0</v>
      </c>
      <c r="V72" s="82">
        <f t="shared" si="5"/>
        <v>0</v>
      </c>
      <c r="W72" s="8"/>
      <c r="X72" s="8"/>
      <c r="Y72" s="23"/>
      <c r="Z72" s="23"/>
      <c r="AA72" s="23"/>
      <c r="AB72" s="12"/>
      <c r="AC72" s="91">
        <f t="shared" si="6"/>
        <v>0</v>
      </c>
      <c r="AD72" s="75">
        <f t="shared" si="7"/>
        <v>0</v>
      </c>
      <c r="AE72" s="88">
        <f t="shared" si="33"/>
        <v>0</v>
      </c>
      <c r="AF72" s="92">
        <f t="shared" si="34"/>
        <v>0</v>
      </c>
      <c r="AG72" s="93">
        <f t="shared" si="35"/>
        <v>0</v>
      </c>
      <c r="AH72" s="93">
        <f t="shared" si="36"/>
        <v>0</v>
      </c>
      <c r="AI72" s="78">
        <f t="shared" si="37"/>
        <v>0</v>
      </c>
      <c r="AJ72" s="92">
        <f t="shared" si="13"/>
        <v>0</v>
      </c>
      <c r="AK72" s="78">
        <f t="shared" si="14"/>
        <v>0</v>
      </c>
      <c r="AL72" s="11"/>
      <c r="AM72" s="14"/>
      <c r="AN72" s="11"/>
      <c r="AO72" s="15"/>
      <c r="AP72" s="11"/>
      <c r="AQ72" s="11"/>
      <c r="AR72" s="11"/>
      <c r="AS72" s="75" t="str">
        <f t="shared" si="23"/>
        <v/>
      </c>
      <c r="AT72" s="75" t="str">
        <f t="shared" ca="1" si="24"/>
        <v/>
      </c>
      <c r="AU72" s="75" t="str">
        <f t="shared" si="25"/>
        <v/>
      </c>
      <c r="AV72" s="75" t="str">
        <f t="shared" ca="1" si="26"/>
        <v/>
      </c>
      <c r="AW72" s="11"/>
      <c r="AX72" s="11"/>
      <c r="AY72" s="75" t="str">
        <f t="shared" si="27"/>
        <v/>
      </c>
      <c r="AZ72" s="11"/>
      <c r="BA72" s="11"/>
      <c r="BB72" s="75" t="str">
        <f t="shared" si="28"/>
        <v/>
      </c>
      <c r="BC72" s="11"/>
      <c r="BH72" s="52"/>
      <c r="BI72" s="52"/>
      <c r="BJ72" s="52"/>
      <c r="BK72" s="52"/>
      <c r="BL72" s="52"/>
      <c r="BM72" s="52"/>
      <c r="BW72" s="54"/>
      <c r="BX72" s="54"/>
      <c r="BY72" s="54"/>
      <c r="BZ72" s="54"/>
      <c r="CA72" s="54"/>
      <c r="CB72" s="54"/>
    </row>
    <row r="73" spans="1:80" ht="17.45" customHeight="1" thickBot="1">
      <c r="A73" s="94">
        <f t="shared" si="30"/>
        <v>9.7000000000000011</v>
      </c>
      <c r="B73" s="108">
        <f t="shared" si="16"/>
        <v>45688</v>
      </c>
      <c r="C73" s="16"/>
      <c r="D73" s="17"/>
      <c r="E73" s="18">
        <v>1</v>
      </c>
      <c r="F73" s="17">
        <v>1</v>
      </c>
      <c r="G73" s="96">
        <f t="shared" si="39"/>
        <v>687</v>
      </c>
      <c r="H73" s="97">
        <f t="shared" si="39"/>
        <v>5090</v>
      </c>
      <c r="I73" s="98">
        <f t="shared" si="18"/>
        <v>0</v>
      </c>
      <c r="J73" s="99">
        <f t="shared" si="19"/>
        <v>1.4534883720930232E-3</v>
      </c>
      <c r="K73" s="99">
        <f t="shared" si="20"/>
        <v>0</v>
      </c>
      <c r="L73" s="99">
        <f t="shared" si="0"/>
        <v>1.9642506383814575E-4</v>
      </c>
      <c r="M73" s="99">
        <f t="shared" ca="1" si="31"/>
        <v>5.6318681318681306E-2</v>
      </c>
      <c r="N73" s="99">
        <f t="shared" ca="1" si="29"/>
        <v>0.15109890109890106</v>
      </c>
      <c r="O73" s="99">
        <f t="shared" si="22"/>
        <v>5.0000000000000001E-4</v>
      </c>
      <c r="P73" s="19" t="s">
        <v>184</v>
      </c>
      <c r="Q73" s="16"/>
      <c r="R73" s="19"/>
      <c r="S73" s="89">
        <f t="shared" si="2"/>
        <v>0</v>
      </c>
      <c r="T73" s="75">
        <f t="shared" si="3"/>
        <v>0</v>
      </c>
      <c r="U73" s="100">
        <f t="shared" si="4"/>
        <v>0</v>
      </c>
      <c r="V73" s="101">
        <f t="shared" si="5"/>
        <v>0</v>
      </c>
      <c r="W73" s="16"/>
      <c r="X73" s="16"/>
      <c r="Y73" s="23"/>
      <c r="Z73" s="23"/>
      <c r="AA73" s="23"/>
      <c r="AB73" s="12"/>
      <c r="AC73" s="102">
        <f t="shared" si="6"/>
        <v>0</v>
      </c>
      <c r="AD73" s="97">
        <f t="shared" si="7"/>
        <v>0</v>
      </c>
      <c r="AE73" s="98">
        <f t="shared" si="33"/>
        <v>0</v>
      </c>
      <c r="AF73" s="103">
        <f t="shared" si="34"/>
        <v>0</v>
      </c>
      <c r="AG73" s="104">
        <f t="shared" si="35"/>
        <v>0</v>
      </c>
      <c r="AH73" s="104">
        <f t="shared" si="36"/>
        <v>0</v>
      </c>
      <c r="AI73" s="99">
        <f t="shared" si="37"/>
        <v>0</v>
      </c>
      <c r="AJ73" s="103">
        <f t="shared" si="13"/>
        <v>0</v>
      </c>
      <c r="AK73" s="99">
        <f t="shared" si="14"/>
        <v>0</v>
      </c>
      <c r="AL73" s="17"/>
      <c r="AM73" s="20"/>
      <c r="AN73" s="17"/>
      <c r="AO73" s="21"/>
      <c r="AP73" s="17"/>
      <c r="AQ73" s="17"/>
      <c r="AR73" s="17"/>
      <c r="AS73" s="97" t="str">
        <f t="shared" si="23"/>
        <v/>
      </c>
      <c r="AT73" s="97" t="str">
        <f t="shared" ca="1" si="24"/>
        <v/>
      </c>
      <c r="AU73" s="97" t="str">
        <f t="shared" si="25"/>
        <v/>
      </c>
      <c r="AV73" s="97" t="str">
        <f t="shared" ca="1" si="26"/>
        <v/>
      </c>
      <c r="AW73" s="17"/>
      <c r="AX73" s="17"/>
      <c r="AY73" s="97" t="str">
        <f t="shared" si="27"/>
        <v/>
      </c>
      <c r="AZ73" s="17"/>
      <c r="BA73" s="17"/>
      <c r="BB73" s="97" t="str">
        <f t="shared" si="28"/>
        <v/>
      </c>
      <c r="BC73" s="17"/>
      <c r="BH73" s="52"/>
      <c r="BI73" s="52"/>
      <c r="BJ73" s="52"/>
      <c r="BK73" s="52"/>
      <c r="BL73" s="52"/>
      <c r="BM73" s="52"/>
      <c r="BW73" s="54"/>
      <c r="BX73" s="54"/>
      <c r="BY73" s="54"/>
      <c r="BZ73" s="54"/>
      <c r="CA73" s="54"/>
      <c r="CB73" s="54"/>
    </row>
    <row r="74" spans="1:80" ht="17.45" customHeight="1" thickTop="1">
      <c r="A74" s="105">
        <f>A67+1</f>
        <v>10.1</v>
      </c>
      <c r="B74" s="106">
        <f>B73+1</f>
        <v>45689</v>
      </c>
      <c r="C74" s="4"/>
      <c r="D74" s="5"/>
      <c r="E74" s="6">
        <v>0</v>
      </c>
      <c r="F74" s="5">
        <v>2</v>
      </c>
      <c r="G74" s="74">
        <f t="shared" si="39"/>
        <v>687</v>
      </c>
      <c r="H74" s="75">
        <f t="shared" si="39"/>
        <v>5088</v>
      </c>
      <c r="I74" s="76">
        <f t="shared" si="18"/>
        <v>0</v>
      </c>
      <c r="J74" s="77">
        <f t="shared" si="19"/>
        <v>0</v>
      </c>
      <c r="K74" s="77">
        <f t="shared" si="20"/>
        <v>0</v>
      </c>
      <c r="L74" s="77">
        <f t="shared" si="0"/>
        <v>3.9292730844793711E-4</v>
      </c>
      <c r="M74" s="78">
        <f t="shared" ca="1" si="31"/>
        <v>5.6318681318681306E-2</v>
      </c>
      <c r="N74" s="78">
        <f t="shared" ca="1" si="29"/>
        <v>0.1538461538461538</v>
      </c>
      <c r="O74" s="78">
        <f t="shared" si="22"/>
        <v>5.0000000000000001E-4</v>
      </c>
      <c r="P74" s="13" t="s">
        <v>184</v>
      </c>
      <c r="Q74" s="8"/>
      <c r="R74" s="13"/>
      <c r="S74" s="79">
        <f t="shared" si="2"/>
        <v>0</v>
      </c>
      <c r="T74" s="80">
        <f t="shared" si="3"/>
        <v>0</v>
      </c>
      <c r="U74" s="90">
        <f t="shared" si="4"/>
        <v>0</v>
      </c>
      <c r="V74" s="82">
        <f t="shared" si="5"/>
        <v>0</v>
      </c>
      <c r="W74" s="4"/>
      <c r="X74" s="4"/>
      <c r="Y74" s="22"/>
      <c r="Z74" s="22"/>
      <c r="AA74" s="22"/>
      <c r="AB74" s="6"/>
      <c r="AC74" s="83">
        <f t="shared" si="6"/>
        <v>0</v>
      </c>
      <c r="AD74" s="80">
        <f t="shared" si="7"/>
        <v>0</v>
      </c>
      <c r="AE74" s="76">
        <f t="shared" si="33"/>
        <v>0</v>
      </c>
      <c r="AF74" s="84">
        <f t="shared" si="34"/>
        <v>0</v>
      </c>
      <c r="AG74" s="85">
        <f t="shared" si="35"/>
        <v>0</v>
      </c>
      <c r="AH74" s="85">
        <f t="shared" si="36"/>
        <v>0</v>
      </c>
      <c r="AI74" s="77">
        <f t="shared" si="37"/>
        <v>0</v>
      </c>
      <c r="AJ74" s="84">
        <f t="shared" si="13"/>
        <v>0</v>
      </c>
      <c r="AK74" s="77">
        <f t="shared" si="14"/>
        <v>0</v>
      </c>
      <c r="AL74" s="5"/>
      <c r="AM74" s="9"/>
      <c r="AN74" s="5"/>
      <c r="AO74" s="10"/>
      <c r="AP74" s="5"/>
      <c r="AQ74" s="5"/>
      <c r="AR74" s="5"/>
      <c r="AS74" s="80" t="str">
        <f t="shared" si="23"/>
        <v/>
      </c>
      <c r="AT74" s="80" t="str">
        <f t="shared" ca="1" si="24"/>
        <v/>
      </c>
      <c r="AU74" s="80" t="str">
        <f t="shared" si="25"/>
        <v/>
      </c>
      <c r="AV74" s="80" t="str">
        <f t="shared" ca="1" si="26"/>
        <v/>
      </c>
      <c r="AW74" s="5"/>
      <c r="AX74" s="5"/>
      <c r="AY74" s="80" t="str">
        <f t="shared" si="27"/>
        <v/>
      </c>
      <c r="AZ74" s="165"/>
      <c r="BA74" s="165"/>
      <c r="BB74" s="80" t="str">
        <f t="shared" si="28"/>
        <v/>
      </c>
      <c r="BC74" s="5"/>
      <c r="BH74" s="52"/>
      <c r="BI74" s="52"/>
      <c r="BJ74" s="52"/>
      <c r="BK74" s="52"/>
      <c r="BL74" s="52"/>
      <c r="BM74" s="52"/>
      <c r="BW74" s="54"/>
      <c r="BX74" s="54"/>
      <c r="BY74" s="54"/>
      <c r="BZ74" s="54"/>
      <c r="CA74" s="54"/>
      <c r="CB74" s="54"/>
    </row>
    <row r="75" spans="1:80" ht="17.45" customHeight="1">
      <c r="A75" s="94">
        <f t="shared" si="30"/>
        <v>10.199999999999999</v>
      </c>
      <c r="B75" s="107">
        <f t="shared" ref="B75:B138" si="40">B74+1</f>
        <v>45690</v>
      </c>
      <c r="C75" s="8"/>
      <c r="D75" s="11"/>
      <c r="E75" s="12">
        <v>0</v>
      </c>
      <c r="F75" s="11">
        <v>0</v>
      </c>
      <c r="G75" s="74">
        <f t="shared" si="39"/>
        <v>687</v>
      </c>
      <c r="H75" s="75">
        <f t="shared" si="39"/>
        <v>5088</v>
      </c>
      <c r="I75" s="88">
        <f t="shared" si="18"/>
        <v>0</v>
      </c>
      <c r="J75" s="78">
        <f t="shared" si="19"/>
        <v>0</v>
      </c>
      <c r="K75" s="78">
        <f t="shared" si="20"/>
        <v>0</v>
      </c>
      <c r="L75" s="78">
        <f t="shared" ref="L75:L138" si="41">IFERROR(F75/H74,0)</f>
        <v>0</v>
      </c>
      <c r="M75" s="78">
        <f t="shared" ca="1" si="31"/>
        <v>5.6318681318681306E-2</v>
      </c>
      <c r="N75" s="78">
        <f t="shared" ca="1" si="29"/>
        <v>0.1538461538461538</v>
      </c>
      <c r="O75" s="78">
        <f t="shared" si="22"/>
        <v>5.0000000000000001E-4</v>
      </c>
      <c r="P75" s="13" t="s">
        <v>184</v>
      </c>
      <c r="Q75" s="8"/>
      <c r="R75" s="13"/>
      <c r="S75" s="89">
        <f t="shared" ref="S75:S138" si="42">IF($P75="FULL FEED",Q75,Q75/2)</f>
        <v>0</v>
      </c>
      <c r="T75" s="75">
        <f t="shared" ref="T75:T138" si="43">IF($P75="FULL FEED",R75,R75/2)</f>
        <v>0</v>
      </c>
      <c r="U75" s="90">
        <f t="shared" ref="U75:U138" si="44">IF($P75="FULL FEED",(Q75*G75/1000),(Q75*2*G75/1000))</f>
        <v>0</v>
      </c>
      <c r="V75" s="82">
        <f t="shared" ref="V75:V138" si="45">IF($P75="FULL FEED",(R75*H75/1000),(R75*2*H75/1000))</f>
        <v>0</v>
      </c>
      <c r="W75" s="8"/>
      <c r="X75" s="8"/>
      <c r="Y75" s="23"/>
      <c r="Z75" s="23"/>
      <c r="AA75" s="23"/>
      <c r="AB75" s="12"/>
      <c r="AC75" s="91">
        <f t="shared" ref="AC75:AC138" si="46">SUM(X75,Y75,Z75,AA75)</f>
        <v>0</v>
      </c>
      <c r="AD75" s="75">
        <f t="shared" ref="AD75:AD138" si="47">W75-AC75</f>
        <v>0</v>
      </c>
      <c r="AE75" s="88">
        <f t="shared" ref="AE75:AE106" si="48">IFERROR(W75/H74,0)</f>
        <v>0</v>
      </c>
      <c r="AF75" s="92">
        <f t="shared" ref="AF75:AF106" si="49">IFERROR(X75/$W75,0)</f>
        <v>0</v>
      </c>
      <c r="AG75" s="93">
        <f t="shared" ref="AG75:AG106" si="50">IFERROR(Y75/$W75,0)</f>
        <v>0</v>
      </c>
      <c r="AH75" s="93">
        <f t="shared" ref="AH75:AH106" si="51">IFERROR(Z75/$W75,0)</f>
        <v>0</v>
      </c>
      <c r="AI75" s="78">
        <f t="shared" ref="AI75:AI106" si="52">IFERROR(AA75/$W75,0)</f>
        <v>0</v>
      </c>
      <c r="AJ75" s="92">
        <f t="shared" ref="AJ75:AJ138" si="53">IFERROR(AC75/W75,0)</f>
        <v>0</v>
      </c>
      <c r="AK75" s="78">
        <f t="shared" ref="AK75:AK138" si="54">IFERROR(AD75/W75,0)</f>
        <v>0</v>
      </c>
      <c r="AL75" s="11"/>
      <c r="AM75" s="14"/>
      <c r="AN75" s="11"/>
      <c r="AO75" s="15"/>
      <c r="AP75" s="11"/>
      <c r="AQ75" s="11"/>
      <c r="AR75" s="11"/>
      <c r="AS75" s="75" t="str">
        <f t="shared" si="23"/>
        <v/>
      </c>
      <c r="AT75" s="75" t="str">
        <f t="shared" ca="1" si="24"/>
        <v/>
      </c>
      <c r="AU75" s="75" t="str">
        <f t="shared" si="25"/>
        <v/>
      </c>
      <c r="AV75" s="75" t="str">
        <f t="shared" ca="1" si="26"/>
        <v/>
      </c>
      <c r="AW75" s="11"/>
      <c r="AX75" s="11"/>
      <c r="AY75" s="75" t="str">
        <f t="shared" si="27"/>
        <v/>
      </c>
      <c r="AZ75" s="11"/>
      <c r="BA75" s="11"/>
      <c r="BB75" s="75" t="str">
        <f t="shared" si="28"/>
        <v/>
      </c>
      <c r="BC75" s="11"/>
      <c r="BH75" s="52"/>
      <c r="BI75" s="52"/>
      <c r="BJ75" s="52"/>
      <c r="BK75" s="52"/>
      <c r="BL75" s="52"/>
      <c r="BM75" s="52"/>
      <c r="BW75" s="54"/>
      <c r="BX75" s="54"/>
      <c r="BY75" s="54"/>
      <c r="BZ75" s="54"/>
      <c r="CA75" s="54"/>
      <c r="CB75" s="54"/>
    </row>
    <row r="76" spans="1:80" ht="17.45" customHeight="1">
      <c r="A76" s="86">
        <f t="shared" si="30"/>
        <v>10.3</v>
      </c>
      <c r="B76" s="107">
        <f t="shared" si="40"/>
        <v>45691</v>
      </c>
      <c r="C76" s="8"/>
      <c r="D76" s="11"/>
      <c r="E76" s="12">
        <v>0</v>
      </c>
      <c r="F76" s="11">
        <v>0</v>
      </c>
      <c r="G76" s="74">
        <f t="shared" ref="G76:H91" si="55">G75-E76-C76</f>
        <v>687</v>
      </c>
      <c r="H76" s="75">
        <f t="shared" si="55"/>
        <v>5088</v>
      </c>
      <c r="I76" s="88">
        <f t="shared" ref="I76:I139" si="56">IFERROR(C76/G75,0)</f>
        <v>0</v>
      </c>
      <c r="J76" s="78">
        <f t="shared" ref="J76:J139" si="57">IFERROR(E76/G75,0)</f>
        <v>0</v>
      </c>
      <c r="K76" s="78">
        <f t="shared" ref="K76:K139" si="58">IFERROR(D76/H75,0)</f>
        <v>0</v>
      </c>
      <c r="L76" s="78">
        <f t="shared" si="41"/>
        <v>0</v>
      </c>
      <c r="M76" s="78">
        <f t="shared" ca="1" si="31"/>
        <v>5.6318681318681306E-2</v>
      </c>
      <c r="N76" s="78">
        <f t="shared" ca="1" si="29"/>
        <v>0.1538461538461538</v>
      </c>
      <c r="O76" s="78">
        <f t="shared" ref="O76:O139" si="59">$O$10</f>
        <v>5.0000000000000001E-4</v>
      </c>
      <c r="P76" s="13" t="s">
        <v>184</v>
      </c>
      <c r="Q76" s="8"/>
      <c r="R76" s="13"/>
      <c r="S76" s="89">
        <f t="shared" si="42"/>
        <v>0</v>
      </c>
      <c r="T76" s="75">
        <f t="shared" si="43"/>
        <v>0</v>
      </c>
      <c r="U76" s="90">
        <f t="shared" si="44"/>
        <v>0</v>
      </c>
      <c r="V76" s="82">
        <f t="shared" si="45"/>
        <v>0</v>
      </c>
      <c r="W76" s="8"/>
      <c r="X76" s="8"/>
      <c r="Y76" s="23"/>
      <c r="Z76" s="23"/>
      <c r="AA76" s="23"/>
      <c r="AB76" s="12"/>
      <c r="AC76" s="91">
        <f t="shared" si="46"/>
        <v>0</v>
      </c>
      <c r="AD76" s="75">
        <f t="shared" si="47"/>
        <v>0</v>
      </c>
      <c r="AE76" s="88">
        <f t="shared" si="48"/>
        <v>0</v>
      </c>
      <c r="AF76" s="92">
        <f t="shared" si="49"/>
        <v>0</v>
      </c>
      <c r="AG76" s="93">
        <f t="shared" si="50"/>
        <v>0</v>
      </c>
      <c r="AH76" s="93">
        <f t="shared" si="51"/>
        <v>0</v>
      </c>
      <c r="AI76" s="78">
        <f t="shared" si="52"/>
        <v>0</v>
      </c>
      <c r="AJ76" s="92">
        <f t="shared" si="53"/>
        <v>0</v>
      </c>
      <c r="AK76" s="78">
        <f t="shared" si="54"/>
        <v>0</v>
      </c>
      <c r="AL76" s="11"/>
      <c r="AM76" s="14"/>
      <c r="AN76" s="11"/>
      <c r="AO76" s="15"/>
      <c r="AP76" s="11"/>
      <c r="AQ76" s="11"/>
      <c r="AR76" s="11"/>
      <c r="AS76" s="75" t="str">
        <f t="shared" ref="AS76:AS139" si="60">IF(OR(AR76="",AP76=""),"", (AR76-AP76)/100*1000)</f>
        <v/>
      </c>
      <c r="AT76" s="75" t="str">
        <f t="shared" ref="AT76:AT139" ca="1" si="61">IF(OR(AP76="",OFFSET(AP76,-1,0)=""),"", (AP76-OFFSET(AP76,-1,0))/100*1000)</f>
        <v/>
      </c>
      <c r="AU76" s="75" t="str">
        <f t="shared" ref="AU76:AU139" si="62">IFERROR(IF(OR(AP76="",AR76="",K76="",L76=""),"", ((AR76-AP76)/100*1000)/(U76+V76)),0)</f>
        <v/>
      </c>
      <c r="AV76" s="75" t="str">
        <f t="shared" ref="AV76:AV139" ca="1" si="63">IF(OR(AP76="",AR76="",M76="",N76=""),"", ((AR76-AP76)/100*1000)/((G76+H76))*1000)</f>
        <v/>
      </c>
      <c r="AW76" s="11"/>
      <c r="AX76" s="11"/>
      <c r="AY76" s="75" t="str">
        <f t="shared" ref="AY76:AY139" si="64">IF(OR(AW76="",AX76=""),"",MOD(AX76-AW76,1)*24)</f>
        <v/>
      </c>
      <c r="AZ76" s="11"/>
      <c r="BA76" s="11"/>
      <c r="BB76" s="75" t="str">
        <f t="shared" ref="BB76:BB139" si="65">IF(OR(AZ76="",BA76=""),"",MOD(BA76-AZ76,1)*24)</f>
        <v/>
      </c>
      <c r="BC76" s="11"/>
      <c r="BH76" s="52"/>
      <c r="BI76" s="52"/>
      <c r="BJ76" s="52"/>
      <c r="BK76" s="52"/>
      <c r="BL76" s="52"/>
      <c r="BM76" s="52"/>
      <c r="BW76" s="54"/>
      <c r="BX76" s="54"/>
      <c r="BY76" s="54"/>
      <c r="BZ76" s="54"/>
      <c r="CA76" s="54"/>
      <c r="CB76" s="54"/>
    </row>
    <row r="77" spans="1:80" ht="17.45" customHeight="1">
      <c r="A77" s="94">
        <f t="shared" si="30"/>
        <v>10.4</v>
      </c>
      <c r="B77" s="107">
        <f t="shared" si="40"/>
        <v>45692</v>
      </c>
      <c r="C77" s="8"/>
      <c r="D77" s="11"/>
      <c r="E77" s="12">
        <v>0</v>
      </c>
      <c r="F77" s="11">
        <v>0</v>
      </c>
      <c r="G77" s="74">
        <f t="shared" si="55"/>
        <v>687</v>
      </c>
      <c r="H77" s="75">
        <f t="shared" si="55"/>
        <v>5088</v>
      </c>
      <c r="I77" s="88">
        <f t="shared" si="56"/>
        <v>0</v>
      </c>
      <c r="J77" s="78">
        <f t="shared" si="57"/>
        <v>0</v>
      </c>
      <c r="K77" s="78">
        <f t="shared" si="58"/>
        <v>0</v>
      </c>
      <c r="L77" s="78">
        <f t="shared" si="41"/>
        <v>0</v>
      </c>
      <c r="M77" s="78">
        <f t="shared" ca="1" si="31"/>
        <v>5.6318681318681306E-2</v>
      </c>
      <c r="N77" s="78">
        <f t="shared" ca="1" si="29"/>
        <v>0.1538461538461538</v>
      </c>
      <c r="O77" s="78">
        <f t="shared" si="59"/>
        <v>5.0000000000000001E-4</v>
      </c>
      <c r="P77" s="13" t="s">
        <v>184</v>
      </c>
      <c r="Q77" s="8"/>
      <c r="R77" s="13"/>
      <c r="S77" s="89">
        <f t="shared" si="42"/>
        <v>0</v>
      </c>
      <c r="T77" s="75">
        <f t="shared" si="43"/>
        <v>0</v>
      </c>
      <c r="U77" s="90">
        <f t="shared" si="44"/>
        <v>0</v>
      </c>
      <c r="V77" s="82">
        <f t="shared" si="45"/>
        <v>0</v>
      </c>
      <c r="W77" s="8"/>
      <c r="X77" s="8"/>
      <c r="Y77" s="23"/>
      <c r="Z77" s="23"/>
      <c r="AA77" s="23"/>
      <c r="AB77" s="12"/>
      <c r="AC77" s="91">
        <f t="shared" si="46"/>
        <v>0</v>
      </c>
      <c r="AD77" s="75">
        <f t="shared" si="47"/>
        <v>0</v>
      </c>
      <c r="AE77" s="88">
        <f t="shared" si="48"/>
        <v>0</v>
      </c>
      <c r="AF77" s="92">
        <f t="shared" si="49"/>
        <v>0</v>
      </c>
      <c r="AG77" s="93">
        <f t="shared" si="50"/>
        <v>0</v>
      </c>
      <c r="AH77" s="93">
        <f t="shared" si="51"/>
        <v>0</v>
      </c>
      <c r="AI77" s="78">
        <f t="shared" si="52"/>
        <v>0</v>
      </c>
      <c r="AJ77" s="92">
        <f t="shared" si="53"/>
        <v>0</v>
      </c>
      <c r="AK77" s="78">
        <f t="shared" si="54"/>
        <v>0</v>
      </c>
      <c r="AL77" s="11"/>
      <c r="AM77" s="14"/>
      <c r="AN77" s="11"/>
      <c r="AO77" s="15"/>
      <c r="AP77" s="11"/>
      <c r="AQ77" s="11"/>
      <c r="AR77" s="11"/>
      <c r="AS77" s="75" t="str">
        <f t="shared" si="60"/>
        <v/>
      </c>
      <c r="AT77" s="75" t="str">
        <f t="shared" ca="1" si="61"/>
        <v/>
      </c>
      <c r="AU77" s="75" t="str">
        <f t="shared" si="62"/>
        <v/>
      </c>
      <c r="AV77" s="75" t="str">
        <f t="shared" ca="1" si="63"/>
        <v/>
      </c>
      <c r="AW77" s="11"/>
      <c r="AX77" s="11"/>
      <c r="AY77" s="75" t="str">
        <f t="shared" si="64"/>
        <v/>
      </c>
      <c r="AZ77" s="11"/>
      <c r="BA77" s="11"/>
      <c r="BB77" s="75" t="str">
        <f t="shared" si="65"/>
        <v/>
      </c>
      <c r="BC77" s="11"/>
      <c r="BH77" s="52"/>
      <c r="BI77" s="52"/>
      <c r="BJ77" s="52"/>
      <c r="BK77" s="52"/>
      <c r="BL77" s="52"/>
      <c r="BM77" s="52"/>
      <c r="BW77" s="54"/>
      <c r="BX77" s="54"/>
      <c r="BY77" s="54"/>
      <c r="BZ77" s="54"/>
      <c r="CA77" s="54"/>
      <c r="CB77" s="54"/>
    </row>
    <row r="78" spans="1:80" ht="17.45" customHeight="1">
      <c r="A78" s="86">
        <f t="shared" si="30"/>
        <v>10.5</v>
      </c>
      <c r="B78" s="107">
        <f t="shared" si="40"/>
        <v>45693</v>
      </c>
      <c r="C78" s="8"/>
      <c r="D78" s="11"/>
      <c r="E78" s="12">
        <v>1</v>
      </c>
      <c r="F78" s="11">
        <v>0</v>
      </c>
      <c r="G78" s="74">
        <f t="shared" si="55"/>
        <v>686</v>
      </c>
      <c r="H78" s="75">
        <f t="shared" si="55"/>
        <v>5088</v>
      </c>
      <c r="I78" s="88">
        <f t="shared" si="56"/>
        <v>0</v>
      </c>
      <c r="J78" s="78">
        <f t="shared" si="57"/>
        <v>1.455604075691412E-3</v>
      </c>
      <c r="K78" s="78">
        <f t="shared" si="58"/>
        <v>0</v>
      </c>
      <c r="L78" s="78">
        <f t="shared" si="41"/>
        <v>0</v>
      </c>
      <c r="M78" s="78">
        <f t="shared" ca="1" si="31"/>
        <v>5.7692307692307682E-2</v>
      </c>
      <c r="N78" s="78">
        <f t="shared" ca="1" si="29"/>
        <v>0.1538461538461538</v>
      </c>
      <c r="O78" s="78">
        <f t="shared" si="59"/>
        <v>5.0000000000000001E-4</v>
      </c>
      <c r="P78" s="13" t="s">
        <v>184</v>
      </c>
      <c r="Q78" s="8"/>
      <c r="R78" s="13"/>
      <c r="S78" s="89">
        <f t="shared" si="42"/>
        <v>0</v>
      </c>
      <c r="T78" s="75">
        <f t="shared" si="43"/>
        <v>0</v>
      </c>
      <c r="U78" s="90">
        <f t="shared" si="44"/>
        <v>0</v>
      </c>
      <c r="V78" s="82">
        <f t="shared" si="45"/>
        <v>0</v>
      </c>
      <c r="W78" s="8"/>
      <c r="X78" s="8"/>
      <c r="Y78" s="23"/>
      <c r="Z78" s="23"/>
      <c r="AA78" s="23"/>
      <c r="AB78" s="12"/>
      <c r="AC78" s="91">
        <f t="shared" si="46"/>
        <v>0</v>
      </c>
      <c r="AD78" s="75">
        <f t="shared" si="47"/>
        <v>0</v>
      </c>
      <c r="AE78" s="88">
        <f t="shared" si="48"/>
        <v>0</v>
      </c>
      <c r="AF78" s="92">
        <f t="shared" si="49"/>
        <v>0</v>
      </c>
      <c r="AG78" s="93">
        <f t="shared" si="50"/>
        <v>0</v>
      </c>
      <c r="AH78" s="93">
        <f t="shared" si="51"/>
        <v>0</v>
      </c>
      <c r="AI78" s="78">
        <f t="shared" si="52"/>
        <v>0</v>
      </c>
      <c r="AJ78" s="92">
        <f t="shared" si="53"/>
        <v>0</v>
      </c>
      <c r="AK78" s="78">
        <f t="shared" si="54"/>
        <v>0</v>
      </c>
      <c r="AL78" s="11"/>
      <c r="AM78" s="14"/>
      <c r="AN78" s="11"/>
      <c r="AO78" s="15"/>
      <c r="AP78" s="11"/>
      <c r="AQ78" s="11"/>
      <c r="AR78" s="11"/>
      <c r="AS78" s="75" t="str">
        <f t="shared" si="60"/>
        <v/>
      </c>
      <c r="AT78" s="75" t="str">
        <f t="shared" ca="1" si="61"/>
        <v/>
      </c>
      <c r="AU78" s="75" t="str">
        <f t="shared" si="62"/>
        <v/>
      </c>
      <c r="AV78" s="75" t="str">
        <f t="shared" ca="1" si="63"/>
        <v/>
      </c>
      <c r="AW78" s="11"/>
      <c r="AX78" s="11"/>
      <c r="AY78" s="75" t="str">
        <f t="shared" si="64"/>
        <v/>
      </c>
      <c r="AZ78" s="11"/>
      <c r="BA78" s="11"/>
      <c r="BB78" s="75" t="str">
        <f t="shared" si="65"/>
        <v/>
      </c>
      <c r="BC78" s="11"/>
      <c r="BH78" s="52"/>
      <c r="BI78" s="52"/>
      <c r="BJ78" s="52"/>
      <c r="BK78" s="52"/>
      <c r="BL78" s="52"/>
      <c r="BM78" s="52"/>
      <c r="BW78" s="54"/>
      <c r="BX78" s="54"/>
      <c r="BY78" s="54"/>
      <c r="BZ78" s="54"/>
      <c r="CA78" s="54"/>
      <c r="CB78" s="54"/>
    </row>
    <row r="79" spans="1:80" ht="17.45" customHeight="1">
      <c r="A79" s="94">
        <f t="shared" si="30"/>
        <v>10.600000000000001</v>
      </c>
      <c r="B79" s="107">
        <f t="shared" si="40"/>
        <v>45694</v>
      </c>
      <c r="C79" s="8"/>
      <c r="D79" s="11"/>
      <c r="E79" s="12">
        <v>0</v>
      </c>
      <c r="F79" s="11">
        <v>2</v>
      </c>
      <c r="G79" s="74">
        <f t="shared" si="55"/>
        <v>686</v>
      </c>
      <c r="H79" s="75">
        <f t="shared" si="55"/>
        <v>5086</v>
      </c>
      <c r="I79" s="88">
        <f t="shared" si="56"/>
        <v>0</v>
      </c>
      <c r="J79" s="78">
        <f t="shared" si="57"/>
        <v>0</v>
      </c>
      <c r="K79" s="78">
        <f t="shared" si="58"/>
        <v>0</v>
      </c>
      <c r="L79" s="78">
        <f t="shared" si="41"/>
        <v>3.9308176100628933E-4</v>
      </c>
      <c r="M79" s="78">
        <f t="shared" ca="1" si="31"/>
        <v>5.7692307692307682E-2</v>
      </c>
      <c r="N79" s="78">
        <f t="shared" ca="1" si="29"/>
        <v>0.15659340659340656</v>
      </c>
      <c r="O79" s="78">
        <f t="shared" si="59"/>
        <v>5.0000000000000001E-4</v>
      </c>
      <c r="P79" s="13" t="s">
        <v>184</v>
      </c>
      <c r="Q79" s="8"/>
      <c r="R79" s="13"/>
      <c r="S79" s="89">
        <f t="shared" si="42"/>
        <v>0</v>
      </c>
      <c r="T79" s="75">
        <f t="shared" si="43"/>
        <v>0</v>
      </c>
      <c r="U79" s="90">
        <f t="shared" si="44"/>
        <v>0</v>
      </c>
      <c r="V79" s="82">
        <f t="shared" si="45"/>
        <v>0</v>
      </c>
      <c r="W79" s="8"/>
      <c r="X79" s="8"/>
      <c r="Y79" s="23"/>
      <c r="Z79" s="23"/>
      <c r="AA79" s="23"/>
      <c r="AB79" s="12"/>
      <c r="AC79" s="91">
        <f t="shared" si="46"/>
        <v>0</v>
      </c>
      <c r="AD79" s="75">
        <f t="shared" si="47"/>
        <v>0</v>
      </c>
      <c r="AE79" s="88">
        <f t="shared" si="48"/>
        <v>0</v>
      </c>
      <c r="AF79" s="92">
        <f t="shared" si="49"/>
        <v>0</v>
      </c>
      <c r="AG79" s="93">
        <f t="shared" si="50"/>
        <v>0</v>
      </c>
      <c r="AH79" s="93">
        <f t="shared" si="51"/>
        <v>0</v>
      </c>
      <c r="AI79" s="78">
        <f t="shared" si="52"/>
        <v>0</v>
      </c>
      <c r="AJ79" s="92">
        <f t="shared" si="53"/>
        <v>0</v>
      </c>
      <c r="AK79" s="78">
        <f t="shared" si="54"/>
        <v>0</v>
      </c>
      <c r="AL79" s="11"/>
      <c r="AM79" s="14"/>
      <c r="AN79" s="11"/>
      <c r="AO79" s="15"/>
      <c r="AP79" s="11"/>
      <c r="AQ79" s="11"/>
      <c r="AR79" s="11"/>
      <c r="AS79" s="75" t="str">
        <f t="shared" si="60"/>
        <v/>
      </c>
      <c r="AT79" s="75" t="str">
        <f t="shared" ca="1" si="61"/>
        <v/>
      </c>
      <c r="AU79" s="75" t="str">
        <f t="shared" si="62"/>
        <v/>
      </c>
      <c r="AV79" s="75" t="str">
        <f t="shared" ca="1" si="63"/>
        <v/>
      </c>
      <c r="AW79" s="11"/>
      <c r="AX79" s="11"/>
      <c r="AY79" s="75" t="str">
        <f t="shared" si="64"/>
        <v/>
      </c>
      <c r="AZ79" s="11"/>
      <c r="BA79" s="11"/>
      <c r="BB79" s="75" t="str">
        <f t="shared" si="65"/>
        <v/>
      </c>
      <c r="BC79" s="11"/>
      <c r="BH79" s="52"/>
      <c r="BI79" s="52"/>
      <c r="BJ79" s="52"/>
      <c r="BK79" s="52"/>
      <c r="BL79" s="52"/>
      <c r="BM79" s="52"/>
      <c r="BW79" s="54"/>
      <c r="BX79" s="54"/>
      <c r="BY79" s="54"/>
      <c r="BZ79" s="54"/>
      <c r="CA79" s="54"/>
      <c r="CB79" s="54"/>
    </row>
    <row r="80" spans="1:80" ht="17.45" customHeight="1" thickBot="1">
      <c r="A80" s="86">
        <f t="shared" si="30"/>
        <v>10.700000000000001</v>
      </c>
      <c r="B80" s="108">
        <f t="shared" si="40"/>
        <v>45695</v>
      </c>
      <c r="C80" s="16"/>
      <c r="D80" s="17"/>
      <c r="E80" s="18">
        <v>0</v>
      </c>
      <c r="F80" s="17">
        <v>0</v>
      </c>
      <c r="G80" s="96">
        <f t="shared" si="55"/>
        <v>686</v>
      </c>
      <c r="H80" s="97">
        <f t="shared" si="55"/>
        <v>5086</v>
      </c>
      <c r="I80" s="98">
        <f t="shared" si="56"/>
        <v>0</v>
      </c>
      <c r="J80" s="99">
        <f t="shared" si="57"/>
        <v>0</v>
      </c>
      <c r="K80" s="99">
        <f t="shared" si="58"/>
        <v>0</v>
      </c>
      <c r="L80" s="99">
        <f t="shared" si="41"/>
        <v>0</v>
      </c>
      <c r="M80" s="99">
        <f t="shared" ca="1" si="31"/>
        <v>5.7692307692307682E-2</v>
      </c>
      <c r="N80" s="99">
        <f t="shared" ca="1" si="29"/>
        <v>0.15659340659340656</v>
      </c>
      <c r="O80" s="99">
        <f t="shared" si="59"/>
        <v>5.0000000000000001E-4</v>
      </c>
      <c r="P80" s="19" t="s">
        <v>184</v>
      </c>
      <c r="Q80" s="16"/>
      <c r="R80" s="19"/>
      <c r="S80" s="89">
        <f t="shared" si="42"/>
        <v>0</v>
      </c>
      <c r="T80" s="75">
        <f t="shared" si="43"/>
        <v>0</v>
      </c>
      <c r="U80" s="100">
        <f t="shared" si="44"/>
        <v>0</v>
      </c>
      <c r="V80" s="101">
        <f t="shared" si="45"/>
        <v>0</v>
      </c>
      <c r="W80" s="16"/>
      <c r="X80" s="16"/>
      <c r="Y80" s="23"/>
      <c r="Z80" s="23"/>
      <c r="AA80" s="23"/>
      <c r="AB80" s="12"/>
      <c r="AC80" s="102">
        <f t="shared" si="46"/>
        <v>0</v>
      </c>
      <c r="AD80" s="97">
        <f t="shared" si="47"/>
        <v>0</v>
      </c>
      <c r="AE80" s="98">
        <f t="shared" si="48"/>
        <v>0</v>
      </c>
      <c r="AF80" s="103">
        <f t="shared" si="49"/>
        <v>0</v>
      </c>
      <c r="AG80" s="104">
        <f t="shared" si="50"/>
        <v>0</v>
      </c>
      <c r="AH80" s="104">
        <f t="shared" si="51"/>
        <v>0</v>
      </c>
      <c r="AI80" s="99">
        <f t="shared" si="52"/>
        <v>0</v>
      </c>
      <c r="AJ80" s="103">
        <f t="shared" si="53"/>
        <v>0</v>
      </c>
      <c r="AK80" s="99">
        <f t="shared" si="54"/>
        <v>0</v>
      </c>
      <c r="AL80" s="17"/>
      <c r="AM80" s="20"/>
      <c r="AN80" s="17"/>
      <c r="AO80" s="21"/>
      <c r="AP80" s="17"/>
      <c r="AQ80" s="17"/>
      <c r="AR80" s="17"/>
      <c r="AS80" s="97" t="str">
        <f t="shared" si="60"/>
        <v/>
      </c>
      <c r="AT80" s="97" t="str">
        <f t="shared" ca="1" si="61"/>
        <v/>
      </c>
      <c r="AU80" s="97" t="str">
        <f t="shared" si="62"/>
        <v/>
      </c>
      <c r="AV80" s="97" t="str">
        <f t="shared" ca="1" si="63"/>
        <v/>
      </c>
      <c r="AW80" s="17"/>
      <c r="AX80" s="17"/>
      <c r="AY80" s="97" t="str">
        <f t="shared" si="64"/>
        <v/>
      </c>
      <c r="AZ80" s="17"/>
      <c r="BA80" s="17"/>
      <c r="BB80" s="97" t="str">
        <f t="shared" si="65"/>
        <v/>
      </c>
      <c r="BC80" s="17"/>
      <c r="BH80" s="52"/>
      <c r="BI80" s="52"/>
      <c r="BJ80" s="52"/>
      <c r="BK80" s="52"/>
      <c r="BL80" s="52"/>
      <c r="BM80" s="52"/>
      <c r="BW80" s="54"/>
      <c r="BX80" s="54"/>
      <c r="BY80" s="54"/>
      <c r="BZ80" s="54"/>
      <c r="CA80" s="54"/>
      <c r="CB80" s="54"/>
    </row>
    <row r="81" spans="1:80" ht="17.45" customHeight="1" thickTop="1">
      <c r="A81" s="71">
        <f>A74+1</f>
        <v>11.1</v>
      </c>
      <c r="B81" s="106">
        <f>B80+1</f>
        <v>45696</v>
      </c>
      <c r="C81" s="4"/>
      <c r="D81" s="5"/>
      <c r="E81" s="6">
        <v>0</v>
      </c>
      <c r="F81" s="5">
        <v>1</v>
      </c>
      <c r="G81" s="74">
        <f t="shared" si="55"/>
        <v>686</v>
      </c>
      <c r="H81" s="75">
        <f t="shared" si="55"/>
        <v>5085</v>
      </c>
      <c r="I81" s="76">
        <f t="shared" si="56"/>
        <v>0</v>
      </c>
      <c r="J81" s="77">
        <f t="shared" si="57"/>
        <v>0</v>
      </c>
      <c r="K81" s="77">
        <f t="shared" si="58"/>
        <v>0</v>
      </c>
      <c r="L81" s="77">
        <f t="shared" si="41"/>
        <v>1.9661816751867872E-4</v>
      </c>
      <c r="M81" s="78">
        <f t="shared" ca="1" si="31"/>
        <v>5.7692307692307682E-2</v>
      </c>
      <c r="N81" s="78">
        <f t="shared" ca="1" si="29"/>
        <v>0.15796703296703296</v>
      </c>
      <c r="O81" s="78">
        <f t="shared" si="59"/>
        <v>5.0000000000000001E-4</v>
      </c>
      <c r="P81" s="13" t="s">
        <v>184</v>
      </c>
      <c r="Q81" s="8"/>
      <c r="R81" s="13"/>
      <c r="S81" s="79">
        <f t="shared" si="42"/>
        <v>0</v>
      </c>
      <c r="T81" s="80">
        <f t="shared" si="43"/>
        <v>0</v>
      </c>
      <c r="U81" s="90">
        <f t="shared" si="44"/>
        <v>0</v>
      </c>
      <c r="V81" s="82">
        <f t="shared" si="45"/>
        <v>0</v>
      </c>
      <c r="W81" s="4"/>
      <c r="X81" s="4"/>
      <c r="Y81" s="22"/>
      <c r="Z81" s="22"/>
      <c r="AA81" s="22"/>
      <c r="AB81" s="6"/>
      <c r="AC81" s="83">
        <f t="shared" si="46"/>
        <v>0</v>
      </c>
      <c r="AD81" s="80">
        <f t="shared" si="47"/>
        <v>0</v>
      </c>
      <c r="AE81" s="76">
        <f t="shared" si="48"/>
        <v>0</v>
      </c>
      <c r="AF81" s="84">
        <f t="shared" si="49"/>
        <v>0</v>
      </c>
      <c r="AG81" s="85">
        <f t="shared" si="50"/>
        <v>0</v>
      </c>
      <c r="AH81" s="85">
        <f t="shared" si="51"/>
        <v>0</v>
      </c>
      <c r="AI81" s="77">
        <f t="shared" si="52"/>
        <v>0</v>
      </c>
      <c r="AJ81" s="84">
        <f t="shared" si="53"/>
        <v>0</v>
      </c>
      <c r="AK81" s="77">
        <f t="shared" si="54"/>
        <v>0</v>
      </c>
      <c r="AL81" s="5"/>
      <c r="AM81" s="9"/>
      <c r="AN81" s="5"/>
      <c r="AO81" s="10"/>
      <c r="AP81" s="5"/>
      <c r="AQ81" s="5"/>
      <c r="AR81" s="5"/>
      <c r="AS81" s="80" t="str">
        <f t="shared" si="60"/>
        <v/>
      </c>
      <c r="AT81" s="80" t="str">
        <f t="shared" ca="1" si="61"/>
        <v/>
      </c>
      <c r="AU81" s="80" t="str">
        <f t="shared" si="62"/>
        <v/>
      </c>
      <c r="AV81" s="80" t="str">
        <f t="shared" ca="1" si="63"/>
        <v/>
      </c>
      <c r="AW81" s="5"/>
      <c r="AX81" s="5"/>
      <c r="AY81" s="80" t="str">
        <f t="shared" si="64"/>
        <v/>
      </c>
      <c r="AZ81" s="165"/>
      <c r="BA81" s="165"/>
      <c r="BB81" s="80" t="str">
        <f t="shared" si="65"/>
        <v/>
      </c>
      <c r="BC81" s="5"/>
      <c r="BH81" s="52"/>
      <c r="BI81" s="52"/>
      <c r="BJ81" s="52"/>
      <c r="BK81" s="52"/>
      <c r="BL81" s="52"/>
      <c r="BM81" s="52"/>
      <c r="BO81" s="109"/>
      <c r="BP81" s="110"/>
      <c r="BQ81" s="24"/>
      <c r="BR81" s="24"/>
      <c r="BS81" s="24"/>
      <c r="BT81" s="24"/>
      <c r="BU81" s="24"/>
      <c r="BV81" s="24"/>
      <c r="BW81" s="73"/>
      <c r="BX81" s="25"/>
      <c r="BY81" s="54"/>
      <c r="BZ81" s="26"/>
      <c r="CA81" s="26"/>
      <c r="CB81" s="26"/>
    </row>
    <row r="82" spans="1:80" ht="17.45" customHeight="1">
      <c r="A82" s="86">
        <f t="shared" ref="A82:A145" si="66">A75+1</f>
        <v>11.2</v>
      </c>
      <c r="B82" s="107">
        <f t="shared" si="40"/>
        <v>45697</v>
      </c>
      <c r="C82" s="8"/>
      <c r="D82" s="11"/>
      <c r="E82" s="12">
        <v>0</v>
      </c>
      <c r="F82" s="11">
        <v>1</v>
      </c>
      <c r="G82" s="74">
        <f t="shared" si="55"/>
        <v>686</v>
      </c>
      <c r="H82" s="75">
        <f t="shared" si="55"/>
        <v>5084</v>
      </c>
      <c r="I82" s="88">
        <f t="shared" si="56"/>
        <v>0</v>
      </c>
      <c r="J82" s="78">
        <f t="shared" si="57"/>
        <v>0</v>
      </c>
      <c r="K82" s="78">
        <f t="shared" si="58"/>
        <v>0</v>
      </c>
      <c r="L82" s="78">
        <f t="shared" si="41"/>
        <v>1.9665683382497542E-4</v>
      </c>
      <c r="M82" s="78">
        <f t="shared" ca="1" si="31"/>
        <v>5.7692307692307682E-2</v>
      </c>
      <c r="N82" s="78">
        <f t="shared" ref="N82:N145" ca="1" si="67">IF(ROW()=11,
   IF($B$4&gt;0,F82/$B$4,""),
   IF($B$4&gt;0,
      (OFFSET(N82,-1,0)*$B$4 + F82)/$B$4,
      "")
)</f>
        <v>0.15934065934065933</v>
      </c>
      <c r="O82" s="78">
        <f t="shared" si="59"/>
        <v>5.0000000000000001E-4</v>
      </c>
      <c r="P82" s="13" t="s">
        <v>184</v>
      </c>
      <c r="Q82" s="8"/>
      <c r="R82" s="13"/>
      <c r="S82" s="89">
        <f t="shared" si="42"/>
        <v>0</v>
      </c>
      <c r="T82" s="75">
        <f t="shared" si="43"/>
        <v>0</v>
      </c>
      <c r="U82" s="90">
        <f t="shared" si="44"/>
        <v>0</v>
      </c>
      <c r="V82" s="82">
        <f t="shared" si="45"/>
        <v>0</v>
      </c>
      <c r="W82" s="8"/>
      <c r="X82" s="8"/>
      <c r="Y82" s="23"/>
      <c r="Z82" s="23"/>
      <c r="AA82" s="23"/>
      <c r="AB82" s="12"/>
      <c r="AC82" s="91">
        <f t="shared" si="46"/>
        <v>0</v>
      </c>
      <c r="AD82" s="75">
        <f t="shared" si="47"/>
        <v>0</v>
      </c>
      <c r="AE82" s="88">
        <f t="shared" si="48"/>
        <v>0</v>
      </c>
      <c r="AF82" s="92">
        <f t="shared" si="49"/>
        <v>0</v>
      </c>
      <c r="AG82" s="93">
        <f t="shared" si="50"/>
        <v>0</v>
      </c>
      <c r="AH82" s="93">
        <f t="shared" si="51"/>
        <v>0</v>
      </c>
      <c r="AI82" s="78">
        <f t="shared" si="52"/>
        <v>0</v>
      </c>
      <c r="AJ82" s="92">
        <f t="shared" si="53"/>
        <v>0</v>
      </c>
      <c r="AK82" s="78">
        <f t="shared" si="54"/>
        <v>0</v>
      </c>
      <c r="AL82" s="11"/>
      <c r="AM82" s="14"/>
      <c r="AN82" s="11"/>
      <c r="AO82" s="15"/>
      <c r="AP82" s="11"/>
      <c r="AQ82" s="11"/>
      <c r="AR82" s="11"/>
      <c r="AS82" s="75" t="str">
        <f t="shared" si="60"/>
        <v/>
      </c>
      <c r="AT82" s="75" t="str">
        <f t="shared" ca="1" si="61"/>
        <v/>
      </c>
      <c r="AU82" s="75" t="str">
        <f t="shared" si="62"/>
        <v/>
      </c>
      <c r="AV82" s="75" t="str">
        <f t="shared" ca="1" si="63"/>
        <v/>
      </c>
      <c r="AW82" s="11"/>
      <c r="AX82" s="11"/>
      <c r="AY82" s="75" t="str">
        <f t="shared" si="64"/>
        <v/>
      </c>
      <c r="AZ82" s="11"/>
      <c r="BA82" s="11"/>
      <c r="BB82" s="75" t="str">
        <f t="shared" si="65"/>
        <v/>
      </c>
      <c r="BC82" s="11"/>
      <c r="BH82" s="52"/>
      <c r="BI82" s="52"/>
      <c r="BJ82" s="52"/>
      <c r="BK82" s="52"/>
      <c r="BL82" s="52"/>
      <c r="BM82" s="52"/>
      <c r="BQ82" s="27"/>
      <c r="BR82" s="27"/>
      <c r="BS82" s="27"/>
      <c r="BT82" s="27"/>
      <c r="BU82" s="27"/>
      <c r="BV82" s="27"/>
      <c r="BW82" s="54"/>
      <c r="BX82" s="26"/>
      <c r="BY82" s="54"/>
      <c r="BZ82" s="26"/>
      <c r="CA82" s="26"/>
      <c r="CB82" s="26"/>
    </row>
    <row r="83" spans="1:80" ht="17.45" customHeight="1">
      <c r="A83" s="94">
        <f t="shared" si="66"/>
        <v>11.3</v>
      </c>
      <c r="B83" s="107">
        <f t="shared" si="40"/>
        <v>45698</v>
      </c>
      <c r="C83" s="8"/>
      <c r="D83" s="11"/>
      <c r="E83" s="12">
        <v>0</v>
      </c>
      <c r="F83" s="11">
        <v>0</v>
      </c>
      <c r="G83" s="74">
        <f t="shared" si="55"/>
        <v>686</v>
      </c>
      <c r="H83" s="75">
        <f t="shared" si="55"/>
        <v>5084</v>
      </c>
      <c r="I83" s="88">
        <f t="shared" si="56"/>
        <v>0</v>
      </c>
      <c r="J83" s="78">
        <f t="shared" si="57"/>
        <v>0</v>
      </c>
      <c r="K83" s="78">
        <f t="shared" si="58"/>
        <v>0</v>
      </c>
      <c r="L83" s="78">
        <f t="shared" si="41"/>
        <v>0</v>
      </c>
      <c r="M83" s="78">
        <f t="shared" ref="M83:M146" ca="1" si="68">IF(ROW()=11,
   IF($B$4&gt;0,E83/$B$4,""),
   IF($B$4&gt;0,
      (OFFSET(M83,-1,0)*$B$4 + E83)/$B$4,
      "")
)</f>
        <v>5.7692307692307682E-2</v>
      </c>
      <c r="N83" s="78">
        <f t="shared" ca="1" si="67"/>
        <v>0.15934065934065933</v>
      </c>
      <c r="O83" s="78">
        <f t="shared" si="59"/>
        <v>5.0000000000000001E-4</v>
      </c>
      <c r="P83" s="13" t="s">
        <v>184</v>
      </c>
      <c r="Q83" s="8"/>
      <c r="R83" s="13"/>
      <c r="S83" s="89">
        <f t="shared" si="42"/>
        <v>0</v>
      </c>
      <c r="T83" s="75">
        <f t="shared" si="43"/>
        <v>0</v>
      </c>
      <c r="U83" s="90">
        <f t="shared" si="44"/>
        <v>0</v>
      </c>
      <c r="V83" s="82">
        <f t="shared" si="45"/>
        <v>0</v>
      </c>
      <c r="W83" s="8"/>
      <c r="X83" s="8"/>
      <c r="Y83" s="23"/>
      <c r="Z83" s="23"/>
      <c r="AA83" s="23"/>
      <c r="AB83" s="12"/>
      <c r="AC83" s="91">
        <f t="shared" si="46"/>
        <v>0</v>
      </c>
      <c r="AD83" s="75">
        <f t="shared" si="47"/>
        <v>0</v>
      </c>
      <c r="AE83" s="88">
        <f t="shared" si="48"/>
        <v>0</v>
      </c>
      <c r="AF83" s="92">
        <f t="shared" si="49"/>
        <v>0</v>
      </c>
      <c r="AG83" s="93">
        <f t="shared" si="50"/>
        <v>0</v>
      </c>
      <c r="AH83" s="93">
        <f t="shared" si="51"/>
        <v>0</v>
      </c>
      <c r="AI83" s="78">
        <f t="shared" si="52"/>
        <v>0</v>
      </c>
      <c r="AJ83" s="92">
        <f t="shared" si="53"/>
        <v>0</v>
      </c>
      <c r="AK83" s="78">
        <f t="shared" si="54"/>
        <v>0</v>
      </c>
      <c r="AL83" s="11"/>
      <c r="AM83" s="14"/>
      <c r="AN83" s="11"/>
      <c r="AO83" s="15"/>
      <c r="AP83" s="11"/>
      <c r="AQ83" s="11"/>
      <c r="AR83" s="11"/>
      <c r="AS83" s="75" t="str">
        <f t="shared" si="60"/>
        <v/>
      </c>
      <c r="AT83" s="75" t="str">
        <f t="shared" ca="1" si="61"/>
        <v/>
      </c>
      <c r="AU83" s="75" t="str">
        <f t="shared" si="62"/>
        <v/>
      </c>
      <c r="AV83" s="75" t="str">
        <f t="shared" ca="1" si="63"/>
        <v/>
      </c>
      <c r="AW83" s="11"/>
      <c r="AX83" s="11"/>
      <c r="AY83" s="75" t="str">
        <f t="shared" si="64"/>
        <v/>
      </c>
      <c r="AZ83" s="11"/>
      <c r="BA83" s="11"/>
      <c r="BB83" s="75" t="str">
        <f t="shared" si="65"/>
        <v/>
      </c>
      <c r="BC83" s="11"/>
      <c r="BH83" s="52"/>
      <c r="BI83" s="52"/>
      <c r="BJ83" s="52"/>
      <c r="BK83" s="52"/>
      <c r="BL83" s="52"/>
      <c r="BM83" s="52"/>
      <c r="BP83" s="54"/>
      <c r="BQ83" s="27"/>
      <c r="BR83" s="27"/>
      <c r="BS83" s="27"/>
      <c r="BT83" s="27"/>
      <c r="BU83" s="27"/>
      <c r="BV83" s="27"/>
      <c r="BW83" s="54"/>
      <c r="BX83" s="26"/>
      <c r="BY83" s="54"/>
      <c r="BZ83" s="26"/>
      <c r="CA83" s="26"/>
      <c r="CB83" s="26"/>
    </row>
    <row r="84" spans="1:80" ht="17.45" customHeight="1">
      <c r="A84" s="86">
        <f t="shared" si="66"/>
        <v>11.4</v>
      </c>
      <c r="B84" s="107">
        <f t="shared" si="40"/>
        <v>45699</v>
      </c>
      <c r="C84" s="8"/>
      <c r="D84" s="11"/>
      <c r="E84" s="12">
        <v>0</v>
      </c>
      <c r="F84" s="11">
        <v>2</v>
      </c>
      <c r="G84" s="74">
        <f t="shared" si="55"/>
        <v>686</v>
      </c>
      <c r="H84" s="75">
        <f t="shared" si="55"/>
        <v>5082</v>
      </c>
      <c r="I84" s="88">
        <f t="shared" si="56"/>
        <v>0</v>
      </c>
      <c r="J84" s="78">
        <f t="shared" si="57"/>
        <v>0</v>
      </c>
      <c r="K84" s="78">
        <f t="shared" si="58"/>
        <v>0</v>
      </c>
      <c r="L84" s="78">
        <f t="shared" si="41"/>
        <v>3.9339103068450039E-4</v>
      </c>
      <c r="M84" s="78">
        <f t="shared" ca="1" si="68"/>
        <v>5.7692307692307682E-2</v>
      </c>
      <c r="N84" s="78">
        <f t="shared" ca="1" si="67"/>
        <v>0.16208791208791207</v>
      </c>
      <c r="O84" s="78">
        <f t="shared" si="59"/>
        <v>5.0000000000000001E-4</v>
      </c>
      <c r="P84" s="13" t="s">
        <v>184</v>
      </c>
      <c r="Q84" s="8"/>
      <c r="R84" s="13"/>
      <c r="S84" s="89">
        <f t="shared" si="42"/>
        <v>0</v>
      </c>
      <c r="T84" s="75">
        <f t="shared" si="43"/>
        <v>0</v>
      </c>
      <c r="U84" s="90">
        <f t="shared" si="44"/>
        <v>0</v>
      </c>
      <c r="V84" s="82">
        <f t="shared" si="45"/>
        <v>0</v>
      </c>
      <c r="W84" s="8"/>
      <c r="X84" s="8"/>
      <c r="Y84" s="23"/>
      <c r="Z84" s="23"/>
      <c r="AA84" s="23"/>
      <c r="AB84" s="12"/>
      <c r="AC84" s="91">
        <f t="shared" si="46"/>
        <v>0</v>
      </c>
      <c r="AD84" s="75">
        <f t="shared" si="47"/>
        <v>0</v>
      </c>
      <c r="AE84" s="88">
        <f t="shared" si="48"/>
        <v>0</v>
      </c>
      <c r="AF84" s="92">
        <f t="shared" si="49"/>
        <v>0</v>
      </c>
      <c r="AG84" s="93">
        <f t="shared" si="50"/>
        <v>0</v>
      </c>
      <c r="AH84" s="93">
        <f t="shared" si="51"/>
        <v>0</v>
      </c>
      <c r="AI84" s="78">
        <f t="shared" si="52"/>
        <v>0</v>
      </c>
      <c r="AJ84" s="92">
        <f t="shared" si="53"/>
        <v>0</v>
      </c>
      <c r="AK84" s="78">
        <f t="shared" si="54"/>
        <v>0</v>
      </c>
      <c r="AL84" s="11"/>
      <c r="AM84" s="14"/>
      <c r="AN84" s="11"/>
      <c r="AO84" s="15"/>
      <c r="AP84" s="11"/>
      <c r="AQ84" s="11"/>
      <c r="AR84" s="11"/>
      <c r="AS84" s="75" t="str">
        <f t="shared" si="60"/>
        <v/>
      </c>
      <c r="AT84" s="75" t="str">
        <f t="shared" ca="1" si="61"/>
        <v/>
      </c>
      <c r="AU84" s="75" t="str">
        <f t="shared" si="62"/>
        <v/>
      </c>
      <c r="AV84" s="75" t="str">
        <f t="shared" ca="1" si="63"/>
        <v/>
      </c>
      <c r="AW84" s="11"/>
      <c r="AX84" s="11"/>
      <c r="AY84" s="75" t="str">
        <f t="shared" si="64"/>
        <v/>
      </c>
      <c r="AZ84" s="11"/>
      <c r="BA84" s="11"/>
      <c r="BB84" s="75" t="str">
        <f t="shared" si="65"/>
        <v/>
      </c>
      <c r="BC84" s="11"/>
      <c r="BH84" s="52"/>
      <c r="BI84" s="52"/>
      <c r="BJ84" s="52"/>
      <c r="BK84" s="52"/>
      <c r="BL84" s="52"/>
      <c r="BM84" s="52"/>
      <c r="BP84" s="54"/>
      <c r="BQ84" s="27"/>
      <c r="BR84" s="27"/>
      <c r="BS84" s="27"/>
      <c r="BT84" s="27"/>
      <c r="BU84" s="27"/>
      <c r="BV84" s="27"/>
      <c r="BW84" s="54"/>
      <c r="BX84" s="26"/>
      <c r="BY84" s="54"/>
      <c r="BZ84" s="26"/>
      <c r="CA84" s="26"/>
      <c r="CB84" s="26"/>
    </row>
    <row r="85" spans="1:80" ht="17.45" customHeight="1">
      <c r="A85" s="94">
        <f t="shared" si="66"/>
        <v>11.5</v>
      </c>
      <c r="B85" s="107">
        <f t="shared" si="40"/>
        <v>45700</v>
      </c>
      <c r="C85" s="8"/>
      <c r="D85" s="11"/>
      <c r="E85" s="12">
        <v>0</v>
      </c>
      <c r="F85" s="11">
        <v>3</v>
      </c>
      <c r="G85" s="74">
        <f t="shared" si="55"/>
        <v>686</v>
      </c>
      <c r="H85" s="75">
        <f t="shared" si="55"/>
        <v>5079</v>
      </c>
      <c r="I85" s="88">
        <f t="shared" si="56"/>
        <v>0</v>
      </c>
      <c r="J85" s="78">
        <f t="shared" si="57"/>
        <v>0</v>
      </c>
      <c r="K85" s="78">
        <f t="shared" si="58"/>
        <v>0</v>
      </c>
      <c r="L85" s="78">
        <f t="shared" si="41"/>
        <v>5.9031877213695393E-4</v>
      </c>
      <c r="M85" s="78">
        <f t="shared" ca="1" si="68"/>
        <v>5.7692307692307682E-2</v>
      </c>
      <c r="N85" s="78">
        <f t="shared" ca="1" si="67"/>
        <v>0.1662087912087912</v>
      </c>
      <c r="O85" s="78">
        <f t="shared" si="59"/>
        <v>5.0000000000000001E-4</v>
      </c>
      <c r="P85" s="13" t="s">
        <v>184</v>
      </c>
      <c r="Q85" s="8"/>
      <c r="R85" s="13"/>
      <c r="S85" s="89">
        <f t="shared" si="42"/>
        <v>0</v>
      </c>
      <c r="T85" s="75">
        <f t="shared" si="43"/>
        <v>0</v>
      </c>
      <c r="U85" s="90">
        <f t="shared" si="44"/>
        <v>0</v>
      </c>
      <c r="V85" s="82">
        <f t="shared" si="45"/>
        <v>0</v>
      </c>
      <c r="W85" s="8"/>
      <c r="X85" s="8"/>
      <c r="Y85" s="23"/>
      <c r="Z85" s="23"/>
      <c r="AA85" s="23"/>
      <c r="AB85" s="12"/>
      <c r="AC85" s="91">
        <f t="shared" si="46"/>
        <v>0</v>
      </c>
      <c r="AD85" s="75">
        <f t="shared" si="47"/>
        <v>0</v>
      </c>
      <c r="AE85" s="88">
        <f t="shared" si="48"/>
        <v>0</v>
      </c>
      <c r="AF85" s="92">
        <f t="shared" si="49"/>
        <v>0</v>
      </c>
      <c r="AG85" s="93">
        <f t="shared" si="50"/>
        <v>0</v>
      </c>
      <c r="AH85" s="93">
        <f t="shared" si="51"/>
        <v>0</v>
      </c>
      <c r="AI85" s="78">
        <f t="shared" si="52"/>
        <v>0</v>
      </c>
      <c r="AJ85" s="92">
        <f t="shared" si="53"/>
        <v>0</v>
      </c>
      <c r="AK85" s="78">
        <f t="shared" si="54"/>
        <v>0</v>
      </c>
      <c r="AL85" s="11"/>
      <c r="AM85" s="14"/>
      <c r="AN85" s="11"/>
      <c r="AO85" s="15"/>
      <c r="AP85" s="11"/>
      <c r="AQ85" s="11"/>
      <c r="AR85" s="11"/>
      <c r="AS85" s="75" t="str">
        <f t="shared" si="60"/>
        <v/>
      </c>
      <c r="AT85" s="75" t="str">
        <f t="shared" ca="1" si="61"/>
        <v/>
      </c>
      <c r="AU85" s="75" t="str">
        <f t="shared" si="62"/>
        <v/>
      </c>
      <c r="AV85" s="75" t="str">
        <f t="shared" ca="1" si="63"/>
        <v/>
      </c>
      <c r="AW85" s="11"/>
      <c r="AX85" s="11"/>
      <c r="AY85" s="75" t="str">
        <f t="shared" si="64"/>
        <v/>
      </c>
      <c r="AZ85" s="11"/>
      <c r="BA85" s="11"/>
      <c r="BB85" s="75" t="str">
        <f t="shared" si="65"/>
        <v/>
      </c>
      <c r="BC85" s="11"/>
      <c r="BH85" s="52"/>
      <c r="BI85" s="52"/>
      <c r="BJ85" s="52"/>
      <c r="BK85" s="52"/>
      <c r="BL85" s="52"/>
      <c r="BM85" s="52"/>
      <c r="BP85" s="54"/>
      <c r="BQ85" s="27"/>
      <c r="BR85" s="27"/>
      <c r="BS85" s="27"/>
      <c r="BT85" s="27"/>
      <c r="BU85" s="27"/>
      <c r="BV85" s="27"/>
      <c r="BW85" s="54"/>
      <c r="BX85" s="26"/>
      <c r="BY85" s="54"/>
      <c r="BZ85" s="26"/>
      <c r="CA85" s="26"/>
      <c r="CB85" s="26"/>
    </row>
    <row r="86" spans="1:80" ht="17.45" customHeight="1">
      <c r="A86" s="86">
        <f t="shared" si="66"/>
        <v>11.600000000000001</v>
      </c>
      <c r="B86" s="107">
        <f t="shared" si="40"/>
        <v>45701</v>
      </c>
      <c r="C86" s="8"/>
      <c r="D86" s="11"/>
      <c r="E86" s="12">
        <v>0</v>
      </c>
      <c r="F86" s="11">
        <v>0</v>
      </c>
      <c r="G86" s="74">
        <f t="shared" si="55"/>
        <v>686</v>
      </c>
      <c r="H86" s="75">
        <f t="shared" si="55"/>
        <v>5079</v>
      </c>
      <c r="I86" s="88">
        <f t="shared" si="56"/>
        <v>0</v>
      </c>
      <c r="J86" s="78">
        <f t="shared" si="57"/>
        <v>0</v>
      </c>
      <c r="K86" s="78">
        <f t="shared" si="58"/>
        <v>0</v>
      </c>
      <c r="L86" s="78">
        <f t="shared" si="41"/>
        <v>0</v>
      </c>
      <c r="M86" s="78">
        <f t="shared" ca="1" si="68"/>
        <v>5.7692307692307682E-2</v>
      </c>
      <c r="N86" s="78">
        <f t="shared" ca="1" si="67"/>
        <v>0.1662087912087912</v>
      </c>
      <c r="O86" s="78">
        <f t="shared" si="59"/>
        <v>5.0000000000000001E-4</v>
      </c>
      <c r="P86" s="13" t="s">
        <v>184</v>
      </c>
      <c r="Q86" s="8"/>
      <c r="R86" s="13"/>
      <c r="S86" s="89">
        <f t="shared" si="42"/>
        <v>0</v>
      </c>
      <c r="T86" s="75">
        <f t="shared" si="43"/>
        <v>0</v>
      </c>
      <c r="U86" s="90">
        <f t="shared" si="44"/>
        <v>0</v>
      </c>
      <c r="V86" s="82">
        <f t="shared" si="45"/>
        <v>0</v>
      </c>
      <c r="W86" s="8"/>
      <c r="X86" s="8"/>
      <c r="Y86" s="23"/>
      <c r="Z86" s="23"/>
      <c r="AA86" s="23"/>
      <c r="AB86" s="12"/>
      <c r="AC86" s="91">
        <f t="shared" si="46"/>
        <v>0</v>
      </c>
      <c r="AD86" s="75">
        <f t="shared" si="47"/>
        <v>0</v>
      </c>
      <c r="AE86" s="88">
        <f t="shared" si="48"/>
        <v>0</v>
      </c>
      <c r="AF86" s="92">
        <f t="shared" si="49"/>
        <v>0</v>
      </c>
      <c r="AG86" s="93">
        <f t="shared" si="50"/>
        <v>0</v>
      </c>
      <c r="AH86" s="93">
        <f t="shared" si="51"/>
        <v>0</v>
      </c>
      <c r="AI86" s="78">
        <f t="shared" si="52"/>
        <v>0</v>
      </c>
      <c r="AJ86" s="92">
        <f t="shared" si="53"/>
        <v>0</v>
      </c>
      <c r="AK86" s="78">
        <f t="shared" si="54"/>
        <v>0</v>
      </c>
      <c r="AL86" s="11"/>
      <c r="AM86" s="14"/>
      <c r="AN86" s="11"/>
      <c r="AO86" s="15"/>
      <c r="AP86" s="11"/>
      <c r="AQ86" s="11"/>
      <c r="AR86" s="11"/>
      <c r="AS86" s="75" t="str">
        <f t="shared" si="60"/>
        <v/>
      </c>
      <c r="AT86" s="75" t="str">
        <f t="shared" ca="1" si="61"/>
        <v/>
      </c>
      <c r="AU86" s="75" t="str">
        <f t="shared" si="62"/>
        <v/>
      </c>
      <c r="AV86" s="75" t="str">
        <f t="shared" ca="1" si="63"/>
        <v/>
      </c>
      <c r="AW86" s="11"/>
      <c r="AX86" s="11"/>
      <c r="AY86" s="75" t="str">
        <f t="shared" si="64"/>
        <v/>
      </c>
      <c r="AZ86" s="11"/>
      <c r="BA86" s="11"/>
      <c r="BB86" s="75" t="str">
        <f t="shared" si="65"/>
        <v/>
      </c>
      <c r="BC86" s="11"/>
      <c r="BH86" s="52"/>
      <c r="BI86" s="52"/>
      <c r="BJ86" s="52"/>
      <c r="BK86" s="52"/>
      <c r="BL86" s="52"/>
      <c r="BM86" s="52"/>
      <c r="BP86" s="54"/>
      <c r="BQ86" s="27"/>
      <c r="BR86" s="27"/>
      <c r="BS86" s="27"/>
      <c r="BT86" s="27"/>
      <c r="BU86" s="27"/>
      <c r="BV86" s="27"/>
      <c r="BW86" s="54"/>
      <c r="BX86" s="26"/>
      <c r="BY86" s="54"/>
      <c r="BZ86" s="26"/>
      <c r="CA86" s="26"/>
      <c r="CB86" s="26"/>
    </row>
    <row r="87" spans="1:80" ht="17.45" customHeight="1" thickBot="1">
      <c r="A87" s="94">
        <f t="shared" si="66"/>
        <v>11.700000000000001</v>
      </c>
      <c r="B87" s="108">
        <f t="shared" si="40"/>
        <v>45702</v>
      </c>
      <c r="C87" s="16"/>
      <c r="D87" s="17"/>
      <c r="E87" s="18">
        <v>0</v>
      </c>
      <c r="F87" s="17">
        <v>2</v>
      </c>
      <c r="G87" s="96">
        <f t="shared" si="55"/>
        <v>686</v>
      </c>
      <c r="H87" s="97">
        <f t="shared" si="55"/>
        <v>5077</v>
      </c>
      <c r="I87" s="98">
        <f t="shared" si="56"/>
        <v>0</v>
      </c>
      <c r="J87" s="99">
        <f t="shared" si="57"/>
        <v>0</v>
      </c>
      <c r="K87" s="99">
        <f t="shared" si="58"/>
        <v>0</v>
      </c>
      <c r="L87" s="99">
        <f t="shared" si="41"/>
        <v>3.9377830281551486E-4</v>
      </c>
      <c r="M87" s="99">
        <f t="shared" ca="1" si="68"/>
        <v>5.7692307692307682E-2</v>
      </c>
      <c r="N87" s="99">
        <f t="shared" ca="1" si="67"/>
        <v>0.16895604395604397</v>
      </c>
      <c r="O87" s="99">
        <f t="shared" si="59"/>
        <v>5.0000000000000001E-4</v>
      </c>
      <c r="P87" s="19" t="s">
        <v>184</v>
      </c>
      <c r="Q87" s="16"/>
      <c r="R87" s="19"/>
      <c r="S87" s="89">
        <f t="shared" si="42"/>
        <v>0</v>
      </c>
      <c r="T87" s="75">
        <f t="shared" si="43"/>
        <v>0</v>
      </c>
      <c r="U87" s="100">
        <f t="shared" si="44"/>
        <v>0</v>
      </c>
      <c r="V87" s="101">
        <f t="shared" si="45"/>
        <v>0</v>
      </c>
      <c r="W87" s="16"/>
      <c r="X87" s="16"/>
      <c r="Y87" s="23"/>
      <c r="Z87" s="23"/>
      <c r="AA87" s="23"/>
      <c r="AB87" s="12"/>
      <c r="AC87" s="102">
        <f t="shared" si="46"/>
        <v>0</v>
      </c>
      <c r="AD87" s="97">
        <f t="shared" si="47"/>
        <v>0</v>
      </c>
      <c r="AE87" s="98">
        <f t="shared" si="48"/>
        <v>0</v>
      </c>
      <c r="AF87" s="103">
        <f t="shared" si="49"/>
        <v>0</v>
      </c>
      <c r="AG87" s="104">
        <f t="shared" si="50"/>
        <v>0</v>
      </c>
      <c r="AH87" s="104">
        <f t="shared" si="51"/>
        <v>0</v>
      </c>
      <c r="AI87" s="99">
        <f t="shared" si="52"/>
        <v>0</v>
      </c>
      <c r="AJ87" s="103">
        <f t="shared" si="53"/>
        <v>0</v>
      </c>
      <c r="AK87" s="99">
        <f t="shared" si="54"/>
        <v>0</v>
      </c>
      <c r="AL87" s="17"/>
      <c r="AM87" s="20"/>
      <c r="AN87" s="17"/>
      <c r="AO87" s="21"/>
      <c r="AP87" s="17"/>
      <c r="AQ87" s="17"/>
      <c r="AR87" s="17"/>
      <c r="AS87" s="97" t="str">
        <f t="shared" si="60"/>
        <v/>
      </c>
      <c r="AT87" s="97" t="str">
        <f t="shared" ca="1" si="61"/>
        <v/>
      </c>
      <c r="AU87" s="97" t="str">
        <f t="shared" si="62"/>
        <v/>
      </c>
      <c r="AV87" s="97" t="str">
        <f t="shared" ca="1" si="63"/>
        <v/>
      </c>
      <c r="AW87" s="17"/>
      <c r="AX87" s="17"/>
      <c r="AY87" s="97" t="str">
        <f t="shared" si="64"/>
        <v/>
      </c>
      <c r="AZ87" s="17"/>
      <c r="BA87" s="17"/>
      <c r="BB87" s="97" t="str">
        <f t="shared" si="65"/>
        <v/>
      </c>
      <c r="BC87" s="17"/>
      <c r="BH87" s="52"/>
      <c r="BI87" s="52"/>
      <c r="BJ87" s="52"/>
      <c r="BK87" s="52"/>
      <c r="BL87" s="52"/>
      <c r="BM87" s="52"/>
      <c r="BP87" s="54"/>
      <c r="BQ87" s="27"/>
      <c r="BR87" s="27"/>
      <c r="BS87" s="27"/>
      <c r="BT87" s="27"/>
      <c r="BU87" s="27"/>
      <c r="BV87" s="27"/>
      <c r="BW87" s="54"/>
      <c r="BX87" s="26"/>
      <c r="BY87" s="54"/>
      <c r="BZ87" s="26"/>
      <c r="CA87" s="26"/>
      <c r="CB87" s="26"/>
    </row>
    <row r="88" spans="1:80" ht="17.45" customHeight="1" thickTop="1">
      <c r="A88" s="105">
        <f>A81+1</f>
        <v>12.1</v>
      </c>
      <c r="B88" s="106">
        <f>B87+1</f>
        <v>45703</v>
      </c>
      <c r="C88" s="4"/>
      <c r="D88" s="5"/>
      <c r="E88" s="6">
        <v>0</v>
      </c>
      <c r="F88" s="5">
        <v>1</v>
      </c>
      <c r="G88" s="74">
        <f t="shared" si="55"/>
        <v>686</v>
      </c>
      <c r="H88" s="75">
        <f t="shared" si="55"/>
        <v>5076</v>
      </c>
      <c r="I88" s="76">
        <f t="shared" si="56"/>
        <v>0</v>
      </c>
      <c r="J88" s="77">
        <f t="shared" si="57"/>
        <v>0</v>
      </c>
      <c r="K88" s="77">
        <f t="shared" si="58"/>
        <v>0</v>
      </c>
      <c r="L88" s="77">
        <f t="shared" si="41"/>
        <v>1.9696671262556627E-4</v>
      </c>
      <c r="M88" s="78">
        <f t="shared" ca="1" si="68"/>
        <v>5.7692307692307682E-2</v>
      </c>
      <c r="N88" s="78">
        <f t="shared" ca="1" si="67"/>
        <v>0.17032967032967036</v>
      </c>
      <c r="O88" s="78">
        <f t="shared" si="59"/>
        <v>5.0000000000000001E-4</v>
      </c>
      <c r="P88" s="13" t="s">
        <v>184</v>
      </c>
      <c r="Q88" s="8"/>
      <c r="R88" s="13"/>
      <c r="S88" s="79">
        <f t="shared" si="42"/>
        <v>0</v>
      </c>
      <c r="T88" s="80">
        <f t="shared" si="43"/>
        <v>0</v>
      </c>
      <c r="U88" s="90">
        <f t="shared" si="44"/>
        <v>0</v>
      </c>
      <c r="V88" s="82">
        <f t="shared" si="45"/>
        <v>0</v>
      </c>
      <c r="W88" s="4"/>
      <c r="X88" s="4"/>
      <c r="Y88" s="22"/>
      <c r="Z88" s="22"/>
      <c r="AA88" s="22"/>
      <c r="AB88" s="6"/>
      <c r="AC88" s="83">
        <f t="shared" si="46"/>
        <v>0</v>
      </c>
      <c r="AD88" s="80">
        <f t="shared" si="47"/>
        <v>0</v>
      </c>
      <c r="AE88" s="76">
        <f t="shared" si="48"/>
        <v>0</v>
      </c>
      <c r="AF88" s="84">
        <f t="shared" si="49"/>
        <v>0</v>
      </c>
      <c r="AG88" s="85">
        <f t="shared" si="50"/>
        <v>0</v>
      </c>
      <c r="AH88" s="85">
        <f t="shared" si="51"/>
        <v>0</v>
      </c>
      <c r="AI88" s="77">
        <f t="shared" si="52"/>
        <v>0</v>
      </c>
      <c r="AJ88" s="84">
        <f t="shared" si="53"/>
        <v>0</v>
      </c>
      <c r="AK88" s="77">
        <f t="shared" si="54"/>
        <v>0</v>
      </c>
      <c r="AL88" s="5"/>
      <c r="AM88" s="9"/>
      <c r="AN88" s="5"/>
      <c r="AO88" s="10"/>
      <c r="AP88" s="5"/>
      <c r="AQ88" s="5"/>
      <c r="AR88" s="5"/>
      <c r="AS88" s="80" t="str">
        <f t="shared" si="60"/>
        <v/>
      </c>
      <c r="AT88" s="80" t="str">
        <f t="shared" ca="1" si="61"/>
        <v/>
      </c>
      <c r="AU88" s="80" t="str">
        <f t="shared" si="62"/>
        <v/>
      </c>
      <c r="AV88" s="80" t="str">
        <f t="shared" ca="1" si="63"/>
        <v/>
      </c>
      <c r="AW88" s="5"/>
      <c r="AX88" s="5"/>
      <c r="AY88" s="80" t="str">
        <f t="shared" si="64"/>
        <v/>
      </c>
      <c r="AZ88" s="165"/>
      <c r="BA88" s="165"/>
      <c r="BB88" s="80" t="str">
        <f t="shared" si="65"/>
        <v/>
      </c>
      <c r="BC88" s="5"/>
      <c r="BH88" s="52"/>
      <c r="BI88" s="52"/>
      <c r="BJ88" s="52"/>
      <c r="BK88" s="52"/>
      <c r="BL88" s="52"/>
      <c r="BM88" s="52"/>
      <c r="BP88" s="54"/>
      <c r="BQ88" s="27"/>
      <c r="BR88" s="27"/>
      <c r="BS88" s="27"/>
      <c r="BT88" s="27"/>
      <c r="BU88" s="27"/>
      <c r="BV88" s="27"/>
      <c r="BW88" s="54"/>
      <c r="BX88" s="26"/>
      <c r="BY88" s="54"/>
      <c r="BZ88" s="26"/>
      <c r="CA88" s="26"/>
      <c r="CB88" s="26"/>
    </row>
    <row r="89" spans="1:80" ht="17.45" customHeight="1">
      <c r="A89" s="94">
        <f t="shared" si="66"/>
        <v>12.2</v>
      </c>
      <c r="B89" s="107">
        <f t="shared" si="40"/>
        <v>45704</v>
      </c>
      <c r="C89" s="8"/>
      <c r="D89" s="11"/>
      <c r="E89" s="12">
        <v>0</v>
      </c>
      <c r="F89" s="11">
        <v>3</v>
      </c>
      <c r="G89" s="74">
        <f t="shared" si="55"/>
        <v>686</v>
      </c>
      <c r="H89" s="75">
        <f t="shared" si="55"/>
        <v>5073</v>
      </c>
      <c r="I89" s="88">
        <f t="shared" si="56"/>
        <v>0</v>
      </c>
      <c r="J89" s="78">
        <f t="shared" si="57"/>
        <v>0</v>
      </c>
      <c r="K89" s="78">
        <f t="shared" si="58"/>
        <v>0</v>
      </c>
      <c r="L89" s="78">
        <f t="shared" si="41"/>
        <v>5.9101654846335696E-4</v>
      </c>
      <c r="M89" s="78">
        <f t="shared" ca="1" si="68"/>
        <v>5.7692307692307682E-2</v>
      </c>
      <c r="N89" s="78">
        <f t="shared" ca="1" si="67"/>
        <v>0.1744505494505495</v>
      </c>
      <c r="O89" s="78">
        <f t="shared" si="59"/>
        <v>5.0000000000000001E-4</v>
      </c>
      <c r="P89" s="13" t="s">
        <v>184</v>
      </c>
      <c r="Q89" s="8"/>
      <c r="R89" s="13"/>
      <c r="S89" s="89">
        <f t="shared" si="42"/>
        <v>0</v>
      </c>
      <c r="T89" s="75">
        <f t="shared" si="43"/>
        <v>0</v>
      </c>
      <c r="U89" s="90">
        <f t="shared" si="44"/>
        <v>0</v>
      </c>
      <c r="V89" s="82">
        <f t="shared" si="45"/>
        <v>0</v>
      </c>
      <c r="W89" s="8"/>
      <c r="X89" s="8"/>
      <c r="Y89" s="23"/>
      <c r="Z89" s="23"/>
      <c r="AA89" s="23"/>
      <c r="AB89" s="12"/>
      <c r="AC89" s="91">
        <f t="shared" si="46"/>
        <v>0</v>
      </c>
      <c r="AD89" s="75">
        <f t="shared" si="47"/>
        <v>0</v>
      </c>
      <c r="AE89" s="88">
        <f t="shared" si="48"/>
        <v>0</v>
      </c>
      <c r="AF89" s="92">
        <f t="shared" si="49"/>
        <v>0</v>
      </c>
      <c r="AG89" s="93">
        <f t="shared" si="50"/>
        <v>0</v>
      </c>
      <c r="AH89" s="93">
        <f t="shared" si="51"/>
        <v>0</v>
      </c>
      <c r="AI89" s="78">
        <f t="shared" si="52"/>
        <v>0</v>
      </c>
      <c r="AJ89" s="92">
        <f t="shared" si="53"/>
        <v>0</v>
      </c>
      <c r="AK89" s="78">
        <f t="shared" si="54"/>
        <v>0</v>
      </c>
      <c r="AL89" s="11"/>
      <c r="AM89" s="14"/>
      <c r="AN89" s="11"/>
      <c r="AO89" s="15"/>
      <c r="AP89" s="11"/>
      <c r="AQ89" s="11"/>
      <c r="AR89" s="11"/>
      <c r="AS89" s="75" t="str">
        <f t="shared" si="60"/>
        <v/>
      </c>
      <c r="AT89" s="75" t="str">
        <f t="shared" ca="1" si="61"/>
        <v/>
      </c>
      <c r="AU89" s="75" t="str">
        <f t="shared" si="62"/>
        <v/>
      </c>
      <c r="AV89" s="75" t="str">
        <f t="shared" ca="1" si="63"/>
        <v/>
      </c>
      <c r="AW89" s="11"/>
      <c r="AX89" s="11"/>
      <c r="AY89" s="75" t="str">
        <f t="shared" si="64"/>
        <v/>
      </c>
      <c r="AZ89" s="11"/>
      <c r="BA89" s="11"/>
      <c r="BB89" s="75" t="str">
        <f t="shared" si="65"/>
        <v/>
      </c>
      <c r="BC89" s="11"/>
      <c r="BH89" s="52"/>
      <c r="BI89" s="52"/>
      <c r="BJ89" s="52"/>
      <c r="BK89" s="52"/>
      <c r="BL89" s="52"/>
      <c r="BM89" s="52"/>
      <c r="BP89" s="54"/>
      <c r="BQ89" s="27"/>
      <c r="BR89" s="27"/>
      <c r="BS89" s="27"/>
      <c r="BT89" s="27"/>
      <c r="BU89" s="27"/>
      <c r="BV89" s="27"/>
      <c r="BW89" s="54"/>
      <c r="BX89" s="26"/>
      <c r="BY89" s="54"/>
      <c r="BZ89" s="26"/>
      <c r="CA89" s="26"/>
      <c r="CB89" s="26"/>
    </row>
    <row r="90" spans="1:80" ht="17.45" customHeight="1">
      <c r="A90" s="86">
        <f t="shared" si="66"/>
        <v>12.3</v>
      </c>
      <c r="B90" s="107">
        <f t="shared" si="40"/>
        <v>45705</v>
      </c>
      <c r="C90" s="8"/>
      <c r="D90" s="11"/>
      <c r="E90" s="12">
        <v>0</v>
      </c>
      <c r="F90" s="11">
        <v>4</v>
      </c>
      <c r="G90" s="74">
        <f t="shared" si="55"/>
        <v>686</v>
      </c>
      <c r="H90" s="75">
        <f t="shared" si="55"/>
        <v>5069</v>
      </c>
      <c r="I90" s="88">
        <f t="shared" si="56"/>
        <v>0</v>
      </c>
      <c r="J90" s="78">
        <f t="shared" si="57"/>
        <v>0</v>
      </c>
      <c r="K90" s="78">
        <f t="shared" si="58"/>
        <v>0</v>
      </c>
      <c r="L90" s="78">
        <f t="shared" si="41"/>
        <v>7.8848807411787899E-4</v>
      </c>
      <c r="M90" s="78">
        <f t="shared" ca="1" si="68"/>
        <v>5.7692307692307682E-2</v>
      </c>
      <c r="N90" s="78">
        <f t="shared" ca="1" si="67"/>
        <v>0.17994505494505497</v>
      </c>
      <c r="O90" s="78">
        <f t="shared" si="59"/>
        <v>5.0000000000000001E-4</v>
      </c>
      <c r="P90" s="13" t="s">
        <v>184</v>
      </c>
      <c r="Q90" s="8"/>
      <c r="R90" s="13"/>
      <c r="S90" s="89">
        <f t="shared" si="42"/>
        <v>0</v>
      </c>
      <c r="T90" s="75">
        <f t="shared" si="43"/>
        <v>0</v>
      </c>
      <c r="U90" s="90">
        <f t="shared" si="44"/>
        <v>0</v>
      </c>
      <c r="V90" s="82">
        <f t="shared" si="45"/>
        <v>0</v>
      </c>
      <c r="W90" s="8"/>
      <c r="X90" s="8"/>
      <c r="Y90" s="23"/>
      <c r="Z90" s="23"/>
      <c r="AA90" s="23"/>
      <c r="AB90" s="12"/>
      <c r="AC90" s="91">
        <f t="shared" si="46"/>
        <v>0</v>
      </c>
      <c r="AD90" s="75">
        <f t="shared" si="47"/>
        <v>0</v>
      </c>
      <c r="AE90" s="88">
        <f t="shared" si="48"/>
        <v>0</v>
      </c>
      <c r="AF90" s="92">
        <f t="shared" si="49"/>
        <v>0</v>
      </c>
      <c r="AG90" s="93">
        <f t="shared" si="50"/>
        <v>0</v>
      </c>
      <c r="AH90" s="93">
        <f t="shared" si="51"/>
        <v>0</v>
      </c>
      <c r="AI90" s="78">
        <f t="shared" si="52"/>
        <v>0</v>
      </c>
      <c r="AJ90" s="92">
        <f t="shared" si="53"/>
        <v>0</v>
      </c>
      <c r="AK90" s="78">
        <f t="shared" si="54"/>
        <v>0</v>
      </c>
      <c r="AL90" s="11"/>
      <c r="AM90" s="14"/>
      <c r="AN90" s="11"/>
      <c r="AO90" s="15"/>
      <c r="AP90" s="11"/>
      <c r="AQ90" s="11"/>
      <c r="AR90" s="11"/>
      <c r="AS90" s="75" t="str">
        <f t="shared" si="60"/>
        <v/>
      </c>
      <c r="AT90" s="75" t="str">
        <f t="shared" ca="1" si="61"/>
        <v/>
      </c>
      <c r="AU90" s="75" t="str">
        <f t="shared" si="62"/>
        <v/>
      </c>
      <c r="AV90" s="75" t="str">
        <f t="shared" ca="1" si="63"/>
        <v/>
      </c>
      <c r="AW90" s="11"/>
      <c r="AX90" s="11"/>
      <c r="AY90" s="75" t="str">
        <f t="shared" si="64"/>
        <v/>
      </c>
      <c r="AZ90" s="11"/>
      <c r="BA90" s="11"/>
      <c r="BB90" s="75" t="str">
        <f t="shared" si="65"/>
        <v/>
      </c>
      <c r="BC90" s="11"/>
      <c r="BH90" s="52"/>
      <c r="BI90" s="52"/>
      <c r="BJ90" s="52"/>
      <c r="BK90" s="52"/>
      <c r="BL90" s="52"/>
      <c r="BM90" s="52"/>
      <c r="BP90" s="54"/>
      <c r="BQ90" s="27"/>
      <c r="BR90" s="27"/>
      <c r="BS90" s="27"/>
      <c r="BT90" s="27"/>
      <c r="BU90" s="27"/>
      <c r="BV90" s="27"/>
      <c r="BW90" s="54"/>
      <c r="BX90" s="26"/>
      <c r="BY90" s="54"/>
      <c r="BZ90" s="26"/>
      <c r="CA90" s="26"/>
      <c r="CB90" s="26"/>
    </row>
    <row r="91" spans="1:80" ht="17.45" customHeight="1">
      <c r="A91" s="94">
        <f t="shared" si="66"/>
        <v>12.4</v>
      </c>
      <c r="B91" s="107">
        <f t="shared" si="40"/>
        <v>45706</v>
      </c>
      <c r="C91" s="8"/>
      <c r="D91" s="11"/>
      <c r="E91" s="12">
        <v>0</v>
      </c>
      <c r="F91" s="11">
        <v>0</v>
      </c>
      <c r="G91" s="74">
        <f t="shared" si="55"/>
        <v>686</v>
      </c>
      <c r="H91" s="75">
        <f t="shared" si="55"/>
        <v>5069</v>
      </c>
      <c r="I91" s="88">
        <f t="shared" si="56"/>
        <v>0</v>
      </c>
      <c r="J91" s="78">
        <f t="shared" si="57"/>
        <v>0</v>
      </c>
      <c r="K91" s="78">
        <f t="shared" si="58"/>
        <v>0</v>
      </c>
      <c r="L91" s="78">
        <f t="shared" si="41"/>
        <v>0</v>
      </c>
      <c r="M91" s="78">
        <f t="shared" ca="1" si="68"/>
        <v>5.7692307692307682E-2</v>
      </c>
      <c r="N91" s="78">
        <f t="shared" ca="1" si="67"/>
        <v>0.17994505494505497</v>
      </c>
      <c r="O91" s="78">
        <f t="shared" si="59"/>
        <v>5.0000000000000001E-4</v>
      </c>
      <c r="P91" s="13" t="s">
        <v>184</v>
      </c>
      <c r="Q91" s="8"/>
      <c r="R91" s="13"/>
      <c r="S91" s="89">
        <f t="shared" si="42"/>
        <v>0</v>
      </c>
      <c r="T91" s="75">
        <f t="shared" si="43"/>
        <v>0</v>
      </c>
      <c r="U91" s="90">
        <f t="shared" si="44"/>
        <v>0</v>
      </c>
      <c r="V91" s="82">
        <f t="shared" si="45"/>
        <v>0</v>
      </c>
      <c r="W91" s="8"/>
      <c r="X91" s="8"/>
      <c r="Y91" s="23"/>
      <c r="Z91" s="23"/>
      <c r="AA91" s="23"/>
      <c r="AB91" s="12"/>
      <c r="AC91" s="91">
        <f t="shared" si="46"/>
        <v>0</v>
      </c>
      <c r="AD91" s="75">
        <f t="shared" si="47"/>
        <v>0</v>
      </c>
      <c r="AE91" s="88">
        <f t="shared" si="48"/>
        <v>0</v>
      </c>
      <c r="AF91" s="92">
        <f t="shared" si="49"/>
        <v>0</v>
      </c>
      <c r="AG91" s="93">
        <f t="shared" si="50"/>
        <v>0</v>
      </c>
      <c r="AH91" s="93">
        <f t="shared" si="51"/>
        <v>0</v>
      </c>
      <c r="AI91" s="78">
        <f t="shared" si="52"/>
        <v>0</v>
      </c>
      <c r="AJ91" s="92">
        <f t="shared" si="53"/>
        <v>0</v>
      </c>
      <c r="AK91" s="78">
        <f t="shared" si="54"/>
        <v>0</v>
      </c>
      <c r="AL91" s="11"/>
      <c r="AM91" s="14"/>
      <c r="AN91" s="11"/>
      <c r="AO91" s="15"/>
      <c r="AP91" s="11"/>
      <c r="AQ91" s="11"/>
      <c r="AR91" s="11"/>
      <c r="AS91" s="75" t="str">
        <f t="shared" si="60"/>
        <v/>
      </c>
      <c r="AT91" s="75" t="str">
        <f t="shared" ca="1" si="61"/>
        <v/>
      </c>
      <c r="AU91" s="75" t="str">
        <f t="shared" si="62"/>
        <v/>
      </c>
      <c r="AV91" s="75" t="str">
        <f t="shared" ca="1" si="63"/>
        <v/>
      </c>
      <c r="AW91" s="11"/>
      <c r="AX91" s="11"/>
      <c r="AY91" s="75" t="str">
        <f t="shared" si="64"/>
        <v/>
      </c>
      <c r="AZ91" s="11"/>
      <c r="BA91" s="11"/>
      <c r="BB91" s="75" t="str">
        <f t="shared" si="65"/>
        <v/>
      </c>
      <c r="BC91" s="11"/>
      <c r="BH91" s="52"/>
      <c r="BI91" s="52"/>
      <c r="BJ91" s="52"/>
      <c r="BK91" s="52"/>
      <c r="BL91" s="52"/>
      <c r="BM91" s="52"/>
      <c r="BP91" s="54"/>
      <c r="BQ91" s="27"/>
      <c r="BR91" s="27"/>
      <c r="BS91" s="27"/>
      <c r="BT91" s="27"/>
      <c r="BU91" s="27"/>
      <c r="BV91" s="27"/>
      <c r="BW91" s="54"/>
      <c r="BX91" s="26"/>
      <c r="BY91" s="54"/>
      <c r="BZ91" s="26"/>
      <c r="CA91" s="26"/>
      <c r="CB91" s="26"/>
    </row>
    <row r="92" spans="1:80" ht="17.45" customHeight="1">
      <c r="A92" s="86">
        <f t="shared" si="66"/>
        <v>12.5</v>
      </c>
      <c r="B92" s="107">
        <f t="shared" si="40"/>
        <v>45707</v>
      </c>
      <c r="C92" s="8"/>
      <c r="D92" s="11"/>
      <c r="E92" s="12">
        <v>0</v>
      </c>
      <c r="F92" s="11">
        <v>6</v>
      </c>
      <c r="G92" s="74">
        <f t="shared" ref="G92:H107" si="69">G91-E92-C92</f>
        <v>686</v>
      </c>
      <c r="H92" s="75">
        <f t="shared" si="69"/>
        <v>5063</v>
      </c>
      <c r="I92" s="88">
        <f t="shared" si="56"/>
        <v>0</v>
      </c>
      <c r="J92" s="78">
        <f t="shared" si="57"/>
        <v>0</v>
      </c>
      <c r="K92" s="78">
        <f t="shared" si="58"/>
        <v>0</v>
      </c>
      <c r="L92" s="78">
        <f t="shared" si="41"/>
        <v>1.1836654172420597E-3</v>
      </c>
      <c r="M92" s="78">
        <f t="shared" ca="1" si="68"/>
        <v>5.7692307692307682E-2</v>
      </c>
      <c r="N92" s="78">
        <f t="shared" ca="1" si="67"/>
        <v>0.18818681318681321</v>
      </c>
      <c r="O92" s="78">
        <f t="shared" si="59"/>
        <v>5.0000000000000001E-4</v>
      </c>
      <c r="P92" s="13" t="s">
        <v>184</v>
      </c>
      <c r="Q92" s="8"/>
      <c r="R92" s="13"/>
      <c r="S92" s="89">
        <f t="shared" si="42"/>
        <v>0</v>
      </c>
      <c r="T92" s="75">
        <f t="shared" si="43"/>
        <v>0</v>
      </c>
      <c r="U92" s="90">
        <f t="shared" si="44"/>
        <v>0</v>
      </c>
      <c r="V92" s="82">
        <f t="shared" si="45"/>
        <v>0</v>
      </c>
      <c r="W92" s="8"/>
      <c r="X92" s="8"/>
      <c r="Y92" s="23"/>
      <c r="Z92" s="23"/>
      <c r="AA92" s="23"/>
      <c r="AB92" s="12"/>
      <c r="AC92" s="91">
        <f t="shared" si="46"/>
        <v>0</v>
      </c>
      <c r="AD92" s="75">
        <f t="shared" si="47"/>
        <v>0</v>
      </c>
      <c r="AE92" s="88">
        <f t="shared" si="48"/>
        <v>0</v>
      </c>
      <c r="AF92" s="92">
        <f t="shared" si="49"/>
        <v>0</v>
      </c>
      <c r="AG92" s="93">
        <f t="shared" si="50"/>
        <v>0</v>
      </c>
      <c r="AH92" s="93">
        <f t="shared" si="51"/>
        <v>0</v>
      </c>
      <c r="AI92" s="78">
        <f t="shared" si="52"/>
        <v>0</v>
      </c>
      <c r="AJ92" s="92">
        <f t="shared" si="53"/>
        <v>0</v>
      </c>
      <c r="AK92" s="78">
        <f t="shared" si="54"/>
        <v>0</v>
      </c>
      <c r="AL92" s="11"/>
      <c r="AM92" s="14"/>
      <c r="AN92" s="11"/>
      <c r="AO92" s="15"/>
      <c r="AP92" s="11"/>
      <c r="AQ92" s="11"/>
      <c r="AR92" s="11"/>
      <c r="AS92" s="75" t="str">
        <f t="shared" si="60"/>
        <v/>
      </c>
      <c r="AT92" s="75" t="str">
        <f t="shared" ca="1" si="61"/>
        <v/>
      </c>
      <c r="AU92" s="75" t="str">
        <f t="shared" si="62"/>
        <v/>
      </c>
      <c r="AV92" s="75" t="str">
        <f t="shared" ca="1" si="63"/>
        <v/>
      </c>
      <c r="AW92" s="11"/>
      <c r="AX92" s="11"/>
      <c r="AY92" s="75" t="str">
        <f t="shared" si="64"/>
        <v/>
      </c>
      <c r="AZ92" s="11"/>
      <c r="BA92" s="11"/>
      <c r="BB92" s="75" t="str">
        <f t="shared" si="65"/>
        <v/>
      </c>
      <c r="BC92" s="11"/>
      <c r="BH92" s="52"/>
      <c r="BI92" s="52"/>
      <c r="BJ92" s="52"/>
      <c r="BK92" s="52"/>
      <c r="BL92" s="52"/>
      <c r="BM92" s="52"/>
      <c r="BP92" s="54"/>
      <c r="BQ92" s="27"/>
      <c r="BR92" s="27"/>
      <c r="BS92" s="27"/>
      <c r="BT92" s="27"/>
      <c r="BU92" s="27"/>
      <c r="BV92" s="27"/>
      <c r="BW92" s="54"/>
      <c r="BX92" s="26"/>
      <c r="BY92" s="54"/>
      <c r="BZ92" s="26"/>
      <c r="CA92" s="26"/>
      <c r="CB92" s="26"/>
    </row>
    <row r="93" spans="1:80" ht="17.45" customHeight="1">
      <c r="A93" s="94">
        <f t="shared" si="66"/>
        <v>12.600000000000001</v>
      </c>
      <c r="B93" s="107">
        <f t="shared" si="40"/>
        <v>45708</v>
      </c>
      <c r="C93" s="8"/>
      <c r="D93" s="11"/>
      <c r="E93" s="12">
        <v>0</v>
      </c>
      <c r="F93" s="11">
        <v>5</v>
      </c>
      <c r="G93" s="74">
        <f t="shared" si="69"/>
        <v>686</v>
      </c>
      <c r="H93" s="75">
        <f t="shared" si="69"/>
        <v>5058</v>
      </c>
      <c r="I93" s="88">
        <f t="shared" si="56"/>
        <v>0</v>
      </c>
      <c r="J93" s="78">
        <f t="shared" si="57"/>
        <v>0</v>
      </c>
      <c r="K93" s="78">
        <f t="shared" si="58"/>
        <v>0</v>
      </c>
      <c r="L93" s="78">
        <f t="shared" si="41"/>
        <v>9.8755678451510967E-4</v>
      </c>
      <c r="M93" s="78">
        <f t="shared" ca="1" si="68"/>
        <v>5.7692307692307682E-2</v>
      </c>
      <c r="N93" s="78">
        <f t="shared" ca="1" si="67"/>
        <v>0.19505494505494508</v>
      </c>
      <c r="O93" s="78">
        <f t="shared" si="59"/>
        <v>5.0000000000000001E-4</v>
      </c>
      <c r="P93" s="13" t="s">
        <v>184</v>
      </c>
      <c r="Q93" s="8"/>
      <c r="R93" s="13"/>
      <c r="S93" s="89">
        <f t="shared" si="42"/>
        <v>0</v>
      </c>
      <c r="T93" s="75">
        <f t="shared" si="43"/>
        <v>0</v>
      </c>
      <c r="U93" s="90">
        <f t="shared" si="44"/>
        <v>0</v>
      </c>
      <c r="V93" s="82">
        <f t="shared" si="45"/>
        <v>0</v>
      </c>
      <c r="W93" s="8"/>
      <c r="X93" s="8"/>
      <c r="Y93" s="23"/>
      <c r="Z93" s="23"/>
      <c r="AA93" s="23"/>
      <c r="AB93" s="12"/>
      <c r="AC93" s="91">
        <f t="shared" si="46"/>
        <v>0</v>
      </c>
      <c r="AD93" s="75">
        <f t="shared" si="47"/>
        <v>0</v>
      </c>
      <c r="AE93" s="88">
        <f t="shared" si="48"/>
        <v>0</v>
      </c>
      <c r="AF93" s="92">
        <f t="shared" si="49"/>
        <v>0</v>
      </c>
      <c r="AG93" s="93">
        <f t="shared" si="50"/>
        <v>0</v>
      </c>
      <c r="AH93" s="93">
        <f t="shared" si="51"/>
        <v>0</v>
      </c>
      <c r="AI93" s="78">
        <f t="shared" si="52"/>
        <v>0</v>
      </c>
      <c r="AJ93" s="92">
        <f t="shared" si="53"/>
        <v>0</v>
      </c>
      <c r="AK93" s="78">
        <f t="shared" si="54"/>
        <v>0</v>
      </c>
      <c r="AL93" s="11"/>
      <c r="AM93" s="14"/>
      <c r="AN93" s="11"/>
      <c r="AO93" s="15"/>
      <c r="AP93" s="11"/>
      <c r="AQ93" s="11"/>
      <c r="AR93" s="11"/>
      <c r="AS93" s="75" t="str">
        <f t="shared" si="60"/>
        <v/>
      </c>
      <c r="AT93" s="75" t="str">
        <f t="shared" ca="1" si="61"/>
        <v/>
      </c>
      <c r="AU93" s="75" t="str">
        <f t="shared" si="62"/>
        <v/>
      </c>
      <c r="AV93" s="75" t="str">
        <f t="shared" ca="1" si="63"/>
        <v/>
      </c>
      <c r="AW93" s="11"/>
      <c r="AX93" s="11"/>
      <c r="AY93" s="75" t="str">
        <f t="shared" si="64"/>
        <v/>
      </c>
      <c r="AZ93" s="11"/>
      <c r="BA93" s="11"/>
      <c r="BB93" s="75" t="str">
        <f t="shared" si="65"/>
        <v/>
      </c>
      <c r="BC93" s="11"/>
      <c r="BH93" s="52"/>
      <c r="BI93" s="52"/>
      <c r="BJ93" s="52"/>
      <c r="BK93" s="52"/>
      <c r="BL93" s="52"/>
      <c r="BM93" s="52"/>
      <c r="BP93" s="54"/>
      <c r="BQ93" s="27"/>
      <c r="BR93" s="27"/>
      <c r="BS93" s="27"/>
      <c r="BT93" s="27"/>
      <c r="BU93" s="27"/>
      <c r="BV93" s="27"/>
      <c r="BW93" s="54"/>
      <c r="BX93" s="26"/>
      <c r="BY93" s="54"/>
      <c r="BZ93" s="26"/>
      <c r="CA93" s="26"/>
      <c r="CB93" s="26"/>
    </row>
    <row r="94" spans="1:80" ht="17.45" customHeight="1" thickBot="1">
      <c r="A94" s="86">
        <f t="shared" si="66"/>
        <v>12.700000000000001</v>
      </c>
      <c r="B94" s="108">
        <f t="shared" si="40"/>
        <v>45709</v>
      </c>
      <c r="C94" s="16"/>
      <c r="D94" s="17"/>
      <c r="E94" s="18">
        <v>0</v>
      </c>
      <c r="F94" s="17">
        <v>2</v>
      </c>
      <c r="G94" s="96">
        <f t="shared" si="69"/>
        <v>686</v>
      </c>
      <c r="H94" s="97">
        <f t="shared" si="69"/>
        <v>5056</v>
      </c>
      <c r="I94" s="98">
        <f t="shared" si="56"/>
        <v>0</v>
      </c>
      <c r="J94" s="99">
        <f t="shared" si="57"/>
        <v>0</v>
      </c>
      <c r="K94" s="99">
        <f t="shared" si="58"/>
        <v>0</v>
      </c>
      <c r="L94" s="99">
        <f t="shared" si="41"/>
        <v>3.9541320680110717E-4</v>
      </c>
      <c r="M94" s="99">
        <f t="shared" ca="1" si="68"/>
        <v>5.7692307692307682E-2</v>
      </c>
      <c r="N94" s="99">
        <f t="shared" ca="1" si="67"/>
        <v>0.19780219780219785</v>
      </c>
      <c r="O94" s="99">
        <f t="shared" si="59"/>
        <v>5.0000000000000001E-4</v>
      </c>
      <c r="P94" s="19" t="s">
        <v>184</v>
      </c>
      <c r="Q94" s="16"/>
      <c r="R94" s="19"/>
      <c r="S94" s="89">
        <f t="shared" si="42"/>
        <v>0</v>
      </c>
      <c r="T94" s="75">
        <f t="shared" si="43"/>
        <v>0</v>
      </c>
      <c r="U94" s="100">
        <f t="shared" si="44"/>
        <v>0</v>
      </c>
      <c r="V94" s="101">
        <f t="shared" si="45"/>
        <v>0</v>
      </c>
      <c r="W94" s="16"/>
      <c r="X94" s="16"/>
      <c r="Y94" s="23"/>
      <c r="Z94" s="23"/>
      <c r="AA94" s="23"/>
      <c r="AB94" s="12"/>
      <c r="AC94" s="102">
        <f t="shared" si="46"/>
        <v>0</v>
      </c>
      <c r="AD94" s="97">
        <f t="shared" si="47"/>
        <v>0</v>
      </c>
      <c r="AE94" s="98">
        <f t="shared" si="48"/>
        <v>0</v>
      </c>
      <c r="AF94" s="103">
        <f t="shared" si="49"/>
        <v>0</v>
      </c>
      <c r="AG94" s="104">
        <f t="shared" si="50"/>
        <v>0</v>
      </c>
      <c r="AH94" s="104">
        <f t="shared" si="51"/>
        <v>0</v>
      </c>
      <c r="AI94" s="99">
        <f t="shared" si="52"/>
        <v>0</v>
      </c>
      <c r="AJ94" s="103">
        <f t="shared" si="53"/>
        <v>0</v>
      </c>
      <c r="AK94" s="99">
        <f t="shared" si="54"/>
        <v>0</v>
      </c>
      <c r="AL94" s="17"/>
      <c r="AM94" s="20"/>
      <c r="AN94" s="17"/>
      <c r="AO94" s="21"/>
      <c r="AP94" s="17"/>
      <c r="AQ94" s="17"/>
      <c r="AR94" s="17"/>
      <c r="AS94" s="97" t="str">
        <f t="shared" si="60"/>
        <v/>
      </c>
      <c r="AT94" s="97" t="str">
        <f t="shared" ca="1" si="61"/>
        <v/>
      </c>
      <c r="AU94" s="97" t="str">
        <f t="shared" si="62"/>
        <v/>
      </c>
      <c r="AV94" s="97" t="str">
        <f t="shared" ca="1" si="63"/>
        <v/>
      </c>
      <c r="AW94" s="17"/>
      <c r="AX94" s="17"/>
      <c r="AY94" s="97" t="str">
        <f t="shared" si="64"/>
        <v/>
      </c>
      <c r="AZ94" s="17"/>
      <c r="BA94" s="17"/>
      <c r="BB94" s="97" t="str">
        <f t="shared" si="65"/>
        <v/>
      </c>
      <c r="BC94" s="17"/>
      <c r="BH94" s="52"/>
      <c r="BI94" s="52"/>
      <c r="BJ94" s="52"/>
      <c r="BK94" s="52"/>
      <c r="BL94" s="52"/>
      <c r="BM94" s="52"/>
      <c r="BP94" s="54"/>
      <c r="BQ94" s="27"/>
      <c r="BR94" s="27"/>
      <c r="BS94" s="27"/>
      <c r="BT94" s="27"/>
      <c r="BU94" s="27"/>
      <c r="BV94" s="27"/>
      <c r="BW94" s="54"/>
      <c r="BX94" s="26"/>
      <c r="BY94" s="54"/>
      <c r="BZ94" s="26"/>
      <c r="CA94" s="26"/>
      <c r="CB94" s="26"/>
    </row>
    <row r="95" spans="1:80" ht="17.45" customHeight="1" thickTop="1">
      <c r="A95" s="71">
        <f>A88+1</f>
        <v>13.1</v>
      </c>
      <c r="B95" s="106">
        <f>B94+1</f>
        <v>45710</v>
      </c>
      <c r="C95" s="4"/>
      <c r="D95" s="5"/>
      <c r="E95" s="6">
        <v>0</v>
      </c>
      <c r="F95" s="5">
        <v>0</v>
      </c>
      <c r="G95" s="74">
        <f t="shared" si="69"/>
        <v>686</v>
      </c>
      <c r="H95" s="75">
        <f t="shared" si="69"/>
        <v>5056</v>
      </c>
      <c r="I95" s="76">
        <f t="shared" si="56"/>
        <v>0</v>
      </c>
      <c r="J95" s="77">
        <f t="shared" si="57"/>
        <v>0</v>
      </c>
      <c r="K95" s="77">
        <f t="shared" si="58"/>
        <v>0</v>
      </c>
      <c r="L95" s="77">
        <f t="shared" si="41"/>
        <v>0</v>
      </c>
      <c r="M95" s="78">
        <f t="shared" ca="1" si="68"/>
        <v>5.7692307692307682E-2</v>
      </c>
      <c r="N95" s="78">
        <f t="shared" ca="1" si="67"/>
        <v>0.19780219780219785</v>
      </c>
      <c r="O95" s="78">
        <f t="shared" si="59"/>
        <v>5.0000000000000001E-4</v>
      </c>
      <c r="P95" s="13" t="s">
        <v>184</v>
      </c>
      <c r="Q95" s="8"/>
      <c r="R95" s="13"/>
      <c r="S95" s="79">
        <f t="shared" si="42"/>
        <v>0</v>
      </c>
      <c r="T95" s="80">
        <f t="shared" si="43"/>
        <v>0</v>
      </c>
      <c r="U95" s="90">
        <f t="shared" si="44"/>
        <v>0</v>
      </c>
      <c r="V95" s="82">
        <f t="shared" si="45"/>
        <v>0</v>
      </c>
      <c r="W95" s="4"/>
      <c r="X95" s="4"/>
      <c r="Y95" s="22"/>
      <c r="Z95" s="22"/>
      <c r="AA95" s="22"/>
      <c r="AB95" s="6"/>
      <c r="AC95" s="83">
        <f t="shared" si="46"/>
        <v>0</v>
      </c>
      <c r="AD95" s="80">
        <f t="shared" si="47"/>
        <v>0</v>
      </c>
      <c r="AE95" s="76">
        <f t="shared" si="48"/>
        <v>0</v>
      </c>
      <c r="AF95" s="84">
        <f t="shared" si="49"/>
        <v>0</v>
      </c>
      <c r="AG95" s="85">
        <f t="shared" si="50"/>
        <v>0</v>
      </c>
      <c r="AH95" s="85">
        <f t="shared" si="51"/>
        <v>0</v>
      </c>
      <c r="AI95" s="77">
        <f t="shared" si="52"/>
        <v>0</v>
      </c>
      <c r="AJ95" s="84">
        <f t="shared" si="53"/>
        <v>0</v>
      </c>
      <c r="AK95" s="77">
        <f t="shared" si="54"/>
        <v>0</v>
      </c>
      <c r="AL95" s="5"/>
      <c r="AM95" s="9"/>
      <c r="AN95" s="5"/>
      <c r="AO95" s="10"/>
      <c r="AP95" s="5"/>
      <c r="AQ95" s="5"/>
      <c r="AR95" s="5"/>
      <c r="AS95" s="80" t="str">
        <f t="shared" si="60"/>
        <v/>
      </c>
      <c r="AT95" s="80" t="str">
        <f t="shared" ca="1" si="61"/>
        <v/>
      </c>
      <c r="AU95" s="80" t="str">
        <f t="shared" si="62"/>
        <v/>
      </c>
      <c r="AV95" s="80" t="str">
        <f t="shared" ca="1" si="63"/>
        <v/>
      </c>
      <c r="AW95" s="5"/>
      <c r="AX95" s="5"/>
      <c r="AY95" s="80" t="str">
        <f t="shared" si="64"/>
        <v/>
      </c>
      <c r="AZ95" s="165"/>
      <c r="BA95" s="165"/>
      <c r="BB95" s="80" t="str">
        <f t="shared" si="65"/>
        <v/>
      </c>
      <c r="BC95" s="5"/>
      <c r="BH95" s="52"/>
      <c r="BI95" s="52"/>
      <c r="BJ95" s="52"/>
      <c r="BK95" s="52"/>
      <c r="BL95" s="52"/>
      <c r="BM95" s="52"/>
      <c r="BP95" s="54"/>
      <c r="BQ95" s="27"/>
      <c r="BR95" s="27"/>
      <c r="BS95" s="27"/>
      <c r="BT95" s="27"/>
      <c r="BU95" s="27"/>
      <c r="BV95" s="27"/>
      <c r="BW95" s="54"/>
      <c r="BX95" s="26"/>
      <c r="BY95" s="54"/>
      <c r="BZ95" s="26"/>
      <c r="CA95" s="26"/>
      <c r="CB95" s="26"/>
    </row>
    <row r="96" spans="1:80" ht="17.45" customHeight="1">
      <c r="A96" s="86">
        <f t="shared" si="66"/>
        <v>13.2</v>
      </c>
      <c r="B96" s="107">
        <f t="shared" si="40"/>
        <v>45711</v>
      </c>
      <c r="C96" s="8"/>
      <c r="D96" s="11"/>
      <c r="E96" s="12">
        <v>0</v>
      </c>
      <c r="F96" s="11">
        <v>2</v>
      </c>
      <c r="G96" s="74">
        <f t="shared" si="69"/>
        <v>686</v>
      </c>
      <c r="H96" s="75">
        <f t="shared" si="69"/>
        <v>5054</v>
      </c>
      <c r="I96" s="88">
        <f t="shared" si="56"/>
        <v>0</v>
      </c>
      <c r="J96" s="78">
        <f t="shared" si="57"/>
        <v>0</v>
      </c>
      <c r="K96" s="78">
        <f t="shared" si="58"/>
        <v>0</v>
      </c>
      <c r="L96" s="78">
        <f t="shared" si="41"/>
        <v>3.9556962025316455E-4</v>
      </c>
      <c r="M96" s="78">
        <f t="shared" ca="1" si="68"/>
        <v>5.7692307692307682E-2</v>
      </c>
      <c r="N96" s="78">
        <f t="shared" ca="1" si="67"/>
        <v>0.20054945054945059</v>
      </c>
      <c r="O96" s="78">
        <f t="shared" si="59"/>
        <v>5.0000000000000001E-4</v>
      </c>
      <c r="P96" s="13" t="s">
        <v>184</v>
      </c>
      <c r="Q96" s="8"/>
      <c r="R96" s="13"/>
      <c r="S96" s="89">
        <f t="shared" si="42"/>
        <v>0</v>
      </c>
      <c r="T96" s="75">
        <f t="shared" si="43"/>
        <v>0</v>
      </c>
      <c r="U96" s="90">
        <f t="shared" si="44"/>
        <v>0</v>
      </c>
      <c r="V96" s="82">
        <f t="shared" si="45"/>
        <v>0</v>
      </c>
      <c r="W96" s="8"/>
      <c r="X96" s="8"/>
      <c r="Y96" s="23"/>
      <c r="Z96" s="23"/>
      <c r="AA96" s="23"/>
      <c r="AB96" s="12"/>
      <c r="AC96" s="91">
        <f t="shared" si="46"/>
        <v>0</v>
      </c>
      <c r="AD96" s="75">
        <f t="shared" si="47"/>
        <v>0</v>
      </c>
      <c r="AE96" s="88">
        <f t="shared" si="48"/>
        <v>0</v>
      </c>
      <c r="AF96" s="92">
        <f t="shared" si="49"/>
        <v>0</v>
      </c>
      <c r="AG96" s="93">
        <f t="shared" si="50"/>
        <v>0</v>
      </c>
      <c r="AH96" s="93">
        <f t="shared" si="51"/>
        <v>0</v>
      </c>
      <c r="AI96" s="78">
        <f t="shared" si="52"/>
        <v>0</v>
      </c>
      <c r="AJ96" s="92">
        <f t="shared" si="53"/>
        <v>0</v>
      </c>
      <c r="AK96" s="78">
        <f t="shared" si="54"/>
        <v>0</v>
      </c>
      <c r="AL96" s="11"/>
      <c r="AM96" s="14"/>
      <c r="AN96" s="11"/>
      <c r="AO96" s="15"/>
      <c r="AP96" s="11"/>
      <c r="AQ96" s="11"/>
      <c r="AR96" s="11"/>
      <c r="AS96" s="75" t="str">
        <f t="shared" si="60"/>
        <v/>
      </c>
      <c r="AT96" s="75" t="str">
        <f t="shared" ca="1" si="61"/>
        <v/>
      </c>
      <c r="AU96" s="75" t="str">
        <f t="shared" si="62"/>
        <v/>
      </c>
      <c r="AV96" s="75" t="str">
        <f t="shared" ca="1" si="63"/>
        <v/>
      </c>
      <c r="AW96" s="11"/>
      <c r="AX96" s="11"/>
      <c r="AY96" s="75" t="str">
        <f t="shared" si="64"/>
        <v/>
      </c>
      <c r="AZ96" s="11"/>
      <c r="BA96" s="11"/>
      <c r="BB96" s="75" t="str">
        <f t="shared" si="65"/>
        <v/>
      </c>
      <c r="BC96" s="11"/>
      <c r="BH96" s="52"/>
      <c r="BI96" s="52"/>
      <c r="BJ96" s="52"/>
      <c r="BK96" s="52"/>
      <c r="BL96" s="52"/>
      <c r="BM96" s="52"/>
      <c r="BP96" s="54"/>
      <c r="BQ96" s="27"/>
      <c r="BR96" s="27"/>
      <c r="BS96" s="27"/>
      <c r="BT96" s="27"/>
      <c r="BU96" s="27"/>
      <c r="BV96" s="27"/>
      <c r="BW96" s="54"/>
      <c r="BX96" s="26"/>
      <c r="BY96" s="54"/>
      <c r="BZ96" s="26"/>
      <c r="CA96" s="26"/>
      <c r="CB96" s="26"/>
    </row>
    <row r="97" spans="1:80" ht="17.45" customHeight="1">
      <c r="A97" s="94">
        <f t="shared" si="66"/>
        <v>13.3</v>
      </c>
      <c r="B97" s="107">
        <f t="shared" si="40"/>
        <v>45712</v>
      </c>
      <c r="C97" s="8"/>
      <c r="D97" s="11"/>
      <c r="E97" s="12">
        <v>0</v>
      </c>
      <c r="F97" s="11">
        <v>2</v>
      </c>
      <c r="G97" s="74">
        <f t="shared" si="69"/>
        <v>686</v>
      </c>
      <c r="H97" s="75">
        <f t="shared" si="69"/>
        <v>5052</v>
      </c>
      <c r="I97" s="88">
        <f t="shared" si="56"/>
        <v>0</v>
      </c>
      <c r="J97" s="78">
        <f t="shared" si="57"/>
        <v>0</v>
      </c>
      <c r="K97" s="78">
        <f t="shared" si="58"/>
        <v>0</v>
      </c>
      <c r="L97" s="78">
        <f t="shared" si="41"/>
        <v>3.9572615749901069E-4</v>
      </c>
      <c r="M97" s="78">
        <f t="shared" ca="1" si="68"/>
        <v>5.7692307692307682E-2</v>
      </c>
      <c r="N97" s="78">
        <f t="shared" ca="1" si="67"/>
        <v>0.20329670329670332</v>
      </c>
      <c r="O97" s="78">
        <f t="shared" si="59"/>
        <v>5.0000000000000001E-4</v>
      </c>
      <c r="P97" s="13" t="s">
        <v>184</v>
      </c>
      <c r="Q97" s="8"/>
      <c r="R97" s="13"/>
      <c r="S97" s="89">
        <f t="shared" si="42"/>
        <v>0</v>
      </c>
      <c r="T97" s="75">
        <f t="shared" si="43"/>
        <v>0</v>
      </c>
      <c r="U97" s="90">
        <f t="shared" si="44"/>
        <v>0</v>
      </c>
      <c r="V97" s="82">
        <f t="shared" si="45"/>
        <v>0</v>
      </c>
      <c r="W97" s="8"/>
      <c r="X97" s="8"/>
      <c r="Y97" s="23"/>
      <c r="Z97" s="23"/>
      <c r="AA97" s="23"/>
      <c r="AB97" s="12"/>
      <c r="AC97" s="91">
        <f t="shared" si="46"/>
        <v>0</v>
      </c>
      <c r="AD97" s="75">
        <f t="shared" si="47"/>
        <v>0</v>
      </c>
      <c r="AE97" s="88">
        <f t="shared" si="48"/>
        <v>0</v>
      </c>
      <c r="AF97" s="92">
        <f t="shared" si="49"/>
        <v>0</v>
      </c>
      <c r="AG97" s="93">
        <f t="shared" si="50"/>
        <v>0</v>
      </c>
      <c r="AH97" s="93">
        <f t="shared" si="51"/>
        <v>0</v>
      </c>
      <c r="AI97" s="78">
        <f t="shared" si="52"/>
        <v>0</v>
      </c>
      <c r="AJ97" s="92">
        <f t="shared" si="53"/>
        <v>0</v>
      </c>
      <c r="AK97" s="78">
        <f t="shared" si="54"/>
        <v>0</v>
      </c>
      <c r="AL97" s="11"/>
      <c r="AM97" s="14"/>
      <c r="AN97" s="11"/>
      <c r="AO97" s="15"/>
      <c r="AP97" s="11"/>
      <c r="AQ97" s="11"/>
      <c r="AR97" s="11"/>
      <c r="AS97" s="75" t="str">
        <f t="shared" si="60"/>
        <v/>
      </c>
      <c r="AT97" s="75" t="str">
        <f t="shared" ca="1" si="61"/>
        <v/>
      </c>
      <c r="AU97" s="75" t="str">
        <f t="shared" si="62"/>
        <v/>
      </c>
      <c r="AV97" s="75" t="str">
        <f t="shared" ca="1" si="63"/>
        <v/>
      </c>
      <c r="AW97" s="11"/>
      <c r="AX97" s="11"/>
      <c r="AY97" s="75" t="str">
        <f t="shared" si="64"/>
        <v/>
      </c>
      <c r="AZ97" s="11"/>
      <c r="BA97" s="11"/>
      <c r="BB97" s="75" t="str">
        <f t="shared" si="65"/>
        <v/>
      </c>
      <c r="BC97" s="11"/>
      <c r="BH97" s="52"/>
      <c r="BI97" s="52"/>
      <c r="BJ97" s="52"/>
      <c r="BK97" s="52"/>
      <c r="BL97" s="52"/>
      <c r="BM97" s="52"/>
      <c r="BP97" s="54"/>
      <c r="BQ97" s="27"/>
      <c r="BR97" s="27"/>
      <c r="BS97" s="27"/>
      <c r="BT97" s="27"/>
      <c r="BU97" s="27"/>
      <c r="BV97" s="27"/>
      <c r="BW97" s="54"/>
      <c r="BX97" s="26"/>
      <c r="BY97" s="54"/>
      <c r="BZ97" s="26"/>
      <c r="CA97" s="26"/>
      <c r="CB97" s="26"/>
    </row>
    <row r="98" spans="1:80" ht="17.45" customHeight="1">
      <c r="A98" s="86">
        <f t="shared" si="66"/>
        <v>13.4</v>
      </c>
      <c r="B98" s="107">
        <f t="shared" si="40"/>
        <v>45713</v>
      </c>
      <c r="C98" s="8"/>
      <c r="D98" s="11"/>
      <c r="E98" s="12">
        <v>0</v>
      </c>
      <c r="F98" s="11">
        <v>1</v>
      </c>
      <c r="G98" s="74">
        <f t="shared" si="69"/>
        <v>686</v>
      </c>
      <c r="H98" s="75">
        <f t="shared" si="69"/>
        <v>5051</v>
      </c>
      <c r="I98" s="88">
        <f t="shared" si="56"/>
        <v>0</v>
      </c>
      <c r="J98" s="78">
        <f t="shared" si="57"/>
        <v>0</v>
      </c>
      <c r="K98" s="78">
        <f t="shared" si="58"/>
        <v>0</v>
      </c>
      <c r="L98" s="78">
        <f t="shared" si="41"/>
        <v>1.9794140934283451E-4</v>
      </c>
      <c r="M98" s="78">
        <f t="shared" ca="1" si="68"/>
        <v>5.7692307692307682E-2</v>
      </c>
      <c r="N98" s="78">
        <f t="shared" ca="1" si="67"/>
        <v>0.20467032967032972</v>
      </c>
      <c r="O98" s="78">
        <f t="shared" si="59"/>
        <v>5.0000000000000001E-4</v>
      </c>
      <c r="P98" s="13" t="s">
        <v>184</v>
      </c>
      <c r="Q98" s="8"/>
      <c r="R98" s="13"/>
      <c r="S98" s="89">
        <f t="shared" si="42"/>
        <v>0</v>
      </c>
      <c r="T98" s="75">
        <f t="shared" si="43"/>
        <v>0</v>
      </c>
      <c r="U98" s="90">
        <f t="shared" si="44"/>
        <v>0</v>
      </c>
      <c r="V98" s="82">
        <f t="shared" si="45"/>
        <v>0</v>
      </c>
      <c r="W98" s="8"/>
      <c r="X98" s="8"/>
      <c r="Y98" s="23"/>
      <c r="Z98" s="23"/>
      <c r="AA98" s="23"/>
      <c r="AB98" s="12"/>
      <c r="AC98" s="91">
        <f t="shared" si="46"/>
        <v>0</v>
      </c>
      <c r="AD98" s="75">
        <f t="shared" si="47"/>
        <v>0</v>
      </c>
      <c r="AE98" s="88">
        <f t="shared" si="48"/>
        <v>0</v>
      </c>
      <c r="AF98" s="92">
        <f t="shared" si="49"/>
        <v>0</v>
      </c>
      <c r="AG98" s="93">
        <f t="shared" si="50"/>
        <v>0</v>
      </c>
      <c r="AH98" s="93">
        <f t="shared" si="51"/>
        <v>0</v>
      </c>
      <c r="AI98" s="78">
        <f t="shared" si="52"/>
        <v>0</v>
      </c>
      <c r="AJ98" s="92">
        <f t="shared" si="53"/>
        <v>0</v>
      </c>
      <c r="AK98" s="78">
        <f t="shared" si="54"/>
        <v>0</v>
      </c>
      <c r="AL98" s="11"/>
      <c r="AM98" s="14"/>
      <c r="AN98" s="11"/>
      <c r="AO98" s="15"/>
      <c r="AP98" s="11"/>
      <c r="AQ98" s="11"/>
      <c r="AR98" s="11"/>
      <c r="AS98" s="75" t="str">
        <f t="shared" si="60"/>
        <v/>
      </c>
      <c r="AT98" s="75" t="str">
        <f t="shared" ca="1" si="61"/>
        <v/>
      </c>
      <c r="AU98" s="75" t="str">
        <f t="shared" si="62"/>
        <v/>
      </c>
      <c r="AV98" s="75" t="str">
        <f t="shared" ca="1" si="63"/>
        <v/>
      </c>
      <c r="AW98" s="11"/>
      <c r="AX98" s="11"/>
      <c r="AY98" s="75" t="str">
        <f t="shared" si="64"/>
        <v/>
      </c>
      <c r="AZ98" s="11"/>
      <c r="BA98" s="11"/>
      <c r="BB98" s="75" t="str">
        <f t="shared" si="65"/>
        <v/>
      </c>
      <c r="BC98" s="11"/>
      <c r="BH98" s="52"/>
      <c r="BI98" s="52"/>
      <c r="BJ98" s="52"/>
      <c r="BK98" s="52"/>
      <c r="BL98" s="52"/>
      <c r="BM98" s="52"/>
      <c r="BP98" s="54"/>
      <c r="BQ98" s="27"/>
      <c r="BR98" s="27"/>
      <c r="BS98" s="27"/>
      <c r="BT98" s="27"/>
      <c r="BU98" s="27"/>
      <c r="BV98" s="27"/>
      <c r="BW98" s="54"/>
      <c r="BX98" s="26"/>
      <c r="BY98" s="54"/>
      <c r="BZ98" s="26"/>
      <c r="CA98" s="26"/>
      <c r="CB98" s="26"/>
    </row>
    <row r="99" spans="1:80" ht="17.45" customHeight="1">
      <c r="A99" s="94">
        <f t="shared" si="66"/>
        <v>13.5</v>
      </c>
      <c r="B99" s="107">
        <f t="shared" si="40"/>
        <v>45714</v>
      </c>
      <c r="C99" s="8"/>
      <c r="D99" s="11"/>
      <c r="E99" s="12">
        <v>1</v>
      </c>
      <c r="F99" s="11">
        <v>5</v>
      </c>
      <c r="G99" s="74">
        <f t="shared" si="69"/>
        <v>685</v>
      </c>
      <c r="H99" s="75">
        <f t="shared" si="69"/>
        <v>5046</v>
      </c>
      <c r="I99" s="88">
        <f t="shared" si="56"/>
        <v>0</v>
      </c>
      <c r="J99" s="78">
        <f t="shared" si="57"/>
        <v>1.4577259475218659E-3</v>
      </c>
      <c r="K99" s="78">
        <f t="shared" si="58"/>
        <v>0</v>
      </c>
      <c r="L99" s="78">
        <f t="shared" si="41"/>
        <v>9.8990298950702837E-4</v>
      </c>
      <c r="M99" s="78">
        <f t="shared" ca="1" si="68"/>
        <v>5.9065934065934057E-2</v>
      </c>
      <c r="N99" s="78">
        <f t="shared" ca="1" si="67"/>
        <v>0.21153846153846156</v>
      </c>
      <c r="O99" s="78">
        <f t="shared" si="59"/>
        <v>5.0000000000000001E-4</v>
      </c>
      <c r="P99" s="13" t="s">
        <v>184</v>
      </c>
      <c r="Q99" s="8"/>
      <c r="R99" s="13"/>
      <c r="S99" s="89">
        <f t="shared" si="42"/>
        <v>0</v>
      </c>
      <c r="T99" s="75">
        <f t="shared" si="43"/>
        <v>0</v>
      </c>
      <c r="U99" s="90">
        <f t="shared" si="44"/>
        <v>0</v>
      </c>
      <c r="V99" s="82">
        <f t="shared" si="45"/>
        <v>0</v>
      </c>
      <c r="W99" s="8"/>
      <c r="X99" s="8"/>
      <c r="Y99" s="23"/>
      <c r="Z99" s="23"/>
      <c r="AA99" s="23"/>
      <c r="AB99" s="12"/>
      <c r="AC99" s="91">
        <f t="shared" si="46"/>
        <v>0</v>
      </c>
      <c r="AD99" s="75">
        <f t="shared" si="47"/>
        <v>0</v>
      </c>
      <c r="AE99" s="88">
        <f t="shared" si="48"/>
        <v>0</v>
      </c>
      <c r="AF99" s="92">
        <f t="shared" si="49"/>
        <v>0</v>
      </c>
      <c r="AG99" s="93">
        <f t="shared" si="50"/>
        <v>0</v>
      </c>
      <c r="AH99" s="93">
        <f t="shared" si="51"/>
        <v>0</v>
      </c>
      <c r="AI99" s="78">
        <f t="shared" si="52"/>
        <v>0</v>
      </c>
      <c r="AJ99" s="92">
        <f t="shared" si="53"/>
        <v>0</v>
      </c>
      <c r="AK99" s="78">
        <f t="shared" si="54"/>
        <v>0</v>
      </c>
      <c r="AL99" s="11"/>
      <c r="AM99" s="14"/>
      <c r="AN99" s="11"/>
      <c r="AO99" s="15"/>
      <c r="AP99" s="11"/>
      <c r="AQ99" s="11"/>
      <c r="AR99" s="11"/>
      <c r="AS99" s="75" t="str">
        <f t="shared" si="60"/>
        <v/>
      </c>
      <c r="AT99" s="75" t="str">
        <f t="shared" ca="1" si="61"/>
        <v/>
      </c>
      <c r="AU99" s="75" t="str">
        <f t="shared" si="62"/>
        <v/>
      </c>
      <c r="AV99" s="75" t="str">
        <f t="shared" ca="1" si="63"/>
        <v/>
      </c>
      <c r="AW99" s="11"/>
      <c r="AX99" s="11"/>
      <c r="AY99" s="75" t="str">
        <f t="shared" si="64"/>
        <v/>
      </c>
      <c r="AZ99" s="11"/>
      <c r="BA99" s="11"/>
      <c r="BB99" s="75" t="str">
        <f t="shared" si="65"/>
        <v/>
      </c>
      <c r="BC99" s="11"/>
      <c r="BH99" s="52"/>
      <c r="BI99" s="52"/>
      <c r="BJ99" s="52"/>
      <c r="BK99" s="52"/>
      <c r="BL99" s="52"/>
      <c r="BM99" s="52"/>
      <c r="BP99" s="54"/>
      <c r="BQ99" s="27"/>
      <c r="BR99" s="27"/>
      <c r="BS99" s="27"/>
      <c r="BT99" s="27"/>
      <c r="BU99" s="27"/>
      <c r="BV99" s="27"/>
      <c r="BW99" s="54"/>
      <c r="BX99" s="26"/>
      <c r="BY99" s="54"/>
      <c r="BZ99" s="26"/>
      <c r="CA99" s="26"/>
      <c r="CB99" s="26"/>
    </row>
    <row r="100" spans="1:80" ht="17.45" customHeight="1">
      <c r="A100" s="86">
        <f t="shared" si="66"/>
        <v>13.600000000000001</v>
      </c>
      <c r="B100" s="107">
        <f t="shared" si="40"/>
        <v>45715</v>
      </c>
      <c r="C100" s="8"/>
      <c r="D100" s="11"/>
      <c r="E100" s="12">
        <v>0</v>
      </c>
      <c r="F100" s="11">
        <v>2</v>
      </c>
      <c r="G100" s="74">
        <f t="shared" si="69"/>
        <v>685</v>
      </c>
      <c r="H100" s="75">
        <f t="shared" si="69"/>
        <v>5044</v>
      </c>
      <c r="I100" s="88">
        <f t="shared" si="56"/>
        <v>0</v>
      </c>
      <c r="J100" s="78">
        <f t="shared" si="57"/>
        <v>0</v>
      </c>
      <c r="K100" s="78">
        <f t="shared" si="58"/>
        <v>0</v>
      </c>
      <c r="L100" s="78">
        <f t="shared" si="41"/>
        <v>3.9635354736424893E-4</v>
      </c>
      <c r="M100" s="78">
        <f t="shared" ca="1" si="68"/>
        <v>5.9065934065934057E-2</v>
      </c>
      <c r="N100" s="78">
        <f t="shared" ca="1" si="67"/>
        <v>0.21428571428571433</v>
      </c>
      <c r="O100" s="78">
        <f t="shared" si="59"/>
        <v>5.0000000000000001E-4</v>
      </c>
      <c r="P100" s="13" t="s">
        <v>184</v>
      </c>
      <c r="Q100" s="8"/>
      <c r="R100" s="13"/>
      <c r="S100" s="89">
        <f t="shared" si="42"/>
        <v>0</v>
      </c>
      <c r="T100" s="75">
        <f t="shared" si="43"/>
        <v>0</v>
      </c>
      <c r="U100" s="90">
        <f t="shared" si="44"/>
        <v>0</v>
      </c>
      <c r="V100" s="82">
        <f t="shared" si="45"/>
        <v>0</v>
      </c>
      <c r="W100" s="8"/>
      <c r="X100" s="8"/>
      <c r="Y100" s="23"/>
      <c r="Z100" s="23"/>
      <c r="AA100" s="23"/>
      <c r="AB100" s="12"/>
      <c r="AC100" s="91">
        <f t="shared" si="46"/>
        <v>0</v>
      </c>
      <c r="AD100" s="75">
        <f t="shared" si="47"/>
        <v>0</v>
      </c>
      <c r="AE100" s="88">
        <f t="shared" si="48"/>
        <v>0</v>
      </c>
      <c r="AF100" s="92">
        <f t="shared" si="49"/>
        <v>0</v>
      </c>
      <c r="AG100" s="93">
        <f t="shared" si="50"/>
        <v>0</v>
      </c>
      <c r="AH100" s="93">
        <f t="shared" si="51"/>
        <v>0</v>
      </c>
      <c r="AI100" s="78">
        <f t="shared" si="52"/>
        <v>0</v>
      </c>
      <c r="AJ100" s="92">
        <f t="shared" si="53"/>
        <v>0</v>
      </c>
      <c r="AK100" s="78">
        <f t="shared" si="54"/>
        <v>0</v>
      </c>
      <c r="AL100" s="11"/>
      <c r="AM100" s="14"/>
      <c r="AN100" s="11"/>
      <c r="AO100" s="15"/>
      <c r="AP100" s="11"/>
      <c r="AQ100" s="11"/>
      <c r="AR100" s="11"/>
      <c r="AS100" s="75" t="str">
        <f t="shared" si="60"/>
        <v/>
      </c>
      <c r="AT100" s="75" t="str">
        <f t="shared" ca="1" si="61"/>
        <v/>
      </c>
      <c r="AU100" s="75" t="str">
        <f t="shared" si="62"/>
        <v/>
      </c>
      <c r="AV100" s="75" t="str">
        <f t="shared" ca="1" si="63"/>
        <v/>
      </c>
      <c r="AW100" s="11"/>
      <c r="AX100" s="11"/>
      <c r="AY100" s="75" t="str">
        <f t="shared" si="64"/>
        <v/>
      </c>
      <c r="AZ100" s="11"/>
      <c r="BA100" s="11"/>
      <c r="BB100" s="75" t="str">
        <f t="shared" si="65"/>
        <v/>
      </c>
      <c r="BC100" s="11"/>
      <c r="BH100" s="52"/>
      <c r="BI100" s="52"/>
      <c r="BJ100" s="52"/>
      <c r="BK100" s="52"/>
      <c r="BL100" s="52"/>
      <c r="BM100" s="52"/>
      <c r="BP100" s="54"/>
      <c r="BQ100" s="27"/>
      <c r="BR100" s="27"/>
      <c r="BS100" s="27"/>
      <c r="BT100" s="27"/>
      <c r="BU100" s="27"/>
      <c r="BV100" s="27"/>
      <c r="BW100" s="54"/>
      <c r="BX100" s="26"/>
      <c r="BY100" s="54"/>
      <c r="BZ100" s="26"/>
      <c r="CA100" s="26"/>
      <c r="CB100" s="26"/>
    </row>
    <row r="101" spans="1:80" ht="17.45" customHeight="1" thickBot="1">
      <c r="A101" s="94">
        <f t="shared" si="66"/>
        <v>13.700000000000001</v>
      </c>
      <c r="B101" s="108">
        <f t="shared" si="40"/>
        <v>45716</v>
      </c>
      <c r="C101" s="16"/>
      <c r="D101" s="17"/>
      <c r="E101" s="18">
        <v>0</v>
      </c>
      <c r="F101" s="17">
        <v>0</v>
      </c>
      <c r="G101" s="96">
        <f t="shared" si="69"/>
        <v>685</v>
      </c>
      <c r="H101" s="97">
        <f t="shared" si="69"/>
        <v>5044</v>
      </c>
      <c r="I101" s="98">
        <f t="shared" si="56"/>
        <v>0</v>
      </c>
      <c r="J101" s="99">
        <f t="shared" si="57"/>
        <v>0</v>
      </c>
      <c r="K101" s="99">
        <f t="shared" si="58"/>
        <v>0</v>
      </c>
      <c r="L101" s="99">
        <f t="shared" si="41"/>
        <v>0</v>
      </c>
      <c r="M101" s="99">
        <f t="shared" ca="1" si="68"/>
        <v>5.9065934065934057E-2</v>
      </c>
      <c r="N101" s="99">
        <f t="shared" ca="1" si="67"/>
        <v>0.21428571428571433</v>
      </c>
      <c r="O101" s="99">
        <f t="shared" si="59"/>
        <v>5.0000000000000001E-4</v>
      </c>
      <c r="P101" s="19" t="s">
        <v>184</v>
      </c>
      <c r="Q101" s="16"/>
      <c r="R101" s="19"/>
      <c r="S101" s="89">
        <f t="shared" si="42"/>
        <v>0</v>
      </c>
      <c r="T101" s="75">
        <f t="shared" si="43"/>
        <v>0</v>
      </c>
      <c r="U101" s="100">
        <f t="shared" si="44"/>
        <v>0</v>
      </c>
      <c r="V101" s="101">
        <f t="shared" si="45"/>
        <v>0</v>
      </c>
      <c r="W101" s="16"/>
      <c r="X101" s="16"/>
      <c r="Y101" s="23"/>
      <c r="Z101" s="23"/>
      <c r="AA101" s="23"/>
      <c r="AB101" s="12"/>
      <c r="AC101" s="102">
        <f t="shared" si="46"/>
        <v>0</v>
      </c>
      <c r="AD101" s="97">
        <f t="shared" si="47"/>
        <v>0</v>
      </c>
      <c r="AE101" s="98">
        <f t="shared" si="48"/>
        <v>0</v>
      </c>
      <c r="AF101" s="103">
        <f t="shared" si="49"/>
        <v>0</v>
      </c>
      <c r="AG101" s="104">
        <f t="shared" si="50"/>
        <v>0</v>
      </c>
      <c r="AH101" s="104">
        <f t="shared" si="51"/>
        <v>0</v>
      </c>
      <c r="AI101" s="99">
        <f t="shared" si="52"/>
        <v>0</v>
      </c>
      <c r="AJ101" s="103">
        <f t="shared" si="53"/>
        <v>0</v>
      </c>
      <c r="AK101" s="99">
        <f t="shared" si="54"/>
        <v>0</v>
      </c>
      <c r="AL101" s="17"/>
      <c r="AM101" s="20"/>
      <c r="AN101" s="17"/>
      <c r="AO101" s="21"/>
      <c r="AP101" s="17"/>
      <c r="AQ101" s="17"/>
      <c r="AR101" s="17"/>
      <c r="AS101" s="97" t="str">
        <f t="shared" si="60"/>
        <v/>
      </c>
      <c r="AT101" s="97" t="str">
        <f t="shared" ca="1" si="61"/>
        <v/>
      </c>
      <c r="AU101" s="97" t="str">
        <f t="shared" si="62"/>
        <v/>
      </c>
      <c r="AV101" s="97" t="str">
        <f t="shared" ca="1" si="63"/>
        <v/>
      </c>
      <c r="AW101" s="17"/>
      <c r="AX101" s="17"/>
      <c r="AY101" s="97" t="str">
        <f t="shared" si="64"/>
        <v/>
      </c>
      <c r="AZ101" s="17"/>
      <c r="BA101" s="17"/>
      <c r="BB101" s="97" t="str">
        <f t="shared" si="65"/>
        <v/>
      </c>
      <c r="BC101" s="17"/>
      <c r="BH101" s="52"/>
      <c r="BI101" s="52"/>
      <c r="BJ101" s="52"/>
      <c r="BK101" s="52"/>
      <c r="BL101" s="52"/>
      <c r="BM101" s="52"/>
      <c r="BP101" s="54"/>
      <c r="BQ101" s="27"/>
      <c r="BR101" s="27"/>
      <c r="BS101" s="27"/>
      <c r="BT101" s="27"/>
      <c r="BU101" s="27"/>
      <c r="BV101" s="27"/>
      <c r="BW101" s="54"/>
      <c r="BX101" s="26"/>
      <c r="BY101" s="54"/>
      <c r="BZ101" s="26"/>
      <c r="CA101" s="26"/>
      <c r="CB101" s="26"/>
    </row>
    <row r="102" spans="1:80" ht="17.45" customHeight="1" thickTop="1">
      <c r="A102" s="105">
        <f>A95+1</f>
        <v>14.1</v>
      </c>
      <c r="B102" s="106">
        <f>B101+1</f>
        <v>45717</v>
      </c>
      <c r="C102" s="4"/>
      <c r="D102" s="5"/>
      <c r="E102" s="6">
        <v>1</v>
      </c>
      <c r="F102" s="5">
        <v>3</v>
      </c>
      <c r="G102" s="74">
        <f t="shared" si="69"/>
        <v>684</v>
      </c>
      <c r="H102" s="75">
        <f t="shared" si="69"/>
        <v>5041</v>
      </c>
      <c r="I102" s="76">
        <f t="shared" si="56"/>
        <v>0</v>
      </c>
      <c r="J102" s="77">
        <f t="shared" si="57"/>
        <v>1.4598540145985401E-3</v>
      </c>
      <c r="K102" s="77">
        <f t="shared" si="58"/>
        <v>0</v>
      </c>
      <c r="L102" s="77">
        <f t="shared" si="41"/>
        <v>5.947660586835844E-4</v>
      </c>
      <c r="M102" s="78">
        <f t="shared" ca="1" si="68"/>
        <v>6.0439560439560433E-2</v>
      </c>
      <c r="N102" s="78">
        <f t="shared" ca="1" si="67"/>
        <v>0.21840659340659344</v>
      </c>
      <c r="O102" s="78">
        <f t="shared" si="59"/>
        <v>5.0000000000000001E-4</v>
      </c>
      <c r="P102" s="13" t="s">
        <v>184</v>
      </c>
      <c r="Q102" s="8"/>
      <c r="R102" s="13"/>
      <c r="S102" s="79">
        <f t="shared" si="42"/>
        <v>0</v>
      </c>
      <c r="T102" s="80">
        <f t="shared" si="43"/>
        <v>0</v>
      </c>
      <c r="U102" s="90">
        <f t="shared" si="44"/>
        <v>0</v>
      </c>
      <c r="V102" s="82">
        <f t="shared" si="45"/>
        <v>0</v>
      </c>
      <c r="W102" s="4"/>
      <c r="X102" s="4"/>
      <c r="Y102" s="22"/>
      <c r="Z102" s="22"/>
      <c r="AA102" s="22"/>
      <c r="AB102" s="6"/>
      <c r="AC102" s="83">
        <f t="shared" si="46"/>
        <v>0</v>
      </c>
      <c r="AD102" s="80">
        <f t="shared" si="47"/>
        <v>0</v>
      </c>
      <c r="AE102" s="76">
        <f t="shared" si="48"/>
        <v>0</v>
      </c>
      <c r="AF102" s="84">
        <f t="shared" si="49"/>
        <v>0</v>
      </c>
      <c r="AG102" s="85">
        <f t="shared" si="50"/>
        <v>0</v>
      </c>
      <c r="AH102" s="85">
        <f t="shared" si="51"/>
        <v>0</v>
      </c>
      <c r="AI102" s="77">
        <f t="shared" si="52"/>
        <v>0</v>
      </c>
      <c r="AJ102" s="84">
        <f t="shared" si="53"/>
        <v>0</v>
      </c>
      <c r="AK102" s="77">
        <f t="shared" si="54"/>
        <v>0</v>
      </c>
      <c r="AL102" s="5"/>
      <c r="AM102" s="9"/>
      <c r="AN102" s="5"/>
      <c r="AO102" s="10"/>
      <c r="AP102" s="5"/>
      <c r="AQ102" s="5"/>
      <c r="AR102" s="5"/>
      <c r="AS102" s="80" t="str">
        <f t="shared" si="60"/>
        <v/>
      </c>
      <c r="AT102" s="80" t="str">
        <f t="shared" ca="1" si="61"/>
        <v/>
      </c>
      <c r="AU102" s="80" t="str">
        <f t="shared" si="62"/>
        <v/>
      </c>
      <c r="AV102" s="80" t="str">
        <f t="shared" ca="1" si="63"/>
        <v/>
      </c>
      <c r="AW102" s="5"/>
      <c r="AX102" s="5"/>
      <c r="AY102" s="80" t="str">
        <f t="shared" si="64"/>
        <v/>
      </c>
      <c r="AZ102" s="165"/>
      <c r="BA102" s="165"/>
      <c r="BB102" s="80" t="str">
        <f t="shared" si="65"/>
        <v/>
      </c>
      <c r="BC102" s="5"/>
      <c r="BH102" s="52"/>
      <c r="BI102" s="52"/>
      <c r="BJ102" s="52"/>
      <c r="BK102" s="52"/>
      <c r="BL102" s="52"/>
      <c r="BM102" s="52"/>
      <c r="BP102" s="54"/>
      <c r="BQ102" s="27"/>
      <c r="BR102" s="27"/>
      <c r="BS102" s="27"/>
      <c r="BT102" s="27"/>
      <c r="BU102" s="27"/>
      <c r="BV102" s="27"/>
      <c r="BW102" s="54"/>
      <c r="BX102" s="26"/>
      <c r="BY102" s="54"/>
      <c r="BZ102" s="26"/>
      <c r="CA102" s="26"/>
      <c r="CB102" s="26"/>
    </row>
    <row r="103" spans="1:80" ht="17.45" customHeight="1">
      <c r="A103" s="94">
        <f t="shared" si="66"/>
        <v>14.2</v>
      </c>
      <c r="B103" s="107">
        <f t="shared" si="40"/>
        <v>45718</v>
      </c>
      <c r="C103" s="8"/>
      <c r="D103" s="11"/>
      <c r="E103" s="12">
        <v>0</v>
      </c>
      <c r="F103" s="11">
        <v>0</v>
      </c>
      <c r="G103" s="74">
        <f t="shared" si="69"/>
        <v>684</v>
      </c>
      <c r="H103" s="75">
        <f t="shared" si="69"/>
        <v>5041</v>
      </c>
      <c r="I103" s="88">
        <f t="shared" si="56"/>
        <v>0</v>
      </c>
      <c r="J103" s="78">
        <f t="shared" si="57"/>
        <v>0</v>
      </c>
      <c r="K103" s="78">
        <f t="shared" si="58"/>
        <v>0</v>
      </c>
      <c r="L103" s="78">
        <f t="shared" si="41"/>
        <v>0</v>
      </c>
      <c r="M103" s="78">
        <f t="shared" ca="1" si="68"/>
        <v>6.0439560439560433E-2</v>
      </c>
      <c r="N103" s="78">
        <f t="shared" ca="1" si="67"/>
        <v>0.21840659340659344</v>
      </c>
      <c r="O103" s="78">
        <f t="shared" si="59"/>
        <v>5.0000000000000001E-4</v>
      </c>
      <c r="P103" s="13" t="s">
        <v>184</v>
      </c>
      <c r="Q103" s="8"/>
      <c r="R103" s="13"/>
      <c r="S103" s="89">
        <f t="shared" si="42"/>
        <v>0</v>
      </c>
      <c r="T103" s="75">
        <f t="shared" si="43"/>
        <v>0</v>
      </c>
      <c r="U103" s="90">
        <f t="shared" si="44"/>
        <v>0</v>
      </c>
      <c r="V103" s="82">
        <f t="shared" si="45"/>
        <v>0</v>
      </c>
      <c r="W103" s="8"/>
      <c r="X103" s="8"/>
      <c r="Y103" s="23"/>
      <c r="Z103" s="23"/>
      <c r="AA103" s="23"/>
      <c r="AB103" s="12"/>
      <c r="AC103" s="91">
        <f t="shared" si="46"/>
        <v>0</v>
      </c>
      <c r="AD103" s="75">
        <f t="shared" si="47"/>
        <v>0</v>
      </c>
      <c r="AE103" s="88">
        <f t="shared" si="48"/>
        <v>0</v>
      </c>
      <c r="AF103" s="92">
        <f t="shared" si="49"/>
        <v>0</v>
      </c>
      <c r="AG103" s="93">
        <f t="shared" si="50"/>
        <v>0</v>
      </c>
      <c r="AH103" s="93">
        <f t="shared" si="51"/>
        <v>0</v>
      </c>
      <c r="AI103" s="78">
        <f t="shared" si="52"/>
        <v>0</v>
      </c>
      <c r="AJ103" s="92">
        <f t="shared" si="53"/>
        <v>0</v>
      </c>
      <c r="AK103" s="78">
        <f t="shared" si="54"/>
        <v>0</v>
      </c>
      <c r="AL103" s="11"/>
      <c r="AM103" s="14"/>
      <c r="AN103" s="11"/>
      <c r="AO103" s="15"/>
      <c r="AP103" s="11"/>
      <c r="AQ103" s="11"/>
      <c r="AR103" s="11"/>
      <c r="AS103" s="75" t="str">
        <f t="shared" si="60"/>
        <v/>
      </c>
      <c r="AT103" s="75" t="str">
        <f t="shared" ca="1" si="61"/>
        <v/>
      </c>
      <c r="AU103" s="75" t="str">
        <f t="shared" si="62"/>
        <v/>
      </c>
      <c r="AV103" s="75" t="str">
        <f t="shared" ca="1" si="63"/>
        <v/>
      </c>
      <c r="AW103" s="11"/>
      <c r="AX103" s="11"/>
      <c r="AY103" s="75" t="str">
        <f t="shared" si="64"/>
        <v/>
      </c>
      <c r="AZ103" s="11"/>
      <c r="BA103" s="11"/>
      <c r="BB103" s="75" t="str">
        <f t="shared" si="65"/>
        <v/>
      </c>
      <c r="BC103" s="11"/>
      <c r="BH103" s="52"/>
      <c r="BI103" s="52"/>
      <c r="BJ103" s="52"/>
      <c r="BK103" s="52"/>
      <c r="BL103" s="52"/>
      <c r="BM103" s="52"/>
      <c r="BP103" s="54"/>
      <c r="BQ103" s="27"/>
      <c r="BR103" s="27"/>
      <c r="BS103" s="27"/>
      <c r="BT103" s="27"/>
      <c r="BU103" s="27"/>
      <c r="BV103" s="27"/>
      <c r="BW103" s="54"/>
      <c r="BX103" s="26"/>
      <c r="BY103" s="54"/>
      <c r="BZ103" s="26"/>
      <c r="CA103" s="26"/>
      <c r="CB103" s="26"/>
    </row>
    <row r="104" spans="1:80" ht="17.45" customHeight="1">
      <c r="A104" s="86">
        <f t="shared" si="66"/>
        <v>14.3</v>
      </c>
      <c r="B104" s="107">
        <f t="shared" si="40"/>
        <v>45719</v>
      </c>
      <c r="C104" s="8"/>
      <c r="D104" s="11"/>
      <c r="E104" s="12">
        <v>1</v>
      </c>
      <c r="F104" s="11">
        <v>2</v>
      </c>
      <c r="G104" s="74">
        <f t="shared" si="69"/>
        <v>683</v>
      </c>
      <c r="H104" s="75">
        <f t="shared" si="69"/>
        <v>5039</v>
      </c>
      <c r="I104" s="88">
        <f t="shared" si="56"/>
        <v>0</v>
      </c>
      <c r="J104" s="78">
        <f t="shared" si="57"/>
        <v>1.4619883040935672E-3</v>
      </c>
      <c r="K104" s="78">
        <f t="shared" si="58"/>
        <v>0</v>
      </c>
      <c r="L104" s="78">
        <f t="shared" si="41"/>
        <v>3.9674667724657806E-4</v>
      </c>
      <c r="M104" s="78">
        <f t="shared" ca="1" si="68"/>
        <v>6.1813186813186802E-2</v>
      </c>
      <c r="N104" s="78">
        <f t="shared" ca="1" si="67"/>
        <v>0.2211538461538462</v>
      </c>
      <c r="O104" s="78">
        <f t="shared" si="59"/>
        <v>5.0000000000000001E-4</v>
      </c>
      <c r="P104" s="13" t="s">
        <v>184</v>
      </c>
      <c r="Q104" s="8"/>
      <c r="R104" s="13"/>
      <c r="S104" s="89">
        <f t="shared" si="42"/>
        <v>0</v>
      </c>
      <c r="T104" s="75">
        <f t="shared" si="43"/>
        <v>0</v>
      </c>
      <c r="U104" s="90">
        <f t="shared" si="44"/>
        <v>0</v>
      </c>
      <c r="V104" s="82">
        <f t="shared" si="45"/>
        <v>0</v>
      </c>
      <c r="W104" s="8"/>
      <c r="X104" s="8"/>
      <c r="Y104" s="23"/>
      <c r="Z104" s="23"/>
      <c r="AA104" s="23"/>
      <c r="AB104" s="12"/>
      <c r="AC104" s="91">
        <f t="shared" si="46"/>
        <v>0</v>
      </c>
      <c r="AD104" s="75">
        <f t="shared" si="47"/>
        <v>0</v>
      </c>
      <c r="AE104" s="88">
        <f t="shared" si="48"/>
        <v>0</v>
      </c>
      <c r="AF104" s="92">
        <f t="shared" si="49"/>
        <v>0</v>
      </c>
      <c r="AG104" s="93">
        <f t="shared" si="50"/>
        <v>0</v>
      </c>
      <c r="AH104" s="93">
        <f t="shared" si="51"/>
        <v>0</v>
      </c>
      <c r="AI104" s="78">
        <f t="shared" si="52"/>
        <v>0</v>
      </c>
      <c r="AJ104" s="92">
        <f t="shared" si="53"/>
        <v>0</v>
      </c>
      <c r="AK104" s="78">
        <f t="shared" si="54"/>
        <v>0</v>
      </c>
      <c r="AL104" s="11"/>
      <c r="AM104" s="14"/>
      <c r="AN104" s="11"/>
      <c r="AO104" s="15"/>
      <c r="AP104" s="11"/>
      <c r="AQ104" s="11"/>
      <c r="AR104" s="11"/>
      <c r="AS104" s="75" t="str">
        <f t="shared" si="60"/>
        <v/>
      </c>
      <c r="AT104" s="75" t="str">
        <f t="shared" ca="1" si="61"/>
        <v/>
      </c>
      <c r="AU104" s="75" t="str">
        <f t="shared" si="62"/>
        <v/>
      </c>
      <c r="AV104" s="75" t="str">
        <f t="shared" ca="1" si="63"/>
        <v/>
      </c>
      <c r="AW104" s="11"/>
      <c r="AX104" s="11"/>
      <c r="AY104" s="75" t="str">
        <f t="shared" si="64"/>
        <v/>
      </c>
      <c r="AZ104" s="11"/>
      <c r="BA104" s="11"/>
      <c r="BB104" s="75" t="str">
        <f t="shared" si="65"/>
        <v/>
      </c>
      <c r="BC104" s="11"/>
      <c r="BH104" s="52"/>
      <c r="BI104" s="52"/>
      <c r="BJ104" s="52"/>
      <c r="BK104" s="52"/>
      <c r="BL104" s="52"/>
      <c r="BM104" s="52"/>
      <c r="BP104" s="54"/>
      <c r="BQ104" s="27"/>
      <c r="BR104" s="27"/>
      <c r="BS104" s="27"/>
      <c r="BT104" s="27"/>
      <c r="BU104" s="27"/>
      <c r="BV104" s="27"/>
      <c r="BW104" s="54"/>
      <c r="BX104" s="26"/>
      <c r="BY104" s="54"/>
      <c r="BZ104" s="26"/>
      <c r="CA104" s="26"/>
      <c r="CB104" s="26"/>
    </row>
    <row r="105" spans="1:80" ht="17.45" customHeight="1">
      <c r="A105" s="94">
        <f t="shared" si="66"/>
        <v>14.4</v>
      </c>
      <c r="B105" s="107">
        <f t="shared" si="40"/>
        <v>45720</v>
      </c>
      <c r="C105" s="8"/>
      <c r="D105" s="11"/>
      <c r="E105" s="12">
        <v>1</v>
      </c>
      <c r="F105" s="11">
        <v>2</v>
      </c>
      <c r="G105" s="74">
        <f t="shared" si="69"/>
        <v>682</v>
      </c>
      <c r="H105" s="75">
        <f t="shared" si="69"/>
        <v>5037</v>
      </c>
      <c r="I105" s="88">
        <f t="shared" si="56"/>
        <v>0</v>
      </c>
      <c r="J105" s="78">
        <f t="shared" si="57"/>
        <v>1.4641288433382138E-3</v>
      </c>
      <c r="K105" s="78">
        <f t="shared" si="58"/>
        <v>0</v>
      </c>
      <c r="L105" s="78">
        <f t="shared" si="41"/>
        <v>3.9690414764834294E-4</v>
      </c>
      <c r="M105" s="78">
        <f t="shared" ca="1" si="68"/>
        <v>6.318681318681317E-2</v>
      </c>
      <c r="N105" s="78">
        <f t="shared" ca="1" si="67"/>
        <v>0.22390109890109894</v>
      </c>
      <c r="O105" s="78">
        <f t="shared" si="59"/>
        <v>5.0000000000000001E-4</v>
      </c>
      <c r="P105" s="13" t="s">
        <v>184</v>
      </c>
      <c r="Q105" s="8"/>
      <c r="R105" s="13"/>
      <c r="S105" s="89">
        <f t="shared" si="42"/>
        <v>0</v>
      </c>
      <c r="T105" s="75">
        <f t="shared" si="43"/>
        <v>0</v>
      </c>
      <c r="U105" s="90">
        <f t="shared" si="44"/>
        <v>0</v>
      </c>
      <c r="V105" s="82">
        <f t="shared" si="45"/>
        <v>0</v>
      </c>
      <c r="W105" s="8"/>
      <c r="X105" s="8"/>
      <c r="Y105" s="23"/>
      <c r="Z105" s="23"/>
      <c r="AA105" s="23"/>
      <c r="AB105" s="12"/>
      <c r="AC105" s="91">
        <f t="shared" si="46"/>
        <v>0</v>
      </c>
      <c r="AD105" s="75">
        <f t="shared" si="47"/>
        <v>0</v>
      </c>
      <c r="AE105" s="88">
        <f t="shared" si="48"/>
        <v>0</v>
      </c>
      <c r="AF105" s="92">
        <f t="shared" si="49"/>
        <v>0</v>
      </c>
      <c r="AG105" s="93">
        <f t="shared" si="50"/>
        <v>0</v>
      </c>
      <c r="AH105" s="93">
        <f t="shared" si="51"/>
        <v>0</v>
      </c>
      <c r="AI105" s="78">
        <f t="shared" si="52"/>
        <v>0</v>
      </c>
      <c r="AJ105" s="92">
        <f t="shared" si="53"/>
        <v>0</v>
      </c>
      <c r="AK105" s="78">
        <f t="shared" si="54"/>
        <v>0</v>
      </c>
      <c r="AL105" s="11"/>
      <c r="AM105" s="14"/>
      <c r="AN105" s="11"/>
      <c r="AO105" s="15"/>
      <c r="AP105" s="11"/>
      <c r="AQ105" s="11"/>
      <c r="AR105" s="11"/>
      <c r="AS105" s="75" t="str">
        <f t="shared" si="60"/>
        <v/>
      </c>
      <c r="AT105" s="75" t="str">
        <f t="shared" ca="1" si="61"/>
        <v/>
      </c>
      <c r="AU105" s="75" t="str">
        <f t="shared" si="62"/>
        <v/>
      </c>
      <c r="AV105" s="75" t="str">
        <f t="shared" ca="1" si="63"/>
        <v/>
      </c>
      <c r="AW105" s="11"/>
      <c r="AX105" s="11"/>
      <c r="AY105" s="75" t="str">
        <f t="shared" si="64"/>
        <v/>
      </c>
      <c r="AZ105" s="11"/>
      <c r="BA105" s="11"/>
      <c r="BB105" s="75" t="str">
        <f t="shared" si="65"/>
        <v/>
      </c>
      <c r="BC105" s="11"/>
      <c r="BH105" s="52"/>
      <c r="BI105" s="52"/>
      <c r="BJ105" s="52"/>
      <c r="BK105" s="52"/>
      <c r="BL105" s="52"/>
      <c r="BM105" s="52"/>
      <c r="BP105" s="54"/>
      <c r="BQ105" s="27"/>
      <c r="BR105" s="27"/>
      <c r="BS105" s="27"/>
      <c r="BT105" s="27"/>
      <c r="BU105" s="27"/>
      <c r="BV105" s="27"/>
      <c r="BW105" s="54"/>
      <c r="BX105" s="26"/>
      <c r="BY105" s="54"/>
      <c r="BZ105" s="26"/>
      <c r="CA105" s="26"/>
      <c r="CB105" s="26"/>
    </row>
    <row r="106" spans="1:80" ht="17.45" customHeight="1">
      <c r="A106" s="86">
        <f t="shared" si="66"/>
        <v>14.5</v>
      </c>
      <c r="B106" s="107">
        <f t="shared" si="40"/>
        <v>45721</v>
      </c>
      <c r="C106" s="8"/>
      <c r="D106" s="11"/>
      <c r="E106" s="12">
        <v>0</v>
      </c>
      <c r="F106" s="11">
        <v>0</v>
      </c>
      <c r="G106" s="74">
        <f t="shared" si="69"/>
        <v>682</v>
      </c>
      <c r="H106" s="75">
        <f t="shared" si="69"/>
        <v>5037</v>
      </c>
      <c r="I106" s="88">
        <f t="shared" si="56"/>
        <v>0</v>
      </c>
      <c r="J106" s="78">
        <f t="shared" si="57"/>
        <v>0</v>
      </c>
      <c r="K106" s="78">
        <f t="shared" si="58"/>
        <v>0</v>
      </c>
      <c r="L106" s="78">
        <f t="shared" si="41"/>
        <v>0</v>
      </c>
      <c r="M106" s="78">
        <f t="shared" ca="1" si="68"/>
        <v>6.318681318681317E-2</v>
      </c>
      <c r="N106" s="78">
        <f t="shared" ca="1" si="67"/>
        <v>0.22390109890109894</v>
      </c>
      <c r="O106" s="78">
        <f t="shared" si="59"/>
        <v>5.0000000000000001E-4</v>
      </c>
      <c r="P106" s="13" t="s">
        <v>184</v>
      </c>
      <c r="Q106" s="8"/>
      <c r="R106" s="13"/>
      <c r="S106" s="89">
        <f t="shared" si="42"/>
        <v>0</v>
      </c>
      <c r="T106" s="75">
        <f t="shared" si="43"/>
        <v>0</v>
      </c>
      <c r="U106" s="90">
        <f t="shared" si="44"/>
        <v>0</v>
      </c>
      <c r="V106" s="82">
        <f t="shared" si="45"/>
        <v>0</v>
      </c>
      <c r="W106" s="8"/>
      <c r="X106" s="8"/>
      <c r="Y106" s="23"/>
      <c r="Z106" s="23"/>
      <c r="AA106" s="23"/>
      <c r="AB106" s="12"/>
      <c r="AC106" s="91">
        <f t="shared" si="46"/>
        <v>0</v>
      </c>
      <c r="AD106" s="75">
        <f t="shared" si="47"/>
        <v>0</v>
      </c>
      <c r="AE106" s="88">
        <f t="shared" si="48"/>
        <v>0</v>
      </c>
      <c r="AF106" s="92">
        <f t="shared" si="49"/>
        <v>0</v>
      </c>
      <c r="AG106" s="93">
        <f t="shared" si="50"/>
        <v>0</v>
      </c>
      <c r="AH106" s="93">
        <f t="shared" si="51"/>
        <v>0</v>
      </c>
      <c r="AI106" s="78">
        <f t="shared" si="52"/>
        <v>0</v>
      </c>
      <c r="AJ106" s="92">
        <f t="shared" si="53"/>
        <v>0</v>
      </c>
      <c r="AK106" s="78">
        <f t="shared" si="54"/>
        <v>0</v>
      </c>
      <c r="AL106" s="11"/>
      <c r="AM106" s="14"/>
      <c r="AN106" s="11"/>
      <c r="AO106" s="15"/>
      <c r="AP106" s="11"/>
      <c r="AQ106" s="11"/>
      <c r="AR106" s="11"/>
      <c r="AS106" s="75" t="str">
        <f t="shared" si="60"/>
        <v/>
      </c>
      <c r="AT106" s="75" t="str">
        <f t="shared" ca="1" si="61"/>
        <v/>
      </c>
      <c r="AU106" s="75" t="str">
        <f t="shared" si="62"/>
        <v/>
      </c>
      <c r="AV106" s="75" t="str">
        <f t="shared" ca="1" si="63"/>
        <v/>
      </c>
      <c r="AW106" s="11"/>
      <c r="AX106" s="11"/>
      <c r="AY106" s="75" t="str">
        <f t="shared" si="64"/>
        <v/>
      </c>
      <c r="AZ106" s="11"/>
      <c r="BA106" s="11"/>
      <c r="BB106" s="75" t="str">
        <f t="shared" si="65"/>
        <v/>
      </c>
      <c r="BC106" s="11"/>
      <c r="BH106" s="52"/>
      <c r="BI106" s="52"/>
      <c r="BJ106" s="52"/>
      <c r="BK106" s="52"/>
      <c r="BL106" s="52"/>
      <c r="BM106" s="52"/>
      <c r="BP106" s="54"/>
      <c r="BQ106" s="27"/>
      <c r="BR106" s="27"/>
      <c r="BS106" s="27"/>
      <c r="BT106" s="27"/>
      <c r="BU106" s="27"/>
      <c r="BV106" s="27"/>
      <c r="BW106" s="54"/>
      <c r="BX106" s="26"/>
      <c r="BY106" s="54"/>
      <c r="BZ106" s="26"/>
      <c r="CA106" s="26"/>
      <c r="CB106" s="26"/>
    </row>
    <row r="107" spans="1:80" ht="17.45" customHeight="1">
      <c r="A107" s="94">
        <f t="shared" si="66"/>
        <v>14.600000000000001</v>
      </c>
      <c r="B107" s="107">
        <f t="shared" si="40"/>
        <v>45722</v>
      </c>
      <c r="C107" s="8"/>
      <c r="D107" s="11"/>
      <c r="E107" s="12">
        <v>1</v>
      </c>
      <c r="F107" s="11">
        <v>2</v>
      </c>
      <c r="G107" s="74">
        <f t="shared" si="69"/>
        <v>681</v>
      </c>
      <c r="H107" s="75">
        <f t="shared" si="69"/>
        <v>5035</v>
      </c>
      <c r="I107" s="88">
        <f t="shared" si="56"/>
        <v>0</v>
      </c>
      <c r="J107" s="78">
        <f t="shared" si="57"/>
        <v>1.4662756598240469E-3</v>
      </c>
      <c r="K107" s="78">
        <f t="shared" si="58"/>
        <v>0</v>
      </c>
      <c r="L107" s="78">
        <f t="shared" si="41"/>
        <v>3.9706174310105219E-4</v>
      </c>
      <c r="M107" s="78">
        <f t="shared" ca="1" si="68"/>
        <v>6.4560439560439539E-2</v>
      </c>
      <c r="N107" s="78">
        <f t="shared" ca="1" si="67"/>
        <v>0.22664835164835168</v>
      </c>
      <c r="O107" s="78">
        <f t="shared" si="59"/>
        <v>5.0000000000000001E-4</v>
      </c>
      <c r="P107" s="13" t="s">
        <v>184</v>
      </c>
      <c r="Q107" s="8"/>
      <c r="R107" s="13"/>
      <c r="S107" s="89">
        <f t="shared" si="42"/>
        <v>0</v>
      </c>
      <c r="T107" s="75">
        <f t="shared" si="43"/>
        <v>0</v>
      </c>
      <c r="U107" s="90">
        <f t="shared" si="44"/>
        <v>0</v>
      </c>
      <c r="V107" s="82">
        <f t="shared" si="45"/>
        <v>0</v>
      </c>
      <c r="W107" s="8"/>
      <c r="X107" s="8"/>
      <c r="Y107" s="23"/>
      <c r="Z107" s="23"/>
      <c r="AA107" s="23"/>
      <c r="AB107" s="12"/>
      <c r="AC107" s="91">
        <f t="shared" si="46"/>
        <v>0</v>
      </c>
      <c r="AD107" s="75">
        <f t="shared" si="47"/>
        <v>0</v>
      </c>
      <c r="AE107" s="88">
        <f t="shared" ref="AE107:AE130" si="70">IFERROR(W107/H106,0)</f>
        <v>0</v>
      </c>
      <c r="AF107" s="92">
        <f t="shared" ref="AF107:AF130" si="71">IFERROR(X107/$W107,0)</f>
        <v>0</v>
      </c>
      <c r="AG107" s="93">
        <f t="shared" ref="AG107:AG130" si="72">IFERROR(Y107/$W107,0)</f>
        <v>0</v>
      </c>
      <c r="AH107" s="93">
        <f t="shared" ref="AH107:AH130" si="73">IFERROR(Z107/$W107,0)</f>
        <v>0</v>
      </c>
      <c r="AI107" s="78">
        <f t="shared" ref="AI107:AI130" si="74">IFERROR(AA107/$W107,0)</f>
        <v>0</v>
      </c>
      <c r="AJ107" s="92">
        <f t="shared" si="53"/>
        <v>0</v>
      </c>
      <c r="AK107" s="78">
        <f t="shared" si="54"/>
        <v>0</v>
      </c>
      <c r="AL107" s="11"/>
      <c r="AM107" s="14"/>
      <c r="AN107" s="11"/>
      <c r="AO107" s="15"/>
      <c r="AP107" s="11"/>
      <c r="AQ107" s="11"/>
      <c r="AR107" s="11"/>
      <c r="AS107" s="75" t="str">
        <f t="shared" si="60"/>
        <v/>
      </c>
      <c r="AT107" s="75" t="str">
        <f t="shared" ca="1" si="61"/>
        <v/>
      </c>
      <c r="AU107" s="75" t="str">
        <f t="shared" si="62"/>
        <v/>
      </c>
      <c r="AV107" s="75" t="str">
        <f t="shared" ca="1" si="63"/>
        <v/>
      </c>
      <c r="AW107" s="11"/>
      <c r="AX107" s="11"/>
      <c r="AY107" s="75" t="str">
        <f t="shared" si="64"/>
        <v/>
      </c>
      <c r="AZ107" s="11"/>
      <c r="BA107" s="11"/>
      <c r="BB107" s="75" t="str">
        <f t="shared" si="65"/>
        <v/>
      </c>
      <c r="BC107" s="11"/>
      <c r="BH107" s="52"/>
      <c r="BI107" s="52"/>
      <c r="BJ107" s="52"/>
      <c r="BK107" s="52"/>
      <c r="BL107" s="52"/>
      <c r="BM107" s="52"/>
      <c r="BP107" s="54"/>
      <c r="BQ107" s="27"/>
      <c r="BR107" s="27"/>
      <c r="BS107" s="27"/>
      <c r="BT107" s="27"/>
      <c r="BU107" s="27"/>
      <c r="BV107" s="27"/>
      <c r="BW107" s="54"/>
      <c r="BX107" s="26"/>
      <c r="BY107" s="54"/>
      <c r="BZ107" s="26"/>
      <c r="CA107" s="26"/>
      <c r="CB107" s="26"/>
    </row>
    <row r="108" spans="1:80" ht="17.45" customHeight="1" thickBot="1">
      <c r="A108" s="86">
        <f t="shared" si="66"/>
        <v>14.700000000000001</v>
      </c>
      <c r="B108" s="108">
        <f t="shared" si="40"/>
        <v>45723</v>
      </c>
      <c r="C108" s="16"/>
      <c r="D108" s="17"/>
      <c r="E108" s="18">
        <v>0</v>
      </c>
      <c r="F108" s="17">
        <v>1</v>
      </c>
      <c r="G108" s="96">
        <f t="shared" ref="G108:H123" si="75">G107-E108-C108</f>
        <v>681</v>
      </c>
      <c r="H108" s="97">
        <f t="shared" si="75"/>
        <v>5034</v>
      </c>
      <c r="I108" s="98">
        <f t="shared" si="56"/>
        <v>0</v>
      </c>
      <c r="J108" s="99">
        <f t="shared" si="57"/>
        <v>0</v>
      </c>
      <c r="K108" s="99">
        <f t="shared" si="58"/>
        <v>0</v>
      </c>
      <c r="L108" s="99">
        <f t="shared" si="41"/>
        <v>1.9860973187686197E-4</v>
      </c>
      <c r="M108" s="99">
        <f t="shared" ca="1" si="68"/>
        <v>6.4560439560439539E-2</v>
      </c>
      <c r="N108" s="99">
        <f t="shared" ca="1" si="67"/>
        <v>0.22802197802197807</v>
      </c>
      <c r="O108" s="99">
        <f t="shared" si="59"/>
        <v>5.0000000000000001E-4</v>
      </c>
      <c r="P108" s="19" t="s">
        <v>184</v>
      </c>
      <c r="Q108" s="16"/>
      <c r="R108" s="19"/>
      <c r="S108" s="89">
        <f t="shared" si="42"/>
        <v>0</v>
      </c>
      <c r="T108" s="75">
        <f t="shared" si="43"/>
        <v>0</v>
      </c>
      <c r="U108" s="100">
        <f t="shared" si="44"/>
        <v>0</v>
      </c>
      <c r="V108" s="101">
        <f t="shared" si="45"/>
        <v>0</v>
      </c>
      <c r="W108" s="16"/>
      <c r="X108" s="16"/>
      <c r="Y108" s="23"/>
      <c r="Z108" s="23"/>
      <c r="AA108" s="23"/>
      <c r="AB108" s="12"/>
      <c r="AC108" s="102">
        <f t="shared" si="46"/>
        <v>0</v>
      </c>
      <c r="AD108" s="97">
        <f t="shared" si="47"/>
        <v>0</v>
      </c>
      <c r="AE108" s="98">
        <f t="shared" si="70"/>
        <v>0</v>
      </c>
      <c r="AF108" s="103">
        <f t="shared" si="71"/>
        <v>0</v>
      </c>
      <c r="AG108" s="104">
        <f t="shared" si="72"/>
        <v>0</v>
      </c>
      <c r="AH108" s="104">
        <f t="shared" si="73"/>
        <v>0</v>
      </c>
      <c r="AI108" s="99">
        <f t="shared" si="74"/>
        <v>0</v>
      </c>
      <c r="AJ108" s="103">
        <f t="shared" si="53"/>
        <v>0</v>
      </c>
      <c r="AK108" s="99">
        <f t="shared" si="54"/>
        <v>0</v>
      </c>
      <c r="AL108" s="17"/>
      <c r="AM108" s="20"/>
      <c r="AN108" s="17"/>
      <c r="AO108" s="21"/>
      <c r="AP108" s="17"/>
      <c r="AQ108" s="17"/>
      <c r="AR108" s="17"/>
      <c r="AS108" s="97" t="str">
        <f t="shared" si="60"/>
        <v/>
      </c>
      <c r="AT108" s="97" t="str">
        <f t="shared" ca="1" si="61"/>
        <v/>
      </c>
      <c r="AU108" s="97" t="str">
        <f t="shared" si="62"/>
        <v/>
      </c>
      <c r="AV108" s="97" t="str">
        <f t="shared" ca="1" si="63"/>
        <v/>
      </c>
      <c r="AW108" s="17"/>
      <c r="AX108" s="17"/>
      <c r="AY108" s="97" t="str">
        <f t="shared" si="64"/>
        <v/>
      </c>
      <c r="AZ108" s="17"/>
      <c r="BA108" s="17"/>
      <c r="BB108" s="97" t="str">
        <f t="shared" si="65"/>
        <v/>
      </c>
      <c r="BC108" s="17"/>
      <c r="BH108" s="52"/>
      <c r="BI108" s="52"/>
      <c r="BJ108" s="52"/>
      <c r="BK108" s="52"/>
      <c r="BL108" s="52"/>
      <c r="BM108" s="52"/>
      <c r="BP108" s="54"/>
      <c r="BQ108" s="27"/>
      <c r="BR108" s="27"/>
      <c r="BS108" s="27"/>
      <c r="BT108" s="27"/>
      <c r="BU108" s="27"/>
      <c r="BV108" s="27"/>
      <c r="BW108" s="54"/>
      <c r="BX108" s="26"/>
      <c r="BY108" s="54"/>
      <c r="BZ108" s="26"/>
      <c r="CA108" s="26"/>
      <c r="CB108" s="26"/>
    </row>
    <row r="109" spans="1:80" ht="17.45" customHeight="1" thickTop="1">
      <c r="A109" s="71">
        <f>A102+1</f>
        <v>15.1</v>
      </c>
      <c r="B109" s="106">
        <f>B108+1</f>
        <v>45724</v>
      </c>
      <c r="C109" s="4"/>
      <c r="D109" s="5"/>
      <c r="E109" s="6">
        <v>4</v>
      </c>
      <c r="F109" s="5">
        <v>2</v>
      </c>
      <c r="G109" s="74">
        <f t="shared" si="75"/>
        <v>677</v>
      </c>
      <c r="H109" s="75">
        <f t="shared" si="75"/>
        <v>5032</v>
      </c>
      <c r="I109" s="76">
        <f t="shared" si="56"/>
        <v>0</v>
      </c>
      <c r="J109" s="77">
        <f t="shared" si="57"/>
        <v>5.8737151248164461E-3</v>
      </c>
      <c r="K109" s="77">
        <f t="shared" si="58"/>
        <v>0</v>
      </c>
      <c r="L109" s="77">
        <f t="shared" si="41"/>
        <v>3.9729837107667858E-4</v>
      </c>
      <c r="M109" s="78">
        <f t="shared" ca="1" si="68"/>
        <v>7.0054945054945042E-2</v>
      </c>
      <c r="N109" s="78">
        <f t="shared" ca="1" si="67"/>
        <v>0.23076923076923081</v>
      </c>
      <c r="O109" s="78">
        <f t="shared" si="59"/>
        <v>5.0000000000000001E-4</v>
      </c>
      <c r="P109" s="13" t="s">
        <v>184</v>
      </c>
      <c r="Q109" s="8"/>
      <c r="R109" s="13"/>
      <c r="S109" s="79">
        <f t="shared" si="42"/>
        <v>0</v>
      </c>
      <c r="T109" s="80">
        <f t="shared" si="43"/>
        <v>0</v>
      </c>
      <c r="U109" s="90">
        <f t="shared" si="44"/>
        <v>0</v>
      </c>
      <c r="V109" s="82">
        <f t="shared" si="45"/>
        <v>0</v>
      </c>
      <c r="W109" s="4"/>
      <c r="X109" s="4"/>
      <c r="Y109" s="22"/>
      <c r="Z109" s="22"/>
      <c r="AA109" s="22"/>
      <c r="AB109" s="6"/>
      <c r="AC109" s="83">
        <f t="shared" si="46"/>
        <v>0</v>
      </c>
      <c r="AD109" s="80">
        <f t="shared" si="47"/>
        <v>0</v>
      </c>
      <c r="AE109" s="76">
        <f t="shared" si="70"/>
        <v>0</v>
      </c>
      <c r="AF109" s="84">
        <f t="shared" si="71"/>
        <v>0</v>
      </c>
      <c r="AG109" s="85">
        <f t="shared" si="72"/>
        <v>0</v>
      </c>
      <c r="AH109" s="85">
        <f t="shared" si="73"/>
        <v>0</v>
      </c>
      <c r="AI109" s="77">
        <f t="shared" si="74"/>
        <v>0</v>
      </c>
      <c r="AJ109" s="84">
        <f t="shared" si="53"/>
        <v>0</v>
      </c>
      <c r="AK109" s="77">
        <f t="shared" si="54"/>
        <v>0</v>
      </c>
      <c r="AL109" s="5"/>
      <c r="AM109" s="9"/>
      <c r="AN109" s="5"/>
      <c r="AO109" s="10"/>
      <c r="AP109" s="5"/>
      <c r="AQ109" s="5"/>
      <c r="AR109" s="5"/>
      <c r="AS109" s="80" t="str">
        <f t="shared" si="60"/>
        <v/>
      </c>
      <c r="AT109" s="80" t="str">
        <f t="shared" ca="1" si="61"/>
        <v/>
      </c>
      <c r="AU109" s="80" t="str">
        <f t="shared" si="62"/>
        <v/>
      </c>
      <c r="AV109" s="80" t="str">
        <f t="shared" ca="1" si="63"/>
        <v/>
      </c>
      <c r="AW109" s="5"/>
      <c r="AX109" s="5"/>
      <c r="AY109" s="80" t="str">
        <f t="shared" si="64"/>
        <v/>
      </c>
      <c r="AZ109" s="165"/>
      <c r="BA109" s="165"/>
      <c r="BB109" s="80" t="str">
        <f t="shared" si="65"/>
        <v/>
      </c>
      <c r="BC109" s="5"/>
      <c r="BH109" s="52"/>
      <c r="BI109" s="52"/>
      <c r="BJ109" s="52"/>
      <c r="BK109" s="52"/>
      <c r="BL109" s="52"/>
      <c r="BM109" s="52"/>
      <c r="BP109" s="54"/>
      <c r="BQ109" s="27"/>
      <c r="BR109" s="27"/>
      <c r="BS109" s="27"/>
      <c r="BT109" s="27"/>
      <c r="BU109" s="27"/>
      <c r="BV109" s="27"/>
      <c r="BW109" s="54"/>
      <c r="BX109" s="26"/>
      <c r="BY109" s="54"/>
      <c r="BZ109" s="26"/>
      <c r="CA109" s="26"/>
      <c r="CB109" s="26"/>
    </row>
    <row r="110" spans="1:80" ht="17.45" customHeight="1">
      <c r="A110" s="86">
        <f t="shared" si="66"/>
        <v>15.2</v>
      </c>
      <c r="B110" s="107">
        <f t="shared" si="40"/>
        <v>45725</v>
      </c>
      <c r="C110" s="8"/>
      <c r="D110" s="11"/>
      <c r="E110" s="12">
        <v>1</v>
      </c>
      <c r="F110" s="11">
        <v>2</v>
      </c>
      <c r="G110" s="74">
        <f t="shared" si="75"/>
        <v>676</v>
      </c>
      <c r="H110" s="75">
        <f t="shared" si="75"/>
        <v>5030</v>
      </c>
      <c r="I110" s="88">
        <f t="shared" si="56"/>
        <v>0</v>
      </c>
      <c r="J110" s="78">
        <f t="shared" si="57"/>
        <v>1.4771048744460858E-3</v>
      </c>
      <c r="K110" s="78">
        <f t="shared" si="58"/>
        <v>0</v>
      </c>
      <c r="L110" s="78">
        <f t="shared" si="41"/>
        <v>3.9745627980922101E-4</v>
      </c>
      <c r="M110" s="78">
        <f t="shared" ca="1" si="68"/>
        <v>7.1428571428571425E-2</v>
      </c>
      <c r="N110" s="78">
        <f t="shared" ca="1" si="67"/>
        <v>0.23351648351648355</v>
      </c>
      <c r="O110" s="78">
        <f t="shared" si="59"/>
        <v>5.0000000000000001E-4</v>
      </c>
      <c r="P110" s="13" t="s">
        <v>184</v>
      </c>
      <c r="Q110" s="8"/>
      <c r="R110" s="13"/>
      <c r="S110" s="89">
        <f t="shared" si="42"/>
        <v>0</v>
      </c>
      <c r="T110" s="75">
        <f t="shared" si="43"/>
        <v>0</v>
      </c>
      <c r="U110" s="90">
        <f t="shared" si="44"/>
        <v>0</v>
      </c>
      <c r="V110" s="82">
        <f t="shared" si="45"/>
        <v>0</v>
      </c>
      <c r="W110" s="8"/>
      <c r="X110" s="8"/>
      <c r="Y110" s="23"/>
      <c r="Z110" s="23"/>
      <c r="AA110" s="23"/>
      <c r="AB110" s="12"/>
      <c r="AC110" s="91">
        <f t="shared" si="46"/>
        <v>0</v>
      </c>
      <c r="AD110" s="75">
        <f t="shared" si="47"/>
        <v>0</v>
      </c>
      <c r="AE110" s="88">
        <f t="shared" si="70"/>
        <v>0</v>
      </c>
      <c r="AF110" s="92">
        <f t="shared" si="71"/>
        <v>0</v>
      </c>
      <c r="AG110" s="93">
        <f t="shared" si="72"/>
        <v>0</v>
      </c>
      <c r="AH110" s="93">
        <f t="shared" si="73"/>
        <v>0</v>
      </c>
      <c r="AI110" s="78">
        <f t="shared" si="74"/>
        <v>0</v>
      </c>
      <c r="AJ110" s="92">
        <f t="shared" si="53"/>
        <v>0</v>
      </c>
      <c r="AK110" s="78">
        <f t="shared" si="54"/>
        <v>0</v>
      </c>
      <c r="AL110" s="11"/>
      <c r="AM110" s="14"/>
      <c r="AN110" s="11"/>
      <c r="AO110" s="15"/>
      <c r="AP110" s="11"/>
      <c r="AQ110" s="11"/>
      <c r="AR110" s="11"/>
      <c r="AS110" s="75" t="str">
        <f t="shared" si="60"/>
        <v/>
      </c>
      <c r="AT110" s="75" t="str">
        <f t="shared" ca="1" si="61"/>
        <v/>
      </c>
      <c r="AU110" s="75" t="str">
        <f t="shared" si="62"/>
        <v/>
      </c>
      <c r="AV110" s="75" t="str">
        <f t="shared" ca="1" si="63"/>
        <v/>
      </c>
      <c r="AW110" s="11"/>
      <c r="AX110" s="11"/>
      <c r="AY110" s="75" t="str">
        <f t="shared" si="64"/>
        <v/>
      </c>
      <c r="AZ110" s="11"/>
      <c r="BA110" s="11"/>
      <c r="BB110" s="75" t="str">
        <f t="shared" si="65"/>
        <v/>
      </c>
      <c r="BC110" s="11"/>
      <c r="BH110" s="52"/>
      <c r="BI110" s="52"/>
      <c r="BJ110" s="52"/>
      <c r="BK110" s="52"/>
      <c r="BL110" s="52"/>
      <c r="BM110" s="52"/>
      <c r="BP110" s="54"/>
      <c r="BQ110" s="27"/>
      <c r="BR110" s="27"/>
      <c r="BS110" s="27"/>
      <c r="BT110" s="27"/>
      <c r="BU110" s="27"/>
      <c r="BV110" s="27"/>
      <c r="BW110" s="54"/>
      <c r="BX110" s="26"/>
      <c r="BY110" s="54"/>
      <c r="BZ110" s="26"/>
      <c r="CA110" s="26"/>
      <c r="CB110" s="26"/>
    </row>
    <row r="111" spans="1:80" ht="17.45" customHeight="1">
      <c r="A111" s="94">
        <f t="shared" si="66"/>
        <v>15.3</v>
      </c>
      <c r="B111" s="107">
        <f t="shared" si="40"/>
        <v>45726</v>
      </c>
      <c r="C111" s="8"/>
      <c r="D111" s="11"/>
      <c r="E111" s="12">
        <v>1</v>
      </c>
      <c r="F111" s="11">
        <v>0</v>
      </c>
      <c r="G111" s="74">
        <f t="shared" si="75"/>
        <v>675</v>
      </c>
      <c r="H111" s="75">
        <f t="shared" si="75"/>
        <v>5030</v>
      </c>
      <c r="I111" s="88">
        <f t="shared" si="56"/>
        <v>0</v>
      </c>
      <c r="J111" s="78">
        <f t="shared" si="57"/>
        <v>1.4792899408284023E-3</v>
      </c>
      <c r="K111" s="78">
        <f t="shared" si="58"/>
        <v>0</v>
      </c>
      <c r="L111" s="78">
        <f t="shared" si="41"/>
        <v>0</v>
      </c>
      <c r="M111" s="78">
        <f t="shared" ca="1" si="68"/>
        <v>7.2802197802197807E-2</v>
      </c>
      <c r="N111" s="78">
        <f t="shared" ca="1" si="67"/>
        <v>0.23351648351648355</v>
      </c>
      <c r="O111" s="78">
        <f t="shared" si="59"/>
        <v>5.0000000000000001E-4</v>
      </c>
      <c r="P111" s="13" t="s">
        <v>184</v>
      </c>
      <c r="Q111" s="8"/>
      <c r="R111" s="13"/>
      <c r="S111" s="89">
        <f t="shared" si="42"/>
        <v>0</v>
      </c>
      <c r="T111" s="75">
        <f t="shared" si="43"/>
        <v>0</v>
      </c>
      <c r="U111" s="90">
        <f t="shared" si="44"/>
        <v>0</v>
      </c>
      <c r="V111" s="82">
        <f t="shared" si="45"/>
        <v>0</v>
      </c>
      <c r="W111" s="8"/>
      <c r="X111" s="8"/>
      <c r="Y111" s="23"/>
      <c r="Z111" s="23"/>
      <c r="AA111" s="23"/>
      <c r="AB111" s="12"/>
      <c r="AC111" s="91">
        <f t="shared" si="46"/>
        <v>0</v>
      </c>
      <c r="AD111" s="75">
        <f t="shared" si="47"/>
        <v>0</v>
      </c>
      <c r="AE111" s="88">
        <f t="shared" si="70"/>
        <v>0</v>
      </c>
      <c r="AF111" s="92">
        <f t="shared" si="71"/>
        <v>0</v>
      </c>
      <c r="AG111" s="93">
        <f t="shared" si="72"/>
        <v>0</v>
      </c>
      <c r="AH111" s="93">
        <f t="shared" si="73"/>
        <v>0</v>
      </c>
      <c r="AI111" s="78">
        <f t="shared" si="74"/>
        <v>0</v>
      </c>
      <c r="AJ111" s="92">
        <f t="shared" si="53"/>
        <v>0</v>
      </c>
      <c r="AK111" s="78">
        <f t="shared" si="54"/>
        <v>0</v>
      </c>
      <c r="AL111" s="11"/>
      <c r="AM111" s="14"/>
      <c r="AN111" s="11"/>
      <c r="AO111" s="15"/>
      <c r="AP111" s="11"/>
      <c r="AQ111" s="11"/>
      <c r="AR111" s="11"/>
      <c r="AS111" s="75" t="str">
        <f t="shared" si="60"/>
        <v/>
      </c>
      <c r="AT111" s="75" t="str">
        <f t="shared" ca="1" si="61"/>
        <v/>
      </c>
      <c r="AU111" s="75" t="str">
        <f t="shared" si="62"/>
        <v/>
      </c>
      <c r="AV111" s="75" t="str">
        <f t="shared" ca="1" si="63"/>
        <v/>
      </c>
      <c r="AW111" s="11"/>
      <c r="AX111" s="11"/>
      <c r="AY111" s="75" t="str">
        <f t="shared" si="64"/>
        <v/>
      </c>
      <c r="AZ111" s="11"/>
      <c r="BA111" s="11"/>
      <c r="BB111" s="75" t="str">
        <f t="shared" si="65"/>
        <v/>
      </c>
      <c r="BC111" s="11"/>
      <c r="BH111" s="52"/>
      <c r="BI111" s="52"/>
      <c r="BJ111" s="52"/>
      <c r="BK111" s="52"/>
      <c r="BL111" s="52"/>
      <c r="BM111" s="52"/>
      <c r="BP111" s="54"/>
      <c r="BQ111" s="27"/>
      <c r="BR111" s="27"/>
      <c r="BS111" s="27"/>
      <c r="BT111" s="27"/>
      <c r="BU111" s="27"/>
      <c r="BV111" s="27"/>
      <c r="BW111" s="54"/>
      <c r="BX111" s="26"/>
      <c r="BY111" s="54"/>
      <c r="BZ111" s="26"/>
      <c r="CA111" s="26"/>
      <c r="CB111" s="26"/>
    </row>
    <row r="112" spans="1:80" ht="17.45" customHeight="1">
      <c r="A112" s="86">
        <f t="shared" si="66"/>
        <v>15.4</v>
      </c>
      <c r="B112" s="107">
        <f t="shared" si="40"/>
        <v>45727</v>
      </c>
      <c r="C112" s="8"/>
      <c r="D112" s="11"/>
      <c r="E112" s="12">
        <v>2</v>
      </c>
      <c r="F112" s="11">
        <v>1</v>
      </c>
      <c r="G112" s="74">
        <f t="shared" si="75"/>
        <v>673</v>
      </c>
      <c r="H112" s="75">
        <f t="shared" si="75"/>
        <v>5029</v>
      </c>
      <c r="I112" s="88">
        <f t="shared" si="56"/>
        <v>0</v>
      </c>
      <c r="J112" s="78">
        <f t="shared" si="57"/>
        <v>2.9629629629629628E-3</v>
      </c>
      <c r="K112" s="78">
        <f t="shared" si="58"/>
        <v>0</v>
      </c>
      <c r="L112" s="78">
        <f t="shared" si="41"/>
        <v>1.9880715705765408E-4</v>
      </c>
      <c r="M112" s="78">
        <f t="shared" ca="1" si="68"/>
        <v>7.5549450549450559E-2</v>
      </c>
      <c r="N112" s="78">
        <f t="shared" ca="1" si="67"/>
        <v>0.23489010989010992</v>
      </c>
      <c r="O112" s="78">
        <f t="shared" si="59"/>
        <v>5.0000000000000001E-4</v>
      </c>
      <c r="P112" s="13" t="s">
        <v>184</v>
      </c>
      <c r="Q112" s="8"/>
      <c r="R112" s="13"/>
      <c r="S112" s="89">
        <f t="shared" si="42"/>
        <v>0</v>
      </c>
      <c r="T112" s="75">
        <f t="shared" si="43"/>
        <v>0</v>
      </c>
      <c r="U112" s="90">
        <f t="shared" si="44"/>
        <v>0</v>
      </c>
      <c r="V112" s="82">
        <f t="shared" si="45"/>
        <v>0</v>
      </c>
      <c r="W112" s="8"/>
      <c r="X112" s="8"/>
      <c r="Y112" s="23"/>
      <c r="Z112" s="23"/>
      <c r="AA112" s="23"/>
      <c r="AB112" s="12"/>
      <c r="AC112" s="91">
        <f t="shared" si="46"/>
        <v>0</v>
      </c>
      <c r="AD112" s="75">
        <f t="shared" si="47"/>
        <v>0</v>
      </c>
      <c r="AE112" s="88">
        <f t="shared" si="70"/>
        <v>0</v>
      </c>
      <c r="AF112" s="92">
        <f t="shared" si="71"/>
        <v>0</v>
      </c>
      <c r="AG112" s="93">
        <f t="shared" si="72"/>
        <v>0</v>
      </c>
      <c r="AH112" s="93">
        <f t="shared" si="73"/>
        <v>0</v>
      </c>
      <c r="AI112" s="78">
        <f t="shared" si="74"/>
        <v>0</v>
      </c>
      <c r="AJ112" s="92">
        <f t="shared" si="53"/>
        <v>0</v>
      </c>
      <c r="AK112" s="78">
        <f t="shared" si="54"/>
        <v>0</v>
      </c>
      <c r="AL112" s="11"/>
      <c r="AM112" s="14"/>
      <c r="AN112" s="11"/>
      <c r="AO112" s="15"/>
      <c r="AP112" s="11"/>
      <c r="AQ112" s="11"/>
      <c r="AR112" s="11"/>
      <c r="AS112" s="75" t="str">
        <f t="shared" si="60"/>
        <v/>
      </c>
      <c r="AT112" s="75" t="str">
        <f t="shared" ca="1" si="61"/>
        <v/>
      </c>
      <c r="AU112" s="75" t="str">
        <f t="shared" si="62"/>
        <v/>
      </c>
      <c r="AV112" s="75" t="str">
        <f t="shared" ca="1" si="63"/>
        <v/>
      </c>
      <c r="AW112" s="11"/>
      <c r="AX112" s="11"/>
      <c r="AY112" s="75" t="str">
        <f t="shared" si="64"/>
        <v/>
      </c>
      <c r="AZ112" s="11"/>
      <c r="BA112" s="11"/>
      <c r="BB112" s="75" t="str">
        <f t="shared" si="65"/>
        <v/>
      </c>
      <c r="BC112" s="11"/>
      <c r="BH112" s="52"/>
      <c r="BI112" s="52"/>
      <c r="BJ112" s="52"/>
      <c r="BK112" s="52"/>
      <c r="BL112" s="52"/>
      <c r="BM112" s="52"/>
      <c r="BP112" s="54"/>
      <c r="BQ112" s="27"/>
      <c r="BR112" s="27"/>
      <c r="BS112" s="27"/>
      <c r="BT112" s="27"/>
      <c r="BU112" s="27"/>
      <c r="BV112" s="27"/>
      <c r="BW112" s="54"/>
      <c r="BX112" s="26"/>
      <c r="BY112" s="54"/>
      <c r="BZ112" s="26"/>
      <c r="CA112" s="26"/>
      <c r="CB112" s="26"/>
    </row>
    <row r="113" spans="1:80" ht="17.45" customHeight="1">
      <c r="A113" s="94">
        <f t="shared" si="66"/>
        <v>15.5</v>
      </c>
      <c r="B113" s="107">
        <f t="shared" si="40"/>
        <v>45728</v>
      </c>
      <c r="C113" s="8"/>
      <c r="D113" s="11"/>
      <c r="E113" s="12">
        <v>3</v>
      </c>
      <c r="F113" s="11">
        <v>2</v>
      </c>
      <c r="G113" s="74">
        <f t="shared" si="75"/>
        <v>670</v>
      </c>
      <c r="H113" s="75">
        <f t="shared" si="75"/>
        <v>5027</v>
      </c>
      <c r="I113" s="88">
        <f t="shared" si="56"/>
        <v>0</v>
      </c>
      <c r="J113" s="78">
        <f t="shared" si="57"/>
        <v>4.4576523031203564E-3</v>
      </c>
      <c r="K113" s="78">
        <f t="shared" si="58"/>
        <v>0</v>
      </c>
      <c r="L113" s="78">
        <f t="shared" si="41"/>
        <v>3.9769337840524953E-4</v>
      </c>
      <c r="M113" s="78">
        <f t="shared" ca="1" si="68"/>
        <v>7.9670329670329679E-2</v>
      </c>
      <c r="N113" s="78">
        <f t="shared" ca="1" si="67"/>
        <v>0.23763736263736268</v>
      </c>
      <c r="O113" s="78">
        <f t="shared" si="59"/>
        <v>5.0000000000000001E-4</v>
      </c>
      <c r="P113" s="13" t="s">
        <v>184</v>
      </c>
      <c r="Q113" s="8"/>
      <c r="R113" s="13"/>
      <c r="S113" s="89">
        <f t="shared" si="42"/>
        <v>0</v>
      </c>
      <c r="T113" s="75">
        <f t="shared" si="43"/>
        <v>0</v>
      </c>
      <c r="U113" s="90">
        <f t="shared" si="44"/>
        <v>0</v>
      </c>
      <c r="V113" s="82">
        <f t="shared" si="45"/>
        <v>0</v>
      </c>
      <c r="W113" s="8"/>
      <c r="X113" s="8"/>
      <c r="Y113" s="23"/>
      <c r="Z113" s="23"/>
      <c r="AA113" s="23"/>
      <c r="AB113" s="12"/>
      <c r="AC113" s="91">
        <f t="shared" si="46"/>
        <v>0</v>
      </c>
      <c r="AD113" s="75">
        <f t="shared" si="47"/>
        <v>0</v>
      </c>
      <c r="AE113" s="88">
        <f t="shared" si="70"/>
        <v>0</v>
      </c>
      <c r="AF113" s="92">
        <f t="shared" si="71"/>
        <v>0</v>
      </c>
      <c r="AG113" s="93">
        <f t="shared" si="72"/>
        <v>0</v>
      </c>
      <c r="AH113" s="93">
        <f t="shared" si="73"/>
        <v>0</v>
      </c>
      <c r="AI113" s="78">
        <f t="shared" si="74"/>
        <v>0</v>
      </c>
      <c r="AJ113" s="92">
        <f t="shared" si="53"/>
        <v>0</v>
      </c>
      <c r="AK113" s="78">
        <f t="shared" si="54"/>
        <v>0</v>
      </c>
      <c r="AL113" s="11"/>
      <c r="AM113" s="14"/>
      <c r="AN113" s="11"/>
      <c r="AO113" s="15"/>
      <c r="AP113" s="11"/>
      <c r="AQ113" s="11"/>
      <c r="AR113" s="11"/>
      <c r="AS113" s="75" t="str">
        <f t="shared" si="60"/>
        <v/>
      </c>
      <c r="AT113" s="75" t="str">
        <f t="shared" ca="1" si="61"/>
        <v/>
      </c>
      <c r="AU113" s="75" t="str">
        <f t="shared" si="62"/>
        <v/>
      </c>
      <c r="AV113" s="75" t="str">
        <f t="shared" ca="1" si="63"/>
        <v/>
      </c>
      <c r="AW113" s="11"/>
      <c r="AX113" s="11"/>
      <c r="AY113" s="75" t="str">
        <f t="shared" si="64"/>
        <v/>
      </c>
      <c r="AZ113" s="11"/>
      <c r="BA113" s="11"/>
      <c r="BB113" s="75" t="str">
        <f t="shared" si="65"/>
        <v/>
      </c>
      <c r="BC113" s="11"/>
      <c r="BH113" s="52"/>
      <c r="BI113" s="52"/>
      <c r="BJ113" s="52"/>
      <c r="BK113" s="52"/>
      <c r="BL113" s="52"/>
      <c r="BM113" s="52"/>
      <c r="BP113" s="54"/>
      <c r="BQ113" s="27"/>
      <c r="BR113" s="27"/>
      <c r="BS113" s="27"/>
      <c r="BT113" s="27"/>
      <c r="BU113" s="27"/>
      <c r="BV113" s="27"/>
      <c r="BW113" s="54"/>
      <c r="BX113" s="26"/>
      <c r="BY113" s="54"/>
      <c r="BZ113" s="26"/>
      <c r="CA113" s="26"/>
      <c r="CB113" s="26"/>
    </row>
    <row r="114" spans="1:80" ht="17.45" customHeight="1">
      <c r="A114" s="86">
        <f t="shared" si="66"/>
        <v>15.600000000000001</v>
      </c>
      <c r="B114" s="107">
        <f t="shared" si="40"/>
        <v>45729</v>
      </c>
      <c r="C114" s="8"/>
      <c r="D114" s="11"/>
      <c r="E114" s="12">
        <v>0</v>
      </c>
      <c r="F114" s="11">
        <v>2</v>
      </c>
      <c r="G114" s="74">
        <f t="shared" si="75"/>
        <v>670</v>
      </c>
      <c r="H114" s="75">
        <f t="shared" si="75"/>
        <v>5025</v>
      </c>
      <c r="I114" s="88">
        <f t="shared" si="56"/>
        <v>0</v>
      </c>
      <c r="J114" s="78">
        <f t="shared" si="57"/>
        <v>0</v>
      </c>
      <c r="K114" s="78">
        <f t="shared" si="58"/>
        <v>0</v>
      </c>
      <c r="L114" s="78">
        <f t="shared" si="41"/>
        <v>3.9785160135269546E-4</v>
      </c>
      <c r="M114" s="78">
        <f t="shared" ca="1" si="68"/>
        <v>7.9670329670329679E-2</v>
      </c>
      <c r="N114" s="78">
        <f t="shared" ca="1" si="67"/>
        <v>0.24038461538461542</v>
      </c>
      <c r="O114" s="78">
        <f t="shared" si="59"/>
        <v>5.0000000000000001E-4</v>
      </c>
      <c r="P114" s="13" t="s">
        <v>184</v>
      </c>
      <c r="Q114" s="8"/>
      <c r="R114" s="13"/>
      <c r="S114" s="89">
        <f t="shared" si="42"/>
        <v>0</v>
      </c>
      <c r="T114" s="75">
        <f t="shared" si="43"/>
        <v>0</v>
      </c>
      <c r="U114" s="90">
        <f t="shared" si="44"/>
        <v>0</v>
      </c>
      <c r="V114" s="82">
        <f t="shared" si="45"/>
        <v>0</v>
      </c>
      <c r="W114" s="8"/>
      <c r="X114" s="8"/>
      <c r="Y114" s="23"/>
      <c r="Z114" s="23"/>
      <c r="AA114" s="23"/>
      <c r="AB114" s="12"/>
      <c r="AC114" s="91">
        <f t="shared" si="46"/>
        <v>0</v>
      </c>
      <c r="AD114" s="75">
        <f t="shared" si="47"/>
        <v>0</v>
      </c>
      <c r="AE114" s="88">
        <f t="shared" si="70"/>
        <v>0</v>
      </c>
      <c r="AF114" s="92">
        <f t="shared" si="71"/>
        <v>0</v>
      </c>
      <c r="AG114" s="93">
        <f t="shared" si="72"/>
        <v>0</v>
      </c>
      <c r="AH114" s="93">
        <f t="shared" si="73"/>
        <v>0</v>
      </c>
      <c r="AI114" s="78">
        <f t="shared" si="74"/>
        <v>0</v>
      </c>
      <c r="AJ114" s="92">
        <f t="shared" si="53"/>
        <v>0</v>
      </c>
      <c r="AK114" s="78">
        <f t="shared" si="54"/>
        <v>0</v>
      </c>
      <c r="AL114" s="11"/>
      <c r="AM114" s="14"/>
      <c r="AN114" s="11"/>
      <c r="AO114" s="15"/>
      <c r="AP114" s="11"/>
      <c r="AQ114" s="11"/>
      <c r="AR114" s="11"/>
      <c r="AS114" s="75" t="str">
        <f t="shared" si="60"/>
        <v/>
      </c>
      <c r="AT114" s="75" t="str">
        <f t="shared" ca="1" si="61"/>
        <v/>
      </c>
      <c r="AU114" s="75" t="str">
        <f t="shared" si="62"/>
        <v/>
      </c>
      <c r="AV114" s="75" t="str">
        <f t="shared" ca="1" si="63"/>
        <v/>
      </c>
      <c r="AW114" s="11"/>
      <c r="AX114" s="11"/>
      <c r="AY114" s="75" t="str">
        <f t="shared" si="64"/>
        <v/>
      </c>
      <c r="AZ114" s="11"/>
      <c r="BA114" s="11"/>
      <c r="BB114" s="75" t="str">
        <f t="shared" si="65"/>
        <v/>
      </c>
      <c r="BC114" s="11"/>
      <c r="BH114" s="52"/>
      <c r="BI114" s="52"/>
      <c r="BJ114" s="52"/>
      <c r="BK114" s="52"/>
      <c r="BL114" s="52"/>
      <c r="BM114" s="52"/>
      <c r="BP114" s="54"/>
      <c r="BQ114" s="27"/>
      <c r="BR114" s="27"/>
      <c r="BS114" s="27"/>
      <c r="BT114" s="27"/>
      <c r="BU114" s="27"/>
      <c r="BV114" s="27"/>
      <c r="BW114" s="54"/>
      <c r="BX114" s="26"/>
      <c r="BY114" s="54"/>
      <c r="BZ114" s="26"/>
      <c r="CA114" s="26"/>
      <c r="CB114" s="26"/>
    </row>
    <row r="115" spans="1:80" ht="17.45" customHeight="1" thickBot="1">
      <c r="A115" s="94">
        <f t="shared" si="66"/>
        <v>15.700000000000001</v>
      </c>
      <c r="B115" s="108">
        <f t="shared" si="40"/>
        <v>45730</v>
      </c>
      <c r="C115" s="16"/>
      <c r="D115" s="17"/>
      <c r="E115" s="18">
        <v>1</v>
      </c>
      <c r="F115" s="17">
        <v>6</v>
      </c>
      <c r="G115" s="96">
        <f t="shared" si="75"/>
        <v>669</v>
      </c>
      <c r="H115" s="97">
        <f t="shared" si="75"/>
        <v>5019</v>
      </c>
      <c r="I115" s="98">
        <f t="shared" si="56"/>
        <v>0</v>
      </c>
      <c r="J115" s="99">
        <f t="shared" si="57"/>
        <v>1.4925373134328358E-3</v>
      </c>
      <c r="K115" s="99">
        <f t="shared" si="58"/>
        <v>0</v>
      </c>
      <c r="L115" s="99">
        <f t="shared" si="41"/>
        <v>1.1940298507462687E-3</v>
      </c>
      <c r="M115" s="99">
        <f t="shared" ca="1" si="68"/>
        <v>8.1043956043956047E-2</v>
      </c>
      <c r="N115" s="99">
        <f t="shared" ca="1" si="67"/>
        <v>0.24862637362637366</v>
      </c>
      <c r="O115" s="99">
        <f t="shared" si="59"/>
        <v>5.0000000000000001E-4</v>
      </c>
      <c r="P115" s="19" t="s">
        <v>184</v>
      </c>
      <c r="Q115" s="16"/>
      <c r="R115" s="19"/>
      <c r="S115" s="89">
        <f t="shared" si="42"/>
        <v>0</v>
      </c>
      <c r="T115" s="75">
        <f t="shared" si="43"/>
        <v>0</v>
      </c>
      <c r="U115" s="100">
        <f t="shared" si="44"/>
        <v>0</v>
      </c>
      <c r="V115" s="101">
        <f t="shared" si="45"/>
        <v>0</v>
      </c>
      <c r="W115" s="16"/>
      <c r="X115" s="16"/>
      <c r="Y115" s="23"/>
      <c r="Z115" s="23"/>
      <c r="AA115" s="23"/>
      <c r="AB115" s="12"/>
      <c r="AC115" s="102">
        <f t="shared" si="46"/>
        <v>0</v>
      </c>
      <c r="AD115" s="97">
        <f t="shared" si="47"/>
        <v>0</v>
      </c>
      <c r="AE115" s="98">
        <f t="shared" si="70"/>
        <v>0</v>
      </c>
      <c r="AF115" s="103">
        <f t="shared" si="71"/>
        <v>0</v>
      </c>
      <c r="AG115" s="104">
        <f t="shared" si="72"/>
        <v>0</v>
      </c>
      <c r="AH115" s="104">
        <f t="shared" si="73"/>
        <v>0</v>
      </c>
      <c r="AI115" s="99">
        <f t="shared" si="74"/>
        <v>0</v>
      </c>
      <c r="AJ115" s="103">
        <f t="shared" si="53"/>
        <v>0</v>
      </c>
      <c r="AK115" s="99">
        <f t="shared" si="54"/>
        <v>0</v>
      </c>
      <c r="AL115" s="17"/>
      <c r="AM115" s="20"/>
      <c r="AN115" s="17"/>
      <c r="AO115" s="21"/>
      <c r="AP115" s="17"/>
      <c r="AQ115" s="17"/>
      <c r="AR115" s="17"/>
      <c r="AS115" s="97" t="str">
        <f t="shared" si="60"/>
        <v/>
      </c>
      <c r="AT115" s="97" t="str">
        <f t="shared" ca="1" si="61"/>
        <v/>
      </c>
      <c r="AU115" s="97" t="str">
        <f t="shared" si="62"/>
        <v/>
      </c>
      <c r="AV115" s="97" t="str">
        <f t="shared" ca="1" si="63"/>
        <v/>
      </c>
      <c r="AW115" s="17"/>
      <c r="AX115" s="17"/>
      <c r="AY115" s="97" t="str">
        <f t="shared" si="64"/>
        <v/>
      </c>
      <c r="AZ115" s="17"/>
      <c r="BA115" s="17"/>
      <c r="BB115" s="97" t="str">
        <f t="shared" si="65"/>
        <v/>
      </c>
      <c r="BC115" s="17"/>
      <c r="BH115" s="52"/>
      <c r="BI115" s="52"/>
      <c r="BJ115" s="52"/>
      <c r="BK115" s="52"/>
      <c r="BL115" s="52"/>
      <c r="BM115" s="52"/>
      <c r="BP115" s="54"/>
      <c r="BQ115" s="27"/>
      <c r="BR115" s="27"/>
      <c r="BS115" s="27"/>
      <c r="BT115" s="27"/>
      <c r="BU115" s="27"/>
      <c r="BV115" s="27"/>
      <c r="BW115" s="54"/>
      <c r="BX115" s="26"/>
      <c r="BY115" s="54"/>
      <c r="BZ115" s="26"/>
      <c r="CA115" s="26"/>
      <c r="CB115" s="26"/>
    </row>
    <row r="116" spans="1:80" ht="17.45" customHeight="1" thickTop="1">
      <c r="A116" s="105">
        <f>A109+1</f>
        <v>16.100000000000001</v>
      </c>
      <c r="B116" s="106">
        <f>B115+1</f>
        <v>45731</v>
      </c>
      <c r="C116" s="4"/>
      <c r="D116" s="5"/>
      <c r="E116" s="6">
        <v>2</v>
      </c>
      <c r="F116" s="5">
        <v>6</v>
      </c>
      <c r="G116" s="74">
        <f t="shared" si="75"/>
        <v>667</v>
      </c>
      <c r="H116" s="75">
        <f t="shared" si="75"/>
        <v>5013</v>
      </c>
      <c r="I116" s="76">
        <f t="shared" si="56"/>
        <v>0</v>
      </c>
      <c r="J116" s="77">
        <f t="shared" si="57"/>
        <v>2.9895366218236174E-3</v>
      </c>
      <c r="K116" s="77">
        <f t="shared" si="58"/>
        <v>0</v>
      </c>
      <c r="L116" s="77">
        <f t="shared" si="41"/>
        <v>1.195457262402869E-3</v>
      </c>
      <c r="M116" s="78">
        <f t="shared" ca="1" si="68"/>
        <v>8.3791208791208785E-2</v>
      </c>
      <c r="N116" s="78">
        <f t="shared" ca="1" si="67"/>
        <v>0.2568681318681319</v>
      </c>
      <c r="O116" s="78">
        <f t="shared" si="59"/>
        <v>5.0000000000000001E-4</v>
      </c>
      <c r="P116" s="13" t="s">
        <v>184</v>
      </c>
      <c r="Q116" s="8"/>
      <c r="R116" s="13"/>
      <c r="S116" s="79">
        <f t="shared" si="42"/>
        <v>0</v>
      </c>
      <c r="T116" s="80">
        <f t="shared" si="43"/>
        <v>0</v>
      </c>
      <c r="U116" s="90">
        <f t="shared" si="44"/>
        <v>0</v>
      </c>
      <c r="V116" s="82">
        <f t="shared" si="45"/>
        <v>0</v>
      </c>
      <c r="W116" s="4"/>
      <c r="X116" s="4"/>
      <c r="Y116" s="22"/>
      <c r="Z116" s="22"/>
      <c r="AA116" s="22"/>
      <c r="AB116" s="6"/>
      <c r="AC116" s="83">
        <f t="shared" si="46"/>
        <v>0</v>
      </c>
      <c r="AD116" s="80">
        <f t="shared" si="47"/>
        <v>0</v>
      </c>
      <c r="AE116" s="76">
        <f t="shared" si="70"/>
        <v>0</v>
      </c>
      <c r="AF116" s="84">
        <f t="shared" si="71"/>
        <v>0</v>
      </c>
      <c r="AG116" s="85">
        <f t="shared" si="72"/>
        <v>0</v>
      </c>
      <c r="AH116" s="85">
        <f t="shared" si="73"/>
        <v>0</v>
      </c>
      <c r="AI116" s="77">
        <f t="shared" si="74"/>
        <v>0</v>
      </c>
      <c r="AJ116" s="84">
        <f t="shared" si="53"/>
        <v>0</v>
      </c>
      <c r="AK116" s="77">
        <f t="shared" si="54"/>
        <v>0</v>
      </c>
      <c r="AL116" s="5"/>
      <c r="AM116" s="9"/>
      <c r="AN116" s="5"/>
      <c r="AO116" s="10"/>
      <c r="AP116" s="5"/>
      <c r="AQ116" s="5"/>
      <c r="AR116" s="5"/>
      <c r="AS116" s="80" t="str">
        <f t="shared" si="60"/>
        <v/>
      </c>
      <c r="AT116" s="80" t="str">
        <f t="shared" ca="1" si="61"/>
        <v/>
      </c>
      <c r="AU116" s="80" t="str">
        <f t="shared" si="62"/>
        <v/>
      </c>
      <c r="AV116" s="80" t="str">
        <f t="shared" ca="1" si="63"/>
        <v/>
      </c>
      <c r="AW116" s="5"/>
      <c r="AX116" s="5"/>
      <c r="AY116" s="80" t="str">
        <f t="shared" si="64"/>
        <v/>
      </c>
      <c r="AZ116" s="165"/>
      <c r="BA116" s="165"/>
      <c r="BB116" s="80" t="str">
        <f t="shared" si="65"/>
        <v/>
      </c>
      <c r="BC116" s="5"/>
      <c r="BH116" s="52"/>
      <c r="BI116" s="52"/>
      <c r="BJ116" s="52"/>
      <c r="BK116" s="52"/>
      <c r="BL116" s="52"/>
      <c r="BM116" s="52"/>
      <c r="BP116" s="54"/>
      <c r="BQ116" s="27"/>
      <c r="BR116" s="27"/>
      <c r="BS116" s="27"/>
      <c r="BT116" s="27"/>
      <c r="BU116" s="27"/>
      <c r="BV116" s="27"/>
      <c r="BW116" s="54"/>
      <c r="BX116" s="26"/>
      <c r="BY116" s="54"/>
      <c r="BZ116" s="26"/>
      <c r="CA116" s="26"/>
      <c r="CB116" s="26"/>
    </row>
    <row r="117" spans="1:80" ht="17.45" customHeight="1">
      <c r="A117" s="94">
        <f t="shared" si="66"/>
        <v>16.2</v>
      </c>
      <c r="B117" s="107">
        <f t="shared" si="40"/>
        <v>45732</v>
      </c>
      <c r="C117" s="8"/>
      <c r="D117" s="11"/>
      <c r="E117" s="12">
        <v>2</v>
      </c>
      <c r="F117" s="11">
        <v>3</v>
      </c>
      <c r="G117" s="74">
        <f t="shared" si="75"/>
        <v>665</v>
      </c>
      <c r="H117" s="75">
        <f t="shared" si="75"/>
        <v>5010</v>
      </c>
      <c r="I117" s="88">
        <f t="shared" si="56"/>
        <v>0</v>
      </c>
      <c r="J117" s="78">
        <f t="shared" si="57"/>
        <v>2.9985007496251873E-3</v>
      </c>
      <c r="K117" s="78">
        <f t="shared" si="58"/>
        <v>0</v>
      </c>
      <c r="L117" s="78">
        <f t="shared" si="41"/>
        <v>5.9844404548174744E-4</v>
      </c>
      <c r="M117" s="78">
        <f t="shared" ca="1" si="68"/>
        <v>8.6538461538461522E-2</v>
      </c>
      <c r="N117" s="78">
        <f t="shared" ca="1" si="67"/>
        <v>0.26098901098901101</v>
      </c>
      <c r="O117" s="78">
        <f t="shared" si="59"/>
        <v>5.0000000000000001E-4</v>
      </c>
      <c r="P117" s="13" t="s">
        <v>184</v>
      </c>
      <c r="Q117" s="8"/>
      <c r="R117" s="13"/>
      <c r="S117" s="89">
        <f t="shared" si="42"/>
        <v>0</v>
      </c>
      <c r="T117" s="75">
        <f t="shared" si="43"/>
        <v>0</v>
      </c>
      <c r="U117" s="90">
        <f t="shared" si="44"/>
        <v>0</v>
      </c>
      <c r="V117" s="82">
        <f t="shared" si="45"/>
        <v>0</v>
      </c>
      <c r="W117" s="8"/>
      <c r="X117" s="8"/>
      <c r="Y117" s="23"/>
      <c r="Z117" s="23"/>
      <c r="AA117" s="23"/>
      <c r="AB117" s="12"/>
      <c r="AC117" s="91">
        <f t="shared" si="46"/>
        <v>0</v>
      </c>
      <c r="AD117" s="75">
        <f t="shared" si="47"/>
        <v>0</v>
      </c>
      <c r="AE117" s="88">
        <f t="shared" si="70"/>
        <v>0</v>
      </c>
      <c r="AF117" s="92">
        <f t="shared" si="71"/>
        <v>0</v>
      </c>
      <c r="AG117" s="93">
        <f t="shared" si="72"/>
        <v>0</v>
      </c>
      <c r="AH117" s="93">
        <f t="shared" si="73"/>
        <v>0</v>
      </c>
      <c r="AI117" s="78">
        <f t="shared" si="74"/>
        <v>0</v>
      </c>
      <c r="AJ117" s="92">
        <f t="shared" si="53"/>
        <v>0</v>
      </c>
      <c r="AK117" s="78">
        <f t="shared" si="54"/>
        <v>0</v>
      </c>
      <c r="AL117" s="11"/>
      <c r="AM117" s="14"/>
      <c r="AN117" s="11"/>
      <c r="AO117" s="15"/>
      <c r="AP117" s="11"/>
      <c r="AQ117" s="11"/>
      <c r="AR117" s="11"/>
      <c r="AS117" s="75" t="str">
        <f t="shared" si="60"/>
        <v/>
      </c>
      <c r="AT117" s="75" t="str">
        <f t="shared" ca="1" si="61"/>
        <v/>
      </c>
      <c r="AU117" s="75" t="str">
        <f t="shared" si="62"/>
        <v/>
      </c>
      <c r="AV117" s="75" t="str">
        <f t="shared" ca="1" si="63"/>
        <v/>
      </c>
      <c r="AW117" s="11"/>
      <c r="AX117" s="11"/>
      <c r="AY117" s="75" t="str">
        <f t="shared" si="64"/>
        <v/>
      </c>
      <c r="AZ117" s="11"/>
      <c r="BA117" s="11"/>
      <c r="BB117" s="75" t="str">
        <f t="shared" si="65"/>
        <v/>
      </c>
      <c r="BC117" s="11"/>
      <c r="BH117" s="52"/>
      <c r="BI117" s="52"/>
      <c r="BJ117" s="52"/>
      <c r="BK117" s="52"/>
      <c r="BL117" s="52"/>
      <c r="BM117" s="52"/>
      <c r="BP117" s="54"/>
      <c r="BQ117" s="27"/>
      <c r="BR117" s="27"/>
      <c r="BS117" s="27"/>
      <c r="BT117" s="27"/>
      <c r="BU117" s="27"/>
      <c r="BV117" s="27"/>
      <c r="BW117" s="54"/>
      <c r="BX117" s="26"/>
      <c r="BY117" s="54"/>
      <c r="BZ117" s="26"/>
      <c r="CA117" s="26"/>
      <c r="CB117" s="26"/>
    </row>
    <row r="118" spans="1:80" ht="17.45" customHeight="1">
      <c r="A118" s="86">
        <f t="shared" si="66"/>
        <v>16.3</v>
      </c>
      <c r="B118" s="107">
        <f t="shared" si="40"/>
        <v>45733</v>
      </c>
      <c r="C118" s="8"/>
      <c r="D118" s="11"/>
      <c r="E118" s="12">
        <v>0</v>
      </c>
      <c r="F118" s="11">
        <v>3</v>
      </c>
      <c r="G118" s="74">
        <f t="shared" si="75"/>
        <v>665</v>
      </c>
      <c r="H118" s="75">
        <f t="shared" si="75"/>
        <v>5007</v>
      </c>
      <c r="I118" s="88">
        <f t="shared" si="56"/>
        <v>0</v>
      </c>
      <c r="J118" s="78">
        <f t="shared" si="57"/>
        <v>0</v>
      </c>
      <c r="K118" s="78">
        <f t="shared" si="58"/>
        <v>0</v>
      </c>
      <c r="L118" s="78">
        <f t="shared" si="41"/>
        <v>5.9880239520958083E-4</v>
      </c>
      <c r="M118" s="78">
        <f t="shared" ca="1" si="68"/>
        <v>8.6538461538461522E-2</v>
      </c>
      <c r="N118" s="78">
        <f t="shared" ca="1" si="67"/>
        <v>0.26510989010989011</v>
      </c>
      <c r="O118" s="78">
        <f t="shared" si="59"/>
        <v>5.0000000000000001E-4</v>
      </c>
      <c r="P118" s="13" t="s">
        <v>184</v>
      </c>
      <c r="Q118" s="8"/>
      <c r="R118" s="13"/>
      <c r="S118" s="89">
        <f t="shared" si="42"/>
        <v>0</v>
      </c>
      <c r="T118" s="75">
        <f t="shared" si="43"/>
        <v>0</v>
      </c>
      <c r="U118" s="90">
        <f t="shared" si="44"/>
        <v>0</v>
      </c>
      <c r="V118" s="82">
        <f t="shared" si="45"/>
        <v>0</v>
      </c>
      <c r="W118" s="8"/>
      <c r="X118" s="8"/>
      <c r="Y118" s="23"/>
      <c r="Z118" s="23"/>
      <c r="AA118" s="23"/>
      <c r="AB118" s="12"/>
      <c r="AC118" s="91">
        <f t="shared" si="46"/>
        <v>0</v>
      </c>
      <c r="AD118" s="75">
        <f t="shared" si="47"/>
        <v>0</v>
      </c>
      <c r="AE118" s="88">
        <f t="shared" si="70"/>
        <v>0</v>
      </c>
      <c r="AF118" s="92">
        <f t="shared" si="71"/>
        <v>0</v>
      </c>
      <c r="AG118" s="93">
        <f t="shared" si="72"/>
        <v>0</v>
      </c>
      <c r="AH118" s="93">
        <f t="shared" si="73"/>
        <v>0</v>
      </c>
      <c r="AI118" s="78">
        <f t="shared" si="74"/>
        <v>0</v>
      </c>
      <c r="AJ118" s="92">
        <f t="shared" si="53"/>
        <v>0</v>
      </c>
      <c r="AK118" s="78">
        <f t="shared" si="54"/>
        <v>0</v>
      </c>
      <c r="AL118" s="11"/>
      <c r="AM118" s="14"/>
      <c r="AN118" s="11"/>
      <c r="AO118" s="15"/>
      <c r="AP118" s="11"/>
      <c r="AQ118" s="11"/>
      <c r="AR118" s="11"/>
      <c r="AS118" s="75" t="str">
        <f t="shared" si="60"/>
        <v/>
      </c>
      <c r="AT118" s="75" t="str">
        <f t="shared" ca="1" si="61"/>
        <v/>
      </c>
      <c r="AU118" s="75" t="str">
        <f t="shared" si="62"/>
        <v/>
      </c>
      <c r="AV118" s="75" t="str">
        <f t="shared" ca="1" si="63"/>
        <v/>
      </c>
      <c r="AW118" s="11"/>
      <c r="AX118" s="11"/>
      <c r="AY118" s="75" t="str">
        <f t="shared" si="64"/>
        <v/>
      </c>
      <c r="AZ118" s="11"/>
      <c r="BA118" s="11"/>
      <c r="BB118" s="75" t="str">
        <f t="shared" si="65"/>
        <v/>
      </c>
      <c r="BC118" s="11"/>
      <c r="BH118" s="52"/>
      <c r="BI118" s="52"/>
      <c r="BJ118" s="52"/>
      <c r="BK118" s="52"/>
      <c r="BL118" s="52"/>
      <c r="BM118" s="52"/>
      <c r="BP118" s="54"/>
      <c r="BQ118" s="27"/>
      <c r="BR118" s="27"/>
      <c r="BS118" s="27"/>
      <c r="BT118" s="27"/>
      <c r="BU118" s="27"/>
      <c r="BV118" s="27"/>
      <c r="BW118" s="54"/>
      <c r="BX118" s="26"/>
      <c r="BY118" s="54"/>
      <c r="BZ118" s="26"/>
      <c r="CA118" s="26"/>
      <c r="CB118" s="26"/>
    </row>
    <row r="119" spans="1:80" ht="17.45" customHeight="1">
      <c r="A119" s="94">
        <f t="shared" si="66"/>
        <v>16.399999999999999</v>
      </c>
      <c r="B119" s="107">
        <f t="shared" si="40"/>
        <v>45734</v>
      </c>
      <c r="C119" s="8"/>
      <c r="D119" s="11"/>
      <c r="E119" s="12">
        <v>1</v>
      </c>
      <c r="F119" s="11">
        <v>2</v>
      </c>
      <c r="G119" s="74">
        <f t="shared" si="75"/>
        <v>664</v>
      </c>
      <c r="H119" s="75">
        <f t="shared" si="75"/>
        <v>5005</v>
      </c>
      <c r="I119" s="88">
        <f t="shared" si="56"/>
        <v>0</v>
      </c>
      <c r="J119" s="78">
        <f t="shared" si="57"/>
        <v>1.5037593984962407E-3</v>
      </c>
      <c r="K119" s="78">
        <f t="shared" si="58"/>
        <v>0</v>
      </c>
      <c r="L119" s="78">
        <f t="shared" si="41"/>
        <v>3.9944078290393448E-4</v>
      </c>
      <c r="M119" s="78">
        <f t="shared" ca="1" si="68"/>
        <v>8.7912087912087891E-2</v>
      </c>
      <c r="N119" s="78">
        <f t="shared" ca="1" si="67"/>
        <v>0.26785714285714285</v>
      </c>
      <c r="O119" s="78">
        <f t="shared" si="59"/>
        <v>5.0000000000000001E-4</v>
      </c>
      <c r="P119" s="13" t="s">
        <v>184</v>
      </c>
      <c r="Q119" s="8"/>
      <c r="R119" s="13"/>
      <c r="S119" s="89">
        <f t="shared" si="42"/>
        <v>0</v>
      </c>
      <c r="T119" s="75">
        <f t="shared" si="43"/>
        <v>0</v>
      </c>
      <c r="U119" s="90">
        <f t="shared" si="44"/>
        <v>0</v>
      </c>
      <c r="V119" s="82">
        <f t="shared" si="45"/>
        <v>0</v>
      </c>
      <c r="W119" s="8"/>
      <c r="X119" s="8"/>
      <c r="Y119" s="23"/>
      <c r="Z119" s="23"/>
      <c r="AA119" s="23"/>
      <c r="AB119" s="12"/>
      <c r="AC119" s="91">
        <f t="shared" si="46"/>
        <v>0</v>
      </c>
      <c r="AD119" s="75">
        <f t="shared" si="47"/>
        <v>0</v>
      </c>
      <c r="AE119" s="88">
        <f t="shared" si="70"/>
        <v>0</v>
      </c>
      <c r="AF119" s="92">
        <f t="shared" si="71"/>
        <v>0</v>
      </c>
      <c r="AG119" s="93">
        <f t="shared" si="72"/>
        <v>0</v>
      </c>
      <c r="AH119" s="93">
        <f t="shared" si="73"/>
        <v>0</v>
      </c>
      <c r="AI119" s="78">
        <f t="shared" si="74"/>
        <v>0</v>
      </c>
      <c r="AJ119" s="92">
        <f t="shared" si="53"/>
        <v>0</v>
      </c>
      <c r="AK119" s="78">
        <f t="shared" si="54"/>
        <v>0</v>
      </c>
      <c r="AL119" s="11"/>
      <c r="AM119" s="14"/>
      <c r="AN119" s="11"/>
      <c r="AO119" s="15"/>
      <c r="AP119" s="11"/>
      <c r="AQ119" s="11"/>
      <c r="AR119" s="11"/>
      <c r="AS119" s="75" t="str">
        <f t="shared" si="60"/>
        <v/>
      </c>
      <c r="AT119" s="75" t="str">
        <f t="shared" ca="1" si="61"/>
        <v/>
      </c>
      <c r="AU119" s="75" t="str">
        <f t="shared" si="62"/>
        <v/>
      </c>
      <c r="AV119" s="75" t="str">
        <f t="shared" ca="1" si="63"/>
        <v/>
      </c>
      <c r="AW119" s="11"/>
      <c r="AX119" s="11"/>
      <c r="AY119" s="75" t="str">
        <f t="shared" si="64"/>
        <v/>
      </c>
      <c r="AZ119" s="11"/>
      <c r="BA119" s="11"/>
      <c r="BB119" s="75" t="str">
        <f t="shared" si="65"/>
        <v/>
      </c>
      <c r="BC119" s="11"/>
      <c r="BH119" s="52"/>
      <c r="BI119" s="52"/>
      <c r="BJ119" s="52"/>
      <c r="BK119" s="52"/>
      <c r="BL119" s="52"/>
      <c r="BM119" s="52"/>
      <c r="BP119" s="54"/>
      <c r="BQ119" s="27"/>
      <c r="BR119" s="27"/>
      <c r="BS119" s="27"/>
      <c r="BT119" s="27"/>
      <c r="BU119" s="27"/>
      <c r="BV119" s="27"/>
      <c r="BW119" s="54"/>
      <c r="BX119" s="26"/>
      <c r="BY119" s="54"/>
      <c r="BZ119" s="26"/>
      <c r="CA119" s="26"/>
      <c r="CB119" s="26"/>
    </row>
    <row r="120" spans="1:80" ht="17.45" customHeight="1">
      <c r="A120" s="86">
        <f t="shared" si="66"/>
        <v>16.5</v>
      </c>
      <c r="B120" s="107">
        <f t="shared" si="40"/>
        <v>45735</v>
      </c>
      <c r="C120" s="8"/>
      <c r="D120" s="11"/>
      <c r="E120" s="12">
        <v>0</v>
      </c>
      <c r="F120" s="11">
        <v>5</v>
      </c>
      <c r="G120" s="74">
        <f t="shared" si="75"/>
        <v>664</v>
      </c>
      <c r="H120" s="75">
        <f t="shared" si="75"/>
        <v>5000</v>
      </c>
      <c r="I120" s="88">
        <f t="shared" si="56"/>
        <v>0</v>
      </c>
      <c r="J120" s="78">
        <f t="shared" si="57"/>
        <v>0</v>
      </c>
      <c r="K120" s="78">
        <f t="shared" si="58"/>
        <v>0</v>
      </c>
      <c r="L120" s="78">
        <f t="shared" si="41"/>
        <v>9.99000999000999E-4</v>
      </c>
      <c r="M120" s="78">
        <f t="shared" ca="1" si="68"/>
        <v>8.7912087912087891E-2</v>
      </c>
      <c r="N120" s="78">
        <f t="shared" ca="1" si="67"/>
        <v>0.27472527472527475</v>
      </c>
      <c r="O120" s="78">
        <f t="shared" si="59"/>
        <v>5.0000000000000001E-4</v>
      </c>
      <c r="P120" s="13" t="s">
        <v>184</v>
      </c>
      <c r="Q120" s="8"/>
      <c r="R120" s="13"/>
      <c r="S120" s="89">
        <f t="shared" si="42"/>
        <v>0</v>
      </c>
      <c r="T120" s="75">
        <f t="shared" si="43"/>
        <v>0</v>
      </c>
      <c r="U120" s="90">
        <f t="shared" si="44"/>
        <v>0</v>
      </c>
      <c r="V120" s="82">
        <f t="shared" si="45"/>
        <v>0</v>
      </c>
      <c r="W120" s="8"/>
      <c r="X120" s="8"/>
      <c r="Y120" s="23"/>
      <c r="Z120" s="23"/>
      <c r="AA120" s="23"/>
      <c r="AB120" s="12"/>
      <c r="AC120" s="91">
        <f t="shared" si="46"/>
        <v>0</v>
      </c>
      <c r="AD120" s="75">
        <f t="shared" si="47"/>
        <v>0</v>
      </c>
      <c r="AE120" s="88">
        <f t="shared" si="70"/>
        <v>0</v>
      </c>
      <c r="AF120" s="92">
        <f t="shared" si="71"/>
        <v>0</v>
      </c>
      <c r="AG120" s="93">
        <f t="shared" si="72"/>
        <v>0</v>
      </c>
      <c r="AH120" s="93">
        <f t="shared" si="73"/>
        <v>0</v>
      </c>
      <c r="AI120" s="78">
        <f t="shared" si="74"/>
        <v>0</v>
      </c>
      <c r="AJ120" s="92">
        <f t="shared" si="53"/>
        <v>0</v>
      </c>
      <c r="AK120" s="78">
        <f t="shared" si="54"/>
        <v>0</v>
      </c>
      <c r="AL120" s="11"/>
      <c r="AM120" s="14"/>
      <c r="AN120" s="11"/>
      <c r="AO120" s="15"/>
      <c r="AP120" s="11"/>
      <c r="AQ120" s="11"/>
      <c r="AR120" s="11"/>
      <c r="AS120" s="75" t="str">
        <f t="shared" si="60"/>
        <v/>
      </c>
      <c r="AT120" s="75" t="str">
        <f t="shared" ca="1" si="61"/>
        <v/>
      </c>
      <c r="AU120" s="75" t="str">
        <f t="shared" si="62"/>
        <v/>
      </c>
      <c r="AV120" s="75" t="str">
        <f t="shared" ca="1" si="63"/>
        <v/>
      </c>
      <c r="AW120" s="11"/>
      <c r="AX120" s="11"/>
      <c r="AY120" s="75" t="str">
        <f t="shared" si="64"/>
        <v/>
      </c>
      <c r="AZ120" s="11"/>
      <c r="BA120" s="11"/>
      <c r="BB120" s="75" t="str">
        <f t="shared" si="65"/>
        <v/>
      </c>
      <c r="BC120" s="11"/>
      <c r="BH120" s="52"/>
      <c r="BI120" s="52"/>
      <c r="BJ120" s="52"/>
      <c r="BK120" s="52"/>
      <c r="BL120" s="52"/>
      <c r="BM120" s="52"/>
      <c r="BP120" s="54"/>
      <c r="BQ120" s="27"/>
      <c r="BR120" s="27"/>
      <c r="BS120" s="27"/>
      <c r="BT120" s="27"/>
      <c r="BU120" s="27"/>
      <c r="BV120" s="27"/>
      <c r="BW120" s="54"/>
      <c r="BX120" s="26"/>
      <c r="BY120" s="54"/>
      <c r="BZ120" s="26"/>
      <c r="CA120" s="26"/>
      <c r="CB120" s="26"/>
    </row>
    <row r="121" spans="1:80" ht="17.45" customHeight="1">
      <c r="A121" s="94">
        <f t="shared" si="66"/>
        <v>16.600000000000001</v>
      </c>
      <c r="B121" s="107">
        <f t="shared" si="40"/>
        <v>45736</v>
      </c>
      <c r="C121" s="8"/>
      <c r="D121" s="11"/>
      <c r="E121" s="12">
        <v>2</v>
      </c>
      <c r="F121" s="11">
        <v>6</v>
      </c>
      <c r="G121" s="74">
        <f t="shared" si="75"/>
        <v>662</v>
      </c>
      <c r="H121" s="75">
        <f t="shared" si="75"/>
        <v>4994</v>
      </c>
      <c r="I121" s="88">
        <f t="shared" si="56"/>
        <v>0</v>
      </c>
      <c r="J121" s="78">
        <f t="shared" si="57"/>
        <v>3.0120481927710845E-3</v>
      </c>
      <c r="K121" s="78">
        <f t="shared" si="58"/>
        <v>0</v>
      </c>
      <c r="L121" s="78">
        <f t="shared" si="41"/>
        <v>1.1999999999999999E-3</v>
      </c>
      <c r="M121" s="78">
        <f t="shared" ca="1" si="68"/>
        <v>9.0659340659340643E-2</v>
      </c>
      <c r="N121" s="78">
        <f t="shared" ca="1" si="67"/>
        <v>0.28296703296703302</v>
      </c>
      <c r="O121" s="78">
        <f t="shared" si="59"/>
        <v>5.0000000000000001E-4</v>
      </c>
      <c r="P121" s="13" t="s">
        <v>184</v>
      </c>
      <c r="Q121" s="8"/>
      <c r="R121" s="13"/>
      <c r="S121" s="89">
        <f t="shared" si="42"/>
        <v>0</v>
      </c>
      <c r="T121" s="75">
        <f t="shared" si="43"/>
        <v>0</v>
      </c>
      <c r="U121" s="90">
        <f t="shared" si="44"/>
        <v>0</v>
      </c>
      <c r="V121" s="82">
        <f t="shared" si="45"/>
        <v>0</v>
      </c>
      <c r="W121" s="8"/>
      <c r="X121" s="8"/>
      <c r="Y121" s="23"/>
      <c r="Z121" s="23"/>
      <c r="AA121" s="23"/>
      <c r="AB121" s="12"/>
      <c r="AC121" s="91">
        <f t="shared" si="46"/>
        <v>0</v>
      </c>
      <c r="AD121" s="75">
        <f t="shared" si="47"/>
        <v>0</v>
      </c>
      <c r="AE121" s="88">
        <f t="shared" si="70"/>
        <v>0</v>
      </c>
      <c r="AF121" s="92">
        <f t="shared" si="71"/>
        <v>0</v>
      </c>
      <c r="AG121" s="93">
        <f t="shared" si="72"/>
        <v>0</v>
      </c>
      <c r="AH121" s="93">
        <f t="shared" si="73"/>
        <v>0</v>
      </c>
      <c r="AI121" s="78">
        <f t="shared" si="74"/>
        <v>0</v>
      </c>
      <c r="AJ121" s="92">
        <f t="shared" si="53"/>
        <v>0</v>
      </c>
      <c r="AK121" s="78">
        <f t="shared" si="54"/>
        <v>0</v>
      </c>
      <c r="AL121" s="11"/>
      <c r="AM121" s="14"/>
      <c r="AN121" s="11"/>
      <c r="AO121" s="15"/>
      <c r="AP121" s="11"/>
      <c r="AQ121" s="11"/>
      <c r="AR121" s="11"/>
      <c r="AS121" s="75" t="str">
        <f t="shared" si="60"/>
        <v/>
      </c>
      <c r="AT121" s="75" t="str">
        <f t="shared" ca="1" si="61"/>
        <v/>
      </c>
      <c r="AU121" s="75" t="str">
        <f t="shared" si="62"/>
        <v/>
      </c>
      <c r="AV121" s="75" t="str">
        <f t="shared" ca="1" si="63"/>
        <v/>
      </c>
      <c r="AW121" s="11"/>
      <c r="AX121" s="11"/>
      <c r="AY121" s="75" t="str">
        <f t="shared" si="64"/>
        <v/>
      </c>
      <c r="AZ121" s="11"/>
      <c r="BA121" s="11"/>
      <c r="BB121" s="75" t="str">
        <f t="shared" si="65"/>
        <v/>
      </c>
      <c r="BC121" s="11"/>
      <c r="BH121" s="52"/>
      <c r="BI121" s="52"/>
      <c r="BJ121" s="52"/>
      <c r="BK121" s="52"/>
      <c r="BL121" s="52"/>
      <c r="BM121" s="52"/>
      <c r="BP121" s="54"/>
      <c r="BQ121" s="27"/>
      <c r="BR121" s="27"/>
      <c r="BS121" s="27"/>
      <c r="BT121" s="27"/>
      <c r="BU121" s="27"/>
      <c r="BV121" s="27"/>
      <c r="BW121" s="54"/>
      <c r="BX121" s="26"/>
      <c r="BY121" s="54"/>
      <c r="BZ121" s="26"/>
      <c r="CA121" s="26"/>
      <c r="CB121" s="26"/>
    </row>
    <row r="122" spans="1:80" ht="17.45" customHeight="1" thickBot="1">
      <c r="A122" s="86">
        <f t="shared" si="66"/>
        <v>16.700000000000003</v>
      </c>
      <c r="B122" s="108">
        <f t="shared" si="40"/>
        <v>45737</v>
      </c>
      <c r="C122" s="16"/>
      <c r="D122" s="17"/>
      <c r="E122" s="18">
        <v>1</v>
      </c>
      <c r="F122" s="17">
        <v>14</v>
      </c>
      <c r="G122" s="96">
        <f t="shared" si="75"/>
        <v>661</v>
      </c>
      <c r="H122" s="97">
        <f t="shared" si="75"/>
        <v>4980</v>
      </c>
      <c r="I122" s="98">
        <f t="shared" si="56"/>
        <v>0</v>
      </c>
      <c r="J122" s="99">
        <f t="shared" si="57"/>
        <v>1.5105740181268882E-3</v>
      </c>
      <c r="K122" s="99">
        <f t="shared" si="58"/>
        <v>0</v>
      </c>
      <c r="L122" s="99">
        <f t="shared" si="41"/>
        <v>2.803364036844213E-3</v>
      </c>
      <c r="M122" s="99">
        <f t="shared" ca="1" si="68"/>
        <v>9.2032967032967011E-2</v>
      </c>
      <c r="N122" s="99">
        <f t="shared" ca="1" si="67"/>
        <v>0.30219780219780223</v>
      </c>
      <c r="O122" s="99">
        <f t="shared" si="59"/>
        <v>5.0000000000000001E-4</v>
      </c>
      <c r="P122" s="19" t="s">
        <v>184</v>
      </c>
      <c r="Q122" s="16"/>
      <c r="R122" s="19"/>
      <c r="S122" s="89">
        <f t="shared" si="42"/>
        <v>0</v>
      </c>
      <c r="T122" s="75">
        <f t="shared" si="43"/>
        <v>0</v>
      </c>
      <c r="U122" s="100">
        <f t="shared" si="44"/>
        <v>0</v>
      </c>
      <c r="V122" s="101">
        <f t="shared" si="45"/>
        <v>0</v>
      </c>
      <c r="W122" s="16"/>
      <c r="X122" s="16"/>
      <c r="Y122" s="23"/>
      <c r="Z122" s="23"/>
      <c r="AA122" s="23"/>
      <c r="AB122" s="12"/>
      <c r="AC122" s="102">
        <f t="shared" si="46"/>
        <v>0</v>
      </c>
      <c r="AD122" s="97">
        <f t="shared" si="47"/>
        <v>0</v>
      </c>
      <c r="AE122" s="98">
        <f t="shared" si="70"/>
        <v>0</v>
      </c>
      <c r="AF122" s="103">
        <f t="shared" si="71"/>
        <v>0</v>
      </c>
      <c r="AG122" s="104">
        <f t="shared" si="72"/>
        <v>0</v>
      </c>
      <c r="AH122" s="104">
        <f t="shared" si="73"/>
        <v>0</v>
      </c>
      <c r="AI122" s="99">
        <f t="shared" si="74"/>
        <v>0</v>
      </c>
      <c r="AJ122" s="103">
        <f t="shared" si="53"/>
        <v>0</v>
      </c>
      <c r="AK122" s="99">
        <f t="shared" si="54"/>
        <v>0</v>
      </c>
      <c r="AL122" s="17"/>
      <c r="AM122" s="20"/>
      <c r="AN122" s="17"/>
      <c r="AO122" s="21"/>
      <c r="AP122" s="17"/>
      <c r="AQ122" s="17"/>
      <c r="AR122" s="17"/>
      <c r="AS122" s="97" t="str">
        <f t="shared" si="60"/>
        <v/>
      </c>
      <c r="AT122" s="97" t="str">
        <f t="shared" ca="1" si="61"/>
        <v/>
      </c>
      <c r="AU122" s="97" t="str">
        <f t="shared" si="62"/>
        <v/>
      </c>
      <c r="AV122" s="97" t="str">
        <f t="shared" ca="1" si="63"/>
        <v/>
      </c>
      <c r="AW122" s="17"/>
      <c r="AX122" s="17"/>
      <c r="AY122" s="97" t="str">
        <f t="shared" si="64"/>
        <v/>
      </c>
      <c r="AZ122" s="17"/>
      <c r="BA122" s="17"/>
      <c r="BB122" s="97" t="str">
        <f t="shared" si="65"/>
        <v/>
      </c>
      <c r="BC122" s="17"/>
      <c r="BH122" s="52"/>
      <c r="BI122" s="52"/>
      <c r="BJ122" s="52"/>
      <c r="BK122" s="52"/>
      <c r="BL122" s="52"/>
      <c r="BM122" s="52"/>
      <c r="BP122" s="54"/>
      <c r="BQ122" s="27"/>
      <c r="BR122" s="27"/>
      <c r="BS122" s="27"/>
      <c r="BT122" s="27"/>
      <c r="BU122" s="27"/>
      <c r="BV122" s="27"/>
      <c r="BW122" s="54"/>
      <c r="BX122" s="26"/>
      <c r="BY122" s="54"/>
      <c r="BZ122" s="26"/>
      <c r="CA122" s="26"/>
      <c r="CB122" s="26"/>
    </row>
    <row r="123" spans="1:80" ht="17.45" customHeight="1" thickTop="1">
      <c r="A123" s="71">
        <f>A116+1</f>
        <v>17.100000000000001</v>
      </c>
      <c r="B123" s="106">
        <f>B122+1</f>
        <v>45738</v>
      </c>
      <c r="C123" s="4"/>
      <c r="D123" s="5"/>
      <c r="E123" s="6">
        <v>0</v>
      </c>
      <c r="F123" s="5">
        <v>2</v>
      </c>
      <c r="G123" s="74">
        <f t="shared" si="75"/>
        <v>661</v>
      </c>
      <c r="H123" s="75">
        <f t="shared" si="75"/>
        <v>4978</v>
      </c>
      <c r="I123" s="76">
        <f t="shared" si="56"/>
        <v>0</v>
      </c>
      <c r="J123" s="77">
        <f t="shared" si="57"/>
        <v>0</v>
      </c>
      <c r="K123" s="77">
        <f t="shared" si="58"/>
        <v>0</v>
      </c>
      <c r="L123" s="77">
        <f t="shared" si="41"/>
        <v>4.0160642570281126E-4</v>
      </c>
      <c r="M123" s="78">
        <f t="shared" ca="1" si="68"/>
        <v>9.2032967032967011E-2</v>
      </c>
      <c r="N123" s="78">
        <f t="shared" ca="1" si="67"/>
        <v>0.30494505494505497</v>
      </c>
      <c r="O123" s="78">
        <f t="shared" si="59"/>
        <v>5.0000000000000001E-4</v>
      </c>
      <c r="P123" s="13" t="s">
        <v>184</v>
      </c>
      <c r="Q123" s="8"/>
      <c r="R123" s="13"/>
      <c r="S123" s="79">
        <f t="shared" si="42"/>
        <v>0</v>
      </c>
      <c r="T123" s="80">
        <f t="shared" si="43"/>
        <v>0</v>
      </c>
      <c r="U123" s="90">
        <f t="shared" si="44"/>
        <v>0</v>
      </c>
      <c r="V123" s="82">
        <f t="shared" si="45"/>
        <v>0</v>
      </c>
      <c r="W123" s="4"/>
      <c r="X123" s="4"/>
      <c r="Y123" s="22"/>
      <c r="Z123" s="22"/>
      <c r="AA123" s="22"/>
      <c r="AB123" s="6"/>
      <c r="AC123" s="83">
        <f t="shared" si="46"/>
        <v>0</v>
      </c>
      <c r="AD123" s="80">
        <f t="shared" si="47"/>
        <v>0</v>
      </c>
      <c r="AE123" s="76">
        <f t="shared" si="70"/>
        <v>0</v>
      </c>
      <c r="AF123" s="84">
        <f t="shared" si="71"/>
        <v>0</v>
      </c>
      <c r="AG123" s="85">
        <f t="shared" si="72"/>
        <v>0</v>
      </c>
      <c r="AH123" s="85">
        <f t="shared" si="73"/>
        <v>0</v>
      </c>
      <c r="AI123" s="77">
        <f t="shared" si="74"/>
        <v>0</v>
      </c>
      <c r="AJ123" s="84">
        <f t="shared" si="53"/>
        <v>0</v>
      </c>
      <c r="AK123" s="77">
        <f t="shared" si="54"/>
        <v>0</v>
      </c>
      <c r="AL123" s="5"/>
      <c r="AM123" s="9"/>
      <c r="AN123" s="5"/>
      <c r="AO123" s="10"/>
      <c r="AP123" s="5"/>
      <c r="AQ123" s="5"/>
      <c r="AR123" s="5"/>
      <c r="AS123" s="80" t="str">
        <f t="shared" si="60"/>
        <v/>
      </c>
      <c r="AT123" s="80" t="str">
        <f t="shared" ca="1" si="61"/>
        <v/>
      </c>
      <c r="AU123" s="80" t="str">
        <f t="shared" si="62"/>
        <v/>
      </c>
      <c r="AV123" s="80" t="str">
        <f t="shared" ca="1" si="63"/>
        <v/>
      </c>
      <c r="AW123" s="5"/>
      <c r="AX123" s="5"/>
      <c r="AY123" s="80" t="str">
        <f t="shared" si="64"/>
        <v/>
      </c>
      <c r="AZ123" s="165"/>
      <c r="BA123" s="165"/>
      <c r="BB123" s="80" t="str">
        <f t="shared" si="65"/>
        <v/>
      </c>
      <c r="BC123" s="5"/>
      <c r="BH123" s="52"/>
      <c r="BI123" s="52"/>
      <c r="BJ123" s="52"/>
      <c r="BK123" s="52"/>
      <c r="BL123" s="52"/>
      <c r="BM123" s="52"/>
      <c r="BP123" s="54"/>
      <c r="BQ123" s="27"/>
      <c r="BR123" s="27"/>
      <c r="BS123" s="27"/>
      <c r="BT123" s="27"/>
      <c r="BU123" s="27"/>
      <c r="BV123" s="27"/>
      <c r="BW123" s="54"/>
      <c r="BX123" s="26"/>
      <c r="BY123" s="54"/>
      <c r="BZ123" s="26"/>
      <c r="CA123" s="26"/>
      <c r="CB123" s="26"/>
    </row>
    <row r="124" spans="1:80" ht="17.45" customHeight="1">
      <c r="A124" s="86">
        <f t="shared" si="66"/>
        <v>17.2</v>
      </c>
      <c r="B124" s="107">
        <f t="shared" si="40"/>
        <v>45739</v>
      </c>
      <c r="C124" s="8"/>
      <c r="D124" s="11"/>
      <c r="E124" s="12">
        <v>0</v>
      </c>
      <c r="F124" s="11">
        <v>2</v>
      </c>
      <c r="G124" s="74">
        <f t="shared" ref="G124:H139" si="76">G123-E124-C124</f>
        <v>661</v>
      </c>
      <c r="H124" s="75">
        <f t="shared" si="76"/>
        <v>4976</v>
      </c>
      <c r="I124" s="88">
        <f t="shared" si="56"/>
        <v>0</v>
      </c>
      <c r="J124" s="78">
        <f t="shared" si="57"/>
        <v>0</v>
      </c>
      <c r="K124" s="78">
        <f t="shared" si="58"/>
        <v>0</v>
      </c>
      <c r="L124" s="78">
        <f t="shared" si="41"/>
        <v>4.017677782241864E-4</v>
      </c>
      <c r="M124" s="78">
        <f t="shared" ca="1" si="68"/>
        <v>9.2032967032967011E-2</v>
      </c>
      <c r="N124" s="78">
        <f t="shared" ca="1" si="67"/>
        <v>0.30769230769230771</v>
      </c>
      <c r="O124" s="78">
        <f t="shared" si="59"/>
        <v>5.0000000000000001E-4</v>
      </c>
      <c r="P124" s="13" t="s">
        <v>184</v>
      </c>
      <c r="Q124" s="8"/>
      <c r="R124" s="13"/>
      <c r="S124" s="89">
        <f t="shared" si="42"/>
        <v>0</v>
      </c>
      <c r="T124" s="75">
        <f t="shared" si="43"/>
        <v>0</v>
      </c>
      <c r="U124" s="90">
        <f t="shared" si="44"/>
        <v>0</v>
      </c>
      <c r="V124" s="82">
        <f t="shared" si="45"/>
        <v>0</v>
      </c>
      <c r="W124" s="8"/>
      <c r="X124" s="8"/>
      <c r="Y124" s="23"/>
      <c r="Z124" s="23"/>
      <c r="AA124" s="23"/>
      <c r="AB124" s="12"/>
      <c r="AC124" s="91">
        <f t="shared" si="46"/>
        <v>0</v>
      </c>
      <c r="AD124" s="75">
        <f t="shared" si="47"/>
        <v>0</v>
      </c>
      <c r="AE124" s="88">
        <f t="shared" si="70"/>
        <v>0</v>
      </c>
      <c r="AF124" s="92">
        <f t="shared" si="71"/>
        <v>0</v>
      </c>
      <c r="AG124" s="93">
        <f t="shared" si="72"/>
        <v>0</v>
      </c>
      <c r="AH124" s="93">
        <f t="shared" si="73"/>
        <v>0</v>
      </c>
      <c r="AI124" s="78">
        <f t="shared" si="74"/>
        <v>0</v>
      </c>
      <c r="AJ124" s="92">
        <f t="shared" si="53"/>
        <v>0</v>
      </c>
      <c r="AK124" s="78">
        <f t="shared" si="54"/>
        <v>0</v>
      </c>
      <c r="AL124" s="11"/>
      <c r="AM124" s="14"/>
      <c r="AN124" s="11"/>
      <c r="AO124" s="15"/>
      <c r="AP124" s="11"/>
      <c r="AQ124" s="11"/>
      <c r="AR124" s="11"/>
      <c r="AS124" s="75" t="str">
        <f t="shared" si="60"/>
        <v/>
      </c>
      <c r="AT124" s="75" t="str">
        <f t="shared" ca="1" si="61"/>
        <v/>
      </c>
      <c r="AU124" s="75" t="str">
        <f t="shared" si="62"/>
        <v/>
      </c>
      <c r="AV124" s="75" t="str">
        <f t="shared" ca="1" si="63"/>
        <v/>
      </c>
      <c r="AW124" s="11"/>
      <c r="AX124" s="11"/>
      <c r="AY124" s="75" t="str">
        <f t="shared" si="64"/>
        <v/>
      </c>
      <c r="AZ124" s="11"/>
      <c r="BA124" s="11"/>
      <c r="BB124" s="75" t="str">
        <f t="shared" si="65"/>
        <v/>
      </c>
      <c r="BC124" s="11"/>
      <c r="BH124" s="52"/>
      <c r="BI124" s="52"/>
      <c r="BJ124" s="52"/>
      <c r="BK124" s="52"/>
      <c r="BL124" s="52"/>
      <c r="BM124" s="52"/>
      <c r="BP124" s="54"/>
      <c r="BQ124" s="27"/>
      <c r="BR124" s="27"/>
      <c r="BS124" s="27"/>
      <c r="BT124" s="27"/>
      <c r="BU124" s="27"/>
      <c r="BV124" s="27"/>
      <c r="BW124" s="54"/>
      <c r="BX124" s="26"/>
      <c r="BY124" s="54"/>
      <c r="BZ124" s="26"/>
      <c r="CA124" s="26"/>
      <c r="CB124" s="26"/>
    </row>
    <row r="125" spans="1:80" ht="17.45" customHeight="1">
      <c r="A125" s="94">
        <f t="shared" si="66"/>
        <v>17.3</v>
      </c>
      <c r="B125" s="107">
        <f t="shared" si="40"/>
        <v>45740</v>
      </c>
      <c r="C125" s="8"/>
      <c r="D125" s="11"/>
      <c r="E125" s="12">
        <v>1</v>
      </c>
      <c r="F125" s="11">
        <v>1</v>
      </c>
      <c r="G125" s="74">
        <f t="shared" si="76"/>
        <v>660</v>
      </c>
      <c r="H125" s="75">
        <f t="shared" si="76"/>
        <v>4975</v>
      </c>
      <c r="I125" s="88">
        <f t="shared" si="56"/>
        <v>0</v>
      </c>
      <c r="J125" s="78">
        <f t="shared" si="57"/>
        <v>1.5128593040847202E-3</v>
      </c>
      <c r="K125" s="78">
        <f t="shared" si="58"/>
        <v>0</v>
      </c>
      <c r="L125" s="78">
        <f t="shared" si="41"/>
        <v>2.0096463022508038E-4</v>
      </c>
      <c r="M125" s="78">
        <f t="shared" ca="1" si="68"/>
        <v>9.3406593406593394E-2</v>
      </c>
      <c r="N125" s="78">
        <f t="shared" ca="1" si="67"/>
        <v>0.30906593406593408</v>
      </c>
      <c r="O125" s="78">
        <f t="shared" si="59"/>
        <v>5.0000000000000001E-4</v>
      </c>
      <c r="P125" s="13" t="s">
        <v>184</v>
      </c>
      <c r="Q125" s="8"/>
      <c r="R125" s="13"/>
      <c r="S125" s="89">
        <f t="shared" si="42"/>
        <v>0</v>
      </c>
      <c r="T125" s="75">
        <f t="shared" si="43"/>
        <v>0</v>
      </c>
      <c r="U125" s="90">
        <f t="shared" si="44"/>
        <v>0</v>
      </c>
      <c r="V125" s="82">
        <f t="shared" si="45"/>
        <v>0</v>
      </c>
      <c r="W125" s="8"/>
      <c r="X125" s="8"/>
      <c r="Y125" s="23"/>
      <c r="Z125" s="23"/>
      <c r="AA125" s="23"/>
      <c r="AB125" s="12"/>
      <c r="AC125" s="91">
        <f t="shared" si="46"/>
        <v>0</v>
      </c>
      <c r="AD125" s="75">
        <f t="shared" si="47"/>
        <v>0</v>
      </c>
      <c r="AE125" s="88">
        <f t="shared" si="70"/>
        <v>0</v>
      </c>
      <c r="AF125" s="92">
        <f t="shared" si="71"/>
        <v>0</v>
      </c>
      <c r="AG125" s="93">
        <f t="shared" si="72"/>
        <v>0</v>
      </c>
      <c r="AH125" s="93">
        <f t="shared" si="73"/>
        <v>0</v>
      </c>
      <c r="AI125" s="78">
        <f t="shared" si="74"/>
        <v>0</v>
      </c>
      <c r="AJ125" s="92">
        <f t="shared" si="53"/>
        <v>0</v>
      </c>
      <c r="AK125" s="78">
        <f t="shared" si="54"/>
        <v>0</v>
      </c>
      <c r="AL125" s="11"/>
      <c r="AM125" s="14"/>
      <c r="AN125" s="11"/>
      <c r="AO125" s="15"/>
      <c r="AP125" s="11"/>
      <c r="AQ125" s="11"/>
      <c r="AR125" s="11"/>
      <c r="AS125" s="75" t="str">
        <f t="shared" si="60"/>
        <v/>
      </c>
      <c r="AT125" s="75" t="str">
        <f t="shared" ca="1" si="61"/>
        <v/>
      </c>
      <c r="AU125" s="75" t="str">
        <f t="shared" si="62"/>
        <v/>
      </c>
      <c r="AV125" s="75" t="str">
        <f t="shared" ca="1" si="63"/>
        <v/>
      </c>
      <c r="AW125" s="11"/>
      <c r="AX125" s="11"/>
      <c r="AY125" s="75" t="str">
        <f t="shared" si="64"/>
        <v/>
      </c>
      <c r="AZ125" s="11"/>
      <c r="BA125" s="11"/>
      <c r="BB125" s="75" t="str">
        <f t="shared" si="65"/>
        <v/>
      </c>
      <c r="BC125" s="11"/>
      <c r="BH125" s="52"/>
      <c r="BI125" s="52"/>
      <c r="BJ125" s="52"/>
      <c r="BK125" s="52"/>
      <c r="BL125" s="52"/>
      <c r="BM125" s="52"/>
      <c r="BP125" s="54"/>
      <c r="BQ125" s="27"/>
      <c r="BR125" s="27"/>
      <c r="BS125" s="27"/>
      <c r="BT125" s="27"/>
      <c r="BU125" s="27"/>
      <c r="BV125" s="27"/>
      <c r="BW125" s="54"/>
      <c r="BX125" s="26"/>
      <c r="BY125" s="54"/>
      <c r="BZ125" s="26"/>
      <c r="CA125" s="26"/>
      <c r="CB125" s="26"/>
    </row>
    <row r="126" spans="1:80" ht="17.45" customHeight="1">
      <c r="A126" s="86">
        <f t="shared" si="66"/>
        <v>17.399999999999999</v>
      </c>
      <c r="B126" s="107">
        <f t="shared" si="40"/>
        <v>45741</v>
      </c>
      <c r="C126" s="8"/>
      <c r="D126" s="11"/>
      <c r="E126" s="12">
        <v>0</v>
      </c>
      <c r="F126" s="11">
        <v>2</v>
      </c>
      <c r="G126" s="74">
        <f t="shared" si="76"/>
        <v>660</v>
      </c>
      <c r="H126" s="75">
        <f t="shared" si="76"/>
        <v>4973</v>
      </c>
      <c r="I126" s="88">
        <f t="shared" si="56"/>
        <v>0</v>
      </c>
      <c r="J126" s="78">
        <f t="shared" si="57"/>
        <v>0</v>
      </c>
      <c r="K126" s="78">
        <f t="shared" si="58"/>
        <v>0</v>
      </c>
      <c r="L126" s="78">
        <f t="shared" si="41"/>
        <v>4.0201005025125629E-4</v>
      </c>
      <c r="M126" s="78">
        <f t="shared" ca="1" si="68"/>
        <v>9.3406593406593394E-2</v>
      </c>
      <c r="N126" s="78">
        <f t="shared" ca="1" si="67"/>
        <v>0.31181318681318682</v>
      </c>
      <c r="O126" s="78">
        <f t="shared" si="59"/>
        <v>5.0000000000000001E-4</v>
      </c>
      <c r="P126" s="13" t="s">
        <v>184</v>
      </c>
      <c r="Q126" s="8"/>
      <c r="R126" s="13"/>
      <c r="S126" s="89">
        <f t="shared" si="42"/>
        <v>0</v>
      </c>
      <c r="T126" s="75">
        <f t="shared" si="43"/>
        <v>0</v>
      </c>
      <c r="U126" s="90">
        <f t="shared" si="44"/>
        <v>0</v>
      </c>
      <c r="V126" s="82">
        <f t="shared" si="45"/>
        <v>0</v>
      </c>
      <c r="W126" s="8"/>
      <c r="X126" s="8"/>
      <c r="Y126" s="23"/>
      <c r="Z126" s="23"/>
      <c r="AA126" s="23"/>
      <c r="AB126" s="12"/>
      <c r="AC126" s="91">
        <f t="shared" si="46"/>
        <v>0</v>
      </c>
      <c r="AD126" s="75">
        <f t="shared" si="47"/>
        <v>0</v>
      </c>
      <c r="AE126" s="88">
        <f t="shared" si="70"/>
        <v>0</v>
      </c>
      <c r="AF126" s="92">
        <f t="shared" si="71"/>
        <v>0</v>
      </c>
      <c r="AG126" s="93">
        <f t="shared" si="72"/>
        <v>0</v>
      </c>
      <c r="AH126" s="93">
        <f t="shared" si="73"/>
        <v>0</v>
      </c>
      <c r="AI126" s="78">
        <f t="shared" si="74"/>
        <v>0</v>
      </c>
      <c r="AJ126" s="92">
        <f t="shared" si="53"/>
        <v>0</v>
      </c>
      <c r="AK126" s="78">
        <f t="shared" si="54"/>
        <v>0</v>
      </c>
      <c r="AL126" s="11"/>
      <c r="AM126" s="14"/>
      <c r="AN126" s="11"/>
      <c r="AO126" s="15"/>
      <c r="AP126" s="11"/>
      <c r="AQ126" s="11"/>
      <c r="AR126" s="11"/>
      <c r="AS126" s="75" t="str">
        <f t="shared" si="60"/>
        <v/>
      </c>
      <c r="AT126" s="75" t="str">
        <f t="shared" ca="1" si="61"/>
        <v/>
      </c>
      <c r="AU126" s="75" t="str">
        <f t="shared" si="62"/>
        <v/>
      </c>
      <c r="AV126" s="75" t="str">
        <f t="shared" ca="1" si="63"/>
        <v/>
      </c>
      <c r="AW126" s="11"/>
      <c r="AX126" s="11"/>
      <c r="AY126" s="75" t="str">
        <f t="shared" si="64"/>
        <v/>
      </c>
      <c r="AZ126" s="11"/>
      <c r="BA126" s="11"/>
      <c r="BB126" s="75" t="str">
        <f t="shared" si="65"/>
        <v/>
      </c>
      <c r="BC126" s="11"/>
      <c r="BH126" s="52"/>
      <c r="BI126" s="52"/>
      <c r="BJ126" s="52"/>
      <c r="BK126" s="52"/>
      <c r="BL126" s="52"/>
      <c r="BM126" s="52"/>
      <c r="BP126" s="54"/>
      <c r="BQ126" s="27"/>
      <c r="BR126" s="27"/>
      <c r="BS126" s="27"/>
      <c r="BT126" s="27"/>
      <c r="BU126" s="27"/>
      <c r="BV126" s="27"/>
      <c r="BW126" s="54"/>
      <c r="BX126" s="26"/>
      <c r="BY126" s="54"/>
      <c r="BZ126" s="26"/>
      <c r="CA126" s="26"/>
      <c r="CB126" s="26"/>
    </row>
    <row r="127" spans="1:80" ht="17.45" customHeight="1">
      <c r="A127" s="94">
        <f t="shared" si="66"/>
        <v>17.5</v>
      </c>
      <c r="B127" s="107">
        <f t="shared" si="40"/>
        <v>45742</v>
      </c>
      <c r="C127" s="8"/>
      <c r="D127" s="11"/>
      <c r="E127" s="12">
        <v>0</v>
      </c>
      <c r="F127" s="11">
        <v>2</v>
      </c>
      <c r="G127" s="74">
        <f t="shared" si="76"/>
        <v>660</v>
      </c>
      <c r="H127" s="75">
        <f t="shared" si="76"/>
        <v>4971</v>
      </c>
      <c r="I127" s="88">
        <f t="shared" si="56"/>
        <v>0</v>
      </c>
      <c r="J127" s="78">
        <f t="shared" si="57"/>
        <v>0</v>
      </c>
      <c r="K127" s="78">
        <f t="shared" si="58"/>
        <v>0</v>
      </c>
      <c r="L127" s="78">
        <f t="shared" si="41"/>
        <v>4.0217172732756888E-4</v>
      </c>
      <c r="M127" s="78">
        <f t="shared" ca="1" si="68"/>
        <v>9.3406593406593394E-2</v>
      </c>
      <c r="N127" s="78">
        <f t="shared" ca="1" si="67"/>
        <v>0.31456043956043955</v>
      </c>
      <c r="O127" s="78">
        <f t="shared" si="59"/>
        <v>5.0000000000000001E-4</v>
      </c>
      <c r="P127" s="13" t="s">
        <v>184</v>
      </c>
      <c r="Q127" s="8"/>
      <c r="R127" s="13"/>
      <c r="S127" s="89">
        <f t="shared" si="42"/>
        <v>0</v>
      </c>
      <c r="T127" s="75">
        <f t="shared" si="43"/>
        <v>0</v>
      </c>
      <c r="U127" s="90">
        <f t="shared" si="44"/>
        <v>0</v>
      </c>
      <c r="V127" s="82">
        <f t="shared" si="45"/>
        <v>0</v>
      </c>
      <c r="W127" s="8"/>
      <c r="X127" s="8"/>
      <c r="Y127" s="23"/>
      <c r="Z127" s="23"/>
      <c r="AA127" s="23"/>
      <c r="AB127" s="12"/>
      <c r="AC127" s="91">
        <f t="shared" si="46"/>
        <v>0</v>
      </c>
      <c r="AD127" s="75">
        <f t="shared" si="47"/>
        <v>0</v>
      </c>
      <c r="AE127" s="88">
        <f t="shared" si="70"/>
        <v>0</v>
      </c>
      <c r="AF127" s="92">
        <f t="shared" si="71"/>
        <v>0</v>
      </c>
      <c r="AG127" s="93">
        <f t="shared" si="72"/>
        <v>0</v>
      </c>
      <c r="AH127" s="93">
        <f t="shared" si="73"/>
        <v>0</v>
      </c>
      <c r="AI127" s="78">
        <f t="shared" si="74"/>
        <v>0</v>
      </c>
      <c r="AJ127" s="92">
        <f t="shared" si="53"/>
        <v>0</v>
      </c>
      <c r="AK127" s="78">
        <f t="shared" si="54"/>
        <v>0</v>
      </c>
      <c r="AL127" s="11"/>
      <c r="AM127" s="14"/>
      <c r="AN127" s="11"/>
      <c r="AO127" s="15"/>
      <c r="AP127" s="11"/>
      <c r="AQ127" s="11"/>
      <c r="AR127" s="11"/>
      <c r="AS127" s="75" t="str">
        <f t="shared" si="60"/>
        <v/>
      </c>
      <c r="AT127" s="75" t="str">
        <f t="shared" ca="1" si="61"/>
        <v/>
      </c>
      <c r="AU127" s="75" t="str">
        <f t="shared" si="62"/>
        <v/>
      </c>
      <c r="AV127" s="75" t="str">
        <f t="shared" ca="1" si="63"/>
        <v/>
      </c>
      <c r="AW127" s="11"/>
      <c r="AX127" s="11"/>
      <c r="AY127" s="75" t="str">
        <f t="shared" si="64"/>
        <v/>
      </c>
      <c r="AZ127" s="11"/>
      <c r="BA127" s="11"/>
      <c r="BB127" s="75" t="str">
        <f t="shared" si="65"/>
        <v/>
      </c>
      <c r="BC127" s="11"/>
      <c r="BH127" s="52"/>
      <c r="BI127" s="52"/>
      <c r="BJ127" s="52"/>
      <c r="BK127" s="52"/>
      <c r="BL127" s="52"/>
      <c r="BM127" s="52"/>
      <c r="BP127" s="54"/>
      <c r="BQ127" s="27"/>
      <c r="BR127" s="27"/>
      <c r="BS127" s="27"/>
      <c r="BT127" s="27"/>
      <c r="BU127" s="27"/>
      <c r="BV127" s="27"/>
      <c r="BW127" s="54"/>
      <c r="BX127" s="26"/>
      <c r="BY127" s="54"/>
      <c r="BZ127" s="26"/>
      <c r="CA127" s="26"/>
      <c r="CB127" s="26"/>
    </row>
    <row r="128" spans="1:80" ht="17.45" customHeight="1">
      <c r="A128" s="86">
        <f t="shared" si="66"/>
        <v>17.600000000000001</v>
      </c>
      <c r="B128" s="107">
        <f t="shared" si="40"/>
        <v>45743</v>
      </c>
      <c r="C128" s="8"/>
      <c r="D128" s="11"/>
      <c r="E128" s="12">
        <v>0</v>
      </c>
      <c r="F128" s="11">
        <v>4</v>
      </c>
      <c r="G128" s="74">
        <f t="shared" si="76"/>
        <v>660</v>
      </c>
      <c r="H128" s="75">
        <f t="shared" si="76"/>
        <v>4967</v>
      </c>
      <c r="I128" s="88">
        <f t="shared" si="56"/>
        <v>0</v>
      </c>
      <c r="J128" s="78">
        <f t="shared" si="57"/>
        <v>0</v>
      </c>
      <c r="K128" s="78">
        <f t="shared" si="58"/>
        <v>0</v>
      </c>
      <c r="L128" s="78">
        <f t="shared" si="41"/>
        <v>8.0466706900020118E-4</v>
      </c>
      <c r="M128" s="78">
        <f t="shared" ca="1" si="68"/>
        <v>9.3406593406593394E-2</v>
      </c>
      <c r="N128" s="78">
        <f t="shared" ca="1" si="67"/>
        <v>0.32005494505494503</v>
      </c>
      <c r="O128" s="78">
        <f t="shared" si="59"/>
        <v>5.0000000000000001E-4</v>
      </c>
      <c r="P128" s="13" t="s">
        <v>184</v>
      </c>
      <c r="Q128" s="8"/>
      <c r="R128" s="13"/>
      <c r="S128" s="89">
        <f t="shared" si="42"/>
        <v>0</v>
      </c>
      <c r="T128" s="75">
        <f t="shared" si="43"/>
        <v>0</v>
      </c>
      <c r="U128" s="90">
        <f t="shared" si="44"/>
        <v>0</v>
      </c>
      <c r="V128" s="82">
        <f t="shared" si="45"/>
        <v>0</v>
      </c>
      <c r="W128" s="8"/>
      <c r="X128" s="8"/>
      <c r="Y128" s="23"/>
      <c r="Z128" s="23"/>
      <c r="AA128" s="23"/>
      <c r="AB128" s="12"/>
      <c r="AC128" s="91">
        <f t="shared" si="46"/>
        <v>0</v>
      </c>
      <c r="AD128" s="75">
        <f t="shared" si="47"/>
        <v>0</v>
      </c>
      <c r="AE128" s="88">
        <f t="shared" si="70"/>
        <v>0</v>
      </c>
      <c r="AF128" s="92">
        <f t="shared" si="71"/>
        <v>0</v>
      </c>
      <c r="AG128" s="93">
        <f t="shared" si="72"/>
        <v>0</v>
      </c>
      <c r="AH128" s="93">
        <f t="shared" si="73"/>
        <v>0</v>
      </c>
      <c r="AI128" s="78">
        <f t="shared" si="74"/>
        <v>0</v>
      </c>
      <c r="AJ128" s="92">
        <f t="shared" si="53"/>
        <v>0</v>
      </c>
      <c r="AK128" s="78">
        <f t="shared" si="54"/>
        <v>0</v>
      </c>
      <c r="AL128" s="11"/>
      <c r="AM128" s="14"/>
      <c r="AN128" s="11"/>
      <c r="AO128" s="15"/>
      <c r="AP128" s="11"/>
      <c r="AQ128" s="11"/>
      <c r="AR128" s="11"/>
      <c r="AS128" s="75" t="str">
        <f t="shared" si="60"/>
        <v/>
      </c>
      <c r="AT128" s="75" t="str">
        <f t="shared" ca="1" si="61"/>
        <v/>
      </c>
      <c r="AU128" s="75" t="str">
        <f t="shared" si="62"/>
        <v/>
      </c>
      <c r="AV128" s="75" t="str">
        <f t="shared" ca="1" si="63"/>
        <v/>
      </c>
      <c r="AW128" s="11"/>
      <c r="AX128" s="11"/>
      <c r="AY128" s="75" t="str">
        <f t="shared" si="64"/>
        <v/>
      </c>
      <c r="AZ128" s="11"/>
      <c r="BA128" s="11"/>
      <c r="BB128" s="75" t="str">
        <f t="shared" si="65"/>
        <v/>
      </c>
      <c r="BC128" s="11"/>
      <c r="BH128" s="52"/>
      <c r="BI128" s="52"/>
      <c r="BJ128" s="52"/>
      <c r="BK128" s="52"/>
      <c r="BL128" s="52"/>
      <c r="BM128" s="52"/>
      <c r="BP128" s="54"/>
      <c r="BQ128" s="27"/>
      <c r="BR128" s="27"/>
      <c r="BS128" s="27"/>
      <c r="BT128" s="27"/>
      <c r="BU128" s="27"/>
      <c r="BV128" s="27"/>
      <c r="BW128" s="54"/>
      <c r="BX128" s="26"/>
      <c r="BY128" s="54"/>
      <c r="BZ128" s="26"/>
      <c r="CA128" s="26"/>
      <c r="CB128" s="26"/>
    </row>
    <row r="129" spans="1:80" ht="17.45" customHeight="1" thickBot="1">
      <c r="A129" s="94">
        <f t="shared" si="66"/>
        <v>17.700000000000003</v>
      </c>
      <c r="B129" s="108">
        <f t="shared" si="40"/>
        <v>45744</v>
      </c>
      <c r="C129" s="16"/>
      <c r="D129" s="17"/>
      <c r="E129" s="18">
        <v>1</v>
      </c>
      <c r="F129" s="17">
        <v>4</v>
      </c>
      <c r="G129" s="96">
        <f t="shared" si="76"/>
        <v>659</v>
      </c>
      <c r="H129" s="97">
        <f t="shared" si="76"/>
        <v>4963</v>
      </c>
      <c r="I129" s="98">
        <f t="shared" si="56"/>
        <v>0</v>
      </c>
      <c r="J129" s="99">
        <f t="shared" si="57"/>
        <v>1.5151515151515152E-3</v>
      </c>
      <c r="K129" s="99">
        <f t="shared" si="58"/>
        <v>0</v>
      </c>
      <c r="L129" s="99">
        <f t="shared" si="41"/>
        <v>8.0531507952486415E-4</v>
      </c>
      <c r="M129" s="99">
        <f t="shared" ca="1" si="68"/>
        <v>9.4780219780219763E-2</v>
      </c>
      <c r="N129" s="99">
        <f t="shared" ca="1" si="67"/>
        <v>0.3255494505494505</v>
      </c>
      <c r="O129" s="99">
        <f t="shared" si="59"/>
        <v>5.0000000000000001E-4</v>
      </c>
      <c r="P129" s="19" t="s">
        <v>184</v>
      </c>
      <c r="Q129" s="16"/>
      <c r="R129" s="19"/>
      <c r="S129" s="89">
        <f t="shared" si="42"/>
        <v>0</v>
      </c>
      <c r="T129" s="75">
        <f t="shared" si="43"/>
        <v>0</v>
      </c>
      <c r="U129" s="100">
        <f t="shared" si="44"/>
        <v>0</v>
      </c>
      <c r="V129" s="101">
        <f t="shared" si="45"/>
        <v>0</v>
      </c>
      <c r="W129" s="16"/>
      <c r="X129" s="16"/>
      <c r="Y129" s="23"/>
      <c r="Z129" s="23"/>
      <c r="AA129" s="23"/>
      <c r="AB129" s="12"/>
      <c r="AC129" s="102">
        <f t="shared" si="46"/>
        <v>0</v>
      </c>
      <c r="AD129" s="97">
        <f t="shared" si="47"/>
        <v>0</v>
      </c>
      <c r="AE129" s="98">
        <f t="shared" si="70"/>
        <v>0</v>
      </c>
      <c r="AF129" s="103">
        <f t="shared" si="71"/>
        <v>0</v>
      </c>
      <c r="AG129" s="104">
        <f t="shared" si="72"/>
        <v>0</v>
      </c>
      <c r="AH129" s="104">
        <f t="shared" si="73"/>
        <v>0</v>
      </c>
      <c r="AI129" s="99">
        <f t="shared" si="74"/>
        <v>0</v>
      </c>
      <c r="AJ129" s="103">
        <f t="shared" si="53"/>
        <v>0</v>
      </c>
      <c r="AK129" s="99">
        <f t="shared" si="54"/>
        <v>0</v>
      </c>
      <c r="AL129" s="17"/>
      <c r="AM129" s="20"/>
      <c r="AN129" s="17"/>
      <c r="AO129" s="21"/>
      <c r="AP129" s="17"/>
      <c r="AQ129" s="17"/>
      <c r="AR129" s="17"/>
      <c r="AS129" s="97" t="str">
        <f t="shared" si="60"/>
        <v/>
      </c>
      <c r="AT129" s="97" t="str">
        <f t="shared" ca="1" si="61"/>
        <v/>
      </c>
      <c r="AU129" s="97" t="str">
        <f t="shared" si="62"/>
        <v/>
      </c>
      <c r="AV129" s="97" t="str">
        <f t="shared" ca="1" si="63"/>
        <v/>
      </c>
      <c r="AW129" s="17"/>
      <c r="AX129" s="17"/>
      <c r="AY129" s="97" t="str">
        <f t="shared" si="64"/>
        <v/>
      </c>
      <c r="AZ129" s="17"/>
      <c r="BA129" s="17"/>
      <c r="BB129" s="97" t="str">
        <f t="shared" si="65"/>
        <v/>
      </c>
      <c r="BC129" s="17"/>
      <c r="BH129" s="52"/>
      <c r="BI129" s="52"/>
      <c r="BJ129" s="52"/>
      <c r="BK129" s="52"/>
      <c r="BL129" s="52"/>
      <c r="BM129" s="52"/>
      <c r="BP129" s="54"/>
      <c r="BQ129" s="27"/>
      <c r="BR129" s="27"/>
      <c r="BS129" s="27"/>
      <c r="BT129" s="27"/>
      <c r="BU129" s="27"/>
      <c r="BV129" s="27"/>
      <c r="BW129" s="54"/>
      <c r="BX129" s="26"/>
      <c r="BY129" s="54"/>
      <c r="BZ129" s="26"/>
      <c r="CA129" s="26"/>
      <c r="CB129" s="26"/>
    </row>
    <row r="130" spans="1:80" ht="17.45" customHeight="1" thickTop="1">
      <c r="A130" s="105">
        <f>A123+1</f>
        <v>18.100000000000001</v>
      </c>
      <c r="B130" s="106">
        <f>B129+1</f>
        <v>45745</v>
      </c>
      <c r="C130" s="4"/>
      <c r="D130" s="5"/>
      <c r="E130" s="6">
        <v>0</v>
      </c>
      <c r="F130" s="5">
        <v>2</v>
      </c>
      <c r="G130" s="74">
        <f t="shared" si="76"/>
        <v>659</v>
      </c>
      <c r="H130" s="75">
        <f t="shared" si="76"/>
        <v>4961</v>
      </c>
      <c r="I130" s="76">
        <f t="shared" si="56"/>
        <v>0</v>
      </c>
      <c r="J130" s="77">
        <f t="shared" si="57"/>
        <v>0</v>
      </c>
      <c r="K130" s="77">
        <f t="shared" si="58"/>
        <v>0</v>
      </c>
      <c r="L130" s="77">
        <f t="shared" si="41"/>
        <v>4.0298206729800525E-4</v>
      </c>
      <c r="M130" s="78">
        <f t="shared" ca="1" si="68"/>
        <v>9.4780219780219763E-2</v>
      </c>
      <c r="N130" s="78">
        <f t="shared" ca="1" si="67"/>
        <v>0.32829670329670324</v>
      </c>
      <c r="O130" s="78">
        <f t="shared" si="59"/>
        <v>5.0000000000000001E-4</v>
      </c>
      <c r="P130" s="13" t="s">
        <v>184</v>
      </c>
      <c r="Q130" s="8"/>
      <c r="R130" s="13"/>
      <c r="S130" s="79">
        <f t="shared" si="42"/>
        <v>0</v>
      </c>
      <c r="T130" s="80">
        <f t="shared" si="43"/>
        <v>0</v>
      </c>
      <c r="U130" s="90">
        <f t="shared" si="44"/>
        <v>0</v>
      </c>
      <c r="V130" s="82">
        <f t="shared" si="45"/>
        <v>0</v>
      </c>
      <c r="W130" s="4"/>
      <c r="X130" s="4"/>
      <c r="Y130" s="22"/>
      <c r="Z130" s="22"/>
      <c r="AA130" s="22"/>
      <c r="AB130" s="6"/>
      <c r="AC130" s="83">
        <f t="shared" si="46"/>
        <v>0</v>
      </c>
      <c r="AD130" s="80">
        <f t="shared" si="47"/>
        <v>0</v>
      </c>
      <c r="AE130" s="76">
        <f t="shared" si="70"/>
        <v>0</v>
      </c>
      <c r="AF130" s="84">
        <f t="shared" si="71"/>
        <v>0</v>
      </c>
      <c r="AG130" s="85">
        <f t="shared" si="72"/>
        <v>0</v>
      </c>
      <c r="AH130" s="85">
        <f t="shared" si="73"/>
        <v>0</v>
      </c>
      <c r="AI130" s="77">
        <f t="shared" si="74"/>
        <v>0</v>
      </c>
      <c r="AJ130" s="84">
        <f t="shared" si="53"/>
        <v>0</v>
      </c>
      <c r="AK130" s="77">
        <f t="shared" si="54"/>
        <v>0</v>
      </c>
      <c r="AL130" s="5"/>
      <c r="AM130" s="9"/>
      <c r="AN130" s="5"/>
      <c r="AO130" s="10"/>
      <c r="AP130" s="5"/>
      <c r="AQ130" s="5"/>
      <c r="AR130" s="5"/>
      <c r="AS130" s="80" t="str">
        <f t="shared" si="60"/>
        <v/>
      </c>
      <c r="AT130" s="80" t="str">
        <f t="shared" ca="1" si="61"/>
        <v/>
      </c>
      <c r="AU130" s="80" t="str">
        <f t="shared" si="62"/>
        <v/>
      </c>
      <c r="AV130" s="80" t="str">
        <f t="shared" ca="1" si="63"/>
        <v/>
      </c>
      <c r="AW130" s="5"/>
      <c r="AX130" s="5"/>
      <c r="AY130" s="80" t="str">
        <f t="shared" si="64"/>
        <v/>
      </c>
      <c r="AZ130" s="165"/>
      <c r="BA130" s="165"/>
      <c r="BB130" s="80" t="str">
        <f t="shared" si="65"/>
        <v/>
      </c>
      <c r="BC130" s="5"/>
      <c r="BH130" s="52"/>
      <c r="BI130" s="52"/>
      <c r="BJ130" s="52"/>
      <c r="BK130" s="52"/>
      <c r="BL130" s="52"/>
      <c r="BM130" s="52"/>
      <c r="BP130" s="54"/>
      <c r="BQ130" s="27"/>
      <c r="BR130" s="27"/>
      <c r="BS130" s="27"/>
      <c r="BT130" s="27"/>
      <c r="BU130" s="27"/>
      <c r="BV130" s="27"/>
      <c r="BW130" s="54"/>
      <c r="BX130" s="26"/>
      <c r="BY130" s="54"/>
      <c r="BZ130" s="26"/>
      <c r="CA130" s="26"/>
      <c r="CB130" s="26"/>
    </row>
    <row r="131" spans="1:80" ht="17.45" customHeight="1">
      <c r="A131" s="94">
        <f t="shared" si="66"/>
        <v>18.2</v>
      </c>
      <c r="B131" s="107">
        <f t="shared" si="40"/>
        <v>45746</v>
      </c>
      <c r="C131" s="8"/>
      <c r="D131" s="11"/>
      <c r="E131" s="12">
        <v>0</v>
      </c>
      <c r="F131" s="11">
        <v>1</v>
      </c>
      <c r="G131" s="74">
        <f t="shared" si="76"/>
        <v>659</v>
      </c>
      <c r="H131" s="75">
        <f t="shared" si="76"/>
        <v>4960</v>
      </c>
      <c r="I131" s="88">
        <f t="shared" si="56"/>
        <v>0</v>
      </c>
      <c r="J131" s="78">
        <f t="shared" si="57"/>
        <v>0</v>
      </c>
      <c r="K131" s="78">
        <f t="shared" si="58"/>
        <v>0</v>
      </c>
      <c r="L131" s="78">
        <f t="shared" si="41"/>
        <v>2.0157226365652087E-4</v>
      </c>
      <c r="M131" s="78">
        <f t="shared" ca="1" si="68"/>
        <v>9.4780219780219763E-2</v>
      </c>
      <c r="N131" s="78">
        <f t="shared" ca="1" si="67"/>
        <v>0.32967032967032961</v>
      </c>
      <c r="O131" s="78">
        <f t="shared" si="59"/>
        <v>5.0000000000000001E-4</v>
      </c>
      <c r="P131" s="13" t="s">
        <v>184</v>
      </c>
      <c r="Q131" s="8"/>
      <c r="R131" s="13"/>
      <c r="S131" s="89">
        <f t="shared" si="42"/>
        <v>0</v>
      </c>
      <c r="T131" s="75">
        <f t="shared" si="43"/>
        <v>0</v>
      </c>
      <c r="U131" s="90">
        <f t="shared" si="44"/>
        <v>0</v>
      </c>
      <c r="V131" s="82">
        <f t="shared" si="45"/>
        <v>0</v>
      </c>
      <c r="W131" s="123"/>
      <c r="X131" s="8"/>
      <c r="Y131" s="23"/>
      <c r="Z131" s="23"/>
      <c r="AA131" s="23"/>
      <c r="AB131" s="12"/>
      <c r="AC131" s="91">
        <f t="shared" si="46"/>
        <v>0</v>
      </c>
      <c r="AD131" s="75">
        <f>W132-AC131</f>
        <v>0</v>
      </c>
      <c r="AE131" s="88">
        <f>IFERROR(W132/H130,0)</f>
        <v>0</v>
      </c>
      <c r="AF131" s="92">
        <f>IFERROR(X131/$W132,0)</f>
        <v>0</v>
      </c>
      <c r="AG131" s="93">
        <f>IFERROR(Y131/$W132,0)</f>
        <v>0</v>
      </c>
      <c r="AH131" s="93">
        <f>IFERROR(Z131/$W132,0)</f>
        <v>0</v>
      </c>
      <c r="AI131" s="78">
        <f>IFERROR(AA131/$W132,0)</f>
        <v>0</v>
      </c>
      <c r="AJ131" s="92">
        <f>IFERROR(AC131/W132,0)</f>
        <v>0</v>
      </c>
      <c r="AK131" s="78">
        <f>IFERROR(AD131/W132,0)</f>
        <v>0</v>
      </c>
      <c r="AL131" s="11"/>
      <c r="AM131" s="14"/>
      <c r="AN131" s="11"/>
      <c r="AO131" s="15"/>
      <c r="AP131" s="11"/>
      <c r="AQ131" s="11"/>
      <c r="AR131" s="11"/>
      <c r="AS131" s="75" t="str">
        <f t="shared" si="60"/>
        <v/>
      </c>
      <c r="AT131" s="75" t="str">
        <f t="shared" ca="1" si="61"/>
        <v/>
      </c>
      <c r="AU131" s="75" t="str">
        <f t="shared" si="62"/>
        <v/>
      </c>
      <c r="AV131" s="75" t="str">
        <f t="shared" ca="1" si="63"/>
        <v/>
      </c>
      <c r="AW131" s="11"/>
      <c r="AX131" s="11"/>
      <c r="AY131" s="75" t="str">
        <f t="shared" si="64"/>
        <v/>
      </c>
      <c r="AZ131" s="11"/>
      <c r="BA131" s="11"/>
      <c r="BB131" s="75" t="str">
        <f t="shared" si="65"/>
        <v/>
      </c>
      <c r="BC131" s="11"/>
      <c r="BH131" s="52"/>
      <c r="BI131" s="52"/>
      <c r="BJ131" s="52"/>
      <c r="BK131" s="52"/>
      <c r="BL131" s="52"/>
      <c r="BM131" s="52"/>
      <c r="BP131" s="54"/>
      <c r="BQ131" s="27"/>
      <c r="BR131" s="27"/>
      <c r="BS131" s="27"/>
      <c r="BT131" s="27"/>
      <c r="BU131" s="27"/>
      <c r="BV131" s="27"/>
      <c r="BW131" s="54"/>
      <c r="BX131" s="26"/>
      <c r="BY131" s="54"/>
      <c r="BZ131" s="26"/>
      <c r="CA131" s="26"/>
      <c r="CB131" s="26"/>
    </row>
    <row r="132" spans="1:80" ht="17.45" customHeight="1">
      <c r="A132" s="86">
        <f t="shared" si="66"/>
        <v>18.3</v>
      </c>
      <c r="B132" s="107">
        <f t="shared" si="40"/>
        <v>45747</v>
      </c>
      <c r="C132" s="8"/>
      <c r="D132" s="11"/>
      <c r="E132" s="12">
        <v>0</v>
      </c>
      <c r="F132" s="11">
        <v>3</v>
      </c>
      <c r="G132" s="74">
        <f t="shared" si="76"/>
        <v>659</v>
      </c>
      <c r="H132" s="75">
        <f t="shared" si="76"/>
        <v>4957</v>
      </c>
      <c r="I132" s="88">
        <f t="shared" si="56"/>
        <v>0</v>
      </c>
      <c r="J132" s="78">
        <f t="shared" si="57"/>
        <v>0</v>
      </c>
      <c r="K132" s="78">
        <f t="shared" si="58"/>
        <v>0</v>
      </c>
      <c r="L132" s="78">
        <f t="shared" si="41"/>
        <v>6.0483870967741938E-4</v>
      </c>
      <c r="M132" s="78">
        <f t="shared" ca="1" si="68"/>
        <v>9.4780219780219763E-2</v>
      </c>
      <c r="N132" s="78">
        <f t="shared" ca="1" si="67"/>
        <v>0.33379120879120872</v>
      </c>
      <c r="O132" s="78">
        <f t="shared" si="59"/>
        <v>5.0000000000000001E-4</v>
      </c>
      <c r="P132" s="13" t="s">
        <v>184</v>
      </c>
      <c r="Q132" s="8"/>
      <c r="R132" s="13"/>
      <c r="S132" s="89">
        <f t="shared" si="42"/>
        <v>0</v>
      </c>
      <c r="T132" s="75">
        <f t="shared" si="43"/>
        <v>0</v>
      </c>
      <c r="U132" s="90">
        <f t="shared" si="44"/>
        <v>0</v>
      </c>
      <c r="V132" s="82">
        <f t="shared" si="45"/>
        <v>0</v>
      </c>
      <c r="W132" s="8"/>
      <c r="X132" s="8"/>
      <c r="Y132" s="23"/>
      <c r="Z132" s="23"/>
      <c r="AA132" s="23"/>
      <c r="AB132" s="12"/>
      <c r="AC132" s="91">
        <f t="shared" si="46"/>
        <v>0</v>
      </c>
      <c r="AD132" s="75">
        <f t="shared" ref="AD132:AD133" si="77">W133-AC132</f>
        <v>0</v>
      </c>
      <c r="AE132" s="88">
        <f>IFERROR(#REF!/H131,0)</f>
        <v>0</v>
      </c>
      <c r="AF132" s="92">
        <f>IFERROR(X132/#REF!,0)</f>
        <v>0</v>
      </c>
      <c r="AG132" s="93">
        <f>IFERROR(Y132/#REF!,0)</f>
        <v>0</v>
      </c>
      <c r="AH132" s="93">
        <f>IFERROR(Z132/#REF!,0)</f>
        <v>0</v>
      </c>
      <c r="AI132" s="78">
        <f>IFERROR(AA132/#REF!,0)</f>
        <v>0</v>
      </c>
      <c r="AJ132" s="92">
        <f>IFERROR(AC132/#REF!,0)</f>
        <v>0</v>
      </c>
      <c r="AK132" s="78">
        <f>IFERROR(AD132/#REF!,0)</f>
        <v>0</v>
      </c>
      <c r="AL132" s="11"/>
      <c r="AM132" s="14"/>
      <c r="AN132" s="11"/>
      <c r="AO132" s="15"/>
      <c r="AP132" s="11"/>
      <c r="AQ132" s="11"/>
      <c r="AR132" s="11"/>
      <c r="AS132" s="75" t="str">
        <f t="shared" si="60"/>
        <v/>
      </c>
      <c r="AT132" s="75" t="str">
        <f t="shared" ca="1" si="61"/>
        <v/>
      </c>
      <c r="AU132" s="75" t="str">
        <f t="shared" si="62"/>
        <v/>
      </c>
      <c r="AV132" s="75" t="str">
        <f t="shared" ca="1" si="63"/>
        <v/>
      </c>
      <c r="AW132" s="11"/>
      <c r="AX132" s="11"/>
      <c r="AY132" s="75" t="str">
        <f t="shared" si="64"/>
        <v/>
      </c>
      <c r="AZ132" s="11"/>
      <c r="BA132" s="11"/>
      <c r="BB132" s="75" t="str">
        <f t="shared" si="65"/>
        <v/>
      </c>
      <c r="BC132" s="11"/>
      <c r="BH132" s="52"/>
      <c r="BI132" s="52"/>
      <c r="BJ132" s="52"/>
      <c r="BK132" s="52"/>
      <c r="BL132" s="52"/>
      <c r="BM132" s="52"/>
      <c r="BP132" s="54"/>
      <c r="BQ132" s="27"/>
      <c r="BR132" s="27"/>
      <c r="BS132" s="27"/>
      <c r="BT132" s="27"/>
      <c r="BU132" s="27"/>
      <c r="BV132" s="27"/>
      <c r="BW132" s="54"/>
      <c r="BX132" s="26"/>
      <c r="BY132" s="54"/>
      <c r="BZ132" s="26"/>
      <c r="CA132" s="26"/>
      <c r="CB132" s="26"/>
    </row>
    <row r="133" spans="1:80" ht="17.45" customHeight="1">
      <c r="A133" s="94">
        <f t="shared" si="66"/>
        <v>18.399999999999999</v>
      </c>
      <c r="B133" s="107">
        <f t="shared" si="40"/>
        <v>45748</v>
      </c>
      <c r="C133" s="8"/>
      <c r="D133" s="11"/>
      <c r="E133" s="12">
        <v>0</v>
      </c>
      <c r="F133" s="11">
        <v>3</v>
      </c>
      <c r="G133" s="74">
        <f t="shared" si="76"/>
        <v>659</v>
      </c>
      <c r="H133" s="75">
        <f t="shared" si="76"/>
        <v>4954</v>
      </c>
      <c r="I133" s="88">
        <f t="shared" si="56"/>
        <v>0</v>
      </c>
      <c r="J133" s="78">
        <f t="shared" si="57"/>
        <v>0</v>
      </c>
      <c r="K133" s="78">
        <f t="shared" si="58"/>
        <v>0</v>
      </c>
      <c r="L133" s="78">
        <f t="shared" si="41"/>
        <v>6.0520476094411938E-4</v>
      </c>
      <c r="M133" s="78">
        <f t="shared" ca="1" si="68"/>
        <v>9.4780219780219763E-2</v>
      </c>
      <c r="N133" s="78">
        <f t="shared" ca="1" si="67"/>
        <v>0.33791208791208782</v>
      </c>
      <c r="O133" s="78">
        <f t="shared" si="59"/>
        <v>5.0000000000000001E-4</v>
      </c>
      <c r="P133" s="13" t="s">
        <v>184</v>
      </c>
      <c r="Q133" s="8"/>
      <c r="R133" s="13"/>
      <c r="S133" s="89">
        <f t="shared" si="42"/>
        <v>0</v>
      </c>
      <c r="T133" s="75">
        <f t="shared" si="43"/>
        <v>0</v>
      </c>
      <c r="U133" s="90">
        <f t="shared" si="44"/>
        <v>0</v>
      </c>
      <c r="V133" s="82">
        <f t="shared" si="45"/>
        <v>0</v>
      </c>
      <c r="W133" s="8"/>
      <c r="X133" s="8"/>
      <c r="Y133" s="23"/>
      <c r="Z133" s="23"/>
      <c r="AA133" s="23"/>
      <c r="AB133" s="12"/>
      <c r="AC133" s="91">
        <f t="shared" si="46"/>
        <v>0</v>
      </c>
      <c r="AD133" s="75">
        <f t="shared" si="77"/>
        <v>0</v>
      </c>
      <c r="AE133" s="88">
        <f t="shared" ref="AE133:AE196" si="78">IFERROR(W133/H132,0)</f>
        <v>0</v>
      </c>
      <c r="AF133" s="92">
        <f t="shared" ref="AF133:AF196" si="79">IFERROR(X133/$W133,0)</f>
        <v>0</v>
      </c>
      <c r="AG133" s="93">
        <f t="shared" ref="AG133:AG196" si="80">IFERROR(Y133/$W133,0)</f>
        <v>0</v>
      </c>
      <c r="AH133" s="93">
        <f t="shared" ref="AH133:AH196" si="81">IFERROR(Z133/$W133,0)</f>
        <v>0</v>
      </c>
      <c r="AI133" s="78">
        <f t="shared" ref="AI133:AI196" si="82">IFERROR(AA133/$W133,0)</f>
        <v>0</v>
      </c>
      <c r="AJ133" s="92">
        <f t="shared" si="53"/>
        <v>0</v>
      </c>
      <c r="AK133" s="78">
        <f t="shared" si="54"/>
        <v>0</v>
      </c>
      <c r="AL133" s="11"/>
      <c r="AM133" s="14"/>
      <c r="AN133" s="11"/>
      <c r="AO133" s="15"/>
      <c r="AP133" s="11"/>
      <c r="AQ133" s="11"/>
      <c r="AR133" s="11"/>
      <c r="AS133" s="75" t="str">
        <f t="shared" si="60"/>
        <v/>
      </c>
      <c r="AT133" s="75" t="str">
        <f t="shared" ca="1" si="61"/>
        <v/>
      </c>
      <c r="AU133" s="75" t="str">
        <f t="shared" si="62"/>
        <v/>
      </c>
      <c r="AV133" s="75" t="str">
        <f t="shared" ca="1" si="63"/>
        <v/>
      </c>
      <c r="AW133" s="11"/>
      <c r="AX133" s="11"/>
      <c r="AY133" s="75" t="str">
        <f t="shared" si="64"/>
        <v/>
      </c>
      <c r="AZ133" s="11"/>
      <c r="BA133" s="11"/>
      <c r="BB133" s="75" t="str">
        <f t="shared" si="65"/>
        <v/>
      </c>
      <c r="BC133" s="11"/>
      <c r="BH133" s="52"/>
      <c r="BI133" s="52"/>
      <c r="BJ133" s="52"/>
      <c r="BK133" s="52"/>
      <c r="BL133" s="52"/>
      <c r="BM133" s="52"/>
      <c r="BP133" s="54"/>
      <c r="BQ133" s="27"/>
      <c r="BR133" s="27"/>
      <c r="BS133" s="27"/>
      <c r="BT133" s="27"/>
      <c r="BU133" s="27"/>
      <c r="BV133" s="27"/>
      <c r="BW133" s="54"/>
      <c r="BX133" s="26"/>
      <c r="BY133" s="54"/>
      <c r="BZ133" s="26"/>
      <c r="CA133" s="26"/>
      <c r="CB133" s="26"/>
    </row>
    <row r="134" spans="1:80" ht="17.45" customHeight="1">
      <c r="A134" s="86">
        <f t="shared" si="66"/>
        <v>18.5</v>
      </c>
      <c r="B134" s="107">
        <f t="shared" si="40"/>
        <v>45749</v>
      </c>
      <c r="C134" s="8"/>
      <c r="D134" s="11"/>
      <c r="E134" s="12">
        <v>3</v>
      </c>
      <c r="F134" s="11">
        <v>0</v>
      </c>
      <c r="G134" s="74">
        <f t="shared" si="76"/>
        <v>656</v>
      </c>
      <c r="H134" s="75">
        <f t="shared" si="76"/>
        <v>4954</v>
      </c>
      <c r="I134" s="88">
        <f t="shared" si="56"/>
        <v>0</v>
      </c>
      <c r="J134" s="78">
        <f t="shared" si="57"/>
        <v>4.552352048558422E-3</v>
      </c>
      <c r="K134" s="78">
        <f t="shared" si="58"/>
        <v>0</v>
      </c>
      <c r="L134" s="78">
        <f t="shared" si="41"/>
        <v>0</v>
      </c>
      <c r="M134" s="78">
        <f t="shared" ca="1" si="68"/>
        <v>9.8901098901098883E-2</v>
      </c>
      <c r="N134" s="78">
        <f t="shared" ca="1" si="67"/>
        <v>0.33791208791208782</v>
      </c>
      <c r="O134" s="78">
        <f t="shared" si="59"/>
        <v>5.0000000000000001E-4</v>
      </c>
      <c r="P134" s="13" t="s">
        <v>184</v>
      </c>
      <c r="Q134" s="8"/>
      <c r="R134" s="13"/>
      <c r="S134" s="89">
        <f t="shared" si="42"/>
        <v>0</v>
      </c>
      <c r="T134" s="75">
        <f t="shared" si="43"/>
        <v>0</v>
      </c>
      <c r="U134" s="90">
        <f t="shared" si="44"/>
        <v>0</v>
      </c>
      <c r="V134" s="82">
        <f t="shared" si="45"/>
        <v>0</v>
      </c>
      <c r="W134" s="8"/>
      <c r="X134" s="8"/>
      <c r="Y134" s="23"/>
      <c r="Z134" s="23"/>
      <c r="AA134" s="23"/>
      <c r="AB134" s="12"/>
      <c r="AC134" s="91">
        <f t="shared" si="46"/>
        <v>0</v>
      </c>
      <c r="AD134" s="75">
        <f t="shared" si="47"/>
        <v>0</v>
      </c>
      <c r="AE134" s="88">
        <f t="shared" si="78"/>
        <v>0</v>
      </c>
      <c r="AF134" s="92">
        <f t="shared" si="79"/>
        <v>0</v>
      </c>
      <c r="AG134" s="93">
        <f t="shared" si="80"/>
        <v>0</v>
      </c>
      <c r="AH134" s="93">
        <f t="shared" si="81"/>
        <v>0</v>
      </c>
      <c r="AI134" s="78">
        <f t="shared" si="82"/>
        <v>0</v>
      </c>
      <c r="AJ134" s="92">
        <f t="shared" si="53"/>
        <v>0</v>
      </c>
      <c r="AK134" s="78">
        <f t="shared" si="54"/>
        <v>0</v>
      </c>
      <c r="AL134" s="11"/>
      <c r="AM134" s="14"/>
      <c r="AN134" s="11"/>
      <c r="AO134" s="15"/>
      <c r="AP134" s="11"/>
      <c r="AQ134" s="11"/>
      <c r="AR134" s="11"/>
      <c r="AS134" s="75" t="str">
        <f t="shared" si="60"/>
        <v/>
      </c>
      <c r="AT134" s="75" t="str">
        <f t="shared" ca="1" si="61"/>
        <v/>
      </c>
      <c r="AU134" s="75" t="str">
        <f t="shared" si="62"/>
        <v/>
      </c>
      <c r="AV134" s="75" t="str">
        <f t="shared" ca="1" si="63"/>
        <v/>
      </c>
      <c r="AW134" s="11"/>
      <c r="AX134" s="11"/>
      <c r="AY134" s="75" t="str">
        <f t="shared" si="64"/>
        <v/>
      </c>
      <c r="AZ134" s="11"/>
      <c r="BA134" s="11"/>
      <c r="BB134" s="75" t="str">
        <f t="shared" si="65"/>
        <v/>
      </c>
      <c r="BC134" s="11"/>
      <c r="BH134" s="52"/>
      <c r="BI134" s="52"/>
      <c r="BJ134" s="52"/>
      <c r="BK134" s="52"/>
      <c r="BL134" s="52"/>
      <c r="BM134" s="52"/>
      <c r="BP134" s="54"/>
      <c r="BQ134" s="27"/>
      <c r="BR134" s="27"/>
      <c r="BS134" s="27"/>
      <c r="BT134" s="27"/>
      <c r="BU134" s="27"/>
      <c r="BV134" s="27"/>
      <c r="BW134" s="54"/>
      <c r="BX134" s="26"/>
      <c r="BY134" s="54"/>
      <c r="BZ134" s="26"/>
      <c r="CA134" s="26"/>
      <c r="CB134" s="26"/>
    </row>
    <row r="135" spans="1:80" ht="17.45" customHeight="1">
      <c r="A135" s="94">
        <f t="shared" si="66"/>
        <v>18.600000000000001</v>
      </c>
      <c r="B135" s="107">
        <f t="shared" si="40"/>
        <v>45750</v>
      </c>
      <c r="C135" s="8"/>
      <c r="D135" s="11"/>
      <c r="E135" s="12">
        <v>0</v>
      </c>
      <c r="F135" s="11">
        <v>5</v>
      </c>
      <c r="G135" s="74">
        <f t="shared" si="76"/>
        <v>656</v>
      </c>
      <c r="H135" s="75">
        <f t="shared" si="76"/>
        <v>4949</v>
      </c>
      <c r="I135" s="88">
        <f t="shared" si="56"/>
        <v>0</v>
      </c>
      <c r="J135" s="78">
        <f t="shared" si="57"/>
        <v>0</v>
      </c>
      <c r="K135" s="78">
        <f t="shared" si="58"/>
        <v>0</v>
      </c>
      <c r="L135" s="78">
        <f t="shared" si="41"/>
        <v>1.0092854259184498E-3</v>
      </c>
      <c r="M135" s="78">
        <f t="shared" ca="1" si="68"/>
        <v>9.8901098901098883E-2</v>
      </c>
      <c r="N135" s="78">
        <f t="shared" ca="1" si="67"/>
        <v>0.34478021978021972</v>
      </c>
      <c r="O135" s="78">
        <f t="shared" si="59"/>
        <v>5.0000000000000001E-4</v>
      </c>
      <c r="P135" s="13" t="s">
        <v>184</v>
      </c>
      <c r="Q135" s="8"/>
      <c r="R135" s="13"/>
      <c r="S135" s="89">
        <f t="shared" si="42"/>
        <v>0</v>
      </c>
      <c r="T135" s="75">
        <f t="shared" si="43"/>
        <v>0</v>
      </c>
      <c r="U135" s="90">
        <f t="shared" si="44"/>
        <v>0</v>
      </c>
      <c r="V135" s="82">
        <f t="shared" si="45"/>
        <v>0</v>
      </c>
      <c r="W135" s="8"/>
      <c r="X135" s="8"/>
      <c r="Y135" s="23"/>
      <c r="Z135" s="23"/>
      <c r="AA135" s="23"/>
      <c r="AB135" s="12"/>
      <c r="AC135" s="91">
        <f t="shared" si="46"/>
        <v>0</v>
      </c>
      <c r="AD135" s="75">
        <f t="shared" si="47"/>
        <v>0</v>
      </c>
      <c r="AE135" s="88">
        <f t="shared" si="78"/>
        <v>0</v>
      </c>
      <c r="AF135" s="92">
        <f t="shared" si="79"/>
        <v>0</v>
      </c>
      <c r="AG135" s="93">
        <f t="shared" si="80"/>
        <v>0</v>
      </c>
      <c r="AH135" s="93">
        <f t="shared" si="81"/>
        <v>0</v>
      </c>
      <c r="AI135" s="78">
        <f t="shared" si="82"/>
        <v>0</v>
      </c>
      <c r="AJ135" s="92">
        <f t="shared" si="53"/>
        <v>0</v>
      </c>
      <c r="AK135" s="78">
        <f t="shared" si="54"/>
        <v>0</v>
      </c>
      <c r="AL135" s="11"/>
      <c r="AM135" s="14"/>
      <c r="AN135" s="11"/>
      <c r="AO135" s="15"/>
      <c r="AP135" s="11"/>
      <c r="AQ135" s="11"/>
      <c r="AR135" s="11"/>
      <c r="AS135" s="75" t="str">
        <f t="shared" si="60"/>
        <v/>
      </c>
      <c r="AT135" s="75" t="str">
        <f t="shared" ca="1" si="61"/>
        <v/>
      </c>
      <c r="AU135" s="75" t="str">
        <f t="shared" si="62"/>
        <v/>
      </c>
      <c r="AV135" s="75" t="str">
        <f t="shared" ca="1" si="63"/>
        <v/>
      </c>
      <c r="AW135" s="11"/>
      <c r="AX135" s="11"/>
      <c r="AY135" s="75" t="str">
        <f t="shared" si="64"/>
        <v/>
      </c>
      <c r="AZ135" s="11"/>
      <c r="BA135" s="11"/>
      <c r="BB135" s="75" t="str">
        <f t="shared" si="65"/>
        <v/>
      </c>
      <c r="BC135" s="11"/>
      <c r="BH135" s="52"/>
      <c r="BI135" s="52"/>
      <c r="BJ135" s="52"/>
      <c r="BK135" s="52"/>
      <c r="BL135" s="52"/>
      <c r="BM135" s="52"/>
      <c r="BP135" s="54"/>
      <c r="BQ135" s="27"/>
      <c r="BR135" s="27"/>
      <c r="BS135" s="27"/>
      <c r="BT135" s="27"/>
      <c r="BU135" s="27"/>
      <c r="BV135" s="27"/>
      <c r="BW135" s="54"/>
      <c r="BX135" s="26"/>
      <c r="BY135" s="54"/>
      <c r="BZ135" s="26"/>
      <c r="CA135" s="26"/>
      <c r="CB135" s="26"/>
    </row>
    <row r="136" spans="1:80" ht="17.45" customHeight="1" thickBot="1">
      <c r="A136" s="86">
        <f t="shared" si="66"/>
        <v>18.700000000000003</v>
      </c>
      <c r="B136" s="108">
        <f t="shared" si="40"/>
        <v>45751</v>
      </c>
      <c r="C136" s="16"/>
      <c r="D136" s="17"/>
      <c r="E136" s="18">
        <v>0</v>
      </c>
      <c r="F136" s="17">
        <v>0</v>
      </c>
      <c r="G136" s="96">
        <f t="shared" si="76"/>
        <v>656</v>
      </c>
      <c r="H136" s="97">
        <f t="shared" si="76"/>
        <v>4949</v>
      </c>
      <c r="I136" s="98">
        <f t="shared" si="56"/>
        <v>0</v>
      </c>
      <c r="J136" s="99">
        <f t="shared" si="57"/>
        <v>0</v>
      </c>
      <c r="K136" s="99">
        <f t="shared" si="58"/>
        <v>0</v>
      </c>
      <c r="L136" s="99">
        <f t="shared" si="41"/>
        <v>0</v>
      </c>
      <c r="M136" s="99">
        <f t="shared" ca="1" si="68"/>
        <v>9.8901098901098883E-2</v>
      </c>
      <c r="N136" s="99">
        <f t="shared" ca="1" si="67"/>
        <v>0.34478021978021972</v>
      </c>
      <c r="O136" s="99">
        <f t="shared" si="59"/>
        <v>5.0000000000000001E-4</v>
      </c>
      <c r="P136" s="19" t="s">
        <v>184</v>
      </c>
      <c r="Q136" s="16"/>
      <c r="R136" s="19"/>
      <c r="S136" s="89">
        <f t="shared" si="42"/>
        <v>0</v>
      </c>
      <c r="T136" s="75">
        <f t="shared" si="43"/>
        <v>0</v>
      </c>
      <c r="U136" s="100">
        <f t="shared" si="44"/>
        <v>0</v>
      </c>
      <c r="V136" s="101">
        <f t="shared" si="45"/>
        <v>0</v>
      </c>
      <c r="W136" s="16"/>
      <c r="X136" s="16"/>
      <c r="Y136" s="23"/>
      <c r="Z136" s="23"/>
      <c r="AA136" s="23"/>
      <c r="AB136" s="12"/>
      <c r="AC136" s="102">
        <f t="shared" si="46"/>
        <v>0</v>
      </c>
      <c r="AD136" s="97">
        <f t="shared" si="47"/>
        <v>0</v>
      </c>
      <c r="AE136" s="98">
        <f t="shared" si="78"/>
        <v>0</v>
      </c>
      <c r="AF136" s="103">
        <f t="shared" si="79"/>
        <v>0</v>
      </c>
      <c r="AG136" s="104">
        <f t="shared" si="80"/>
        <v>0</v>
      </c>
      <c r="AH136" s="104">
        <f t="shared" si="81"/>
        <v>0</v>
      </c>
      <c r="AI136" s="99">
        <f t="shared" si="82"/>
        <v>0</v>
      </c>
      <c r="AJ136" s="103">
        <f t="shared" si="53"/>
        <v>0</v>
      </c>
      <c r="AK136" s="99">
        <f t="shared" si="54"/>
        <v>0</v>
      </c>
      <c r="AL136" s="17"/>
      <c r="AM136" s="20"/>
      <c r="AN136" s="17"/>
      <c r="AO136" s="21"/>
      <c r="AP136" s="17"/>
      <c r="AQ136" s="17"/>
      <c r="AR136" s="17"/>
      <c r="AS136" s="97" t="str">
        <f t="shared" si="60"/>
        <v/>
      </c>
      <c r="AT136" s="97" t="str">
        <f t="shared" ca="1" si="61"/>
        <v/>
      </c>
      <c r="AU136" s="97" t="str">
        <f t="shared" si="62"/>
        <v/>
      </c>
      <c r="AV136" s="97" t="str">
        <f t="shared" ca="1" si="63"/>
        <v/>
      </c>
      <c r="AW136" s="17"/>
      <c r="AX136" s="17"/>
      <c r="AY136" s="97" t="str">
        <f t="shared" si="64"/>
        <v/>
      </c>
      <c r="AZ136" s="17"/>
      <c r="BA136" s="17"/>
      <c r="BB136" s="97" t="str">
        <f t="shared" si="65"/>
        <v/>
      </c>
      <c r="BC136" s="17"/>
      <c r="BH136" s="52"/>
      <c r="BI136" s="52"/>
      <c r="BJ136" s="52"/>
      <c r="BK136" s="52"/>
      <c r="BL136" s="52"/>
      <c r="BM136" s="52"/>
      <c r="BP136" s="54"/>
      <c r="BQ136" s="27"/>
      <c r="BR136" s="27"/>
      <c r="BS136" s="27"/>
      <c r="BT136" s="27"/>
      <c r="BU136" s="27"/>
      <c r="BV136" s="27"/>
      <c r="BW136" s="54"/>
      <c r="BX136" s="26"/>
      <c r="BY136" s="54"/>
      <c r="BZ136" s="26"/>
      <c r="CA136" s="26"/>
      <c r="CB136" s="26"/>
    </row>
    <row r="137" spans="1:80" ht="17.45" customHeight="1" thickTop="1">
      <c r="A137" s="71">
        <f>A130+1</f>
        <v>19.100000000000001</v>
      </c>
      <c r="B137" s="106">
        <f>B136+1</f>
        <v>45752</v>
      </c>
      <c r="C137" s="4"/>
      <c r="D137" s="5"/>
      <c r="E137" s="6">
        <v>0</v>
      </c>
      <c r="F137" s="5">
        <v>8</v>
      </c>
      <c r="G137" s="74">
        <f t="shared" si="76"/>
        <v>656</v>
      </c>
      <c r="H137" s="75">
        <f t="shared" si="76"/>
        <v>4941</v>
      </c>
      <c r="I137" s="76">
        <f t="shared" si="56"/>
        <v>0</v>
      </c>
      <c r="J137" s="77">
        <f t="shared" si="57"/>
        <v>0</v>
      </c>
      <c r="K137" s="77">
        <f t="shared" si="58"/>
        <v>0</v>
      </c>
      <c r="L137" s="77">
        <f t="shared" si="41"/>
        <v>1.6164881794301878E-3</v>
      </c>
      <c r="M137" s="78">
        <f t="shared" ca="1" si="68"/>
        <v>9.8901098901098883E-2</v>
      </c>
      <c r="N137" s="78">
        <f t="shared" ca="1" si="67"/>
        <v>0.35576923076923067</v>
      </c>
      <c r="O137" s="78">
        <f t="shared" si="59"/>
        <v>5.0000000000000001E-4</v>
      </c>
      <c r="P137" s="13" t="s">
        <v>184</v>
      </c>
      <c r="Q137" s="8"/>
      <c r="R137" s="13"/>
      <c r="S137" s="79">
        <f t="shared" si="42"/>
        <v>0</v>
      </c>
      <c r="T137" s="80">
        <f t="shared" si="43"/>
        <v>0</v>
      </c>
      <c r="U137" s="90">
        <f t="shared" si="44"/>
        <v>0</v>
      </c>
      <c r="V137" s="82">
        <f t="shared" si="45"/>
        <v>0</v>
      </c>
      <c r="W137" s="4"/>
      <c r="X137" s="4"/>
      <c r="Y137" s="22"/>
      <c r="Z137" s="22"/>
      <c r="AA137" s="22"/>
      <c r="AB137" s="6"/>
      <c r="AC137" s="83">
        <f t="shared" si="46"/>
        <v>0</v>
      </c>
      <c r="AD137" s="80">
        <f t="shared" si="47"/>
        <v>0</v>
      </c>
      <c r="AE137" s="76">
        <f t="shared" si="78"/>
        <v>0</v>
      </c>
      <c r="AF137" s="84">
        <f t="shared" si="79"/>
        <v>0</v>
      </c>
      <c r="AG137" s="85">
        <f t="shared" si="80"/>
        <v>0</v>
      </c>
      <c r="AH137" s="85">
        <f t="shared" si="81"/>
        <v>0</v>
      </c>
      <c r="AI137" s="77">
        <f t="shared" si="82"/>
        <v>0</v>
      </c>
      <c r="AJ137" s="84">
        <f t="shared" si="53"/>
        <v>0</v>
      </c>
      <c r="AK137" s="77">
        <f t="shared" si="54"/>
        <v>0</v>
      </c>
      <c r="AL137" s="5"/>
      <c r="AM137" s="9"/>
      <c r="AN137" s="5"/>
      <c r="AO137" s="10"/>
      <c r="AP137" s="5"/>
      <c r="AQ137" s="5"/>
      <c r="AR137" s="5"/>
      <c r="AS137" s="80" t="str">
        <f t="shared" si="60"/>
        <v/>
      </c>
      <c r="AT137" s="80" t="str">
        <f t="shared" ca="1" si="61"/>
        <v/>
      </c>
      <c r="AU137" s="80" t="str">
        <f t="shared" si="62"/>
        <v/>
      </c>
      <c r="AV137" s="80" t="str">
        <f t="shared" ca="1" si="63"/>
        <v/>
      </c>
      <c r="AW137" s="5"/>
      <c r="AX137" s="5"/>
      <c r="AY137" s="80" t="str">
        <f t="shared" si="64"/>
        <v/>
      </c>
      <c r="AZ137" s="165"/>
      <c r="BA137" s="165"/>
      <c r="BB137" s="80" t="str">
        <f t="shared" si="65"/>
        <v/>
      </c>
      <c r="BC137" s="5"/>
      <c r="BH137" s="52"/>
      <c r="BI137" s="52"/>
      <c r="BJ137" s="52"/>
      <c r="BK137" s="52"/>
      <c r="BL137" s="52"/>
      <c r="BM137" s="52"/>
      <c r="BP137" s="54"/>
      <c r="BQ137" s="27"/>
      <c r="BR137" s="27"/>
      <c r="BS137" s="27"/>
      <c r="BT137" s="27"/>
      <c r="BU137" s="27"/>
      <c r="BV137" s="27"/>
      <c r="BW137" s="54"/>
      <c r="BX137" s="26"/>
      <c r="BY137" s="54"/>
      <c r="BZ137" s="26"/>
      <c r="CA137" s="26"/>
      <c r="CB137" s="26"/>
    </row>
    <row r="138" spans="1:80" ht="17.45" customHeight="1">
      <c r="A138" s="86">
        <f t="shared" si="66"/>
        <v>19.2</v>
      </c>
      <c r="B138" s="107">
        <f t="shared" si="40"/>
        <v>45753</v>
      </c>
      <c r="C138" s="8"/>
      <c r="D138" s="11"/>
      <c r="E138" s="12">
        <v>1</v>
      </c>
      <c r="F138" s="11">
        <v>5</v>
      </c>
      <c r="G138" s="74">
        <f t="shared" si="76"/>
        <v>655</v>
      </c>
      <c r="H138" s="75">
        <f t="shared" si="76"/>
        <v>4936</v>
      </c>
      <c r="I138" s="88">
        <f t="shared" si="56"/>
        <v>0</v>
      </c>
      <c r="J138" s="78">
        <f t="shared" si="57"/>
        <v>1.5243902439024391E-3</v>
      </c>
      <c r="K138" s="78">
        <f t="shared" si="58"/>
        <v>0</v>
      </c>
      <c r="L138" s="78">
        <f t="shared" si="41"/>
        <v>1.0119409026512851E-3</v>
      </c>
      <c r="M138" s="78">
        <f t="shared" ca="1" si="68"/>
        <v>0.10027472527472525</v>
      </c>
      <c r="N138" s="78">
        <f t="shared" ca="1" si="67"/>
        <v>0.36263736263736257</v>
      </c>
      <c r="O138" s="78">
        <f t="shared" si="59"/>
        <v>5.0000000000000001E-4</v>
      </c>
      <c r="P138" s="13" t="s">
        <v>184</v>
      </c>
      <c r="Q138" s="8"/>
      <c r="R138" s="13"/>
      <c r="S138" s="89">
        <f t="shared" si="42"/>
        <v>0</v>
      </c>
      <c r="T138" s="75">
        <f t="shared" si="43"/>
        <v>0</v>
      </c>
      <c r="U138" s="90">
        <f t="shared" si="44"/>
        <v>0</v>
      </c>
      <c r="V138" s="82">
        <f t="shared" si="45"/>
        <v>0</v>
      </c>
      <c r="W138" s="8"/>
      <c r="X138" s="8"/>
      <c r="Y138" s="23"/>
      <c r="Z138" s="23"/>
      <c r="AA138" s="23"/>
      <c r="AB138" s="12"/>
      <c r="AC138" s="91">
        <f t="shared" si="46"/>
        <v>0</v>
      </c>
      <c r="AD138" s="75">
        <f t="shared" si="47"/>
        <v>0</v>
      </c>
      <c r="AE138" s="88">
        <f t="shared" si="78"/>
        <v>0</v>
      </c>
      <c r="AF138" s="92">
        <f t="shared" si="79"/>
        <v>0</v>
      </c>
      <c r="AG138" s="93">
        <f t="shared" si="80"/>
        <v>0</v>
      </c>
      <c r="AH138" s="93">
        <f t="shared" si="81"/>
        <v>0</v>
      </c>
      <c r="AI138" s="78">
        <f t="shared" si="82"/>
        <v>0</v>
      </c>
      <c r="AJ138" s="92">
        <f t="shared" si="53"/>
        <v>0</v>
      </c>
      <c r="AK138" s="78">
        <f t="shared" si="54"/>
        <v>0</v>
      </c>
      <c r="AL138" s="11"/>
      <c r="AM138" s="14"/>
      <c r="AN138" s="11"/>
      <c r="AO138" s="15"/>
      <c r="AP138" s="11"/>
      <c r="AQ138" s="11"/>
      <c r="AR138" s="11"/>
      <c r="AS138" s="75" t="str">
        <f t="shared" si="60"/>
        <v/>
      </c>
      <c r="AT138" s="75" t="str">
        <f t="shared" ca="1" si="61"/>
        <v/>
      </c>
      <c r="AU138" s="75" t="str">
        <f t="shared" si="62"/>
        <v/>
      </c>
      <c r="AV138" s="75" t="str">
        <f t="shared" ca="1" si="63"/>
        <v/>
      </c>
      <c r="AW138" s="11"/>
      <c r="AX138" s="11"/>
      <c r="AY138" s="75" t="str">
        <f t="shared" si="64"/>
        <v/>
      </c>
      <c r="AZ138" s="11"/>
      <c r="BA138" s="11"/>
      <c r="BB138" s="75" t="str">
        <f t="shared" si="65"/>
        <v/>
      </c>
      <c r="BC138" s="11"/>
      <c r="BH138" s="52"/>
      <c r="BI138" s="52"/>
      <c r="BJ138" s="52"/>
      <c r="BK138" s="52"/>
      <c r="BL138" s="52"/>
      <c r="BM138" s="52"/>
      <c r="BP138" s="54"/>
      <c r="BQ138" s="27"/>
      <c r="BR138" s="27"/>
      <c r="BS138" s="27"/>
      <c r="BT138" s="27"/>
      <c r="BU138" s="27"/>
      <c r="BV138" s="27"/>
      <c r="BW138" s="54"/>
      <c r="BX138" s="26"/>
      <c r="BY138" s="54"/>
      <c r="BZ138" s="26"/>
      <c r="CA138" s="26"/>
      <c r="CB138" s="26"/>
    </row>
    <row r="139" spans="1:80" ht="17.45" customHeight="1">
      <c r="A139" s="94">
        <f t="shared" si="66"/>
        <v>19.3</v>
      </c>
      <c r="B139" s="107">
        <f t="shared" ref="B139:B202" si="83">B138+1</f>
        <v>45754</v>
      </c>
      <c r="C139" s="8"/>
      <c r="D139" s="11"/>
      <c r="E139" s="12">
        <v>1</v>
      </c>
      <c r="F139" s="11">
        <v>3</v>
      </c>
      <c r="G139" s="74">
        <f t="shared" si="76"/>
        <v>654</v>
      </c>
      <c r="H139" s="75">
        <f t="shared" si="76"/>
        <v>4933</v>
      </c>
      <c r="I139" s="88">
        <f t="shared" si="56"/>
        <v>0</v>
      </c>
      <c r="J139" s="78">
        <f t="shared" si="57"/>
        <v>1.5267175572519084E-3</v>
      </c>
      <c r="K139" s="78">
        <f t="shared" si="58"/>
        <v>0</v>
      </c>
      <c r="L139" s="78">
        <f t="shared" ref="L139:L202" si="84">IFERROR(F139/H138,0)</f>
        <v>6.0777957860615889E-4</v>
      </c>
      <c r="M139" s="78">
        <f t="shared" ca="1" si="68"/>
        <v>0.10164835164835163</v>
      </c>
      <c r="N139" s="78">
        <f t="shared" ca="1" si="67"/>
        <v>0.36675824175824168</v>
      </c>
      <c r="O139" s="78">
        <f t="shared" si="59"/>
        <v>5.0000000000000001E-4</v>
      </c>
      <c r="P139" s="13" t="s">
        <v>184</v>
      </c>
      <c r="Q139" s="8"/>
      <c r="R139" s="13"/>
      <c r="S139" s="89">
        <f t="shared" ref="S139:S202" si="85">IF($P139="FULL FEED",Q139,Q139/2)</f>
        <v>0</v>
      </c>
      <c r="T139" s="75">
        <f t="shared" ref="T139:T202" si="86">IF($P139="FULL FEED",R139,R139/2)</f>
        <v>0</v>
      </c>
      <c r="U139" s="90">
        <f t="shared" ref="U139:U202" si="87">IF($P139="FULL FEED",(Q139*G139/1000),(Q139*2*G139/1000))</f>
        <v>0</v>
      </c>
      <c r="V139" s="82">
        <f t="shared" ref="V139:V202" si="88">IF($P139="FULL FEED",(R139*H139/1000),(R139*2*H139/1000))</f>
        <v>0</v>
      </c>
      <c r="W139" s="8"/>
      <c r="X139" s="8"/>
      <c r="Y139" s="23"/>
      <c r="Z139" s="23"/>
      <c r="AA139" s="23"/>
      <c r="AB139" s="12"/>
      <c r="AC139" s="91">
        <f t="shared" ref="AC139:AC202" si="89">SUM(X139,Y139,Z139,AA139)</f>
        <v>0</v>
      </c>
      <c r="AD139" s="75">
        <f t="shared" ref="AD139:AD202" si="90">W139-AC139</f>
        <v>0</v>
      </c>
      <c r="AE139" s="88">
        <f t="shared" si="78"/>
        <v>0</v>
      </c>
      <c r="AF139" s="92">
        <f t="shared" si="79"/>
        <v>0</v>
      </c>
      <c r="AG139" s="93">
        <f t="shared" si="80"/>
        <v>0</v>
      </c>
      <c r="AH139" s="93">
        <f t="shared" si="81"/>
        <v>0</v>
      </c>
      <c r="AI139" s="78">
        <f t="shared" si="82"/>
        <v>0</v>
      </c>
      <c r="AJ139" s="92">
        <f t="shared" ref="AJ139:AJ202" si="91">IFERROR(AC139/W139,0)</f>
        <v>0</v>
      </c>
      <c r="AK139" s="78">
        <f t="shared" ref="AK139:AK202" si="92">IFERROR(AD139/W139,0)</f>
        <v>0</v>
      </c>
      <c r="AL139" s="11"/>
      <c r="AM139" s="14"/>
      <c r="AN139" s="11"/>
      <c r="AO139" s="15"/>
      <c r="AP139" s="11"/>
      <c r="AQ139" s="11"/>
      <c r="AR139" s="11"/>
      <c r="AS139" s="75" t="str">
        <f t="shared" si="60"/>
        <v/>
      </c>
      <c r="AT139" s="75" t="str">
        <f t="shared" ca="1" si="61"/>
        <v/>
      </c>
      <c r="AU139" s="75" t="str">
        <f t="shared" si="62"/>
        <v/>
      </c>
      <c r="AV139" s="75" t="str">
        <f t="shared" ca="1" si="63"/>
        <v/>
      </c>
      <c r="AW139" s="11"/>
      <c r="AX139" s="11"/>
      <c r="AY139" s="75" t="str">
        <f t="shared" si="64"/>
        <v/>
      </c>
      <c r="AZ139" s="11"/>
      <c r="BA139" s="11"/>
      <c r="BB139" s="75" t="str">
        <f t="shared" si="65"/>
        <v/>
      </c>
      <c r="BC139" s="11"/>
      <c r="BH139" s="52"/>
      <c r="BI139" s="52"/>
      <c r="BJ139" s="52"/>
      <c r="BK139" s="52"/>
      <c r="BL139" s="52"/>
      <c r="BM139" s="52"/>
      <c r="BP139" s="54"/>
      <c r="BQ139" s="27"/>
      <c r="BR139" s="27"/>
      <c r="BS139" s="27"/>
      <c r="BT139" s="27"/>
      <c r="BU139" s="27"/>
      <c r="BV139" s="27"/>
      <c r="BW139" s="54"/>
      <c r="BX139" s="26"/>
      <c r="BY139" s="54"/>
      <c r="BZ139" s="26"/>
      <c r="CA139" s="26"/>
      <c r="CB139" s="26"/>
    </row>
    <row r="140" spans="1:80" ht="17.45" customHeight="1">
      <c r="A140" s="86">
        <f t="shared" si="66"/>
        <v>19.399999999999999</v>
      </c>
      <c r="B140" s="107">
        <f t="shared" si="83"/>
        <v>45755</v>
      </c>
      <c r="C140" s="8"/>
      <c r="D140" s="11"/>
      <c r="E140" s="12">
        <v>0</v>
      </c>
      <c r="F140" s="11">
        <v>5</v>
      </c>
      <c r="G140" s="74">
        <f t="shared" ref="G140:H155" si="93">G139-E140-C140</f>
        <v>654</v>
      </c>
      <c r="H140" s="75">
        <f t="shared" si="93"/>
        <v>4928</v>
      </c>
      <c r="I140" s="88">
        <f t="shared" ref="I140:I203" si="94">IFERROR(C140/G139,0)</f>
        <v>0</v>
      </c>
      <c r="J140" s="78">
        <f t="shared" ref="J140:J203" si="95">IFERROR(E140/G139,0)</f>
        <v>0</v>
      </c>
      <c r="K140" s="78">
        <f t="shared" ref="K140:K203" si="96">IFERROR(D140/H139,0)</f>
        <v>0</v>
      </c>
      <c r="L140" s="78">
        <f t="shared" si="84"/>
        <v>1.0135819987837015E-3</v>
      </c>
      <c r="M140" s="78">
        <f t="shared" ca="1" si="68"/>
        <v>0.10164835164835163</v>
      </c>
      <c r="N140" s="78">
        <f t="shared" ca="1" si="67"/>
        <v>0.37362637362637358</v>
      </c>
      <c r="O140" s="78">
        <f t="shared" ref="O140:O203" si="97">$O$10</f>
        <v>5.0000000000000001E-4</v>
      </c>
      <c r="P140" s="13" t="s">
        <v>184</v>
      </c>
      <c r="Q140" s="8"/>
      <c r="R140" s="13"/>
      <c r="S140" s="89">
        <f t="shared" si="85"/>
        <v>0</v>
      </c>
      <c r="T140" s="75">
        <f t="shared" si="86"/>
        <v>0</v>
      </c>
      <c r="U140" s="90">
        <f t="shared" si="87"/>
        <v>0</v>
      </c>
      <c r="V140" s="82">
        <f t="shared" si="88"/>
        <v>0</v>
      </c>
      <c r="W140" s="8"/>
      <c r="X140" s="8"/>
      <c r="Y140" s="23"/>
      <c r="Z140" s="23"/>
      <c r="AA140" s="23"/>
      <c r="AB140" s="12"/>
      <c r="AC140" s="91">
        <f t="shared" si="89"/>
        <v>0</v>
      </c>
      <c r="AD140" s="75">
        <f t="shared" si="90"/>
        <v>0</v>
      </c>
      <c r="AE140" s="88">
        <f t="shared" si="78"/>
        <v>0</v>
      </c>
      <c r="AF140" s="92">
        <f t="shared" si="79"/>
        <v>0</v>
      </c>
      <c r="AG140" s="93">
        <f t="shared" si="80"/>
        <v>0</v>
      </c>
      <c r="AH140" s="93">
        <f t="shared" si="81"/>
        <v>0</v>
      </c>
      <c r="AI140" s="78">
        <f t="shared" si="82"/>
        <v>0</v>
      </c>
      <c r="AJ140" s="92">
        <f t="shared" si="91"/>
        <v>0</v>
      </c>
      <c r="AK140" s="78">
        <f t="shared" si="92"/>
        <v>0</v>
      </c>
      <c r="AL140" s="11"/>
      <c r="AM140" s="14"/>
      <c r="AN140" s="11"/>
      <c r="AO140" s="15"/>
      <c r="AP140" s="11"/>
      <c r="AQ140" s="11"/>
      <c r="AR140" s="11"/>
      <c r="AS140" s="75" t="str">
        <f t="shared" ref="AS140:AS203" si="98">IF(OR(AR140="",AP140=""),"", (AR140-AP140)/100*1000)</f>
        <v/>
      </c>
      <c r="AT140" s="75" t="str">
        <f t="shared" ref="AT140:AT203" ca="1" si="99">IF(OR(AP140="",OFFSET(AP140,-1,0)=""),"", (AP140-OFFSET(AP140,-1,0))/100*1000)</f>
        <v/>
      </c>
      <c r="AU140" s="75" t="str">
        <f t="shared" ref="AU140:AU203" si="100">IFERROR(IF(OR(AP140="",AR140="",K140="",L140=""),"", ((AR140-AP140)/100*1000)/(U140+V140)),0)</f>
        <v/>
      </c>
      <c r="AV140" s="75" t="str">
        <f t="shared" ref="AV140:AV203" ca="1" si="101">IF(OR(AP140="",AR140="",M140="",N140=""),"", ((AR140-AP140)/100*1000)/((G140+H140))*1000)</f>
        <v/>
      </c>
      <c r="AW140" s="11"/>
      <c r="AX140" s="11"/>
      <c r="AY140" s="75" t="str">
        <f t="shared" ref="AY140:AY203" si="102">IF(OR(AW140="",AX140=""),"",MOD(AX140-AW140,1)*24)</f>
        <v/>
      </c>
      <c r="AZ140" s="11"/>
      <c r="BA140" s="11"/>
      <c r="BB140" s="75" t="str">
        <f t="shared" ref="BB140:BB203" si="103">IF(OR(AZ140="",BA140=""),"",MOD(BA140-AZ140,1)*24)</f>
        <v/>
      </c>
      <c r="BC140" s="11"/>
      <c r="BH140" s="52"/>
      <c r="BI140" s="52"/>
      <c r="BJ140" s="52"/>
      <c r="BK140" s="52"/>
      <c r="BL140" s="52"/>
      <c r="BM140" s="52"/>
      <c r="BP140" s="54"/>
      <c r="BQ140" s="27"/>
      <c r="BR140" s="27"/>
      <c r="BS140" s="27"/>
      <c r="BT140" s="27"/>
      <c r="BU140" s="27"/>
      <c r="BV140" s="27"/>
      <c r="BW140" s="54"/>
      <c r="BX140" s="26"/>
      <c r="BY140" s="54"/>
      <c r="BZ140" s="26"/>
      <c r="CA140" s="26"/>
      <c r="CB140" s="26"/>
    </row>
    <row r="141" spans="1:80" ht="17.45" customHeight="1">
      <c r="A141" s="94">
        <f t="shared" si="66"/>
        <v>19.5</v>
      </c>
      <c r="B141" s="107">
        <f t="shared" si="83"/>
        <v>45756</v>
      </c>
      <c r="C141" s="8"/>
      <c r="D141" s="11"/>
      <c r="E141" s="12">
        <v>1</v>
      </c>
      <c r="F141" s="11">
        <v>2</v>
      </c>
      <c r="G141" s="74">
        <f t="shared" si="93"/>
        <v>653</v>
      </c>
      <c r="H141" s="75">
        <f t="shared" si="93"/>
        <v>4926</v>
      </c>
      <c r="I141" s="88">
        <f t="shared" si="94"/>
        <v>0</v>
      </c>
      <c r="J141" s="78">
        <f t="shared" si="95"/>
        <v>1.5290519877675841E-3</v>
      </c>
      <c r="K141" s="78">
        <f t="shared" si="96"/>
        <v>0</v>
      </c>
      <c r="L141" s="78">
        <f t="shared" si="84"/>
        <v>4.0584415584415587E-4</v>
      </c>
      <c r="M141" s="78">
        <f t="shared" ca="1" si="68"/>
        <v>0.103021978021978</v>
      </c>
      <c r="N141" s="78">
        <f t="shared" ca="1" si="67"/>
        <v>0.37637362637362631</v>
      </c>
      <c r="O141" s="78">
        <f t="shared" si="97"/>
        <v>5.0000000000000001E-4</v>
      </c>
      <c r="P141" s="13" t="s">
        <v>184</v>
      </c>
      <c r="Q141" s="8"/>
      <c r="R141" s="13"/>
      <c r="S141" s="89">
        <f t="shared" si="85"/>
        <v>0</v>
      </c>
      <c r="T141" s="75">
        <f t="shared" si="86"/>
        <v>0</v>
      </c>
      <c r="U141" s="90">
        <f t="shared" si="87"/>
        <v>0</v>
      </c>
      <c r="V141" s="82">
        <f t="shared" si="88"/>
        <v>0</v>
      </c>
      <c r="W141" s="8"/>
      <c r="X141" s="8"/>
      <c r="Y141" s="23"/>
      <c r="Z141" s="23"/>
      <c r="AA141" s="23"/>
      <c r="AB141" s="12"/>
      <c r="AC141" s="91">
        <f t="shared" si="89"/>
        <v>0</v>
      </c>
      <c r="AD141" s="75">
        <f t="shared" si="90"/>
        <v>0</v>
      </c>
      <c r="AE141" s="88">
        <f t="shared" si="78"/>
        <v>0</v>
      </c>
      <c r="AF141" s="92">
        <f t="shared" si="79"/>
        <v>0</v>
      </c>
      <c r="AG141" s="93">
        <f t="shared" si="80"/>
        <v>0</v>
      </c>
      <c r="AH141" s="93">
        <f t="shared" si="81"/>
        <v>0</v>
      </c>
      <c r="AI141" s="78">
        <f t="shared" si="82"/>
        <v>0</v>
      </c>
      <c r="AJ141" s="92">
        <f t="shared" si="91"/>
        <v>0</v>
      </c>
      <c r="AK141" s="78">
        <f t="shared" si="92"/>
        <v>0</v>
      </c>
      <c r="AL141" s="11"/>
      <c r="AM141" s="14"/>
      <c r="AN141" s="11"/>
      <c r="AO141" s="15"/>
      <c r="AP141" s="11"/>
      <c r="AQ141" s="11"/>
      <c r="AR141" s="11"/>
      <c r="AS141" s="75" t="str">
        <f t="shared" si="98"/>
        <v/>
      </c>
      <c r="AT141" s="75" t="str">
        <f t="shared" ca="1" si="99"/>
        <v/>
      </c>
      <c r="AU141" s="75" t="str">
        <f t="shared" si="100"/>
        <v/>
      </c>
      <c r="AV141" s="75" t="str">
        <f t="shared" ca="1" si="101"/>
        <v/>
      </c>
      <c r="AW141" s="11"/>
      <c r="AX141" s="11"/>
      <c r="AY141" s="75" t="str">
        <f t="shared" si="102"/>
        <v/>
      </c>
      <c r="AZ141" s="11"/>
      <c r="BA141" s="11"/>
      <c r="BB141" s="75" t="str">
        <f t="shared" si="103"/>
        <v/>
      </c>
      <c r="BC141" s="11"/>
      <c r="BH141" s="52"/>
      <c r="BI141" s="52"/>
      <c r="BJ141" s="52"/>
      <c r="BK141" s="52"/>
      <c r="BL141" s="52"/>
      <c r="BM141" s="52"/>
      <c r="BP141" s="54"/>
      <c r="BQ141" s="27"/>
      <c r="BR141" s="27"/>
      <c r="BS141" s="27"/>
      <c r="BT141" s="27"/>
      <c r="BU141" s="27"/>
      <c r="BV141" s="27"/>
      <c r="BW141" s="54"/>
      <c r="BX141" s="26"/>
      <c r="BY141" s="54"/>
      <c r="BZ141" s="26"/>
      <c r="CA141" s="26"/>
      <c r="CB141" s="26"/>
    </row>
    <row r="142" spans="1:80" ht="17.45" customHeight="1">
      <c r="A142" s="86">
        <f t="shared" si="66"/>
        <v>19.600000000000001</v>
      </c>
      <c r="B142" s="107">
        <f t="shared" si="83"/>
        <v>45757</v>
      </c>
      <c r="C142" s="8"/>
      <c r="D142" s="11"/>
      <c r="E142" s="12">
        <v>0</v>
      </c>
      <c r="F142" s="11">
        <v>0</v>
      </c>
      <c r="G142" s="74">
        <f t="shared" si="93"/>
        <v>653</v>
      </c>
      <c r="H142" s="75">
        <f t="shared" si="93"/>
        <v>4926</v>
      </c>
      <c r="I142" s="88">
        <f t="shared" si="94"/>
        <v>0</v>
      </c>
      <c r="J142" s="78">
        <f t="shared" si="95"/>
        <v>0</v>
      </c>
      <c r="K142" s="78">
        <f t="shared" si="96"/>
        <v>0</v>
      </c>
      <c r="L142" s="78">
        <f t="shared" si="84"/>
        <v>0</v>
      </c>
      <c r="M142" s="78">
        <f t="shared" ca="1" si="68"/>
        <v>0.103021978021978</v>
      </c>
      <c r="N142" s="78">
        <f t="shared" ca="1" si="67"/>
        <v>0.37637362637362631</v>
      </c>
      <c r="O142" s="78">
        <f t="shared" si="97"/>
        <v>5.0000000000000001E-4</v>
      </c>
      <c r="P142" s="13" t="s">
        <v>184</v>
      </c>
      <c r="Q142" s="8"/>
      <c r="R142" s="13"/>
      <c r="S142" s="89">
        <f t="shared" si="85"/>
        <v>0</v>
      </c>
      <c r="T142" s="75">
        <f t="shared" si="86"/>
        <v>0</v>
      </c>
      <c r="U142" s="90">
        <f t="shared" si="87"/>
        <v>0</v>
      </c>
      <c r="V142" s="82">
        <f t="shared" si="88"/>
        <v>0</v>
      </c>
      <c r="W142" s="8"/>
      <c r="X142" s="8"/>
      <c r="Y142" s="23"/>
      <c r="Z142" s="23"/>
      <c r="AA142" s="23"/>
      <c r="AB142" s="12"/>
      <c r="AC142" s="91">
        <f t="shared" si="89"/>
        <v>0</v>
      </c>
      <c r="AD142" s="75">
        <f t="shared" si="90"/>
        <v>0</v>
      </c>
      <c r="AE142" s="88">
        <f t="shared" si="78"/>
        <v>0</v>
      </c>
      <c r="AF142" s="92">
        <f t="shared" si="79"/>
        <v>0</v>
      </c>
      <c r="AG142" s="93">
        <f t="shared" si="80"/>
        <v>0</v>
      </c>
      <c r="AH142" s="93">
        <f t="shared" si="81"/>
        <v>0</v>
      </c>
      <c r="AI142" s="78">
        <f t="shared" si="82"/>
        <v>0</v>
      </c>
      <c r="AJ142" s="92">
        <f t="shared" si="91"/>
        <v>0</v>
      </c>
      <c r="AK142" s="78">
        <f t="shared" si="92"/>
        <v>0</v>
      </c>
      <c r="AL142" s="11"/>
      <c r="AM142" s="14"/>
      <c r="AN142" s="11"/>
      <c r="AO142" s="15"/>
      <c r="AP142" s="11"/>
      <c r="AQ142" s="11"/>
      <c r="AR142" s="11"/>
      <c r="AS142" s="75" t="str">
        <f t="shared" si="98"/>
        <v/>
      </c>
      <c r="AT142" s="75" t="str">
        <f t="shared" ca="1" si="99"/>
        <v/>
      </c>
      <c r="AU142" s="75" t="str">
        <f t="shared" si="100"/>
        <v/>
      </c>
      <c r="AV142" s="75" t="str">
        <f t="shared" ca="1" si="101"/>
        <v/>
      </c>
      <c r="AW142" s="11"/>
      <c r="AX142" s="11"/>
      <c r="AY142" s="75" t="str">
        <f t="shared" si="102"/>
        <v/>
      </c>
      <c r="AZ142" s="11"/>
      <c r="BA142" s="11"/>
      <c r="BB142" s="75" t="str">
        <f t="shared" si="103"/>
        <v/>
      </c>
      <c r="BC142" s="11"/>
      <c r="BH142" s="52"/>
      <c r="BI142" s="52"/>
      <c r="BJ142" s="52"/>
      <c r="BK142" s="52"/>
      <c r="BL142" s="52"/>
      <c r="BM142" s="52"/>
      <c r="BP142" s="54"/>
      <c r="BQ142" s="27"/>
      <c r="BR142" s="27"/>
      <c r="BS142" s="27"/>
      <c r="BT142" s="27"/>
      <c r="BU142" s="27"/>
      <c r="BV142" s="27"/>
      <c r="BW142" s="54"/>
      <c r="BX142" s="26"/>
      <c r="BY142" s="54"/>
      <c r="BZ142" s="26"/>
      <c r="CA142" s="26"/>
      <c r="CB142" s="26"/>
    </row>
    <row r="143" spans="1:80" ht="17.45" customHeight="1" thickBot="1">
      <c r="A143" s="94">
        <f t="shared" si="66"/>
        <v>19.700000000000003</v>
      </c>
      <c r="B143" s="108">
        <f t="shared" si="83"/>
        <v>45758</v>
      </c>
      <c r="C143" s="16"/>
      <c r="D143" s="17"/>
      <c r="E143" s="18">
        <v>2</v>
      </c>
      <c r="F143" s="17">
        <v>1</v>
      </c>
      <c r="G143" s="96">
        <f t="shared" si="93"/>
        <v>651</v>
      </c>
      <c r="H143" s="97">
        <f t="shared" si="93"/>
        <v>4925</v>
      </c>
      <c r="I143" s="98">
        <f t="shared" si="94"/>
        <v>0</v>
      </c>
      <c r="J143" s="99">
        <f t="shared" si="95"/>
        <v>3.0627871362940277E-3</v>
      </c>
      <c r="K143" s="99">
        <f t="shared" si="96"/>
        <v>0</v>
      </c>
      <c r="L143" s="99">
        <f t="shared" si="84"/>
        <v>2.0300446609825416E-4</v>
      </c>
      <c r="M143" s="99">
        <f t="shared" ca="1" si="68"/>
        <v>0.10576923076923075</v>
      </c>
      <c r="N143" s="99">
        <f t="shared" ca="1" si="67"/>
        <v>0.37774725274725268</v>
      </c>
      <c r="O143" s="99">
        <f t="shared" si="97"/>
        <v>5.0000000000000001E-4</v>
      </c>
      <c r="P143" s="19" t="s">
        <v>184</v>
      </c>
      <c r="Q143" s="16"/>
      <c r="R143" s="19"/>
      <c r="S143" s="89">
        <f t="shared" si="85"/>
        <v>0</v>
      </c>
      <c r="T143" s="75">
        <f t="shared" si="86"/>
        <v>0</v>
      </c>
      <c r="U143" s="100">
        <f t="shared" si="87"/>
        <v>0</v>
      </c>
      <c r="V143" s="101">
        <f t="shared" si="88"/>
        <v>0</v>
      </c>
      <c r="W143" s="16"/>
      <c r="X143" s="16"/>
      <c r="Y143" s="23"/>
      <c r="Z143" s="23"/>
      <c r="AA143" s="23"/>
      <c r="AB143" s="12"/>
      <c r="AC143" s="102">
        <f t="shared" si="89"/>
        <v>0</v>
      </c>
      <c r="AD143" s="97">
        <f t="shared" si="90"/>
        <v>0</v>
      </c>
      <c r="AE143" s="98">
        <f t="shared" si="78"/>
        <v>0</v>
      </c>
      <c r="AF143" s="103">
        <f t="shared" si="79"/>
        <v>0</v>
      </c>
      <c r="AG143" s="104">
        <f t="shared" si="80"/>
        <v>0</v>
      </c>
      <c r="AH143" s="104">
        <f t="shared" si="81"/>
        <v>0</v>
      </c>
      <c r="AI143" s="99">
        <f t="shared" si="82"/>
        <v>0</v>
      </c>
      <c r="AJ143" s="103">
        <f t="shared" si="91"/>
        <v>0</v>
      </c>
      <c r="AK143" s="99">
        <f t="shared" si="92"/>
        <v>0</v>
      </c>
      <c r="AL143" s="17"/>
      <c r="AM143" s="20"/>
      <c r="AN143" s="17"/>
      <c r="AO143" s="21"/>
      <c r="AP143" s="17"/>
      <c r="AQ143" s="17"/>
      <c r="AR143" s="17"/>
      <c r="AS143" s="97" t="str">
        <f t="shared" si="98"/>
        <v/>
      </c>
      <c r="AT143" s="97" t="str">
        <f t="shared" ca="1" si="99"/>
        <v/>
      </c>
      <c r="AU143" s="97" t="str">
        <f t="shared" si="100"/>
        <v/>
      </c>
      <c r="AV143" s="97" t="str">
        <f t="shared" ca="1" si="101"/>
        <v/>
      </c>
      <c r="AW143" s="17"/>
      <c r="AX143" s="17"/>
      <c r="AY143" s="97" t="str">
        <f t="shared" si="102"/>
        <v/>
      </c>
      <c r="AZ143" s="17"/>
      <c r="BA143" s="17"/>
      <c r="BB143" s="97" t="str">
        <f t="shared" si="103"/>
        <v/>
      </c>
      <c r="BC143" s="17"/>
      <c r="BH143" s="52"/>
      <c r="BI143" s="52"/>
      <c r="BJ143" s="52"/>
      <c r="BK143" s="52"/>
      <c r="BL143" s="52"/>
      <c r="BM143" s="52"/>
      <c r="BP143" s="54"/>
      <c r="BQ143" s="27"/>
      <c r="BR143" s="27"/>
      <c r="BS143" s="27"/>
      <c r="BT143" s="27"/>
      <c r="BU143" s="27"/>
      <c r="BV143" s="27"/>
      <c r="BW143" s="54"/>
      <c r="BX143" s="26"/>
      <c r="BY143" s="54"/>
      <c r="BZ143" s="26"/>
      <c r="CA143" s="26"/>
      <c r="CB143" s="26"/>
    </row>
    <row r="144" spans="1:80" ht="17.45" customHeight="1" thickTop="1">
      <c r="A144" s="105">
        <f>A137+1</f>
        <v>20.100000000000001</v>
      </c>
      <c r="B144" s="106">
        <f>B143+1</f>
        <v>45759</v>
      </c>
      <c r="C144" s="4"/>
      <c r="D144" s="5"/>
      <c r="E144" s="6">
        <v>1</v>
      </c>
      <c r="F144" s="5">
        <v>3</v>
      </c>
      <c r="G144" s="74">
        <f t="shared" si="93"/>
        <v>650</v>
      </c>
      <c r="H144" s="75">
        <f t="shared" si="93"/>
        <v>4922</v>
      </c>
      <c r="I144" s="76">
        <f t="shared" si="94"/>
        <v>0</v>
      </c>
      <c r="J144" s="77">
        <f t="shared" si="95"/>
        <v>1.5360983102918587E-3</v>
      </c>
      <c r="K144" s="77">
        <f t="shared" si="96"/>
        <v>0</v>
      </c>
      <c r="L144" s="77">
        <f t="shared" si="84"/>
        <v>6.0913705583756346E-4</v>
      </c>
      <c r="M144" s="78">
        <f t="shared" ca="1" si="68"/>
        <v>0.10714285714285712</v>
      </c>
      <c r="N144" s="78">
        <f t="shared" ca="1" si="67"/>
        <v>0.38186813186813179</v>
      </c>
      <c r="O144" s="78">
        <f t="shared" si="97"/>
        <v>5.0000000000000001E-4</v>
      </c>
      <c r="P144" s="13" t="s">
        <v>184</v>
      </c>
      <c r="Q144" s="8"/>
      <c r="R144" s="13"/>
      <c r="S144" s="79">
        <f t="shared" si="85"/>
        <v>0</v>
      </c>
      <c r="T144" s="80">
        <f t="shared" si="86"/>
        <v>0</v>
      </c>
      <c r="U144" s="90">
        <f t="shared" si="87"/>
        <v>0</v>
      </c>
      <c r="V144" s="82">
        <f t="shared" si="88"/>
        <v>0</v>
      </c>
      <c r="W144" s="4"/>
      <c r="X144" s="4"/>
      <c r="Y144" s="22"/>
      <c r="Z144" s="22"/>
      <c r="AA144" s="22"/>
      <c r="AB144" s="6"/>
      <c r="AC144" s="83">
        <f t="shared" si="89"/>
        <v>0</v>
      </c>
      <c r="AD144" s="80">
        <f t="shared" si="90"/>
        <v>0</v>
      </c>
      <c r="AE144" s="76">
        <f t="shared" si="78"/>
        <v>0</v>
      </c>
      <c r="AF144" s="84">
        <f t="shared" si="79"/>
        <v>0</v>
      </c>
      <c r="AG144" s="85">
        <f t="shared" si="80"/>
        <v>0</v>
      </c>
      <c r="AH144" s="85">
        <f t="shared" si="81"/>
        <v>0</v>
      </c>
      <c r="AI144" s="77">
        <f t="shared" si="82"/>
        <v>0</v>
      </c>
      <c r="AJ144" s="84">
        <f t="shared" si="91"/>
        <v>0</v>
      </c>
      <c r="AK144" s="77">
        <f t="shared" si="92"/>
        <v>0</v>
      </c>
      <c r="AL144" s="5"/>
      <c r="AM144" s="9"/>
      <c r="AN144" s="5"/>
      <c r="AO144" s="10"/>
      <c r="AP144" s="5"/>
      <c r="AQ144" s="5"/>
      <c r="AR144" s="5"/>
      <c r="AS144" s="80" t="str">
        <f t="shared" si="98"/>
        <v/>
      </c>
      <c r="AT144" s="80" t="str">
        <f t="shared" ca="1" si="99"/>
        <v/>
      </c>
      <c r="AU144" s="80" t="str">
        <f t="shared" si="100"/>
        <v/>
      </c>
      <c r="AV144" s="80" t="str">
        <f t="shared" ca="1" si="101"/>
        <v/>
      </c>
      <c r="AW144" s="5"/>
      <c r="AX144" s="5"/>
      <c r="AY144" s="80" t="str">
        <f t="shared" si="102"/>
        <v/>
      </c>
      <c r="AZ144" s="165"/>
      <c r="BA144" s="165"/>
      <c r="BB144" s="80" t="str">
        <f t="shared" si="103"/>
        <v/>
      </c>
      <c r="BC144" s="5"/>
      <c r="BH144" s="52"/>
      <c r="BI144" s="52"/>
      <c r="BJ144" s="52"/>
      <c r="BK144" s="52"/>
      <c r="BL144" s="52"/>
      <c r="BM144" s="52"/>
      <c r="BP144" s="54"/>
      <c r="BQ144" s="27"/>
      <c r="BR144" s="27"/>
      <c r="BS144" s="27"/>
      <c r="BT144" s="27"/>
      <c r="BU144" s="27"/>
      <c r="BV144" s="27"/>
      <c r="BW144" s="54"/>
      <c r="BX144" s="26"/>
      <c r="BY144" s="54"/>
      <c r="BZ144" s="26"/>
      <c r="CA144" s="26"/>
      <c r="CB144" s="26"/>
    </row>
    <row r="145" spans="1:80" ht="17.45" customHeight="1">
      <c r="A145" s="94">
        <f t="shared" si="66"/>
        <v>20.2</v>
      </c>
      <c r="B145" s="107">
        <f t="shared" si="83"/>
        <v>45760</v>
      </c>
      <c r="C145" s="8"/>
      <c r="D145" s="11"/>
      <c r="E145" s="12">
        <v>2</v>
      </c>
      <c r="F145" s="11">
        <v>2</v>
      </c>
      <c r="G145" s="74">
        <f t="shared" si="93"/>
        <v>648</v>
      </c>
      <c r="H145" s="75">
        <f t="shared" si="93"/>
        <v>4920</v>
      </c>
      <c r="I145" s="88">
        <f t="shared" si="94"/>
        <v>0</v>
      </c>
      <c r="J145" s="78">
        <f t="shared" si="95"/>
        <v>3.0769230769230769E-3</v>
      </c>
      <c r="K145" s="78">
        <f t="shared" si="96"/>
        <v>0</v>
      </c>
      <c r="L145" s="78">
        <f t="shared" si="84"/>
        <v>4.0633888663145062E-4</v>
      </c>
      <c r="M145" s="78">
        <f t="shared" ca="1" si="68"/>
        <v>0.10989010989010987</v>
      </c>
      <c r="N145" s="78">
        <f t="shared" ca="1" si="67"/>
        <v>0.38461538461538453</v>
      </c>
      <c r="O145" s="78">
        <f t="shared" si="97"/>
        <v>5.0000000000000001E-4</v>
      </c>
      <c r="P145" s="13" t="s">
        <v>184</v>
      </c>
      <c r="Q145" s="8"/>
      <c r="R145" s="13"/>
      <c r="S145" s="89">
        <f t="shared" si="85"/>
        <v>0</v>
      </c>
      <c r="T145" s="75">
        <f t="shared" si="86"/>
        <v>0</v>
      </c>
      <c r="U145" s="90">
        <f t="shared" si="87"/>
        <v>0</v>
      </c>
      <c r="V145" s="82">
        <f t="shared" si="88"/>
        <v>0</v>
      </c>
      <c r="W145" s="8"/>
      <c r="X145" s="8"/>
      <c r="Y145" s="23"/>
      <c r="Z145" s="23"/>
      <c r="AA145" s="23"/>
      <c r="AB145" s="12"/>
      <c r="AC145" s="91">
        <f t="shared" si="89"/>
        <v>0</v>
      </c>
      <c r="AD145" s="75">
        <f t="shared" si="90"/>
        <v>0</v>
      </c>
      <c r="AE145" s="88">
        <f t="shared" si="78"/>
        <v>0</v>
      </c>
      <c r="AF145" s="92">
        <f t="shared" si="79"/>
        <v>0</v>
      </c>
      <c r="AG145" s="93">
        <f t="shared" si="80"/>
        <v>0</v>
      </c>
      <c r="AH145" s="93">
        <f t="shared" si="81"/>
        <v>0</v>
      </c>
      <c r="AI145" s="78">
        <f t="shared" si="82"/>
        <v>0</v>
      </c>
      <c r="AJ145" s="92">
        <f t="shared" si="91"/>
        <v>0</v>
      </c>
      <c r="AK145" s="78">
        <f t="shared" si="92"/>
        <v>0</v>
      </c>
      <c r="AL145" s="11"/>
      <c r="AM145" s="14"/>
      <c r="AN145" s="11"/>
      <c r="AO145" s="15"/>
      <c r="AP145" s="11"/>
      <c r="AQ145" s="11"/>
      <c r="AR145" s="11"/>
      <c r="AS145" s="75" t="str">
        <f t="shared" si="98"/>
        <v/>
      </c>
      <c r="AT145" s="75" t="str">
        <f t="shared" ca="1" si="99"/>
        <v/>
      </c>
      <c r="AU145" s="75" t="str">
        <f t="shared" si="100"/>
        <v/>
      </c>
      <c r="AV145" s="75" t="str">
        <f t="shared" ca="1" si="101"/>
        <v/>
      </c>
      <c r="AW145" s="11"/>
      <c r="AX145" s="11"/>
      <c r="AY145" s="75" t="str">
        <f t="shared" si="102"/>
        <v/>
      </c>
      <c r="AZ145" s="11"/>
      <c r="BA145" s="11"/>
      <c r="BB145" s="75" t="str">
        <f t="shared" si="103"/>
        <v/>
      </c>
      <c r="BC145" s="11"/>
      <c r="BH145" s="52"/>
      <c r="BI145" s="52"/>
      <c r="BJ145" s="52"/>
      <c r="BK145" s="52"/>
      <c r="BL145" s="52"/>
      <c r="BM145" s="52"/>
      <c r="BP145" s="54"/>
      <c r="BQ145" s="27"/>
      <c r="BR145" s="27"/>
      <c r="BS145" s="27"/>
      <c r="BT145" s="27"/>
      <c r="BU145" s="27"/>
      <c r="BV145" s="27"/>
      <c r="BW145" s="54"/>
      <c r="BX145" s="26"/>
      <c r="BY145" s="54"/>
      <c r="BZ145" s="26"/>
      <c r="CA145" s="26"/>
      <c r="CB145" s="26"/>
    </row>
    <row r="146" spans="1:80" ht="17.45" customHeight="1">
      <c r="A146" s="86">
        <f t="shared" ref="A146:A209" si="104">A139+1</f>
        <v>20.3</v>
      </c>
      <c r="B146" s="107">
        <f t="shared" si="83"/>
        <v>45761</v>
      </c>
      <c r="C146" s="8"/>
      <c r="D146" s="11"/>
      <c r="E146" s="12">
        <v>0</v>
      </c>
      <c r="F146" s="11">
        <v>2</v>
      </c>
      <c r="G146" s="74">
        <f t="shared" si="93"/>
        <v>648</v>
      </c>
      <c r="H146" s="75">
        <f t="shared" si="93"/>
        <v>4918</v>
      </c>
      <c r="I146" s="88">
        <f t="shared" si="94"/>
        <v>0</v>
      </c>
      <c r="J146" s="78">
        <f t="shared" si="95"/>
        <v>0</v>
      </c>
      <c r="K146" s="78">
        <f t="shared" si="96"/>
        <v>0</v>
      </c>
      <c r="L146" s="78">
        <f t="shared" si="84"/>
        <v>4.0650406504065041E-4</v>
      </c>
      <c r="M146" s="78">
        <f t="shared" ca="1" si="68"/>
        <v>0.10989010989010987</v>
      </c>
      <c r="N146" s="78">
        <f t="shared" ref="N146:N209" ca="1" si="105">IF(ROW()=11,
   IF($B$4&gt;0,F146/$B$4,""),
   IF($B$4&gt;0,
      (OFFSET(N146,-1,0)*$B$4 + F146)/$B$4,
      "")
)</f>
        <v>0.38736263736263726</v>
      </c>
      <c r="O146" s="78">
        <f t="shared" si="97"/>
        <v>5.0000000000000001E-4</v>
      </c>
      <c r="P146" s="13" t="s">
        <v>184</v>
      </c>
      <c r="Q146" s="8"/>
      <c r="R146" s="13"/>
      <c r="S146" s="89">
        <f t="shared" si="85"/>
        <v>0</v>
      </c>
      <c r="T146" s="75">
        <f t="shared" si="86"/>
        <v>0</v>
      </c>
      <c r="U146" s="90">
        <f t="shared" si="87"/>
        <v>0</v>
      </c>
      <c r="V146" s="82">
        <f t="shared" si="88"/>
        <v>0</v>
      </c>
      <c r="W146" s="8"/>
      <c r="X146" s="8"/>
      <c r="Y146" s="23"/>
      <c r="Z146" s="23"/>
      <c r="AA146" s="23"/>
      <c r="AB146" s="12"/>
      <c r="AC146" s="91">
        <f t="shared" si="89"/>
        <v>0</v>
      </c>
      <c r="AD146" s="75">
        <f t="shared" si="90"/>
        <v>0</v>
      </c>
      <c r="AE146" s="88">
        <f t="shared" si="78"/>
        <v>0</v>
      </c>
      <c r="AF146" s="92">
        <f t="shared" si="79"/>
        <v>0</v>
      </c>
      <c r="AG146" s="93">
        <f t="shared" si="80"/>
        <v>0</v>
      </c>
      <c r="AH146" s="93">
        <f t="shared" si="81"/>
        <v>0</v>
      </c>
      <c r="AI146" s="78">
        <f t="shared" si="82"/>
        <v>0</v>
      </c>
      <c r="AJ146" s="92">
        <f t="shared" si="91"/>
        <v>0</v>
      </c>
      <c r="AK146" s="78">
        <f t="shared" si="92"/>
        <v>0</v>
      </c>
      <c r="AL146" s="11"/>
      <c r="AM146" s="14"/>
      <c r="AN146" s="11"/>
      <c r="AO146" s="15"/>
      <c r="AP146" s="11"/>
      <c r="AQ146" s="11"/>
      <c r="AR146" s="11"/>
      <c r="AS146" s="75" t="str">
        <f t="shared" si="98"/>
        <v/>
      </c>
      <c r="AT146" s="75" t="str">
        <f t="shared" ca="1" si="99"/>
        <v/>
      </c>
      <c r="AU146" s="75" t="str">
        <f t="shared" si="100"/>
        <v/>
      </c>
      <c r="AV146" s="75" t="str">
        <f t="shared" ca="1" si="101"/>
        <v/>
      </c>
      <c r="AW146" s="11"/>
      <c r="AX146" s="11"/>
      <c r="AY146" s="75" t="str">
        <f t="shared" si="102"/>
        <v/>
      </c>
      <c r="AZ146" s="11"/>
      <c r="BA146" s="11"/>
      <c r="BB146" s="75" t="str">
        <f t="shared" si="103"/>
        <v/>
      </c>
      <c r="BC146" s="11"/>
      <c r="BH146" s="52"/>
      <c r="BI146" s="52"/>
      <c r="BJ146" s="52"/>
      <c r="BK146" s="52"/>
      <c r="BL146" s="52"/>
      <c r="BM146" s="52"/>
      <c r="BP146" s="54"/>
      <c r="BQ146" s="27"/>
      <c r="BR146" s="27"/>
      <c r="BS146" s="27"/>
      <c r="BT146" s="27"/>
      <c r="BU146" s="27"/>
      <c r="BV146" s="27"/>
      <c r="BW146" s="54"/>
      <c r="BX146" s="26"/>
      <c r="BY146" s="54"/>
      <c r="BZ146" s="26"/>
      <c r="CA146" s="26"/>
      <c r="CB146" s="26"/>
    </row>
    <row r="147" spans="1:80" ht="17.45" customHeight="1">
      <c r="A147" s="94">
        <f t="shared" si="104"/>
        <v>20.399999999999999</v>
      </c>
      <c r="B147" s="107">
        <f t="shared" si="83"/>
        <v>45762</v>
      </c>
      <c r="C147" s="8"/>
      <c r="D147" s="11"/>
      <c r="E147" s="12">
        <v>1</v>
      </c>
      <c r="F147" s="11">
        <v>3</v>
      </c>
      <c r="G147" s="74">
        <f t="shared" si="93"/>
        <v>647</v>
      </c>
      <c r="H147" s="75">
        <f t="shared" si="93"/>
        <v>4915</v>
      </c>
      <c r="I147" s="88">
        <f t="shared" si="94"/>
        <v>0</v>
      </c>
      <c r="J147" s="78">
        <f t="shared" si="95"/>
        <v>1.5432098765432098E-3</v>
      </c>
      <c r="K147" s="78">
        <f t="shared" si="96"/>
        <v>0</v>
      </c>
      <c r="L147" s="78">
        <f t="shared" si="84"/>
        <v>6.1000406669377792E-4</v>
      </c>
      <c r="M147" s="78">
        <f t="shared" ref="M147:M210" ca="1" si="106">IF(ROW()=11,
   IF($B$4&gt;0,E147/$B$4,""),
   IF($B$4&gt;0,
      (OFFSET(M147,-1,0)*$B$4 + E147)/$B$4,
      "")
)</f>
        <v>0.11126373626373624</v>
      </c>
      <c r="N147" s="78">
        <f t="shared" ca="1" si="105"/>
        <v>0.39148351648351642</v>
      </c>
      <c r="O147" s="78">
        <f t="shared" si="97"/>
        <v>5.0000000000000001E-4</v>
      </c>
      <c r="P147" s="13" t="s">
        <v>184</v>
      </c>
      <c r="Q147" s="8"/>
      <c r="R147" s="13"/>
      <c r="S147" s="89">
        <f t="shared" si="85"/>
        <v>0</v>
      </c>
      <c r="T147" s="75">
        <f t="shared" si="86"/>
        <v>0</v>
      </c>
      <c r="U147" s="90">
        <f t="shared" si="87"/>
        <v>0</v>
      </c>
      <c r="V147" s="82">
        <f t="shared" si="88"/>
        <v>0</v>
      </c>
      <c r="W147" s="8"/>
      <c r="X147" s="8"/>
      <c r="Y147" s="23"/>
      <c r="Z147" s="23"/>
      <c r="AA147" s="23"/>
      <c r="AB147" s="12"/>
      <c r="AC147" s="91">
        <f t="shared" si="89"/>
        <v>0</v>
      </c>
      <c r="AD147" s="75">
        <f t="shared" si="90"/>
        <v>0</v>
      </c>
      <c r="AE147" s="88">
        <f t="shared" si="78"/>
        <v>0</v>
      </c>
      <c r="AF147" s="92">
        <f t="shared" si="79"/>
        <v>0</v>
      </c>
      <c r="AG147" s="93">
        <f t="shared" si="80"/>
        <v>0</v>
      </c>
      <c r="AH147" s="93">
        <f t="shared" si="81"/>
        <v>0</v>
      </c>
      <c r="AI147" s="78">
        <f t="shared" si="82"/>
        <v>0</v>
      </c>
      <c r="AJ147" s="92">
        <f t="shared" si="91"/>
        <v>0</v>
      </c>
      <c r="AK147" s="78">
        <f t="shared" si="92"/>
        <v>0</v>
      </c>
      <c r="AL147" s="11"/>
      <c r="AM147" s="14"/>
      <c r="AN147" s="11"/>
      <c r="AO147" s="15"/>
      <c r="AP147" s="11"/>
      <c r="AQ147" s="11"/>
      <c r="AR147" s="11"/>
      <c r="AS147" s="75" t="str">
        <f t="shared" si="98"/>
        <v/>
      </c>
      <c r="AT147" s="75" t="str">
        <f t="shared" ca="1" si="99"/>
        <v/>
      </c>
      <c r="AU147" s="75" t="str">
        <f t="shared" si="100"/>
        <v/>
      </c>
      <c r="AV147" s="75" t="str">
        <f t="shared" ca="1" si="101"/>
        <v/>
      </c>
      <c r="AW147" s="11"/>
      <c r="AX147" s="11"/>
      <c r="AY147" s="75" t="str">
        <f t="shared" si="102"/>
        <v/>
      </c>
      <c r="AZ147" s="11"/>
      <c r="BA147" s="11"/>
      <c r="BB147" s="75" t="str">
        <f t="shared" si="103"/>
        <v/>
      </c>
      <c r="BC147" s="11"/>
      <c r="BH147" s="52"/>
      <c r="BI147" s="52"/>
      <c r="BJ147" s="52"/>
      <c r="BK147" s="52"/>
      <c r="BL147" s="52"/>
      <c r="BM147" s="52"/>
      <c r="BP147" s="54"/>
      <c r="BQ147" s="27"/>
      <c r="BR147" s="27"/>
      <c r="BS147" s="27"/>
      <c r="BT147" s="27"/>
      <c r="BU147" s="27"/>
      <c r="BV147" s="27"/>
      <c r="BW147" s="54"/>
      <c r="BX147" s="26"/>
      <c r="BY147" s="54"/>
      <c r="BZ147" s="26"/>
      <c r="CA147" s="26"/>
      <c r="CB147" s="26"/>
    </row>
    <row r="148" spans="1:80" ht="17.45" customHeight="1">
      <c r="A148" s="86">
        <f t="shared" si="104"/>
        <v>20.5</v>
      </c>
      <c r="B148" s="107">
        <f t="shared" si="83"/>
        <v>45763</v>
      </c>
      <c r="C148" s="8"/>
      <c r="D148" s="11"/>
      <c r="E148" s="12">
        <v>0</v>
      </c>
      <c r="F148" s="11">
        <v>3</v>
      </c>
      <c r="G148" s="74">
        <f t="shared" si="93"/>
        <v>647</v>
      </c>
      <c r="H148" s="75">
        <f t="shared" si="93"/>
        <v>4912</v>
      </c>
      <c r="I148" s="88">
        <f t="shared" si="94"/>
        <v>0</v>
      </c>
      <c r="J148" s="78">
        <f t="shared" si="95"/>
        <v>0</v>
      </c>
      <c r="K148" s="78">
        <f t="shared" si="96"/>
        <v>0</v>
      </c>
      <c r="L148" s="78">
        <f t="shared" si="84"/>
        <v>6.1037639877924718E-4</v>
      </c>
      <c r="M148" s="78">
        <f t="shared" ca="1" si="106"/>
        <v>0.11126373626373624</v>
      </c>
      <c r="N148" s="78">
        <f t="shared" ca="1" si="105"/>
        <v>0.39560439560439553</v>
      </c>
      <c r="O148" s="78">
        <f t="shared" si="97"/>
        <v>5.0000000000000001E-4</v>
      </c>
      <c r="P148" s="13" t="s">
        <v>184</v>
      </c>
      <c r="Q148" s="8"/>
      <c r="R148" s="13"/>
      <c r="S148" s="89">
        <f t="shared" si="85"/>
        <v>0</v>
      </c>
      <c r="T148" s="75">
        <f t="shared" si="86"/>
        <v>0</v>
      </c>
      <c r="U148" s="90">
        <f t="shared" si="87"/>
        <v>0</v>
      </c>
      <c r="V148" s="82">
        <f t="shared" si="88"/>
        <v>0</v>
      </c>
      <c r="W148" s="8"/>
      <c r="X148" s="8"/>
      <c r="Y148" s="23"/>
      <c r="Z148" s="23"/>
      <c r="AA148" s="23"/>
      <c r="AB148" s="12"/>
      <c r="AC148" s="91">
        <f t="shared" si="89"/>
        <v>0</v>
      </c>
      <c r="AD148" s="75">
        <f t="shared" si="90"/>
        <v>0</v>
      </c>
      <c r="AE148" s="88">
        <f t="shared" si="78"/>
        <v>0</v>
      </c>
      <c r="AF148" s="92">
        <f t="shared" si="79"/>
        <v>0</v>
      </c>
      <c r="AG148" s="93">
        <f t="shared" si="80"/>
        <v>0</v>
      </c>
      <c r="AH148" s="93">
        <f t="shared" si="81"/>
        <v>0</v>
      </c>
      <c r="AI148" s="78">
        <f t="shared" si="82"/>
        <v>0</v>
      </c>
      <c r="AJ148" s="92">
        <f t="shared" si="91"/>
        <v>0</v>
      </c>
      <c r="AK148" s="78">
        <f t="shared" si="92"/>
        <v>0</v>
      </c>
      <c r="AL148" s="11"/>
      <c r="AM148" s="14"/>
      <c r="AN148" s="11"/>
      <c r="AO148" s="15"/>
      <c r="AP148" s="11"/>
      <c r="AQ148" s="11"/>
      <c r="AR148" s="11"/>
      <c r="AS148" s="75" t="str">
        <f t="shared" si="98"/>
        <v/>
      </c>
      <c r="AT148" s="75" t="str">
        <f t="shared" ca="1" si="99"/>
        <v/>
      </c>
      <c r="AU148" s="75" t="str">
        <f t="shared" si="100"/>
        <v/>
      </c>
      <c r="AV148" s="75" t="str">
        <f t="shared" ca="1" si="101"/>
        <v/>
      </c>
      <c r="AW148" s="11"/>
      <c r="AX148" s="11"/>
      <c r="AY148" s="75" t="str">
        <f t="shared" si="102"/>
        <v/>
      </c>
      <c r="AZ148" s="11"/>
      <c r="BA148" s="11"/>
      <c r="BB148" s="75" t="str">
        <f t="shared" si="103"/>
        <v/>
      </c>
      <c r="BC148" s="11"/>
      <c r="BH148" s="52"/>
      <c r="BI148" s="52"/>
      <c r="BJ148" s="52"/>
      <c r="BK148" s="52"/>
      <c r="BL148" s="52"/>
      <c r="BM148" s="52"/>
      <c r="BP148" s="54"/>
      <c r="BQ148" s="27"/>
      <c r="BR148" s="27"/>
      <c r="BS148" s="27"/>
      <c r="BT148" s="27"/>
      <c r="BU148" s="27"/>
      <c r="BV148" s="27"/>
      <c r="BW148" s="54"/>
      <c r="BX148" s="26"/>
      <c r="BY148" s="54"/>
      <c r="BZ148" s="26"/>
      <c r="CA148" s="26"/>
      <c r="CB148" s="26"/>
    </row>
    <row r="149" spans="1:80" ht="17.45" customHeight="1">
      <c r="A149" s="94">
        <f t="shared" si="104"/>
        <v>20.6</v>
      </c>
      <c r="B149" s="107">
        <f t="shared" si="83"/>
        <v>45764</v>
      </c>
      <c r="C149" s="8"/>
      <c r="D149" s="11"/>
      <c r="E149" s="12">
        <v>1</v>
      </c>
      <c r="F149" s="11">
        <v>5</v>
      </c>
      <c r="G149" s="74">
        <f t="shared" si="93"/>
        <v>646</v>
      </c>
      <c r="H149" s="75">
        <f t="shared" si="93"/>
        <v>4907</v>
      </c>
      <c r="I149" s="88">
        <f t="shared" si="94"/>
        <v>0</v>
      </c>
      <c r="J149" s="78">
        <f t="shared" si="95"/>
        <v>1.5455950540958269E-3</v>
      </c>
      <c r="K149" s="78">
        <f t="shared" si="96"/>
        <v>0</v>
      </c>
      <c r="L149" s="78">
        <f t="shared" si="84"/>
        <v>1.0179153094462541E-3</v>
      </c>
      <c r="M149" s="78">
        <f t="shared" ca="1" si="106"/>
        <v>0.11263736263736261</v>
      </c>
      <c r="N149" s="78">
        <f t="shared" ca="1" si="105"/>
        <v>0.40247252747252737</v>
      </c>
      <c r="O149" s="78">
        <f t="shared" si="97"/>
        <v>5.0000000000000001E-4</v>
      </c>
      <c r="P149" s="13" t="s">
        <v>184</v>
      </c>
      <c r="Q149" s="8"/>
      <c r="R149" s="13"/>
      <c r="S149" s="89">
        <f t="shared" si="85"/>
        <v>0</v>
      </c>
      <c r="T149" s="75">
        <f t="shared" si="86"/>
        <v>0</v>
      </c>
      <c r="U149" s="90">
        <f t="shared" si="87"/>
        <v>0</v>
      </c>
      <c r="V149" s="82">
        <f t="shared" si="88"/>
        <v>0</v>
      </c>
      <c r="W149" s="8"/>
      <c r="X149" s="8"/>
      <c r="Y149" s="23"/>
      <c r="Z149" s="23"/>
      <c r="AA149" s="23"/>
      <c r="AB149" s="12"/>
      <c r="AC149" s="91">
        <f t="shared" si="89"/>
        <v>0</v>
      </c>
      <c r="AD149" s="75">
        <f t="shared" si="90"/>
        <v>0</v>
      </c>
      <c r="AE149" s="88">
        <f t="shared" si="78"/>
        <v>0</v>
      </c>
      <c r="AF149" s="92">
        <f t="shared" si="79"/>
        <v>0</v>
      </c>
      <c r="AG149" s="93">
        <f t="shared" si="80"/>
        <v>0</v>
      </c>
      <c r="AH149" s="93">
        <f t="shared" si="81"/>
        <v>0</v>
      </c>
      <c r="AI149" s="78">
        <f t="shared" si="82"/>
        <v>0</v>
      </c>
      <c r="AJ149" s="92">
        <f t="shared" si="91"/>
        <v>0</v>
      </c>
      <c r="AK149" s="78">
        <f t="shared" si="92"/>
        <v>0</v>
      </c>
      <c r="AL149" s="11"/>
      <c r="AM149" s="14"/>
      <c r="AN149" s="11"/>
      <c r="AO149" s="15"/>
      <c r="AP149" s="11"/>
      <c r="AQ149" s="11"/>
      <c r="AR149" s="11"/>
      <c r="AS149" s="75" t="str">
        <f t="shared" si="98"/>
        <v/>
      </c>
      <c r="AT149" s="75" t="str">
        <f t="shared" ca="1" si="99"/>
        <v/>
      </c>
      <c r="AU149" s="75" t="str">
        <f t="shared" si="100"/>
        <v/>
      </c>
      <c r="AV149" s="75" t="str">
        <f t="shared" ca="1" si="101"/>
        <v/>
      </c>
      <c r="AW149" s="11"/>
      <c r="AX149" s="11"/>
      <c r="AY149" s="75" t="str">
        <f t="shared" si="102"/>
        <v/>
      </c>
      <c r="AZ149" s="11"/>
      <c r="BA149" s="11"/>
      <c r="BB149" s="75" t="str">
        <f t="shared" si="103"/>
        <v/>
      </c>
      <c r="BC149" s="11"/>
      <c r="BH149" s="52"/>
      <c r="BI149" s="52"/>
      <c r="BJ149" s="52"/>
      <c r="BK149" s="52"/>
      <c r="BL149" s="52"/>
      <c r="BM149" s="52"/>
      <c r="BP149" s="54"/>
      <c r="BQ149" s="27"/>
      <c r="BR149" s="27"/>
      <c r="BS149" s="27"/>
      <c r="BT149" s="27"/>
      <c r="BU149" s="27"/>
      <c r="BV149" s="27"/>
      <c r="BW149" s="54"/>
      <c r="BX149" s="26"/>
      <c r="BY149" s="54"/>
      <c r="BZ149" s="26"/>
      <c r="CA149" s="26"/>
      <c r="CB149" s="26"/>
    </row>
    <row r="150" spans="1:80" ht="17.45" customHeight="1" thickBot="1">
      <c r="A150" s="86">
        <f t="shared" si="104"/>
        <v>20.700000000000003</v>
      </c>
      <c r="B150" s="108">
        <f t="shared" si="83"/>
        <v>45765</v>
      </c>
      <c r="C150" s="16"/>
      <c r="D150" s="17"/>
      <c r="E150" s="18">
        <v>0</v>
      </c>
      <c r="F150" s="17">
        <v>5</v>
      </c>
      <c r="G150" s="96">
        <f t="shared" si="93"/>
        <v>646</v>
      </c>
      <c r="H150" s="97">
        <f t="shared" si="93"/>
        <v>4902</v>
      </c>
      <c r="I150" s="98">
        <f t="shared" si="94"/>
        <v>0</v>
      </c>
      <c r="J150" s="99">
        <f t="shared" si="95"/>
        <v>0</v>
      </c>
      <c r="K150" s="99">
        <f t="shared" si="96"/>
        <v>0</v>
      </c>
      <c r="L150" s="99">
        <f t="shared" si="84"/>
        <v>1.0189525168127166E-3</v>
      </c>
      <c r="M150" s="99">
        <f t="shared" ca="1" si="106"/>
        <v>0.11263736263736261</v>
      </c>
      <c r="N150" s="99">
        <f t="shared" ca="1" si="105"/>
        <v>0.40934065934065927</v>
      </c>
      <c r="O150" s="99">
        <f t="shared" si="97"/>
        <v>5.0000000000000001E-4</v>
      </c>
      <c r="P150" s="19" t="s">
        <v>184</v>
      </c>
      <c r="Q150" s="16"/>
      <c r="R150" s="19"/>
      <c r="S150" s="89">
        <f t="shared" si="85"/>
        <v>0</v>
      </c>
      <c r="T150" s="75">
        <f t="shared" si="86"/>
        <v>0</v>
      </c>
      <c r="U150" s="100">
        <f t="shared" si="87"/>
        <v>0</v>
      </c>
      <c r="V150" s="101">
        <f t="shared" si="88"/>
        <v>0</v>
      </c>
      <c r="W150" s="16"/>
      <c r="X150" s="16"/>
      <c r="Y150" s="23"/>
      <c r="Z150" s="23"/>
      <c r="AA150" s="23"/>
      <c r="AB150" s="12"/>
      <c r="AC150" s="102">
        <f t="shared" si="89"/>
        <v>0</v>
      </c>
      <c r="AD150" s="97">
        <f t="shared" si="90"/>
        <v>0</v>
      </c>
      <c r="AE150" s="98">
        <f t="shared" si="78"/>
        <v>0</v>
      </c>
      <c r="AF150" s="103">
        <f t="shared" si="79"/>
        <v>0</v>
      </c>
      <c r="AG150" s="104">
        <f t="shared" si="80"/>
        <v>0</v>
      </c>
      <c r="AH150" s="104">
        <f t="shared" si="81"/>
        <v>0</v>
      </c>
      <c r="AI150" s="99">
        <f t="shared" si="82"/>
        <v>0</v>
      </c>
      <c r="AJ150" s="103">
        <f t="shared" si="91"/>
        <v>0</v>
      </c>
      <c r="AK150" s="99">
        <f t="shared" si="92"/>
        <v>0</v>
      </c>
      <c r="AL150" s="17"/>
      <c r="AM150" s="20"/>
      <c r="AN150" s="17"/>
      <c r="AO150" s="21"/>
      <c r="AP150" s="17"/>
      <c r="AQ150" s="17"/>
      <c r="AR150" s="17"/>
      <c r="AS150" s="97" t="str">
        <f t="shared" si="98"/>
        <v/>
      </c>
      <c r="AT150" s="97" t="str">
        <f t="shared" ca="1" si="99"/>
        <v/>
      </c>
      <c r="AU150" s="97" t="str">
        <f t="shared" si="100"/>
        <v/>
      </c>
      <c r="AV150" s="97" t="str">
        <f t="shared" ca="1" si="101"/>
        <v/>
      </c>
      <c r="AW150" s="17"/>
      <c r="AX150" s="17"/>
      <c r="AY150" s="97" t="str">
        <f t="shared" si="102"/>
        <v/>
      </c>
      <c r="AZ150" s="17"/>
      <c r="BA150" s="17"/>
      <c r="BB150" s="97" t="str">
        <f t="shared" si="103"/>
        <v/>
      </c>
      <c r="BC150" s="17"/>
      <c r="BH150" s="52"/>
      <c r="BI150" s="52"/>
      <c r="BJ150" s="52"/>
      <c r="BK150" s="52"/>
      <c r="BL150" s="52"/>
      <c r="BM150" s="52"/>
      <c r="BP150" s="54"/>
      <c r="BQ150" s="27"/>
      <c r="BR150" s="27"/>
      <c r="BS150" s="27"/>
      <c r="BT150" s="27"/>
      <c r="BU150" s="27"/>
      <c r="BV150" s="27"/>
      <c r="BW150" s="54"/>
      <c r="BX150" s="26"/>
      <c r="BY150" s="54"/>
      <c r="BZ150" s="26"/>
      <c r="CA150" s="26"/>
      <c r="CB150" s="26"/>
    </row>
    <row r="151" spans="1:80" ht="17.45" customHeight="1" thickTop="1">
      <c r="A151" s="71">
        <f>A144+1</f>
        <v>21.1</v>
      </c>
      <c r="B151" s="106">
        <f>B150+1</f>
        <v>45766</v>
      </c>
      <c r="C151" s="4"/>
      <c r="D151" s="5"/>
      <c r="E151" s="6">
        <v>2</v>
      </c>
      <c r="F151" s="5">
        <v>1</v>
      </c>
      <c r="G151" s="74">
        <f t="shared" si="93"/>
        <v>644</v>
      </c>
      <c r="H151" s="75">
        <f t="shared" si="93"/>
        <v>4901</v>
      </c>
      <c r="I151" s="76">
        <f t="shared" si="94"/>
        <v>0</v>
      </c>
      <c r="J151" s="77">
        <f t="shared" si="95"/>
        <v>3.0959752321981426E-3</v>
      </c>
      <c r="K151" s="77">
        <f t="shared" si="96"/>
        <v>0</v>
      </c>
      <c r="L151" s="77">
        <f t="shared" si="84"/>
        <v>2.039983680130559E-4</v>
      </c>
      <c r="M151" s="78">
        <f t="shared" ca="1" si="106"/>
        <v>0.11538461538461536</v>
      </c>
      <c r="N151" s="78">
        <f t="shared" ca="1" si="105"/>
        <v>0.41071428571428564</v>
      </c>
      <c r="O151" s="78">
        <f t="shared" si="97"/>
        <v>5.0000000000000001E-4</v>
      </c>
      <c r="P151" s="13" t="s">
        <v>184</v>
      </c>
      <c r="Q151" s="8"/>
      <c r="R151" s="13"/>
      <c r="S151" s="79">
        <f t="shared" si="85"/>
        <v>0</v>
      </c>
      <c r="T151" s="80">
        <f t="shared" si="86"/>
        <v>0</v>
      </c>
      <c r="U151" s="90">
        <f t="shared" si="87"/>
        <v>0</v>
      </c>
      <c r="V151" s="82">
        <f t="shared" si="88"/>
        <v>0</v>
      </c>
      <c r="W151" s="4"/>
      <c r="X151" s="4"/>
      <c r="Y151" s="22"/>
      <c r="Z151" s="22"/>
      <c r="AA151" s="22"/>
      <c r="AB151" s="6"/>
      <c r="AC151" s="83">
        <f t="shared" si="89"/>
        <v>0</v>
      </c>
      <c r="AD151" s="80">
        <f t="shared" si="90"/>
        <v>0</v>
      </c>
      <c r="AE151" s="76">
        <f t="shared" si="78"/>
        <v>0</v>
      </c>
      <c r="AF151" s="84">
        <f t="shared" si="79"/>
        <v>0</v>
      </c>
      <c r="AG151" s="85">
        <f t="shared" si="80"/>
        <v>0</v>
      </c>
      <c r="AH151" s="85">
        <f t="shared" si="81"/>
        <v>0</v>
      </c>
      <c r="AI151" s="77">
        <f t="shared" si="82"/>
        <v>0</v>
      </c>
      <c r="AJ151" s="84">
        <f t="shared" si="91"/>
        <v>0</v>
      </c>
      <c r="AK151" s="77">
        <f t="shared" si="92"/>
        <v>0</v>
      </c>
      <c r="AL151" s="5"/>
      <c r="AM151" s="9"/>
      <c r="AN151" s="5"/>
      <c r="AO151" s="10"/>
      <c r="AP151" s="5"/>
      <c r="AQ151" s="5"/>
      <c r="AR151" s="5"/>
      <c r="AS151" s="80" t="str">
        <f t="shared" si="98"/>
        <v/>
      </c>
      <c r="AT151" s="80" t="str">
        <f t="shared" ca="1" si="99"/>
        <v/>
      </c>
      <c r="AU151" s="80" t="str">
        <f t="shared" si="100"/>
        <v/>
      </c>
      <c r="AV151" s="80" t="str">
        <f t="shared" ca="1" si="101"/>
        <v/>
      </c>
      <c r="AW151" s="5"/>
      <c r="AX151" s="5"/>
      <c r="AY151" s="80" t="str">
        <f t="shared" si="102"/>
        <v/>
      </c>
      <c r="AZ151" s="165"/>
      <c r="BA151" s="165"/>
      <c r="BB151" s="80" t="str">
        <f t="shared" si="103"/>
        <v/>
      </c>
      <c r="BC151" s="5"/>
      <c r="BH151" s="52"/>
      <c r="BI151" s="52"/>
      <c r="BJ151" s="52"/>
      <c r="BK151" s="52"/>
      <c r="BL151" s="52"/>
      <c r="BM151" s="52"/>
      <c r="BP151" s="54"/>
      <c r="BQ151" s="27"/>
      <c r="BR151" s="27"/>
      <c r="BS151" s="27"/>
      <c r="BT151" s="27"/>
      <c r="BU151" s="27"/>
      <c r="BV151" s="27"/>
      <c r="BW151" s="54"/>
      <c r="BX151" s="26"/>
      <c r="BY151" s="54"/>
      <c r="BZ151" s="26"/>
      <c r="CA151" s="26"/>
      <c r="CB151" s="26"/>
    </row>
    <row r="152" spans="1:80" ht="17.45" customHeight="1">
      <c r="A152" s="86">
        <f t="shared" si="104"/>
        <v>21.2</v>
      </c>
      <c r="B152" s="107">
        <f t="shared" si="83"/>
        <v>45767</v>
      </c>
      <c r="C152" s="8"/>
      <c r="D152" s="11"/>
      <c r="E152" s="12">
        <v>1</v>
      </c>
      <c r="F152" s="11">
        <v>0</v>
      </c>
      <c r="G152" s="74">
        <f t="shared" si="93"/>
        <v>643</v>
      </c>
      <c r="H152" s="75">
        <f t="shared" si="93"/>
        <v>4901</v>
      </c>
      <c r="I152" s="88">
        <f t="shared" si="94"/>
        <v>0</v>
      </c>
      <c r="J152" s="78">
        <f t="shared" si="95"/>
        <v>1.5527950310559005E-3</v>
      </c>
      <c r="K152" s="78">
        <f t="shared" si="96"/>
        <v>0</v>
      </c>
      <c r="L152" s="78">
        <f t="shared" si="84"/>
        <v>0</v>
      </c>
      <c r="M152" s="78">
        <f t="shared" ca="1" si="106"/>
        <v>0.11675824175824173</v>
      </c>
      <c r="N152" s="78">
        <f t="shared" ca="1" si="105"/>
        <v>0.41071428571428564</v>
      </c>
      <c r="O152" s="78">
        <f t="shared" si="97"/>
        <v>5.0000000000000001E-4</v>
      </c>
      <c r="P152" s="13" t="s">
        <v>184</v>
      </c>
      <c r="Q152" s="8"/>
      <c r="R152" s="13"/>
      <c r="S152" s="89">
        <f t="shared" si="85"/>
        <v>0</v>
      </c>
      <c r="T152" s="75">
        <f t="shared" si="86"/>
        <v>0</v>
      </c>
      <c r="U152" s="90">
        <f t="shared" si="87"/>
        <v>0</v>
      </c>
      <c r="V152" s="82">
        <f t="shared" si="88"/>
        <v>0</v>
      </c>
      <c r="W152" s="8"/>
      <c r="X152" s="8"/>
      <c r="Y152" s="23"/>
      <c r="Z152" s="23"/>
      <c r="AA152" s="23"/>
      <c r="AB152" s="12"/>
      <c r="AC152" s="91">
        <f t="shared" si="89"/>
        <v>0</v>
      </c>
      <c r="AD152" s="75">
        <f t="shared" si="90"/>
        <v>0</v>
      </c>
      <c r="AE152" s="88">
        <f t="shared" si="78"/>
        <v>0</v>
      </c>
      <c r="AF152" s="92">
        <f t="shared" si="79"/>
        <v>0</v>
      </c>
      <c r="AG152" s="93">
        <f t="shared" si="80"/>
        <v>0</v>
      </c>
      <c r="AH152" s="93">
        <f t="shared" si="81"/>
        <v>0</v>
      </c>
      <c r="AI152" s="78">
        <f t="shared" si="82"/>
        <v>0</v>
      </c>
      <c r="AJ152" s="92">
        <f t="shared" si="91"/>
        <v>0</v>
      </c>
      <c r="AK152" s="78">
        <f t="shared" si="92"/>
        <v>0</v>
      </c>
      <c r="AL152" s="11"/>
      <c r="AM152" s="14"/>
      <c r="AN152" s="11"/>
      <c r="AO152" s="15"/>
      <c r="AP152" s="11"/>
      <c r="AQ152" s="11"/>
      <c r="AR152" s="11"/>
      <c r="AS152" s="75" t="str">
        <f t="shared" si="98"/>
        <v/>
      </c>
      <c r="AT152" s="75" t="str">
        <f t="shared" ca="1" si="99"/>
        <v/>
      </c>
      <c r="AU152" s="75" t="str">
        <f t="shared" si="100"/>
        <v/>
      </c>
      <c r="AV152" s="75" t="str">
        <f t="shared" ca="1" si="101"/>
        <v/>
      </c>
      <c r="AW152" s="11"/>
      <c r="AX152" s="11"/>
      <c r="AY152" s="75" t="str">
        <f t="shared" si="102"/>
        <v/>
      </c>
      <c r="AZ152" s="11"/>
      <c r="BA152" s="11"/>
      <c r="BB152" s="75" t="str">
        <f t="shared" si="103"/>
        <v/>
      </c>
      <c r="BC152" s="11"/>
      <c r="BH152" s="52"/>
      <c r="BI152" s="52"/>
      <c r="BJ152" s="52"/>
      <c r="BK152" s="52"/>
      <c r="BL152" s="52"/>
      <c r="BM152" s="52"/>
      <c r="BP152" s="54"/>
      <c r="BQ152" s="27"/>
      <c r="BR152" s="27"/>
      <c r="BS152" s="27"/>
      <c r="BT152" s="27"/>
      <c r="BU152" s="27"/>
      <c r="BV152" s="27"/>
      <c r="BW152" s="54"/>
      <c r="BX152" s="26"/>
      <c r="BY152" s="54"/>
      <c r="BZ152" s="26"/>
      <c r="CA152" s="26"/>
      <c r="CB152" s="26"/>
    </row>
    <row r="153" spans="1:80" ht="17.45" customHeight="1">
      <c r="A153" s="94">
        <f t="shared" si="104"/>
        <v>21.3</v>
      </c>
      <c r="B153" s="107">
        <f t="shared" si="83"/>
        <v>45768</v>
      </c>
      <c r="C153" s="8"/>
      <c r="D153" s="11"/>
      <c r="E153" s="12">
        <v>1</v>
      </c>
      <c r="F153" s="11">
        <v>2</v>
      </c>
      <c r="G153" s="74">
        <f t="shared" si="93"/>
        <v>642</v>
      </c>
      <c r="H153" s="75">
        <f t="shared" si="93"/>
        <v>4899</v>
      </c>
      <c r="I153" s="88">
        <f t="shared" si="94"/>
        <v>0</v>
      </c>
      <c r="J153" s="78">
        <f t="shared" si="95"/>
        <v>1.5552099533437014E-3</v>
      </c>
      <c r="K153" s="78">
        <f t="shared" si="96"/>
        <v>0</v>
      </c>
      <c r="L153" s="78">
        <f t="shared" si="84"/>
        <v>4.0807998367680065E-4</v>
      </c>
      <c r="M153" s="78">
        <f t="shared" ca="1" si="106"/>
        <v>0.11813186813186811</v>
      </c>
      <c r="N153" s="78">
        <f t="shared" ca="1" si="105"/>
        <v>0.41346153846153838</v>
      </c>
      <c r="O153" s="78">
        <f t="shared" si="97"/>
        <v>5.0000000000000001E-4</v>
      </c>
      <c r="P153" s="13" t="s">
        <v>184</v>
      </c>
      <c r="Q153" s="8"/>
      <c r="R153" s="13"/>
      <c r="S153" s="89">
        <f t="shared" si="85"/>
        <v>0</v>
      </c>
      <c r="T153" s="75">
        <f t="shared" si="86"/>
        <v>0</v>
      </c>
      <c r="U153" s="90">
        <f t="shared" si="87"/>
        <v>0</v>
      </c>
      <c r="V153" s="82">
        <f t="shared" si="88"/>
        <v>0</v>
      </c>
      <c r="W153" s="8"/>
      <c r="X153" s="8"/>
      <c r="Y153" s="23"/>
      <c r="Z153" s="23"/>
      <c r="AA153" s="23"/>
      <c r="AB153" s="12"/>
      <c r="AC153" s="91">
        <f t="shared" si="89"/>
        <v>0</v>
      </c>
      <c r="AD153" s="75">
        <f t="shared" si="90"/>
        <v>0</v>
      </c>
      <c r="AE153" s="88">
        <f t="shared" si="78"/>
        <v>0</v>
      </c>
      <c r="AF153" s="92">
        <f t="shared" si="79"/>
        <v>0</v>
      </c>
      <c r="AG153" s="93">
        <f t="shared" si="80"/>
        <v>0</v>
      </c>
      <c r="AH153" s="93">
        <f t="shared" si="81"/>
        <v>0</v>
      </c>
      <c r="AI153" s="78">
        <f t="shared" si="82"/>
        <v>0</v>
      </c>
      <c r="AJ153" s="92">
        <f t="shared" si="91"/>
        <v>0</v>
      </c>
      <c r="AK153" s="78">
        <f t="shared" si="92"/>
        <v>0</v>
      </c>
      <c r="AL153" s="11"/>
      <c r="AM153" s="14"/>
      <c r="AN153" s="11"/>
      <c r="AO153" s="15"/>
      <c r="AP153" s="11"/>
      <c r="AQ153" s="11"/>
      <c r="AR153" s="11"/>
      <c r="AS153" s="75" t="str">
        <f t="shared" si="98"/>
        <v/>
      </c>
      <c r="AT153" s="75" t="str">
        <f t="shared" ca="1" si="99"/>
        <v/>
      </c>
      <c r="AU153" s="75" t="str">
        <f t="shared" si="100"/>
        <v/>
      </c>
      <c r="AV153" s="75" t="str">
        <f t="shared" ca="1" si="101"/>
        <v/>
      </c>
      <c r="AW153" s="11"/>
      <c r="AX153" s="11"/>
      <c r="AY153" s="75" t="str">
        <f t="shared" si="102"/>
        <v/>
      </c>
      <c r="AZ153" s="11"/>
      <c r="BA153" s="11"/>
      <c r="BB153" s="75" t="str">
        <f t="shared" si="103"/>
        <v/>
      </c>
      <c r="BC153" s="11"/>
      <c r="BH153" s="52"/>
      <c r="BI153" s="52"/>
      <c r="BJ153" s="52"/>
      <c r="BK153" s="52"/>
      <c r="BL153" s="52"/>
      <c r="BM153" s="52"/>
      <c r="BQ153" s="27"/>
      <c r="BR153" s="27"/>
      <c r="BS153" s="27"/>
      <c r="BT153" s="27"/>
      <c r="BU153" s="27"/>
      <c r="BV153" s="27"/>
      <c r="BW153" s="54"/>
      <c r="BX153" s="26"/>
      <c r="BY153" s="54"/>
      <c r="BZ153" s="26"/>
      <c r="CA153" s="26"/>
      <c r="CB153" s="26"/>
    </row>
    <row r="154" spans="1:80" ht="17.45" customHeight="1">
      <c r="A154" s="86">
        <f t="shared" si="104"/>
        <v>21.4</v>
      </c>
      <c r="B154" s="107">
        <f t="shared" si="83"/>
        <v>45769</v>
      </c>
      <c r="C154" s="8"/>
      <c r="D154" s="11"/>
      <c r="E154" s="12">
        <v>1</v>
      </c>
      <c r="F154" s="11">
        <v>5</v>
      </c>
      <c r="G154" s="74">
        <f t="shared" si="93"/>
        <v>641</v>
      </c>
      <c r="H154" s="75">
        <f t="shared" si="93"/>
        <v>4894</v>
      </c>
      <c r="I154" s="88">
        <f t="shared" si="94"/>
        <v>0</v>
      </c>
      <c r="J154" s="78">
        <f t="shared" si="95"/>
        <v>1.557632398753894E-3</v>
      </c>
      <c r="K154" s="78">
        <f t="shared" si="96"/>
        <v>0</v>
      </c>
      <c r="L154" s="78">
        <f t="shared" si="84"/>
        <v>1.0206164523372118E-3</v>
      </c>
      <c r="M154" s="78">
        <f t="shared" ca="1" si="106"/>
        <v>0.11950549450549448</v>
      </c>
      <c r="N154" s="78">
        <f t="shared" ca="1" si="105"/>
        <v>0.42032967032967022</v>
      </c>
      <c r="O154" s="78">
        <f t="shared" si="97"/>
        <v>5.0000000000000001E-4</v>
      </c>
      <c r="P154" s="13" t="s">
        <v>184</v>
      </c>
      <c r="Q154" s="8"/>
      <c r="R154" s="13"/>
      <c r="S154" s="89">
        <f t="shared" si="85"/>
        <v>0</v>
      </c>
      <c r="T154" s="75">
        <f t="shared" si="86"/>
        <v>0</v>
      </c>
      <c r="U154" s="90">
        <f t="shared" si="87"/>
        <v>0</v>
      </c>
      <c r="V154" s="82">
        <f t="shared" si="88"/>
        <v>0</v>
      </c>
      <c r="W154" s="8"/>
      <c r="X154" s="8"/>
      <c r="Y154" s="23"/>
      <c r="Z154" s="23"/>
      <c r="AA154" s="23"/>
      <c r="AB154" s="12"/>
      <c r="AC154" s="91">
        <f t="shared" si="89"/>
        <v>0</v>
      </c>
      <c r="AD154" s="75">
        <f t="shared" si="90"/>
        <v>0</v>
      </c>
      <c r="AE154" s="88">
        <f t="shared" si="78"/>
        <v>0</v>
      </c>
      <c r="AF154" s="92">
        <f t="shared" si="79"/>
        <v>0</v>
      </c>
      <c r="AG154" s="93">
        <f t="shared" si="80"/>
        <v>0</v>
      </c>
      <c r="AH154" s="93">
        <f t="shared" si="81"/>
        <v>0</v>
      </c>
      <c r="AI154" s="78">
        <f t="shared" si="82"/>
        <v>0</v>
      </c>
      <c r="AJ154" s="92">
        <f t="shared" si="91"/>
        <v>0</v>
      </c>
      <c r="AK154" s="78">
        <f t="shared" si="92"/>
        <v>0</v>
      </c>
      <c r="AL154" s="11"/>
      <c r="AM154" s="14"/>
      <c r="AN154" s="11"/>
      <c r="AO154" s="15"/>
      <c r="AP154" s="11"/>
      <c r="AQ154" s="11"/>
      <c r="AR154" s="11"/>
      <c r="AS154" s="75" t="str">
        <f t="shared" si="98"/>
        <v/>
      </c>
      <c r="AT154" s="75" t="str">
        <f t="shared" ca="1" si="99"/>
        <v/>
      </c>
      <c r="AU154" s="75" t="str">
        <f t="shared" si="100"/>
        <v/>
      </c>
      <c r="AV154" s="75" t="str">
        <f t="shared" ca="1" si="101"/>
        <v/>
      </c>
      <c r="AW154" s="11"/>
      <c r="AX154" s="11"/>
      <c r="AY154" s="75" t="str">
        <f t="shared" si="102"/>
        <v/>
      </c>
      <c r="AZ154" s="11"/>
      <c r="BA154" s="11"/>
      <c r="BB154" s="75" t="str">
        <f t="shared" si="103"/>
        <v/>
      </c>
      <c r="BC154" s="11"/>
      <c r="BH154" s="52"/>
      <c r="BI154" s="52"/>
      <c r="BJ154" s="52"/>
      <c r="BK154" s="52"/>
      <c r="BL154" s="52"/>
      <c r="BM154" s="52"/>
      <c r="BQ154" s="27"/>
      <c r="BR154" s="27"/>
      <c r="BS154" s="27"/>
      <c r="BT154" s="27"/>
      <c r="BU154" s="27"/>
      <c r="BV154" s="27"/>
      <c r="BW154" s="54"/>
      <c r="BX154" s="26"/>
      <c r="BY154" s="54"/>
      <c r="BZ154" s="26"/>
      <c r="CA154" s="26"/>
      <c r="CB154" s="26"/>
    </row>
    <row r="155" spans="1:80" ht="17.45" customHeight="1">
      <c r="A155" s="94">
        <f t="shared" si="104"/>
        <v>21.5</v>
      </c>
      <c r="B155" s="107">
        <f t="shared" si="83"/>
        <v>45770</v>
      </c>
      <c r="C155" s="8"/>
      <c r="D155" s="11"/>
      <c r="E155" s="12">
        <v>0</v>
      </c>
      <c r="F155" s="11">
        <v>6</v>
      </c>
      <c r="G155" s="74">
        <f t="shared" si="93"/>
        <v>641</v>
      </c>
      <c r="H155" s="75">
        <f t="shared" si="93"/>
        <v>4888</v>
      </c>
      <c r="I155" s="88">
        <f t="shared" si="94"/>
        <v>0</v>
      </c>
      <c r="J155" s="78">
        <f t="shared" si="95"/>
        <v>0</v>
      </c>
      <c r="K155" s="78">
        <f t="shared" si="96"/>
        <v>0</v>
      </c>
      <c r="L155" s="78">
        <f t="shared" si="84"/>
        <v>1.2259910093992644E-3</v>
      </c>
      <c r="M155" s="78">
        <f t="shared" ca="1" si="106"/>
        <v>0.11950549450549448</v>
      </c>
      <c r="N155" s="78">
        <f t="shared" ca="1" si="105"/>
        <v>0.42857142857142849</v>
      </c>
      <c r="O155" s="78">
        <f t="shared" si="97"/>
        <v>5.0000000000000001E-4</v>
      </c>
      <c r="P155" s="13" t="s">
        <v>184</v>
      </c>
      <c r="Q155" s="8"/>
      <c r="R155" s="13"/>
      <c r="S155" s="89">
        <f t="shared" si="85"/>
        <v>0</v>
      </c>
      <c r="T155" s="75">
        <f t="shared" si="86"/>
        <v>0</v>
      </c>
      <c r="U155" s="90">
        <f t="shared" si="87"/>
        <v>0</v>
      </c>
      <c r="V155" s="82">
        <f t="shared" si="88"/>
        <v>0</v>
      </c>
      <c r="W155" s="8"/>
      <c r="X155" s="8"/>
      <c r="Y155" s="23"/>
      <c r="Z155" s="23"/>
      <c r="AA155" s="23"/>
      <c r="AB155" s="12"/>
      <c r="AC155" s="91">
        <f t="shared" si="89"/>
        <v>0</v>
      </c>
      <c r="AD155" s="75">
        <f t="shared" si="90"/>
        <v>0</v>
      </c>
      <c r="AE155" s="88">
        <f t="shared" si="78"/>
        <v>0</v>
      </c>
      <c r="AF155" s="92">
        <f t="shared" si="79"/>
        <v>0</v>
      </c>
      <c r="AG155" s="93">
        <f t="shared" si="80"/>
        <v>0</v>
      </c>
      <c r="AH155" s="93">
        <f t="shared" si="81"/>
        <v>0</v>
      </c>
      <c r="AI155" s="78">
        <f t="shared" si="82"/>
        <v>0</v>
      </c>
      <c r="AJ155" s="92">
        <f t="shared" si="91"/>
        <v>0</v>
      </c>
      <c r="AK155" s="78">
        <f t="shared" si="92"/>
        <v>0</v>
      </c>
      <c r="AL155" s="11"/>
      <c r="AM155" s="14"/>
      <c r="AN155" s="11"/>
      <c r="AO155" s="15"/>
      <c r="AP155" s="11"/>
      <c r="AQ155" s="11"/>
      <c r="AR155" s="11"/>
      <c r="AS155" s="75" t="str">
        <f t="shared" si="98"/>
        <v/>
      </c>
      <c r="AT155" s="75" t="str">
        <f t="shared" ca="1" si="99"/>
        <v/>
      </c>
      <c r="AU155" s="75" t="str">
        <f t="shared" si="100"/>
        <v/>
      </c>
      <c r="AV155" s="75" t="str">
        <f t="shared" ca="1" si="101"/>
        <v/>
      </c>
      <c r="AW155" s="11"/>
      <c r="AX155" s="11"/>
      <c r="AY155" s="75" t="str">
        <f t="shared" si="102"/>
        <v/>
      </c>
      <c r="AZ155" s="11"/>
      <c r="BA155" s="11"/>
      <c r="BB155" s="75" t="str">
        <f t="shared" si="103"/>
        <v/>
      </c>
      <c r="BC155" s="11"/>
      <c r="BH155" s="52"/>
      <c r="BI155" s="52"/>
      <c r="BJ155" s="52"/>
      <c r="BK155" s="52"/>
      <c r="BL155" s="52"/>
      <c r="BM155" s="52"/>
      <c r="BQ155" s="27"/>
      <c r="BR155" s="27"/>
      <c r="BS155" s="27"/>
      <c r="BT155" s="27"/>
      <c r="BU155" s="27"/>
      <c r="BV155" s="27"/>
      <c r="BW155" s="54"/>
      <c r="BX155" s="26"/>
      <c r="BY155" s="54"/>
      <c r="BZ155" s="26"/>
      <c r="CA155" s="26"/>
      <c r="CB155" s="26"/>
    </row>
    <row r="156" spans="1:80" ht="17.45" customHeight="1">
      <c r="A156" s="86">
        <f t="shared" si="104"/>
        <v>21.6</v>
      </c>
      <c r="B156" s="107">
        <f t="shared" si="83"/>
        <v>45771</v>
      </c>
      <c r="C156" s="8"/>
      <c r="D156" s="11"/>
      <c r="E156" s="12">
        <v>0</v>
      </c>
      <c r="F156" s="11">
        <v>8</v>
      </c>
      <c r="G156" s="74">
        <f t="shared" ref="G156:H171" si="107">G155-E156-C156</f>
        <v>641</v>
      </c>
      <c r="H156" s="75">
        <f t="shared" si="107"/>
        <v>4880</v>
      </c>
      <c r="I156" s="88">
        <f t="shared" si="94"/>
        <v>0</v>
      </c>
      <c r="J156" s="78">
        <f t="shared" si="95"/>
        <v>0</v>
      </c>
      <c r="K156" s="78">
        <f t="shared" si="96"/>
        <v>0</v>
      </c>
      <c r="L156" s="78">
        <f t="shared" si="84"/>
        <v>1.6366612111292963E-3</v>
      </c>
      <c r="M156" s="78">
        <f t="shared" ca="1" si="106"/>
        <v>0.11950549450549448</v>
      </c>
      <c r="N156" s="78">
        <f t="shared" ca="1" si="105"/>
        <v>0.4395604395604395</v>
      </c>
      <c r="O156" s="78">
        <f t="shared" si="97"/>
        <v>5.0000000000000001E-4</v>
      </c>
      <c r="P156" s="13" t="s">
        <v>184</v>
      </c>
      <c r="Q156" s="8"/>
      <c r="R156" s="13"/>
      <c r="S156" s="89">
        <f t="shared" si="85"/>
        <v>0</v>
      </c>
      <c r="T156" s="75">
        <f t="shared" si="86"/>
        <v>0</v>
      </c>
      <c r="U156" s="90">
        <f t="shared" si="87"/>
        <v>0</v>
      </c>
      <c r="V156" s="82">
        <f t="shared" si="88"/>
        <v>0</v>
      </c>
      <c r="W156" s="8"/>
      <c r="X156" s="8"/>
      <c r="Y156" s="23"/>
      <c r="Z156" s="23"/>
      <c r="AA156" s="23"/>
      <c r="AB156" s="12"/>
      <c r="AC156" s="91">
        <f t="shared" si="89"/>
        <v>0</v>
      </c>
      <c r="AD156" s="75">
        <f t="shared" si="90"/>
        <v>0</v>
      </c>
      <c r="AE156" s="88">
        <f t="shared" si="78"/>
        <v>0</v>
      </c>
      <c r="AF156" s="92">
        <f t="shared" si="79"/>
        <v>0</v>
      </c>
      <c r="AG156" s="93">
        <f t="shared" si="80"/>
        <v>0</v>
      </c>
      <c r="AH156" s="93">
        <f t="shared" si="81"/>
        <v>0</v>
      </c>
      <c r="AI156" s="78">
        <f t="shared" si="82"/>
        <v>0</v>
      </c>
      <c r="AJ156" s="92">
        <f t="shared" si="91"/>
        <v>0</v>
      </c>
      <c r="AK156" s="78">
        <f t="shared" si="92"/>
        <v>0</v>
      </c>
      <c r="AL156" s="11"/>
      <c r="AM156" s="14"/>
      <c r="AN156" s="11"/>
      <c r="AO156" s="15"/>
      <c r="AP156" s="11"/>
      <c r="AQ156" s="11"/>
      <c r="AR156" s="11"/>
      <c r="AS156" s="75" t="str">
        <f t="shared" si="98"/>
        <v/>
      </c>
      <c r="AT156" s="75" t="str">
        <f t="shared" ca="1" si="99"/>
        <v/>
      </c>
      <c r="AU156" s="75" t="str">
        <f t="shared" si="100"/>
        <v/>
      </c>
      <c r="AV156" s="75" t="str">
        <f t="shared" ca="1" si="101"/>
        <v/>
      </c>
      <c r="AW156" s="11"/>
      <c r="AX156" s="11"/>
      <c r="AY156" s="75" t="str">
        <f t="shared" si="102"/>
        <v/>
      </c>
      <c r="AZ156" s="11"/>
      <c r="BA156" s="11"/>
      <c r="BB156" s="75" t="str">
        <f t="shared" si="103"/>
        <v/>
      </c>
      <c r="BC156" s="11"/>
      <c r="BH156" s="52"/>
      <c r="BI156" s="52"/>
      <c r="BJ156" s="52"/>
      <c r="BK156" s="52"/>
      <c r="BL156" s="52"/>
      <c r="BM156" s="52"/>
      <c r="BQ156" s="27"/>
      <c r="BR156" s="27"/>
      <c r="BS156" s="27"/>
      <c r="BT156" s="27"/>
      <c r="BU156" s="27"/>
      <c r="BV156" s="27"/>
      <c r="BW156" s="54"/>
      <c r="BX156" s="26"/>
      <c r="BY156" s="54"/>
      <c r="BZ156" s="26"/>
      <c r="CA156" s="26"/>
      <c r="CB156" s="26"/>
    </row>
    <row r="157" spans="1:80" ht="17.45" customHeight="1" thickBot="1">
      <c r="A157" s="94">
        <f t="shared" si="104"/>
        <v>21.700000000000003</v>
      </c>
      <c r="B157" s="108">
        <f t="shared" si="83"/>
        <v>45772</v>
      </c>
      <c r="C157" s="16"/>
      <c r="D157" s="17"/>
      <c r="E157" s="18">
        <v>0</v>
      </c>
      <c r="F157" s="17">
        <v>6</v>
      </c>
      <c r="G157" s="96">
        <f t="shared" si="107"/>
        <v>641</v>
      </c>
      <c r="H157" s="97">
        <f t="shared" si="107"/>
        <v>4874</v>
      </c>
      <c r="I157" s="98">
        <f t="shared" si="94"/>
        <v>0</v>
      </c>
      <c r="J157" s="99">
        <f t="shared" si="95"/>
        <v>0</v>
      </c>
      <c r="K157" s="99">
        <f t="shared" si="96"/>
        <v>0</v>
      </c>
      <c r="L157" s="99">
        <f t="shared" si="84"/>
        <v>1.2295081967213116E-3</v>
      </c>
      <c r="M157" s="99">
        <f t="shared" ca="1" si="106"/>
        <v>0.11950549450549448</v>
      </c>
      <c r="N157" s="99">
        <f t="shared" ca="1" si="105"/>
        <v>0.44780219780219771</v>
      </c>
      <c r="O157" s="99">
        <f t="shared" si="97"/>
        <v>5.0000000000000001E-4</v>
      </c>
      <c r="P157" s="19" t="s">
        <v>184</v>
      </c>
      <c r="Q157" s="16"/>
      <c r="R157" s="19"/>
      <c r="S157" s="89">
        <f t="shared" si="85"/>
        <v>0</v>
      </c>
      <c r="T157" s="75">
        <f t="shared" si="86"/>
        <v>0</v>
      </c>
      <c r="U157" s="100">
        <f t="shared" si="87"/>
        <v>0</v>
      </c>
      <c r="V157" s="101">
        <f t="shared" si="88"/>
        <v>0</v>
      </c>
      <c r="W157" s="16"/>
      <c r="X157" s="16"/>
      <c r="Y157" s="23"/>
      <c r="Z157" s="23"/>
      <c r="AA157" s="23"/>
      <c r="AB157" s="12"/>
      <c r="AC157" s="102">
        <f t="shared" si="89"/>
        <v>0</v>
      </c>
      <c r="AD157" s="97">
        <f t="shared" si="90"/>
        <v>0</v>
      </c>
      <c r="AE157" s="98">
        <f t="shared" si="78"/>
        <v>0</v>
      </c>
      <c r="AF157" s="103">
        <f t="shared" si="79"/>
        <v>0</v>
      </c>
      <c r="AG157" s="104">
        <f t="shared" si="80"/>
        <v>0</v>
      </c>
      <c r="AH157" s="104">
        <f t="shared" si="81"/>
        <v>0</v>
      </c>
      <c r="AI157" s="99">
        <f t="shared" si="82"/>
        <v>0</v>
      </c>
      <c r="AJ157" s="103">
        <f t="shared" si="91"/>
        <v>0</v>
      </c>
      <c r="AK157" s="99">
        <f t="shared" si="92"/>
        <v>0</v>
      </c>
      <c r="AL157" s="17"/>
      <c r="AM157" s="20"/>
      <c r="AN157" s="17"/>
      <c r="AO157" s="21"/>
      <c r="AP157" s="17"/>
      <c r="AQ157" s="17"/>
      <c r="AR157" s="17"/>
      <c r="AS157" s="97" t="str">
        <f t="shared" si="98"/>
        <v/>
      </c>
      <c r="AT157" s="97" t="str">
        <f t="shared" ca="1" si="99"/>
        <v/>
      </c>
      <c r="AU157" s="97" t="str">
        <f t="shared" si="100"/>
        <v/>
      </c>
      <c r="AV157" s="97" t="str">
        <f t="shared" ca="1" si="101"/>
        <v/>
      </c>
      <c r="AW157" s="17"/>
      <c r="AX157" s="17"/>
      <c r="AY157" s="97" t="str">
        <f t="shared" si="102"/>
        <v/>
      </c>
      <c r="AZ157" s="17"/>
      <c r="BA157" s="17"/>
      <c r="BB157" s="97" t="str">
        <f t="shared" si="103"/>
        <v/>
      </c>
      <c r="BC157" s="17"/>
      <c r="BH157" s="52"/>
      <c r="BI157" s="52"/>
      <c r="BJ157" s="52"/>
      <c r="BK157" s="52"/>
      <c r="BL157" s="52"/>
      <c r="BM157" s="52"/>
      <c r="BQ157" s="27"/>
      <c r="BR157" s="27"/>
      <c r="BS157" s="27"/>
      <c r="BT157" s="27"/>
      <c r="BU157" s="27"/>
      <c r="BV157" s="27"/>
      <c r="BW157" s="54"/>
      <c r="BX157" s="26"/>
      <c r="BY157" s="54"/>
      <c r="BZ157" s="26"/>
      <c r="CA157" s="26"/>
      <c r="CB157" s="26"/>
    </row>
    <row r="158" spans="1:80" ht="17.45" customHeight="1" thickTop="1">
      <c r="A158" s="105">
        <f>A151+1</f>
        <v>22.1</v>
      </c>
      <c r="B158" s="106">
        <f>B157+1</f>
        <v>45773</v>
      </c>
      <c r="C158" s="4"/>
      <c r="D158" s="5"/>
      <c r="E158" s="6">
        <v>0</v>
      </c>
      <c r="F158" s="5">
        <v>3</v>
      </c>
      <c r="G158" s="74">
        <f t="shared" si="107"/>
        <v>641</v>
      </c>
      <c r="H158" s="75">
        <f t="shared" si="107"/>
        <v>4871</v>
      </c>
      <c r="I158" s="76">
        <f t="shared" si="94"/>
        <v>0</v>
      </c>
      <c r="J158" s="77">
        <f t="shared" si="95"/>
        <v>0</v>
      </c>
      <c r="K158" s="77">
        <f t="shared" si="96"/>
        <v>0</v>
      </c>
      <c r="L158" s="77">
        <f t="shared" si="84"/>
        <v>6.155108740254411E-4</v>
      </c>
      <c r="M158" s="78">
        <f t="shared" ca="1" si="106"/>
        <v>0.11950549450549448</v>
      </c>
      <c r="N158" s="78">
        <f t="shared" ca="1" si="105"/>
        <v>0.45192307692307687</v>
      </c>
      <c r="O158" s="78">
        <f t="shared" si="97"/>
        <v>5.0000000000000001E-4</v>
      </c>
      <c r="P158" s="13" t="s">
        <v>184</v>
      </c>
      <c r="Q158" s="8"/>
      <c r="R158" s="13"/>
      <c r="S158" s="79">
        <f t="shared" si="85"/>
        <v>0</v>
      </c>
      <c r="T158" s="80">
        <f t="shared" si="86"/>
        <v>0</v>
      </c>
      <c r="U158" s="90">
        <f t="shared" si="87"/>
        <v>0</v>
      </c>
      <c r="V158" s="82">
        <f t="shared" si="88"/>
        <v>0</v>
      </c>
      <c r="W158" s="4"/>
      <c r="X158" s="4"/>
      <c r="Y158" s="22"/>
      <c r="Z158" s="22"/>
      <c r="AA158" s="22"/>
      <c r="AB158" s="6"/>
      <c r="AC158" s="83">
        <f t="shared" si="89"/>
        <v>0</v>
      </c>
      <c r="AD158" s="80">
        <f t="shared" si="90"/>
        <v>0</v>
      </c>
      <c r="AE158" s="76">
        <f t="shared" si="78"/>
        <v>0</v>
      </c>
      <c r="AF158" s="84">
        <f t="shared" si="79"/>
        <v>0</v>
      </c>
      <c r="AG158" s="85">
        <f t="shared" si="80"/>
        <v>0</v>
      </c>
      <c r="AH158" s="85">
        <f t="shared" si="81"/>
        <v>0</v>
      </c>
      <c r="AI158" s="77">
        <f t="shared" si="82"/>
        <v>0</v>
      </c>
      <c r="AJ158" s="84">
        <f t="shared" si="91"/>
        <v>0</v>
      </c>
      <c r="AK158" s="77">
        <f t="shared" si="92"/>
        <v>0</v>
      </c>
      <c r="AL158" s="5"/>
      <c r="AM158" s="9"/>
      <c r="AN158" s="5"/>
      <c r="AO158" s="10"/>
      <c r="AP158" s="5"/>
      <c r="AQ158" s="5"/>
      <c r="AR158" s="5"/>
      <c r="AS158" s="80" t="str">
        <f t="shared" si="98"/>
        <v/>
      </c>
      <c r="AT158" s="80" t="str">
        <f t="shared" ca="1" si="99"/>
        <v/>
      </c>
      <c r="AU158" s="80" t="str">
        <f t="shared" si="100"/>
        <v/>
      </c>
      <c r="AV158" s="80" t="str">
        <f t="shared" ca="1" si="101"/>
        <v/>
      </c>
      <c r="AW158" s="5"/>
      <c r="AX158" s="5"/>
      <c r="AY158" s="80" t="str">
        <f t="shared" si="102"/>
        <v/>
      </c>
      <c r="AZ158" s="165"/>
      <c r="BA158" s="165"/>
      <c r="BB158" s="80" t="str">
        <f t="shared" si="103"/>
        <v/>
      </c>
      <c r="BC158" s="5"/>
      <c r="BH158" s="52"/>
      <c r="BI158" s="52"/>
      <c r="BJ158" s="52"/>
      <c r="BK158" s="52"/>
      <c r="BL158" s="52"/>
      <c r="BM158" s="52"/>
      <c r="BQ158" s="27"/>
      <c r="BR158" s="27"/>
      <c r="BS158" s="27"/>
      <c r="BT158" s="27"/>
      <c r="BU158" s="27"/>
      <c r="BV158" s="27"/>
      <c r="BW158" s="54"/>
      <c r="BX158" s="26"/>
      <c r="BY158" s="54"/>
      <c r="BZ158" s="26"/>
      <c r="CA158" s="26"/>
      <c r="CB158" s="26"/>
    </row>
    <row r="159" spans="1:80" ht="17.45" customHeight="1">
      <c r="A159" s="94">
        <f t="shared" si="104"/>
        <v>22.2</v>
      </c>
      <c r="B159" s="107">
        <f t="shared" si="83"/>
        <v>45774</v>
      </c>
      <c r="C159" s="8"/>
      <c r="D159" s="11"/>
      <c r="E159" s="12">
        <v>2</v>
      </c>
      <c r="F159" s="11">
        <v>7</v>
      </c>
      <c r="G159" s="74">
        <f t="shared" si="107"/>
        <v>639</v>
      </c>
      <c r="H159" s="75">
        <f t="shared" si="107"/>
        <v>4864</v>
      </c>
      <c r="I159" s="88">
        <f t="shared" si="94"/>
        <v>0</v>
      </c>
      <c r="J159" s="78">
        <f t="shared" si="95"/>
        <v>3.1201248049921998E-3</v>
      </c>
      <c r="K159" s="78">
        <f t="shared" si="96"/>
        <v>0</v>
      </c>
      <c r="L159" s="78">
        <f t="shared" si="84"/>
        <v>1.4370765756518168E-3</v>
      </c>
      <c r="M159" s="78">
        <f t="shared" ca="1" si="106"/>
        <v>0.12225274725274723</v>
      </c>
      <c r="N159" s="78">
        <f t="shared" ca="1" si="105"/>
        <v>0.46153846153846145</v>
      </c>
      <c r="O159" s="78">
        <f t="shared" si="97"/>
        <v>5.0000000000000001E-4</v>
      </c>
      <c r="P159" s="13" t="s">
        <v>184</v>
      </c>
      <c r="Q159" s="8"/>
      <c r="R159" s="13"/>
      <c r="S159" s="89">
        <f t="shared" si="85"/>
        <v>0</v>
      </c>
      <c r="T159" s="75">
        <f t="shared" si="86"/>
        <v>0</v>
      </c>
      <c r="U159" s="90">
        <f t="shared" si="87"/>
        <v>0</v>
      </c>
      <c r="V159" s="82">
        <f t="shared" si="88"/>
        <v>0</v>
      </c>
      <c r="W159" s="8"/>
      <c r="X159" s="8"/>
      <c r="Y159" s="23"/>
      <c r="Z159" s="23"/>
      <c r="AA159" s="23"/>
      <c r="AB159" s="12"/>
      <c r="AC159" s="91">
        <f t="shared" si="89"/>
        <v>0</v>
      </c>
      <c r="AD159" s="75">
        <f t="shared" si="90"/>
        <v>0</v>
      </c>
      <c r="AE159" s="88">
        <f t="shared" si="78"/>
        <v>0</v>
      </c>
      <c r="AF159" s="92">
        <f t="shared" si="79"/>
        <v>0</v>
      </c>
      <c r="AG159" s="93">
        <f t="shared" si="80"/>
        <v>0</v>
      </c>
      <c r="AH159" s="93">
        <f t="shared" si="81"/>
        <v>0</v>
      </c>
      <c r="AI159" s="78">
        <f t="shared" si="82"/>
        <v>0</v>
      </c>
      <c r="AJ159" s="92">
        <f t="shared" si="91"/>
        <v>0</v>
      </c>
      <c r="AK159" s="78">
        <f t="shared" si="92"/>
        <v>0</v>
      </c>
      <c r="AL159" s="11"/>
      <c r="AM159" s="14"/>
      <c r="AN159" s="11"/>
      <c r="AO159" s="15"/>
      <c r="AP159" s="11"/>
      <c r="AQ159" s="11"/>
      <c r="AR159" s="11"/>
      <c r="AS159" s="75" t="str">
        <f t="shared" si="98"/>
        <v/>
      </c>
      <c r="AT159" s="75" t="str">
        <f t="shared" ca="1" si="99"/>
        <v/>
      </c>
      <c r="AU159" s="75" t="str">
        <f t="shared" si="100"/>
        <v/>
      </c>
      <c r="AV159" s="75" t="str">
        <f t="shared" ca="1" si="101"/>
        <v/>
      </c>
      <c r="AW159" s="11"/>
      <c r="AX159" s="11"/>
      <c r="AY159" s="75" t="str">
        <f t="shared" si="102"/>
        <v/>
      </c>
      <c r="AZ159" s="11"/>
      <c r="BA159" s="11"/>
      <c r="BB159" s="75" t="str">
        <f t="shared" si="103"/>
        <v/>
      </c>
      <c r="BC159" s="11"/>
      <c r="BH159" s="52"/>
      <c r="BI159" s="52"/>
      <c r="BJ159" s="52"/>
      <c r="BK159" s="52"/>
      <c r="BL159" s="52"/>
      <c r="BM159" s="52"/>
      <c r="BQ159" s="27"/>
      <c r="BR159" s="27"/>
      <c r="BS159" s="27"/>
      <c r="BT159" s="27"/>
      <c r="BU159" s="27"/>
      <c r="BV159" s="27"/>
      <c r="BW159" s="54"/>
      <c r="BX159" s="26"/>
      <c r="BY159" s="54"/>
      <c r="BZ159" s="26"/>
      <c r="CA159" s="26"/>
      <c r="CB159" s="26"/>
    </row>
    <row r="160" spans="1:80" ht="17.45" customHeight="1">
      <c r="A160" s="86">
        <f t="shared" si="104"/>
        <v>22.3</v>
      </c>
      <c r="B160" s="107">
        <f t="shared" si="83"/>
        <v>45775</v>
      </c>
      <c r="C160" s="8"/>
      <c r="D160" s="11"/>
      <c r="E160" s="12">
        <v>0</v>
      </c>
      <c r="F160" s="11">
        <v>5</v>
      </c>
      <c r="G160" s="74">
        <f t="shared" si="107"/>
        <v>639</v>
      </c>
      <c r="H160" s="75">
        <f t="shared" si="107"/>
        <v>4859</v>
      </c>
      <c r="I160" s="88">
        <f t="shared" si="94"/>
        <v>0</v>
      </c>
      <c r="J160" s="78">
        <f t="shared" si="95"/>
        <v>0</v>
      </c>
      <c r="K160" s="78">
        <f t="shared" si="96"/>
        <v>0</v>
      </c>
      <c r="L160" s="78">
        <f t="shared" si="84"/>
        <v>1.0279605263157894E-3</v>
      </c>
      <c r="M160" s="78">
        <f t="shared" ca="1" si="106"/>
        <v>0.12225274725274723</v>
      </c>
      <c r="N160" s="78">
        <f t="shared" ca="1" si="105"/>
        <v>0.46840659340659335</v>
      </c>
      <c r="O160" s="78">
        <f t="shared" si="97"/>
        <v>5.0000000000000001E-4</v>
      </c>
      <c r="P160" s="13" t="s">
        <v>184</v>
      </c>
      <c r="Q160" s="8"/>
      <c r="R160" s="13"/>
      <c r="S160" s="89">
        <f t="shared" si="85"/>
        <v>0</v>
      </c>
      <c r="T160" s="75">
        <f t="shared" si="86"/>
        <v>0</v>
      </c>
      <c r="U160" s="90">
        <f t="shared" si="87"/>
        <v>0</v>
      </c>
      <c r="V160" s="82">
        <f t="shared" si="88"/>
        <v>0</v>
      </c>
      <c r="W160" s="8"/>
      <c r="X160" s="8"/>
      <c r="Y160" s="23"/>
      <c r="Z160" s="23"/>
      <c r="AA160" s="23"/>
      <c r="AB160" s="12"/>
      <c r="AC160" s="91">
        <f t="shared" si="89"/>
        <v>0</v>
      </c>
      <c r="AD160" s="75">
        <f t="shared" si="90"/>
        <v>0</v>
      </c>
      <c r="AE160" s="88">
        <f t="shared" si="78"/>
        <v>0</v>
      </c>
      <c r="AF160" s="92">
        <f t="shared" si="79"/>
        <v>0</v>
      </c>
      <c r="AG160" s="93">
        <f t="shared" si="80"/>
        <v>0</v>
      </c>
      <c r="AH160" s="93">
        <f t="shared" si="81"/>
        <v>0</v>
      </c>
      <c r="AI160" s="78">
        <f t="shared" si="82"/>
        <v>0</v>
      </c>
      <c r="AJ160" s="92">
        <f t="shared" si="91"/>
        <v>0</v>
      </c>
      <c r="AK160" s="78">
        <f t="shared" si="92"/>
        <v>0</v>
      </c>
      <c r="AL160" s="11"/>
      <c r="AM160" s="14"/>
      <c r="AN160" s="11"/>
      <c r="AO160" s="15"/>
      <c r="AP160" s="11"/>
      <c r="AQ160" s="11"/>
      <c r="AR160" s="11"/>
      <c r="AS160" s="75" t="str">
        <f t="shared" si="98"/>
        <v/>
      </c>
      <c r="AT160" s="75" t="str">
        <f t="shared" ca="1" si="99"/>
        <v/>
      </c>
      <c r="AU160" s="75" t="str">
        <f t="shared" si="100"/>
        <v/>
      </c>
      <c r="AV160" s="75" t="str">
        <f t="shared" ca="1" si="101"/>
        <v/>
      </c>
      <c r="AW160" s="11"/>
      <c r="AX160" s="11"/>
      <c r="AY160" s="75" t="str">
        <f t="shared" si="102"/>
        <v/>
      </c>
      <c r="AZ160" s="11"/>
      <c r="BA160" s="11"/>
      <c r="BB160" s="75" t="str">
        <f t="shared" si="103"/>
        <v/>
      </c>
      <c r="BC160" s="11"/>
      <c r="BH160" s="52"/>
      <c r="BI160" s="52"/>
      <c r="BJ160" s="52"/>
      <c r="BK160" s="52"/>
      <c r="BL160" s="52"/>
      <c r="BM160" s="52"/>
      <c r="BQ160" s="27"/>
      <c r="BR160" s="27"/>
      <c r="BS160" s="27"/>
      <c r="BT160" s="27"/>
      <c r="BU160" s="27"/>
      <c r="BV160" s="27"/>
      <c r="BW160" s="54"/>
      <c r="BX160" s="26"/>
      <c r="BY160" s="54"/>
      <c r="BZ160" s="26"/>
      <c r="CA160" s="26"/>
      <c r="CB160" s="26"/>
    </row>
    <row r="161" spans="1:80" ht="17.45" customHeight="1">
      <c r="A161" s="94">
        <f t="shared" si="104"/>
        <v>22.4</v>
      </c>
      <c r="B161" s="107">
        <f t="shared" si="83"/>
        <v>45776</v>
      </c>
      <c r="C161" s="8"/>
      <c r="D161" s="11"/>
      <c r="E161" s="12">
        <v>0</v>
      </c>
      <c r="F161" s="11">
        <v>1</v>
      </c>
      <c r="G161" s="74">
        <f t="shared" si="107"/>
        <v>639</v>
      </c>
      <c r="H161" s="75">
        <f t="shared" si="107"/>
        <v>4858</v>
      </c>
      <c r="I161" s="88">
        <f t="shared" si="94"/>
        <v>0</v>
      </c>
      <c r="J161" s="78">
        <f t="shared" si="95"/>
        <v>0</v>
      </c>
      <c r="K161" s="78">
        <f t="shared" si="96"/>
        <v>0</v>
      </c>
      <c r="L161" s="78">
        <f t="shared" si="84"/>
        <v>2.0580366330520683E-4</v>
      </c>
      <c r="M161" s="78">
        <f t="shared" ca="1" si="106"/>
        <v>0.12225274725274723</v>
      </c>
      <c r="N161" s="78">
        <f t="shared" ca="1" si="105"/>
        <v>0.46978021978021972</v>
      </c>
      <c r="O161" s="78">
        <f t="shared" si="97"/>
        <v>5.0000000000000001E-4</v>
      </c>
      <c r="P161" s="13" t="s">
        <v>184</v>
      </c>
      <c r="Q161" s="8"/>
      <c r="R161" s="13"/>
      <c r="S161" s="89">
        <f t="shared" si="85"/>
        <v>0</v>
      </c>
      <c r="T161" s="75">
        <f t="shared" si="86"/>
        <v>0</v>
      </c>
      <c r="U161" s="90">
        <f t="shared" si="87"/>
        <v>0</v>
      </c>
      <c r="V161" s="82">
        <f t="shared" si="88"/>
        <v>0</v>
      </c>
      <c r="W161" s="8"/>
      <c r="X161" s="8"/>
      <c r="Y161" s="23"/>
      <c r="Z161" s="23"/>
      <c r="AA161" s="23"/>
      <c r="AB161" s="12"/>
      <c r="AC161" s="91">
        <f t="shared" si="89"/>
        <v>0</v>
      </c>
      <c r="AD161" s="75">
        <f t="shared" si="90"/>
        <v>0</v>
      </c>
      <c r="AE161" s="88">
        <f t="shared" si="78"/>
        <v>0</v>
      </c>
      <c r="AF161" s="92">
        <f t="shared" si="79"/>
        <v>0</v>
      </c>
      <c r="AG161" s="93">
        <f t="shared" si="80"/>
        <v>0</v>
      </c>
      <c r="AH161" s="93">
        <f t="shared" si="81"/>
        <v>0</v>
      </c>
      <c r="AI161" s="78">
        <f t="shared" si="82"/>
        <v>0</v>
      </c>
      <c r="AJ161" s="92">
        <f t="shared" si="91"/>
        <v>0</v>
      </c>
      <c r="AK161" s="78">
        <f t="shared" si="92"/>
        <v>0</v>
      </c>
      <c r="AL161" s="11"/>
      <c r="AM161" s="14"/>
      <c r="AN161" s="11"/>
      <c r="AO161" s="15"/>
      <c r="AP161" s="11"/>
      <c r="AQ161" s="11"/>
      <c r="AR161" s="11"/>
      <c r="AS161" s="75" t="str">
        <f t="shared" si="98"/>
        <v/>
      </c>
      <c r="AT161" s="75" t="str">
        <f t="shared" ca="1" si="99"/>
        <v/>
      </c>
      <c r="AU161" s="75" t="str">
        <f t="shared" si="100"/>
        <v/>
      </c>
      <c r="AV161" s="75" t="str">
        <f t="shared" ca="1" si="101"/>
        <v/>
      </c>
      <c r="AW161" s="11"/>
      <c r="AX161" s="11"/>
      <c r="AY161" s="75" t="str">
        <f t="shared" si="102"/>
        <v/>
      </c>
      <c r="AZ161" s="11"/>
      <c r="BA161" s="11"/>
      <c r="BB161" s="75" t="str">
        <f t="shared" si="103"/>
        <v/>
      </c>
      <c r="BC161" s="11"/>
      <c r="BH161" s="52"/>
      <c r="BI161" s="52"/>
      <c r="BJ161" s="52"/>
      <c r="BK161" s="52"/>
      <c r="BL161" s="52"/>
      <c r="BM161" s="52"/>
      <c r="BQ161" s="27"/>
      <c r="BR161" s="27"/>
      <c r="BS161" s="27"/>
      <c r="BT161" s="27"/>
      <c r="BU161" s="27"/>
      <c r="BV161" s="27"/>
      <c r="BW161" s="54"/>
      <c r="BX161" s="26"/>
      <c r="BY161" s="54"/>
      <c r="BZ161" s="26"/>
      <c r="CA161" s="26"/>
      <c r="CB161" s="26"/>
    </row>
    <row r="162" spans="1:80" ht="17.45" customHeight="1">
      <c r="A162" s="86">
        <f t="shared" si="104"/>
        <v>22.5</v>
      </c>
      <c r="B162" s="107">
        <f t="shared" si="83"/>
        <v>45777</v>
      </c>
      <c r="C162" s="8"/>
      <c r="D162" s="11"/>
      <c r="E162" s="12">
        <v>0</v>
      </c>
      <c r="F162" s="11">
        <v>1</v>
      </c>
      <c r="G162" s="74">
        <f t="shared" si="107"/>
        <v>639</v>
      </c>
      <c r="H162" s="75">
        <f t="shared" si="107"/>
        <v>4857</v>
      </c>
      <c r="I162" s="88">
        <f t="shared" si="94"/>
        <v>0</v>
      </c>
      <c r="J162" s="78">
        <f t="shared" si="95"/>
        <v>0</v>
      </c>
      <c r="K162" s="78">
        <f t="shared" si="96"/>
        <v>0</v>
      </c>
      <c r="L162" s="78">
        <f t="shared" si="84"/>
        <v>2.0584602717167559E-4</v>
      </c>
      <c r="M162" s="78">
        <f t="shared" ca="1" si="106"/>
        <v>0.12225274725274723</v>
      </c>
      <c r="N162" s="78">
        <f t="shared" ca="1" si="105"/>
        <v>0.47115384615384609</v>
      </c>
      <c r="O162" s="78">
        <f t="shared" si="97"/>
        <v>5.0000000000000001E-4</v>
      </c>
      <c r="P162" s="13" t="s">
        <v>184</v>
      </c>
      <c r="Q162" s="8"/>
      <c r="R162" s="13"/>
      <c r="S162" s="89">
        <f t="shared" si="85"/>
        <v>0</v>
      </c>
      <c r="T162" s="75">
        <f t="shared" si="86"/>
        <v>0</v>
      </c>
      <c r="U162" s="90">
        <f t="shared" si="87"/>
        <v>0</v>
      </c>
      <c r="V162" s="82">
        <f t="shared" si="88"/>
        <v>0</v>
      </c>
      <c r="W162" s="8"/>
      <c r="X162" s="8"/>
      <c r="Y162" s="23"/>
      <c r="Z162" s="23"/>
      <c r="AA162" s="23"/>
      <c r="AB162" s="12"/>
      <c r="AC162" s="91">
        <f t="shared" si="89"/>
        <v>0</v>
      </c>
      <c r="AD162" s="75">
        <f t="shared" si="90"/>
        <v>0</v>
      </c>
      <c r="AE162" s="88">
        <f t="shared" si="78"/>
        <v>0</v>
      </c>
      <c r="AF162" s="92">
        <f t="shared" si="79"/>
        <v>0</v>
      </c>
      <c r="AG162" s="93">
        <f t="shared" si="80"/>
        <v>0</v>
      </c>
      <c r="AH162" s="93">
        <f t="shared" si="81"/>
        <v>0</v>
      </c>
      <c r="AI162" s="78">
        <f t="shared" si="82"/>
        <v>0</v>
      </c>
      <c r="AJ162" s="92">
        <f t="shared" si="91"/>
        <v>0</v>
      </c>
      <c r="AK162" s="78">
        <f t="shared" si="92"/>
        <v>0</v>
      </c>
      <c r="AL162" s="11"/>
      <c r="AM162" s="14"/>
      <c r="AN162" s="11"/>
      <c r="AO162" s="15"/>
      <c r="AP162" s="11"/>
      <c r="AQ162" s="11"/>
      <c r="AR162" s="11"/>
      <c r="AS162" s="75" t="str">
        <f t="shared" si="98"/>
        <v/>
      </c>
      <c r="AT162" s="75" t="str">
        <f t="shared" ca="1" si="99"/>
        <v/>
      </c>
      <c r="AU162" s="75" t="str">
        <f t="shared" si="100"/>
        <v/>
      </c>
      <c r="AV162" s="75" t="str">
        <f t="shared" ca="1" si="101"/>
        <v/>
      </c>
      <c r="AW162" s="11"/>
      <c r="AX162" s="11"/>
      <c r="AY162" s="75" t="str">
        <f t="shared" si="102"/>
        <v/>
      </c>
      <c r="AZ162" s="11"/>
      <c r="BA162" s="11"/>
      <c r="BB162" s="75" t="str">
        <f t="shared" si="103"/>
        <v/>
      </c>
      <c r="BC162" s="11"/>
      <c r="BH162" s="52"/>
      <c r="BI162" s="52"/>
      <c r="BJ162" s="52"/>
      <c r="BK162" s="52"/>
      <c r="BL162" s="52"/>
      <c r="BM162" s="52"/>
      <c r="BQ162" s="27"/>
      <c r="BR162" s="27"/>
      <c r="BS162" s="27"/>
      <c r="BT162" s="27"/>
      <c r="BU162" s="27"/>
      <c r="BV162" s="27"/>
      <c r="BW162" s="54"/>
      <c r="BX162" s="26"/>
      <c r="BY162" s="54"/>
      <c r="BZ162" s="26"/>
      <c r="CA162" s="26"/>
      <c r="CB162" s="26"/>
    </row>
    <row r="163" spans="1:80" ht="17.45" customHeight="1">
      <c r="A163" s="94">
        <f t="shared" si="104"/>
        <v>22.6</v>
      </c>
      <c r="B163" s="107">
        <f t="shared" si="83"/>
        <v>45778</v>
      </c>
      <c r="C163" s="8"/>
      <c r="D163" s="11"/>
      <c r="E163" s="12">
        <v>0</v>
      </c>
      <c r="F163" s="11">
        <v>1</v>
      </c>
      <c r="G163" s="74">
        <f t="shared" si="107"/>
        <v>639</v>
      </c>
      <c r="H163" s="75">
        <f t="shared" si="107"/>
        <v>4856</v>
      </c>
      <c r="I163" s="88">
        <f t="shared" si="94"/>
        <v>0</v>
      </c>
      <c r="J163" s="78">
        <f t="shared" si="95"/>
        <v>0</v>
      </c>
      <c r="K163" s="78">
        <f t="shared" si="96"/>
        <v>0</v>
      </c>
      <c r="L163" s="78">
        <f t="shared" si="84"/>
        <v>2.0588840848260242E-4</v>
      </c>
      <c r="M163" s="78">
        <f t="shared" ca="1" si="106"/>
        <v>0.12225274725274723</v>
      </c>
      <c r="N163" s="78">
        <f t="shared" ca="1" si="105"/>
        <v>0.47252747252747246</v>
      </c>
      <c r="O163" s="78">
        <f t="shared" si="97"/>
        <v>5.0000000000000001E-4</v>
      </c>
      <c r="P163" s="13" t="s">
        <v>184</v>
      </c>
      <c r="Q163" s="8"/>
      <c r="R163" s="13"/>
      <c r="S163" s="89">
        <f t="shared" si="85"/>
        <v>0</v>
      </c>
      <c r="T163" s="75">
        <f t="shared" si="86"/>
        <v>0</v>
      </c>
      <c r="U163" s="90">
        <f t="shared" si="87"/>
        <v>0</v>
      </c>
      <c r="V163" s="82">
        <f t="shared" si="88"/>
        <v>0</v>
      </c>
      <c r="W163" s="8"/>
      <c r="X163" s="8"/>
      <c r="Y163" s="23"/>
      <c r="Z163" s="23"/>
      <c r="AA163" s="23"/>
      <c r="AB163" s="12"/>
      <c r="AC163" s="91">
        <f t="shared" si="89"/>
        <v>0</v>
      </c>
      <c r="AD163" s="75">
        <f t="shared" si="90"/>
        <v>0</v>
      </c>
      <c r="AE163" s="88">
        <f t="shared" si="78"/>
        <v>0</v>
      </c>
      <c r="AF163" s="92">
        <f t="shared" si="79"/>
        <v>0</v>
      </c>
      <c r="AG163" s="93">
        <f t="shared" si="80"/>
        <v>0</v>
      </c>
      <c r="AH163" s="93">
        <f t="shared" si="81"/>
        <v>0</v>
      </c>
      <c r="AI163" s="78">
        <f t="shared" si="82"/>
        <v>0</v>
      </c>
      <c r="AJ163" s="92">
        <f t="shared" si="91"/>
        <v>0</v>
      </c>
      <c r="AK163" s="78">
        <f t="shared" si="92"/>
        <v>0</v>
      </c>
      <c r="AL163" s="11"/>
      <c r="AM163" s="14"/>
      <c r="AN163" s="11"/>
      <c r="AO163" s="15"/>
      <c r="AP163" s="11"/>
      <c r="AQ163" s="11"/>
      <c r="AR163" s="11"/>
      <c r="AS163" s="75" t="str">
        <f t="shared" si="98"/>
        <v/>
      </c>
      <c r="AT163" s="75" t="str">
        <f t="shared" ca="1" si="99"/>
        <v/>
      </c>
      <c r="AU163" s="75" t="str">
        <f t="shared" si="100"/>
        <v/>
      </c>
      <c r="AV163" s="75" t="str">
        <f t="shared" ca="1" si="101"/>
        <v/>
      </c>
      <c r="AW163" s="11"/>
      <c r="AX163" s="11"/>
      <c r="AY163" s="75" t="str">
        <f t="shared" si="102"/>
        <v/>
      </c>
      <c r="AZ163" s="11"/>
      <c r="BA163" s="11"/>
      <c r="BB163" s="75" t="str">
        <f t="shared" si="103"/>
        <v/>
      </c>
      <c r="BC163" s="11"/>
      <c r="BH163" s="52"/>
      <c r="BI163" s="52"/>
      <c r="BJ163" s="52"/>
      <c r="BK163" s="52"/>
      <c r="BL163" s="52"/>
      <c r="BM163" s="52"/>
      <c r="BQ163" s="27"/>
      <c r="BR163" s="27"/>
      <c r="BS163" s="27"/>
      <c r="BT163" s="27"/>
      <c r="BU163" s="27"/>
      <c r="BV163" s="27"/>
      <c r="BW163" s="54"/>
      <c r="BX163" s="26"/>
      <c r="BY163" s="54"/>
      <c r="BZ163" s="26"/>
      <c r="CA163" s="26"/>
      <c r="CB163" s="26"/>
    </row>
    <row r="164" spans="1:80" ht="17.45" customHeight="1" thickBot="1">
      <c r="A164" s="86">
        <f t="shared" si="104"/>
        <v>22.700000000000003</v>
      </c>
      <c r="B164" s="108">
        <f t="shared" si="83"/>
        <v>45779</v>
      </c>
      <c r="C164" s="16">
        <v>27</v>
      </c>
      <c r="D164" s="17">
        <v>16</v>
      </c>
      <c r="E164" s="18">
        <v>0</v>
      </c>
      <c r="F164" s="17">
        <v>0</v>
      </c>
      <c r="G164" s="96">
        <f t="shared" si="107"/>
        <v>612</v>
      </c>
      <c r="H164" s="97">
        <f t="shared" si="107"/>
        <v>4840</v>
      </c>
      <c r="I164" s="98">
        <f t="shared" si="94"/>
        <v>4.2253521126760563E-2</v>
      </c>
      <c r="J164" s="99">
        <f t="shared" si="95"/>
        <v>0</v>
      </c>
      <c r="K164" s="99">
        <f t="shared" si="96"/>
        <v>3.2948929159802307E-3</v>
      </c>
      <c r="L164" s="99">
        <f t="shared" si="84"/>
        <v>0</v>
      </c>
      <c r="M164" s="99">
        <f t="shared" ca="1" si="106"/>
        <v>0.12225274725274723</v>
      </c>
      <c r="N164" s="99">
        <f t="shared" ca="1" si="105"/>
        <v>0.47252747252747246</v>
      </c>
      <c r="O164" s="99">
        <f t="shared" si="97"/>
        <v>5.0000000000000001E-4</v>
      </c>
      <c r="P164" s="19" t="s">
        <v>184</v>
      </c>
      <c r="Q164" s="16"/>
      <c r="R164" s="19"/>
      <c r="S164" s="89">
        <f t="shared" si="85"/>
        <v>0</v>
      </c>
      <c r="T164" s="75">
        <f t="shared" si="86"/>
        <v>0</v>
      </c>
      <c r="U164" s="100">
        <f t="shared" si="87"/>
        <v>0</v>
      </c>
      <c r="V164" s="101">
        <f t="shared" si="88"/>
        <v>0</v>
      </c>
      <c r="W164" s="16"/>
      <c r="X164" s="16"/>
      <c r="Y164" s="23"/>
      <c r="Z164" s="23"/>
      <c r="AA164" s="23"/>
      <c r="AB164" s="12"/>
      <c r="AC164" s="102">
        <f t="shared" si="89"/>
        <v>0</v>
      </c>
      <c r="AD164" s="97">
        <f t="shared" si="90"/>
        <v>0</v>
      </c>
      <c r="AE164" s="98">
        <f t="shared" si="78"/>
        <v>0</v>
      </c>
      <c r="AF164" s="103">
        <f t="shared" si="79"/>
        <v>0</v>
      </c>
      <c r="AG164" s="104">
        <f t="shared" si="80"/>
        <v>0</v>
      </c>
      <c r="AH164" s="104">
        <f t="shared" si="81"/>
        <v>0</v>
      </c>
      <c r="AI164" s="99">
        <f t="shared" si="82"/>
        <v>0</v>
      </c>
      <c r="AJ164" s="103">
        <f t="shared" si="91"/>
        <v>0</v>
      </c>
      <c r="AK164" s="99">
        <f t="shared" si="92"/>
        <v>0</v>
      </c>
      <c r="AL164" s="17"/>
      <c r="AM164" s="20"/>
      <c r="AN164" s="17"/>
      <c r="AO164" s="21"/>
      <c r="AP164" s="17"/>
      <c r="AQ164" s="17"/>
      <c r="AR164" s="17"/>
      <c r="AS164" s="97" t="str">
        <f t="shared" si="98"/>
        <v/>
      </c>
      <c r="AT164" s="97" t="str">
        <f t="shared" ca="1" si="99"/>
        <v/>
      </c>
      <c r="AU164" s="97" t="str">
        <f t="shared" si="100"/>
        <v/>
      </c>
      <c r="AV164" s="97" t="str">
        <f t="shared" ca="1" si="101"/>
        <v/>
      </c>
      <c r="AW164" s="17"/>
      <c r="AX164" s="17"/>
      <c r="AY164" s="97" t="str">
        <f t="shared" si="102"/>
        <v/>
      </c>
      <c r="AZ164" s="17"/>
      <c r="BA164" s="17"/>
      <c r="BB164" s="97" t="str">
        <f t="shared" si="103"/>
        <v/>
      </c>
      <c r="BC164" s="17"/>
      <c r="BH164" s="52"/>
      <c r="BI164" s="52"/>
      <c r="BJ164" s="52"/>
      <c r="BK164" s="52"/>
      <c r="BL164" s="52"/>
      <c r="BM164" s="52"/>
      <c r="BQ164" s="27"/>
      <c r="BR164" s="27"/>
      <c r="BS164" s="27"/>
      <c r="BT164" s="27"/>
      <c r="BU164" s="27"/>
      <c r="BV164" s="27"/>
      <c r="BW164" s="54"/>
      <c r="BX164" s="26"/>
      <c r="BY164" s="54"/>
      <c r="BZ164" s="26"/>
      <c r="CA164" s="26"/>
      <c r="CB164" s="26"/>
    </row>
    <row r="165" spans="1:80" ht="17.45" customHeight="1" thickTop="1">
      <c r="A165" s="71">
        <f>A158+1</f>
        <v>23.1</v>
      </c>
      <c r="B165" s="106">
        <f>B164+1</f>
        <v>45780</v>
      </c>
      <c r="C165" s="4"/>
      <c r="D165" s="5"/>
      <c r="E165" s="6">
        <v>1</v>
      </c>
      <c r="F165" s="5">
        <v>2</v>
      </c>
      <c r="G165" s="74">
        <f t="shared" si="107"/>
        <v>611</v>
      </c>
      <c r="H165" s="75">
        <f t="shared" si="107"/>
        <v>4838</v>
      </c>
      <c r="I165" s="76">
        <f t="shared" si="94"/>
        <v>0</v>
      </c>
      <c r="J165" s="77">
        <f t="shared" si="95"/>
        <v>1.6339869281045752E-3</v>
      </c>
      <c r="K165" s="77">
        <f t="shared" si="96"/>
        <v>0</v>
      </c>
      <c r="L165" s="77">
        <f t="shared" si="84"/>
        <v>4.1322314049586776E-4</v>
      </c>
      <c r="M165" s="78">
        <f t="shared" ca="1" si="106"/>
        <v>0.1236263736263736</v>
      </c>
      <c r="N165" s="78">
        <f t="shared" ca="1" si="105"/>
        <v>0.4752747252747252</v>
      </c>
      <c r="O165" s="78">
        <f t="shared" si="97"/>
        <v>5.0000000000000001E-4</v>
      </c>
      <c r="P165" s="13" t="s">
        <v>184</v>
      </c>
      <c r="Q165" s="8"/>
      <c r="R165" s="13"/>
      <c r="S165" s="79">
        <f t="shared" si="85"/>
        <v>0</v>
      </c>
      <c r="T165" s="80">
        <f t="shared" si="86"/>
        <v>0</v>
      </c>
      <c r="U165" s="90">
        <f t="shared" si="87"/>
        <v>0</v>
      </c>
      <c r="V165" s="82">
        <f t="shared" si="88"/>
        <v>0</v>
      </c>
      <c r="W165" s="4"/>
      <c r="X165" s="4"/>
      <c r="Y165" s="22"/>
      <c r="Z165" s="22"/>
      <c r="AA165" s="22"/>
      <c r="AB165" s="6"/>
      <c r="AC165" s="83">
        <f t="shared" si="89"/>
        <v>0</v>
      </c>
      <c r="AD165" s="80">
        <f t="shared" si="90"/>
        <v>0</v>
      </c>
      <c r="AE165" s="76">
        <f t="shared" si="78"/>
        <v>0</v>
      </c>
      <c r="AF165" s="84">
        <f t="shared" si="79"/>
        <v>0</v>
      </c>
      <c r="AG165" s="85">
        <f t="shared" si="80"/>
        <v>0</v>
      </c>
      <c r="AH165" s="85">
        <f t="shared" si="81"/>
        <v>0</v>
      </c>
      <c r="AI165" s="77">
        <f t="shared" si="82"/>
        <v>0</v>
      </c>
      <c r="AJ165" s="84">
        <f t="shared" si="91"/>
        <v>0</v>
      </c>
      <c r="AK165" s="77">
        <f t="shared" si="92"/>
        <v>0</v>
      </c>
      <c r="AL165" s="5"/>
      <c r="AM165" s="9"/>
      <c r="AN165" s="5"/>
      <c r="AO165" s="10"/>
      <c r="AP165" s="5"/>
      <c r="AQ165" s="5"/>
      <c r="AR165" s="5"/>
      <c r="AS165" s="80" t="str">
        <f t="shared" si="98"/>
        <v/>
      </c>
      <c r="AT165" s="80" t="str">
        <f t="shared" ca="1" si="99"/>
        <v/>
      </c>
      <c r="AU165" s="80" t="str">
        <f t="shared" si="100"/>
        <v/>
      </c>
      <c r="AV165" s="80" t="str">
        <f t="shared" ca="1" si="101"/>
        <v/>
      </c>
      <c r="AW165" s="5"/>
      <c r="AX165" s="5"/>
      <c r="AY165" s="80" t="str">
        <f t="shared" si="102"/>
        <v/>
      </c>
      <c r="AZ165" s="165"/>
      <c r="BA165" s="165"/>
      <c r="BB165" s="80" t="str">
        <f t="shared" si="103"/>
        <v/>
      </c>
      <c r="BC165" s="5"/>
      <c r="BH165" s="52"/>
      <c r="BI165" s="52"/>
      <c r="BJ165" s="52"/>
      <c r="BK165" s="52"/>
      <c r="BL165" s="52"/>
      <c r="BM165" s="52"/>
      <c r="BQ165" s="27"/>
      <c r="BR165" s="27"/>
      <c r="BS165" s="27"/>
      <c r="BT165" s="27"/>
      <c r="BU165" s="27"/>
      <c r="BV165" s="27"/>
      <c r="BW165" s="54"/>
      <c r="BX165" s="26"/>
      <c r="BY165" s="54"/>
      <c r="BZ165" s="26"/>
      <c r="CA165" s="26"/>
      <c r="CB165" s="26"/>
    </row>
    <row r="166" spans="1:80" ht="17.45" customHeight="1">
      <c r="A166" s="86">
        <f t="shared" si="104"/>
        <v>23.2</v>
      </c>
      <c r="B166" s="107">
        <f t="shared" si="83"/>
        <v>45781</v>
      </c>
      <c r="C166" s="8"/>
      <c r="D166" s="11"/>
      <c r="E166" s="12">
        <v>0</v>
      </c>
      <c r="F166" s="11">
        <v>1</v>
      </c>
      <c r="G166" s="74">
        <f t="shared" si="107"/>
        <v>611</v>
      </c>
      <c r="H166" s="75">
        <f t="shared" si="107"/>
        <v>4837</v>
      </c>
      <c r="I166" s="88">
        <f t="shared" si="94"/>
        <v>0</v>
      </c>
      <c r="J166" s="78">
        <f t="shared" si="95"/>
        <v>0</v>
      </c>
      <c r="K166" s="78">
        <f t="shared" si="96"/>
        <v>0</v>
      </c>
      <c r="L166" s="78">
        <f t="shared" si="84"/>
        <v>2.0669698222405952E-4</v>
      </c>
      <c r="M166" s="78">
        <f t="shared" ca="1" si="106"/>
        <v>0.1236263736263736</v>
      </c>
      <c r="N166" s="78">
        <f t="shared" ca="1" si="105"/>
        <v>0.47664835164835156</v>
      </c>
      <c r="O166" s="78">
        <f t="shared" si="97"/>
        <v>5.0000000000000001E-4</v>
      </c>
      <c r="P166" s="13" t="s">
        <v>184</v>
      </c>
      <c r="Q166" s="8"/>
      <c r="R166" s="13"/>
      <c r="S166" s="89">
        <f t="shared" si="85"/>
        <v>0</v>
      </c>
      <c r="T166" s="75">
        <f t="shared" si="86"/>
        <v>0</v>
      </c>
      <c r="U166" s="90">
        <f t="shared" si="87"/>
        <v>0</v>
      </c>
      <c r="V166" s="82">
        <f t="shared" si="88"/>
        <v>0</v>
      </c>
      <c r="W166" s="8"/>
      <c r="X166" s="8"/>
      <c r="Y166" s="23"/>
      <c r="Z166" s="23"/>
      <c r="AA166" s="23"/>
      <c r="AB166" s="12"/>
      <c r="AC166" s="91">
        <f t="shared" si="89"/>
        <v>0</v>
      </c>
      <c r="AD166" s="75">
        <f t="shared" si="90"/>
        <v>0</v>
      </c>
      <c r="AE166" s="88">
        <f t="shared" si="78"/>
        <v>0</v>
      </c>
      <c r="AF166" s="92">
        <f t="shared" si="79"/>
        <v>0</v>
      </c>
      <c r="AG166" s="93">
        <f t="shared" si="80"/>
        <v>0</v>
      </c>
      <c r="AH166" s="93">
        <f t="shared" si="81"/>
        <v>0</v>
      </c>
      <c r="AI166" s="78">
        <f t="shared" si="82"/>
        <v>0</v>
      </c>
      <c r="AJ166" s="92">
        <f t="shared" si="91"/>
        <v>0</v>
      </c>
      <c r="AK166" s="78">
        <f t="shared" si="92"/>
        <v>0</v>
      </c>
      <c r="AL166" s="11"/>
      <c r="AM166" s="14"/>
      <c r="AN166" s="11"/>
      <c r="AO166" s="15"/>
      <c r="AP166" s="11"/>
      <c r="AQ166" s="11"/>
      <c r="AR166" s="11"/>
      <c r="AS166" s="75" t="str">
        <f t="shared" si="98"/>
        <v/>
      </c>
      <c r="AT166" s="75" t="str">
        <f t="shared" ca="1" si="99"/>
        <v/>
      </c>
      <c r="AU166" s="75" t="str">
        <f t="shared" si="100"/>
        <v/>
      </c>
      <c r="AV166" s="75" t="str">
        <f t="shared" ca="1" si="101"/>
        <v/>
      </c>
      <c r="AW166" s="11"/>
      <c r="AX166" s="11"/>
      <c r="AY166" s="75" t="str">
        <f t="shared" si="102"/>
        <v/>
      </c>
      <c r="AZ166" s="11"/>
      <c r="BA166" s="11"/>
      <c r="BB166" s="75" t="str">
        <f t="shared" si="103"/>
        <v/>
      </c>
      <c r="BC166" s="11"/>
      <c r="BH166" s="52"/>
      <c r="BI166" s="52"/>
      <c r="BJ166" s="52"/>
      <c r="BK166" s="52"/>
      <c r="BL166" s="52"/>
      <c r="BM166" s="52"/>
      <c r="BQ166" s="27"/>
      <c r="BR166" s="27"/>
      <c r="BS166" s="27"/>
      <c r="BT166" s="27"/>
      <c r="BU166" s="27"/>
      <c r="BV166" s="27"/>
      <c r="BW166" s="54"/>
      <c r="BX166" s="26"/>
      <c r="BY166" s="54"/>
      <c r="BZ166" s="26"/>
      <c r="CA166" s="26"/>
      <c r="CB166" s="26"/>
    </row>
    <row r="167" spans="1:80" ht="17.45" customHeight="1">
      <c r="A167" s="94">
        <f t="shared" si="104"/>
        <v>23.3</v>
      </c>
      <c r="B167" s="107">
        <f t="shared" si="83"/>
        <v>45782</v>
      </c>
      <c r="C167" s="8"/>
      <c r="D167" s="11"/>
      <c r="E167" s="12">
        <v>2</v>
      </c>
      <c r="F167" s="11">
        <v>2</v>
      </c>
      <c r="G167" s="74">
        <f t="shared" si="107"/>
        <v>609</v>
      </c>
      <c r="H167" s="75">
        <f t="shared" si="107"/>
        <v>4835</v>
      </c>
      <c r="I167" s="88">
        <f t="shared" si="94"/>
        <v>0</v>
      </c>
      <c r="J167" s="78">
        <f t="shared" si="95"/>
        <v>3.2733224222585926E-3</v>
      </c>
      <c r="K167" s="78">
        <f t="shared" si="96"/>
        <v>0</v>
      </c>
      <c r="L167" s="78">
        <f t="shared" si="84"/>
        <v>4.1347942939838741E-4</v>
      </c>
      <c r="M167" s="78">
        <f t="shared" ca="1" si="106"/>
        <v>0.12637362637362634</v>
      </c>
      <c r="N167" s="78">
        <f t="shared" ca="1" si="105"/>
        <v>0.4793956043956043</v>
      </c>
      <c r="O167" s="78">
        <f t="shared" si="97"/>
        <v>5.0000000000000001E-4</v>
      </c>
      <c r="P167" s="13" t="s">
        <v>184</v>
      </c>
      <c r="Q167" s="8"/>
      <c r="R167" s="13"/>
      <c r="S167" s="89">
        <f t="shared" si="85"/>
        <v>0</v>
      </c>
      <c r="T167" s="75">
        <f t="shared" si="86"/>
        <v>0</v>
      </c>
      <c r="U167" s="90">
        <f t="shared" si="87"/>
        <v>0</v>
      </c>
      <c r="V167" s="82">
        <f t="shared" si="88"/>
        <v>0</v>
      </c>
      <c r="W167" s="8"/>
      <c r="X167" s="8"/>
      <c r="Y167" s="23"/>
      <c r="Z167" s="23"/>
      <c r="AA167" s="23"/>
      <c r="AB167" s="12"/>
      <c r="AC167" s="91">
        <f t="shared" si="89"/>
        <v>0</v>
      </c>
      <c r="AD167" s="75">
        <f t="shared" si="90"/>
        <v>0</v>
      </c>
      <c r="AE167" s="88">
        <f t="shared" si="78"/>
        <v>0</v>
      </c>
      <c r="AF167" s="92">
        <f t="shared" si="79"/>
        <v>0</v>
      </c>
      <c r="AG167" s="93">
        <f t="shared" si="80"/>
        <v>0</v>
      </c>
      <c r="AH167" s="93">
        <f t="shared" si="81"/>
        <v>0</v>
      </c>
      <c r="AI167" s="78">
        <f t="shared" si="82"/>
        <v>0</v>
      </c>
      <c r="AJ167" s="92">
        <f t="shared" si="91"/>
        <v>0</v>
      </c>
      <c r="AK167" s="78">
        <f t="shared" si="92"/>
        <v>0</v>
      </c>
      <c r="AL167" s="11"/>
      <c r="AM167" s="14"/>
      <c r="AN167" s="11"/>
      <c r="AO167" s="15"/>
      <c r="AP167" s="11"/>
      <c r="AQ167" s="11"/>
      <c r="AR167" s="11"/>
      <c r="AS167" s="75" t="str">
        <f t="shared" si="98"/>
        <v/>
      </c>
      <c r="AT167" s="75" t="str">
        <f t="shared" ca="1" si="99"/>
        <v/>
      </c>
      <c r="AU167" s="75" t="str">
        <f t="shared" si="100"/>
        <v/>
      </c>
      <c r="AV167" s="75" t="str">
        <f t="shared" ca="1" si="101"/>
        <v/>
      </c>
      <c r="AW167" s="11"/>
      <c r="AX167" s="11"/>
      <c r="AY167" s="75" t="str">
        <f t="shared" si="102"/>
        <v/>
      </c>
      <c r="AZ167" s="11"/>
      <c r="BA167" s="11"/>
      <c r="BB167" s="75" t="str">
        <f t="shared" si="103"/>
        <v/>
      </c>
      <c r="BC167" s="11"/>
      <c r="BH167" s="52"/>
      <c r="BI167" s="52"/>
      <c r="BJ167" s="52"/>
      <c r="BK167" s="52"/>
      <c r="BL167" s="52"/>
      <c r="BM167" s="52"/>
      <c r="BQ167" s="27"/>
      <c r="BR167" s="27"/>
      <c r="BS167" s="27"/>
      <c r="BT167" s="27"/>
      <c r="BU167" s="27"/>
      <c r="BV167" s="27"/>
      <c r="BW167" s="54"/>
      <c r="BX167" s="26"/>
      <c r="BY167" s="54"/>
      <c r="BZ167" s="26"/>
      <c r="CA167" s="26"/>
      <c r="CB167" s="26"/>
    </row>
    <row r="168" spans="1:80" ht="17.45" customHeight="1">
      <c r="A168" s="86">
        <f t="shared" si="104"/>
        <v>23.4</v>
      </c>
      <c r="B168" s="107">
        <f t="shared" si="83"/>
        <v>45783</v>
      </c>
      <c r="C168" s="8"/>
      <c r="D168" s="11"/>
      <c r="E168" s="12">
        <v>1</v>
      </c>
      <c r="F168" s="11">
        <v>2</v>
      </c>
      <c r="G168" s="74">
        <f t="shared" si="107"/>
        <v>608</v>
      </c>
      <c r="H168" s="75">
        <f t="shared" si="107"/>
        <v>4833</v>
      </c>
      <c r="I168" s="88">
        <f t="shared" si="94"/>
        <v>0</v>
      </c>
      <c r="J168" s="78">
        <f t="shared" si="95"/>
        <v>1.6420361247947454E-3</v>
      </c>
      <c r="K168" s="78">
        <f t="shared" si="96"/>
        <v>0</v>
      </c>
      <c r="L168" s="78">
        <f t="shared" si="84"/>
        <v>4.1365046535677351E-4</v>
      </c>
      <c r="M168" s="78">
        <f t="shared" ca="1" si="106"/>
        <v>0.12774725274725271</v>
      </c>
      <c r="N168" s="78">
        <f t="shared" ca="1" si="105"/>
        <v>0.48214285714285704</v>
      </c>
      <c r="O168" s="78">
        <f t="shared" si="97"/>
        <v>5.0000000000000001E-4</v>
      </c>
      <c r="P168" s="13" t="s">
        <v>184</v>
      </c>
      <c r="Q168" s="8"/>
      <c r="R168" s="13"/>
      <c r="S168" s="89">
        <f t="shared" si="85"/>
        <v>0</v>
      </c>
      <c r="T168" s="75">
        <f t="shared" si="86"/>
        <v>0</v>
      </c>
      <c r="U168" s="90">
        <f t="shared" si="87"/>
        <v>0</v>
      </c>
      <c r="V168" s="82">
        <f t="shared" si="88"/>
        <v>0</v>
      </c>
      <c r="W168" s="8"/>
      <c r="X168" s="8"/>
      <c r="Y168" s="23"/>
      <c r="Z168" s="23"/>
      <c r="AA168" s="23"/>
      <c r="AB168" s="12"/>
      <c r="AC168" s="91">
        <f t="shared" si="89"/>
        <v>0</v>
      </c>
      <c r="AD168" s="75">
        <f t="shared" si="90"/>
        <v>0</v>
      </c>
      <c r="AE168" s="88">
        <f t="shared" si="78"/>
        <v>0</v>
      </c>
      <c r="AF168" s="92">
        <f t="shared" si="79"/>
        <v>0</v>
      </c>
      <c r="AG168" s="93">
        <f t="shared" si="80"/>
        <v>0</v>
      </c>
      <c r="AH168" s="93">
        <f t="shared" si="81"/>
        <v>0</v>
      </c>
      <c r="AI168" s="78">
        <f t="shared" si="82"/>
        <v>0</v>
      </c>
      <c r="AJ168" s="92">
        <f t="shared" si="91"/>
        <v>0</v>
      </c>
      <c r="AK168" s="78">
        <f t="shared" si="92"/>
        <v>0</v>
      </c>
      <c r="AL168" s="11"/>
      <c r="AM168" s="14"/>
      <c r="AN168" s="11"/>
      <c r="AO168" s="15"/>
      <c r="AP168" s="11"/>
      <c r="AQ168" s="11"/>
      <c r="AR168" s="11"/>
      <c r="AS168" s="75" t="str">
        <f t="shared" si="98"/>
        <v/>
      </c>
      <c r="AT168" s="75" t="str">
        <f t="shared" ca="1" si="99"/>
        <v/>
      </c>
      <c r="AU168" s="75" t="str">
        <f t="shared" si="100"/>
        <v/>
      </c>
      <c r="AV168" s="75" t="str">
        <f t="shared" ca="1" si="101"/>
        <v/>
      </c>
      <c r="AW168" s="11"/>
      <c r="AX168" s="11"/>
      <c r="AY168" s="75" t="str">
        <f t="shared" si="102"/>
        <v/>
      </c>
      <c r="AZ168" s="11"/>
      <c r="BA168" s="11"/>
      <c r="BB168" s="75" t="str">
        <f t="shared" si="103"/>
        <v/>
      </c>
      <c r="BC168" s="11"/>
      <c r="BH168" s="52"/>
      <c r="BI168" s="52"/>
      <c r="BJ168" s="52"/>
      <c r="BK168" s="52"/>
      <c r="BL168" s="52"/>
      <c r="BM168" s="52"/>
      <c r="BQ168" s="27"/>
      <c r="BR168" s="27"/>
      <c r="BS168" s="27"/>
      <c r="BT168" s="27"/>
      <c r="BU168" s="27"/>
      <c r="BV168" s="27"/>
      <c r="BW168" s="54"/>
      <c r="BX168" s="26"/>
      <c r="BY168" s="54"/>
      <c r="BZ168" s="26"/>
      <c r="CA168" s="26"/>
      <c r="CB168" s="26"/>
    </row>
    <row r="169" spans="1:80" ht="17.45" customHeight="1">
      <c r="A169" s="94">
        <f t="shared" si="104"/>
        <v>23.5</v>
      </c>
      <c r="B169" s="107">
        <f t="shared" si="83"/>
        <v>45784</v>
      </c>
      <c r="C169" s="8"/>
      <c r="D169" s="11"/>
      <c r="E169" s="12">
        <v>2</v>
      </c>
      <c r="F169" s="11">
        <v>0</v>
      </c>
      <c r="G169" s="74">
        <f t="shared" si="107"/>
        <v>606</v>
      </c>
      <c r="H169" s="75">
        <f t="shared" si="107"/>
        <v>4833</v>
      </c>
      <c r="I169" s="88">
        <f t="shared" si="94"/>
        <v>0</v>
      </c>
      <c r="J169" s="78">
        <f t="shared" si="95"/>
        <v>3.2894736842105261E-3</v>
      </c>
      <c r="K169" s="78">
        <f t="shared" si="96"/>
        <v>0</v>
      </c>
      <c r="L169" s="78">
        <f t="shared" si="84"/>
        <v>0</v>
      </c>
      <c r="M169" s="78">
        <f t="shared" ca="1" si="106"/>
        <v>0.13049450549450545</v>
      </c>
      <c r="N169" s="78">
        <f t="shared" ca="1" si="105"/>
        <v>0.48214285714285704</v>
      </c>
      <c r="O169" s="78">
        <f t="shared" si="97"/>
        <v>5.0000000000000001E-4</v>
      </c>
      <c r="P169" s="13" t="s">
        <v>184</v>
      </c>
      <c r="Q169" s="8"/>
      <c r="R169" s="13"/>
      <c r="S169" s="89">
        <f t="shared" si="85"/>
        <v>0</v>
      </c>
      <c r="T169" s="75">
        <f t="shared" si="86"/>
        <v>0</v>
      </c>
      <c r="U169" s="90">
        <f t="shared" si="87"/>
        <v>0</v>
      </c>
      <c r="V169" s="82">
        <f t="shared" si="88"/>
        <v>0</v>
      </c>
      <c r="W169" s="8"/>
      <c r="X169" s="8"/>
      <c r="Y169" s="23"/>
      <c r="Z169" s="23"/>
      <c r="AA169" s="23"/>
      <c r="AB169" s="12"/>
      <c r="AC169" s="91">
        <f t="shared" si="89"/>
        <v>0</v>
      </c>
      <c r="AD169" s="75">
        <f t="shared" si="90"/>
        <v>0</v>
      </c>
      <c r="AE169" s="88">
        <f t="shared" si="78"/>
        <v>0</v>
      </c>
      <c r="AF169" s="92">
        <f t="shared" si="79"/>
        <v>0</v>
      </c>
      <c r="AG169" s="93">
        <f t="shared" si="80"/>
        <v>0</v>
      </c>
      <c r="AH169" s="93">
        <f t="shared" si="81"/>
        <v>0</v>
      </c>
      <c r="AI169" s="78">
        <f t="shared" si="82"/>
        <v>0</v>
      </c>
      <c r="AJ169" s="92">
        <f t="shared" si="91"/>
        <v>0</v>
      </c>
      <c r="AK169" s="78">
        <f t="shared" si="92"/>
        <v>0</v>
      </c>
      <c r="AL169" s="11"/>
      <c r="AM169" s="14"/>
      <c r="AN169" s="11"/>
      <c r="AO169" s="15"/>
      <c r="AP169" s="11"/>
      <c r="AQ169" s="11"/>
      <c r="AR169" s="11"/>
      <c r="AS169" s="75" t="str">
        <f t="shared" si="98"/>
        <v/>
      </c>
      <c r="AT169" s="75" t="str">
        <f t="shared" ca="1" si="99"/>
        <v/>
      </c>
      <c r="AU169" s="75" t="str">
        <f t="shared" si="100"/>
        <v/>
      </c>
      <c r="AV169" s="75" t="str">
        <f t="shared" ca="1" si="101"/>
        <v/>
      </c>
      <c r="AW169" s="11"/>
      <c r="AX169" s="11"/>
      <c r="AY169" s="75" t="str">
        <f t="shared" si="102"/>
        <v/>
      </c>
      <c r="AZ169" s="11"/>
      <c r="BA169" s="11"/>
      <c r="BB169" s="75" t="str">
        <f t="shared" si="103"/>
        <v/>
      </c>
      <c r="BC169" s="11"/>
      <c r="BH169" s="52"/>
      <c r="BI169" s="52"/>
      <c r="BJ169" s="52"/>
      <c r="BK169" s="52"/>
      <c r="BL169" s="52"/>
      <c r="BM169" s="52"/>
      <c r="BQ169" s="27"/>
      <c r="BR169" s="27"/>
      <c r="BS169" s="27"/>
      <c r="BT169" s="27"/>
      <c r="BU169" s="27"/>
      <c r="BV169" s="27"/>
      <c r="BW169" s="54"/>
      <c r="BX169" s="26"/>
      <c r="BY169" s="54"/>
      <c r="BZ169" s="26"/>
      <c r="CA169" s="26"/>
      <c r="CB169" s="26"/>
    </row>
    <row r="170" spans="1:80" ht="17.45" customHeight="1">
      <c r="A170" s="86">
        <f t="shared" si="104"/>
        <v>23.6</v>
      </c>
      <c r="B170" s="107">
        <f t="shared" si="83"/>
        <v>45785</v>
      </c>
      <c r="C170" s="8"/>
      <c r="D170" s="11"/>
      <c r="E170" s="12">
        <v>0</v>
      </c>
      <c r="F170" s="11">
        <v>1</v>
      </c>
      <c r="G170" s="74">
        <f t="shared" si="107"/>
        <v>606</v>
      </c>
      <c r="H170" s="75">
        <f t="shared" si="107"/>
        <v>4832</v>
      </c>
      <c r="I170" s="88">
        <f t="shared" si="94"/>
        <v>0</v>
      </c>
      <c r="J170" s="78">
        <f t="shared" si="95"/>
        <v>0</v>
      </c>
      <c r="K170" s="78">
        <f t="shared" si="96"/>
        <v>0</v>
      </c>
      <c r="L170" s="78">
        <f t="shared" si="84"/>
        <v>2.0691082143596109E-4</v>
      </c>
      <c r="M170" s="78">
        <f t="shared" ca="1" si="106"/>
        <v>0.13049450549450545</v>
      </c>
      <c r="N170" s="78">
        <f t="shared" ca="1" si="105"/>
        <v>0.48351648351648346</v>
      </c>
      <c r="O170" s="78">
        <f t="shared" si="97"/>
        <v>5.0000000000000001E-4</v>
      </c>
      <c r="P170" s="13" t="s">
        <v>184</v>
      </c>
      <c r="Q170" s="8"/>
      <c r="R170" s="13"/>
      <c r="S170" s="89">
        <f t="shared" si="85"/>
        <v>0</v>
      </c>
      <c r="T170" s="75">
        <f t="shared" si="86"/>
        <v>0</v>
      </c>
      <c r="U170" s="90">
        <f t="shared" si="87"/>
        <v>0</v>
      </c>
      <c r="V170" s="82">
        <f t="shared" si="88"/>
        <v>0</v>
      </c>
      <c r="W170" s="8"/>
      <c r="X170" s="8"/>
      <c r="Y170" s="23"/>
      <c r="Z170" s="23"/>
      <c r="AA170" s="23"/>
      <c r="AB170" s="12"/>
      <c r="AC170" s="91">
        <f t="shared" si="89"/>
        <v>0</v>
      </c>
      <c r="AD170" s="75">
        <f t="shared" si="90"/>
        <v>0</v>
      </c>
      <c r="AE170" s="88">
        <f t="shared" si="78"/>
        <v>0</v>
      </c>
      <c r="AF170" s="92">
        <f t="shared" si="79"/>
        <v>0</v>
      </c>
      <c r="AG170" s="93">
        <f t="shared" si="80"/>
        <v>0</v>
      </c>
      <c r="AH170" s="93">
        <f t="shared" si="81"/>
        <v>0</v>
      </c>
      <c r="AI170" s="78">
        <f t="shared" si="82"/>
        <v>0</v>
      </c>
      <c r="AJ170" s="92">
        <f t="shared" si="91"/>
        <v>0</v>
      </c>
      <c r="AK170" s="78">
        <f t="shared" si="92"/>
        <v>0</v>
      </c>
      <c r="AL170" s="11"/>
      <c r="AM170" s="14"/>
      <c r="AN170" s="11"/>
      <c r="AO170" s="15"/>
      <c r="AP170" s="11"/>
      <c r="AQ170" s="11"/>
      <c r="AR170" s="11"/>
      <c r="AS170" s="75" t="str">
        <f t="shared" si="98"/>
        <v/>
      </c>
      <c r="AT170" s="75" t="str">
        <f t="shared" ca="1" si="99"/>
        <v/>
      </c>
      <c r="AU170" s="75" t="str">
        <f t="shared" si="100"/>
        <v/>
      </c>
      <c r="AV170" s="75" t="str">
        <f t="shared" ca="1" si="101"/>
        <v/>
      </c>
      <c r="AW170" s="11"/>
      <c r="AX170" s="11"/>
      <c r="AY170" s="75" t="str">
        <f t="shared" si="102"/>
        <v/>
      </c>
      <c r="AZ170" s="11"/>
      <c r="BA170" s="11"/>
      <c r="BB170" s="75" t="str">
        <f t="shared" si="103"/>
        <v/>
      </c>
      <c r="BC170" s="11"/>
      <c r="BH170" s="52"/>
      <c r="BI170" s="52"/>
      <c r="BJ170" s="52"/>
      <c r="BK170" s="52"/>
      <c r="BL170" s="52"/>
      <c r="BM170" s="52"/>
      <c r="BQ170" s="27"/>
      <c r="BR170" s="27"/>
      <c r="BS170" s="27"/>
      <c r="BT170" s="27"/>
      <c r="BU170" s="27"/>
      <c r="BV170" s="27"/>
      <c r="BW170" s="54"/>
      <c r="BX170" s="26"/>
      <c r="BY170" s="54"/>
      <c r="BZ170" s="26"/>
      <c r="CA170" s="26"/>
      <c r="CB170" s="26"/>
    </row>
    <row r="171" spans="1:80" ht="17.45" customHeight="1" thickBot="1">
      <c r="A171" s="94">
        <f t="shared" si="104"/>
        <v>23.700000000000003</v>
      </c>
      <c r="B171" s="108">
        <f t="shared" si="83"/>
        <v>45786</v>
      </c>
      <c r="C171" s="16"/>
      <c r="D171" s="17"/>
      <c r="E171" s="18">
        <v>1</v>
      </c>
      <c r="F171" s="17">
        <v>0</v>
      </c>
      <c r="G171" s="96">
        <f t="shared" si="107"/>
        <v>605</v>
      </c>
      <c r="H171" s="97">
        <f t="shared" si="107"/>
        <v>4832</v>
      </c>
      <c r="I171" s="98">
        <f t="shared" si="94"/>
        <v>0</v>
      </c>
      <c r="J171" s="99">
        <f t="shared" si="95"/>
        <v>1.6501650165016502E-3</v>
      </c>
      <c r="K171" s="99">
        <f t="shared" si="96"/>
        <v>0</v>
      </c>
      <c r="L171" s="99">
        <f t="shared" si="84"/>
        <v>0</v>
      </c>
      <c r="M171" s="99">
        <f t="shared" ca="1" si="106"/>
        <v>0.13186813186813182</v>
      </c>
      <c r="N171" s="99">
        <f t="shared" ca="1" si="105"/>
        <v>0.48351648351648346</v>
      </c>
      <c r="O171" s="99">
        <f t="shared" si="97"/>
        <v>5.0000000000000001E-4</v>
      </c>
      <c r="P171" s="19" t="s">
        <v>184</v>
      </c>
      <c r="Q171" s="16"/>
      <c r="R171" s="19"/>
      <c r="S171" s="89">
        <f t="shared" si="85"/>
        <v>0</v>
      </c>
      <c r="T171" s="75">
        <f t="shared" si="86"/>
        <v>0</v>
      </c>
      <c r="U171" s="100">
        <f t="shared" si="87"/>
        <v>0</v>
      </c>
      <c r="V171" s="101">
        <f t="shared" si="88"/>
        <v>0</v>
      </c>
      <c r="W171" s="16"/>
      <c r="X171" s="16"/>
      <c r="Y171" s="23"/>
      <c r="Z171" s="23"/>
      <c r="AA171" s="23"/>
      <c r="AB171" s="12"/>
      <c r="AC171" s="102">
        <f t="shared" si="89"/>
        <v>0</v>
      </c>
      <c r="AD171" s="97">
        <f t="shared" si="90"/>
        <v>0</v>
      </c>
      <c r="AE171" s="98">
        <f t="shared" si="78"/>
        <v>0</v>
      </c>
      <c r="AF171" s="103">
        <f t="shared" si="79"/>
        <v>0</v>
      </c>
      <c r="AG171" s="104">
        <f t="shared" si="80"/>
        <v>0</v>
      </c>
      <c r="AH171" s="104">
        <f t="shared" si="81"/>
        <v>0</v>
      </c>
      <c r="AI171" s="99">
        <f t="shared" si="82"/>
        <v>0</v>
      </c>
      <c r="AJ171" s="103">
        <f t="shared" si="91"/>
        <v>0</v>
      </c>
      <c r="AK171" s="99">
        <f t="shared" si="92"/>
        <v>0</v>
      </c>
      <c r="AL171" s="17"/>
      <c r="AM171" s="20"/>
      <c r="AN171" s="17"/>
      <c r="AO171" s="21"/>
      <c r="AP171" s="17"/>
      <c r="AQ171" s="17"/>
      <c r="AR171" s="17"/>
      <c r="AS171" s="97" t="str">
        <f t="shared" si="98"/>
        <v/>
      </c>
      <c r="AT171" s="97" t="str">
        <f t="shared" ca="1" si="99"/>
        <v/>
      </c>
      <c r="AU171" s="97" t="str">
        <f t="shared" si="100"/>
        <v/>
      </c>
      <c r="AV171" s="97" t="str">
        <f t="shared" ca="1" si="101"/>
        <v/>
      </c>
      <c r="AW171" s="17"/>
      <c r="AX171" s="17"/>
      <c r="AY171" s="97" t="str">
        <f t="shared" si="102"/>
        <v/>
      </c>
      <c r="AZ171" s="17"/>
      <c r="BA171" s="17"/>
      <c r="BB171" s="97" t="str">
        <f t="shared" si="103"/>
        <v/>
      </c>
      <c r="BC171" s="17"/>
      <c r="BH171" s="52"/>
      <c r="BI171" s="52"/>
      <c r="BJ171" s="52"/>
      <c r="BK171" s="52"/>
      <c r="BL171" s="52"/>
      <c r="BM171" s="52"/>
      <c r="BQ171" s="27"/>
      <c r="BR171" s="27"/>
      <c r="BS171" s="27"/>
      <c r="BT171" s="27"/>
      <c r="BU171" s="27"/>
      <c r="BV171" s="27"/>
      <c r="BW171" s="54"/>
      <c r="BX171" s="26"/>
      <c r="BY171" s="54"/>
      <c r="BZ171" s="26"/>
      <c r="CA171" s="26"/>
      <c r="CB171" s="26"/>
    </row>
    <row r="172" spans="1:80" ht="17.45" customHeight="1" thickTop="1">
      <c r="A172" s="105">
        <f>A165+1</f>
        <v>24.1</v>
      </c>
      <c r="B172" s="106">
        <f>B171+1</f>
        <v>45787</v>
      </c>
      <c r="C172" s="4"/>
      <c r="D172" s="5"/>
      <c r="E172" s="6">
        <v>1</v>
      </c>
      <c r="F172" s="5">
        <v>0</v>
      </c>
      <c r="G172" s="74">
        <f t="shared" ref="G172:H187" si="108">G171-E172-C172</f>
        <v>604</v>
      </c>
      <c r="H172" s="75">
        <f t="shared" si="108"/>
        <v>4832</v>
      </c>
      <c r="I172" s="76">
        <f t="shared" si="94"/>
        <v>0</v>
      </c>
      <c r="J172" s="77">
        <f t="shared" si="95"/>
        <v>1.652892561983471E-3</v>
      </c>
      <c r="K172" s="77">
        <f t="shared" si="96"/>
        <v>0</v>
      </c>
      <c r="L172" s="77">
        <f t="shared" si="84"/>
        <v>0</v>
      </c>
      <c r="M172" s="78">
        <f t="shared" ca="1" si="106"/>
        <v>0.13324175824175818</v>
      </c>
      <c r="N172" s="78">
        <f t="shared" ca="1" si="105"/>
        <v>0.48351648351648346</v>
      </c>
      <c r="O172" s="78">
        <f t="shared" si="97"/>
        <v>5.0000000000000001E-4</v>
      </c>
      <c r="P172" s="13" t="s">
        <v>184</v>
      </c>
      <c r="Q172" s="8"/>
      <c r="R172" s="13"/>
      <c r="S172" s="79">
        <f t="shared" si="85"/>
        <v>0</v>
      </c>
      <c r="T172" s="80">
        <f t="shared" si="86"/>
        <v>0</v>
      </c>
      <c r="U172" s="90">
        <f t="shared" si="87"/>
        <v>0</v>
      </c>
      <c r="V172" s="82">
        <f t="shared" si="88"/>
        <v>0</v>
      </c>
      <c r="W172" s="4"/>
      <c r="X172" s="4"/>
      <c r="Y172" s="22"/>
      <c r="Z172" s="22"/>
      <c r="AA172" s="22"/>
      <c r="AB172" s="6"/>
      <c r="AC172" s="83">
        <f t="shared" si="89"/>
        <v>0</v>
      </c>
      <c r="AD172" s="80">
        <f t="shared" si="90"/>
        <v>0</v>
      </c>
      <c r="AE172" s="76">
        <f t="shared" si="78"/>
        <v>0</v>
      </c>
      <c r="AF172" s="84">
        <f t="shared" si="79"/>
        <v>0</v>
      </c>
      <c r="AG172" s="85">
        <f t="shared" si="80"/>
        <v>0</v>
      </c>
      <c r="AH172" s="85">
        <f t="shared" si="81"/>
        <v>0</v>
      </c>
      <c r="AI172" s="77">
        <f t="shared" si="82"/>
        <v>0</v>
      </c>
      <c r="AJ172" s="84">
        <f t="shared" si="91"/>
        <v>0</v>
      </c>
      <c r="AK172" s="77">
        <f t="shared" si="92"/>
        <v>0</v>
      </c>
      <c r="AL172" s="5"/>
      <c r="AM172" s="9"/>
      <c r="AN172" s="5"/>
      <c r="AO172" s="10"/>
      <c r="AP172" s="5"/>
      <c r="AQ172" s="5"/>
      <c r="AR172" s="5"/>
      <c r="AS172" s="80" t="str">
        <f t="shared" si="98"/>
        <v/>
      </c>
      <c r="AT172" s="80" t="str">
        <f t="shared" ca="1" si="99"/>
        <v/>
      </c>
      <c r="AU172" s="80" t="str">
        <f t="shared" si="100"/>
        <v/>
      </c>
      <c r="AV172" s="80" t="str">
        <f t="shared" ca="1" si="101"/>
        <v/>
      </c>
      <c r="AW172" s="5"/>
      <c r="AX172" s="5"/>
      <c r="AY172" s="80" t="str">
        <f t="shared" si="102"/>
        <v/>
      </c>
      <c r="AZ172" s="165"/>
      <c r="BA172" s="165"/>
      <c r="BB172" s="80" t="str">
        <f t="shared" si="103"/>
        <v/>
      </c>
      <c r="BC172" s="5"/>
      <c r="BH172" s="52"/>
      <c r="BI172" s="52"/>
      <c r="BJ172" s="52"/>
      <c r="BK172" s="52"/>
      <c r="BL172" s="52"/>
      <c r="BM172" s="52"/>
      <c r="BQ172" s="27"/>
      <c r="BR172" s="27"/>
      <c r="BS172" s="27"/>
      <c r="BT172" s="27"/>
      <c r="BU172" s="27"/>
      <c r="BV172" s="27"/>
      <c r="BW172" s="54"/>
      <c r="BX172" s="26"/>
      <c r="BY172" s="54"/>
      <c r="BZ172" s="26"/>
      <c r="CA172" s="26"/>
      <c r="CB172" s="26"/>
    </row>
    <row r="173" spans="1:80" ht="17.45" customHeight="1">
      <c r="A173" s="94">
        <f t="shared" si="104"/>
        <v>24.2</v>
      </c>
      <c r="B173" s="107">
        <f t="shared" si="83"/>
        <v>45788</v>
      </c>
      <c r="C173" s="8"/>
      <c r="D173" s="11"/>
      <c r="E173" s="12">
        <v>4</v>
      </c>
      <c r="F173" s="11">
        <v>1</v>
      </c>
      <c r="G173" s="74">
        <f t="shared" si="108"/>
        <v>600</v>
      </c>
      <c r="H173" s="75">
        <f t="shared" si="108"/>
        <v>4831</v>
      </c>
      <c r="I173" s="88">
        <f t="shared" si="94"/>
        <v>0</v>
      </c>
      <c r="J173" s="78">
        <f t="shared" si="95"/>
        <v>6.6225165562913907E-3</v>
      </c>
      <c r="K173" s="78">
        <f t="shared" si="96"/>
        <v>0</v>
      </c>
      <c r="L173" s="78">
        <f t="shared" si="84"/>
        <v>2.0695364238410596E-4</v>
      </c>
      <c r="M173" s="78">
        <f t="shared" ca="1" si="106"/>
        <v>0.13873626373626369</v>
      </c>
      <c r="N173" s="78">
        <f t="shared" ca="1" si="105"/>
        <v>0.48489010989010983</v>
      </c>
      <c r="O173" s="78">
        <f t="shared" si="97"/>
        <v>5.0000000000000001E-4</v>
      </c>
      <c r="P173" s="13" t="s">
        <v>184</v>
      </c>
      <c r="Q173" s="8"/>
      <c r="R173" s="13"/>
      <c r="S173" s="89">
        <f t="shared" si="85"/>
        <v>0</v>
      </c>
      <c r="T173" s="75">
        <f t="shared" si="86"/>
        <v>0</v>
      </c>
      <c r="U173" s="90">
        <f t="shared" si="87"/>
        <v>0</v>
      </c>
      <c r="V173" s="82">
        <f t="shared" si="88"/>
        <v>0</v>
      </c>
      <c r="W173" s="8"/>
      <c r="X173" s="8"/>
      <c r="Y173" s="23"/>
      <c r="Z173" s="23"/>
      <c r="AA173" s="23"/>
      <c r="AB173" s="12"/>
      <c r="AC173" s="91">
        <f t="shared" si="89"/>
        <v>0</v>
      </c>
      <c r="AD173" s="75">
        <f t="shared" si="90"/>
        <v>0</v>
      </c>
      <c r="AE173" s="88">
        <f t="shared" si="78"/>
        <v>0</v>
      </c>
      <c r="AF173" s="92">
        <f t="shared" si="79"/>
        <v>0</v>
      </c>
      <c r="AG173" s="93">
        <f t="shared" si="80"/>
        <v>0</v>
      </c>
      <c r="AH173" s="93">
        <f t="shared" si="81"/>
        <v>0</v>
      </c>
      <c r="AI173" s="78">
        <f t="shared" si="82"/>
        <v>0</v>
      </c>
      <c r="AJ173" s="92">
        <f t="shared" si="91"/>
        <v>0</v>
      </c>
      <c r="AK173" s="78">
        <f t="shared" si="92"/>
        <v>0</v>
      </c>
      <c r="AL173" s="11"/>
      <c r="AM173" s="14"/>
      <c r="AN173" s="11"/>
      <c r="AO173" s="15"/>
      <c r="AP173" s="11"/>
      <c r="AQ173" s="11"/>
      <c r="AR173" s="11"/>
      <c r="AS173" s="75" t="str">
        <f t="shared" si="98"/>
        <v/>
      </c>
      <c r="AT173" s="75" t="str">
        <f t="shared" ca="1" si="99"/>
        <v/>
      </c>
      <c r="AU173" s="75" t="str">
        <f t="shared" si="100"/>
        <v/>
      </c>
      <c r="AV173" s="75" t="str">
        <f t="shared" ca="1" si="101"/>
        <v/>
      </c>
      <c r="AW173" s="11"/>
      <c r="AX173" s="11"/>
      <c r="AY173" s="75" t="str">
        <f t="shared" si="102"/>
        <v/>
      </c>
      <c r="AZ173" s="11"/>
      <c r="BA173" s="11"/>
      <c r="BB173" s="75" t="str">
        <f t="shared" si="103"/>
        <v/>
      </c>
      <c r="BC173" s="11"/>
      <c r="BH173" s="52"/>
      <c r="BI173" s="52"/>
      <c r="BJ173" s="52"/>
      <c r="BK173" s="52"/>
      <c r="BL173" s="52"/>
      <c r="BM173" s="52"/>
      <c r="BQ173" s="27"/>
      <c r="BR173" s="27"/>
      <c r="BS173" s="27"/>
      <c r="BT173" s="27"/>
      <c r="BU173" s="27"/>
      <c r="BV173" s="27"/>
      <c r="BW173" s="54"/>
      <c r="BX173" s="26"/>
      <c r="BY173" s="54"/>
      <c r="BZ173" s="26"/>
      <c r="CA173" s="26"/>
      <c r="CB173" s="26"/>
    </row>
    <row r="174" spans="1:80" ht="17.45" customHeight="1">
      <c r="A174" s="86">
        <f t="shared" si="104"/>
        <v>24.3</v>
      </c>
      <c r="B174" s="107">
        <f t="shared" si="83"/>
        <v>45789</v>
      </c>
      <c r="C174" s="8"/>
      <c r="D174" s="11"/>
      <c r="E174" s="12">
        <v>1</v>
      </c>
      <c r="F174" s="11">
        <v>0</v>
      </c>
      <c r="G174" s="74">
        <f t="shared" si="108"/>
        <v>599</v>
      </c>
      <c r="H174" s="75">
        <f t="shared" si="108"/>
        <v>4831</v>
      </c>
      <c r="I174" s="88">
        <f t="shared" si="94"/>
        <v>0</v>
      </c>
      <c r="J174" s="78">
        <f t="shared" si="95"/>
        <v>1.6666666666666668E-3</v>
      </c>
      <c r="K174" s="78">
        <f t="shared" si="96"/>
        <v>0</v>
      </c>
      <c r="L174" s="78">
        <f t="shared" si="84"/>
        <v>0</v>
      </c>
      <c r="M174" s="78">
        <f t="shared" ca="1" si="106"/>
        <v>0.14010989010989008</v>
      </c>
      <c r="N174" s="78">
        <f t="shared" ca="1" si="105"/>
        <v>0.48489010989010983</v>
      </c>
      <c r="O174" s="78">
        <f t="shared" si="97"/>
        <v>5.0000000000000001E-4</v>
      </c>
      <c r="P174" s="13" t="s">
        <v>184</v>
      </c>
      <c r="Q174" s="8"/>
      <c r="R174" s="13"/>
      <c r="S174" s="89">
        <f t="shared" si="85"/>
        <v>0</v>
      </c>
      <c r="T174" s="75">
        <f t="shared" si="86"/>
        <v>0</v>
      </c>
      <c r="U174" s="90">
        <f t="shared" si="87"/>
        <v>0</v>
      </c>
      <c r="V174" s="82">
        <f t="shared" si="88"/>
        <v>0</v>
      </c>
      <c r="W174" s="8"/>
      <c r="X174" s="8"/>
      <c r="Y174" s="23"/>
      <c r="Z174" s="23"/>
      <c r="AA174" s="23"/>
      <c r="AB174" s="12"/>
      <c r="AC174" s="91">
        <f t="shared" si="89"/>
        <v>0</v>
      </c>
      <c r="AD174" s="75">
        <f t="shared" si="90"/>
        <v>0</v>
      </c>
      <c r="AE174" s="88">
        <f t="shared" si="78"/>
        <v>0</v>
      </c>
      <c r="AF174" s="92">
        <f t="shared" si="79"/>
        <v>0</v>
      </c>
      <c r="AG174" s="93">
        <f t="shared" si="80"/>
        <v>0</v>
      </c>
      <c r="AH174" s="93">
        <f t="shared" si="81"/>
        <v>0</v>
      </c>
      <c r="AI174" s="78">
        <f t="shared" si="82"/>
        <v>0</v>
      </c>
      <c r="AJ174" s="92">
        <f t="shared" si="91"/>
        <v>0</v>
      </c>
      <c r="AK174" s="78">
        <f t="shared" si="92"/>
        <v>0</v>
      </c>
      <c r="AL174" s="11"/>
      <c r="AM174" s="14"/>
      <c r="AN174" s="11"/>
      <c r="AO174" s="15"/>
      <c r="AP174" s="11"/>
      <c r="AQ174" s="11"/>
      <c r="AR174" s="11"/>
      <c r="AS174" s="75" t="str">
        <f t="shared" si="98"/>
        <v/>
      </c>
      <c r="AT174" s="75" t="str">
        <f t="shared" ca="1" si="99"/>
        <v/>
      </c>
      <c r="AU174" s="75" t="str">
        <f t="shared" si="100"/>
        <v/>
      </c>
      <c r="AV174" s="75" t="str">
        <f t="shared" ca="1" si="101"/>
        <v/>
      </c>
      <c r="AW174" s="11"/>
      <c r="AX174" s="11"/>
      <c r="AY174" s="75" t="str">
        <f t="shared" si="102"/>
        <v/>
      </c>
      <c r="AZ174" s="11"/>
      <c r="BA174" s="11"/>
      <c r="BB174" s="75" t="str">
        <f t="shared" si="103"/>
        <v/>
      </c>
      <c r="BC174" s="11"/>
      <c r="BH174" s="52"/>
      <c r="BI174" s="52"/>
      <c r="BJ174" s="52"/>
      <c r="BK174" s="52"/>
      <c r="BL174" s="52"/>
      <c r="BM174" s="52"/>
      <c r="BQ174" s="27"/>
      <c r="BR174" s="27"/>
      <c r="BS174" s="27"/>
      <c r="BT174" s="27"/>
      <c r="BU174" s="27"/>
      <c r="BV174" s="27"/>
      <c r="BW174" s="54"/>
      <c r="BX174" s="26"/>
      <c r="BY174" s="54"/>
      <c r="BZ174" s="26"/>
      <c r="CA174" s="26"/>
      <c r="CB174" s="26"/>
    </row>
    <row r="175" spans="1:80" ht="17.45" customHeight="1">
      <c r="A175" s="94">
        <f t="shared" si="104"/>
        <v>24.4</v>
      </c>
      <c r="B175" s="107">
        <f t="shared" si="83"/>
        <v>45790</v>
      </c>
      <c r="C175" s="8"/>
      <c r="D175" s="11"/>
      <c r="E175" s="12">
        <v>0</v>
      </c>
      <c r="F175" s="11">
        <v>1</v>
      </c>
      <c r="G175" s="74">
        <f t="shared" si="108"/>
        <v>599</v>
      </c>
      <c r="H175" s="75">
        <f t="shared" si="108"/>
        <v>4830</v>
      </c>
      <c r="I175" s="88">
        <f t="shared" si="94"/>
        <v>0</v>
      </c>
      <c r="J175" s="78">
        <f t="shared" si="95"/>
        <v>0</v>
      </c>
      <c r="K175" s="78">
        <f t="shared" si="96"/>
        <v>0</v>
      </c>
      <c r="L175" s="78">
        <f t="shared" si="84"/>
        <v>2.0699648105982198E-4</v>
      </c>
      <c r="M175" s="78">
        <f t="shared" ca="1" si="106"/>
        <v>0.14010989010989008</v>
      </c>
      <c r="N175" s="78">
        <f t="shared" ca="1" si="105"/>
        <v>0.4862637362637362</v>
      </c>
      <c r="O175" s="78">
        <f t="shared" si="97"/>
        <v>5.0000000000000001E-4</v>
      </c>
      <c r="P175" s="13" t="s">
        <v>184</v>
      </c>
      <c r="Q175" s="8"/>
      <c r="R175" s="13"/>
      <c r="S175" s="89">
        <f t="shared" si="85"/>
        <v>0</v>
      </c>
      <c r="T175" s="75">
        <f t="shared" si="86"/>
        <v>0</v>
      </c>
      <c r="U175" s="90">
        <f t="shared" si="87"/>
        <v>0</v>
      </c>
      <c r="V175" s="82">
        <f t="shared" si="88"/>
        <v>0</v>
      </c>
      <c r="W175" s="8"/>
      <c r="X175" s="8"/>
      <c r="Y175" s="23"/>
      <c r="Z175" s="23"/>
      <c r="AA175" s="23"/>
      <c r="AB175" s="12"/>
      <c r="AC175" s="91">
        <f t="shared" si="89"/>
        <v>0</v>
      </c>
      <c r="AD175" s="75">
        <f t="shared" si="90"/>
        <v>0</v>
      </c>
      <c r="AE175" s="88">
        <f t="shared" si="78"/>
        <v>0</v>
      </c>
      <c r="AF175" s="92">
        <f t="shared" si="79"/>
        <v>0</v>
      </c>
      <c r="AG175" s="93">
        <f t="shared" si="80"/>
        <v>0</v>
      </c>
      <c r="AH175" s="93">
        <f t="shared" si="81"/>
        <v>0</v>
      </c>
      <c r="AI175" s="78">
        <f t="shared" si="82"/>
        <v>0</v>
      </c>
      <c r="AJ175" s="92">
        <f t="shared" si="91"/>
        <v>0</v>
      </c>
      <c r="AK175" s="78">
        <f t="shared" si="92"/>
        <v>0</v>
      </c>
      <c r="AL175" s="11"/>
      <c r="AM175" s="14"/>
      <c r="AN175" s="11"/>
      <c r="AO175" s="15"/>
      <c r="AP175" s="11"/>
      <c r="AQ175" s="11"/>
      <c r="AR175" s="11"/>
      <c r="AS175" s="75" t="str">
        <f t="shared" si="98"/>
        <v/>
      </c>
      <c r="AT175" s="75" t="str">
        <f t="shared" ca="1" si="99"/>
        <v/>
      </c>
      <c r="AU175" s="75" t="str">
        <f t="shared" si="100"/>
        <v/>
      </c>
      <c r="AV175" s="75" t="str">
        <f t="shared" ca="1" si="101"/>
        <v/>
      </c>
      <c r="AW175" s="11"/>
      <c r="AX175" s="11"/>
      <c r="AY175" s="75" t="str">
        <f t="shared" si="102"/>
        <v/>
      </c>
      <c r="AZ175" s="11"/>
      <c r="BA175" s="11"/>
      <c r="BB175" s="75" t="str">
        <f t="shared" si="103"/>
        <v/>
      </c>
      <c r="BC175" s="11"/>
      <c r="BH175" s="52"/>
      <c r="BI175" s="52"/>
      <c r="BJ175" s="52"/>
      <c r="BK175" s="52"/>
      <c r="BL175" s="52"/>
      <c r="BM175" s="52"/>
      <c r="BQ175" s="27"/>
      <c r="BR175" s="27"/>
      <c r="BS175" s="27"/>
      <c r="BT175" s="27"/>
      <c r="BU175" s="27"/>
      <c r="BV175" s="27"/>
      <c r="BW175" s="54"/>
      <c r="BX175" s="26"/>
      <c r="BY175" s="54"/>
      <c r="BZ175" s="26"/>
      <c r="CA175" s="26"/>
      <c r="CB175" s="26"/>
    </row>
    <row r="176" spans="1:80" ht="17.45" customHeight="1">
      <c r="A176" s="86">
        <f t="shared" si="104"/>
        <v>24.5</v>
      </c>
      <c r="B176" s="107">
        <f t="shared" si="83"/>
        <v>45791</v>
      </c>
      <c r="C176" s="8"/>
      <c r="D176" s="11"/>
      <c r="E176" s="12">
        <v>0</v>
      </c>
      <c r="F176" s="11">
        <v>0</v>
      </c>
      <c r="G176" s="74">
        <f t="shared" si="108"/>
        <v>599</v>
      </c>
      <c r="H176" s="75">
        <f t="shared" si="108"/>
        <v>4830</v>
      </c>
      <c r="I176" s="88">
        <f t="shared" si="94"/>
        <v>0</v>
      </c>
      <c r="J176" s="78">
        <f t="shared" si="95"/>
        <v>0</v>
      </c>
      <c r="K176" s="78">
        <f t="shared" si="96"/>
        <v>0</v>
      </c>
      <c r="L176" s="78">
        <f t="shared" si="84"/>
        <v>0</v>
      </c>
      <c r="M176" s="78">
        <f t="shared" ca="1" si="106"/>
        <v>0.14010989010989008</v>
      </c>
      <c r="N176" s="78">
        <f t="shared" ca="1" si="105"/>
        <v>0.4862637362637362</v>
      </c>
      <c r="O176" s="78">
        <f t="shared" si="97"/>
        <v>5.0000000000000001E-4</v>
      </c>
      <c r="P176" s="13" t="s">
        <v>184</v>
      </c>
      <c r="Q176" s="8"/>
      <c r="R176" s="13"/>
      <c r="S176" s="89">
        <f t="shared" si="85"/>
        <v>0</v>
      </c>
      <c r="T176" s="75">
        <f t="shared" si="86"/>
        <v>0</v>
      </c>
      <c r="U176" s="90">
        <f t="shared" si="87"/>
        <v>0</v>
      </c>
      <c r="V176" s="82">
        <f t="shared" si="88"/>
        <v>0</v>
      </c>
      <c r="W176" s="8"/>
      <c r="X176" s="8"/>
      <c r="Y176" s="23"/>
      <c r="Z176" s="23"/>
      <c r="AA176" s="23"/>
      <c r="AB176" s="12"/>
      <c r="AC176" s="91">
        <f t="shared" si="89"/>
        <v>0</v>
      </c>
      <c r="AD176" s="75">
        <f t="shared" si="90"/>
        <v>0</v>
      </c>
      <c r="AE176" s="88">
        <f t="shared" si="78"/>
        <v>0</v>
      </c>
      <c r="AF176" s="92">
        <f t="shared" si="79"/>
        <v>0</v>
      </c>
      <c r="AG176" s="93">
        <f t="shared" si="80"/>
        <v>0</v>
      </c>
      <c r="AH176" s="93">
        <f t="shared" si="81"/>
        <v>0</v>
      </c>
      <c r="AI176" s="78">
        <f t="shared" si="82"/>
        <v>0</v>
      </c>
      <c r="AJ176" s="92">
        <f t="shared" si="91"/>
        <v>0</v>
      </c>
      <c r="AK176" s="78">
        <f t="shared" si="92"/>
        <v>0</v>
      </c>
      <c r="AL176" s="11"/>
      <c r="AM176" s="14"/>
      <c r="AN176" s="11"/>
      <c r="AO176" s="15"/>
      <c r="AP176" s="11"/>
      <c r="AQ176" s="11"/>
      <c r="AR176" s="11"/>
      <c r="AS176" s="75" t="str">
        <f t="shared" si="98"/>
        <v/>
      </c>
      <c r="AT176" s="75" t="str">
        <f t="shared" ca="1" si="99"/>
        <v/>
      </c>
      <c r="AU176" s="75" t="str">
        <f t="shared" si="100"/>
        <v/>
      </c>
      <c r="AV176" s="75" t="str">
        <f t="shared" ca="1" si="101"/>
        <v/>
      </c>
      <c r="AW176" s="11"/>
      <c r="AX176" s="11"/>
      <c r="AY176" s="75" t="str">
        <f t="shared" si="102"/>
        <v/>
      </c>
      <c r="AZ176" s="11"/>
      <c r="BA176" s="11"/>
      <c r="BB176" s="75" t="str">
        <f t="shared" si="103"/>
        <v/>
      </c>
      <c r="BC176" s="11"/>
      <c r="BH176" s="52"/>
      <c r="BI176" s="52"/>
      <c r="BJ176" s="52"/>
      <c r="BK176" s="52"/>
      <c r="BL176" s="52"/>
      <c r="BM176" s="52"/>
      <c r="BQ176" s="27"/>
      <c r="BR176" s="27"/>
      <c r="BS176" s="27"/>
      <c r="BT176" s="27"/>
      <c r="BU176" s="27"/>
      <c r="BV176" s="27"/>
      <c r="BW176" s="54"/>
      <c r="BX176" s="26"/>
      <c r="BY176" s="54"/>
      <c r="BZ176" s="26"/>
      <c r="CA176" s="26"/>
      <c r="CB176" s="26"/>
    </row>
    <row r="177" spans="1:80" ht="17.45" customHeight="1">
      <c r="A177" s="94">
        <f t="shared" si="104"/>
        <v>24.6</v>
      </c>
      <c r="B177" s="107">
        <f t="shared" si="83"/>
        <v>45792</v>
      </c>
      <c r="C177" s="8"/>
      <c r="D177" s="11"/>
      <c r="E177" s="12">
        <v>0</v>
      </c>
      <c r="F177" s="11">
        <v>0</v>
      </c>
      <c r="G177" s="74">
        <f t="shared" si="108"/>
        <v>599</v>
      </c>
      <c r="H177" s="75">
        <f t="shared" si="108"/>
        <v>4830</v>
      </c>
      <c r="I177" s="88">
        <f t="shared" si="94"/>
        <v>0</v>
      </c>
      <c r="J177" s="78">
        <f t="shared" si="95"/>
        <v>0</v>
      </c>
      <c r="K177" s="78">
        <f t="shared" si="96"/>
        <v>0</v>
      </c>
      <c r="L177" s="78">
        <f t="shared" si="84"/>
        <v>0</v>
      </c>
      <c r="M177" s="78">
        <f t="shared" ca="1" si="106"/>
        <v>0.14010989010989008</v>
      </c>
      <c r="N177" s="78">
        <f t="shared" ca="1" si="105"/>
        <v>0.4862637362637362</v>
      </c>
      <c r="O177" s="78">
        <f t="shared" si="97"/>
        <v>5.0000000000000001E-4</v>
      </c>
      <c r="P177" s="13" t="s">
        <v>184</v>
      </c>
      <c r="Q177" s="8"/>
      <c r="R177" s="13"/>
      <c r="S177" s="89">
        <f t="shared" si="85"/>
        <v>0</v>
      </c>
      <c r="T177" s="75">
        <f t="shared" si="86"/>
        <v>0</v>
      </c>
      <c r="U177" s="90">
        <f t="shared" si="87"/>
        <v>0</v>
      </c>
      <c r="V177" s="82">
        <f t="shared" si="88"/>
        <v>0</v>
      </c>
      <c r="W177" s="8"/>
      <c r="X177" s="8"/>
      <c r="Y177" s="23"/>
      <c r="Z177" s="23"/>
      <c r="AA177" s="23"/>
      <c r="AB177" s="12"/>
      <c r="AC177" s="91">
        <f t="shared" si="89"/>
        <v>0</v>
      </c>
      <c r="AD177" s="75">
        <f t="shared" si="90"/>
        <v>0</v>
      </c>
      <c r="AE177" s="88">
        <f t="shared" si="78"/>
        <v>0</v>
      </c>
      <c r="AF177" s="92">
        <f t="shared" si="79"/>
        <v>0</v>
      </c>
      <c r="AG177" s="93">
        <f t="shared" si="80"/>
        <v>0</v>
      </c>
      <c r="AH177" s="93">
        <f t="shared" si="81"/>
        <v>0</v>
      </c>
      <c r="AI177" s="78">
        <f t="shared" si="82"/>
        <v>0</v>
      </c>
      <c r="AJ177" s="92">
        <f t="shared" si="91"/>
        <v>0</v>
      </c>
      <c r="AK177" s="78">
        <f t="shared" si="92"/>
        <v>0</v>
      </c>
      <c r="AL177" s="11"/>
      <c r="AM177" s="14"/>
      <c r="AN177" s="11"/>
      <c r="AO177" s="15"/>
      <c r="AP177" s="11"/>
      <c r="AQ177" s="11"/>
      <c r="AR177" s="11"/>
      <c r="AS177" s="75" t="str">
        <f t="shared" si="98"/>
        <v/>
      </c>
      <c r="AT177" s="75" t="str">
        <f t="shared" ca="1" si="99"/>
        <v/>
      </c>
      <c r="AU177" s="75" t="str">
        <f t="shared" si="100"/>
        <v/>
      </c>
      <c r="AV177" s="75" t="str">
        <f t="shared" ca="1" si="101"/>
        <v/>
      </c>
      <c r="AW177" s="11"/>
      <c r="AX177" s="11"/>
      <c r="AY177" s="75" t="str">
        <f t="shared" si="102"/>
        <v/>
      </c>
      <c r="AZ177" s="11"/>
      <c r="BA177" s="11"/>
      <c r="BB177" s="75" t="str">
        <f t="shared" si="103"/>
        <v/>
      </c>
      <c r="BC177" s="11"/>
      <c r="BH177" s="52"/>
      <c r="BI177" s="52"/>
      <c r="BJ177" s="52"/>
      <c r="BK177" s="52"/>
      <c r="BL177" s="52"/>
      <c r="BM177" s="52"/>
      <c r="BQ177" s="27"/>
      <c r="BR177" s="27"/>
      <c r="BS177" s="27"/>
      <c r="BT177" s="27"/>
      <c r="BU177" s="27"/>
      <c r="BV177" s="27"/>
      <c r="BW177" s="54"/>
      <c r="BX177" s="26"/>
      <c r="BY177" s="54"/>
      <c r="BZ177" s="26"/>
      <c r="CA177" s="26"/>
      <c r="CB177" s="26"/>
    </row>
    <row r="178" spans="1:80" ht="17.45" customHeight="1" thickBot="1">
      <c r="A178" s="86">
        <f t="shared" si="104"/>
        <v>24.700000000000003</v>
      </c>
      <c r="B178" s="108">
        <f t="shared" si="83"/>
        <v>45793</v>
      </c>
      <c r="C178" s="16"/>
      <c r="D178" s="17"/>
      <c r="E178" s="18">
        <v>0</v>
      </c>
      <c r="F178" s="17">
        <v>0</v>
      </c>
      <c r="G178" s="96">
        <f t="shared" si="108"/>
        <v>599</v>
      </c>
      <c r="H178" s="97">
        <f t="shared" si="108"/>
        <v>4830</v>
      </c>
      <c r="I178" s="98">
        <f t="shared" si="94"/>
        <v>0</v>
      </c>
      <c r="J178" s="99">
        <f t="shared" si="95"/>
        <v>0</v>
      </c>
      <c r="K178" s="99">
        <f t="shared" si="96"/>
        <v>0</v>
      </c>
      <c r="L178" s="99">
        <f t="shared" si="84"/>
        <v>0</v>
      </c>
      <c r="M178" s="99">
        <f t="shared" ca="1" si="106"/>
        <v>0.14010989010989008</v>
      </c>
      <c r="N178" s="99">
        <f t="shared" ca="1" si="105"/>
        <v>0.4862637362637362</v>
      </c>
      <c r="O178" s="99">
        <f t="shared" si="97"/>
        <v>5.0000000000000001E-4</v>
      </c>
      <c r="P178" s="19" t="s">
        <v>184</v>
      </c>
      <c r="Q178" s="16"/>
      <c r="R178" s="19"/>
      <c r="S178" s="89">
        <f t="shared" si="85"/>
        <v>0</v>
      </c>
      <c r="T178" s="75">
        <f t="shared" si="86"/>
        <v>0</v>
      </c>
      <c r="U178" s="100">
        <f t="shared" si="87"/>
        <v>0</v>
      </c>
      <c r="V178" s="101">
        <f t="shared" si="88"/>
        <v>0</v>
      </c>
      <c r="W178" s="16"/>
      <c r="X178" s="16"/>
      <c r="Y178" s="23"/>
      <c r="Z178" s="23"/>
      <c r="AA178" s="23"/>
      <c r="AB178" s="12"/>
      <c r="AC178" s="102">
        <f t="shared" si="89"/>
        <v>0</v>
      </c>
      <c r="AD178" s="97">
        <f t="shared" si="90"/>
        <v>0</v>
      </c>
      <c r="AE178" s="98">
        <f t="shared" si="78"/>
        <v>0</v>
      </c>
      <c r="AF178" s="103">
        <f t="shared" si="79"/>
        <v>0</v>
      </c>
      <c r="AG178" s="104">
        <f t="shared" si="80"/>
        <v>0</v>
      </c>
      <c r="AH178" s="104">
        <f t="shared" si="81"/>
        <v>0</v>
      </c>
      <c r="AI178" s="99">
        <f t="shared" si="82"/>
        <v>0</v>
      </c>
      <c r="AJ178" s="103">
        <f t="shared" si="91"/>
        <v>0</v>
      </c>
      <c r="AK178" s="99">
        <f t="shared" si="92"/>
        <v>0</v>
      </c>
      <c r="AL178" s="17"/>
      <c r="AM178" s="20"/>
      <c r="AN178" s="17"/>
      <c r="AO178" s="21"/>
      <c r="AP178" s="17"/>
      <c r="AQ178" s="17"/>
      <c r="AR178" s="17"/>
      <c r="AS178" s="97" t="str">
        <f t="shared" si="98"/>
        <v/>
      </c>
      <c r="AT178" s="97" t="str">
        <f t="shared" ca="1" si="99"/>
        <v/>
      </c>
      <c r="AU178" s="97" t="str">
        <f t="shared" si="100"/>
        <v/>
      </c>
      <c r="AV178" s="97" t="str">
        <f t="shared" ca="1" si="101"/>
        <v/>
      </c>
      <c r="AW178" s="17"/>
      <c r="AX178" s="17"/>
      <c r="AY178" s="97" t="str">
        <f t="shared" si="102"/>
        <v/>
      </c>
      <c r="AZ178" s="17"/>
      <c r="BA178" s="17"/>
      <c r="BB178" s="97" t="str">
        <f t="shared" si="103"/>
        <v/>
      </c>
      <c r="BC178" s="17"/>
      <c r="BH178" s="52"/>
      <c r="BI178" s="52"/>
      <c r="BJ178" s="52"/>
      <c r="BK178" s="52"/>
      <c r="BL178" s="52"/>
      <c r="BM178" s="52"/>
      <c r="BQ178" s="27"/>
      <c r="BR178" s="27"/>
      <c r="BS178" s="27"/>
      <c r="BT178" s="27"/>
      <c r="BU178" s="27"/>
      <c r="BV178" s="27"/>
      <c r="BW178" s="54"/>
      <c r="BX178" s="26"/>
      <c r="BY178" s="54"/>
      <c r="BZ178" s="26"/>
      <c r="CA178" s="26"/>
      <c r="CB178" s="26"/>
    </row>
    <row r="179" spans="1:80" ht="17.45" customHeight="1" thickTop="1">
      <c r="A179" s="71">
        <f>A172+1</f>
        <v>25.1</v>
      </c>
      <c r="B179" s="106">
        <f>B178+1</f>
        <v>45794</v>
      </c>
      <c r="C179" s="4">
        <v>28</v>
      </c>
      <c r="D179" s="5">
        <v>21</v>
      </c>
      <c r="E179" s="6">
        <v>0</v>
      </c>
      <c r="F179" s="5">
        <v>2</v>
      </c>
      <c r="G179" s="74">
        <f t="shared" si="108"/>
        <v>571</v>
      </c>
      <c r="H179" s="75">
        <f t="shared" si="108"/>
        <v>4807</v>
      </c>
      <c r="I179" s="76">
        <f t="shared" si="94"/>
        <v>4.6744574290484141E-2</v>
      </c>
      <c r="J179" s="77">
        <f t="shared" si="95"/>
        <v>0</v>
      </c>
      <c r="K179" s="77">
        <f t="shared" si="96"/>
        <v>4.3478260869565218E-3</v>
      </c>
      <c r="L179" s="77">
        <f t="shared" si="84"/>
        <v>4.1407867494824016E-4</v>
      </c>
      <c r="M179" s="78">
        <f t="shared" ca="1" si="106"/>
        <v>0.14010989010989008</v>
      </c>
      <c r="N179" s="78">
        <f t="shared" ca="1" si="105"/>
        <v>0.48901098901098894</v>
      </c>
      <c r="O179" s="78">
        <f t="shared" si="97"/>
        <v>5.0000000000000001E-4</v>
      </c>
      <c r="P179" s="13" t="s">
        <v>184</v>
      </c>
      <c r="Q179" s="8"/>
      <c r="R179" s="13"/>
      <c r="S179" s="79">
        <f t="shared" si="85"/>
        <v>0</v>
      </c>
      <c r="T179" s="80">
        <f t="shared" si="86"/>
        <v>0</v>
      </c>
      <c r="U179" s="90">
        <f t="shared" si="87"/>
        <v>0</v>
      </c>
      <c r="V179" s="82">
        <f t="shared" si="88"/>
        <v>0</v>
      </c>
      <c r="W179" s="4"/>
      <c r="X179" s="4"/>
      <c r="Y179" s="22"/>
      <c r="Z179" s="22"/>
      <c r="AA179" s="22"/>
      <c r="AB179" s="6"/>
      <c r="AC179" s="83">
        <f t="shared" si="89"/>
        <v>0</v>
      </c>
      <c r="AD179" s="80">
        <f t="shared" si="90"/>
        <v>0</v>
      </c>
      <c r="AE179" s="76">
        <f t="shared" si="78"/>
        <v>0</v>
      </c>
      <c r="AF179" s="84">
        <f t="shared" si="79"/>
        <v>0</v>
      </c>
      <c r="AG179" s="85">
        <f t="shared" si="80"/>
        <v>0</v>
      </c>
      <c r="AH179" s="85">
        <f t="shared" si="81"/>
        <v>0</v>
      </c>
      <c r="AI179" s="77">
        <f t="shared" si="82"/>
        <v>0</v>
      </c>
      <c r="AJ179" s="84">
        <f t="shared" si="91"/>
        <v>0</v>
      </c>
      <c r="AK179" s="77">
        <f t="shared" si="92"/>
        <v>0</v>
      </c>
      <c r="AL179" s="5"/>
      <c r="AM179" s="9"/>
      <c r="AN179" s="5"/>
      <c r="AO179" s="10"/>
      <c r="AP179" s="5"/>
      <c r="AQ179" s="5"/>
      <c r="AR179" s="5"/>
      <c r="AS179" s="80" t="str">
        <f t="shared" si="98"/>
        <v/>
      </c>
      <c r="AT179" s="80" t="str">
        <f t="shared" ca="1" si="99"/>
        <v/>
      </c>
      <c r="AU179" s="80" t="str">
        <f t="shared" si="100"/>
        <v/>
      </c>
      <c r="AV179" s="80" t="str">
        <f t="shared" ca="1" si="101"/>
        <v/>
      </c>
      <c r="AW179" s="5"/>
      <c r="AX179" s="5"/>
      <c r="AY179" s="80" t="str">
        <f t="shared" si="102"/>
        <v/>
      </c>
      <c r="AZ179" s="165"/>
      <c r="BA179" s="165"/>
      <c r="BB179" s="80" t="str">
        <f t="shared" si="103"/>
        <v/>
      </c>
      <c r="BC179" s="5"/>
      <c r="BH179" s="52"/>
      <c r="BI179" s="52"/>
      <c r="BJ179" s="52"/>
      <c r="BK179" s="52"/>
      <c r="BL179" s="52"/>
      <c r="BM179" s="52"/>
      <c r="BQ179" s="27"/>
      <c r="BR179" s="27"/>
      <c r="BS179" s="27"/>
      <c r="BT179" s="27"/>
      <c r="BU179" s="27"/>
      <c r="BV179" s="27"/>
      <c r="BW179" s="54"/>
      <c r="BX179" s="26"/>
      <c r="BY179" s="54"/>
      <c r="BZ179" s="26"/>
      <c r="CA179" s="26"/>
      <c r="CB179" s="26"/>
    </row>
    <row r="180" spans="1:80" ht="17.45" customHeight="1">
      <c r="A180" s="86">
        <f t="shared" si="104"/>
        <v>25.2</v>
      </c>
      <c r="B180" s="107">
        <f t="shared" si="83"/>
        <v>45795</v>
      </c>
      <c r="C180" s="8"/>
      <c r="D180" s="11"/>
      <c r="E180" s="12">
        <v>0</v>
      </c>
      <c r="F180" s="11">
        <v>1</v>
      </c>
      <c r="G180" s="74">
        <f t="shared" si="108"/>
        <v>571</v>
      </c>
      <c r="H180" s="75">
        <f t="shared" si="108"/>
        <v>4806</v>
      </c>
      <c r="I180" s="88">
        <f t="shared" si="94"/>
        <v>0</v>
      </c>
      <c r="J180" s="78">
        <f t="shared" si="95"/>
        <v>0</v>
      </c>
      <c r="K180" s="78">
        <f t="shared" si="96"/>
        <v>0</v>
      </c>
      <c r="L180" s="78">
        <f t="shared" si="84"/>
        <v>2.0802995631370917E-4</v>
      </c>
      <c r="M180" s="78">
        <f t="shared" ca="1" si="106"/>
        <v>0.14010989010989008</v>
      </c>
      <c r="N180" s="78">
        <f t="shared" ca="1" si="105"/>
        <v>0.49038461538461531</v>
      </c>
      <c r="O180" s="78">
        <f t="shared" si="97"/>
        <v>5.0000000000000001E-4</v>
      </c>
      <c r="P180" s="13" t="s">
        <v>184</v>
      </c>
      <c r="Q180" s="8"/>
      <c r="R180" s="13"/>
      <c r="S180" s="89">
        <f t="shared" si="85"/>
        <v>0</v>
      </c>
      <c r="T180" s="75">
        <f t="shared" si="86"/>
        <v>0</v>
      </c>
      <c r="U180" s="90">
        <f t="shared" si="87"/>
        <v>0</v>
      </c>
      <c r="V180" s="82">
        <f t="shared" si="88"/>
        <v>0</v>
      </c>
      <c r="W180" s="8"/>
      <c r="X180" s="8"/>
      <c r="Y180" s="23"/>
      <c r="Z180" s="23"/>
      <c r="AA180" s="23"/>
      <c r="AB180" s="12"/>
      <c r="AC180" s="91">
        <f t="shared" si="89"/>
        <v>0</v>
      </c>
      <c r="AD180" s="75">
        <f t="shared" si="90"/>
        <v>0</v>
      </c>
      <c r="AE180" s="88">
        <f t="shared" si="78"/>
        <v>0</v>
      </c>
      <c r="AF180" s="92">
        <f t="shared" si="79"/>
        <v>0</v>
      </c>
      <c r="AG180" s="93">
        <f t="shared" si="80"/>
        <v>0</v>
      </c>
      <c r="AH180" s="93">
        <f t="shared" si="81"/>
        <v>0</v>
      </c>
      <c r="AI180" s="78">
        <f t="shared" si="82"/>
        <v>0</v>
      </c>
      <c r="AJ180" s="92">
        <f t="shared" si="91"/>
        <v>0</v>
      </c>
      <c r="AK180" s="78">
        <f t="shared" si="92"/>
        <v>0</v>
      </c>
      <c r="AL180" s="11"/>
      <c r="AM180" s="14"/>
      <c r="AN180" s="11"/>
      <c r="AO180" s="15"/>
      <c r="AP180" s="11"/>
      <c r="AQ180" s="11"/>
      <c r="AR180" s="11"/>
      <c r="AS180" s="75" t="str">
        <f t="shared" si="98"/>
        <v/>
      </c>
      <c r="AT180" s="75" t="str">
        <f t="shared" ca="1" si="99"/>
        <v/>
      </c>
      <c r="AU180" s="75" t="str">
        <f t="shared" si="100"/>
        <v/>
      </c>
      <c r="AV180" s="75" t="str">
        <f t="shared" ca="1" si="101"/>
        <v/>
      </c>
      <c r="AW180" s="11"/>
      <c r="AX180" s="11"/>
      <c r="AY180" s="75" t="str">
        <f t="shared" si="102"/>
        <v/>
      </c>
      <c r="AZ180" s="11"/>
      <c r="BA180" s="11"/>
      <c r="BB180" s="75" t="str">
        <f t="shared" si="103"/>
        <v/>
      </c>
      <c r="BC180" s="11"/>
      <c r="BH180" s="52"/>
      <c r="BI180" s="52"/>
      <c r="BJ180" s="52"/>
      <c r="BK180" s="52"/>
      <c r="BL180" s="52"/>
      <c r="BM180" s="52"/>
      <c r="BQ180" s="27"/>
      <c r="BR180" s="27"/>
      <c r="BS180" s="27"/>
      <c r="BT180" s="27"/>
      <c r="BU180" s="27"/>
      <c r="BV180" s="27"/>
      <c r="BW180" s="54"/>
      <c r="BX180" s="26"/>
      <c r="BY180" s="54"/>
      <c r="BZ180" s="26"/>
      <c r="CA180" s="26"/>
      <c r="CB180" s="26"/>
    </row>
    <row r="181" spans="1:80" ht="17.45" customHeight="1">
      <c r="A181" s="94">
        <f t="shared" si="104"/>
        <v>25.3</v>
      </c>
      <c r="B181" s="107">
        <f t="shared" si="83"/>
        <v>45796</v>
      </c>
      <c r="C181" s="8"/>
      <c r="D181" s="11"/>
      <c r="E181" s="12">
        <v>0</v>
      </c>
      <c r="F181" s="11">
        <v>0</v>
      </c>
      <c r="G181" s="74">
        <f t="shared" si="108"/>
        <v>571</v>
      </c>
      <c r="H181" s="75">
        <f t="shared" si="108"/>
        <v>4806</v>
      </c>
      <c r="I181" s="88">
        <f t="shared" si="94"/>
        <v>0</v>
      </c>
      <c r="J181" s="78">
        <f t="shared" si="95"/>
        <v>0</v>
      </c>
      <c r="K181" s="78">
        <f t="shared" si="96"/>
        <v>0</v>
      </c>
      <c r="L181" s="78">
        <f t="shared" si="84"/>
        <v>0</v>
      </c>
      <c r="M181" s="78">
        <f t="shared" ca="1" si="106"/>
        <v>0.14010989010989008</v>
      </c>
      <c r="N181" s="78">
        <f t="shared" ca="1" si="105"/>
        <v>0.49038461538461531</v>
      </c>
      <c r="O181" s="78">
        <f t="shared" si="97"/>
        <v>5.0000000000000001E-4</v>
      </c>
      <c r="P181" s="13" t="s">
        <v>184</v>
      </c>
      <c r="Q181" s="8"/>
      <c r="R181" s="13"/>
      <c r="S181" s="89">
        <f t="shared" si="85"/>
        <v>0</v>
      </c>
      <c r="T181" s="75">
        <f t="shared" si="86"/>
        <v>0</v>
      </c>
      <c r="U181" s="90">
        <f t="shared" si="87"/>
        <v>0</v>
      </c>
      <c r="V181" s="82">
        <f t="shared" si="88"/>
        <v>0</v>
      </c>
      <c r="W181" s="8"/>
      <c r="X181" s="8"/>
      <c r="Y181" s="23"/>
      <c r="Z181" s="23"/>
      <c r="AA181" s="23"/>
      <c r="AB181" s="12"/>
      <c r="AC181" s="91">
        <f t="shared" si="89"/>
        <v>0</v>
      </c>
      <c r="AD181" s="75">
        <f t="shared" si="90"/>
        <v>0</v>
      </c>
      <c r="AE181" s="88">
        <f t="shared" si="78"/>
        <v>0</v>
      </c>
      <c r="AF181" s="92">
        <f t="shared" si="79"/>
        <v>0</v>
      </c>
      <c r="AG181" s="93">
        <f t="shared" si="80"/>
        <v>0</v>
      </c>
      <c r="AH181" s="93">
        <f t="shared" si="81"/>
        <v>0</v>
      </c>
      <c r="AI181" s="78">
        <f t="shared" si="82"/>
        <v>0</v>
      </c>
      <c r="AJ181" s="92">
        <f t="shared" si="91"/>
        <v>0</v>
      </c>
      <c r="AK181" s="78">
        <f t="shared" si="92"/>
        <v>0</v>
      </c>
      <c r="AL181" s="11"/>
      <c r="AM181" s="14"/>
      <c r="AN181" s="11"/>
      <c r="AO181" s="15"/>
      <c r="AP181" s="11"/>
      <c r="AQ181" s="11"/>
      <c r="AR181" s="11"/>
      <c r="AS181" s="75" t="str">
        <f t="shared" si="98"/>
        <v/>
      </c>
      <c r="AT181" s="75" t="str">
        <f t="shared" ca="1" si="99"/>
        <v/>
      </c>
      <c r="AU181" s="75" t="str">
        <f t="shared" si="100"/>
        <v/>
      </c>
      <c r="AV181" s="75" t="str">
        <f t="shared" ca="1" si="101"/>
        <v/>
      </c>
      <c r="AW181" s="11"/>
      <c r="AX181" s="11"/>
      <c r="AY181" s="75" t="str">
        <f t="shared" si="102"/>
        <v/>
      </c>
      <c r="AZ181" s="11"/>
      <c r="BA181" s="11"/>
      <c r="BB181" s="75" t="str">
        <f t="shared" si="103"/>
        <v/>
      </c>
      <c r="BC181" s="11"/>
      <c r="BH181" s="52"/>
      <c r="BI181" s="52"/>
      <c r="BJ181" s="52"/>
      <c r="BK181" s="52"/>
      <c r="BL181" s="52"/>
      <c r="BM181" s="52"/>
      <c r="BQ181" s="27"/>
      <c r="BR181" s="27"/>
      <c r="BS181" s="27"/>
      <c r="BT181" s="27"/>
      <c r="BU181" s="27"/>
      <c r="BV181" s="27"/>
      <c r="BW181" s="54"/>
      <c r="BX181" s="26"/>
      <c r="BY181" s="54"/>
      <c r="BZ181" s="26"/>
      <c r="CA181" s="26"/>
      <c r="CB181" s="26"/>
    </row>
    <row r="182" spans="1:80" ht="17.45" customHeight="1">
      <c r="A182" s="86">
        <f t="shared" si="104"/>
        <v>25.4</v>
      </c>
      <c r="B182" s="107">
        <f t="shared" si="83"/>
        <v>45797</v>
      </c>
      <c r="C182" s="8"/>
      <c r="D182" s="11"/>
      <c r="E182" s="12">
        <v>0</v>
      </c>
      <c r="F182" s="11">
        <v>0</v>
      </c>
      <c r="G182" s="74">
        <f t="shared" si="108"/>
        <v>571</v>
      </c>
      <c r="H182" s="75">
        <f t="shared" si="108"/>
        <v>4806</v>
      </c>
      <c r="I182" s="88">
        <f t="shared" si="94"/>
        <v>0</v>
      </c>
      <c r="J182" s="78">
        <f t="shared" si="95"/>
        <v>0</v>
      </c>
      <c r="K182" s="78">
        <f t="shared" si="96"/>
        <v>0</v>
      </c>
      <c r="L182" s="78">
        <f t="shared" si="84"/>
        <v>0</v>
      </c>
      <c r="M182" s="78">
        <f t="shared" ca="1" si="106"/>
        <v>0.14010989010989008</v>
      </c>
      <c r="N182" s="78">
        <f t="shared" ca="1" si="105"/>
        <v>0.49038461538461531</v>
      </c>
      <c r="O182" s="78">
        <f t="shared" si="97"/>
        <v>5.0000000000000001E-4</v>
      </c>
      <c r="P182" s="13" t="s">
        <v>184</v>
      </c>
      <c r="Q182" s="8"/>
      <c r="R182" s="13"/>
      <c r="S182" s="89">
        <f t="shared" si="85"/>
        <v>0</v>
      </c>
      <c r="T182" s="75">
        <f t="shared" si="86"/>
        <v>0</v>
      </c>
      <c r="U182" s="90">
        <f t="shared" si="87"/>
        <v>0</v>
      </c>
      <c r="V182" s="82">
        <f t="shared" si="88"/>
        <v>0</v>
      </c>
      <c r="W182" s="8"/>
      <c r="X182" s="8"/>
      <c r="Y182" s="23"/>
      <c r="Z182" s="23"/>
      <c r="AA182" s="23"/>
      <c r="AB182" s="12"/>
      <c r="AC182" s="91">
        <f t="shared" si="89"/>
        <v>0</v>
      </c>
      <c r="AD182" s="75">
        <f t="shared" si="90"/>
        <v>0</v>
      </c>
      <c r="AE182" s="88">
        <f t="shared" si="78"/>
        <v>0</v>
      </c>
      <c r="AF182" s="92">
        <f t="shared" si="79"/>
        <v>0</v>
      </c>
      <c r="AG182" s="93">
        <f t="shared" si="80"/>
        <v>0</v>
      </c>
      <c r="AH182" s="93">
        <f t="shared" si="81"/>
        <v>0</v>
      </c>
      <c r="AI182" s="78">
        <f t="shared" si="82"/>
        <v>0</v>
      </c>
      <c r="AJ182" s="92">
        <f t="shared" si="91"/>
        <v>0</v>
      </c>
      <c r="AK182" s="78">
        <f t="shared" si="92"/>
        <v>0</v>
      </c>
      <c r="AL182" s="11"/>
      <c r="AM182" s="14"/>
      <c r="AN182" s="11"/>
      <c r="AO182" s="15"/>
      <c r="AP182" s="11"/>
      <c r="AQ182" s="11"/>
      <c r="AR182" s="11"/>
      <c r="AS182" s="75" t="str">
        <f t="shared" si="98"/>
        <v/>
      </c>
      <c r="AT182" s="75" t="str">
        <f t="shared" ca="1" si="99"/>
        <v/>
      </c>
      <c r="AU182" s="75" t="str">
        <f t="shared" si="100"/>
        <v/>
      </c>
      <c r="AV182" s="75" t="str">
        <f t="shared" ca="1" si="101"/>
        <v/>
      </c>
      <c r="AW182" s="11"/>
      <c r="AX182" s="11"/>
      <c r="AY182" s="75" t="str">
        <f t="shared" si="102"/>
        <v/>
      </c>
      <c r="AZ182" s="11"/>
      <c r="BA182" s="11"/>
      <c r="BB182" s="75" t="str">
        <f t="shared" si="103"/>
        <v/>
      </c>
      <c r="BC182" s="11"/>
      <c r="BH182" s="52"/>
      <c r="BI182" s="52"/>
      <c r="BJ182" s="52"/>
      <c r="BK182" s="52"/>
      <c r="BL182" s="52"/>
      <c r="BM182" s="52"/>
      <c r="BQ182" s="27"/>
      <c r="BR182" s="27"/>
      <c r="BS182" s="27"/>
      <c r="BT182" s="27"/>
      <c r="BU182" s="27"/>
      <c r="BV182" s="27"/>
      <c r="BW182" s="54"/>
      <c r="BX182" s="26"/>
      <c r="BY182" s="54"/>
      <c r="BZ182" s="26"/>
      <c r="CA182" s="26"/>
      <c r="CB182" s="26"/>
    </row>
    <row r="183" spans="1:80" ht="17.45" customHeight="1">
      <c r="A183" s="94">
        <f t="shared" si="104"/>
        <v>25.5</v>
      </c>
      <c r="B183" s="107">
        <f t="shared" si="83"/>
        <v>45798</v>
      </c>
      <c r="C183" s="8"/>
      <c r="D183" s="11"/>
      <c r="E183" s="12">
        <v>0</v>
      </c>
      <c r="F183" s="11">
        <v>1</v>
      </c>
      <c r="G183" s="74">
        <f t="shared" si="108"/>
        <v>571</v>
      </c>
      <c r="H183" s="75">
        <f t="shared" si="108"/>
        <v>4805</v>
      </c>
      <c r="I183" s="88">
        <f t="shared" si="94"/>
        <v>0</v>
      </c>
      <c r="J183" s="78">
        <f t="shared" si="95"/>
        <v>0</v>
      </c>
      <c r="K183" s="78">
        <f t="shared" si="96"/>
        <v>0</v>
      </c>
      <c r="L183" s="78">
        <f t="shared" si="84"/>
        <v>2.0807324178110696E-4</v>
      </c>
      <c r="M183" s="78">
        <f t="shared" ca="1" si="106"/>
        <v>0.14010989010989008</v>
      </c>
      <c r="N183" s="78">
        <f t="shared" ca="1" si="105"/>
        <v>0.49175824175824168</v>
      </c>
      <c r="O183" s="78">
        <f t="shared" si="97"/>
        <v>5.0000000000000001E-4</v>
      </c>
      <c r="P183" s="13" t="s">
        <v>184</v>
      </c>
      <c r="Q183" s="8"/>
      <c r="R183" s="13"/>
      <c r="S183" s="89">
        <f t="shared" si="85"/>
        <v>0</v>
      </c>
      <c r="T183" s="75">
        <f t="shared" si="86"/>
        <v>0</v>
      </c>
      <c r="U183" s="90">
        <f t="shared" si="87"/>
        <v>0</v>
      </c>
      <c r="V183" s="82">
        <f t="shared" si="88"/>
        <v>0</v>
      </c>
      <c r="W183" s="8"/>
      <c r="X183" s="8"/>
      <c r="Y183" s="23"/>
      <c r="Z183" s="23"/>
      <c r="AA183" s="23"/>
      <c r="AB183" s="12"/>
      <c r="AC183" s="91">
        <f t="shared" si="89"/>
        <v>0</v>
      </c>
      <c r="AD183" s="75">
        <f t="shared" si="90"/>
        <v>0</v>
      </c>
      <c r="AE183" s="88">
        <f t="shared" si="78"/>
        <v>0</v>
      </c>
      <c r="AF183" s="92">
        <f t="shared" si="79"/>
        <v>0</v>
      </c>
      <c r="AG183" s="93">
        <f t="shared" si="80"/>
        <v>0</v>
      </c>
      <c r="AH183" s="93">
        <f t="shared" si="81"/>
        <v>0</v>
      </c>
      <c r="AI183" s="78">
        <f t="shared" si="82"/>
        <v>0</v>
      </c>
      <c r="AJ183" s="92">
        <f t="shared" si="91"/>
        <v>0</v>
      </c>
      <c r="AK183" s="78">
        <f t="shared" si="92"/>
        <v>0</v>
      </c>
      <c r="AL183" s="11"/>
      <c r="AM183" s="14"/>
      <c r="AN183" s="11"/>
      <c r="AO183" s="15"/>
      <c r="AP183" s="11"/>
      <c r="AQ183" s="11"/>
      <c r="AR183" s="11"/>
      <c r="AS183" s="75" t="str">
        <f t="shared" si="98"/>
        <v/>
      </c>
      <c r="AT183" s="75" t="str">
        <f t="shared" ca="1" si="99"/>
        <v/>
      </c>
      <c r="AU183" s="75" t="str">
        <f t="shared" si="100"/>
        <v/>
      </c>
      <c r="AV183" s="75" t="str">
        <f t="shared" ca="1" si="101"/>
        <v/>
      </c>
      <c r="AW183" s="11"/>
      <c r="AX183" s="11"/>
      <c r="AY183" s="75" t="str">
        <f t="shared" si="102"/>
        <v/>
      </c>
      <c r="AZ183" s="11"/>
      <c r="BA183" s="11"/>
      <c r="BB183" s="75" t="str">
        <f t="shared" si="103"/>
        <v/>
      </c>
      <c r="BC183" s="11"/>
      <c r="BH183" s="52"/>
      <c r="BI183" s="52"/>
      <c r="BJ183" s="52"/>
      <c r="BK183" s="52"/>
      <c r="BL183" s="52"/>
      <c r="BM183" s="52"/>
      <c r="BQ183" s="27"/>
      <c r="BR183" s="27"/>
      <c r="BS183" s="27"/>
      <c r="BT183" s="27"/>
      <c r="BU183" s="27"/>
      <c r="BV183" s="27"/>
      <c r="BW183" s="54"/>
      <c r="BX183" s="26"/>
      <c r="BY183" s="54"/>
      <c r="BZ183" s="26"/>
      <c r="CA183" s="26"/>
      <c r="CB183" s="26"/>
    </row>
    <row r="184" spans="1:80" ht="17.45" customHeight="1">
      <c r="A184" s="86">
        <f t="shared" si="104"/>
        <v>25.6</v>
      </c>
      <c r="B184" s="107">
        <f t="shared" si="83"/>
        <v>45799</v>
      </c>
      <c r="C184" s="8"/>
      <c r="D184" s="11"/>
      <c r="E184" s="12">
        <v>0</v>
      </c>
      <c r="F184" s="11">
        <v>1</v>
      </c>
      <c r="G184" s="74">
        <f t="shared" si="108"/>
        <v>571</v>
      </c>
      <c r="H184" s="75">
        <f t="shared" si="108"/>
        <v>4804</v>
      </c>
      <c r="I184" s="88">
        <f t="shared" si="94"/>
        <v>0</v>
      </c>
      <c r="J184" s="78">
        <f t="shared" si="95"/>
        <v>0</v>
      </c>
      <c r="K184" s="78">
        <f t="shared" si="96"/>
        <v>0</v>
      </c>
      <c r="L184" s="78">
        <f t="shared" si="84"/>
        <v>2.081165452653486E-4</v>
      </c>
      <c r="M184" s="78">
        <f t="shared" ca="1" si="106"/>
        <v>0.14010989010989008</v>
      </c>
      <c r="N184" s="78">
        <f t="shared" ca="1" si="105"/>
        <v>0.49313186813186805</v>
      </c>
      <c r="O184" s="78">
        <f t="shared" si="97"/>
        <v>5.0000000000000001E-4</v>
      </c>
      <c r="P184" s="13" t="s">
        <v>184</v>
      </c>
      <c r="Q184" s="8"/>
      <c r="R184" s="13"/>
      <c r="S184" s="89">
        <f t="shared" si="85"/>
        <v>0</v>
      </c>
      <c r="T184" s="75">
        <f t="shared" si="86"/>
        <v>0</v>
      </c>
      <c r="U184" s="90">
        <f t="shared" si="87"/>
        <v>0</v>
      </c>
      <c r="V184" s="82">
        <f t="shared" si="88"/>
        <v>0</v>
      </c>
      <c r="W184" s="8"/>
      <c r="X184" s="8"/>
      <c r="Y184" s="23"/>
      <c r="Z184" s="23"/>
      <c r="AA184" s="23"/>
      <c r="AB184" s="12"/>
      <c r="AC184" s="91">
        <f t="shared" si="89"/>
        <v>0</v>
      </c>
      <c r="AD184" s="75">
        <f t="shared" si="90"/>
        <v>0</v>
      </c>
      <c r="AE184" s="88">
        <f t="shared" si="78"/>
        <v>0</v>
      </c>
      <c r="AF184" s="92">
        <f t="shared" si="79"/>
        <v>0</v>
      </c>
      <c r="AG184" s="93">
        <f t="shared" si="80"/>
        <v>0</v>
      </c>
      <c r="AH184" s="93">
        <f t="shared" si="81"/>
        <v>0</v>
      </c>
      <c r="AI184" s="78">
        <f t="shared" si="82"/>
        <v>0</v>
      </c>
      <c r="AJ184" s="92">
        <f t="shared" si="91"/>
        <v>0</v>
      </c>
      <c r="AK184" s="78">
        <f t="shared" si="92"/>
        <v>0</v>
      </c>
      <c r="AL184" s="11"/>
      <c r="AM184" s="14"/>
      <c r="AN184" s="11"/>
      <c r="AO184" s="15"/>
      <c r="AP184" s="11"/>
      <c r="AQ184" s="11"/>
      <c r="AR184" s="11"/>
      <c r="AS184" s="75" t="str">
        <f t="shared" si="98"/>
        <v/>
      </c>
      <c r="AT184" s="75" t="str">
        <f t="shared" ca="1" si="99"/>
        <v/>
      </c>
      <c r="AU184" s="75" t="str">
        <f t="shared" si="100"/>
        <v/>
      </c>
      <c r="AV184" s="75" t="str">
        <f t="shared" ca="1" si="101"/>
        <v/>
      </c>
      <c r="AW184" s="11"/>
      <c r="AX184" s="11"/>
      <c r="AY184" s="75" t="str">
        <f t="shared" si="102"/>
        <v/>
      </c>
      <c r="AZ184" s="11"/>
      <c r="BA184" s="11"/>
      <c r="BB184" s="75" t="str">
        <f t="shared" si="103"/>
        <v/>
      </c>
      <c r="BC184" s="11"/>
      <c r="BH184" s="52"/>
      <c r="BI184" s="52"/>
      <c r="BJ184" s="52"/>
      <c r="BK184" s="52"/>
      <c r="BL184" s="52"/>
      <c r="BM184" s="52"/>
      <c r="BQ184" s="27"/>
      <c r="BR184" s="27"/>
      <c r="BS184" s="27"/>
      <c r="BT184" s="27"/>
      <c r="BU184" s="27"/>
      <c r="BV184" s="27"/>
      <c r="BW184" s="54"/>
      <c r="BX184" s="26"/>
      <c r="BY184" s="54"/>
      <c r="BZ184" s="26"/>
      <c r="CA184" s="26"/>
      <c r="CB184" s="26"/>
    </row>
    <row r="185" spans="1:80" ht="17.45" customHeight="1" thickBot="1">
      <c r="A185" s="94">
        <f t="shared" si="104"/>
        <v>25.700000000000003</v>
      </c>
      <c r="B185" s="108">
        <f t="shared" si="83"/>
        <v>45800</v>
      </c>
      <c r="C185" s="16"/>
      <c r="D185" s="17"/>
      <c r="E185" s="18">
        <v>1</v>
      </c>
      <c r="F185" s="17">
        <v>0</v>
      </c>
      <c r="G185" s="96">
        <f t="shared" si="108"/>
        <v>570</v>
      </c>
      <c r="H185" s="97">
        <f t="shared" si="108"/>
        <v>4804</v>
      </c>
      <c r="I185" s="98">
        <f t="shared" si="94"/>
        <v>0</v>
      </c>
      <c r="J185" s="99">
        <f t="shared" si="95"/>
        <v>1.7513134851138354E-3</v>
      </c>
      <c r="K185" s="99">
        <f t="shared" si="96"/>
        <v>0</v>
      </c>
      <c r="L185" s="99">
        <f t="shared" si="84"/>
        <v>0</v>
      </c>
      <c r="M185" s="99">
        <f t="shared" ca="1" si="106"/>
        <v>0.14148351648351645</v>
      </c>
      <c r="N185" s="99">
        <f t="shared" ca="1" si="105"/>
        <v>0.49313186813186805</v>
      </c>
      <c r="O185" s="99">
        <f t="shared" si="97"/>
        <v>5.0000000000000001E-4</v>
      </c>
      <c r="P185" s="19" t="s">
        <v>184</v>
      </c>
      <c r="Q185" s="16"/>
      <c r="R185" s="19"/>
      <c r="S185" s="89">
        <f t="shared" si="85"/>
        <v>0</v>
      </c>
      <c r="T185" s="75">
        <f t="shared" si="86"/>
        <v>0</v>
      </c>
      <c r="U185" s="100">
        <f t="shared" si="87"/>
        <v>0</v>
      </c>
      <c r="V185" s="101">
        <f t="shared" si="88"/>
        <v>0</v>
      </c>
      <c r="W185" s="16"/>
      <c r="X185" s="16"/>
      <c r="Y185" s="23"/>
      <c r="Z185" s="23"/>
      <c r="AA185" s="23"/>
      <c r="AB185" s="12"/>
      <c r="AC185" s="102">
        <f t="shared" si="89"/>
        <v>0</v>
      </c>
      <c r="AD185" s="97">
        <f t="shared" si="90"/>
        <v>0</v>
      </c>
      <c r="AE185" s="98">
        <f t="shared" si="78"/>
        <v>0</v>
      </c>
      <c r="AF185" s="103">
        <f t="shared" si="79"/>
        <v>0</v>
      </c>
      <c r="AG185" s="104">
        <f t="shared" si="80"/>
        <v>0</v>
      </c>
      <c r="AH185" s="104">
        <f t="shared" si="81"/>
        <v>0</v>
      </c>
      <c r="AI185" s="99">
        <f t="shared" si="82"/>
        <v>0</v>
      </c>
      <c r="AJ185" s="103">
        <f t="shared" si="91"/>
        <v>0</v>
      </c>
      <c r="AK185" s="99">
        <f t="shared" si="92"/>
        <v>0</v>
      </c>
      <c r="AL185" s="17"/>
      <c r="AM185" s="20"/>
      <c r="AN185" s="17"/>
      <c r="AO185" s="21"/>
      <c r="AP185" s="17"/>
      <c r="AQ185" s="17"/>
      <c r="AR185" s="17"/>
      <c r="AS185" s="97" t="str">
        <f t="shared" si="98"/>
        <v/>
      </c>
      <c r="AT185" s="97" t="str">
        <f t="shared" ca="1" si="99"/>
        <v/>
      </c>
      <c r="AU185" s="97" t="str">
        <f t="shared" si="100"/>
        <v/>
      </c>
      <c r="AV185" s="97" t="str">
        <f t="shared" ca="1" si="101"/>
        <v/>
      </c>
      <c r="AW185" s="17"/>
      <c r="AX185" s="17"/>
      <c r="AY185" s="97" t="str">
        <f t="shared" si="102"/>
        <v/>
      </c>
      <c r="AZ185" s="17"/>
      <c r="BA185" s="17"/>
      <c r="BB185" s="97" t="str">
        <f t="shared" si="103"/>
        <v/>
      </c>
      <c r="BC185" s="17"/>
      <c r="BH185" s="52"/>
      <c r="BI185" s="52"/>
      <c r="BJ185" s="52"/>
      <c r="BK185" s="52"/>
      <c r="BL185" s="52"/>
      <c r="BM185" s="52"/>
      <c r="BQ185" s="27"/>
      <c r="BR185" s="27"/>
      <c r="BS185" s="27"/>
      <c r="BT185" s="27"/>
      <c r="BU185" s="27"/>
      <c r="BV185" s="27"/>
      <c r="BW185" s="54"/>
      <c r="BX185" s="26"/>
      <c r="BY185" s="54"/>
      <c r="BZ185" s="26"/>
      <c r="CA185" s="26"/>
      <c r="CB185" s="26"/>
    </row>
    <row r="186" spans="1:80" ht="17.45" customHeight="1" thickTop="1">
      <c r="A186" s="105">
        <f>A179+1</f>
        <v>26.1</v>
      </c>
      <c r="B186" s="106">
        <f>B185+1</f>
        <v>45801</v>
      </c>
      <c r="C186" s="4"/>
      <c r="D186" s="5"/>
      <c r="E186" s="6">
        <v>0</v>
      </c>
      <c r="F186" s="5">
        <v>0</v>
      </c>
      <c r="G186" s="74">
        <f t="shared" si="108"/>
        <v>570</v>
      </c>
      <c r="H186" s="75">
        <f t="shared" si="108"/>
        <v>4804</v>
      </c>
      <c r="I186" s="76">
        <f t="shared" si="94"/>
        <v>0</v>
      </c>
      <c r="J186" s="77">
        <f t="shared" si="95"/>
        <v>0</v>
      </c>
      <c r="K186" s="77">
        <f t="shared" si="96"/>
        <v>0</v>
      </c>
      <c r="L186" s="77">
        <f t="shared" si="84"/>
        <v>0</v>
      </c>
      <c r="M186" s="78">
        <f t="shared" ca="1" si="106"/>
        <v>0.14148351648351645</v>
      </c>
      <c r="N186" s="78">
        <f t="shared" ca="1" si="105"/>
        <v>0.49313186813186805</v>
      </c>
      <c r="O186" s="78">
        <f t="shared" si="97"/>
        <v>5.0000000000000001E-4</v>
      </c>
      <c r="P186" s="13" t="s">
        <v>184</v>
      </c>
      <c r="Q186" s="8"/>
      <c r="R186" s="13"/>
      <c r="S186" s="79">
        <f t="shared" si="85"/>
        <v>0</v>
      </c>
      <c r="T186" s="80">
        <f t="shared" si="86"/>
        <v>0</v>
      </c>
      <c r="U186" s="90">
        <f t="shared" si="87"/>
        <v>0</v>
      </c>
      <c r="V186" s="82">
        <f t="shared" si="88"/>
        <v>0</v>
      </c>
      <c r="W186" s="4"/>
      <c r="X186" s="4"/>
      <c r="Y186" s="22"/>
      <c r="Z186" s="22"/>
      <c r="AA186" s="22"/>
      <c r="AB186" s="6"/>
      <c r="AC186" s="83">
        <f t="shared" si="89"/>
        <v>0</v>
      </c>
      <c r="AD186" s="80">
        <f t="shared" si="90"/>
        <v>0</v>
      </c>
      <c r="AE186" s="76">
        <f t="shared" si="78"/>
        <v>0</v>
      </c>
      <c r="AF186" s="84">
        <f t="shared" si="79"/>
        <v>0</v>
      </c>
      <c r="AG186" s="85">
        <f t="shared" si="80"/>
        <v>0</v>
      </c>
      <c r="AH186" s="85">
        <f t="shared" si="81"/>
        <v>0</v>
      </c>
      <c r="AI186" s="77">
        <f t="shared" si="82"/>
        <v>0</v>
      </c>
      <c r="AJ186" s="84">
        <f t="shared" si="91"/>
        <v>0</v>
      </c>
      <c r="AK186" s="77">
        <f t="shared" si="92"/>
        <v>0</v>
      </c>
      <c r="AL186" s="5"/>
      <c r="AM186" s="9"/>
      <c r="AN186" s="5"/>
      <c r="AO186" s="10"/>
      <c r="AP186" s="5"/>
      <c r="AQ186" s="5"/>
      <c r="AR186" s="5"/>
      <c r="AS186" s="80" t="str">
        <f t="shared" si="98"/>
        <v/>
      </c>
      <c r="AT186" s="80" t="str">
        <f t="shared" ca="1" si="99"/>
        <v/>
      </c>
      <c r="AU186" s="80" t="str">
        <f t="shared" si="100"/>
        <v/>
      </c>
      <c r="AV186" s="80" t="str">
        <f t="shared" ca="1" si="101"/>
        <v/>
      </c>
      <c r="AW186" s="5"/>
      <c r="AX186" s="5"/>
      <c r="AY186" s="80" t="str">
        <f t="shared" si="102"/>
        <v/>
      </c>
      <c r="AZ186" s="165"/>
      <c r="BA186" s="165"/>
      <c r="BB186" s="80" t="str">
        <f t="shared" si="103"/>
        <v/>
      </c>
      <c r="BC186" s="5"/>
      <c r="BH186" s="52"/>
      <c r="BI186" s="52"/>
      <c r="BJ186" s="52"/>
      <c r="BK186" s="52"/>
      <c r="BL186" s="52"/>
      <c r="BM186" s="52"/>
      <c r="BQ186" s="27"/>
      <c r="BR186" s="27"/>
      <c r="BS186" s="27"/>
      <c r="BT186" s="27"/>
      <c r="BU186" s="27"/>
      <c r="BV186" s="27"/>
      <c r="BW186" s="54"/>
      <c r="BX186" s="26"/>
      <c r="BY186" s="54"/>
      <c r="BZ186" s="26"/>
      <c r="CA186" s="26"/>
      <c r="CB186" s="26"/>
    </row>
    <row r="187" spans="1:80" ht="17.45" customHeight="1">
      <c r="A187" s="94">
        <f t="shared" si="104"/>
        <v>26.2</v>
      </c>
      <c r="B187" s="107">
        <f t="shared" si="83"/>
        <v>45802</v>
      </c>
      <c r="C187" s="8"/>
      <c r="D187" s="11"/>
      <c r="E187" s="12">
        <v>0</v>
      </c>
      <c r="F187" s="11">
        <v>0</v>
      </c>
      <c r="G187" s="74">
        <f t="shared" si="108"/>
        <v>570</v>
      </c>
      <c r="H187" s="75">
        <f t="shared" si="108"/>
        <v>4804</v>
      </c>
      <c r="I187" s="88">
        <f t="shared" si="94"/>
        <v>0</v>
      </c>
      <c r="J187" s="78">
        <f t="shared" si="95"/>
        <v>0</v>
      </c>
      <c r="K187" s="78">
        <f t="shared" si="96"/>
        <v>0</v>
      </c>
      <c r="L187" s="78">
        <f t="shared" si="84"/>
        <v>0</v>
      </c>
      <c r="M187" s="78">
        <f t="shared" ca="1" si="106"/>
        <v>0.14148351648351645</v>
      </c>
      <c r="N187" s="78">
        <f t="shared" ca="1" si="105"/>
        <v>0.49313186813186805</v>
      </c>
      <c r="O187" s="78">
        <f t="shared" si="97"/>
        <v>5.0000000000000001E-4</v>
      </c>
      <c r="P187" s="13" t="s">
        <v>184</v>
      </c>
      <c r="Q187" s="8"/>
      <c r="R187" s="13"/>
      <c r="S187" s="89">
        <f t="shared" si="85"/>
        <v>0</v>
      </c>
      <c r="T187" s="75">
        <f t="shared" si="86"/>
        <v>0</v>
      </c>
      <c r="U187" s="90">
        <f t="shared" si="87"/>
        <v>0</v>
      </c>
      <c r="V187" s="82">
        <f t="shared" si="88"/>
        <v>0</v>
      </c>
      <c r="W187" s="8"/>
      <c r="X187" s="8"/>
      <c r="Y187" s="23"/>
      <c r="Z187" s="23"/>
      <c r="AA187" s="23"/>
      <c r="AB187" s="12"/>
      <c r="AC187" s="91">
        <f t="shared" si="89"/>
        <v>0</v>
      </c>
      <c r="AD187" s="75">
        <f t="shared" si="90"/>
        <v>0</v>
      </c>
      <c r="AE187" s="88">
        <f t="shared" si="78"/>
        <v>0</v>
      </c>
      <c r="AF187" s="92">
        <f t="shared" si="79"/>
        <v>0</v>
      </c>
      <c r="AG187" s="93">
        <f t="shared" si="80"/>
        <v>0</v>
      </c>
      <c r="AH187" s="93">
        <f t="shared" si="81"/>
        <v>0</v>
      </c>
      <c r="AI187" s="78">
        <f t="shared" si="82"/>
        <v>0</v>
      </c>
      <c r="AJ187" s="92">
        <f t="shared" si="91"/>
        <v>0</v>
      </c>
      <c r="AK187" s="78">
        <f t="shared" si="92"/>
        <v>0</v>
      </c>
      <c r="AL187" s="11"/>
      <c r="AM187" s="14"/>
      <c r="AN187" s="11"/>
      <c r="AO187" s="15"/>
      <c r="AP187" s="11"/>
      <c r="AQ187" s="11"/>
      <c r="AR187" s="11"/>
      <c r="AS187" s="75" t="str">
        <f t="shared" si="98"/>
        <v/>
      </c>
      <c r="AT187" s="75" t="str">
        <f t="shared" ca="1" si="99"/>
        <v/>
      </c>
      <c r="AU187" s="75" t="str">
        <f t="shared" si="100"/>
        <v/>
      </c>
      <c r="AV187" s="75" t="str">
        <f t="shared" ca="1" si="101"/>
        <v/>
      </c>
      <c r="AW187" s="11"/>
      <c r="AX187" s="11"/>
      <c r="AY187" s="75" t="str">
        <f t="shared" si="102"/>
        <v/>
      </c>
      <c r="AZ187" s="11"/>
      <c r="BA187" s="11"/>
      <c r="BB187" s="75" t="str">
        <f t="shared" si="103"/>
        <v/>
      </c>
      <c r="BC187" s="11"/>
      <c r="BH187" s="52"/>
      <c r="BI187" s="52"/>
      <c r="BJ187" s="52"/>
      <c r="BK187" s="52"/>
      <c r="BL187" s="52"/>
      <c r="BM187" s="52"/>
      <c r="BQ187" s="27"/>
      <c r="BR187" s="27"/>
      <c r="BS187" s="27"/>
      <c r="BT187" s="27"/>
      <c r="BU187" s="27"/>
      <c r="BV187" s="27"/>
      <c r="BW187" s="54"/>
      <c r="BX187" s="26"/>
      <c r="BY187" s="54"/>
      <c r="BZ187" s="26"/>
      <c r="CA187" s="26"/>
      <c r="CB187" s="26"/>
    </row>
    <row r="188" spans="1:80" ht="17.45" customHeight="1">
      <c r="A188" s="86">
        <f t="shared" si="104"/>
        <v>26.3</v>
      </c>
      <c r="B188" s="107">
        <f t="shared" si="83"/>
        <v>45803</v>
      </c>
      <c r="C188" s="8"/>
      <c r="D188" s="11"/>
      <c r="E188" s="12">
        <v>1</v>
      </c>
      <c r="F188" s="11">
        <v>0</v>
      </c>
      <c r="G188" s="74">
        <f t="shared" ref="G188:H203" si="109">G187-E188-C188</f>
        <v>569</v>
      </c>
      <c r="H188" s="75">
        <f t="shared" si="109"/>
        <v>4804</v>
      </c>
      <c r="I188" s="88">
        <f t="shared" si="94"/>
        <v>0</v>
      </c>
      <c r="J188" s="78">
        <f t="shared" si="95"/>
        <v>1.7543859649122807E-3</v>
      </c>
      <c r="K188" s="78">
        <f t="shared" si="96"/>
        <v>0</v>
      </c>
      <c r="L188" s="78">
        <f t="shared" si="84"/>
        <v>0</v>
      </c>
      <c r="M188" s="78">
        <f t="shared" ca="1" si="106"/>
        <v>0.14285714285714282</v>
      </c>
      <c r="N188" s="78">
        <f t="shared" ca="1" si="105"/>
        <v>0.49313186813186805</v>
      </c>
      <c r="O188" s="78">
        <f t="shared" si="97"/>
        <v>5.0000000000000001E-4</v>
      </c>
      <c r="P188" s="13" t="s">
        <v>184</v>
      </c>
      <c r="Q188" s="8"/>
      <c r="R188" s="13"/>
      <c r="S188" s="89">
        <f t="shared" si="85"/>
        <v>0</v>
      </c>
      <c r="T188" s="75">
        <f t="shared" si="86"/>
        <v>0</v>
      </c>
      <c r="U188" s="90">
        <f t="shared" si="87"/>
        <v>0</v>
      </c>
      <c r="V188" s="82">
        <f t="shared" si="88"/>
        <v>0</v>
      </c>
      <c r="W188" s="8"/>
      <c r="X188" s="8"/>
      <c r="Y188" s="23"/>
      <c r="Z188" s="23"/>
      <c r="AA188" s="23"/>
      <c r="AB188" s="12"/>
      <c r="AC188" s="91">
        <f t="shared" si="89"/>
        <v>0</v>
      </c>
      <c r="AD188" s="75">
        <f t="shared" si="90"/>
        <v>0</v>
      </c>
      <c r="AE188" s="88">
        <f t="shared" si="78"/>
        <v>0</v>
      </c>
      <c r="AF188" s="92">
        <f t="shared" si="79"/>
        <v>0</v>
      </c>
      <c r="AG188" s="93">
        <f t="shared" si="80"/>
        <v>0</v>
      </c>
      <c r="AH188" s="93">
        <f t="shared" si="81"/>
        <v>0</v>
      </c>
      <c r="AI188" s="78">
        <f t="shared" si="82"/>
        <v>0</v>
      </c>
      <c r="AJ188" s="92">
        <f t="shared" si="91"/>
        <v>0</v>
      </c>
      <c r="AK188" s="78">
        <f t="shared" si="92"/>
        <v>0</v>
      </c>
      <c r="AL188" s="11"/>
      <c r="AM188" s="14"/>
      <c r="AN188" s="11"/>
      <c r="AO188" s="15"/>
      <c r="AP188" s="11"/>
      <c r="AQ188" s="11"/>
      <c r="AR188" s="11"/>
      <c r="AS188" s="75" t="str">
        <f t="shared" si="98"/>
        <v/>
      </c>
      <c r="AT188" s="75" t="str">
        <f t="shared" ca="1" si="99"/>
        <v/>
      </c>
      <c r="AU188" s="75" t="str">
        <f t="shared" si="100"/>
        <v/>
      </c>
      <c r="AV188" s="75" t="str">
        <f t="shared" ca="1" si="101"/>
        <v/>
      </c>
      <c r="AW188" s="11"/>
      <c r="AX188" s="11"/>
      <c r="AY188" s="75" t="str">
        <f t="shared" si="102"/>
        <v/>
      </c>
      <c r="AZ188" s="11"/>
      <c r="BA188" s="11"/>
      <c r="BB188" s="75" t="str">
        <f t="shared" si="103"/>
        <v/>
      </c>
      <c r="BC188" s="11"/>
      <c r="BH188" s="52"/>
      <c r="BI188" s="52"/>
      <c r="BJ188" s="52"/>
      <c r="BK188" s="52"/>
      <c r="BL188" s="52"/>
      <c r="BM188" s="52"/>
      <c r="BQ188" s="27"/>
      <c r="BR188" s="27"/>
      <c r="BS188" s="27"/>
      <c r="BT188" s="27"/>
      <c r="BU188" s="27"/>
      <c r="BV188" s="27"/>
      <c r="BW188" s="54"/>
      <c r="BX188" s="26"/>
      <c r="BY188" s="54"/>
      <c r="BZ188" s="26"/>
      <c r="CA188" s="26"/>
      <c r="CB188" s="26"/>
    </row>
    <row r="189" spans="1:80" ht="17.45" customHeight="1">
      <c r="A189" s="94">
        <f t="shared" si="104"/>
        <v>26.4</v>
      </c>
      <c r="B189" s="107">
        <f t="shared" si="83"/>
        <v>45804</v>
      </c>
      <c r="C189" s="8"/>
      <c r="D189" s="11"/>
      <c r="E189" s="12">
        <v>0</v>
      </c>
      <c r="F189" s="11">
        <v>0</v>
      </c>
      <c r="G189" s="74">
        <f t="shared" si="109"/>
        <v>569</v>
      </c>
      <c r="H189" s="75">
        <f t="shared" si="109"/>
        <v>4804</v>
      </c>
      <c r="I189" s="88">
        <f t="shared" si="94"/>
        <v>0</v>
      </c>
      <c r="J189" s="78">
        <f t="shared" si="95"/>
        <v>0</v>
      </c>
      <c r="K189" s="78">
        <f t="shared" si="96"/>
        <v>0</v>
      </c>
      <c r="L189" s="78">
        <f t="shared" si="84"/>
        <v>0</v>
      </c>
      <c r="M189" s="78">
        <f t="shared" ca="1" si="106"/>
        <v>0.14285714285714282</v>
      </c>
      <c r="N189" s="78">
        <f t="shared" ca="1" si="105"/>
        <v>0.49313186813186805</v>
      </c>
      <c r="O189" s="78">
        <f t="shared" si="97"/>
        <v>5.0000000000000001E-4</v>
      </c>
      <c r="P189" s="13" t="s">
        <v>184</v>
      </c>
      <c r="Q189" s="8"/>
      <c r="R189" s="13"/>
      <c r="S189" s="89">
        <f t="shared" si="85"/>
        <v>0</v>
      </c>
      <c r="T189" s="75">
        <f t="shared" si="86"/>
        <v>0</v>
      </c>
      <c r="U189" s="90">
        <f t="shared" si="87"/>
        <v>0</v>
      </c>
      <c r="V189" s="82">
        <f t="shared" si="88"/>
        <v>0</v>
      </c>
      <c r="W189" s="8"/>
      <c r="X189" s="8"/>
      <c r="Y189" s="23"/>
      <c r="Z189" s="23"/>
      <c r="AA189" s="23"/>
      <c r="AB189" s="12"/>
      <c r="AC189" s="91">
        <f t="shared" si="89"/>
        <v>0</v>
      </c>
      <c r="AD189" s="75">
        <f t="shared" si="90"/>
        <v>0</v>
      </c>
      <c r="AE189" s="88">
        <f t="shared" si="78"/>
        <v>0</v>
      </c>
      <c r="AF189" s="92">
        <f t="shared" si="79"/>
        <v>0</v>
      </c>
      <c r="AG189" s="93">
        <f t="shared" si="80"/>
        <v>0</v>
      </c>
      <c r="AH189" s="93">
        <f t="shared" si="81"/>
        <v>0</v>
      </c>
      <c r="AI189" s="78">
        <f t="shared" si="82"/>
        <v>0</v>
      </c>
      <c r="AJ189" s="92">
        <f t="shared" si="91"/>
        <v>0</v>
      </c>
      <c r="AK189" s="78">
        <f t="shared" si="92"/>
        <v>0</v>
      </c>
      <c r="AL189" s="11"/>
      <c r="AM189" s="14"/>
      <c r="AN189" s="11"/>
      <c r="AO189" s="15"/>
      <c r="AP189" s="11"/>
      <c r="AQ189" s="11"/>
      <c r="AR189" s="11"/>
      <c r="AS189" s="75" t="str">
        <f t="shared" si="98"/>
        <v/>
      </c>
      <c r="AT189" s="75" t="str">
        <f t="shared" ca="1" si="99"/>
        <v/>
      </c>
      <c r="AU189" s="75" t="str">
        <f t="shared" si="100"/>
        <v/>
      </c>
      <c r="AV189" s="75" t="str">
        <f t="shared" ca="1" si="101"/>
        <v/>
      </c>
      <c r="AW189" s="11"/>
      <c r="AX189" s="11"/>
      <c r="AY189" s="75" t="str">
        <f t="shared" si="102"/>
        <v/>
      </c>
      <c r="AZ189" s="11"/>
      <c r="BA189" s="11"/>
      <c r="BB189" s="75" t="str">
        <f t="shared" si="103"/>
        <v/>
      </c>
      <c r="BC189" s="11"/>
      <c r="BH189" s="52"/>
      <c r="BI189" s="52"/>
      <c r="BJ189" s="52"/>
      <c r="BK189" s="52"/>
      <c r="BL189" s="52"/>
      <c r="BM189" s="52"/>
      <c r="BQ189" s="27"/>
      <c r="BR189" s="27"/>
      <c r="BS189" s="27"/>
      <c r="BT189" s="27"/>
      <c r="BU189" s="27"/>
      <c r="BV189" s="27"/>
      <c r="BW189" s="54"/>
      <c r="BX189" s="26"/>
      <c r="BY189" s="54"/>
      <c r="BZ189" s="26"/>
      <c r="CA189" s="26"/>
      <c r="CB189" s="26"/>
    </row>
    <row r="190" spans="1:80" ht="17.45" customHeight="1">
      <c r="A190" s="86">
        <f t="shared" si="104"/>
        <v>26.5</v>
      </c>
      <c r="B190" s="107">
        <f t="shared" si="83"/>
        <v>45805</v>
      </c>
      <c r="C190" s="8"/>
      <c r="D190" s="11"/>
      <c r="E190" s="12">
        <v>0</v>
      </c>
      <c r="F190" s="11">
        <v>0</v>
      </c>
      <c r="G190" s="74">
        <f t="shared" si="109"/>
        <v>569</v>
      </c>
      <c r="H190" s="75">
        <f t="shared" si="109"/>
        <v>4804</v>
      </c>
      <c r="I190" s="88">
        <f t="shared" si="94"/>
        <v>0</v>
      </c>
      <c r="J190" s="78">
        <f t="shared" si="95"/>
        <v>0</v>
      </c>
      <c r="K190" s="78">
        <f t="shared" si="96"/>
        <v>0</v>
      </c>
      <c r="L190" s="78">
        <f t="shared" si="84"/>
        <v>0</v>
      </c>
      <c r="M190" s="78">
        <f t="shared" ca="1" si="106"/>
        <v>0.14285714285714282</v>
      </c>
      <c r="N190" s="78">
        <f t="shared" ca="1" si="105"/>
        <v>0.49313186813186805</v>
      </c>
      <c r="O190" s="78">
        <f t="shared" si="97"/>
        <v>5.0000000000000001E-4</v>
      </c>
      <c r="P190" s="13" t="s">
        <v>184</v>
      </c>
      <c r="Q190" s="8"/>
      <c r="R190" s="13"/>
      <c r="S190" s="89">
        <f t="shared" si="85"/>
        <v>0</v>
      </c>
      <c r="T190" s="75">
        <f t="shared" si="86"/>
        <v>0</v>
      </c>
      <c r="U190" s="90">
        <f t="shared" si="87"/>
        <v>0</v>
      </c>
      <c r="V190" s="82">
        <f t="shared" si="88"/>
        <v>0</v>
      </c>
      <c r="W190" s="8"/>
      <c r="X190" s="8"/>
      <c r="Y190" s="23"/>
      <c r="Z190" s="23"/>
      <c r="AA190" s="23"/>
      <c r="AB190" s="12"/>
      <c r="AC190" s="91">
        <f t="shared" si="89"/>
        <v>0</v>
      </c>
      <c r="AD190" s="75">
        <f t="shared" si="90"/>
        <v>0</v>
      </c>
      <c r="AE190" s="88">
        <f t="shared" si="78"/>
        <v>0</v>
      </c>
      <c r="AF190" s="92">
        <f t="shared" si="79"/>
        <v>0</v>
      </c>
      <c r="AG190" s="93">
        <f t="shared" si="80"/>
        <v>0</v>
      </c>
      <c r="AH190" s="93">
        <f t="shared" si="81"/>
        <v>0</v>
      </c>
      <c r="AI190" s="78">
        <f t="shared" si="82"/>
        <v>0</v>
      </c>
      <c r="AJ190" s="92">
        <f t="shared" si="91"/>
        <v>0</v>
      </c>
      <c r="AK190" s="78">
        <f t="shared" si="92"/>
        <v>0</v>
      </c>
      <c r="AL190" s="11"/>
      <c r="AM190" s="14"/>
      <c r="AN190" s="11"/>
      <c r="AO190" s="15"/>
      <c r="AP190" s="11"/>
      <c r="AQ190" s="11"/>
      <c r="AR190" s="11"/>
      <c r="AS190" s="75" t="str">
        <f t="shared" si="98"/>
        <v/>
      </c>
      <c r="AT190" s="75" t="str">
        <f t="shared" ca="1" si="99"/>
        <v/>
      </c>
      <c r="AU190" s="75" t="str">
        <f t="shared" si="100"/>
        <v/>
      </c>
      <c r="AV190" s="75" t="str">
        <f t="shared" ca="1" si="101"/>
        <v/>
      </c>
      <c r="AW190" s="11"/>
      <c r="AX190" s="11"/>
      <c r="AY190" s="75" t="str">
        <f t="shared" si="102"/>
        <v/>
      </c>
      <c r="AZ190" s="11"/>
      <c r="BA190" s="11"/>
      <c r="BB190" s="75" t="str">
        <f t="shared" si="103"/>
        <v/>
      </c>
      <c r="BC190" s="11"/>
      <c r="BH190" s="52"/>
      <c r="BI190" s="52"/>
      <c r="BJ190" s="52"/>
      <c r="BK190" s="52"/>
      <c r="BL190" s="52"/>
      <c r="BM190" s="52"/>
      <c r="BQ190" s="27"/>
      <c r="BR190" s="27"/>
      <c r="BS190" s="27"/>
      <c r="BT190" s="27"/>
      <c r="BU190" s="27"/>
      <c r="BV190" s="27"/>
      <c r="BW190" s="54"/>
      <c r="BX190" s="26"/>
      <c r="BY190" s="54"/>
      <c r="BZ190" s="26"/>
      <c r="CA190" s="26"/>
      <c r="CB190" s="26"/>
    </row>
    <row r="191" spans="1:80" ht="17.45" customHeight="1">
      <c r="A191" s="94">
        <f t="shared" si="104"/>
        <v>26.6</v>
      </c>
      <c r="B191" s="107">
        <f t="shared" si="83"/>
        <v>45806</v>
      </c>
      <c r="C191" s="8"/>
      <c r="D191" s="11"/>
      <c r="E191" s="12">
        <v>0</v>
      </c>
      <c r="F191" s="11">
        <v>0</v>
      </c>
      <c r="G191" s="74">
        <f t="shared" si="109"/>
        <v>569</v>
      </c>
      <c r="H191" s="75">
        <f t="shared" si="109"/>
        <v>4804</v>
      </c>
      <c r="I191" s="88">
        <f t="shared" si="94"/>
        <v>0</v>
      </c>
      <c r="J191" s="78">
        <f t="shared" si="95"/>
        <v>0</v>
      </c>
      <c r="K191" s="78">
        <f t="shared" si="96"/>
        <v>0</v>
      </c>
      <c r="L191" s="78">
        <f t="shared" si="84"/>
        <v>0</v>
      </c>
      <c r="M191" s="78">
        <f t="shared" ca="1" si="106"/>
        <v>0.14285714285714282</v>
      </c>
      <c r="N191" s="78">
        <f t="shared" ca="1" si="105"/>
        <v>0.49313186813186805</v>
      </c>
      <c r="O191" s="78">
        <f t="shared" si="97"/>
        <v>5.0000000000000001E-4</v>
      </c>
      <c r="P191" s="13" t="s">
        <v>184</v>
      </c>
      <c r="Q191" s="8"/>
      <c r="R191" s="13"/>
      <c r="S191" s="89">
        <f t="shared" si="85"/>
        <v>0</v>
      </c>
      <c r="T191" s="75">
        <f t="shared" si="86"/>
        <v>0</v>
      </c>
      <c r="U191" s="90">
        <f t="shared" si="87"/>
        <v>0</v>
      </c>
      <c r="V191" s="82">
        <f t="shared" si="88"/>
        <v>0</v>
      </c>
      <c r="W191" s="8"/>
      <c r="X191" s="8"/>
      <c r="Y191" s="23"/>
      <c r="Z191" s="23"/>
      <c r="AA191" s="23"/>
      <c r="AB191" s="12"/>
      <c r="AC191" s="91">
        <f t="shared" si="89"/>
        <v>0</v>
      </c>
      <c r="AD191" s="75">
        <f t="shared" si="90"/>
        <v>0</v>
      </c>
      <c r="AE191" s="88">
        <f t="shared" si="78"/>
        <v>0</v>
      </c>
      <c r="AF191" s="92">
        <f t="shared" si="79"/>
        <v>0</v>
      </c>
      <c r="AG191" s="93">
        <f t="shared" si="80"/>
        <v>0</v>
      </c>
      <c r="AH191" s="93">
        <f t="shared" si="81"/>
        <v>0</v>
      </c>
      <c r="AI191" s="78">
        <f t="shared" si="82"/>
        <v>0</v>
      </c>
      <c r="AJ191" s="92">
        <f t="shared" si="91"/>
        <v>0</v>
      </c>
      <c r="AK191" s="78">
        <f t="shared" si="92"/>
        <v>0</v>
      </c>
      <c r="AL191" s="11"/>
      <c r="AM191" s="14"/>
      <c r="AN191" s="11"/>
      <c r="AO191" s="15"/>
      <c r="AP191" s="11"/>
      <c r="AQ191" s="11"/>
      <c r="AR191" s="11"/>
      <c r="AS191" s="75" t="str">
        <f t="shared" si="98"/>
        <v/>
      </c>
      <c r="AT191" s="75" t="str">
        <f t="shared" ca="1" si="99"/>
        <v/>
      </c>
      <c r="AU191" s="75" t="str">
        <f t="shared" si="100"/>
        <v/>
      </c>
      <c r="AV191" s="75" t="str">
        <f t="shared" ca="1" si="101"/>
        <v/>
      </c>
      <c r="AW191" s="11"/>
      <c r="AX191" s="11"/>
      <c r="AY191" s="75" t="str">
        <f t="shared" si="102"/>
        <v/>
      </c>
      <c r="AZ191" s="11"/>
      <c r="BA191" s="11"/>
      <c r="BB191" s="75" t="str">
        <f t="shared" si="103"/>
        <v/>
      </c>
      <c r="BC191" s="11"/>
      <c r="BH191" s="52"/>
      <c r="BI191" s="52"/>
      <c r="BJ191" s="52"/>
      <c r="BK191" s="52"/>
      <c r="BL191" s="52"/>
      <c r="BM191" s="52"/>
      <c r="BQ191" s="27"/>
      <c r="BR191" s="27"/>
      <c r="BS191" s="27"/>
      <c r="BT191" s="27"/>
      <c r="BU191" s="27"/>
      <c r="BV191" s="27"/>
      <c r="BW191" s="54"/>
      <c r="BX191" s="26"/>
      <c r="BY191" s="54"/>
      <c r="BZ191" s="26"/>
      <c r="CA191" s="26"/>
      <c r="CB191" s="26"/>
    </row>
    <row r="192" spans="1:80" ht="17.45" customHeight="1" thickBot="1">
      <c r="A192" s="86">
        <f t="shared" si="104"/>
        <v>26.700000000000003</v>
      </c>
      <c r="B192" s="108">
        <f t="shared" si="83"/>
        <v>45807</v>
      </c>
      <c r="C192" s="16"/>
      <c r="D192" s="17"/>
      <c r="E192" s="18">
        <v>0</v>
      </c>
      <c r="F192" s="17">
        <v>0</v>
      </c>
      <c r="G192" s="96">
        <f t="shared" si="109"/>
        <v>569</v>
      </c>
      <c r="H192" s="97">
        <f t="shared" si="109"/>
        <v>4804</v>
      </c>
      <c r="I192" s="98">
        <f t="shared" si="94"/>
        <v>0</v>
      </c>
      <c r="J192" s="99">
        <f t="shared" si="95"/>
        <v>0</v>
      </c>
      <c r="K192" s="99">
        <f t="shared" si="96"/>
        <v>0</v>
      </c>
      <c r="L192" s="99">
        <f t="shared" si="84"/>
        <v>0</v>
      </c>
      <c r="M192" s="99">
        <f t="shared" ca="1" si="106"/>
        <v>0.14285714285714282</v>
      </c>
      <c r="N192" s="99">
        <f t="shared" ca="1" si="105"/>
        <v>0.49313186813186805</v>
      </c>
      <c r="O192" s="99">
        <f t="shared" si="97"/>
        <v>5.0000000000000001E-4</v>
      </c>
      <c r="P192" s="19" t="s">
        <v>184</v>
      </c>
      <c r="Q192" s="16">
        <v>124</v>
      </c>
      <c r="R192" s="19">
        <v>125</v>
      </c>
      <c r="S192" s="89">
        <f t="shared" si="85"/>
        <v>124</v>
      </c>
      <c r="T192" s="75">
        <f t="shared" si="86"/>
        <v>125</v>
      </c>
      <c r="U192" s="100">
        <f t="shared" si="87"/>
        <v>70.555999999999997</v>
      </c>
      <c r="V192" s="101">
        <f t="shared" si="88"/>
        <v>600.5</v>
      </c>
      <c r="W192" s="16"/>
      <c r="X192" s="16"/>
      <c r="Y192" s="23"/>
      <c r="Z192" s="23"/>
      <c r="AA192" s="23"/>
      <c r="AB192" s="12"/>
      <c r="AC192" s="102">
        <f t="shared" si="89"/>
        <v>0</v>
      </c>
      <c r="AD192" s="97">
        <f t="shared" si="90"/>
        <v>0</v>
      </c>
      <c r="AE192" s="98">
        <f t="shared" si="78"/>
        <v>0</v>
      </c>
      <c r="AF192" s="103">
        <f t="shared" si="79"/>
        <v>0</v>
      </c>
      <c r="AG192" s="104">
        <f t="shared" si="80"/>
        <v>0</v>
      </c>
      <c r="AH192" s="104">
        <f t="shared" si="81"/>
        <v>0</v>
      </c>
      <c r="AI192" s="99">
        <f t="shared" si="82"/>
        <v>0</v>
      </c>
      <c r="AJ192" s="103">
        <f t="shared" si="91"/>
        <v>0</v>
      </c>
      <c r="AK192" s="99">
        <f t="shared" si="92"/>
        <v>0</v>
      </c>
      <c r="AL192" s="17"/>
      <c r="AM192" s="20"/>
      <c r="AN192" s="17"/>
      <c r="AO192" s="21"/>
      <c r="AP192" s="17"/>
      <c r="AQ192" s="17"/>
      <c r="AR192" s="17"/>
      <c r="AS192" s="97" t="str">
        <f t="shared" si="98"/>
        <v/>
      </c>
      <c r="AT192" s="97" t="str">
        <f t="shared" ca="1" si="99"/>
        <v/>
      </c>
      <c r="AU192" s="97" t="str">
        <f t="shared" si="100"/>
        <v/>
      </c>
      <c r="AV192" s="97" t="str">
        <f t="shared" ca="1" si="101"/>
        <v/>
      </c>
      <c r="AW192" s="17"/>
      <c r="AX192" s="17"/>
      <c r="AY192" s="97" t="str">
        <f t="shared" si="102"/>
        <v/>
      </c>
      <c r="AZ192" s="17"/>
      <c r="BA192" s="17"/>
      <c r="BB192" s="97" t="str">
        <f t="shared" si="103"/>
        <v/>
      </c>
      <c r="BC192" s="17"/>
      <c r="BH192" s="52"/>
      <c r="BI192" s="52"/>
      <c r="BJ192" s="52"/>
      <c r="BK192" s="52"/>
      <c r="BL192" s="52"/>
      <c r="BM192" s="52"/>
      <c r="BQ192" s="27"/>
      <c r="BR192" s="27"/>
      <c r="BS192" s="27"/>
      <c r="BT192" s="27"/>
      <c r="BU192" s="27"/>
      <c r="BV192" s="27"/>
      <c r="BW192" s="54"/>
      <c r="BX192" s="26"/>
      <c r="BY192" s="54"/>
      <c r="BZ192" s="26"/>
      <c r="CA192" s="26"/>
      <c r="CB192" s="26"/>
    </row>
    <row r="193" spans="1:80" ht="17.45" customHeight="1" thickTop="1">
      <c r="A193" s="71">
        <f>A186+1</f>
        <v>27.1</v>
      </c>
      <c r="B193" s="106">
        <f>B192+1</f>
        <v>45808</v>
      </c>
      <c r="C193" s="4"/>
      <c r="D193" s="5"/>
      <c r="E193" s="6">
        <v>0</v>
      </c>
      <c r="F193" s="5">
        <v>1</v>
      </c>
      <c r="G193" s="74">
        <f t="shared" si="109"/>
        <v>569</v>
      </c>
      <c r="H193" s="75">
        <f t="shared" si="109"/>
        <v>4803</v>
      </c>
      <c r="I193" s="76">
        <f t="shared" si="94"/>
        <v>0</v>
      </c>
      <c r="J193" s="77">
        <f t="shared" si="95"/>
        <v>0</v>
      </c>
      <c r="K193" s="77">
        <f t="shared" si="96"/>
        <v>0</v>
      </c>
      <c r="L193" s="77">
        <f t="shared" si="84"/>
        <v>2.0815986677768527E-4</v>
      </c>
      <c r="M193" s="78">
        <f t="shared" ca="1" si="106"/>
        <v>0.14285714285714282</v>
      </c>
      <c r="N193" s="78">
        <f t="shared" ca="1" si="105"/>
        <v>0.49450549450549441</v>
      </c>
      <c r="O193" s="78">
        <f t="shared" si="97"/>
        <v>5.0000000000000001E-4</v>
      </c>
      <c r="P193" s="13" t="s">
        <v>184</v>
      </c>
      <c r="Q193" s="8">
        <v>124</v>
      </c>
      <c r="R193" s="13">
        <v>125</v>
      </c>
      <c r="S193" s="79">
        <f t="shared" si="85"/>
        <v>124</v>
      </c>
      <c r="T193" s="80">
        <f t="shared" si="86"/>
        <v>125</v>
      </c>
      <c r="U193" s="90">
        <f t="shared" si="87"/>
        <v>70.555999999999997</v>
      </c>
      <c r="V193" s="82">
        <f t="shared" si="88"/>
        <v>600.375</v>
      </c>
      <c r="W193" s="4"/>
      <c r="X193" s="4"/>
      <c r="Y193" s="6"/>
      <c r="Z193" s="6"/>
      <c r="AA193" s="6"/>
      <c r="AB193" s="6"/>
      <c r="AC193" s="83">
        <f t="shared" si="89"/>
        <v>0</v>
      </c>
      <c r="AD193" s="80">
        <f t="shared" si="90"/>
        <v>0</v>
      </c>
      <c r="AE193" s="76">
        <f t="shared" si="78"/>
        <v>0</v>
      </c>
      <c r="AF193" s="84">
        <f t="shared" si="79"/>
        <v>0</v>
      </c>
      <c r="AG193" s="85">
        <f t="shared" si="80"/>
        <v>0</v>
      </c>
      <c r="AH193" s="85">
        <f t="shared" si="81"/>
        <v>0</v>
      </c>
      <c r="AI193" s="77">
        <f t="shared" si="82"/>
        <v>0</v>
      </c>
      <c r="AJ193" s="84">
        <f t="shared" si="91"/>
        <v>0</v>
      </c>
      <c r="AK193" s="77">
        <f t="shared" si="92"/>
        <v>0</v>
      </c>
      <c r="AL193" s="5"/>
      <c r="AM193" s="9"/>
      <c r="AN193" s="5"/>
      <c r="AO193" s="10"/>
      <c r="AP193" s="5"/>
      <c r="AQ193" s="5"/>
      <c r="AR193" s="5"/>
      <c r="AS193" s="80" t="str">
        <f t="shared" si="98"/>
        <v/>
      </c>
      <c r="AT193" s="80" t="str">
        <f t="shared" ca="1" si="99"/>
        <v/>
      </c>
      <c r="AU193" s="80" t="str">
        <f t="shared" si="100"/>
        <v/>
      </c>
      <c r="AV193" s="80" t="str">
        <f t="shared" ca="1" si="101"/>
        <v/>
      </c>
      <c r="AW193" s="5"/>
      <c r="AX193" s="5"/>
      <c r="AY193" s="80" t="str">
        <f t="shared" si="102"/>
        <v/>
      </c>
      <c r="AZ193" s="165"/>
      <c r="BA193" s="165"/>
      <c r="BB193" s="80" t="str">
        <f t="shared" si="103"/>
        <v/>
      </c>
      <c r="BC193" s="5"/>
      <c r="BH193" s="52"/>
      <c r="BI193" s="52"/>
      <c r="BJ193" s="52"/>
      <c r="BK193" s="52"/>
      <c r="BL193" s="52"/>
      <c r="BM193" s="52"/>
      <c r="BQ193" s="27"/>
      <c r="BR193" s="27"/>
      <c r="BS193" s="27"/>
      <c r="BT193" s="27"/>
      <c r="BU193" s="27"/>
      <c r="BV193" s="27"/>
      <c r="BW193" s="54"/>
      <c r="BX193" s="26"/>
      <c r="BY193" s="54"/>
      <c r="BZ193" s="26"/>
      <c r="CA193" s="26"/>
      <c r="CB193" s="26"/>
    </row>
    <row r="194" spans="1:80" ht="17.45" customHeight="1">
      <c r="A194" s="86">
        <f t="shared" si="104"/>
        <v>27.2</v>
      </c>
      <c r="B194" s="107">
        <f t="shared" si="83"/>
        <v>45809</v>
      </c>
      <c r="C194" s="8"/>
      <c r="D194" s="11"/>
      <c r="E194" s="12">
        <v>0</v>
      </c>
      <c r="F194" s="11">
        <v>0</v>
      </c>
      <c r="G194" s="74">
        <f t="shared" si="109"/>
        <v>569</v>
      </c>
      <c r="H194" s="75">
        <f t="shared" si="109"/>
        <v>4803</v>
      </c>
      <c r="I194" s="88">
        <f t="shared" si="94"/>
        <v>0</v>
      </c>
      <c r="J194" s="78">
        <f t="shared" si="95"/>
        <v>0</v>
      </c>
      <c r="K194" s="78">
        <f t="shared" si="96"/>
        <v>0</v>
      </c>
      <c r="L194" s="78">
        <f t="shared" si="84"/>
        <v>0</v>
      </c>
      <c r="M194" s="78">
        <f t="shared" ca="1" si="106"/>
        <v>0.14285714285714282</v>
      </c>
      <c r="N194" s="78">
        <f t="shared" ca="1" si="105"/>
        <v>0.49450549450549441</v>
      </c>
      <c r="O194" s="78">
        <f t="shared" si="97"/>
        <v>5.0000000000000001E-4</v>
      </c>
      <c r="P194" s="13" t="s">
        <v>184</v>
      </c>
      <c r="Q194" s="8">
        <v>124</v>
      </c>
      <c r="R194" s="13">
        <v>125</v>
      </c>
      <c r="S194" s="89">
        <f t="shared" si="85"/>
        <v>124</v>
      </c>
      <c r="T194" s="75">
        <f t="shared" si="86"/>
        <v>125</v>
      </c>
      <c r="U194" s="90">
        <f t="shared" si="87"/>
        <v>70.555999999999997</v>
      </c>
      <c r="V194" s="82">
        <f t="shared" si="88"/>
        <v>600.375</v>
      </c>
      <c r="W194" s="8"/>
      <c r="X194" s="8"/>
      <c r="Y194" s="12"/>
      <c r="Z194" s="12"/>
      <c r="AA194" s="12"/>
      <c r="AB194" s="12"/>
      <c r="AC194" s="91">
        <f t="shared" si="89"/>
        <v>0</v>
      </c>
      <c r="AD194" s="75">
        <f t="shared" si="90"/>
        <v>0</v>
      </c>
      <c r="AE194" s="88">
        <f t="shared" si="78"/>
        <v>0</v>
      </c>
      <c r="AF194" s="92">
        <f t="shared" si="79"/>
        <v>0</v>
      </c>
      <c r="AG194" s="93">
        <f t="shared" si="80"/>
        <v>0</v>
      </c>
      <c r="AH194" s="93">
        <f t="shared" si="81"/>
        <v>0</v>
      </c>
      <c r="AI194" s="78">
        <f t="shared" si="82"/>
        <v>0</v>
      </c>
      <c r="AJ194" s="92">
        <f t="shared" si="91"/>
        <v>0</v>
      </c>
      <c r="AK194" s="78">
        <f t="shared" si="92"/>
        <v>0</v>
      </c>
      <c r="AL194" s="11"/>
      <c r="AM194" s="14"/>
      <c r="AN194" s="11"/>
      <c r="AO194" s="15"/>
      <c r="AP194" s="11"/>
      <c r="AQ194" s="11"/>
      <c r="AR194" s="11"/>
      <c r="AS194" s="75" t="str">
        <f t="shared" si="98"/>
        <v/>
      </c>
      <c r="AT194" s="75" t="str">
        <f t="shared" ca="1" si="99"/>
        <v/>
      </c>
      <c r="AU194" s="75" t="str">
        <f t="shared" si="100"/>
        <v/>
      </c>
      <c r="AV194" s="75" t="str">
        <f t="shared" ca="1" si="101"/>
        <v/>
      </c>
      <c r="AW194" s="11"/>
      <c r="AX194" s="11"/>
      <c r="AY194" s="75" t="str">
        <f t="shared" si="102"/>
        <v/>
      </c>
      <c r="AZ194" s="11"/>
      <c r="BA194" s="11"/>
      <c r="BB194" s="75" t="str">
        <f t="shared" si="103"/>
        <v/>
      </c>
      <c r="BC194" s="11"/>
      <c r="BH194" s="52"/>
      <c r="BI194" s="52"/>
      <c r="BJ194" s="52"/>
      <c r="BK194" s="52"/>
      <c r="BL194" s="52"/>
      <c r="BM194" s="52"/>
      <c r="BQ194" s="27"/>
      <c r="BR194" s="27"/>
      <c r="BS194" s="27"/>
      <c r="BT194" s="27"/>
      <c r="BU194" s="27"/>
      <c r="BV194" s="27"/>
      <c r="BW194" s="54"/>
      <c r="BX194" s="26"/>
      <c r="BY194" s="54"/>
      <c r="BZ194" s="26"/>
      <c r="CA194" s="26"/>
      <c r="CB194" s="26"/>
    </row>
    <row r="195" spans="1:80" ht="17.45" customHeight="1">
      <c r="A195" s="94">
        <f t="shared" si="104"/>
        <v>27.3</v>
      </c>
      <c r="B195" s="107">
        <f t="shared" si="83"/>
        <v>45810</v>
      </c>
      <c r="C195" s="8"/>
      <c r="D195" s="11"/>
      <c r="E195" s="12">
        <v>0</v>
      </c>
      <c r="F195" s="11">
        <v>0</v>
      </c>
      <c r="G195" s="74">
        <f t="shared" si="109"/>
        <v>569</v>
      </c>
      <c r="H195" s="75">
        <f t="shared" si="109"/>
        <v>4803</v>
      </c>
      <c r="I195" s="88">
        <f t="shared" si="94"/>
        <v>0</v>
      </c>
      <c r="J195" s="78">
        <f t="shared" si="95"/>
        <v>0</v>
      </c>
      <c r="K195" s="78">
        <f t="shared" si="96"/>
        <v>0</v>
      </c>
      <c r="L195" s="78">
        <f t="shared" si="84"/>
        <v>0</v>
      </c>
      <c r="M195" s="78">
        <f t="shared" ca="1" si="106"/>
        <v>0.14285714285714282</v>
      </c>
      <c r="N195" s="78">
        <f t="shared" ca="1" si="105"/>
        <v>0.49450549450549441</v>
      </c>
      <c r="O195" s="78">
        <f t="shared" si="97"/>
        <v>5.0000000000000001E-4</v>
      </c>
      <c r="P195" s="13" t="s">
        <v>184</v>
      </c>
      <c r="Q195" s="8">
        <v>124</v>
      </c>
      <c r="R195" s="13">
        <v>125</v>
      </c>
      <c r="S195" s="89">
        <f t="shared" si="85"/>
        <v>124</v>
      </c>
      <c r="T195" s="75">
        <f t="shared" si="86"/>
        <v>125</v>
      </c>
      <c r="U195" s="90">
        <f t="shared" si="87"/>
        <v>70.555999999999997</v>
      </c>
      <c r="V195" s="82">
        <f t="shared" si="88"/>
        <v>600.375</v>
      </c>
      <c r="W195" s="8"/>
      <c r="X195" s="8"/>
      <c r="Y195" s="12"/>
      <c r="Z195" s="12"/>
      <c r="AA195" s="12"/>
      <c r="AB195" s="12"/>
      <c r="AC195" s="91">
        <f t="shared" si="89"/>
        <v>0</v>
      </c>
      <c r="AD195" s="75">
        <f t="shared" si="90"/>
        <v>0</v>
      </c>
      <c r="AE195" s="88">
        <f t="shared" si="78"/>
        <v>0</v>
      </c>
      <c r="AF195" s="92">
        <f t="shared" si="79"/>
        <v>0</v>
      </c>
      <c r="AG195" s="93">
        <f t="shared" si="80"/>
        <v>0</v>
      </c>
      <c r="AH195" s="93">
        <f t="shared" si="81"/>
        <v>0</v>
      </c>
      <c r="AI195" s="78">
        <f t="shared" si="82"/>
        <v>0</v>
      </c>
      <c r="AJ195" s="92">
        <f t="shared" si="91"/>
        <v>0</v>
      </c>
      <c r="AK195" s="78">
        <f t="shared" si="92"/>
        <v>0</v>
      </c>
      <c r="AL195" s="11"/>
      <c r="AM195" s="14"/>
      <c r="AN195" s="11"/>
      <c r="AO195" s="15"/>
      <c r="AP195" s="11"/>
      <c r="AQ195" s="11"/>
      <c r="AR195" s="11"/>
      <c r="AS195" s="75" t="str">
        <f t="shared" si="98"/>
        <v/>
      </c>
      <c r="AT195" s="75" t="str">
        <f t="shared" ca="1" si="99"/>
        <v/>
      </c>
      <c r="AU195" s="75" t="str">
        <f t="shared" si="100"/>
        <v/>
      </c>
      <c r="AV195" s="75" t="str">
        <f t="shared" ca="1" si="101"/>
        <v/>
      </c>
      <c r="AW195" s="11"/>
      <c r="AX195" s="11"/>
      <c r="AY195" s="75" t="str">
        <f t="shared" si="102"/>
        <v/>
      </c>
      <c r="AZ195" s="11"/>
      <c r="BA195" s="11"/>
      <c r="BB195" s="75" t="str">
        <f t="shared" si="103"/>
        <v/>
      </c>
      <c r="BC195" s="11"/>
      <c r="BH195" s="52"/>
      <c r="BI195" s="52"/>
      <c r="BJ195" s="52"/>
      <c r="BK195" s="52"/>
      <c r="BL195" s="52"/>
      <c r="BM195" s="52"/>
      <c r="BQ195" s="27"/>
      <c r="BR195" s="27"/>
      <c r="BS195" s="27"/>
      <c r="BT195" s="27"/>
      <c r="BU195" s="27"/>
      <c r="BV195" s="27"/>
      <c r="BW195" s="54"/>
      <c r="BX195" s="26"/>
      <c r="BY195" s="54"/>
      <c r="BZ195" s="26"/>
      <c r="CA195" s="26"/>
      <c r="CB195" s="26"/>
    </row>
    <row r="196" spans="1:80" ht="17.45" customHeight="1">
      <c r="A196" s="86">
        <f t="shared" si="104"/>
        <v>27.4</v>
      </c>
      <c r="B196" s="107">
        <f t="shared" si="83"/>
        <v>45811</v>
      </c>
      <c r="C196" s="8"/>
      <c r="D196" s="11"/>
      <c r="E196" s="12">
        <v>0</v>
      </c>
      <c r="F196" s="11">
        <v>0</v>
      </c>
      <c r="G196" s="74">
        <f t="shared" si="109"/>
        <v>569</v>
      </c>
      <c r="H196" s="75">
        <f t="shared" si="109"/>
        <v>4803</v>
      </c>
      <c r="I196" s="88">
        <f t="shared" si="94"/>
        <v>0</v>
      </c>
      <c r="J196" s="78">
        <f t="shared" si="95"/>
        <v>0</v>
      </c>
      <c r="K196" s="78">
        <f t="shared" si="96"/>
        <v>0</v>
      </c>
      <c r="L196" s="78">
        <f t="shared" si="84"/>
        <v>0</v>
      </c>
      <c r="M196" s="78">
        <f t="shared" ca="1" si="106"/>
        <v>0.14285714285714282</v>
      </c>
      <c r="N196" s="78">
        <f t="shared" ca="1" si="105"/>
        <v>0.49450549450549441</v>
      </c>
      <c r="O196" s="78">
        <f t="shared" si="97"/>
        <v>5.0000000000000001E-4</v>
      </c>
      <c r="P196" s="13" t="s">
        <v>184</v>
      </c>
      <c r="Q196" s="8">
        <v>124</v>
      </c>
      <c r="R196" s="13">
        <v>125</v>
      </c>
      <c r="S196" s="89">
        <f t="shared" si="85"/>
        <v>124</v>
      </c>
      <c r="T196" s="75">
        <f t="shared" si="86"/>
        <v>125</v>
      </c>
      <c r="U196" s="90">
        <f t="shared" si="87"/>
        <v>70.555999999999997</v>
      </c>
      <c r="V196" s="82">
        <f t="shared" si="88"/>
        <v>600.375</v>
      </c>
      <c r="W196" s="8"/>
      <c r="X196" s="8"/>
      <c r="Y196" s="12"/>
      <c r="Z196" s="12"/>
      <c r="AA196" s="12"/>
      <c r="AB196" s="12"/>
      <c r="AC196" s="91">
        <f t="shared" si="89"/>
        <v>0</v>
      </c>
      <c r="AD196" s="75">
        <f t="shared" si="90"/>
        <v>0</v>
      </c>
      <c r="AE196" s="88">
        <f t="shared" si="78"/>
        <v>0</v>
      </c>
      <c r="AF196" s="92">
        <f t="shared" si="79"/>
        <v>0</v>
      </c>
      <c r="AG196" s="93">
        <f t="shared" si="80"/>
        <v>0</v>
      </c>
      <c r="AH196" s="93">
        <f t="shared" si="81"/>
        <v>0</v>
      </c>
      <c r="AI196" s="78">
        <f t="shared" si="82"/>
        <v>0</v>
      </c>
      <c r="AJ196" s="92">
        <f t="shared" si="91"/>
        <v>0</v>
      </c>
      <c r="AK196" s="78">
        <f t="shared" si="92"/>
        <v>0</v>
      </c>
      <c r="AL196" s="11"/>
      <c r="AM196" s="14"/>
      <c r="AN196" s="11"/>
      <c r="AO196" s="15"/>
      <c r="AP196" s="11"/>
      <c r="AQ196" s="11"/>
      <c r="AR196" s="11"/>
      <c r="AS196" s="75" t="str">
        <f t="shared" si="98"/>
        <v/>
      </c>
      <c r="AT196" s="75" t="str">
        <f t="shared" ca="1" si="99"/>
        <v/>
      </c>
      <c r="AU196" s="75" t="str">
        <f t="shared" si="100"/>
        <v/>
      </c>
      <c r="AV196" s="75" t="str">
        <f t="shared" ca="1" si="101"/>
        <v/>
      </c>
      <c r="AW196" s="11"/>
      <c r="AX196" s="11"/>
      <c r="AY196" s="75" t="str">
        <f t="shared" si="102"/>
        <v/>
      </c>
      <c r="AZ196" s="11"/>
      <c r="BA196" s="11"/>
      <c r="BB196" s="75" t="str">
        <f t="shared" si="103"/>
        <v/>
      </c>
      <c r="BC196" s="11"/>
      <c r="BH196" s="52"/>
      <c r="BI196" s="52"/>
      <c r="BJ196" s="52"/>
      <c r="BK196" s="52"/>
      <c r="BL196" s="52"/>
      <c r="BM196" s="52"/>
      <c r="BQ196" s="27"/>
      <c r="BR196" s="27"/>
      <c r="BS196" s="27"/>
      <c r="BT196" s="27"/>
      <c r="BU196" s="27"/>
      <c r="BV196" s="27"/>
      <c r="BW196" s="54"/>
      <c r="BX196" s="26"/>
      <c r="BY196" s="54"/>
      <c r="BZ196" s="26"/>
      <c r="CA196" s="26"/>
      <c r="CB196" s="26"/>
    </row>
    <row r="197" spans="1:80" ht="17.45" customHeight="1">
      <c r="A197" s="94">
        <f t="shared" si="104"/>
        <v>27.5</v>
      </c>
      <c r="B197" s="107">
        <f t="shared" si="83"/>
        <v>45812</v>
      </c>
      <c r="C197" s="8"/>
      <c r="D197" s="11"/>
      <c r="E197" s="12">
        <v>0</v>
      </c>
      <c r="F197" s="11">
        <v>0</v>
      </c>
      <c r="G197" s="74">
        <f t="shared" si="109"/>
        <v>569</v>
      </c>
      <c r="H197" s="75">
        <f t="shared" si="109"/>
        <v>4803</v>
      </c>
      <c r="I197" s="88">
        <f t="shared" si="94"/>
        <v>0</v>
      </c>
      <c r="J197" s="78">
        <f t="shared" si="95"/>
        <v>0</v>
      </c>
      <c r="K197" s="78">
        <f t="shared" si="96"/>
        <v>0</v>
      </c>
      <c r="L197" s="78">
        <f t="shared" si="84"/>
        <v>0</v>
      </c>
      <c r="M197" s="78">
        <f t="shared" ca="1" si="106"/>
        <v>0.14285714285714282</v>
      </c>
      <c r="N197" s="78">
        <f t="shared" ca="1" si="105"/>
        <v>0.49450549450549441</v>
      </c>
      <c r="O197" s="78">
        <f t="shared" si="97"/>
        <v>5.0000000000000001E-4</v>
      </c>
      <c r="P197" s="13" t="s">
        <v>184</v>
      </c>
      <c r="Q197" s="8">
        <v>124</v>
      </c>
      <c r="R197" s="13">
        <v>125</v>
      </c>
      <c r="S197" s="89">
        <f t="shared" si="85"/>
        <v>124</v>
      </c>
      <c r="T197" s="75">
        <f t="shared" si="86"/>
        <v>125</v>
      </c>
      <c r="U197" s="90">
        <f t="shared" si="87"/>
        <v>70.555999999999997</v>
      </c>
      <c r="V197" s="82">
        <f t="shared" si="88"/>
        <v>600.375</v>
      </c>
      <c r="W197" s="8"/>
      <c r="X197" s="8"/>
      <c r="Y197" s="12"/>
      <c r="Z197" s="12"/>
      <c r="AA197" s="12"/>
      <c r="AB197" s="12"/>
      <c r="AC197" s="91">
        <f t="shared" si="89"/>
        <v>0</v>
      </c>
      <c r="AD197" s="75">
        <f t="shared" si="90"/>
        <v>0</v>
      </c>
      <c r="AE197" s="88">
        <f t="shared" ref="AE197:AE260" si="110">IFERROR(W197/H196,0)</f>
        <v>0</v>
      </c>
      <c r="AF197" s="92">
        <f t="shared" ref="AF197:AF260" si="111">IFERROR(X197/$W197,0)</f>
        <v>0</v>
      </c>
      <c r="AG197" s="93">
        <f t="shared" ref="AG197:AG260" si="112">IFERROR(Y197/$W197,0)</f>
        <v>0</v>
      </c>
      <c r="AH197" s="93">
        <f t="shared" ref="AH197:AH260" si="113">IFERROR(Z197/$W197,0)</f>
        <v>0</v>
      </c>
      <c r="AI197" s="78">
        <f t="shared" ref="AI197:AI260" si="114">IFERROR(AA197/$W197,0)</f>
        <v>0</v>
      </c>
      <c r="AJ197" s="92">
        <f t="shared" si="91"/>
        <v>0</v>
      </c>
      <c r="AK197" s="78">
        <f t="shared" si="92"/>
        <v>0</v>
      </c>
      <c r="AL197" s="11"/>
      <c r="AM197" s="14"/>
      <c r="AN197" s="11"/>
      <c r="AO197" s="15"/>
      <c r="AP197" s="11"/>
      <c r="AQ197" s="11"/>
      <c r="AR197" s="11"/>
      <c r="AS197" s="75" t="str">
        <f t="shared" si="98"/>
        <v/>
      </c>
      <c r="AT197" s="75" t="str">
        <f t="shared" ca="1" si="99"/>
        <v/>
      </c>
      <c r="AU197" s="75" t="str">
        <f t="shared" si="100"/>
        <v/>
      </c>
      <c r="AV197" s="75" t="str">
        <f t="shared" ca="1" si="101"/>
        <v/>
      </c>
      <c r="AW197" s="11"/>
      <c r="AX197" s="11"/>
      <c r="AY197" s="75" t="str">
        <f t="shared" si="102"/>
        <v/>
      </c>
      <c r="AZ197" s="11"/>
      <c r="BA197" s="11"/>
      <c r="BB197" s="75" t="str">
        <f t="shared" si="103"/>
        <v/>
      </c>
      <c r="BC197" s="11"/>
      <c r="BH197" s="52"/>
      <c r="BI197" s="52"/>
      <c r="BJ197" s="52"/>
      <c r="BK197" s="52"/>
      <c r="BL197" s="52"/>
      <c r="BM197" s="52"/>
      <c r="BQ197" s="27"/>
      <c r="BR197" s="27"/>
      <c r="BS197" s="27"/>
      <c r="BT197" s="27"/>
      <c r="BU197" s="27"/>
      <c r="BV197" s="27"/>
      <c r="BW197" s="54"/>
      <c r="BX197" s="26"/>
      <c r="BY197" s="54"/>
      <c r="BZ197" s="26"/>
      <c r="CA197" s="26"/>
      <c r="CB197" s="26"/>
    </row>
    <row r="198" spans="1:80" ht="17.45" customHeight="1">
      <c r="A198" s="86">
        <f t="shared" si="104"/>
        <v>27.6</v>
      </c>
      <c r="B198" s="107">
        <f t="shared" si="83"/>
        <v>45813</v>
      </c>
      <c r="C198" s="8"/>
      <c r="D198" s="11"/>
      <c r="E198" s="12">
        <v>0</v>
      </c>
      <c r="F198" s="11">
        <v>0</v>
      </c>
      <c r="G198" s="74">
        <f t="shared" si="109"/>
        <v>569</v>
      </c>
      <c r="H198" s="75">
        <f t="shared" si="109"/>
        <v>4803</v>
      </c>
      <c r="I198" s="88">
        <f t="shared" si="94"/>
        <v>0</v>
      </c>
      <c r="J198" s="78">
        <f t="shared" si="95"/>
        <v>0</v>
      </c>
      <c r="K198" s="78">
        <f t="shared" si="96"/>
        <v>0</v>
      </c>
      <c r="L198" s="78">
        <f t="shared" si="84"/>
        <v>0</v>
      </c>
      <c r="M198" s="78">
        <f t="shared" ca="1" si="106"/>
        <v>0.14285714285714282</v>
      </c>
      <c r="N198" s="78">
        <f t="shared" ca="1" si="105"/>
        <v>0.49450549450549441</v>
      </c>
      <c r="O198" s="78">
        <f t="shared" si="97"/>
        <v>5.0000000000000001E-4</v>
      </c>
      <c r="P198" s="13" t="s">
        <v>184</v>
      </c>
      <c r="Q198" s="8">
        <v>124</v>
      </c>
      <c r="R198" s="13">
        <v>125</v>
      </c>
      <c r="S198" s="89">
        <f t="shared" si="85"/>
        <v>124</v>
      </c>
      <c r="T198" s="75">
        <f t="shared" si="86"/>
        <v>125</v>
      </c>
      <c r="U198" s="90">
        <f t="shared" si="87"/>
        <v>70.555999999999997</v>
      </c>
      <c r="V198" s="82">
        <f t="shared" si="88"/>
        <v>600.375</v>
      </c>
      <c r="W198" s="8"/>
      <c r="X198" s="8"/>
      <c r="Y198" s="12"/>
      <c r="Z198" s="12"/>
      <c r="AA198" s="12"/>
      <c r="AB198" s="12"/>
      <c r="AC198" s="91">
        <f t="shared" si="89"/>
        <v>0</v>
      </c>
      <c r="AD198" s="75">
        <f t="shared" si="90"/>
        <v>0</v>
      </c>
      <c r="AE198" s="88">
        <f t="shared" si="110"/>
        <v>0</v>
      </c>
      <c r="AF198" s="92">
        <f t="shared" si="111"/>
        <v>0</v>
      </c>
      <c r="AG198" s="93">
        <f t="shared" si="112"/>
        <v>0</v>
      </c>
      <c r="AH198" s="93">
        <f t="shared" si="113"/>
        <v>0</v>
      </c>
      <c r="AI198" s="78">
        <f t="shared" si="114"/>
        <v>0</v>
      </c>
      <c r="AJ198" s="92">
        <f t="shared" si="91"/>
        <v>0</v>
      </c>
      <c r="AK198" s="78">
        <f t="shared" si="92"/>
        <v>0</v>
      </c>
      <c r="AL198" s="11"/>
      <c r="AM198" s="14"/>
      <c r="AN198" s="11"/>
      <c r="AO198" s="15"/>
      <c r="AP198" s="11"/>
      <c r="AQ198" s="11"/>
      <c r="AR198" s="11"/>
      <c r="AS198" s="75" t="str">
        <f t="shared" si="98"/>
        <v/>
      </c>
      <c r="AT198" s="75" t="str">
        <f t="shared" ca="1" si="99"/>
        <v/>
      </c>
      <c r="AU198" s="75" t="str">
        <f t="shared" si="100"/>
        <v/>
      </c>
      <c r="AV198" s="75" t="str">
        <f t="shared" ca="1" si="101"/>
        <v/>
      </c>
      <c r="AW198" s="11"/>
      <c r="AX198" s="11"/>
      <c r="AY198" s="75" t="str">
        <f t="shared" si="102"/>
        <v/>
      </c>
      <c r="AZ198" s="11"/>
      <c r="BA198" s="11"/>
      <c r="BB198" s="75" t="str">
        <f t="shared" si="103"/>
        <v/>
      </c>
      <c r="BC198" s="11"/>
      <c r="BH198" s="52"/>
      <c r="BI198" s="52"/>
      <c r="BJ198" s="52"/>
      <c r="BK198" s="52"/>
      <c r="BL198" s="52"/>
      <c r="BM198" s="52"/>
      <c r="BQ198" s="27"/>
      <c r="BR198" s="27"/>
      <c r="BS198" s="27"/>
      <c r="BT198" s="27"/>
      <c r="BU198" s="27"/>
      <c r="BV198" s="27"/>
      <c r="BW198" s="54"/>
      <c r="BX198" s="26"/>
      <c r="BY198" s="54"/>
      <c r="BZ198" s="26"/>
      <c r="CA198" s="26"/>
      <c r="CB198" s="26"/>
    </row>
    <row r="199" spans="1:80" ht="17.45" customHeight="1" thickBot="1">
      <c r="A199" s="94">
        <f t="shared" si="104"/>
        <v>27.700000000000003</v>
      </c>
      <c r="B199" s="108">
        <f t="shared" si="83"/>
        <v>45814</v>
      </c>
      <c r="C199" s="16"/>
      <c r="D199" s="17"/>
      <c r="E199" s="18">
        <v>0</v>
      </c>
      <c r="F199" s="17">
        <v>0</v>
      </c>
      <c r="G199" s="96">
        <f t="shared" si="109"/>
        <v>569</v>
      </c>
      <c r="H199" s="97">
        <f t="shared" si="109"/>
        <v>4803</v>
      </c>
      <c r="I199" s="98">
        <f t="shared" si="94"/>
        <v>0</v>
      </c>
      <c r="J199" s="99">
        <f t="shared" si="95"/>
        <v>0</v>
      </c>
      <c r="K199" s="99">
        <f t="shared" si="96"/>
        <v>0</v>
      </c>
      <c r="L199" s="99">
        <f t="shared" si="84"/>
        <v>0</v>
      </c>
      <c r="M199" s="99">
        <f t="shared" ca="1" si="106"/>
        <v>0.14285714285714282</v>
      </c>
      <c r="N199" s="99">
        <f t="shared" ca="1" si="105"/>
        <v>0.49450549450549441</v>
      </c>
      <c r="O199" s="99">
        <f t="shared" si="97"/>
        <v>5.0000000000000001E-4</v>
      </c>
      <c r="P199" s="19" t="s">
        <v>184</v>
      </c>
      <c r="Q199" s="16">
        <v>125</v>
      </c>
      <c r="R199" s="19">
        <v>130</v>
      </c>
      <c r="S199" s="89">
        <f t="shared" si="85"/>
        <v>125</v>
      </c>
      <c r="T199" s="75">
        <f t="shared" si="86"/>
        <v>130</v>
      </c>
      <c r="U199" s="100">
        <f t="shared" si="87"/>
        <v>71.125</v>
      </c>
      <c r="V199" s="101">
        <f t="shared" si="88"/>
        <v>624.39</v>
      </c>
      <c r="W199" s="16"/>
      <c r="X199" s="8"/>
      <c r="Y199" s="12"/>
      <c r="Z199" s="12"/>
      <c r="AA199" s="12"/>
      <c r="AB199" s="12"/>
      <c r="AC199" s="102">
        <f t="shared" si="89"/>
        <v>0</v>
      </c>
      <c r="AD199" s="97">
        <f t="shared" si="90"/>
        <v>0</v>
      </c>
      <c r="AE199" s="98">
        <f t="shared" si="110"/>
        <v>0</v>
      </c>
      <c r="AF199" s="103">
        <f t="shared" si="111"/>
        <v>0</v>
      </c>
      <c r="AG199" s="104">
        <f t="shared" si="112"/>
        <v>0</v>
      </c>
      <c r="AH199" s="104">
        <f t="shared" si="113"/>
        <v>0</v>
      </c>
      <c r="AI199" s="99">
        <f t="shared" si="114"/>
        <v>0</v>
      </c>
      <c r="AJ199" s="103">
        <f t="shared" si="91"/>
        <v>0</v>
      </c>
      <c r="AK199" s="99">
        <f t="shared" si="92"/>
        <v>0</v>
      </c>
      <c r="AL199" s="17"/>
      <c r="AM199" s="20"/>
      <c r="AN199" s="17"/>
      <c r="AO199" s="21"/>
      <c r="AP199" s="17"/>
      <c r="AQ199" s="17"/>
      <c r="AR199" s="17"/>
      <c r="AS199" s="97" t="str">
        <f t="shared" si="98"/>
        <v/>
      </c>
      <c r="AT199" s="97" t="str">
        <f t="shared" ca="1" si="99"/>
        <v/>
      </c>
      <c r="AU199" s="97" t="str">
        <f t="shared" si="100"/>
        <v/>
      </c>
      <c r="AV199" s="97" t="str">
        <f t="shared" ca="1" si="101"/>
        <v/>
      </c>
      <c r="AW199" s="17"/>
      <c r="AX199" s="17"/>
      <c r="AY199" s="97" t="str">
        <f t="shared" si="102"/>
        <v/>
      </c>
      <c r="AZ199" s="17"/>
      <c r="BA199" s="17"/>
      <c r="BB199" s="97" t="str">
        <f t="shared" si="103"/>
        <v/>
      </c>
      <c r="BC199" s="17"/>
      <c r="BH199" s="52"/>
      <c r="BI199" s="52"/>
      <c r="BJ199" s="52"/>
      <c r="BK199" s="52"/>
      <c r="BL199" s="52"/>
      <c r="BM199" s="52"/>
      <c r="BQ199" s="27"/>
      <c r="BR199" s="27"/>
      <c r="BS199" s="27"/>
      <c r="BT199" s="27"/>
      <c r="BU199" s="27"/>
      <c r="BV199" s="27"/>
      <c r="BW199" s="54"/>
      <c r="BX199" s="26"/>
      <c r="BY199" s="54"/>
      <c r="BZ199" s="26"/>
      <c r="CA199" s="26"/>
      <c r="CB199" s="26"/>
    </row>
    <row r="200" spans="1:80" ht="17.45" customHeight="1" thickTop="1">
      <c r="A200" s="105">
        <f>A193+1</f>
        <v>28.1</v>
      </c>
      <c r="B200" s="106">
        <f>B199+1</f>
        <v>45815</v>
      </c>
      <c r="C200" s="4"/>
      <c r="D200" s="5"/>
      <c r="E200" s="6">
        <v>0</v>
      </c>
      <c r="F200" s="5">
        <v>0</v>
      </c>
      <c r="G200" s="74">
        <f t="shared" si="109"/>
        <v>569</v>
      </c>
      <c r="H200" s="75">
        <f t="shared" si="109"/>
        <v>4803</v>
      </c>
      <c r="I200" s="76">
        <f t="shared" si="94"/>
        <v>0</v>
      </c>
      <c r="J200" s="77">
        <f t="shared" si="95"/>
        <v>0</v>
      </c>
      <c r="K200" s="77">
        <f t="shared" si="96"/>
        <v>0</v>
      </c>
      <c r="L200" s="77">
        <f t="shared" si="84"/>
        <v>0</v>
      </c>
      <c r="M200" s="78">
        <f t="shared" ca="1" si="106"/>
        <v>0.14285714285714282</v>
      </c>
      <c r="N200" s="78">
        <f t="shared" ca="1" si="105"/>
        <v>0.49450549450549441</v>
      </c>
      <c r="O200" s="78">
        <f t="shared" si="97"/>
        <v>5.0000000000000001E-4</v>
      </c>
      <c r="P200" s="13" t="s">
        <v>184</v>
      </c>
      <c r="Q200" s="8">
        <v>125</v>
      </c>
      <c r="R200" s="13">
        <v>130</v>
      </c>
      <c r="S200" s="79">
        <f t="shared" si="85"/>
        <v>125</v>
      </c>
      <c r="T200" s="80">
        <f t="shared" si="86"/>
        <v>130</v>
      </c>
      <c r="U200" s="90">
        <f t="shared" si="87"/>
        <v>71.125</v>
      </c>
      <c r="V200" s="82">
        <f t="shared" si="88"/>
        <v>624.39</v>
      </c>
      <c r="W200" s="4"/>
      <c r="X200" s="4"/>
      <c r="Y200" s="6"/>
      <c r="Z200" s="6"/>
      <c r="AA200" s="6"/>
      <c r="AB200" s="6"/>
      <c r="AC200" s="83">
        <f t="shared" si="89"/>
        <v>0</v>
      </c>
      <c r="AD200" s="80">
        <f t="shared" si="90"/>
        <v>0</v>
      </c>
      <c r="AE200" s="76">
        <f t="shared" si="110"/>
        <v>0</v>
      </c>
      <c r="AF200" s="84">
        <f t="shared" si="111"/>
        <v>0</v>
      </c>
      <c r="AG200" s="85">
        <f t="shared" si="112"/>
        <v>0</v>
      </c>
      <c r="AH200" s="85">
        <f t="shared" si="113"/>
        <v>0</v>
      </c>
      <c r="AI200" s="77">
        <f t="shared" si="114"/>
        <v>0</v>
      </c>
      <c r="AJ200" s="84">
        <f t="shared" si="91"/>
        <v>0</v>
      </c>
      <c r="AK200" s="77">
        <f t="shared" si="92"/>
        <v>0</v>
      </c>
      <c r="AL200" s="5"/>
      <c r="AM200" s="9"/>
      <c r="AN200" s="5"/>
      <c r="AO200" s="10"/>
      <c r="AP200" s="5"/>
      <c r="AQ200" s="5"/>
      <c r="AR200" s="5"/>
      <c r="AS200" s="80" t="str">
        <f t="shared" si="98"/>
        <v/>
      </c>
      <c r="AT200" s="80" t="str">
        <f t="shared" ca="1" si="99"/>
        <v/>
      </c>
      <c r="AU200" s="80" t="str">
        <f t="shared" si="100"/>
        <v/>
      </c>
      <c r="AV200" s="80" t="str">
        <f t="shared" ca="1" si="101"/>
        <v/>
      </c>
      <c r="AW200" s="5"/>
      <c r="AX200" s="5"/>
      <c r="AY200" s="80" t="str">
        <f t="shared" si="102"/>
        <v/>
      </c>
      <c r="AZ200" s="165"/>
      <c r="BA200" s="165"/>
      <c r="BB200" s="80" t="str">
        <f t="shared" si="103"/>
        <v/>
      </c>
      <c r="BC200" s="5"/>
      <c r="BH200" s="52"/>
      <c r="BI200" s="52"/>
      <c r="BJ200" s="52"/>
      <c r="BK200" s="52"/>
      <c r="BL200" s="52"/>
      <c r="BM200" s="52"/>
      <c r="BQ200" s="27"/>
      <c r="BR200" s="27"/>
      <c r="BS200" s="27"/>
      <c r="BT200" s="27"/>
      <c r="BU200" s="27"/>
      <c r="BV200" s="27"/>
      <c r="BW200" s="54"/>
      <c r="BX200" s="26"/>
      <c r="BY200" s="54"/>
      <c r="BZ200" s="26"/>
      <c r="CA200" s="26"/>
      <c r="CB200" s="26"/>
    </row>
    <row r="201" spans="1:80" ht="17.45" customHeight="1">
      <c r="A201" s="94">
        <f t="shared" si="104"/>
        <v>28.2</v>
      </c>
      <c r="B201" s="107">
        <f t="shared" si="83"/>
        <v>45816</v>
      </c>
      <c r="C201" s="8"/>
      <c r="D201" s="11"/>
      <c r="E201" s="12">
        <v>1</v>
      </c>
      <c r="F201" s="11">
        <v>1</v>
      </c>
      <c r="G201" s="74">
        <f t="shared" si="109"/>
        <v>568</v>
      </c>
      <c r="H201" s="75">
        <f t="shared" si="109"/>
        <v>4802</v>
      </c>
      <c r="I201" s="88">
        <f t="shared" si="94"/>
        <v>0</v>
      </c>
      <c r="J201" s="78">
        <f t="shared" si="95"/>
        <v>1.7574692442882249E-3</v>
      </c>
      <c r="K201" s="78">
        <f t="shared" si="96"/>
        <v>0</v>
      </c>
      <c r="L201" s="78">
        <f t="shared" si="84"/>
        <v>2.0820320632937748E-4</v>
      </c>
      <c r="M201" s="78">
        <f t="shared" ca="1" si="106"/>
        <v>0.14423076923076919</v>
      </c>
      <c r="N201" s="78">
        <f t="shared" ca="1" si="105"/>
        <v>0.49587912087912078</v>
      </c>
      <c r="O201" s="78">
        <f t="shared" si="97"/>
        <v>5.0000000000000001E-4</v>
      </c>
      <c r="P201" s="13" t="s">
        <v>184</v>
      </c>
      <c r="Q201" s="8">
        <v>125</v>
      </c>
      <c r="R201" s="13">
        <v>130</v>
      </c>
      <c r="S201" s="89">
        <f t="shared" si="85"/>
        <v>125</v>
      </c>
      <c r="T201" s="75">
        <f t="shared" si="86"/>
        <v>130</v>
      </c>
      <c r="U201" s="90">
        <f t="shared" si="87"/>
        <v>71</v>
      </c>
      <c r="V201" s="82">
        <f t="shared" si="88"/>
        <v>624.26</v>
      </c>
      <c r="W201" s="8"/>
      <c r="X201" s="8"/>
      <c r="Y201" s="12"/>
      <c r="Z201" s="12"/>
      <c r="AA201" s="12"/>
      <c r="AB201" s="12"/>
      <c r="AC201" s="91">
        <f t="shared" si="89"/>
        <v>0</v>
      </c>
      <c r="AD201" s="75">
        <f t="shared" si="90"/>
        <v>0</v>
      </c>
      <c r="AE201" s="88">
        <f t="shared" si="110"/>
        <v>0</v>
      </c>
      <c r="AF201" s="92">
        <f t="shared" si="111"/>
        <v>0</v>
      </c>
      <c r="AG201" s="93">
        <f t="shared" si="112"/>
        <v>0</v>
      </c>
      <c r="AH201" s="93">
        <f t="shared" si="113"/>
        <v>0</v>
      </c>
      <c r="AI201" s="78">
        <f t="shared" si="114"/>
        <v>0</v>
      </c>
      <c r="AJ201" s="92">
        <f t="shared" si="91"/>
        <v>0</v>
      </c>
      <c r="AK201" s="78">
        <f t="shared" si="92"/>
        <v>0</v>
      </c>
      <c r="AL201" s="11"/>
      <c r="AM201" s="14"/>
      <c r="AN201" s="11"/>
      <c r="AO201" s="15"/>
      <c r="AP201" s="11"/>
      <c r="AQ201" s="11"/>
      <c r="AR201" s="11"/>
      <c r="AS201" s="75" t="str">
        <f t="shared" si="98"/>
        <v/>
      </c>
      <c r="AT201" s="75" t="str">
        <f t="shared" ca="1" si="99"/>
        <v/>
      </c>
      <c r="AU201" s="75" t="str">
        <f t="shared" si="100"/>
        <v/>
      </c>
      <c r="AV201" s="75" t="str">
        <f t="shared" ca="1" si="101"/>
        <v/>
      </c>
      <c r="AW201" s="11"/>
      <c r="AX201" s="11"/>
      <c r="AY201" s="75" t="str">
        <f t="shared" si="102"/>
        <v/>
      </c>
      <c r="AZ201" s="11"/>
      <c r="BA201" s="11"/>
      <c r="BB201" s="75" t="str">
        <f t="shared" si="103"/>
        <v/>
      </c>
      <c r="BC201" s="11"/>
      <c r="BH201" s="52"/>
      <c r="BI201" s="52"/>
      <c r="BJ201" s="52"/>
      <c r="BK201" s="52"/>
      <c r="BL201" s="52"/>
      <c r="BM201" s="52"/>
      <c r="BQ201" s="27"/>
      <c r="BR201" s="27"/>
      <c r="BS201" s="27"/>
      <c r="BT201" s="27"/>
      <c r="BU201" s="27"/>
      <c r="BV201" s="27"/>
      <c r="BW201" s="54"/>
      <c r="BX201" s="26"/>
      <c r="BY201" s="54"/>
      <c r="BZ201" s="26"/>
      <c r="CA201" s="26"/>
      <c r="CB201" s="26"/>
    </row>
    <row r="202" spans="1:80" ht="17.45" customHeight="1">
      <c r="A202" s="86">
        <f t="shared" si="104"/>
        <v>28.3</v>
      </c>
      <c r="B202" s="107">
        <f t="shared" si="83"/>
        <v>45817</v>
      </c>
      <c r="C202" s="8"/>
      <c r="D202" s="11"/>
      <c r="E202" s="12">
        <v>0</v>
      </c>
      <c r="F202" s="11">
        <v>0</v>
      </c>
      <c r="G202" s="74">
        <f t="shared" si="109"/>
        <v>568</v>
      </c>
      <c r="H202" s="75">
        <f t="shared" si="109"/>
        <v>4802</v>
      </c>
      <c r="I202" s="88">
        <f t="shared" si="94"/>
        <v>0</v>
      </c>
      <c r="J202" s="78">
        <f t="shared" si="95"/>
        <v>0</v>
      </c>
      <c r="K202" s="78">
        <f t="shared" si="96"/>
        <v>0</v>
      </c>
      <c r="L202" s="78">
        <f t="shared" si="84"/>
        <v>0</v>
      </c>
      <c r="M202" s="78">
        <f t="shared" ca="1" si="106"/>
        <v>0.14423076923076919</v>
      </c>
      <c r="N202" s="78">
        <f t="shared" ca="1" si="105"/>
        <v>0.49587912087912078</v>
      </c>
      <c r="O202" s="78">
        <f t="shared" si="97"/>
        <v>5.0000000000000001E-4</v>
      </c>
      <c r="P202" s="13" t="s">
        <v>184</v>
      </c>
      <c r="Q202" s="8">
        <v>125</v>
      </c>
      <c r="R202" s="13">
        <v>130</v>
      </c>
      <c r="S202" s="89">
        <f t="shared" si="85"/>
        <v>125</v>
      </c>
      <c r="T202" s="75">
        <f t="shared" si="86"/>
        <v>130</v>
      </c>
      <c r="U202" s="90">
        <f t="shared" si="87"/>
        <v>71</v>
      </c>
      <c r="V202" s="82">
        <f t="shared" si="88"/>
        <v>624.26</v>
      </c>
      <c r="W202" s="8"/>
      <c r="X202" s="8"/>
      <c r="Y202" s="12"/>
      <c r="Z202" s="12"/>
      <c r="AA202" s="12"/>
      <c r="AB202" s="12"/>
      <c r="AC202" s="91">
        <f t="shared" si="89"/>
        <v>0</v>
      </c>
      <c r="AD202" s="75">
        <f t="shared" si="90"/>
        <v>0</v>
      </c>
      <c r="AE202" s="88">
        <f t="shared" si="110"/>
        <v>0</v>
      </c>
      <c r="AF202" s="92">
        <f t="shared" si="111"/>
        <v>0</v>
      </c>
      <c r="AG202" s="93">
        <f t="shared" si="112"/>
        <v>0</v>
      </c>
      <c r="AH202" s="93">
        <f t="shared" si="113"/>
        <v>0</v>
      </c>
      <c r="AI202" s="78">
        <f t="shared" si="114"/>
        <v>0</v>
      </c>
      <c r="AJ202" s="92">
        <f t="shared" si="91"/>
        <v>0</v>
      </c>
      <c r="AK202" s="78">
        <f t="shared" si="92"/>
        <v>0</v>
      </c>
      <c r="AL202" s="11"/>
      <c r="AM202" s="14"/>
      <c r="AN202" s="11"/>
      <c r="AO202" s="15"/>
      <c r="AP202" s="11"/>
      <c r="AQ202" s="11"/>
      <c r="AR202" s="11"/>
      <c r="AS202" s="75" t="str">
        <f t="shared" si="98"/>
        <v/>
      </c>
      <c r="AT202" s="75" t="str">
        <f t="shared" ca="1" si="99"/>
        <v/>
      </c>
      <c r="AU202" s="75" t="str">
        <f t="shared" si="100"/>
        <v/>
      </c>
      <c r="AV202" s="75" t="str">
        <f t="shared" ca="1" si="101"/>
        <v/>
      </c>
      <c r="AW202" s="11"/>
      <c r="AX202" s="11"/>
      <c r="AY202" s="75" t="str">
        <f t="shared" si="102"/>
        <v/>
      </c>
      <c r="AZ202" s="11"/>
      <c r="BA202" s="11"/>
      <c r="BB202" s="75" t="str">
        <f t="shared" si="103"/>
        <v/>
      </c>
      <c r="BC202" s="11"/>
      <c r="BH202" s="52"/>
      <c r="BI202" s="52"/>
      <c r="BJ202" s="52"/>
      <c r="BK202" s="52"/>
      <c r="BL202" s="52"/>
      <c r="BM202" s="52"/>
      <c r="BQ202" s="27"/>
      <c r="BR202" s="27"/>
      <c r="BS202" s="27"/>
      <c r="BT202" s="27"/>
      <c r="BU202" s="27"/>
      <c r="BV202" s="27"/>
      <c r="BW202" s="54"/>
      <c r="BX202" s="26"/>
      <c r="BY202" s="54"/>
      <c r="BZ202" s="26"/>
      <c r="CA202" s="26"/>
      <c r="CB202" s="26"/>
    </row>
    <row r="203" spans="1:80" ht="17.45" customHeight="1">
      <c r="A203" s="94">
        <f t="shared" si="104"/>
        <v>28.4</v>
      </c>
      <c r="B203" s="107">
        <f t="shared" ref="B203:B266" si="115">B202+1</f>
        <v>45818</v>
      </c>
      <c r="C203" s="8"/>
      <c r="D203" s="11"/>
      <c r="E203" s="12">
        <v>0</v>
      </c>
      <c r="F203" s="11">
        <v>0</v>
      </c>
      <c r="G203" s="74">
        <f t="shared" si="109"/>
        <v>568</v>
      </c>
      <c r="H203" s="75">
        <f t="shared" si="109"/>
        <v>4802</v>
      </c>
      <c r="I203" s="88">
        <f t="shared" si="94"/>
        <v>0</v>
      </c>
      <c r="J203" s="78">
        <f t="shared" si="95"/>
        <v>0</v>
      </c>
      <c r="K203" s="78">
        <f t="shared" si="96"/>
        <v>0</v>
      </c>
      <c r="L203" s="78">
        <f t="shared" ref="L203:L266" si="116">IFERROR(F203/H202,0)</f>
        <v>0</v>
      </c>
      <c r="M203" s="78">
        <f t="shared" ca="1" si="106"/>
        <v>0.14423076923076919</v>
      </c>
      <c r="N203" s="78">
        <f t="shared" ca="1" si="105"/>
        <v>0.49587912087912078</v>
      </c>
      <c r="O203" s="78">
        <f t="shared" si="97"/>
        <v>5.0000000000000001E-4</v>
      </c>
      <c r="P203" s="13" t="s">
        <v>184</v>
      </c>
      <c r="Q203" s="8">
        <v>125</v>
      </c>
      <c r="R203" s="13">
        <v>130</v>
      </c>
      <c r="S203" s="89">
        <f t="shared" ref="S203:S266" si="117">IF($P203="FULL FEED",Q203,Q203/2)</f>
        <v>125</v>
      </c>
      <c r="T203" s="75">
        <f t="shared" ref="T203:T266" si="118">IF($P203="FULL FEED",R203,R203/2)</f>
        <v>130</v>
      </c>
      <c r="U203" s="90">
        <f t="shared" ref="U203:U266" si="119">IF($P203="FULL FEED",(Q203*G203/1000),(Q203*2*G203/1000))</f>
        <v>71</v>
      </c>
      <c r="V203" s="82">
        <f t="shared" ref="V203:V266" si="120">IF($P203="FULL FEED",(R203*H203/1000),(R203*2*H203/1000))</f>
        <v>624.26</v>
      </c>
      <c r="W203" s="8"/>
      <c r="X203" s="8"/>
      <c r="Y203" s="12"/>
      <c r="Z203" s="12"/>
      <c r="AA203" s="12"/>
      <c r="AB203" s="12"/>
      <c r="AC203" s="91">
        <f t="shared" ref="AC203:AC266" si="121">SUM(X203,Y203,Z203,AA203)</f>
        <v>0</v>
      </c>
      <c r="AD203" s="75">
        <f t="shared" ref="AD203:AD266" si="122">W203-AC203</f>
        <v>0</v>
      </c>
      <c r="AE203" s="88">
        <f t="shared" si="110"/>
        <v>0</v>
      </c>
      <c r="AF203" s="92">
        <f t="shared" si="111"/>
        <v>0</v>
      </c>
      <c r="AG203" s="93">
        <f t="shared" si="112"/>
        <v>0</v>
      </c>
      <c r="AH203" s="93">
        <f t="shared" si="113"/>
        <v>0</v>
      </c>
      <c r="AI203" s="78">
        <f t="shared" si="114"/>
        <v>0</v>
      </c>
      <c r="AJ203" s="92">
        <f t="shared" ref="AJ203:AJ266" si="123">IFERROR(AC203/W203,0)</f>
        <v>0</v>
      </c>
      <c r="AK203" s="78">
        <f t="shared" ref="AK203:AK266" si="124">IFERROR(AD203/W203,0)</f>
        <v>0</v>
      </c>
      <c r="AL203" s="11"/>
      <c r="AM203" s="14"/>
      <c r="AN203" s="11"/>
      <c r="AO203" s="15"/>
      <c r="AP203" s="11"/>
      <c r="AQ203" s="11"/>
      <c r="AR203" s="11"/>
      <c r="AS203" s="75" t="str">
        <f t="shared" si="98"/>
        <v/>
      </c>
      <c r="AT203" s="75" t="str">
        <f t="shared" ca="1" si="99"/>
        <v/>
      </c>
      <c r="AU203" s="75" t="str">
        <f t="shared" si="100"/>
        <v/>
      </c>
      <c r="AV203" s="75" t="str">
        <f t="shared" ca="1" si="101"/>
        <v/>
      </c>
      <c r="AW203" s="11"/>
      <c r="AX203" s="11"/>
      <c r="AY203" s="75" t="str">
        <f t="shared" si="102"/>
        <v/>
      </c>
      <c r="AZ203" s="11"/>
      <c r="BA203" s="11"/>
      <c r="BB203" s="75" t="str">
        <f t="shared" si="103"/>
        <v/>
      </c>
      <c r="BC203" s="11"/>
      <c r="BH203" s="52"/>
      <c r="BI203" s="52"/>
      <c r="BJ203" s="52"/>
      <c r="BK203" s="52"/>
      <c r="BL203" s="52"/>
      <c r="BM203" s="52"/>
      <c r="BQ203" s="27"/>
      <c r="BR203" s="27"/>
      <c r="BS203" s="27"/>
      <c r="BT203" s="27"/>
      <c r="BU203" s="27"/>
      <c r="BV203" s="27"/>
      <c r="BW203" s="54"/>
      <c r="BX203" s="26"/>
      <c r="BY203" s="54"/>
      <c r="BZ203" s="26"/>
      <c r="CA203" s="26"/>
      <c r="CB203" s="26"/>
    </row>
    <row r="204" spans="1:80" ht="17.45" customHeight="1">
      <c r="A204" s="86">
        <f t="shared" si="104"/>
        <v>28.5</v>
      </c>
      <c r="B204" s="107">
        <f t="shared" si="115"/>
        <v>45819</v>
      </c>
      <c r="C204" s="8"/>
      <c r="D204" s="11"/>
      <c r="E204" s="12">
        <v>0</v>
      </c>
      <c r="F204" s="11">
        <v>0</v>
      </c>
      <c r="G204" s="74">
        <f t="shared" ref="G204:H219" si="125">G203-E204-C204</f>
        <v>568</v>
      </c>
      <c r="H204" s="75">
        <f t="shared" si="125"/>
        <v>4802</v>
      </c>
      <c r="I204" s="88">
        <f t="shared" ref="I204:I267" si="126">IFERROR(C204/G203,0)</f>
        <v>0</v>
      </c>
      <c r="J204" s="78">
        <f t="shared" ref="J204:J267" si="127">IFERROR(E204/G203,0)</f>
        <v>0</v>
      </c>
      <c r="K204" s="78">
        <f t="shared" ref="K204:K267" si="128">IFERROR(D204/H203,0)</f>
        <v>0</v>
      </c>
      <c r="L204" s="78">
        <f t="shared" si="116"/>
        <v>0</v>
      </c>
      <c r="M204" s="78">
        <f t="shared" ca="1" si="106"/>
        <v>0.14423076923076919</v>
      </c>
      <c r="N204" s="78">
        <f t="shared" ca="1" si="105"/>
        <v>0.49587912087912078</v>
      </c>
      <c r="O204" s="78">
        <f t="shared" ref="O204:O267" si="129">$O$10</f>
        <v>5.0000000000000001E-4</v>
      </c>
      <c r="P204" s="13" t="s">
        <v>184</v>
      </c>
      <c r="Q204" s="8">
        <v>125</v>
      </c>
      <c r="R204" s="13">
        <v>130</v>
      </c>
      <c r="S204" s="89">
        <f t="shared" si="117"/>
        <v>125</v>
      </c>
      <c r="T204" s="75">
        <f t="shared" si="118"/>
        <v>130</v>
      </c>
      <c r="U204" s="90">
        <f t="shared" si="119"/>
        <v>71</v>
      </c>
      <c r="V204" s="82">
        <f t="shared" si="120"/>
        <v>624.26</v>
      </c>
      <c r="W204" s="8"/>
      <c r="X204" s="8"/>
      <c r="Y204" s="12"/>
      <c r="Z204" s="12"/>
      <c r="AA204" s="12"/>
      <c r="AB204" s="12"/>
      <c r="AC204" s="91">
        <f t="shared" si="121"/>
        <v>0</v>
      </c>
      <c r="AD204" s="75">
        <f t="shared" si="122"/>
        <v>0</v>
      </c>
      <c r="AE204" s="88">
        <f t="shared" si="110"/>
        <v>0</v>
      </c>
      <c r="AF204" s="92">
        <f t="shared" si="111"/>
        <v>0</v>
      </c>
      <c r="AG204" s="93">
        <f t="shared" si="112"/>
        <v>0</v>
      </c>
      <c r="AH204" s="93">
        <f t="shared" si="113"/>
        <v>0</v>
      </c>
      <c r="AI204" s="78">
        <f t="shared" si="114"/>
        <v>0</v>
      </c>
      <c r="AJ204" s="92">
        <f t="shared" si="123"/>
        <v>0</v>
      </c>
      <c r="AK204" s="78">
        <f t="shared" si="124"/>
        <v>0</v>
      </c>
      <c r="AL204" s="11"/>
      <c r="AM204" s="14"/>
      <c r="AN204" s="11"/>
      <c r="AO204" s="15"/>
      <c r="AP204" s="11"/>
      <c r="AQ204" s="11"/>
      <c r="AR204" s="11"/>
      <c r="AS204" s="75" t="str">
        <f t="shared" ref="AS204:AS267" si="130">IF(OR(AR204="",AP204=""),"", (AR204-AP204)/100*1000)</f>
        <v/>
      </c>
      <c r="AT204" s="75" t="str">
        <f t="shared" ref="AT204:AT267" ca="1" si="131">IF(OR(AP204="",OFFSET(AP204,-1,0)=""),"", (AP204-OFFSET(AP204,-1,0))/100*1000)</f>
        <v/>
      </c>
      <c r="AU204" s="75" t="str">
        <f t="shared" ref="AU204:AU267" si="132">IFERROR(IF(OR(AP204="",AR204="",K204="",L204=""),"", ((AR204-AP204)/100*1000)/(U204+V204)),0)</f>
        <v/>
      </c>
      <c r="AV204" s="75" t="str">
        <f t="shared" ref="AV204:AV267" ca="1" si="133">IF(OR(AP204="",AR204="",M204="",N204=""),"", ((AR204-AP204)/100*1000)/((G204+H204))*1000)</f>
        <v/>
      </c>
      <c r="AW204" s="11"/>
      <c r="AX204" s="11"/>
      <c r="AY204" s="75" t="str">
        <f t="shared" ref="AY204:AY267" si="134">IF(OR(AW204="",AX204=""),"",MOD(AX204-AW204,1)*24)</f>
        <v/>
      </c>
      <c r="AZ204" s="11"/>
      <c r="BA204" s="11"/>
      <c r="BB204" s="75" t="str">
        <f t="shared" ref="BB204:BB267" si="135">IF(OR(AZ204="",BA204=""),"",MOD(BA204-AZ204,1)*24)</f>
        <v/>
      </c>
      <c r="BC204" s="11"/>
      <c r="BH204" s="52"/>
      <c r="BI204" s="52"/>
      <c r="BJ204" s="52"/>
      <c r="BK204" s="52"/>
      <c r="BL204" s="52"/>
      <c r="BM204" s="52"/>
      <c r="BQ204" s="27"/>
      <c r="BR204" s="27"/>
      <c r="BS204" s="27"/>
      <c r="BT204" s="27"/>
      <c r="BU204" s="27"/>
      <c r="BV204" s="27"/>
      <c r="BW204" s="54"/>
      <c r="BX204" s="26"/>
      <c r="BY204" s="54"/>
      <c r="BZ204" s="26"/>
      <c r="CA204" s="26"/>
      <c r="CB204" s="26"/>
    </row>
    <row r="205" spans="1:80" ht="17.45" customHeight="1">
      <c r="A205" s="94">
        <f t="shared" si="104"/>
        <v>28.6</v>
      </c>
      <c r="B205" s="107">
        <f t="shared" si="115"/>
        <v>45820</v>
      </c>
      <c r="C205" s="8"/>
      <c r="D205" s="11"/>
      <c r="E205" s="12">
        <v>0</v>
      </c>
      <c r="F205" s="11">
        <v>0</v>
      </c>
      <c r="G205" s="74">
        <f t="shared" si="125"/>
        <v>568</v>
      </c>
      <c r="H205" s="75">
        <f t="shared" si="125"/>
        <v>4802</v>
      </c>
      <c r="I205" s="88">
        <f t="shared" si="126"/>
        <v>0</v>
      </c>
      <c r="J205" s="78">
        <f t="shared" si="127"/>
        <v>0</v>
      </c>
      <c r="K205" s="78">
        <f t="shared" si="128"/>
        <v>0</v>
      </c>
      <c r="L205" s="78">
        <f t="shared" si="116"/>
        <v>0</v>
      </c>
      <c r="M205" s="78">
        <f t="shared" ca="1" si="106"/>
        <v>0.14423076923076919</v>
      </c>
      <c r="N205" s="78">
        <f t="shared" ca="1" si="105"/>
        <v>0.49587912087912078</v>
      </c>
      <c r="O205" s="78">
        <f t="shared" si="129"/>
        <v>5.0000000000000001E-4</v>
      </c>
      <c r="P205" s="13" t="s">
        <v>184</v>
      </c>
      <c r="Q205" s="8">
        <v>125</v>
      </c>
      <c r="R205" s="13">
        <v>130</v>
      </c>
      <c r="S205" s="89">
        <f t="shared" si="117"/>
        <v>125</v>
      </c>
      <c r="T205" s="75">
        <f t="shared" si="118"/>
        <v>130</v>
      </c>
      <c r="U205" s="90">
        <f t="shared" si="119"/>
        <v>71</v>
      </c>
      <c r="V205" s="82">
        <f t="shared" si="120"/>
        <v>624.26</v>
      </c>
      <c r="W205" s="8"/>
      <c r="X205" s="8"/>
      <c r="Y205" s="12"/>
      <c r="Z205" s="12"/>
      <c r="AA205" s="12"/>
      <c r="AB205" s="12"/>
      <c r="AC205" s="91">
        <f t="shared" si="121"/>
        <v>0</v>
      </c>
      <c r="AD205" s="75">
        <f t="shared" si="122"/>
        <v>0</v>
      </c>
      <c r="AE205" s="88">
        <f t="shared" si="110"/>
        <v>0</v>
      </c>
      <c r="AF205" s="92">
        <f t="shared" si="111"/>
        <v>0</v>
      </c>
      <c r="AG205" s="93">
        <f t="shared" si="112"/>
        <v>0</v>
      </c>
      <c r="AH205" s="93">
        <f t="shared" si="113"/>
        <v>0</v>
      </c>
      <c r="AI205" s="78">
        <f t="shared" si="114"/>
        <v>0</v>
      </c>
      <c r="AJ205" s="92">
        <f t="shared" si="123"/>
        <v>0</v>
      </c>
      <c r="AK205" s="78">
        <f t="shared" si="124"/>
        <v>0</v>
      </c>
      <c r="AL205" s="11"/>
      <c r="AM205" s="14"/>
      <c r="AN205" s="11"/>
      <c r="AO205" s="15"/>
      <c r="AP205" s="11"/>
      <c r="AQ205" s="11"/>
      <c r="AR205" s="11"/>
      <c r="AS205" s="75" t="str">
        <f t="shared" si="130"/>
        <v/>
      </c>
      <c r="AT205" s="75" t="str">
        <f t="shared" ca="1" si="131"/>
        <v/>
      </c>
      <c r="AU205" s="75" t="str">
        <f t="shared" si="132"/>
        <v/>
      </c>
      <c r="AV205" s="75" t="str">
        <f t="shared" ca="1" si="133"/>
        <v/>
      </c>
      <c r="AW205" s="11"/>
      <c r="AX205" s="11"/>
      <c r="AY205" s="75" t="str">
        <f t="shared" si="134"/>
        <v/>
      </c>
      <c r="AZ205" s="11"/>
      <c r="BA205" s="11"/>
      <c r="BB205" s="75" t="str">
        <f t="shared" si="135"/>
        <v/>
      </c>
      <c r="BC205" s="11"/>
      <c r="BH205" s="52"/>
      <c r="BI205" s="52"/>
      <c r="BJ205" s="52"/>
      <c r="BK205" s="52"/>
      <c r="BL205" s="52"/>
      <c r="BM205" s="52"/>
      <c r="BQ205" s="27"/>
      <c r="BR205" s="27"/>
      <c r="BS205" s="27"/>
      <c r="BT205" s="27"/>
      <c r="BU205" s="27"/>
      <c r="BV205" s="27"/>
      <c r="BW205" s="54"/>
      <c r="BX205" s="26"/>
      <c r="BY205" s="54"/>
      <c r="BZ205" s="26"/>
      <c r="CA205" s="26"/>
      <c r="CB205" s="26"/>
    </row>
    <row r="206" spans="1:80" ht="17.45" customHeight="1" thickBot="1">
      <c r="A206" s="86">
        <f t="shared" si="104"/>
        <v>28.700000000000003</v>
      </c>
      <c r="B206" s="108">
        <f t="shared" si="115"/>
        <v>45821</v>
      </c>
      <c r="C206" s="16"/>
      <c r="D206" s="17"/>
      <c r="E206" s="18">
        <v>1</v>
      </c>
      <c r="F206" s="17">
        <v>0</v>
      </c>
      <c r="G206" s="96">
        <f t="shared" si="125"/>
        <v>567</v>
      </c>
      <c r="H206" s="97">
        <f t="shared" si="125"/>
        <v>4802</v>
      </c>
      <c r="I206" s="98">
        <f t="shared" si="126"/>
        <v>0</v>
      </c>
      <c r="J206" s="99">
        <f t="shared" si="127"/>
        <v>1.7605633802816902E-3</v>
      </c>
      <c r="K206" s="99">
        <f t="shared" si="128"/>
        <v>0</v>
      </c>
      <c r="L206" s="99">
        <f t="shared" si="116"/>
        <v>0</v>
      </c>
      <c r="M206" s="99">
        <f t="shared" ca="1" si="106"/>
        <v>0.14560439560439556</v>
      </c>
      <c r="N206" s="99">
        <f t="shared" ca="1" si="105"/>
        <v>0.49587912087912078</v>
      </c>
      <c r="O206" s="99">
        <f t="shared" si="129"/>
        <v>5.0000000000000001E-4</v>
      </c>
      <c r="P206" s="19" t="s">
        <v>184</v>
      </c>
      <c r="Q206" s="16">
        <v>126</v>
      </c>
      <c r="R206" s="19">
        <v>130</v>
      </c>
      <c r="S206" s="89">
        <f t="shared" si="117"/>
        <v>126</v>
      </c>
      <c r="T206" s="75">
        <f t="shared" si="118"/>
        <v>130</v>
      </c>
      <c r="U206" s="100">
        <f t="shared" si="119"/>
        <v>71.441999999999993</v>
      </c>
      <c r="V206" s="101">
        <f t="shared" si="120"/>
        <v>624.26</v>
      </c>
      <c r="W206" s="16"/>
      <c r="X206" s="8"/>
      <c r="Y206" s="12"/>
      <c r="Z206" s="12"/>
      <c r="AA206" s="12"/>
      <c r="AB206" s="12"/>
      <c r="AC206" s="102">
        <f t="shared" si="121"/>
        <v>0</v>
      </c>
      <c r="AD206" s="97">
        <f t="shared" si="122"/>
        <v>0</v>
      </c>
      <c r="AE206" s="98">
        <f t="shared" si="110"/>
        <v>0</v>
      </c>
      <c r="AF206" s="103">
        <f t="shared" si="111"/>
        <v>0</v>
      </c>
      <c r="AG206" s="104">
        <f t="shared" si="112"/>
        <v>0</v>
      </c>
      <c r="AH206" s="104">
        <f t="shared" si="113"/>
        <v>0</v>
      </c>
      <c r="AI206" s="99">
        <f t="shared" si="114"/>
        <v>0</v>
      </c>
      <c r="AJ206" s="103">
        <f t="shared" si="123"/>
        <v>0</v>
      </c>
      <c r="AK206" s="99">
        <f t="shared" si="124"/>
        <v>0</v>
      </c>
      <c r="AL206" s="17"/>
      <c r="AM206" s="20"/>
      <c r="AN206" s="17"/>
      <c r="AO206" s="21"/>
      <c r="AP206" s="17"/>
      <c r="AQ206" s="17"/>
      <c r="AR206" s="17"/>
      <c r="AS206" s="97" t="str">
        <f t="shared" si="130"/>
        <v/>
      </c>
      <c r="AT206" s="97" t="str">
        <f t="shared" ca="1" si="131"/>
        <v/>
      </c>
      <c r="AU206" s="97" t="str">
        <f t="shared" si="132"/>
        <v/>
      </c>
      <c r="AV206" s="97" t="str">
        <f t="shared" ca="1" si="133"/>
        <v/>
      </c>
      <c r="AW206" s="17"/>
      <c r="AX206" s="17"/>
      <c r="AY206" s="97" t="str">
        <f t="shared" si="134"/>
        <v/>
      </c>
      <c r="AZ206" s="17"/>
      <c r="BA206" s="17"/>
      <c r="BB206" s="97" t="str">
        <f t="shared" si="135"/>
        <v/>
      </c>
      <c r="BC206" s="17"/>
      <c r="BH206" s="52"/>
      <c r="BI206" s="52"/>
      <c r="BJ206" s="52"/>
      <c r="BK206" s="52"/>
      <c r="BL206" s="52"/>
      <c r="BM206" s="52"/>
      <c r="BQ206" s="27"/>
      <c r="BR206" s="27"/>
      <c r="BS206" s="27"/>
      <c r="BT206" s="27"/>
      <c r="BU206" s="27"/>
      <c r="BV206" s="27"/>
      <c r="BW206" s="54"/>
      <c r="BX206" s="26"/>
      <c r="BY206" s="54"/>
      <c r="BZ206" s="26"/>
      <c r="CA206" s="26"/>
      <c r="CB206" s="26"/>
    </row>
    <row r="207" spans="1:80" ht="17.45" customHeight="1" thickTop="1">
      <c r="A207" s="71">
        <f>A200+1</f>
        <v>29.1</v>
      </c>
      <c r="B207" s="106">
        <f>B206+1</f>
        <v>45822</v>
      </c>
      <c r="C207" s="4"/>
      <c r="D207" s="5"/>
      <c r="E207" s="6">
        <v>0</v>
      </c>
      <c r="F207" s="5">
        <v>0</v>
      </c>
      <c r="G207" s="74">
        <f t="shared" si="125"/>
        <v>567</v>
      </c>
      <c r="H207" s="75">
        <f t="shared" si="125"/>
        <v>4802</v>
      </c>
      <c r="I207" s="76">
        <f t="shared" si="126"/>
        <v>0</v>
      </c>
      <c r="J207" s="77">
        <f t="shared" si="127"/>
        <v>0</v>
      </c>
      <c r="K207" s="77">
        <f t="shared" si="128"/>
        <v>0</v>
      </c>
      <c r="L207" s="77">
        <f t="shared" si="116"/>
        <v>0</v>
      </c>
      <c r="M207" s="78">
        <f t="shared" ca="1" si="106"/>
        <v>0.14560439560439556</v>
      </c>
      <c r="N207" s="78">
        <f t="shared" ca="1" si="105"/>
        <v>0.49587912087912078</v>
      </c>
      <c r="O207" s="78">
        <f t="shared" si="129"/>
        <v>5.0000000000000001E-4</v>
      </c>
      <c r="P207" s="13" t="s">
        <v>184</v>
      </c>
      <c r="Q207" s="8">
        <v>126</v>
      </c>
      <c r="R207" s="13">
        <v>130</v>
      </c>
      <c r="S207" s="79">
        <f t="shared" si="117"/>
        <v>126</v>
      </c>
      <c r="T207" s="80">
        <f t="shared" si="118"/>
        <v>130</v>
      </c>
      <c r="U207" s="90">
        <f t="shared" si="119"/>
        <v>71.441999999999993</v>
      </c>
      <c r="V207" s="82">
        <f t="shared" si="120"/>
        <v>624.26</v>
      </c>
      <c r="W207" s="4"/>
      <c r="X207" s="4"/>
      <c r="Y207" s="6"/>
      <c r="Z207" s="6"/>
      <c r="AA207" s="6"/>
      <c r="AB207" s="6"/>
      <c r="AC207" s="83">
        <f t="shared" si="121"/>
        <v>0</v>
      </c>
      <c r="AD207" s="80">
        <f t="shared" si="122"/>
        <v>0</v>
      </c>
      <c r="AE207" s="76">
        <f t="shared" si="110"/>
        <v>0</v>
      </c>
      <c r="AF207" s="84">
        <f t="shared" si="111"/>
        <v>0</v>
      </c>
      <c r="AG207" s="85">
        <f t="shared" si="112"/>
        <v>0</v>
      </c>
      <c r="AH207" s="85">
        <f t="shared" si="113"/>
        <v>0</v>
      </c>
      <c r="AI207" s="77">
        <f t="shared" si="114"/>
        <v>0</v>
      </c>
      <c r="AJ207" s="84">
        <f t="shared" si="123"/>
        <v>0</v>
      </c>
      <c r="AK207" s="77">
        <f t="shared" si="124"/>
        <v>0</v>
      </c>
      <c r="AL207" s="5"/>
      <c r="AM207" s="9"/>
      <c r="AN207" s="5"/>
      <c r="AO207" s="10"/>
      <c r="AP207" s="5"/>
      <c r="AQ207" s="5"/>
      <c r="AR207" s="5"/>
      <c r="AS207" s="80" t="str">
        <f t="shared" si="130"/>
        <v/>
      </c>
      <c r="AT207" s="80" t="str">
        <f t="shared" ca="1" si="131"/>
        <v/>
      </c>
      <c r="AU207" s="80" t="str">
        <f t="shared" si="132"/>
        <v/>
      </c>
      <c r="AV207" s="80" t="str">
        <f t="shared" ca="1" si="133"/>
        <v/>
      </c>
      <c r="AW207" s="5"/>
      <c r="AX207" s="5"/>
      <c r="AY207" s="80" t="str">
        <f t="shared" si="134"/>
        <v/>
      </c>
      <c r="AZ207" s="165"/>
      <c r="BA207" s="165"/>
      <c r="BB207" s="80" t="str">
        <f t="shared" si="135"/>
        <v/>
      </c>
      <c r="BC207" s="5"/>
      <c r="BH207" s="52"/>
      <c r="BI207" s="52"/>
      <c r="BJ207" s="52"/>
      <c r="BK207" s="52"/>
      <c r="BL207" s="52"/>
      <c r="BM207" s="52"/>
      <c r="BQ207" s="27"/>
      <c r="BR207" s="27"/>
      <c r="BS207" s="27"/>
      <c r="BT207" s="27"/>
      <c r="BU207" s="27"/>
      <c r="BV207" s="27"/>
      <c r="BW207" s="54"/>
      <c r="BX207" s="26"/>
      <c r="BY207" s="54"/>
      <c r="BZ207" s="26"/>
      <c r="CA207" s="26"/>
      <c r="CB207" s="26"/>
    </row>
    <row r="208" spans="1:80" ht="17.45" customHeight="1">
      <c r="A208" s="86">
        <f t="shared" si="104"/>
        <v>29.2</v>
      </c>
      <c r="B208" s="107">
        <f t="shared" si="115"/>
        <v>45823</v>
      </c>
      <c r="C208" s="8"/>
      <c r="D208" s="11"/>
      <c r="E208" s="12">
        <v>0</v>
      </c>
      <c r="F208" s="11">
        <v>0</v>
      </c>
      <c r="G208" s="74">
        <f t="shared" si="125"/>
        <v>567</v>
      </c>
      <c r="H208" s="75">
        <f t="shared" si="125"/>
        <v>4802</v>
      </c>
      <c r="I208" s="88">
        <f t="shared" si="126"/>
        <v>0</v>
      </c>
      <c r="J208" s="78">
        <f t="shared" si="127"/>
        <v>0</v>
      </c>
      <c r="K208" s="78">
        <f t="shared" si="128"/>
        <v>0</v>
      </c>
      <c r="L208" s="78">
        <f t="shared" si="116"/>
        <v>0</v>
      </c>
      <c r="M208" s="78">
        <f t="shared" ca="1" si="106"/>
        <v>0.14560439560439556</v>
      </c>
      <c r="N208" s="78">
        <f t="shared" ca="1" si="105"/>
        <v>0.49587912087912078</v>
      </c>
      <c r="O208" s="78">
        <f t="shared" si="129"/>
        <v>5.0000000000000001E-4</v>
      </c>
      <c r="P208" s="13" t="s">
        <v>184</v>
      </c>
      <c r="Q208" s="8">
        <v>126</v>
      </c>
      <c r="R208" s="13">
        <v>130</v>
      </c>
      <c r="S208" s="89">
        <f t="shared" si="117"/>
        <v>126</v>
      </c>
      <c r="T208" s="75">
        <f t="shared" si="118"/>
        <v>130</v>
      </c>
      <c r="U208" s="90">
        <f t="shared" si="119"/>
        <v>71.441999999999993</v>
      </c>
      <c r="V208" s="82">
        <f t="shared" si="120"/>
        <v>624.26</v>
      </c>
      <c r="W208" s="8"/>
      <c r="X208" s="8"/>
      <c r="Y208" s="12"/>
      <c r="Z208" s="12"/>
      <c r="AA208" s="12"/>
      <c r="AB208" s="28"/>
      <c r="AC208" s="91">
        <f t="shared" si="121"/>
        <v>0</v>
      </c>
      <c r="AD208" s="75">
        <f t="shared" si="122"/>
        <v>0</v>
      </c>
      <c r="AE208" s="88">
        <f t="shared" si="110"/>
        <v>0</v>
      </c>
      <c r="AF208" s="92">
        <f t="shared" si="111"/>
        <v>0</v>
      </c>
      <c r="AG208" s="93">
        <f t="shared" si="112"/>
        <v>0</v>
      </c>
      <c r="AH208" s="93">
        <f t="shared" si="113"/>
        <v>0</v>
      </c>
      <c r="AI208" s="78">
        <f t="shared" si="114"/>
        <v>0</v>
      </c>
      <c r="AJ208" s="92">
        <f t="shared" si="123"/>
        <v>0</v>
      </c>
      <c r="AK208" s="78">
        <f t="shared" si="124"/>
        <v>0</v>
      </c>
      <c r="AL208" s="11"/>
      <c r="AM208" s="14"/>
      <c r="AN208" s="11"/>
      <c r="AO208" s="15"/>
      <c r="AP208" s="11"/>
      <c r="AQ208" s="11"/>
      <c r="AR208" s="11"/>
      <c r="AS208" s="75" t="str">
        <f t="shared" si="130"/>
        <v/>
      </c>
      <c r="AT208" s="75" t="str">
        <f t="shared" ca="1" si="131"/>
        <v/>
      </c>
      <c r="AU208" s="75" t="str">
        <f t="shared" si="132"/>
        <v/>
      </c>
      <c r="AV208" s="75" t="str">
        <f t="shared" ca="1" si="133"/>
        <v/>
      </c>
      <c r="AW208" s="11"/>
      <c r="AX208" s="11"/>
      <c r="AY208" s="75" t="str">
        <f t="shared" si="134"/>
        <v/>
      </c>
      <c r="AZ208" s="11"/>
      <c r="BA208" s="11"/>
      <c r="BB208" s="75" t="str">
        <f t="shared" si="135"/>
        <v/>
      </c>
      <c r="BC208" s="11"/>
      <c r="BH208" s="52"/>
      <c r="BI208" s="52"/>
      <c r="BJ208" s="52"/>
      <c r="BK208" s="52"/>
      <c r="BL208" s="52"/>
      <c r="BM208" s="52"/>
      <c r="BQ208" s="27"/>
      <c r="BR208" s="27"/>
      <c r="BS208" s="27"/>
      <c r="BT208" s="27"/>
      <c r="BU208" s="27"/>
      <c r="BV208" s="27"/>
      <c r="BW208" s="54"/>
      <c r="BX208" s="26"/>
      <c r="BY208" s="54"/>
      <c r="BZ208" s="26"/>
      <c r="CA208" s="26"/>
      <c r="CB208" s="26"/>
    </row>
    <row r="209" spans="1:80" ht="17.45" customHeight="1">
      <c r="A209" s="94">
        <f t="shared" si="104"/>
        <v>29.3</v>
      </c>
      <c r="B209" s="107">
        <f t="shared" si="115"/>
        <v>45824</v>
      </c>
      <c r="C209" s="8"/>
      <c r="D209" s="11"/>
      <c r="E209" s="12">
        <v>0</v>
      </c>
      <c r="F209" s="11">
        <v>0</v>
      </c>
      <c r="G209" s="74">
        <f t="shared" si="125"/>
        <v>567</v>
      </c>
      <c r="H209" s="75">
        <f t="shared" si="125"/>
        <v>4802</v>
      </c>
      <c r="I209" s="88">
        <f t="shared" si="126"/>
        <v>0</v>
      </c>
      <c r="J209" s="78">
        <f t="shared" si="127"/>
        <v>0</v>
      </c>
      <c r="K209" s="78">
        <f t="shared" si="128"/>
        <v>0</v>
      </c>
      <c r="L209" s="78">
        <f t="shared" si="116"/>
        <v>0</v>
      </c>
      <c r="M209" s="78">
        <f t="shared" ca="1" si="106"/>
        <v>0.14560439560439556</v>
      </c>
      <c r="N209" s="78">
        <f t="shared" ca="1" si="105"/>
        <v>0.49587912087912078</v>
      </c>
      <c r="O209" s="78">
        <f t="shared" si="129"/>
        <v>5.0000000000000001E-4</v>
      </c>
      <c r="P209" s="13" t="s">
        <v>184</v>
      </c>
      <c r="Q209" s="8">
        <v>126</v>
      </c>
      <c r="R209" s="13">
        <v>130</v>
      </c>
      <c r="S209" s="89">
        <f t="shared" si="117"/>
        <v>126</v>
      </c>
      <c r="T209" s="75">
        <f t="shared" si="118"/>
        <v>130</v>
      </c>
      <c r="U209" s="90">
        <f t="shared" si="119"/>
        <v>71.441999999999993</v>
      </c>
      <c r="V209" s="82">
        <f t="shared" si="120"/>
        <v>624.26</v>
      </c>
      <c r="W209" s="8"/>
      <c r="X209" s="8"/>
      <c r="Y209" s="12"/>
      <c r="Z209" s="12"/>
      <c r="AA209" s="12"/>
      <c r="AB209" s="28"/>
      <c r="AC209" s="91">
        <f t="shared" si="121"/>
        <v>0</v>
      </c>
      <c r="AD209" s="75">
        <f t="shared" si="122"/>
        <v>0</v>
      </c>
      <c r="AE209" s="88">
        <f t="shared" si="110"/>
        <v>0</v>
      </c>
      <c r="AF209" s="92">
        <f t="shared" si="111"/>
        <v>0</v>
      </c>
      <c r="AG209" s="93">
        <f t="shared" si="112"/>
        <v>0</v>
      </c>
      <c r="AH209" s="93">
        <f t="shared" si="113"/>
        <v>0</v>
      </c>
      <c r="AI209" s="78">
        <f t="shared" si="114"/>
        <v>0</v>
      </c>
      <c r="AJ209" s="92">
        <f t="shared" si="123"/>
        <v>0</v>
      </c>
      <c r="AK209" s="78">
        <f t="shared" si="124"/>
        <v>0</v>
      </c>
      <c r="AL209" s="11"/>
      <c r="AM209" s="14"/>
      <c r="AN209" s="11"/>
      <c r="AO209" s="15"/>
      <c r="AP209" s="11"/>
      <c r="AQ209" s="11"/>
      <c r="AR209" s="11"/>
      <c r="AS209" s="75" t="str">
        <f t="shared" si="130"/>
        <v/>
      </c>
      <c r="AT209" s="75" t="str">
        <f t="shared" ca="1" si="131"/>
        <v/>
      </c>
      <c r="AU209" s="75" t="str">
        <f t="shared" si="132"/>
        <v/>
      </c>
      <c r="AV209" s="75" t="str">
        <f t="shared" ca="1" si="133"/>
        <v/>
      </c>
      <c r="AW209" s="11"/>
      <c r="AX209" s="11"/>
      <c r="AY209" s="75" t="str">
        <f t="shared" si="134"/>
        <v/>
      </c>
      <c r="AZ209" s="11"/>
      <c r="BA209" s="11"/>
      <c r="BB209" s="75" t="str">
        <f t="shared" si="135"/>
        <v/>
      </c>
      <c r="BC209" s="11"/>
      <c r="BH209" s="52"/>
      <c r="BI209" s="52"/>
      <c r="BJ209" s="52"/>
      <c r="BK209" s="52"/>
      <c r="BL209" s="52"/>
      <c r="BM209" s="52"/>
      <c r="BQ209" s="27"/>
      <c r="BR209" s="27"/>
      <c r="BS209" s="27"/>
      <c r="BT209" s="27"/>
      <c r="BU209" s="27"/>
      <c r="BV209" s="27"/>
      <c r="BW209" s="54"/>
      <c r="BX209" s="26"/>
      <c r="BY209" s="54"/>
      <c r="BZ209" s="26"/>
      <c r="CA209" s="26"/>
      <c r="CB209" s="26"/>
    </row>
    <row r="210" spans="1:80" ht="17.45" customHeight="1">
      <c r="A210" s="86">
        <f t="shared" ref="A210:A273" si="136">A203+1</f>
        <v>29.4</v>
      </c>
      <c r="B210" s="107">
        <f t="shared" si="115"/>
        <v>45825</v>
      </c>
      <c r="C210" s="8"/>
      <c r="D210" s="11"/>
      <c r="E210" s="12">
        <v>1</v>
      </c>
      <c r="F210" s="11">
        <v>0</v>
      </c>
      <c r="G210" s="74">
        <f t="shared" si="125"/>
        <v>566</v>
      </c>
      <c r="H210" s="75">
        <f t="shared" si="125"/>
        <v>4802</v>
      </c>
      <c r="I210" s="88">
        <f t="shared" si="126"/>
        <v>0</v>
      </c>
      <c r="J210" s="78">
        <f t="shared" si="127"/>
        <v>1.7636684303350969E-3</v>
      </c>
      <c r="K210" s="78">
        <f t="shared" si="128"/>
        <v>0</v>
      </c>
      <c r="L210" s="78">
        <f t="shared" si="116"/>
        <v>0</v>
      </c>
      <c r="M210" s="78">
        <f t="shared" ca="1" si="106"/>
        <v>0.14697802197802193</v>
      </c>
      <c r="N210" s="78">
        <f t="shared" ref="N210:N273" ca="1" si="137">IF(ROW()=11,
   IF($B$4&gt;0,F210/$B$4,""),
   IF($B$4&gt;0,
      (OFFSET(N210,-1,0)*$B$4 + F210)/$B$4,
      "")
)</f>
        <v>0.49587912087912078</v>
      </c>
      <c r="O210" s="78">
        <f t="shared" si="129"/>
        <v>5.0000000000000001E-4</v>
      </c>
      <c r="P210" s="13" t="s">
        <v>184</v>
      </c>
      <c r="Q210" s="8">
        <v>126</v>
      </c>
      <c r="R210" s="13">
        <v>130</v>
      </c>
      <c r="S210" s="89">
        <f t="shared" si="117"/>
        <v>126</v>
      </c>
      <c r="T210" s="75">
        <f t="shared" si="118"/>
        <v>130</v>
      </c>
      <c r="U210" s="90">
        <f t="shared" si="119"/>
        <v>71.316000000000003</v>
      </c>
      <c r="V210" s="82">
        <f t="shared" si="120"/>
        <v>624.26</v>
      </c>
      <c r="W210" s="8"/>
      <c r="X210" s="8"/>
      <c r="Y210" s="12"/>
      <c r="Z210" s="12"/>
      <c r="AA210" s="12"/>
      <c r="AB210" s="12"/>
      <c r="AC210" s="91">
        <f t="shared" si="121"/>
        <v>0</v>
      </c>
      <c r="AD210" s="75">
        <f t="shared" si="122"/>
        <v>0</v>
      </c>
      <c r="AE210" s="88">
        <f t="shared" si="110"/>
        <v>0</v>
      </c>
      <c r="AF210" s="92">
        <f t="shared" si="111"/>
        <v>0</v>
      </c>
      <c r="AG210" s="93">
        <f t="shared" si="112"/>
        <v>0</v>
      </c>
      <c r="AH210" s="93">
        <f t="shared" si="113"/>
        <v>0</v>
      </c>
      <c r="AI210" s="78">
        <f t="shared" si="114"/>
        <v>0</v>
      </c>
      <c r="AJ210" s="92">
        <f t="shared" si="123"/>
        <v>0</v>
      </c>
      <c r="AK210" s="78">
        <f t="shared" si="124"/>
        <v>0</v>
      </c>
      <c r="AL210" s="11"/>
      <c r="AM210" s="14"/>
      <c r="AN210" s="11"/>
      <c r="AO210" s="15"/>
      <c r="AP210" s="11"/>
      <c r="AQ210" s="11"/>
      <c r="AR210" s="11"/>
      <c r="AS210" s="75" t="str">
        <f t="shared" si="130"/>
        <v/>
      </c>
      <c r="AT210" s="75" t="str">
        <f t="shared" ca="1" si="131"/>
        <v/>
      </c>
      <c r="AU210" s="75" t="str">
        <f t="shared" si="132"/>
        <v/>
      </c>
      <c r="AV210" s="75" t="str">
        <f t="shared" ca="1" si="133"/>
        <v/>
      </c>
      <c r="AW210" s="11"/>
      <c r="AX210" s="11"/>
      <c r="AY210" s="75" t="str">
        <f t="shared" si="134"/>
        <v/>
      </c>
      <c r="AZ210" s="11"/>
      <c r="BA210" s="11"/>
      <c r="BB210" s="75" t="str">
        <f t="shared" si="135"/>
        <v/>
      </c>
      <c r="BC210" s="11"/>
      <c r="BH210" s="52"/>
      <c r="BI210" s="52"/>
      <c r="BJ210" s="52"/>
      <c r="BK210" s="52"/>
      <c r="BL210" s="52"/>
      <c r="BM210" s="52"/>
      <c r="BQ210" s="27"/>
      <c r="BR210" s="27"/>
      <c r="BS210" s="27"/>
      <c r="BT210" s="27"/>
      <c r="BU210" s="27"/>
      <c r="BV210" s="27"/>
      <c r="BW210" s="54"/>
      <c r="BX210" s="26"/>
      <c r="BY210" s="54"/>
      <c r="BZ210" s="26"/>
      <c r="CA210" s="26"/>
      <c r="CB210" s="26"/>
    </row>
    <row r="211" spans="1:80" ht="17.45" customHeight="1">
      <c r="A211" s="94">
        <f t="shared" si="136"/>
        <v>29.5</v>
      </c>
      <c r="B211" s="107">
        <f t="shared" si="115"/>
        <v>45826</v>
      </c>
      <c r="C211" s="8"/>
      <c r="D211" s="11"/>
      <c r="E211" s="12">
        <v>1</v>
      </c>
      <c r="F211" s="11">
        <v>0</v>
      </c>
      <c r="G211" s="74">
        <f t="shared" si="125"/>
        <v>565</v>
      </c>
      <c r="H211" s="75">
        <f t="shared" si="125"/>
        <v>4802</v>
      </c>
      <c r="I211" s="88">
        <f t="shared" si="126"/>
        <v>0</v>
      </c>
      <c r="J211" s="78">
        <f t="shared" si="127"/>
        <v>1.7667844522968198E-3</v>
      </c>
      <c r="K211" s="78">
        <f t="shared" si="128"/>
        <v>0</v>
      </c>
      <c r="L211" s="78">
        <f t="shared" si="116"/>
        <v>0</v>
      </c>
      <c r="M211" s="78">
        <f t="shared" ref="M211:M274" ca="1" si="138">IF(ROW()=11,
   IF($B$4&gt;0,E211/$B$4,""),
   IF($B$4&gt;0,
      (OFFSET(M211,-1,0)*$B$4 + E211)/$B$4,
      "")
)</f>
        <v>0.1483516483516483</v>
      </c>
      <c r="N211" s="78">
        <f t="shared" ca="1" si="137"/>
        <v>0.49587912087912078</v>
      </c>
      <c r="O211" s="78">
        <f t="shared" si="129"/>
        <v>5.0000000000000001E-4</v>
      </c>
      <c r="P211" s="13" t="s">
        <v>184</v>
      </c>
      <c r="Q211" s="8">
        <v>126</v>
      </c>
      <c r="R211" s="13">
        <v>130</v>
      </c>
      <c r="S211" s="89">
        <f t="shared" si="117"/>
        <v>126</v>
      </c>
      <c r="T211" s="75">
        <f t="shared" si="118"/>
        <v>130</v>
      </c>
      <c r="U211" s="90">
        <f t="shared" si="119"/>
        <v>71.19</v>
      </c>
      <c r="V211" s="82">
        <f t="shared" si="120"/>
        <v>624.26</v>
      </c>
      <c r="W211" s="8"/>
      <c r="X211" s="8"/>
      <c r="Y211" s="12"/>
      <c r="Z211" s="12"/>
      <c r="AA211" s="12"/>
      <c r="AB211" s="12"/>
      <c r="AC211" s="91">
        <f t="shared" si="121"/>
        <v>0</v>
      </c>
      <c r="AD211" s="75">
        <f t="shared" si="122"/>
        <v>0</v>
      </c>
      <c r="AE211" s="88">
        <f t="shared" si="110"/>
        <v>0</v>
      </c>
      <c r="AF211" s="92">
        <f t="shared" si="111"/>
        <v>0</v>
      </c>
      <c r="AG211" s="93">
        <f t="shared" si="112"/>
        <v>0</v>
      </c>
      <c r="AH211" s="93">
        <f t="shared" si="113"/>
        <v>0</v>
      </c>
      <c r="AI211" s="78">
        <f t="shared" si="114"/>
        <v>0</v>
      </c>
      <c r="AJ211" s="92">
        <f t="shared" si="123"/>
        <v>0</v>
      </c>
      <c r="AK211" s="78">
        <f t="shared" si="124"/>
        <v>0</v>
      </c>
      <c r="AL211" s="11"/>
      <c r="AM211" s="14"/>
      <c r="AN211" s="11"/>
      <c r="AO211" s="15"/>
      <c r="AP211" s="11"/>
      <c r="AQ211" s="11"/>
      <c r="AR211" s="11"/>
      <c r="AS211" s="75" t="str">
        <f t="shared" si="130"/>
        <v/>
      </c>
      <c r="AT211" s="75" t="str">
        <f t="shared" ca="1" si="131"/>
        <v/>
      </c>
      <c r="AU211" s="75" t="str">
        <f t="shared" si="132"/>
        <v/>
      </c>
      <c r="AV211" s="75" t="str">
        <f t="shared" ca="1" si="133"/>
        <v/>
      </c>
      <c r="AW211" s="11"/>
      <c r="AX211" s="11"/>
      <c r="AY211" s="75" t="str">
        <f t="shared" si="134"/>
        <v/>
      </c>
      <c r="AZ211" s="11"/>
      <c r="BA211" s="11"/>
      <c r="BB211" s="75" t="str">
        <f t="shared" si="135"/>
        <v/>
      </c>
      <c r="BC211" s="11"/>
      <c r="BH211" s="52"/>
      <c r="BI211" s="52"/>
      <c r="BJ211" s="52"/>
      <c r="BK211" s="52"/>
      <c r="BL211" s="52"/>
      <c r="BM211" s="52"/>
      <c r="BQ211" s="27"/>
      <c r="BR211" s="27"/>
      <c r="BS211" s="27"/>
      <c r="BT211" s="27"/>
      <c r="BU211" s="27"/>
      <c r="BV211" s="27"/>
      <c r="BW211" s="54"/>
      <c r="BX211" s="26"/>
      <c r="BY211" s="54"/>
      <c r="BZ211" s="26"/>
      <c r="CA211" s="26"/>
      <c r="CB211" s="26"/>
    </row>
    <row r="212" spans="1:80" ht="17.45" customHeight="1">
      <c r="A212" s="86">
        <f t="shared" si="136"/>
        <v>29.6</v>
      </c>
      <c r="B212" s="107">
        <f t="shared" si="115"/>
        <v>45827</v>
      </c>
      <c r="C212" s="8"/>
      <c r="D212" s="11"/>
      <c r="E212" s="12">
        <v>0</v>
      </c>
      <c r="F212" s="11">
        <v>0</v>
      </c>
      <c r="G212" s="74">
        <f t="shared" si="125"/>
        <v>565</v>
      </c>
      <c r="H212" s="75">
        <f t="shared" si="125"/>
        <v>4802</v>
      </c>
      <c r="I212" s="88">
        <f t="shared" si="126"/>
        <v>0</v>
      </c>
      <c r="J212" s="78">
        <f t="shared" si="127"/>
        <v>0</v>
      </c>
      <c r="K212" s="78">
        <f t="shared" si="128"/>
        <v>0</v>
      </c>
      <c r="L212" s="78">
        <f t="shared" si="116"/>
        <v>0</v>
      </c>
      <c r="M212" s="78">
        <f t="shared" ca="1" si="138"/>
        <v>0.1483516483516483</v>
      </c>
      <c r="N212" s="78">
        <f t="shared" ca="1" si="137"/>
        <v>0.49587912087912078</v>
      </c>
      <c r="O212" s="78">
        <f t="shared" si="129"/>
        <v>5.0000000000000001E-4</v>
      </c>
      <c r="P212" s="13" t="s">
        <v>184</v>
      </c>
      <c r="Q212" s="8">
        <v>126</v>
      </c>
      <c r="R212" s="13">
        <v>130</v>
      </c>
      <c r="S212" s="89">
        <f t="shared" si="117"/>
        <v>126</v>
      </c>
      <c r="T212" s="75">
        <f t="shared" si="118"/>
        <v>130</v>
      </c>
      <c r="U212" s="90">
        <f t="shared" si="119"/>
        <v>71.19</v>
      </c>
      <c r="V212" s="82">
        <f t="shared" si="120"/>
        <v>624.26</v>
      </c>
      <c r="W212" s="8"/>
      <c r="X212" s="8"/>
      <c r="Y212" s="12"/>
      <c r="Z212" s="12"/>
      <c r="AA212" s="12"/>
      <c r="AB212" s="12"/>
      <c r="AC212" s="91">
        <f t="shared" si="121"/>
        <v>0</v>
      </c>
      <c r="AD212" s="75">
        <f t="shared" si="122"/>
        <v>0</v>
      </c>
      <c r="AE212" s="88">
        <f t="shared" si="110"/>
        <v>0</v>
      </c>
      <c r="AF212" s="92">
        <f t="shared" si="111"/>
        <v>0</v>
      </c>
      <c r="AG212" s="93">
        <f t="shared" si="112"/>
        <v>0</v>
      </c>
      <c r="AH212" s="93">
        <f t="shared" si="113"/>
        <v>0</v>
      </c>
      <c r="AI212" s="78">
        <f t="shared" si="114"/>
        <v>0</v>
      </c>
      <c r="AJ212" s="92">
        <f t="shared" si="123"/>
        <v>0</v>
      </c>
      <c r="AK212" s="78">
        <f t="shared" si="124"/>
        <v>0</v>
      </c>
      <c r="AL212" s="11"/>
      <c r="AM212" s="14"/>
      <c r="AN212" s="11"/>
      <c r="AO212" s="15"/>
      <c r="AP212" s="11"/>
      <c r="AQ212" s="11"/>
      <c r="AR212" s="11"/>
      <c r="AS212" s="75" t="str">
        <f t="shared" si="130"/>
        <v/>
      </c>
      <c r="AT212" s="75" t="str">
        <f t="shared" ca="1" si="131"/>
        <v/>
      </c>
      <c r="AU212" s="75" t="str">
        <f t="shared" si="132"/>
        <v/>
      </c>
      <c r="AV212" s="75" t="str">
        <f t="shared" ca="1" si="133"/>
        <v/>
      </c>
      <c r="AW212" s="11"/>
      <c r="AX212" s="11"/>
      <c r="AY212" s="75" t="str">
        <f t="shared" si="134"/>
        <v/>
      </c>
      <c r="AZ212" s="11"/>
      <c r="BA212" s="11"/>
      <c r="BB212" s="75" t="str">
        <f t="shared" si="135"/>
        <v/>
      </c>
      <c r="BC212" s="11"/>
      <c r="BH212" s="52"/>
      <c r="BI212" s="52"/>
      <c r="BJ212" s="52"/>
      <c r="BK212" s="52"/>
      <c r="BL212" s="52"/>
      <c r="BM212" s="52"/>
      <c r="BQ212" s="27"/>
      <c r="BR212" s="27"/>
      <c r="BS212" s="27"/>
      <c r="BT212" s="27"/>
      <c r="BU212" s="27"/>
      <c r="BV212" s="27"/>
      <c r="BW212" s="54"/>
      <c r="BX212" s="26"/>
      <c r="BY212" s="54"/>
      <c r="BZ212" s="26"/>
      <c r="CA212" s="26"/>
      <c r="CB212" s="26"/>
    </row>
    <row r="213" spans="1:80" ht="17.45" customHeight="1" thickBot="1">
      <c r="A213" s="94">
        <f t="shared" si="136"/>
        <v>29.700000000000003</v>
      </c>
      <c r="B213" s="108">
        <f t="shared" si="115"/>
        <v>45828</v>
      </c>
      <c r="C213" s="16"/>
      <c r="D213" s="17"/>
      <c r="E213" s="18">
        <v>1</v>
      </c>
      <c r="F213" s="17">
        <v>0</v>
      </c>
      <c r="G213" s="96">
        <f t="shared" si="125"/>
        <v>564</v>
      </c>
      <c r="H213" s="97">
        <f t="shared" si="125"/>
        <v>4802</v>
      </c>
      <c r="I213" s="98">
        <f t="shared" si="126"/>
        <v>0</v>
      </c>
      <c r="J213" s="99">
        <f t="shared" si="127"/>
        <v>1.7699115044247787E-3</v>
      </c>
      <c r="K213" s="99">
        <f t="shared" si="128"/>
        <v>0</v>
      </c>
      <c r="L213" s="99">
        <f t="shared" si="116"/>
        <v>0</v>
      </c>
      <c r="M213" s="99">
        <f t="shared" ca="1" si="138"/>
        <v>0.14972527472527467</v>
      </c>
      <c r="N213" s="99">
        <f t="shared" ca="1" si="137"/>
        <v>0.49587912087912078</v>
      </c>
      <c r="O213" s="99">
        <f t="shared" si="129"/>
        <v>5.0000000000000001E-4</v>
      </c>
      <c r="P213" s="19" t="s">
        <v>184</v>
      </c>
      <c r="Q213" s="16">
        <v>127</v>
      </c>
      <c r="R213" s="19">
        <v>133</v>
      </c>
      <c r="S213" s="89">
        <f t="shared" si="117"/>
        <v>127</v>
      </c>
      <c r="T213" s="75">
        <f t="shared" si="118"/>
        <v>133</v>
      </c>
      <c r="U213" s="100">
        <f t="shared" si="119"/>
        <v>71.628</v>
      </c>
      <c r="V213" s="101">
        <f t="shared" si="120"/>
        <v>638.66600000000005</v>
      </c>
      <c r="W213" s="16"/>
      <c r="X213" s="8"/>
      <c r="Y213" s="12"/>
      <c r="Z213" s="12"/>
      <c r="AA213" s="12"/>
      <c r="AB213" s="12"/>
      <c r="AC213" s="102">
        <f t="shared" si="121"/>
        <v>0</v>
      </c>
      <c r="AD213" s="97">
        <f t="shared" si="122"/>
        <v>0</v>
      </c>
      <c r="AE213" s="98">
        <f t="shared" si="110"/>
        <v>0</v>
      </c>
      <c r="AF213" s="103">
        <f t="shared" si="111"/>
        <v>0</v>
      </c>
      <c r="AG213" s="104">
        <f t="shared" si="112"/>
        <v>0</v>
      </c>
      <c r="AH213" s="104">
        <f t="shared" si="113"/>
        <v>0</v>
      </c>
      <c r="AI213" s="99">
        <f t="shared" si="114"/>
        <v>0</v>
      </c>
      <c r="AJ213" s="103">
        <f t="shared" si="123"/>
        <v>0</v>
      </c>
      <c r="AK213" s="99">
        <f t="shared" si="124"/>
        <v>0</v>
      </c>
      <c r="AL213" s="17"/>
      <c r="AM213" s="20"/>
      <c r="AN213" s="17"/>
      <c r="AO213" s="21"/>
      <c r="AP213" s="17"/>
      <c r="AQ213" s="17"/>
      <c r="AR213" s="17"/>
      <c r="AS213" s="97" t="str">
        <f t="shared" si="130"/>
        <v/>
      </c>
      <c r="AT213" s="97" t="str">
        <f t="shared" ca="1" si="131"/>
        <v/>
      </c>
      <c r="AU213" s="97" t="str">
        <f t="shared" si="132"/>
        <v/>
      </c>
      <c r="AV213" s="97" t="str">
        <f t="shared" ca="1" si="133"/>
        <v/>
      </c>
      <c r="AW213" s="17"/>
      <c r="AX213" s="17"/>
      <c r="AY213" s="97" t="str">
        <f t="shared" si="134"/>
        <v/>
      </c>
      <c r="AZ213" s="17"/>
      <c r="BA213" s="17"/>
      <c r="BB213" s="97" t="str">
        <f t="shared" si="135"/>
        <v/>
      </c>
      <c r="BC213" s="17"/>
      <c r="BH213" s="52"/>
      <c r="BI213" s="52"/>
      <c r="BJ213" s="52"/>
      <c r="BK213" s="52"/>
      <c r="BL213" s="52"/>
      <c r="BM213" s="52"/>
      <c r="BQ213" s="27"/>
      <c r="BR213" s="27"/>
      <c r="BS213" s="27"/>
      <c r="BT213" s="27"/>
      <c r="BU213" s="27"/>
      <c r="BV213" s="27"/>
      <c r="BW213" s="54"/>
      <c r="BX213" s="26"/>
      <c r="BY213" s="54"/>
      <c r="BZ213" s="26"/>
      <c r="CA213" s="26"/>
      <c r="CB213" s="26"/>
    </row>
    <row r="214" spans="1:80" ht="17.45" customHeight="1" thickTop="1">
      <c r="A214" s="105">
        <f>A207+1</f>
        <v>30.1</v>
      </c>
      <c r="B214" s="106">
        <f>B213+1</f>
        <v>45829</v>
      </c>
      <c r="C214" s="4"/>
      <c r="D214" s="5"/>
      <c r="E214" s="6">
        <v>0</v>
      </c>
      <c r="F214" s="5">
        <v>1</v>
      </c>
      <c r="G214" s="74">
        <f t="shared" si="125"/>
        <v>564</v>
      </c>
      <c r="H214" s="75">
        <f t="shared" si="125"/>
        <v>4801</v>
      </c>
      <c r="I214" s="76">
        <f t="shared" si="126"/>
        <v>0</v>
      </c>
      <c r="J214" s="77">
        <f t="shared" si="127"/>
        <v>0</v>
      </c>
      <c r="K214" s="77">
        <f t="shared" si="128"/>
        <v>0</v>
      </c>
      <c r="L214" s="77">
        <f t="shared" si="116"/>
        <v>2.0824656393169514E-4</v>
      </c>
      <c r="M214" s="78">
        <f t="shared" ca="1" si="138"/>
        <v>0.14972527472527467</v>
      </c>
      <c r="N214" s="78">
        <f t="shared" ca="1" si="137"/>
        <v>0.49725274725274715</v>
      </c>
      <c r="O214" s="78">
        <f t="shared" si="129"/>
        <v>5.0000000000000001E-4</v>
      </c>
      <c r="P214" s="13" t="s">
        <v>184</v>
      </c>
      <c r="Q214" s="8">
        <v>127</v>
      </c>
      <c r="R214" s="13">
        <v>133</v>
      </c>
      <c r="S214" s="79">
        <f t="shared" si="117"/>
        <v>127</v>
      </c>
      <c r="T214" s="80">
        <f t="shared" si="118"/>
        <v>133</v>
      </c>
      <c r="U214" s="90">
        <f t="shared" si="119"/>
        <v>71.628</v>
      </c>
      <c r="V214" s="82">
        <f t="shared" si="120"/>
        <v>638.53300000000002</v>
      </c>
      <c r="W214" s="4"/>
      <c r="X214" s="4"/>
      <c r="Y214" s="6"/>
      <c r="Z214" s="6"/>
      <c r="AA214" s="6"/>
      <c r="AB214" s="6"/>
      <c r="AC214" s="83">
        <f t="shared" si="121"/>
        <v>0</v>
      </c>
      <c r="AD214" s="80">
        <f t="shared" si="122"/>
        <v>0</v>
      </c>
      <c r="AE214" s="76">
        <f t="shared" si="110"/>
        <v>0</v>
      </c>
      <c r="AF214" s="84">
        <f t="shared" si="111"/>
        <v>0</v>
      </c>
      <c r="AG214" s="85">
        <f t="shared" si="112"/>
        <v>0</v>
      </c>
      <c r="AH214" s="85">
        <f t="shared" si="113"/>
        <v>0</v>
      </c>
      <c r="AI214" s="77">
        <f t="shared" si="114"/>
        <v>0</v>
      </c>
      <c r="AJ214" s="84">
        <f t="shared" si="123"/>
        <v>0</v>
      </c>
      <c r="AK214" s="77">
        <f t="shared" si="124"/>
        <v>0</v>
      </c>
      <c r="AL214" s="5"/>
      <c r="AM214" s="9"/>
      <c r="AN214" s="5"/>
      <c r="AO214" s="10"/>
      <c r="AP214" s="5"/>
      <c r="AQ214" s="5"/>
      <c r="AR214" s="5"/>
      <c r="AS214" s="80" t="str">
        <f t="shared" si="130"/>
        <v/>
      </c>
      <c r="AT214" s="80" t="str">
        <f t="shared" ca="1" si="131"/>
        <v/>
      </c>
      <c r="AU214" s="80" t="str">
        <f t="shared" si="132"/>
        <v/>
      </c>
      <c r="AV214" s="80" t="str">
        <f t="shared" ca="1" si="133"/>
        <v/>
      </c>
      <c r="AW214" s="5"/>
      <c r="AX214" s="5"/>
      <c r="AY214" s="80" t="str">
        <f t="shared" si="134"/>
        <v/>
      </c>
      <c r="AZ214" s="165"/>
      <c r="BA214" s="165"/>
      <c r="BB214" s="80" t="str">
        <f t="shared" si="135"/>
        <v/>
      </c>
      <c r="BC214" s="5"/>
      <c r="BH214" s="52"/>
      <c r="BI214" s="52"/>
      <c r="BJ214" s="52"/>
      <c r="BK214" s="52"/>
      <c r="BL214" s="52"/>
      <c r="BM214" s="52"/>
      <c r="BQ214" s="27"/>
      <c r="BR214" s="27"/>
      <c r="BS214" s="27"/>
      <c r="BT214" s="27"/>
      <c r="BU214" s="27"/>
      <c r="BV214" s="27"/>
      <c r="BW214" s="54"/>
      <c r="BX214" s="26"/>
      <c r="BY214" s="54"/>
      <c r="BZ214" s="26"/>
      <c r="CA214" s="26"/>
      <c r="CB214" s="26"/>
    </row>
    <row r="215" spans="1:80" ht="17.45" customHeight="1">
      <c r="A215" s="94">
        <f t="shared" si="136"/>
        <v>30.2</v>
      </c>
      <c r="B215" s="107">
        <f t="shared" si="115"/>
        <v>45830</v>
      </c>
      <c r="C215" s="8"/>
      <c r="D215" s="11"/>
      <c r="E215" s="12">
        <v>0</v>
      </c>
      <c r="F215" s="11">
        <v>0</v>
      </c>
      <c r="G215" s="74">
        <f t="shared" si="125"/>
        <v>564</v>
      </c>
      <c r="H215" s="75">
        <f t="shared" si="125"/>
        <v>4801</v>
      </c>
      <c r="I215" s="88">
        <f t="shared" si="126"/>
        <v>0</v>
      </c>
      <c r="J215" s="78">
        <f t="shared" si="127"/>
        <v>0</v>
      </c>
      <c r="K215" s="78">
        <f t="shared" si="128"/>
        <v>0</v>
      </c>
      <c r="L215" s="78">
        <f t="shared" si="116"/>
        <v>0</v>
      </c>
      <c r="M215" s="78">
        <f t="shared" ca="1" si="138"/>
        <v>0.14972527472527467</v>
      </c>
      <c r="N215" s="78">
        <f t="shared" ca="1" si="137"/>
        <v>0.49725274725274715</v>
      </c>
      <c r="O215" s="78">
        <f t="shared" si="129"/>
        <v>5.0000000000000001E-4</v>
      </c>
      <c r="P215" s="13" t="s">
        <v>184</v>
      </c>
      <c r="Q215" s="8">
        <v>127</v>
      </c>
      <c r="R215" s="13">
        <v>133</v>
      </c>
      <c r="S215" s="89">
        <f t="shared" si="117"/>
        <v>127</v>
      </c>
      <c r="T215" s="75">
        <f t="shared" si="118"/>
        <v>133</v>
      </c>
      <c r="U215" s="90">
        <f t="shared" si="119"/>
        <v>71.628</v>
      </c>
      <c r="V215" s="82">
        <f t="shared" si="120"/>
        <v>638.53300000000002</v>
      </c>
      <c r="W215" s="8"/>
      <c r="X215" s="8"/>
      <c r="Y215" s="12"/>
      <c r="Z215" s="12"/>
      <c r="AA215" s="12"/>
      <c r="AB215" s="12"/>
      <c r="AC215" s="91">
        <f t="shared" si="121"/>
        <v>0</v>
      </c>
      <c r="AD215" s="75">
        <f t="shared" si="122"/>
        <v>0</v>
      </c>
      <c r="AE215" s="88">
        <f t="shared" si="110"/>
        <v>0</v>
      </c>
      <c r="AF215" s="92">
        <f t="shared" si="111"/>
        <v>0</v>
      </c>
      <c r="AG215" s="93">
        <f t="shared" si="112"/>
        <v>0</v>
      </c>
      <c r="AH215" s="93">
        <f t="shared" si="113"/>
        <v>0</v>
      </c>
      <c r="AI215" s="78">
        <f t="shared" si="114"/>
        <v>0</v>
      </c>
      <c r="AJ215" s="92">
        <f t="shared" si="123"/>
        <v>0</v>
      </c>
      <c r="AK215" s="78">
        <f t="shared" si="124"/>
        <v>0</v>
      </c>
      <c r="AL215" s="11"/>
      <c r="AM215" s="14"/>
      <c r="AN215" s="11"/>
      <c r="AO215" s="15"/>
      <c r="AP215" s="11"/>
      <c r="AQ215" s="11"/>
      <c r="AR215" s="11"/>
      <c r="AS215" s="75" t="str">
        <f t="shared" si="130"/>
        <v/>
      </c>
      <c r="AT215" s="75" t="str">
        <f t="shared" ca="1" si="131"/>
        <v/>
      </c>
      <c r="AU215" s="75" t="str">
        <f t="shared" si="132"/>
        <v/>
      </c>
      <c r="AV215" s="75" t="str">
        <f t="shared" ca="1" si="133"/>
        <v/>
      </c>
      <c r="AW215" s="11"/>
      <c r="AX215" s="11"/>
      <c r="AY215" s="75" t="str">
        <f t="shared" si="134"/>
        <v/>
      </c>
      <c r="AZ215" s="11"/>
      <c r="BA215" s="11"/>
      <c r="BB215" s="75" t="str">
        <f t="shared" si="135"/>
        <v/>
      </c>
      <c r="BC215" s="11"/>
      <c r="BH215" s="52"/>
      <c r="BI215" s="52"/>
      <c r="BJ215" s="52"/>
      <c r="BK215" s="52"/>
      <c r="BL215" s="52"/>
      <c r="BM215" s="52"/>
      <c r="BQ215" s="27"/>
      <c r="BR215" s="27"/>
      <c r="BS215" s="27"/>
      <c r="BT215" s="27"/>
      <c r="BU215" s="27"/>
      <c r="BV215" s="27"/>
      <c r="BW215" s="54"/>
      <c r="BX215" s="26"/>
      <c r="BY215" s="54"/>
      <c r="BZ215" s="26"/>
      <c r="CA215" s="26"/>
      <c r="CB215" s="26"/>
    </row>
    <row r="216" spans="1:80" ht="17.45" customHeight="1">
      <c r="A216" s="86">
        <f t="shared" si="136"/>
        <v>30.3</v>
      </c>
      <c r="B216" s="107">
        <f t="shared" si="115"/>
        <v>45831</v>
      </c>
      <c r="C216" s="8"/>
      <c r="D216" s="11"/>
      <c r="E216" s="12">
        <v>0</v>
      </c>
      <c r="F216" s="11">
        <v>1</v>
      </c>
      <c r="G216" s="74">
        <f t="shared" si="125"/>
        <v>564</v>
      </c>
      <c r="H216" s="75">
        <f t="shared" si="125"/>
        <v>4800</v>
      </c>
      <c r="I216" s="88">
        <f t="shared" si="126"/>
        <v>0</v>
      </c>
      <c r="J216" s="78">
        <f t="shared" si="127"/>
        <v>0</v>
      </c>
      <c r="K216" s="78">
        <f t="shared" si="128"/>
        <v>0</v>
      </c>
      <c r="L216" s="78">
        <f t="shared" si="116"/>
        <v>2.0828993959591752E-4</v>
      </c>
      <c r="M216" s="78">
        <f t="shared" ca="1" si="138"/>
        <v>0.14972527472527467</v>
      </c>
      <c r="N216" s="78">
        <f t="shared" ca="1" si="137"/>
        <v>0.49862637362637358</v>
      </c>
      <c r="O216" s="78">
        <f t="shared" si="129"/>
        <v>5.0000000000000001E-4</v>
      </c>
      <c r="P216" s="13" t="s">
        <v>184</v>
      </c>
      <c r="Q216" s="8">
        <v>127</v>
      </c>
      <c r="R216" s="13">
        <v>133</v>
      </c>
      <c r="S216" s="89">
        <f t="shared" si="117"/>
        <v>127</v>
      </c>
      <c r="T216" s="75">
        <f t="shared" si="118"/>
        <v>133</v>
      </c>
      <c r="U216" s="90">
        <f t="shared" si="119"/>
        <v>71.628</v>
      </c>
      <c r="V216" s="82">
        <f t="shared" si="120"/>
        <v>638.4</v>
      </c>
      <c r="W216" s="8"/>
      <c r="X216" s="8"/>
      <c r="Y216" s="12"/>
      <c r="Z216" s="12"/>
      <c r="AA216" s="12"/>
      <c r="AB216" s="12"/>
      <c r="AC216" s="91">
        <f t="shared" si="121"/>
        <v>0</v>
      </c>
      <c r="AD216" s="75">
        <f t="shared" si="122"/>
        <v>0</v>
      </c>
      <c r="AE216" s="88">
        <f t="shared" si="110"/>
        <v>0</v>
      </c>
      <c r="AF216" s="92">
        <f t="shared" si="111"/>
        <v>0</v>
      </c>
      <c r="AG216" s="93">
        <f t="shared" si="112"/>
        <v>0</v>
      </c>
      <c r="AH216" s="93">
        <f t="shared" si="113"/>
        <v>0</v>
      </c>
      <c r="AI216" s="78">
        <f t="shared" si="114"/>
        <v>0</v>
      </c>
      <c r="AJ216" s="92">
        <f t="shared" si="123"/>
        <v>0</v>
      </c>
      <c r="AK216" s="78">
        <f t="shared" si="124"/>
        <v>0</v>
      </c>
      <c r="AL216" s="11"/>
      <c r="AM216" s="14"/>
      <c r="AN216" s="11"/>
      <c r="AO216" s="15"/>
      <c r="AP216" s="11"/>
      <c r="AQ216" s="11"/>
      <c r="AR216" s="11"/>
      <c r="AS216" s="75" t="str">
        <f t="shared" si="130"/>
        <v/>
      </c>
      <c r="AT216" s="75" t="str">
        <f t="shared" ca="1" si="131"/>
        <v/>
      </c>
      <c r="AU216" s="75" t="str">
        <f t="shared" si="132"/>
        <v/>
      </c>
      <c r="AV216" s="75" t="str">
        <f t="shared" ca="1" si="133"/>
        <v/>
      </c>
      <c r="AW216" s="11"/>
      <c r="AX216" s="11"/>
      <c r="AY216" s="75" t="str">
        <f t="shared" si="134"/>
        <v/>
      </c>
      <c r="AZ216" s="11"/>
      <c r="BA216" s="11"/>
      <c r="BB216" s="75" t="str">
        <f t="shared" si="135"/>
        <v/>
      </c>
      <c r="BC216" s="11"/>
      <c r="BH216" s="52"/>
      <c r="BI216" s="52"/>
      <c r="BJ216" s="52"/>
      <c r="BK216" s="52"/>
      <c r="BL216" s="52"/>
      <c r="BM216" s="52"/>
      <c r="BQ216" s="27"/>
      <c r="BR216" s="27"/>
      <c r="BS216" s="27"/>
      <c r="BT216" s="27"/>
      <c r="BU216" s="27"/>
      <c r="BV216" s="27"/>
      <c r="BW216" s="54"/>
      <c r="BX216" s="26"/>
      <c r="BY216" s="54"/>
      <c r="BZ216" s="26"/>
      <c r="CA216" s="26"/>
      <c r="CB216" s="26"/>
    </row>
    <row r="217" spans="1:80" ht="17.45" customHeight="1">
      <c r="A217" s="94">
        <f t="shared" si="136"/>
        <v>30.4</v>
      </c>
      <c r="B217" s="107">
        <f t="shared" si="115"/>
        <v>45832</v>
      </c>
      <c r="C217" s="8"/>
      <c r="D217" s="11"/>
      <c r="E217" s="12">
        <v>1</v>
      </c>
      <c r="F217" s="11">
        <v>2</v>
      </c>
      <c r="G217" s="74">
        <f t="shared" si="125"/>
        <v>563</v>
      </c>
      <c r="H217" s="75">
        <f t="shared" si="125"/>
        <v>4798</v>
      </c>
      <c r="I217" s="88">
        <f t="shared" si="126"/>
        <v>0</v>
      </c>
      <c r="J217" s="78">
        <f t="shared" si="127"/>
        <v>1.7730496453900709E-3</v>
      </c>
      <c r="K217" s="78">
        <f t="shared" si="128"/>
        <v>0</v>
      </c>
      <c r="L217" s="78">
        <f t="shared" si="116"/>
        <v>4.1666666666666669E-4</v>
      </c>
      <c r="M217" s="78">
        <f t="shared" ca="1" si="138"/>
        <v>0.15109890109890103</v>
      </c>
      <c r="N217" s="78">
        <f t="shared" ca="1" si="137"/>
        <v>0.50137362637362626</v>
      </c>
      <c r="O217" s="78">
        <f t="shared" si="129"/>
        <v>5.0000000000000001E-4</v>
      </c>
      <c r="P217" s="13" t="s">
        <v>184</v>
      </c>
      <c r="Q217" s="8">
        <v>127</v>
      </c>
      <c r="R217" s="13">
        <v>133</v>
      </c>
      <c r="S217" s="89">
        <f t="shared" si="117"/>
        <v>127</v>
      </c>
      <c r="T217" s="75">
        <f t="shared" si="118"/>
        <v>133</v>
      </c>
      <c r="U217" s="90">
        <f t="shared" si="119"/>
        <v>71.501000000000005</v>
      </c>
      <c r="V217" s="82">
        <f t="shared" si="120"/>
        <v>638.13400000000001</v>
      </c>
      <c r="W217" s="8"/>
      <c r="X217" s="8"/>
      <c r="Y217" s="12"/>
      <c r="Z217" s="12"/>
      <c r="AA217" s="12"/>
      <c r="AB217" s="12"/>
      <c r="AC217" s="91">
        <f t="shared" si="121"/>
        <v>0</v>
      </c>
      <c r="AD217" s="75">
        <f t="shared" si="122"/>
        <v>0</v>
      </c>
      <c r="AE217" s="88">
        <f t="shared" si="110"/>
        <v>0</v>
      </c>
      <c r="AF217" s="92">
        <f t="shared" si="111"/>
        <v>0</v>
      </c>
      <c r="AG217" s="93">
        <f t="shared" si="112"/>
        <v>0</v>
      </c>
      <c r="AH217" s="93">
        <f t="shared" si="113"/>
        <v>0</v>
      </c>
      <c r="AI217" s="78">
        <f t="shared" si="114"/>
        <v>0</v>
      </c>
      <c r="AJ217" s="92">
        <f t="shared" si="123"/>
        <v>0</v>
      </c>
      <c r="AK217" s="78">
        <f t="shared" si="124"/>
        <v>0</v>
      </c>
      <c r="AL217" s="11"/>
      <c r="AM217" s="14"/>
      <c r="AN217" s="11"/>
      <c r="AO217" s="15"/>
      <c r="AP217" s="11"/>
      <c r="AQ217" s="11"/>
      <c r="AR217" s="11"/>
      <c r="AS217" s="75" t="str">
        <f t="shared" si="130"/>
        <v/>
      </c>
      <c r="AT217" s="75" t="str">
        <f t="shared" ca="1" si="131"/>
        <v/>
      </c>
      <c r="AU217" s="75" t="str">
        <f t="shared" si="132"/>
        <v/>
      </c>
      <c r="AV217" s="75" t="str">
        <f t="shared" ca="1" si="133"/>
        <v/>
      </c>
      <c r="AW217" s="11"/>
      <c r="AX217" s="11"/>
      <c r="AY217" s="75" t="str">
        <f t="shared" si="134"/>
        <v/>
      </c>
      <c r="AZ217" s="11"/>
      <c r="BA217" s="11"/>
      <c r="BB217" s="75" t="str">
        <f t="shared" si="135"/>
        <v/>
      </c>
      <c r="BC217" s="11"/>
      <c r="BH217" s="52"/>
      <c r="BI217" s="52"/>
      <c r="BJ217" s="52"/>
      <c r="BK217" s="52"/>
      <c r="BL217" s="52"/>
      <c r="BM217" s="52"/>
      <c r="BQ217" s="27"/>
      <c r="BR217" s="27"/>
      <c r="BS217" s="27"/>
      <c r="BT217" s="27"/>
      <c r="BU217" s="27"/>
      <c r="BV217" s="27"/>
      <c r="BW217" s="54"/>
      <c r="BX217" s="26"/>
      <c r="BY217" s="54"/>
      <c r="BZ217" s="26"/>
      <c r="CA217" s="26"/>
      <c r="CB217" s="26"/>
    </row>
    <row r="218" spans="1:80" ht="17.45" customHeight="1">
      <c r="A218" s="86">
        <f t="shared" si="136"/>
        <v>30.5</v>
      </c>
      <c r="B218" s="107">
        <f t="shared" si="115"/>
        <v>45833</v>
      </c>
      <c r="C218" s="8"/>
      <c r="D218" s="11"/>
      <c r="E218" s="12">
        <v>1</v>
      </c>
      <c r="F218" s="11">
        <v>0</v>
      </c>
      <c r="G218" s="74">
        <f t="shared" si="125"/>
        <v>562</v>
      </c>
      <c r="H218" s="75">
        <f t="shared" si="125"/>
        <v>4798</v>
      </c>
      <c r="I218" s="88">
        <f t="shared" si="126"/>
        <v>0</v>
      </c>
      <c r="J218" s="78">
        <f t="shared" si="127"/>
        <v>1.7761989342806395E-3</v>
      </c>
      <c r="K218" s="78">
        <f t="shared" si="128"/>
        <v>0</v>
      </c>
      <c r="L218" s="78">
        <f t="shared" si="116"/>
        <v>0</v>
      </c>
      <c r="M218" s="78">
        <f t="shared" ca="1" si="138"/>
        <v>0.1524725274725274</v>
      </c>
      <c r="N218" s="78">
        <f t="shared" ca="1" si="137"/>
        <v>0.50137362637362626</v>
      </c>
      <c r="O218" s="78">
        <f t="shared" si="129"/>
        <v>5.0000000000000001E-4</v>
      </c>
      <c r="P218" s="13" t="s">
        <v>184</v>
      </c>
      <c r="Q218" s="8">
        <v>127</v>
      </c>
      <c r="R218" s="13">
        <v>133</v>
      </c>
      <c r="S218" s="89">
        <f t="shared" si="117"/>
        <v>127</v>
      </c>
      <c r="T218" s="75">
        <f t="shared" si="118"/>
        <v>133</v>
      </c>
      <c r="U218" s="90">
        <f t="shared" si="119"/>
        <v>71.373999999999995</v>
      </c>
      <c r="V218" s="82">
        <f t="shared" si="120"/>
        <v>638.13400000000001</v>
      </c>
      <c r="W218" s="8">
        <v>345</v>
      </c>
      <c r="X218" s="8"/>
      <c r="Y218" s="12"/>
      <c r="Z218" s="12"/>
      <c r="AA218" s="12"/>
      <c r="AB218" s="12"/>
      <c r="AC218" s="91">
        <f t="shared" si="121"/>
        <v>0</v>
      </c>
      <c r="AD218" s="75">
        <f t="shared" si="122"/>
        <v>345</v>
      </c>
      <c r="AE218" s="88">
        <f t="shared" si="110"/>
        <v>7.1904960400166737E-2</v>
      </c>
      <c r="AF218" s="92">
        <f t="shared" si="111"/>
        <v>0</v>
      </c>
      <c r="AG218" s="93">
        <f t="shared" si="112"/>
        <v>0</v>
      </c>
      <c r="AH218" s="93">
        <f t="shared" si="113"/>
        <v>0</v>
      </c>
      <c r="AI218" s="78">
        <f t="shared" si="114"/>
        <v>0</v>
      </c>
      <c r="AJ218" s="92">
        <f t="shared" si="123"/>
        <v>0</v>
      </c>
      <c r="AK218" s="78">
        <f t="shared" si="124"/>
        <v>1</v>
      </c>
      <c r="AL218" s="11"/>
      <c r="AM218" s="14"/>
      <c r="AN218" s="11"/>
      <c r="AO218" s="15"/>
      <c r="AP218" s="11"/>
      <c r="AQ218" s="11"/>
      <c r="AR218" s="11"/>
      <c r="AS218" s="75" t="str">
        <f t="shared" si="130"/>
        <v/>
      </c>
      <c r="AT218" s="75" t="str">
        <f t="shared" ca="1" si="131"/>
        <v/>
      </c>
      <c r="AU218" s="75" t="str">
        <f t="shared" si="132"/>
        <v/>
      </c>
      <c r="AV218" s="75" t="str">
        <f t="shared" ca="1" si="133"/>
        <v/>
      </c>
      <c r="AW218" s="11"/>
      <c r="AX218" s="11"/>
      <c r="AY218" s="75" t="str">
        <f t="shared" si="134"/>
        <v/>
      </c>
      <c r="AZ218" s="11"/>
      <c r="BA218" s="11"/>
      <c r="BB218" s="75" t="str">
        <f t="shared" si="135"/>
        <v/>
      </c>
      <c r="BC218" s="11"/>
      <c r="BH218" s="52"/>
      <c r="BI218" s="52"/>
      <c r="BJ218" s="52"/>
      <c r="BK218" s="52"/>
      <c r="BL218" s="52"/>
      <c r="BM218" s="52"/>
      <c r="BQ218" s="27"/>
      <c r="BR218" s="27"/>
      <c r="BS218" s="27"/>
      <c r="BT218" s="27"/>
      <c r="BU218" s="27"/>
      <c r="BV218" s="27"/>
      <c r="BW218" s="54"/>
      <c r="BX218" s="26"/>
      <c r="BY218" s="54"/>
      <c r="BZ218" s="26"/>
      <c r="CA218" s="26"/>
      <c r="CB218" s="26"/>
    </row>
    <row r="219" spans="1:80" ht="17.45" customHeight="1">
      <c r="A219" s="94">
        <f t="shared" si="136"/>
        <v>30.6</v>
      </c>
      <c r="B219" s="107">
        <f t="shared" si="115"/>
        <v>45834</v>
      </c>
      <c r="C219" s="8"/>
      <c r="D219" s="11"/>
      <c r="E219" s="12">
        <v>0</v>
      </c>
      <c r="F219" s="11">
        <v>0</v>
      </c>
      <c r="G219" s="74">
        <f t="shared" si="125"/>
        <v>562</v>
      </c>
      <c r="H219" s="75">
        <f t="shared" si="125"/>
        <v>4798</v>
      </c>
      <c r="I219" s="88">
        <f t="shared" si="126"/>
        <v>0</v>
      </c>
      <c r="J219" s="78">
        <f t="shared" si="127"/>
        <v>0</v>
      </c>
      <c r="K219" s="78">
        <f t="shared" si="128"/>
        <v>0</v>
      </c>
      <c r="L219" s="78">
        <f t="shared" si="116"/>
        <v>0</v>
      </c>
      <c r="M219" s="78">
        <f t="shared" ca="1" si="138"/>
        <v>0.1524725274725274</v>
      </c>
      <c r="N219" s="78">
        <f t="shared" ca="1" si="137"/>
        <v>0.50137362637362626</v>
      </c>
      <c r="O219" s="78">
        <f t="shared" si="129"/>
        <v>5.0000000000000001E-4</v>
      </c>
      <c r="P219" s="13" t="s">
        <v>184</v>
      </c>
      <c r="Q219" s="8">
        <v>127</v>
      </c>
      <c r="R219" s="13">
        <v>133</v>
      </c>
      <c r="S219" s="89">
        <f t="shared" si="117"/>
        <v>127</v>
      </c>
      <c r="T219" s="75">
        <f t="shared" si="118"/>
        <v>133</v>
      </c>
      <c r="U219" s="90">
        <f t="shared" si="119"/>
        <v>71.373999999999995</v>
      </c>
      <c r="V219" s="82">
        <f t="shared" si="120"/>
        <v>638.13400000000001</v>
      </c>
      <c r="W219" s="8">
        <v>180</v>
      </c>
      <c r="X219" s="8"/>
      <c r="Y219" s="12"/>
      <c r="Z219" s="12"/>
      <c r="AA219" s="12"/>
      <c r="AB219" s="12"/>
      <c r="AC219" s="91">
        <f t="shared" si="121"/>
        <v>0</v>
      </c>
      <c r="AD219" s="75">
        <f t="shared" si="122"/>
        <v>180</v>
      </c>
      <c r="AE219" s="88">
        <f t="shared" si="110"/>
        <v>3.7515631513130469E-2</v>
      </c>
      <c r="AF219" s="92">
        <f t="shared" si="111"/>
        <v>0</v>
      </c>
      <c r="AG219" s="93">
        <f t="shared" si="112"/>
        <v>0</v>
      </c>
      <c r="AH219" s="93">
        <f t="shared" si="113"/>
        <v>0</v>
      </c>
      <c r="AI219" s="78">
        <f t="shared" si="114"/>
        <v>0</v>
      </c>
      <c r="AJ219" s="92">
        <f t="shared" si="123"/>
        <v>0</v>
      </c>
      <c r="AK219" s="78">
        <f t="shared" si="124"/>
        <v>1</v>
      </c>
      <c r="AL219" s="11"/>
      <c r="AM219" s="14"/>
      <c r="AN219" s="11"/>
      <c r="AO219" s="15"/>
      <c r="AP219" s="11"/>
      <c r="AQ219" s="11"/>
      <c r="AR219" s="11"/>
      <c r="AS219" s="75" t="str">
        <f t="shared" si="130"/>
        <v/>
      </c>
      <c r="AT219" s="75" t="str">
        <f t="shared" ca="1" si="131"/>
        <v/>
      </c>
      <c r="AU219" s="75" t="str">
        <f t="shared" si="132"/>
        <v/>
      </c>
      <c r="AV219" s="75" t="str">
        <f t="shared" ca="1" si="133"/>
        <v/>
      </c>
      <c r="AW219" s="11"/>
      <c r="AX219" s="11"/>
      <c r="AY219" s="75" t="str">
        <f t="shared" si="134"/>
        <v/>
      </c>
      <c r="AZ219" s="11"/>
      <c r="BA219" s="11"/>
      <c r="BB219" s="75" t="str">
        <f t="shared" si="135"/>
        <v/>
      </c>
      <c r="BC219" s="11"/>
      <c r="BH219" s="52"/>
      <c r="BI219" s="52"/>
      <c r="BJ219" s="52"/>
      <c r="BK219" s="52"/>
      <c r="BL219" s="52"/>
      <c r="BM219" s="52"/>
      <c r="BQ219" s="27"/>
      <c r="BR219" s="27"/>
      <c r="BS219" s="27"/>
      <c r="BT219" s="27"/>
      <c r="BU219" s="27"/>
      <c r="BV219" s="27"/>
      <c r="BW219" s="54"/>
      <c r="BX219" s="26"/>
      <c r="BY219" s="54"/>
      <c r="BZ219" s="26"/>
      <c r="CA219" s="26"/>
      <c r="CB219" s="26"/>
    </row>
    <row r="220" spans="1:80" ht="17.45" customHeight="1" thickBot="1">
      <c r="A220" s="86">
        <f t="shared" si="136"/>
        <v>30.700000000000003</v>
      </c>
      <c r="B220" s="108">
        <f t="shared" si="115"/>
        <v>45835</v>
      </c>
      <c r="C220" s="16"/>
      <c r="D220" s="17"/>
      <c r="E220" s="18">
        <v>1</v>
      </c>
      <c r="F220" s="17">
        <v>2</v>
      </c>
      <c r="G220" s="96">
        <f t="shared" ref="G220:H235" si="139">G219-E220-C220</f>
        <v>561</v>
      </c>
      <c r="H220" s="97">
        <f t="shared" si="139"/>
        <v>4796</v>
      </c>
      <c r="I220" s="98">
        <f t="shared" si="126"/>
        <v>0</v>
      </c>
      <c r="J220" s="99">
        <f t="shared" si="127"/>
        <v>1.7793594306049821E-3</v>
      </c>
      <c r="K220" s="99">
        <f t="shared" si="128"/>
        <v>0</v>
      </c>
      <c r="L220" s="99">
        <f t="shared" si="116"/>
        <v>4.1684035014589413E-4</v>
      </c>
      <c r="M220" s="99">
        <f t="shared" ca="1" si="138"/>
        <v>0.15384615384615377</v>
      </c>
      <c r="N220" s="99">
        <f t="shared" ca="1" si="137"/>
        <v>0.504120879120879</v>
      </c>
      <c r="O220" s="99">
        <f t="shared" si="129"/>
        <v>5.0000000000000001E-4</v>
      </c>
      <c r="P220" s="19" t="s">
        <v>184</v>
      </c>
      <c r="Q220" s="16">
        <v>128</v>
      </c>
      <c r="R220" s="19">
        <v>135</v>
      </c>
      <c r="S220" s="89">
        <f t="shared" si="117"/>
        <v>128</v>
      </c>
      <c r="T220" s="75">
        <f t="shared" si="118"/>
        <v>135</v>
      </c>
      <c r="U220" s="100">
        <f t="shared" si="119"/>
        <v>71.808000000000007</v>
      </c>
      <c r="V220" s="101">
        <f t="shared" si="120"/>
        <v>647.46</v>
      </c>
      <c r="W220" s="16">
        <v>228</v>
      </c>
      <c r="X220" s="8"/>
      <c r="Y220" s="12"/>
      <c r="Z220" s="12"/>
      <c r="AA220" s="12"/>
      <c r="AB220" s="12"/>
      <c r="AC220" s="102">
        <f t="shared" si="121"/>
        <v>0</v>
      </c>
      <c r="AD220" s="97">
        <f t="shared" si="122"/>
        <v>228</v>
      </c>
      <c r="AE220" s="98">
        <f t="shared" si="110"/>
        <v>4.7519799916631932E-2</v>
      </c>
      <c r="AF220" s="103">
        <f t="shared" si="111"/>
        <v>0</v>
      </c>
      <c r="AG220" s="104">
        <f t="shared" si="112"/>
        <v>0</v>
      </c>
      <c r="AH220" s="104">
        <f t="shared" si="113"/>
        <v>0</v>
      </c>
      <c r="AI220" s="99">
        <f t="shared" si="114"/>
        <v>0</v>
      </c>
      <c r="AJ220" s="103">
        <f t="shared" si="123"/>
        <v>0</v>
      </c>
      <c r="AK220" s="99">
        <f t="shared" si="124"/>
        <v>1</v>
      </c>
      <c r="AL220" s="17"/>
      <c r="AM220" s="20"/>
      <c r="AN220" s="17"/>
      <c r="AO220" s="21"/>
      <c r="AP220" s="17"/>
      <c r="AQ220" s="17"/>
      <c r="AR220" s="17"/>
      <c r="AS220" s="97" t="str">
        <f t="shared" si="130"/>
        <v/>
      </c>
      <c r="AT220" s="97" t="str">
        <f t="shared" ca="1" si="131"/>
        <v/>
      </c>
      <c r="AU220" s="97" t="str">
        <f t="shared" si="132"/>
        <v/>
      </c>
      <c r="AV220" s="97" t="str">
        <f t="shared" ca="1" si="133"/>
        <v/>
      </c>
      <c r="AW220" s="17"/>
      <c r="AX220" s="17"/>
      <c r="AY220" s="97" t="str">
        <f t="shared" si="134"/>
        <v/>
      </c>
      <c r="AZ220" s="17"/>
      <c r="BA220" s="17"/>
      <c r="BB220" s="97" t="str">
        <f t="shared" si="135"/>
        <v/>
      </c>
      <c r="BC220" s="17"/>
      <c r="BH220" s="52"/>
      <c r="BI220" s="52"/>
      <c r="BJ220" s="52"/>
      <c r="BK220" s="52"/>
      <c r="BL220" s="52"/>
      <c r="BM220" s="52"/>
      <c r="BQ220" s="27"/>
      <c r="BR220" s="27"/>
      <c r="BS220" s="27"/>
      <c r="BT220" s="27"/>
      <c r="BU220" s="27"/>
      <c r="BV220" s="27"/>
      <c r="BW220" s="54"/>
      <c r="BX220" s="26"/>
      <c r="BY220" s="54"/>
      <c r="BZ220" s="26"/>
      <c r="CA220" s="26"/>
      <c r="CB220" s="26"/>
    </row>
    <row r="221" spans="1:80" ht="17.45" customHeight="1" thickTop="1">
      <c r="A221" s="71">
        <f>A214+1</f>
        <v>31.1</v>
      </c>
      <c r="B221" s="106">
        <f>B220+1</f>
        <v>45836</v>
      </c>
      <c r="C221" s="4"/>
      <c r="D221" s="5"/>
      <c r="E221" s="6">
        <v>0</v>
      </c>
      <c r="F221" s="5">
        <v>0</v>
      </c>
      <c r="G221" s="74">
        <f t="shared" si="139"/>
        <v>561</v>
      </c>
      <c r="H221" s="75">
        <f t="shared" si="139"/>
        <v>4796</v>
      </c>
      <c r="I221" s="76">
        <f t="shared" si="126"/>
        <v>0</v>
      </c>
      <c r="J221" s="77">
        <f t="shared" si="127"/>
        <v>0</v>
      </c>
      <c r="K221" s="77">
        <f t="shared" si="128"/>
        <v>0</v>
      </c>
      <c r="L221" s="77">
        <f t="shared" si="116"/>
        <v>0</v>
      </c>
      <c r="M221" s="78">
        <f t="shared" ca="1" si="138"/>
        <v>0.15384615384615377</v>
      </c>
      <c r="N221" s="78">
        <f t="shared" ca="1" si="137"/>
        <v>0.504120879120879</v>
      </c>
      <c r="O221" s="78">
        <f t="shared" si="129"/>
        <v>5.0000000000000001E-4</v>
      </c>
      <c r="P221" s="13" t="s">
        <v>184</v>
      </c>
      <c r="Q221" s="8">
        <v>128</v>
      </c>
      <c r="R221" s="13">
        <v>135</v>
      </c>
      <c r="S221" s="79">
        <f t="shared" si="117"/>
        <v>128</v>
      </c>
      <c r="T221" s="80">
        <f t="shared" si="118"/>
        <v>135</v>
      </c>
      <c r="U221" s="90">
        <f t="shared" si="119"/>
        <v>71.808000000000007</v>
      </c>
      <c r="V221" s="82">
        <f t="shared" si="120"/>
        <v>647.46</v>
      </c>
      <c r="W221" s="4">
        <v>250</v>
      </c>
      <c r="X221" s="4"/>
      <c r="Y221" s="6"/>
      <c r="Z221" s="6"/>
      <c r="AA221" s="6"/>
      <c r="AB221" s="6"/>
      <c r="AC221" s="83">
        <f t="shared" si="121"/>
        <v>0</v>
      </c>
      <c r="AD221" s="80">
        <f t="shared" si="122"/>
        <v>250</v>
      </c>
      <c r="AE221" s="76">
        <f t="shared" si="110"/>
        <v>5.212677231025855E-2</v>
      </c>
      <c r="AF221" s="84">
        <f t="shared" si="111"/>
        <v>0</v>
      </c>
      <c r="AG221" s="85">
        <f t="shared" si="112"/>
        <v>0</v>
      </c>
      <c r="AH221" s="85">
        <f t="shared" si="113"/>
        <v>0</v>
      </c>
      <c r="AI221" s="77">
        <f t="shared" si="114"/>
        <v>0</v>
      </c>
      <c r="AJ221" s="84">
        <f t="shared" si="123"/>
        <v>0</v>
      </c>
      <c r="AK221" s="77">
        <f t="shared" si="124"/>
        <v>1</v>
      </c>
      <c r="AL221" s="5"/>
      <c r="AM221" s="9"/>
      <c r="AN221" s="5"/>
      <c r="AO221" s="10"/>
      <c r="AP221" s="5"/>
      <c r="AQ221" s="5"/>
      <c r="AR221" s="5"/>
      <c r="AS221" s="80" t="str">
        <f t="shared" si="130"/>
        <v/>
      </c>
      <c r="AT221" s="80" t="str">
        <f t="shared" ca="1" si="131"/>
        <v/>
      </c>
      <c r="AU221" s="80" t="str">
        <f t="shared" si="132"/>
        <v/>
      </c>
      <c r="AV221" s="80" t="str">
        <f t="shared" ca="1" si="133"/>
        <v/>
      </c>
      <c r="AW221" s="5"/>
      <c r="AX221" s="5"/>
      <c r="AY221" s="80" t="str">
        <f t="shared" si="134"/>
        <v/>
      </c>
      <c r="AZ221" s="165"/>
      <c r="BA221" s="165"/>
      <c r="BB221" s="80" t="str">
        <f t="shared" si="135"/>
        <v/>
      </c>
      <c r="BC221" s="5"/>
      <c r="BH221" s="52"/>
      <c r="BI221" s="52"/>
      <c r="BJ221" s="52"/>
      <c r="BK221" s="52"/>
      <c r="BL221" s="52"/>
      <c r="BM221" s="52"/>
      <c r="BQ221" s="27"/>
      <c r="BR221" s="27"/>
      <c r="BS221" s="27"/>
      <c r="BT221" s="27"/>
      <c r="BU221" s="27"/>
      <c r="BV221" s="27"/>
      <c r="BW221" s="54"/>
      <c r="BX221" s="26"/>
      <c r="BY221" s="54"/>
      <c r="BZ221" s="26"/>
      <c r="CA221" s="26"/>
      <c r="CB221" s="26"/>
    </row>
    <row r="222" spans="1:80" ht="17.45" customHeight="1">
      <c r="A222" s="86">
        <f t="shared" si="136"/>
        <v>31.2</v>
      </c>
      <c r="B222" s="107">
        <f t="shared" si="115"/>
        <v>45837</v>
      </c>
      <c r="C222" s="8"/>
      <c r="D222" s="11"/>
      <c r="E222" s="12">
        <v>0</v>
      </c>
      <c r="F222" s="11">
        <v>0</v>
      </c>
      <c r="G222" s="74">
        <f t="shared" si="139"/>
        <v>561</v>
      </c>
      <c r="H222" s="75">
        <f t="shared" si="139"/>
        <v>4796</v>
      </c>
      <c r="I222" s="88">
        <f t="shared" si="126"/>
        <v>0</v>
      </c>
      <c r="J222" s="78">
        <f t="shared" si="127"/>
        <v>0</v>
      </c>
      <c r="K222" s="78">
        <f t="shared" si="128"/>
        <v>0</v>
      </c>
      <c r="L222" s="78">
        <f t="shared" si="116"/>
        <v>0</v>
      </c>
      <c r="M222" s="78">
        <f t="shared" ca="1" si="138"/>
        <v>0.15384615384615377</v>
      </c>
      <c r="N222" s="78">
        <f t="shared" ca="1" si="137"/>
        <v>0.504120879120879</v>
      </c>
      <c r="O222" s="78">
        <f t="shared" si="129"/>
        <v>5.0000000000000001E-4</v>
      </c>
      <c r="P222" s="13" t="s">
        <v>184</v>
      </c>
      <c r="Q222" s="8">
        <v>128</v>
      </c>
      <c r="R222" s="13">
        <v>135</v>
      </c>
      <c r="S222" s="89">
        <f t="shared" si="117"/>
        <v>128</v>
      </c>
      <c r="T222" s="75">
        <f t="shared" si="118"/>
        <v>135</v>
      </c>
      <c r="U222" s="90">
        <f t="shared" si="119"/>
        <v>71.808000000000007</v>
      </c>
      <c r="V222" s="82">
        <f t="shared" si="120"/>
        <v>647.46</v>
      </c>
      <c r="W222" s="8">
        <v>320</v>
      </c>
      <c r="X222" s="8"/>
      <c r="Y222" s="12"/>
      <c r="Z222" s="12"/>
      <c r="AA222" s="12"/>
      <c r="AB222" s="12"/>
      <c r="AC222" s="91">
        <f t="shared" si="121"/>
        <v>0</v>
      </c>
      <c r="AD222" s="75">
        <f t="shared" si="122"/>
        <v>320</v>
      </c>
      <c r="AE222" s="88">
        <f t="shared" si="110"/>
        <v>6.672226855713094E-2</v>
      </c>
      <c r="AF222" s="92">
        <f t="shared" si="111"/>
        <v>0</v>
      </c>
      <c r="AG222" s="93">
        <f t="shared" si="112"/>
        <v>0</v>
      </c>
      <c r="AH222" s="93">
        <f t="shared" si="113"/>
        <v>0</v>
      </c>
      <c r="AI222" s="78">
        <f t="shared" si="114"/>
        <v>0</v>
      </c>
      <c r="AJ222" s="92">
        <f t="shared" si="123"/>
        <v>0</v>
      </c>
      <c r="AK222" s="78">
        <f t="shared" si="124"/>
        <v>1</v>
      </c>
      <c r="AL222" s="11"/>
      <c r="AM222" s="14"/>
      <c r="AN222" s="11"/>
      <c r="AO222" s="15"/>
      <c r="AP222" s="11"/>
      <c r="AQ222" s="11"/>
      <c r="AR222" s="11"/>
      <c r="AS222" s="75" t="str">
        <f t="shared" si="130"/>
        <v/>
      </c>
      <c r="AT222" s="75" t="str">
        <f t="shared" ca="1" si="131"/>
        <v/>
      </c>
      <c r="AU222" s="75" t="str">
        <f t="shared" si="132"/>
        <v/>
      </c>
      <c r="AV222" s="75" t="str">
        <f t="shared" ca="1" si="133"/>
        <v/>
      </c>
      <c r="AW222" s="11"/>
      <c r="AX222" s="11"/>
      <c r="AY222" s="75" t="str">
        <f t="shared" si="134"/>
        <v/>
      </c>
      <c r="AZ222" s="11"/>
      <c r="BA222" s="11"/>
      <c r="BB222" s="75" t="str">
        <f t="shared" si="135"/>
        <v/>
      </c>
      <c r="BC222" s="11"/>
      <c r="BH222" s="52"/>
      <c r="BI222" s="52"/>
      <c r="BJ222" s="52"/>
      <c r="BK222" s="52"/>
      <c r="BL222" s="52"/>
      <c r="BM222" s="52"/>
      <c r="BQ222" s="27"/>
      <c r="BR222" s="27"/>
      <c r="BS222" s="27"/>
      <c r="BT222" s="27"/>
      <c r="BU222" s="27"/>
      <c r="BV222" s="27"/>
      <c r="BW222" s="54"/>
      <c r="BX222" s="26"/>
      <c r="BY222" s="54"/>
      <c r="BZ222" s="26"/>
      <c r="CA222" s="26"/>
      <c r="CB222" s="26"/>
    </row>
    <row r="223" spans="1:80" ht="17.45" customHeight="1">
      <c r="A223" s="94">
        <f t="shared" si="136"/>
        <v>31.3</v>
      </c>
      <c r="B223" s="107">
        <f t="shared" si="115"/>
        <v>45838</v>
      </c>
      <c r="C223" s="8"/>
      <c r="D223" s="11"/>
      <c r="E223" s="12">
        <v>0</v>
      </c>
      <c r="F223" s="11">
        <v>0</v>
      </c>
      <c r="G223" s="74">
        <f t="shared" si="139"/>
        <v>561</v>
      </c>
      <c r="H223" s="75">
        <f t="shared" si="139"/>
        <v>4796</v>
      </c>
      <c r="I223" s="88">
        <f t="shared" si="126"/>
        <v>0</v>
      </c>
      <c r="J223" s="78">
        <f t="shared" si="127"/>
        <v>0</v>
      </c>
      <c r="K223" s="78">
        <f t="shared" si="128"/>
        <v>0</v>
      </c>
      <c r="L223" s="78">
        <f t="shared" si="116"/>
        <v>0</v>
      </c>
      <c r="M223" s="78">
        <f t="shared" ca="1" si="138"/>
        <v>0.15384615384615377</v>
      </c>
      <c r="N223" s="78">
        <f t="shared" ca="1" si="137"/>
        <v>0.504120879120879</v>
      </c>
      <c r="O223" s="78">
        <f t="shared" si="129"/>
        <v>5.0000000000000001E-4</v>
      </c>
      <c r="P223" s="13" t="s">
        <v>184</v>
      </c>
      <c r="Q223" s="8">
        <v>128</v>
      </c>
      <c r="R223" s="13">
        <v>140</v>
      </c>
      <c r="S223" s="89">
        <f t="shared" si="117"/>
        <v>128</v>
      </c>
      <c r="T223" s="75">
        <f t="shared" si="118"/>
        <v>140</v>
      </c>
      <c r="U223" s="90">
        <f t="shared" si="119"/>
        <v>71.808000000000007</v>
      </c>
      <c r="V223" s="82">
        <f t="shared" si="120"/>
        <v>671.44</v>
      </c>
      <c r="W223" s="8">
        <v>380</v>
      </c>
      <c r="X223" s="8"/>
      <c r="Y223" s="12"/>
      <c r="Z223" s="12"/>
      <c r="AA223" s="12"/>
      <c r="AB223" s="12"/>
      <c r="AC223" s="91">
        <f t="shared" si="121"/>
        <v>0</v>
      </c>
      <c r="AD223" s="75">
        <f t="shared" si="122"/>
        <v>380</v>
      </c>
      <c r="AE223" s="88">
        <f t="shared" si="110"/>
        <v>7.9232693911592988E-2</v>
      </c>
      <c r="AF223" s="92">
        <f t="shared" si="111"/>
        <v>0</v>
      </c>
      <c r="AG223" s="93">
        <f t="shared" si="112"/>
        <v>0</v>
      </c>
      <c r="AH223" s="93">
        <f t="shared" si="113"/>
        <v>0</v>
      </c>
      <c r="AI223" s="78">
        <f t="shared" si="114"/>
        <v>0</v>
      </c>
      <c r="AJ223" s="92">
        <f t="shared" si="123"/>
        <v>0</v>
      </c>
      <c r="AK223" s="78">
        <f t="shared" si="124"/>
        <v>1</v>
      </c>
      <c r="AL223" s="11"/>
      <c r="AM223" s="14"/>
      <c r="AN223" s="11"/>
      <c r="AO223" s="15"/>
      <c r="AP223" s="11"/>
      <c r="AQ223" s="11"/>
      <c r="AR223" s="11"/>
      <c r="AS223" s="75" t="str">
        <f t="shared" si="130"/>
        <v/>
      </c>
      <c r="AT223" s="75" t="str">
        <f t="shared" ca="1" si="131"/>
        <v/>
      </c>
      <c r="AU223" s="75" t="str">
        <f t="shared" si="132"/>
        <v/>
      </c>
      <c r="AV223" s="75" t="str">
        <f t="shared" ca="1" si="133"/>
        <v/>
      </c>
      <c r="AW223" s="11"/>
      <c r="AX223" s="11"/>
      <c r="AY223" s="75" t="str">
        <f t="shared" si="134"/>
        <v/>
      </c>
      <c r="AZ223" s="11"/>
      <c r="BA223" s="11"/>
      <c r="BB223" s="75" t="str">
        <f t="shared" si="135"/>
        <v/>
      </c>
      <c r="BC223" s="11"/>
      <c r="BH223" s="52"/>
      <c r="BI223" s="52"/>
      <c r="BJ223" s="52"/>
      <c r="BK223" s="52"/>
      <c r="BL223" s="52"/>
      <c r="BM223" s="52"/>
      <c r="BQ223" s="27"/>
      <c r="BR223" s="27"/>
      <c r="BS223" s="27"/>
      <c r="BT223" s="27"/>
      <c r="BU223" s="27"/>
      <c r="BV223" s="27"/>
      <c r="BW223" s="54"/>
      <c r="BX223" s="26"/>
      <c r="BY223" s="54"/>
      <c r="BZ223" s="26"/>
      <c r="CA223" s="26"/>
      <c r="CB223" s="26"/>
    </row>
    <row r="224" spans="1:80" ht="17.45" customHeight="1">
      <c r="A224" s="86">
        <f t="shared" si="136"/>
        <v>31.4</v>
      </c>
      <c r="B224" s="107">
        <f t="shared" si="115"/>
        <v>45839</v>
      </c>
      <c r="C224" s="8"/>
      <c r="D224" s="11"/>
      <c r="E224" s="12">
        <v>3</v>
      </c>
      <c r="F224" s="11">
        <v>1</v>
      </c>
      <c r="G224" s="74">
        <f t="shared" si="139"/>
        <v>558</v>
      </c>
      <c r="H224" s="75">
        <f t="shared" si="139"/>
        <v>4795</v>
      </c>
      <c r="I224" s="88">
        <f t="shared" si="126"/>
        <v>0</v>
      </c>
      <c r="J224" s="78">
        <f t="shared" si="127"/>
        <v>5.3475935828877002E-3</v>
      </c>
      <c r="K224" s="78">
        <f t="shared" si="128"/>
        <v>0</v>
      </c>
      <c r="L224" s="78">
        <f t="shared" si="116"/>
        <v>2.0850708924103419E-4</v>
      </c>
      <c r="M224" s="78">
        <f t="shared" ca="1" si="138"/>
        <v>0.15796703296703288</v>
      </c>
      <c r="N224" s="78">
        <f t="shared" ca="1" si="137"/>
        <v>0.50549450549450536</v>
      </c>
      <c r="O224" s="78">
        <f t="shared" si="129"/>
        <v>5.0000000000000001E-4</v>
      </c>
      <c r="P224" s="13" t="s">
        <v>184</v>
      </c>
      <c r="Q224" s="8">
        <v>128</v>
      </c>
      <c r="R224" s="13">
        <v>140</v>
      </c>
      <c r="S224" s="89">
        <f t="shared" si="117"/>
        <v>128</v>
      </c>
      <c r="T224" s="75">
        <f t="shared" si="118"/>
        <v>140</v>
      </c>
      <c r="U224" s="90">
        <f t="shared" si="119"/>
        <v>71.424000000000007</v>
      </c>
      <c r="V224" s="82">
        <f t="shared" si="120"/>
        <v>671.3</v>
      </c>
      <c r="W224" s="8">
        <v>390</v>
      </c>
      <c r="X224" s="8"/>
      <c r="Y224" s="12"/>
      <c r="Z224" s="12"/>
      <c r="AA224" s="12"/>
      <c r="AB224" s="12"/>
      <c r="AC224" s="91">
        <f t="shared" si="121"/>
        <v>0</v>
      </c>
      <c r="AD224" s="75">
        <f t="shared" si="122"/>
        <v>390</v>
      </c>
      <c r="AE224" s="88">
        <f t="shared" si="110"/>
        <v>8.1317764804003337E-2</v>
      </c>
      <c r="AF224" s="92">
        <f t="shared" si="111"/>
        <v>0</v>
      </c>
      <c r="AG224" s="93">
        <f t="shared" si="112"/>
        <v>0</v>
      </c>
      <c r="AH224" s="93">
        <f t="shared" si="113"/>
        <v>0</v>
      </c>
      <c r="AI224" s="78">
        <f t="shared" si="114"/>
        <v>0</v>
      </c>
      <c r="AJ224" s="92">
        <f t="shared" si="123"/>
        <v>0</v>
      </c>
      <c r="AK224" s="78">
        <f t="shared" si="124"/>
        <v>1</v>
      </c>
      <c r="AL224" s="11"/>
      <c r="AM224" s="14"/>
      <c r="AN224" s="11"/>
      <c r="AO224" s="15"/>
      <c r="AP224" s="11"/>
      <c r="AQ224" s="11"/>
      <c r="AR224" s="11"/>
      <c r="AS224" s="75" t="str">
        <f t="shared" si="130"/>
        <v/>
      </c>
      <c r="AT224" s="75" t="str">
        <f t="shared" ca="1" si="131"/>
        <v/>
      </c>
      <c r="AU224" s="75" t="str">
        <f t="shared" si="132"/>
        <v/>
      </c>
      <c r="AV224" s="75" t="str">
        <f t="shared" ca="1" si="133"/>
        <v/>
      </c>
      <c r="AW224" s="11"/>
      <c r="AX224" s="11"/>
      <c r="AY224" s="75" t="str">
        <f t="shared" si="134"/>
        <v/>
      </c>
      <c r="AZ224" s="11"/>
      <c r="BA224" s="11"/>
      <c r="BB224" s="75" t="str">
        <f t="shared" si="135"/>
        <v/>
      </c>
      <c r="BC224" s="11"/>
      <c r="BH224" s="52"/>
      <c r="BI224" s="52"/>
      <c r="BJ224" s="52"/>
      <c r="BK224" s="52"/>
      <c r="BL224" s="52"/>
      <c r="BM224" s="52"/>
      <c r="BQ224" s="27"/>
      <c r="BR224" s="27"/>
      <c r="BS224" s="27"/>
      <c r="BT224" s="27"/>
      <c r="BU224" s="27"/>
      <c r="BV224" s="27"/>
      <c r="BW224" s="54"/>
      <c r="BX224" s="26"/>
      <c r="BY224" s="54"/>
      <c r="BZ224" s="26"/>
      <c r="CA224" s="26"/>
      <c r="CB224" s="26"/>
    </row>
    <row r="225" spans="1:80" ht="17.45" customHeight="1">
      <c r="A225" s="94">
        <f t="shared" si="136"/>
        <v>31.5</v>
      </c>
      <c r="B225" s="107">
        <f t="shared" si="115"/>
        <v>45840</v>
      </c>
      <c r="C225" s="8"/>
      <c r="D225" s="11"/>
      <c r="E225" s="12">
        <v>1</v>
      </c>
      <c r="F225" s="11">
        <v>1</v>
      </c>
      <c r="G225" s="74">
        <f t="shared" si="139"/>
        <v>557</v>
      </c>
      <c r="H225" s="75">
        <f t="shared" si="139"/>
        <v>4794</v>
      </c>
      <c r="I225" s="88">
        <f t="shared" si="126"/>
        <v>0</v>
      </c>
      <c r="J225" s="78">
        <f t="shared" si="127"/>
        <v>1.7921146953405018E-3</v>
      </c>
      <c r="K225" s="78">
        <f t="shared" si="128"/>
        <v>0</v>
      </c>
      <c r="L225" s="78">
        <f t="shared" si="116"/>
        <v>2.0855057351407716E-4</v>
      </c>
      <c r="M225" s="78">
        <f t="shared" ca="1" si="138"/>
        <v>0.15934065934065925</v>
      </c>
      <c r="N225" s="78">
        <f t="shared" ca="1" si="137"/>
        <v>0.50686813186813173</v>
      </c>
      <c r="O225" s="78">
        <f t="shared" si="129"/>
        <v>5.0000000000000001E-4</v>
      </c>
      <c r="P225" s="13" t="s">
        <v>184</v>
      </c>
      <c r="Q225" s="8">
        <v>128</v>
      </c>
      <c r="R225" s="13">
        <v>140</v>
      </c>
      <c r="S225" s="89">
        <f t="shared" si="117"/>
        <v>128</v>
      </c>
      <c r="T225" s="75">
        <f t="shared" si="118"/>
        <v>140</v>
      </c>
      <c r="U225" s="90">
        <f t="shared" si="119"/>
        <v>71.296000000000006</v>
      </c>
      <c r="V225" s="82">
        <f t="shared" si="120"/>
        <v>671.16</v>
      </c>
      <c r="W225" s="8">
        <v>420</v>
      </c>
      <c r="X225" s="8"/>
      <c r="Y225" s="12"/>
      <c r="Z225" s="12"/>
      <c r="AA225" s="12"/>
      <c r="AB225" s="12"/>
      <c r="AC225" s="91">
        <f t="shared" si="121"/>
        <v>0</v>
      </c>
      <c r="AD225" s="75">
        <f t="shared" si="122"/>
        <v>420</v>
      </c>
      <c r="AE225" s="88">
        <f t="shared" si="110"/>
        <v>8.7591240875912413E-2</v>
      </c>
      <c r="AF225" s="92">
        <f t="shared" si="111"/>
        <v>0</v>
      </c>
      <c r="AG225" s="93">
        <f t="shared" si="112"/>
        <v>0</v>
      </c>
      <c r="AH225" s="93">
        <f t="shared" si="113"/>
        <v>0</v>
      </c>
      <c r="AI225" s="78">
        <f t="shared" si="114"/>
        <v>0</v>
      </c>
      <c r="AJ225" s="92">
        <f t="shared" si="123"/>
        <v>0</v>
      </c>
      <c r="AK225" s="78">
        <f t="shared" si="124"/>
        <v>1</v>
      </c>
      <c r="AL225" s="11"/>
      <c r="AM225" s="14"/>
      <c r="AN225" s="11"/>
      <c r="AO225" s="15"/>
      <c r="AP225" s="11"/>
      <c r="AQ225" s="11"/>
      <c r="AR225" s="11"/>
      <c r="AS225" s="75" t="str">
        <f t="shared" si="130"/>
        <v/>
      </c>
      <c r="AT225" s="75" t="str">
        <f t="shared" ca="1" si="131"/>
        <v/>
      </c>
      <c r="AU225" s="75" t="str">
        <f t="shared" si="132"/>
        <v/>
      </c>
      <c r="AV225" s="75" t="str">
        <f t="shared" ca="1" si="133"/>
        <v/>
      </c>
      <c r="AW225" s="11"/>
      <c r="AX225" s="11"/>
      <c r="AY225" s="75" t="str">
        <f t="shared" si="134"/>
        <v/>
      </c>
      <c r="AZ225" s="11"/>
      <c r="BA225" s="11"/>
      <c r="BB225" s="75" t="str">
        <f t="shared" si="135"/>
        <v/>
      </c>
      <c r="BC225" s="11"/>
      <c r="BH225" s="52"/>
      <c r="BI225" s="52"/>
      <c r="BJ225" s="52"/>
      <c r="BK225" s="52"/>
      <c r="BL225" s="52"/>
      <c r="BM225" s="52"/>
      <c r="BQ225" s="27"/>
      <c r="BR225" s="27"/>
      <c r="BS225" s="27"/>
      <c r="BT225" s="27"/>
      <c r="BU225" s="27"/>
      <c r="BV225" s="27"/>
      <c r="BW225" s="54"/>
      <c r="BX225" s="26"/>
      <c r="BY225" s="54"/>
      <c r="BZ225" s="26"/>
      <c r="CA225" s="26"/>
      <c r="CB225" s="26"/>
    </row>
    <row r="226" spans="1:80" ht="17.45" customHeight="1">
      <c r="A226" s="86">
        <f t="shared" si="136"/>
        <v>31.6</v>
      </c>
      <c r="B226" s="107">
        <f t="shared" si="115"/>
        <v>45841</v>
      </c>
      <c r="C226" s="8"/>
      <c r="D226" s="11"/>
      <c r="E226" s="12">
        <v>2</v>
      </c>
      <c r="F226" s="11">
        <v>1</v>
      </c>
      <c r="G226" s="74">
        <f t="shared" si="139"/>
        <v>555</v>
      </c>
      <c r="H226" s="75">
        <f t="shared" si="139"/>
        <v>4793</v>
      </c>
      <c r="I226" s="88">
        <f t="shared" si="126"/>
        <v>0</v>
      </c>
      <c r="J226" s="78">
        <f t="shared" si="127"/>
        <v>3.5906642728904849E-3</v>
      </c>
      <c r="K226" s="78">
        <f t="shared" si="128"/>
        <v>0</v>
      </c>
      <c r="L226" s="78">
        <f t="shared" si="116"/>
        <v>2.0859407592824363E-4</v>
      </c>
      <c r="M226" s="78">
        <f t="shared" ca="1" si="138"/>
        <v>0.16208791208791198</v>
      </c>
      <c r="N226" s="78">
        <f t="shared" ca="1" si="137"/>
        <v>0.5082417582417581</v>
      </c>
      <c r="O226" s="78">
        <f t="shared" si="129"/>
        <v>5.0000000000000001E-4</v>
      </c>
      <c r="P226" s="13" t="s">
        <v>184</v>
      </c>
      <c r="Q226" s="8">
        <v>128</v>
      </c>
      <c r="R226" s="13">
        <v>140</v>
      </c>
      <c r="S226" s="89">
        <f t="shared" si="117"/>
        <v>128</v>
      </c>
      <c r="T226" s="75">
        <f t="shared" si="118"/>
        <v>140</v>
      </c>
      <c r="U226" s="90">
        <f t="shared" si="119"/>
        <v>71.040000000000006</v>
      </c>
      <c r="V226" s="82">
        <f t="shared" si="120"/>
        <v>671.02</v>
      </c>
      <c r="W226" s="8">
        <v>480</v>
      </c>
      <c r="X226" s="8"/>
      <c r="Y226" s="12"/>
      <c r="Z226" s="12"/>
      <c r="AA226" s="12"/>
      <c r="AB226" s="12"/>
      <c r="AC226" s="91">
        <f t="shared" si="121"/>
        <v>0</v>
      </c>
      <c r="AD226" s="75">
        <f t="shared" si="122"/>
        <v>480</v>
      </c>
      <c r="AE226" s="88">
        <f t="shared" si="110"/>
        <v>0.10012515644555695</v>
      </c>
      <c r="AF226" s="92">
        <f t="shared" si="111"/>
        <v>0</v>
      </c>
      <c r="AG226" s="93">
        <f t="shared" si="112"/>
        <v>0</v>
      </c>
      <c r="AH226" s="93">
        <f t="shared" si="113"/>
        <v>0</v>
      </c>
      <c r="AI226" s="78">
        <f t="shared" si="114"/>
        <v>0</v>
      </c>
      <c r="AJ226" s="92">
        <f t="shared" si="123"/>
        <v>0</v>
      </c>
      <c r="AK226" s="78">
        <f t="shared" si="124"/>
        <v>1</v>
      </c>
      <c r="AL226" s="11"/>
      <c r="AM226" s="14"/>
      <c r="AN226" s="11"/>
      <c r="AO226" s="15"/>
      <c r="AP226" s="11"/>
      <c r="AQ226" s="11"/>
      <c r="AR226" s="11"/>
      <c r="AS226" s="75" t="str">
        <f t="shared" si="130"/>
        <v/>
      </c>
      <c r="AT226" s="75" t="str">
        <f t="shared" ca="1" si="131"/>
        <v/>
      </c>
      <c r="AU226" s="75" t="str">
        <f t="shared" si="132"/>
        <v/>
      </c>
      <c r="AV226" s="75" t="str">
        <f t="shared" ca="1" si="133"/>
        <v/>
      </c>
      <c r="AW226" s="11"/>
      <c r="AX226" s="11"/>
      <c r="AY226" s="75" t="str">
        <f t="shared" si="134"/>
        <v/>
      </c>
      <c r="AZ226" s="11"/>
      <c r="BA226" s="11"/>
      <c r="BB226" s="75" t="str">
        <f t="shared" si="135"/>
        <v/>
      </c>
      <c r="BC226" s="11"/>
      <c r="BH226" s="52"/>
      <c r="BI226" s="52"/>
      <c r="BJ226" s="52"/>
      <c r="BK226" s="52"/>
      <c r="BL226" s="52"/>
      <c r="BM226" s="52"/>
      <c r="BQ226" s="27"/>
      <c r="BR226" s="27"/>
      <c r="BS226" s="27"/>
      <c r="BT226" s="27"/>
      <c r="BU226" s="27"/>
      <c r="BV226" s="27"/>
      <c r="BW226" s="54"/>
      <c r="BX226" s="26"/>
      <c r="BY226" s="54"/>
      <c r="BZ226" s="26"/>
      <c r="CA226" s="26"/>
      <c r="CB226" s="26"/>
    </row>
    <row r="227" spans="1:80" ht="17.45" customHeight="1" thickBot="1">
      <c r="A227" s="94">
        <f t="shared" si="136"/>
        <v>31.700000000000003</v>
      </c>
      <c r="B227" s="108">
        <f t="shared" si="115"/>
        <v>45842</v>
      </c>
      <c r="C227" s="16"/>
      <c r="D227" s="17"/>
      <c r="E227" s="18">
        <v>0</v>
      </c>
      <c r="F227" s="17">
        <v>1</v>
      </c>
      <c r="G227" s="96">
        <f t="shared" si="139"/>
        <v>555</v>
      </c>
      <c r="H227" s="97">
        <f t="shared" si="139"/>
        <v>4792</v>
      </c>
      <c r="I227" s="98">
        <f t="shared" si="126"/>
        <v>0</v>
      </c>
      <c r="J227" s="99">
        <f t="shared" si="127"/>
        <v>0</v>
      </c>
      <c r="K227" s="99">
        <f t="shared" si="128"/>
        <v>0</v>
      </c>
      <c r="L227" s="99">
        <f t="shared" si="116"/>
        <v>2.0863759649488838E-4</v>
      </c>
      <c r="M227" s="99">
        <f t="shared" ca="1" si="138"/>
        <v>0.16208791208791198</v>
      </c>
      <c r="N227" s="99">
        <f t="shared" ca="1" si="137"/>
        <v>0.50961538461538447</v>
      </c>
      <c r="O227" s="99">
        <f t="shared" si="129"/>
        <v>5.0000000000000001E-4</v>
      </c>
      <c r="P227" s="19" t="s">
        <v>184</v>
      </c>
      <c r="Q227" s="16">
        <v>129</v>
      </c>
      <c r="R227" s="19">
        <v>145</v>
      </c>
      <c r="S227" s="89">
        <f t="shared" si="117"/>
        <v>129</v>
      </c>
      <c r="T227" s="75">
        <f t="shared" si="118"/>
        <v>145</v>
      </c>
      <c r="U227" s="100">
        <f t="shared" si="119"/>
        <v>71.594999999999999</v>
      </c>
      <c r="V227" s="101">
        <f t="shared" si="120"/>
        <v>694.84</v>
      </c>
      <c r="W227" s="16">
        <v>570</v>
      </c>
      <c r="X227" s="8"/>
      <c r="Y227" s="12"/>
      <c r="Z227" s="12"/>
      <c r="AA227" s="12"/>
      <c r="AB227" s="12"/>
      <c r="AC227" s="102">
        <f t="shared" si="121"/>
        <v>0</v>
      </c>
      <c r="AD227" s="97">
        <f t="shared" si="122"/>
        <v>570</v>
      </c>
      <c r="AE227" s="98">
        <f t="shared" si="110"/>
        <v>0.11892343000208637</v>
      </c>
      <c r="AF227" s="103">
        <f t="shared" si="111"/>
        <v>0</v>
      </c>
      <c r="AG227" s="104">
        <f t="shared" si="112"/>
        <v>0</v>
      </c>
      <c r="AH227" s="104">
        <f t="shared" si="113"/>
        <v>0</v>
      </c>
      <c r="AI227" s="99">
        <f t="shared" si="114"/>
        <v>0</v>
      </c>
      <c r="AJ227" s="103">
        <f t="shared" si="123"/>
        <v>0</v>
      </c>
      <c r="AK227" s="99">
        <f t="shared" si="124"/>
        <v>1</v>
      </c>
      <c r="AL227" s="17"/>
      <c r="AM227" s="20"/>
      <c r="AN227" s="17"/>
      <c r="AO227" s="21"/>
      <c r="AP227" s="17"/>
      <c r="AQ227" s="17"/>
      <c r="AR227" s="17"/>
      <c r="AS227" s="97" t="str">
        <f t="shared" si="130"/>
        <v/>
      </c>
      <c r="AT227" s="97" t="str">
        <f t="shared" ca="1" si="131"/>
        <v/>
      </c>
      <c r="AU227" s="97" t="str">
        <f t="shared" si="132"/>
        <v/>
      </c>
      <c r="AV227" s="97" t="str">
        <f t="shared" ca="1" si="133"/>
        <v/>
      </c>
      <c r="AW227" s="17"/>
      <c r="AX227" s="17"/>
      <c r="AY227" s="97" t="str">
        <f t="shared" si="134"/>
        <v/>
      </c>
      <c r="AZ227" s="17"/>
      <c r="BA227" s="17"/>
      <c r="BB227" s="97" t="str">
        <f t="shared" si="135"/>
        <v/>
      </c>
      <c r="BC227" s="17"/>
      <c r="BH227" s="52"/>
      <c r="BI227" s="52"/>
      <c r="BJ227" s="52"/>
      <c r="BK227" s="52"/>
      <c r="BL227" s="52"/>
      <c r="BM227" s="52"/>
      <c r="BQ227" s="27"/>
      <c r="BR227" s="27"/>
      <c r="BS227" s="27"/>
      <c r="BT227" s="27"/>
      <c r="BU227" s="27"/>
      <c r="BV227" s="27"/>
      <c r="BW227" s="54"/>
      <c r="BX227" s="26"/>
      <c r="BY227" s="54"/>
      <c r="BZ227" s="26"/>
      <c r="CA227" s="26"/>
      <c r="CB227" s="26"/>
    </row>
    <row r="228" spans="1:80" ht="17.45" customHeight="1" thickTop="1">
      <c r="A228" s="105">
        <f>A221+1</f>
        <v>32.1</v>
      </c>
      <c r="B228" s="106">
        <f>B227+1</f>
        <v>45843</v>
      </c>
      <c r="C228" s="4"/>
      <c r="D228" s="5"/>
      <c r="E228" s="6">
        <v>2</v>
      </c>
      <c r="F228" s="5">
        <v>2</v>
      </c>
      <c r="G228" s="74">
        <f t="shared" si="139"/>
        <v>553</v>
      </c>
      <c r="H228" s="75">
        <f t="shared" si="139"/>
        <v>4790</v>
      </c>
      <c r="I228" s="76">
        <f t="shared" si="126"/>
        <v>0</v>
      </c>
      <c r="J228" s="77">
        <f t="shared" si="127"/>
        <v>3.6036036036036037E-3</v>
      </c>
      <c r="K228" s="77">
        <f t="shared" si="128"/>
        <v>0</v>
      </c>
      <c r="L228" s="77">
        <f t="shared" si="116"/>
        <v>4.1736227045075126E-4</v>
      </c>
      <c r="M228" s="78">
        <f t="shared" ca="1" si="138"/>
        <v>0.16483516483516475</v>
      </c>
      <c r="N228" s="78">
        <f t="shared" ca="1" si="137"/>
        <v>0.51236263736263721</v>
      </c>
      <c r="O228" s="78">
        <f t="shared" si="129"/>
        <v>5.0000000000000001E-4</v>
      </c>
      <c r="P228" s="13" t="s">
        <v>184</v>
      </c>
      <c r="Q228" s="8">
        <v>129</v>
      </c>
      <c r="R228" s="13">
        <v>145</v>
      </c>
      <c r="S228" s="79">
        <f t="shared" si="117"/>
        <v>129</v>
      </c>
      <c r="T228" s="80">
        <f t="shared" si="118"/>
        <v>145</v>
      </c>
      <c r="U228" s="90">
        <f t="shared" si="119"/>
        <v>71.337000000000003</v>
      </c>
      <c r="V228" s="82">
        <f t="shared" si="120"/>
        <v>694.55</v>
      </c>
      <c r="W228" s="4">
        <v>585</v>
      </c>
      <c r="X228" s="4"/>
      <c r="Y228" s="6"/>
      <c r="Z228" s="6"/>
      <c r="AA228" s="6"/>
      <c r="AB228" s="6"/>
      <c r="AC228" s="83">
        <f t="shared" si="121"/>
        <v>0</v>
      </c>
      <c r="AD228" s="80">
        <f t="shared" si="122"/>
        <v>585</v>
      </c>
      <c r="AE228" s="76">
        <f t="shared" si="110"/>
        <v>0.12207846410684474</v>
      </c>
      <c r="AF228" s="84">
        <f t="shared" si="111"/>
        <v>0</v>
      </c>
      <c r="AG228" s="85">
        <f t="shared" si="112"/>
        <v>0</v>
      </c>
      <c r="AH228" s="85">
        <f t="shared" si="113"/>
        <v>0</v>
      </c>
      <c r="AI228" s="77">
        <f t="shared" si="114"/>
        <v>0</v>
      </c>
      <c r="AJ228" s="84">
        <f t="shared" si="123"/>
        <v>0</v>
      </c>
      <c r="AK228" s="77">
        <f t="shared" si="124"/>
        <v>1</v>
      </c>
      <c r="AL228" s="5"/>
      <c r="AM228" s="9"/>
      <c r="AN228" s="5"/>
      <c r="AO228" s="10"/>
      <c r="AP228" s="5"/>
      <c r="AQ228" s="5"/>
      <c r="AR228" s="5"/>
      <c r="AS228" s="80" t="str">
        <f t="shared" si="130"/>
        <v/>
      </c>
      <c r="AT228" s="80" t="str">
        <f t="shared" ca="1" si="131"/>
        <v/>
      </c>
      <c r="AU228" s="80" t="str">
        <f t="shared" si="132"/>
        <v/>
      </c>
      <c r="AV228" s="80" t="str">
        <f t="shared" ca="1" si="133"/>
        <v/>
      </c>
      <c r="AW228" s="5"/>
      <c r="AX228" s="5"/>
      <c r="AY228" s="80" t="str">
        <f t="shared" si="134"/>
        <v/>
      </c>
      <c r="AZ228" s="165"/>
      <c r="BA228" s="165"/>
      <c r="BB228" s="80" t="str">
        <f t="shared" si="135"/>
        <v/>
      </c>
      <c r="BC228" s="5"/>
      <c r="BH228" s="52"/>
      <c r="BI228" s="52"/>
      <c r="BJ228" s="52"/>
      <c r="BK228" s="52"/>
      <c r="BL228" s="52"/>
      <c r="BM228" s="52"/>
      <c r="BQ228" s="27"/>
      <c r="BR228" s="27"/>
      <c r="BS228" s="27"/>
      <c r="BT228" s="27"/>
      <c r="BU228" s="27"/>
      <c r="BV228" s="27"/>
      <c r="BW228" s="54"/>
      <c r="BX228" s="26"/>
      <c r="BY228" s="54"/>
      <c r="BZ228" s="26"/>
      <c r="CA228" s="26"/>
      <c r="CB228" s="26"/>
    </row>
    <row r="229" spans="1:80" ht="17.45" customHeight="1">
      <c r="A229" s="94">
        <f t="shared" si="136"/>
        <v>32.200000000000003</v>
      </c>
      <c r="B229" s="107">
        <f t="shared" si="115"/>
        <v>45844</v>
      </c>
      <c r="C229" s="8"/>
      <c r="D229" s="11"/>
      <c r="E229" s="12">
        <v>1</v>
      </c>
      <c r="F229" s="11">
        <v>0</v>
      </c>
      <c r="G229" s="74">
        <f t="shared" si="139"/>
        <v>552</v>
      </c>
      <c r="H229" s="75">
        <f t="shared" si="139"/>
        <v>4790</v>
      </c>
      <c r="I229" s="88">
        <f t="shared" si="126"/>
        <v>0</v>
      </c>
      <c r="J229" s="78">
        <f t="shared" si="127"/>
        <v>1.8083182640144665E-3</v>
      </c>
      <c r="K229" s="78">
        <f t="shared" si="128"/>
        <v>0</v>
      </c>
      <c r="L229" s="78">
        <f t="shared" si="116"/>
        <v>0</v>
      </c>
      <c r="M229" s="78">
        <f t="shared" ca="1" si="138"/>
        <v>0.16620879120879112</v>
      </c>
      <c r="N229" s="78">
        <f t="shared" ca="1" si="137"/>
        <v>0.51236263736263721</v>
      </c>
      <c r="O229" s="78">
        <f t="shared" si="129"/>
        <v>5.0000000000000001E-4</v>
      </c>
      <c r="P229" s="13" t="s">
        <v>184</v>
      </c>
      <c r="Q229" s="8">
        <v>129</v>
      </c>
      <c r="R229" s="13">
        <v>145</v>
      </c>
      <c r="S229" s="89">
        <f t="shared" si="117"/>
        <v>129</v>
      </c>
      <c r="T229" s="75">
        <f t="shared" si="118"/>
        <v>145</v>
      </c>
      <c r="U229" s="90">
        <f t="shared" si="119"/>
        <v>71.207999999999998</v>
      </c>
      <c r="V229" s="82">
        <f t="shared" si="120"/>
        <v>694.55</v>
      </c>
      <c r="W229" s="8">
        <v>690</v>
      </c>
      <c r="X229" s="8"/>
      <c r="Y229" s="12"/>
      <c r="Z229" s="12"/>
      <c r="AA229" s="12"/>
      <c r="AB229" s="12"/>
      <c r="AC229" s="91">
        <f t="shared" si="121"/>
        <v>0</v>
      </c>
      <c r="AD229" s="75">
        <f t="shared" si="122"/>
        <v>690</v>
      </c>
      <c r="AE229" s="88">
        <f t="shared" si="110"/>
        <v>0.1440501043841336</v>
      </c>
      <c r="AF229" s="92">
        <f t="shared" si="111"/>
        <v>0</v>
      </c>
      <c r="AG229" s="93">
        <f t="shared" si="112"/>
        <v>0</v>
      </c>
      <c r="AH229" s="93">
        <f t="shared" si="113"/>
        <v>0</v>
      </c>
      <c r="AI229" s="78">
        <f t="shared" si="114"/>
        <v>0</v>
      </c>
      <c r="AJ229" s="92">
        <f t="shared" si="123"/>
        <v>0</v>
      </c>
      <c r="AK229" s="78">
        <f t="shared" si="124"/>
        <v>1</v>
      </c>
      <c r="AL229" s="11"/>
      <c r="AM229" s="14"/>
      <c r="AN229" s="11"/>
      <c r="AO229" s="15"/>
      <c r="AP229" s="11"/>
      <c r="AQ229" s="11"/>
      <c r="AR229" s="11"/>
      <c r="AS229" s="75" t="str">
        <f t="shared" si="130"/>
        <v/>
      </c>
      <c r="AT229" s="75" t="str">
        <f t="shared" ca="1" si="131"/>
        <v/>
      </c>
      <c r="AU229" s="75" t="str">
        <f t="shared" si="132"/>
        <v/>
      </c>
      <c r="AV229" s="75" t="str">
        <f t="shared" ca="1" si="133"/>
        <v/>
      </c>
      <c r="AW229" s="11"/>
      <c r="AX229" s="11"/>
      <c r="AY229" s="75" t="str">
        <f t="shared" si="134"/>
        <v/>
      </c>
      <c r="AZ229" s="11"/>
      <c r="BA229" s="11"/>
      <c r="BB229" s="75" t="str">
        <f t="shared" si="135"/>
        <v/>
      </c>
      <c r="BC229" s="11"/>
      <c r="BH229" s="52"/>
      <c r="BI229" s="52"/>
      <c r="BJ229" s="52"/>
      <c r="BK229" s="52"/>
      <c r="BL229" s="52"/>
      <c r="BM229" s="52"/>
      <c r="BQ229" s="27"/>
      <c r="BR229" s="27"/>
      <c r="BS229" s="27"/>
      <c r="BT229" s="27"/>
      <c r="BU229" s="27"/>
      <c r="BV229" s="27"/>
      <c r="BW229" s="54"/>
      <c r="BX229" s="26"/>
      <c r="BY229" s="54"/>
      <c r="BZ229" s="26"/>
      <c r="CA229" s="26"/>
      <c r="CB229" s="26"/>
    </row>
    <row r="230" spans="1:80" ht="17.45" customHeight="1">
      <c r="A230" s="86">
        <f t="shared" si="136"/>
        <v>32.299999999999997</v>
      </c>
      <c r="B230" s="107">
        <f t="shared" si="115"/>
        <v>45845</v>
      </c>
      <c r="C230" s="8"/>
      <c r="D230" s="11"/>
      <c r="E230" s="12">
        <v>1</v>
      </c>
      <c r="F230" s="11">
        <v>2</v>
      </c>
      <c r="G230" s="74">
        <f t="shared" si="139"/>
        <v>551</v>
      </c>
      <c r="H230" s="75">
        <f t="shared" si="139"/>
        <v>4788</v>
      </c>
      <c r="I230" s="88">
        <f t="shared" si="126"/>
        <v>0</v>
      </c>
      <c r="J230" s="78">
        <f t="shared" si="127"/>
        <v>1.8115942028985507E-3</v>
      </c>
      <c r="K230" s="78">
        <f t="shared" si="128"/>
        <v>0</v>
      </c>
      <c r="L230" s="78">
        <f t="shared" si="116"/>
        <v>4.1753653444676412E-4</v>
      </c>
      <c r="M230" s="78">
        <f t="shared" ca="1" si="138"/>
        <v>0.16758241758241749</v>
      </c>
      <c r="N230" s="78">
        <f t="shared" ca="1" si="137"/>
        <v>0.51510989010988995</v>
      </c>
      <c r="O230" s="78">
        <f t="shared" si="129"/>
        <v>5.0000000000000001E-4</v>
      </c>
      <c r="P230" s="13" t="s">
        <v>184</v>
      </c>
      <c r="Q230" s="8">
        <v>129</v>
      </c>
      <c r="R230" s="13">
        <v>145</v>
      </c>
      <c r="S230" s="89">
        <f t="shared" si="117"/>
        <v>129</v>
      </c>
      <c r="T230" s="75">
        <f t="shared" si="118"/>
        <v>145</v>
      </c>
      <c r="U230" s="90">
        <f t="shared" si="119"/>
        <v>71.078999999999994</v>
      </c>
      <c r="V230" s="82">
        <f t="shared" si="120"/>
        <v>694.26</v>
      </c>
      <c r="W230" s="8">
        <v>750</v>
      </c>
      <c r="X230" s="8"/>
      <c r="Y230" s="12"/>
      <c r="Z230" s="12"/>
      <c r="AA230" s="12"/>
      <c r="AB230" s="12"/>
      <c r="AC230" s="91">
        <f t="shared" si="121"/>
        <v>0</v>
      </c>
      <c r="AD230" s="75">
        <f t="shared" si="122"/>
        <v>750</v>
      </c>
      <c r="AE230" s="88">
        <f t="shared" si="110"/>
        <v>0.15657620041753653</v>
      </c>
      <c r="AF230" s="92">
        <f t="shared" si="111"/>
        <v>0</v>
      </c>
      <c r="AG230" s="93">
        <f t="shared" si="112"/>
        <v>0</v>
      </c>
      <c r="AH230" s="93">
        <f t="shared" si="113"/>
        <v>0</v>
      </c>
      <c r="AI230" s="78">
        <f t="shared" si="114"/>
        <v>0</v>
      </c>
      <c r="AJ230" s="92">
        <f t="shared" si="123"/>
        <v>0</v>
      </c>
      <c r="AK230" s="78">
        <f t="shared" si="124"/>
        <v>1</v>
      </c>
      <c r="AL230" s="11"/>
      <c r="AM230" s="14"/>
      <c r="AN230" s="11"/>
      <c r="AO230" s="15"/>
      <c r="AP230" s="11"/>
      <c r="AQ230" s="11"/>
      <c r="AR230" s="11"/>
      <c r="AS230" s="75" t="str">
        <f t="shared" si="130"/>
        <v/>
      </c>
      <c r="AT230" s="75" t="str">
        <f t="shared" ca="1" si="131"/>
        <v/>
      </c>
      <c r="AU230" s="75" t="str">
        <f t="shared" si="132"/>
        <v/>
      </c>
      <c r="AV230" s="75" t="str">
        <f t="shared" ca="1" si="133"/>
        <v/>
      </c>
      <c r="AW230" s="11"/>
      <c r="AX230" s="11"/>
      <c r="AY230" s="75" t="str">
        <f t="shared" si="134"/>
        <v/>
      </c>
      <c r="AZ230" s="11"/>
      <c r="BA230" s="11"/>
      <c r="BB230" s="75" t="str">
        <f t="shared" si="135"/>
        <v/>
      </c>
      <c r="BC230" s="11"/>
      <c r="BH230" s="52"/>
      <c r="BI230" s="52"/>
      <c r="BJ230" s="52"/>
      <c r="BK230" s="52"/>
      <c r="BL230" s="52"/>
      <c r="BM230" s="52"/>
      <c r="BQ230" s="27"/>
      <c r="BR230" s="27"/>
      <c r="BS230" s="27"/>
      <c r="BT230" s="27"/>
      <c r="BU230" s="27"/>
      <c r="BV230" s="27"/>
      <c r="BW230" s="54"/>
      <c r="BX230" s="26"/>
      <c r="BY230" s="54"/>
      <c r="BZ230" s="26"/>
      <c r="CA230" s="26"/>
      <c r="CB230" s="26"/>
    </row>
    <row r="231" spans="1:80" ht="17.45" customHeight="1">
      <c r="A231" s="94">
        <f t="shared" si="136"/>
        <v>32.4</v>
      </c>
      <c r="B231" s="107">
        <f t="shared" si="115"/>
        <v>45846</v>
      </c>
      <c r="C231" s="8"/>
      <c r="D231" s="11"/>
      <c r="E231" s="12">
        <v>2</v>
      </c>
      <c r="F231" s="11">
        <v>2</v>
      </c>
      <c r="G231" s="74">
        <f t="shared" si="139"/>
        <v>549</v>
      </c>
      <c r="H231" s="75">
        <f t="shared" si="139"/>
        <v>4786</v>
      </c>
      <c r="I231" s="88">
        <f t="shared" si="126"/>
        <v>0</v>
      </c>
      <c r="J231" s="78">
        <f t="shared" si="127"/>
        <v>3.629764065335753E-3</v>
      </c>
      <c r="K231" s="78">
        <f t="shared" si="128"/>
        <v>0</v>
      </c>
      <c r="L231" s="78">
        <f t="shared" si="116"/>
        <v>4.1771094402673348E-4</v>
      </c>
      <c r="M231" s="78">
        <f t="shared" ca="1" si="138"/>
        <v>0.17032967032967022</v>
      </c>
      <c r="N231" s="78">
        <f t="shared" ca="1" si="137"/>
        <v>0.51785714285714268</v>
      </c>
      <c r="O231" s="78">
        <f t="shared" si="129"/>
        <v>5.0000000000000001E-4</v>
      </c>
      <c r="P231" s="13" t="s">
        <v>184</v>
      </c>
      <c r="Q231" s="8">
        <v>129</v>
      </c>
      <c r="R231" s="13">
        <v>145</v>
      </c>
      <c r="S231" s="89">
        <f t="shared" si="117"/>
        <v>129</v>
      </c>
      <c r="T231" s="75">
        <f t="shared" si="118"/>
        <v>145</v>
      </c>
      <c r="U231" s="90">
        <f t="shared" si="119"/>
        <v>70.820999999999998</v>
      </c>
      <c r="V231" s="82">
        <f t="shared" si="120"/>
        <v>693.97</v>
      </c>
      <c r="W231" s="8">
        <v>840</v>
      </c>
      <c r="X231" s="8"/>
      <c r="Y231" s="12"/>
      <c r="Z231" s="12"/>
      <c r="AA231" s="12"/>
      <c r="AB231" s="12"/>
      <c r="AC231" s="91">
        <f t="shared" si="121"/>
        <v>0</v>
      </c>
      <c r="AD231" s="75">
        <f t="shared" si="122"/>
        <v>840</v>
      </c>
      <c r="AE231" s="88">
        <f t="shared" si="110"/>
        <v>0.17543859649122806</v>
      </c>
      <c r="AF231" s="92">
        <f t="shared" si="111"/>
        <v>0</v>
      </c>
      <c r="AG231" s="93">
        <f t="shared" si="112"/>
        <v>0</v>
      </c>
      <c r="AH231" s="93">
        <f t="shared" si="113"/>
        <v>0</v>
      </c>
      <c r="AI231" s="78">
        <f t="shared" si="114"/>
        <v>0</v>
      </c>
      <c r="AJ231" s="92">
        <f t="shared" si="123"/>
        <v>0</v>
      </c>
      <c r="AK231" s="78">
        <f t="shared" si="124"/>
        <v>1</v>
      </c>
      <c r="AL231" s="11"/>
      <c r="AM231" s="14"/>
      <c r="AN231" s="11"/>
      <c r="AO231" s="15"/>
      <c r="AP231" s="11"/>
      <c r="AQ231" s="11"/>
      <c r="AR231" s="11"/>
      <c r="AS231" s="75" t="str">
        <f t="shared" si="130"/>
        <v/>
      </c>
      <c r="AT231" s="75" t="str">
        <f t="shared" ca="1" si="131"/>
        <v/>
      </c>
      <c r="AU231" s="75" t="str">
        <f t="shared" si="132"/>
        <v/>
      </c>
      <c r="AV231" s="75" t="str">
        <f t="shared" ca="1" si="133"/>
        <v/>
      </c>
      <c r="AW231" s="11"/>
      <c r="AX231" s="11"/>
      <c r="AY231" s="75" t="str">
        <f t="shared" si="134"/>
        <v/>
      </c>
      <c r="AZ231" s="11"/>
      <c r="BA231" s="11"/>
      <c r="BB231" s="75" t="str">
        <f t="shared" si="135"/>
        <v/>
      </c>
      <c r="BC231" s="11"/>
      <c r="BH231" s="52"/>
      <c r="BI231" s="52"/>
      <c r="BJ231" s="52"/>
      <c r="BK231" s="52"/>
      <c r="BL231" s="52"/>
      <c r="BM231" s="52"/>
      <c r="BQ231" s="27"/>
      <c r="BR231" s="27"/>
      <c r="BS231" s="27"/>
      <c r="BT231" s="27"/>
      <c r="BU231" s="27"/>
      <c r="BV231" s="27"/>
      <c r="BW231" s="54"/>
      <c r="BX231" s="26"/>
      <c r="BY231" s="54"/>
      <c r="BZ231" s="26"/>
      <c r="CA231" s="26"/>
      <c r="CB231" s="26"/>
    </row>
    <row r="232" spans="1:80" ht="17.45" customHeight="1">
      <c r="A232" s="86">
        <f t="shared" si="136"/>
        <v>32.5</v>
      </c>
      <c r="B232" s="107">
        <f t="shared" si="115"/>
        <v>45847</v>
      </c>
      <c r="C232" s="8"/>
      <c r="D232" s="11"/>
      <c r="E232" s="12">
        <v>2</v>
      </c>
      <c r="F232" s="11">
        <v>0</v>
      </c>
      <c r="G232" s="74">
        <f t="shared" si="139"/>
        <v>547</v>
      </c>
      <c r="H232" s="75">
        <f t="shared" si="139"/>
        <v>4786</v>
      </c>
      <c r="I232" s="88">
        <f t="shared" si="126"/>
        <v>0</v>
      </c>
      <c r="J232" s="78">
        <f t="shared" si="127"/>
        <v>3.6429872495446266E-3</v>
      </c>
      <c r="K232" s="78">
        <f t="shared" si="128"/>
        <v>0</v>
      </c>
      <c r="L232" s="78">
        <f t="shared" si="116"/>
        <v>0</v>
      </c>
      <c r="M232" s="78">
        <f t="shared" ca="1" si="138"/>
        <v>0.17307692307692299</v>
      </c>
      <c r="N232" s="78">
        <f t="shared" ca="1" si="137"/>
        <v>0.51785714285714268</v>
      </c>
      <c r="O232" s="78">
        <f t="shared" si="129"/>
        <v>5.0000000000000001E-4</v>
      </c>
      <c r="P232" s="13" t="s">
        <v>184</v>
      </c>
      <c r="Q232" s="8">
        <v>129</v>
      </c>
      <c r="R232" s="13">
        <v>145</v>
      </c>
      <c r="S232" s="89">
        <f t="shared" si="117"/>
        <v>129</v>
      </c>
      <c r="T232" s="75">
        <f t="shared" si="118"/>
        <v>145</v>
      </c>
      <c r="U232" s="90">
        <f t="shared" si="119"/>
        <v>70.563000000000002</v>
      </c>
      <c r="V232" s="82">
        <f t="shared" si="120"/>
        <v>693.97</v>
      </c>
      <c r="W232" s="8">
        <v>960</v>
      </c>
      <c r="X232" s="8"/>
      <c r="Y232" s="12"/>
      <c r="Z232" s="12"/>
      <c r="AA232" s="12"/>
      <c r="AB232" s="12"/>
      <c r="AC232" s="91">
        <f t="shared" si="121"/>
        <v>0</v>
      </c>
      <c r="AD232" s="75">
        <f t="shared" si="122"/>
        <v>960</v>
      </c>
      <c r="AE232" s="88">
        <f t="shared" si="110"/>
        <v>0.20058503969912245</v>
      </c>
      <c r="AF232" s="92">
        <f t="shared" si="111"/>
        <v>0</v>
      </c>
      <c r="AG232" s="93">
        <f t="shared" si="112"/>
        <v>0</v>
      </c>
      <c r="AH232" s="93">
        <f t="shared" si="113"/>
        <v>0</v>
      </c>
      <c r="AI232" s="78">
        <f t="shared" si="114"/>
        <v>0</v>
      </c>
      <c r="AJ232" s="92">
        <f t="shared" si="123"/>
        <v>0</v>
      </c>
      <c r="AK232" s="78">
        <f t="shared" si="124"/>
        <v>1</v>
      </c>
      <c r="AL232" s="11"/>
      <c r="AM232" s="14"/>
      <c r="AN232" s="11"/>
      <c r="AO232" s="15"/>
      <c r="AP232" s="11"/>
      <c r="AQ232" s="11"/>
      <c r="AR232" s="11"/>
      <c r="AS232" s="75" t="str">
        <f t="shared" si="130"/>
        <v/>
      </c>
      <c r="AT232" s="75" t="str">
        <f t="shared" ca="1" si="131"/>
        <v/>
      </c>
      <c r="AU232" s="75" t="str">
        <f t="shared" si="132"/>
        <v/>
      </c>
      <c r="AV232" s="75" t="str">
        <f t="shared" ca="1" si="133"/>
        <v/>
      </c>
      <c r="AW232" s="11"/>
      <c r="AX232" s="11"/>
      <c r="AY232" s="75" t="str">
        <f t="shared" si="134"/>
        <v/>
      </c>
      <c r="AZ232" s="11"/>
      <c r="BA232" s="11"/>
      <c r="BB232" s="75" t="str">
        <f t="shared" si="135"/>
        <v/>
      </c>
      <c r="BC232" s="11"/>
      <c r="BH232" s="52"/>
      <c r="BI232" s="52"/>
      <c r="BJ232" s="52"/>
      <c r="BK232" s="52"/>
      <c r="BL232" s="52"/>
      <c r="BM232" s="52"/>
      <c r="BQ232" s="27"/>
      <c r="BR232" s="27"/>
      <c r="BS232" s="27"/>
      <c r="BT232" s="27"/>
      <c r="BU232" s="27"/>
      <c r="BV232" s="27"/>
      <c r="BW232" s="54"/>
      <c r="BX232" s="26"/>
      <c r="BY232" s="54"/>
      <c r="BZ232" s="26"/>
      <c r="CA232" s="26"/>
      <c r="CB232" s="26"/>
    </row>
    <row r="233" spans="1:80" ht="17.45" customHeight="1">
      <c r="A233" s="94">
        <f t="shared" si="136"/>
        <v>32.6</v>
      </c>
      <c r="B233" s="107">
        <f t="shared" si="115"/>
        <v>45848</v>
      </c>
      <c r="C233" s="8"/>
      <c r="D233" s="11"/>
      <c r="E233" s="12">
        <v>0</v>
      </c>
      <c r="F233" s="11">
        <v>1</v>
      </c>
      <c r="G233" s="74">
        <f t="shared" si="139"/>
        <v>547</v>
      </c>
      <c r="H233" s="75">
        <f t="shared" si="139"/>
        <v>4785</v>
      </c>
      <c r="I233" s="88">
        <f t="shared" si="126"/>
        <v>0</v>
      </c>
      <c r="J233" s="78">
        <f t="shared" si="127"/>
        <v>0</v>
      </c>
      <c r="K233" s="78">
        <f t="shared" si="128"/>
        <v>0</v>
      </c>
      <c r="L233" s="78">
        <f t="shared" si="116"/>
        <v>2.0894274968658589E-4</v>
      </c>
      <c r="M233" s="78">
        <f t="shared" ca="1" si="138"/>
        <v>0.17307692307692299</v>
      </c>
      <c r="N233" s="78">
        <f t="shared" ca="1" si="137"/>
        <v>0.51923076923076905</v>
      </c>
      <c r="O233" s="78">
        <f t="shared" si="129"/>
        <v>5.0000000000000001E-4</v>
      </c>
      <c r="P233" s="13" t="s">
        <v>184</v>
      </c>
      <c r="Q233" s="8">
        <v>129</v>
      </c>
      <c r="R233" s="13">
        <v>145</v>
      </c>
      <c r="S233" s="89">
        <f t="shared" si="117"/>
        <v>129</v>
      </c>
      <c r="T233" s="75">
        <f t="shared" si="118"/>
        <v>145</v>
      </c>
      <c r="U233" s="90">
        <f t="shared" si="119"/>
        <v>70.563000000000002</v>
      </c>
      <c r="V233" s="82">
        <f t="shared" si="120"/>
        <v>693.82500000000005</v>
      </c>
      <c r="W233" s="8">
        <v>1020</v>
      </c>
      <c r="X233" s="8"/>
      <c r="Y233" s="12"/>
      <c r="Z233" s="12"/>
      <c r="AA233" s="12"/>
      <c r="AB233" s="12"/>
      <c r="AC233" s="91">
        <f t="shared" si="121"/>
        <v>0</v>
      </c>
      <c r="AD233" s="75">
        <f t="shared" si="122"/>
        <v>1020</v>
      </c>
      <c r="AE233" s="88">
        <f t="shared" si="110"/>
        <v>0.2131216046803176</v>
      </c>
      <c r="AF233" s="92">
        <f t="shared" si="111"/>
        <v>0</v>
      </c>
      <c r="AG233" s="93">
        <f t="shared" si="112"/>
        <v>0</v>
      </c>
      <c r="AH233" s="93">
        <f t="shared" si="113"/>
        <v>0</v>
      </c>
      <c r="AI233" s="78">
        <f t="shared" si="114"/>
        <v>0</v>
      </c>
      <c r="AJ233" s="92">
        <f t="shared" si="123"/>
        <v>0</v>
      </c>
      <c r="AK233" s="78">
        <f t="shared" si="124"/>
        <v>1</v>
      </c>
      <c r="AL233" s="11"/>
      <c r="AM233" s="14"/>
      <c r="AN233" s="11"/>
      <c r="AO233" s="15"/>
      <c r="AP233" s="11"/>
      <c r="AQ233" s="11"/>
      <c r="AR233" s="11"/>
      <c r="AS233" s="75" t="str">
        <f t="shared" si="130"/>
        <v/>
      </c>
      <c r="AT233" s="75" t="str">
        <f t="shared" ca="1" si="131"/>
        <v/>
      </c>
      <c r="AU233" s="75" t="str">
        <f t="shared" si="132"/>
        <v/>
      </c>
      <c r="AV233" s="75" t="str">
        <f t="shared" ca="1" si="133"/>
        <v/>
      </c>
      <c r="AW233" s="11"/>
      <c r="AX233" s="11"/>
      <c r="AY233" s="75" t="str">
        <f t="shared" si="134"/>
        <v/>
      </c>
      <c r="AZ233" s="11"/>
      <c r="BA233" s="11"/>
      <c r="BB233" s="75" t="str">
        <f t="shared" si="135"/>
        <v/>
      </c>
      <c r="BC233" s="11"/>
      <c r="BH233" s="52"/>
      <c r="BI233" s="52"/>
      <c r="BJ233" s="52"/>
      <c r="BK233" s="52"/>
      <c r="BL233" s="52"/>
      <c r="BM233" s="52"/>
      <c r="BQ233" s="27"/>
      <c r="BR233" s="27"/>
      <c r="BS233" s="27"/>
      <c r="BT233" s="27"/>
      <c r="BU233" s="27"/>
      <c r="BV233" s="27"/>
      <c r="BW233" s="54"/>
      <c r="BX233" s="26"/>
      <c r="BY233" s="54"/>
      <c r="BZ233" s="26"/>
      <c r="CA233" s="26"/>
      <c r="CB233" s="26"/>
    </row>
    <row r="234" spans="1:80" ht="17.45" customHeight="1" thickBot="1">
      <c r="A234" s="86">
        <f t="shared" si="136"/>
        <v>32.700000000000003</v>
      </c>
      <c r="B234" s="108">
        <f t="shared" si="115"/>
        <v>45849</v>
      </c>
      <c r="C234" s="16"/>
      <c r="D234" s="17"/>
      <c r="E234" s="18">
        <v>2</v>
      </c>
      <c r="F234" s="17">
        <v>0</v>
      </c>
      <c r="G234" s="96">
        <f t="shared" si="139"/>
        <v>545</v>
      </c>
      <c r="H234" s="97">
        <f t="shared" si="139"/>
        <v>4785</v>
      </c>
      <c r="I234" s="98">
        <f t="shared" si="126"/>
        <v>0</v>
      </c>
      <c r="J234" s="99">
        <f t="shared" si="127"/>
        <v>3.6563071297989031E-3</v>
      </c>
      <c r="K234" s="99">
        <f t="shared" si="128"/>
        <v>0</v>
      </c>
      <c r="L234" s="99">
        <f t="shared" si="116"/>
        <v>0</v>
      </c>
      <c r="M234" s="99">
        <f t="shared" ca="1" si="138"/>
        <v>0.17582417582417575</v>
      </c>
      <c r="N234" s="99">
        <f t="shared" ca="1" si="137"/>
        <v>0.51923076923076905</v>
      </c>
      <c r="O234" s="99">
        <f t="shared" si="129"/>
        <v>5.0000000000000001E-4</v>
      </c>
      <c r="P234" s="19" t="s">
        <v>184</v>
      </c>
      <c r="Q234" s="16">
        <v>130</v>
      </c>
      <c r="R234" s="19">
        <v>150</v>
      </c>
      <c r="S234" s="89">
        <f t="shared" si="117"/>
        <v>130</v>
      </c>
      <c r="T234" s="75">
        <f t="shared" si="118"/>
        <v>150</v>
      </c>
      <c r="U234" s="100">
        <f t="shared" si="119"/>
        <v>70.849999999999994</v>
      </c>
      <c r="V234" s="101">
        <f t="shared" si="120"/>
        <v>717.75</v>
      </c>
      <c r="W234" s="16">
        <v>1110</v>
      </c>
      <c r="X234" s="8"/>
      <c r="Y234" s="12"/>
      <c r="Z234" s="12"/>
      <c r="AA234" s="12"/>
      <c r="AB234" s="12"/>
      <c r="AC234" s="102">
        <f t="shared" si="121"/>
        <v>0</v>
      </c>
      <c r="AD234" s="97">
        <f t="shared" si="122"/>
        <v>1110</v>
      </c>
      <c r="AE234" s="98">
        <f t="shared" si="110"/>
        <v>0.23197492163009403</v>
      </c>
      <c r="AF234" s="103">
        <f t="shared" si="111"/>
        <v>0</v>
      </c>
      <c r="AG234" s="104">
        <f t="shared" si="112"/>
        <v>0</v>
      </c>
      <c r="AH234" s="104">
        <f t="shared" si="113"/>
        <v>0</v>
      </c>
      <c r="AI234" s="99">
        <f t="shared" si="114"/>
        <v>0</v>
      </c>
      <c r="AJ234" s="103">
        <f t="shared" si="123"/>
        <v>0</v>
      </c>
      <c r="AK234" s="99">
        <f t="shared" si="124"/>
        <v>1</v>
      </c>
      <c r="AL234" s="17"/>
      <c r="AM234" s="20"/>
      <c r="AN234" s="17"/>
      <c r="AO234" s="21"/>
      <c r="AP234" s="17"/>
      <c r="AQ234" s="17"/>
      <c r="AR234" s="17"/>
      <c r="AS234" s="97" t="str">
        <f t="shared" si="130"/>
        <v/>
      </c>
      <c r="AT234" s="97" t="str">
        <f t="shared" ca="1" si="131"/>
        <v/>
      </c>
      <c r="AU234" s="97" t="str">
        <f t="shared" si="132"/>
        <v/>
      </c>
      <c r="AV234" s="97" t="str">
        <f t="shared" ca="1" si="133"/>
        <v/>
      </c>
      <c r="AW234" s="17"/>
      <c r="AX234" s="17"/>
      <c r="AY234" s="97" t="str">
        <f t="shared" si="134"/>
        <v/>
      </c>
      <c r="AZ234" s="17"/>
      <c r="BA234" s="17"/>
      <c r="BB234" s="97" t="str">
        <f t="shared" si="135"/>
        <v/>
      </c>
      <c r="BC234" s="17"/>
      <c r="BH234" s="52"/>
      <c r="BI234" s="52"/>
      <c r="BJ234" s="52"/>
      <c r="BK234" s="52"/>
      <c r="BL234" s="52"/>
      <c r="BM234" s="52"/>
      <c r="BQ234" s="27"/>
      <c r="BR234" s="27"/>
      <c r="BS234" s="27"/>
      <c r="BT234" s="27"/>
      <c r="BU234" s="27"/>
      <c r="BV234" s="27"/>
      <c r="BW234" s="54"/>
      <c r="BX234" s="26"/>
      <c r="BY234" s="54"/>
      <c r="BZ234" s="26"/>
      <c r="CA234" s="26"/>
      <c r="CB234" s="26"/>
    </row>
    <row r="235" spans="1:80" ht="17.45" customHeight="1" thickTop="1">
      <c r="A235" s="71">
        <f>A228+1</f>
        <v>33.1</v>
      </c>
      <c r="B235" s="106">
        <f>B234+1</f>
        <v>45850</v>
      </c>
      <c r="C235" s="4"/>
      <c r="D235" s="5"/>
      <c r="E235" s="6">
        <v>1</v>
      </c>
      <c r="F235" s="5">
        <v>2</v>
      </c>
      <c r="G235" s="74">
        <f t="shared" si="139"/>
        <v>544</v>
      </c>
      <c r="H235" s="75">
        <f t="shared" si="139"/>
        <v>4783</v>
      </c>
      <c r="I235" s="76">
        <f t="shared" si="126"/>
        <v>0</v>
      </c>
      <c r="J235" s="77">
        <f t="shared" si="127"/>
        <v>1.834862385321101E-3</v>
      </c>
      <c r="K235" s="77">
        <f t="shared" si="128"/>
        <v>0</v>
      </c>
      <c r="L235" s="77">
        <f t="shared" si="116"/>
        <v>4.1797283176593522E-4</v>
      </c>
      <c r="M235" s="78">
        <f t="shared" ca="1" si="138"/>
        <v>0.17719780219780212</v>
      </c>
      <c r="N235" s="78">
        <f t="shared" ca="1" si="137"/>
        <v>0.52197802197802179</v>
      </c>
      <c r="O235" s="78">
        <f t="shared" si="129"/>
        <v>5.0000000000000001E-4</v>
      </c>
      <c r="P235" s="13" t="s">
        <v>184</v>
      </c>
      <c r="Q235" s="8">
        <v>130</v>
      </c>
      <c r="R235" s="13">
        <v>150</v>
      </c>
      <c r="S235" s="79">
        <f t="shared" si="117"/>
        <v>130</v>
      </c>
      <c r="T235" s="80">
        <f t="shared" si="118"/>
        <v>150</v>
      </c>
      <c r="U235" s="90">
        <f t="shared" si="119"/>
        <v>70.72</v>
      </c>
      <c r="V235" s="82">
        <f t="shared" si="120"/>
        <v>717.45</v>
      </c>
      <c r="W235" s="4">
        <v>1500</v>
      </c>
      <c r="X235" s="4"/>
      <c r="Y235" s="6"/>
      <c r="Z235" s="6"/>
      <c r="AA235" s="6"/>
      <c r="AB235" s="6"/>
      <c r="AC235" s="83">
        <f t="shared" si="121"/>
        <v>0</v>
      </c>
      <c r="AD235" s="80">
        <f t="shared" si="122"/>
        <v>1500</v>
      </c>
      <c r="AE235" s="76">
        <f t="shared" si="110"/>
        <v>0.31347962382445144</v>
      </c>
      <c r="AF235" s="84">
        <f t="shared" si="111"/>
        <v>0</v>
      </c>
      <c r="AG235" s="85">
        <f t="shared" si="112"/>
        <v>0</v>
      </c>
      <c r="AH235" s="85">
        <f t="shared" si="113"/>
        <v>0</v>
      </c>
      <c r="AI235" s="77">
        <f t="shared" si="114"/>
        <v>0</v>
      </c>
      <c r="AJ235" s="84">
        <f t="shared" si="123"/>
        <v>0</v>
      </c>
      <c r="AK235" s="77">
        <f t="shared" si="124"/>
        <v>1</v>
      </c>
      <c r="AL235" s="5"/>
      <c r="AM235" s="9"/>
      <c r="AN235" s="5"/>
      <c r="AO235" s="10"/>
      <c r="AP235" s="5"/>
      <c r="AQ235" s="5"/>
      <c r="AR235" s="5"/>
      <c r="AS235" s="80" t="str">
        <f t="shared" si="130"/>
        <v/>
      </c>
      <c r="AT235" s="80" t="str">
        <f t="shared" ca="1" si="131"/>
        <v/>
      </c>
      <c r="AU235" s="80" t="str">
        <f t="shared" si="132"/>
        <v/>
      </c>
      <c r="AV235" s="80" t="str">
        <f t="shared" ca="1" si="133"/>
        <v/>
      </c>
      <c r="AW235" s="5"/>
      <c r="AX235" s="5"/>
      <c r="AY235" s="80" t="str">
        <f t="shared" si="134"/>
        <v/>
      </c>
      <c r="AZ235" s="165"/>
      <c r="BA235" s="165"/>
      <c r="BB235" s="80" t="str">
        <f t="shared" si="135"/>
        <v/>
      </c>
      <c r="BC235" s="5"/>
      <c r="BH235" s="52"/>
      <c r="BI235" s="52"/>
      <c r="BJ235" s="52"/>
      <c r="BK235" s="52"/>
      <c r="BL235" s="52"/>
      <c r="BM235" s="52"/>
      <c r="BQ235" s="27"/>
      <c r="BR235" s="27"/>
      <c r="BS235" s="27"/>
      <c r="BT235" s="27"/>
      <c r="BU235" s="27"/>
      <c r="BV235" s="27"/>
      <c r="BW235" s="54"/>
      <c r="BX235" s="26"/>
      <c r="BY235" s="54"/>
      <c r="BZ235" s="26"/>
      <c r="CA235" s="26"/>
      <c r="CB235" s="26"/>
    </row>
    <row r="236" spans="1:80" ht="17.45" customHeight="1">
      <c r="A236" s="86">
        <f t="shared" si="136"/>
        <v>33.200000000000003</v>
      </c>
      <c r="B236" s="107">
        <f t="shared" si="115"/>
        <v>45851</v>
      </c>
      <c r="C236" s="8"/>
      <c r="D236" s="11"/>
      <c r="E236" s="12">
        <v>1</v>
      </c>
      <c r="F236" s="11">
        <v>4</v>
      </c>
      <c r="G236" s="74">
        <f t="shared" ref="G236:H251" si="140">G235-E236-C236</f>
        <v>543</v>
      </c>
      <c r="H236" s="75">
        <f t="shared" si="140"/>
        <v>4779</v>
      </c>
      <c r="I236" s="88">
        <f t="shared" si="126"/>
        <v>0</v>
      </c>
      <c r="J236" s="78">
        <f t="shared" si="127"/>
        <v>1.838235294117647E-3</v>
      </c>
      <c r="K236" s="78">
        <f t="shared" si="128"/>
        <v>0</v>
      </c>
      <c r="L236" s="78">
        <f t="shared" si="116"/>
        <v>8.3629521220991005E-4</v>
      </c>
      <c r="M236" s="78">
        <f t="shared" ca="1" si="138"/>
        <v>0.17857142857142849</v>
      </c>
      <c r="N236" s="78">
        <f t="shared" ca="1" si="137"/>
        <v>0.52747252747252726</v>
      </c>
      <c r="O236" s="78">
        <f t="shared" si="129"/>
        <v>5.0000000000000001E-4</v>
      </c>
      <c r="P236" s="13" t="s">
        <v>184</v>
      </c>
      <c r="Q236" s="8">
        <v>130</v>
      </c>
      <c r="R236" s="13">
        <v>150</v>
      </c>
      <c r="S236" s="89">
        <f t="shared" si="117"/>
        <v>130</v>
      </c>
      <c r="T236" s="75">
        <f t="shared" si="118"/>
        <v>150</v>
      </c>
      <c r="U236" s="90">
        <f t="shared" si="119"/>
        <v>70.59</v>
      </c>
      <c r="V236" s="82">
        <f t="shared" si="120"/>
        <v>716.85</v>
      </c>
      <c r="W236" s="8">
        <v>1440</v>
      </c>
      <c r="X236" s="8"/>
      <c r="Y236" s="12"/>
      <c r="Z236" s="12"/>
      <c r="AA236" s="12"/>
      <c r="AB236" s="12"/>
      <c r="AC236" s="91">
        <f t="shared" si="121"/>
        <v>0</v>
      </c>
      <c r="AD236" s="75">
        <f t="shared" si="122"/>
        <v>1440</v>
      </c>
      <c r="AE236" s="88">
        <f t="shared" si="110"/>
        <v>0.30106627639556766</v>
      </c>
      <c r="AF236" s="92">
        <f t="shared" si="111"/>
        <v>0</v>
      </c>
      <c r="AG236" s="93">
        <f t="shared" si="112"/>
        <v>0</v>
      </c>
      <c r="AH236" s="93">
        <f t="shared" si="113"/>
        <v>0</v>
      </c>
      <c r="AI236" s="78">
        <f t="shared" si="114"/>
        <v>0</v>
      </c>
      <c r="AJ236" s="92">
        <f t="shared" si="123"/>
        <v>0</v>
      </c>
      <c r="AK236" s="78">
        <f t="shared" si="124"/>
        <v>1</v>
      </c>
      <c r="AL236" s="11"/>
      <c r="AM236" s="14"/>
      <c r="AN236" s="11"/>
      <c r="AO236" s="15"/>
      <c r="AP236" s="11"/>
      <c r="AQ236" s="11"/>
      <c r="AR236" s="11"/>
      <c r="AS236" s="75" t="str">
        <f t="shared" si="130"/>
        <v/>
      </c>
      <c r="AT236" s="75" t="str">
        <f t="shared" ca="1" si="131"/>
        <v/>
      </c>
      <c r="AU236" s="75" t="str">
        <f t="shared" si="132"/>
        <v/>
      </c>
      <c r="AV236" s="75" t="str">
        <f t="shared" ca="1" si="133"/>
        <v/>
      </c>
      <c r="AW236" s="11"/>
      <c r="AX236" s="11"/>
      <c r="AY236" s="75" t="str">
        <f t="shared" si="134"/>
        <v/>
      </c>
      <c r="AZ236" s="11"/>
      <c r="BA236" s="11"/>
      <c r="BB236" s="75" t="str">
        <f t="shared" si="135"/>
        <v/>
      </c>
      <c r="BC236" s="11"/>
      <c r="BH236" s="52"/>
      <c r="BI236" s="52"/>
      <c r="BJ236" s="52"/>
      <c r="BK236" s="52"/>
      <c r="BL236" s="52"/>
      <c r="BM236" s="52"/>
      <c r="BQ236" s="27"/>
      <c r="BR236" s="27"/>
      <c r="BS236" s="27"/>
      <c r="BT236" s="27"/>
      <c r="BU236" s="27"/>
      <c r="BV236" s="27"/>
      <c r="BW236" s="54"/>
      <c r="BX236" s="26"/>
      <c r="BY236" s="54"/>
      <c r="BZ236" s="26"/>
      <c r="CA236" s="26"/>
      <c r="CB236" s="26"/>
    </row>
    <row r="237" spans="1:80" ht="17.45" customHeight="1">
      <c r="A237" s="94">
        <f t="shared" si="136"/>
        <v>33.299999999999997</v>
      </c>
      <c r="B237" s="107">
        <f t="shared" si="115"/>
        <v>45852</v>
      </c>
      <c r="C237" s="8">
        <v>50</v>
      </c>
      <c r="D237" s="11"/>
      <c r="E237" s="12">
        <v>0</v>
      </c>
      <c r="F237" s="11">
        <v>0</v>
      </c>
      <c r="G237" s="74">
        <f t="shared" si="140"/>
        <v>493</v>
      </c>
      <c r="H237" s="75">
        <f t="shared" si="140"/>
        <v>4779</v>
      </c>
      <c r="I237" s="88">
        <f t="shared" si="126"/>
        <v>9.2081031307550645E-2</v>
      </c>
      <c r="J237" s="78">
        <f t="shared" si="127"/>
        <v>0</v>
      </c>
      <c r="K237" s="78">
        <f t="shared" si="128"/>
        <v>0</v>
      </c>
      <c r="L237" s="78">
        <f t="shared" si="116"/>
        <v>0</v>
      </c>
      <c r="M237" s="78">
        <f t="shared" ca="1" si="138"/>
        <v>0.17857142857142849</v>
      </c>
      <c r="N237" s="78">
        <f t="shared" ca="1" si="137"/>
        <v>0.52747252747252726</v>
      </c>
      <c r="O237" s="78">
        <f t="shared" si="129"/>
        <v>5.0000000000000001E-4</v>
      </c>
      <c r="P237" s="13" t="s">
        <v>184</v>
      </c>
      <c r="Q237" s="8">
        <v>130</v>
      </c>
      <c r="R237" s="13">
        <v>150</v>
      </c>
      <c r="S237" s="89">
        <f t="shared" si="117"/>
        <v>130</v>
      </c>
      <c r="T237" s="75">
        <f t="shared" si="118"/>
        <v>150</v>
      </c>
      <c r="U237" s="90">
        <f t="shared" si="119"/>
        <v>64.09</v>
      </c>
      <c r="V237" s="82">
        <f t="shared" si="120"/>
        <v>716.85</v>
      </c>
      <c r="W237" s="8">
        <v>1590</v>
      </c>
      <c r="X237" s="8"/>
      <c r="Y237" s="12"/>
      <c r="Z237" s="12"/>
      <c r="AA237" s="12"/>
      <c r="AB237" s="12"/>
      <c r="AC237" s="91">
        <f t="shared" si="121"/>
        <v>0</v>
      </c>
      <c r="AD237" s="75">
        <f t="shared" si="122"/>
        <v>1590</v>
      </c>
      <c r="AE237" s="88">
        <f t="shared" si="110"/>
        <v>0.33270558694287505</v>
      </c>
      <c r="AF237" s="92">
        <f t="shared" si="111"/>
        <v>0</v>
      </c>
      <c r="AG237" s="93">
        <f t="shared" si="112"/>
        <v>0</v>
      </c>
      <c r="AH237" s="93">
        <f t="shared" si="113"/>
        <v>0</v>
      </c>
      <c r="AI237" s="78">
        <f t="shared" si="114"/>
        <v>0</v>
      </c>
      <c r="AJ237" s="92">
        <f t="shared" si="123"/>
        <v>0</v>
      </c>
      <c r="AK237" s="78">
        <f t="shared" si="124"/>
        <v>1</v>
      </c>
      <c r="AL237" s="11"/>
      <c r="AM237" s="14"/>
      <c r="AN237" s="11"/>
      <c r="AO237" s="15"/>
      <c r="AP237" s="11"/>
      <c r="AQ237" s="11"/>
      <c r="AR237" s="11"/>
      <c r="AS237" s="75" t="str">
        <f t="shared" si="130"/>
        <v/>
      </c>
      <c r="AT237" s="75" t="str">
        <f t="shared" ca="1" si="131"/>
        <v/>
      </c>
      <c r="AU237" s="75" t="str">
        <f t="shared" si="132"/>
        <v/>
      </c>
      <c r="AV237" s="75" t="str">
        <f t="shared" ca="1" si="133"/>
        <v/>
      </c>
      <c r="AW237" s="11"/>
      <c r="AX237" s="11"/>
      <c r="AY237" s="75" t="str">
        <f t="shared" si="134"/>
        <v/>
      </c>
      <c r="AZ237" s="11"/>
      <c r="BA237" s="11"/>
      <c r="BB237" s="75" t="str">
        <f t="shared" si="135"/>
        <v/>
      </c>
      <c r="BC237" s="11"/>
      <c r="BH237" s="52"/>
      <c r="BI237" s="52"/>
      <c r="BJ237" s="52"/>
      <c r="BK237" s="52"/>
      <c r="BL237" s="52"/>
      <c r="BM237" s="52"/>
      <c r="BQ237" s="27"/>
      <c r="BR237" s="27"/>
      <c r="BS237" s="27"/>
      <c r="BT237" s="27"/>
      <c r="BU237" s="27"/>
      <c r="BV237" s="27"/>
      <c r="BW237" s="54"/>
      <c r="BX237" s="26"/>
      <c r="BY237" s="54"/>
      <c r="BZ237" s="26"/>
      <c r="CA237" s="26"/>
      <c r="CB237" s="26"/>
    </row>
    <row r="238" spans="1:80" ht="17.45" customHeight="1">
      <c r="A238" s="86">
        <f t="shared" si="136"/>
        <v>33.4</v>
      </c>
      <c r="B238" s="107">
        <f t="shared" si="115"/>
        <v>45853</v>
      </c>
      <c r="C238" s="8"/>
      <c r="D238" s="11"/>
      <c r="E238" s="12">
        <v>0</v>
      </c>
      <c r="F238" s="11">
        <v>1</v>
      </c>
      <c r="G238" s="74">
        <f t="shared" si="140"/>
        <v>493</v>
      </c>
      <c r="H238" s="75">
        <f t="shared" si="140"/>
        <v>4778</v>
      </c>
      <c r="I238" s="88">
        <f t="shared" si="126"/>
        <v>0</v>
      </c>
      <c r="J238" s="78">
        <f t="shared" si="127"/>
        <v>0</v>
      </c>
      <c r="K238" s="78">
        <f t="shared" si="128"/>
        <v>0</v>
      </c>
      <c r="L238" s="78">
        <f t="shared" si="116"/>
        <v>2.0924879681941829E-4</v>
      </c>
      <c r="M238" s="78">
        <f t="shared" ca="1" si="138"/>
        <v>0.17857142857142849</v>
      </c>
      <c r="N238" s="78">
        <f t="shared" ca="1" si="137"/>
        <v>0.52884615384615363</v>
      </c>
      <c r="O238" s="78">
        <f t="shared" si="129"/>
        <v>5.0000000000000001E-4</v>
      </c>
      <c r="P238" s="13" t="s">
        <v>184</v>
      </c>
      <c r="Q238" s="8">
        <v>130</v>
      </c>
      <c r="R238" s="13">
        <v>150</v>
      </c>
      <c r="S238" s="89">
        <f t="shared" si="117"/>
        <v>130</v>
      </c>
      <c r="T238" s="75">
        <f t="shared" si="118"/>
        <v>150</v>
      </c>
      <c r="U238" s="90">
        <f t="shared" si="119"/>
        <v>64.09</v>
      </c>
      <c r="V238" s="82">
        <f t="shared" si="120"/>
        <v>716.7</v>
      </c>
      <c r="W238" s="8">
        <v>1770</v>
      </c>
      <c r="X238" s="8"/>
      <c r="Y238" s="12"/>
      <c r="Z238" s="12"/>
      <c r="AA238" s="12"/>
      <c r="AB238" s="12"/>
      <c r="AC238" s="91">
        <f t="shared" si="121"/>
        <v>0</v>
      </c>
      <c r="AD238" s="75">
        <f t="shared" si="122"/>
        <v>1770</v>
      </c>
      <c r="AE238" s="88">
        <f t="shared" si="110"/>
        <v>0.37037037037037035</v>
      </c>
      <c r="AF238" s="92">
        <f t="shared" si="111"/>
        <v>0</v>
      </c>
      <c r="AG238" s="93">
        <f t="shared" si="112"/>
        <v>0</v>
      </c>
      <c r="AH238" s="93">
        <f t="shared" si="113"/>
        <v>0</v>
      </c>
      <c r="AI238" s="78">
        <f t="shared" si="114"/>
        <v>0</v>
      </c>
      <c r="AJ238" s="92">
        <f t="shared" si="123"/>
        <v>0</v>
      </c>
      <c r="AK238" s="78">
        <f t="shared" si="124"/>
        <v>1</v>
      </c>
      <c r="AL238" s="11"/>
      <c r="AM238" s="14"/>
      <c r="AN238" s="11"/>
      <c r="AO238" s="15"/>
      <c r="AP238" s="11"/>
      <c r="AQ238" s="11"/>
      <c r="AR238" s="11"/>
      <c r="AS238" s="75" t="str">
        <f t="shared" si="130"/>
        <v/>
      </c>
      <c r="AT238" s="75" t="str">
        <f t="shared" ca="1" si="131"/>
        <v/>
      </c>
      <c r="AU238" s="75" t="str">
        <f t="shared" si="132"/>
        <v/>
      </c>
      <c r="AV238" s="75" t="str">
        <f t="shared" ca="1" si="133"/>
        <v/>
      </c>
      <c r="AW238" s="11"/>
      <c r="AX238" s="11"/>
      <c r="AY238" s="75" t="str">
        <f t="shared" si="134"/>
        <v/>
      </c>
      <c r="AZ238" s="11"/>
      <c r="BA238" s="11"/>
      <c r="BB238" s="75" t="str">
        <f t="shared" si="135"/>
        <v/>
      </c>
      <c r="BC238" s="11"/>
      <c r="BH238" s="52"/>
      <c r="BI238" s="52"/>
      <c r="BJ238" s="52"/>
      <c r="BK238" s="52"/>
      <c r="BL238" s="52"/>
      <c r="BM238" s="52"/>
      <c r="BQ238" s="27"/>
      <c r="BR238" s="27"/>
      <c r="BS238" s="27"/>
      <c r="BT238" s="27"/>
      <c r="BU238" s="27"/>
      <c r="BV238" s="27"/>
      <c r="BW238" s="54"/>
      <c r="BX238" s="26"/>
      <c r="BY238" s="54"/>
      <c r="BZ238" s="26"/>
      <c r="CA238" s="26"/>
      <c r="CB238" s="26"/>
    </row>
    <row r="239" spans="1:80" ht="17.45" customHeight="1">
      <c r="A239" s="94">
        <f t="shared" si="136"/>
        <v>33.5</v>
      </c>
      <c r="B239" s="107">
        <f t="shared" si="115"/>
        <v>45854</v>
      </c>
      <c r="C239" s="8"/>
      <c r="D239" s="11"/>
      <c r="E239" s="12">
        <v>0</v>
      </c>
      <c r="F239" s="11">
        <v>1</v>
      </c>
      <c r="G239" s="74">
        <f t="shared" si="140"/>
        <v>493</v>
      </c>
      <c r="H239" s="75">
        <f t="shared" si="140"/>
        <v>4777</v>
      </c>
      <c r="I239" s="88">
        <f t="shared" si="126"/>
        <v>0</v>
      </c>
      <c r="J239" s="78">
        <f t="shared" si="127"/>
        <v>0</v>
      </c>
      <c r="K239" s="78">
        <f t="shared" si="128"/>
        <v>0</v>
      </c>
      <c r="L239" s="78">
        <f t="shared" si="116"/>
        <v>2.0929259104227711E-4</v>
      </c>
      <c r="M239" s="78">
        <f t="shared" ca="1" si="138"/>
        <v>0.17857142857142849</v>
      </c>
      <c r="N239" s="78">
        <f t="shared" ca="1" si="137"/>
        <v>0.53021978021978</v>
      </c>
      <c r="O239" s="78">
        <f t="shared" si="129"/>
        <v>5.0000000000000001E-4</v>
      </c>
      <c r="P239" s="13" t="s">
        <v>184</v>
      </c>
      <c r="Q239" s="8">
        <v>130</v>
      </c>
      <c r="R239" s="13">
        <v>150</v>
      </c>
      <c r="S239" s="89">
        <f t="shared" si="117"/>
        <v>130</v>
      </c>
      <c r="T239" s="75">
        <f t="shared" si="118"/>
        <v>150</v>
      </c>
      <c r="U239" s="90">
        <f t="shared" si="119"/>
        <v>64.09</v>
      </c>
      <c r="V239" s="82">
        <f t="shared" si="120"/>
        <v>716.55</v>
      </c>
      <c r="W239" s="8">
        <v>1800</v>
      </c>
      <c r="X239" s="8"/>
      <c r="Y239" s="12"/>
      <c r="Z239" s="12"/>
      <c r="AA239" s="12"/>
      <c r="AB239" s="12"/>
      <c r="AC239" s="91">
        <f t="shared" si="121"/>
        <v>0</v>
      </c>
      <c r="AD239" s="75">
        <f t="shared" si="122"/>
        <v>1800</v>
      </c>
      <c r="AE239" s="88">
        <f t="shared" si="110"/>
        <v>0.37672666387609877</v>
      </c>
      <c r="AF239" s="92">
        <f t="shared" si="111"/>
        <v>0</v>
      </c>
      <c r="AG239" s="93">
        <f t="shared" si="112"/>
        <v>0</v>
      </c>
      <c r="AH239" s="93">
        <f t="shared" si="113"/>
        <v>0</v>
      </c>
      <c r="AI239" s="78">
        <f t="shared" si="114"/>
        <v>0</v>
      </c>
      <c r="AJ239" s="92">
        <f t="shared" si="123"/>
        <v>0</v>
      </c>
      <c r="AK239" s="78">
        <f t="shared" si="124"/>
        <v>1</v>
      </c>
      <c r="AL239" s="11"/>
      <c r="AM239" s="14"/>
      <c r="AN239" s="11"/>
      <c r="AO239" s="15"/>
      <c r="AP239" s="11"/>
      <c r="AQ239" s="11"/>
      <c r="AR239" s="11"/>
      <c r="AS239" s="75" t="str">
        <f t="shared" si="130"/>
        <v/>
      </c>
      <c r="AT239" s="75" t="str">
        <f t="shared" ca="1" si="131"/>
        <v/>
      </c>
      <c r="AU239" s="75" t="str">
        <f t="shared" si="132"/>
        <v/>
      </c>
      <c r="AV239" s="75" t="str">
        <f t="shared" ca="1" si="133"/>
        <v/>
      </c>
      <c r="AW239" s="11"/>
      <c r="AX239" s="11"/>
      <c r="AY239" s="75" t="str">
        <f t="shared" si="134"/>
        <v/>
      </c>
      <c r="AZ239" s="11"/>
      <c r="BA239" s="11"/>
      <c r="BB239" s="75" t="str">
        <f t="shared" si="135"/>
        <v/>
      </c>
      <c r="BC239" s="11"/>
      <c r="BH239" s="52"/>
      <c r="BI239" s="52"/>
      <c r="BJ239" s="52"/>
      <c r="BK239" s="52"/>
      <c r="BL239" s="52"/>
      <c r="BM239" s="52"/>
      <c r="BQ239" s="27"/>
      <c r="BR239" s="27"/>
      <c r="BS239" s="27"/>
      <c r="BT239" s="27"/>
      <c r="BU239" s="27"/>
      <c r="BV239" s="27"/>
      <c r="BW239" s="54"/>
      <c r="BX239" s="26"/>
      <c r="BY239" s="54"/>
      <c r="BZ239" s="26"/>
      <c r="CA239" s="26"/>
      <c r="CB239" s="26"/>
    </row>
    <row r="240" spans="1:80" ht="17.45" customHeight="1">
      <c r="A240" s="86">
        <f t="shared" si="136"/>
        <v>33.6</v>
      </c>
      <c r="B240" s="107">
        <f t="shared" si="115"/>
        <v>45855</v>
      </c>
      <c r="C240" s="8"/>
      <c r="D240" s="11"/>
      <c r="E240" s="12">
        <v>0</v>
      </c>
      <c r="F240" s="11">
        <v>2</v>
      </c>
      <c r="G240" s="74">
        <f t="shared" si="140"/>
        <v>493</v>
      </c>
      <c r="H240" s="75">
        <f t="shared" si="140"/>
        <v>4775</v>
      </c>
      <c r="I240" s="88">
        <f t="shared" si="126"/>
        <v>0</v>
      </c>
      <c r="J240" s="78">
        <f t="shared" si="127"/>
        <v>0</v>
      </c>
      <c r="K240" s="78">
        <f t="shared" si="128"/>
        <v>0</v>
      </c>
      <c r="L240" s="78">
        <f t="shared" si="116"/>
        <v>4.1867280720117231E-4</v>
      </c>
      <c r="M240" s="78">
        <f t="shared" ca="1" si="138"/>
        <v>0.17857142857142849</v>
      </c>
      <c r="N240" s="78">
        <f t="shared" ca="1" si="137"/>
        <v>0.53296703296703274</v>
      </c>
      <c r="O240" s="78">
        <f t="shared" si="129"/>
        <v>5.0000000000000001E-4</v>
      </c>
      <c r="P240" s="13" t="s">
        <v>184</v>
      </c>
      <c r="Q240" s="8">
        <v>130</v>
      </c>
      <c r="R240" s="13">
        <v>150</v>
      </c>
      <c r="S240" s="89">
        <f t="shared" si="117"/>
        <v>130</v>
      </c>
      <c r="T240" s="75">
        <f t="shared" si="118"/>
        <v>150</v>
      </c>
      <c r="U240" s="90">
        <f t="shared" si="119"/>
        <v>64.09</v>
      </c>
      <c r="V240" s="82">
        <f t="shared" si="120"/>
        <v>716.25</v>
      </c>
      <c r="W240" s="8">
        <v>1900</v>
      </c>
      <c r="X240" s="8"/>
      <c r="Y240" s="12"/>
      <c r="Z240" s="12"/>
      <c r="AA240" s="12"/>
      <c r="AB240" s="12"/>
      <c r="AC240" s="91">
        <f t="shared" si="121"/>
        <v>0</v>
      </c>
      <c r="AD240" s="75">
        <f t="shared" si="122"/>
        <v>1900</v>
      </c>
      <c r="AE240" s="88">
        <f t="shared" si="110"/>
        <v>0.39773916684111366</v>
      </c>
      <c r="AF240" s="92">
        <f t="shared" si="111"/>
        <v>0</v>
      </c>
      <c r="AG240" s="93">
        <f t="shared" si="112"/>
        <v>0</v>
      </c>
      <c r="AH240" s="93">
        <f t="shared" si="113"/>
        <v>0</v>
      </c>
      <c r="AI240" s="78">
        <f t="shared" si="114"/>
        <v>0</v>
      </c>
      <c r="AJ240" s="92">
        <f t="shared" si="123"/>
        <v>0</v>
      </c>
      <c r="AK240" s="78">
        <f t="shared" si="124"/>
        <v>1</v>
      </c>
      <c r="AL240" s="11"/>
      <c r="AM240" s="14"/>
      <c r="AN240" s="11"/>
      <c r="AO240" s="15"/>
      <c r="AP240" s="11"/>
      <c r="AQ240" s="11"/>
      <c r="AR240" s="11"/>
      <c r="AS240" s="75" t="str">
        <f t="shared" si="130"/>
        <v/>
      </c>
      <c r="AT240" s="75" t="str">
        <f t="shared" ca="1" si="131"/>
        <v/>
      </c>
      <c r="AU240" s="75" t="str">
        <f t="shared" si="132"/>
        <v/>
      </c>
      <c r="AV240" s="75" t="str">
        <f t="shared" ca="1" si="133"/>
        <v/>
      </c>
      <c r="AW240" s="11"/>
      <c r="AX240" s="11"/>
      <c r="AY240" s="75" t="str">
        <f t="shared" si="134"/>
        <v/>
      </c>
      <c r="AZ240" s="11"/>
      <c r="BA240" s="11"/>
      <c r="BB240" s="75" t="str">
        <f t="shared" si="135"/>
        <v/>
      </c>
      <c r="BC240" s="11"/>
      <c r="BH240" s="52"/>
      <c r="BI240" s="52"/>
      <c r="BJ240" s="52"/>
      <c r="BK240" s="52"/>
      <c r="BL240" s="52"/>
      <c r="BM240" s="52"/>
      <c r="BQ240" s="27"/>
      <c r="BR240" s="27"/>
      <c r="BS240" s="27"/>
      <c r="BT240" s="27"/>
      <c r="BU240" s="27"/>
      <c r="BV240" s="27"/>
      <c r="BW240" s="54"/>
      <c r="BX240" s="26"/>
      <c r="BY240" s="54"/>
      <c r="BZ240" s="26"/>
      <c r="CA240" s="26"/>
      <c r="CB240" s="26"/>
    </row>
    <row r="241" spans="1:80" ht="17.45" customHeight="1" thickBot="1">
      <c r="A241" s="94">
        <f t="shared" si="136"/>
        <v>33.700000000000003</v>
      </c>
      <c r="B241" s="108">
        <f t="shared" si="115"/>
        <v>45856</v>
      </c>
      <c r="C241" s="16"/>
      <c r="D241" s="17"/>
      <c r="E241" s="18">
        <v>0</v>
      </c>
      <c r="F241" s="17">
        <v>0</v>
      </c>
      <c r="G241" s="96">
        <f t="shared" si="140"/>
        <v>493</v>
      </c>
      <c r="H241" s="97">
        <f t="shared" si="140"/>
        <v>4775</v>
      </c>
      <c r="I241" s="98">
        <f t="shared" si="126"/>
        <v>0</v>
      </c>
      <c r="J241" s="99">
        <f t="shared" si="127"/>
        <v>0</v>
      </c>
      <c r="K241" s="99">
        <f t="shared" si="128"/>
        <v>0</v>
      </c>
      <c r="L241" s="99">
        <f t="shared" si="116"/>
        <v>0</v>
      </c>
      <c r="M241" s="99">
        <f t="shared" ca="1" si="138"/>
        <v>0.17857142857142849</v>
      </c>
      <c r="N241" s="99">
        <f t="shared" ca="1" si="137"/>
        <v>0.53296703296703274</v>
      </c>
      <c r="O241" s="99">
        <f t="shared" si="129"/>
        <v>5.0000000000000001E-4</v>
      </c>
      <c r="P241" s="19" t="s">
        <v>184</v>
      </c>
      <c r="Q241" s="16">
        <v>130</v>
      </c>
      <c r="R241" s="19">
        <v>155</v>
      </c>
      <c r="S241" s="89">
        <f t="shared" si="117"/>
        <v>130</v>
      </c>
      <c r="T241" s="75">
        <f t="shared" si="118"/>
        <v>155</v>
      </c>
      <c r="U241" s="100">
        <f t="shared" si="119"/>
        <v>64.09</v>
      </c>
      <c r="V241" s="101">
        <f t="shared" si="120"/>
        <v>740.125</v>
      </c>
      <c r="W241" s="16">
        <v>2040</v>
      </c>
      <c r="X241" s="8"/>
      <c r="Y241" s="12"/>
      <c r="Z241" s="12"/>
      <c r="AA241" s="12"/>
      <c r="AB241" s="12"/>
      <c r="AC241" s="102">
        <f t="shared" si="121"/>
        <v>0</v>
      </c>
      <c r="AD241" s="97">
        <f t="shared" si="122"/>
        <v>2040</v>
      </c>
      <c r="AE241" s="98">
        <f t="shared" si="110"/>
        <v>0.42722513089005237</v>
      </c>
      <c r="AF241" s="103">
        <f t="shared" si="111"/>
        <v>0</v>
      </c>
      <c r="AG241" s="104">
        <f t="shared" si="112"/>
        <v>0</v>
      </c>
      <c r="AH241" s="104">
        <f t="shared" si="113"/>
        <v>0</v>
      </c>
      <c r="AI241" s="99">
        <f t="shared" si="114"/>
        <v>0</v>
      </c>
      <c r="AJ241" s="103">
        <f t="shared" si="123"/>
        <v>0</v>
      </c>
      <c r="AK241" s="99">
        <f t="shared" si="124"/>
        <v>1</v>
      </c>
      <c r="AL241" s="17"/>
      <c r="AM241" s="20"/>
      <c r="AN241" s="17"/>
      <c r="AO241" s="21"/>
      <c r="AP241" s="17"/>
      <c r="AQ241" s="17"/>
      <c r="AR241" s="17"/>
      <c r="AS241" s="97" t="str">
        <f t="shared" si="130"/>
        <v/>
      </c>
      <c r="AT241" s="97" t="str">
        <f t="shared" ca="1" si="131"/>
        <v/>
      </c>
      <c r="AU241" s="97" t="str">
        <f t="shared" si="132"/>
        <v/>
      </c>
      <c r="AV241" s="97" t="str">
        <f t="shared" ca="1" si="133"/>
        <v/>
      </c>
      <c r="AW241" s="17"/>
      <c r="AX241" s="17"/>
      <c r="AY241" s="97" t="str">
        <f t="shared" si="134"/>
        <v/>
      </c>
      <c r="AZ241" s="17"/>
      <c r="BA241" s="17"/>
      <c r="BB241" s="97" t="str">
        <f t="shared" si="135"/>
        <v/>
      </c>
      <c r="BC241" s="17"/>
      <c r="BH241" s="52"/>
      <c r="BI241" s="52"/>
      <c r="BJ241" s="52"/>
      <c r="BK241" s="52"/>
      <c r="BL241" s="52"/>
      <c r="BM241" s="52"/>
      <c r="BQ241" s="27"/>
      <c r="BR241" s="27"/>
      <c r="BS241" s="27"/>
      <c r="BT241" s="27"/>
      <c r="BU241" s="27"/>
      <c r="BV241" s="27"/>
      <c r="BW241" s="54"/>
      <c r="BX241" s="26"/>
      <c r="BY241" s="54"/>
      <c r="BZ241" s="26"/>
      <c r="CA241" s="26"/>
      <c r="CB241" s="26"/>
    </row>
    <row r="242" spans="1:80" ht="17.45" customHeight="1" thickTop="1">
      <c r="A242" s="105">
        <f>A235+1</f>
        <v>34.1</v>
      </c>
      <c r="B242" s="106">
        <f>B241+1</f>
        <v>45857</v>
      </c>
      <c r="C242" s="4"/>
      <c r="D242" s="5"/>
      <c r="E242" s="6">
        <v>0</v>
      </c>
      <c r="F242" s="5">
        <v>1</v>
      </c>
      <c r="G242" s="74">
        <f t="shared" si="140"/>
        <v>493</v>
      </c>
      <c r="H242" s="75">
        <f t="shared" si="140"/>
        <v>4774</v>
      </c>
      <c r="I242" s="76">
        <f t="shared" si="126"/>
        <v>0</v>
      </c>
      <c r="J242" s="77">
        <f t="shared" si="127"/>
        <v>0</v>
      </c>
      <c r="K242" s="77">
        <f t="shared" si="128"/>
        <v>0</v>
      </c>
      <c r="L242" s="77">
        <f t="shared" si="116"/>
        <v>2.094240837696335E-4</v>
      </c>
      <c r="M242" s="78">
        <f t="shared" ca="1" si="138"/>
        <v>0.17857142857142849</v>
      </c>
      <c r="N242" s="78">
        <f t="shared" ca="1" si="137"/>
        <v>0.53434065934065911</v>
      </c>
      <c r="O242" s="78">
        <f t="shared" si="129"/>
        <v>5.0000000000000001E-4</v>
      </c>
      <c r="P242" s="13" t="s">
        <v>184</v>
      </c>
      <c r="Q242" s="8">
        <v>130</v>
      </c>
      <c r="R242" s="13">
        <v>155</v>
      </c>
      <c r="S242" s="79">
        <f t="shared" si="117"/>
        <v>130</v>
      </c>
      <c r="T242" s="80">
        <f t="shared" si="118"/>
        <v>155</v>
      </c>
      <c r="U242" s="90">
        <f t="shared" si="119"/>
        <v>64.09</v>
      </c>
      <c r="V242" s="82">
        <f t="shared" si="120"/>
        <v>739.97</v>
      </c>
      <c r="W242" s="4">
        <v>2110</v>
      </c>
      <c r="X242" s="4"/>
      <c r="Y242" s="6"/>
      <c r="Z242" s="6"/>
      <c r="AA242" s="6"/>
      <c r="AB242" s="6"/>
      <c r="AC242" s="83">
        <f t="shared" si="121"/>
        <v>0</v>
      </c>
      <c r="AD242" s="80">
        <f t="shared" si="122"/>
        <v>2110</v>
      </c>
      <c r="AE242" s="76">
        <f t="shared" si="110"/>
        <v>0.44188481675392671</v>
      </c>
      <c r="AF242" s="84">
        <f t="shared" si="111"/>
        <v>0</v>
      </c>
      <c r="AG242" s="85">
        <f t="shared" si="112"/>
        <v>0</v>
      </c>
      <c r="AH242" s="85">
        <f t="shared" si="113"/>
        <v>0</v>
      </c>
      <c r="AI242" s="77">
        <f t="shared" si="114"/>
        <v>0</v>
      </c>
      <c r="AJ242" s="84">
        <f t="shared" si="123"/>
        <v>0</v>
      </c>
      <c r="AK242" s="77">
        <f t="shared" si="124"/>
        <v>1</v>
      </c>
      <c r="AL242" s="5"/>
      <c r="AM242" s="9"/>
      <c r="AN242" s="5"/>
      <c r="AO242" s="10"/>
      <c r="AP242" s="5"/>
      <c r="AQ242" s="5"/>
      <c r="AR242" s="5"/>
      <c r="AS242" s="80" t="str">
        <f t="shared" si="130"/>
        <v/>
      </c>
      <c r="AT242" s="80" t="str">
        <f t="shared" ca="1" si="131"/>
        <v/>
      </c>
      <c r="AU242" s="80" t="str">
        <f t="shared" si="132"/>
        <v/>
      </c>
      <c r="AV242" s="80" t="str">
        <f t="shared" ca="1" si="133"/>
        <v/>
      </c>
      <c r="AW242" s="5"/>
      <c r="AX242" s="5"/>
      <c r="AY242" s="80" t="str">
        <f t="shared" si="134"/>
        <v/>
      </c>
      <c r="AZ242" s="165"/>
      <c r="BA242" s="165"/>
      <c r="BB242" s="80" t="str">
        <f t="shared" si="135"/>
        <v/>
      </c>
      <c r="BC242" s="5"/>
      <c r="BH242" s="52"/>
      <c r="BI242" s="52"/>
      <c r="BJ242" s="52"/>
      <c r="BK242" s="52"/>
      <c r="BL242" s="52"/>
      <c r="BM242" s="52"/>
      <c r="BQ242" s="27"/>
      <c r="BR242" s="27"/>
      <c r="BS242" s="27"/>
      <c r="BT242" s="27"/>
      <c r="BU242" s="27"/>
      <c r="BV242" s="27"/>
      <c r="BW242" s="54"/>
      <c r="BX242" s="26"/>
      <c r="BY242" s="54"/>
      <c r="BZ242" s="26"/>
      <c r="CA242" s="26"/>
      <c r="CB242" s="26"/>
    </row>
    <row r="243" spans="1:80" ht="17.45" customHeight="1">
      <c r="A243" s="94">
        <f t="shared" si="136"/>
        <v>34.200000000000003</v>
      </c>
      <c r="B243" s="107">
        <f t="shared" si="115"/>
        <v>45858</v>
      </c>
      <c r="C243" s="8"/>
      <c r="D243" s="11"/>
      <c r="E243" s="12">
        <v>1</v>
      </c>
      <c r="F243" s="11">
        <v>2</v>
      </c>
      <c r="G243" s="74">
        <f t="shared" si="140"/>
        <v>492</v>
      </c>
      <c r="H243" s="75">
        <f t="shared" si="140"/>
        <v>4772</v>
      </c>
      <c r="I243" s="88">
        <f t="shared" si="126"/>
        <v>0</v>
      </c>
      <c r="J243" s="78">
        <f t="shared" si="127"/>
        <v>2.0283975659229209E-3</v>
      </c>
      <c r="K243" s="78">
        <f t="shared" si="128"/>
        <v>0</v>
      </c>
      <c r="L243" s="78">
        <f t="shared" si="116"/>
        <v>4.1893590280687055E-4</v>
      </c>
      <c r="M243" s="78">
        <f t="shared" ca="1" si="138"/>
        <v>0.17994505494505486</v>
      </c>
      <c r="N243" s="78">
        <f t="shared" ca="1" si="137"/>
        <v>0.53708791208791185</v>
      </c>
      <c r="O243" s="78">
        <f t="shared" si="129"/>
        <v>5.0000000000000001E-4</v>
      </c>
      <c r="P243" s="13" t="s">
        <v>184</v>
      </c>
      <c r="Q243" s="8">
        <v>130</v>
      </c>
      <c r="R243" s="13">
        <v>155</v>
      </c>
      <c r="S243" s="89">
        <f t="shared" si="117"/>
        <v>130</v>
      </c>
      <c r="T243" s="75">
        <f t="shared" si="118"/>
        <v>155</v>
      </c>
      <c r="U243" s="90">
        <f t="shared" si="119"/>
        <v>63.96</v>
      </c>
      <c r="V243" s="82">
        <f t="shared" si="120"/>
        <v>739.66</v>
      </c>
      <c r="W243" s="8">
        <v>2220</v>
      </c>
      <c r="X243" s="8"/>
      <c r="Y243" s="12"/>
      <c r="Z243" s="12"/>
      <c r="AA243" s="12"/>
      <c r="AB243" s="12"/>
      <c r="AC243" s="91">
        <f t="shared" si="121"/>
        <v>0</v>
      </c>
      <c r="AD243" s="75">
        <f t="shared" si="122"/>
        <v>2220</v>
      </c>
      <c r="AE243" s="88">
        <f t="shared" si="110"/>
        <v>0.46501885211562632</v>
      </c>
      <c r="AF243" s="92">
        <f t="shared" si="111"/>
        <v>0</v>
      </c>
      <c r="AG243" s="93">
        <f t="shared" si="112"/>
        <v>0</v>
      </c>
      <c r="AH243" s="93">
        <f t="shared" si="113"/>
        <v>0</v>
      </c>
      <c r="AI243" s="78">
        <f t="shared" si="114"/>
        <v>0</v>
      </c>
      <c r="AJ243" s="92">
        <f t="shared" si="123"/>
        <v>0</v>
      </c>
      <c r="AK243" s="78">
        <f t="shared" si="124"/>
        <v>1</v>
      </c>
      <c r="AL243" s="11"/>
      <c r="AM243" s="14"/>
      <c r="AN243" s="11"/>
      <c r="AO243" s="15"/>
      <c r="AP243" s="11"/>
      <c r="AQ243" s="11"/>
      <c r="AR243" s="11"/>
      <c r="AS243" s="75" t="str">
        <f t="shared" si="130"/>
        <v/>
      </c>
      <c r="AT243" s="75" t="str">
        <f t="shared" ca="1" si="131"/>
        <v/>
      </c>
      <c r="AU243" s="75" t="str">
        <f t="shared" si="132"/>
        <v/>
      </c>
      <c r="AV243" s="75" t="str">
        <f t="shared" ca="1" si="133"/>
        <v/>
      </c>
      <c r="AW243" s="11"/>
      <c r="AX243" s="11"/>
      <c r="AY243" s="75" t="str">
        <f t="shared" si="134"/>
        <v/>
      </c>
      <c r="AZ243" s="11"/>
      <c r="BA243" s="11"/>
      <c r="BB243" s="75" t="str">
        <f t="shared" si="135"/>
        <v/>
      </c>
      <c r="BC243" s="11"/>
      <c r="BH243" s="52"/>
      <c r="BI243" s="52"/>
      <c r="BJ243" s="52"/>
      <c r="BK243" s="52"/>
      <c r="BL243" s="52"/>
      <c r="BM243" s="52"/>
      <c r="BQ243" s="27"/>
      <c r="BR243" s="27"/>
      <c r="BS243" s="27"/>
      <c r="BT243" s="27"/>
      <c r="BU243" s="27"/>
      <c r="BV243" s="27"/>
      <c r="BW243" s="54"/>
      <c r="BX243" s="26"/>
      <c r="BY243" s="54"/>
      <c r="BZ243" s="26"/>
      <c r="CA243" s="26"/>
      <c r="CB243" s="26"/>
    </row>
    <row r="244" spans="1:80" ht="17.45" customHeight="1">
      <c r="A244" s="86">
        <f t="shared" si="136"/>
        <v>34.299999999999997</v>
      </c>
      <c r="B244" s="107">
        <f t="shared" si="115"/>
        <v>45859</v>
      </c>
      <c r="C244" s="8"/>
      <c r="D244" s="11"/>
      <c r="E244" s="12">
        <v>0</v>
      </c>
      <c r="F244" s="11">
        <v>3</v>
      </c>
      <c r="G244" s="74">
        <f t="shared" si="140"/>
        <v>492</v>
      </c>
      <c r="H244" s="75">
        <f t="shared" si="140"/>
        <v>4769</v>
      </c>
      <c r="I244" s="88">
        <f t="shared" si="126"/>
        <v>0</v>
      </c>
      <c r="J244" s="78">
        <f t="shared" si="127"/>
        <v>0</v>
      </c>
      <c r="K244" s="78">
        <f t="shared" si="128"/>
        <v>0</v>
      </c>
      <c r="L244" s="78">
        <f t="shared" si="116"/>
        <v>6.2866722548197821E-4</v>
      </c>
      <c r="M244" s="78">
        <f t="shared" ca="1" si="138"/>
        <v>0.17994505494505486</v>
      </c>
      <c r="N244" s="78">
        <f t="shared" ca="1" si="137"/>
        <v>0.54120879120879095</v>
      </c>
      <c r="O244" s="78">
        <f t="shared" si="129"/>
        <v>5.0000000000000001E-4</v>
      </c>
      <c r="P244" s="13" t="s">
        <v>184</v>
      </c>
      <c r="Q244" s="8">
        <v>130</v>
      </c>
      <c r="R244" s="13">
        <v>160</v>
      </c>
      <c r="S244" s="89">
        <f t="shared" si="117"/>
        <v>130</v>
      </c>
      <c r="T244" s="75">
        <f t="shared" si="118"/>
        <v>160</v>
      </c>
      <c r="U244" s="90">
        <f t="shared" si="119"/>
        <v>63.96</v>
      </c>
      <c r="V244" s="82">
        <f t="shared" si="120"/>
        <v>763.04</v>
      </c>
      <c r="W244" s="8">
        <v>2240</v>
      </c>
      <c r="X244" s="8"/>
      <c r="Y244" s="12"/>
      <c r="Z244" s="12"/>
      <c r="AA244" s="12"/>
      <c r="AB244" s="12"/>
      <c r="AC244" s="91">
        <f t="shared" si="121"/>
        <v>0</v>
      </c>
      <c r="AD244" s="75">
        <f t="shared" si="122"/>
        <v>2240</v>
      </c>
      <c r="AE244" s="88">
        <f t="shared" si="110"/>
        <v>0.46940486169321038</v>
      </c>
      <c r="AF244" s="92">
        <f t="shared" si="111"/>
        <v>0</v>
      </c>
      <c r="AG244" s="93">
        <f t="shared" si="112"/>
        <v>0</v>
      </c>
      <c r="AH244" s="93">
        <f t="shared" si="113"/>
        <v>0</v>
      </c>
      <c r="AI244" s="78">
        <f t="shared" si="114"/>
        <v>0</v>
      </c>
      <c r="AJ244" s="92">
        <f t="shared" si="123"/>
        <v>0</v>
      </c>
      <c r="AK244" s="78">
        <f t="shared" si="124"/>
        <v>1</v>
      </c>
      <c r="AL244" s="11"/>
      <c r="AM244" s="14"/>
      <c r="AN244" s="11"/>
      <c r="AO244" s="15"/>
      <c r="AP244" s="11"/>
      <c r="AQ244" s="11"/>
      <c r="AR244" s="11"/>
      <c r="AS244" s="75" t="str">
        <f t="shared" si="130"/>
        <v/>
      </c>
      <c r="AT244" s="75" t="str">
        <f t="shared" ca="1" si="131"/>
        <v/>
      </c>
      <c r="AU244" s="75" t="str">
        <f t="shared" si="132"/>
        <v/>
      </c>
      <c r="AV244" s="75" t="str">
        <f t="shared" ca="1" si="133"/>
        <v/>
      </c>
      <c r="AW244" s="11"/>
      <c r="AX244" s="11"/>
      <c r="AY244" s="75" t="str">
        <f t="shared" si="134"/>
        <v/>
      </c>
      <c r="AZ244" s="11"/>
      <c r="BA244" s="11"/>
      <c r="BB244" s="75" t="str">
        <f t="shared" si="135"/>
        <v/>
      </c>
      <c r="BC244" s="11"/>
      <c r="BH244" s="52"/>
      <c r="BI244" s="52"/>
      <c r="BJ244" s="52"/>
      <c r="BK244" s="52"/>
      <c r="BL244" s="52"/>
      <c r="BM244" s="52"/>
      <c r="BQ244" s="27"/>
      <c r="BR244" s="27"/>
      <c r="BS244" s="27"/>
      <c r="BT244" s="27"/>
      <c r="BU244" s="27"/>
      <c r="BV244" s="27"/>
      <c r="BW244" s="54"/>
      <c r="BX244" s="26"/>
      <c r="BY244" s="54"/>
      <c r="BZ244" s="26"/>
      <c r="CA244" s="26"/>
      <c r="CB244" s="26"/>
    </row>
    <row r="245" spans="1:80" ht="17.45" customHeight="1">
      <c r="A245" s="94">
        <f t="shared" si="136"/>
        <v>34.4</v>
      </c>
      <c r="B245" s="107">
        <f t="shared" si="115"/>
        <v>45860</v>
      </c>
      <c r="C245" s="8"/>
      <c r="D245" s="11"/>
      <c r="E245" s="12">
        <v>0</v>
      </c>
      <c r="F245" s="11">
        <v>2</v>
      </c>
      <c r="G245" s="74">
        <f t="shared" si="140"/>
        <v>492</v>
      </c>
      <c r="H245" s="75">
        <f t="shared" si="140"/>
        <v>4767</v>
      </c>
      <c r="I245" s="88">
        <f t="shared" si="126"/>
        <v>0</v>
      </c>
      <c r="J245" s="78">
        <f t="shared" si="127"/>
        <v>0</v>
      </c>
      <c r="K245" s="78">
        <f t="shared" si="128"/>
        <v>0</v>
      </c>
      <c r="L245" s="78">
        <f t="shared" si="116"/>
        <v>4.1937513105472847E-4</v>
      </c>
      <c r="M245" s="78">
        <f t="shared" ca="1" si="138"/>
        <v>0.17994505494505486</v>
      </c>
      <c r="N245" s="78">
        <f t="shared" ca="1" si="137"/>
        <v>0.54395604395604369</v>
      </c>
      <c r="O245" s="78">
        <f t="shared" si="129"/>
        <v>5.0000000000000001E-4</v>
      </c>
      <c r="P245" s="13" t="s">
        <v>184</v>
      </c>
      <c r="Q245" s="8">
        <v>130</v>
      </c>
      <c r="R245" s="13">
        <v>160</v>
      </c>
      <c r="S245" s="89">
        <f t="shared" si="117"/>
        <v>130</v>
      </c>
      <c r="T245" s="75">
        <f t="shared" si="118"/>
        <v>160</v>
      </c>
      <c r="U245" s="90">
        <f t="shared" si="119"/>
        <v>63.96</v>
      </c>
      <c r="V245" s="82">
        <f t="shared" si="120"/>
        <v>762.72</v>
      </c>
      <c r="W245" s="8">
        <v>2270</v>
      </c>
      <c r="X245" s="8"/>
      <c r="Y245" s="12"/>
      <c r="Z245" s="12"/>
      <c r="AA245" s="12"/>
      <c r="AB245" s="12"/>
      <c r="AC245" s="91">
        <f t="shared" si="121"/>
        <v>0</v>
      </c>
      <c r="AD245" s="75">
        <f t="shared" si="122"/>
        <v>2270</v>
      </c>
      <c r="AE245" s="88">
        <f t="shared" si="110"/>
        <v>0.47599077374711679</v>
      </c>
      <c r="AF245" s="92">
        <f t="shared" si="111"/>
        <v>0</v>
      </c>
      <c r="AG245" s="93">
        <f t="shared" si="112"/>
        <v>0</v>
      </c>
      <c r="AH245" s="93">
        <f t="shared" si="113"/>
        <v>0</v>
      </c>
      <c r="AI245" s="78">
        <f t="shared" si="114"/>
        <v>0</v>
      </c>
      <c r="AJ245" s="92">
        <f t="shared" si="123"/>
        <v>0</v>
      </c>
      <c r="AK245" s="78">
        <f t="shared" si="124"/>
        <v>1</v>
      </c>
      <c r="AL245" s="11"/>
      <c r="AM245" s="14"/>
      <c r="AN245" s="11"/>
      <c r="AO245" s="15"/>
      <c r="AP245" s="11"/>
      <c r="AQ245" s="11"/>
      <c r="AR245" s="11"/>
      <c r="AS245" s="75" t="str">
        <f t="shared" si="130"/>
        <v/>
      </c>
      <c r="AT245" s="75" t="str">
        <f t="shared" ca="1" si="131"/>
        <v/>
      </c>
      <c r="AU245" s="75" t="str">
        <f t="shared" si="132"/>
        <v/>
      </c>
      <c r="AV245" s="75" t="str">
        <f t="shared" ca="1" si="133"/>
        <v/>
      </c>
      <c r="AW245" s="11"/>
      <c r="AX245" s="11"/>
      <c r="AY245" s="75" t="str">
        <f t="shared" si="134"/>
        <v/>
      </c>
      <c r="AZ245" s="11"/>
      <c r="BA245" s="11"/>
      <c r="BB245" s="75" t="str">
        <f t="shared" si="135"/>
        <v/>
      </c>
      <c r="BC245" s="11"/>
      <c r="BH245" s="52"/>
      <c r="BI245" s="52"/>
      <c r="BJ245" s="52"/>
      <c r="BK245" s="52"/>
      <c r="BL245" s="52"/>
      <c r="BM245" s="52"/>
      <c r="BQ245" s="27"/>
      <c r="BR245" s="27"/>
      <c r="BS245" s="27"/>
      <c r="BT245" s="27"/>
      <c r="BU245" s="27"/>
      <c r="BV245" s="27"/>
      <c r="BW245" s="54"/>
      <c r="BX245" s="26"/>
      <c r="BY245" s="54"/>
      <c r="BZ245" s="26"/>
      <c r="CA245" s="26"/>
      <c r="CB245" s="26"/>
    </row>
    <row r="246" spans="1:80" ht="17.45" customHeight="1">
      <c r="A246" s="86">
        <f t="shared" si="136"/>
        <v>34.5</v>
      </c>
      <c r="B246" s="107">
        <f t="shared" si="115"/>
        <v>45861</v>
      </c>
      <c r="C246" s="8"/>
      <c r="D246" s="11"/>
      <c r="E246" s="12">
        <v>1</v>
      </c>
      <c r="F246" s="11">
        <v>2</v>
      </c>
      <c r="G246" s="74">
        <f t="shared" si="140"/>
        <v>491</v>
      </c>
      <c r="H246" s="75">
        <f t="shared" si="140"/>
        <v>4765</v>
      </c>
      <c r="I246" s="88">
        <f t="shared" si="126"/>
        <v>0</v>
      </c>
      <c r="J246" s="78">
        <f t="shared" si="127"/>
        <v>2.0325203252032522E-3</v>
      </c>
      <c r="K246" s="78">
        <f t="shared" si="128"/>
        <v>0</v>
      </c>
      <c r="L246" s="78">
        <f t="shared" si="116"/>
        <v>4.1955108034403188E-4</v>
      </c>
      <c r="M246" s="78">
        <f t="shared" ca="1" si="138"/>
        <v>0.18131868131868123</v>
      </c>
      <c r="N246" s="78">
        <f t="shared" ca="1" si="137"/>
        <v>0.54670329670329643</v>
      </c>
      <c r="O246" s="78">
        <f t="shared" si="129"/>
        <v>5.0000000000000001E-4</v>
      </c>
      <c r="P246" s="13" t="s">
        <v>184</v>
      </c>
      <c r="Q246" s="8">
        <v>130</v>
      </c>
      <c r="R246" s="13">
        <v>160</v>
      </c>
      <c r="S246" s="89">
        <f t="shared" si="117"/>
        <v>130</v>
      </c>
      <c r="T246" s="75">
        <f t="shared" si="118"/>
        <v>160</v>
      </c>
      <c r="U246" s="90">
        <f t="shared" si="119"/>
        <v>63.83</v>
      </c>
      <c r="V246" s="82">
        <f t="shared" si="120"/>
        <v>762.4</v>
      </c>
      <c r="W246" s="8">
        <v>2355</v>
      </c>
      <c r="X246" s="8"/>
      <c r="Y246" s="12"/>
      <c r="Z246" s="12"/>
      <c r="AA246" s="12"/>
      <c r="AB246" s="12"/>
      <c r="AC246" s="91">
        <f t="shared" si="121"/>
        <v>0</v>
      </c>
      <c r="AD246" s="75">
        <f t="shared" si="122"/>
        <v>2355</v>
      </c>
      <c r="AE246" s="88">
        <f t="shared" si="110"/>
        <v>0.49402139710509757</v>
      </c>
      <c r="AF246" s="92">
        <f t="shared" si="111"/>
        <v>0</v>
      </c>
      <c r="AG246" s="93">
        <f t="shared" si="112"/>
        <v>0</v>
      </c>
      <c r="AH246" s="93">
        <f t="shared" si="113"/>
        <v>0</v>
      </c>
      <c r="AI246" s="78">
        <f t="shared" si="114"/>
        <v>0</v>
      </c>
      <c r="AJ246" s="92">
        <f t="shared" si="123"/>
        <v>0</v>
      </c>
      <c r="AK246" s="78">
        <f t="shared" si="124"/>
        <v>1</v>
      </c>
      <c r="AL246" s="11"/>
      <c r="AM246" s="14"/>
      <c r="AN246" s="11"/>
      <c r="AO246" s="15"/>
      <c r="AP246" s="11"/>
      <c r="AQ246" s="11"/>
      <c r="AR246" s="11"/>
      <c r="AS246" s="75" t="str">
        <f t="shared" si="130"/>
        <v/>
      </c>
      <c r="AT246" s="75" t="str">
        <f t="shared" ca="1" si="131"/>
        <v/>
      </c>
      <c r="AU246" s="75" t="str">
        <f t="shared" si="132"/>
        <v/>
      </c>
      <c r="AV246" s="75" t="str">
        <f t="shared" ca="1" si="133"/>
        <v/>
      </c>
      <c r="AW246" s="11"/>
      <c r="AX246" s="11"/>
      <c r="AY246" s="75" t="str">
        <f t="shared" si="134"/>
        <v/>
      </c>
      <c r="AZ246" s="11"/>
      <c r="BA246" s="11"/>
      <c r="BB246" s="75" t="str">
        <f t="shared" si="135"/>
        <v/>
      </c>
      <c r="BC246" s="11"/>
      <c r="BH246" s="52"/>
      <c r="BI246" s="52"/>
      <c r="BJ246" s="52"/>
      <c r="BK246" s="52"/>
      <c r="BL246" s="52"/>
      <c r="BM246" s="52"/>
      <c r="BQ246" s="27"/>
      <c r="BR246" s="27"/>
      <c r="BS246" s="27"/>
      <c r="BT246" s="27"/>
      <c r="BU246" s="27"/>
      <c r="BV246" s="27"/>
      <c r="BW246" s="54"/>
      <c r="BX246" s="26"/>
      <c r="BY246" s="54"/>
      <c r="BZ246" s="26"/>
      <c r="CA246" s="26"/>
      <c r="CB246" s="26"/>
    </row>
    <row r="247" spans="1:80" ht="17.45" customHeight="1">
      <c r="A247" s="94">
        <f t="shared" si="136"/>
        <v>34.6</v>
      </c>
      <c r="B247" s="107">
        <f t="shared" si="115"/>
        <v>45862</v>
      </c>
      <c r="C247" s="8"/>
      <c r="D247" s="11"/>
      <c r="E247" s="12">
        <v>1</v>
      </c>
      <c r="F247" s="11">
        <v>4</v>
      </c>
      <c r="G247" s="74">
        <f t="shared" si="140"/>
        <v>490</v>
      </c>
      <c r="H247" s="75">
        <f t="shared" si="140"/>
        <v>4761</v>
      </c>
      <c r="I247" s="88">
        <f t="shared" si="126"/>
        <v>0</v>
      </c>
      <c r="J247" s="78">
        <f t="shared" si="127"/>
        <v>2.0366598778004071E-3</v>
      </c>
      <c r="K247" s="78">
        <f t="shared" si="128"/>
        <v>0</v>
      </c>
      <c r="L247" s="78">
        <f t="shared" si="116"/>
        <v>8.3945435466946481E-4</v>
      </c>
      <c r="M247" s="78">
        <f t="shared" ca="1" si="138"/>
        <v>0.18269230769230763</v>
      </c>
      <c r="N247" s="78">
        <f t="shared" ca="1" si="137"/>
        <v>0.5521978021978019</v>
      </c>
      <c r="O247" s="78">
        <f t="shared" si="129"/>
        <v>5.0000000000000001E-4</v>
      </c>
      <c r="P247" s="13" t="s">
        <v>184</v>
      </c>
      <c r="Q247" s="8">
        <v>130</v>
      </c>
      <c r="R247" s="13">
        <v>160</v>
      </c>
      <c r="S247" s="89">
        <f t="shared" si="117"/>
        <v>130</v>
      </c>
      <c r="T247" s="75">
        <f t="shared" si="118"/>
        <v>160</v>
      </c>
      <c r="U247" s="90">
        <f t="shared" si="119"/>
        <v>63.7</v>
      </c>
      <c r="V247" s="82">
        <f t="shared" si="120"/>
        <v>761.76</v>
      </c>
      <c r="W247" s="8">
        <v>2390</v>
      </c>
      <c r="X247" s="8"/>
      <c r="Y247" s="12"/>
      <c r="Z247" s="12"/>
      <c r="AA247" s="12"/>
      <c r="AB247" s="12"/>
      <c r="AC247" s="91">
        <f t="shared" si="121"/>
        <v>0</v>
      </c>
      <c r="AD247" s="75">
        <f t="shared" si="122"/>
        <v>2390</v>
      </c>
      <c r="AE247" s="88">
        <f t="shared" si="110"/>
        <v>0.50157397691500527</v>
      </c>
      <c r="AF247" s="92">
        <f t="shared" si="111"/>
        <v>0</v>
      </c>
      <c r="AG247" s="93">
        <f t="shared" si="112"/>
        <v>0</v>
      </c>
      <c r="AH247" s="93">
        <f t="shared" si="113"/>
        <v>0</v>
      </c>
      <c r="AI247" s="78">
        <f t="shared" si="114"/>
        <v>0</v>
      </c>
      <c r="AJ247" s="92">
        <f t="shared" si="123"/>
        <v>0</v>
      </c>
      <c r="AK247" s="78">
        <f t="shared" si="124"/>
        <v>1</v>
      </c>
      <c r="AL247" s="11"/>
      <c r="AM247" s="14"/>
      <c r="AN247" s="11"/>
      <c r="AO247" s="15"/>
      <c r="AP247" s="11"/>
      <c r="AQ247" s="11"/>
      <c r="AR247" s="11"/>
      <c r="AS247" s="75" t="str">
        <f t="shared" si="130"/>
        <v/>
      </c>
      <c r="AT247" s="75" t="str">
        <f t="shared" ca="1" si="131"/>
        <v/>
      </c>
      <c r="AU247" s="75" t="str">
        <f t="shared" si="132"/>
        <v/>
      </c>
      <c r="AV247" s="75" t="str">
        <f t="shared" ca="1" si="133"/>
        <v/>
      </c>
      <c r="AW247" s="11"/>
      <c r="AX247" s="11"/>
      <c r="AY247" s="75" t="str">
        <f t="shared" si="134"/>
        <v/>
      </c>
      <c r="AZ247" s="11"/>
      <c r="BA247" s="11"/>
      <c r="BB247" s="75" t="str">
        <f t="shared" si="135"/>
        <v/>
      </c>
      <c r="BC247" s="11"/>
      <c r="BH247" s="52"/>
      <c r="BI247" s="52"/>
      <c r="BJ247" s="52"/>
      <c r="BK247" s="52"/>
      <c r="BL247" s="52"/>
      <c r="BM247" s="52"/>
      <c r="BQ247" s="27"/>
      <c r="BR247" s="27"/>
      <c r="BS247" s="27"/>
      <c r="BT247" s="27"/>
      <c r="BU247" s="27"/>
      <c r="BV247" s="27"/>
      <c r="BW247" s="54"/>
      <c r="BX247" s="26"/>
      <c r="BY247" s="54"/>
      <c r="BZ247" s="26"/>
      <c r="CA247" s="26"/>
      <c r="CB247" s="26"/>
    </row>
    <row r="248" spans="1:80" ht="17.45" customHeight="1" thickBot="1">
      <c r="A248" s="86">
        <f t="shared" si="136"/>
        <v>34.700000000000003</v>
      </c>
      <c r="B248" s="108">
        <f t="shared" si="115"/>
        <v>45863</v>
      </c>
      <c r="C248" s="16"/>
      <c r="D248" s="17"/>
      <c r="E248" s="18">
        <v>0</v>
      </c>
      <c r="F248" s="17">
        <v>2</v>
      </c>
      <c r="G248" s="96">
        <f t="shared" si="140"/>
        <v>490</v>
      </c>
      <c r="H248" s="97">
        <f t="shared" si="140"/>
        <v>4759</v>
      </c>
      <c r="I248" s="98">
        <f t="shared" si="126"/>
        <v>0</v>
      </c>
      <c r="J248" s="99">
        <f t="shared" si="127"/>
        <v>0</v>
      </c>
      <c r="K248" s="99">
        <f t="shared" si="128"/>
        <v>0</v>
      </c>
      <c r="L248" s="99">
        <f t="shared" si="116"/>
        <v>4.200798151648813E-4</v>
      </c>
      <c r="M248" s="99">
        <f t="shared" ca="1" si="138"/>
        <v>0.18269230769230763</v>
      </c>
      <c r="N248" s="99">
        <f t="shared" ca="1" si="137"/>
        <v>0.55494505494505464</v>
      </c>
      <c r="O248" s="99">
        <f t="shared" si="129"/>
        <v>5.0000000000000001E-4</v>
      </c>
      <c r="P248" s="19" t="s">
        <v>184</v>
      </c>
      <c r="Q248" s="16">
        <v>130</v>
      </c>
      <c r="R248" s="19">
        <v>160</v>
      </c>
      <c r="S248" s="89">
        <f t="shared" si="117"/>
        <v>130</v>
      </c>
      <c r="T248" s="75">
        <f t="shared" si="118"/>
        <v>160</v>
      </c>
      <c r="U248" s="100">
        <f t="shared" si="119"/>
        <v>63.7</v>
      </c>
      <c r="V248" s="101">
        <f t="shared" si="120"/>
        <v>761.44</v>
      </c>
      <c r="W248" s="16">
        <v>2370</v>
      </c>
      <c r="X248" s="8"/>
      <c r="Y248" s="12"/>
      <c r="Z248" s="12"/>
      <c r="AA248" s="12"/>
      <c r="AB248" s="12"/>
      <c r="AC248" s="102">
        <f t="shared" si="121"/>
        <v>0</v>
      </c>
      <c r="AD248" s="97">
        <f t="shared" si="122"/>
        <v>2370</v>
      </c>
      <c r="AE248" s="98">
        <f t="shared" si="110"/>
        <v>0.49779458097038437</v>
      </c>
      <c r="AF248" s="103">
        <f t="shared" si="111"/>
        <v>0</v>
      </c>
      <c r="AG248" s="104">
        <f t="shared" si="112"/>
        <v>0</v>
      </c>
      <c r="AH248" s="104">
        <f t="shared" si="113"/>
        <v>0</v>
      </c>
      <c r="AI248" s="99">
        <f t="shared" si="114"/>
        <v>0</v>
      </c>
      <c r="AJ248" s="103">
        <f t="shared" si="123"/>
        <v>0</v>
      </c>
      <c r="AK248" s="99">
        <f t="shared" si="124"/>
        <v>1</v>
      </c>
      <c r="AL248" s="17"/>
      <c r="AM248" s="20"/>
      <c r="AN248" s="17"/>
      <c r="AO248" s="21"/>
      <c r="AP248" s="17"/>
      <c r="AQ248" s="17"/>
      <c r="AR248" s="17"/>
      <c r="AS248" s="97" t="str">
        <f t="shared" si="130"/>
        <v/>
      </c>
      <c r="AT248" s="97" t="str">
        <f t="shared" ca="1" si="131"/>
        <v/>
      </c>
      <c r="AU248" s="97" t="str">
        <f t="shared" si="132"/>
        <v/>
      </c>
      <c r="AV248" s="97" t="str">
        <f t="shared" ca="1" si="133"/>
        <v/>
      </c>
      <c r="AW248" s="17"/>
      <c r="AX248" s="17"/>
      <c r="AY248" s="97" t="str">
        <f t="shared" si="134"/>
        <v/>
      </c>
      <c r="AZ248" s="17"/>
      <c r="BA248" s="17"/>
      <c r="BB248" s="97" t="str">
        <f t="shared" si="135"/>
        <v/>
      </c>
      <c r="BC248" s="17"/>
      <c r="BH248" s="52"/>
      <c r="BI248" s="52"/>
      <c r="BJ248" s="52"/>
      <c r="BK248" s="52"/>
      <c r="BL248" s="52"/>
      <c r="BM248" s="52"/>
      <c r="BQ248" s="27"/>
      <c r="BR248" s="27"/>
      <c r="BS248" s="27"/>
      <c r="BT248" s="27"/>
      <c r="BU248" s="27"/>
      <c r="BV248" s="27"/>
      <c r="BW248" s="54"/>
      <c r="BX248" s="26"/>
      <c r="BY248" s="54"/>
      <c r="BZ248" s="26"/>
      <c r="CA248" s="26"/>
      <c r="CB248" s="26"/>
    </row>
    <row r="249" spans="1:80" ht="17.45" customHeight="1" thickTop="1">
      <c r="A249" s="71">
        <f>A242+1</f>
        <v>35.1</v>
      </c>
      <c r="B249" s="106">
        <f>B248+1</f>
        <v>45864</v>
      </c>
      <c r="C249" s="4"/>
      <c r="D249" s="5"/>
      <c r="E249" s="6">
        <v>0</v>
      </c>
      <c r="F249" s="5">
        <v>1</v>
      </c>
      <c r="G249" s="74">
        <f t="shared" si="140"/>
        <v>490</v>
      </c>
      <c r="H249" s="75">
        <f t="shared" si="140"/>
        <v>4758</v>
      </c>
      <c r="I249" s="76">
        <f t="shared" si="126"/>
        <v>0</v>
      </c>
      <c r="J249" s="77">
        <f t="shared" si="127"/>
        <v>0</v>
      </c>
      <c r="K249" s="77">
        <f t="shared" si="128"/>
        <v>0</v>
      </c>
      <c r="L249" s="77">
        <f t="shared" si="116"/>
        <v>2.101281781886951E-4</v>
      </c>
      <c r="M249" s="78">
        <f t="shared" ca="1" si="138"/>
        <v>0.18269230769230763</v>
      </c>
      <c r="N249" s="78">
        <f t="shared" ca="1" si="137"/>
        <v>0.55631868131868101</v>
      </c>
      <c r="O249" s="78">
        <f t="shared" si="129"/>
        <v>5.0000000000000001E-4</v>
      </c>
      <c r="P249" s="13" t="s">
        <v>184</v>
      </c>
      <c r="Q249" s="8">
        <v>130</v>
      </c>
      <c r="R249" s="13">
        <v>160</v>
      </c>
      <c r="S249" s="79">
        <f t="shared" si="117"/>
        <v>130</v>
      </c>
      <c r="T249" s="80">
        <f t="shared" si="118"/>
        <v>160</v>
      </c>
      <c r="U249" s="90">
        <f t="shared" si="119"/>
        <v>63.7</v>
      </c>
      <c r="V249" s="82">
        <f t="shared" si="120"/>
        <v>761.28</v>
      </c>
      <c r="W249" s="4">
        <v>2440</v>
      </c>
      <c r="X249" s="4"/>
      <c r="Y249" s="6"/>
      <c r="Z249" s="6"/>
      <c r="AA249" s="6"/>
      <c r="AB249" s="6"/>
      <c r="AC249" s="83">
        <f t="shared" si="121"/>
        <v>0</v>
      </c>
      <c r="AD249" s="80">
        <f t="shared" si="122"/>
        <v>2440</v>
      </c>
      <c r="AE249" s="76">
        <f t="shared" si="110"/>
        <v>0.512712754780416</v>
      </c>
      <c r="AF249" s="84">
        <f t="shared" si="111"/>
        <v>0</v>
      </c>
      <c r="AG249" s="85">
        <f t="shared" si="112"/>
        <v>0</v>
      </c>
      <c r="AH249" s="85">
        <f t="shared" si="113"/>
        <v>0</v>
      </c>
      <c r="AI249" s="77">
        <f t="shared" si="114"/>
        <v>0</v>
      </c>
      <c r="AJ249" s="84">
        <f t="shared" si="123"/>
        <v>0</v>
      </c>
      <c r="AK249" s="77">
        <f t="shared" si="124"/>
        <v>1</v>
      </c>
      <c r="AL249" s="5"/>
      <c r="AM249" s="9"/>
      <c r="AN249" s="5"/>
      <c r="AO249" s="10"/>
      <c r="AP249" s="5"/>
      <c r="AQ249" s="5"/>
      <c r="AR249" s="5"/>
      <c r="AS249" s="80" t="str">
        <f t="shared" si="130"/>
        <v/>
      </c>
      <c r="AT249" s="80" t="str">
        <f t="shared" ca="1" si="131"/>
        <v/>
      </c>
      <c r="AU249" s="80" t="str">
        <f t="shared" si="132"/>
        <v/>
      </c>
      <c r="AV249" s="80" t="str">
        <f t="shared" ca="1" si="133"/>
        <v/>
      </c>
      <c r="AW249" s="5"/>
      <c r="AX249" s="5"/>
      <c r="AY249" s="80" t="str">
        <f t="shared" si="134"/>
        <v/>
      </c>
      <c r="AZ249" s="165"/>
      <c r="BA249" s="165"/>
      <c r="BB249" s="80" t="str">
        <f t="shared" si="135"/>
        <v/>
      </c>
      <c r="BC249" s="5"/>
      <c r="BH249" s="52"/>
      <c r="BI249" s="52"/>
      <c r="BJ249" s="52"/>
      <c r="BK249" s="52"/>
      <c r="BL249" s="52"/>
      <c r="BM249" s="52"/>
      <c r="BQ249" s="27"/>
      <c r="BR249" s="27"/>
      <c r="BS249" s="27"/>
      <c r="BT249" s="27"/>
      <c r="BU249" s="27"/>
      <c r="BV249" s="27"/>
      <c r="BW249" s="54"/>
      <c r="BX249" s="26"/>
      <c r="BY249" s="54"/>
      <c r="BZ249" s="26"/>
      <c r="CA249" s="26"/>
      <c r="CB249" s="26"/>
    </row>
    <row r="250" spans="1:80" ht="17.45" customHeight="1">
      <c r="A250" s="86">
        <f t="shared" si="136"/>
        <v>35.200000000000003</v>
      </c>
      <c r="B250" s="107">
        <f t="shared" si="115"/>
        <v>45865</v>
      </c>
      <c r="C250" s="8"/>
      <c r="D250" s="11"/>
      <c r="E250" s="12">
        <v>3</v>
      </c>
      <c r="F250" s="11">
        <v>1</v>
      </c>
      <c r="G250" s="74">
        <f t="shared" si="140"/>
        <v>487</v>
      </c>
      <c r="H250" s="75">
        <f t="shared" si="140"/>
        <v>4757</v>
      </c>
      <c r="I250" s="88">
        <f t="shared" si="126"/>
        <v>0</v>
      </c>
      <c r="J250" s="78">
        <f t="shared" si="127"/>
        <v>6.1224489795918364E-3</v>
      </c>
      <c r="K250" s="78">
        <f t="shared" si="128"/>
        <v>0</v>
      </c>
      <c r="L250" s="78">
        <f t="shared" si="116"/>
        <v>2.101723413198823E-4</v>
      </c>
      <c r="M250" s="78">
        <f t="shared" ca="1" si="138"/>
        <v>0.18681318681318673</v>
      </c>
      <c r="N250" s="78">
        <f t="shared" ca="1" si="137"/>
        <v>0.55769230769230738</v>
      </c>
      <c r="O250" s="78">
        <f t="shared" si="129"/>
        <v>5.0000000000000001E-4</v>
      </c>
      <c r="P250" s="13" t="s">
        <v>184</v>
      </c>
      <c r="Q250" s="8">
        <v>130</v>
      </c>
      <c r="R250" s="13">
        <v>160</v>
      </c>
      <c r="S250" s="89">
        <f t="shared" si="117"/>
        <v>130</v>
      </c>
      <c r="T250" s="75">
        <f t="shared" si="118"/>
        <v>160</v>
      </c>
      <c r="U250" s="90">
        <f t="shared" si="119"/>
        <v>63.31</v>
      </c>
      <c r="V250" s="82">
        <f t="shared" si="120"/>
        <v>761.12</v>
      </c>
      <c r="W250" s="8">
        <v>2430</v>
      </c>
      <c r="X250" s="8"/>
      <c r="Y250" s="12"/>
      <c r="Z250" s="12"/>
      <c r="AA250" s="12"/>
      <c r="AB250" s="12"/>
      <c r="AC250" s="91">
        <f t="shared" si="121"/>
        <v>0</v>
      </c>
      <c r="AD250" s="75">
        <f t="shared" si="122"/>
        <v>2430</v>
      </c>
      <c r="AE250" s="88">
        <f t="shared" si="110"/>
        <v>0.51071878940731397</v>
      </c>
      <c r="AF250" s="92">
        <f t="shared" si="111"/>
        <v>0</v>
      </c>
      <c r="AG250" s="93">
        <f t="shared" si="112"/>
        <v>0</v>
      </c>
      <c r="AH250" s="93">
        <f t="shared" si="113"/>
        <v>0</v>
      </c>
      <c r="AI250" s="78">
        <f t="shared" si="114"/>
        <v>0</v>
      </c>
      <c r="AJ250" s="92">
        <f t="shared" si="123"/>
        <v>0</v>
      </c>
      <c r="AK250" s="78">
        <f t="shared" si="124"/>
        <v>1</v>
      </c>
      <c r="AL250" s="11"/>
      <c r="AM250" s="14"/>
      <c r="AN250" s="11"/>
      <c r="AO250" s="15"/>
      <c r="AP250" s="11"/>
      <c r="AQ250" s="11"/>
      <c r="AR250" s="11"/>
      <c r="AS250" s="75" t="str">
        <f t="shared" si="130"/>
        <v/>
      </c>
      <c r="AT250" s="75" t="str">
        <f t="shared" ca="1" si="131"/>
        <v/>
      </c>
      <c r="AU250" s="75" t="str">
        <f t="shared" si="132"/>
        <v/>
      </c>
      <c r="AV250" s="75" t="str">
        <f t="shared" ca="1" si="133"/>
        <v/>
      </c>
      <c r="AW250" s="11"/>
      <c r="AX250" s="11"/>
      <c r="AY250" s="75" t="str">
        <f t="shared" si="134"/>
        <v/>
      </c>
      <c r="AZ250" s="11"/>
      <c r="BA250" s="11"/>
      <c r="BB250" s="75" t="str">
        <f t="shared" si="135"/>
        <v/>
      </c>
      <c r="BC250" s="11"/>
      <c r="BH250" s="52"/>
      <c r="BI250" s="52"/>
      <c r="BJ250" s="52"/>
      <c r="BK250" s="52"/>
      <c r="BL250" s="52"/>
      <c r="BM250" s="52"/>
      <c r="BQ250" s="27"/>
      <c r="BR250" s="27"/>
      <c r="BS250" s="27"/>
      <c r="BT250" s="27"/>
      <c r="BU250" s="27"/>
      <c r="BV250" s="27"/>
      <c r="BW250" s="54"/>
      <c r="BX250" s="26"/>
      <c r="BY250" s="54"/>
      <c r="BZ250" s="26"/>
      <c r="CA250" s="26"/>
      <c r="CB250" s="26"/>
    </row>
    <row r="251" spans="1:80" ht="17.45" customHeight="1">
      <c r="A251" s="94">
        <f t="shared" si="136"/>
        <v>35.299999999999997</v>
      </c>
      <c r="B251" s="107">
        <f t="shared" si="115"/>
        <v>45866</v>
      </c>
      <c r="C251" s="8"/>
      <c r="D251" s="11"/>
      <c r="E251" s="12">
        <v>0</v>
      </c>
      <c r="F251" s="11">
        <v>1</v>
      </c>
      <c r="G251" s="74">
        <f t="shared" si="140"/>
        <v>487</v>
      </c>
      <c r="H251" s="75">
        <f t="shared" si="140"/>
        <v>4756</v>
      </c>
      <c r="I251" s="88">
        <f t="shared" si="126"/>
        <v>0</v>
      </c>
      <c r="J251" s="78">
        <f t="shared" si="127"/>
        <v>0</v>
      </c>
      <c r="K251" s="78">
        <f t="shared" si="128"/>
        <v>0</v>
      </c>
      <c r="L251" s="78">
        <f t="shared" si="116"/>
        <v>2.1021652301870928E-4</v>
      </c>
      <c r="M251" s="78">
        <f t="shared" ca="1" si="138"/>
        <v>0.18681318681318673</v>
      </c>
      <c r="N251" s="78">
        <f t="shared" ca="1" si="137"/>
        <v>0.55906593406593375</v>
      </c>
      <c r="O251" s="78">
        <f t="shared" si="129"/>
        <v>5.0000000000000001E-4</v>
      </c>
      <c r="P251" s="13" t="s">
        <v>184</v>
      </c>
      <c r="Q251" s="8">
        <v>130</v>
      </c>
      <c r="R251" s="13">
        <v>160</v>
      </c>
      <c r="S251" s="89">
        <f t="shared" si="117"/>
        <v>130</v>
      </c>
      <c r="T251" s="75">
        <f t="shared" si="118"/>
        <v>160</v>
      </c>
      <c r="U251" s="90">
        <f t="shared" si="119"/>
        <v>63.31</v>
      </c>
      <c r="V251" s="82">
        <f t="shared" si="120"/>
        <v>760.96</v>
      </c>
      <c r="W251" s="8">
        <v>2535</v>
      </c>
      <c r="X251" s="8"/>
      <c r="Y251" s="12"/>
      <c r="Z251" s="12"/>
      <c r="AA251" s="12"/>
      <c r="AB251" s="12"/>
      <c r="AC251" s="91">
        <f t="shared" si="121"/>
        <v>0</v>
      </c>
      <c r="AD251" s="75">
        <f t="shared" si="122"/>
        <v>2535</v>
      </c>
      <c r="AE251" s="88">
        <f t="shared" si="110"/>
        <v>0.53289888585242795</v>
      </c>
      <c r="AF251" s="92">
        <f t="shared" si="111"/>
        <v>0</v>
      </c>
      <c r="AG251" s="93">
        <f t="shared" si="112"/>
        <v>0</v>
      </c>
      <c r="AH251" s="93">
        <f t="shared" si="113"/>
        <v>0</v>
      </c>
      <c r="AI251" s="78">
        <f t="shared" si="114"/>
        <v>0</v>
      </c>
      <c r="AJ251" s="92">
        <f t="shared" si="123"/>
        <v>0</v>
      </c>
      <c r="AK251" s="78">
        <f t="shared" si="124"/>
        <v>1</v>
      </c>
      <c r="AL251" s="11"/>
      <c r="AM251" s="14"/>
      <c r="AN251" s="11"/>
      <c r="AO251" s="15"/>
      <c r="AP251" s="11"/>
      <c r="AQ251" s="11"/>
      <c r="AR251" s="11"/>
      <c r="AS251" s="75" t="str">
        <f t="shared" si="130"/>
        <v/>
      </c>
      <c r="AT251" s="75" t="str">
        <f t="shared" ca="1" si="131"/>
        <v/>
      </c>
      <c r="AU251" s="75" t="str">
        <f t="shared" si="132"/>
        <v/>
      </c>
      <c r="AV251" s="75" t="str">
        <f t="shared" ca="1" si="133"/>
        <v/>
      </c>
      <c r="AW251" s="11"/>
      <c r="AX251" s="11"/>
      <c r="AY251" s="75" t="str">
        <f t="shared" si="134"/>
        <v/>
      </c>
      <c r="AZ251" s="11"/>
      <c r="BA251" s="11"/>
      <c r="BB251" s="75" t="str">
        <f t="shared" si="135"/>
        <v/>
      </c>
      <c r="BC251" s="11"/>
      <c r="BH251" s="52"/>
      <c r="BI251" s="52"/>
      <c r="BJ251" s="52"/>
      <c r="BK251" s="52"/>
      <c r="BL251" s="52"/>
      <c r="BM251" s="52"/>
      <c r="BQ251" s="27"/>
      <c r="BR251" s="27"/>
      <c r="BS251" s="27"/>
      <c r="BT251" s="27"/>
      <c r="BU251" s="27"/>
      <c r="BV251" s="27"/>
      <c r="BW251" s="54"/>
      <c r="BX251" s="26"/>
      <c r="BY251" s="54"/>
      <c r="BZ251" s="26"/>
      <c r="CA251" s="26"/>
      <c r="CB251" s="26"/>
    </row>
    <row r="252" spans="1:80" ht="17.45" customHeight="1">
      <c r="A252" s="86">
        <f t="shared" si="136"/>
        <v>35.4</v>
      </c>
      <c r="B252" s="107">
        <f t="shared" si="115"/>
        <v>45867</v>
      </c>
      <c r="C252" s="8"/>
      <c r="D252" s="11"/>
      <c r="E252" s="12">
        <v>0</v>
      </c>
      <c r="F252" s="11">
        <v>2</v>
      </c>
      <c r="G252" s="74">
        <f t="shared" ref="G252:H267" si="141">G251-E252-C252</f>
        <v>487</v>
      </c>
      <c r="H252" s="75">
        <f t="shared" si="141"/>
        <v>4754</v>
      </c>
      <c r="I252" s="88">
        <f t="shared" si="126"/>
        <v>0</v>
      </c>
      <c r="J252" s="78">
        <f t="shared" si="127"/>
        <v>0</v>
      </c>
      <c r="K252" s="78">
        <f t="shared" si="128"/>
        <v>0</v>
      </c>
      <c r="L252" s="78">
        <f t="shared" si="116"/>
        <v>4.2052144659377626E-4</v>
      </c>
      <c r="M252" s="78">
        <f t="shared" ca="1" si="138"/>
        <v>0.18681318681318673</v>
      </c>
      <c r="N252" s="78">
        <f t="shared" ca="1" si="137"/>
        <v>0.56181318681318648</v>
      </c>
      <c r="O252" s="78">
        <f t="shared" si="129"/>
        <v>5.0000000000000001E-4</v>
      </c>
      <c r="P252" s="13" t="s">
        <v>184</v>
      </c>
      <c r="Q252" s="8">
        <v>130</v>
      </c>
      <c r="R252" s="13">
        <v>160</v>
      </c>
      <c r="S252" s="89">
        <f t="shared" si="117"/>
        <v>130</v>
      </c>
      <c r="T252" s="75">
        <f t="shared" si="118"/>
        <v>160</v>
      </c>
      <c r="U252" s="90">
        <f t="shared" si="119"/>
        <v>63.31</v>
      </c>
      <c r="V252" s="82">
        <f t="shared" si="120"/>
        <v>760.64</v>
      </c>
      <c r="W252" s="8">
        <v>2580</v>
      </c>
      <c r="X252" s="8"/>
      <c r="Y252" s="12"/>
      <c r="Z252" s="12"/>
      <c r="AA252" s="12"/>
      <c r="AB252" s="12"/>
      <c r="AC252" s="91">
        <f t="shared" si="121"/>
        <v>0</v>
      </c>
      <c r="AD252" s="75">
        <f t="shared" si="122"/>
        <v>2580</v>
      </c>
      <c r="AE252" s="88">
        <f t="shared" si="110"/>
        <v>0.54247266610597145</v>
      </c>
      <c r="AF252" s="92">
        <f t="shared" si="111"/>
        <v>0</v>
      </c>
      <c r="AG252" s="93">
        <f t="shared" si="112"/>
        <v>0</v>
      </c>
      <c r="AH252" s="93">
        <f t="shared" si="113"/>
        <v>0</v>
      </c>
      <c r="AI252" s="78">
        <f t="shared" si="114"/>
        <v>0</v>
      </c>
      <c r="AJ252" s="92">
        <f t="shared" si="123"/>
        <v>0</v>
      </c>
      <c r="AK252" s="78">
        <f t="shared" si="124"/>
        <v>1</v>
      </c>
      <c r="AL252" s="11"/>
      <c r="AM252" s="14"/>
      <c r="AN252" s="11"/>
      <c r="AO252" s="15"/>
      <c r="AP252" s="11"/>
      <c r="AQ252" s="11"/>
      <c r="AR252" s="11"/>
      <c r="AS252" s="75" t="str">
        <f t="shared" si="130"/>
        <v/>
      </c>
      <c r="AT252" s="75" t="str">
        <f t="shared" ca="1" si="131"/>
        <v/>
      </c>
      <c r="AU252" s="75" t="str">
        <f t="shared" si="132"/>
        <v/>
      </c>
      <c r="AV252" s="75" t="str">
        <f t="shared" ca="1" si="133"/>
        <v/>
      </c>
      <c r="AW252" s="11"/>
      <c r="AX252" s="11"/>
      <c r="AY252" s="75" t="str">
        <f t="shared" si="134"/>
        <v/>
      </c>
      <c r="AZ252" s="11"/>
      <c r="BA252" s="11"/>
      <c r="BB252" s="75" t="str">
        <f t="shared" si="135"/>
        <v/>
      </c>
      <c r="BC252" s="11"/>
      <c r="BH252" s="52"/>
      <c r="BI252" s="52"/>
      <c r="BJ252" s="52"/>
      <c r="BK252" s="52"/>
      <c r="BL252" s="52"/>
      <c r="BM252" s="52"/>
      <c r="BQ252" s="27"/>
      <c r="BR252" s="27"/>
      <c r="BS252" s="27"/>
      <c r="BT252" s="27"/>
      <c r="BU252" s="27"/>
      <c r="BV252" s="27"/>
      <c r="BW252" s="54"/>
      <c r="BX252" s="26"/>
      <c r="BY252" s="54"/>
      <c r="BZ252" s="26"/>
      <c r="CA252" s="26"/>
      <c r="CB252" s="26"/>
    </row>
    <row r="253" spans="1:80" ht="17.45" customHeight="1">
      <c r="A253" s="94">
        <f t="shared" si="136"/>
        <v>35.5</v>
      </c>
      <c r="B253" s="107">
        <f t="shared" si="115"/>
        <v>45868</v>
      </c>
      <c r="C253" s="8"/>
      <c r="D253" s="11"/>
      <c r="E253" s="12">
        <v>1</v>
      </c>
      <c r="F253" s="11">
        <v>2</v>
      </c>
      <c r="G253" s="74">
        <f t="shared" si="141"/>
        <v>486</v>
      </c>
      <c r="H253" s="75">
        <f t="shared" si="141"/>
        <v>4752</v>
      </c>
      <c r="I253" s="88">
        <f t="shared" si="126"/>
        <v>0</v>
      </c>
      <c r="J253" s="78">
        <f t="shared" si="127"/>
        <v>2.0533880903490761E-3</v>
      </c>
      <c r="K253" s="78">
        <f t="shared" si="128"/>
        <v>0</v>
      </c>
      <c r="L253" s="78">
        <f t="shared" si="116"/>
        <v>4.2069835927639884E-4</v>
      </c>
      <c r="M253" s="78">
        <f t="shared" ca="1" si="138"/>
        <v>0.1881868131868131</v>
      </c>
      <c r="N253" s="78">
        <f t="shared" ca="1" si="137"/>
        <v>0.56456043956043922</v>
      </c>
      <c r="O253" s="78">
        <f t="shared" si="129"/>
        <v>5.0000000000000001E-4</v>
      </c>
      <c r="P253" s="13" t="s">
        <v>184</v>
      </c>
      <c r="Q253" s="8">
        <v>130</v>
      </c>
      <c r="R253" s="13">
        <v>160</v>
      </c>
      <c r="S253" s="89">
        <f t="shared" si="117"/>
        <v>130</v>
      </c>
      <c r="T253" s="75">
        <f t="shared" si="118"/>
        <v>160</v>
      </c>
      <c r="U253" s="90">
        <f t="shared" si="119"/>
        <v>63.18</v>
      </c>
      <c r="V253" s="82">
        <f t="shared" si="120"/>
        <v>760.32</v>
      </c>
      <c r="W253" s="8">
        <v>2625</v>
      </c>
      <c r="X253" s="8"/>
      <c r="Y253" s="12"/>
      <c r="Z253" s="12"/>
      <c r="AA253" s="12"/>
      <c r="AB253" s="12"/>
      <c r="AC253" s="91">
        <f t="shared" si="121"/>
        <v>0</v>
      </c>
      <c r="AD253" s="75">
        <f t="shared" si="122"/>
        <v>2625</v>
      </c>
      <c r="AE253" s="88">
        <f t="shared" si="110"/>
        <v>0.55216659655027345</v>
      </c>
      <c r="AF253" s="92">
        <f t="shared" si="111"/>
        <v>0</v>
      </c>
      <c r="AG253" s="93">
        <f t="shared" si="112"/>
        <v>0</v>
      </c>
      <c r="AH253" s="93">
        <f t="shared" si="113"/>
        <v>0</v>
      </c>
      <c r="AI253" s="78">
        <f t="shared" si="114"/>
        <v>0</v>
      </c>
      <c r="AJ253" s="92">
        <f t="shared" si="123"/>
        <v>0</v>
      </c>
      <c r="AK253" s="78">
        <f t="shared" si="124"/>
        <v>1</v>
      </c>
      <c r="AL253" s="11"/>
      <c r="AM253" s="14"/>
      <c r="AN253" s="11"/>
      <c r="AO253" s="15"/>
      <c r="AP253" s="11"/>
      <c r="AQ253" s="11"/>
      <c r="AR253" s="11"/>
      <c r="AS253" s="75" t="str">
        <f t="shared" si="130"/>
        <v/>
      </c>
      <c r="AT253" s="75" t="str">
        <f t="shared" ca="1" si="131"/>
        <v/>
      </c>
      <c r="AU253" s="75" t="str">
        <f t="shared" si="132"/>
        <v/>
      </c>
      <c r="AV253" s="75" t="str">
        <f t="shared" ca="1" si="133"/>
        <v/>
      </c>
      <c r="AW253" s="11"/>
      <c r="AX253" s="11"/>
      <c r="AY253" s="75" t="str">
        <f t="shared" si="134"/>
        <v/>
      </c>
      <c r="AZ253" s="11"/>
      <c r="BA253" s="11"/>
      <c r="BB253" s="75" t="str">
        <f t="shared" si="135"/>
        <v/>
      </c>
      <c r="BC253" s="11"/>
      <c r="BH253" s="52"/>
      <c r="BI253" s="52"/>
      <c r="BJ253" s="52"/>
      <c r="BK253" s="52"/>
      <c r="BL253" s="52"/>
      <c r="BM253" s="52"/>
      <c r="BQ253" s="27"/>
      <c r="BR253" s="27"/>
      <c r="BS253" s="27"/>
      <c r="BT253" s="27"/>
      <c r="BU253" s="27"/>
      <c r="BV253" s="27"/>
      <c r="BW253" s="54"/>
      <c r="BX253" s="26"/>
      <c r="BY253" s="54"/>
      <c r="BZ253" s="26"/>
      <c r="CA253" s="26"/>
      <c r="CB253" s="26"/>
    </row>
    <row r="254" spans="1:80" ht="17.45" customHeight="1">
      <c r="A254" s="86">
        <f t="shared" si="136"/>
        <v>35.6</v>
      </c>
      <c r="B254" s="107">
        <f t="shared" si="115"/>
        <v>45869</v>
      </c>
      <c r="C254" s="8"/>
      <c r="D254" s="11"/>
      <c r="E254" s="12">
        <v>0</v>
      </c>
      <c r="F254" s="11">
        <v>2</v>
      </c>
      <c r="G254" s="74">
        <f t="shared" si="141"/>
        <v>486</v>
      </c>
      <c r="H254" s="75">
        <f t="shared" si="141"/>
        <v>4750</v>
      </c>
      <c r="I254" s="88">
        <f t="shared" si="126"/>
        <v>0</v>
      </c>
      <c r="J254" s="78">
        <f t="shared" si="127"/>
        <v>0</v>
      </c>
      <c r="K254" s="78">
        <f t="shared" si="128"/>
        <v>0</v>
      </c>
      <c r="L254" s="78">
        <f t="shared" si="116"/>
        <v>4.2087542087542086E-4</v>
      </c>
      <c r="M254" s="78">
        <f t="shared" ca="1" si="138"/>
        <v>0.1881868131868131</v>
      </c>
      <c r="N254" s="78">
        <f t="shared" ca="1" si="137"/>
        <v>0.56730769230769196</v>
      </c>
      <c r="O254" s="78">
        <f t="shared" si="129"/>
        <v>5.0000000000000001E-4</v>
      </c>
      <c r="P254" s="13" t="s">
        <v>184</v>
      </c>
      <c r="Q254" s="8">
        <v>130</v>
      </c>
      <c r="R254" s="13">
        <v>160</v>
      </c>
      <c r="S254" s="89">
        <f t="shared" si="117"/>
        <v>130</v>
      </c>
      <c r="T254" s="75">
        <f t="shared" si="118"/>
        <v>160</v>
      </c>
      <c r="U254" s="90">
        <f t="shared" si="119"/>
        <v>63.18</v>
      </c>
      <c r="V254" s="82">
        <f t="shared" si="120"/>
        <v>760</v>
      </c>
      <c r="W254" s="8">
        <v>2610</v>
      </c>
      <c r="X254" s="8"/>
      <c r="Y254" s="12"/>
      <c r="Z254" s="12"/>
      <c r="AA254" s="12"/>
      <c r="AB254" s="12"/>
      <c r="AC254" s="91">
        <f t="shared" si="121"/>
        <v>0</v>
      </c>
      <c r="AD254" s="75">
        <f t="shared" si="122"/>
        <v>2610</v>
      </c>
      <c r="AE254" s="88">
        <f t="shared" si="110"/>
        <v>0.5492424242424242</v>
      </c>
      <c r="AF254" s="92">
        <f t="shared" si="111"/>
        <v>0</v>
      </c>
      <c r="AG254" s="93">
        <f t="shared" si="112"/>
        <v>0</v>
      </c>
      <c r="AH254" s="93">
        <f t="shared" si="113"/>
        <v>0</v>
      </c>
      <c r="AI254" s="78">
        <f t="shared" si="114"/>
        <v>0</v>
      </c>
      <c r="AJ254" s="92">
        <f t="shared" si="123"/>
        <v>0</v>
      </c>
      <c r="AK254" s="78">
        <f t="shared" si="124"/>
        <v>1</v>
      </c>
      <c r="AL254" s="11"/>
      <c r="AM254" s="14"/>
      <c r="AN254" s="11"/>
      <c r="AO254" s="15"/>
      <c r="AP254" s="11"/>
      <c r="AQ254" s="11"/>
      <c r="AR254" s="11"/>
      <c r="AS254" s="75" t="str">
        <f t="shared" si="130"/>
        <v/>
      </c>
      <c r="AT254" s="75" t="str">
        <f t="shared" ca="1" si="131"/>
        <v/>
      </c>
      <c r="AU254" s="75" t="str">
        <f t="shared" si="132"/>
        <v/>
      </c>
      <c r="AV254" s="75" t="str">
        <f t="shared" ca="1" si="133"/>
        <v/>
      </c>
      <c r="AW254" s="11"/>
      <c r="AX254" s="11"/>
      <c r="AY254" s="75" t="str">
        <f t="shared" si="134"/>
        <v/>
      </c>
      <c r="AZ254" s="11"/>
      <c r="BA254" s="11"/>
      <c r="BB254" s="75" t="str">
        <f t="shared" si="135"/>
        <v/>
      </c>
      <c r="BC254" s="11"/>
      <c r="BH254" s="52"/>
      <c r="BI254" s="52"/>
      <c r="BJ254" s="52"/>
      <c r="BK254" s="52"/>
      <c r="BL254" s="52"/>
      <c r="BM254" s="52"/>
      <c r="BQ254" s="27"/>
      <c r="BR254" s="27"/>
      <c r="BS254" s="27"/>
      <c r="BT254" s="27"/>
      <c r="BU254" s="27"/>
      <c r="BV254" s="27"/>
      <c r="BW254" s="54"/>
      <c r="BX254" s="26"/>
      <c r="BY254" s="54"/>
      <c r="BZ254" s="26"/>
      <c r="CA254" s="26"/>
      <c r="CB254" s="26"/>
    </row>
    <row r="255" spans="1:80" ht="17.45" customHeight="1" thickBot="1">
      <c r="A255" s="94">
        <f t="shared" si="136"/>
        <v>35.700000000000003</v>
      </c>
      <c r="B255" s="108">
        <f t="shared" si="115"/>
        <v>45870</v>
      </c>
      <c r="C255" s="16"/>
      <c r="D255" s="17"/>
      <c r="E255" s="18">
        <v>0</v>
      </c>
      <c r="F255" s="17">
        <v>2</v>
      </c>
      <c r="G255" s="96">
        <f t="shared" si="141"/>
        <v>486</v>
      </c>
      <c r="H255" s="97">
        <f t="shared" si="141"/>
        <v>4748</v>
      </c>
      <c r="I255" s="98">
        <f t="shared" si="126"/>
        <v>0</v>
      </c>
      <c r="J255" s="99">
        <f t="shared" si="127"/>
        <v>0</v>
      </c>
      <c r="K255" s="99">
        <f t="shared" si="128"/>
        <v>0</v>
      </c>
      <c r="L255" s="99">
        <f t="shared" si="116"/>
        <v>4.2105263157894739E-4</v>
      </c>
      <c r="M255" s="99">
        <f t="shared" ca="1" si="138"/>
        <v>0.1881868131868131</v>
      </c>
      <c r="N255" s="99">
        <f t="shared" ca="1" si="137"/>
        <v>0.5700549450549447</v>
      </c>
      <c r="O255" s="99">
        <f t="shared" si="129"/>
        <v>5.0000000000000001E-4</v>
      </c>
      <c r="P255" s="19" t="s">
        <v>184</v>
      </c>
      <c r="Q255" s="16">
        <v>130</v>
      </c>
      <c r="R255" s="19">
        <v>160</v>
      </c>
      <c r="S255" s="89">
        <f t="shared" si="117"/>
        <v>130</v>
      </c>
      <c r="T255" s="75">
        <f t="shared" si="118"/>
        <v>160</v>
      </c>
      <c r="U255" s="100">
        <f t="shared" si="119"/>
        <v>63.18</v>
      </c>
      <c r="V255" s="101">
        <f t="shared" si="120"/>
        <v>759.68</v>
      </c>
      <c r="W255" s="16">
        <v>2625</v>
      </c>
      <c r="X255" s="8"/>
      <c r="Y255" s="12"/>
      <c r="Z255" s="12"/>
      <c r="AA255" s="12"/>
      <c r="AB255" s="12"/>
      <c r="AC255" s="102">
        <f t="shared" si="121"/>
        <v>0</v>
      </c>
      <c r="AD255" s="97">
        <f t="shared" si="122"/>
        <v>2625</v>
      </c>
      <c r="AE255" s="98">
        <f t="shared" si="110"/>
        <v>0.55263157894736847</v>
      </c>
      <c r="AF255" s="103">
        <f t="shared" si="111"/>
        <v>0</v>
      </c>
      <c r="AG255" s="104">
        <f t="shared" si="112"/>
        <v>0</v>
      </c>
      <c r="AH255" s="104">
        <f t="shared" si="113"/>
        <v>0</v>
      </c>
      <c r="AI255" s="99">
        <f t="shared" si="114"/>
        <v>0</v>
      </c>
      <c r="AJ255" s="103">
        <f t="shared" si="123"/>
        <v>0</v>
      </c>
      <c r="AK255" s="99">
        <f t="shared" si="124"/>
        <v>1</v>
      </c>
      <c r="AL255" s="17"/>
      <c r="AM255" s="20"/>
      <c r="AN255" s="17"/>
      <c r="AO255" s="21"/>
      <c r="AP255" s="17"/>
      <c r="AQ255" s="17"/>
      <c r="AR255" s="17"/>
      <c r="AS255" s="97" t="str">
        <f t="shared" si="130"/>
        <v/>
      </c>
      <c r="AT255" s="97" t="str">
        <f t="shared" ca="1" si="131"/>
        <v/>
      </c>
      <c r="AU255" s="97" t="str">
        <f t="shared" si="132"/>
        <v/>
      </c>
      <c r="AV255" s="97" t="str">
        <f t="shared" ca="1" si="133"/>
        <v/>
      </c>
      <c r="AW255" s="17"/>
      <c r="AX255" s="17"/>
      <c r="AY255" s="97" t="str">
        <f t="shared" si="134"/>
        <v/>
      </c>
      <c r="AZ255" s="17"/>
      <c r="BA255" s="17"/>
      <c r="BB255" s="97" t="str">
        <f t="shared" si="135"/>
        <v/>
      </c>
      <c r="BC255" s="17"/>
      <c r="BH255" s="52"/>
      <c r="BI255" s="52"/>
      <c r="BJ255" s="52"/>
      <c r="BK255" s="52"/>
      <c r="BL255" s="52"/>
      <c r="BM255" s="52"/>
      <c r="BQ255" s="27"/>
      <c r="BR255" s="27"/>
      <c r="BS255" s="27"/>
      <c r="BT255" s="27"/>
      <c r="BU255" s="27"/>
      <c r="BV255" s="27"/>
      <c r="BW255" s="54"/>
      <c r="BX255" s="26"/>
      <c r="BY255" s="54"/>
      <c r="BZ255" s="26"/>
      <c r="CA255" s="26"/>
      <c r="CB255" s="26"/>
    </row>
    <row r="256" spans="1:80" ht="17.45" customHeight="1" thickTop="1">
      <c r="A256" s="105">
        <f>A249+1</f>
        <v>36.1</v>
      </c>
      <c r="B256" s="106">
        <f>B255+1</f>
        <v>45871</v>
      </c>
      <c r="C256" s="4"/>
      <c r="D256" s="5"/>
      <c r="E256" s="6">
        <v>0</v>
      </c>
      <c r="F256" s="5">
        <v>1</v>
      </c>
      <c r="G256" s="74">
        <f t="shared" si="141"/>
        <v>486</v>
      </c>
      <c r="H256" s="75">
        <f t="shared" si="141"/>
        <v>4747</v>
      </c>
      <c r="I256" s="76">
        <f t="shared" si="126"/>
        <v>0</v>
      </c>
      <c r="J256" s="77">
        <f t="shared" si="127"/>
        <v>0</v>
      </c>
      <c r="K256" s="77">
        <f t="shared" si="128"/>
        <v>0</v>
      </c>
      <c r="L256" s="77">
        <f t="shared" si="116"/>
        <v>2.1061499578770007E-4</v>
      </c>
      <c r="M256" s="78">
        <f t="shared" ca="1" si="138"/>
        <v>0.1881868131868131</v>
      </c>
      <c r="N256" s="78">
        <f t="shared" ca="1" si="137"/>
        <v>0.57142857142857106</v>
      </c>
      <c r="O256" s="78">
        <f t="shared" si="129"/>
        <v>5.0000000000000001E-4</v>
      </c>
      <c r="P256" s="13" t="s">
        <v>184</v>
      </c>
      <c r="Q256" s="8">
        <v>130</v>
      </c>
      <c r="R256" s="13">
        <v>160</v>
      </c>
      <c r="S256" s="79">
        <f t="shared" si="117"/>
        <v>130</v>
      </c>
      <c r="T256" s="80">
        <f t="shared" si="118"/>
        <v>160</v>
      </c>
      <c r="U256" s="90">
        <f t="shared" si="119"/>
        <v>63.18</v>
      </c>
      <c r="V256" s="82">
        <f t="shared" si="120"/>
        <v>759.52</v>
      </c>
      <c r="W256" s="4">
        <v>2625</v>
      </c>
      <c r="X256" s="4"/>
      <c r="Y256" s="6"/>
      <c r="Z256" s="6"/>
      <c r="AA256" s="6"/>
      <c r="AB256" s="6"/>
      <c r="AC256" s="83">
        <f t="shared" si="121"/>
        <v>0</v>
      </c>
      <c r="AD256" s="80">
        <f t="shared" si="122"/>
        <v>2625</v>
      </c>
      <c r="AE256" s="76">
        <f t="shared" si="110"/>
        <v>0.55286436394271277</v>
      </c>
      <c r="AF256" s="84">
        <f t="shared" si="111"/>
        <v>0</v>
      </c>
      <c r="AG256" s="85">
        <f t="shared" si="112"/>
        <v>0</v>
      </c>
      <c r="AH256" s="85">
        <f t="shared" si="113"/>
        <v>0</v>
      </c>
      <c r="AI256" s="77">
        <f t="shared" si="114"/>
        <v>0</v>
      </c>
      <c r="AJ256" s="84">
        <f t="shared" si="123"/>
        <v>0</v>
      </c>
      <c r="AK256" s="77">
        <f t="shared" si="124"/>
        <v>1</v>
      </c>
      <c r="AL256" s="5"/>
      <c r="AM256" s="9"/>
      <c r="AN256" s="5"/>
      <c r="AO256" s="10"/>
      <c r="AP256" s="5"/>
      <c r="AQ256" s="5"/>
      <c r="AR256" s="5"/>
      <c r="AS256" s="80" t="str">
        <f t="shared" si="130"/>
        <v/>
      </c>
      <c r="AT256" s="80" t="str">
        <f t="shared" ca="1" si="131"/>
        <v/>
      </c>
      <c r="AU256" s="80" t="str">
        <f t="shared" si="132"/>
        <v/>
      </c>
      <c r="AV256" s="80" t="str">
        <f t="shared" ca="1" si="133"/>
        <v/>
      </c>
      <c r="AW256" s="5"/>
      <c r="AX256" s="5"/>
      <c r="AY256" s="80" t="str">
        <f t="shared" si="134"/>
        <v/>
      </c>
      <c r="AZ256" s="165"/>
      <c r="BA256" s="165"/>
      <c r="BB256" s="80" t="str">
        <f t="shared" si="135"/>
        <v/>
      </c>
      <c r="BC256" s="5"/>
      <c r="BH256" s="52"/>
      <c r="BI256" s="52"/>
      <c r="BJ256" s="52"/>
      <c r="BK256" s="52"/>
      <c r="BL256" s="52"/>
      <c r="BM256" s="52"/>
      <c r="BQ256" s="27"/>
      <c r="BR256" s="27"/>
      <c r="BS256" s="27"/>
      <c r="BT256" s="27"/>
      <c r="BU256" s="27"/>
      <c r="BV256" s="27"/>
      <c r="BW256" s="54"/>
      <c r="BX256" s="26"/>
      <c r="BY256" s="54"/>
      <c r="BZ256" s="26"/>
      <c r="CA256" s="26"/>
      <c r="CB256" s="26"/>
    </row>
    <row r="257" spans="1:80" ht="17.45" customHeight="1">
      <c r="A257" s="94">
        <f t="shared" si="136"/>
        <v>36.200000000000003</v>
      </c>
      <c r="B257" s="107">
        <f t="shared" si="115"/>
        <v>45872</v>
      </c>
      <c r="C257" s="8"/>
      <c r="D257" s="11"/>
      <c r="E257" s="12">
        <v>0</v>
      </c>
      <c r="F257" s="11">
        <v>1</v>
      </c>
      <c r="G257" s="74">
        <f t="shared" si="141"/>
        <v>486</v>
      </c>
      <c r="H257" s="75">
        <f t="shared" si="141"/>
        <v>4746</v>
      </c>
      <c r="I257" s="88">
        <f t="shared" si="126"/>
        <v>0</v>
      </c>
      <c r="J257" s="78">
        <f t="shared" si="127"/>
        <v>0</v>
      </c>
      <c r="K257" s="78">
        <f t="shared" si="128"/>
        <v>0</v>
      </c>
      <c r="L257" s="78">
        <f t="shared" si="116"/>
        <v>2.106593638087213E-4</v>
      </c>
      <c r="M257" s="78">
        <f t="shared" ca="1" si="138"/>
        <v>0.1881868131868131</v>
      </c>
      <c r="N257" s="78">
        <f t="shared" ca="1" si="137"/>
        <v>0.57280219780219743</v>
      </c>
      <c r="O257" s="78">
        <f t="shared" si="129"/>
        <v>5.0000000000000001E-4</v>
      </c>
      <c r="P257" s="13" t="s">
        <v>184</v>
      </c>
      <c r="Q257" s="8">
        <v>130</v>
      </c>
      <c r="R257" s="13">
        <v>160</v>
      </c>
      <c r="S257" s="89">
        <f t="shared" si="117"/>
        <v>130</v>
      </c>
      <c r="T257" s="75">
        <f t="shared" si="118"/>
        <v>160</v>
      </c>
      <c r="U257" s="90">
        <f t="shared" si="119"/>
        <v>63.18</v>
      </c>
      <c r="V257" s="82">
        <f t="shared" si="120"/>
        <v>759.36</v>
      </c>
      <c r="W257" s="8">
        <v>2670</v>
      </c>
      <c r="X257" s="8"/>
      <c r="Y257" s="12"/>
      <c r="Z257" s="12"/>
      <c r="AA257" s="12"/>
      <c r="AB257" s="12"/>
      <c r="AC257" s="91">
        <f t="shared" si="121"/>
        <v>0</v>
      </c>
      <c r="AD257" s="75">
        <f t="shared" si="122"/>
        <v>2670</v>
      </c>
      <c r="AE257" s="88">
        <f t="shared" si="110"/>
        <v>0.56246050136928583</v>
      </c>
      <c r="AF257" s="92">
        <f t="shared" si="111"/>
        <v>0</v>
      </c>
      <c r="AG257" s="93">
        <f t="shared" si="112"/>
        <v>0</v>
      </c>
      <c r="AH257" s="93">
        <f t="shared" si="113"/>
        <v>0</v>
      </c>
      <c r="AI257" s="78">
        <f t="shared" si="114"/>
        <v>0</v>
      </c>
      <c r="AJ257" s="92">
        <f t="shared" si="123"/>
        <v>0</v>
      </c>
      <c r="AK257" s="78">
        <f t="shared" si="124"/>
        <v>1</v>
      </c>
      <c r="AL257" s="11"/>
      <c r="AM257" s="14"/>
      <c r="AN257" s="11"/>
      <c r="AO257" s="15"/>
      <c r="AP257" s="11"/>
      <c r="AQ257" s="11"/>
      <c r="AR257" s="11"/>
      <c r="AS257" s="75" t="str">
        <f t="shared" si="130"/>
        <v/>
      </c>
      <c r="AT257" s="75" t="str">
        <f t="shared" ca="1" si="131"/>
        <v/>
      </c>
      <c r="AU257" s="75" t="str">
        <f t="shared" si="132"/>
        <v/>
      </c>
      <c r="AV257" s="75" t="str">
        <f t="shared" ca="1" si="133"/>
        <v/>
      </c>
      <c r="AW257" s="11"/>
      <c r="AX257" s="11"/>
      <c r="AY257" s="75" t="str">
        <f t="shared" si="134"/>
        <v/>
      </c>
      <c r="AZ257" s="11"/>
      <c r="BA257" s="11"/>
      <c r="BB257" s="75" t="str">
        <f t="shared" si="135"/>
        <v/>
      </c>
      <c r="BC257" s="11"/>
      <c r="BH257" s="52"/>
      <c r="BI257" s="52"/>
      <c r="BJ257" s="52"/>
      <c r="BK257" s="52"/>
      <c r="BL257" s="52"/>
      <c r="BM257" s="52"/>
      <c r="BQ257" s="27"/>
      <c r="BR257" s="27"/>
      <c r="BS257" s="27"/>
      <c r="BT257" s="27"/>
      <c r="BU257" s="27"/>
      <c r="BV257" s="27"/>
      <c r="BW257" s="54"/>
      <c r="BX257" s="26"/>
      <c r="BY257" s="54"/>
      <c r="BZ257" s="26"/>
      <c r="CA257" s="26"/>
      <c r="CB257" s="26"/>
    </row>
    <row r="258" spans="1:80" ht="17.45" customHeight="1">
      <c r="A258" s="86">
        <f t="shared" si="136"/>
        <v>36.299999999999997</v>
      </c>
      <c r="B258" s="107">
        <f t="shared" si="115"/>
        <v>45873</v>
      </c>
      <c r="C258" s="8"/>
      <c r="D258" s="11"/>
      <c r="E258" s="12">
        <v>0</v>
      </c>
      <c r="F258" s="11">
        <v>2</v>
      </c>
      <c r="G258" s="74">
        <f t="shared" si="141"/>
        <v>486</v>
      </c>
      <c r="H258" s="75">
        <f t="shared" si="141"/>
        <v>4744</v>
      </c>
      <c r="I258" s="88">
        <f t="shared" si="126"/>
        <v>0</v>
      </c>
      <c r="J258" s="78">
        <f t="shared" si="127"/>
        <v>0</v>
      </c>
      <c r="K258" s="78">
        <f t="shared" si="128"/>
        <v>0</v>
      </c>
      <c r="L258" s="78">
        <f t="shared" si="116"/>
        <v>4.2140750105351877E-4</v>
      </c>
      <c r="M258" s="78">
        <f t="shared" ca="1" si="138"/>
        <v>0.1881868131868131</v>
      </c>
      <c r="N258" s="78">
        <f t="shared" ca="1" si="137"/>
        <v>0.57554945054945017</v>
      </c>
      <c r="O258" s="78">
        <f t="shared" si="129"/>
        <v>5.0000000000000001E-4</v>
      </c>
      <c r="P258" s="13" t="s">
        <v>184</v>
      </c>
      <c r="Q258" s="8">
        <v>130</v>
      </c>
      <c r="R258" s="13">
        <v>160</v>
      </c>
      <c r="S258" s="89">
        <f t="shared" si="117"/>
        <v>130</v>
      </c>
      <c r="T258" s="75">
        <f t="shared" si="118"/>
        <v>160</v>
      </c>
      <c r="U258" s="90">
        <f t="shared" si="119"/>
        <v>63.18</v>
      </c>
      <c r="V258" s="82">
        <f t="shared" si="120"/>
        <v>759.04</v>
      </c>
      <c r="W258" s="8">
        <v>2700</v>
      </c>
      <c r="X258" s="8"/>
      <c r="Y258" s="12"/>
      <c r="Z258" s="12"/>
      <c r="AA258" s="12"/>
      <c r="AB258" s="12"/>
      <c r="AC258" s="91">
        <f t="shared" si="121"/>
        <v>0</v>
      </c>
      <c r="AD258" s="75">
        <f t="shared" si="122"/>
        <v>2700</v>
      </c>
      <c r="AE258" s="88">
        <f t="shared" si="110"/>
        <v>0.5689001264222503</v>
      </c>
      <c r="AF258" s="92">
        <f t="shared" si="111"/>
        <v>0</v>
      </c>
      <c r="AG258" s="93">
        <f t="shared" si="112"/>
        <v>0</v>
      </c>
      <c r="AH258" s="93">
        <f t="shared" si="113"/>
        <v>0</v>
      </c>
      <c r="AI258" s="78">
        <f t="shared" si="114"/>
        <v>0</v>
      </c>
      <c r="AJ258" s="92">
        <f t="shared" si="123"/>
        <v>0</v>
      </c>
      <c r="AK258" s="78">
        <f t="shared" si="124"/>
        <v>1</v>
      </c>
      <c r="AL258" s="11"/>
      <c r="AM258" s="14"/>
      <c r="AN258" s="11"/>
      <c r="AO258" s="15"/>
      <c r="AP258" s="11"/>
      <c r="AQ258" s="11"/>
      <c r="AR258" s="11"/>
      <c r="AS258" s="75" t="str">
        <f t="shared" si="130"/>
        <v/>
      </c>
      <c r="AT258" s="75" t="str">
        <f t="shared" ca="1" si="131"/>
        <v/>
      </c>
      <c r="AU258" s="75" t="str">
        <f t="shared" si="132"/>
        <v/>
      </c>
      <c r="AV258" s="75" t="str">
        <f t="shared" ca="1" si="133"/>
        <v/>
      </c>
      <c r="AW258" s="11"/>
      <c r="AX258" s="11"/>
      <c r="AY258" s="75" t="str">
        <f t="shared" si="134"/>
        <v/>
      </c>
      <c r="AZ258" s="11"/>
      <c r="BA258" s="11"/>
      <c r="BB258" s="75" t="str">
        <f t="shared" si="135"/>
        <v/>
      </c>
      <c r="BC258" s="11"/>
      <c r="BH258" s="52"/>
      <c r="BI258" s="52"/>
      <c r="BJ258" s="52"/>
      <c r="BK258" s="52"/>
      <c r="BL258" s="52"/>
      <c r="BM258" s="52"/>
      <c r="BQ258" s="27"/>
      <c r="BR258" s="27"/>
      <c r="BS258" s="27"/>
      <c r="BT258" s="27"/>
      <c r="BU258" s="27"/>
      <c r="BV258" s="27"/>
      <c r="BW258" s="54"/>
      <c r="BX258" s="26"/>
      <c r="BY258" s="54"/>
      <c r="BZ258" s="26"/>
      <c r="CA258" s="26"/>
      <c r="CB258" s="26"/>
    </row>
    <row r="259" spans="1:80" ht="17.45" customHeight="1">
      <c r="A259" s="94">
        <f t="shared" si="136"/>
        <v>36.4</v>
      </c>
      <c r="B259" s="107">
        <f t="shared" si="115"/>
        <v>45874</v>
      </c>
      <c r="C259" s="8"/>
      <c r="D259" s="11"/>
      <c r="E259" s="12">
        <v>0</v>
      </c>
      <c r="F259" s="11">
        <v>2</v>
      </c>
      <c r="G259" s="74">
        <f t="shared" si="141"/>
        <v>486</v>
      </c>
      <c r="H259" s="75">
        <f t="shared" si="141"/>
        <v>4742</v>
      </c>
      <c r="I259" s="88">
        <f t="shared" si="126"/>
        <v>0</v>
      </c>
      <c r="J259" s="78">
        <f t="shared" si="127"/>
        <v>0</v>
      </c>
      <c r="K259" s="78">
        <f t="shared" si="128"/>
        <v>0</v>
      </c>
      <c r="L259" s="78">
        <f t="shared" si="116"/>
        <v>4.2158516020236085E-4</v>
      </c>
      <c r="M259" s="78">
        <f t="shared" ca="1" si="138"/>
        <v>0.1881868131868131</v>
      </c>
      <c r="N259" s="78">
        <f t="shared" ca="1" si="137"/>
        <v>0.57829670329670291</v>
      </c>
      <c r="O259" s="78">
        <f t="shared" si="129"/>
        <v>5.0000000000000001E-4</v>
      </c>
      <c r="P259" s="13" t="s">
        <v>184</v>
      </c>
      <c r="Q259" s="8">
        <v>130</v>
      </c>
      <c r="R259" s="13">
        <v>160</v>
      </c>
      <c r="S259" s="89">
        <f t="shared" si="117"/>
        <v>130</v>
      </c>
      <c r="T259" s="75">
        <f t="shared" si="118"/>
        <v>160</v>
      </c>
      <c r="U259" s="90">
        <f t="shared" si="119"/>
        <v>63.18</v>
      </c>
      <c r="V259" s="82">
        <f t="shared" si="120"/>
        <v>758.72</v>
      </c>
      <c r="W259" s="8">
        <v>2640</v>
      </c>
      <c r="X259" s="8"/>
      <c r="Y259" s="12"/>
      <c r="Z259" s="12"/>
      <c r="AA259" s="12"/>
      <c r="AB259" s="12"/>
      <c r="AC259" s="91">
        <f t="shared" si="121"/>
        <v>0</v>
      </c>
      <c r="AD259" s="75">
        <f t="shared" si="122"/>
        <v>2640</v>
      </c>
      <c r="AE259" s="88">
        <f t="shared" si="110"/>
        <v>0.55649241146711637</v>
      </c>
      <c r="AF259" s="92">
        <f t="shared" si="111"/>
        <v>0</v>
      </c>
      <c r="AG259" s="93">
        <f t="shared" si="112"/>
        <v>0</v>
      </c>
      <c r="AH259" s="93">
        <f t="shared" si="113"/>
        <v>0</v>
      </c>
      <c r="AI259" s="78">
        <f t="shared" si="114"/>
        <v>0</v>
      </c>
      <c r="AJ259" s="92">
        <f t="shared" si="123"/>
        <v>0</v>
      </c>
      <c r="AK259" s="78">
        <f t="shared" si="124"/>
        <v>1</v>
      </c>
      <c r="AL259" s="11"/>
      <c r="AM259" s="14"/>
      <c r="AN259" s="11"/>
      <c r="AO259" s="15"/>
      <c r="AP259" s="11"/>
      <c r="AQ259" s="11"/>
      <c r="AR259" s="11"/>
      <c r="AS259" s="75" t="str">
        <f t="shared" si="130"/>
        <v/>
      </c>
      <c r="AT259" s="75" t="str">
        <f t="shared" ca="1" si="131"/>
        <v/>
      </c>
      <c r="AU259" s="75" t="str">
        <f t="shared" si="132"/>
        <v/>
      </c>
      <c r="AV259" s="75" t="str">
        <f t="shared" ca="1" si="133"/>
        <v/>
      </c>
      <c r="AW259" s="11"/>
      <c r="AX259" s="11"/>
      <c r="AY259" s="75" t="str">
        <f t="shared" si="134"/>
        <v/>
      </c>
      <c r="AZ259" s="11"/>
      <c r="BA259" s="11"/>
      <c r="BB259" s="75" t="str">
        <f t="shared" si="135"/>
        <v/>
      </c>
      <c r="BC259" s="11"/>
      <c r="BH259" s="52"/>
      <c r="BI259" s="52"/>
      <c r="BJ259" s="52"/>
      <c r="BK259" s="52"/>
      <c r="BL259" s="52"/>
      <c r="BM259" s="52"/>
      <c r="BQ259" s="27"/>
      <c r="BR259" s="27"/>
      <c r="BS259" s="27"/>
      <c r="BT259" s="27"/>
      <c r="BU259" s="27"/>
      <c r="BV259" s="27"/>
      <c r="BW259" s="54"/>
      <c r="BX259" s="26"/>
      <c r="BY259" s="54"/>
      <c r="BZ259" s="26"/>
      <c r="CA259" s="26"/>
      <c r="CB259" s="26"/>
    </row>
    <row r="260" spans="1:80" ht="17.45" customHeight="1">
      <c r="A260" s="86">
        <f t="shared" si="136"/>
        <v>36.5</v>
      </c>
      <c r="B260" s="107">
        <f t="shared" si="115"/>
        <v>45875</v>
      </c>
      <c r="C260" s="8"/>
      <c r="D260" s="11"/>
      <c r="E260" s="12">
        <v>1</v>
      </c>
      <c r="F260" s="11">
        <v>2</v>
      </c>
      <c r="G260" s="74">
        <f t="shared" si="141"/>
        <v>485</v>
      </c>
      <c r="H260" s="75">
        <f t="shared" si="141"/>
        <v>4740</v>
      </c>
      <c r="I260" s="88">
        <f t="shared" si="126"/>
        <v>0</v>
      </c>
      <c r="J260" s="78">
        <f t="shared" si="127"/>
        <v>2.05761316872428E-3</v>
      </c>
      <c r="K260" s="78">
        <f t="shared" si="128"/>
        <v>0</v>
      </c>
      <c r="L260" s="78">
        <f t="shared" si="116"/>
        <v>4.2176296921130323E-4</v>
      </c>
      <c r="M260" s="78">
        <f t="shared" ca="1" si="138"/>
        <v>0.18956043956043947</v>
      </c>
      <c r="N260" s="78">
        <f t="shared" ca="1" si="137"/>
        <v>0.58104395604395565</v>
      </c>
      <c r="O260" s="78">
        <f t="shared" si="129"/>
        <v>5.0000000000000001E-4</v>
      </c>
      <c r="P260" s="13" t="s">
        <v>184</v>
      </c>
      <c r="Q260" s="8">
        <v>130</v>
      </c>
      <c r="R260" s="13">
        <v>160</v>
      </c>
      <c r="S260" s="89">
        <f t="shared" si="117"/>
        <v>130</v>
      </c>
      <c r="T260" s="75">
        <f t="shared" si="118"/>
        <v>160</v>
      </c>
      <c r="U260" s="90">
        <f t="shared" si="119"/>
        <v>63.05</v>
      </c>
      <c r="V260" s="82">
        <f t="shared" si="120"/>
        <v>758.4</v>
      </c>
      <c r="W260" s="8">
        <v>2730</v>
      </c>
      <c r="X260" s="8"/>
      <c r="Y260" s="12"/>
      <c r="Z260" s="12"/>
      <c r="AA260" s="12"/>
      <c r="AB260" s="12"/>
      <c r="AC260" s="91">
        <f t="shared" si="121"/>
        <v>0</v>
      </c>
      <c r="AD260" s="75">
        <f t="shared" si="122"/>
        <v>2730</v>
      </c>
      <c r="AE260" s="88">
        <f t="shared" si="110"/>
        <v>0.57570645297342893</v>
      </c>
      <c r="AF260" s="92">
        <f t="shared" si="111"/>
        <v>0</v>
      </c>
      <c r="AG260" s="93">
        <f t="shared" si="112"/>
        <v>0</v>
      </c>
      <c r="AH260" s="93">
        <f t="shared" si="113"/>
        <v>0</v>
      </c>
      <c r="AI260" s="78">
        <f t="shared" si="114"/>
        <v>0</v>
      </c>
      <c r="AJ260" s="92">
        <f t="shared" si="123"/>
        <v>0</v>
      </c>
      <c r="AK260" s="78">
        <f t="shared" si="124"/>
        <v>1</v>
      </c>
      <c r="AL260" s="11"/>
      <c r="AM260" s="14"/>
      <c r="AN260" s="11"/>
      <c r="AO260" s="15"/>
      <c r="AP260" s="11"/>
      <c r="AQ260" s="11"/>
      <c r="AR260" s="11"/>
      <c r="AS260" s="75" t="str">
        <f t="shared" si="130"/>
        <v/>
      </c>
      <c r="AT260" s="75" t="str">
        <f t="shared" ca="1" si="131"/>
        <v/>
      </c>
      <c r="AU260" s="75" t="str">
        <f t="shared" si="132"/>
        <v/>
      </c>
      <c r="AV260" s="75" t="str">
        <f t="shared" ca="1" si="133"/>
        <v/>
      </c>
      <c r="AW260" s="11"/>
      <c r="AX260" s="11"/>
      <c r="AY260" s="75" t="str">
        <f t="shared" si="134"/>
        <v/>
      </c>
      <c r="AZ260" s="11"/>
      <c r="BA260" s="11"/>
      <c r="BB260" s="75" t="str">
        <f t="shared" si="135"/>
        <v/>
      </c>
      <c r="BC260" s="11"/>
      <c r="BH260" s="52"/>
      <c r="BI260" s="52"/>
      <c r="BJ260" s="52"/>
      <c r="BK260" s="52"/>
      <c r="BL260" s="52"/>
      <c r="BM260" s="52"/>
      <c r="BQ260" s="27"/>
      <c r="BR260" s="27"/>
      <c r="BS260" s="27"/>
      <c r="BT260" s="27"/>
      <c r="BU260" s="27"/>
      <c r="BV260" s="27"/>
      <c r="BW260" s="54"/>
      <c r="BX260" s="26"/>
      <c r="BY260" s="54"/>
      <c r="BZ260" s="26"/>
      <c r="CA260" s="26"/>
      <c r="CB260" s="26"/>
    </row>
    <row r="261" spans="1:80" ht="17.45" customHeight="1">
      <c r="A261" s="94">
        <f t="shared" si="136"/>
        <v>36.6</v>
      </c>
      <c r="B261" s="107">
        <f t="shared" si="115"/>
        <v>45876</v>
      </c>
      <c r="C261" s="8"/>
      <c r="D261" s="11"/>
      <c r="E261" s="12">
        <v>0</v>
      </c>
      <c r="F261" s="11">
        <v>2</v>
      </c>
      <c r="G261" s="74">
        <f t="shared" si="141"/>
        <v>485</v>
      </c>
      <c r="H261" s="75">
        <f t="shared" si="141"/>
        <v>4738</v>
      </c>
      <c r="I261" s="88">
        <f t="shared" si="126"/>
        <v>0</v>
      </c>
      <c r="J261" s="78">
        <f t="shared" si="127"/>
        <v>0</v>
      </c>
      <c r="K261" s="78">
        <f t="shared" si="128"/>
        <v>0</v>
      </c>
      <c r="L261" s="78">
        <f t="shared" si="116"/>
        <v>4.219409282700422E-4</v>
      </c>
      <c r="M261" s="78">
        <f t="shared" ca="1" si="138"/>
        <v>0.18956043956043947</v>
      </c>
      <c r="N261" s="78">
        <f t="shared" ca="1" si="137"/>
        <v>0.58379120879120838</v>
      </c>
      <c r="O261" s="78">
        <f t="shared" si="129"/>
        <v>5.0000000000000001E-4</v>
      </c>
      <c r="P261" s="13" t="s">
        <v>184</v>
      </c>
      <c r="Q261" s="8">
        <v>130</v>
      </c>
      <c r="R261" s="13">
        <v>160</v>
      </c>
      <c r="S261" s="89">
        <f t="shared" si="117"/>
        <v>130</v>
      </c>
      <c r="T261" s="75">
        <f t="shared" si="118"/>
        <v>160</v>
      </c>
      <c r="U261" s="90">
        <f t="shared" si="119"/>
        <v>63.05</v>
      </c>
      <c r="V261" s="82">
        <f t="shared" si="120"/>
        <v>758.08</v>
      </c>
      <c r="W261" s="8">
        <v>2760</v>
      </c>
      <c r="X261" s="8"/>
      <c r="Y261" s="12"/>
      <c r="Z261" s="12"/>
      <c r="AA261" s="12"/>
      <c r="AB261" s="12"/>
      <c r="AC261" s="91">
        <f t="shared" si="121"/>
        <v>0</v>
      </c>
      <c r="AD261" s="75">
        <f t="shared" si="122"/>
        <v>2760</v>
      </c>
      <c r="AE261" s="88">
        <f t="shared" ref="AE261:AE324" si="142">IFERROR(W261/H260,0)</f>
        <v>0.58227848101265822</v>
      </c>
      <c r="AF261" s="92">
        <f t="shared" ref="AF261:AF324" si="143">IFERROR(X261/$W261,0)</f>
        <v>0</v>
      </c>
      <c r="AG261" s="93">
        <f t="shared" ref="AG261:AG324" si="144">IFERROR(Y261/$W261,0)</f>
        <v>0</v>
      </c>
      <c r="AH261" s="93">
        <f t="shared" ref="AH261:AH324" si="145">IFERROR(Z261/$W261,0)</f>
        <v>0</v>
      </c>
      <c r="AI261" s="78">
        <f t="shared" ref="AI261:AI324" si="146">IFERROR(AA261/$W261,0)</f>
        <v>0</v>
      </c>
      <c r="AJ261" s="92">
        <f t="shared" si="123"/>
        <v>0</v>
      </c>
      <c r="AK261" s="78">
        <f t="shared" si="124"/>
        <v>1</v>
      </c>
      <c r="AL261" s="11"/>
      <c r="AM261" s="14"/>
      <c r="AN261" s="11"/>
      <c r="AO261" s="15"/>
      <c r="AP261" s="11"/>
      <c r="AQ261" s="11"/>
      <c r="AR261" s="11"/>
      <c r="AS261" s="75" t="str">
        <f t="shared" si="130"/>
        <v/>
      </c>
      <c r="AT261" s="75" t="str">
        <f t="shared" ca="1" si="131"/>
        <v/>
      </c>
      <c r="AU261" s="75" t="str">
        <f t="shared" si="132"/>
        <v/>
      </c>
      <c r="AV261" s="75" t="str">
        <f t="shared" ca="1" si="133"/>
        <v/>
      </c>
      <c r="AW261" s="11"/>
      <c r="AX261" s="11"/>
      <c r="AY261" s="75" t="str">
        <f t="shared" si="134"/>
        <v/>
      </c>
      <c r="AZ261" s="11"/>
      <c r="BA261" s="11"/>
      <c r="BB261" s="75" t="str">
        <f t="shared" si="135"/>
        <v/>
      </c>
      <c r="BC261" s="11"/>
      <c r="BH261" s="52"/>
      <c r="BI261" s="52"/>
      <c r="BJ261" s="52"/>
      <c r="BK261" s="52"/>
      <c r="BL261" s="52"/>
      <c r="BM261" s="52"/>
      <c r="BQ261" s="27"/>
      <c r="BR261" s="27"/>
      <c r="BS261" s="27"/>
      <c r="BT261" s="27"/>
      <c r="BU261" s="27"/>
      <c r="BV261" s="27"/>
      <c r="BW261" s="54"/>
      <c r="BX261" s="26"/>
      <c r="BY261" s="54"/>
      <c r="BZ261" s="26"/>
      <c r="CA261" s="26"/>
      <c r="CB261" s="26"/>
    </row>
    <row r="262" spans="1:80" ht="17.45" customHeight="1" thickBot="1">
      <c r="A262" s="86">
        <f t="shared" si="136"/>
        <v>36.700000000000003</v>
      </c>
      <c r="B262" s="108">
        <f t="shared" si="115"/>
        <v>45877</v>
      </c>
      <c r="C262" s="16"/>
      <c r="D262" s="17"/>
      <c r="E262" s="18">
        <v>0</v>
      </c>
      <c r="F262" s="17">
        <v>0</v>
      </c>
      <c r="G262" s="96">
        <f t="shared" si="141"/>
        <v>485</v>
      </c>
      <c r="H262" s="97">
        <f t="shared" si="141"/>
        <v>4738</v>
      </c>
      <c r="I262" s="98">
        <f t="shared" si="126"/>
        <v>0</v>
      </c>
      <c r="J262" s="99">
        <f t="shared" si="127"/>
        <v>0</v>
      </c>
      <c r="K262" s="99">
        <f t="shared" si="128"/>
        <v>0</v>
      </c>
      <c r="L262" s="99">
        <f t="shared" si="116"/>
        <v>0</v>
      </c>
      <c r="M262" s="99">
        <f t="shared" ca="1" si="138"/>
        <v>0.18956043956043947</v>
      </c>
      <c r="N262" s="99">
        <f t="shared" ca="1" si="137"/>
        <v>0.58379120879120838</v>
      </c>
      <c r="O262" s="99">
        <f t="shared" si="129"/>
        <v>5.0000000000000001E-4</v>
      </c>
      <c r="P262" s="19" t="s">
        <v>184</v>
      </c>
      <c r="Q262" s="16">
        <v>130</v>
      </c>
      <c r="R262" s="19">
        <v>160</v>
      </c>
      <c r="S262" s="89">
        <f t="shared" si="117"/>
        <v>130</v>
      </c>
      <c r="T262" s="75">
        <f t="shared" si="118"/>
        <v>160</v>
      </c>
      <c r="U262" s="100">
        <f t="shared" si="119"/>
        <v>63.05</v>
      </c>
      <c r="V262" s="101">
        <f t="shared" si="120"/>
        <v>758.08</v>
      </c>
      <c r="W262" s="16">
        <v>2850</v>
      </c>
      <c r="X262" s="8"/>
      <c r="Y262" s="12"/>
      <c r="Z262" s="12"/>
      <c r="AA262" s="12"/>
      <c r="AB262" s="12"/>
      <c r="AC262" s="102">
        <f t="shared" si="121"/>
        <v>0</v>
      </c>
      <c r="AD262" s="97">
        <f t="shared" si="122"/>
        <v>2850</v>
      </c>
      <c r="AE262" s="98">
        <f t="shared" si="142"/>
        <v>0.60151962853524699</v>
      </c>
      <c r="AF262" s="103">
        <f t="shared" si="143"/>
        <v>0</v>
      </c>
      <c r="AG262" s="104">
        <f t="shared" si="144"/>
        <v>0</v>
      </c>
      <c r="AH262" s="104">
        <f t="shared" si="145"/>
        <v>0</v>
      </c>
      <c r="AI262" s="99">
        <f t="shared" si="146"/>
        <v>0</v>
      </c>
      <c r="AJ262" s="103">
        <f t="shared" si="123"/>
        <v>0</v>
      </c>
      <c r="AK262" s="99">
        <f t="shared" si="124"/>
        <v>1</v>
      </c>
      <c r="AL262" s="17"/>
      <c r="AM262" s="20"/>
      <c r="AN262" s="17"/>
      <c r="AO262" s="21"/>
      <c r="AP262" s="17"/>
      <c r="AQ262" s="17"/>
      <c r="AR262" s="17"/>
      <c r="AS262" s="97" t="str">
        <f t="shared" si="130"/>
        <v/>
      </c>
      <c r="AT262" s="97" t="str">
        <f t="shared" ca="1" si="131"/>
        <v/>
      </c>
      <c r="AU262" s="97" t="str">
        <f t="shared" si="132"/>
        <v/>
      </c>
      <c r="AV262" s="97" t="str">
        <f t="shared" ca="1" si="133"/>
        <v/>
      </c>
      <c r="AW262" s="17"/>
      <c r="AX262" s="17"/>
      <c r="AY262" s="97" t="str">
        <f t="shared" si="134"/>
        <v/>
      </c>
      <c r="AZ262" s="17"/>
      <c r="BA262" s="17"/>
      <c r="BB262" s="97" t="str">
        <f t="shared" si="135"/>
        <v/>
      </c>
      <c r="BC262" s="17"/>
      <c r="BH262" s="52"/>
      <c r="BI262" s="52"/>
      <c r="BJ262" s="52"/>
      <c r="BK262" s="52"/>
      <c r="BL262" s="52"/>
      <c r="BM262" s="52"/>
      <c r="BQ262" s="27"/>
      <c r="BR262" s="27"/>
      <c r="BS262" s="27"/>
      <c r="BT262" s="27"/>
      <c r="BU262" s="27"/>
      <c r="BV262" s="27"/>
      <c r="BW262" s="54"/>
      <c r="BX262" s="26"/>
      <c r="BY262" s="54"/>
      <c r="BZ262" s="26"/>
      <c r="CA262" s="26"/>
      <c r="CB262" s="26"/>
    </row>
    <row r="263" spans="1:80" ht="17.45" customHeight="1" thickTop="1">
      <c r="A263" s="71">
        <f>A256+1</f>
        <v>37.1</v>
      </c>
      <c r="B263" s="106">
        <f>B262+1</f>
        <v>45878</v>
      </c>
      <c r="C263" s="4"/>
      <c r="D263" s="5"/>
      <c r="E263" s="6">
        <v>0</v>
      </c>
      <c r="F263" s="5">
        <v>4</v>
      </c>
      <c r="G263" s="74">
        <f t="shared" si="141"/>
        <v>485</v>
      </c>
      <c r="H263" s="75">
        <f t="shared" si="141"/>
        <v>4734</v>
      </c>
      <c r="I263" s="76">
        <f t="shared" si="126"/>
        <v>0</v>
      </c>
      <c r="J263" s="77">
        <f t="shared" si="127"/>
        <v>0</v>
      </c>
      <c r="K263" s="77">
        <f t="shared" si="128"/>
        <v>0</v>
      </c>
      <c r="L263" s="77">
        <f t="shared" si="116"/>
        <v>8.4423807513718866E-4</v>
      </c>
      <c r="M263" s="78">
        <f t="shared" ca="1" si="138"/>
        <v>0.18956043956043947</v>
      </c>
      <c r="N263" s="78">
        <f t="shared" ca="1" si="137"/>
        <v>0.58928571428571386</v>
      </c>
      <c r="O263" s="78">
        <f t="shared" si="129"/>
        <v>5.0000000000000001E-4</v>
      </c>
      <c r="P263" s="13" t="s">
        <v>184</v>
      </c>
      <c r="Q263" s="8">
        <v>130</v>
      </c>
      <c r="R263" s="13">
        <v>160</v>
      </c>
      <c r="S263" s="79">
        <f t="shared" si="117"/>
        <v>130</v>
      </c>
      <c r="T263" s="80">
        <f t="shared" si="118"/>
        <v>160</v>
      </c>
      <c r="U263" s="90">
        <f t="shared" si="119"/>
        <v>63.05</v>
      </c>
      <c r="V263" s="82">
        <f t="shared" si="120"/>
        <v>757.44</v>
      </c>
      <c r="W263" s="4">
        <v>2850</v>
      </c>
      <c r="X263" s="4"/>
      <c r="Y263" s="6"/>
      <c r="Z263" s="6"/>
      <c r="AA263" s="6"/>
      <c r="AB263" s="6"/>
      <c r="AC263" s="83">
        <f t="shared" si="121"/>
        <v>0</v>
      </c>
      <c r="AD263" s="80">
        <f t="shared" si="122"/>
        <v>2850</v>
      </c>
      <c r="AE263" s="76">
        <f t="shared" si="142"/>
        <v>0.60151962853524699</v>
      </c>
      <c r="AF263" s="84">
        <f t="shared" si="143"/>
        <v>0</v>
      </c>
      <c r="AG263" s="85">
        <f t="shared" si="144"/>
        <v>0</v>
      </c>
      <c r="AH263" s="85">
        <f t="shared" si="145"/>
        <v>0</v>
      </c>
      <c r="AI263" s="77">
        <f t="shared" si="146"/>
        <v>0</v>
      </c>
      <c r="AJ263" s="84">
        <f t="shared" si="123"/>
        <v>0</v>
      </c>
      <c r="AK263" s="77">
        <f t="shared" si="124"/>
        <v>1</v>
      </c>
      <c r="AL263" s="5"/>
      <c r="AM263" s="9"/>
      <c r="AN263" s="5"/>
      <c r="AO263" s="10"/>
      <c r="AP263" s="5"/>
      <c r="AQ263" s="5"/>
      <c r="AR263" s="5"/>
      <c r="AS263" s="80" t="str">
        <f t="shared" si="130"/>
        <v/>
      </c>
      <c r="AT263" s="80" t="str">
        <f t="shared" ca="1" si="131"/>
        <v/>
      </c>
      <c r="AU263" s="80" t="str">
        <f t="shared" si="132"/>
        <v/>
      </c>
      <c r="AV263" s="80" t="str">
        <f t="shared" ca="1" si="133"/>
        <v/>
      </c>
      <c r="AW263" s="5"/>
      <c r="AX263" s="5"/>
      <c r="AY263" s="80" t="str">
        <f t="shared" si="134"/>
        <v/>
      </c>
      <c r="AZ263" s="165"/>
      <c r="BA263" s="165"/>
      <c r="BB263" s="80" t="str">
        <f t="shared" si="135"/>
        <v/>
      </c>
      <c r="BC263" s="5"/>
      <c r="BH263" s="52"/>
      <c r="BI263" s="52"/>
      <c r="BJ263" s="52"/>
      <c r="BK263" s="52"/>
      <c r="BL263" s="52"/>
      <c r="BM263" s="52"/>
      <c r="BQ263" s="27"/>
      <c r="BR263" s="27"/>
      <c r="BS263" s="27"/>
      <c r="BT263" s="27"/>
      <c r="BU263" s="27"/>
      <c r="BV263" s="27"/>
      <c r="BW263" s="54"/>
      <c r="BX263" s="26"/>
      <c r="BY263" s="54"/>
      <c r="BZ263" s="26"/>
      <c r="CA263" s="26"/>
      <c r="CB263" s="26"/>
    </row>
    <row r="264" spans="1:80" ht="17.45" customHeight="1">
      <c r="A264" s="86">
        <f t="shared" si="136"/>
        <v>37.200000000000003</v>
      </c>
      <c r="B264" s="107">
        <f t="shared" si="115"/>
        <v>45879</v>
      </c>
      <c r="C264" s="8"/>
      <c r="D264" s="11"/>
      <c r="E264" s="12">
        <v>0</v>
      </c>
      <c r="F264" s="11">
        <v>7</v>
      </c>
      <c r="G264" s="74">
        <f t="shared" si="141"/>
        <v>485</v>
      </c>
      <c r="H264" s="75">
        <f t="shared" si="141"/>
        <v>4727</v>
      </c>
      <c r="I264" s="88">
        <f t="shared" si="126"/>
        <v>0</v>
      </c>
      <c r="J264" s="78">
        <f t="shared" si="127"/>
        <v>0</v>
      </c>
      <c r="K264" s="78">
        <f t="shared" si="128"/>
        <v>0</v>
      </c>
      <c r="L264" s="78">
        <f t="shared" si="116"/>
        <v>1.478664976763836E-3</v>
      </c>
      <c r="M264" s="78">
        <f t="shared" ca="1" si="138"/>
        <v>0.18956043956043947</v>
      </c>
      <c r="N264" s="78">
        <f t="shared" ca="1" si="137"/>
        <v>0.59890109890109855</v>
      </c>
      <c r="O264" s="78">
        <f t="shared" si="129"/>
        <v>5.0000000000000001E-4</v>
      </c>
      <c r="P264" s="13" t="s">
        <v>184</v>
      </c>
      <c r="Q264" s="8">
        <v>130</v>
      </c>
      <c r="R264" s="13">
        <v>160</v>
      </c>
      <c r="S264" s="89">
        <f t="shared" si="117"/>
        <v>130</v>
      </c>
      <c r="T264" s="75">
        <f t="shared" si="118"/>
        <v>160</v>
      </c>
      <c r="U264" s="90">
        <f t="shared" si="119"/>
        <v>63.05</v>
      </c>
      <c r="V264" s="82">
        <f t="shared" si="120"/>
        <v>756.32</v>
      </c>
      <c r="W264" s="8">
        <v>2865</v>
      </c>
      <c r="X264" s="8"/>
      <c r="Y264" s="12"/>
      <c r="Z264" s="12"/>
      <c r="AA264" s="12"/>
      <c r="AB264" s="12"/>
      <c r="AC264" s="91">
        <f t="shared" si="121"/>
        <v>0</v>
      </c>
      <c r="AD264" s="75">
        <f t="shared" si="122"/>
        <v>2865</v>
      </c>
      <c r="AE264" s="88">
        <f t="shared" si="142"/>
        <v>0.60519645120405574</v>
      </c>
      <c r="AF264" s="92">
        <f t="shared" si="143"/>
        <v>0</v>
      </c>
      <c r="AG264" s="93">
        <f t="shared" si="144"/>
        <v>0</v>
      </c>
      <c r="AH264" s="93">
        <f t="shared" si="145"/>
        <v>0</v>
      </c>
      <c r="AI264" s="78">
        <f t="shared" si="146"/>
        <v>0</v>
      </c>
      <c r="AJ264" s="92">
        <f t="shared" si="123"/>
        <v>0</v>
      </c>
      <c r="AK264" s="78">
        <f t="shared" si="124"/>
        <v>1</v>
      </c>
      <c r="AL264" s="11"/>
      <c r="AM264" s="14"/>
      <c r="AN264" s="11"/>
      <c r="AO264" s="15"/>
      <c r="AP264" s="11"/>
      <c r="AQ264" s="11"/>
      <c r="AR264" s="11"/>
      <c r="AS264" s="75" t="str">
        <f t="shared" si="130"/>
        <v/>
      </c>
      <c r="AT264" s="75" t="str">
        <f t="shared" ca="1" si="131"/>
        <v/>
      </c>
      <c r="AU264" s="75" t="str">
        <f t="shared" si="132"/>
        <v/>
      </c>
      <c r="AV264" s="75" t="str">
        <f t="shared" ca="1" si="133"/>
        <v/>
      </c>
      <c r="AW264" s="11"/>
      <c r="AX264" s="11"/>
      <c r="AY264" s="75" t="str">
        <f t="shared" si="134"/>
        <v/>
      </c>
      <c r="AZ264" s="11"/>
      <c r="BA264" s="11"/>
      <c r="BB264" s="75" t="str">
        <f t="shared" si="135"/>
        <v/>
      </c>
      <c r="BC264" s="11"/>
      <c r="BH264" s="52"/>
      <c r="BI264" s="52"/>
      <c r="BJ264" s="52"/>
      <c r="BK264" s="52"/>
      <c r="BL264" s="52"/>
      <c r="BM264" s="52"/>
      <c r="BQ264" s="27"/>
      <c r="BR264" s="27"/>
      <c r="BS264" s="27"/>
      <c r="BT264" s="27"/>
      <c r="BU264" s="27"/>
      <c r="BV264" s="27"/>
      <c r="BW264" s="54"/>
      <c r="BX264" s="26"/>
      <c r="BY264" s="54"/>
      <c r="BZ264" s="26"/>
      <c r="CA264" s="26"/>
      <c r="CB264" s="26"/>
    </row>
    <row r="265" spans="1:80" ht="17.45" customHeight="1">
      <c r="A265" s="94">
        <f t="shared" si="136"/>
        <v>37.299999999999997</v>
      </c>
      <c r="B265" s="107">
        <f t="shared" si="115"/>
        <v>45880</v>
      </c>
      <c r="C265" s="8"/>
      <c r="D265" s="11"/>
      <c r="E265" s="12">
        <v>1</v>
      </c>
      <c r="F265" s="11">
        <v>3</v>
      </c>
      <c r="G265" s="74">
        <f t="shared" si="141"/>
        <v>484</v>
      </c>
      <c r="H265" s="75">
        <f t="shared" si="141"/>
        <v>4724</v>
      </c>
      <c r="I265" s="88">
        <f t="shared" si="126"/>
        <v>0</v>
      </c>
      <c r="J265" s="78">
        <f t="shared" si="127"/>
        <v>2.0618556701030928E-3</v>
      </c>
      <c r="K265" s="78">
        <f t="shared" si="128"/>
        <v>0</v>
      </c>
      <c r="L265" s="78">
        <f t="shared" si="116"/>
        <v>6.3465199915379732E-4</v>
      </c>
      <c r="M265" s="78">
        <f t="shared" ca="1" si="138"/>
        <v>0.19093406593406587</v>
      </c>
      <c r="N265" s="78">
        <f t="shared" ca="1" si="137"/>
        <v>0.60302197802197766</v>
      </c>
      <c r="O265" s="78">
        <f t="shared" si="129"/>
        <v>5.0000000000000001E-4</v>
      </c>
      <c r="P265" s="13" t="s">
        <v>184</v>
      </c>
      <c r="Q265" s="8">
        <v>130</v>
      </c>
      <c r="R265" s="13">
        <v>160</v>
      </c>
      <c r="S265" s="89">
        <f t="shared" si="117"/>
        <v>130</v>
      </c>
      <c r="T265" s="75">
        <f t="shared" si="118"/>
        <v>160</v>
      </c>
      <c r="U265" s="90">
        <f t="shared" si="119"/>
        <v>62.92</v>
      </c>
      <c r="V265" s="82">
        <f t="shared" si="120"/>
        <v>755.84</v>
      </c>
      <c r="W265" s="8">
        <v>2850</v>
      </c>
      <c r="X265" s="8"/>
      <c r="Y265" s="12"/>
      <c r="Z265" s="12"/>
      <c r="AA265" s="12"/>
      <c r="AB265" s="12"/>
      <c r="AC265" s="91">
        <f t="shared" si="121"/>
        <v>0</v>
      </c>
      <c r="AD265" s="75">
        <f t="shared" si="122"/>
        <v>2850</v>
      </c>
      <c r="AE265" s="88">
        <f t="shared" si="142"/>
        <v>0.60291939919610749</v>
      </c>
      <c r="AF265" s="92">
        <f t="shared" si="143"/>
        <v>0</v>
      </c>
      <c r="AG265" s="93">
        <f t="shared" si="144"/>
        <v>0</v>
      </c>
      <c r="AH265" s="93">
        <f t="shared" si="145"/>
        <v>0</v>
      </c>
      <c r="AI265" s="78">
        <f t="shared" si="146"/>
        <v>0</v>
      </c>
      <c r="AJ265" s="92">
        <f t="shared" si="123"/>
        <v>0</v>
      </c>
      <c r="AK265" s="78">
        <f t="shared" si="124"/>
        <v>1</v>
      </c>
      <c r="AL265" s="11"/>
      <c r="AM265" s="14"/>
      <c r="AN265" s="11"/>
      <c r="AO265" s="15"/>
      <c r="AP265" s="11"/>
      <c r="AQ265" s="11"/>
      <c r="AR265" s="11"/>
      <c r="AS265" s="75" t="str">
        <f t="shared" si="130"/>
        <v/>
      </c>
      <c r="AT265" s="75" t="str">
        <f t="shared" ca="1" si="131"/>
        <v/>
      </c>
      <c r="AU265" s="75" t="str">
        <f t="shared" si="132"/>
        <v/>
      </c>
      <c r="AV265" s="75" t="str">
        <f t="shared" ca="1" si="133"/>
        <v/>
      </c>
      <c r="AW265" s="11"/>
      <c r="AX265" s="11"/>
      <c r="AY265" s="75" t="str">
        <f t="shared" si="134"/>
        <v/>
      </c>
      <c r="AZ265" s="11"/>
      <c r="BA265" s="11"/>
      <c r="BB265" s="75" t="str">
        <f t="shared" si="135"/>
        <v/>
      </c>
      <c r="BC265" s="11"/>
      <c r="BH265" s="52"/>
      <c r="BI265" s="52"/>
      <c r="BJ265" s="52"/>
      <c r="BK265" s="52"/>
      <c r="BL265" s="52"/>
      <c r="BM265" s="52"/>
      <c r="BQ265" s="27"/>
      <c r="BR265" s="27"/>
      <c r="BS265" s="27"/>
      <c r="BT265" s="27"/>
      <c r="BU265" s="27"/>
      <c r="BV265" s="27"/>
      <c r="BW265" s="54"/>
      <c r="BX265" s="26"/>
      <c r="BY265" s="54"/>
      <c r="BZ265" s="26"/>
      <c r="CA265" s="26"/>
      <c r="CB265" s="26"/>
    </row>
    <row r="266" spans="1:80" ht="17.45" customHeight="1">
      <c r="A266" s="86">
        <f t="shared" si="136"/>
        <v>37.4</v>
      </c>
      <c r="B266" s="107">
        <f t="shared" si="115"/>
        <v>45881</v>
      </c>
      <c r="C266" s="8"/>
      <c r="D266" s="11"/>
      <c r="E266" s="12">
        <v>0</v>
      </c>
      <c r="F266" s="11">
        <v>4</v>
      </c>
      <c r="G266" s="74">
        <f t="shared" si="141"/>
        <v>484</v>
      </c>
      <c r="H266" s="75">
        <f t="shared" si="141"/>
        <v>4720</v>
      </c>
      <c r="I266" s="88">
        <f t="shared" si="126"/>
        <v>0</v>
      </c>
      <c r="J266" s="78">
        <f t="shared" si="127"/>
        <v>0</v>
      </c>
      <c r="K266" s="78">
        <f t="shared" si="128"/>
        <v>0</v>
      </c>
      <c r="L266" s="78">
        <f t="shared" si="116"/>
        <v>8.4674005080440302E-4</v>
      </c>
      <c r="M266" s="78">
        <f t="shared" ca="1" si="138"/>
        <v>0.19093406593406587</v>
      </c>
      <c r="N266" s="78">
        <f t="shared" ca="1" si="137"/>
        <v>0.60851648351648313</v>
      </c>
      <c r="O266" s="78">
        <f t="shared" si="129"/>
        <v>5.0000000000000001E-4</v>
      </c>
      <c r="P266" s="13" t="s">
        <v>184</v>
      </c>
      <c r="Q266" s="8">
        <v>130</v>
      </c>
      <c r="R266" s="13">
        <v>160</v>
      </c>
      <c r="S266" s="89">
        <f t="shared" si="117"/>
        <v>130</v>
      </c>
      <c r="T266" s="75">
        <f t="shared" si="118"/>
        <v>160</v>
      </c>
      <c r="U266" s="90">
        <f t="shared" si="119"/>
        <v>62.92</v>
      </c>
      <c r="V266" s="82">
        <f t="shared" si="120"/>
        <v>755.2</v>
      </c>
      <c r="W266" s="8">
        <v>2850</v>
      </c>
      <c r="X266" s="8"/>
      <c r="Y266" s="12"/>
      <c r="Z266" s="12"/>
      <c r="AA266" s="12"/>
      <c r="AB266" s="12"/>
      <c r="AC266" s="91">
        <f t="shared" si="121"/>
        <v>0</v>
      </c>
      <c r="AD266" s="75">
        <f t="shared" si="122"/>
        <v>2850</v>
      </c>
      <c r="AE266" s="88">
        <f t="shared" si="142"/>
        <v>0.60330228619813719</v>
      </c>
      <c r="AF266" s="92">
        <f t="shared" si="143"/>
        <v>0</v>
      </c>
      <c r="AG266" s="93">
        <f t="shared" si="144"/>
        <v>0</v>
      </c>
      <c r="AH266" s="93">
        <f t="shared" si="145"/>
        <v>0</v>
      </c>
      <c r="AI266" s="78">
        <f t="shared" si="146"/>
        <v>0</v>
      </c>
      <c r="AJ266" s="92">
        <f t="shared" si="123"/>
        <v>0</v>
      </c>
      <c r="AK266" s="78">
        <f t="shared" si="124"/>
        <v>1</v>
      </c>
      <c r="AL266" s="11"/>
      <c r="AM266" s="14"/>
      <c r="AN266" s="11"/>
      <c r="AO266" s="15"/>
      <c r="AP266" s="11"/>
      <c r="AQ266" s="11"/>
      <c r="AR266" s="11"/>
      <c r="AS266" s="75" t="str">
        <f t="shared" si="130"/>
        <v/>
      </c>
      <c r="AT266" s="75" t="str">
        <f t="shared" ca="1" si="131"/>
        <v/>
      </c>
      <c r="AU266" s="75" t="str">
        <f t="shared" si="132"/>
        <v/>
      </c>
      <c r="AV266" s="75" t="str">
        <f t="shared" ca="1" si="133"/>
        <v/>
      </c>
      <c r="AW266" s="11"/>
      <c r="AX266" s="11"/>
      <c r="AY266" s="75" t="str">
        <f t="shared" si="134"/>
        <v/>
      </c>
      <c r="AZ266" s="11"/>
      <c r="BA266" s="11"/>
      <c r="BB266" s="75" t="str">
        <f t="shared" si="135"/>
        <v/>
      </c>
      <c r="BC266" s="11"/>
      <c r="BH266" s="52"/>
      <c r="BI266" s="52"/>
      <c r="BJ266" s="52"/>
      <c r="BK266" s="52"/>
      <c r="BL266" s="52"/>
      <c r="BM266" s="52"/>
      <c r="BQ266" s="27"/>
      <c r="BR266" s="27"/>
      <c r="BS266" s="27"/>
      <c r="BT266" s="27"/>
      <c r="BU266" s="27"/>
      <c r="BV266" s="27"/>
      <c r="BW266" s="54"/>
      <c r="BX266" s="26"/>
      <c r="BY266" s="54"/>
      <c r="BZ266" s="26"/>
      <c r="CA266" s="26"/>
      <c r="CB266" s="26"/>
    </row>
    <row r="267" spans="1:80" ht="17.45" customHeight="1">
      <c r="A267" s="94">
        <f t="shared" si="136"/>
        <v>37.5</v>
      </c>
      <c r="B267" s="107">
        <f t="shared" ref="B267:B330" si="147">B266+1</f>
        <v>45882</v>
      </c>
      <c r="C267" s="8"/>
      <c r="D267" s="11"/>
      <c r="E267" s="12">
        <v>2</v>
      </c>
      <c r="F267" s="11">
        <v>2</v>
      </c>
      <c r="G267" s="74">
        <f t="shared" si="141"/>
        <v>482</v>
      </c>
      <c r="H267" s="75">
        <f t="shared" si="141"/>
        <v>4718</v>
      </c>
      <c r="I267" s="88">
        <f t="shared" si="126"/>
        <v>0</v>
      </c>
      <c r="J267" s="78">
        <f t="shared" si="127"/>
        <v>4.1322314049586778E-3</v>
      </c>
      <c r="K267" s="78">
        <f t="shared" si="128"/>
        <v>0</v>
      </c>
      <c r="L267" s="78">
        <f t="shared" ref="L267:L330" si="148">IFERROR(F267/H266,0)</f>
        <v>4.2372881355932202E-4</v>
      </c>
      <c r="M267" s="78">
        <f t="shared" ca="1" si="138"/>
        <v>0.1936813186813186</v>
      </c>
      <c r="N267" s="78">
        <f t="shared" ca="1" si="137"/>
        <v>0.61126373626373587</v>
      </c>
      <c r="O267" s="78">
        <f t="shared" si="129"/>
        <v>5.0000000000000001E-4</v>
      </c>
      <c r="P267" s="13" t="s">
        <v>184</v>
      </c>
      <c r="Q267" s="8">
        <v>130</v>
      </c>
      <c r="R267" s="13">
        <v>160</v>
      </c>
      <c r="S267" s="89">
        <f t="shared" ref="S267:S330" si="149">IF($P267="FULL FEED",Q267,Q267/2)</f>
        <v>130</v>
      </c>
      <c r="T267" s="75">
        <f t="shared" ref="T267:T330" si="150">IF($P267="FULL FEED",R267,R267/2)</f>
        <v>160</v>
      </c>
      <c r="U267" s="90">
        <f t="shared" ref="U267:U330" si="151">IF($P267="FULL FEED",(Q267*G267/1000),(Q267*2*G267/1000))</f>
        <v>62.66</v>
      </c>
      <c r="V267" s="82">
        <f t="shared" ref="V267:V330" si="152">IF($P267="FULL FEED",(R267*H267/1000),(R267*2*H267/1000))</f>
        <v>754.88</v>
      </c>
      <c r="W267" s="8">
        <v>2770</v>
      </c>
      <c r="X267" s="8"/>
      <c r="Y267" s="12"/>
      <c r="Z267" s="12"/>
      <c r="AA267" s="12"/>
      <c r="AB267" s="12"/>
      <c r="AC267" s="91">
        <f t="shared" ref="AC267:AC330" si="153">SUM(X267,Y267,Z267,AA267)</f>
        <v>0</v>
      </c>
      <c r="AD267" s="75">
        <f t="shared" ref="AD267:AD330" si="154">W267-AC267</f>
        <v>2770</v>
      </c>
      <c r="AE267" s="88">
        <f t="shared" si="142"/>
        <v>0.58686440677966101</v>
      </c>
      <c r="AF267" s="92">
        <f t="shared" si="143"/>
        <v>0</v>
      </c>
      <c r="AG267" s="93">
        <f t="shared" si="144"/>
        <v>0</v>
      </c>
      <c r="AH267" s="93">
        <f t="shared" si="145"/>
        <v>0</v>
      </c>
      <c r="AI267" s="78">
        <f t="shared" si="146"/>
        <v>0</v>
      </c>
      <c r="AJ267" s="92">
        <f t="shared" ref="AJ267:AJ330" si="155">IFERROR(AC267/W267,0)</f>
        <v>0</v>
      </c>
      <c r="AK267" s="78">
        <f t="shared" ref="AK267:AK330" si="156">IFERROR(AD267/W267,0)</f>
        <v>1</v>
      </c>
      <c r="AL267" s="11"/>
      <c r="AM267" s="14"/>
      <c r="AN267" s="11"/>
      <c r="AO267" s="15"/>
      <c r="AP267" s="11"/>
      <c r="AQ267" s="11"/>
      <c r="AR267" s="11"/>
      <c r="AS267" s="75" t="str">
        <f t="shared" si="130"/>
        <v/>
      </c>
      <c r="AT267" s="75" t="str">
        <f t="shared" ca="1" si="131"/>
        <v/>
      </c>
      <c r="AU267" s="75" t="str">
        <f t="shared" si="132"/>
        <v/>
      </c>
      <c r="AV267" s="75" t="str">
        <f t="shared" ca="1" si="133"/>
        <v/>
      </c>
      <c r="AW267" s="11"/>
      <c r="AX267" s="11"/>
      <c r="AY267" s="75" t="str">
        <f t="shared" si="134"/>
        <v/>
      </c>
      <c r="AZ267" s="11"/>
      <c r="BA267" s="11"/>
      <c r="BB267" s="75" t="str">
        <f t="shared" si="135"/>
        <v/>
      </c>
      <c r="BC267" s="11"/>
      <c r="BH267" s="52"/>
      <c r="BI267" s="52"/>
      <c r="BJ267" s="52"/>
      <c r="BK267" s="52"/>
      <c r="BL267" s="52"/>
      <c r="BM267" s="52"/>
      <c r="BQ267" s="27"/>
      <c r="BR267" s="27"/>
      <c r="BS267" s="27"/>
      <c r="BT267" s="27"/>
      <c r="BU267" s="27"/>
      <c r="BV267" s="27"/>
      <c r="BW267" s="54"/>
      <c r="BX267" s="26"/>
      <c r="BY267" s="54"/>
      <c r="BZ267" s="26"/>
      <c r="CA267" s="26"/>
      <c r="CB267" s="26"/>
    </row>
    <row r="268" spans="1:80" ht="17.45" customHeight="1">
      <c r="A268" s="86">
        <f t="shared" si="136"/>
        <v>37.6</v>
      </c>
      <c r="B268" s="107">
        <f t="shared" si="147"/>
        <v>45883</v>
      </c>
      <c r="C268" s="8"/>
      <c r="D268" s="11"/>
      <c r="E268" s="12">
        <v>0</v>
      </c>
      <c r="F268" s="11">
        <v>8</v>
      </c>
      <c r="G268" s="74">
        <f t="shared" ref="G268:H283" si="157">G267-E268-C268</f>
        <v>482</v>
      </c>
      <c r="H268" s="75">
        <f t="shared" si="157"/>
        <v>4710</v>
      </c>
      <c r="I268" s="88">
        <f t="shared" ref="I268:I331" si="158">IFERROR(C268/G267,0)</f>
        <v>0</v>
      </c>
      <c r="J268" s="78">
        <f t="shared" ref="J268:J331" si="159">IFERROR(E268/G267,0)</f>
        <v>0</v>
      </c>
      <c r="K268" s="78">
        <f t="shared" ref="K268:K331" si="160">IFERROR(D268/H267,0)</f>
        <v>0</v>
      </c>
      <c r="L268" s="78">
        <f t="shared" si="148"/>
        <v>1.6956337431114879E-3</v>
      </c>
      <c r="M268" s="78">
        <f t="shared" ca="1" si="138"/>
        <v>0.1936813186813186</v>
      </c>
      <c r="N268" s="78">
        <f t="shared" ca="1" si="137"/>
        <v>0.62225274725274682</v>
      </c>
      <c r="O268" s="78">
        <f t="shared" ref="O268:O331" si="161">$O$10</f>
        <v>5.0000000000000001E-4</v>
      </c>
      <c r="P268" s="13" t="s">
        <v>184</v>
      </c>
      <c r="Q268" s="8">
        <v>130</v>
      </c>
      <c r="R268" s="13">
        <v>160</v>
      </c>
      <c r="S268" s="89">
        <f t="shared" si="149"/>
        <v>130</v>
      </c>
      <c r="T268" s="75">
        <f t="shared" si="150"/>
        <v>160</v>
      </c>
      <c r="U268" s="90">
        <f t="shared" si="151"/>
        <v>62.66</v>
      </c>
      <c r="V268" s="82">
        <f t="shared" si="152"/>
        <v>753.6</v>
      </c>
      <c r="W268" s="8">
        <v>3030</v>
      </c>
      <c r="X268" s="8"/>
      <c r="Y268" s="12"/>
      <c r="Z268" s="12"/>
      <c r="AA268" s="12"/>
      <c r="AB268" s="12"/>
      <c r="AC268" s="91">
        <f t="shared" si="153"/>
        <v>0</v>
      </c>
      <c r="AD268" s="75">
        <f t="shared" si="154"/>
        <v>3030</v>
      </c>
      <c r="AE268" s="88">
        <f t="shared" si="142"/>
        <v>0.64222128020347602</v>
      </c>
      <c r="AF268" s="92">
        <f t="shared" si="143"/>
        <v>0</v>
      </c>
      <c r="AG268" s="93">
        <f t="shared" si="144"/>
        <v>0</v>
      </c>
      <c r="AH268" s="93">
        <f t="shared" si="145"/>
        <v>0</v>
      </c>
      <c r="AI268" s="78">
        <f t="shared" si="146"/>
        <v>0</v>
      </c>
      <c r="AJ268" s="92">
        <f t="shared" si="155"/>
        <v>0</v>
      </c>
      <c r="AK268" s="78">
        <f t="shared" si="156"/>
        <v>1</v>
      </c>
      <c r="AL268" s="11"/>
      <c r="AM268" s="14"/>
      <c r="AN268" s="11"/>
      <c r="AO268" s="15"/>
      <c r="AP268" s="11"/>
      <c r="AQ268" s="11"/>
      <c r="AR268" s="11"/>
      <c r="AS268" s="75" t="str">
        <f t="shared" ref="AS268:AS331" si="162">IF(OR(AR268="",AP268=""),"", (AR268-AP268)/100*1000)</f>
        <v/>
      </c>
      <c r="AT268" s="75" t="str">
        <f t="shared" ref="AT268:AT331" ca="1" si="163">IF(OR(AP268="",OFFSET(AP268,-1,0)=""),"", (AP268-OFFSET(AP268,-1,0))/100*1000)</f>
        <v/>
      </c>
      <c r="AU268" s="75" t="str">
        <f t="shared" ref="AU268:AU331" si="164">IFERROR(IF(OR(AP268="",AR268="",K268="",L268=""),"", ((AR268-AP268)/100*1000)/(U268+V268)),0)</f>
        <v/>
      </c>
      <c r="AV268" s="75" t="str">
        <f t="shared" ref="AV268:AV331" ca="1" si="165">IF(OR(AP268="",AR268="",M268="",N268=""),"", ((AR268-AP268)/100*1000)/((G268+H268))*1000)</f>
        <v/>
      </c>
      <c r="AW268" s="11"/>
      <c r="AX268" s="11"/>
      <c r="AY268" s="75" t="str">
        <f t="shared" ref="AY268:AY331" si="166">IF(OR(AW268="",AX268=""),"",MOD(AX268-AW268,1)*24)</f>
        <v/>
      </c>
      <c r="AZ268" s="11"/>
      <c r="BA268" s="11"/>
      <c r="BB268" s="75" t="str">
        <f t="shared" ref="BB268:BB331" si="167">IF(OR(AZ268="",BA268=""),"",MOD(BA268-AZ268,1)*24)</f>
        <v/>
      </c>
      <c r="BC268" s="11"/>
      <c r="BH268" s="52"/>
      <c r="BI268" s="52"/>
      <c r="BJ268" s="52"/>
      <c r="BK268" s="52"/>
      <c r="BL268" s="52"/>
      <c r="BM268" s="52"/>
      <c r="BQ268" s="27"/>
      <c r="BR268" s="27"/>
      <c r="BS268" s="27"/>
      <c r="BT268" s="27"/>
      <c r="BU268" s="27"/>
      <c r="BV268" s="27"/>
      <c r="BW268" s="54"/>
      <c r="BX268" s="26"/>
      <c r="BY268" s="54"/>
      <c r="BZ268" s="26"/>
      <c r="CA268" s="26"/>
      <c r="CB268" s="26"/>
    </row>
    <row r="269" spans="1:80" ht="17.45" customHeight="1" thickBot="1">
      <c r="A269" s="94">
        <f t="shared" si="136"/>
        <v>37.700000000000003</v>
      </c>
      <c r="B269" s="108">
        <f t="shared" si="147"/>
        <v>45884</v>
      </c>
      <c r="C269" s="16"/>
      <c r="D269" s="17"/>
      <c r="E269" s="18">
        <v>3</v>
      </c>
      <c r="F269" s="17">
        <v>3</v>
      </c>
      <c r="G269" s="96">
        <f t="shared" si="157"/>
        <v>479</v>
      </c>
      <c r="H269" s="97">
        <f t="shared" si="157"/>
        <v>4707</v>
      </c>
      <c r="I269" s="98">
        <f t="shared" si="158"/>
        <v>0</v>
      </c>
      <c r="J269" s="99">
        <f t="shared" si="159"/>
        <v>6.2240663900414933E-3</v>
      </c>
      <c r="K269" s="99">
        <f t="shared" si="160"/>
        <v>0</v>
      </c>
      <c r="L269" s="99">
        <f t="shared" si="148"/>
        <v>6.3694267515923564E-4</v>
      </c>
      <c r="M269" s="99">
        <f t="shared" ca="1" si="138"/>
        <v>0.19780219780219774</v>
      </c>
      <c r="N269" s="99">
        <f t="shared" ca="1" si="137"/>
        <v>0.62637362637362592</v>
      </c>
      <c r="O269" s="99">
        <f t="shared" si="161"/>
        <v>5.0000000000000001E-4</v>
      </c>
      <c r="P269" s="19" t="s">
        <v>184</v>
      </c>
      <c r="Q269" s="16">
        <v>130</v>
      </c>
      <c r="R269" s="19">
        <v>160</v>
      </c>
      <c r="S269" s="89">
        <f t="shared" si="149"/>
        <v>130</v>
      </c>
      <c r="T269" s="75">
        <f t="shared" si="150"/>
        <v>160</v>
      </c>
      <c r="U269" s="100">
        <f t="shared" si="151"/>
        <v>62.27</v>
      </c>
      <c r="V269" s="101">
        <f t="shared" si="152"/>
        <v>753.12</v>
      </c>
      <c r="W269" s="16">
        <v>2950</v>
      </c>
      <c r="X269" s="8"/>
      <c r="Y269" s="12"/>
      <c r="Z269" s="12"/>
      <c r="AA269" s="12"/>
      <c r="AB269" s="12"/>
      <c r="AC269" s="102">
        <f t="shared" si="153"/>
        <v>0</v>
      </c>
      <c r="AD269" s="97">
        <f t="shared" si="154"/>
        <v>2950</v>
      </c>
      <c r="AE269" s="98">
        <f t="shared" si="142"/>
        <v>0.62632696390658171</v>
      </c>
      <c r="AF269" s="103">
        <f t="shared" si="143"/>
        <v>0</v>
      </c>
      <c r="AG269" s="104">
        <f t="shared" si="144"/>
        <v>0</v>
      </c>
      <c r="AH269" s="104">
        <f t="shared" si="145"/>
        <v>0</v>
      </c>
      <c r="AI269" s="99">
        <f t="shared" si="146"/>
        <v>0</v>
      </c>
      <c r="AJ269" s="103">
        <f t="shared" si="155"/>
        <v>0</v>
      </c>
      <c r="AK269" s="99">
        <f t="shared" si="156"/>
        <v>1</v>
      </c>
      <c r="AL269" s="17"/>
      <c r="AM269" s="20"/>
      <c r="AN269" s="17"/>
      <c r="AO269" s="21"/>
      <c r="AP269" s="17"/>
      <c r="AQ269" s="17"/>
      <c r="AR269" s="17"/>
      <c r="AS269" s="97" t="str">
        <f t="shared" si="162"/>
        <v/>
      </c>
      <c r="AT269" s="97" t="str">
        <f t="shared" ca="1" si="163"/>
        <v/>
      </c>
      <c r="AU269" s="97" t="str">
        <f t="shared" si="164"/>
        <v/>
      </c>
      <c r="AV269" s="97" t="str">
        <f t="shared" ca="1" si="165"/>
        <v/>
      </c>
      <c r="AW269" s="17"/>
      <c r="AX269" s="17"/>
      <c r="AY269" s="97" t="str">
        <f t="shared" si="166"/>
        <v/>
      </c>
      <c r="AZ269" s="17"/>
      <c r="BA269" s="17"/>
      <c r="BB269" s="97" t="str">
        <f t="shared" si="167"/>
        <v/>
      </c>
      <c r="BC269" s="17"/>
      <c r="BH269" s="52"/>
      <c r="BI269" s="52"/>
      <c r="BJ269" s="52"/>
      <c r="BK269" s="52"/>
      <c r="BL269" s="52"/>
      <c r="BM269" s="52"/>
      <c r="BQ269" s="27"/>
      <c r="BR269" s="27"/>
      <c r="BS269" s="27"/>
      <c r="BT269" s="27"/>
      <c r="BU269" s="27"/>
      <c r="BV269" s="27"/>
      <c r="BW269" s="54"/>
      <c r="BX269" s="26"/>
      <c r="BY269" s="54"/>
      <c r="BZ269" s="26"/>
      <c r="CA269" s="26"/>
      <c r="CB269" s="26"/>
    </row>
    <row r="270" spans="1:80" ht="17.45" customHeight="1" thickTop="1">
      <c r="A270" s="105">
        <f>A263+1</f>
        <v>38.1</v>
      </c>
      <c r="B270" s="106">
        <f>B269+1</f>
        <v>45885</v>
      </c>
      <c r="C270" s="4"/>
      <c r="D270" s="5"/>
      <c r="E270" s="6">
        <v>4</v>
      </c>
      <c r="F270" s="5">
        <v>7</v>
      </c>
      <c r="G270" s="74">
        <f t="shared" si="157"/>
        <v>475</v>
      </c>
      <c r="H270" s="75">
        <f t="shared" si="157"/>
        <v>4700</v>
      </c>
      <c r="I270" s="76">
        <f t="shared" si="158"/>
        <v>0</v>
      </c>
      <c r="J270" s="77">
        <f t="shared" si="159"/>
        <v>8.350730688935281E-3</v>
      </c>
      <c r="K270" s="77">
        <f t="shared" si="160"/>
        <v>0</v>
      </c>
      <c r="L270" s="77">
        <f t="shared" si="148"/>
        <v>1.4871468026343743E-3</v>
      </c>
      <c r="M270" s="78">
        <f t="shared" ca="1" si="138"/>
        <v>0.20329670329670321</v>
      </c>
      <c r="N270" s="78">
        <f t="shared" ca="1" si="137"/>
        <v>0.63598901098901051</v>
      </c>
      <c r="O270" s="78">
        <f t="shared" si="161"/>
        <v>5.0000000000000001E-4</v>
      </c>
      <c r="P270" s="13" t="s">
        <v>184</v>
      </c>
      <c r="Q270" s="8">
        <v>130</v>
      </c>
      <c r="R270" s="13">
        <v>160</v>
      </c>
      <c r="S270" s="79">
        <f t="shared" si="149"/>
        <v>130</v>
      </c>
      <c r="T270" s="80">
        <f t="shared" si="150"/>
        <v>160</v>
      </c>
      <c r="U270" s="90">
        <f t="shared" si="151"/>
        <v>61.75</v>
      </c>
      <c r="V270" s="82">
        <f t="shared" si="152"/>
        <v>752</v>
      </c>
      <c r="W270" s="4">
        <v>3120</v>
      </c>
      <c r="X270" s="4"/>
      <c r="Y270" s="6"/>
      <c r="Z270" s="6"/>
      <c r="AA270" s="6"/>
      <c r="AB270" s="6"/>
      <c r="AC270" s="83">
        <f t="shared" si="153"/>
        <v>0</v>
      </c>
      <c r="AD270" s="80">
        <f t="shared" si="154"/>
        <v>3120</v>
      </c>
      <c r="AE270" s="76">
        <f t="shared" si="142"/>
        <v>0.66284257488846399</v>
      </c>
      <c r="AF270" s="84">
        <f t="shared" si="143"/>
        <v>0</v>
      </c>
      <c r="AG270" s="85">
        <f t="shared" si="144"/>
        <v>0</v>
      </c>
      <c r="AH270" s="85">
        <f t="shared" si="145"/>
        <v>0</v>
      </c>
      <c r="AI270" s="77">
        <f t="shared" si="146"/>
        <v>0</v>
      </c>
      <c r="AJ270" s="84">
        <f t="shared" si="155"/>
        <v>0</v>
      </c>
      <c r="AK270" s="77">
        <f t="shared" si="156"/>
        <v>1</v>
      </c>
      <c r="AL270" s="5"/>
      <c r="AM270" s="9"/>
      <c r="AN270" s="5"/>
      <c r="AO270" s="10"/>
      <c r="AP270" s="5"/>
      <c r="AQ270" s="5"/>
      <c r="AR270" s="5"/>
      <c r="AS270" s="80" t="str">
        <f t="shared" si="162"/>
        <v/>
      </c>
      <c r="AT270" s="80" t="str">
        <f t="shared" ca="1" si="163"/>
        <v/>
      </c>
      <c r="AU270" s="80" t="str">
        <f t="shared" si="164"/>
        <v/>
      </c>
      <c r="AV270" s="80" t="str">
        <f t="shared" ca="1" si="165"/>
        <v/>
      </c>
      <c r="AW270" s="5"/>
      <c r="AX270" s="5"/>
      <c r="AY270" s="80" t="str">
        <f t="shared" si="166"/>
        <v/>
      </c>
      <c r="AZ270" s="165"/>
      <c r="BA270" s="165"/>
      <c r="BB270" s="80" t="str">
        <f t="shared" si="167"/>
        <v/>
      </c>
      <c r="BC270" s="5"/>
      <c r="BH270" s="52"/>
      <c r="BI270" s="52"/>
      <c r="BJ270" s="52"/>
      <c r="BK270" s="52"/>
      <c r="BL270" s="52"/>
      <c r="BM270" s="52"/>
      <c r="BQ270" s="27"/>
      <c r="BR270" s="27"/>
      <c r="BS270" s="27"/>
      <c r="BT270" s="27"/>
      <c r="BU270" s="27"/>
      <c r="BV270" s="27"/>
      <c r="BW270" s="54"/>
      <c r="BX270" s="26"/>
      <c r="BY270" s="54"/>
      <c r="BZ270" s="26"/>
      <c r="CA270" s="26"/>
      <c r="CB270" s="26"/>
    </row>
    <row r="271" spans="1:80" ht="17.45" customHeight="1">
      <c r="A271" s="94">
        <f t="shared" si="136"/>
        <v>38.200000000000003</v>
      </c>
      <c r="B271" s="107">
        <f t="shared" si="147"/>
        <v>45886</v>
      </c>
      <c r="C271" s="8"/>
      <c r="D271" s="11"/>
      <c r="E271" s="12">
        <v>1</v>
      </c>
      <c r="F271" s="11">
        <v>5</v>
      </c>
      <c r="G271" s="74">
        <f t="shared" si="157"/>
        <v>474</v>
      </c>
      <c r="H271" s="75">
        <f t="shared" si="157"/>
        <v>4695</v>
      </c>
      <c r="I271" s="88">
        <f t="shared" si="158"/>
        <v>0</v>
      </c>
      <c r="J271" s="78">
        <f t="shared" si="159"/>
        <v>2.1052631578947368E-3</v>
      </c>
      <c r="K271" s="78">
        <f t="shared" si="160"/>
        <v>0</v>
      </c>
      <c r="L271" s="78">
        <f t="shared" si="148"/>
        <v>1.0638297872340426E-3</v>
      </c>
      <c r="M271" s="78">
        <f t="shared" ca="1" si="138"/>
        <v>0.20467032967032958</v>
      </c>
      <c r="N271" s="78">
        <f t="shared" ca="1" si="137"/>
        <v>0.64285714285714235</v>
      </c>
      <c r="O271" s="78">
        <f t="shared" si="161"/>
        <v>5.0000000000000001E-4</v>
      </c>
      <c r="P271" s="13" t="s">
        <v>184</v>
      </c>
      <c r="Q271" s="8">
        <v>130</v>
      </c>
      <c r="R271" s="13">
        <v>160</v>
      </c>
      <c r="S271" s="89">
        <f t="shared" si="149"/>
        <v>130</v>
      </c>
      <c r="T271" s="75">
        <f t="shared" si="150"/>
        <v>160</v>
      </c>
      <c r="U271" s="90">
        <f t="shared" si="151"/>
        <v>61.62</v>
      </c>
      <c r="V271" s="82">
        <f t="shared" si="152"/>
        <v>751.2</v>
      </c>
      <c r="W271" s="8">
        <v>3195</v>
      </c>
      <c r="X271" s="8"/>
      <c r="Y271" s="12"/>
      <c r="Z271" s="12"/>
      <c r="AA271" s="12"/>
      <c r="AB271" s="12"/>
      <c r="AC271" s="91">
        <f t="shared" si="153"/>
        <v>0</v>
      </c>
      <c r="AD271" s="75">
        <f t="shared" si="154"/>
        <v>3195</v>
      </c>
      <c r="AE271" s="88">
        <f t="shared" si="142"/>
        <v>0.67978723404255315</v>
      </c>
      <c r="AF271" s="92">
        <f t="shared" si="143"/>
        <v>0</v>
      </c>
      <c r="AG271" s="93">
        <f t="shared" si="144"/>
        <v>0</v>
      </c>
      <c r="AH271" s="93">
        <f t="shared" si="145"/>
        <v>0</v>
      </c>
      <c r="AI271" s="78">
        <f t="shared" si="146"/>
        <v>0</v>
      </c>
      <c r="AJ271" s="92">
        <f t="shared" si="155"/>
        <v>0</v>
      </c>
      <c r="AK271" s="78">
        <f t="shared" si="156"/>
        <v>1</v>
      </c>
      <c r="AL271" s="11"/>
      <c r="AM271" s="14"/>
      <c r="AN271" s="11"/>
      <c r="AO271" s="15"/>
      <c r="AP271" s="11"/>
      <c r="AQ271" s="11"/>
      <c r="AR271" s="11"/>
      <c r="AS271" s="75" t="str">
        <f t="shared" si="162"/>
        <v/>
      </c>
      <c r="AT271" s="75" t="str">
        <f t="shared" ca="1" si="163"/>
        <v/>
      </c>
      <c r="AU271" s="75" t="str">
        <f t="shared" si="164"/>
        <v/>
      </c>
      <c r="AV271" s="75" t="str">
        <f t="shared" ca="1" si="165"/>
        <v/>
      </c>
      <c r="AW271" s="11"/>
      <c r="AX271" s="11"/>
      <c r="AY271" s="75" t="str">
        <f t="shared" si="166"/>
        <v/>
      </c>
      <c r="AZ271" s="11"/>
      <c r="BA271" s="11"/>
      <c r="BB271" s="75" t="str">
        <f t="shared" si="167"/>
        <v/>
      </c>
      <c r="BC271" s="11"/>
      <c r="BH271" s="52"/>
      <c r="BI271" s="52"/>
      <c r="BJ271" s="52"/>
      <c r="BK271" s="52"/>
      <c r="BL271" s="52"/>
      <c r="BM271" s="52"/>
      <c r="BQ271" s="27"/>
      <c r="BR271" s="27"/>
      <c r="BS271" s="27"/>
      <c r="BT271" s="27"/>
      <c r="BU271" s="27"/>
      <c r="BV271" s="27"/>
      <c r="BW271" s="54"/>
      <c r="BX271" s="26"/>
      <c r="BY271" s="54"/>
      <c r="BZ271" s="26"/>
      <c r="CA271" s="26"/>
      <c r="CB271" s="26"/>
    </row>
    <row r="272" spans="1:80" ht="17.45" customHeight="1">
      <c r="A272" s="86">
        <f t="shared" si="136"/>
        <v>38.299999999999997</v>
      </c>
      <c r="B272" s="107">
        <f t="shared" si="147"/>
        <v>45887</v>
      </c>
      <c r="C272" s="8"/>
      <c r="D272" s="11"/>
      <c r="E272" s="12">
        <v>1</v>
      </c>
      <c r="F272" s="11">
        <v>3</v>
      </c>
      <c r="G272" s="74">
        <f t="shared" si="157"/>
        <v>473</v>
      </c>
      <c r="H272" s="75">
        <f t="shared" si="157"/>
        <v>4692</v>
      </c>
      <c r="I272" s="88">
        <f t="shared" si="158"/>
        <v>0</v>
      </c>
      <c r="J272" s="78">
        <f t="shared" si="159"/>
        <v>2.1097046413502108E-3</v>
      </c>
      <c r="K272" s="78">
        <f t="shared" si="160"/>
        <v>0</v>
      </c>
      <c r="L272" s="78">
        <f t="shared" si="148"/>
        <v>6.3897763578274762E-4</v>
      </c>
      <c r="M272" s="78">
        <f t="shared" ca="1" si="138"/>
        <v>0.20604395604395598</v>
      </c>
      <c r="N272" s="78">
        <f t="shared" ca="1" si="137"/>
        <v>0.64697802197802146</v>
      </c>
      <c r="O272" s="78">
        <f t="shared" si="161"/>
        <v>5.0000000000000001E-4</v>
      </c>
      <c r="P272" s="13" t="s">
        <v>184</v>
      </c>
      <c r="Q272" s="8">
        <v>130</v>
      </c>
      <c r="R272" s="13">
        <v>160</v>
      </c>
      <c r="S272" s="89">
        <f t="shared" si="149"/>
        <v>130</v>
      </c>
      <c r="T272" s="75">
        <f t="shared" si="150"/>
        <v>160</v>
      </c>
      <c r="U272" s="90">
        <f t="shared" si="151"/>
        <v>61.49</v>
      </c>
      <c r="V272" s="82">
        <f t="shared" si="152"/>
        <v>750.72</v>
      </c>
      <c r="W272" s="8">
        <v>3140</v>
      </c>
      <c r="X272" s="8">
        <v>30</v>
      </c>
      <c r="Y272" s="12">
        <v>1</v>
      </c>
      <c r="Z272" s="12">
        <v>11</v>
      </c>
      <c r="AA272" s="12">
        <v>147</v>
      </c>
      <c r="AB272" s="12"/>
      <c r="AC272" s="91">
        <f t="shared" si="153"/>
        <v>189</v>
      </c>
      <c r="AD272" s="75">
        <f t="shared" si="154"/>
        <v>2951</v>
      </c>
      <c r="AE272" s="88">
        <f t="shared" si="142"/>
        <v>0.66879659211927578</v>
      </c>
      <c r="AF272" s="92">
        <f t="shared" si="143"/>
        <v>9.5541401273885346E-3</v>
      </c>
      <c r="AG272" s="93">
        <f t="shared" si="144"/>
        <v>3.1847133757961782E-4</v>
      </c>
      <c r="AH272" s="93">
        <f t="shared" si="145"/>
        <v>3.5031847133757963E-3</v>
      </c>
      <c r="AI272" s="78">
        <f t="shared" si="146"/>
        <v>4.6815286624203818E-2</v>
      </c>
      <c r="AJ272" s="92">
        <f t="shared" si="155"/>
        <v>6.0191082802547771E-2</v>
      </c>
      <c r="AK272" s="78">
        <f t="shared" si="156"/>
        <v>0.93980891719745219</v>
      </c>
      <c r="AL272" s="11"/>
      <c r="AM272" s="14"/>
      <c r="AN272" s="11"/>
      <c r="AO272" s="15"/>
      <c r="AP272" s="11"/>
      <c r="AQ272" s="11"/>
      <c r="AR272" s="11"/>
      <c r="AS272" s="75" t="str">
        <f t="shared" si="162"/>
        <v/>
      </c>
      <c r="AT272" s="75" t="str">
        <f t="shared" ca="1" si="163"/>
        <v/>
      </c>
      <c r="AU272" s="75" t="str">
        <f t="shared" si="164"/>
        <v/>
      </c>
      <c r="AV272" s="75" t="str">
        <f t="shared" ca="1" si="165"/>
        <v/>
      </c>
      <c r="AW272" s="11"/>
      <c r="AX272" s="11"/>
      <c r="AY272" s="75" t="str">
        <f t="shared" si="166"/>
        <v/>
      </c>
      <c r="AZ272" s="11"/>
      <c r="BA272" s="11"/>
      <c r="BB272" s="75" t="str">
        <f t="shared" si="167"/>
        <v/>
      </c>
      <c r="BC272" s="11"/>
      <c r="BH272" s="52"/>
      <c r="BI272" s="52"/>
      <c r="BJ272" s="52"/>
      <c r="BK272" s="52"/>
      <c r="BL272" s="52"/>
      <c r="BM272" s="52"/>
      <c r="BQ272" s="27"/>
      <c r="BR272" s="27"/>
      <c r="BS272" s="27"/>
      <c r="BT272" s="27"/>
      <c r="BU272" s="27"/>
      <c r="BV272" s="27"/>
      <c r="BW272" s="54"/>
      <c r="BX272" s="26"/>
      <c r="BY272" s="54"/>
      <c r="BZ272" s="26"/>
      <c r="CA272" s="26"/>
      <c r="CB272" s="26"/>
    </row>
    <row r="273" spans="1:80" ht="17.45" customHeight="1">
      <c r="A273" s="94">
        <f t="shared" si="136"/>
        <v>38.4</v>
      </c>
      <c r="B273" s="107">
        <f t="shared" si="147"/>
        <v>45888</v>
      </c>
      <c r="C273" s="8"/>
      <c r="D273" s="11"/>
      <c r="E273" s="12">
        <v>0</v>
      </c>
      <c r="F273" s="11">
        <v>1</v>
      </c>
      <c r="G273" s="74">
        <f t="shared" si="157"/>
        <v>473</v>
      </c>
      <c r="H273" s="75">
        <f t="shared" si="157"/>
        <v>4691</v>
      </c>
      <c r="I273" s="88">
        <f t="shared" si="158"/>
        <v>0</v>
      </c>
      <c r="J273" s="78">
        <f t="shared" si="159"/>
        <v>0</v>
      </c>
      <c r="K273" s="78">
        <f t="shared" si="160"/>
        <v>0</v>
      </c>
      <c r="L273" s="78">
        <f t="shared" si="148"/>
        <v>2.1312872975277067E-4</v>
      </c>
      <c r="M273" s="78">
        <f t="shared" ca="1" si="138"/>
        <v>0.20604395604395598</v>
      </c>
      <c r="N273" s="78">
        <f t="shared" ca="1" si="137"/>
        <v>0.64835164835164782</v>
      </c>
      <c r="O273" s="78">
        <f t="shared" si="161"/>
        <v>5.0000000000000001E-4</v>
      </c>
      <c r="P273" s="13" t="s">
        <v>184</v>
      </c>
      <c r="Q273" s="8">
        <v>130</v>
      </c>
      <c r="R273" s="13">
        <v>160</v>
      </c>
      <c r="S273" s="89">
        <f t="shared" si="149"/>
        <v>130</v>
      </c>
      <c r="T273" s="75">
        <f t="shared" si="150"/>
        <v>160</v>
      </c>
      <c r="U273" s="90">
        <f t="shared" si="151"/>
        <v>61.49</v>
      </c>
      <c r="V273" s="82">
        <f t="shared" si="152"/>
        <v>750.56</v>
      </c>
      <c r="W273" s="8">
        <v>2900</v>
      </c>
      <c r="X273" s="8">
        <v>34</v>
      </c>
      <c r="Y273" s="12">
        <v>0</v>
      </c>
      <c r="Z273" s="12">
        <v>25</v>
      </c>
      <c r="AA273" s="12">
        <v>91</v>
      </c>
      <c r="AB273" s="12"/>
      <c r="AC273" s="91">
        <f t="shared" si="153"/>
        <v>150</v>
      </c>
      <c r="AD273" s="75">
        <f t="shared" si="154"/>
        <v>2750</v>
      </c>
      <c r="AE273" s="88">
        <f t="shared" si="142"/>
        <v>0.61807331628303497</v>
      </c>
      <c r="AF273" s="92">
        <f t="shared" si="143"/>
        <v>1.1724137931034483E-2</v>
      </c>
      <c r="AG273" s="93">
        <f t="shared" si="144"/>
        <v>0</v>
      </c>
      <c r="AH273" s="93">
        <f t="shared" si="145"/>
        <v>8.6206896551724137E-3</v>
      </c>
      <c r="AI273" s="78">
        <f t="shared" si="146"/>
        <v>3.1379310344827584E-2</v>
      </c>
      <c r="AJ273" s="92">
        <f t="shared" si="155"/>
        <v>5.1724137931034482E-2</v>
      </c>
      <c r="AK273" s="78">
        <f t="shared" si="156"/>
        <v>0.94827586206896552</v>
      </c>
      <c r="AL273" s="11"/>
      <c r="AM273" s="14"/>
      <c r="AN273" s="11"/>
      <c r="AO273" s="15"/>
      <c r="AP273" s="11"/>
      <c r="AQ273" s="11"/>
      <c r="AR273" s="11"/>
      <c r="AS273" s="75" t="str">
        <f t="shared" si="162"/>
        <v/>
      </c>
      <c r="AT273" s="75" t="str">
        <f t="shared" ca="1" si="163"/>
        <v/>
      </c>
      <c r="AU273" s="75" t="str">
        <f t="shared" si="164"/>
        <v/>
      </c>
      <c r="AV273" s="75" t="str">
        <f t="shared" ca="1" si="165"/>
        <v/>
      </c>
      <c r="AW273" s="11"/>
      <c r="AX273" s="11"/>
      <c r="AY273" s="75" t="str">
        <f t="shared" si="166"/>
        <v/>
      </c>
      <c r="AZ273" s="11"/>
      <c r="BA273" s="11"/>
      <c r="BB273" s="75" t="str">
        <f t="shared" si="167"/>
        <v/>
      </c>
      <c r="BC273" s="11"/>
      <c r="BH273" s="52"/>
      <c r="BI273" s="52"/>
      <c r="BJ273" s="52"/>
      <c r="BK273" s="52"/>
      <c r="BL273" s="52"/>
      <c r="BM273" s="52"/>
      <c r="BQ273" s="27"/>
      <c r="BR273" s="27"/>
      <c r="BS273" s="27"/>
      <c r="BT273" s="27"/>
      <c r="BU273" s="27"/>
      <c r="BV273" s="27"/>
      <c r="BW273" s="54"/>
      <c r="BX273" s="26"/>
      <c r="BY273" s="54"/>
      <c r="BZ273" s="26"/>
      <c r="CA273" s="26"/>
      <c r="CB273" s="26"/>
    </row>
    <row r="274" spans="1:80" ht="17.45" customHeight="1">
      <c r="A274" s="86">
        <f t="shared" ref="A274:A337" si="168">A267+1</f>
        <v>38.5</v>
      </c>
      <c r="B274" s="107">
        <f t="shared" si="147"/>
        <v>45889</v>
      </c>
      <c r="C274" s="8"/>
      <c r="D274" s="11"/>
      <c r="E274" s="12">
        <v>0</v>
      </c>
      <c r="F274" s="11">
        <v>4</v>
      </c>
      <c r="G274" s="74">
        <f t="shared" si="157"/>
        <v>473</v>
      </c>
      <c r="H274" s="75">
        <f t="shared" si="157"/>
        <v>4687</v>
      </c>
      <c r="I274" s="88">
        <f t="shared" si="158"/>
        <v>0</v>
      </c>
      <c r="J274" s="78">
        <f t="shared" si="159"/>
        <v>0</v>
      </c>
      <c r="K274" s="78">
        <f t="shared" si="160"/>
        <v>0</v>
      </c>
      <c r="L274" s="78">
        <f t="shared" si="148"/>
        <v>8.5269665316563628E-4</v>
      </c>
      <c r="M274" s="78">
        <f t="shared" ca="1" si="138"/>
        <v>0.20604395604395598</v>
      </c>
      <c r="N274" s="78">
        <f t="shared" ref="N274:N337" ca="1" si="169">IF(ROW()=11,
   IF($B$4&gt;0,F274/$B$4,""),
   IF($B$4&gt;0,
      (OFFSET(N274,-1,0)*$B$4 + F274)/$B$4,
      "")
)</f>
        <v>0.6538461538461533</v>
      </c>
      <c r="O274" s="78">
        <f t="shared" si="161"/>
        <v>5.0000000000000001E-4</v>
      </c>
      <c r="P274" s="13" t="s">
        <v>184</v>
      </c>
      <c r="Q274" s="8">
        <v>130</v>
      </c>
      <c r="R274" s="13">
        <v>160</v>
      </c>
      <c r="S274" s="89">
        <f t="shared" si="149"/>
        <v>130</v>
      </c>
      <c r="T274" s="75">
        <f t="shared" si="150"/>
        <v>160</v>
      </c>
      <c r="U274" s="90">
        <f t="shared" si="151"/>
        <v>61.49</v>
      </c>
      <c r="V274" s="82">
        <f t="shared" si="152"/>
        <v>749.92</v>
      </c>
      <c r="W274" s="8">
        <v>3090</v>
      </c>
      <c r="X274" s="8">
        <v>36</v>
      </c>
      <c r="Y274" s="12">
        <v>6</v>
      </c>
      <c r="Z274" s="12">
        <v>15</v>
      </c>
      <c r="AA274" s="12">
        <v>12</v>
      </c>
      <c r="AB274" s="12"/>
      <c r="AC274" s="91">
        <f t="shared" si="153"/>
        <v>69</v>
      </c>
      <c r="AD274" s="75">
        <f t="shared" si="154"/>
        <v>3021</v>
      </c>
      <c r="AE274" s="88">
        <f t="shared" si="142"/>
        <v>0.65870816457045411</v>
      </c>
      <c r="AF274" s="92">
        <f t="shared" si="143"/>
        <v>1.1650485436893204E-2</v>
      </c>
      <c r="AG274" s="93">
        <f t="shared" si="144"/>
        <v>1.9417475728155339E-3</v>
      </c>
      <c r="AH274" s="93">
        <f t="shared" si="145"/>
        <v>4.8543689320388345E-3</v>
      </c>
      <c r="AI274" s="78">
        <f t="shared" si="146"/>
        <v>3.8834951456310678E-3</v>
      </c>
      <c r="AJ274" s="92">
        <f t="shared" si="155"/>
        <v>2.2330097087378639E-2</v>
      </c>
      <c r="AK274" s="78">
        <f t="shared" si="156"/>
        <v>0.97766990291262135</v>
      </c>
      <c r="AL274" s="11"/>
      <c r="AM274" s="14"/>
      <c r="AN274" s="11"/>
      <c r="AO274" s="15"/>
      <c r="AP274" s="11"/>
      <c r="AQ274" s="11"/>
      <c r="AR274" s="11"/>
      <c r="AS274" s="75" t="str">
        <f t="shared" si="162"/>
        <v/>
      </c>
      <c r="AT274" s="75" t="str">
        <f t="shared" ca="1" si="163"/>
        <v/>
      </c>
      <c r="AU274" s="75" t="str">
        <f t="shared" si="164"/>
        <v/>
      </c>
      <c r="AV274" s="75" t="str">
        <f t="shared" ca="1" si="165"/>
        <v/>
      </c>
      <c r="AW274" s="11"/>
      <c r="AX274" s="11"/>
      <c r="AY274" s="75" t="str">
        <f t="shared" si="166"/>
        <v/>
      </c>
      <c r="AZ274" s="11"/>
      <c r="BA274" s="11"/>
      <c r="BB274" s="75" t="str">
        <f t="shared" si="167"/>
        <v/>
      </c>
      <c r="BC274" s="11"/>
      <c r="BH274" s="52"/>
      <c r="BI274" s="52"/>
      <c r="BJ274" s="52"/>
      <c r="BK274" s="52"/>
      <c r="BL274" s="52"/>
      <c r="BM274" s="52"/>
      <c r="BQ274" s="27"/>
      <c r="BR274" s="27"/>
      <c r="BS274" s="27"/>
      <c r="BT274" s="27"/>
      <c r="BU274" s="27"/>
      <c r="BV274" s="27"/>
      <c r="BW274" s="54"/>
      <c r="BX274" s="26"/>
      <c r="BY274" s="54"/>
      <c r="BZ274" s="26"/>
      <c r="CA274" s="26"/>
      <c r="CB274" s="26"/>
    </row>
    <row r="275" spans="1:80" ht="17.45" customHeight="1">
      <c r="A275" s="94">
        <f t="shared" si="168"/>
        <v>38.6</v>
      </c>
      <c r="B275" s="107">
        <f t="shared" si="147"/>
        <v>45890</v>
      </c>
      <c r="C275" s="8"/>
      <c r="D275" s="11"/>
      <c r="E275" s="12">
        <v>0</v>
      </c>
      <c r="F275" s="11">
        <v>0</v>
      </c>
      <c r="G275" s="74">
        <f t="shared" si="157"/>
        <v>473</v>
      </c>
      <c r="H275" s="75">
        <f t="shared" si="157"/>
        <v>4687</v>
      </c>
      <c r="I275" s="88">
        <f t="shared" si="158"/>
        <v>0</v>
      </c>
      <c r="J275" s="78">
        <f t="shared" si="159"/>
        <v>0</v>
      </c>
      <c r="K275" s="78">
        <f t="shared" si="160"/>
        <v>0</v>
      </c>
      <c r="L275" s="78">
        <f t="shared" si="148"/>
        <v>0</v>
      </c>
      <c r="M275" s="78">
        <f t="shared" ref="M275:M338" ca="1" si="170">IF(ROW()=11,
   IF($B$4&gt;0,E275/$B$4,""),
   IF($B$4&gt;0,
      (OFFSET(M275,-1,0)*$B$4 + E275)/$B$4,
      "")
)</f>
        <v>0.20604395604395598</v>
      </c>
      <c r="N275" s="78">
        <f t="shared" ca="1" si="169"/>
        <v>0.6538461538461533</v>
      </c>
      <c r="O275" s="78">
        <f t="shared" si="161"/>
        <v>5.0000000000000001E-4</v>
      </c>
      <c r="P275" s="13" t="s">
        <v>184</v>
      </c>
      <c r="Q275" s="8">
        <v>130</v>
      </c>
      <c r="R275" s="13">
        <v>160</v>
      </c>
      <c r="S275" s="89">
        <f t="shared" si="149"/>
        <v>130</v>
      </c>
      <c r="T275" s="75">
        <f t="shared" si="150"/>
        <v>160</v>
      </c>
      <c r="U275" s="90">
        <f t="shared" si="151"/>
        <v>61.49</v>
      </c>
      <c r="V275" s="82">
        <f t="shared" si="152"/>
        <v>749.92</v>
      </c>
      <c r="W275" s="8">
        <v>3215</v>
      </c>
      <c r="X275" s="8">
        <v>44</v>
      </c>
      <c r="Y275" s="12">
        <v>3</v>
      </c>
      <c r="Z275" s="12">
        <v>21</v>
      </c>
      <c r="AA275" s="12">
        <v>120</v>
      </c>
      <c r="AB275" s="12"/>
      <c r="AC275" s="91">
        <f t="shared" si="153"/>
        <v>188</v>
      </c>
      <c r="AD275" s="75">
        <f t="shared" si="154"/>
        <v>3027</v>
      </c>
      <c r="AE275" s="88">
        <f t="shared" si="142"/>
        <v>0.68593983358224875</v>
      </c>
      <c r="AF275" s="92">
        <f t="shared" si="143"/>
        <v>1.3685847589424573E-2</v>
      </c>
      <c r="AG275" s="93">
        <f t="shared" si="144"/>
        <v>9.3312597200622088E-4</v>
      </c>
      <c r="AH275" s="93">
        <f t="shared" si="145"/>
        <v>6.531881804043546E-3</v>
      </c>
      <c r="AI275" s="78">
        <f t="shared" si="146"/>
        <v>3.7325038880248837E-2</v>
      </c>
      <c r="AJ275" s="92">
        <f t="shared" si="155"/>
        <v>5.8475894245723171E-2</v>
      </c>
      <c r="AK275" s="78">
        <f t="shared" si="156"/>
        <v>0.94152410575427681</v>
      </c>
      <c r="AL275" s="11"/>
      <c r="AM275" s="14"/>
      <c r="AN275" s="11"/>
      <c r="AO275" s="15"/>
      <c r="AP275" s="11"/>
      <c r="AQ275" s="11"/>
      <c r="AR275" s="11"/>
      <c r="AS275" s="75" t="str">
        <f t="shared" si="162"/>
        <v/>
      </c>
      <c r="AT275" s="75" t="str">
        <f t="shared" ca="1" si="163"/>
        <v/>
      </c>
      <c r="AU275" s="75" t="str">
        <f t="shared" si="164"/>
        <v/>
      </c>
      <c r="AV275" s="75" t="str">
        <f t="shared" ca="1" si="165"/>
        <v/>
      </c>
      <c r="AW275" s="11"/>
      <c r="AX275" s="11"/>
      <c r="AY275" s="75" t="str">
        <f t="shared" si="166"/>
        <v/>
      </c>
      <c r="AZ275" s="11"/>
      <c r="BA275" s="11"/>
      <c r="BB275" s="75" t="str">
        <f t="shared" si="167"/>
        <v/>
      </c>
      <c r="BC275" s="11"/>
      <c r="BH275" s="52"/>
      <c r="BI275" s="52"/>
      <c r="BJ275" s="52"/>
      <c r="BK275" s="52"/>
      <c r="BL275" s="52"/>
      <c r="BM275" s="52"/>
      <c r="BQ275" s="27"/>
      <c r="BR275" s="27"/>
      <c r="BS275" s="27"/>
      <c r="BT275" s="27"/>
      <c r="BU275" s="27"/>
      <c r="BV275" s="27"/>
      <c r="BW275" s="54"/>
      <c r="BX275" s="26"/>
      <c r="BY275" s="54"/>
      <c r="BZ275" s="26"/>
      <c r="CA275" s="26"/>
      <c r="CB275" s="26"/>
    </row>
    <row r="276" spans="1:80" ht="17.45" customHeight="1" thickBot="1">
      <c r="A276" s="86">
        <f t="shared" si="168"/>
        <v>38.700000000000003</v>
      </c>
      <c r="B276" s="108">
        <f t="shared" si="147"/>
        <v>45891</v>
      </c>
      <c r="C276" s="16"/>
      <c r="D276" s="17"/>
      <c r="E276" s="18">
        <v>0</v>
      </c>
      <c r="F276" s="17">
        <v>2</v>
      </c>
      <c r="G276" s="96">
        <f t="shared" si="157"/>
        <v>473</v>
      </c>
      <c r="H276" s="97">
        <f t="shared" si="157"/>
        <v>4685</v>
      </c>
      <c r="I276" s="98">
        <f t="shared" si="158"/>
        <v>0</v>
      </c>
      <c r="J276" s="99">
        <f t="shared" si="159"/>
        <v>0</v>
      </c>
      <c r="K276" s="99">
        <f t="shared" si="160"/>
        <v>0</v>
      </c>
      <c r="L276" s="99">
        <f t="shared" si="148"/>
        <v>4.2671218263281419E-4</v>
      </c>
      <c r="M276" s="99">
        <f t="shared" ca="1" si="170"/>
        <v>0.20604395604395598</v>
      </c>
      <c r="N276" s="99">
        <f t="shared" ca="1" si="169"/>
        <v>0.65659340659340604</v>
      </c>
      <c r="O276" s="99">
        <f t="shared" si="161"/>
        <v>5.0000000000000001E-4</v>
      </c>
      <c r="P276" s="19" t="s">
        <v>184</v>
      </c>
      <c r="Q276" s="16">
        <v>130</v>
      </c>
      <c r="R276" s="19">
        <v>160</v>
      </c>
      <c r="S276" s="89">
        <f t="shared" si="149"/>
        <v>130</v>
      </c>
      <c r="T276" s="75">
        <f t="shared" si="150"/>
        <v>160</v>
      </c>
      <c r="U276" s="100">
        <f t="shared" si="151"/>
        <v>61.49</v>
      </c>
      <c r="V276" s="101">
        <f t="shared" si="152"/>
        <v>749.6</v>
      </c>
      <c r="W276" s="16">
        <v>3135</v>
      </c>
      <c r="X276" s="8">
        <v>30</v>
      </c>
      <c r="Y276" s="12">
        <v>0</v>
      </c>
      <c r="Z276" s="12">
        <v>14</v>
      </c>
      <c r="AA276" s="12">
        <v>147</v>
      </c>
      <c r="AB276" s="12"/>
      <c r="AC276" s="102">
        <f t="shared" si="153"/>
        <v>191</v>
      </c>
      <c r="AD276" s="97">
        <f t="shared" si="154"/>
        <v>2944</v>
      </c>
      <c r="AE276" s="98">
        <f t="shared" si="142"/>
        <v>0.66887134627693623</v>
      </c>
      <c r="AF276" s="103">
        <f t="shared" si="143"/>
        <v>9.5693779904306216E-3</v>
      </c>
      <c r="AG276" s="104">
        <f t="shared" si="144"/>
        <v>0</v>
      </c>
      <c r="AH276" s="104">
        <f t="shared" si="145"/>
        <v>4.4657097288676234E-3</v>
      </c>
      <c r="AI276" s="99">
        <f t="shared" si="146"/>
        <v>4.6889952153110051E-2</v>
      </c>
      <c r="AJ276" s="103">
        <f t="shared" si="155"/>
        <v>6.0925039872408292E-2</v>
      </c>
      <c r="AK276" s="99">
        <f t="shared" si="156"/>
        <v>0.93907496012759173</v>
      </c>
      <c r="AL276" s="17"/>
      <c r="AM276" s="20"/>
      <c r="AN276" s="17"/>
      <c r="AO276" s="21"/>
      <c r="AP276" s="17"/>
      <c r="AQ276" s="17"/>
      <c r="AR276" s="17"/>
      <c r="AS276" s="97" t="str">
        <f t="shared" si="162"/>
        <v/>
      </c>
      <c r="AT276" s="97" t="str">
        <f t="shared" ca="1" si="163"/>
        <v/>
      </c>
      <c r="AU276" s="97" t="str">
        <f t="shared" si="164"/>
        <v/>
      </c>
      <c r="AV276" s="97" t="str">
        <f t="shared" ca="1" si="165"/>
        <v/>
      </c>
      <c r="AW276" s="17"/>
      <c r="AX276" s="17"/>
      <c r="AY276" s="97" t="str">
        <f t="shared" si="166"/>
        <v/>
      </c>
      <c r="AZ276" s="17"/>
      <c r="BA276" s="17"/>
      <c r="BB276" s="97" t="str">
        <f t="shared" si="167"/>
        <v/>
      </c>
      <c r="BC276" s="17"/>
      <c r="BH276" s="52"/>
      <c r="BI276" s="52"/>
      <c r="BJ276" s="52"/>
      <c r="BK276" s="52"/>
      <c r="BL276" s="52"/>
      <c r="BM276" s="52"/>
      <c r="BQ276" s="27"/>
      <c r="BR276" s="27"/>
      <c r="BS276" s="27"/>
      <c r="BT276" s="27"/>
      <c r="BU276" s="27"/>
      <c r="BV276" s="27"/>
      <c r="BW276" s="54"/>
      <c r="BX276" s="26"/>
      <c r="BY276" s="54"/>
      <c r="BZ276" s="26"/>
      <c r="CA276" s="26"/>
      <c r="CB276" s="26"/>
    </row>
    <row r="277" spans="1:80" ht="17.45" customHeight="1" thickTop="1">
      <c r="A277" s="71">
        <f>A270+1</f>
        <v>39.1</v>
      </c>
      <c r="B277" s="106">
        <f>B276+1</f>
        <v>45892</v>
      </c>
      <c r="C277" s="4"/>
      <c r="D277" s="5"/>
      <c r="E277" s="6">
        <v>0</v>
      </c>
      <c r="F277" s="5">
        <v>0</v>
      </c>
      <c r="G277" s="74">
        <f t="shared" si="157"/>
        <v>473</v>
      </c>
      <c r="H277" s="75">
        <f t="shared" si="157"/>
        <v>4685</v>
      </c>
      <c r="I277" s="76">
        <f t="shared" si="158"/>
        <v>0</v>
      </c>
      <c r="J277" s="77">
        <f t="shared" si="159"/>
        <v>0</v>
      </c>
      <c r="K277" s="77">
        <f t="shared" si="160"/>
        <v>0</v>
      </c>
      <c r="L277" s="77">
        <f t="shared" si="148"/>
        <v>0</v>
      </c>
      <c r="M277" s="78">
        <f t="shared" ca="1" si="170"/>
        <v>0.20604395604395598</v>
      </c>
      <c r="N277" s="78">
        <f t="shared" ca="1" si="169"/>
        <v>0.65659340659340604</v>
      </c>
      <c r="O277" s="78">
        <f t="shared" si="161"/>
        <v>5.0000000000000001E-4</v>
      </c>
      <c r="P277" s="13" t="s">
        <v>184</v>
      </c>
      <c r="Q277" s="8">
        <v>130</v>
      </c>
      <c r="R277" s="13">
        <v>160</v>
      </c>
      <c r="S277" s="79">
        <f t="shared" si="149"/>
        <v>130</v>
      </c>
      <c r="T277" s="80">
        <f t="shared" si="150"/>
        <v>160</v>
      </c>
      <c r="U277" s="90">
        <f t="shared" si="151"/>
        <v>61.49</v>
      </c>
      <c r="V277" s="82">
        <f t="shared" si="152"/>
        <v>749.6</v>
      </c>
      <c r="W277" s="4">
        <v>3170</v>
      </c>
      <c r="X277" s="4">
        <v>38</v>
      </c>
      <c r="Y277" s="6">
        <v>3</v>
      </c>
      <c r="Z277" s="6">
        <v>17</v>
      </c>
      <c r="AA277" s="6">
        <v>143</v>
      </c>
      <c r="AB277" s="6"/>
      <c r="AC277" s="83">
        <f t="shared" si="153"/>
        <v>201</v>
      </c>
      <c r="AD277" s="80">
        <f t="shared" si="154"/>
        <v>2969</v>
      </c>
      <c r="AE277" s="76">
        <f t="shared" si="142"/>
        <v>0.67662753468516545</v>
      </c>
      <c r="AF277" s="84">
        <f t="shared" si="143"/>
        <v>1.1987381703470032E-2</v>
      </c>
      <c r="AG277" s="85">
        <f t="shared" si="144"/>
        <v>9.4637223974763408E-4</v>
      </c>
      <c r="AH277" s="85">
        <f t="shared" si="145"/>
        <v>5.3627760252365929E-3</v>
      </c>
      <c r="AI277" s="77">
        <f t="shared" si="146"/>
        <v>4.5110410094637225E-2</v>
      </c>
      <c r="AJ277" s="84">
        <f t="shared" si="155"/>
        <v>6.3406940063091485E-2</v>
      </c>
      <c r="AK277" s="77">
        <f t="shared" si="156"/>
        <v>0.93659305993690856</v>
      </c>
      <c r="AL277" s="5"/>
      <c r="AM277" s="9"/>
      <c r="AN277" s="5"/>
      <c r="AO277" s="10"/>
      <c r="AP277" s="5"/>
      <c r="AQ277" s="5"/>
      <c r="AR277" s="5"/>
      <c r="AS277" s="80" t="str">
        <f t="shared" si="162"/>
        <v/>
      </c>
      <c r="AT277" s="80" t="str">
        <f t="shared" ca="1" si="163"/>
        <v/>
      </c>
      <c r="AU277" s="80" t="str">
        <f t="shared" si="164"/>
        <v/>
      </c>
      <c r="AV277" s="80" t="str">
        <f t="shared" ca="1" si="165"/>
        <v/>
      </c>
      <c r="AW277" s="5"/>
      <c r="AX277" s="5"/>
      <c r="AY277" s="80" t="str">
        <f t="shared" si="166"/>
        <v/>
      </c>
      <c r="AZ277" s="165"/>
      <c r="BA277" s="165"/>
      <c r="BB277" s="80" t="str">
        <f t="shared" si="167"/>
        <v/>
      </c>
      <c r="BC277" s="5"/>
      <c r="BH277" s="52"/>
      <c r="BI277" s="52"/>
      <c r="BJ277" s="52"/>
      <c r="BK277" s="52"/>
      <c r="BL277" s="52"/>
      <c r="BM277" s="52"/>
      <c r="BQ277" s="27"/>
      <c r="BR277" s="27"/>
      <c r="BS277" s="27"/>
      <c r="BT277" s="27"/>
      <c r="BU277" s="27"/>
      <c r="BV277" s="27"/>
      <c r="BW277" s="54"/>
      <c r="BX277" s="26"/>
      <c r="BY277" s="54"/>
      <c r="BZ277" s="26"/>
      <c r="CA277" s="26"/>
      <c r="CB277" s="26"/>
    </row>
    <row r="278" spans="1:80" ht="17.45" customHeight="1">
      <c r="A278" s="86">
        <f t="shared" si="168"/>
        <v>39.200000000000003</v>
      </c>
      <c r="B278" s="107">
        <f t="shared" si="147"/>
        <v>45893</v>
      </c>
      <c r="C278" s="8"/>
      <c r="D278" s="11"/>
      <c r="E278" s="12">
        <v>3</v>
      </c>
      <c r="F278" s="11">
        <v>2</v>
      </c>
      <c r="G278" s="74">
        <f t="shared" si="157"/>
        <v>470</v>
      </c>
      <c r="H278" s="75">
        <f t="shared" si="157"/>
        <v>4683</v>
      </c>
      <c r="I278" s="88">
        <f t="shared" si="158"/>
        <v>0</v>
      </c>
      <c r="J278" s="78">
        <f t="shared" si="159"/>
        <v>6.3424947145877377E-3</v>
      </c>
      <c r="K278" s="78">
        <f t="shared" si="160"/>
        <v>0</v>
      </c>
      <c r="L278" s="78">
        <f t="shared" si="148"/>
        <v>4.2689434364994664E-4</v>
      </c>
      <c r="M278" s="78">
        <f t="shared" ca="1" si="170"/>
        <v>0.21016483516483508</v>
      </c>
      <c r="N278" s="78">
        <f t="shared" ca="1" si="169"/>
        <v>0.65934065934065877</v>
      </c>
      <c r="O278" s="78">
        <f t="shared" si="161"/>
        <v>5.0000000000000001E-4</v>
      </c>
      <c r="P278" s="13" t="s">
        <v>184</v>
      </c>
      <c r="Q278" s="8">
        <v>130</v>
      </c>
      <c r="R278" s="13">
        <v>160</v>
      </c>
      <c r="S278" s="89">
        <f t="shared" si="149"/>
        <v>130</v>
      </c>
      <c r="T278" s="75">
        <f t="shared" si="150"/>
        <v>160</v>
      </c>
      <c r="U278" s="90">
        <f t="shared" si="151"/>
        <v>61.1</v>
      </c>
      <c r="V278" s="82">
        <f t="shared" si="152"/>
        <v>749.28</v>
      </c>
      <c r="W278" s="8">
        <v>3165</v>
      </c>
      <c r="X278" s="8">
        <v>72</v>
      </c>
      <c r="Y278" s="12">
        <v>0</v>
      </c>
      <c r="Z278" s="12">
        <v>25</v>
      </c>
      <c r="AA278" s="12">
        <v>119</v>
      </c>
      <c r="AB278" s="12"/>
      <c r="AC278" s="91">
        <f t="shared" si="153"/>
        <v>216</v>
      </c>
      <c r="AD278" s="75">
        <f t="shared" si="154"/>
        <v>2949</v>
      </c>
      <c r="AE278" s="88">
        <f t="shared" si="142"/>
        <v>0.67556029882604052</v>
      </c>
      <c r="AF278" s="92">
        <f t="shared" si="143"/>
        <v>2.2748815165876776E-2</v>
      </c>
      <c r="AG278" s="93">
        <f t="shared" si="144"/>
        <v>0</v>
      </c>
      <c r="AH278" s="93">
        <f t="shared" si="145"/>
        <v>7.8988941548183249E-3</v>
      </c>
      <c r="AI278" s="78">
        <f t="shared" si="146"/>
        <v>3.7598736176935231E-2</v>
      </c>
      <c r="AJ278" s="92">
        <f t="shared" si="155"/>
        <v>6.8246445497630329E-2</v>
      </c>
      <c r="AK278" s="78">
        <f t="shared" si="156"/>
        <v>0.93175355450236963</v>
      </c>
      <c r="AL278" s="11"/>
      <c r="AM278" s="14"/>
      <c r="AN278" s="11"/>
      <c r="AO278" s="15"/>
      <c r="AP278" s="11"/>
      <c r="AQ278" s="11"/>
      <c r="AR278" s="11"/>
      <c r="AS278" s="75" t="str">
        <f t="shared" si="162"/>
        <v/>
      </c>
      <c r="AT278" s="75" t="str">
        <f t="shared" ca="1" si="163"/>
        <v/>
      </c>
      <c r="AU278" s="75" t="str">
        <f t="shared" si="164"/>
        <v/>
      </c>
      <c r="AV278" s="75" t="str">
        <f t="shared" ca="1" si="165"/>
        <v/>
      </c>
      <c r="AW278" s="11"/>
      <c r="AX278" s="11"/>
      <c r="AY278" s="75" t="str">
        <f t="shared" si="166"/>
        <v/>
      </c>
      <c r="AZ278" s="11"/>
      <c r="BA278" s="11"/>
      <c r="BB278" s="75" t="str">
        <f t="shared" si="167"/>
        <v/>
      </c>
      <c r="BC278" s="11"/>
      <c r="BH278" s="52"/>
      <c r="BI278" s="52"/>
      <c r="BJ278" s="52"/>
      <c r="BK278" s="52"/>
      <c r="BL278" s="52"/>
      <c r="BM278" s="52"/>
      <c r="BQ278" s="27"/>
      <c r="BR278" s="27"/>
      <c r="BS278" s="27"/>
      <c r="BT278" s="27"/>
      <c r="BU278" s="27"/>
      <c r="BV278" s="27"/>
      <c r="BW278" s="54"/>
      <c r="BX278" s="26"/>
      <c r="BY278" s="54"/>
      <c r="BZ278" s="26"/>
      <c r="CA278" s="26"/>
      <c r="CB278" s="26"/>
    </row>
    <row r="279" spans="1:80" ht="17.45" customHeight="1">
      <c r="A279" s="94">
        <f t="shared" si="168"/>
        <v>39.299999999999997</v>
      </c>
      <c r="B279" s="107">
        <f t="shared" si="147"/>
        <v>45894</v>
      </c>
      <c r="C279" s="8"/>
      <c r="D279" s="11"/>
      <c r="E279" s="12">
        <v>0</v>
      </c>
      <c r="F279" s="11">
        <v>0</v>
      </c>
      <c r="G279" s="74">
        <f t="shared" si="157"/>
        <v>470</v>
      </c>
      <c r="H279" s="75">
        <f t="shared" si="157"/>
        <v>4683</v>
      </c>
      <c r="I279" s="88">
        <f t="shared" si="158"/>
        <v>0</v>
      </c>
      <c r="J279" s="78">
        <f t="shared" si="159"/>
        <v>0</v>
      </c>
      <c r="K279" s="78">
        <f t="shared" si="160"/>
        <v>0</v>
      </c>
      <c r="L279" s="78">
        <f t="shared" si="148"/>
        <v>0</v>
      </c>
      <c r="M279" s="78">
        <f t="shared" ca="1" si="170"/>
        <v>0.21016483516483508</v>
      </c>
      <c r="N279" s="78">
        <f t="shared" ca="1" si="169"/>
        <v>0.65934065934065877</v>
      </c>
      <c r="O279" s="78">
        <f t="shared" si="161"/>
        <v>5.0000000000000001E-4</v>
      </c>
      <c r="P279" s="13" t="s">
        <v>184</v>
      </c>
      <c r="Q279" s="8">
        <v>130</v>
      </c>
      <c r="R279" s="13">
        <v>160</v>
      </c>
      <c r="S279" s="89">
        <f t="shared" si="149"/>
        <v>130</v>
      </c>
      <c r="T279" s="75">
        <f t="shared" si="150"/>
        <v>160</v>
      </c>
      <c r="U279" s="90">
        <f t="shared" si="151"/>
        <v>61.1</v>
      </c>
      <c r="V279" s="82">
        <f t="shared" si="152"/>
        <v>749.28</v>
      </c>
      <c r="W279" s="8">
        <v>3210</v>
      </c>
      <c r="X279" s="8">
        <v>49</v>
      </c>
      <c r="Y279" s="12">
        <v>3</v>
      </c>
      <c r="Z279" s="12">
        <v>15</v>
      </c>
      <c r="AA279" s="12">
        <v>128</v>
      </c>
      <c r="AB279" s="12"/>
      <c r="AC279" s="91">
        <f t="shared" si="153"/>
        <v>195</v>
      </c>
      <c r="AD279" s="75">
        <f t="shared" si="154"/>
        <v>3015</v>
      </c>
      <c r="AE279" s="88">
        <f t="shared" si="142"/>
        <v>0.68545803971812935</v>
      </c>
      <c r="AF279" s="92">
        <f t="shared" si="143"/>
        <v>1.5264797507788162E-2</v>
      </c>
      <c r="AG279" s="93">
        <f t="shared" si="144"/>
        <v>9.3457943925233649E-4</v>
      </c>
      <c r="AH279" s="93">
        <f t="shared" si="145"/>
        <v>4.6728971962616819E-3</v>
      </c>
      <c r="AI279" s="78">
        <f t="shared" si="146"/>
        <v>3.987538940809969E-2</v>
      </c>
      <c r="AJ279" s="92">
        <f t="shared" si="155"/>
        <v>6.0747663551401869E-2</v>
      </c>
      <c r="AK279" s="78">
        <f t="shared" si="156"/>
        <v>0.93925233644859818</v>
      </c>
      <c r="AL279" s="11"/>
      <c r="AM279" s="14"/>
      <c r="AN279" s="11"/>
      <c r="AO279" s="15"/>
      <c r="AP279" s="11"/>
      <c r="AQ279" s="11"/>
      <c r="AR279" s="11"/>
      <c r="AS279" s="75" t="str">
        <f t="shared" si="162"/>
        <v/>
      </c>
      <c r="AT279" s="75" t="str">
        <f t="shared" ca="1" si="163"/>
        <v/>
      </c>
      <c r="AU279" s="75" t="str">
        <f t="shared" si="164"/>
        <v/>
      </c>
      <c r="AV279" s="75" t="str">
        <f t="shared" ca="1" si="165"/>
        <v/>
      </c>
      <c r="AW279" s="11"/>
      <c r="AX279" s="11"/>
      <c r="AY279" s="75" t="str">
        <f t="shared" si="166"/>
        <v/>
      </c>
      <c r="AZ279" s="11"/>
      <c r="BA279" s="11"/>
      <c r="BB279" s="75" t="str">
        <f t="shared" si="167"/>
        <v/>
      </c>
      <c r="BC279" s="11"/>
      <c r="BH279" s="52"/>
      <c r="BI279" s="52"/>
      <c r="BJ279" s="52"/>
      <c r="BK279" s="52"/>
      <c r="BL279" s="52"/>
      <c r="BM279" s="52"/>
      <c r="BQ279" s="27"/>
      <c r="BR279" s="27"/>
      <c r="BS279" s="27"/>
      <c r="BT279" s="27"/>
      <c r="BU279" s="27"/>
      <c r="BV279" s="27"/>
      <c r="BW279" s="54"/>
      <c r="BX279" s="26"/>
      <c r="BY279" s="54"/>
      <c r="BZ279" s="26"/>
      <c r="CA279" s="26"/>
      <c r="CB279" s="26"/>
    </row>
    <row r="280" spans="1:80" ht="17.45" customHeight="1">
      <c r="A280" s="86">
        <f t="shared" si="168"/>
        <v>39.4</v>
      </c>
      <c r="B280" s="107">
        <f t="shared" si="147"/>
        <v>45895</v>
      </c>
      <c r="C280" s="8"/>
      <c r="D280" s="11"/>
      <c r="E280" s="12">
        <v>0</v>
      </c>
      <c r="F280" s="11">
        <v>0</v>
      </c>
      <c r="G280" s="74">
        <f t="shared" si="157"/>
        <v>470</v>
      </c>
      <c r="H280" s="75">
        <f t="shared" si="157"/>
        <v>4683</v>
      </c>
      <c r="I280" s="88">
        <f t="shared" si="158"/>
        <v>0</v>
      </c>
      <c r="J280" s="78">
        <f t="shared" si="159"/>
        <v>0</v>
      </c>
      <c r="K280" s="78">
        <f t="shared" si="160"/>
        <v>0</v>
      </c>
      <c r="L280" s="78">
        <f t="shared" si="148"/>
        <v>0</v>
      </c>
      <c r="M280" s="78">
        <f t="shared" ca="1" si="170"/>
        <v>0.21016483516483508</v>
      </c>
      <c r="N280" s="78">
        <f t="shared" ca="1" si="169"/>
        <v>0.65934065934065877</v>
      </c>
      <c r="O280" s="78">
        <f t="shared" si="161"/>
        <v>5.0000000000000001E-4</v>
      </c>
      <c r="P280" s="13" t="s">
        <v>184</v>
      </c>
      <c r="Q280" s="8">
        <v>130</v>
      </c>
      <c r="R280" s="13">
        <v>160</v>
      </c>
      <c r="S280" s="89">
        <f t="shared" si="149"/>
        <v>130</v>
      </c>
      <c r="T280" s="75">
        <f t="shared" si="150"/>
        <v>160</v>
      </c>
      <c r="U280" s="90">
        <f t="shared" si="151"/>
        <v>61.1</v>
      </c>
      <c r="V280" s="82">
        <f t="shared" si="152"/>
        <v>749.28</v>
      </c>
      <c r="W280" s="8">
        <v>3090</v>
      </c>
      <c r="X280" s="8">
        <v>56</v>
      </c>
      <c r="Y280" s="12">
        <v>1</v>
      </c>
      <c r="Z280" s="12">
        <v>35</v>
      </c>
      <c r="AA280" s="12">
        <v>129</v>
      </c>
      <c r="AB280" s="12"/>
      <c r="AC280" s="91">
        <f t="shared" si="153"/>
        <v>221</v>
      </c>
      <c r="AD280" s="75">
        <f t="shared" si="154"/>
        <v>2869</v>
      </c>
      <c r="AE280" s="88">
        <f t="shared" si="142"/>
        <v>0.65983344010249845</v>
      </c>
      <c r="AF280" s="92">
        <f t="shared" si="143"/>
        <v>1.8122977346278317E-2</v>
      </c>
      <c r="AG280" s="93">
        <f t="shared" si="144"/>
        <v>3.2362459546925567E-4</v>
      </c>
      <c r="AH280" s="93">
        <f t="shared" si="145"/>
        <v>1.1326860841423949E-2</v>
      </c>
      <c r="AI280" s="78">
        <f t="shared" si="146"/>
        <v>4.1747572815533977E-2</v>
      </c>
      <c r="AJ280" s="92">
        <f t="shared" si="155"/>
        <v>7.1521035598705499E-2</v>
      </c>
      <c r="AK280" s="78">
        <f t="shared" si="156"/>
        <v>0.92847896440129452</v>
      </c>
      <c r="AL280" s="11"/>
      <c r="AM280" s="14"/>
      <c r="AN280" s="11"/>
      <c r="AO280" s="15"/>
      <c r="AP280" s="11"/>
      <c r="AQ280" s="11"/>
      <c r="AR280" s="11"/>
      <c r="AS280" s="75" t="str">
        <f t="shared" si="162"/>
        <v/>
      </c>
      <c r="AT280" s="75" t="str">
        <f t="shared" ca="1" si="163"/>
        <v/>
      </c>
      <c r="AU280" s="75" t="str">
        <f t="shared" si="164"/>
        <v/>
      </c>
      <c r="AV280" s="75" t="str">
        <f t="shared" ca="1" si="165"/>
        <v/>
      </c>
      <c r="AW280" s="11"/>
      <c r="AX280" s="11"/>
      <c r="AY280" s="75" t="str">
        <f t="shared" si="166"/>
        <v/>
      </c>
      <c r="AZ280" s="11"/>
      <c r="BA280" s="11"/>
      <c r="BB280" s="75" t="str">
        <f t="shared" si="167"/>
        <v/>
      </c>
      <c r="BC280" s="11"/>
      <c r="BH280" s="52"/>
      <c r="BI280" s="52"/>
      <c r="BJ280" s="52"/>
      <c r="BK280" s="52"/>
      <c r="BL280" s="52"/>
      <c r="BM280" s="52"/>
      <c r="BQ280" s="27"/>
      <c r="BR280" s="27"/>
      <c r="BS280" s="27"/>
      <c r="BT280" s="27"/>
      <c r="BU280" s="27"/>
      <c r="BV280" s="27"/>
      <c r="BW280" s="54"/>
      <c r="BX280" s="26"/>
      <c r="BY280" s="54"/>
      <c r="BZ280" s="26"/>
      <c r="CA280" s="26"/>
      <c r="CB280" s="26"/>
    </row>
    <row r="281" spans="1:80" ht="17.45" customHeight="1">
      <c r="A281" s="94">
        <f t="shared" si="168"/>
        <v>39.5</v>
      </c>
      <c r="B281" s="107">
        <f t="shared" si="147"/>
        <v>45896</v>
      </c>
      <c r="C281" s="8"/>
      <c r="D281" s="11"/>
      <c r="E281" s="12">
        <v>1</v>
      </c>
      <c r="F281" s="11">
        <v>1</v>
      </c>
      <c r="G281" s="74">
        <f t="shared" si="157"/>
        <v>469</v>
      </c>
      <c r="H281" s="75">
        <f t="shared" si="157"/>
        <v>4682</v>
      </c>
      <c r="I281" s="88">
        <f t="shared" si="158"/>
        <v>0</v>
      </c>
      <c r="J281" s="78">
        <f t="shared" si="159"/>
        <v>2.1276595744680851E-3</v>
      </c>
      <c r="K281" s="78">
        <f t="shared" si="160"/>
        <v>0</v>
      </c>
      <c r="L281" s="78">
        <f t="shared" si="148"/>
        <v>2.1353833013025838E-4</v>
      </c>
      <c r="M281" s="78">
        <f t="shared" ca="1" si="170"/>
        <v>0.21153846153846145</v>
      </c>
      <c r="N281" s="78">
        <f t="shared" ca="1" si="169"/>
        <v>0.66071428571428514</v>
      </c>
      <c r="O281" s="78">
        <f t="shared" si="161"/>
        <v>5.0000000000000001E-4</v>
      </c>
      <c r="P281" s="13" t="s">
        <v>184</v>
      </c>
      <c r="Q281" s="8">
        <v>130</v>
      </c>
      <c r="R281" s="13">
        <v>160</v>
      </c>
      <c r="S281" s="89">
        <f t="shared" si="149"/>
        <v>130</v>
      </c>
      <c r="T281" s="75">
        <f t="shared" si="150"/>
        <v>160</v>
      </c>
      <c r="U281" s="90">
        <f t="shared" si="151"/>
        <v>60.97</v>
      </c>
      <c r="V281" s="82">
        <f t="shared" si="152"/>
        <v>749.12</v>
      </c>
      <c r="W281" s="8">
        <v>3130</v>
      </c>
      <c r="X281" s="8">
        <v>43</v>
      </c>
      <c r="Y281" s="12">
        <v>6</v>
      </c>
      <c r="Z281" s="12">
        <v>7</v>
      </c>
      <c r="AA281" s="12">
        <v>119</v>
      </c>
      <c r="AB281" s="12"/>
      <c r="AC281" s="91">
        <f t="shared" si="153"/>
        <v>175</v>
      </c>
      <c r="AD281" s="75">
        <f t="shared" si="154"/>
        <v>2955</v>
      </c>
      <c r="AE281" s="88">
        <f t="shared" si="142"/>
        <v>0.66837497330770879</v>
      </c>
      <c r="AF281" s="92">
        <f t="shared" si="143"/>
        <v>1.3738019169329074E-2</v>
      </c>
      <c r="AG281" s="93">
        <f t="shared" si="144"/>
        <v>1.9169329073482429E-3</v>
      </c>
      <c r="AH281" s="93">
        <f t="shared" si="145"/>
        <v>2.2364217252396168E-3</v>
      </c>
      <c r="AI281" s="78">
        <f t="shared" si="146"/>
        <v>3.8019169329073482E-2</v>
      </c>
      <c r="AJ281" s="92">
        <f t="shared" si="155"/>
        <v>5.5910543130990413E-2</v>
      </c>
      <c r="AK281" s="78">
        <f t="shared" si="156"/>
        <v>0.94408945686900958</v>
      </c>
      <c r="AL281" s="11"/>
      <c r="AM281" s="14"/>
      <c r="AN281" s="11"/>
      <c r="AO281" s="15"/>
      <c r="AP281" s="11"/>
      <c r="AQ281" s="11"/>
      <c r="AR281" s="11"/>
      <c r="AS281" s="75" t="str">
        <f t="shared" si="162"/>
        <v/>
      </c>
      <c r="AT281" s="75" t="str">
        <f t="shared" ca="1" si="163"/>
        <v/>
      </c>
      <c r="AU281" s="75" t="str">
        <f t="shared" si="164"/>
        <v/>
      </c>
      <c r="AV281" s="75" t="str">
        <f t="shared" ca="1" si="165"/>
        <v/>
      </c>
      <c r="AW281" s="11"/>
      <c r="AX281" s="11"/>
      <c r="AY281" s="75" t="str">
        <f t="shared" si="166"/>
        <v/>
      </c>
      <c r="AZ281" s="11"/>
      <c r="BA281" s="11"/>
      <c r="BB281" s="75" t="str">
        <f t="shared" si="167"/>
        <v/>
      </c>
      <c r="BC281" s="11"/>
      <c r="BH281" s="52"/>
      <c r="BI281" s="52"/>
      <c r="BJ281" s="52"/>
      <c r="BK281" s="52"/>
      <c r="BL281" s="52"/>
      <c r="BM281" s="52"/>
      <c r="BQ281" s="27"/>
      <c r="BR281" s="27"/>
      <c r="BS281" s="27"/>
      <c r="BT281" s="27"/>
      <c r="BU281" s="27"/>
      <c r="BV281" s="27"/>
      <c r="BW281" s="54"/>
      <c r="BX281" s="26"/>
      <c r="BY281" s="54"/>
      <c r="BZ281" s="26"/>
      <c r="CA281" s="26"/>
      <c r="CB281" s="26"/>
    </row>
    <row r="282" spans="1:80" ht="17.45" customHeight="1">
      <c r="A282" s="86">
        <f t="shared" si="168"/>
        <v>39.6</v>
      </c>
      <c r="B282" s="107">
        <f t="shared" si="147"/>
        <v>45897</v>
      </c>
      <c r="C282" s="8"/>
      <c r="D282" s="11"/>
      <c r="E282" s="12">
        <v>1</v>
      </c>
      <c r="F282" s="11">
        <v>2</v>
      </c>
      <c r="G282" s="74">
        <f t="shared" si="157"/>
        <v>468</v>
      </c>
      <c r="H282" s="75">
        <f t="shared" si="157"/>
        <v>4680</v>
      </c>
      <c r="I282" s="88">
        <f t="shared" si="158"/>
        <v>0</v>
      </c>
      <c r="J282" s="78">
        <f t="shared" si="159"/>
        <v>2.1321961620469083E-3</v>
      </c>
      <c r="K282" s="78">
        <f t="shared" si="160"/>
        <v>0</v>
      </c>
      <c r="L282" s="78">
        <f t="shared" si="148"/>
        <v>4.2716787697565144E-4</v>
      </c>
      <c r="M282" s="78">
        <f t="shared" ca="1" si="170"/>
        <v>0.21291208791208782</v>
      </c>
      <c r="N282" s="78">
        <f t="shared" ca="1" si="169"/>
        <v>0.66346153846153788</v>
      </c>
      <c r="O282" s="78">
        <f t="shared" si="161"/>
        <v>5.0000000000000001E-4</v>
      </c>
      <c r="P282" s="13" t="s">
        <v>184</v>
      </c>
      <c r="Q282" s="8">
        <v>130</v>
      </c>
      <c r="R282" s="13">
        <v>160</v>
      </c>
      <c r="S282" s="89">
        <f t="shared" si="149"/>
        <v>130</v>
      </c>
      <c r="T282" s="75">
        <f t="shared" si="150"/>
        <v>160</v>
      </c>
      <c r="U282" s="90">
        <f t="shared" si="151"/>
        <v>60.84</v>
      </c>
      <c r="V282" s="82">
        <f t="shared" si="152"/>
        <v>748.8</v>
      </c>
      <c r="W282" s="8">
        <v>3080</v>
      </c>
      <c r="X282" s="8">
        <v>39</v>
      </c>
      <c r="Y282" s="12">
        <v>0</v>
      </c>
      <c r="Z282" s="12">
        <v>25</v>
      </c>
      <c r="AA282" s="12">
        <v>106</v>
      </c>
      <c r="AB282" s="12"/>
      <c r="AC282" s="91">
        <f t="shared" si="153"/>
        <v>170</v>
      </c>
      <c r="AD282" s="75">
        <f t="shared" si="154"/>
        <v>2910</v>
      </c>
      <c r="AE282" s="88">
        <f t="shared" si="142"/>
        <v>0.65783853054250319</v>
      </c>
      <c r="AF282" s="92">
        <f t="shared" si="143"/>
        <v>1.2662337662337663E-2</v>
      </c>
      <c r="AG282" s="93">
        <f t="shared" si="144"/>
        <v>0</v>
      </c>
      <c r="AH282" s="93">
        <f t="shared" si="145"/>
        <v>8.1168831168831161E-3</v>
      </c>
      <c r="AI282" s="78">
        <f t="shared" si="146"/>
        <v>3.4415584415584413E-2</v>
      </c>
      <c r="AJ282" s="92">
        <f t="shared" si="155"/>
        <v>5.5194805194805192E-2</v>
      </c>
      <c r="AK282" s="78">
        <f t="shared" si="156"/>
        <v>0.94480519480519476</v>
      </c>
      <c r="AL282" s="11"/>
      <c r="AM282" s="14"/>
      <c r="AN282" s="11"/>
      <c r="AO282" s="15"/>
      <c r="AP282" s="11"/>
      <c r="AQ282" s="11"/>
      <c r="AR282" s="11"/>
      <c r="AS282" s="75" t="str">
        <f t="shared" si="162"/>
        <v/>
      </c>
      <c r="AT282" s="75" t="str">
        <f t="shared" ca="1" si="163"/>
        <v/>
      </c>
      <c r="AU282" s="75" t="str">
        <f t="shared" si="164"/>
        <v/>
      </c>
      <c r="AV282" s="75" t="str">
        <f t="shared" ca="1" si="165"/>
        <v/>
      </c>
      <c r="AW282" s="11"/>
      <c r="AX282" s="11"/>
      <c r="AY282" s="75" t="str">
        <f t="shared" si="166"/>
        <v/>
      </c>
      <c r="AZ282" s="11"/>
      <c r="BA282" s="11"/>
      <c r="BB282" s="75" t="str">
        <f t="shared" si="167"/>
        <v/>
      </c>
      <c r="BC282" s="11"/>
      <c r="BH282" s="52"/>
      <c r="BI282" s="52"/>
      <c r="BJ282" s="52"/>
      <c r="BK282" s="52"/>
      <c r="BL282" s="52"/>
      <c r="BM282" s="52"/>
      <c r="BQ282" s="27"/>
      <c r="BR282" s="27"/>
      <c r="BS282" s="27"/>
      <c r="BT282" s="27"/>
      <c r="BU282" s="27"/>
      <c r="BV282" s="27"/>
      <c r="BW282" s="54"/>
      <c r="BX282" s="26"/>
      <c r="BY282" s="54"/>
      <c r="BZ282" s="26"/>
      <c r="CA282" s="26"/>
      <c r="CB282" s="26"/>
    </row>
    <row r="283" spans="1:80" ht="17.45" customHeight="1" thickBot="1">
      <c r="A283" s="94">
        <f t="shared" si="168"/>
        <v>39.700000000000003</v>
      </c>
      <c r="B283" s="108">
        <f t="shared" si="147"/>
        <v>45898</v>
      </c>
      <c r="C283" s="16"/>
      <c r="D283" s="17"/>
      <c r="E283" s="18">
        <v>1</v>
      </c>
      <c r="F283" s="17">
        <v>5</v>
      </c>
      <c r="G283" s="96">
        <f t="shared" si="157"/>
        <v>467</v>
      </c>
      <c r="H283" s="97">
        <f t="shared" si="157"/>
        <v>4675</v>
      </c>
      <c r="I283" s="98">
        <f t="shared" si="158"/>
        <v>0</v>
      </c>
      <c r="J283" s="99">
        <f t="shared" si="159"/>
        <v>2.136752136752137E-3</v>
      </c>
      <c r="K283" s="99">
        <f t="shared" si="160"/>
        <v>0</v>
      </c>
      <c r="L283" s="99">
        <f t="shared" si="148"/>
        <v>1.0683760683760685E-3</v>
      </c>
      <c r="M283" s="99">
        <f t="shared" ca="1" si="170"/>
        <v>0.21428571428571422</v>
      </c>
      <c r="N283" s="99">
        <f t="shared" ca="1" si="169"/>
        <v>0.67032967032966984</v>
      </c>
      <c r="O283" s="99">
        <f t="shared" si="161"/>
        <v>5.0000000000000001E-4</v>
      </c>
      <c r="P283" s="19" t="s">
        <v>184</v>
      </c>
      <c r="Q283" s="16">
        <v>130</v>
      </c>
      <c r="R283" s="19">
        <v>160</v>
      </c>
      <c r="S283" s="89">
        <f t="shared" si="149"/>
        <v>130</v>
      </c>
      <c r="T283" s="75">
        <f t="shared" si="150"/>
        <v>160</v>
      </c>
      <c r="U283" s="100">
        <f t="shared" si="151"/>
        <v>60.71</v>
      </c>
      <c r="V283" s="101">
        <f t="shared" si="152"/>
        <v>748</v>
      </c>
      <c r="W283" s="16">
        <v>3120</v>
      </c>
      <c r="X283" s="8">
        <v>34</v>
      </c>
      <c r="Y283" s="12">
        <v>3</v>
      </c>
      <c r="Z283" s="12">
        <v>10</v>
      </c>
      <c r="AA283" s="12">
        <v>127</v>
      </c>
      <c r="AB283" s="12"/>
      <c r="AC283" s="102">
        <f t="shared" si="153"/>
        <v>174</v>
      </c>
      <c r="AD283" s="97">
        <f t="shared" si="154"/>
        <v>2946</v>
      </c>
      <c r="AE283" s="98">
        <f t="shared" si="142"/>
        <v>0.66666666666666663</v>
      </c>
      <c r="AF283" s="103">
        <f t="shared" si="143"/>
        <v>1.0897435897435897E-2</v>
      </c>
      <c r="AG283" s="104">
        <f t="shared" si="144"/>
        <v>9.6153846153846159E-4</v>
      </c>
      <c r="AH283" s="104">
        <f t="shared" si="145"/>
        <v>3.205128205128205E-3</v>
      </c>
      <c r="AI283" s="99">
        <f t="shared" si="146"/>
        <v>4.0705128205128206E-2</v>
      </c>
      <c r="AJ283" s="103">
        <f t="shared" si="155"/>
        <v>5.5769230769230772E-2</v>
      </c>
      <c r="AK283" s="99">
        <f t="shared" si="156"/>
        <v>0.94423076923076921</v>
      </c>
      <c r="AL283" s="17"/>
      <c r="AM283" s="20"/>
      <c r="AN283" s="17"/>
      <c r="AO283" s="21"/>
      <c r="AP283" s="17"/>
      <c r="AQ283" s="17"/>
      <c r="AR283" s="17"/>
      <c r="AS283" s="97" t="str">
        <f t="shared" si="162"/>
        <v/>
      </c>
      <c r="AT283" s="97" t="str">
        <f t="shared" ca="1" si="163"/>
        <v/>
      </c>
      <c r="AU283" s="97" t="str">
        <f t="shared" si="164"/>
        <v/>
      </c>
      <c r="AV283" s="97" t="str">
        <f t="shared" ca="1" si="165"/>
        <v/>
      </c>
      <c r="AW283" s="17"/>
      <c r="AX283" s="17"/>
      <c r="AY283" s="97" t="str">
        <f t="shared" si="166"/>
        <v/>
      </c>
      <c r="AZ283" s="17"/>
      <c r="BA283" s="17"/>
      <c r="BB283" s="97" t="str">
        <f t="shared" si="167"/>
        <v/>
      </c>
      <c r="BC283" s="17"/>
      <c r="BH283" s="52"/>
      <c r="BI283" s="52"/>
      <c r="BJ283" s="52"/>
      <c r="BK283" s="52"/>
      <c r="BL283" s="52"/>
      <c r="BM283" s="52"/>
      <c r="BQ283" s="27"/>
      <c r="BR283" s="27"/>
      <c r="BS283" s="27"/>
      <c r="BT283" s="27"/>
      <c r="BU283" s="27"/>
      <c r="BV283" s="27"/>
      <c r="BW283" s="54"/>
      <c r="BX283" s="26"/>
      <c r="BY283" s="54"/>
      <c r="BZ283" s="26"/>
      <c r="CA283" s="26"/>
      <c r="CB283" s="26"/>
    </row>
    <row r="284" spans="1:80" ht="17.45" customHeight="1" thickTop="1">
      <c r="A284" s="105">
        <f>A277+1</f>
        <v>40.1</v>
      </c>
      <c r="B284" s="106">
        <f>B283+1</f>
        <v>45899</v>
      </c>
      <c r="C284" s="4"/>
      <c r="D284" s="5"/>
      <c r="E284" s="6">
        <v>1</v>
      </c>
      <c r="F284" s="5">
        <v>2</v>
      </c>
      <c r="G284" s="74">
        <f t="shared" ref="G284:H299" si="171">G283-E284-C284</f>
        <v>466</v>
      </c>
      <c r="H284" s="75">
        <f t="shared" si="171"/>
        <v>4673</v>
      </c>
      <c r="I284" s="76">
        <f t="shared" si="158"/>
        <v>0</v>
      </c>
      <c r="J284" s="77">
        <f t="shared" si="159"/>
        <v>2.1413276231263384E-3</v>
      </c>
      <c r="K284" s="77">
        <f t="shared" si="160"/>
        <v>0</v>
      </c>
      <c r="L284" s="77">
        <f t="shared" si="148"/>
        <v>4.2780748663101602E-4</v>
      </c>
      <c r="M284" s="78">
        <f t="shared" ca="1" si="170"/>
        <v>0.21565934065934059</v>
      </c>
      <c r="N284" s="78">
        <f t="shared" ca="1" si="169"/>
        <v>0.67307692307692257</v>
      </c>
      <c r="O284" s="78">
        <f t="shared" si="161"/>
        <v>5.0000000000000001E-4</v>
      </c>
      <c r="P284" s="13" t="s">
        <v>184</v>
      </c>
      <c r="Q284" s="8">
        <v>130</v>
      </c>
      <c r="R284" s="13">
        <v>160</v>
      </c>
      <c r="S284" s="79">
        <f t="shared" si="149"/>
        <v>130</v>
      </c>
      <c r="T284" s="80">
        <f t="shared" si="150"/>
        <v>160</v>
      </c>
      <c r="U284" s="90">
        <f t="shared" si="151"/>
        <v>60.58</v>
      </c>
      <c r="V284" s="82">
        <f t="shared" si="152"/>
        <v>747.68</v>
      </c>
      <c r="W284" s="4">
        <v>3225</v>
      </c>
      <c r="X284" s="4">
        <v>42</v>
      </c>
      <c r="Y284" s="6">
        <v>1</v>
      </c>
      <c r="Z284" s="6">
        <v>34</v>
      </c>
      <c r="AA284" s="6">
        <v>151</v>
      </c>
      <c r="AB284" s="6"/>
      <c r="AC284" s="83">
        <f t="shared" si="153"/>
        <v>228</v>
      </c>
      <c r="AD284" s="80">
        <f t="shared" si="154"/>
        <v>2997</v>
      </c>
      <c r="AE284" s="76">
        <f t="shared" si="142"/>
        <v>0.68983957219251335</v>
      </c>
      <c r="AF284" s="84">
        <f t="shared" si="143"/>
        <v>1.3023255813953489E-2</v>
      </c>
      <c r="AG284" s="85">
        <f t="shared" si="144"/>
        <v>3.1007751937984498E-4</v>
      </c>
      <c r="AH284" s="85">
        <f t="shared" si="145"/>
        <v>1.0542635658914728E-2</v>
      </c>
      <c r="AI284" s="77">
        <f t="shared" si="146"/>
        <v>4.6821705426356587E-2</v>
      </c>
      <c r="AJ284" s="84">
        <f t="shared" si="155"/>
        <v>7.0697674418604653E-2</v>
      </c>
      <c r="AK284" s="77">
        <f t="shared" si="156"/>
        <v>0.92930232558139536</v>
      </c>
      <c r="AL284" s="5"/>
      <c r="AM284" s="9"/>
      <c r="AN284" s="5"/>
      <c r="AO284" s="10"/>
      <c r="AP284" s="5"/>
      <c r="AQ284" s="5"/>
      <c r="AR284" s="5"/>
      <c r="AS284" s="80" t="str">
        <f t="shared" si="162"/>
        <v/>
      </c>
      <c r="AT284" s="80" t="str">
        <f t="shared" ca="1" si="163"/>
        <v/>
      </c>
      <c r="AU284" s="80" t="str">
        <f t="shared" si="164"/>
        <v/>
      </c>
      <c r="AV284" s="80" t="str">
        <f t="shared" ca="1" si="165"/>
        <v/>
      </c>
      <c r="AW284" s="5"/>
      <c r="AX284" s="5"/>
      <c r="AY284" s="80" t="str">
        <f t="shared" si="166"/>
        <v/>
      </c>
      <c r="AZ284" s="165"/>
      <c r="BA284" s="165"/>
      <c r="BB284" s="80" t="str">
        <f t="shared" si="167"/>
        <v/>
      </c>
      <c r="BC284" s="5"/>
      <c r="BH284" s="52"/>
      <c r="BI284" s="52"/>
      <c r="BJ284" s="52"/>
      <c r="BK284" s="52"/>
      <c r="BL284" s="52"/>
      <c r="BM284" s="52"/>
      <c r="BQ284" s="27"/>
      <c r="BR284" s="27"/>
      <c r="BS284" s="27"/>
      <c r="BT284" s="27"/>
      <c r="BU284" s="27"/>
      <c r="BV284" s="27"/>
      <c r="BW284" s="54"/>
      <c r="BX284" s="26"/>
      <c r="BY284" s="54"/>
      <c r="BZ284" s="26"/>
      <c r="CA284" s="26"/>
      <c r="CB284" s="26"/>
    </row>
    <row r="285" spans="1:80" ht="17.45" customHeight="1">
      <c r="A285" s="94">
        <f t="shared" si="168"/>
        <v>40.200000000000003</v>
      </c>
      <c r="B285" s="107">
        <f t="shared" si="147"/>
        <v>45900</v>
      </c>
      <c r="C285" s="8"/>
      <c r="D285" s="11"/>
      <c r="E285" s="12">
        <v>0</v>
      </c>
      <c r="F285" s="11">
        <v>2</v>
      </c>
      <c r="G285" s="74">
        <f t="shared" si="171"/>
        <v>466</v>
      </c>
      <c r="H285" s="75">
        <f t="shared" si="171"/>
        <v>4671</v>
      </c>
      <c r="I285" s="88">
        <f t="shared" si="158"/>
        <v>0</v>
      </c>
      <c r="J285" s="78">
        <f t="shared" si="159"/>
        <v>0</v>
      </c>
      <c r="K285" s="78">
        <f t="shared" si="160"/>
        <v>0</v>
      </c>
      <c r="L285" s="78">
        <f t="shared" si="148"/>
        <v>4.2799058420714745E-4</v>
      </c>
      <c r="M285" s="78">
        <f t="shared" ca="1" si="170"/>
        <v>0.21565934065934059</v>
      </c>
      <c r="N285" s="78">
        <f t="shared" ca="1" si="169"/>
        <v>0.67582417582417531</v>
      </c>
      <c r="O285" s="78">
        <f t="shared" si="161"/>
        <v>5.0000000000000001E-4</v>
      </c>
      <c r="P285" s="13" t="s">
        <v>184</v>
      </c>
      <c r="Q285" s="8">
        <v>130</v>
      </c>
      <c r="R285" s="13">
        <v>160</v>
      </c>
      <c r="S285" s="89">
        <f t="shared" si="149"/>
        <v>130</v>
      </c>
      <c r="T285" s="75">
        <f t="shared" si="150"/>
        <v>160</v>
      </c>
      <c r="U285" s="90">
        <f t="shared" si="151"/>
        <v>60.58</v>
      </c>
      <c r="V285" s="82">
        <f t="shared" si="152"/>
        <v>747.36</v>
      </c>
      <c r="W285" s="8">
        <v>3240</v>
      </c>
      <c r="X285" s="8">
        <v>37</v>
      </c>
      <c r="Y285" s="12">
        <v>3</v>
      </c>
      <c r="Z285" s="12">
        <v>35</v>
      </c>
      <c r="AA285" s="12">
        <v>125</v>
      </c>
      <c r="AB285" s="12"/>
      <c r="AC285" s="91">
        <f t="shared" si="153"/>
        <v>200</v>
      </c>
      <c r="AD285" s="75">
        <f t="shared" si="154"/>
        <v>3040</v>
      </c>
      <c r="AE285" s="88">
        <f t="shared" si="142"/>
        <v>0.69334474641557886</v>
      </c>
      <c r="AF285" s="92">
        <f t="shared" si="143"/>
        <v>1.1419753086419753E-2</v>
      </c>
      <c r="AG285" s="93">
        <f t="shared" si="144"/>
        <v>9.2592592592592596E-4</v>
      </c>
      <c r="AH285" s="93">
        <f t="shared" si="145"/>
        <v>1.0802469135802469E-2</v>
      </c>
      <c r="AI285" s="78">
        <f t="shared" si="146"/>
        <v>3.8580246913580245E-2</v>
      </c>
      <c r="AJ285" s="92">
        <f t="shared" si="155"/>
        <v>6.1728395061728392E-2</v>
      </c>
      <c r="AK285" s="78">
        <f t="shared" si="156"/>
        <v>0.93827160493827155</v>
      </c>
      <c r="AL285" s="11"/>
      <c r="AM285" s="14"/>
      <c r="AN285" s="11"/>
      <c r="AO285" s="15"/>
      <c r="AP285" s="11"/>
      <c r="AQ285" s="11"/>
      <c r="AR285" s="11"/>
      <c r="AS285" s="75" t="str">
        <f t="shared" si="162"/>
        <v/>
      </c>
      <c r="AT285" s="75" t="str">
        <f t="shared" ca="1" si="163"/>
        <v/>
      </c>
      <c r="AU285" s="75" t="str">
        <f t="shared" si="164"/>
        <v/>
      </c>
      <c r="AV285" s="75" t="str">
        <f t="shared" ca="1" si="165"/>
        <v/>
      </c>
      <c r="AW285" s="11"/>
      <c r="AX285" s="11"/>
      <c r="AY285" s="75" t="str">
        <f t="shared" si="166"/>
        <v/>
      </c>
      <c r="AZ285" s="11"/>
      <c r="BA285" s="11"/>
      <c r="BB285" s="75" t="str">
        <f t="shared" si="167"/>
        <v/>
      </c>
      <c r="BC285" s="11"/>
      <c r="BH285" s="52"/>
      <c r="BI285" s="52"/>
      <c r="BJ285" s="52"/>
      <c r="BK285" s="52"/>
      <c r="BL285" s="52"/>
      <c r="BM285" s="52"/>
      <c r="BQ285" s="27"/>
      <c r="BR285" s="27"/>
      <c r="BS285" s="27"/>
      <c r="BT285" s="27"/>
      <c r="BU285" s="27"/>
      <c r="BV285" s="27"/>
      <c r="BW285" s="54"/>
      <c r="BX285" s="26"/>
      <c r="BY285" s="54"/>
      <c r="BZ285" s="26"/>
      <c r="CA285" s="26"/>
      <c r="CB285" s="26"/>
    </row>
    <row r="286" spans="1:80" ht="17.45" customHeight="1">
      <c r="A286" s="86">
        <f t="shared" si="168"/>
        <v>40.299999999999997</v>
      </c>
      <c r="B286" s="107">
        <f t="shared" si="147"/>
        <v>45901</v>
      </c>
      <c r="C286" s="8"/>
      <c r="D286" s="11"/>
      <c r="E286" s="12">
        <v>3</v>
      </c>
      <c r="F286" s="11">
        <v>1</v>
      </c>
      <c r="G286" s="74">
        <f t="shared" si="171"/>
        <v>463</v>
      </c>
      <c r="H286" s="75">
        <f t="shared" si="171"/>
        <v>4670</v>
      </c>
      <c r="I286" s="88">
        <f t="shared" si="158"/>
        <v>0</v>
      </c>
      <c r="J286" s="78">
        <f t="shared" si="159"/>
        <v>6.4377682403433476E-3</v>
      </c>
      <c r="K286" s="78">
        <f t="shared" si="160"/>
        <v>0</v>
      </c>
      <c r="L286" s="78">
        <f t="shared" si="148"/>
        <v>2.1408691928923143E-4</v>
      </c>
      <c r="M286" s="78">
        <f t="shared" ca="1" si="170"/>
        <v>0.21978021978021969</v>
      </c>
      <c r="N286" s="78">
        <f t="shared" ca="1" si="169"/>
        <v>0.67719780219780168</v>
      </c>
      <c r="O286" s="78">
        <f t="shared" si="161"/>
        <v>5.0000000000000001E-4</v>
      </c>
      <c r="P286" s="13" t="s">
        <v>184</v>
      </c>
      <c r="Q286" s="8">
        <v>130</v>
      </c>
      <c r="R286" s="13">
        <v>160</v>
      </c>
      <c r="S286" s="89">
        <f t="shared" si="149"/>
        <v>130</v>
      </c>
      <c r="T286" s="75">
        <f t="shared" si="150"/>
        <v>160</v>
      </c>
      <c r="U286" s="90">
        <f t="shared" si="151"/>
        <v>60.19</v>
      </c>
      <c r="V286" s="82">
        <f t="shared" si="152"/>
        <v>747.2</v>
      </c>
      <c r="W286" s="8">
        <v>3220</v>
      </c>
      <c r="X286" s="8">
        <v>30</v>
      </c>
      <c r="Y286" s="12">
        <v>0</v>
      </c>
      <c r="Z286" s="12">
        <v>11</v>
      </c>
      <c r="AA286" s="12">
        <v>135</v>
      </c>
      <c r="AB286" s="12"/>
      <c r="AC286" s="91">
        <f t="shared" si="153"/>
        <v>176</v>
      </c>
      <c r="AD286" s="75">
        <f t="shared" si="154"/>
        <v>3044</v>
      </c>
      <c r="AE286" s="88">
        <f t="shared" si="142"/>
        <v>0.68935988011132521</v>
      </c>
      <c r="AF286" s="92">
        <f t="shared" si="143"/>
        <v>9.316770186335404E-3</v>
      </c>
      <c r="AG286" s="93">
        <f t="shared" si="144"/>
        <v>0</v>
      </c>
      <c r="AH286" s="93">
        <f t="shared" si="145"/>
        <v>3.4161490683229812E-3</v>
      </c>
      <c r="AI286" s="78">
        <f t="shared" si="146"/>
        <v>4.192546583850932E-2</v>
      </c>
      <c r="AJ286" s="92">
        <f t="shared" si="155"/>
        <v>5.46583850931677E-2</v>
      </c>
      <c r="AK286" s="78">
        <f t="shared" si="156"/>
        <v>0.94534161490683233</v>
      </c>
      <c r="AL286" s="11"/>
      <c r="AM286" s="14"/>
      <c r="AN286" s="11"/>
      <c r="AO286" s="15"/>
      <c r="AP286" s="11"/>
      <c r="AQ286" s="11"/>
      <c r="AR286" s="11"/>
      <c r="AS286" s="75" t="str">
        <f t="shared" si="162"/>
        <v/>
      </c>
      <c r="AT286" s="75" t="str">
        <f t="shared" ca="1" si="163"/>
        <v/>
      </c>
      <c r="AU286" s="75" t="str">
        <f t="shared" si="164"/>
        <v/>
      </c>
      <c r="AV286" s="75" t="str">
        <f t="shared" ca="1" si="165"/>
        <v/>
      </c>
      <c r="AW286" s="11"/>
      <c r="AX286" s="11"/>
      <c r="AY286" s="75" t="str">
        <f t="shared" si="166"/>
        <v/>
      </c>
      <c r="AZ286" s="11"/>
      <c r="BA286" s="11"/>
      <c r="BB286" s="75" t="str">
        <f t="shared" si="167"/>
        <v/>
      </c>
      <c r="BC286" s="11"/>
      <c r="BH286" s="52"/>
      <c r="BI286" s="52"/>
      <c r="BJ286" s="52"/>
      <c r="BK286" s="52"/>
      <c r="BL286" s="52"/>
      <c r="BM286" s="52"/>
      <c r="BQ286" s="27"/>
      <c r="BR286" s="27"/>
      <c r="BS286" s="27"/>
      <c r="BT286" s="27"/>
      <c r="BU286" s="27"/>
      <c r="BV286" s="27"/>
      <c r="BW286" s="54"/>
      <c r="BX286" s="26"/>
      <c r="BY286" s="54"/>
      <c r="BZ286" s="26"/>
      <c r="CA286" s="26"/>
      <c r="CB286" s="26"/>
    </row>
    <row r="287" spans="1:80" ht="17.45" customHeight="1">
      <c r="A287" s="94">
        <f t="shared" si="168"/>
        <v>40.4</v>
      </c>
      <c r="B287" s="107">
        <f t="shared" si="147"/>
        <v>45902</v>
      </c>
      <c r="C287" s="8"/>
      <c r="D287" s="11"/>
      <c r="E287" s="12">
        <v>0</v>
      </c>
      <c r="F287" s="11">
        <v>0</v>
      </c>
      <c r="G287" s="74">
        <f t="shared" si="171"/>
        <v>463</v>
      </c>
      <c r="H287" s="75">
        <f t="shared" si="171"/>
        <v>4670</v>
      </c>
      <c r="I287" s="88">
        <f t="shared" si="158"/>
        <v>0</v>
      </c>
      <c r="J287" s="78">
        <f t="shared" si="159"/>
        <v>0</v>
      </c>
      <c r="K287" s="78">
        <f t="shared" si="160"/>
        <v>0</v>
      </c>
      <c r="L287" s="78">
        <f t="shared" si="148"/>
        <v>0</v>
      </c>
      <c r="M287" s="78">
        <f t="shared" ca="1" si="170"/>
        <v>0.21978021978021969</v>
      </c>
      <c r="N287" s="78">
        <f t="shared" ca="1" si="169"/>
        <v>0.67719780219780168</v>
      </c>
      <c r="O287" s="78">
        <f t="shared" si="161"/>
        <v>5.0000000000000001E-4</v>
      </c>
      <c r="P287" s="13" t="s">
        <v>184</v>
      </c>
      <c r="Q287" s="8">
        <v>130</v>
      </c>
      <c r="R287" s="13">
        <v>160</v>
      </c>
      <c r="S287" s="89">
        <f t="shared" si="149"/>
        <v>130</v>
      </c>
      <c r="T287" s="75">
        <f t="shared" si="150"/>
        <v>160</v>
      </c>
      <c r="U287" s="90">
        <f t="shared" si="151"/>
        <v>60.19</v>
      </c>
      <c r="V287" s="82">
        <f t="shared" si="152"/>
        <v>747.2</v>
      </c>
      <c r="W287" s="8">
        <v>3200</v>
      </c>
      <c r="X287" s="8">
        <v>29</v>
      </c>
      <c r="Y287" s="12">
        <v>1</v>
      </c>
      <c r="Z287" s="12">
        <v>15</v>
      </c>
      <c r="AA287" s="12">
        <v>113</v>
      </c>
      <c r="AB287" s="12"/>
      <c r="AC287" s="91">
        <f t="shared" si="153"/>
        <v>158</v>
      </c>
      <c r="AD287" s="75">
        <f t="shared" si="154"/>
        <v>3042</v>
      </c>
      <c r="AE287" s="88">
        <f t="shared" si="142"/>
        <v>0.68522483940042822</v>
      </c>
      <c r="AF287" s="92">
        <f t="shared" si="143"/>
        <v>9.0624999999999994E-3</v>
      </c>
      <c r="AG287" s="93">
        <f t="shared" si="144"/>
        <v>3.1250000000000001E-4</v>
      </c>
      <c r="AH287" s="93">
        <f t="shared" si="145"/>
        <v>4.6874999999999998E-3</v>
      </c>
      <c r="AI287" s="78">
        <f t="shared" si="146"/>
        <v>3.5312499999999997E-2</v>
      </c>
      <c r="AJ287" s="92">
        <f t="shared" si="155"/>
        <v>4.9375000000000002E-2</v>
      </c>
      <c r="AK287" s="78">
        <f t="shared" si="156"/>
        <v>0.95062500000000005</v>
      </c>
      <c r="AL287" s="11"/>
      <c r="AM287" s="14"/>
      <c r="AN287" s="11"/>
      <c r="AO287" s="15"/>
      <c r="AP287" s="11"/>
      <c r="AQ287" s="11"/>
      <c r="AR287" s="11"/>
      <c r="AS287" s="75" t="str">
        <f t="shared" si="162"/>
        <v/>
      </c>
      <c r="AT287" s="75" t="str">
        <f t="shared" ca="1" si="163"/>
        <v/>
      </c>
      <c r="AU287" s="75" t="str">
        <f t="shared" si="164"/>
        <v/>
      </c>
      <c r="AV287" s="75" t="str">
        <f t="shared" ca="1" si="165"/>
        <v/>
      </c>
      <c r="AW287" s="11"/>
      <c r="AX287" s="11"/>
      <c r="AY287" s="75" t="str">
        <f t="shared" si="166"/>
        <v/>
      </c>
      <c r="AZ287" s="11"/>
      <c r="BA287" s="11"/>
      <c r="BB287" s="75" t="str">
        <f t="shared" si="167"/>
        <v/>
      </c>
      <c r="BC287" s="11"/>
      <c r="BH287" s="52"/>
      <c r="BI287" s="52"/>
      <c r="BJ287" s="52"/>
      <c r="BK287" s="52"/>
      <c r="BL287" s="52"/>
      <c r="BM287" s="52"/>
      <c r="BQ287" s="27"/>
      <c r="BR287" s="27"/>
      <c r="BS287" s="27"/>
      <c r="BT287" s="27"/>
      <c r="BU287" s="27"/>
      <c r="BV287" s="27"/>
      <c r="BW287" s="54"/>
      <c r="BX287" s="26"/>
      <c r="BY287" s="54"/>
      <c r="BZ287" s="26"/>
      <c r="CA287" s="26"/>
      <c r="CB287" s="26"/>
    </row>
    <row r="288" spans="1:80" ht="17.45" customHeight="1">
      <c r="A288" s="86">
        <f t="shared" si="168"/>
        <v>40.5</v>
      </c>
      <c r="B288" s="107">
        <f t="shared" si="147"/>
        <v>45903</v>
      </c>
      <c r="C288" s="8"/>
      <c r="D288" s="11"/>
      <c r="E288" s="12">
        <v>1</v>
      </c>
      <c r="F288" s="11">
        <v>3</v>
      </c>
      <c r="G288" s="74">
        <f t="shared" si="171"/>
        <v>462</v>
      </c>
      <c r="H288" s="75">
        <f t="shared" si="171"/>
        <v>4667</v>
      </c>
      <c r="I288" s="88">
        <f t="shared" si="158"/>
        <v>0</v>
      </c>
      <c r="J288" s="78">
        <f t="shared" si="159"/>
        <v>2.1598272138228943E-3</v>
      </c>
      <c r="K288" s="78">
        <f t="shared" si="160"/>
        <v>0</v>
      </c>
      <c r="L288" s="78">
        <f t="shared" si="148"/>
        <v>6.4239828693790147E-4</v>
      </c>
      <c r="M288" s="78">
        <f t="shared" ca="1" si="170"/>
        <v>0.22115384615384606</v>
      </c>
      <c r="N288" s="78">
        <f t="shared" ca="1" si="169"/>
        <v>0.68131868131868079</v>
      </c>
      <c r="O288" s="78">
        <f t="shared" si="161"/>
        <v>5.0000000000000001E-4</v>
      </c>
      <c r="P288" s="13" t="s">
        <v>184</v>
      </c>
      <c r="Q288" s="8">
        <v>130</v>
      </c>
      <c r="R288" s="13">
        <v>160</v>
      </c>
      <c r="S288" s="89">
        <f t="shared" si="149"/>
        <v>130</v>
      </c>
      <c r="T288" s="75">
        <f t="shared" si="150"/>
        <v>160</v>
      </c>
      <c r="U288" s="90">
        <f t="shared" si="151"/>
        <v>60.06</v>
      </c>
      <c r="V288" s="82">
        <f t="shared" si="152"/>
        <v>746.72</v>
      </c>
      <c r="W288" s="8">
        <v>3230</v>
      </c>
      <c r="X288" s="8">
        <v>36</v>
      </c>
      <c r="Y288" s="12">
        <v>1</v>
      </c>
      <c r="Z288" s="12">
        <v>24</v>
      </c>
      <c r="AA288" s="12">
        <v>140</v>
      </c>
      <c r="AB288" s="12"/>
      <c r="AC288" s="91">
        <f t="shared" si="153"/>
        <v>201</v>
      </c>
      <c r="AD288" s="75">
        <f t="shared" si="154"/>
        <v>3029</v>
      </c>
      <c r="AE288" s="88">
        <f t="shared" si="142"/>
        <v>0.69164882226980728</v>
      </c>
      <c r="AF288" s="92">
        <f t="shared" si="143"/>
        <v>1.1145510835913313E-2</v>
      </c>
      <c r="AG288" s="93">
        <f t="shared" si="144"/>
        <v>3.0959752321981426E-4</v>
      </c>
      <c r="AH288" s="93">
        <f t="shared" si="145"/>
        <v>7.4303405572755414E-3</v>
      </c>
      <c r="AI288" s="78">
        <f t="shared" si="146"/>
        <v>4.3343653250773995E-2</v>
      </c>
      <c r="AJ288" s="92">
        <f t="shared" si="155"/>
        <v>6.2229102167182665E-2</v>
      </c>
      <c r="AK288" s="78">
        <f t="shared" si="156"/>
        <v>0.93777089783281731</v>
      </c>
      <c r="AL288" s="11"/>
      <c r="AM288" s="14"/>
      <c r="AN288" s="11"/>
      <c r="AO288" s="15"/>
      <c r="AP288" s="11"/>
      <c r="AQ288" s="11"/>
      <c r="AR288" s="11"/>
      <c r="AS288" s="75" t="str">
        <f t="shared" si="162"/>
        <v/>
      </c>
      <c r="AT288" s="75" t="str">
        <f t="shared" ca="1" si="163"/>
        <v/>
      </c>
      <c r="AU288" s="75" t="str">
        <f t="shared" si="164"/>
        <v/>
      </c>
      <c r="AV288" s="75" t="str">
        <f t="shared" ca="1" si="165"/>
        <v/>
      </c>
      <c r="AW288" s="11"/>
      <c r="AX288" s="11"/>
      <c r="AY288" s="75" t="str">
        <f t="shared" si="166"/>
        <v/>
      </c>
      <c r="AZ288" s="11"/>
      <c r="BA288" s="11"/>
      <c r="BB288" s="75" t="str">
        <f t="shared" si="167"/>
        <v/>
      </c>
      <c r="BC288" s="11"/>
      <c r="BH288" s="52"/>
      <c r="BI288" s="52"/>
      <c r="BJ288" s="52"/>
      <c r="BK288" s="52"/>
      <c r="BL288" s="52"/>
      <c r="BM288" s="52"/>
      <c r="BQ288" s="27"/>
      <c r="BR288" s="27"/>
      <c r="BS288" s="27"/>
      <c r="BT288" s="27"/>
      <c r="BU288" s="27"/>
      <c r="BV288" s="27"/>
      <c r="BW288" s="54"/>
      <c r="BX288" s="26"/>
      <c r="BY288" s="54"/>
      <c r="BZ288" s="26"/>
      <c r="CA288" s="26"/>
      <c r="CB288" s="26"/>
    </row>
    <row r="289" spans="1:80" ht="17.45" customHeight="1">
      <c r="A289" s="94">
        <f t="shared" si="168"/>
        <v>40.6</v>
      </c>
      <c r="B289" s="107">
        <f t="shared" si="147"/>
        <v>45904</v>
      </c>
      <c r="C289" s="8"/>
      <c r="D289" s="11"/>
      <c r="E289" s="12">
        <v>1</v>
      </c>
      <c r="F289" s="11">
        <v>2</v>
      </c>
      <c r="G289" s="74">
        <f t="shared" si="171"/>
        <v>461</v>
      </c>
      <c r="H289" s="75">
        <f t="shared" si="171"/>
        <v>4665</v>
      </c>
      <c r="I289" s="88">
        <f t="shared" si="158"/>
        <v>0</v>
      </c>
      <c r="J289" s="78">
        <f t="shared" si="159"/>
        <v>2.1645021645021645E-3</v>
      </c>
      <c r="K289" s="78">
        <f t="shared" si="160"/>
        <v>0</v>
      </c>
      <c r="L289" s="78">
        <f t="shared" si="148"/>
        <v>4.2854081851296334E-4</v>
      </c>
      <c r="M289" s="78">
        <f t="shared" ca="1" si="170"/>
        <v>0.22252747252747246</v>
      </c>
      <c r="N289" s="78">
        <f t="shared" ca="1" si="169"/>
        <v>0.68406593406593352</v>
      </c>
      <c r="O289" s="78">
        <f t="shared" si="161"/>
        <v>5.0000000000000001E-4</v>
      </c>
      <c r="P289" s="13" t="s">
        <v>184</v>
      </c>
      <c r="Q289" s="8">
        <v>130</v>
      </c>
      <c r="R289" s="13">
        <v>160</v>
      </c>
      <c r="S289" s="89">
        <f t="shared" si="149"/>
        <v>130</v>
      </c>
      <c r="T289" s="75">
        <f t="shared" si="150"/>
        <v>160</v>
      </c>
      <c r="U289" s="90">
        <f t="shared" si="151"/>
        <v>59.93</v>
      </c>
      <c r="V289" s="82">
        <f t="shared" si="152"/>
        <v>746.4</v>
      </c>
      <c r="W289" s="8">
        <v>3120</v>
      </c>
      <c r="X289" s="8">
        <v>38</v>
      </c>
      <c r="Y289" s="12">
        <v>5</v>
      </c>
      <c r="Z289" s="12">
        <v>9</v>
      </c>
      <c r="AA289" s="12">
        <v>97</v>
      </c>
      <c r="AB289" s="12"/>
      <c r="AC289" s="91">
        <f t="shared" si="153"/>
        <v>149</v>
      </c>
      <c r="AD289" s="75">
        <f t="shared" si="154"/>
        <v>2971</v>
      </c>
      <c r="AE289" s="88">
        <f t="shared" si="142"/>
        <v>0.66852367688022285</v>
      </c>
      <c r="AF289" s="92">
        <f t="shared" si="143"/>
        <v>1.217948717948718E-2</v>
      </c>
      <c r="AG289" s="93">
        <f t="shared" si="144"/>
        <v>1.6025641025641025E-3</v>
      </c>
      <c r="AH289" s="93">
        <f t="shared" si="145"/>
        <v>2.8846153846153848E-3</v>
      </c>
      <c r="AI289" s="78">
        <f t="shared" si="146"/>
        <v>3.108974358974359E-2</v>
      </c>
      <c r="AJ289" s="92">
        <f t="shared" si="155"/>
        <v>4.7756410256410253E-2</v>
      </c>
      <c r="AK289" s="78">
        <f t="shared" si="156"/>
        <v>0.95224358974358969</v>
      </c>
      <c r="AL289" s="11"/>
      <c r="AM289" s="14"/>
      <c r="AN289" s="11"/>
      <c r="AO289" s="15"/>
      <c r="AP289" s="11"/>
      <c r="AQ289" s="11"/>
      <c r="AR289" s="11"/>
      <c r="AS289" s="75" t="str">
        <f t="shared" si="162"/>
        <v/>
      </c>
      <c r="AT289" s="75" t="str">
        <f t="shared" ca="1" si="163"/>
        <v/>
      </c>
      <c r="AU289" s="75" t="str">
        <f t="shared" si="164"/>
        <v/>
      </c>
      <c r="AV289" s="75" t="str">
        <f t="shared" ca="1" si="165"/>
        <v/>
      </c>
      <c r="AW289" s="11"/>
      <c r="AX289" s="11"/>
      <c r="AY289" s="75" t="str">
        <f t="shared" si="166"/>
        <v/>
      </c>
      <c r="AZ289" s="11"/>
      <c r="BA289" s="11"/>
      <c r="BB289" s="75" t="str">
        <f t="shared" si="167"/>
        <v/>
      </c>
      <c r="BC289" s="11"/>
      <c r="BH289" s="52"/>
      <c r="BI289" s="52"/>
      <c r="BJ289" s="52"/>
      <c r="BK289" s="52"/>
      <c r="BL289" s="52"/>
      <c r="BM289" s="52"/>
      <c r="BQ289" s="27"/>
      <c r="BR289" s="27"/>
      <c r="BS289" s="27"/>
      <c r="BT289" s="27"/>
      <c r="BU289" s="27"/>
      <c r="BV289" s="27"/>
      <c r="BW289" s="54"/>
      <c r="BX289" s="26"/>
      <c r="BY289" s="54"/>
      <c r="BZ289" s="26"/>
      <c r="CA289" s="26"/>
      <c r="CB289" s="26"/>
    </row>
    <row r="290" spans="1:80" ht="17.45" customHeight="1" thickBot="1">
      <c r="A290" s="86">
        <f t="shared" si="168"/>
        <v>40.700000000000003</v>
      </c>
      <c r="B290" s="108">
        <f t="shared" si="147"/>
        <v>45905</v>
      </c>
      <c r="C290" s="16"/>
      <c r="D290" s="17"/>
      <c r="E290" s="18">
        <v>0</v>
      </c>
      <c r="F290" s="17">
        <v>2</v>
      </c>
      <c r="G290" s="96">
        <f t="shared" si="171"/>
        <v>461</v>
      </c>
      <c r="H290" s="97">
        <f t="shared" si="171"/>
        <v>4663</v>
      </c>
      <c r="I290" s="98">
        <f t="shared" si="158"/>
        <v>0</v>
      </c>
      <c r="J290" s="99">
        <f t="shared" si="159"/>
        <v>0</v>
      </c>
      <c r="K290" s="99">
        <f t="shared" si="160"/>
        <v>0</v>
      </c>
      <c r="L290" s="99">
        <f t="shared" si="148"/>
        <v>4.2872454448017146E-4</v>
      </c>
      <c r="M290" s="99">
        <f t="shared" ca="1" si="170"/>
        <v>0.22252747252747246</v>
      </c>
      <c r="N290" s="99">
        <f t="shared" ca="1" si="169"/>
        <v>0.68681318681318626</v>
      </c>
      <c r="O290" s="99">
        <f t="shared" si="161"/>
        <v>5.0000000000000001E-4</v>
      </c>
      <c r="P290" s="19" t="s">
        <v>184</v>
      </c>
      <c r="Q290" s="16">
        <v>130</v>
      </c>
      <c r="R290" s="19">
        <v>160</v>
      </c>
      <c r="S290" s="89">
        <f t="shared" si="149"/>
        <v>130</v>
      </c>
      <c r="T290" s="75">
        <f t="shared" si="150"/>
        <v>160</v>
      </c>
      <c r="U290" s="100">
        <f t="shared" si="151"/>
        <v>59.93</v>
      </c>
      <c r="V290" s="101">
        <f t="shared" si="152"/>
        <v>746.08</v>
      </c>
      <c r="W290" s="16">
        <v>3225</v>
      </c>
      <c r="X290" s="8">
        <v>30</v>
      </c>
      <c r="Y290" s="12">
        <v>1</v>
      </c>
      <c r="Z290" s="12">
        <v>15</v>
      </c>
      <c r="AA290" s="12">
        <v>106</v>
      </c>
      <c r="AB290" s="12"/>
      <c r="AC290" s="102">
        <f t="shared" si="153"/>
        <v>152</v>
      </c>
      <c r="AD290" s="97">
        <f t="shared" si="154"/>
        <v>3073</v>
      </c>
      <c r="AE290" s="98">
        <f t="shared" si="142"/>
        <v>0.6913183279742765</v>
      </c>
      <c r="AF290" s="103">
        <f t="shared" si="143"/>
        <v>9.3023255813953487E-3</v>
      </c>
      <c r="AG290" s="104">
        <f t="shared" si="144"/>
        <v>3.1007751937984498E-4</v>
      </c>
      <c r="AH290" s="104">
        <f t="shared" si="145"/>
        <v>4.6511627906976744E-3</v>
      </c>
      <c r="AI290" s="99">
        <f t="shared" si="146"/>
        <v>3.2868217054263564E-2</v>
      </c>
      <c r="AJ290" s="103">
        <f t="shared" si="155"/>
        <v>4.7131782945736431E-2</v>
      </c>
      <c r="AK290" s="99">
        <f t="shared" si="156"/>
        <v>0.95286821705426361</v>
      </c>
      <c r="AL290" s="17"/>
      <c r="AM290" s="20"/>
      <c r="AN290" s="17"/>
      <c r="AO290" s="21"/>
      <c r="AP290" s="17"/>
      <c r="AQ290" s="17"/>
      <c r="AR290" s="17"/>
      <c r="AS290" s="97" t="str">
        <f t="shared" si="162"/>
        <v/>
      </c>
      <c r="AT290" s="97" t="str">
        <f t="shared" ca="1" si="163"/>
        <v/>
      </c>
      <c r="AU290" s="97" t="str">
        <f t="shared" si="164"/>
        <v/>
      </c>
      <c r="AV290" s="97" t="str">
        <f t="shared" ca="1" si="165"/>
        <v/>
      </c>
      <c r="AW290" s="17"/>
      <c r="AX290" s="17"/>
      <c r="AY290" s="97" t="str">
        <f t="shared" si="166"/>
        <v/>
      </c>
      <c r="AZ290" s="17"/>
      <c r="BA290" s="17"/>
      <c r="BB290" s="97" t="str">
        <f t="shared" si="167"/>
        <v/>
      </c>
      <c r="BC290" s="17"/>
      <c r="BH290" s="52"/>
      <c r="BI290" s="52"/>
      <c r="BJ290" s="52"/>
      <c r="BK290" s="52"/>
      <c r="BL290" s="52"/>
      <c r="BM290" s="52"/>
      <c r="BQ290" s="27"/>
      <c r="BR290" s="27"/>
      <c r="BS290" s="27"/>
      <c r="BT290" s="27"/>
      <c r="BU290" s="27"/>
      <c r="BV290" s="27"/>
      <c r="BW290" s="54"/>
      <c r="BX290" s="26"/>
      <c r="BY290" s="54"/>
      <c r="BZ290" s="26"/>
      <c r="CA290" s="26"/>
      <c r="CB290" s="26"/>
    </row>
    <row r="291" spans="1:80" ht="17.45" customHeight="1" thickTop="1">
      <c r="A291" s="71">
        <f>A284+1</f>
        <v>41.1</v>
      </c>
      <c r="B291" s="106">
        <f>B290+1</f>
        <v>45906</v>
      </c>
      <c r="C291" s="4"/>
      <c r="D291" s="5"/>
      <c r="E291" s="6">
        <v>1</v>
      </c>
      <c r="F291" s="5">
        <v>1</v>
      </c>
      <c r="G291" s="74">
        <f t="shared" si="171"/>
        <v>460</v>
      </c>
      <c r="H291" s="75">
        <f t="shared" si="171"/>
        <v>4662</v>
      </c>
      <c r="I291" s="76">
        <f t="shared" si="158"/>
        <v>0</v>
      </c>
      <c r="J291" s="77">
        <f t="shared" si="159"/>
        <v>2.1691973969631237E-3</v>
      </c>
      <c r="K291" s="77">
        <f t="shared" si="160"/>
        <v>0</v>
      </c>
      <c r="L291" s="77">
        <f t="shared" si="148"/>
        <v>2.1445421402530561E-4</v>
      </c>
      <c r="M291" s="78">
        <f t="shared" ca="1" si="170"/>
        <v>0.22390109890109883</v>
      </c>
      <c r="N291" s="78">
        <f t="shared" ca="1" si="169"/>
        <v>0.68818681318681263</v>
      </c>
      <c r="O291" s="78">
        <f t="shared" si="161"/>
        <v>5.0000000000000001E-4</v>
      </c>
      <c r="P291" s="13" t="s">
        <v>184</v>
      </c>
      <c r="Q291" s="8">
        <v>130</v>
      </c>
      <c r="R291" s="13">
        <v>160</v>
      </c>
      <c r="S291" s="79">
        <f t="shared" si="149"/>
        <v>130</v>
      </c>
      <c r="T291" s="80">
        <f t="shared" si="150"/>
        <v>160</v>
      </c>
      <c r="U291" s="90">
        <f t="shared" si="151"/>
        <v>59.8</v>
      </c>
      <c r="V291" s="82">
        <f t="shared" si="152"/>
        <v>745.92</v>
      </c>
      <c r="W291" s="4">
        <v>3215</v>
      </c>
      <c r="X291" s="4">
        <v>39</v>
      </c>
      <c r="Y291" s="6">
        <v>1</v>
      </c>
      <c r="Z291" s="6">
        <v>26</v>
      </c>
      <c r="AA291" s="6">
        <v>135</v>
      </c>
      <c r="AB291" s="6"/>
      <c r="AC291" s="83">
        <f t="shared" si="153"/>
        <v>201</v>
      </c>
      <c r="AD291" s="80">
        <f t="shared" si="154"/>
        <v>3014</v>
      </c>
      <c r="AE291" s="76">
        <f t="shared" si="142"/>
        <v>0.68947029809135751</v>
      </c>
      <c r="AF291" s="84">
        <f t="shared" si="143"/>
        <v>1.2130637636080872E-2</v>
      </c>
      <c r="AG291" s="85">
        <f t="shared" si="144"/>
        <v>3.1104199066874026E-4</v>
      </c>
      <c r="AH291" s="85">
        <f t="shared" si="145"/>
        <v>8.0870917573872478E-3</v>
      </c>
      <c r="AI291" s="77">
        <f t="shared" si="146"/>
        <v>4.1990668740279936E-2</v>
      </c>
      <c r="AJ291" s="84">
        <f t="shared" si="155"/>
        <v>6.2519440124416792E-2</v>
      </c>
      <c r="AK291" s="77">
        <f t="shared" si="156"/>
        <v>0.93748055987558321</v>
      </c>
      <c r="AL291" s="5"/>
      <c r="AM291" s="9"/>
      <c r="AN291" s="5"/>
      <c r="AO291" s="10"/>
      <c r="AP291" s="5"/>
      <c r="AQ291" s="5"/>
      <c r="AR291" s="5"/>
      <c r="AS291" s="80" t="str">
        <f t="shared" si="162"/>
        <v/>
      </c>
      <c r="AT291" s="80" t="str">
        <f t="shared" ca="1" si="163"/>
        <v/>
      </c>
      <c r="AU291" s="80" t="str">
        <f t="shared" si="164"/>
        <v/>
      </c>
      <c r="AV291" s="80" t="str">
        <f t="shared" ca="1" si="165"/>
        <v/>
      </c>
      <c r="AW291" s="5"/>
      <c r="AX291" s="5"/>
      <c r="AY291" s="80" t="str">
        <f t="shared" si="166"/>
        <v/>
      </c>
      <c r="AZ291" s="165"/>
      <c r="BA291" s="165"/>
      <c r="BB291" s="80" t="str">
        <f t="shared" si="167"/>
        <v/>
      </c>
      <c r="BC291" s="5"/>
      <c r="BH291" s="52"/>
      <c r="BI291" s="52"/>
      <c r="BJ291" s="52"/>
      <c r="BK291" s="52"/>
      <c r="BL291" s="52"/>
      <c r="BM291" s="52"/>
      <c r="BQ291" s="27"/>
      <c r="BR291" s="27"/>
      <c r="BS291" s="27"/>
      <c r="BT291" s="27"/>
      <c r="BU291" s="27"/>
      <c r="BV291" s="27"/>
      <c r="BW291" s="54"/>
      <c r="BX291" s="26"/>
      <c r="BY291" s="54"/>
      <c r="BZ291" s="26"/>
      <c r="CA291" s="26"/>
      <c r="CB291" s="26"/>
    </row>
    <row r="292" spans="1:80" ht="17.45" customHeight="1">
      <c r="A292" s="86">
        <f t="shared" si="168"/>
        <v>41.2</v>
      </c>
      <c r="B292" s="107">
        <f t="shared" si="147"/>
        <v>45907</v>
      </c>
      <c r="C292" s="8"/>
      <c r="D292" s="11"/>
      <c r="E292" s="12">
        <v>0</v>
      </c>
      <c r="F292" s="11">
        <v>2</v>
      </c>
      <c r="G292" s="74">
        <f t="shared" si="171"/>
        <v>460</v>
      </c>
      <c r="H292" s="75">
        <f t="shared" si="171"/>
        <v>4660</v>
      </c>
      <c r="I292" s="88">
        <f t="shared" si="158"/>
        <v>0</v>
      </c>
      <c r="J292" s="78">
        <f t="shared" si="159"/>
        <v>0</v>
      </c>
      <c r="K292" s="78">
        <f t="shared" si="160"/>
        <v>0</v>
      </c>
      <c r="L292" s="78">
        <f t="shared" si="148"/>
        <v>4.29000429000429E-4</v>
      </c>
      <c r="M292" s="78">
        <f t="shared" ca="1" si="170"/>
        <v>0.22390109890109883</v>
      </c>
      <c r="N292" s="78">
        <f t="shared" ca="1" si="169"/>
        <v>0.69093406593406537</v>
      </c>
      <c r="O292" s="78">
        <f t="shared" si="161"/>
        <v>5.0000000000000001E-4</v>
      </c>
      <c r="P292" s="13" t="s">
        <v>184</v>
      </c>
      <c r="Q292" s="8">
        <v>130</v>
      </c>
      <c r="R292" s="13">
        <v>160</v>
      </c>
      <c r="S292" s="89">
        <f t="shared" si="149"/>
        <v>130</v>
      </c>
      <c r="T292" s="75">
        <f t="shared" si="150"/>
        <v>160</v>
      </c>
      <c r="U292" s="90">
        <f t="shared" si="151"/>
        <v>59.8</v>
      </c>
      <c r="V292" s="82">
        <f t="shared" si="152"/>
        <v>745.6</v>
      </c>
      <c r="W292" s="8">
        <v>3210</v>
      </c>
      <c r="X292" s="8">
        <v>35</v>
      </c>
      <c r="Y292" s="12">
        <v>3</v>
      </c>
      <c r="Z292" s="12">
        <v>18</v>
      </c>
      <c r="AA292" s="12">
        <v>123</v>
      </c>
      <c r="AB292" s="12"/>
      <c r="AC292" s="91">
        <f t="shared" si="153"/>
        <v>179</v>
      </c>
      <c r="AD292" s="75">
        <f t="shared" si="154"/>
        <v>3031</v>
      </c>
      <c r="AE292" s="88">
        <f t="shared" si="142"/>
        <v>0.68854568854568854</v>
      </c>
      <c r="AF292" s="92">
        <f t="shared" si="143"/>
        <v>1.0903426791277258E-2</v>
      </c>
      <c r="AG292" s="93">
        <f t="shared" si="144"/>
        <v>9.3457943925233649E-4</v>
      </c>
      <c r="AH292" s="93">
        <f t="shared" si="145"/>
        <v>5.6074766355140183E-3</v>
      </c>
      <c r="AI292" s="78">
        <f t="shared" si="146"/>
        <v>3.8317757009345796E-2</v>
      </c>
      <c r="AJ292" s="92">
        <f t="shared" si="155"/>
        <v>5.5763239875389406E-2</v>
      </c>
      <c r="AK292" s="78">
        <f t="shared" si="156"/>
        <v>0.94423676012461055</v>
      </c>
      <c r="AL292" s="11"/>
      <c r="AM292" s="14"/>
      <c r="AN292" s="11"/>
      <c r="AO292" s="15"/>
      <c r="AP292" s="11"/>
      <c r="AQ292" s="11"/>
      <c r="AR292" s="11"/>
      <c r="AS292" s="75" t="str">
        <f t="shared" si="162"/>
        <v/>
      </c>
      <c r="AT292" s="75" t="str">
        <f t="shared" ca="1" si="163"/>
        <v/>
      </c>
      <c r="AU292" s="75" t="str">
        <f t="shared" si="164"/>
        <v/>
      </c>
      <c r="AV292" s="75" t="str">
        <f t="shared" ca="1" si="165"/>
        <v/>
      </c>
      <c r="AW292" s="11"/>
      <c r="AX292" s="11"/>
      <c r="AY292" s="75" t="str">
        <f t="shared" si="166"/>
        <v/>
      </c>
      <c r="AZ292" s="11"/>
      <c r="BA292" s="11"/>
      <c r="BB292" s="75" t="str">
        <f t="shared" si="167"/>
        <v/>
      </c>
      <c r="BC292" s="11"/>
      <c r="BH292" s="52"/>
      <c r="BI292" s="52"/>
      <c r="BJ292" s="52"/>
      <c r="BK292" s="52"/>
      <c r="BL292" s="52"/>
      <c r="BM292" s="52"/>
      <c r="BQ292" s="27"/>
      <c r="BR292" s="27"/>
      <c r="BS292" s="27"/>
      <c r="BT292" s="27"/>
      <c r="BU292" s="27"/>
      <c r="BV292" s="27"/>
      <c r="BW292" s="54"/>
      <c r="BX292" s="26"/>
      <c r="BY292" s="54"/>
      <c r="BZ292" s="26"/>
      <c r="CA292" s="26"/>
      <c r="CB292" s="26"/>
    </row>
    <row r="293" spans="1:80" ht="17.45" customHeight="1">
      <c r="A293" s="94">
        <f t="shared" si="168"/>
        <v>41.3</v>
      </c>
      <c r="B293" s="107">
        <f t="shared" si="147"/>
        <v>45908</v>
      </c>
      <c r="C293" s="8"/>
      <c r="D293" s="11"/>
      <c r="E293" s="12">
        <v>1</v>
      </c>
      <c r="F293" s="11">
        <v>1</v>
      </c>
      <c r="G293" s="74">
        <f t="shared" si="171"/>
        <v>459</v>
      </c>
      <c r="H293" s="75">
        <f t="shared" si="171"/>
        <v>4659</v>
      </c>
      <c r="I293" s="88">
        <f t="shared" si="158"/>
        <v>0</v>
      </c>
      <c r="J293" s="78">
        <f t="shared" si="159"/>
        <v>2.1739130434782609E-3</v>
      </c>
      <c r="K293" s="78">
        <f t="shared" si="160"/>
        <v>0</v>
      </c>
      <c r="L293" s="78">
        <f t="shared" si="148"/>
        <v>2.1459227467811158E-4</v>
      </c>
      <c r="M293" s="78">
        <f t="shared" ca="1" si="170"/>
        <v>0.2252747252747252</v>
      </c>
      <c r="N293" s="78">
        <f t="shared" ca="1" si="169"/>
        <v>0.69230769230769174</v>
      </c>
      <c r="O293" s="78">
        <f t="shared" si="161"/>
        <v>5.0000000000000001E-4</v>
      </c>
      <c r="P293" s="13" t="s">
        <v>184</v>
      </c>
      <c r="Q293" s="8">
        <v>130</v>
      </c>
      <c r="R293" s="13">
        <v>160</v>
      </c>
      <c r="S293" s="89">
        <f t="shared" si="149"/>
        <v>130</v>
      </c>
      <c r="T293" s="75">
        <f t="shared" si="150"/>
        <v>160</v>
      </c>
      <c r="U293" s="90">
        <f t="shared" si="151"/>
        <v>59.67</v>
      </c>
      <c r="V293" s="82">
        <f t="shared" si="152"/>
        <v>745.44</v>
      </c>
      <c r="W293" s="8">
        <v>3070</v>
      </c>
      <c r="X293" s="8">
        <v>35</v>
      </c>
      <c r="Y293" s="12">
        <v>0</v>
      </c>
      <c r="Z293" s="12">
        <v>6</v>
      </c>
      <c r="AA293" s="12">
        <v>175</v>
      </c>
      <c r="AB293" s="12"/>
      <c r="AC293" s="91">
        <f t="shared" si="153"/>
        <v>216</v>
      </c>
      <c r="AD293" s="75">
        <f t="shared" si="154"/>
        <v>2854</v>
      </c>
      <c r="AE293" s="88">
        <f t="shared" si="142"/>
        <v>0.65879828326180256</v>
      </c>
      <c r="AF293" s="92">
        <f t="shared" si="143"/>
        <v>1.1400651465798045E-2</v>
      </c>
      <c r="AG293" s="93">
        <f t="shared" si="144"/>
        <v>0</v>
      </c>
      <c r="AH293" s="93">
        <f t="shared" si="145"/>
        <v>1.9543973941368079E-3</v>
      </c>
      <c r="AI293" s="78">
        <f t="shared" si="146"/>
        <v>5.7003257328990226E-2</v>
      </c>
      <c r="AJ293" s="92">
        <f t="shared" si="155"/>
        <v>7.0358306188925079E-2</v>
      </c>
      <c r="AK293" s="78">
        <f t="shared" si="156"/>
        <v>0.92964169381107487</v>
      </c>
      <c r="AL293" s="11"/>
      <c r="AM293" s="14"/>
      <c r="AN293" s="11"/>
      <c r="AO293" s="15"/>
      <c r="AP293" s="11"/>
      <c r="AQ293" s="11"/>
      <c r="AR293" s="11"/>
      <c r="AS293" s="75" t="str">
        <f t="shared" si="162"/>
        <v/>
      </c>
      <c r="AT293" s="75" t="str">
        <f t="shared" ca="1" si="163"/>
        <v/>
      </c>
      <c r="AU293" s="75" t="str">
        <f t="shared" si="164"/>
        <v/>
      </c>
      <c r="AV293" s="75" t="str">
        <f t="shared" ca="1" si="165"/>
        <v/>
      </c>
      <c r="AW293" s="11"/>
      <c r="AX293" s="11"/>
      <c r="AY293" s="75" t="str">
        <f t="shared" si="166"/>
        <v/>
      </c>
      <c r="AZ293" s="11"/>
      <c r="BA293" s="11"/>
      <c r="BB293" s="75" t="str">
        <f t="shared" si="167"/>
        <v/>
      </c>
      <c r="BC293" s="11"/>
      <c r="BH293" s="52"/>
      <c r="BI293" s="52"/>
      <c r="BJ293" s="52"/>
      <c r="BK293" s="52"/>
      <c r="BL293" s="52"/>
      <c r="BM293" s="52"/>
      <c r="BQ293" s="27"/>
      <c r="BR293" s="27"/>
      <c r="BS293" s="27"/>
      <c r="BT293" s="27"/>
      <c r="BU293" s="27"/>
      <c r="BV293" s="27"/>
      <c r="BW293" s="54"/>
      <c r="BX293" s="26"/>
      <c r="BY293" s="54"/>
      <c r="BZ293" s="26"/>
      <c r="CA293" s="26"/>
      <c r="CB293" s="26"/>
    </row>
    <row r="294" spans="1:80" ht="17.45" customHeight="1">
      <c r="A294" s="86">
        <f t="shared" si="168"/>
        <v>41.4</v>
      </c>
      <c r="B294" s="107">
        <f t="shared" si="147"/>
        <v>45909</v>
      </c>
      <c r="C294" s="8"/>
      <c r="D294" s="11"/>
      <c r="E294" s="12">
        <v>2</v>
      </c>
      <c r="F294" s="11">
        <v>3</v>
      </c>
      <c r="G294" s="74">
        <f t="shared" si="171"/>
        <v>457</v>
      </c>
      <c r="H294" s="75">
        <f t="shared" si="171"/>
        <v>4656</v>
      </c>
      <c r="I294" s="88">
        <f t="shared" si="158"/>
        <v>0</v>
      </c>
      <c r="J294" s="78">
        <f t="shared" si="159"/>
        <v>4.3572984749455342E-3</v>
      </c>
      <c r="K294" s="78">
        <f t="shared" si="160"/>
        <v>0</v>
      </c>
      <c r="L294" s="78">
        <f t="shared" si="148"/>
        <v>6.43915003219575E-4</v>
      </c>
      <c r="M294" s="78">
        <f t="shared" ca="1" si="170"/>
        <v>0.22802197802197793</v>
      </c>
      <c r="N294" s="78">
        <f t="shared" ca="1" si="169"/>
        <v>0.69642857142857084</v>
      </c>
      <c r="O294" s="78">
        <f t="shared" si="161"/>
        <v>5.0000000000000001E-4</v>
      </c>
      <c r="P294" s="13" t="s">
        <v>184</v>
      </c>
      <c r="Q294" s="8">
        <v>130</v>
      </c>
      <c r="R294" s="13">
        <v>160</v>
      </c>
      <c r="S294" s="89">
        <f t="shared" si="149"/>
        <v>130</v>
      </c>
      <c r="T294" s="75">
        <f t="shared" si="150"/>
        <v>160</v>
      </c>
      <c r="U294" s="90">
        <f t="shared" si="151"/>
        <v>59.41</v>
      </c>
      <c r="V294" s="82">
        <f t="shared" si="152"/>
        <v>744.96</v>
      </c>
      <c r="W294" s="8">
        <v>3240</v>
      </c>
      <c r="X294" s="8">
        <v>35</v>
      </c>
      <c r="Y294" s="12">
        <v>2</v>
      </c>
      <c r="Z294" s="12">
        <v>20</v>
      </c>
      <c r="AA294" s="12">
        <v>196</v>
      </c>
      <c r="AB294" s="12"/>
      <c r="AC294" s="91">
        <f t="shared" si="153"/>
        <v>253</v>
      </c>
      <c r="AD294" s="75">
        <f t="shared" si="154"/>
        <v>2987</v>
      </c>
      <c r="AE294" s="88">
        <f t="shared" si="142"/>
        <v>0.69542820347714107</v>
      </c>
      <c r="AF294" s="92">
        <f t="shared" si="143"/>
        <v>1.0802469135802469E-2</v>
      </c>
      <c r="AG294" s="93">
        <f t="shared" si="144"/>
        <v>6.1728395061728394E-4</v>
      </c>
      <c r="AH294" s="93">
        <f t="shared" si="145"/>
        <v>6.1728395061728392E-3</v>
      </c>
      <c r="AI294" s="78">
        <f t="shared" si="146"/>
        <v>6.0493827160493827E-2</v>
      </c>
      <c r="AJ294" s="92">
        <f t="shared" si="155"/>
        <v>7.8086419753086417E-2</v>
      </c>
      <c r="AK294" s="78">
        <f t="shared" si="156"/>
        <v>0.92191358024691361</v>
      </c>
      <c r="AL294" s="11"/>
      <c r="AM294" s="14"/>
      <c r="AN294" s="11"/>
      <c r="AO294" s="15"/>
      <c r="AP294" s="11"/>
      <c r="AQ294" s="11"/>
      <c r="AR294" s="11"/>
      <c r="AS294" s="75" t="str">
        <f t="shared" si="162"/>
        <v/>
      </c>
      <c r="AT294" s="75" t="str">
        <f t="shared" ca="1" si="163"/>
        <v/>
      </c>
      <c r="AU294" s="75" t="str">
        <f t="shared" si="164"/>
        <v/>
      </c>
      <c r="AV294" s="75" t="str">
        <f t="shared" ca="1" si="165"/>
        <v/>
      </c>
      <c r="AW294" s="11"/>
      <c r="AX294" s="11"/>
      <c r="AY294" s="75" t="str">
        <f t="shared" si="166"/>
        <v/>
      </c>
      <c r="AZ294" s="11"/>
      <c r="BA294" s="11"/>
      <c r="BB294" s="75" t="str">
        <f t="shared" si="167"/>
        <v/>
      </c>
      <c r="BC294" s="11"/>
      <c r="BH294" s="52"/>
      <c r="BI294" s="52"/>
      <c r="BJ294" s="52"/>
      <c r="BK294" s="52"/>
      <c r="BL294" s="52"/>
      <c r="BM294" s="52"/>
      <c r="BQ294" s="27"/>
      <c r="BR294" s="27"/>
      <c r="BS294" s="27"/>
      <c r="BT294" s="27"/>
      <c r="BU294" s="27"/>
      <c r="BV294" s="27"/>
      <c r="BW294" s="54"/>
      <c r="BX294" s="26"/>
      <c r="BY294" s="54"/>
      <c r="BZ294" s="26"/>
      <c r="CA294" s="26"/>
      <c r="CB294" s="26"/>
    </row>
    <row r="295" spans="1:80" ht="17.45" customHeight="1">
      <c r="A295" s="94">
        <f t="shared" si="168"/>
        <v>41.5</v>
      </c>
      <c r="B295" s="107">
        <f t="shared" si="147"/>
        <v>45910</v>
      </c>
      <c r="C295" s="8"/>
      <c r="D295" s="11"/>
      <c r="E295" s="12">
        <v>2</v>
      </c>
      <c r="F295" s="11">
        <v>1</v>
      </c>
      <c r="G295" s="74">
        <f t="shared" si="171"/>
        <v>455</v>
      </c>
      <c r="H295" s="75">
        <f t="shared" si="171"/>
        <v>4655</v>
      </c>
      <c r="I295" s="88">
        <f t="shared" si="158"/>
        <v>0</v>
      </c>
      <c r="J295" s="78">
        <f t="shared" si="159"/>
        <v>4.3763676148796497E-3</v>
      </c>
      <c r="K295" s="78">
        <f t="shared" si="160"/>
        <v>0</v>
      </c>
      <c r="L295" s="78">
        <f t="shared" si="148"/>
        <v>2.1477663230240549E-4</v>
      </c>
      <c r="M295" s="78">
        <f t="shared" ca="1" si="170"/>
        <v>0.2307692307692307</v>
      </c>
      <c r="N295" s="78">
        <f t="shared" ca="1" si="169"/>
        <v>0.69780219780219721</v>
      </c>
      <c r="O295" s="78">
        <f t="shared" si="161"/>
        <v>5.0000000000000001E-4</v>
      </c>
      <c r="P295" s="13" t="s">
        <v>184</v>
      </c>
      <c r="Q295" s="8">
        <v>130</v>
      </c>
      <c r="R295" s="13">
        <v>160</v>
      </c>
      <c r="S295" s="89">
        <f t="shared" si="149"/>
        <v>130</v>
      </c>
      <c r="T295" s="75">
        <f t="shared" si="150"/>
        <v>160</v>
      </c>
      <c r="U295" s="90">
        <f t="shared" si="151"/>
        <v>59.15</v>
      </c>
      <c r="V295" s="82">
        <f t="shared" si="152"/>
        <v>744.8</v>
      </c>
      <c r="W295" s="8">
        <v>3150</v>
      </c>
      <c r="X295" s="8">
        <v>40</v>
      </c>
      <c r="Y295" s="12">
        <v>7</v>
      </c>
      <c r="Z295" s="12">
        <v>11</v>
      </c>
      <c r="AA295" s="12">
        <v>163</v>
      </c>
      <c r="AB295" s="12"/>
      <c r="AC295" s="91">
        <f t="shared" si="153"/>
        <v>221</v>
      </c>
      <c r="AD295" s="75">
        <f t="shared" si="154"/>
        <v>2929</v>
      </c>
      <c r="AE295" s="88">
        <f t="shared" si="142"/>
        <v>0.67654639175257736</v>
      </c>
      <c r="AF295" s="92">
        <f t="shared" si="143"/>
        <v>1.2698412698412698E-2</v>
      </c>
      <c r="AG295" s="93">
        <f t="shared" si="144"/>
        <v>2.2222222222222222E-3</v>
      </c>
      <c r="AH295" s="93">
        <f t="shared" si="145"/>
        <v>3.4920634920634921E-3</v>
      </c>
      <c r="AI295" s="78">
        <f t="shared" si="146"/>
        <v>5.1746031746031748E-2</v>
      </c>
      <c r="AJ295" s="92">
        <f t="shared" si="155"/>
        <v>7.0158730158730157E-2</v>
      </c>
      <c r="AK295" s="78">
        <f t="shared" si="156"/>
        <v>0.9298412698412698</v>
      </c>
      <c r="AL295" s="11"/>
      <c r="AM295" s="14"/>
      <c r="AN295" s="11"/>
      <c r="AO295" s="15"/>
      <c r="AP295" s="11"/>
      <c r="AQ295" s="11"/>
      <c r="AR295" s="11"/>
      <c r="AS295" s="75" t="str">
        <f t="shared" si="162"/>
        <v/>
      </c>
      <c r="AT295" s="75" t="str">
        <f t="shared" ca="1" si="163"/>
        <v/>
      </c>
      <c r="AU295" s="75" t="str">
        <f t="shared" si="164"/>
        <v/>
      </c>
      <c r="AV295" s="75" t="str">
        <f t="shared" ca="1" si="165"/>
        <v/>
      </c>
      <c r="AW295" s="11"/>
      <c r="AX295" s="11"/>
      <c r="AY295" s="75" t="str">
        <f t="shared" si="166"/>
        <v/>
      </c>
      <c r="AZ295" s="11"/>
      <c r="BA295" s="11"/>
      <c r="BB295" s="75" t="str">
        <f t="shared" si="167"/>
        <v/>
      </c>
      <c r="BC295" s="11"/>
      <c r="BH295" s="52"/>
      <c r="BI295" s="52"/>
      <c r="BJ295" s="52"/>
      <c r="BK295" s="52"/>
      <c r="BL295" s="52"/>
      <c r="BM295" s="52"/>
      <c r="BQ295" s="27"/>
      <c r="BR295" s="27"/>
      <c r="BS295" s="27"/>
      <c r="BT295" s="27"/>
      <c r="BU295" s="27"/>
      <c r="BV295" s="27"/>
      <c r="BW295" s="54"/>
      <c r="BX295" s="26"/>
      <c r="BY295" s="54"/>
      <c r="BZ295" s="26"/>
      <c r="CA295" s="26"/>
      <c r="CB295" s="26"/>
    </row>
    <row r="296" spans="1:80" ht="17.45" customHeight="1">
      <c r="A296" s="86">
        <f t="shared" si="168"/>
        <v>41.6</v>
      </c>
      <c r="B296" s="107">
        <f t="shared" si="147"/>
        <v>45911</v>
      </c>
      <c r="C296" s="8"/>
      <c r="D296" s="11"/>
      <c r="E296" s="12">
        <v>1</v>
      </c>
      <c r="F296" s="11">
        <v>0</v>
      </c>
      <c r="G296" s="74">
        <f t="shared" si="171"/>
        <v>454</v>
      </c>
      <c r="H296" s="75">
        <f t="shared" si="171"/>
        <v>4655</v>
      </c>
      <c r="I296" s="88">
        <f t="shared" si="158"/>
        <v>0</v>
      </c>
      <c r="J296" s="78">
        <f t="shared" si="159"/>
        <v>2.1978021978021978E-3</v>
      </c>
      <c r="K296" s="78">
        <f t="shared" si="160"/>
        <v>0</v>
      </c>
      <c r="L296" s="78">
        <f t="shared" si="148"/>
        <v>0</v>
      </c>
      <c r="M296" s="78">
        <f t="shared" ca="1" si="170"/>
        <v>0.23214285714285707</v>
      </c>
      <c r="N296" s="78">
        <f t="shared" ca="1" si="169"/>
        <v>0.69780219780219721</v>
      </c>
      <c r="O296" s="78">
        <f t="shared" si="161"/>
        <v>5.0000000000000001E-4</v>
      </c>
      <c r="P296" s="13" t="s">
        <v>184</v>
      </c>
      <c r="Q296" s="8">
        <v>130</v>
      </c>
      <c r="R296" s="13">
        <v>160</v>
      </c>
      <c r="S296" s="89">
        <f t="shared" si="149"/>
        <v>130</v>
      </c>
      <c r="T296" s="75">
        <f t="shared" si="150"/>
        <v>160</v>
      </c>
      <c r="U296" s="90">
        <f t="shared" si="151"/>
        <v>59.02</v>
      </c>
      <c r="V296" s="82">
        <f t="shared" si="152"/>
        <v>744.8</v>
      </c>
      <c r="W296" s="8">
        <v>3260</v>
      </c>
      <c r="X296" s="8">
        <v>46</v>
      </c>
      <c r="Y296" s="12">
        <v>2</v>
      </c>
      <c r="Z296" s="12">
        <v>20</v>
      </c>
      <c r="AA296" s="12">
        <v>229</v>
      </c>
      <c r="AB296" s="12"/>
      <c r="AC296" s="91">
        <f t="shared" si="153"/>
        <v>297</v>
      </c>
      <c r="AD296" s="75">
        <f t="shared" si="154"/>
        <v>2963</v>
      </c>
      <c r="AE296" s="88">
        <f t="shared" si="142"/>
        <v>0.7003222341568206</v>
      </c>
      <c r="AF296" s="92">
        <f t="shared" si="143"/>
        <v>1.4110429447852761E-2</v>
      </c>
      <c r="AG296" s="93">
        <f t="shared" si="144"/>
        <v>6.1349693251533746E-4</v>
      </c>
      <c r="AH296" s="93">
        <f t="shared" si="145"/>
        <v>6.1349693251533744E-3</v>
      </c>
      <c r="AI296" s="78">
        <f t="shared" si="146"/>
        <v>7.0245398773006132E-2</v>
      </c>
      <c r="AJ296" s="92">
        <f t="shared" si="155"/>
        <v>9.1104294478527609E-2</v>
      </c>
      <c r="AK296" s="78">
        <f t="shared" si="156"/>
        <v>0.90889570552147236</v>
      </c>
      <c r="AL296" s="11"/>
      <c r="AM296" s="14"/>
      <c r="AN296" s="11"/>
      <c r="AO296" s="15"/>
      <c r="AP296" s="11"/>
      <c r="AQ296" s="11"/>
      <c r="AR296" s="11"/>
      <c r="AS296" s="75" t="str">
        <f t="shared" si="162"/>
        <v/>
      </c>
      <c r="AT296" s="75" t="str">
        <f t="shared" ca="1" si="163"/>
        <v/>
      </c>
      <c r="AU296" s="75" t="str">
        <f t="shared" si="164"/>
        <v/>
      </c>
      <c r="AV296" s="75" t="str">
        <f t="shared" ca="1" si="165"/>
        <v/>
      </c>
      <c r="AW296" s="11"/>
      <c r="AX296" s="11"/>
      <c r="AY296" s="75" t="str">
        <f t="shared" si="166"/>
        <v/>
      </c>
      <c r="AZ296" s="11"/>
      <c r="BA296" s="11"/>
      <c r="BB296" s="75" t="str">
        <f t="shared" si="167"/>
        <v/>
      </c>
      <c r="BC296" s="11"/>
      <c r="BH296" s="52"/>
      <c r="BI296" s="52"/>
      <c r="BJ296" s="52"/>
      <c r="BK296" s="52"/>
      <c r="BL296" s="52"/>
      <c r="BM296" s="52"/>
      <c r="BQ296" s="27"/>
      <c r="BR296" s="27"/>
      <c r="BS296" s="27"/>
      <c r="BT296" s="27"/>
      <c r="BU296" s="27"/>
      <c r="BV296" s="27"/>
      <c r="BW296" s="54"/>
      <c r="BX296" s="26"/>
      <c r="BY296" s="54"/>
      <c r="BZ296" s="26"/>
      <c r="CA296" s="26"/>
      <c r="CB296" s="26"/>
    </row>
    <row r="297" spans="1:80" ht="17.45" customHeight="1" thickBot="1">
      <c r="A297" s="94">
        <f t="shared" si="168"/>
        <v>41.7</v>
      </c>
      <c r="B297" s="108">
        <f t="shared" si="147"/>
        <v>45912</v>
      </c>
      <c r="C297" s="16"/>
      <c r="D297" s="17"/>
      <c r="E297" s="18">
        <v>2</v>
      </c>
      <c r="F297" s="17">
        <v>2</v>
      </c>
      <c r="G297" s="96">
        <f t="shared" si="171"/>
        <v>452</v>
      </c>
      <c r="H297" s="97">
        <f t="shared" si="171"/>
        <v>4653</v>
      </c>
      <c r="I297" s="98">
        <f t="shared" si="158"/>
        <v>0</v>
      </c>
      <c r="J297" s="99">
        <f t="shared" si="159"/>
        <v>4.4052863436123352E-3</v>
      </c>
      <c r="K297" s="99">
        <f t="shared" si="160"/>
        <v>0</v>
      </c>
      <c r="L297" s="99">
        <f t="shared" si="148"/>
        <v>4.2964554242749732E-4</v>
      </c>
      <c r="M297" s="99">
        <f t="shared" ca="1" si="170"/>
        <v>0.23489010989010981</v>
      </c>
      <c r="N297" s="99">
        <f t="shared" ca="1" si="169"/>
        <v>0.70054945054944995</v>
      </c>
      <c r="O297" s="99">
        <f t="shared" si="161"/>
        <v>5.0000000000000001E-4</v>
      </c>
      <c r="P297" s="19" t="s">
        <v>184</v>
      </c>
      <c r="Q297" s="16">
        <v>130</v>
      </c>
      <c r="R297" s="19">
        <v>160</v>
      </c>
      <c r="S297" s="89">
        <f t="shared" si="149"/>
        <v>130</v>
      </c>
      <c r="T297" s="75">
        <f t="shared" si="150"/>
        <v>160</v>
      </c>
      <c r="U297" s="100">
        <f t="shared" si="151"/>
        <v>58.76</v>
      </c>
      <c r="V297" s="101">
        <f t="shared" si="152"/>
        <v>744.48</v>
      </c>
      <c r="W297" s="16">
        <v>3150</v>
      </c>
      <c r="X297" s="8">
        <v>37</v>
      </c>
      <c r="Y297" s="12">
        <v>2</v>
      </c>
      <c r="Z297" s="12">
        <v>11</v>
      </c>
      <c r="AA297" s="12">
        <v>161</v>
      </c>
      <c r="AB297" s="12"/>
      <c r="AC297" s="102">
        <f t="shared" si="153"/>
        <v>211</v>
      </c>
      <c r="AD297" s="97">
        <f t="shared" si="154"/>
        <v>2939</v>
      </c>
      <c r="AE297" s="98">
        <f t="shared" si="142"/>
        <v>0.67669172932330823</v>
      </c>
      <c r="AF297" s="103">
        <f t="shared" si="143"/>
        <v>1.1746031746031746E-2</v>
      </c>
      <c r="AG297" s="104">
        <f t="shared" si="144"/>
        <v>6.3492063492063492E-4</v>
      </c>
      <c r="AH297" s="104">
        <f t="shared" si="145"/>
        <v>3.4920634920634921E-3</v>
      </c>
      <c r="AI297" s="99">
        <f t="shared" si="146"/>
        <v>5.1111111111111114E-2</v>
      </c>
      <c r="AJ297" s="103">
        <f t="shared" si="155"/>
        <v>6.6984126984126979E-2</v>
      </c>
      <c r="AK297" s="99">
        <f t="shared" si="156"/>
        <v>0.93301587301587297</v>
      </c>
      <c r="AL297" s="17"/>
      <c r="AM297" s="20"/>
      <c r="AN297" s="17"/>
      <c r="AO297" s="21"/>
      <c r="AP297" s="17"/>
      <c r="AQ297" s="17"/>
      <c r="AR297" s="17"/>
      <c r="AS297" s="97" t="str">
        <f t="shared" si="162"/>
        <v/>
      </c>
      <c r="AT297" s="97" t="str">
        <f t="shared" ca="1" si="163"/>
        <v/>
      </c>
      <c r="AU297" s="97" t="str">
        <f t="shared" si="164"/>
        <v/>
      </c>
      <c r="AV297" s="97" t="str">
        <f t="shared" ca="1" si="165"/>
        <v/>
      </c>
      <c r="AW297" s="17"/>
      <c r="AX297" s="17"/>
      <c r="AY297" s="97" t="str">
        <f t="shared" si="166"/>
        <v/>
      </c>
      <c r="AZ297" s="17"/>
      <c r="BA297" s="17"/>
      <c r="BB297" s="97" t="str">
        <f t="shared" si="167"/>
        <v/>
      </c>
      <c r="BC297" s="17"/>
      <c r="BH297" s="52"/>
      <c r="BI297" s="52"/>
      <c r="BJ297" s="52"/>
      <c r="BK297" s="52"/>
      <c r="BL297" s="52"/>
      <c r="BM297" s="52"/>
      <c r="BQ297" s="27"/>
      <c r="BR297" s="27"/>
      <c r="BS297" s="27"/>
      <c r="BT297" s="27"/>
      <c r="BU297" s="27"/>
      <c r="BV297" s="27"/>
      <c r="BW297" s="54"/>
      <c r="BX297" s="26"/>
      <c r="BY297" s="54"/>
      <c r="BZ297" s="26"/>
      <c r="CA297" s="26"/>
      <c r="CB297" s="26"/>
    </row>
    <row r="298" spans="1:80" ht="17.45" customHeight="1" thickTop="1">
      <c r="A298" s="105">
        <f>A291+1</f>
        <v>42.1</v>
      </c>
      <c r="B298" s="106">
        <f>B297+1</f>
        <v>45913</v>
      </c>
      <c r="C298" s="4"/>
      <c r="D298" s="5"/>
      <c r="E298" s="6">
        <v>1</v>
      </c>
      <c r="F298" s="5">
        <v>1</v>
      </c>
      <c r="G298" s="74">
        <f t="shared" si="171"/>
        <v>451</v>
      </c>
      <c r="H298" s="75">
        <f t="shared" si="171"/>
        <v>4652</v>
      </c>
      <c r="I298" s="76">
        <f t="shared" si="158"/>
        <v>0</v>
      </c>
      <c r="J298" s="77">
        <f t="shared" si="159"/>
        <v>2.2123893805309734E-3</v>
      </c>
      <c r="K298" s="77">
        <f t="shared" si="160"/>
        <v>0</v>
      </c>
      <c r="L298" s="77">
        <f t="shared" si="148"/>
        <v>2.149151085321298E-4</v>
      </c>
      <c r="M298" s="78">
        <f t="shared" ca="1" si="170"/>
        <v>0.23626373626373617</v>
      </c>
      <c r="N298" s="78">
        <f t="shared" ca="1" si="169"/>
        <v>0.70192307692307632</v>
      </c>
      <c r="O298" s="78">
        <f t="shared" si="161"/>
        <v>5.0000000000000001E-4</v>
      </c>
      <c r="P298" s="13" t="s">
        <v>184</v>
      </c>
      <c r="Q298" s="8">
        <v>130</v>
      </c>
      <c r="R298" s="13">
        <v>160</v>
      </c>
      <c r="S298" s="79">
        <f t="shared" si="149"/>
        <v>130</v>
      </c>
      <c r="T298" s="80">
        <f t="shared" si="150"/>
        <v>160</v>
      </c>
      <c r="U298" s="90">
        <f t="shared" si="151"/>
        <v>58.63</v>
      </c>
      <c r="V298" s="82">
        <f t="shared" si="152"/>
        <v>744.32</v>
      </c>
      <c r="W298" s="4">
        <v>3015</v>
      </c>
      <c r="X298" s="4">
        <v>37</v>
      </c>
      <c r="Y298" s="6">
        <v>5</v>
      </c>
      <c r="Z298" s="6">
        <v>11</v>
      </c>
      <c r="AA298" s="6">
        <v>154</v>
      </c>
      <c r="AB298" s="6"/>
      <c r="AC298" s="83">
        <f t="shared" si="153"/>
        <v>207</v>
      </c>
      <c r="AD298" s="80">
        <f t="shared" si="154"/>
        <v>2808</v>
      </c>
      <c r="AE298" s="76">
        <f t="shared" si="142"/>
        <v>0.6479690522243714</v>
      </c>
      <c r="AF298" s="84">
        <f t="shared" si="143"/>
        <v>1.2271973466003316E-2</v>
      </c>
      <c r="AG298" s="85">
        <f t="shared" si="144"/>
        <v>1.658374792703151E-3</v>
      </c>
      <c r="AH298" s="85">
        <f t="shared" si="145"/>
        <v>3.6484245439469321E-3</v>
      </c>
      <c r="AI298" s="77">
        <f t="shared" si="146"/>
        <v>5.1077943615257047E-2</v>
      </c>
      <c r="AJ298" s="84">
        <f t="shared" si="155"/>
        <v>6.8656716417910449E-2</v>
      </c>
      <c r="AK298" s="77">
        <f t="shared" si="156"/>
        <v>0.93134328358208951</v>
      </c>
      <c r="AL298" s="5"/>
      <c r="AM298" s="9"/>
      <c r="AN298" s="5"/>
      <c r="AO298" s="10"/>
      <c r="AP298" s="5"/>
      <c r="AQ298" s="5"/>
      <c r="AR298" s="5"/>
      <c r="AS298" s="80" t="str">
        <f t="shared" si="162"/>
        <v/>
      </c>
      <c r="AT298" s="80" t="str">
        <f t="shared" ca="1" si="163"/>
        <v/>
      </c>
      <c r="AU298" s="80" t="str">
        <f t="shared" si="164"/>
        <v/>
      </c>
      <c r="AV298" s="80" t="str">
        <f t="shared" ca="1" si="165"/>
        <v/>
      </c>
      <c r="AW298" s="5"/>
      <c r="AX298" s="5"/>
      <c r="AY298" s="80" t="str">
        <f t="shared" si="166"/>
        <v/>
      </c>
      <c r="AZ298" s="165"/>
      <c r="BA298" s="165"/>
      <c r="BB298" s="80" t="str">
        <f t="shared" si="167"/>
        <v/>
      </c>
      <c r="BC298" s="5"/>
      <c r="BH298" s="52"/>
      <c r="BI298" s="52"/>
      <c r="BJ298" s="52"/>
      <c r="BK298" s="52"/>
      <c r="BL298" s="52"/>
      <c r="BM298" s="52"/>
      <c r="BQ298" s="27"/>
      <c r="BR298" s="27"/>
      <c r="BS298" s="27"/>
      <c r="BT298" s="27"/>
      <c r="BU298" s="27"/>
      <c r="BV298" s="27"/>
      <c r="BW298" s="54"/>
      <c r="BX298" s="26"/>
      <c r="BY298" s="54"/>
      <c r="BZ298" s="26"/>
      <c r="CA298" s="26"/>
      <c r="CB298" s="26"/>
    </row>
    <row r="299" spans="1:80" ht="17.45" customHeight="1">
      <c r="A299" s="94">
        <f t="shared" si="168"/>
        <v>42.2</v>
      </c>
      <c r="B299" s="107">
        <f t="shared" si="147"/>
        <v>45914</v>
      </c>
      <c r="C299" s="8"/>
      <c r="D299" s="11"/>
      <c r="E299" s="12">
        <v>4</v>
      </c>
      <c r="F299" s="11">
        <v>5</v>
      </c>
      <c r="G299" s="74">
        <f t="shared" si="171"/>
        <v>447</v>
      </c>
      <c r="H299" s="75">
        <f t="shared" si="171"/>
        <v>4647</v>
      </c>
      <c r="I299" s="88">
        <f t="shared" si="158"/>
        <v>0</v>
      </c>
      <c r="J299" s="78">
        <f t="shared" si="159"/>
        <v>8.869179600886918E-3</v>
      </c>
      <c r="K299" s="78">
        <f t="shared" si="160"/>
        <v>0</v>
      </c>
      <c r="L299" s="78">
        <f t="shared" si="148"/>
        <v>1.0748065348237317E-3</v>
      </c>
      <c r="M299" s="78">
        <f t="shared" ca="1" si="170"/>
        <v>0.24175824175824168</v>
      </c>
      <c r="N299" s="78">
        <f t="shared" ca="1" si="169"/>
        <v>0.70879120879120816</v>
      </c>
      <c r="O299" s="78">
        <f t="shared" si="161"/>
        <v>5.0000000000000001E-4</v>
      </c>
      <c r="P299" s="13" t="s">
        <v>184</v>
      </c>
      <c r="Q299" s="8">
        <v>130</v>
      </c>
      <c r="R299" s="13">
        <v>160</v>
      </c>
      <c r="S299" s="89">
        <f t="shared" si="149"/>
        <v>130</v>
      </c>
      <c r="T299" s="75">
        <f t="shared" si="150"/>
        <v>160</v>
      </c>
      <c r="U299" s="90">
        <f t="shared" si="151"/>
        <v>58.11</v>
      </c>
      <c r="V299" s="82">
        <f t="shared" si="152"/>
        <v>743.52</v>
      </c>
      <c r="W299" s="8">
        <v>2830</v>
      </c>
      <c r="X299" s="8">
        <v>25</v>
      </c>
      <c r="Y299" s="12">
        <v>1</v>
      </c>
      <c r="Z299" s="12">
        <v>33</v>
      </c>
      <c r="AA299" s="12">
        <v>88</v>
      </c>
      <c r="AB299" s="12"/>
      <c r="AC299" s="91">
        <f t="shared" si="153"/>
        <v>147</v>
      </c>
      <c r="AD299" s="75">
        <f t="shared" si="154"/>
        <v>2683</v>
      </c>
      <c r="AE299" s="88">
        <f t="shared" si="142"/>
        <v>0.60834049871023221</v>
      </c>
      <c r="AF299" s="92">
        <f t="shared" si="143"/>
        <v>8.8339222614840993E-3</v>
      </c>
      <c r="AG299" s="93">
        <f t="shared" si="144"/>
        <v>3.5335689045936394E-4</v>
      </c>
      <c r="AH299" s="93">
        <f t="shared" si="145"/>
        <v>1.1660777385159011E-2</v>
      </c>
      <c r="AI299" s="78">
        <f t="shared" si="146"/>
        <v>3.109540636042403E-2</v>
      </c>
      <c r="AJ299" s="92">
        <f t="shared" si="155"/>
        <v>5.19434628975265E-2</v>
      </c>
      <c r="AK299" s="78">
        <f t="shared" si="156"/>
        <v>0.94805653710247351</v>
      </c>
      <c r="AL299" s="11"/>
      <c r="AM299" s="14"/>
      <c r="AN299" s="11"/>
      <c r="AO299" s="15"/>
      <c r="AP299" s="11"/>
      <c r="AQ299" s="11"/>
      <c r="AR299" s="11"/>
      <c r="AS299" s="75" t="str">
        <f t="shared" si="162"/>
        <v/>
      </c>
      <c r="AT299" s="75" t="str">
        <f t="shared" ca="1" si="163"/>
        <v/>
      </c>
      <c r="AU299" s="75" t="str">
        <f t="shared" si="164"/>
        <v/>
      </c>
      <c r="AV299" s="75" t="str">
        <f t="shared" ca="1" si="165"/>
        <v/>
      </c>
      <c r="AW299" s="11"/>
      <c r="AX299" s="11"/>
      <c r="AY299" s="75" t="str">
        <f t="shared" si="166"/>
        <v/>
      </c>
      <c r="AZ299" s="11"/>
      <c r="BA299" s="11"/>
      <c r="BB299" s="75" t="str">
        <f t="shared" si="167"/>
        <v/>
      </c>
      <c r="BC299" s="11"/>
      <c r="BH299" s="52"/>
      <c r="BI299" s="52"/>
      <c r="BJ299" s="52"/>
      <c r="BK299" s="52"/>
      <c r="BL299" s="52"/>
      <c r="BM299" s="52"/>
      <c r="BQ299" s="27"/>
      <c r="BR299" s="27"/>
      <c r="BS299" s="27"/>
      <c r="BT299" s="27"/>
      <c r="BU299" s="27"/>
      <c r="BV299" s="27"/>
      <c r="BW299" s="54"/>
      <c r="BX299" s="26"/>
      <c r="BY299" s="54"/>
      <c r="BZ299" s="26"/>
      <c r="CA299" s="26"/>
      <c r="CB299" s="26"/>
    </row>
    <row r="300" spans="1:80" ht="17.45" customHeight="1">
      <c r="A300" s="86">
        <f t="shared" si="168"/>
        <v>42.3</v>
      </c>
      <c r="B300" s="107">
        <f t="shared" si="147"/>
        <v>45915</v>
      </c>
      <c r="C300" s="8"/>
      <c r="D300" s="11"/>
      <c r="E300" s="12">
        <v>3</v>
      </c>
      <c r="F300" s="11">
        <v>3</v>
      </c>
      <c r="G300" s="74">
        <f t="shared" ref="G300:H315" si="172">G299-E300-C300</f>
        <v>444</v>
      </c>
      <c r="H300" s="75">
        <f t="shared" si="172"/>
        <v>4644</v>
      </c>
      <c r="I300" s="88">
        <f t="shared" si="158"/>
        <v>0</v>
      </c>
      <c r="J300" s="78">
        <f t="shared" si="159"/>
        <v>6.7114093959731542E-3</v>
      </c>
      <c r="K300" s="78">
        <f t="shared" si="160"/>
        <v>0</v>
      </c>
      <c r="L300" s="78">
        <f t="shared" si="148"/>
        <v>6.4557779212395089E-4</v>
      </c>
      <c r="M300" s="78">
        <f t="shared" ca="1" si="170"/>
        <v>0.24587912087912081</v>
      </c>
      <c r="N300" s="78">
        <f t="shared" ca="1" si="169"/>
        <v>0.71291208791208727</v>
      </c>
      <c r="O300" s="78">
        <f t="shared" si="161"/>
        <v>5.0000000000000001E-4</v>
      </c>
      <c r="P300" s="13" t="s">
        <v>184</v>
      </c>
      <c r="Q300" s="8">
        <v>130</v>
      </c>
      <c r="R300" s="13">
        <v>160</v>
      </c>
      <c r="S300" s="89">
        <f t="shared" si="149"/>
        <v>130</v>
      </c>
      <c r="T300" s="75">
        <f t="shared" si="150"/>
        <v>160</v>
      </c>
      <c r="U300" s="90">
        <f t="shared" si="151"/>
        <v>57.72</v>
      </c>
      <c r="V300" s="82">
        <f t="shared" si="152"/>
        <v>743.04</v>
      </c>
      <c r="W300" s="8">
        <v>2940</v>
      </c>
      <c r="X300" s="8">
        <v>16</v>
      </c>
      <c r="Y300" s="12">
        <v>1</v>
      </c>
      <c r="Z300" s="12">
        <v>9</v>
      </c>
      <c r="AA300" s="12">
        <v>82</v>
      </c>
      <c r="AB300" s="12"/>
      <c r="AC300" s="91">
        <f t="shared" si="153"/>
        <v>108</v>
      </c>
      <c r="AD300" s="75">
        <f t="shared" si="154"/>
        <v>2832</v>
      </c>
      <c r="AE300" s="88">
        <f t="shared" si="142"/>
        <v>0.63266623628147189</v>
      </c>
      <c r="AF300" s="92">
        <f t="shared" si="143"/>
        <v>5.4421768707482989E-3</v>
      </c>
      <c r="AG300" s="93">
        <f t="shared" si="144"/>
        <v>3.4013605442176868E-4</v>
      </c>
      <c r="AH300" s="93">
        <f t="shared" si="145"/>
        <v>3.0612244897959182E-3</v>
      </c>
      <c r="AI300" s="78">
        <f t="shared" si="146"/>
        <v>2.7891156462585033E-2</v>
      </c>
      <c r="AJ300" s="92">
        <f t="shared" si="155"/>
        <v>3.6734693877551024E-2</v>
      </c>
      <c r="AK300" s="78">
        <f t="shared" si="156"/>
        <v>0.96326530612244898</v>
      </c>
      <c r="AL300" s="11"/>
      <c r="AM300" s="14"/>
      <c r="AN300" s="11"/>
      <c r="AO300" s="15"/>
      <c r="AP300" s="11"/>
      <c r="AQ300" s="11"/>
      <c r="AR300" s="11"/>
      <c r="AS300" s="75" t="str">
        <f t="shared" si="162"/>
        <v/>
      </c>
      <c r="AT300" s="75" t="str">
        <f t="shared" ca="1" si="163"/>
        <v/>
      </c>
      <c r="AU300" s="75" t="str">
        <f t="shared" si="164"/>
        <v/>
      </c>
      <c r="AV300" s="75" t="str">
        <f t="shared" ca="1" si="165"/>
        <v/>
      </c>
      <c r="AW300" s="11"/>
      <c r="AX300" s="11"/>
      <c r="AY300" s="75" t="str">
        <f t="shared" si="166"/>
        <v/>
      </c>
      <c r="AZ300" s="11"/>
      <c r="BA300" s="11"/>
      <c r="BB300" s="75" t="str">
        <f t="shared" si="167"/>
        <v/>
      </c>
      <c r="BC300" s="11"/>
      <c r="BH300" s="52"/>
      <c r="BI300" s="52"/>
      <c r="BJ300" s="52"/>
      <c r="BK300" s="52"/>
      <c r="BL300" s="52"/>
      <c r="BM300" s="52"/>
      <c r="BQ300" s="27"/>
      <c r="BR300" s="27"/>
      <c r="BS300" s="27"/>
      <c r="BT300" s="27"/>
      <c r="BU300" s="27"/>
      <c r="BV300" s="27"/>
      <c r="BW300" s="54"/>
      <c r="BX300" s="26"/>
      <c r="BY300" s="54"/>
      <c r="BZ300" s="26"/>
      <c r="CA300" s="26"/>
      <c r="CB300" s="26"/>
    </row>
    <row r="301" spans="1:80" ht="17.45" customHeight="1">
      <c r="A301" s="94">
        <f t="shared" si="168"/>
        <v>42.4</v>
      </c>
      <c r="B301" s="107">
        <f t="shared" si="147"/>
        <v>45916</v>
      </c>
      <c r="C301" s="8"/>
      <c r="D301" s="11"/>
      <c r="E301" s="12">
        <v>2</v>
      </c>
      <c r="F301" s="11">
        <v>3</v>
      </c>
      <c r="G301" s="74">
        <f t="shared" si="172"/>
        <v>442</v>
      </c>
      <c r="H301" s="75">
        <f t="shared" si="172"/>
        <v>4641</v>
      </c>
      <c r="I301" s="88">
        <f t="shared" si="158"/>
        <v>0</v>
      </c>
      <c r="J301" s="78">
        <f t="shared" si="159"/>
        <v>4.5045045045045045E-3</v>
      </c>
      <c r="K301" s="78">
        <f t="shared" si="160"/>
        <v>0</v>
      </c>
      <c r="L301" s="78">
        <f t="shared" si="148"/>
        <v>6.459948320413437E-4</v>
      </c>
      <c r="M301" s="78">
        <f t="shared" ca="1" si="170"/>
        <v>0.24862637362637355</v>
      </c>
      <c r="N301" s="78">
        <f t="shared" ca="1" si="169"/>
        <v>0.71703296703296637</v>
      </c>
      <c r="O301" s="78">
        <f t="shared" si="161"/>
        <v>5.0000000000000001E-4</v>
      </c>
      <c r="P301" s="13" t="s">
        <v>184</v>
      </c>
      <c r="Q301" s="8">
        <v>130</v>
      </c>
      <c r="R301" s="13">
        <v>160</v>
      </c>
      <c r="S301" s="89">
        <f t="shared" si="149"/>
        <v>130</v>
      </c>
      <c r="T301" s="75">
        <f t="shared" si="150"/>
        <v>160</v>
      </c>
      <c r="U301" s="90">
        <f t="shared" si="151"/>
        <v>57.46</v>
      </c>
      <c r="V301" s="82">
        <f t="shared" si="152"/>
        <v>742.56</v>
      </c>
      <c r="W301" s="8">
        <v>3030</v>
      </c>
      <c r="X301" s="8">
        <v>24</v>
      </c>
      <c r="Y301" s="12">
        <v>2</v>
      </c>
      <c r="Z301" s="12">
        <v>7</v>
      </c>
      <c r="AA301" s="12">
        <v>84</v>
      </c>
      <c r="AB301" s="12"/>
      <c r="AC301" s="91">
        <f t="shared" si="153"/>
        <v>117</v>
      </c>
      <c r="AD301" s="75">
        <f t="shared" si="154"/>
        <v>2913</v>
      </c>
      <c r="AE301" s="88">
        <f t="shared" si="142"/>
        <v>0.65245478036175708</v>
      </c>
      <c r="AF301" s="92">
        <f t="shared" si="143"/>
        <v>7.9207920792079209E-3</v>
      </c>
      <c r="AG301" s="93">
        <f t="shared" si="144"/>
        <v>6.6006600660066007E-4</v>
      </c>
      <c r="AH301" s="93">
        <f t="shared" si="145"/>
        <v>2.3102310231023103E-3</v>
      </c>
      <c r="AI301" s="78">
        <f t="shared" si="146"/>
        <v>2.7722772277227723E-2</v>
      </c>
      <c r="AJ301" s="92">
        <f t="shared" si="155"/>
        <v>3.8613861386138613E-2</v>
      </c>
      <c r="AK301" s="78">
        <f t="shared" si="156"/>
        <v>0.96138613861386135</v>
      </c>
      <c r="AL301" s="11"/>
      <c r="AM301" s="14"/>
      <c r="AN301" s="11"/>
      <c r="AO301" s="15"/>
      <c r="AP301" s="11"/>
      <c r="AQ301" s="11"/>
      <c r="AR301" s="11"/>
      <c r="AS301" s="75" t="str">
        <f t="shared" si="162"/>
        <v/>
      </c>
      <c r="AT301" s="75" t="str">
        <f t="shared" ca="1" si="163"/>
        <v/>
      </c>
      <c r="AU301" s="75" t="str">
        <f t="shared" si="164"/>
        <v/>
      </c>
      <c r="AV301" s="75" t="str">
        <f t="shared" ca="1" si="165"/>
        <v/>
      </c>
      <c r="AW301" s="11"/>
      <c r="AX301" s="11"/>
      <c r="AY301" s="75" t="str">
        <f t="shared" si="166"/>
        <v/>
      </c>
      <c r="AZ301" s="11"/>
      <c r="BA301" s="11"/>
      <c r="BB301" s="75" t="str">
        <f t="shared" si="167"/>
        <v/>
      </c>
      <c r="BC301" s="11"/>
      <c r="BH301" s="52"/>
      <c r="BI301" s="52"/>
      <c r="BJ301" s="52"/>
      <c r="BK301" s="52"/>
      <c r="BL301" s="52"/>
      <c r="BM301" s="52"/>
      <c r="BQ301" s="27"/>
      <c r="BR301" s="27"/>
      <c r="BS301" s="27"/>
      <c r="BT301" s="27"/>
      <c r="BU301" s="27"/>
      <c r="BV301" s="27"/>
      <c r="BW301" s="54"/>
      <c r="BX301" s="26"/>
      <c r="BY301" s="54"/>
      <c r="BZ301" s="26"/>
      <c r="CA301" s="26"/>
      <c r="CB301" s="26"/>
    </row>
    <row r="302" spans="1:80" ht="17.45" customHeight="1">
      <c r="A302" s="86">
        <f t="shared" si="168"/>
        <v>42.5</v>
      </c>
      <c r="B302" s="107">
        <f t="shared" si="147"/>
        <v>45917</v>
      </c>
      <c r="C302" s="8"/>
      <c r="D302" s="11"/>
      <c r="E302" s="12">
        <v>0</v>
      </c>
      <c r="F302" s="11">
        <v>4</v>
      </c>
      <c r="G302" s="74">
        <f t="shared" si="172"/>
        <v>442</v>
      </c>
      <c r="H302" s="75">
        <f t="shared" si="172"/>
        <v>4637</v>
      </c>
      <c r="I302" s="88">
        <f t="shared" si="158"/>
        <v>0</v>
      </c>
      <c r="J302" s="78">
        <f t="shared" si="159"/>
        <v>0</v>
      </c>
      <c r="K302" s="78">
        <f t="shared" si="160"/>
        <v>0</v>
      </c>
      <c r="L302" s="78">
        <f t="shared" si="148"/>
        <v>8.6188321482439127E-4</v>
      </c>
      <c r="M302" s="78">
        <f t="shared" ca="1" si="170"/>
        <v>0.24862637362637355</v>
      </c>
      <c r="N302" s="78">
        <f t="shared" ca="1" si="169"/>
        <v>0.72252747252747185</v>
      </c>
      <c r="O302" s="78">
        <f t="shared" si="161"/>
        <v>5.0000000000000001E-4</v>
      </c>
      <c r="P302" s="13" t="s">
        <v>184</v>
      </c>
      <c r="Q302" s="8">
        <v>130</v>
      </c>
      <c r="R302" s="13">
        <v>160</v>
      </c>
      <c r="S302" s="89">
        <f t="shared" si="149"/>
        <v>130</v>
      </c>
      <c r="T302" s="75">
        <f t="shared" si="150"/>
        <v>160</v>
      </c>
      <c r="U302" s="90">
        <f t="shared" si="151"/>
        <v>57.46</v>
      </c>
      <c r="V302" s="82">
        <f t="shared" si="152"/>
        <v>741.92</v>
      </c>
      <c r="W302" s="8">
        <v>3000</v>
      </c>
      <c r="X302" s="8">
        <v>22</v>
      </c>
      <c r="Y302" s="12">
        <v>3</v>
      </c>
      <c r="Z302" s="12">
        <v>6</v>
      </c>
      <c r="AA302" s="12">
        <v>95</v>
      </c>
      <c r="AB302" s="12"/>
      <c r="AC302" s="91">
        <f t="shared" si="153"/>
        <v>126</v>
      </c>
      <c r="AD302" s="75">
        <f t="shared" si="154"/>
        <v>2874</v>
      </c>
      <c r="AE302" s="88">
        <f t="shared" si="142"/>
        <v>0.64641241111829351</v>
      </c>
      <c r="AF302" s="92">
        <f t="shared" si="143"/>
        <v>7.3333333333333332E-3</v>
      </c>
      <c r="AG302" s="93">
        <f t="shared" si="144"/>
        <v>1E-3</v>
      </c>
      <c r="AH302" s="93">
        <f t="shared" si="145"/>
        <v>2E-3</v>
      </c>
      <c r="AI302" s="78">
        <f t="shared" si="146"/>
        <v>3.1666666666666669E-2</v>
      </c>
      <c r="AJ302" s="92">
        <f t="shared" si="155"/>
        <v>4.2000000000000003E-2</v>
      </c>
      <c r="AK302" s="78">
        <f t="shared" si="156"/>
        <v>0.95799999999999996</v>
      </c>
      <c r="AL302" s="11"/>
      <c r="AM302" s="14"/>
      <c r="AN302" s="11"/>
      <c r="AO302" s="15"/>
      <c r="AP302" s="11"/>
      <c r="AQ302" s="11"/>
      <c r="AR302" s="11"/>
      <c r="AS302" s="75" t="str">
        <f t="shared" si="162"/>
        <v/>
      </c>
      <c r="AT302" s="75" t="str">
        <f t="shared" ca="1" si="163"/>
        <v/>
      </c>
      <c r="AU302" s="75" t="str">
        <f t="shared" si="164"/>
        <v/>
      </c>
      <c r="AV302" s="75" t="str">
        <f t="shared" ca="1" si="165"/>
        <v/>
      </c>
      <c r="AW302" s="11"/>
      <c r="AX302" s="11"/>
      <c r="AY302" s="75" t="str">
        <f t="shared" si="166"/>
        <v/>
      </c>
      <c r="AZ302" s="11"/>
      <c r="BA302" s="11"/>
      <c r="BB302" s="75" t="str">
        <f t="shared" si="167"/>
        <v/>
      </c>
      <c r="BC302" s="11"/>
      <c r="BH302" s="52"/>
      <c r="BI302" s="52"/>
      <c r="BJ302" s="52"/>
      <c r="BK302" s="52"/>
      <c r="BL302" s="52"/>
      <c r="BM302" s="52"/>
      <c r="BQ302" s="27"/>
      <c r="BR302" s="27"/>
      <c r="BS302" s="27"/>
      <c r="BT302" s="27"/>
      <c r="BU302" s="27"/>
      <c r="BV302" s="27"/>
      <c r="BW302" s="54"/>
      <c r="BX302" s="26"/>
      <c r="BY302" s="54"/>
      <c r="BZ302" s="26"/>
      <c r="CA302" s="26"/>
      <c r="CB302" s="26"/>
    </row>
    <row r="303" spans="1:80" ht="17.45" customHeight="1">
      <c r="A303" s="94">
        <f t="shared" si="168"/>
        <v>42.6</v>
      </c>
      <c r="B303" s="107">
        <f t="shared" si="147"/>
        <v>45918</v>
      </c>
      <c r="C303" s="8"/>
      <c r="D303" s="11"/>
      <c r="E303" s="12">
        <v>3</v>
      </c>
      <c r="F303" s="11">
        <v>3</v>
      </c>
      <c r="G303" s="74">
        <f t="shared" si="172"/>
        <v>439</v>
      </c>
      <c r="H303" s="75">
        <f t="shared" si="172"/>
        <v>4634</v>
      </c>
      <c r="I303" s="88">
        <f t="shared" si="158"/>
        <v>0</v>
      </c>
      <c r="J303" s="78">
        <f t="shared" si="159"/>
        <v>6.7873303167420816E-3</v>
      </c>
      <c r="K303" s="78">
        <f t="shared" si="160"/>
        <v>0</v>
      </c>
      <c r="L303" s="78">
        <f t="shared" si="148"/>
        <v>6.4697002372223421E-4</v>
      </c>
      <c r="M303" s="78">
        <f t="shared" ca="1" si="170"/>
        <v>0.25274725274725268</v>
      </c>
      <c r="N303" s="78">
        <f t="shared" ca="1" si="169"/>
        <v>0.72664835164835107</v>
      </c>
      <c r="O303" s="78">
        <f t="shared" si="161"/>
        <v>5.0000000000000001E-4</v>
      </c>
      <c r="P303" s="13" t="s">
        <v>184</v>
      </c>
      <c r="Q303" s="8">
        <v>130</v>
      </c>
      <c r="R303" s="13">
        <v>160</v>
      </c>
      <c r="S303" s="89">
        <f t="shared" si="149"/>
        <v>130</v>
      </c>
      <c r="T303" s="75">
        <f t="shared" si="150"/>
        <v>160</v>
      </c>
      <c r="U303" s="90">
        <f t="shared" si="151"/>
        <v>57.07</v>
      </c>
      <c r="V303" s="82">
        <f t="shared" si="152"/>
        <v>741.44</v>
      </c>
      <c r="W303" s="8">
        <v>3010</v>
      </c>
      <c r="X303" s="8"/>
      <c r="Y303" s="12"/>
      <c r="Z303" s="12"/>
      <c r="AA303" s="12"/>
      <c r="AB303" s="12"/>
      <c r="AC303" s="91">
        <f t="shared" si="153"/>
        <v>0</v>
      </c>
      <c r="AD303" s="75">
        <f t="shared" si="154"/>
        <v>3010</v>
      </c>
      <c r="AE303" s="88">
        <f t="shared" si="142"/>
        <v>0.64912659046797494</v>
      </c>
      <c r="AF303" s="92">
        <f t="shared" si="143"/>
        <v>0</v>
      </c>
      <c r="AG303" s="93">
        <f t="shared" si="144"/>
        <v>0</v>
      </c>
      <c r="AH303" s="93">
        <f t="shared" si="145"/>
        <v>0</v>
      </c>
      <c r="AI303" s="78">
        <f t="shared" si="146"/>
        <v>0</v>
      </c>
      <c r="AJ303" s="92">
        <f t="shared" si="155"/>
        <v>0</v>
      </c>
      <c r="AK303" s="78">
        <f t="shared" si="156"/>
        <v>1</v>
      </c>
      <c r="AL303" s="11"/>
      <c r="AM303" s="14"/>
      <c r="AN303" s="11"/>
      <c r="AO303" s="15"/>
      <c r="AP303" s="11"/>
      <c r="AQ303" s="11"/>
      <c r="AR303" s="11"/>
      <c r="AS303" s="75" t="str">
        <f t="shared" si="162"/>
        <v/>
      </c>
      <c r="AT303" s="75" t="str">
        <f t="shared" ca="1" si="163"/>
        <v/>
      </c>
      <c r="AU303" s="75" t="str">
        <f t="shared" si="164"/>
        <v/>
      </c>
      <c r="AV303" s="75" t="str">
        <f t="shared" ca="1" si="165"/>
        <v/>
      </c>
      <c r="AW303" s="11"/>
      <c r="AX303" s="11"/>
      <c r="AY303" s="75" t="str">
        <f t="shared" si="166"/>
        <v/>
      </c>
      <c r="AZ303" s="11"/>
      <c r="BA303" s="11"/>
      <c r="BB303" s="75" t="str">
        <f t="shared" si="167"/>
        <v/>
      </c>
      <c r="BC303" s="11"/>
      <c r="BH303" s="52"/>
      <c r="BI303" s="52"/>
      <c r="BJ303" s="52"/>
      <c r="BK303" s="52"/>
      <c r="BL303" s="52"/>
      <c r="BM303" s="52"/>
      <c r="BQ303" s="27"/>
      <c r="BR303" s="27"/>
      <c r="BS303" s="27"/>
      <c r="BT303" s="27"/>
      <c r="BU303" s="27"/>
      <c r="BV303" s="27"/>
      <c r="BW303" s="54"/>
      <c r="BX303" s="26"/>
      <c r="BY303" s="54"/>
      <c r="BZ303" s="26"/>
      <c r="CA303" s="26"/>
      <c r="CB303" s="26"/>
    </row>
    <row r="304" spans="1:80" ht="17.45" customHeight="1" thickBot="1">
      <c r="A304" s="86">
        <f t="shared" si="168"/>
        <v>42.7</v>
      </c>
      <c r="B304" s="108">
        <f t="shared" si="147"/>
        <v>45919</v>
      </c>
      <c r="C304" s="16"/>
      <c r="D304" s="17"/>
      <c r="E304" s="18">
        <v>1</v>
      </c>
      <c r="F304" s="17">
        <v>5</v>
      </c>
      <c r="G304" s="96">
        <f t="shared" si="172"/>
        <v>438</v>
      </c>
      <c r="H304" s="97">
        <f t="shared" si="172"/>
        <v>4629</v>
      </c>
      <c r="I304" s="98">
        <f t="shared" si="158"/>
        <v>0</v>
      </c>
      <c r="J304" s="99">
        <f t="shared" si="159"/>
        <v>2.2779043280182231E-3</v>
      </c>
      <c r="K304" s="99">
        <f t="shared" si="160"/>
        <v>0</v>
      </c>
      <c r="L304" s="99">
        <f t="shared" si="148"/>
        <v>1.0789814415192059E-3</v>
      </c>
      <c r="M304" s="99">
        <f t="shared" ca="1" si="170"/>
        <v>0.25412087912087905</v>
      </c>
      <c r="N304" s="99">
        <f t="shared" ca="1" si="169"/>
        <v>0.73351648351648291</v>
      </c>
      <c r="O304" s="99">
        <f t="shared" si="161"/>
        <v>5.0000000000000001E-4</v>
      </c>
      <c r="P304" s="19" t="s">
        <v>184</v>
      </c>
      <c r="Q304" s="16">
        <v>130</v>
      </c>
      <c r="R304" s="19">
        <v>160</v>
      </c>
      <c r="S304" s="89">
        <f t="shared" si="149"/>
        <v>130</v>
      </c>
      <c r="T304" s="75">
        <f t="shared" si="150"/>
        <v>160</v>
      </c>
      <c r="U304" s="100">
        <f t="shared" si="151"/>
        <v>56.94</v>
      </c>
      <c r="V304" s="101">
        <f t="shared" si="152"/>
        <v>740.64</v>
      </c>
      <c r="W304" s="16">
        <v>3070</v>
      </c>
      <c r="X304" s="8">
        <v>26</v>
      </c>
      <c r="Y304" s="12">
        <v>3</v>
      </c>
      <c r="Z304" s="12">
        <v>9</v>
      </c>
      <c r="AA304" s="12">
        <v>96</v>
      </c>
      <c r="AB304" s="12"/>
      <c r="AC304" s="102">
        <f t="shared" si="153"/>
        <v>134</v>
      </c>
      <c r="AD304" s="97">
        <f t="shared" si="154"/>
        <v>2936</v>
      </c>
      <c r="AE304" s="98">
        <f t="shared" si="142"/>
        <v>0.66249460509279245</v>
      </c>
      <c r="AF304" s="103">
        <f t="shared" si="143"/>
        <v>8.4690553745928338E-3</v>
      </c>
      <c r="AG304" s="104">
        <f t="shared" si="144"/>
        <v>9.7719869706840395E-4</v>
      </c>
      <c r="AH304" s="104">
        <f t="shared" si="145"/>
        <v>2.9315960912052116E-3</v>
      </c>
      <c r="AI304" s="99">
        <f t="shared" si="146"/>
        <v>3.1270358306188926E-2</v>
      </c>
      <c r="AJ304" s="103">
        <f t="shared" si="155"/>
        <v>4.3648208469055372E-2</v>
      </c>
      <c r="AK304" s="99">
        <f t="shared" si="156"/>
        <v>0.95635179153094463</v>
      </c>
      <c r="AL304" s="17"/>
      <c r="AM304" s="20"/>
      <c r="AN304" s="17"/>
      <c r="AO304" s="21"/>
      <c r="AP304" s="17"/>
      <c r="AQ304" s="17"/>
      <c r="AR304" s="17"/>
      <c r="AS304" s="97" t="str">
        <f t="shared" si="162"/>
        <v/>
      </c>
      <c r="AT304" s="97" t="str">
        <f t="shared" ca="1" si="163"/>
        <v/>
      </c>
      <c r="AU304" s="97" t="str">
        <f t="shared" si="164"/>
        <v/>
      </c>
      <c r="AV304" s="97" t="str">
        <f t="shared" ca="1" si="165"/>
        <v/>
      </c>
      <c r="AW304" s="17"/>
      <c r="AX304" s="17"/>
      <c r="AY304" s="97" t="str">
        <f t="shared" si="166"/>
        <v/>
      </c>
      <c r="AZ304" s="17"/>
      <c r="BA304" s="17"/>
      <c r="BB304" s="97" t="str">
        <f t="shared" si="167"/>
        <v/>
      </c>
      <c r="BC304" s="17"/>
      <c r="BH304" s="52"/>
      <c r="BI304" s="52"/>
      <c r="BJ304" s="52"/>
      <c r="BK304" s="52"/>
      <c r="BL304" s="52"/>
      <c r="BM304" s="52"/>
      <c r="BQ304" s="27"/>
      <c r="BR304" s="27"/>
      <c r="BS304" s="27"/>
      <c r="BT304" s="27"/>
      <c r="BU304" s="27"/>
      <c r="BV304" s="27"/>
      <c r="BW304" s="54"/>
      <c r="BX304" s="26"/>
      <c r="BY304" s="54"/>
      <c r="BZ304" s="26"/>
      <c r="CA304" s="26"/>
      <c r="CB304" s="26"/>
    </row>
    <row r="305" spans="1:80" ht="17.45" customHeight="1" thickTop="1">
      <c r="A305" s="71">
        <f>A298+1</f>
        <v>43.1</v>
      </c>
      <c r="B305" s="106">
        <f>B304+1</f>
        <v>45920</v>
      </c>
      <c r="C305" s="4"/>
      <c r="D305" s="5"/>
      <c r="E305" s="6">
        <v>0</v>
      </c>
      <c r="F305" s="5">
        <v>1</v>
      </c>
      <c r="G305" s="74">
        <f t="shared" si="172"/>
        <v>438</v>
      </c>
      <c r="H305" s="75">
        <f t="shared" si="172"/>
        <v>4628</v>
      </c>
      <c r="I305" s="76">
        <f t="shared" si="158"/>
        <v>0</v>
      </c>
      <c r="J305" s="77">
        <f t="shared" si="159"/>
        <v>0</v>
      </c>
      <c r="K305" s="77">
        <f t="shared" si="160"/>
        <v>0</v>
      </c>
      <c r="L305" s="77">
        <f t="shared" si="148"/>
        <v>2.1602937999567941E-4</v>
      </c>
      <c r="M305" s="78">
        <f t="shared" ca="1" si="170"/>
        <v>0.25412087912087905</v>
      </c>
      <c r="N305" s="78">
        <f t="shared" ca="1" si="169"/>
        <v>0.73489010989010928</v>
      </c>
      <c r="O305" s="78">
        <f t="shared" si="161"/>
        <v>5.0000000000000001E-4</v>
      </c>
      <c r="P305" s="13" t="s">
        <v>184</v>
      </c>
      <c r="Q305" s="8">
        <v>130</v>
      </c>
      <c r="R305" s="13">
        <v>160</v>
      </c>
      <c r="S305" s="79">
        <f t="shared" si="149"/>
        <v>130</v>
      </c>
      <c r="T305" s="80">
        <f t="shared" si="150"/>
        <v>160</v>
      </c>
      <c r="U305" s="90">
        <f t="shared" si="151"/>
        <v>56.94</v>
      </c>
      <c r="V305" s="82">
        <f t="shared" si="152"/>
        <v>740.48</v>
      </c>
      <c r="W305" s="4">
        <v>2985</v>
      </c>
      <c r="X305" s="4">
        <v>30</v>
      </c>
      <c r="Y305" s="6">
        <v>3</v>
      </c>
      <c r="Z305" s="6">
        <v>10</v>
      </c>
      <c r="AA305" s="6">
        <v>136</v>
      </c>
      <c r="AB305" s="6"/>
      <c r="AC305" s="83">
        <f t="shared" si="153"/>
        <v>179</v>
      </c>
      <c r="AD305" s="80">
        <f t="shared" si="154"/>
        <v>2806</v>
      </c>
      <c r="AE305" s="76">
        <f t="shared" si="142"/>
        <v>0.64484769928710306</v>
      </c>
      <c r="AF305" s="84">
        <f t="shared" si="143"/>
        <v>1.0050251256281407E-2</v>
      </c>
      <c r="AG305" s="85">
        <f t="shared" si="144"/>
        <v>1.0050251256281408E-3</v>
      </c>
      <c r="AH305" s="85">
        <f t="shared" si="145"/>
        <v>3.3500837520938024E-3</v>
      </c>
      <c r="AI305" s="77">
        <f t="shared" si="146"/>
        <v>4.5561139028475715E-2</v>
      </c>
      <c r="AJ305" s="84">
        <f t="shared" si="155"/>
        <v>5.9966499162479064E-2</v>
      </c>
      <c r="AK305" s="77">
        <f t="shared" si="156"/>
        <v>0.94003350083752091</v>
      </c>
      <c r="AL305" s="5"/>
      <c r="AM305" s="9"/>
      <c r="AN305" s="5"/>
      <c r="AO305" s="10"/>
      <c r="AP305" s="5"/>
      <c r="AQ305" s="5"/>
      <c r="AR305" s="5"/>
      <c r="AS305" s="80" t="str">
        <f t="shared" si="162"/>
        <v/>
      </c>
      <c r="AT305" s="80" t="str">
        <f t="shared" ca="1" si="163"/>
        <v/>
      </c>
      <c r="AU305" s="80" t="str">
        <f t="shared" si="164"/>
        <v/>
      </c>
      <c r="AV305" s="80" t="str">
        <f t="shared" ca="1" si="165"/>
        <v/>
      </c>
      <c r="AW305" s="5"/>
      <c r="AX305" s="5"/>
      <c r="AY305" s="80" t="str">
        <f t="shared" si="166"/>
        <v/>
      </c>
      <c r="AZ305" s="165"/>
      <c r="BA305" s="165"/>
      <c r="BB305" s="80" t="str">
        <f t="shared" si="167"/>
        <v/>
      </c>
      <c r="BC305" s="5"/>
      <c r="BH305" s="52"/>
      <c r="BI305" s="52"/>
      <c r="BJ305" s="52"/>
      <c r="BK305" s="52"/>
      <c r="BL305" s="52"/>
      <c r="BM305" s="52"/>
      <c r="BQ305" s="27"/>
      <c r="BR305" s="27"/>
      <c r="BS305" s="27"/>
      <c r="BT305" s="27"/>
      <c r="BU305" s="27"/>
      <c r="BV305" s="27"/>
      <c r="BW305" s="54"/>
      <c r="BX305" s="26"/>
      <c r="BY305" s="54"/>
      <c r="BZ305" s="26"/>
      <c r="CA305" s="26"/>
      <c r="CB305" s="26"/>
    </row>
    <row r="306" spans="1:80" ht="17.45" customHeight="1">
      <c r="A306" s="86">
        <f t="shared" si="168"/>
        <v>43.2</v>
      </c>
      <c r="B306" s="107">
        <f t="shared" si="147"/>
        <v>45921</v>
      </c>
      <c r="C306" s="8"/>
      <c r="D306" s="11"/>
      <c r="E306" s="12">
        <v>4</v>
      </c>
      <c r="F306" s="11">
        <v>3</v>
      </c>
      <c r="G306" s="74">
        <f t="shared" si="172"/>
        <v>434</v>
      </c>
      <c r="H306" s="75">
        <f t="shared" si="172"/>
        <v>4625</v>
      </c>
      <c r="I306" s="88">
        <f t="shared" si="158"/>
        <v>0</v>
      </c>
      <c r="J306" s="78">
        <f t="shared" si="159"/>
        <v>9.1324200913242004E-3</v>
      </c>
      <c r="K306" s="78">
        <f t="shared" si="160"/>
        <v>0</v>
      </c>
      <c r="L306" s="78">
        <f t="shared" si="148"/>
        <v>6.4822817631806392E-4</v>
      </c>
      <c r="M306" s="78">
        <f t="shared" ca="1" si="170"/>
        <v>0.25961538461538453</v>
      </c>
      <c r="N306" s="78">
        <f t="shared" ca="1" si="169"/>
        <v>0.73901098901098838</v>
      </c>
      <c r="O306" s="78">
        <f t="shared" si="161"/>
        <v>5.0000000000000001E-4</v>
      </c>
      <c r="P306" s="13" t="s">
        <v>184</v>
      </c>
      <c r="Q306" s="8">
        <v>130</v>
      </c>
      <c r="R306" s="13">
        <v>160</v>
      </c>
      <c r="S306" s="89">
        <f t="shared" si="149"/>
        <v>130</v>
      </c>
      <c r="T306" s="75">
        <f t="shared" si="150"/>
        <v>160</v>
      </c>
      <c r="U306" s="90">
        <f t="shared" si="151"/>
        <v>56.42</v>
      </c>
      <c r="V306" s="82">
        <f t="shared" si="152"/>
        <v>740</v>
      </c>
      <c r="W306" s="8">
        <v>2958</v>
      </c>
      <c r="X306" s="8">
        <v>37</v>
      </c>
      <c r="Y306" s="12">
        <v>2</v>
      </c>
      <c r="Z306" s="12">
        <v>28</v>
      </c>
      <c r="AA306" s="12">
        <v>99</v>
      </c>
      <c r="AB306" s="12"/>
      <c r="AC306" s="91">
        <f t="shared" si="153"/>
        <v>166</v>
      </c>
      <c r="AD306" s="75">
        <f t="shared" si="154"/>
        <v>2792</v>
      </c>
      <c r="AE306" s="88">
        <f t="shared" si="142"/>
        <v>0.63915298184961111</v>
      </c>
      <c r="AF306" s="92">
        <f t="shared" si="143"/>
        <v>1.2508451656524679E-2</v>
      </c>
      <c r="AG306" s="93">
        <f t="shared" si="144"/>
        <v>6.7613252197430695E-4</v>
      </c>
      <c r="AH306" s="93">
        <f t="shared" si="145"/>
        <v>9.4658553076402974E-3</v>
      </c>
      <c r="AI306" s="78">
        <f t="shared" si="146"/>
        <v>3.3468559837728194E-2</v>
      </c>
      <c r="AJ306" s="92">
        <f t="shared" si="155"/>
        <v>5.6118999323867477E-2</v>
      </c>
      <c r="AK306" s="78">
        <f t="shared" si="156"/>
        <v>0.94388100067613256</v>
      </c>
      <c r="AL306" s="11"/>
      <c r="AM306" s="14"/>
      <c r="AN306" s="11"/>
      <c r="AO306" s="15"/>
      <c r="AP306" s="11"/>
      <c r="AQ306" s="11"/>
      <c r="AR306" s="11"/>
      <c r="AS306" s="75" t="str">
        <f t="shared" si="162"/>
        <v/>
      </c>
      <c r="AT306" s="75" t="str">
        <f t="shared" ca="1" si="163"/>
        <v/>
      </c>
      <c r="AU306" s="75" t="str">
        <f t="shared" si="164"/>
        <v/>
      </c>
      <c r="AV306" s="75" t="str">
        <f t="shared" ca="1" si="165"/>
        <v/>
      </c>
      <c r="AW306" s="11"/>
      <c r="AX306" s="11"/>
      <c r="AY306" s="75" t="str">
        <f t="shared" si="166"/>
        <v/>
      </c>
      <c r="AZ306" s="11"/>
      <c r="BA306" s="11"/>
      <c r="BB306" s="75" t="str">
        <f t="shared" si="167"/>
        <v/>
      </c>
      <c r="BC306" s="11"/>
      <c r="BH306" s="52"/>
      <c r="BI306" s="52"/>
      <c r="BJ306" s="52"/>
      <c r="BK306" s="52"/>
      <c r="BL306" s="52"/>
      <c r="BM306" s="52"/>
      <c r="BQ306" s="27"/>
      <c r="BR306" s="27"/>
      <c r="BS306" s="27"/>
      <c r="BT306" s="27"/>
      <c r="BU306" s="27"/>
      <c r="BV306" s="27"/>
      <c r="BW306" s="54"/>
      <c r="BX306" s="26"/>
      <c r="BY306" s="54"/>
      <c r="BZ306" s="26"/>
      <c r="CA306" s="26"/>
      <c r="CB306" s="26"/>
    </row>
    <row r="307" spans="1:80" ht="17.45" customHeight="1">
      <c r="A307" s="94">
        <f t="shared" si="168"/>
        <v>43.3</v>
      </c>
      <c r="B307" s="107">
        <f t="shared" si="147"/>
        <v>45922</v>
      </c>
      <c r="C307" s="8"/>
      <c r="D307" s="11"/>
      <c r="E307" s="12">
        <v>2</v>
      </c>
      <c r="F307" s="11">
        <v>4</v>
      </c>
      <c r="G307" s="74">
        <f t="shared" si="172"/>
        <v>432</v>
      </c>
      <c r="H307" s="75">
        <f t="shared" si="172"/>
        <v>4621</v>
      </c>
      <c r="I307" s="88">
        <f t="shared" si="158"/>
        <v>0</v>
      </c>
      <c r="J307" s="78">
        <f t="shared" si="159"/>
        <v>4.608294930875576E-3</v>
      </c>
      <c r="K307" s="78">
        <f t="shared" si="160"/>
        <v>0</v>
      </c>
      <c r="L307" s="78">
        <f t="shared" si="148"/>
        <v>8.6486486486486486E-4</v>
      </c>
      <c r="M307" s="78">
        <f t="shared" ca="1" si="170"/>
        <v>0.26236263736263726</v>
      </c>
      <c r="N307" s="78">
        <f t="shared" ca="1" si="169"/>
        <v>0.74450549450549386</v>
      </c>
      <c r="O307" s="78">
        <f t="shared" si="161"/>
        <v>5.0000000000000001E-4</v>
      </c>
      <c r="P307" s="13" t="s">
        <v>184</v>
      </c>
      <c r="Q307" s="8">
        <v>130</v>
      </c>
      <c r="R307" s="13">
        <v>160</v>
      </c>
      <c r="S307" s="89">
        <f t="shared" si="149"/>
        <v>130</v>
      </c>
      <c r="T307" s="75">
        <f t="shared" si="150"/>
        <v>160</v>
      </c>
      <c r="U307" s="90">
        <f t="shared" si="151"/>
        <v>56.16</v>
      </c>
      <c r="V307" s="82">
        <f t="shared" si="152"/>
        <v>739.36</v>
      </c>
      <c r="W307" s="8">
        <v>3120</v>
      </c>
      <c r="X307" s="8">
        <v>32</v>
      </c>
      <c r="Y307" s="12">
        <v>1</v>
      </c>
      <c r="Z307" s="12">
        <v>14</v>
      </c>
      <c r="AA307" s="12">
        <v>92</v>
      </c>
      <c r="AB307" s="12"/>
      <c r="AC307" s="91">
        <f t="shared" si="153"/>
        <v>139</v>
      </c>
      <c r="AD307" s="75">
        <f t="shared" si="154"/>
        <v>2981</v>
      </c>
      <c r="AE307" s="88">
        <f t="shared" si="142"/>
        <v>0.67459459459459459</v>
      </c>
      <c r="AF307" s="92">
        <f t="shared" si="143"/>
        <v>1.0256410256410256E-2</v>
      </c>
      <c r="AG307" s="93">
        <f t="shared" si="144"/>
        <v>3.2051282051282051E-4</v>
      </c>
      <c r="AH307" s="93">
        <f t="shared" si="145"/>
        <v>4.4871794871794869E-3</v>
      </c>
      <c r="AI307" s="78">
        <f t="shared" si="146"/>
        <v>2.9487179487179487E-2</v>
      </c>
      <c r="AJ307" s="92">
        <f t="shared" si="155"/>
        <v>4.4551282051282053E-2</v>
      </c>
      <c r="AK307" s="78">
        <f t="shared" si="156"/>
        <v>0.955448717948718</v>
      </c>
      <c r="AL307" s="11"/>
      <c r="AM307" s="14"/>
      <c r="AN307" s="11"/>
      <c r="AO307" s="15"/>
      <c r="AP307" s="11"/>
      <c r="AQ307" s="11"/>
      <c r="AR307" s="11"/>
      <c r="AS307" s="75" t="str">
        <f t="shared" si="162"/>
        <v/>
      </c>
      <c r="AT307" s="75" t="str">
        <f t="shared" ca="1" si="163"/>
        <v/>
      </c>
      <c r="AU307" s="75" t="str">
        <f t="shared" si="164"/>
        <v/>
      </c>
      <c r="AV307" s="75" t="str">
        <f t="shared" ca="1" si="165"/>
        <v/>
      </c>
      <c r="AW307" s="11"/>
      <c r="AX307" s="11"/>
      <c r="AY307" s="75" t="str">
        <f t="shared" si="166"/>
        <v/>
      </c>
      <c r="AZ307" s="11"/>
      <c r="BA307" s="11"/>
      <c r="BB307" s="75" t="str">
        <f t="shared" si="167"/>
        <v/>
      </c>
      <c r="BC307" s="11"/>
      <c r="BH307" s="52"/>
      <c r="BI307" s="52"/>
      <c r="BJ307" s="52"/>
      <c r="BK307" s="52"/>
      <c r="BL307" s="52"/>
      <c r="BM307" s="52"/>
      <c r="BQ307" s="27"/>
      <c r="BR307" s="27"/>
      <c r="BS307" s="27"/>
      <c r="BT307" s="27"/>
      <c r="BU307" s="27"/>
      <c r="BV307" s="27"/>
      <c r="BW307" s="54"/>
      <c r="BX307" s="26"/>
      <c r="BY307" s="54"/>
      <c r="BZ307" s="26"/>
      <c r="CA307" s="26"/>
      <c r="CB307" s="26"/>
    </row>
    <row r="308" spans="1:80" ht="17.45" customHeight="1">
      <c r="A308" s="86">
        <f t="shared" si="168"/>
        <v>43.4</v>
      </c>
      <c r="B308" s="107">
        <f t="shared" si="147"/>
        <v>45923</v>
      </c>
      <c r="C308" s="8"/>
      <c r="D308" s="11"/>
      <c r="E308" s="12">
        <v>0</v>
      </c>
      <c r="F308" s="11">
        <v>3</v>
      </c>
      <c r="G308" s="74">
        <f t="shared" si="172"/>
        <v>432</v>
      </c>
      <c r="H308" s="75">
        <f t="shared" si="172"/>
        <v>4618</v>
      </c>
      <c r="I308" s="88">
        <f t="shared" si="158"/>
        <v>0</v>
      </c>
      <c r="J308" s="78">
        <f t="shared" si="159"/>
        <v>0</v>
      </c>
      <c r="K308" s="78">
        <f t="shared" si="160"/>
        <v>0</v>
      </c>
      <c r="L308" s="78">
        <f t="shared" si="148"/>
        <v>6.4921012767799177E-4</v>
      </c>
      <c r="M308" s="78">
        <f t="shared" ca="1" si="170"/>
        <v>0.26236263736263726</v>
      </c>
      <c r="N308" s="78">
        <f t="shared" ca="1" si="169"/>
        <v>0.74862637362637297</v>
      </c>
      <c r="O308" s="78">
        <f t="shared" si="161"/>
        <v>5.0000000000000001E-4</v>
      </c>
      <c r="P308" s="13" t="s">
        <v>184</v>
      </c>
      <c r="Q308" s="8">
        <v>130</v>
      </c>
      <c r="R308" s="13">
        <v>160</v>
      </c>
      <c r="S308" s="89">
        <f t="shared" si="149"/>
        <v>130</v>
      </c>
      <c r="T308" s="75">
        <f t="shared" si="150"/>
        <v>160</v>
      </c>
      <c r="U308" s="90">
        <f t="shared" si="151"/>
        <v>56.16</v>
      </c>
      <c r="V308" s="82">
        <f t="shared" si="152"/>
        <v>738.88</v>
      </c>
      <c r="W308" s="8">
        <v>2950</v>
      </c>
      <c r="X308" s="8">
        <v>30</v>
      </c>
      <c r="Y308" s="12">
        <v>1</v>
      </c>
      <c r="Z308" s="12">
        <v>20</v>
      </c>
      <c r="AA308" s="12">
        <v>81</v>
      </c>
      <c r="AB308" s="12"/>
      <c r="AC308" s="91">
        <f t="shared" si="153"/>
        <v>132</v>
      </c>
      <c r="AD308" s="75">
        <f t="shared" si="154"/>
        <v>2818</v>
      </c>
      <c r="AE308" s="88">
        <f t="shared" si="142"/>
        <v>0.63838995888335859</v>
      </c>
      <c r="AF308" s="92">
        <f t="shared" si="143"/>
        <v>1.0169491525423728E-2</v>
      </c>
      <c r="AG308" s="93">
        <f t="shared" si="144"/>
        <v>3.3898305084745765E-4</v>
      </c>
      <c r="AH308" s="93">
        <f t="shared" si="145"/>
        <v>6.7796610169491523E-3</v>
      </c>
      <c r="AI308" s="78">
        <f t="shared" si="146"/>
        <v>2.7457627118644069E-2</v>
      </c>
      <c r="AJ308" s="92">
        <f t="shared" si="155"/>
        <v>4.4745762711864409E-2</v>
      </c>
      <c r="AK308" s="78">
        <f t="shared" si="156"/>
        <v>0.95525423728813563</v>
      </c>
      <c r="AL308" s="11"/>
      <c r="AM308" s="14"/>
      <c r="AN308" s="11"/>
      <c r="AO308" s="15"/>
      <c r="AP308" s="11"/>
      <c r="AQ308" s="11"/>
      <c r="AR308" s="11"/>
      <c r="AS308" s="75" t="str">
        <f t="shared" si="162"/>
        <v/>
      </c>
      <c r="AT308" s="75" t="str">
        <f t="shared" ca="1" si="163"/>
        <v/>
      </c>
      <c r="AU308" s="75" t="str">
        <f t="shared" si="164"/>
        <v/>
      </c>
      <c r="AV308" s="75" t="str">
        <f t="shared" ca="1" si="165"/>
        <v/>
      </c>
      <c r="AW308" s="11"/>
      <c r="AX308" s="11"/>
      <c r="AY308" s="75" t="str">
        <f t="shared" si="166"/>
        <v/>
      </c>
      <c r="AZ308" s="11"/>
      <c r="BA308" s="11"/>
      <c r="BB308" s="75" t="str">
        <f t="shared" si="167"/>
        <v/>
      </c>
      <c r="BC308" s="11"/>
      <c r="BH308" s="52"/>
      <c r="BI308" s="52"/>
      <c r="BJ308" s="52"/>
      <c r="BK308" s="52"/>
      <c r="BL308" s="52"/>
      <c r="BM308" s="52"/>
      <c r="BQ308" s="27"/>
      <c r="BR308" s="27"/>
      <c r="BS308" s="27"/>
      <c r="BT308" s="27"/>
      <c r="BU308" s="27"/>
      <c r="BV308" s="27"/>
      <c r="BW308" s="54"/>
      <c r="BX308" s="26"/>
      <c r="BY308" s="54"/>
      <c r="BZ308" s="26"/>
      <c r="CA308" s="26"/>
      <c r="CB308" s="26"/>
    </row>
    <row r="309" spans="1:80" ht="17.45" customHeight="1">
      <c r="A309" s="94">
        <f t="shared" si="168"/>
        <v>43.5</v>
      </c>
      <c r="B309" s="107">
        <f t="shared" si="147"/>
        <v>45924</v>
      </c>
      <c r="C309" s="8"/>
      <c r="D309" s="11"/>
      <c r="E309" s="12">
        <v>0</v>
      </c>
      <c r="F309" s="11">
        <v>2</v>
      </c>
      <c r="G309" s="74">
        <f t="shared" si="172"/>
        <v>432</v>
      </c>
      <c r="H309" s="75">
        <f t="shared" si="172"/>
        <v>4616</v>
      </c>
      <c r="I309" s="88">
        <f t="shared" si="158"/>
        <v>0</v>
      </c>
      <c r="J309" s="78">
        <f t="shared" si="159"/>
        <v>0</v>
      </c>
      <c r="K309" s="78">
        <f t="shared" si="160"/>
        <v>0</v>
      </c>
      <c r="L309" s="78">
        <f t="shared" si="148"/>
        <v>4.3308791684711995E-4</v>
      </c>
      <c r="M309" s="78">
        <f t="shared" ca="1" si="170"/>
        <v>0.26236263736263726</v>
      </c>
      <c r="N309" s="78">
        <f t="shared" ca="1" si="169"/>
        <v>0.7513736263736257</v>
      </c>
      <c r="O309" s="78">
        <f t="shared" si="161"/>
        <v>5.0000000000000001E-4</v>
      </c>
      <c r="P309" s="13" t="s">
        <v>184</v>
      </c>
      <c r="Q309" s="8">
        <v>130</v>
      </c>
      <c r="R309" s="13">
        <v>160</v>
      </c>
      <c r="S309" s="89">
        <f t="shared" si="149"/>
        <v>130</v>
      </c>
      <c r="T309" s="75">
        <f t="shared" si="150"/>
        <v>160</v>
      </c>
      <c r="U309" s="90">
        <f t="shared" si="151"/>
        <v>56.16</v>
      </c>
      <c r="V309" s="82">
        <f t="shared" si="152"/>
        <v>738.56</v>
      </c>
      <c r="W309" s="8">
        <v>2865</v>
      </c>
      <c r="X309" s="8">
        <v>23</v>
      </c>
      <c r="Y309" s="12">
        <v>5</v>
      </c>
      <c r="Z309" s="12">
        <v>13</v>
      </c>
      <c r="AA309" s="12">
        <v>93</v>
      </c>
      <c r="AB309" s="12"/>
      <c r="AC309" s="91">
        <f t="shared" si="153"/>
        <v>134</v>
      </c>
      <c r="AD309" s="75">
        <f t="shared" si="154"/>
        <v>2731</v>
      </c>
      <c r="AE309" s="88">
        <f t="shared" si="142"/>
        <v>0.62039844088349938</v>
      </c>
      <c r="AF309" s="92">
        <f t="shared" si="143"/>
        <v>8.0279232111692845E-3</v>
      </c>
      <c r="AG309" s="93">
        <f t="shared" si="144"/>
        <v>1.7452006980802793E-3</v>
      </c>
      <c r="AH309" s="93">
        <f t="shared" si="145"/>
        <v>4.5375218150087264E-3</v>
      </c>
      <c r="AI309" s="78">
        <f t="shared" si="146"/>
        <v>3.2460732984293195E-2</v>
      </c>
      <c r="AJ309" s="92">
        <f t="shared" si="155"/>
        <v>4.6771378708551484E-2</v>
      </c>
      <c r="AK309" s="78">
        <f t="shared" si="156"/>
        <v>0.95322862129144847</v>
      </c>
      <c r="AL309" s="11"/>
      <c r="AM309" s="14"/>
      <c r="AN309" s="11"/>
      <c r="AO309" s="15"/>
      <c r="AP309" s="11"/>
      <c r="AQ309" s="11"/>
      <c r="AR309" s="11"/>
      <c r="AS309" s="75" t="str">
        <f t="shared" si="162"/>
        <v/>
      </c>
      <c r="AT309" s="75" t="str">
        <f t="shared" ca="1" si="163"/>
        <v/>
      </c>
      <c r="AU309" s="75" t="str">
        <f t="shared" si="164"/>
        <v/>
      </c>
      <c r="AV309" s="75" t="str">
        <f t="shared" ca="1" si="165"/>
        <v/>
      </c>
      <c r="AW309" s="11"/>
      <c r="AX309" s="11"/>
      <c r="AY309" s="75" t="str">
        <f t="shared" si="166"/>
        <v/>
      </c>
      <c r="AZ309" s="11"/>
      <c r="BA309" s="11"/>
      <c r="BB309" s="75" t="str">
        <f t="shared" si="167"/>
        <v/>
      </c>
      <c r="BC309" s="11"/>
      <c r="BH309" s="52"/>
      <c r="BI309" s="52"/>
      <c r="BJ309" s="52"/>
      <c r="BK309" s="52"/>
      <c r="BL309" s="52"/>
      <c r="BM309" s="52"/>
      <c r="BQ309" s="27"/>
      <c r="BR309" s="27"/>
      <c r="BS309" s="27"/>
      <c r="BT309" s="27"/>
      <c r="BU309" s="27"/>
      <c r="BV309" s="27"/>
      <c r="BW309" s="54"/>
      <c r="BX309" s="26"/>
      <c r="BY309" s="54"/>
      <c r="BZ309" s="26"/>
      <c r="CA309" s="26"/>
      <c r="CB309" s="26"/>
    </row>
    <row r="310" spans="1:80" ht="17.45" customHeight="1">
      <c r="A310" s="86">
        <f t="shared" si="168"/>
        <v>43.6</v>
      </c>
      <c r="B310" s="107">
        <f t="shared" si="147"/>
        <v>45925</v>
      </c>
      <c r="C310" s="8"/>
      <c r="D310" s="11"/>
      <c r="E310" s="12">
        <v>1</v>
      </c>
      <c r="F310" s="11">
        <v>2</v>
      </c>
      <c r="G310" s="74">
        <f t="shared" si="172"/>
        <v>431</v>
      </c>
      <c r="H310" s="75">
        <f t="shared" si="172"/>
        <v>4614</v>
      </c>
      <c r="I310" s="88">
        <f t="shared" si="158"/>
        <v>0</v>
      </c>
      <c r="J310" s="78">
        <f t="shared" si="159"/>
        <v>2.3148148148148147E-3</v>
      </c>
      <c r="K310" s="78">
        <f t="shared" si="160"/>
        <v>0</v>
      </c>
      <c r="L310" s="78">
        <f t="shared" si="148"/>
        <v>4.3327556325823221E-4</v>
      </c>
      <c r="M310" s="78">
        <f t="shared" ca="1" si="170"/>
        <v>0.26373626373626363</v>
      </c>
      <c r="N310" s="78">
        <f t="shared" ca="1" si="169"/>
        <v>0.75412087912087855</v>
      </c>
      <c r="O310" s="78">
        <f t="shared" si="161"/>
        <v>5.0000000000000001E-4</v>
      </c>
      <c r="P310" s="13" t="s">
        <v>184</v>
      </c>
      <c r="Q310" s="8">
        <v>130</v>
      </c>
      <c r="R310" s="13">
        <v>160</v>
      </c>
      <c r="S310" s="89">
        <f t="shared" si="149"/>
        <v>130</v>
      </c>
      <c r="T310" s="75">
        <f t="shared" si="150"/>
        <v>160</v>
      </c>
      <c r="U310" s="90">
        <f t="shared" si="151"/>
        <v>56.03</v>
      </c>
      <c r="V310" s="82">
        <f t="shared" si="152"/>
        <v>738.24</v>
      </c>
      <c r="W310" s="8">
        <v>2830</v>
      </c>
      <c r="X310" s="8">
        <v>29</v>
      </c>
      <c r="Y310" s="12">
        <v>4</v>
      </c>
      <c r="Z310" s="12">
        <v>6</v>
      </c>
      <c r="AA310" s="12">
        <v>81</v>
      </c>
      <c r="AB310" s="12"/>
      <c r="AC310" s="91">
        <f t="shared" si="153"/>
        <v>120</v>
      </c>
      <c r="AD310" s="75">
        <f t="shared" si="154"/>
        <v>2710</v>
      </c>
      <c r="AE310" s="88">
        <f t="shared" si="142"/>
        <v>0.61308492201039866</v>
      </c>
      <c r="AF310" s="92">
        <f t="shared" si="143"/>
        <v>1.0247349823321554E-2</v>
      </c>
      <c r="AG310" s="93">
        <f t="shared" si="144"/>
        <v>1.4134275618374558E-3</v>
      </c>
      <c r="AH310" s="93">
        <f t="shared" si="145"/>
        <v>2.1201413427561835E-3</v>
      </c>
      <c r="AI310" s="78">
        <f t="shared" si="146"/>
        <v>2.8621908127208481E-2</v>
      </c>
      <c r="AJ310" s="92">
        <f t="shared" si="155"/>
        <v>4.2402826855123678E-2</v>
      </c>
      <c r="AK310" s="78">
        <f t="shared" si="156"/>
        <v>0.95759717314487636</v>
      </c>
      <c r="AL310" s="11"/>
      <c r="AM310" s="14"/>
      <c r="AN310" s="11"/>
      <c r="AO310" s="15"/>
      <c r="AP310" s="11"/>
      <c r="AQ310" s="11"/>
      <c r="AR310" s="11"/>
      <c r="AS310" s="75" t="str">
        <f t="shared" si="162"/>
        <v/>
      </c>
      <c r="AT310" s="75" t="str">
        <f t="shared" ca="1" si="163"/>
        <v/>
      </c>
      <c r="AU310" s="75" t="str">
        <f t="shared" si="164"/>
        <v/>
      </c>
      <c r="AV310" s="75" t="str">
        <f t="shared" ca="1" si="165"/>
        <v/>
      </c>
      <c r="AW310" s="11"/>
      <c r="AX310" s="11"/>
      <c r="AY310" s="75" t="str">
        <f t="shared" si="166"/>
        <v/>
      </c>
      <c r="AZ310" s="11"/>
      <c r="BA310" s="11"/>
      <c r="BB310" s="75" t="str">
        <f t="shared" si="167"/>
        <v/>
      </c>
      <c r="BC310" s="11"/>
      <c r="BH310" s="52"/>
      <c r="BI310" s="52"/>
      <c r="BJ310" s="52"/>
      <c r="BK310" s="52"/>
      <c r="BL310" s="52"/>
      <c r="BM310" s="52"/>
      <c r="BQ310" s="27"/>
      <c r="BR310" s="27"/>
      <c r="BS310" s="27"/>
      <c r="BT310" s="27"/>
      <c r="BU310" s="27"/>
      <c r="BV310" s="27"/>
      <c r="BW310" s="54"/>
      <c r="BX310" s="26"/>
      <c r="BY310" s="54"/>
      <c r="BZ310" s="26"/>
      <c r="CA310" s="26"/>
      <c r="CB310" s="26"/>
    </row>
    <row r="311" spans="1:80" ht="17.45" customHeight="1" thickBot="1">
      <c r="A311" s="94">
        <f t="shared" si="168"/>
        <v>43.7</v>
      </c>
      <c r="B311" s="108">
        <f t="shared" si="147"/>
        <v>45926</v>
      </c>
      <c r="C311" s="16"/>
      <c r="D311" s="17"/>
      <c r="E311" s="18">
        <v>0</v>
      </c>
      <c r="F311" s="17">
        <v>1</v>
      </c>
      <c r="G311" s="96">
        <f t="shared" si="172"/>
        <v>431</v>
      </c>
      <c r="H311" s="97">
        <f t="shared" si="172"/>
        <v>4613</v>
      </c>
      <c r="I311" s="98">
        <f t="shared" si="158"/>
        <v>0</v>
      </c>
      <c r="J311" s="99">
        <f t="shared" si="159"/>
        <v>0</v>
      </c>
      <c r="K311" s="99">
        <f t="shared" si="160"/>
        <v>0</v>
      </c>
      <c r="L311" s="99">
        <f t="shared" si="148"/>
        <v>2.1673168617251842E-4</v>
      </c>
      <c r="M311" s="99">
        <f t="shared" ca="1" si="170"/>
        <v>0.26373626373626363</v>
      </c>
      <c r="N311" s="99">
        <f t="shared" ca="1" si="169"/>
        <v>0.75549450549450492</v>
      </c>
      <c r="O311" s="99">
        <f t="shared" si="161"/>
        <v>5.0000000000000001E-4</v>
      </c>
      <c r="P311" s="19" t="s">
        <v>184</v>
      </c>
      <c r="Q311" s="16">
        <v>130</v>
      </c>
      <c r="R311" s="19">
        <v>159</v>
      </c>
      <c r="S311" s="89">
        <f t="shared" si="149"/>
        <v>130</v>
      </c>
      <c r="T311" s="75">
        <f t="shared" si="150"/>
        <v>159</v>
      </c>
      <c r="U311" s="100">
        <f t="shared" si="151"/>
        <v>56.03</v>
      </c>
      <c r="V311" s="101">
        <f t="shared" si="152"/>
        <v>733.46699999999998</v>
      </c>
      <c r="W311" s="16">
        <v>2970</v>
      </c>
      <c r="X311" s="8">
        <v>16</v>
      </c>
      <c r="Y311" s="12">
        <v>3</v>
      </c>
      <c r="Z311" s="12">
        <v>13</v>
      </c>
      <c r="AA311" s="12">
        <v>65</v>
      </c>
      <c r="AB311" s="12"/>
      <c r="AC311" s="102">
        <f t="shared" si="153"/>
        <v>97</v>
      </c>
      <c r="AD311" s="97">
        <f t="shared" si="154"/>
        <v>2873</v>
      </c>
      <c r="AE311" s="98">
        <f t="shared" si="142"/>
        <v>0.64369310793237966</v>
      </c>
      <c r="AF311" s="103">
        <f t="shared" si="143"/>
        <v>5.3872053872053875E-3</v>
      </c>
      <c r="AG311" s="104">
        <f t="shared" si="144"/>
        <v>1.0101010101010101E-3</v>
      </c>
      <c r="AH311" s="104">
        <f t="shared" si="145"/>
        <v>4.377104377104377E-3</v>
      </c>
      <c r="AI311" s="99">
        <f t="shared" si="146"/>
        <v>2.1885521885521887E-2</v>
      </c>
      <c r="AJ311" s="103">
        <f t="shared" si="155"/>
        <v>3.265993265993266E-2</v>
      </c>
      <c r="AK311" s="99">
        <f t="shared" si="156"/>
        <v>0.96734006734006739</v>
      </c>
      <c r="AL311" s="17"/>
      <c r="AM311" s="20"/>
      <c r="AN311" s="17"/>
      <c r="AO311" s="21"/>
      <c r="AP311" s="17"/>
      <c r="AQ311" s="17"/>
      <c r="AR311" s="17"/>
      <c r="AS311" s="97" t="str">
        <f t="shared" si="162"/>
        <v/>
      </c>
      <c r="AT311" s="97" t="str">
        <f t="shared" ca="1" si="163"/>
        <v/>
      </c>
      <c r="AU311" s="97" t="str">
        <f t="shared" si="164"/>
        <v/>
      </c>
      <c r="AV311" s="97" t="str">
        <f t="shared" ca="1" si="165"/>
        <v/>
      </c>
      <c r="AW311" s="17"/>
      <c r="AX311" s="17"/>
      <c r="AY311" s="97" t="str">
        <f t="shared" si="166"/>
        <v/>
      </c>
      <c r="AZ311" s="17"/>
      <c r="BA311" s="17"/>
      <c r="BB311" s="97" t="str">
        <f t="shared" si="167"/>
        <v/>
      </c>
      <c r="BC311" s="17"/>
      <c r="BH311" s="52"/>
      <c r="BI311" s="52"/>
      <c r="BJ311" s="52"/>
      <c r="BK311" s="52"/>
      <c r="BL311" s="52"/>
      <c r="BM311" s="52"/>
      <c r="BQ311" s="27"/>
      <c r="BR311" s="27"/>
      <c r="BS311" s="27"/>
      <c r="BT311" s="27"/>
      <c r="BU311" s="27"/>
      <c r="BV311" s="27"/>
      <c r="BW311" s="54"/>
      <c r="BX311" s="26"/>
      <c r="BY311" s="54"/>
      <c r="BZ311" s="26"/>
      <c r="CA311" s="26"/>
      <c r="CB311" s="26"/>
    </row>
    <row r="312" spans="1:80" ht="17.45" customHeight="1" thickTop="1">
      <c r="A312" s="105">
        <f>A305+1</f>
        <v>44.1</v>
      </c>
      <c r="B312" s="106">
        <f>B311+1</f>
        <v>45927</v>
      </c>
      <c r="C312" s="4"/>
      <c r="D312" s="5"/>
      <c r="E312" s="6">
        <v>1</v>
      </c>
      <c r="F312" s="5">
        <v>1</v>
      </c>
      <c r="G312" s="74">
        <f t="shared" si="172"/>
        <v>430</v>
      </c>
      <c r="H312" s="75">
        <f t="shared" si="172"/>
        <v>4612</v>
      </c>
      <c r="I312" s="76">
        <f t="shared" si="158"/>
        <v>0</v>
      </c>
      <c r="J312" s="77">
        <f t="shared" si="159"/>
        <v>2.3201856148491878E-3</v>
      </c>
      <c r="K312" s="77">
        <f t="shared" si="160"/>
        <v>0</v>
      </c>
      <c r="L312" s="77">
        <f t="shared" si="148"/>
        <v>2.1677866897897247E-4</v>
      </c>
      <c r="M312" s="78">
        <f t="shared" ca="1" si="170"/>
        <v>0.26510989010989</v>
      </c>
      <c r="N312" s="78">
        <f t="shared" ca="1" si="169"/>
        <v>0.75686813186813129</v>
      </c>
      <c r="O312" s="78">
        <f t="shared" si="161"/>
        <v>5.0000000000000001E-4</v>
      </c>
      <c r="P312" s="13" t="s">
        <v>184</v>
      </c>
      <c r="Q312" s="8">
        <v>130</v>
      </c>
      <c r="R312" s="13">
        <v>159</v>
      </c>
      <c r="S312" s="79">
        <f t="shared" si="149"/>
        <v>130</v>
      </c>
      <c r="T312" s="80">
        <f t="shared" si="150"/>
        <v>159</v>
      </c>
      <c r="U312" s="90">
        <f t="shared" si="151"/>
        <v>55.9</v>
      </c>
      <c r="V312" s="82">
        <f t="shared" si="152"/>
        <v>733.30799999999999</v>
      </c>
      <c r="W312" s="4">
        <v>3020</v>
      </c>
      <c r="X312" s="4"/>
      <c r="Y312" s="6"/>
      <c r="Z312" s="6"/>
      <c r="AA312" s="6"/>
      <c r="AB312" s="6"/>
      <c r="AC312" s="83">
        <f t="shared" si="153"/>
        <v>0</v>
      </c>
      <c r="AD312" s="80">
        <f t="shared" si="154"/>
        <v>3020</v>
      </c>
      <c r="AE312" s="76">
        <f t="shared" si="142"/>
        <v>0.65467158031649686</v>
      </c>
      <c r="AF312" s="84">
        <f t="shared" si="143"/>
        <v>0</v>
      </c>
      <c r="AG312" s="85">
        <f t="shared" si="144"/>
        <v>0</v>
      </c>
      <c r="AH312" s="85">
        <f t="shared" si="145"/>
        <v>0</v>
      </c>
      <c r="AI312" s="77">
        <f t="shared" si="146"/>
        <v>0</v>
      </c>
      <c r="AJ312" s="84">
        <f t="shared" si="155"/>
        <v>0</v>
      </c>
      <c r="AK312" s="77">
        <f t="shared" si="156"/>
        <v>1</v>
      </c>
      <c r="AL312" s="5"/>
      <c r="AM312" s="9"/>
      <c r="AN312" s="5"/>
      <c r="AO312" s="10"/>
      <c r="AP312" s="5"/>
      <c r="AQ312" s="5"/>
      <c r="AR312" s="5"/>
      <c r="AS312" s="80" t="str">
        <f t="shared" si="162"/>
        <v/>
      </c>
      <c r="AT312" s="80" t="str">
        <f t="shared" ca="1" si="163"/>
        <v/>
      </c>
      <c r="AU312" s="80" t="str">
        <f t="shared" si="164"/>
        <v/>
      </c>
      <c r="AV312" s="80" t="str">
        <f t="shared" ca="1" si="165"/>
        <v/>
      </c>
      <c r="AW312" s="5"/>
      <c r="AX312" s="5"/>
      <c r="AY312" s="80" t="str">
        <f t="shared" si="166"/>
        <v/>
      </c>
      <c r="AZ312" s="165"/>
      <c r="BA312" s="165"/>
      <c r="BB312" s="80" t="str">
        <f t="shared" si="167"/>
        <v/>
      </c>
      <c r="BC312" s="5"/>
      <c r="BH312" s="52"/>
      <c r="BI312" s="52"/>
      <c r="BJ312" s="52"/>
      <c r="BK312" s="52"/>
      <c r="BL312" s="52"/>
      <c r="BM312" s="52"/>
      <c r="BQ312" s="27"/>
      <c r="BR312" s="27"/>
      <c r="BS312" s="27"/>
      <c r="BT312" s="27"/>
      <c r="BU312" s="27"/>
      <c r="BV312" s="27"/>
      <c r="BW312" s="54"/>
      <c r="BX312" s="26"/>
      <c r="BY312" s="54"/>
      <c r="BZ312" s="26"/>
      <c r="CA312" s="26"/>
      <c r="CB312" s="26"/>
    </row>
    <row r="313" spans="1:80" ht="17.45" customHeight="1">
      <c r="A313" s="94">
        <f t="shared" si="168"/>
        <v>44.2</v>
      </c>
      <c r="B313" s="107">
        <f t="shared" si="147"/>
        <v>45928</v>
      </c>
      <c r="C313" s="8"/>
      <c r="D313" s="11"/>
      <c r="E313" s="12">
        <v>2</v>
      </c>
      <c r="F313" s="11">
        <v>0</v>
      </c>
      <c r="G313" s="74">
        <f t="shared" si="172"/>
        <v>428</v>
      </c>
      <c r="H313" s="75">
        <f t="shared" si="172"/>
        <v>4612</v>
      </c>
      <c r="I313" s="88">
        <f t="shared" si="158"/>
        <v>0</v>
      </c>
      <c r="J313" s="78">
        <f t="shared" si="159"/>
        <v>4.6511627906976744E-3</v>
      </c>
      <c r="K313" s="78">
        <f t="shared" si="160"/>
        <v>0</v>
      </c>
      <c r="L313" s="78">
        <f t="shared" si="148"/>
        <v>0</v>
      </c>
      <c r="M313" s="78">
        <f t="shared" ca="1" si="170"/>
        <v>0.26785714285714274</v>
      </c>
      <c r="N313" s="78">
        <f t="shared" ca="1" si="169"/>
        <v>0.75686813186813129</v>
      </c>
      <c r="O313" s="78">
        <f t="shared" si="161"/>
        <v>5.0000000000000001E-4</v>
      </c>
      <c r="P313" s="13" t="s">
        <v>184</v>
      </c>
      <c r="Q313" s="8">
        <v>130</v>
      </c>
      <c r="R313" s="13">
        <v>159</v>
      </c>
      <c r="S313" s="89">
        <f t="shared" si="149"/>
        <v>130</v>
      </c>
      <c r="T313" s="75">
        <f t="shared" si="150"/>
        <v>159</v>
      </c>
      <c r="U313" s="90">
        <f t="shared" si="151"/>
        <v>55.64</v>
      </c>
      <c r="V313" s="82">
        <f t="shared" si="152"/>
        <v>733.30799999999999</v>
      </c>
      <c r="W313" s="8">
        <v>3080</v>
      </c>
      <c r="X313" s="8"/>
      <c r="Y313" s="12"/>
      <c r="Z313" s="12"/>
      <c r="AA313" s="12"/>
      <c r="AB313" s="12"/>
      <c r="AC313" s="91">
        <f t="shared" si="153"/>
        <v>0</v>
      </c>
      <c r="AD313" s="75">
        <f t="shared" si="154"/>
        <v>3080</v>
      </c>
      <c r="AE313" s="88">
        <f t="shared" si="142"/>
        <v>0.66782307025151777</v>
      </c>
      <c r="AF313" s="92">
        <f t="shared" si="143"/>
        <v>0</v>
      </c>
      <c r="AG313" s="93">
        <f t="shared" si="144"/>
        <v>0</v>
      </c>
      <c r="AH313" s="93">
        <f t="shared" si="145"/>
        <v>0</v>
      </c>
      <c r="AI313" s="78">
        <f t="shared" si="146"/>
        <v>0</v>
      </c>
      <c r="AJ313" s="92">
        <f t="shared" si="155"/>
        <v>0</v>
      </c>
      <c r="AK313" s="78">
        <f t="shared" si="156"/>
        <v>1</v>
      </c>
      <c r="AL313" s="11"/>
      <c r="AM313" s="14"/>
      <c r="AN313" s="11"/>
      <c r="AO313" s="15"/>
      <c r="AP313" s="11"/>
      <c r="AQ313" s="11"/>
      <c r="AR313" s="11"/>
      <c r="AS313" s="75" t="str">
        <f t="shared" si="162"/>
        <v/>
      </c>
      <c r="AT313" s="75" t="str">
        <f t="shared" ca="1" si="163"/>
        <v/>
      </c>
      <c r="AU313" s="75" t="str">
        <f t="shared" si="164"/>
        <v/>
      </c>
      <c r="AV313" s="75" t="str">
        <f t="shared" ca="1" si="165"/>
        <v/>
      </c>
      <c r="AW313" s="11"/>
      <c r="AX313" s="11"/>
      <c r="AY313" s="75" t="str">
        <f t="shared" si="166"/>
        <v/>
      </c>
      <c r="AZ313" s="11"/>
      <c r="BA313" s="11"/>
      <c r="BB313" s="75" t="str">
        <f t="shared" si="167"/>
        <v/>
      </c>
      <c r="BC313" s="11"/>
      <c r="BH313" s="52"/>
      <c r="BI313" s="52"/>
      <c r="BJ313" s="52"/>
      <c r="BK313" s="52"/>
      <c r="BL313" s="52"/>
      <c r="BM313" s="52"/>
      <c r="BQ313" s="27"/>
      <c r="BR313" s="27"/>
      <c r="BS313" s="27"/>
      <c r="BT313" s="27"/>
      <c r="BU313" s="27"/>
      <c r="BV313" s="27"/>
      <c r="BW313" s="54"/>
      <c r="BX313" s="26"/>
      <c r="BY313" s="54"/>
      <c r="BZ313" s="26"/>
      <c r="CA313" s="26"/>
      <c r="CB313" s="26"/>
    </row>
    <row r="314" spans="1:80" ht="17.45" customHeight="1">
      <c r="A314" s="86">
        <f t="shared" si="168"/>
        <v>44.3</v>
      </c>
      <c r="B314" s="107">
        <f t="shared" si="147"/>
        <v>45929</v>
      </c>
      <c r="C314" s="8"/>
      <c r="D314" s="11"/>
      <c r="E314" s="12">
        <v>1</v>
      </c>
      <c r="F314" s="11">
        <v>3</v>
      </c>
      <c r="G314" s="74">
        <f t="shared" si="172"/>
        <v>427</v>
      </c>
      <c r="H314" s="75">
        <f t="shared" si="172"/>
        <v>4609</v>
      </c>
      <c r="I314" s="88">
        <f t="shared" si="158"/>
        <v>0</v>
      </c>
      <c r="J314" s="78">
        <f t="shared" si="159"/>
        <v>2.3364485981308409E-3</v>
      </c>
      <c r="K314" s="78">
        <f t="shared" si="160"/>
        <v>0</v>
      </c>
      <c r="L314" s="78">
        <f t="shared" si="148"/>
        <v>6.5047701647875109E-4</v>
      </c>
      <c r="M314" s="78">
        <f t="shared" ca="1" si="170"/>
        <v>0.26923076923076911</v>
      </c>
      <c r="N314" s="78">
        <f t="shared" ca="1" si="169"/>
        <v>0.76098901098901039</v>
      </c>
      <c r="O314" s="78">
        <f t="shared" si="161"/>
        <v>5.0000000000000001E-4</v>
      </c>
      <c r="P314" s="13" t="s">
        <v>184</v>
      </c>
      <c r="Q314" s="8">
        <v>130</v>
      </c>
      <c r="R314" s="13">
        <v>159</v>
      </c>
      <c r="S314" s="89">
        <f t="shared" si="149"/>
        <v>130</v>
      </c>
      <c r="T314" s="75">
        <f t="shared" si="150"/>
        <v>159</v>
      </c>
      <c r="U314" s="90">
        <f t="shared" si="151"/>
        <v>55.51</v>
      </c>
      <c r="V314" s="82">
        <f t="shared" si="152"/>
        <v>732.83100000000002</v>
      </c>
      <c r="W314" s="8">
        <v>3025</v>
      </c>
      <c r="X314" s="8">
        <v>18</v>
      </c>
      <c r="Y314" s="12">
        <v>2</v>
      </c>
      <c r="Z314" s="12">
        <v>11</v>
      </c>
      <c r="AA314" s="12">
        <v>90</v>
      </c>
      <c r="AB314" s="12"/>
      <c r="AC314" s="91">
        <f t="shared" si="153"/>
        <v>121</v>
      </c>
      <c r="AD314" s="75">
        <f t="shared" si="154"/>
        <v>2904</v>
      </c>
      <c r="AE314" s="88">
        <f t="shared" si="142"/>
        <v>0.65589765828274071</v>
      </c>
      <c r="AF314" s="92">
        <f t="shared" si="143"/>
        <v>5.9504132231404955E-3</v>
      </c>
      <c r="AG314" s="93">
        <f t="shared" si="144"/>
        <v>6.6115702479338848E-4</v>
      </c>
      <c r="AH314" s="93">
        <f t="shared" si="145"/>
        <v>3.6363636363636364E-3</v>
      </c>
      <c r="AI314" s="78">
        <f t="shared" si="146"/>
        <v>2.9752066115702479E-2</v>
      </c>
      <c r="AJ314" s="92">
        <f t="shared" si="155"/>
        <v>0.04</v>
      </c>
      <c r="AK314" s="78">
        <f t="shared" si="156"/>
        <v>0.96</v>
      </c>
      <c r="AL314" s="11"/>
      <c r="AM314" s="14"/>
      <c r="AN314" s="11"/>
      <c r="AO314" s="15"/>
      <c r="AP314" s="11"/>
      <c r="AQ314" s="11"/>
      <c r="AR314" s="11"/>
      <c r="AS314" s="75" t="str">
        <f t="shared" si="162"/>
        <v/>
      </c>
      <c r="AT314" s="75" t="str">
        <f t="shared" ca="1" si="163"/>
        <v/>
      </c>
      <c r="AU314" s="75" t="str">
        <f t="shared" si="164"/>
        <v/>
      </c>
      <c r="AV314" s="75" t="str">
        <f t="shared" ca="1" si="165"/>
        <v/>
      </c>
      <c r="AW314" s="11"/>
      <c r="AX314" s="11"/>
      <c r="AY314" s="75" t="str">
        <f t="shared" si="166"/>
        <v/>
      </c>
      <c r="AZ314" s="11"/>
      <c r="BA314" s="11"/>
      <c r="BB314" s="75" t="str">
        <f t="shared" si="167"/>
        <v/>
      </c>
      <c r="BC314" s="11"/>
      <c r="BH314" s="52"/>
      <c r="BI314" s="52"/>
      <c r="BJ314" s="52"/>
      <c r="BK314" s="52"/>
      <c r="BL314" s="52"/>
      <c r="BM314" s="52"/>
      <c r="BQ314" s="27"/>
      <c r="BR314" s="27"/>
      <c r="BS314" s="27"/>
      <c r="BT314" s="27"/>
      <c r="BU314" s="27"/>
      <c r="BV314" s="27"/>
      <c r="BW314" s="54"/>
      <c r="BX314" s="26"/>
      <c r="BY314" s="54"/>
      <c r="BZ314" s="26"/>
      <c r="CA314" s="26"/>
      <c r="CB314" s="26"/>
    </row>
    <row r="315" spans="1:80" ht="17.45" customHeight="1">
      <c r="A315" s="94">
        <f t="shared" si="168"/>
        <v>44.4</v>
      </c>
      <c r="B315" s="107">
        <f t="shared" si="147"/>
        <v>45930</v>
      </c>
      <c r="C315" s="8"/>
      <c r="D315" s="11"/>
      <c r="E315" s="12">
        <v>0</v>
      </c>
      <c r="F315" s="11">
        <v>0</v>
      </c>
      <c r="G315" s="74">
        <f t="shared" si="172"/>
        <v>427</v>
      </c>
      <c r="H315" s="75">
        <f t="shared" si="172"/>
        <v>4609</v>
      </c>
      <c r="I315" s="88">
        <f t="shared" si="158"/>
        <v>0</v>
      </c>
      <c r="J315" s="78">
        <f t="shared" si="159"/>
        <v>0</v>
      </c>
      <c r="K315" s="78">
        <f t="shared" si="160"/>
        <v>0</v>
      </c>
      <c r="L315" s="78">
        <f t="shared" si="148"/>
        <v>0</v>
      </c>
      <c r="M315" s="78">
        <f t="shared" ca="1" si="170"/>
        <v>0.26923076923076911</v>
      </c>
      <c r="N315" s="78">
        <f t="shared" ca="1" si="169"/>
        <v>0.76098901098901039</v>
      </c>
      <c r="O315" s="78">
        <f t="shared" si="161"/>
        <v>5.0000000000000001E-4</v>
      </c>
      <c r="P315" s="13" t="s">
        <v>184</v>
      </c>
      <c r="Q315" s="8">
        <v>130</v>
      </c>
      <c r="R315" s="13">
        <v>159</v>
      </c>
      <c r="S315" s="89">
        <f t="shared" si="149"/>
        <v>130</v>
      </c>
      <c r="T315" s="75">
        <f t="shared" si="150"/>
        <v>159</v>
      </c>
      <c r="U315" s="90">
        <f t="shared" si="151"/>
        <v>55.51</v>
      </c>
      <c r="V315" s="82">
        <f t="shared" si="152"/>
        <v>732.83100000000002</v>
      </c>
      <c r="W315" s="8">
        <v>2970</v>
      </c>
      <c r="X315" s="8">
        <v>14</v>
      </c>
      <c r="Y315" s="12">
        <v>2</v>
      </c>
      <c r="Z315" s="12">
        <v>2</v>
      </c>
      <c r="AA315" s="12">
        <v>56</v>
      </c>
      <c r="AB315" s="12"/>
      <c r="AC315" s="91">
        <f t="shared" si="153"/>
        <v>74</v>
      </c>
      <c r="AD315" s="75">
        <f t="shared" si="154"/>
        <v>2896</v>
      </c>
      <c r="AE315" s="88">
        <f t="shared" si="142"/>
        <v>0.64439140811455842</v>
      </c>
      <c r="AF315" s="92">
        <f t="shared" si="143"/>
        <v>4.7138047138047135E-3</v>
      </c>
      <c r="AG315" s="93">
        <f t="shared" si="144"/>
        <v>6.7340067340067344E-4</v>
      </c>
      <c r="AH315" s="93">
        <f t="shared" si="145"/>
        <v>6.7340067340067344E-4</v>
      </c>
      <c r="AI315" s="78">
        <f t="shared" si="146"/>
        <v>1.8855218855218854E-2</v>
      </c>
      <c r="AJ315" s="92">
        <f t="shared" si="155"/>
        <v>2.4915824915824916E-2</v>
      </c>
      <c r="AK315" s="78">
        <f t="shared" si="156"/>
        <v>0.97508417508417511</v>
      </c>
      <c r="AL315" s="11"/>
      <c r="AM315" s="14"/>
      <c r="AN315" s="11"/>
      <c r="AO315" s="15"/>
      <c r="AP315" s="11"/>
      <c r="AQ315" s="11"/>
      <c r="AR315" s="11"/>
      <c r="AS315" s="75" t="str">
        <f t="shared" si="162"/>
        <v/>
      </c>
      <c r="AT315" s="75" t="str">
        <f t="shared" ca="1" si="163"/>
        <v/>
      </c>
      <c r="AU315" s="75" t="str">
        <f t="shared" si="164"/>
        <v/>
      </c>
      <c r="AV315" s="75" t="str">
        <f t="shared" ca="1" si="165"/>
        <v/>
      </c>
      <c r="AW315" s="11"/>
      <c r="AX315" s="11"/>
      <c r="AY315" s="75" t="str">
        <f t="shared" si="166"/>
        <v/>
      </c>
      <c r="AZ315" s="11"/>
      <c r="BA315" s="11"/>
      <c r="BB315" s="75" t="str">
        <f t="shared" si="167"/>
        <v/>
      </c>
      <c r="BC315" s="11"/>
      <c r="BH315" s="52"/>
      <c r="BI315" s="52"/>
      <c r="BJ315" s="52"/>
      <c r="BK315" s="52"/>
      <c r="BL315" s="52"/>
      <c r="BM315" s="52"/>
      <c r="BQ315" s="27"/>
      <c r="BR315" s="27"/>
      <c r="BS315" s="27"/>
      <c r="BT315" s="27"/>
      <c r="BU315" s="27"/>
      <c r="BV315" s="27"/>
      <c r="BW315" s="54"/>
      <c r="BX315" s="26"/>
      <c r="BY315" s="54"/>
      <c r="BZ315" s="26"/>
      <c r="CA315" s="26"/>
      <c r="CB315" s="26"/>
    </row>
    <row r="316" spans="1:80" ht="17.45" customHeight="1">
      <c r="A316" s="86">
        <f t="shared" si="168"/>
        <v>44.5</v>
      </c>
      <c r="B316" s="107">
        <f t="shared" si="147"/>
        <v>45931</v>
      </c>
      <c r="C316" s="8"/>
      <c r="D316" s="11"/>
      <c r="E316" s="12">
        <v>0</v>
      </c>
      <c r="F316" s="11">
        <v>1</v>
      </c>
      <c r="G316" s="74">
        <f t="shared" ref="G316:H331" si="173">G315-E316-C316</f>
        <v>427</v>
      </c>
      <c r="H316" s="75">
        <f t="shared" si="173"/>
        <v>4608</v>
      </c>
      <c r="I316" s="88">
        <f t="shared" si="158"/>
        <v>0</v>
      </c>
      <c r="J316" s="78">
        <f t="shared" si="159"/>
        <v>0</v>
      </c>
      <c r="K316" s="78">
        <f t="shared" si="160"/>
        <v>0</v>
      </c>
      <c r="L316" s="78">
        <f t="shared" si="148"/>
        <v>2.1696680407897592E-4</v>
      </c>
      <c r="M316" s="78">
        <f t="shared" ca="1" si="170"/>
        <v>0.26923076923076911</v>
      </c>
      <c r="N316" s="78">
        <f t="shared" ca="1" si="169"/>
        <v>0.76236263736263676</v>
      </c>
      <c r="O316" s="78">
        <f t="shared" si="161"/>
        <v>5.0000000000000001E-4</v>
      </c>
      <c r="P316" s="13" t="s">
        <v>184</v>
      </c>
      <c r="Q316" s="8">
        <v>130</v>
      </c>
      <c r="R316" s="13">
        <v>159</v>
      </c>
      <c r="S316" s="89">
        <f t="shared" si="149"/>
        <v>130</v>
      </c>
      <c r="T316" s="75">
        <f t="shared" si="150"/>
        <v>159</v>
      </c>
      <c r="U316" s="90">
        <f t="shared" si="151"/>
        <v>55.51</v>
      </c>
      <c r="V316" s="82">
        <f t="shared" si="152"/>
        <v>732.67200000000003</v>
      </c>
      <c r="W316" s="8">
        <v>3030</v>
      </c>
      <c r="X316" s="8">
        <v>16</v>
      </c>
      <c r="Y316" s="12">
        <v>6</v>
      </c>
      <c r="Z316" s="12">
        <v>14</v>
      </c>
      <c r="AA316" s="12">
        <v>73</v>
      </c>
      <c r="AB316" s="12"/>
      <c r="AC316" s="91">
        <f t="shared" si="153"/>
        <v>109</v>
      </c>
      <c r="AD316" s="75">
        <f t="shared" si="154"/>
        <v>2921</v>
      </c>
      <c r="AE316" s="88">
        <f t="shared" si="142"/>
        <v>0.65740941635929706</v>
      </c>
      <c r="AF316" s="92">
        <f t="shared" si="143"/>
        <v>5.2805280528052806E-3</v>
      </c>
      <c r="AG316" s="93">
        <f t="shared" si="144"/>
        <v>1.9801980198019802E-3</v>
      </c>
      <c r="AH316" s="93">
        <f t="shared" si="145"/>
        <v>4.6204620462046205E-3</v>
      </c>
      <c r="AI316" s="78">
        <f t="shared" si="146"/>
        <v>2.4092409240924092E-2</v>
      </c>
      <c r="AJ316" s="92">
        <f t="shared" si="155"/>
        <v>3.5973597359735973E-2</v>
      </c>
      <c r="AK316" s="78">
        <f t="shared" si="156"/>
        <v>0.96402640264026407</v>
      </c>
      <c r="AL316" s="11"/>
      <c r="AM316" s="14"/>
      <c r="AN316" s="11"/>
      <c r="AO316" s="15"/>
      <c r="AP316" s="11"/>
      <c r="AQ316" s="11"/>
      <c r="AR316" s="11"/>
      <c r="AS316" s="75" t="str">
        <f t="shared" si="162"/>
        <v/>
      </c>
      <c r="AT316" s="75" t="str">
        <f t="shared" ca="1" si="163"/>
        <v/>
      </c>
      <c r="AU316" s="75" t="str">
        <f t="shared" si="164"/>
        <v/>
      </c>
      <c r="AV316" s="75" t="str">
        <f t="shared" ca="1" si="165"/>
        <v/>
      </c>
      <c r="AW316" s="11"/>
      <c r="AX316" s="11"/>
      <c r="AY316" s="75" t="str">
        <f t="shared" si="166"/>
        <v/>
      </c>
      <c r="AZ316" s="11"/>
      <c r="BA316" s="11"/>
      <c r="BB316" s="75" t="str">
        <f t="shared" si="167"/>
        <v/>
      </c>
      <c r="BC316" s="11"/>
      <c r="BH316" s="52"/>
      <c r="BI316" s="52"/>
      <c r="BJ316" s="52"/>
      <c r="BK316" s="52"/>
      <c r="BL316" s="52"/>
      <c r="BM316" s="52"/>
      <c r="BQ316" s="27"/>
      <c r="BR316" s="27"/>
      <c r="BS316" s="27"/>
      <c r="BT316" s="27"/>
      <c r="BU316" s="27"/>
      <c r="BV316" s="27"/>
      <c r="BW316" s="54"/>
      <c r="BX316" s="26"/>
      <c r="BY316" s="54"/>
      <c r="BZ316" s="26"/>
      <c r="CA316" s="26"/>
      <c r="CB316" s="26"/>
    </row>
    <row r="317" spans="1:80" ht="17.45" customHeight="1">
      <c r="A317" s="94">
        <f t="shared" si="168"/>
        <v>44.6</v>
      </c>
      <c r="B317" s="107">
        <f t="shared" si="147"/>
        <v>45932</v>
      </c>
      <c r="C317" s="8"/>
      <c r="D317" s="11"/>
      <c r="E317" s="12">
        <v>1</v>
      </c>
      <c r="F317" s="11">
        <v>0</v>
      </c>
      <c r="G317" s="74">
        <f t="shared" si="173"/>
        <v>426</v>
      </c>
      <c r="H317" s="75">
        <f t="shared" si="173"/>
        <v>4608</v>
      </c>
      <c r="I317" s="88">
        <f t="shared" si="158"/>
        <v>0</v>
      </c>
      <c r="J317" s="78">
        <f t="shared" si="159"/>
        <v>2.34192037470726E-3</v>
      </c>
      <c r="K317" s="78">
        <f t="shared" si="160"/>
        <v>0</v>
      </c>
      <c r="L317" s="78">
        <f t="shared" si="148"/>
        <v>0</v>
      </c>
      <c r="M317" s="78">
        <f t="shared" ca="1" si="170"/>
        <v>0.27060439560439548</v>
      </c>
      <c r="N317" s="78">
        <f t="shared" ca="1" si="169"/>
        <v>0.76236263736263676</v>
      </c>
      <c r="O317" s="78">
        <f t="shared" si="161"/>
        <v>5.0000000000000001E-4</v>
      </c>
      <c r="P317" s="13" t="s">
        <v>184</v>
      </c>
      <c r="Q317" s="8">
        <v>130</v>
      </c>
      <c r="R317" s="13">
        <v>159</v>
      </c>
      <c r="S317" s="89">
        <f t="shared" si="149"/>
        <v>130</v>
      </c>
      <c r="T317" s="75">
        <f t="shared" si="150"/>
        <v>159</v>
      </c>
      <c r="U317" s="90">
        <f t="shared" si="151"/>
        <v>55.38</v>
      </c>
      <c r="V317" s="82">
        <f t="shared" si="152"/>
        <v>732.67200000000003</v>
      </c>
      <c r="W317" s="8">
        <v>3000</v>
      </c>
      <c r="X317" s="8">
        <v>21</v>
      </c>
      <c r="Y317" s="12">
        <v>3</v>
      </c>
      <c r="Z317" s="12">
        <v>7</v>
      </c>
      <c r="AA317" s="12">
        <v>79</v>
      </c>
      <c r="AB317" s="12"/>
      <c r="AC317" s="91">
        <f t="shared" si="153"/>
        <v>110</v>
      </c>
      <c r="AD317" s="75">
        <f t="shared" si="154"/>
        <v>2890</v>
      </c>
      <c r="AE317" s="88">
        <f t="shared" si="142"/>
        <v>0.65104166666666663</v>
      </c>
      <c r="AF317" s="92">
        <f t="shared" si="143"/>
        <v>7.0000000000000001E-3</v>
      </c>
      <c r="AG317" s="93">
        <f t="shared" si="144"/>
        <v>1E-3</v>
      </c>
      <c r="AH317" s="93">
        <f t="shared" si="145"/>
        <v>2.3333333333333335E-3</v>
      </c>
      <c r="AI317" s="78">
        <f t="shared" si="146"/>
        <v>2.6333333333333334E-2</v>
      </c>
      <c r="AJ317" s="92">
        <f t="shared" si="155"/>
        <v>3.6666666666666667E-2</v>
      </c>
      <c r="AK317" s="78">
        <f t="shared" si="156"/>
        <v>0.96333333333333337</v>
      </c>
      <c r="AL317" s="11"/>
      <c r="AM317" s="14"/>
      <c r="AN317" s="11"/>
      <c r="AO317" s="15"/>
      <c r="AP317" s="11"/>
      <c r="AQ317" s="11"/>
      <c r="AR317" s="11"/>
      <c r="AS317" s="75" t="str">
        <f t="shared" si="162"/>
        <v/>
      </c>
      <c r="AT317" s="75" t="str">
        <f t="shared" ca="1" si="163"/>
        <v/>
      </c>
      <c r="AU317" s="75" t="str">
        <f t="shared" si="164"/>
        <v/>
      </c>
      <c r="AV317" s="75" t="str">
        <f t="shared" ca="1" si="165"/>
        <v/>
      </c>
      <c r="AW317" s="11"/>
      <c r="AX317" s="11"/>
      <c r="AY317" s="75" t="str">
        <f t="shared" si="166"/>
        <v/>
      </c>
      <c r="AZ317" s="11"/>
      <c r="BA317" s="11"/>
      <c r="BB317" s="75" t="str">
        <f t="shared" si="167"/>
        <v/>
      </c>
      <c r="BC317" s="11" t="s">
        <v>185</v>
      </c>
      <c r="BH317" s="52"/>
      <c r="BI317" s="52"/>
      <c r="BJ317" s="52"/>
      <c r="BK317" s="52"/>
      <c r="BL317" s="52"/>
      <c r="BM317" s="52"/>
      <c r="BQ317" s="27"/>
      <c r="BR317" s="27"/>
      <c r="BS317" s="27"/>
      <c r="BT317" s="27"/>
      <c r="BU317" s="27"/>
      <c r="BV317" s="27"/>
      <c r="BW317" s="54"/>
      <c r="BX317" s="26"/>
      <c r="BY317" s="54"/>
      <c r="BZ317" s="26"/>
      <c r="CA317" s="26"/>
      <c r="CB317" s="26"/>
    </row>
    <row r="318" spans="1:80" ht="17.45" customHeight="1" thickBot="1">
      <c r="A318" s="86">
        <f t="shared" si="168"/>
        <v>44.7</v>
      </c>
      <c r="B318" s="108">
        <f t="shared" si="147"/>
        <v>45933</v>
      </c>
      <c r="C318" s="16"/>
      <c r="D318" s="17"/>
      <c r="E318" s="18">
        <v>2</v>
      </c>
      <c r="F318" s="17">
        <v>0</v>
      </c>
      <c r="G318" s="96">
        <f t="shared" si="173"/>
        <v>424</v>
      </c>
      <c r="H318" s="97">
        <f t="shared" si="173"/>
        <v>4608</v>
      </c>
      <c r="I318" s="98">
        <f t="shared" si="158"/>
        <v>0</v>
      </c>
      <c r="J318" s="99">
        <f t="shared" si="159"/>
        <v>4.6948356807511738E-3</v>
      </c>
      <c r="K318" s="99">
        <f t="shared" si="160"/>
        <v>0</v>
      </c>
      <c r="L318" s="99">
        <f t="shared" si="148"/>
        <v>0</v>
      </c>
      <c r="M318" s="99">
        <f t="shared" ca="1" si="170"/>
        <v>0.27335164835164821</v>
      </c>
      <c r="N318" s="99">
        <f t="shared" ca="1" si="169"/>
        <v>0.76236263736263676</v>
      </c>
      <c r="O318" s="99">
        <f t="shared" si="161"/>
        <v>5.0000000000000001E-4</v>
      </c>
      <c r="P318" s="19" t="s">
        <v>184</v>
      </c>
      <c r="Q318" s="16">
        <v>130</v>
      </c>
      <c r="R318" s="19">
        <v>158</v>
      </c>
      <c r="S318" s="89">
        <f t="shared" si="149"/>
        <v>130</v>
      </c>
      <c r="T318" s="75">
        <f t="shared" si="150"/>
        <v>158</v>
      </c>
      <c r="U318" s="100">
        <f t="shared" si="151"/>
        <v>55.12</v>
      </c>
      <c r="V318" s="101">
        <f t="shared" si="152"/>
        <v>728.06399999999996</v>
      </c>
      <c r="W318" s="16">
        <v>3100</v>
      </c>
      <c r="X318" s="8">
        <v>22</v>
      </c>
      <c r="Y318" s="12">
        <v>0</v>
      </c>
      <c r="Z318" s="12">
        <v>12</v>
      </c>
      <c r="AA318" s="12">
        <v>80</v>
      </c>
      <c r="AB318" s="12"/>
      <c r="AC318" s="102">
        <f t="shared" si="153"/>
        <v>114</v>
      </c>
      <c r="AD318" s="97">
        <f t="shared" si="154"/>
        <v>2986</v>
      </c>
      <c r="AE318" s="98">
        <f t="shared" si="142"/>
        <v>0.67274305555555558</v>
      </c>
      <c r="AF318" s="103">
        <f t="shared" si="143"/>
        <v>7.0967741935483875E-3</v>
      </c>
      <c r="AG318" s="104">
        <f t="shared" si="144"/>
        <v>0</v>
      </c>
      <c r="AH318" s="104">
        <f t="shared" si="145"/>
        <v>3.8709677419354839E-3</v>
      </c>
      <c r="AI318" s="99">
        <f t="shared" si="146"/>
        <v>2.5806451612903226E-2</v>
      </c>
      <c r="AJ318" s="103">
        <f t="shared" si="155"/>
        <v>3.6774193548387096E-2</v>
      </c>
      <c r="AK318" s="99">
        <f t="shared" si="156"/>
        <v>0.96322580645161293</v>
      </c>
      <c r="AL318" s="17"/>
      <c r="AM318" s="20"/>
      <c r="AN318" s="17"/>
      <c r="AO318" s="21"/>
      <c r="AP318" s="17"/>
      <c r="AQ318" s="17"/>
      <c r="AR318" s="17"/>
      <c r="AS318" s="97" t="str">
        <f t="shared" si="162"/>
        <v/>
      </c>
      <c r="AT318" s="97" t="str">
        <f t="shared" ca="1" si="163"/>
        <v/>
      </c>
      <c r="AU318" s="97" t="str">
        <f t="shared" si="164"/>
        <v/>
      </c>
      <c r="AV318" s="97" t="str">
        <f t="shared" ca="1" si="165"/>
        <v/>
      </c>
      <c r="AW318" s="17"/>
      <c r="AX318" s="17"/>
      <c r="AY318" s="97" t="str">
        <f t="shared" si="166"/>
        <v/>
      </c>
      <c r="AZ318" s="17"/>
      <c r="BA318" s="17"/>
      <c r="BB318" s="97" t="str">
        <f t="shared" si="167"/>
        <v/>
      </c>
      <c r="BC318" s="17"/>
      <c r="BH318" s="52"/>
      <c r="BI318" s="52"/>
      <c r="BJ318" s="52"/>
      <c r="BK318" s="52"/>
      <c r="BL318" s="52"/>
      <c r="BM318" s="52"/>
      <c r="BQ318" s="27"/>
      <c r="BR318" s="27"/>
      <c r="BS318" s="27"/>
      <c r="BT318" s="27"/>
      <c r="BU318" s="27"/>
      <c r="BV318" s="27"/>
      <c r="BW318" s="54"/>
      <c r="BX318" s="26"/>
      <c r="BY318" s="54"/>
      <c r="BZ318" s="26"/>
      <c r="CA318" s="26"/>
      <c r="CB318" s="26"/>
    </row>
    <row r="319" spans="1:80" ht="17.45" customHeight="1" thickTop="1">
      <c r="A319" s="71">
        <f>A312+1</f>
        <v>45.1</v>
      </c>
      <c r="B319" s="106">
        <f>B318+1</f>
        <v>45934</v>
      </c>
      <c r="C319" s="4"/>
      <c r="D319" s="5"/>
      <c r="E319" s="6">
        <v>0</v>
      </c>
      <c r="F319" s="5">
        <v>1</v>
      </c>
      <c r="G319" s="74">
        <f t="shared" si="173"/>
        <v>424</v>
      </c>
      <c r="H319" s="75">
        <f t="shared" si="173"/>
        <v>4607</v>
      </c>
      <c r="I319" s="76">
        <f t="shared" si="158"/>
        <v>0</v>
      </c>
      <c r="J319" s="77">
        <f t="shared" si="159"/>
        <v>0</v>
      </c>
      <c r="K319" s="77">
        <f t="shared" si="160"/>
        <v>0</v>
      </c>
      <c r="L319" s="77">
        <f t="shared" si="148"/>
        <v>2.1701388888888888E-4</v>
      </c>
      <c r="M319" s="78">
        <f t="shared" ca="1" si="170"/>
        <v>0.27335164835164821</v>
      </c>
      <c r="N319" s="78">
        <f t="shared" ca="1" si="169"/>
        <v>0.76373626373626313</v>
      </c>
      <c r="O319" s="78">
        <f t="shared" si="161"/>
        <v>5.0000000000000001E-4</v>
      </c>
      <c r="P319" s="13" t="s">
        <v>184</v>
      </c>
      <c r="Q319" s="8">
        <v>130</v>
      </c>
      <c r="R319" s="13">
        <v>158</v>
      </c>
      <c r="S319" s="79">
        <f t="shared" si="149"/>
        <v>130</v>
      </c>
      <c r="T319" s="80">
        <f t="shared" si="150"/>
        <v>158</v>
      </c>
      <c r="U319" s="90">
        <f t="shared" si="151"/>
        <v>55.12</v>
      </c>
      <c r="V319" s="82">
        <f t="shared" si="152"/>
        <v>727.90599999999995</v>
      </c>
      <c r="W319" s="4">
        <v>2970</v>
      </c>
      <c r="X319" s="4">
        <v>29</v>
      </c>
      <c r="Y319" s="6">
        <v>2</v>
      </c>
      <c r="Z319" s="6">
        <v>21</v>
      </c>
      <c r="AA319" s="6">
        <v>73</v>
      </c>
      <c r="AB319" s="6"/>
      <c r="AC319" s="83">
        <f t="shared" si="153"/>
        <v>125</v>
      </c>
      <c r="AD319" s="80">
        <f t="shared" si="154"/>
        <v>2845</v>
      </c>
      <c r="AE319" s="76">
        <f t="shared" si="142"/>
        <v>0.64453125</v>
      </c>
      <c r="AF319" s="84">
        <f t="shared" si="143"/>
        <v>9.7643097643097636E-3</v>
      </c>
      <c r="AG319" s="85">
        <f t="shared" si="144"/>
        <v>6.7340067340067344E-4</v>
      </c>
      <c r="AH319" s="85">
        <f t="shared" si="145"/>
        <v>7.0707070707070711E-3</v>
      </c>
      <c r="AI319" s="77">
        <f t="shared" si="146"/>
        <v>2.4579124579124579E-2</v>
      </c>
      <c r="AJ319" s="84">
        <f t="shared" si="155"/>
        <v>4.208754208754209E-2</v>
      </c>
      <c r="AK319" s="77">
        <f t="shared" si="156"/>
        <v>0.95791245791245794</v>
      </c>
      <c r="AL319" s="5"/>
      <c r="AM319" s="9"/>
      <c r="AN319" s="5"/>
      <c r="AO319" s="10"/>
      <c r="AP319" s="5"/>
      <c r="AQ319" s="5"/>
      <c r="AR319" s="5"/>
      <c r="AS319" s="80" t="str">
        <f t="shared" si="162"/>
        <v/>
      </c>
      <c r="AT319" s="80" t="str">
        <f t="shared" ca="1" si="163"/>
        <v/>
      </c>
      <c r="AU319" s="80" t="str">
        <f t="shared" si="164"/>
        <v/>
      </c>
      <c r="AV319" s="80" t="str">
        <f t="shared" ca="1" si="165"/>
        <v/>
      </c>
      <c r="AW319" s="5"/>
      <c r="AX319" s="5"/>
      <c r="AY319" s="80" t="str">
        <f t="shared" si="166"/>
        <v/>
      </c>
      <c r="AZ319" s="165"/>
      <c r="BA319" s="165"/>
      <c r="BB319" s="80" t="str">
        <f t="shared" si="167"/>
        <v/>
      </c>
      <c r="BC319" s="5"/>
      <c r="BH319" s="52"/>
      <c r="BI319" s="52"/>
      <c r="BJ319" s="52"/>
      <c r="BK319" s="52"/>
      <c r="BL319" s="52"/>
      <c r="BM319" s="52"/>
      <c r="BQ319" s="27"/>
      <c r="BR319" s="27"/>
      <c r="BS319" s="27"/>
      <c r="BT319" s="27"/>
      <c r="BU319" s="27"/>
      <c r="BV319" s="27"/>
      <c r="BW319" s="54"/>
      <c r="BX319" s="26"/>
      <c r="BY319" s="54"/>
      <c r="BZ319" s="26"/>
      <c r="CA319" s="26"/>
      <c r="CB319" s="26"/>
    </row>
    <row r="320" spans="1:80" ht="17.45" customHeight="1">
      <c r="A320" s="86">
        <f t="shared" si="168"/>
        <v>45.2</v>
      </c>
      <c r="B320" s="107">
        <f t="shared" si="147"/>
        <v>45935</v>
      </c>
      <c r="C320" s="8"/>
      <c r="D320" s="11"/>
      <c r="E320" s="12">
        <v>0</v>
      </c>
      <c r="F320" s="11">
        <v>1</v>
      </c>
      <c r="G320" s="74">
        <f t="shared" si="173"/>
        <v>424</v>
      </c>
      <c r="H320" s="75">
        <f t="shared" si="173"/>
        <v>4606</v>
      </c>
      <c r="I320" s="88">
        <f t="shared" si="158"/>
        <v>0</v>
      </c>
      <c r="J320" s="78">
        <f t="shared" si="159"/>
        <v>0</v>
      </c>
      <c r="K320" s="78">
        <f t="shared" si="160"/>
        <v>0</v>
      </c>
      <c r="L320" s="78">
        <f t="shared" si="148"/>
        <v>2.1706099413935315E-4</v>
      </c>
      <c r="M320" s="78">
        <f t="shared" ca="1" si="170"/>
        <v>0.27335164835164821</v>
      </c>
      <c r="N320" s="78">
        <f t="shared" ca="1" si="169"/>
        <v>0.7651098901098895</v>
      </c>
      <c r="O320" s="78">
        <f t="shared" si="161"/>
        <v>5.0000000000000001E-4</v>
      </c>
      <c r="P320" s="13" t="s">
        <v>184</v>
      </c>
      <c r="Q320" s="8">
        <v>130</v>
      </c>
      <c r="R320" s="13">
        <v>158</v>
      </c>
      <c r="S320" s="89">
        <f t="shared" si="149"/>
        <v>130</v>
      </c>
      <c r="T320" s="75">
        <f t="shared" si="150"/>
        <v>158</v>
      </c>
      <c r="U320" s="90">
        <f t="shared" si="151"/>
        <v>55.12</v>
      </c>
      <c r="V320" s="82">
        <f t="shared" si="152"/>
        <v>727.74800000000005</v>
      </c>
      <c r="W320" s="8">
        <v>2550</v>
      </c>
      <c r="X320" s="8">
        <v>21</v>
      </c>
      <c r="Y320" s="12">
        <v>1</v>
      </c>
      <c r="Z320" s="12">
        <v>15</v>
      </c>
      <c r="AA320" s="12">
        <v>52</v>
      </c>
      <c r="AB320" s="12"/>
      <c r="AC320" s="91">
        <f t="shared" si="153"/>
        <v>89</v>
      </c>
      <c r="AD320" s="75">
        <f t="shared" si="154"/>
        <v>2461</v>
      </c>
      <c r="AE320" s="88">
        <f t="shared" si="142"/>
        <v>0.55350553505535061</v>
      </c>
      <c r="AF320" s="92">
        <f t="shared" si="143"/>
        <v>8.2352941176470594E-3</v>
      </c>
      <c r="AG320" s="93">
        <f t="shared" si="144"/>
        <v>3.9215686274509802E-4</v>
      </c>
      <c r="AH320" s="93">
        <f t="shared" si="145"/>
        <v>5.8823529411764705E-3</v>
      </c>
      <c r="AI320" s="78">
        <f t="shared" si="146"/>
        <v>2.0392156862745099E-2</v>
      </c>
      <c r="AJ320" s="92">
        <f t="shared" si="155"/>
        <v>3.4901960784313728E-2</v>
      </c>
      <c r="AK320" s="78">
        <f t="shared" si="156"/>
        <v>0.96509803921568627</v>
      </c>
      <c r="AL320" s="11"/>
      <c r="AM320" s="14"/>
      <c r="AN320" s="11"/>
      <c r="AO320" s="15"/>
      <c r="AP320" s="11"/>
      <c r="AQ320" s="11"/>
      <c r="AR320" s="11"/>
      <c r="AS320" s="75" t="str">
        <f t="shared" si="162"/>
        <v/>
      </c>
      <c r="AT320" s="75" t="str">
        <f t="shared" ca="1" si="163"/>
        <v/>
      </c>
      <c r="AU320" s="75" t="str">
        <f t="shared" si="164"/>
        <v/>
      </c>
      <c r="AV320" s="75" t="str">
        <f t="shared" ca="1" si="165"/>
        <v/>
      </c>
      <c r="AW320" s="11"/>
      <c r="AX320" s="11"/>
      <c r="AY320" s="75" t="str">
        <f t="shared" si="166"/>
        <v/>
      </c>
      <c r="AZ320" s="11"/>
      <c r="BA320" s="11"/>
      <c r="BB320" s="75" t="str">
        <f t="shared" si="167"/>
        <v/>
      </c>
      <c r="BC320" s="11"/>
      <c r="BH320" s="52"/>
      <c r="BI320" s="52"/>
      <c r="BJ320" s="52"/>
      <c r="BK320" s="52"/>
      <c r="BL320" s="52"/>
      <c r="BM320" s="52"/>
      <c r="BQ320" s="27"/>
      <c r="BR320" s="27"/>
      <c r="BS320" s="27"/>
      <c r="BT320" s="27"/>
      <c r="BU320" s="27"/>
      <c r="BV320" s="27"/>
      <c r="BW320" s="54"/>
      <c r="BX320" s="26"/>
      <c r="BY320" s="54"/>
      <c r="BZ320" s="26"/>
      <c r="CA320" s="26"/>
      <c r="CB320" s="26"/>
    </row>
    <row r="321" spans="1:80" ht="17.45" customHeight="1">
      <c r="A321" s="94">
        <f t="shared" si="168"/>
        <v>45.3</v>
      </c>
      <c r="B321" s="107">
        <f t="shared" si="147"/>
        <v>45936</v>
      </c>
      <c r="C321" s="8"/>
      <c r="D321" s="11"/>
      <c r="E321" s="12">
        <v>0</v>
      </c>
      <c r="F321" s="11">
        <v>0</v>
      </c>
      <c r="G321" s="74">
        <f t="shared" si="173"/>
        <v>424</v>
      </c>
      <c r="H321" s="75">
        <f t="shared" si="173"/>
        <v>4606</v>
      </c>
      <c r="I321" s="88">
        <f t="shared" si="158"/>
        <v>0</v>
      </c>
      <c r="J321" s="78">
        <f t="shared" si="159"/>
        <v>0</v>
      </c>
      <c r="K321" s="78">
        <f t="shared" si="160"/>
        <v>0</v>
      </c>
      <c r="L321" s="78">
        <f t="shared" si="148"/>
        <v>0</v>
      </c>
      <c r="M321" s="78">
        <f t="shared" ca="1" si="170"/>
        <v>0.27335164835164821</v>
      </c>
      <c r="N321" s="78">
        <f t="shared" ca="1" si="169"/>
        <v>0.7651098901098895</v>
      </c>
      <c r="O321" s="78">
        <f t="shared" si="161"/>
        <v>5.0000000000000001E-4</v>
      </c>
      <c r="P321" s="13" t="s">
        <v>184</v>
      </c>
      <c r="Q321" s="8">
        <v>130</v>
      </c>
      <c r="R321" s="13">
        <v>158</v>
      </c>
      <c r="S321" s="89">
        <f t="shared" si="149"/>
        <v>130</v>
      </c>
      <c r="T321" s="75">
        <f t="shared" si="150"/>
        <v>158</v>
      </c>
      <c r="U321" s="90">
        <f t="shared" si="151"/>
        <v>55.12</v>
      </c>
      <c r="V321" s="82">
        <f t="shared" si="152"/>
        <v>727.74800000000005</v>
      </c>
      <c r="W321" s="8">
        <v>2820</v>
      </c>
      <c r="X321" s="8">
        <v>17</v>
      </c>
      <c r="Y321" s="12">
        <v>2</v>
      </c>
      <c r="Z321" s="12">
        <v>13</v>
      </c>
      <c r="AA321" s="12">
        <v>66</v>
      </c>
      <c r="AB321" s="12"/>
      <c r="AC321" s="91">
        <f t="shared" si="153"/>
        <v>98</v>
      </c>
      <c r="AD321" s="75">
        <f t="shared" si="154"/>
        <v>2722</v>
      </c>
      <c r="AE321" s="88">
        <f t="shared" si="142"/>
        <v>0.61224489795918369</v>
      </c>
      <c r="AF321" s="92">
        <f t="shared" si="143"/>
        <v>6.0283687943262412E-3</v>
      </c>
      <c r="AG321" s="93">
        <f t="shared" si="144"/>
        <v>7.0921985815602842E-4</v>
      </c>
      <c r="AH321" s="93">
        <f t="shared" si="145"/>
        <v>4.6099290780141841E-3</v>
      </c>
      <c r="AI321" s="78">
        <f t="shared" si="146"/>
        <v>2.3404255319148935E-2</v>
      </c>
      <c r="AJ321" s="92">
        <f t="shared" si="155"/>
        <v>3.4751773049645392E-2</v>
      </c>
      <c r="AK321" s="78">
        <f t="shared" si="156"/>
        <v>0.96524822695035462</v>
      </c>
      <c r="AL321" s="11"/>
      <c r="AM321" s="14"/>
      <c r="AN321" s="11"/>
      <c r="AO321" s="15"/>
      <c r="AP321" s="11"/>
      <c r="AQ321" s="11"/>
      <c r="AR321" s="11"/>
      <c r="AS321" s="75" t="str">
        <f t="shared" si="162"/>
        <v/>
      </c>
      <c r="AT321" s="75" t="str">
        <f t="shared" ca="1" si="163"/>
        <v/>
      </c>
      <c r="AU321" s="75" t="str">
        <f t="shared" si="164"/>
        <v/>
      </c>
      <c r="AV321" s="75" t="str">
        <f t="shared" ca="1" si="165"/>
        <v/>
      </c>
      <c r="AW321" s="11"/>
      <c r="AX321" s="11"/>
      <c r="AY321" s="75" t="str">
        <f t="shared" si="166"/>
        <v/>
      </c>
      <c r="AZ321" s="11"/>
      <c r="BA321" s="11"/>
      <c r="BB321" s="75" t="str">
        <f t="shared" si="167"/>
        <v/>
      </c>
      <c r="BC321" s="11"/>
      <c r="BH321" s="52"/>
      <c r="BI321" s="52"/>
      <c r="BJ321" s="52"/>
      <c r="BK321" s="52"/>
      <c r="BL321" s="52"/>
      <c r="BM321" s="52"/>
      <c r="BQ321" s="27"/>
      <c r="BR321" s="27"/>
      <c r="BS321" s="27"/>
      <c r="BT321" s="27"/>
      <c r="BU321" s="27"/>
      <c r="BV321" s="27"/>
      <c r="BW321" s="54"/>
      <c r="BX321" s="26"/>
      <c r="BY321" s="54"/>
      <c r="BZ321" s="26"/>
      <c r="CA321" s="26"/>
      <c r="CB321" s="26"/>
    </row>
    <row r="322" spans="1:80" ht="17.45" customHeight="1">
      <c r="A322" s="86">
        <f t="shared" si="168"/>
        <v>45.4</v>
      </c>
      <c r="B322" s="107">
        <f t="shared" si="147"/>
        <v>45937</v>
      </c>
      <c r="C322" s="8"/>
      <c r="D322" s="11"/>
      <c r="E322" s="12">
        <v>1</v>
      </c>
      <c r="F322" s="11">
        <v>1</v>
      </c>
      <c r="G322" s="74">
        <f t="shared" si="173"/>
        <v>423</v>
      </c>
      <c r="H322" s="75">
        <f t="shared" si="173"/>
        <v>4605</v>
      </c>
      <c r="I322" s="88">
        <f t="shared" si="158"/>
        <v>0</v>
      </c>
      <c r="J322" s="78">
        <f t="shared" si="159"/>
        <v>2.3584905660377358E-3</v>
      </c>
      <c r="K322" s="78">
        <f t="shared" si="160"/>
        <v>0</v>
      </c>
      <c r="L322" s="78">
        <f t="shared" si="148"/>
        <v>2.1710811984368216E-4</v>
      </c>
      <c r="M322" s="78">
        <f t="shared" ca="1" si="170"/>
        <v>0.27472527472527458</v>
      </c>
      <c r="N322" s="78">
        <f t="shared" ca="1" si="169"/>
        <v>0.76648351648351587</v>
      </c>
      <c r="O322" s="78">
        <f t="shared" si="161"/>
        <v>5.0000000000000001E-4</v>
      </c>
      <c r="P322" s="13" t="s">
        <v>184</v>
      </c>
      <c r="Q322" s="8">
        <v>130</v>
      </c>
      <c r="R322" s="13">
        <v>158</v>
      </c>
      <c r="S322" s="89">
        <f t="shared" si="149"/>
        <v>130</v>
      </c>
      <c r="T322" s="75">
        <f t="shared" si="150"/>
        <v>158</v>
      </c>
      <c r="U322" s="90">
        <f t="shared" si="151"/>
        <v>54.99</v>
      </c>
      <c r="V322" s="82">
        <f t="shared" si="152"/>
        <v>727.59</v>
      </c>
      <c r="W322" s="8">
        <v>3060</v>
      </c>
      <c r="X322" s="8">
        <v>18</v>
      </c>
      <c r="Y322" s="12">
        <v>2</v>
      </c>
      <c r="Z322" s="12">
        <v>9</v>
      </c>
      <c r="AA322" s="12">
        <v>81</v>
      </c>
      <c r="AB322" s="12"/>
      <c r="AC322" s="91">
        <f t="shared" si="153"/>
        <v>110</v>
      </c>
      <c r="AD322" s="75">
        <f t="shared" si="154"/>
        <v>2950</v>
      </c>
      <c r="AE322" s="88">
        <f t="shared" si="142"/>
        <v>0.66435084672166744</v>
      </c>
      <c r="AF322" s="92">
        <f t="shared" si="143"/>
        <v>5.8823529411764705E-3</v>
      </c>
      <c r="AG322" s="93">
        <f t="shared" si="144"/>
        <v>6.5359477124183002E-4</v>
      </c>
      <c r="AH322" s="93">
        <f t="shared" si="145"/>
        <v>2.9411764705882353E-3</v>
      </c>
      <c r="AI322" s="78">
        <f t="shared" si="146"/>
        <v>2.6470588235294117E-2</v>
      </c>
      <c r="AJ322" s="92">
        <f t="shared" si="155"/>
        <v>3.5947712418300651E-2</v>
      </c>
      <c r="AK322" s="78">
        <f t="shared" si="156"/>
        <v>0.96405228758169936</v>
      </c>
      <c r="AL322" s="11"/>
      <c r="AM322" s="14"/>
      <c r="AN322" s="11"/>
      <c r="AO322" s="15"/>
      <c r="AP322" s="11"/>
      <c r="AQ322" s="11"/>
      <c r="AR322" s="11"/>
      <c r="AS322" s="75" t="str">
        <f t="shared" si="162"/>
        <v/>
      </c>
      <c r="AT322" s="75" t="str">
        <f t="shared" ca="1" si="163"/>
        <v/>
      </c>
      <c r="AU322" s="75" t="str">
        <f t="shared" si="164"/>
        <v/>
      </c>
      <c r="AV322" s="75" t="str">
        <f t="shared" ca="1" si="165"/>
        <v/>
      </c>
      <c r="AW322" s="11"/>
      <c r="AX322" s="11"/>
      <c r="AY322" s="75" t="str">
        <f t="shared" si="166"/>
        <v/>
      </c>
      <c r="AZ322" s="11"/>
      <c r="BA322" s="11"/>
      <c r="BB322" s="75" t="str">
        <f t="shared" si="167"/>
        <v/>
      </c>
      <c r="BC322" s="11"/>
      <c r="BH322" s="52"/>
      <c r="BI322" s="52"/>
      <c r="BJ322" s="52"/>
      <c r="BK322" s="52"/>
      <c r="BL322" s="52"/>
      <c r="BM322" s="52"/>
      <c r="BQ322" s="27"/>
      <c r="BR322" s="27"/>
      <c r="BS322" s="27"/>
      <c r="BT322" s="27"/>
      <c r="BU322" s="27"/>
      <c r="BV322" s="27"/>
      <c r="BW322" s="54"/>
      <c r="BX322" s="26"/>
      <c r="BY322" s="54"/>
      <c r="BZ322" s="26"/>
      <c r="CA322" s="26"/>
      <c r="CB322" s="26"/>
    </row>
    <row r="323" spans="1:80" ht="17.45" customHeight="1">
      <c r="A323" s="94">
        <f t="shared" si="168"/>
        <v>45.5</v>
      </c>
      <c r="B323" s="107">
        <f t="shared" si="147"/>
        <v>45938</v>
      </c>
      <c r="C323" s="8"/>
      <c r="D323" s="11"/>
      <c r="E323" s="12">
        <v>0</v>
      </c>
      <c r="F323" s="11">
        <v>2</v>
      </c>
      <c r="G323" s="74">
        <f t="shared" si="173"/>
        <v>423</v>
      </c>
      <c r="H323" s="75">
        <f t="shared" si="173"/>
        <v>4603</v>
      </c>
      <c r="I323" s="88">
        <f t="shared" si="158"/>
        <v>0</v>
      </c>
      <c r="J323" s="78">
        <f t="shared" si="159"/>
        <v>0</v>
      </c>
      <c r="K323" s="78">
        <f t="shared" si="160"/>
        <v>0</v>
      </c>
      <c r="L323" s="78">
        <f t="shared" si="148"/>
        <v>4.3431053203040176E-4</v>
      </c>
      <c r="M323" s="78">
        <f t="shared" ca="1" si="170"/>
        <v>0.27472527472527458</v>
      </c>
      <c r="N323" s="78">
        <f t="shared" ca="1" si="169"/>
        <v>0.76923076923076861</v>
      </c>
      <c r="O323" s="78">
        <f t="shared" si="161"/>
        <v>5.0000000000000001E-4</v>
      </c>
      <c r="P323" s="13" t="s">
        <v>184</v>
      </c>
      <c r="Q323" s="8">
        <v>130</v>
      </c>
      <c r="R323" s="13">
        <v>158</v>
      </c>
      <c r="S323" s="89">
        <f t="shared" si="149"/>
        <v>130</v>
      </c>
      <c r="T323" s="75">
        <f t="shared" si="150"/>
        <v>158</v>
      </c>
      <c r="U323" s="90">
        <f t="shared" si="151"/>
        <v>54.99</v>
      </c>
      <c r="V323" s="82">
        <f t="shared" si="152"/>
        <v>727.274</v>
      </c>
      <c r="W323" s="8">
        <v>3095</v>
      </c>
      <c r="X323" s="8">
        <v>24</v>
      </c>
      <c r="Y323" s="12">
        <v>4</v>
      </c>
      <c r="Z323" s="12">
        <v>13</v>
      </c>
      <c r="AA323" s="12">
        <v>64</v>
      </c>
      <c r="AB323" s="12"/>
      <c r="AC323" s="91">
        <f t="shared" si="153"/>
        <v>105</v>
      </c>
      <c r="AD323" s="75">
        <f t="shared" si="154"/>
        <v>2990</v>
      </c>
      <c r="AE323" s="88">
        <f t="shared" si="142"/>
        <v>0.67209554831704665</v>
      </c>
      <c r="AF323" s="92">
        <f t="shared" si="143"/>
        <v>7.7544426494345715E-3</v>
      </c>
      <c r="AG323" s="93">
        <f t="shared" si="144"/>
        <v>1.2924071082390954E-3</v>
      </c>
      <c r="AH323" s="93">
        <f t="shared" si="145"/>
        <v>4.2003231017770596E-3</v>
      </c>
      <c r="AI323" s="78">
        <f t="shared" si="146"/>
        <v>2.0678513731825526E-2</v>
      </c>
      <c r="AJ323" s="92">
        <f t="shared" si="155"/>
        <v>3.3925686591276254E-2</v>
      </c>
      <c r="AK323" s="78">
        <f t="shared" si="156"/>
        <v>0.96607431340872374</v>
      </c>
      <c r="AL323" s="11"/>
      <c r="AM323" s="14"/>
      <c r="AN323" s="11"/>
      <c r="AO323" s="15"/>
      <c r="AP323" s="11"/>
      <c r="AQ323" s="11"/>
      <c r="AR323" s="11"/>
      <c r="AS323" s="75" t="str">
        <f t="shared" si="162"/>
        <v/>
      </c>
      <c r="AT323" s="75" t="str">
        <f t="shared" ca="1" si="163"/>
        <v/>
      </c>
      <c r="AU323" s="75" t="str">
        <f t="shared" si="164"/>
        <v/>
      </c>
      <c r="AV323" s="75" t="str">
        <f t="shared" ca="1" si="165"/>
        <v/>
      </c>
      <c r="AW323" s="11"/>
      <c r="AX323" s="11"/>
      <c r="AY323" s="75" t="str">
        <f t="shared" si="166"/>
        <v/>
      </c>
      <c r="AZ323" s="11"/>
      <c r="BA323" s="11"/>
      <c r="BB323" s="75" t="str">
        <f t="shared" si="167"/>
        <v/>
      </c>
      <c r="BC323" s="11"/>
      <c r="BH323" s="52"/>
      <c r="BI323" s="52"/>
      <c r="BJ323" s="52"/>
      <c r="BK323" s="52"/>
      <c r="BL323" s="52"/>
      <c r="BM323" s="52"/>
      <c r="BQ323" s="27"/>
      <c r="BR323" s="27"/>
      <c r="BS323" s="27"/>
      <c r="BT323" s="27"/>
      <c r="BU323" s="27"/>
      <c r="BV323" s="27"/>
      <c r="BW323" s="54"/>
      <c r="BX323" s="26"/>
      <c r="BY323" s="54"/>
      <c r="BZ323" s="26"/>
      <c r="CA323" s="26"/>
      <c r="CB323" s="26"/>
    </row>
    <row r="324" spans="1:80" ht="17.45" customHeight="1">
      <c r="A324" s="86">
        <f t="shared" si="168"/>
        <v>45.6</v>
      </c>
      <c r="B324" s="107">
        <f t="shared" si="147"/>
        <v>45939</v>
      </c>
      <c r="C324" s="8"/>
      <c r="D324" s="11"/>
      <c r="E324" s="12">
        <v>0</v>
      </c>
      <c r="F324" s="11">
        <v>1</v>
      </c>
      <c r="G324" s="74">
        <f t="shared" si="173"/>
        <v>423</v>
      </c>
      <c r="H324" s="75">
        <f t="shared" si="173"/>
        <v>4602</v>
      </c>
      <c r="I324" s="88">
        <f t="shared" si="158"/>
        <v>0</v>
      </c>
      <c r="J324" s="78">
        <f t="shared" si="159"/>
        <v>0</v>
      </c>
      <c r="K324" s="78">
        <f t="shared" si="160"/>
        <v>0</v>
      </c>
      <c r="L324" s="78">
        <f t="shared" si="148"/>
        <v>2.1724961981316532E-4</v>
      </c>
      <c r="M324" s="78">
        <f t="shared" ca="1" si="170"/>
        <v>0.27472527472527458</v>
      </c>
      <c r="N324" s="78">
        <f t="shared" ca="1" si="169"/>
        <v>0.77060439560439498</v>
      </c>
      <c r="O324" s="78">
        <f t="shared" si="161"/>
        <v>5.0000000000000001E-4</v>
      </c>
      <c r="P324" s="13" t="s">
        <v>184</v>
      </c>
      <c r="Q324" s="8">
        <v>130</v>
      </c>
      <c r="R324" s="13">
        <v>158</v>
      </c>
      <c r="S324" s="89">
        <f t="shared" si="149"/>
        <v>130</v>
      </c>
      <c r="T324" s="75">
        <f t="shared" si="150"/>
        <v>158</v>
      </c>
      <c r="U324" s="90">
        <f t="shared" si="151"/>
        <v>54.99</v>
      </c>
      <c r="V324" s="82">
        <f t="shared" si="152"/>
        <v>727.11599999999999</v>
      </c>
      <c r="W324" s="8">
        <v>3010</v>
      </c>
      <c r="X324" s="8">
        <v>24</v>
      </c>
      <c r="Y324" s="12">
        <v>10</v>
      </c>
      <c r="Z324" s="12">
        <v>11</v>
      </c>
      <c r="AA324" s="12">
        <v>81</v>
      </c>
      <c r="AB324" s="12"/>
      <c r="AC324" s="91">
        <f t="shared" si="153"/>
        <v>126</v>
      </c>
      <c r="AD324" s="75">
        <f t="shared" si="154"/>
        <v>2884</v>
      </c>
      <c r="AE324" s="88">
        <f t="shared" si="142"/>
        <v>0.65392135563762765</v>
      </c>
      <c r="AF324" s="92">
        <f t="shared" si="143"/>
        <v>7.9734219269102981E-3</v>
      </c>
      <c r="AG324" s="93">
        <f t="shared" si="144"/>
        <v>3.3222591362126247E-3</v>
      </c>
      <c r="AH324" s="93">
        <f t="shared" si="145"/>
        <v>3.6544850498338869E-3</v>
      </c>
      <c r="AI324" s="78">
        <f t="shared" si="146"/>
        <v>2.6910299003322258E-2</v>
      </c>
      <c r="AJ324" s="92">
        <f t="shared" si="155"/>
        <v>4.1860465116279069E-2</v>
      </c>
      <c r="AK324" s="78">
        <f t="shared" si="156"/>
        <v>0.95813953488372094</v>
      </c>
      <c r="AL324" s="11"/>
      <c r="AM324" s="14"/>
      <c r="AN324" s="11"/>
      <c r="AO324" s="15"/>
      <c r="AP324" s="11"/>
      <c r="AQ324" s="11"/>
      <c r="AR324" s="11"/>
      <c r="AS324" s="75" t="str">
        <f t="shared" si="162"/>
        <v/>
      </c>
      <c r="AT324" s="75" t="str">
        <f t="shared" ca="1" si="163"/>
        <v/>
      </c>
      <c r="AU324" s="75" t="str">
        <f t="shared" si="164"/>
        <v/>
      </c>
      <c r="AV324" s="75" t="str">
        <f t="shared" ca="1" si="165"/>
        <v/>
      </c>
      <c r="AW324" s="11"/>
      <c r="AX324" s="11"/>
      <c r="AY324" s="75" t="str">
        <f t="shared" si="166"/>
        <v/>
      </c>
      <c r="AZ324" s="11"/>
      <c r="BA324" s="11"/>
      <c r="BB324" s="75" t="str">
        <f t="shared" si="167"/>
        <v/>
      </c>
      <c r="BC324" s="11"/>
      <c r="BH324" s="52"/>
      <c r="BI324" s="52"/>
      <c r="BJ324" s="52"/>
      <c r="BK324" s="52"/>
      <c r="BL324" s="52"/>
      <c r="BM324" s="52"/>
      <c r="BQ324" s="27"/>
      <c r="BR324" s="27"/>
      <c r="BS324" s="27"/>
      <c r="BT324" s="27"/>
      <c r="BU324" s="27"/>
      <c r="BV324" s="27"/>
      <c r="BW324" s="54"/>
      <c r="BX324" s="26"/>
      <c r="BY324" s="54"/>
      <c r="BZ324" s="26"/>
      <c r="CA324" s="26"/>
      <c r="CB324" s="26"/>
    </row>
    <row r="325" spans="1:80" ht="17.45" customHeight="1" thickBot="1">
      <c r="A325" s="94">
        <f t="shared" si="168"/>
        <v>45.7</v>
      </c>
      <c r="B325" s="108">
        <f t="shared" si="147"/>
        <v>45940</v>
      </c>
      <c r="C325" s="16"/>
      <c r="D325" s="17"/>
      <c r="E325" s="18">
        <v>1</v>
      </c>
      <c r="F325" s="17">
        <v>2</v>
      </c>
      <c r="G325" s="96">
        <f t="shared" si="173"/>
        <v>422</v>
      </c>
      <c r="H325" s="97">
        <f t="shared" si="173"/>
        <v>4600</v>
      </c>
      <c r="I325" s="98">
        <f t="shared" si="158"/>
        <v>0</v>
      </c>
      <c r="J325" s="99">
        <f t="shared" si="159"/>
        <v>2.3640661938534278E-3</v>
      </c>
      <c r="K325" s="99">
        <f t="shared" si="160"/>
        <v>0</v>
      </c>
      <c r="L325" s="99">
        <f t="shared" si="148"/>
        <v>4.3459365493263801E-4</v>
      </c>
      <c r="M325" s="99">
        <f t="shared" ca="1" si="170"/>
        <v>0.27609890109890095</v>
      </c>
      <c r="N325" s="99">
        <f t="shared" ca="1" si="169"/>
        <v>0.77335164835164771</v>
      </c>
      <c r="O325" s="99">
        <f t="shared" si="161"/>
        <v>5.0000000000000001E-4</v>
      </c>
      <c r="P325" s="19" t="s">
        <v>184</v>
      </c>
      <c r="Q325" s="16">
        <v>130</v>
      </c>
      <c r="R325" s="19">
        <v>157</v>
      </c>
      <c r="S325" s="89">
        <f t="shared" si="149"/>
        <v>130</v>
      </c>
      <c r="T325" s="75">
        <f t="shared" si="150"/>
        <v>157</v>
      </c>
      <c r="U325" s="100">
        <f t="shared" si="151"/>
        <v>54.86</v>
      </c>
      <c r="V325" s="101">
        <f t="shared" si="152"/>
        <v>722.2</v>
      </c>
      <c r="W325" s="16">
        <v>3036</v>
      </c>
      <c r="X325" s="8">
        <v>22</v>
      </c>
      <c r="Y325" s="12">
        <v>5</v>
      </c>
      <c r="Z325" s="12">
        <v>9</v>
      </c>
      <c r="AA325" s="12">
        <v>74</v>
      </c>
      <c r="AB325" s="12"/>
      <c r="AC325" s="102">
        <f t="shared" si="153"/>
        <v>110</v>
      </c>
      <c r="AD325" s="97">
        <f t="shared" si="154"/>
        <v>2926</v>
      </c>
      <c r="AE325" s="98">
        <f t="shared" ref="AE325:AE388" si="174">IFERROR(W325/H324,0)</f>
        <v>0.6597131681877445</v>
      </c>
      <c r="AF325" s="103">
        <f t="shared" ref="AF325:AF388" si="175">IFERROR(X325/$W325,0)</f>
        <v>7.246376811594203E-3</v>
      </c>
      <c r="AG325" s="104">
        <f t="shared" ref="AG325:AG388" si="176">IFERROR(Y325/$W325,0)</f>
        <v>1.6469038208168643E-3</v>
      </c>
      <c r="AH325" s="104">
        <f t="shared" ref="AH325:AH388" si="177">IFERROR(Z325/$W325,0)</f>
        <v>2.9644268774703555E-3</v>
      </c>
      <c r="AI325" s="99">
        <f t="shared" ref="AI325:AI388" si="178">IFERROR(AA325/$W325,0)</f>
        <v>2.4374176548089592E-2</v>
      </c>
      <c r="AJ325" s="103">
        <f t="shared" si="155"/>
        <v>3.6231884057971016E-2</v>
      </c>
      <c r="AK325" s="99">
        <f t="shared" si="156"/>
        <v>0.96376811594202894</v>
      </c>
      <c r="AL325" s="17"/>
      <c r="AM325" s="20"/>
      <c r="AN325" s="17"/>
      <c r="AO325" s="21"/>
      <c r="AP325" s="17"/>
      <c r="AQ325" s="17"/>
      <c r="AR325" s="17"/>
      <c r="AS325" s="97" t="str">
        <f t="shared" si="162"/>
        <v/>
      </c>
      <c r="AT325" s="97" t="str">
        <f t="shared" ca="1" si="163"/>
        <v/>
      </c>
      <c r="AU325" s="97" t="str">
        <f t="shared" si="164"/>
        <v/>
      </c>
      <c r="AV325" s="97" t="str">
        <f t="shared" ca="1" si="165"/>
        <v/>
      </c>
      <c r="AW325" s="17"/>
      <c r="AX325" s="17"/>
      <c r="AY325" s="97" t="str">
        <f t="shared" si="166"/>
        <v/>
      </c>
      <c r="AZ325" s="17"/>
      <c r="BA325" s="17"/>
      <c r="BB325" s="97" t="str">
        <f t="shared" si="167"/>
        <v/>
      </c>
      <c r="BC325" s="17"/>
      <c r="BH325" s="52"/>
      <c r="BI325" s="52"/>
      <c r="BJ325" s="52"/>
      <c r="BK325" s="52"/>
      <c r="BL325" s="52"/>
      <c r="BM325" s="52"/>
      <c r="BQ325" s="27"/>
      <c r="BR325" s="27"/>
      <c r="BS325" s="27"/>
      <c r="BT325" s="27"/>
      <c r="BU325" s="27"/>
      <c r="BV325" s="27"/>
      <c r="BW325" s="54"/>
      <c r="BX325" s="26"/>
      <c r="BY325" s="54"/>
      <c r="BZ325" s="26"/>
      <c r="CA325" s="26"/>
      <c r="CB325" s="26"/>
    </row>
    <row r="326" spans="1:80" ht="17.45" customHeight="1" thickTop="1">
      <c r="A326" s="105">
        <f>A319+1</f>
        <v>46.1</v>
      </c>
      <c r="B326" s="106">
        <f>B325+1</f>
        <v>45941</v>
      </c>
      <c r="C326" s="4"/>
      <c r="D326" s="5"/>
      <c r="E326" s="6">
        <v>0</v>
      </c>
      <c r="F326" s="5">
        <v>1</v>
      </c>
      <c r="G326" s="74">
        <f t="shared" si="173"/>
        <v>422</v>
      </c>
      <c r="H326" s="75">
        <f t="shared" si="173"/>
        <v>4599</v>
      </c>
      <c r="I326" s="76">
        <f t="shared" si="158"/>
        <v>0</v>
      </c>
      <c r="J326" s="77">
        <f t="shared" si="159"/>
        <v>0</v>
      </c>
      <c r="K326" s="77">
        <f t="shared" si="160"/>
        <v>0</v>
      </c>
      <c r="L326" s="77">
        <f t="shared" si="148"/>
        <v>2.173913043478261E-4</v>
      </c>
      <c r="M326" s="78">
        <f t="shared" ca="1" si="170"/>
        <v>0.27609890109890095</v>
      </c>
      <c r="N326" s="78">
        <f t="shared" ca="1" si="169"/>
        <v>0.77472527472527408</v>
      </c>
      <c r="O326" s="78">
        <f t="shared" si="161"/>
        <v>5.0000000000000001E-4</v>
      </c>
      <c r="P326" s="13" t="s">
        <v>184</v>
      </c>
      <c r="Q326" s="8">
        <v>130</v>
      </c>
      <c r="R326" s="13">
        <v>157</v>
      </c>
      <c r="S326" s="79">
        <f t="shared" si="149"/>
        <v>130</v>
      </c>
      <c r="T326" s="80">
        <f t="shared" si="150"/>
        <v>157</v>
      </c>
      <c r="U326" s="90">
        <f t="shared" si="151"/>
        <v>54.86</v>
      </c>
      <c r="V326" s="82">
        <f t="shared" si="152"/>
        <v>722.04300000000001</v>
      </c>
      <c r="W326" s="4">
        <v>2880</v>
      </c>
      <c r="X326" s="4">
        <v>23</v>
      </c>
      <c r="Y326" s="6">
        <v>1</v>
      </c>
      <c r="Z326" s="6">
        <v>24</v>
      </c>
      <c r="AA326" s="6">
        <v>89</v>
      </c>
      <c r="AB326" s="6"/>
      <c r="AC326" s="83">
        <f t="shared" si="153"/>
        <v>137</v>
      </c>
      <c r="AD326" s="80">
        <f t="shared" si="154"/>
        <v>2743</v>
      </c>
      <c r="AE326" s="76">
        <f t="shared" si="174"/>
        <v>0.62608695652173918</v>
      </c>
      <c r="AF326" s="84">
        <f t="shared" si="175"/>
        <v>7.9861111111111105E-3</v>
      </c>
      <c r="AG326" s="85">
        <f t="shared" si="176"/>
        <v>3.4722222222222224E-4</v>
      </c>
      <c r="AH326" s="85">
        <f t="shared" si="177"/>
        <v>8.3333333333333332E-3</v>
      </c>
      <c r="AI326" s="77">
        <f t="shared" si="178"/>
        <v>3.0902777777777779E-2</v>
      </c>
      <c r="AJ326" s="84">
        <f t="shared" si="155"/>
        <v>4.7569444444444442E-2</v>
      </c>
      <c r="AK326" s="77">
        <f t="shared" si="156"/>
        <v>0.95243055555555556</v>
      </c>
      <c r="AL326" s="5"/>
      <c r="AM326" s="9"/>
      <c r="AN326" s="5"/>
      <c r="AO326" s="10"/>
      <c r="AP326" s="5"/>
      <c r="AQ326" s="5"/>
      <c r="AR326" s="5"/>
      <c r="AS326" s="80" t="str">
        <f t="shared" si="162"/>
        <v/>
      </c>
      <c r="AT326" s="80" t="str">
        <f t="shared" ca="1" si="163"/>
        <v/>
      </c>
      <c r="AU326" s="80" t="str">
        <f t="shared" si="164"/>
        <v/>
      </c>
      <c r="AV326" s="80" t="str">
        <f t="shared" ca="1" si="165"/>
        <v/>
      </c>
      <c r="AW326" s="5"/>
      <c r="AX326" s="5"/>
      <c r="AY326" s="80" t="str">
        <f t="shared" si="166"/>
        <v/>
      </c>
      <c r="AZ326" s="165"/>
      <c r="BA326" s="165"/>
      <c r="BB326" s="80" t="str">
        <f t="shared" si="167"/>
        <v/>
      </c>
      <c r="BC326" s="5"/>
      <c r="BH326" s="52"/>
      <c r="BI326" s="52"/>
      <c r="BJ326" s="52"/>
      <c r="BK326" s="52"/>
      <c r="BL326" s="52"/>
      <c r="BM326" s="52"/>
      <c r="BQ326" s="27"/>
      <c r="BR326" s="27"/>
      <c r="BS326" s="27"/>
      <c r="BT326" s="27"/>
      <c r="BU326" s="27"/>
      <c r="BV326" s="27"/>
      <c r="BW326" s="54"/>
      <c r="BX326" s="26"/>
      <c r="BY326" s="54"/>
      <c r="BZ326" s="26"/>
      <c r="CA326" s="26"/>
      <c r="CB326" s="26"/>
    </row>
    <row r="327" spans="1:80" ht="17.45" customHeight="1">
      <c r="A327" s="94">
        <f t="shared" si="168"/>
        <v>46.2</v>
      </c>
      <c r="B327" s="107">
        <f t="shared" si="147"/>
        <v>45942</v>
      </c>
      <c r="C327" s="8"/>
      <c r="D327" s="11"/>
      <c r="E327" s="12">
        <v>1</v>
      </c>
      <c r="F327" s="11">
        <v>1</v>
      </c>
      <c r="G327" s="74">
        <f t="shared" si="173"/>
        <v>421</v>
      </c>
      <c r="H327" s="75">
        <f t="shared" si="173"/>
        <v>4598</v>
      </c>
      <c r="I327" s="88">
        <f t="shared" si="158"/>
        <v>0</v>
      </c>
      <c r="J327" s="78">
        <f t="shared" si="159"/>
        <v>2.3696682464454978E-3</v>
      </c>
      <c r="K327" s="78">
        <f t="shared" si="160"/>
        <v>0</v>
      </c>
      <c r="L327" s="78">
        <f t="shared" si="148"/>
        <v>2.1743857360295715E-4</v>
      </c>
      <c r="M327" s="78">
        <f t="shared" ca="1" si="170"/>
        <v>0.27747252747252732</v>
      </c>
      <c r="N327" s="78">
        <f t="shared" ca="1" si="169"/>
        <v>0.77609890109890045</v>
      </c>
      <c r="O327" s="78">
        <f t="shared" si="161"/>
        <v>5.0000000000000001E-4</v>
      </c>
      <c r="P327" s="13" t="s">
        <v>184</v>
      </c>
      <c r="Q327" s="8">
        <v>130</v>
      </c>
      <c r="R327" s="13">
        <v>157</v>
      </c>
      <c r="S327" s="89">
        <f t="shared" si="149"/>
        <v>130</v>
      </c>
      <c r="T327" s="75">
        <f t="shared" si="150"/>
        <v>157</v>
      </c>
      <c r="U327" s="90">
        <f t="shared" si="151"/>
        <v>54.73</v>
      </c>
      <c r="V327" s="82">
        <f t="shared" si="152"/>
        <v>721.88599999999997</v>
      </c>
      <c r="W327" s="8">
        <v>2910</v>
      </c>
      <c r="X327" s="8">
        <v>34</v>
      </c>
      <c r="Y327" s="12">
        <v>0</v>
      </c>
      <c r="Z327" s="12">
        <v>27</v>
      </c>
      <c r="AA327" s="12">
        <v>55</v>
      </c>
      <c r="AB327" s="12"/>
      <c r="AC327" s="91">
        <f t="shared" si="153"/>
        <v>116</v>
      </c>
      <c r="AD327" s="75">
        <f t="shared" si="154"/>
        <v>2794</v>
      </c>
      <c r="AE327" s="88">
        <f t="shared" si="174"/>
        <v>0.63274624918460531</v>
      </c>
      <c r="AF327" s="92">
        <f t="shared" si="175"/>
        <v>1.1683848797250859E-2</v>
      </c>
      <c r="AG327" s="93">
        <f t="shared" si="176"/>
        <v>0</v>
      </c>
      <c r="AH327" s="93">
        <f t="shared" si="177"/>
        <v>9.2783505154639175E-3</v>
      </c>
      <c r="AI327" s="78">
        <f t="shared" si="178"/>
        <v>1.8900343642611683E-2</v>
      </c>
      <c r="AJ327" s="92">
        <f t="shared" si="155"/>
        <v>3.9862542955326458E-2</v>
      </c>
      <c r="AK327" s="78">
        <f t="shared" si="156"/>
        <v>0.96013745704467357</v>
      </c>
      <c r="AL327" s="11"/>
      <c r="AM327" s="14"/>
      <c r="AN327" s="11"/>
      <c r="AO327" s="15"/>
      <c r="AP327" s="11"/>
      <c r="AQ327" s="11"/>
      <c r="AR327" s="11"/>
      <c r="AS327" s="75" t="str">
        <f t="shared" si="162"/>
        <v/>
      </c>
      <c r="AT327" s="75" t="str">
        <f t="shared" ca="1" si="163"/>
        <v/>
      </c>
      <c r="AU327" s="75" t="str">
        <f t="shared" si="164"/>
        <v/>
      </c>
      <c r="AV327" s="75" t="str">
        <f t="shared" ca="1" si="165"/>
        <v/>
      </c>
      <c r="AW327" s="11"/>
      <c r="AX327" s="11"/>
      <c r="AY327" s="75" t="str">
        <f t="shared" si="166"/>
        <v/>
      </c>
      <c r="AZ327" s="11"/>
      <c r="BA327" s="11"/>
      <c r="BB327" s="75" t="str">
        <f t="shared" si="167"/>
        <v/>
      </c>
      <c r="BC327" s="11"/>
      <c r="BH327" s="52"/>
      <c r="BI327" s="52"/>
      <c r="BJ327" s="52"/>
      <c r="BK327" s="52"/>
      <c r="BL327" s="52"/>
      <c r="BM327" s="52"/>
      <c r="BQ327" s="27"/>
      <c r="BR327" s="27"/>
      <c r="BS327" s="27"/>
      <c r="BT327" s="27"/>
      <c r="BU327" s="27"/>
      <c r="BV327" s="27"/>
      <c r="BW327" s="54"/>
      <c r="BX327" s="26"/>
      <c r="BY327" s="54"/>
      <c r="BZ327" s="26"/>
      <c r="CA327" s="26"/>
      <c r="CB327" s="26"/>
    </row>
    <row r="328" spans="1:80" ht="17.45" customHeight="1">
      <c r="A328" s="86">
        <f t="shared" si="168"/>
        <v>46.3</v>
      </c>
      <c r="B328" s="107">
        <f t="shared" si="147"/>
        <v>45943</v>
      </c>
      <c r="C328" s="8"/>
      <c r="D328" s="11"/>
      <c r="E328" s="12">
        <v>0</v>
      </c>
      <c r="F328" s="11">
        <v>2</v>
      </c>
      <c r="G328" s="74">
        <f t="shared" si="173"/>
        <v>421</v>
      </c>
      <c r="H328" s="75">
        <f t="shared" si="173"/>
        <v>4596</v>
      </c>
      <c r="I328" s="88">
        <f t="shared" si="158"/>
        <v>0</v>
      </c>
      <c r="J328" s="78">
        <f t="shared" si="159"/>
        <v>0</v>
      </c>
      <c r="K328" s="78">
        <f t="shared" si="160"/>
        <v>0</v>
      </c>
      <c r="L328" s="78">
        <f t="shared" si="148"/>
        <v>4.3497172683775554E-4</v>
      </c>
      <c r="M328" s="78">
        <f t="shared" ca="1" si="170"/>
        <v>0.27747252747252732</v>
      </c>
      <c r="N328" s="78">
        <f t="shared" ca="1" si="169"/>
        <v>0.77884615384615319</v>
      </c>
      <c r="O328" s="78">
        <f t="shared" si="161"/>
        <v>5.0000000000000001E-4</v>
      </c>
      <c r="P328" s="13" t="s">
        <v>184</v>
      </c>
      <c r="Q328" s="8">
        <v>130</v>
      </c>
      <c r="R328" s="13">
        <v>157</v>
      </c>
      <c r="S328" s="89">
        <f t="shared" si="149"/>
        <v>130</v>
      </c>
      <c r="T328" s="75">
        <f t="shared" si="150"/>
        <v>157</v>
      </c>
      <c r="U328" s="90">
        <f t="shared" si="151"/>
        <v>54.73</v>
      </c>
      <c r="V328" s="82">
        <f t="shared" si="152"/>
        <v>721.572</v>
      </c>
      <c r="W328" s="8">
        <v>2810</v>
      </c>
      <c r="X328" s="8">
        <v>14</v>
      </c>
      <c r="Y328" s="12">
        <v>4</v>
      </c>
      <c r="Z328" s="12">
        <v>9</v>
      </c>
      <c r="AA328" s="12">
        <v>62</v>
      </c>
      <c r="AB328" s="12"/>
      <c r="AC328" s="91">
        <f t="shared" si="153"/>
        <v>89</v>
      </c>
      <c r="AD328" s="75">
        <f t="shared" si="154"/>
        <v>2721</v>
      </c>
      <c r="AE328" s="88">
        <f t="shared" si="174"/>
        <v>0.61113527620704655</v>
      </c>
      <c r="AF328" s="92">
        <f t="shared" si="175"/>
        <v>4.9822064056939501E-3</v>
      </c>
      <c r="AG328" s="93">
        <f t="shared" si="176"/>
        <v>1.4234875444839859E-3</v>
      </c>
      <c r="AH328" s="93">
        <f t="shared" si="177"/>
        <v>3.202846975088968E-3</v>
      </c>
      <c r="AI328" s="78">
        <f t="shared" si="178"/>
        <v>2.206405693950178E-2</v>
      </c>
      <c r="AJ328" s="92">
        <f t="shared" si="155"/>
        <v>3.1672597864768684E-2</v>
      </c>
      <c r="AK328" s="78">
        <f t="shared" si="156"/>
        <v>0.96832740213523127</v>
      </c>
      <c r="AL328" s="11"/>
      <c r="AM328" s="14"/>
      <c r="AN328" s="11"/>
      <c r="AO328" s="15"/>
      <c r="AP328" s="11"/>
      <c r="AQ328" s="11"/>
      <c r="AR328" s="11"/>
      <c r="AS328" s="75" t="str">
        <f t="shared" si="162"/>
        <v/>
      </c>
      <c r="AT328" s="75" t="str">
        <f t="shared" ca="1" si="163"/>
        <v/>
      </c>
      <c r="AU328" s="75" t="str">
        <f t="shared" si="164"/>
        <v/>
      </c>
      <c r="AV328" s="75" t="str">
        <f t="shared" ca="1" si="165"/>
        <v/>
      </c>
      <c r="AW328" s="11"/>
      <c r="AX328" s="11"/>
      <c r="AY328" s="75" t="str">
        <f t="shared" si="166"/>
        <v/>
      </c>
      <c r="AZ328" s="11"/>
      <c r="BA328" s="11"/>
      <c r="BB328" s="75" t="str">
        <f t="shared" si="167"/>
        <v/>
      </c>
      <c r="BC328" s="11"/>
      <c r="BH328" s="52"/>
      <c r="BI328" s="52"/>
      <c r="BJ328" s="52"/>
      <c r="BK328" s="52"/>
      <c r="BL328" s="52"/>
      <c r="BM328" s="52"/>
      <c r="BQ328" s="27"/>
      <c r="BR328" s="27"/>
      <c r="BS328" s="27"/>
      <c r="BT328" s="27"/>
      <c r="BU328" s="27"/>
      <c r="BV328" s="27"/>
      <c r="BW328" s="54"/>
      <c r="BX328" s="26"/>
      <c r="BY328" s="54"/>
      <c r="BZ328" s="26"/>
      <c r="CA328" s="26"/>
      <c r="CB328" s="26"/>
    </row>
    <row r="329" spans="1:80" ht="17.45" customHeight="1">
      <c r="A329" s="94">
        <f t="shared" si="168"/>
        <v>46.4</v>
      </c>
      <c r="B329" s="107">
        <f t="shared" si="147"/>
        <v>45944</v>
      </c>
      <c r="C329" s="8"/>
      <c r="D329" s="11"/>
      <c r="E329" s="12">
        <v>0</v>
      </c>
      <c r="F329" s="11">
        <v>4</v>
      </c>
      <c r="G329" s="74">
        <f t="shared" si="173"/>
        <v>421</v>
      </c>
      <c r="H329" s="75">
        <f t="shared" si="173"/>
        <v>4592</v>
      </c>
      <c r="I329" s="88">
        <f t="shared" si="158"/>
        <v>0</v>
      </c>
      <c r="J329" s="78">
        <f t="shared" si="159"/>
        <v>0</v>
      </c>
      <c r="K329" s="78">
        <f t="shared" si="160"/>
        <v>0</v>
      </c>
      <c r="L329" s="78">
        <f t="shared" si="148"/>
        <v>8.703220191470844E-4</v>
      </c>
      <c r="M329" s="78">
        <f t="shared" ca="1" si="170"/>
        <v>0.27747252747252732</v>
      </c>
      <c r="N329" s="78">
        <f t="shared" ca="1" si="169"/>
        <v>0.78434065934065866</v>
      </c>
      <c r="O329" s="78">
        <f t="shared" si="161"/>
        <v>5.0000000000000001E-4</v>
      </c>
      <c r="P329" s="13" t="s">
        <v>184</v>
      </c>
      <c r="Q329" s="8">
        <v>130</v>
      </c>
      <c r="R329" s="13">
        <v>157</v>
      </c>
      <c r="S329" s="89">
        <f t="shared" si="149"/>
        <v>130</v>
      </c>
      <c r="T329" s="75">
        <f t="shared" si="150"/>
        <v>157</v>
      </c>
      <c r="U329" s="90">
        <f t="shared" si="151"/>
        <v>54.73</v>
      </c>
      <c r="V329" s="82">
        <f t="shared" si="152"/>
        <v>720.94399999999996</v>
      </c>
      <c r="W329" s="8">
        <v>2910</v>
      </c>
      <c r="X329" s="224">
        <v>18.914999999999999</v>
      </c>
      <c r="Y329" s="225">
        <v>87.3</v>
      </c>
      <c r="Z329" s="225">
        <v>22.989000000000001</v>
      </c>
      <c r="AA329" s="225">
        <v>81.189000000000007</v>
      </c>
      <c r="AB329" s="12"/>
      <c r="AC329" s="228">
        <f t="shared" si="153"/>
        <v>210.39300000000003</v>
      </c>
      <c r="AD329" s="193">
        <f t="shared" si="154"/>
        <v>2699.607</v>
      </c>
      <c r="AE329" s="88">
        <f t="shared" si="174"/>
        <v>0.63315926892950392</v>
      </c>
      <c r="AF329" s="92">
        <f t="shared" si="175"/>
        <v>6.4999999999999997E-3</v>
      </c>
      <c r="AG329" s="93">
        <f t="shared" si="176"/>
        <v>0.03</v>
      </c>
      <c r="AH329" s="93">
        <f t="shared" si="177"/>
        <v>7.9000000000000008E-3</v>
      </c>
      <c r="AI329" s="78">
        <f t="shared" si="178"/>
        <v>2.7900000000000001E-2</v>
      </c>
      <c r="AJ329" s="92">
        <f t="shared" si="155"/>
        <v>7.2300000000000003E-2</v>
      </c>
      <c r="AK329" s="78">
        <f t="shared" si="156"/>
        <v>0.92769999999999997</v>
      </c>
      <c r="AL329" s="11"/>
      <c r="AM329" s="14"/>
      <c r="AN329" s="11"/>
      <c r="AO329" s="15"/>
      <c r="AP329" s="11"/>
      <c r="AQ329" s="11"/>
      <c r="AR329" s="11"/>
      <c r="AS329" s="75" t="str">
        <f t="shared" si="162"/>
        <v/>
      </c>
      <c r="AT329" s="75" t="str">
        <f t="shared" ca="1" si="163"/>
        <v/>
      </c>
      <c r="AU329" s="75" t="str">
        <f t="shared" si="164"/>
        <v/>
      </c>
      <c r="AV329" s="75" t="str">
        <f t="shared" ca="1" si="165"/>
        <v/>
      </c>
      <c r="AW329" s="11"/>
      <c r="AX329" s="11"/>
      <c r="AY329" s="75" t="str">
        <f t="shared" si="166"/>
        <v/>
      </c>
      <c r="AZ329" s="11"/>
      <c r="BA329" s="11"/>
      <c r="BB329" s="75" t="str">
        <f t="shared" si="167"/>
        <v/>
      </c>
      <c r="BC329" s="11"/>
      <c r="BH329" s="52"/>
      <c r="BI329" s="52"/>
      <c r="BJ329" s="52"/>
      <c r="BK329" s="52"/>
      <c r="BL329" s="52"/>
      <c r="BM329" s="52"/>
      <c r="BQ329" s="27"/>
      <c r="BR329" s="27"/>
      <c r="BS329" s="27"/>
      <c r="BT329" s="27"/>
      <c r="BU329" s="27"/>
      <c r="BV329" s="27"/>
      <c r="BW329" s="54"/>
      <c r="BX329" s="26"/>
      <c r="BY329" s="54"/>
      <c r="BZ329" s="26"/>
      <c r="CA329" s="26"/>
      <c r="CB329" s="26"/>
    </row>
    <row r="330" spans="1:80" ht="17.45" customHeight="1">
      <c r="A330" s="86">
        <f t="shared" si="168"/>
        <v>46.5</v>
      </c>
      <c r="B330" s="107">
        <f t="shared" si="147"/>
        <v>45945</v>
      </c>
      <c r="C330" s="8"/>
      <c r="D330" s="11"/>
      <c r="E330" s="12">
        <v>1</v>
      </c>
      <c r="F330" s="11">
        <v>3</v>
      </c>
      <c r="G330" s="74">
        <f t="shared" si="173"/>
        <v>420</v>
      </c>
      <c r="H330" s="75">
        <f t="shared" si="173"/>
        <v>4589</v>
      </c>
      <c r="I330" s="88">
        <f t="shared" si="158"/>
        <v>0</v>
      </c>
      <c r="J330" s="78">
        <f t="shared" si="159"/>
        <v>2.3752969121140144E-3</v>
      </c>
      <c r="K330" s="78">
        <f t="shared" si="160"/>
        <v>0</v>
      </c>
      <c r="L330" s="78">
        <f t="shared" si="148"/>
        <v>6.5331010452961678E-4</v>
      </c>
      <c r="M330" s="78">
        <f t="shared" ca="1" si="170"/>
        <v>0.27884615384615369</v>
      </c>
      <c r="N330" s="78">
        <f t="shared" ca="1" si="169"/>
        <v>0.78846153846153788</v>
      </c>
      <c r="O330" s="78">
        <f t="shared" si="161"/>
        <v>5.0000000000000001E-4</v>
      </c>
      <c r="P330" s="13" t="s">
        <v>184</v>
      </c>
      <c r="Q330" s="8">
        <v>130</v>
      </c>
      <c r="R330" s="13">
        <v>157</v>
      </c>
      <c r="S330" s="89">
        <f t="shared" si="149"/>
        <v>130</v>
      </c>
      <c r="T330" s="75">
        <f t="shared" si="150"/>
        <v>157</v>
      </c>
      <c r="U330" s="90">
        <f t="shared" si="151"/>
        <v>54.6</v>
      </c>
      <c r="V330" s="82">
        <f t="shared" si="152"/>
        <v>720.47299999999996</v>
      </c>
      <c r="W330" s="8">
        <v>2875</v>
      </c>
      <c r="X330" s="224">
        <v>18.332999999999998</v>
      </c>
      <c r="Y330" s="225">
        <v>4.0739999999999998</v>
      </c>
      <c r="Z330" s="225">
        <v>14.259</v>
      </c>
      <c r="AA330" s="225">
        <v>80.897999999999996</v>
      </c>
      <c r="AB330" s="12"/>
      <c r="AC330" s="228">
        <f t="shared" si="153"/>
        <v>117.56399999999999</v>
      </c>
      <c r="AD330" s="193">
        <f t="shared" si="154"/>
        <v>2757.4360000000001</v>
      </c>
      <c r="AE330" s="88">
        <f t="shared" si="174"/>
        <v>0.62608885017421601</v>
      </c>
      <c r="AF330" s="92">
        <f t="shared" si="175"/>
        <v>6.3766956521739129E-3</v>
      </c>
      <c r="AG330" s="93">
        <f t="shared" si="176"/>
        <v>1.4170434782608695E-3</v>
      </c>
      <c r="AH330" s="93">
        <f t="shared" si="177"/>
        <v>4.9596521739130438E-3</v>
      </c>
      <c r="AI330" s="78">
        <f t="shared" si="178"/>
        <v>2.8138434782608693E-2</v>
      </c>
      <c r="AJ330" s="92">
        <f t="shared" si="155"/>
        <v>4.0891826086956518E-2</v>
      </c>
      <c r="AK330" s="78">
        <f t="shared" si="156"/>
        <v>0.95910817391304348</v>
      </c>
      <c r="AL330" s="11"/>
      <c r="AM330" s="14"/>
      <c r="AN330" s="11"/>
      <c r="AO330" s="15"/>
      <c r="AP330" s="11"/>
      <c r="AQ330" s="11"/>
      <c r="AR330" s="11"/>
      <c r="AS330" s="75" t="str">
        <f t="shared" si="162"/>
        <v/>
      </c>
      <c r="AT330" s="75" t="str">
        <f t="shared" ca="1" si="163"/>
        <v/>
      </c>
      <c r="AU330" s="75" t="str">
        <f t="shared" si="164"/>
        <v/>
      </c>
      <c r="AV330" s="75" t="str">
        <f t="shared" ca="1" si="165"/>
        <v/>
      </c>
      <c r="AW330" s="11"/>
      <c r="AX330" s="11"/>
      <c r="AY330" s="75" t="str">
        <f t="shared" si="166"/>
        <v/>
      </c>
      <c r="AZ330" s="11"/>
      <c r="BA330" s="11"/>
      <c r="BB330" s="75" t="str">
        <f t="shared" si="167"/>
        <v/>
      </c>
      <c r="BC330" s="11"/>
      <c r="BH330" s="52"/>
      <c r="BI330" s="52"/>
      <c r="BJ330" s="52"/>
      <c r="BK330" s="52"/>
      <c r="BL330" s="52"/>
      <c r="BM330" s="52"/>
      <c r="BQ330" s="27"/>
      <c r="BR330" s="27"/>
      <c r="BS330" s="27"/>
      <c r="BT330" s="27"/>
      <c r="BU330" s="27"/>
      <c r="BV330" s="27"/>
      <c r="BW330" s="54"/>
      <c r="BX330" s="26"/>
      <c r="BY330" s="54"/>
      <c r="BZ330" s="26"/>
      <c r="CA330" s="26"/>
      <c r="CB330" s="26"/>
    </row>
    <row r="331" spans="1:80" ht="17.45" customHeight="1">
      <c r="A331" s="94">
        <f t="shared" si="168"/>
        <v>46.6</v>
      </c>
      <c r="B331" s="107">
        <f t="shared" ref="B331:B394" si="179">B330+1</f>
        <v>45946</v>
      </c>
      <c r="C331" s="8"/>
      <c r="D331" s="11"/>
      <c r="E331" s="12">
        <v>0</v>
      </c>
      <c r="F331" s="11">
        <v>2</v>
      </c>
      <c r="G331" s="74">
        <f t="shared" si="173"/>
        <v>420</v>
      </c>
      <c r="H331" s="75">
        <f t="shared" si="173"/>
        <v>4587</v>
      </c>
      <c r="I331" s="88">
        <f t="shared" si="158"/>
        <v>0</v>
      </c>
      <c r="J331" s="78">
        <f t="shared" si="159"/>
        <v>0</v>
      </c>
      <c r="K331" s="78">
        <f t="shared" si="160"/>
        <v>0</v>
      </c>
      <c r="L331" s="78">
        <f t="shared" ref="L331:L394" si="180">IFERROR(F331/H330,0)</f>
        <v>4.3582479843103073E-4</v>
      </c>
      <c r="M331" s="78">
        <f t="shared" ca="1" si="170"/>
        <v>0.27884615384615369</v>
      </c>
      <c r="N331" s="78">
        <f t="shared" ca="1" si="169"/>
        <v>0.79120879120879062</v>
      </c>
      <c r="O331" s="78">
        <f t="shared" si="161"/>
        <v>5.0000000000000001E-4</v>
      </c>
      <c r="P331" s="13" t="s">
        <v>184</v>
      </c>
      <c r="Q331" s="8">
        <v>130</v>
      </c>
      <c r="R331" s="13">
        <v>157</v>
      </c>
      <c r="S331" s="89">
        <f t="shared" ref="S331:S394" si="181">IF($P331="FULL FEED",Q331,Q331/2)</f>
        <v>130</v>
      </c>
      <c r="T331" s="75">
        <f t="shared" ref="T331:T394" si="182">IF($P331="FULL FEED",R331,R331/2)</f>
        <v>157</v>
      </c>
      <c r="U331" s="90">
        <f t="shared" ref="U331:U394" si="183">IF($P331="FULL FEED",(Q331*G331/1000),(Q331*2*G331/1000))</f>
        <v>54.6</v>
      </c>
      <c r="V331" s="82">
        <f t="shared" ref="V331:V394" si="184">IF($P331="FULL FEED",(R331*H331/1000),(R331*2*H331/1000))</f>
        <v>720.15899999999999</v>
      </c>
      <c r="W331" s="8">
        <v>2915</v>
      </c>
      <c r="X331" s="224">
        <v>20.079000000000001</v>
      </c>
      <c r="Y331" s="225">
        <v>4.0739999999999998</v>
      </c>
      <c r="Z331" s="225">
        <v>11.058</v>
      </c>
      <c r="AA331" s="225">
        <v>66.929999999999993</v>
      </c>
      <c r="AB331" s="12"/>
      <c r="AC331" s="228">
        <f t="shared" ref="AC331:AC394" si="185">SUM(X331,Y331,Z331,AA331)</f>
        <v>102.14099999999999</v>
      </c>
      <c r="AD331" s="193">
        <f t="shared" ref="AD331:AD394" si="186">W331-AC331</f>
        <v>2812.8589999999999</v>
      </c>
      <c r="AE331" s="88">
        <f t="shared" si="174"/>
        <v>0.63521464371322733</v>
      </c>
      <c r="AF331" s="92">
        <f t="shared" si="175"/>
        <v>6.8881646655231561E-3</v>
      </c>
      <c r="AG331" s="93">
        <f t="shared" si="176"/>
        <v>1.3975986277873071E-3</v>
      </c>
      <c r="AH331" s="93">
        <f t="shared" si="177"/>
        <v>3.7934819897084047E-3</v>
      </c>
      <c r="AI331" s="78">
        <f t="shared" si="178"/>
        <v>2.2960548885077186E-2</v>
      </c>
      <c r="AJ331" s="92">
        <f t="shared" ref="AJ331:AJ394" si="187">IFERROR(AC331/W331,0)</f>
        <v>3.503979416809605E-2</v>
      </c>
      <c r="AK331" s="78">
        <f t="shared" ref="AK331:AK394" si="188">IFERROR(AD331/W331,0)</f>
        <v>0.96496020583190389</v>
      </c>
      <c r="AL331" s="11"/>
      <c r="AM331" s="14"/>
      <c r="AN331" s="11"/>
      <c r="AO331" s="15"/>
      <c r="AP331" s="11"/>
      <c r="AQ331" s="11"/>
      <c r="AR331" s="11"/>
      <c r="AS331" s="75" t="str">
        <f t="shared" si="162"/>
        <v/>
      </c>
      <c r="AT331" s="75" t="str">
        <f t="shared" ca="1" si="163"/>
        <v/>
      </c>
      <c r="AU331" s="75" t="str">
        <f t="shared" si="164"/>
        <v/>
      </c>
      <c r="AV331" s="75" t="str">
        <f t="shared" ca="1" si="165"/>
        <v/>
      </c>
      <c r="AW331" s="11"/>
      <c r="AX331" s="11"/>
      <c r="AY331" s="75" t="str">
        <f t="shared" si="166"/>
        <v/>
      </c>
      <c r="AZ331" s="11"/>
      <c r="BA331" s="11"/>
      <c r="BB331" s="75" t="str">
        <f t="shared" si="167"/>
        <v/>
      </c>
      <c r="BC331" s="11"/>
      <c r="BH331" s="52"/>
      <c r="BI331" s="52"/>
      <c r="BJ331" s="52"/>
      <c r="BK331" s="52"/>
      <c r="BL331" s="52"/>
      <c r="BM331" s="52"/>
      <c r="BQ331" s="27"/>
      <c r="BR331" s="27"/>
      <c r="BS331" s="27"/>
      <c r="BT331" s="27"/>
      <c r="BU331" s="27"/>
      <c r="BV331" s="27"/>
      <c r="BW331" s="54"/>
      <c r="BX331" s="26"/>
      <c r="BY331" s="54"/>
      <c r="BZ331" s="26"/>
      <c r="CA331" s="26"/>
      <c r="CB331" s="26"/>
    </row>
    <row r="332" spans="1:80" ht="17.45" customHeight="1" thickBot="1">
      <c r="A332" s="86">
        <f t="shared" si="168"/>
        <v>46.7</v>
      </c>
      <c r="B332" s="108">
        <f t="shared" si="179"/>
        <v>45947</v>
      </c>
      <c r="C332" s="16"/>
      <c r="D332" s="17"/>
      <c r="E332" s="18">
        <v>0</v>
      </c>
      <c r="F332" s="17">
        <v>2</v>
      </c>
      <c r="G332" s="96">
        <f t="shared" ref="G332:H347" si="189">G331-E332-C332</f>
        <v>420</v>
      </c>
      <c r="H332" s="97">
        <f t="shared" si="189"/>
        <v>4585</v>
      </c>
      <c r="I332" s="98">
        <f t="shared" ref="I332:I395" si="190">IFERROR(C332/G331,0)</f>
        <v>0</v>
      </c>
      <c r="J332" s="99">
        <f t="shared" ref="J332:J395" si="191">IFERROR(E332/G331,0)</f>
        <v>0</v>
      </c>
      <c r="K332" s="99">
        <f t="shared" ref="K332:K395" si="192">IFERROR(D332/H331,0)</f>
        <v>0</v>
      </c>
      <c r="L332" s="99">
        <f t="shared" si="180"/>
        <v>4.3601482450403311E-4</v>
      </c>
      <c r="M332" s="99">
        <f t="shared" ca="1" si="170"/>
        <v>0.27884615384615369</v>
      </c>
      <c r="N332" s="99">
        <f t="shared" ca="1" si="169"/>
        <v>0.79395604395604336</v>
      </c>
      <c r="O332" s="99">
        <f t="shared" ref="O332:O395" si="193">$O$10</f>
        <v>5.0000000000000001E-4</v>
      </c>
      <c r="P332" s="19" t="s">
        <v>184</v>
      </c>
      <c r="Q332" s="16">
        <v>130</v>
      </c>
      <c r="R332" s="19">
        <v>156</v>
      </c>
      <c r="S332" s="89">
        <f t="shared" si="181"/>
        <v>130</v>
      </c>
      <c r="T332" s="75">
        <f t="shared" si="182"/>
        <v>156</v>
      </c>
      <c r="U332" s="100">
        <f t="shared" si="183"/>
        <v>54.6</v>
      </c>
      <c r="V332" s="101">
        <f t="shared" si="184"/>
        <v>715.26</v>
      </c>
      <c r="W332" s="16">
        <v>2870</v>
      </c>
      <c r="X332" s="224">
        <v>13.967999999999998</v>
      </c>
      <c r="Y332" s="225">
        <v>2.0369999999999999</v>
      </c>
      <c r="Z332" s="225">
        <v>16.295999999999999</v>
      </c>
      <c r="AA332" s="225">
        <v>58.491</v>
      </c>
      <c r="AB332" s="12"/>
      <c r="AC332" s="229">
        <f t="shared" si="185"/>
        <v>90.792000000000002</v>
      </c>
      <c r="AD332" s="191">
        <f t="shared" si="186"/>
        <v>2779.2080000000001</v>
      </c>
      <c r="AE332" s="98">
        <f t="shared" si="174"/>
        <v>0.62568127316328759</v>
      </c>
      <c r="AF332" s="103">
        <f t="shared" si="175"/>
        <v>4.8668989547038322E-3</v>
      </c>
      <c r="AG332" s="104">
        <f t="shared" si="176"/>
        <v>7.0975609756097555E-4</v>
      </c>
      <c r="AH332" s="104">
        <f t="shared" si="177"/>
        <v>5.6780487804878044E-3</v>
      </c>
      <c r="AI332" s="99">
        <f t="shared" si="178"/>
        <v>2.0380139372822299E-2</v>
      </c>
      <c r="AJ332" s="103">
        <f t="shared" si="187"/>
        <v>3.1634843205574914E-2</v>
      </c>
      <c r="AK332" s="99">
        <f t="shared" si="188"/>
        <v>0.96836515679442514</v>
      </c>
      <c r="AL332" s="17"/>
      <c r="AM332" s="20"/>
      <c r="AN332" s="17"/>
      <c r="AO332" s="21"/>
      <c r="AP332" s="17"/>
      <c r="AQ332" s="17"/>
      <c r="AR332" s="17"/>
      <c r="AS332" s="97" t="str">
        <f t="shared" ref="AS332:AS395" si="194">IF(OR(AR332="",AP332=""),"", (AR332-AP332)/100*1000)</f>
        <v/>
      </c>
      <c r="AT332" s="97" t="str">
        <f t="shared" ref="AT332:AT395" ca="1" si="195">IF(OR(AP332="",OFFSET(AP332,-1,0)=""),"", (AP332-OFFSET(AP332,-1,0))/100*1000)</f>
        <v/>
      </c>
      <c r="AU332" s="97" t="str">
        <f t="shared" ref="AU332:AU395" si="196">IFERROR(IF(OR(AP332="",AR332="",K332="",L332=""),"", ((AR332-AP332)/100*1000)/(U332+V332)),0)</f>
        <v/>
      </c>
      <c r="AV332" s="97" t="str">
        <f t="shared" ref="AV332:AV395" ca="1" si="197">IF(OR(AP332="",AR332="",M332="",N332=""),"", ((AR332-AP332)/100*1000)/((G332+H332))*1000)</f>
        <v/>
      </c>
      <c r="AW332" s="17"/>
      <c r="AX332" s="17"/>
      <c r="AY332" s="97" t="str">
        <f t="shared" ref="AY332:AY395" si="198">IF(OR(AW332="",AX332=""),"",MOD(AX332-AW332,1)*24)</f>
        <v/>
      </c>
      <c r="AZ332" s="17"/>
      <c r="BA332" s="17"/>
      <c r="BB332" s="97" t="str">
        <f t="shared" ref="BB332:BB395" si="199">IF(OR(AZ332="",BA332=""),"",MOD(BA332-AZ332,1)*24)</f>
        <v/>
      </c>
      <c r="BC332" s="17"/>
      <c r="BH332" s="52"/>
      <c r="BI332" s="52"/>
      <c r="BJ332" s="52"/>
      <c r="BK332" s="52"/>
      <c r="BL332" s="52"/>
      <c r="BM332" s="52"/>
      <c r="BQ332" s="27"/>
      <c r="BR332" s="27"/>
      <c r="BS332" s="27"/>
      <c r="BT332" s="27"/>
      <c r="BU332" s="27"/>
      <c r="BV332" s="27"/>
      <c r="BW332" s="54"/>
      <c r="BX332" s="26"/>
      <c r="BY332" s="54"/>
      <c r="BZ332" s="26"/>
      <c r="CA332" s="26"/>
      <c r="CB332" s="26"/>
    </row>
    <row r="333" spans="1:80" ht="17.45" customHeight="1" thickTop="1">
      <c r="A333" s="71">
        <f>A326+1</f>
        <v>47.1</v>
      </c>
      <c r="B333" s="106">
        <f>B332+1</f>
        <v>45948</v>
      </c>
      <c r="C333" s="4"/>
      <c r="D333" s="5"/>
      <c r="E333" s="6">
        <v>1</v>
      </c>
      <c r="F333" s="5">
        <v>4</v>
      </c>
      <c r="G333" s="74">
        <f t="shared" si="189"/>
        <v>419</v>
      </c>
      <c r="H333" s="75">
        <f t="shared" si="189"/>
        <v>4581</v>
      </c>
      <c r="I333" s="76">
        <f t="shared" si="190"/>
        <v>0</v>
      </c>
      <c r="J333" s="77">
        <f t="shared" si="191"/>
        <v>2.3809523809523812E-3</v>
      </c>
      <c r="K333" s="77">
        <f t="shared" si="192"/>
        <v>0</v>
      </c>
      <c r="L333" s="77">
        <f t="shared" si="180"/>
        <v>8.724100327153762E-4</v>
      </c>
      <c r="M333" s="78">
        <f t="shared" ca="1" si="170"/>
        <v>0.28021978021978006</v>
      </c>
      <c r="N333" s="78">
        <f t="shared" ca="1" si="169"/>
        <v>0.79945054945054883</v>
      </c>
      <c r="O333" s="78">
        <f t="shared" si="193"/>
        <v>5.0000000000000001E-4</v>
      </c>
      <c r="P333" s="13" t="s">
        <v>184</v>
      </c>
      <c r="Q333" s="8">
        <v>130</v>
      </c>
      <c r="R333" s="13">
        <v>156</v>
      </c>
      <c r="S333" s="79">
        <f t="shared" si="181"/>
        <v>130</v>
      </c>
      <c r="T333" s="80">
        <f t="shared" si="182"/>
        <v>156</v>
      </c>
      <c r="U333" s="90">
        <f t="shared" si="183"/>
        <v>54.47</v>
      </c>
      <c r="V333" s="82">
        <f t="shared" si="184"/>
        <v>714.63599999999997</v>
      </c>
      <c r="W333" s="4">
        <v>2680</v>
      </c>
      <c r="X333" s="226">
        <v>20.661000000000001</v>
      </c>
      <c r="Y333" s="227">
        <v>2.0369999999999999</v>
      </c>
      <c r="Z333" s="227">
        <v>16.295999999999999</v>
      </c>
      <c r="AA333" s="227">
        <v>77.114999999999995</v>
      </c>
      <c r="AB333" s="6"/>
      <c r="AC333" s="230">
        <f t="shared" si="185"/>
        <v>116.10899999999999</v>
      </c>
      <c r="AD333" s="192">
        <f t="shared" si="186"/>
        <v>2563.8910000000001</v>
      </c>
      <c r="AE333" s="76">
        <f t="shared" si="174"/>
        <v>0.58451472191930209</v>
      </c>
      <c r="AF333" s="84">
        <f t="shared" si="175"/>
        <v>7.7093283582089561E-3</v>
      </c>
      <c r="AG333" s="85">
        <f t="shared" si="176"/>
        <v>7.6007462686567158E-4</v>
      </c>
      <c r="AH333" s="85">
        <f t="shared" si="177"/>
        <v>6.0805970149253727E-3</v>
      </c>
      <c r="AI333" s="77">
        <f t="shared" si="178"/>
        <v>2.8774253731343281E-2</v>
      </c>
      <c r="AJ333" s="84">
        <f t="shared" si="187"/>
        <v>4.3324253731343285E-2</v>
      </c>
      <c r="AK333" s="77">
        <f t="shared" si="188"/>
        <v>0.9566757462686567</v>
      </c>
      <c r="AL333" s="5"/>
      <c r="AM333" s="9"/>
      <c r="AN333" s="5"/>
      <c r="AO333" s="10"/>
      <c r="AP333" s="5"/>
      <c r="AQ333" s="5"/>
      <c r="AR333" s="5"/>
      <c r="AS333" s="80" t="str">
        <f t="shared" si="194"/>
        <v/>
      </c>
      <c r="AT333" s="80" t="str">
        <f t="shared" ca="1" si="195"/>
        <v/>
      </c>
      <c r="AU333" s="80" t="str">
        <f t="shared" si="196"/>
        <v/>
      </c>
      <c r="AV333" s="80" t="str">
        <f t="shared" ca="1" si="197"/>
        <v/>
      </c>
      <c r="AW333" s="5"/>
      <c r="AX333" s="5"/>
      <c r="AY333" s="80" t="str">
        <f t="shared" si="198"/>
        <v/>
      </c>
      <c r="AZ333" s="165"/>
      <c r="BA333" s="165"/>
      <c r="BB333" s="80" t="str">
        <f t="shared" si="199"/>
        <v/>
      </c>
      <c r="BC333" s="5"/>
      <c r="BH333" s="52"/>
      <c r="BI333" s="52"/>
      <c r="BJ333" s="52"/>
      <c r="BK333" s="52"/>
      <c r="BL333" s="52"/>
      <c r="BM333" s="52"/>
      <c r="BQ333" s="27"/>
      <c r="BR333" s="27"/>
      <c r="BS333" s="27"/>
      <c r="BT333" s="27"/>
      <c r="BU333" s="27"/>
      <c r="BV333" s="27"/>
      <c r="BW333" s="54"/>
      <c r="BX333" s="26"/>
      <c r="BY333" s="54"/>
      <c r="BZ333" s="26"/>
      <c r="CA333" s="26"/>
      <c r="CB333" s="26"/>
    </row>
    <row r="334" spans="1:80" ht="17.45" customHeight="1">
      <c r="A334" s="86">
        <f t="shared" si="168"/>
        <v>47.2</v>
      </c>
      <c r="B334" s="107">
        <f t="shared" si="179"/>
        <v>45949</v>
      </c>
      <c r="C334" s="8"/>
      <c r="D334" s="11"/>
      <c r="E334" s="12">
        <v>0</v>
      </c>
      <c r="F334" s="11">
        <v>1</v>
      </c>
      <c r="G334" s="74">
        <f t="shared" si="189"/>
        <v>419</v>
      </c>
      <c r="H334" s="75">
        <f t="shared" si="189"/>
        <v>4580</v>
      </c>
      <c r="I334" s="88">
        <f t="shared" si="190"/>
        <v>0</v>
      </c>
      <c r="J334" s="78">
        <f t="shared" si="191"/>
        <v>0</v>
      </c>
      <c r="K334" s="78">
        <f t="shared" si="192"/>
        <v>0</v>
      </c>
      <c r="L334" s="78">
        <f t="shared" si="180"/>
        <v>2.1829294913774285E-4</v>
      </c>
      <c r="M334" s="78">
        <f t="shared" ca="1" si="170"/>
        <v>0.28021978021978006</v>
      </c>
      <c r="N334" s="78">
        <f t="shared" ca="1" si="169"/>
        <v>0.8008241758241752</v>
      </c>
      <c r="O334" s="78">
        <f t="shared" si="193"/>
        <v>5.0000000000000001E-4</v>
      </c>
      <c r="P334" s="13" t="s">
        <v>184</v>
      </c>
      <c r="Q334" s="8">
        <v>130</v>
      </c>
      <c r="R334" s="13">
        <v>156</v>
      </c>
      <c r="S334" s="89">
        <f t="shared" si="181"/>
        <v>130</v>
      </c>
      <c r="T334" s="75">
        <f t="shared" si="182"/>
        <v>156</v>
      </c>
      <c r="U334" s="90">
        <f t="shared" si="183"/>
        <v>54.47</v>
      </c>
      <c r="V334" s="82">
        <f t="shared" si="184"/>
        <v>714.48</v>
      </c>
      <c r="W334" s="8">
        <v>2900</v>
      </c>
      <c r="X334" s="224">
        <v>15.132</v>
      </c>
      <c r="Y334" s="225">
        <v>4.0739999999999998</v>
      </c>
      <c r="Z334" s="225">
        <v>29.972999999999999</v>
      </c>
      <c r="AA334" s="225">
        <v>105.34200000000001</v>
      </c>
      <c r="AB334" s="12"/>
      <c r="AC334" s="228">
        <f t="shared" si="185"/>
        <v>154.52100000000002</v>
      </c>
      <c r="AD334" s="193">
        <f t="shared" si="186"/>
        <v>2745.4789999999998</v>
      </c>
      <c r="AE334" s="88">
        <f t="shared" si="174"/>
        <v>0.63304955249945427</v>
      </c>
      <c r="AF334" s="92">
        <f t="shared" si="175"/>
        <v>5.2179310344827581E-3</v>
      </c>
      <c r="AG334" s="93">
        <f t="shared" si="176"/>
        <v>1.4048275862068966E-3</v>
      </c>
      <c r="AH334" s="93">
        <f t="shared" si="177"/>
        <v>1.033551724137931E-2</v>
      </c>
      <c r="AI334" s="78">
        <f t="shared" si="178"/>
        <v>3.6324827586206899E-2</v>
      </c>
      <c r="AJ334" s="92">
        <f t="shared" si="187"/>
        <v>5.3283103448275866E-2</v>
      </c>
      <c r="AK334" s="78">
        <f t="shared" si="188"/>
        <v>0.94671689655172409</v>
      </c>
      <c r="AL334" s="11"/>
      <c r="AM334" s="14"/>
      <c r="AN334" s="11"/>
      <c r="AO334" s="15"/>
      <c r="AP334" s="11"/>
      <c r="AQ334" s="11"/>
      <c r="AR334" s="11"/>
      <c r="AS334" s="75" t="str">
        <f t="shared" si="194"/>
        <v/>
      </c>
      <c r="AT334" s="75" t="str">
        <f t="shared" ca="1" si="195"/>
        <v/>
      </c>
      <c r="AU334" s="75" t="str">
        <f t="shared" si="196"/>
        <v/>
      </c>
      <c r="AV334" s="75" t="str">
        <f t="shared" ca="1" si="197"/>
        <v/>
      </c>
      <c r="AW334" s="11"/>
      <c r="AX334" s="11"/>
      <c r="AY334" s="75" t="str">
        <f t="shared" si="198"/>
        <v/>
      </c>
      <c r="AZ334" s="11"/>
      <c r="BA334" s="11"/>
      <c r="BB334" s="75" t="str">
        <f t="shared" si="199"/>
        <v/>
      </c>
      <c r="BC334" s="11"/>
      <c r="BH334" s="52"/>
      <c r="BI334" s="52"/>
      <c r="BJ334" s="52"/>
      <c r="BK334" s="52"/>
      <c r="BL334" s="52"/>
      <c r="BM334" s="52"/>
      <c r="BQ334" s="27"/>
      <c r="BR334" s="27"/>
      <c r="BS334" s="27"/>
      <c r="BT334" s="27"/>
      <c r="BU334" s="27"/>
      <c r="BV334" s="27"/>
      <c r="BW334" s="54"/>
      <c r="BX334" s="26"/>
      <c r="BY334" s="54"/>
      <c r="BZ334" s="26"/>
      <c r="CA334" s="26"/>
      <c r="CB334" s="26"/>
    </row>
    <row r="335" spans="1:80" ht="17.45" customHeight="1">
      <c r="A335" s="94">
        <f t="shared" si="168"/>
        <v>47.3</v>
      </c>
      <c r="B335" s="107">
        <f t="shared" si="179"/>
        <v>45950</v>
      </c>
      <c r="C335" s="8"/>
      <c r="D335" s="11"/>
      <c r="E335" s="12">
        <v>0</v>
      </c>
      <c r="F335" s="11">
        <v>3</v>
      </c>
      <c r="G335" s="74">
        <f t="shared" si="189"/>
        <v>419</v>
      </c>
      <c r="H335" s="75">
        <f t="shared" si="189"/>
        <v>4577</v>
      </c>
      <c r="I335" s="88">
        <f t="shared" si="190"/>
        <v>0</v>
      </c>
      <c r="J335" s="78">
        <f t="shared" si="191"/>
        <v>0</v>
      </c>
      <c r="K335" s="78">
        <f t="shared" si="192"/>
        <v>0</v>
      </c>
      <c r="L335" s="78">
        <f t="shared" si="180"/>
        <v>6.5502183406113536E-4</v>
      </c>
      <c r="M335" s="78">
        <f t="shared" ca="1" si="170"/>
        <v>0.28021978021978006</v>
      </c>
      <c r="N335" s="78">
        <f t="shared" ca="1" si="169"/>
        <v>0.80494505494505431</v>
      </c>
      <c r="O335" s="78">
        <f t="shared" si="193"/>
        <v>5.0000000000000001E-4</v>
      </c>
      <c r="P335" s="13" t="s">
        <v>184</v>
      </c>
      <c r="Q335" s="8">
        <v>130</v>
      </c>
      <c r="R335" s="13">
        <v>156</v>
      </c>
      <c r="S335" s="89">
        <f t="shared" si="181"/>
        <v>130</v>
      </c>
      <c r="T335" s="75">
        <f t="shared" si="182"/>
        <v>156</v>
      </c>
      <c r="U335" s="90">
        <f t="shared" si="183"/>
        <v>54.47</v>
      </c>
      <c r="V335" s="82">
        <f t="shared" si="184"/>
        <v>714.01199999999994</v>
      </c>
      <c r="W335" s="8">
        <v>2880</v>
      </c>
      <c r="X335" s="224">
        <v>20.37</v>
      </c>
      <c r="Y335" s="225">
        <v>8.73</v>
      </c>
      <c r="Z335" s="225">
        <v>10.185</v>
      </c>
      <c r="AA335" s="225">
        <v>56.454000000000001</v>
      </c>
      <c r="AB335" s="12"/>
      <c r="AC335" s="228">
        <f t="shared" si="185"/>
        <v>95.739000000000004</v>
      </c>
      <c r="AD335" s="193">
        <f t="shared" si="186"/>
        <v>2784.261</v>
      </c>
      <c r="AE335" s="88">
        <f t="shared" si="174"/>
        <v>0.62882096069868998</v>
      </c>
      <c r="AF335" s="92">
        <f t="shared" si="175"/>
        <v>7.0729166666666666E-3</v>
      </c>
      <c r="AG335" s="93">
        <f t="shared" si="176"/>
        <v>3.0312500000000001E-3</v>
      </c>
      <c r="AH335" s="93">
        <f t="shared" si="177"/>
        <v>3.5364583333333333E-3</v>
      </c>
      <c r="AI335" s="78">
        <f t="shared" si="178"/>
        <v>1.9602083333333332E-2</v>
      </c>
      <c r="AJ335" s="92">
        <f t="shared" si="187"/>
        <v>3.3242708333333336E-2</v>
      </c>
      <c r="AK335" s="78">
        <f t="shared" si="188"/>
        <v>0.96675729166666668</v>
      </c>
      <c r="AL335" s="11"/>
      <c r="AM335" s="14"/>
      <c r="AN335" s="11"/>
      <c r="AO335" s="15"/>
      <c r="AP335" s="11"/>
      <c r="AQ335" s="11"/>
      <c r="AR335" s="11"/>
      <c r="AS335" s="75" t="str">
        <f t="shared" si="194"/>
        <v/>
      </c>
      <c r="AT335" s="75" t="str">
        <f t="shared" ca="1" si="195"/>
        <v/>
      </c>
      <c r="AU335" s="75" t="str">
        <f t="shared" si="196"/>
        <v/>
      </c>
      <c r="AV335" s="75" t="str">
        <f t="shared" ca="1" si="197"/>
        <v/>
      </c>
      <c r="AW335" s="11"/>
      <c r="AX335" s="11"/>
      <c r="AY335" s="75" t="str">
        <f t="shared" si="198"/>
        <v/>
      </c>
      <c r="AZ335" s="11"/>
      <c r="BA335" s="11"/>
      <c r="BB335" s="75" t="str">
        <f t="shared" si="199"/>
        <v/>
      </c>
      <c r="BC335" s="11"/>
      <c r="BH335" s="52"/>
      <c r="BI335" s="52"/>
      <c r="BJ335" s="52"/>
      <c r="BK335" s="52"/>
      <c r="BL335" s="52"/>
      <c r="BM335" s="52"/>
      <c r="BQ335" s="27"/>
      <c r="BR335" s="27"/>
      <c r="BS335" s="27"/>
      <c r="BT335" s="27"/>
      <c r="BU335" s="27"/>
      <c r="BV335" s="27"/>
      <c r="BW335" s="54"/>
      <c r="BX335" s="26"/>
      <c r="BY335" s="54"/>
      <c r="BZ335" s="26"/>
      <c r="CA335" s="26"/>
      <c r="CB335" s="26"/>
    </row>
    <row r="336" spans="1:80" ht="17.45" customHeight="1">
      <c r="A336" s="86">
        <f t="shared" si="168"/>
        <v>47.4</v>
      </c>
      <c r="B336" s="107">
        <f t="shared" si="179"/>
        <v>45951</v>
      </c>
      <c r="C336" s="8"/>
      <c r="D336" s="11"/>
      <c r="E336" s="12">
        <v>1</v>
      </c>
      <c r="F336" s="11">
        <v>2</v>
      </c>
      <c r="G336" s="74">
        <f t="shared" si="189"/>
        <v>418</v>
      </c>
      <c r="H336" s="75">
        <f t="shared" si="189"/>
        <v>4575</v>
      </c>
      <c r="I336" s="88">
        <f t="shared" si="190"/>
        <v>0</v>
      </c>
      <c r="J336" s="78">
        <f t="shared" si="191"/>
        <v>2.3866348448687352E-3</v>
      </c>
      <c r="K336" s="78">
        <f t="shared" si="192"/>
        <v>0</v>
      </c>
      <c r="L336" s="78">
        <f t="shared" si="180"/>
        <v>4.3696744592527855E-4</v>
      </c>
      <c r="M336" s="78">
        <f t="shared" ca="1" si="170"/>
        <v>0.28159340659340643</v>
      </c>
      <c r="N336" s="78">
        <f t="shared" ca="1" si="169"/>
        <v>0.80769230769230704</v>
      </c>
      <c r="O336" s="78">
        <f t="shared" si="193"/>
        <v>5.0000000000000001E-4</v>
      </c>
      <c r="P336" s="13" t="s">
        <v>184</v>
      </c>
      <c r="Q336" s="8">
        <v>130</v>
      </c>
      <c r="R336" s="13">
        <v>156</v>
      </c>
      <c r="S336" s="89">
        <f t="shared" si="181"/>
        <v>130</v>
      </c>
      <c r="T336" s="75">
        <f t="shared" si="182"/>
        <v>156</v>
      </c>
      <c r="U336" s="90">
        <f t="shared" si="183"/>
        <v>54.34</v>
      </c>
      <c r="V336" s="82">
        <f t="shared" si="184"/>
        <v>713.7</v>
      </c>
      <c r="W336" s="8">
        <v>2865</v>
      </c>
      <c r="X336" s="224">
        <v>17.169</v>
      </c>
      <c r="Y336" s="225">
        <v>6.9839999999999991</v>
      </c>
      <c r="Z336" s="225">
        <v>6.1109999999999998</v>
      </c>
      <c r="AA336" s="225">
        <v>71.004000000000005</v>
      </c>
      <c r="AB336" s="12"/>
      <c r="AC336" s="228">
        <f t="shared" si="185"/>
        <v>101.268</v>
      </c>
      <c r="AD336" s="193">
        <f t="shared" si="186"/>
        <v>2763.732</v>
      </c>
      <c r="AE336" s="88">
        <f t="shared" si="174"/>
        <v>0.62595586628796152</v>
      </c>
      <c r="AF336" s="92">
        <f t="shared" si="175"/>
        <v>5.9926701570680628E-3</v>
      </c>
      <c r="AG336" s="93">
        <f t="shared" si="176"/>
        <v>2.4376963350785335E-3</v>
      </c>
      <c r="AH336" s="93">
        <f t="shared" si="177"/>
        <v>2.1329842931937172E-3</v>
      </c>
      <c r="AI336" s="78">
        <f t="shared" si="178"/>
        <v>2.4783246073298432E-2</v>
      </c>
      <c r="AJ336" s="92">
        <f t="shared" si="187"/>
        <v>3.5346596858638744E-2</v>
      </c>
      <c r="AK336" s="78">
        <f t="shared" si="188"/>
        <v>0.96465340314136128</v>
      </c>
      <c r="AL336" s="11"/>
      <c r="AM336" s="14"/>
      <c r="AN336" s="11"/>
      <c r="AO336" s="15"/>
      <c r="AP336" s="11"/>
      <c r="AQ336" s="11"/>
      <c r="AR336" s="11"/>
      <c r="AS336" s="75" t="str">
        <f t="shared" si="194"/>
        <v/>
      </c>
      <c r="AT336" s="75" t="str">
        <f t="shared" ca="1" si="195"/>
        <v/>
      </c>
      <c r="AU336" s="75" t="str">
        <f t="shared" si="196"/>
        <v/>
      </c>
      <c r="AV336" s="75" t="str">
        <f t="shared" ca="1" si="197"/>
        <v/>
      </c>
      <c r="AW336" s="11"/>
      <c r="AX336" s="11"/>
      <c r="AY336" s="75" t="str">
        <f t="shared" si="198"/>
        <v/>
      </c>
      <c r="AZ336" s="11"/>
      <c r="BA336" s="11"/>
      <c r="BB336" s="75" t="str">
        <f t="shared" si="199"/>
        <v/>
      </c>
      <c r="BC336" s="11"/>
      <c r="BH336" s="52"/>
      <c r="BI336" s="52"/>
      <c r="BJ336" s="52"/>
      <c r="BK336" s="52"/>
      <c r="BL336" s="52"/>
      <c r="BM336" s="52"/>
      <c r="BQ336" s="27"/>
      <c r="BR336" s="27"/>
      <c r="BS336" s="27"/>
      <c r="BT336" s="27"/>
      <c r="BU336" s="27"/>
      <c r="BV336" s="27"/>
      <c r="BW336" s="54"/>
      <c r="BX336" s="26"/>
      <c r="BY336" s="54"/>
      <c r="BZ336" s="26"/>
      <c r="CA336" s="26"/>
      <c r="CB336" s="26"/>
    </row>
    <row r="337" spans="1:80" ht="17.45" customHeight="1">
      <c r="A337" s="94">
        <f t="shared" si="168"/>
        <v>47.5</v>
      </c>
      <c r="B337" s="107">
        <f t="shared" si="179"/>
        <v>45952</v>
      </c>
      <c r="C337" s="8"/>
      <c r="D337" s="11"/>
      <c r="E337" s="12">
        <v>0</v>
      </c>
      <c r="F337" s="11">
        <v>3</v>
      </c>
      <c r="G337" s="74">
        <f t="shared" si="189"/>
        <v>418</v>
      </c>
      <c r="H337" s="75">
        <f t="shared" si="189"/>
        <v>4572</v>
      </c>
      <c r="I337" s="88">
        <f t="shared" si="190"/>
        <v>0</v>
      </c>
      <c r="J337" s="78">
        <f t="shared" si="191"/>
        <v>0</v>
      </c>
      <c r="K337" s="78">
        <f t="shared" si="192"/>
        <v>0</v>
      </c>
      <c r="L337" s="78">
        <f t="shared" si="180"/>
        <v>6.5573770491803279E-4</v>
      </c>
      <c r="M337" s="78">
        <f t="shared" ca="1" si="170"/>
        <v>0.28159340659340643</v>
      </c>
      <c r="N337" s="78">
        <f t="shared" ca="1" si="169"/>
        <v>0.81181318681318615</v>
      </c>
      <c r="O337" s="78">
        <f t="shared" si="193"/>
        <v>5.0000000000000001E-4</v>
      </c>
      <c r="P337" s="13" t="s">
        <v>184</v>
      </c>
      <c r="Q337" s="8">
        <v>130</v>
      </c>
      <c r="R337" s="13">
        <v>156</v>
      </c>
      <c r="S337" s="89">
        <f t="shared" si="181"/>
        <v>130</v>
      </c>
      <c r="T337" s="75">
        <f t="shared" si="182"/>
        <v>156</v>
      </c>
      <c r="U337" s="90">
        <f t="shared" si="183"/>
        <v>54.34</v>
      </c>
      <c r="V337" s="82">
        <f t="shared" si="184"/>
        <v>713.23199999999997</v>
      </c>
      <c r="W337" s="8">
        <v>2670</v>
      </c>
      <c r="X337" s="224">
        <v>11.931000000000001</v>
      </c>
      <c r="Y337" s="225">
        <v>3.2010000000000001</v>
      </c>
      <c r="Z337" s="225">
        <v>13.094999999999999</v>
      </c>
      <c r="AA337" s="225">
        <v>61.110000000000007</v>
      </c>
      <c r="AB337" s="12"/>
      <c r="AC337" s="228">
        <f t="shared" si="185"/>
        <v>89.337000000000003</v>
      </c>
      <c r="AD337" s="193">
        <f t="shared" si="186"/>
        <v>2580.663</v>
      </c>
      <c r="AE337" s="88">
        <f t="shared" si="174"/>
        <v>0.58360655737704914</v>
      </c>
      <c r="AF337" s="92">
        <f t="shared" si="175"/>
        <v>4.4685393258426971E-3</v>
      </c>
      <c r="AG337" s="93">
        <f t="shared" si="176"/>
        <v>1.198876404494382E-3</v>
      </c>
      <c r="AH337" s="93">
        <f t="shared" si="177"/>
        <v>4.9044943820224715E-3</v>
      </c>
      <c r="AI337" s="78">
        <f t="shared" si="178"/>
        <v>2.2887640449438206E-2</v>
      </c>
      <c r="AJ337" s="92">
        <f t="shared" si="187"/>
        <v>3.3459550561797752E-2</v>
      </c>
      <c r="AK337" s="78">
        <f t="shared" si="188"/>
        <v>0.96654044943820228</v>
      </c>
      <c r="AL337" s="11"/>
      <c r="AM337" s="14"/>
      <c r="AN337" s="11"/>
      <c r="AO337" s="15"/>
      <c r="AP337" s="11"/>
      <c r="AQ337" s="11"/>
      <c r="AR337" s="11"/>
      <c r="AS337" s="75" t="str">
        <f t="shared" si="194"/>
        <v/>
      </c>
      <c r="AT337" s="75" t="str">
        <f t="shared" ca="1" si="195"/>
        <v/>
      </c>
      <c r="AU337" s="75" t="str">
        <f t="shared" si="196"/>
        <v/>
      </c>
      <c r="AV337" s="75" t="str">
        <f t="shared" ca="1" si="197"/>
        <v/>
      </c>
      <c r="AW337" s="11"/>
      <c r="AX337" s="11"/>
      <c r="AY337" s="75" t="str">
        <f t="shared" si="198"/>
        <v/>
      </c>
      <c r="AZ337" s="11"/>
      <c r="BA337" s="11"/>
      <c r="BB337" s="75" t="str">
        <f t="shared" si="199"/>
        <v/>
      </c>
      <c r="BC337" s="11"/>
      <c r="BH337" s="52"/>
      <c r="BI337" s="52"/>
      <c r="BJ337" s="52"/>
      <c r="BK337" s="52"/>
      <c r="BL337" s="52"/>
      <c r="BM337" s="52"/>
      <c r="BQ337" s="27"/>
      <c r="BR337" s="27"/>
      <c r="BS337" s="27"/>
      <c r="BT337" s="27"/>
      <c r="BU337" s="27"/>
      <c r="BV337" s="27"/>
      <c r="BW337" s="54"/>
      <c r="BX337" s="26"/>
      <c r="BY337" s="54"/>
      <c r="BZ337" s="26"/>
      <c r="CA337" s="26"/>
      <c r="CB337" s="26"/>
    </row>
    <row r="338" spans="1:80" ht="17.45" customHeight="1">
      <c r="A338" s="86">
        <f t="shared" ref="A338:A401" si="200">A331+1</f>
        <v>47.6</v>
      </c>
      <c r="B338" s="107">
        <f t="shared" si="179"/>
        <v>45953</v>
      </c>
      <c r="C338" s="8"/>
      <c r="D338" s="11"/>
      <c r="E338" s="12">
        <v>1</v>
      </c>
      <c r="F338" s="11">
        <v>0</v>
      </c>
      <c r="G338" s="74">
        <f t="shared" si="189"/>
        <v>417</v>
      </c>
      <c r="H338" s="75">
        <f t="shared" si="189"/>
        <v>4572</v>
      </c>
      <c r="I338" s="88">
        <f t="shared" si="190"/>
        <v>0</v>
      </c>
      <c r="J338" s="78">
        <f t="shared" si="191"/>
        <v>2.3923444976076554E-3</v>
      </c>
      <c r="K338" s="78">
        <f t="shared" si="192"/>
        <v>0</v>
      </c>
      <c r="L338" s="78">
        <f t="shared" si="180"/>
        <v>0</v>
      </c>
      <c r="M338" s="78">
        <f t="shared" ca="1" si="170"/>
        <v>0.28296703296703279</v>
      </c>
      <c r="N338" s="78">
        <f t="shared" ref="N338:N401" ca="1" si="201">IF(ROW()=11,
   IF($B$4&gt;0,F338/$B$4,""),
   IF($B$4&gt;0,
      (OFFSET(N338,-1,0)*$B$4 + F338)/$B$4,
      "")
)</f>
        <v>0.81181318681318615</v>
      </c>
      <c r="O338" s="78">
        <f t="shared" si="193"/>
        <v>5.0000000000000001E-4</v>
      </c>
      <c r="P338" s="13" t="s">
        <v>184</v>
      </c>
      <c r="Q338" s="8">
        <v>130</v>
      </c>
      <c r="R338" s="13">
        <v>156</v>
      </c>
      <c r="S338" s="89">
        <f t="shared" si="181"/>
        <v>130</v>
      </c>
      <c r="T338" s="75">
        <f t="shared" si="182"/>
        <v>156</v>
      </c>
      <c r="U338" s="90">
        <f t="shared" si="183"/>
        <v>54.21</v>
      </c>
      <c r="V338" s="82">
        <f t="shared" si="184"/>
        <v>713.23199999999997</v>
      </c>
      <c r="W338" s="8">
        <v>2654</v>
      </c>
      <c r="X338" s="224">
        <v>18.624000000000002</v>
      </c>
      <c r="Y338" s="225">
        <v>5.5289999999999999</v>
      </c>
      <c r="Z338" s="225">
        <v>18.624000000000002</v>
      </c>
      <c r="AA338" s="225">
        <v>81.189000000000007</v>
      </c>
      <c r="AB338" s="12"/>
      <c r="AC338" s="228">
        <f t="shared" si="185"/>
        <v>123.96600000000001</v>
      </c>
      <c r="AD338" s="193">
        <f t="shared" si="186"/>
        <v>2530.0340000000001</v>
      </c>
      <c r="AE338" s="88">
        <f t="shared" si="174"/>
        <v>0.58048993875765531</v>
      </c>
      <c r="AF338" s="92">
        <f t="shared" si="175"/>
        <v>7.0173323285606642E-3</v>
      </c>
      <c r="AG338" s="93">
        <f t="shared" si="176"/>
        <v>2.0832705350414468E-3</v>
      </c>
      <c r="AH338" s="93">
        <f t="shared" si="177"/>
        <v>7.0173323285606642E-3</v>
      </c>
      <c r="AI338" s="78">
        <f t="shared" si="178"/>
        <v>3.0591183119819145E-2</v>
      </c>
      <c r="AJ338" s="92">
        <f t="shared" si="187"/>
        <v>4.670911831198192E-2</v>
      </c>
      <c r="AK338" s="78">
        <f t="shared" si="188"/>
        <v>0.95329088168801812</v>
      </c>
      <c r="AL338" s="11"/>
      <c r="AM338" s="14"/>
      <c r="AN338" s="11"/>
      <c r="AO338" s="15"/>
      <c r="AP338" s="11"/>
      <c r="AQ338" s="11"/>
      <c r="AR338" s="11"/>
      <c r="AS338" s="75" t="str">
        <f t="shared" si="194"/>
        <v/>
      </c>
      <c r="AT338" s="75" t="str">
        <f t="shared" ca="1" si="195"/>
        <v/>
      </c>
      <c r="AU338" s="75" t="str">
        <f t="shared" si="196"/>
        <v/>
      </c>
      <c r="AV338" s="75" t="str">
        <f t="shared" ca="1" si="197"/>
        <v/>
      </c>
      <c r="AW338" s="11"/>
      <c r="AX338" s="11"/>
      <c r="AY338" s="75" t="str">
        <f t="shared" si="198"/>
        <v/>
      </c>
      <c r="AZ338" s="11"/>
      <c r="BA338" s="11"/>
      <c r="BB338" s="75" t="str">
        <f t="shared" si="199"/>
        <v/>
      </c>
      <c r="BC338" s="11"/>
      <c r="BH338" s="52"/>
      <c r="BI338" s="52"/>
      <c r="BJ338" s="52"/>
      <c r="BK338" s="52"/>
      <c r="BL338" s="52"/>
      <c r="BM338" s="52"/>
      <c r="BQ338" s="27"/>
      <c r="BR338" s="27"/>
      <c r="BS338" s="27"/>
      <c r="BT338" s="27"/>
      <c r="BU338" s="27"/>
      <c r="BV338" s="27"/>
      <c r="BW338" s="54"/>
      <c r="BX338" s="26"/>
      <c r="BY338" s="54"/>
      <c r="BZ338" s="26"/>
      <c r="CA338" s="26"/>
      <c r="CB338" s="26"/>
    </row>
    <row r="339" spans="1:80" ht="17.45" customHeight="1" thickBot="1">
      <c r="A339" s="94">
        <f t="shared" si="200"/>
        <v>47.7</v>
      </c>
      <c r="B339" s="108">
        <f t="shared" si="179"/>
        <v>45954</v>
      </c>
      <c r="C339" s="16"/>
      <c r="D339" s="17"/>
      <c r="E339" s="18">
        <v>2</v>
      </c>
      <c r="F339" s="17">
        <v>1</v>
      </c>
      <c r="G339" s="96">
        <f t="shared" si="189"/>
        <v>415</v>
      </c>
      <c r="H339" s="97">
        <f t="shared" si="189"/>
        <v>4571</v>
      </c>
      <c r="I339" s="98">
        <f t="shared" si="190"/>
        <v>0</v>
      </c>
      <c r="J339" s="99">
        <f t="shared" si="191"/>
        <v>4.7961630695443642E-3</v>
      </c>
      <c r="K339" s="99">
        <f t="shared" si="192"/>
        <v>0</v>
      </c>
      <c r="L339" s="99">
        <f t="shared" si="180"/>
        <v>2.1872265966754156E-4</v>
      </c>
      <c r="M339" s="99">
        <f t="shared" ref="M339:M402" ca="1" si="202">IF(ROW()=11,
   IF($B$4&gt;0,E339/$B$4,""),
   IF($B$4&gt;0,
      (OFFSET(M339,-1,0)*$B$4 + E339)/$B$4,
      "")
)</f>
        <v>0.28571428571428553</v>
      </c>
      <c r="N339" s="99">
        <f t="shared" ca="1" si="201"/>
        <v>0.81318681318681252</v>
      </c>
      <c r="O339" s="99">
        <f t="shared" si="193"/>
        <v>5.0000000000000001E-4</v>
      </c>
      <c r="P339" s="19" t="s">
        <v>184</v>
      </c>
      <c r="Q339" s="16">
        <v>130</v>
      </c>
      <c r="R339" s="19">
        <v>155</v>
      </c>
      <c r="S339" s="89">
        <f t="shared" si="181"/>
        <v>130</v>
      </c>
      <c r="T339" s="75">
        <f t="shared" si="182"/>
        <v>155</v>
      </c>
      <c r="U339" s="100">
        <f t="shared" si="183"/>
        <v>53.95</v>
      </c>
      <c r="V339" s="101">
        <f t="shared" si="184"/>
        <v>708.505</v>
      </c>
      <c r="W339" s="16">
        <v>2747</v>
      </c>
      <c r="X339" s="224">
        <v>10.475999999999999</v>
      </c>
      <c r="Y339" s="225">
        <v>1.1640000000000001</v>
      </c>
      <c r="Z339" s="225">
        <v>9.6029999999999998</v>
      </c>
      <c r="AA339" s="225">
        <v>78.278999999999996</v>
      </c>
      <c r="AB339" s="12"/>
      <c r="AC339" s="229">
        <f t="shared" si="185"/>
        <v>99.521999999999991</v>
      </c>
      <c r="AD339" s="191">
        <f t="shared" si="186"/>
        <v>2647.4780000000001</v>
      </c>
      <c r="AE339" s="98">
        <f t="shared" si="174"/>
        <v>0.60083114610673671</v>
      </c>
      <c r="AF339" s="103">
        <f t="shared" si="175"/>
        <v>3.8136148525664357E-3</v>
      </c>
      <c r="AG339" s="104">
        <f t="shared" si="176"/>
        <v>4.2373498361849296E-4</v>
      </c>
      <c r="AH339" s="104">
        <f t="shared" si="177"/>
        <v>3.4958136148525664E-3</v>
      </c>
      <c r="AI339" s="99">
        <f t="shared" si="178"/>
        <v>2.8496177648343647E-2</v>
      </c>
      <c r="AJ339" s="103">
        <f t="shared" si="187"/>
        <v>3.622934109938114E-2</v>
      </c>
      <c r="AK339" s="99">
        <f t="shared" si="188"/>
        <v>0.96377065890061886</v>
      </c>
      <c r="AL339" s="17"/>
      <c r="AM339" s="20"/>
      <c r="AN339" s="17"/>
      <c r="AO339" s="21"/>
      <c r="AP339" s="17"/>
      <c r="AQ339" s="17"/>
      <c r="AR339" s="17"/>
      <c r="AS339" s="97" t="str">
        <f t="shared" si="194"/>
        <v/>
      </c>
      <c r="AT339" s="97" t="str">
        <f t="shared" ca="1" si="195"/>
        <v/>
      </c>
      <c r="AU339" s="97" t="str">
        <f t="shared" si="196"/>
        <v/>
      </c>
      <c r="AV339" s="97" t="str">
        <f t="shared" ca="1" si="197"/>
        <v/>
      </c>
      <c r="AW339" s="17"/>
      <c r="AX339" s="17"/>
      <c r="AY339" s="97" t="str">
        <f t="shared" si="198"/>
        <v/>
      </c>
      <c r="AZ339" s="17"/>
      <c r="BA339" s="17"/>
      <c r="BB339" s="97" t="str">
        <f t="shared" si="199"/>
        <v/>
      </c>
      <c r="BC339" s="17"/>
      <c r="BH339" s="52"/>
      <c r="BI339" s="52"/>
      <c r="BJ339" s="52"/>
      <c r="BK339" s="52"/>
      <c r="BL339" s="52"/>
      <c r="BM339" s="52"/>
      <c r="BQ339" s="27"/>
      <c r="BR339" s="27"/>
      <c r="BS339" s="27"/>
      <c r="BT339" s="27"/>
      <c r="BU339" s="27"/>
      <c r="BV339" s="27"/>
      <c r="BW339" s="54"/>
      <c r="BX339" s="26"/>
      <c r="BY339" s="54"/>
      <c r="BZ339" s="26"/>
      <c r="CA339" s="26"/>
      <c r="CB339" s="26"/>
    </row>
    <row r="340" spans="1:80" ht="17.45" customHeight="1" thickTop="1">
      <c r="A340" s="105">
        <f>A333+1</f>
        <v>48.1</v>
      </c>
      <c r="B340" s="106">
        <f>B339+1</f>
        <v>45955</v>
      </c>
      <c r="C340" s="4"/>
      <c r="D340" s="5"/>
      <c r="E340" s="6">
        <v>1</v>
      </c>
      <c r="F340" s="5">
        <v>1</v>
      </c>
      <c r="G340" s="74">
        <f t="shared" si="189"/>
        <v>414</v>
      </c>
      <c r="H340" s="75">
        <f t="shared" si="189"/>
        <v>4570</v>
      </c>
      <c r="I340" s="76">
        <f t="shared" si="190"/>
        <v>0</v>
      </c>
      <c r="J340" s="77">
        <f t="shared" si="191"/>
        <v>2.4096385542168677E-3</v>
      </c>
      <c r="K340" s="77">
        <f t="shared" si="192"/>
        <v>0</v>
      </c>
      <c r="L340" s="77">
        <f t="shared" si="180"/>
        <v>2.1877050973528769E-4</v>
      </c>
      <c r="M340" s="78">
        <f t="shared" ca="1" si="202"/>
        <v>0.2870879120879119</v>
      </c>
      <c r="N340" s="78">
        <f t="shared" ca="1" si="201"/>
        <v>0.81456043956043889</v>
      </c>
      <c r="O340" s="78">
        <f t="shared" si="193"/>
        <v>5.0000000000000001E-4</v>
      </c>
      <c r="P340" s="13" t="s">
        <v>184</v>
      </c>
      <c r="Q340" s="8">
        <v>130</v>
      </c>
      <c r="R340" s="13">
        <v>155</v>
      </c>
      <c r="S340" s="79">
        <f t="shared" si="181"/>
        <v>130</v>
      </c>
      <c r="T340" s="80">
        <f t="shared" si="182"/>
        <v>155</v>
      </c>
      <c r="U340" s="90">
        <f t="shared" si="183"/>
        <v>53.82</v>
      </c>
      <c r="V340" s="82">
        <f t="shared" si="184"/>
        <v>708.35</v>
      </c>
      <c r="W340" s="4">
        <v>2690</v>
      </c>
      <c r="X340" s="226">
        <v>18.332999999999998</v>
      </c>
      <c r="Y340" s="227">
        <v>1.1640000000000001</v>
      </c>
      <c r="Z340" s="227">
        <v>15.132</v>
      </c>
      <c r="AA340" s="227">
        <v>60.527999999999999</v>
      </c>
      <c r="AB340" s="6"/>
      <c r="AC340" s="230">
        <f t="shared" si="185"/>
        <v>95.156999999999996</v>
      </c>
      <c r="AD340" s="192">
        <f t="shared" si="186"/>
        <v>2594.8429999999998</v>
      </c>
      <c r="AE340" s="76">
        <f t="shared" si="174"/>
        <v>0.58849267118792392</v>
      </c>
      <c r="AF340" s="84">
        <f t="shared" si="175"/>
        <v>6.8152416356877321E-3</v>
      </c>
      <c r="AG340" s="85">
        <f t="shared" si="176"/>
        <v>4.3271375464684018E-4</v>
      </c>
      <c r="AH340" s="85">
        <f t="shared" si="177"/>
        <v>5.6252788104089214E-3</v>
      </c>
      <c r="AI340" s="77">
        <f t="shared" si="178"/>
        <v>2.2501115241635686E-2</v>
      </c>
      <c r="AJ340" s="84">
        <f t="shared" si="187"/>
        <v>3.5374349442379181E-2</v>
      </c>
      <c r="AK340" s="77">
        <f t="shared" si="188"/>
        <v>0.96462565055762073</v>
      </c>
      <c r="AL340" s="5"/>
      <c r="AM340" s="9"/>
      <c r="AN340" s="5"/>
      <c r="AO340" s="10"/>
      <c r="AP340" s="5"/>
      <c r="AQ340" s="5"/>
      <c r="AR340" s="5"/>
      <c r="AS340" s="80" t="str">
        <f t="shared" si="194"/>
        <v/>
      </c>
      <c r="AT340" s="80" t="str">
        <f t="shared" ca="1" si="195"/>
        <v/>
      </c>
      <c r="AU340" s="80" t="str">
        <f t="shared" si="196"/>
        <v/>
      </c>
      <c r="AV340" s="80" t="str">
        <f t="shared" ca="1" si="197"/>
        <v/>
      </c>
      <c r="AW340" s="5"/>
      <c r="AX340" s="5"/>
      <c r="AY340" s="80" t="str">
        <f t="shared" si="198"/>
        <v/>
      </c>
      <c r="AZ340" s="165"/>
      <c r="BA340" s="165"/>
      <c r="BB340" s="80" t="str">
        <f t="shared" si="199"/>
        <v/>
      </c>
      <c r="BC340" s="5"/>
      <c r="BH340" s="52"/>
      <c r="BI340" s="52"/>
      <c r="BJ340" s="52"/>
      <c r="BK340" s="52"/>
      <c r="BL340" s="52"/>
      <c r="BM340" s="52"/>
      <c r="BQ340" s="27"/>
      <c r="BR340" s="27"/>
      <c r="BS340" s="27"/>
      <c r="BT340" s="27"/>
      <c r="BU340" s="27"/>
      <c r="BV340" s="27"/>
      <c r="BW340" s="54"/>
      <c r="BX340" s="26"/>
      <c r="BY340" s="54"/>
      <c r="BZ340" s="26"/>
      <c r="CA340" s="26"/>
      <c r="CB340" s="26"/>
    </row>
    <row r="341" spans="1:80" ht="17.45" customHeight="1">
      <c r="A341" s="94">
        <f t="shared" si="200"/>
        <v>48.2</v>
      </c>
      <c r="B341" s="107">
        <f t="shared" si="179"/>
        <v>45956</v>
      </c>
      <c r="C341" s="8"/>
      <c r="D341" s="11"/>
      <c r="E341" s="12">
        <v>2</v>
      </c>
      <c r="F341" s="11">
        <v>4</v>
      </c>
      <c r="G341" s="74">
        <f t="shared" si="189"/>
        <v>412</v>
      </c>
      <c r="H341" s="75">
        <f t="shared" si="189"/>
        <v>4566</v>
      </c>
      <c r="I341" s="88">
        <f t="shared" si="190"/>
        <v>0</v>
      </c>
      <c r="J341" s="78">
        <f t="shared" si="191"/>
        <v>4.830917874396135E-3</v>
      </c>
      <c r="K341" s="78">
        <f t="shared" si="192"/>
        <v>0</v>
      </c>
      <c r="L341" s="78">
        <f t="shared" si="180"/>
        <v>8.7527352297593001E-4</v>
      </c>
      <c r="M341" s="78">
        <f t="shared" ca="1" si="202"/>
        <v>0.28983516483516464</v>
      </c>
      <c r="N341" s="78">
        <f t="shared" ca="1" si="201"/>
        <v>0.82005494505494447</v>
      </c>
      <c r="O341" s="78">
        <f t="shared" si="193"/>
        <v>5.0000000000000001E-4</v>
      </c>
      <c r="P341" s="13" t="s">
        <v>184</v>
      </c>
      <c r="Q341" s="8">
        <v>130</v>
      </c>
      <c r="R341" s="13">
        <v>155</v>
      </c>
      <c r="S341" s="89">
        <f t="shared" si="181"/>
        <v>130</v>
      </c>
      <c r="T341" s="75">
        <f t="shared" si="182"/>
        <v>155</v>
      </c>
      <c r="U341" s="90">
        <f t="shared" si="183"/>
        <v>53.56</v>
      </c>
      <c r="V341" s="82">
        <f t="shared" si="184"/>
        <v>707.73</v>
      </c>
      <c r="W341" s="8">
        <v>2715</v>
      </c>
      <c r="X341" s="224">
        <v>15.132</v>
      </c>
      <c r="Y341" s="225">
        <v>4.3650000000000002</v>
      </c>
      <c r="Z341" s="225">
        <v>22.407</v>
      </c>
      <c r="AA341" s="225">
        <v>72.75</v>
      </c>
      <c r="AB341" s="12"/>
      <c r="AC341" s="228">
        <f t="shared" si="185"/>
        <v>114.654</v>
      </c>
      <c r="AD341" s="193">
        <f t="shared" si="186"/>
        <v>2600.346</v>
      </c>
      <c r="AE341" s="88">
        <f t="shared" si="174"/>
        <v>0.5940919037199125</v>
      </c>
      <c r="AF341" s="92">
        <f t="shared" si="175"/>
        <v>5.5734806629834256E-3</v>
      </c>
      <c r="AG341" s="93">
        <f t="shared" si="176"/>
        <v>1.6077348066298343E-3</v>
      </c>
      <c r="AH341" s="93">
        <f t="shared" si="177"/>
        <v>8.2530386740331495E-3</v>
      </c>
      <c r="AI341" s="78">
        <f t="shared" si="178"/>
        <v>2.6795580110497239E-2</v>
      </c>
      <c r="AJ341" s="92">
        <f t="shared" si="187"/>
        <v>4.2229834254143644E-2</v>
      </c>
      <c r="AK341" s="78">
        <f t="shared" si="188"/>
        <v>0.95777016574585638</v>
      </c>
      <c r="AL341" s="11"/>
      <c r="AM341" s="14"/>
      <c r="AN341" s="11"/>
      <c r="AO341" s="15"/>
      <c r="AP341" s="11"/>
      <c r="AQ341" s="11"/>
      <c r="AR341" s="11"/>
      <c r="AS341" s="75" t="str">
        <f t="shared" si="194"/>
        <v/>
      </c>
      <c r="AT341" s="75" t="str">
        <f t="shared" ca="1" si="195"/>
        <v/>
      </c>
      <c r="AU341" s="75" t="str">
        <f t="shared" si="196"/>
        <v/>
      </c>
      <c r="AV341" s="75" t="str">
        <f t="shared" ca="1" si="197"/>
        <v/>
      </c>
      <c r="AW341" s="11"/>
      <c r="AX341" s="11"/>
      <c r="AY341" s="75" t="str">
        <f t="shared" si="198"/>
        <v/>
      </c>
      <c r="AZ341" s="11"/>
      <c r="BA341" s="11"/>
      <c r="BB341" s="75" t="str">
        <f t="shared" si="199"/>
        <v/>
      </c>
      <c r="BC341" s="11"/>
      <c r="BH341" s="52"/>
      <c r="BI341" s="52"/>
      <c r="BJ341" s="52"/>
      <c r="BK341" s="52"/>
      <c r="BL341" s="52"/>
      <c r="BM341" s="52"/>
      <c r="BQ341" s="27"/>
      <c r="BR341" s="27"/>
      <c r="BS341" s="27"/>
      <c r="BT341" s="27"/>
      <c r="BU341" s="27"/>
      <c r="BV341" s="27"/>
      <c r="BW341" s="54"/>
      <c r="BX341" s="26"/>
      <c r="BY341" s="54"/>
      <c r="BZ341" s="26"/>
      <c r="CA341" s="26"/>
      <c r="CB341" s="26"/>
    </row>
    <row r="342" spans="1:80" ht="17.45" customHeight="1">
      <c r="A342" s="86">
        <f t="shared" si="200"/>
        <v>48.3</v>
      </c>
      <c r="B342" s="107">
        <f t="shared" si="179"/>
        <v>45957</v>
      </c>
      <c r="C342" s="8"/>
      <c r="D342" s="11"/>
      <c r="E342" s="12">
        <v>0</v>
      </c>
      <c r="F342" s="11">
        <v>3</v>
      </c>
      <c r="G342" s="74">
        <f t="shared" si="189"/>
        <v>412</v>
      </c>
      <c r="H342" s="75">
        <f t="shared" si="189"/>
        <v>4563</v>
      </c>
      <c r="I342" s="88">
        <f t="shared" si="190"/>
        <v>0</v>
      </c>
      <c r="J342" s="78">
        <f t="shared" si="191"/>
        <v>0</v>
      </c>
      <c r="K342" s="78">
        <f t="shared" si="192"/>
        <v>0</v>
      </c>
      <c r="L342" s="78">
        <f t="shared" si="180"/>
        <v>6.5703022339027597E-4</v>
      </c>
      <c r="M342" s="78">
        <f t="shared" ca="1" si="202"/>
        <v>0.28983516483516464</v>
      </c>
      <c r="N342" s="78">
        <f t="shared" ca="1" si="201"/>
        <v>0.82417582417582358</v>
      </c>
      <c r="O342" s="78">
        <f t="shared" si="193"/>
        <v>5.0000000000000001E-4</v>
      </c>
      <c r="P342" s="13" t="s">
        <v>184</v>
      </c>
      <c r="Q342" s="8">
        <v>130</v>
      </c>
      <c r="R342" s="13">
        <v>155</v>
      </c>
      <c r="S342" s="89">
        <f t="shared" si="181"/>
        <v>130</v>
      </c>
      <c r="T342" s="75">
        <f t="shared" si="182"/>
        <v>155</v>
      </c>
      <c r="U342" s="90">
        <f t="shared" si="183"/>
        <v>53.56</v>
      </c>
      <c r="V342" s="82">
        <f t="shared" si="184"/>
        <v>707.26499999999999</v>
      </c>
      <c r="W342" s="8">
        <v>2805</v>
      </c>
      <c r="X342" s="224">
        <v>12.513</v>
      </c>
      <c r="Y342" s="225">
        <v>5.2379999999999995</v>
      </c>
      <c r="Z342" s="225">
        <v>17.751000000000001</v>
      </c>
      <c r="AA342" s="225">
        <v>72.75</v>
      </c>
      <c r="AB342" s="12"/>
      <c r="AC342" s="228">
        <f t="shared" si="185"/>
        <v>108.252</v>
      </c>
      <c r="AD342" s="193">
        <f t="shared" si="186"/>
        <v>2696.748</v>
      </c>
      <c r="AE342" s="88">
        <f t="shared" si="174"/>
        <v>0.61432325886990802</v>
      </c>
      <c r="AF342" s="92">
        <f t="shared" si="175"/>
        <v>4.4609625668449197E-3</v>
      </c>
      <c r="AG342" s="93">
        <f t="shared" si="176"/>
        <v>1.8673796791443848E-3</v>
      </c>
      <c r="AH342" s="93">
        <f t="shared" si="177"/>
        <v>6.3283422459893051E-3</v>
      </c>
      <c r="AI342" s="78">
        <f t="shared" si="178"/>
        <v>2.5935828877005348E-2</v>
      </c>
      <c r="AJ342" s="92">
        <f t="shared" si="187"/>
        <v>3.8592513368983956E-2</v>
      </c>
      <c r="AK342" s="78">
        <f t="shared" si="188"/>
        <v>0.96140748663101605</v>
      </c>
      <c r="AL342" s="11"/>
      <c r="AM342" s="14"/>
      <c r="AN342" s="11"/>
      <c r="AO342" s="15"/>
      <c r="AP342" s="11"/>
      <c r="AQ342" s="11"/>
      <c r="AR342" s="11"/>
      <c r="AS342" s="75" t="str">
        <f t="shared" si="194"/>
        <v/>
      </c>
      <c r="AT342" s="75" t="str">
        <f t="shared" ca="1" si="195"/>
        <v/>
      </c>
      <c r="AU342" s="75" t="str">
        <f t="shared" si="196"/>
        <v/>
      </c>
      <c r="AV342" s="75" t="str">
        <f t="shared" ca="1" si="197"/>
        <v/>
      </c>
      <c r="AW342" s="11"/>
      <c r="AX342" s="11"/>
      <c r="AY342" s="75" t="str">
        <f t="shared" si="198"/>
        <v/>
      </c>
      <c r="AZ342" s="11"/>
      <c r="BA342" s="11"/>
      <c r="BB342" s="75" t="str">
        <f t="shared" si="199"/>
        <v/>
      </c>
      <c r="BC342" s="11"/>
      <c r="BH342" s="52"/>
      <c r="BI342" s="52"/>
      <c r="BJ342" s="52"/>
      <c r="BK342" s="52"/>
      <c r="BL342" s="52"/>
      <c r="BM342" s="52"/>
      <c r="BQ342" s="27"/>
      <c r="BR342" s="27"/>
      <c r="BS342" s="27"/>
      <c r="BT342" s="27"/>
      <c r="BU342" s="27"/>
      <c r="BV342" s="27"/>
      <c r="BW342" s="54"/>
      <c r="BX342" s="26"/>
      <c r="BY342" s="54"/>
      <c r="BZ342" s="26"/>
      <c r="CA342" s="26"/>
      <c r="CB342" s="26"/>
    </row>
    <row r="343" spans="1:80" ht="17.45" customHeight="1">
      <c r="A343" s="94">
        <f t="shared" si="200"/>
        <v>48.4</v>
      </c>
      <c r="B343" s="107">
        <f t="shared" si="179"/>
        <v>45958</v>
      </c>
      <c r="C343" s="8"/>
      <c r="D343" s="11"/>
      <c r="E343" s="12">
        <v>1</v>
      </c>
      <c r="F343" s="11">
        <v>1</v>
      </c>
      <c r="G343" s="74">
        <f t="shared" si="189"/>
        <v>411</v>
      </c>
      <c r="H343" s="75">
        <f t="shared" si="189"/>
        <v>4562</v>
      </c>
      <c r="I343" s="88">
        <f t="shared" si="190"/>
        <v>0</v>
      </c>
      <c r="J343" s="78">
        <f t="shared" si="191"/>
        <v>2.4271844660194173E-3</v>
      </c>
      <c r="K343" s="78">
        <f t="shared" si="192"/>
        <v>0</v>
      </c>
      <c r="L343" s="78">
        <f t="shared" si="180"/>
        <v>2.1915406530791147E-4</v>
      </c>
      <c r="M343" s="78">
        <f t="shared" ca="1" si="202"/>
        <v>0.29120879120879101</v>
      </c>
      <c r="N343" s="78">
        <f t="shared" ca="1" si="201"/>
        <v>0.82554945054944995</v>
      </c>
      <c r="O343" s="78">
        <f t="shared" si="193"/>
        <v>5.0000000000000001E-4</v>
      </c>
      <c r="P343" s="13" t="s">
        <v>184</v>
      </c>
      <c r="Q343" s="8">
        <v>130</v>
      </c>
      <c r="R343" s="13">
        <v>155</v>
      </c>
      <c r="S343" s="89">
        <f t="shared" si="181"/>
        <v>130</v>
      </c>
      <c r="T343" s="75">
        <f t="shared" si="182"/>
        <v>155</v>
      </c>
      <c r="U343" s="90">
        <f t="shared" si="183"/>
        <v>53.43</v>
      </c>
      <c r="V343" s="82">
        <f t="shared" si="184"/>
        <v>707.11</v>
      </c>
      <c r="W343" s="8">
        <v>2706</v>
      </c>
      <c r="X343" s="224">
        <v>8.73</v>
      </c>
      <c r="Y343" s="225">
        <v>2.0369999999999999</v>
      </c>
      <c r="Z343" s="225">
        <v>18.332999999999998</v>
      </c>
      <c r="AA343" s="225">
        <v>73.040999999999997</v>
      </c>
      <c r="AB343" s="12"/>
      <c r="AC343" s="228">
        <f t="shared" si="185"/>
        <v>102.14099999999999</v>
      </c>
      <c r="AD343" s="193">
        <f t="shared" si="186"/>
        <v>2603.8589999999999</v>
      </c>
      <c r="AE343" s="88">
        <f t="shared" si="174"/>
        <v>0.59303090072320841</v>
      </c>
      <c r="AF343" s="92">
        <f t="shared" si="175"/>
        <v>3.2261640798226165E-3</v>
      </c>
      <c r="AG343" s="93">
        <f t="shared" si="176"/>
        <v>7.5277161862527715E-4</v>
      </c>
      <c r="AH343" s="93">
        <f t="shared" si="177"/>
        <v>6.7749445676274942E-3</v>
      </c>
      <c r="AI343" s="78">
        <f t="shared" si="178"/>
        <v>2.6992239467849222E-2</v>
      </c>
      <c r="AJ343" s="92">
        <f t="shared" si="187"/>
        <v>3.774611973392461E-2</v>
      </c>
      <c r="AK343" s="78">
        <f t="shared" si="188"/>
        <v>0.96225388026607539</v>
      </c>
      <c r="AL343" s="11"/>
      <c r="AM343" s="14"/>
      <c r="AN343" s="11"/>
      <c r="AO343" s="15"/>
      <c r="AP343" s="11"/>
      <c r="AQ343" s="11"/>
      <c r="AR343" s="11"/>
      <c r="AS343" s="75" t="str">
        <f t="shared" si="194"/>
        <v/>
      </c>
      <c r="AT343" s="75" t="str">
        <f t="shared" ca="1" si="195"/>
        <v/>
      </c>
      <c r="AU343" s="75" t="str">
        <f t="shared" si="196"/>
        <v/>
      </c>
      <c r="AV343" s="75" t="str">
        <f t="shared" ca="1" si="197"/>
        <v/>
      </c>
      <c r="AW343" s="11"/>
      <c r="AX343" s="11"/>
      <c r="AY343" s="75" t="str">
        <f t="shared" si="198"/>
        <v/>
      </c>
      <c r="AZ343" s="11"/>
      <c r="BA343" s="11"/>
      <c r="BB343" s="75" t="str">
        <f t="shared" si="199"/>
        <v/>
      </c>
      <c r="BC343" s="11"/>
      <c r="BH343" s="52"/>
      <c r="BI343" s="52"/>
      <c r="BJ343" s="52"/>
      <c r="BK343" s="52"/>
      <c r="BL343" s="52"/>
      <c r="BM343" s="52"/>
      <c r="BQ343" s="27"/>
      <c r="BR343" s="27"/>
      <c r="BS343" s="27"/>
      <c r="BT343" s="27"/>
      <c r="BU343" s="27"/>
      <c r="BV343" s="27"/>
      <c r="BW343" s="54"/>
      <c r="BX343" s="26"/>
      <c r="BY343" s="54"/>
      <c r="BZ343" s="26"/>
      <c r="CA343" s="26"/>
      <c r="CB343" s="26"/>
    </row>
    <row r="344" spans="1:80" ht="17.45" customHeight="1">
      <c r="A344" s="86">
        <f t="shared" si="200"/>
        <v>48.5</v>
      </c>
      <c r="B344" s="107">
        <f t="shared" si="179"/>
        <v>45959</v>
      </c>
      <c r="C344" s="8"/>
      <c r="D344" s="11"/>
      <c r="E344" s="12">
        <v>4</v>
      </c>
      <c r="F344" s="11">
        <v>3</v>
      </c>
      <c r="G344" s="74">
        <f t="shared" si="189"/>
        <v>407</v>
      </c>
      <c r="H344" s="75">
        <f t="shared" si="189"/>
        <v>4559</v>
      </c>
      <c r="I344" s="88">
        <f t="shared" si="190"/>
        <v>0</v>
      </c>
      <c r="J344" s="78">
        <f t="shared" si="191"/>
        <v>9.7323600973236012E-3</v>
      </c>
      <c r="K344" s="78">
        <f t="shared" si="192"/>
        <v>0</v>
      </c>
      <c r="L344" s="78">
        <f t="shared" si="180"/>
        <v>6.5760631302060502E-4</v>
      </c>
      <c r="M344" s="78">
        <f t="shared" ca="1" si="202"/>
        <v>0.29670329670329648</v>
      </c>
      <c r="N344" s="78">
        <f t="shared" ca="1" si="201"/>
        <v>0.82967032967032905</v>
      </c>
      <c r="O344" s="78">
        <f t="shared" si="193"/>
        <v>5.0000000000000001E-4</v>
      </c>
      <c r="P344" s="13" t="s">
        <v>184</v>
      </c>
      <c r="Q344" s="8">
        <v>130</v>
      </c>
      <c r="R344" s="13">
        <v>155</v>
      </c>
      <c r="S344" s="89">
        <f t="shared" si="181"/>
        <v>130</v>
      </c>
      <c r="T344" s="75">
        <f t="shared" si="182"/>
        <v>155</v>
      </c>
      <c r="U344" s="90">
        <f t="shared" si="183"/>
        <v>52.91</v>
      </c>
      <c r="V344" s="82">
        <f t="shared" si="184"/>
        <v>706.64499999999998</v>
      </c>
      <c r="W344" s="8">
        <v>2730</v>
      </c>
      <c r="X344" s="224">
        <v>8.4390000000000001</v>
      </c>
      <c r="Y344" s="225">
        <v>6.4020000000000001</v>
      </c>
      <c r="Z344" s="225">
        <v>8.4390000000000001</v>
      </c>
      <c r="AA344" s="225">
        <v>70.421999999999997</v>
      </c>
      <c r="AB344" s="12"/>
      <c r="AC344" s="228">
        <f t="shared" si="185"/>
        <v>93.701999999999998</v>
      </c>
      <c r="AD344" s="193">
        <f t="shared" si="186"/>
        <v>2636.2979999999998</v>
      </c>
      <c r="AE344" s="88">
        <f t="shared" si="174"/>
        <v>0.59842174484875055</v>
      </c>
      <c r="AF344" s="92">
        <f t="shared" si="175"/>
        <v>3.0912087912087914E-3</v>
      </c>
      <c r="AG344" s="93">
        <f t="shared" si="176"/>
        <v>2.345054945054945E-3</v>
      </c>
      <c r="AH344" s="93">
        <f t="shared" si="177"/>
        <v>3.0912087912087914E-3</v>
      </c>
      <c r="AI344" s="78">
        <f t="shared" si="178"/>
        <v>2.5795604395604396E-2</v>
      </c>
      <c r="AJ344" s="92">
        <f t="shared" si="187"/>
        <v>3.4323076923076921E-2</v>
      </c>
      <c r="AK344" s="78">
        <f t="shared" si="188"/>
        <v>0.96567692307692299</v>
      </c>
      <c r="AL344" s="11"/>
      <c r="AM344" s="14"/>
      <c r="AN344" s="11"/>
      <c r="AO344" s="15"/>
      <c r="AP344" s="11"/>
      <c r="AQ344" s="11"/>
      <c r="AR344" s="11"/>
      <c r="AS344" s="75" t="str">
        <f t="shared" si="194"/>
        <v/>
      </c>
      <c r="AT344" s="75" t="str">
        <f t="shared" ca="1" si="195"/>
        <v/>
      </c>
      <c r="AU344" s="75" t="str">
        <f t="shared" si="196"/>
        <v/>
      </c>
      <c r="AV344" s="75" t="str">
        <f t="shared" ca="1" si="197"/>
        <v/>
      </c>
      <c r="AW344" s="11"/>
      <c r="AX344" s="11"/>
      <c r="AY344" s="75" t="str">
        <f t="shared" si="198"/>
        <v/>
      </c>
      <c r="AZ344" s="11"/>
      <c r="BA344" s="11"/>
      <c r="BB344" s="75" t="str">
        <f t="shared" si="199"/>
        <v/>
      </c>
      <c r="BC344" s="11"/>
      <c r="BH344" s="52"/>
      <c r="BI344" s="52"/>
      <c r="BJ344" s="52"/>
      <c r="BK344" s="52"/>
      <c r="BL344" s="52"/>
      <c r="BM344" s="52"/>
      <c r="BQ344" s="27"/>
      <c r="BR344" s="27"/>
      <c r="BS344" s="27"/>
      <c r="BT344" s="27"/>
      <c r="BU344" s="27"/>
      <c r="BV344" s="27"/>
      <c r="BW344" s="54"/>
      <c r="BX344" s="26"/>
      <c r="BY344" s="54"/>
      <c r="BZ344" s="26"/>
      <c r="CA344" s="26"/>
      <c r="CB344" s="26"/>
    </row>
    <row r="345" spans="1:80" ht="17.45" customHeight="1">
      <c r="A345" s="94">
        <f t="shared" si="200"/>
        <v>48.6</v>
      </c>
      <c r="B345" s="107">
        <f t="shared" si="179"/>
        <v>45960</v>
      </c>
      <c r="C345" s="8"/>
      <c r="D345" s="11"/>
      <c r="E345" s="12">
        <v>1</v>
      </c>
      <c r="F345" s="11">
        <v>0</v>
      </c>
      <c r="G345" s="74">
        <f t="shared" si="189"/>
        <v>406</v>
      </c>
      <c r="H345" s="75">
        <f t="shared" si="189"/>
        <v>4559</v>
      </c>
      <c r="I345" s="88">
        <f t="shared" si="190"/>
        <v>0</v>
      </c>
      <c r="J345" s="78">
        <f t="shared" si="191"/>
        <v>2.4570024570024569E-3</v>
      </c>
      <c r="K345" s="78">
        <f t="shared" si="192"/>
        <v>0</v>
      </c>
      <c r="L345" s="78">
        <f t="shared" si="180"/>
        <v>0</v>
      </c>
      <c r="M345" s="78">
        <f t="shared" ca="1" si="202"/>
        <v>0.29807692307692285</v>
      </c>
      <c r="N345" s="78">
        <f t="shared" ca="1" si="201"/>
        <v>0.82967032967032905</v>
      </c>
      <c r="O345" s="78">
        <f t="shared" si="193"/>
        <v>5.0000000000000001E-4</v>
      </c>
      <c r="P345" s="13" t="s">
        <v>184</v>
      </c>
      <c r="Q345" s="8">
        <v>130</v>
      </c>
      <c r="R345" s="13">
        <v>155</v>
      </c>
      <c r="S345" s="89">
        <f t="shared" si="181"/>
        <v>130</v>
      </c>
      <c r="T345" s="75">
        <f t="shared" si="182"/>
        <v>155</v>
      </c>
      <c r="U345" s="90">
        <f t="shared" si="183"/>
        <v>52.78</v>
      </c>
      <c r="V345" s="82">
        <f t="shared" si="184"/>
        <v>706.64499999999998</v>
      </c>
      <c r="W345" s="8">
        <v>2730</v>
      </c>
      <c r="X345" s="224">
        <v>11.64</v>
      </c>
      <c r="Y345" s="225">
        <v>2.0369999999999999</v>
      </c>
      <c r="Z345" s="225">
        <v>13.967999999999998</v>
      </c>
      <c r="AA345" s="225">
        <v>64.02</v>
      </c>
      <c r="AB345" s="12"/>
      <c r="AC345" s="228">
        <f t="shared" si="185"/>
        <v>91.664999999999992</v>
      </c>
      <c r="AD345" s="193">
        <f t="shared" si="186"/>
        <v>2638.335</v>
      </c>
      <c r="AE345" s="88">
        <f t="shared" si="174"/>
        <v>0.59881552972143015</v>
      </c>
      <c r="AF345" s="92">
        <f t="shared" si="175"/>
        <v>4.2637362637362643E-3</v>
      </c>
      <c r="AG345" s="93">
        <f t="shared" si="176"/>
        <v>7.4615384615384615E-4</v>
      </c>
      <c r="AH345" s="93">
        <f t="shared" si="177"/>
        <v>5.1164835164835155E-3</v>
      </c>
      <c r="AI345" s="78">
        <f t="shared" si="178"/>
        <v>2.345054945054945E-2</v>
      </c>
      <c r="AJ345" s="92">
        <f t="shared" si="187"/>
        <v>3.3576923076923074E-2</v>
      </c>
      <c r="AK345" s="78">
        <f t="shared" si="188"/>
        <v>0.96642307692307694</v>
      </c>
      <c r="AL345" s="11"/>
      <c r="AM345" s="14"/>
      <c r="AN345" s="11"/>
      <c r="AO345" s="15"/>
      <c r="AP345" s="11"/>
      <c r="AQ345" s="11"/>
      <c r="AR345" s="11"/>
      <c r="AS345" s="75" t="str">
        <f t="shared" si="194"/>
        <v/>
      </c>
      <c r="AT345" s="75" t="str">
        <f t="shared" ca="1" si="195"/>
        <v/>
      </c>
      <c r="AU345" s="75" t="str">
        <f t="shared" si="196"/>
        <v/>
      </c>
      <c r="AV345" s="75" t="str">
        <f t="shared" ca="1" si="197"/>
        <v/>
      </c>
      <c r="AW345" s="11"/>
      <c r="AX345" s="11"/>
      <c r="AY345" s="75" t="str">
        <f t="shared" si="198"/>
        <v/>
      </c>
      <c r="AZ345" s="11"/>
      <c r="BA345" s="11"/>
      <c r="BB345" s="75" t="str">
        <f t="shared" si="199"/>
        <v/>
      </c>
      <c r="BC345" s="11"/>
      <c r="BH345" s="52"/>
      <c r="BI345" s="52"/>
      <c r="BJ345" s="52"/>
      <c r="BK345" s="52"/>
      <c r="BL345" s="52"/>
      <c r="BM345" s="52"/>
      <c r="BQ345" s="27"/>
      <c r="BR345" s="27"/>
      <c r="BS345" s="27"/>
      <c r="BT345" s="27"/>
      <c r="BU345" s="27"/>
      <c r="BV345" s="27"/>
      <c r="BW345" s="54"/>
      <c r="BX345" s="26"/>
      <c r="BY345" s="54"/>
      <c r="BZ345" s="26"/>
      <c r="CA345" s="26"/>
      <c r="CB345" s="26"/>
    </row>
    <row r="346" spans="1:80" ht="17.45" customHeight="1" thickBot="1">
      <c r="A346" s="86">
        <f t="shared" si="200"/>
        <v>48.7</v>
      </c>
      <c r="B346" s="108">
        <f t="shared" si="179"/>
        <v>45961</v>
      </c>
      <c r="C346" s="16"/>
      <c r="D346" s="17"/>
      <c r="E346" s="18">
        <v>0</v>
      </c>
      <c r="F346" s="17">
        <v>2</v>
      </c>
      <c r="G346" s="96">
        <f t="shared" si="189"/>
        <v>406</v>
      </c>
      <c r="H346" s="97">
        <f t="shared" si="189"/>
        <v>4557</v>
      </c>
      <c r="I346" s="98">
        <f t="shared" si="190"/>
        <v>0</v>
      </c>
      <c r="J346" s="99">
        <f t="shared" si="191"/>
        <v>0</v>
      </c>
      <c r="K346" s="99">
        <f t="shared" si="192"/>
        <v>0</v>
      </c>
      <c r="L346" s="99">
        <f t="shared" si="180"/>
        <v>4.3869269576661551E-4</v>
      </c>
      <c r="M346" s="99">
        <f t="shared" ca="1" si="202"/>
        <v>0.29807692307692285</v>
      </c>
      <c r="N346" s="99">
        <f t="shared" ca="1" si="201"/>
        <v>0.83241758241758179</v>
      </c>
      <c r="O346" s="99">
        <f t="shared" si="193"/>
        <v>5.0000000000000001E-4</v>
      </c>
      <c r="P346" s="19" t="s">
        <v>184</v>
      </c>
      <c r="Q346" s="16">
        <v>130</v>
      </c>
      <c r="R346" s="19">
        <v>154</v>
      </c>
      <c r="S346" s="89">
        <f t="shared" si="181"/>
        <v>130</v>
      </c>
      <c r="T346" s="75">
        <f t="shared" si="182"/>
        <v>154</v>
      </c>
      <c r="U346" s="100">
        <f t="shared" si="183"/>
        <v>52.78</v>
      </c>
      <c r="V346" s="101">
        <f t="shared" si="184"/>
        <v>701.77800000000002</v>
      </c>
      <c r="W346" s="16">
        <v>2765</v>
      </c>
      <c r="X346" s="224">
        <v>4.0739999999999998</v>
      </c>
      <c r="Y346" s="225">
        <v>2.0369999999999999</v>
      </c>
      <c r="Z346" s="225">
        <v>8.4390000000000001</v>
      </c>
      <c r="AA346" s="225">
        <v>65.183999999999997</v>
      </c>
      <c r="AB346" s="12"/>
      <c r="AC346" s="229">
        <f t="shared" si="185"/>
        <v>79.733999999999995</v>
      </c>
      <c r="AD346" s="191">
        <f t="shared" si="186"/>
        <v>2685.2660000000001</v>
      </c>
      <c r="AE346" s="98">
        <f t="shared" si="174"/>
        <v>0.60649265189734591</v>
      </c>
      <c r="AF346" s="103">
        <f t="shared" si="175"/>
        <v>1.4734177215189872E-3</v>
      </c>
      <c r="AG346" s="104">
        <f t="shared" si="176"/>
        <v>7.3670886075949361E-4</v>
      </c>
      <c r="AH346" s="104">
        <f t="shared" si="177"/>
        <v>3.0520795660036164E-3</v>
      </c>
      <c r="AI346" s="99">
        <f t="shared" si="178"/>
        <v>2.3574683544303796E-2</v>
      </c>
      <c r="AJ346" s="103">
        <f t="shared" si="187"/>
        <v>2.8836889692585892E-2</v>
      </c>
      <c r="AK346" s="99">
        <f t="shared" si="188"/>
        <v>0.97116311030741409</v>
      </c>
      <c r="AL346" s="17"/>
      <c r="AM346" s="20"/>
      <c r="AN346" s="17"/>
      <c r="AO346" s="21"/>
      <c r="AP346" s="17"/>
      <c r="AQ346" s="17"/>
      <c r="AR346" s="17"/>
      <c r="AS346" s="97" t="str">
        <f t="shared" si="194"/>
        <v/>
      </c>
      <c r="AT346" s="97" t="str">
        <f t="shared" ca="1" si="195"/>
        <v/>
      </c>
      <c r="AU346" s="97" t="str">
        <f t="shared" si="196"/>
        <v/>
      </c>
      <c r="AV346" s="97" t="str">
        <f t="shared" ca="1" si="197"/>
        <v/>
      </c>
      <c r="AW346" s="17"/>
      <c r="AX346" s="17"/>
      <c r="AY346" s="97" t="str">
        <f t="shared" si="198"/>
        <v/>
      </c>
      <c r="AZ346" s="17"/>
      <c r="BA346" s="17"/>
      <c r="BB346" s="97" t="str">
        <f t="shared" si="199"/>
        <v/>
      </c>
      <c r="BC346" s="17"/>
      <c r="BH346" s="52"/>
      <c r="BI346" s="52"/>
      <c r="BJ346" s="52"/>
      <c r="BK346" s="52"/>
      <c r="BL346" s="52"/>
      <c r="BM346" s="52"/>
      <c r="BQ346" s="27"/>
      <c r="BR346" s="27"/>
      <c r="BS346" s="27"/>
      <c r="BT346" s="27"/>
      <c r="BU346" s="27"/>
      <c r="BV346" s="27"/>
      <c r="BW346" s="54"/>
      <c r="BX346" s="26"/>
      <c r="BY346" s="54"/>
      <c r="BZ346" s="26"/>
      <c r="CA346" s="26"/>
      <c r="CB346" s="26"/>
    </row>
    <row r="347" spans="1:80" ht="17.45" customHeight="1" thickTop="1">
      <c r="A347" s="71">
        <f>A340+1</f>
        <v>49.1</v>
      </c>
      <c r="B347" s="106">
        <f>B346+1</f>
        <v>45962</v>
      </c>
      <c r="C347" s="4"/>
      <c r="D347" s="5"/>
      <c r="E347" s="6">
        <v>3</v>
      </c>
      <c r="F347" s="5">
        <v>1</v>
      </c>
      <c r="G347" s="74">
        <f t="shared" si="189"/>
        <v>403</v>
      </c>
      <c r="H347" s="75">
        <f t="shared" si="189"/>
        <v>4556</v>
      </c>
      <c r="I347" s="76">
        <f t="shared" si="190"/>
        <v>0</v>
      </c>
      <c r="J347" s="77">
        <f t="shared" si="191"/>
        <v>7.3891625615763543E-3</v>
      </c>
      <c r="K347" s="77">
        <f t="shared" si="192"/>
        <v>0</v>
      </c>
      <c r="L347" s="77">
        <f t="shared" si="180"/>
        <v>2.1944261575597982E-4</v>
      </c>
      <c r="M347" s="78">
        <f t="shared" ca="1" si="202"/>
        <v>0.30219780219780196</v>
      </c>
      <c r="N347" s="78">
        <f t="shared" ca="1" si="201"/>
        <v>0.83379120879120816</v>
      </c>
      <c r="O347" s="78">
        <f t="shared" si="193"/>
        <v>5.0000000000000001E-4</v>
      </c>
      <c r="P347" s="13" t="s">
        <v>184</v>
      </c>
      <c r="Q347" s="8">
        <v>130</v>
      </c>
      <c r="R347" s="13">
        <v>154</v>
      </c>
      <c r="S347" s="79">
        <f t="shared" si="181"/>
        <v>130</v>
      </c>
      <c r="T347" s="80">
        <f t="shared" si="182"/>
        <v>154</v>
      </c>
      <c r="U347" s="90">
        <f t="shared" si="183"/>
        <v>52.39</v>
      </c>
      <c r="V347" s="82">
        <f t="shared" si="184"/>
        <v>701.62400000000002</v>
      </c>
      <c r="W347" s="4">
        <v>2820</v>
      </c>
      <c r="X347" s="226">
        <v>0</v>
      </c>
      <c r="Y347" s="227">
        <v>0</v>
      </c>
      <c r="Z347" s="227">
        <v>0</v>
      </c>
      <c r="AA347" s="227">
        <v>0</v>
      </c>
      <c r="AB347" s="6"/>
      <c r="AC347" s="230">
        <f t="shared" si="185"/>
        <v>0</v>
      </c>
      <c r="AD347" s="192">
        <f t="shared" si="186"/>
        <v>2820</v>
      </c>
      <c r="AE347" s="76">
        <f t="shared" si="174"/>
        <v>0.61882817643186305</v>
      </c>
      <c r="AF347" s="84">
        <f t="shared" si="175"/>
        <v>0</v>
      </c>
      <c r="AG347" s="85">
        <f t="shared" si="176"/>
        <v>0</v>
      </c>
      <c r="AH347" s="85">
        <f t="shared" si="177"/>
        <v>0</v>
      </c>
      <c r="AI347" s="77">
        <f t="shared" si="178"/>
        <v>0</v>
      </c>
      <c r="AJ347" s="84">
        <f t="shared" si="187"/>
        <v>0</v>
      </c>
      <c r="AK347" s="77">
        <f t="shared" si="188"/>
        <v>1</v>
      </c>
      <c r="AL347" s="5"/>
      <c r="AM347" s="9"/>
      <c r="AN347" s="5"/>
      <c r="AO347" s="10"/>
      <c r="AP347" s="5"/>
      <c r="AQ347" s="5"/>
      <c r="AR347" s="5"/>
      <c r="AS347" s="80" t="str">
        <f t="shared" si="194"/>
        <v/>
      </c>
      <c r="AT347" s="80" t="str">
        <f t="shared" ca="1" si="195"/>
        <v/>
      </c>
      <c r="AU347" s="80" t="str">
        <f t="shared" si="196"/>
        <v/>
      </c>
      <c r="AV347" s="80" t="str">
        <f t="shared" ca="1" si="197"/>
        <v/>
      </c>
      <c r="AW347" s="5"/>
      <c r="AX347" s="5"/>
      <c r="AY347" s="80" t="str">
        <f t="shared" si="198"/>
        <v/>
      </c>
      <c r="AZ347" s="165"/>
      <c r="BA347" s="165"/>
      <c r="BB347" s="80" t="str">
        <f t="shared" si="199"/>
        <v/>
      </c>
      <c r="BC347" s="5"/>
      <c r="BH347" s="52"/>
      <c r="BI347" s="52"/>
      <c r="BJ347" s="52"/>
      <c r="BK347" s="52"/>
      <c r="BL347" s="52"/>
      <c r="BM347" s="52"/>
      <c r="BQ347" s="27"/>
      <c r="BR347" s="27"/>
      <c r="BS347" s="27"/>
      <c r="BT347" s="27"/>
      <c r="BU347" s="27"/>
      <c r="BV347" s="27"/>
      <c r="BW347" s="54"/>
      <c r="BX347" s="26"/>
      <c r="BY347" s="54"/>
      <c r="BZ347" s="26"/>
      <c r="CA347" s="26"/>
      <c r="CB347" s="26"/>
    </row>
    <row r="348" spans="1:80" ht="17.45" customHeight="1">
      <c r="A348" s="86">
        <f t="shared" si="200"/>
        <v>49.2</v>
      </c>
      <c r="B348" s="107">
        <f t="shared" si="179"/>
        <v>45963</v>
      </c>
      <c r="C348" s="8"/>
      <c r="D348" s="11"/>
      <c r="E348" s="12">
        <v>1</v>
      </c>
      <c r="F348" s="11">
        <v>6</v>
      </c>
      <c r="G348" s="74">
        <f t="shared" ref="G348:H363" si="203">G347-E348-C348</f>
        <v>402</v>
      </c>
      <c r="H348" s="75">
        <f t="shared" si="203"/>
        <v>4550</v>
      </c>
      <c r="I348" s="88">
        <f t="shared" si="190"/>
        <v>0</v>
      </c>
      <c r="J348" s="78">
        <f t="shared" si="191"/>
        <v>2.4813895781637717E-3</v>
      </c>
      <c r="K348" s="78">
        <f t="shared" si="192"/>
        <v>0</v>
      </c>
      <c r="L348" s="78">
        <f t="shared" si="180"/>
        <v>1.3169446883230904E-3</v>
      </c>
      <c r="M348" s="78">
        <f t="shared" ca="1" si="202"/>
        <v>0.30357142857142833</v>
      </c>
      <c r="N348" s="78">
        <f t="shared" ca="1" si="201"/>
        <v>0.84203296703296637</v>
      </c>
      <c r="O348" s="78">
        <f t="shared" si="193"/>
        <v>5.0000000000000001E-4</v>
      </c>
      <c r="P348" s="13" t="s">
        <v>184</v>
      </c>
      <c r="Q348" s="8">
        <v>130</v>
      </c>
      <c r="R348" s="13">
        <v>154</v>
      </c>
      <c r="S348" s="89">
        <f t="shared" si="181"/>
        <v>130</v>
      </c>
      <c r="T348" s="75">
        <f t="shared" si="182"/>
        <v>154</v>
      </c>
      <c r="U348" s="90">
        <f t="shared" si="183"/>
        <v>52.26</v>
      </c>
      <c r="V348" s="82">
        <f t="shared" si="184"/>
        <v>700.7</v>
      </c>
      <c r="W348" s="8">
        <v>2825</v>
      </c>
      <c r="X348" s="224">
        <v>14.55</v>
      </c>
      <c r="Y348" s="225">
        <v>2.0369999999999999</v>
      </c>
      <c r="Z348" s="225">
        <v>14.55</v>
      </c>
      <c r="AA348" s="225">
        <v>82.352999999999994</v>
      </c>
      <c r="AB348" s="12"/>
      <c r="AC348" s="228">
        <f t="shared" si="185"/>
        <v>113.49</v>
      </c>
      <c r="AD348" s="193">
        <f t="shared" si="186"/>
        <v>2711.51</v>
      </c>
      <c r="AE348" s="88">
        <f t="shared" si="174"/>
        <v>0.62006145741878838</v>
      </c>
      <c r="AF348" s="92">
        <f t="shared" si="175"/>
        <v>5.1504424778761066E-3</v>
      </c>
      <c r="AG348" s="93">
        <f t="shared" si="176"/>
        <v>7.2106194690265486E-4</v>
      </c>
      <c r="AH348" s="93">
        <f t="shared" si="177"/>
        <v>5.1504424778761066E-3</v>
      </c>
      <c r="AI348" s="78">
        <f t="shared" si="178"/>
        <v>2.9151504424778759E-2</v>
      </c>
      <c r="AJ348" s="92">
        <f t="shared" si="187"/>
        <v>4.0173451327433628E-2</v>
      </c>
      <c r="AK348" s="78">
        <f t="shared" si="188"/>
        <v>0.95982654867256645</v>
      </c>
      <c r="AL348" s="11"/>
      <c r="AM348" s="14"/>
      <c r="AN348" s="11"/>
      <c r="AO348" s="15"/>
      <c r="AP348" s="11"/>
      <c r="AQ348" s="11"/>
      <c r="AR348" s="11"/>
      <c r="AS348" s="75" t="str">
        <f t="shared" si="194"/>
        <v/>
      </c>
      <c r="AT348" s="75" t="str">
        <f t="shared" ca="1" si="195"/>
        <v/>
      </c>
      <c r="AU348" s="75" t="str">
        <f t="shared" si="196"/>
        <v/>
      </c>
      <c r="AV348" s="75" t="str">
        <f t="shared" ca="1" si="197"/>
        <v/>
      </c>
      <c r="AW348" s="11"/>
      <c r="AX348" s="11"/>
      <c r="AY348" s="75" t="str">
        <f t="shared" si="198"/>
        <v/>
      </c>
      <c r="AZ348" s="11"/>
      <c r="BA348" s="11"/>
      <c r="BB348" s="75" t="str">
        <f t="shared" si="199"/>
        <v/>
      </c>
      <c r="BC348" s="11"/>
      <c r="BH348" s="52"/>
      <c r="BI348" s="52"/>
      <c r="BJ348" s="52"/>
      <c r="BK348" s="52"/>
      <c r="BL348" s="52"/>
      <c r="BM348" s="52"/>
      <c r="BQ348" s="27"/>
      <c r="BR348" s="27"/>
      <c r="BS348" s="27"/>
      <c r="BT348" s="27"/>
      <c r="BU348" s="27"/>
      <c r="BV348" s="27"/>
      <c r="BW348" s="54"/>
      <c r="BX348" s="26"/>
      <c r="BY348" s="54"/>
      <c r="BZ348" s="26"/>
      <c r="CA348" s="26"/>
      <c r="CB348" s="26"/>
    </row>
    <row r="349" spans="1:80" ht="17.45" customHeight="1">
      <c r="A349" s="94">
        <f t="shared" si="200"/>
        <v>49.3</v>
      </c>
      <c r="B349" s="107">
        <f t="shared" si="179"/>
        <v>45964</v>
      </c>
      <c r="C349" s="8"/>
      <c r="D349" s="11"/>
      <c r="E349" s="12">
        <v>1</v>
      </c>
      <c r="F349" s="11">
        <v>1</v>
      </c>
      <c r="G349" s="74">
        <f t="shared" si="203"/>
        <v>401</v>
      </c>
      <c r="H349" s="75">
        <f t="shared" si="203"/>
        <v>4549</v>
      </c>
      <c r="I349" s="88">
        <f t="shared" si="190"/>
        <v>0</v>
      </c>
      <c r="J349" s="78">
        <f t="shared" si="191"/>
        <v>2.4875621890547263E-3</v>
      </c>
      <c r="K349" s="78">
        <f t="shared" si="192"/>
        <v>0</v>
      </c>
      <c r="L349" s="78">
        <f t="shared" si="180"/>
        <v>2.1978021978021978E-4</v>
      </c>
      <c r="M349" s="78">
        <f t="shared" ca="1" si="202"/>
        <v>0.30494505494505469</v>
      </c>
      <c r="N349" s="78">
        <f t="shared" ca="1" si="201"/>
        <v>0.84340659340659274</v>
      </c>
      <c r="O349" s="78">
        <f t="shared" si="193"/>
        <v>5.0000000000000001E-4</v>
      </c>
      <c r="P349" s="13" t="s">
        <v>184</v>
      </c>
      <c r="Q349" s="8">
        <v>130</v>
      </c>
      <c r="R349" s="13">
        <v>154</v>
      </c>
      <c r="S349" s="89">
        <f t="shared" si="181"/>
        <v>130</v>
      </c>
      <c r="T349" s="75">
        <f t="shared" si="182"/>
        <v>154</v>
      </c>
      <c r="U349" s="90">
        <f t="shared" si="183"/>
        <v>52.13</v>
      </c>
      <c r="V349" s="82">
        <f t="shared" si="184"/>
        <v>700.54600000000005</v>
      </c>
      <c r="W349" s="8">
        <v>2825</v>
      </c>
      <c r="X349" s="224">
        <v>7.2750000000000004</v>
      </c>
      <c r="Y349" s="225">
        <v>2.0369999999999999</v>
      </c>
      <c r="Z349" s="225">
        <v>29.972999999999999</v>
      </c>
      <c r="AA349" s="225">
        <v>41.322000000000003</v>
      </c>
      <c r="AB349" s="12"/>
      <c r="AC349" s="228">
        <f t="shared" si="185"/>
        <v>80.606999999999999</v>
      </c>
      <c r="AD349" s="193">
        <f t="shared" si="186"/>
        <v>2744.393</v>
      </c>
      <c r="AE349" s="88">
        <f t="shared" si="174"/>
        <v>0.62087912087912089</v>
      </c>
      <c r="AF349" s="92">
        <f t="shared" si="175"/>
        <v>2.5752212389380533E-3</v>
      </c>
      <c r="AG349" s="93">
        <f t="shared" si="176"/>
        <v>7.2106194690265486E-4</v>
      </c>
      <c r="AH349" s="93">
        <f t="shared" si="177"/>
        <v>1.0609911504424778E-2</v>
      </c>
      <c r="AI349" s="78">
        <f t="shared" si="178"/>
        <v>1.4627256637168143E-2</v>
      </c>
      <c r="AJ349" s="92">
        <f t="shared" si="187"/>
        <v>2.8533451327433627E-2</v>
      </c>
      <c r="AK349" s="78">
        <f t="shared" si="188"/>
        <v>0.97146654867256643</v>
      </c>
      <c r="AL349" s="11"/>
      <c r="AM349" s="14"/>
      <c r="AN349" s="11"/>
      <c r="AO349" s="15"/>
      <c r="AP349" s="11"/>
      <c r="AQ349" s="11"/>
      <c r="AR349" s="11"/>
      <c r="AS349" s="75" t="str">
        <f t="shared" si="194"/>
        <v/>
      </c>
      <c r="AT349" s="75" t="str">
        <f t="shared" ca="1" si="195"/>
        <v/>
      </c>
      <c r="AU349" s="75" t="str">
        <f t="shared" si="196"/>
        <v/>
      </c>
      <c r="AV349" s="75" t="str">
        <f t="shared" ca="1" si="197"/>
        <v/>
      </c>
      <c r="AW349" s="11"/>
      <c r="AX349" s="11"/>
      <c r="AY349" s="75" t="str">
        <f t="shared" si="198"/>
        <v/>
      </c>
      <c r="AZ349" s="11"/>
      <c r="BA349" s="11"/>
      <c r="BB349" s="75" t="str">
        <f t="shared" si="199"/>
        <v/>
      </c>
      <c r="BC349" s="11"/>
      <c r="BH349" s="52"/>
      <c r="BI349" s="52"/>
      <c r="BJ349" s="52"/>
      <c r="BK349" s="52"/>
      <c r="BL349" s="52"/>
      <c r="BM349" s="52"/>
      <c r="BQ349" s="27"/>
      <c r="BR349" s="27"/>
      <c r="BS349" s="27"/>
      <c r="BT349" s="27"/>
      <c r="BU349" s="27"/>
      <c r="BV349" s="27"/>
      <c r="BW349" s="54"/>
      <c r="BX349" s="26"/>
      <c r="BY349" s="54"/>
      <c r="BZ349" s="26"/>
      <c r="CA349" s="26"/>
      <c r="CB349" s="26"/>
    </row>
    <row r="350" spans="1:80" ht="17.45" customHeight="1">
      <c r="A350" s="86">
        <f t="shared" si="200"/>
        <v>49.4</v>
      </c>
      <c r="B350" s="107">
        <f t="shared" si="179"/>
        <v>45965</v>
      </c>
      <c r="C350" s="8"/>
      <c r="D350" s="11"/>
      <c r="E350" s="12">
        <v>2</v>
      </c>
      <c r="F350" s="11">
        <v>0</v>
      </c>
      <c r="G350" s="74">
        <f t="shared" si="203"/>
        <v>399</v>
      </c>
      <c r="H350" s="75">
        <f t="shared" si="203"/>
        <v>4549</v>
      </c>
      <c r="I350" s="88">
        <f t="shared" si="190"/>
        <v>0</v>
      </c>
      <c r="J350" s="78">
        <f t="shared" si="191"/>
        <v>4.9875311720698253E-3</v>
      </c>
      <c r="K350" s="78">
        <f t="shared" si="192"/>
        <v>0</v>
      </c>
      <c r="L350" s="78">
        <f t="shared" si="180"/>
        <v>0</v>
      </c>
      <c r="M350" s="78">
        <f t="shared" ca="1" si="202"/>
        <v>0.30769230769230743</v>
      </c>
      <c r="N350" s="78">
        <f t="shared" ca="1" si="201"/>
        <v>0.84340659340659274</v>
      </c>
      <c r="O350" s="78">
        <f t="shared" si="193"/>
        <v>5.0000000000000001E-4</v>
      </c>
      <c r="P350" s="13" t="s">
        <v>184</v>
      </c>
      <c r="Q350" s="8">
        <v>130</v>
      </c>
      <c r="R350" s="13">
        <v>154</v>
      </c>
      <c r="S350" s="89">
        <f t="shared" si="181"/>
        <v>130</v>
      </c>
      <c r="T350" s="75">
        <f t="shared" si="182"/>
        <v>154</v>
      </c>
      <c r="U350" s="90">
        <f t="shared" si="183"/>
        <v>51.87</v>
      </c>
      <c r="V350" s="82">
        <f t="shared" si="184"/>
        <v>700.54600000000005</v>
      </c>
      <c r="W350" s="8">
        <v>2715</v>
      </c>
      <c r="X350" s="224">
        <v>5.5289999999999999</v>
      </c>
      <c r="Y350" s="225">
        <v>3.2010000000000001</v>
      </c>
      <c r="Z350" s="225">
        <v>8.73</v>
      </c>
      <c r="AA350" s="225">
        <v>61.110000000000007</v>
      </c>
      <c r="AB350" s="12"/>
      <c r="AC350" s="228">
        <f t="shared" si="185"/>
        <v>78.570000000000007</v>
      </c>
      <c r="AD350" s="193">
        <f t="shared" si="186"/>
        <v>2636.43</v>
      </c>
      <c r="AE350" s="88">
        <f t="shared" si="174"/>
        <v>0.59683446911409099</v>
      </c>
      <c r="AF350" s="92">
        <f t="shared" si="175"/>
        <v>2.0364640883977899E-3</v>
      </c>
      <c r="AG350" s="93">
        <f t="shared" si="176"/>
        <v>1.1790055248618785E-3</v>
      </c>
      <c r="AH350" s="93">
        <f t="shared" si="177"/>
        <v>3.2154696132596686E-3</v>
      </c>
      <c r="AI350" s="78">
        <f t="shared" si="178"/>
        <v>2.2508287292817682E-2</v>
      </c>
      <c r="AJ350" s="92">
        <f t="shared" si="187"/>
        <v>2.893922651933702E-2</v>
      </c>
      <c r="AK350" s="78">
        <f t="shared" si="188"/>
        <v>0.97106077348066289</v>
      </c>
      <c r="AL350" s="11"/>
      <c r="AM350" s="14"/>
      <c r="AN350" s="11"/>
      <c r="AO350" s="15"/>
      <c r="AP350" s="11"/>
      <c r="AQ350" s="11"/>
      <c r="AR350" s="11"/>
      <c r="AS350" s="75" t="str">
        <f t="shared" si="194"/>
        <v/>
      </c>
      <c r="AT350" s="75" t="str">
        <f t="shared" ca="1" si="195"/>
        <v/>
      </c>
      <c r="AU350" s="75" t="str">
        <f t="shared" si="196"/>
        <v/>
      </c>
      <c r="AV350" s="75" t="str">
        <f t="shared" ca="1" si="197"/>
        <v/>
      </c>
      <c r="AW350" s="11"/>
      <c r="AX350" s="11"/>
      <c r="AY350" s="75" t="str">
        <f t="shared" si="198"/>
        <v/>
      </c>
      <c r="AZ350" s="11"/>
      <c r="BA350" s="11"/>
      <c r="BB350" s="75" t="str">
        <f t="shared" si="199"/>
        <v/>
      </c>
      <c r="BC350" s="11"/>
      <c r="BH350" s="52"/>
      <c r="BI350" s="52"/>
      <c r="BJ350" s="52"/>
      <c r="BK350" s="52"/>
      <c r="BL350" s="52"/>
      <c r="BM350" s="52"/>
      <c r="BQ350" s="27"/>
      <c r="BR350" s="27"/>
      <c r="BS350" s="27"/>
      <c r="BT350" s="27"/>
      <c r="BU350" s="27"/>
      <c r="BV350" s="27"/>
      <c r="BW350" s="54"/>
      <c r="BX350" s="26"/>
      <c r="BY350" s="54"/>
      <c r="BZ350" s="26"/>
      <c r="CA350" s="26"/>
      <c r="CB350" s="26"/>
    </row>
    <row r="351" spans="1:80" ht="17.45" customHeight="1">
      <c r="A351" s="94">
        <f t="shared" si="200"/>
        <v>49.5</v>
      </c>
      <c r="B351" s="107">
        <f t="shared" si="179"/>
        <v>45966</v>
      </c>
      <c r="C351" s="8"/>
      <c r="D351" s="11"/>
      <c r="E351" s="12">
        <v>0</v>
      </c>
      <c r="F351" s="11">
        <v>3</v>
      </c>
      <c r="G351" s="74">
        <f t="shared" si="203"/>
        <v>399</v>
      </c>
      <c r="H351" s="75">
        <f t="shared" si="203"/>
        <v>4546</v>
      </c>
      <c r="I351" s="88">
        <f t="shared" si="190"/>
        <v>0</v>
      </c>
      <c r="J351" s="78">
        <f t="shared" si="191"/>
        <v>0</v>
      </c>
      <c r="K351" s="78">
        <f t="shared" si="192"/>
        <v>0</v>
      </c>
      <c r="L351" s="78">
        <f t="shared" si="180"/>
        <v>6.594856012310398E-4</v>
      </c>
      <c r="M351" s="78">
        <f t="shared" ca="1" si="202"/>
        <v>0.30769230769230743</v>
      </c>
      <c r="N351" s="78">
        <f t="shared" ca="1" si="201"/>
        <v>0.84752747252747185</v>
      </c>
      <c r="O351" s="78">
        <f t="shared" si="193"/>
        <v>5.0000000000000001E-4</v>
      </c>
      <c r="P351" s="13" t="s">
        <v>184</v>
      </c>
      <c r="Q351" s="8">
        <v>130</v>
      </c>
      <c r="R351" s="13">
        <v>154</v>
      </c>
      <c r="S351" s="89">
        <f t="shared" si="181"/>
        <v>130</v>
      </c>
      <c r="T351" s="75">
        <f t="shared" si="182"/>
        <v>154</v>
      </c>
      <c r="U351" s="90">
        <f t="shared" si="183"/>
        <v>51.87</v>
      </c>
      <c r="V351" s="82">
        <f t="shared" si="184"/>
        <v>700.08399999999995</v>
      </c>
      <c r="W351" s="8">
        <v>2708</v>
      </c>
      <c r="X351" s="224">
        <v>5.2379999999999995</v>
      </c>
      <c r="Y351" s="225">
        <v>5.2379999999999995</v>
      </c>
      <c r="Z351" s="225">
        <v>6.4020000000000001</v>
      </c>
      <c r="AA351" s="225">
        <v>73.040999999999997</v>
      </c>
      <c r="AB351" s="12"/>
      <c r="AC351" s="228">
        <f t="shared" si="185"/>
        <v>89.918999999999997</v>
      </c>
      <c r="AD351" s="193">
        <f t="shared" si="186"/>
        <v>2618.0810000000001</v>
      </c>
      <c r="AE351" s="88">
        <f t="shared" si="174"/>
        <v>0.59529566937788525</v>
      </c>
      <c r="AF351" s="92">
        <f t="shared" si="175"/>
        <v>1.934268833087149E-3</v>
      </c>
      <c r="AG351" s="93">
        <f t="shared" si="176"/>
        <v>1.934268833087149E-3</v>
      </c>
      <c r="AH351" s="93">
        <f t="shared" si="177"/>
        <v>2.3641063515509602E-3</v>
      </c>
      <c r="AI351" s="78">
        <f t="shared" si="178"/>
        <v>2.6972304283604136E-2</v>
      </c>
      <c r="AJ351" s="92">
        <f t="shared" si="187"/>
        <v>3.320494830132939E-2</v>
      </c>
      <c r="AK351" s="78">
        <f t="shared" si="188"/>
        <v>0.96679505169867064</v>
      </c>
      <c r="AL351" s="11"/>
      <c r="AM351" s="14"/>
      <c r="AN351" s="11"/>
      <c r="AO351" s="15"/>
      <c r="AP351" s="11"/>
      <c r="AQ351" s="11"/>
      <c r="AR351" s="11"/>
      <c r="AS351" s="75" t="str">
        <f t="shared" si="194"/>
        <v/>
      </c>
      <c r="AT351" s="75" t="str">
        <f t="shared" ca="1" si="195"/>
        <v/>
      </c>
      <c r="AU351" s="75" t="str">
        <f t="shared" si="196"/>
        <v/>
      </c>
      <c r="AV351" s="75" t="str">
        <f t="shared" ca="1" si="197"/>
        <v/>
      </c>
      <c r="AW351" s="11"/>
      <c r="AX351" s="11"/>
      <c r="AY351" s="75" t="str">
        <f t="shared" si="198"/>
        <v/>
      </c>
      <c r="AZ351" s="11"/>
      <c r="BA351" s="11"/>
      <c r="BB351" s="75" t="str">
        <f t="shared" si="199"/>
        <v/>
      </c>
      <c r="BC351" s="11"/>
      <c r="BH351" s="52"/>
      <c r="BI351" s="52"/>
      <c r="BJ351" s="52"/>
      <c r="BK351" s="52"/>
      <c r="BL351" s="52"/>
      <c r="BM351" s="52"/>
      <c r="BQ351" s="27"/>
      <c r="BR351" s="27"/>
      <c r="BS351" s="27"/>
      <c r="BT351" s="27"/>
      <c r="BU351" s="27"/>
      <c r="BV351" s="27"/>
      <c r="BW351" s="54"/>
      <c r="BX351" s="26"/>
      <c r="BY351" s="54"/>
      <c r="BZ351" s="26"/>
      <c r="CA351" s="26"/>
      <c r="CB351" s="26"/>
    </row>
    <row r="352" spans="1:80" ht="17.45" customHeight="1">
      <c r="A352" s="86">
        <f t="shared" si="200"/>
        <v>49.6</v>
      </c>
      <c r="B352" s="107">
        <f t="shared" si="179"/>
        <v>45967</v>
      </c>
      <c r="C352" s="8"/>
      <c r="D352" s="11"/>
      <c r="E352" s="12">
        <v>1</v>
      </c>
      <c r="F352" s="11">
        <v>2</v>
      </c>
      <c r="G352" s="74">
        <f t="shared" si="203"/>
        <v>398</v>
      </c>
      <c r="H352" s="75">
        <f t="shared" si="203"/>
        <v>4544</v>
      </c>
      <c r="I352" s="88">
        <f t="shared" si="190"/>
        <v>0</v>
      </c>
      <c r="J352" s="78">
        <f t="shared" si="191"/>
        <v>2.5062656641604009E-3</v>
      </c>
      <c r="K352" s="78">
        <f t="shared" si="192"/>
        <v>0</v>
      </c>
      <c r="L352" s="78">
        <f t="shared" si="180"/>
        <v>4.399472063352398E-4</v>
      </c>
      <c r="M352" s="78">
        <f t="shared" ca="1" si="202"/>
        <v>0.3090659340659338</v>
      </c>
      <c r="N352" s="78">
        <f t="shared" ca="1" si="201"/>
        <v>0.8502747252747247</v>
      </c>
      <c r="O352" s="78">
        <f t="shared" si="193"/>
        <v>5.0000000000000001E-4</v>
      </c>
      <c r="P352" s="13" t="s">
        <v>184</v>
      </c>
      <c r="Q352" s="8">
        <v>130</v>
      </c>
      <c r="R352" s="13">
        <v>154</v>
      </c>
      <c r="S352" s="89">
        <f t="shared" si="181"/>
        <v>130</v>
      </c>
      <c r="T352" s="75">
        <f t="shared" si="182"/>
        <v>154</v>
      </c>
      <c r="U352" s="90">
        <f t="shared" si="183"/>
        <v>51.74</v>
      </c>
      <c r="V352" s="82">
        <f t="shared" si="184"/>
        <v>699.77599999999995</v>
      </c>
      <c r="W352" s="8">
        <v>2790</v>
      </c>
      <c r="X352" s="224">
        <v>13.677000000000001</v>
      </c>
      <c r="Y352" s="225">
        <v>4.0739999999999998</v>
      </c>
      <c r="Z352" s="225">
        <v>10.475999999999999</v>
      </c>
      <c r="AA352" s="225">
        <v>63.728999999999999</v>
      </c>
      <c r="AB352" s="12"/>
      <c r="AC352" s="228">
        <f t="shared" si="185"/>
        <v>91.956000000000003</v>
      </c>
      <c r="AD352" s="193">
        <f t="shared" si="186"/>
        <v>2698.0439999999999</v>
      </c>
      <c r="AE352" s="88">
        <f t="shared" si="174"/>
        <v>0.61372635283765953</v>
      </c>
      <c r="AF352" s="92">
        <f t="shared" si="175"/>
        <v>4.9021505376344093E-3</v>
      </c>
      <c r="AG352" s="93">
        <f t="shared" si="176"/>
        <v>1.4602150537634407E-3</v>
      </c>
      <c r="AH352" s="93">
        <f t="shared" si="177"/>
        <v>3.7548387096774192E-3</v>
      </c>
      <c r="AI352" s="78">
        <f t="shared" si="178"/>
        <v>2.2841935483870968E-2</v>
      </c>
      <c r="AJ352" s="92">
        <f t="shared" si="187"/>
        <v>3.2959139784946238E-2</v>
      </c>
      <c r="AK352" s="78">
        <f t="shared" si="188"/>
        <v>0.96704086021505375</v>
      </c>
      <c r="AL352" s="11"/>
      <c r="AM352" s="14"/>
      <c r="AN352" s="11"/>
      <c r="AO352" s="15"/>
      <c r="AP352" s="11"/>
      <c r="AQ352" s="11"/>
      <c r="AR352" s="11"/>
      <c r="AS352" s="75" t="str">
        <f t="shared" si="194"/>
        <v/>
      </c>
      <c r="AT352" s="75" t="str">
        <f t="shared" ca="1" si="195"/>
        <v/>
      </c>
      <c r="AU352" s="75" t="str">
        <f t="shared" si="196"/>
        <v/>
      </c>
      <c r="AV352" s="75" t="str">
        <f t="shared" ca="1" si="197"/>
        <v/>
      </c>
      <c r="AW352" s="11"/>
      <c r="AX352" s="11"/>
      <c r="AY352" s="75" t="str">
        <f t="shared" si="198"/>
        <v/>
      </c>
      <c r="AZ352" s="11"/>
      <c r="BA352" s="11"/>
      <c r="BB352" s="75" t="str">
        <f t="shared" si="199"/>
        <v/>
      </c>
      <c r="BC352" s="11"/>
      <c r="BH352" s="52"/>
      <c r="BI352" s="52"/>
      <c r="BJ352" s="52"/>
      <c r="BK352" s="52"/>
      <c r="BL352" s="52"/>
      <c r="BM352" s="52"/>
      <c r="BQ352" s="27"/>
      <c r="BR352" s="27"/>
      <c r="BS352" s="27"/>
      <c r="BT352" s="27"/>
      <c r="BU352" s="27"/>
      <c r="BV352" s="27"/>
      <c r="BW352" s="54"/>
      <c r="BX352" s="26"/>
      <c r="BY352" s="54"/>
      <c r="BZ352" s="26"/>
      <c r="CA352" s="26"/>
      <c r="CB352" s="26"/>
    </row>
    <row r="353" spans="1:80" ht="17.45" customHeight="1" thickBot="1">
      <c r="A353" s="94">
        <f t="shared" si="200"/>
        <v>49.7</v>
      </c>
      <c r="B353" s="108">
        <f t="shared" si="179"/>
        <v>45968</v>
      </c>
      <c r="C353" s="16"/>
      <c r="D353" s="17"/>
      <c r="E353" s="18">
        <v>1</v>
      </c>
      <c r="F353" s="17">
        <v>2</v>
      </c>
      <c r="G353" s="96">
        <f t="shared" si="203"/>
        <v>397</v>
      </c>
      <c r="H353" s="97">
        <f t="shared" si="203"/>
        <v>4542</v>
      </c>
      <c r="I353" s="98">
        <f t="shared" si="190"/>
        <v>0</v>
      </c>
      <c r="J353" s="99">
        <f t="shared" si="191"/>
        <v>2.5125628140703518E-3</v>
      </c>
      <c r="K353" s="99">
        <f t="shared" si="192"/>
        <v>0</v>
      </c>
      <c r="L353" s="99">
        <f t="shared" si="180"/>
        <v>4.4014084507042255E-4</v>
      </c>
      <c r="M353" s="99">
        <f t="shared" ca="1" si="202"/>
        <v>0.31043956043956017</v>
      </c>
      <c r="N353" s="99">
        <f t="shared" ca="1" si="201"/>
        <v>0.85302197802197743</v>
      </c>
      <c r="O353" s="99">
        <f t="shared" si="193"/>
        <v>5.0000000000000001E-4</v>
      </c>
      <c r="P353" s="19" t="s">
        <v>184</v>
      </c>
      <c r="Q353" s="16">
        <v>130</v>
      </c>
      <c r="R353" s="19">
        <v>153</v>
      </c>
      <c r="S353" s="89">
        <f t="shared" si="181"/>
        <v>130</v>
      </c>
      <c r="T353" s="75">
        <f t="shared" si="182"/>
        <v>153</v>
      </c>
      <c r="U353" s="100">
        <f t="shared" si="183"/>
        <v>51.61</v>
      </c>
      <c r="V353" s="101">
        <f t="shared" si="184"/>
        <v>694.92600000000004</v>
      </c>
      <c r="W353" s="16">
        <v>2880</v>
      </c>
      <c r="X353" s="224">
        <v>10.185</v>
      </c>
      <c r="Y353" s="225">
        <v>2.0369999999999999</v>
      </c>
      <c r="Z353" s="225">
        <v>17.169</v>
      </c>
      <c r="AA353" s="225">
        <v>28.227</v>
      </c>
      <c r="AB353" s="12"/>
      <c r="AC353" s="229">
        <f t="shared" si="185"/>
        <v>57.618000000000002</v>
      </c>
      <c r="AD353" s="191">
        <f t="shared" si="186"/>
        <v>2822.3820000000001</v>
      </c>
      <c r="AE353" s="98">
        <f t="shared" si="174"/>
        <v>0.63380281690140849</v>
      </c>
      <c r="AF353" s="103">
        <f t="shared" si="175"/>
        <v>3.5364583333333333E-3</v>
      </c>
      <c r="AG353" s="104">
        <f t="shared" si="176"/>
        <v>7.0729166666666662E-4</v>
      </c>
      <c r="AH353" s="104">
        <f t="shared" si="177"/>
        <v>5.9614583333333334E-3</v>
      </c>
      <c r="AI353" s="99">
        <f t="shared" si="178"/>
        <v>9.8010416666666662E-3</v>
      </c>
      <c r="AJ353" s="103">
        <f t="shared" si="187"/>
        <v>2.000625E-2</v>
      </c>
      <c r="AK353" s="99">
        <f t="shared" si="188"/>
        <v>0.97999375</v>
      </c>
      <c r="AL353" s="17"/>
      <c r="AM353" s="20"/>
      <c r="AN353" s="17"/>
      <c r="AO353" s="21"/>
      <c r="AP353" s="17"/>
      <c r="AQ353" s="17"/>
      <c r="AR353" s="17"/>
      <c r="AS353" s="97" t="str">
        <f t="shared" si="194"/>
        <v/>
      </c>
      <c r="AT353" s="97" t="str">
        <f t="shared" ca="1" si="195"/>
        <v/>
      </c>
      <c r="AU353" s="97" t="str">
        <f t="shared" si="196"/>
        <v/>
      </c>
      <c r="AV353" s="97" t="str">
        <f t="shared" ca="1" si="197"/>
        <v/>
      </c>
      <c r="AW353" s="17"/>
      <c r="AX353" s="17"/>
      <c r="AY353" s="97" t="str">
        <f t="shared" si="198"/>
        <v/>
      </c>
      <c r="AZ353" s="17"/>
      <c r="BA353" s="17"/>
      <c r="BB353" s="97" t="str">
        <f t="shared" si="199"/>
        <v/>
      </c>
      <c r="BC353" s="17"/>
      <c r="BH353" s="52"/>
      <c r="BI353" s="52"/>
      <c r="BJ353" s="52"/>
      <c r="BK353" s="52"/>
      <c r="BL353" s="52"/>
      <c r="BM353" s="52"/>
      <c r="BQ353" s="27"/>
      <c r="BR353" s="27"/>
      <c r="BS353" s="27"/>
      <c r="BT353" s="27"/>
      <c r="BU353" s="27"/>
      <c r="BV353" s="27"/>
      <c r="BW353" s="54"/>
      <c r="BX353" s="26"/>
      <c r="BY353" s="54"/>
      <c r="BZ353" s="26"/>
      <c r="CA353" s="26"/>
      <c r="CB353" s="26"/>
    </row>
    <row r="354" spans="1:80" ht="17.45" customHeight="1" thickTop="1">
      <c r="A354" s="105">
        <f>A347+1</f>
        <v>50.1</v>
      </c>
      <c r="B354" s="106">
        <f>B353+1</f>
        <v>45969</v>
      </c>
      <c r="C354" s="4"/>
      <c r="D354" s="5"/>
      <c r="E354" s="6">
        <v>2</v>
      </c>
      <c r="F354" s="5">
        <v>2</v>
      </c>
      <c r="G354" s="74">
        <f t="shared" si="203"/>
        <v>395</v>
      </c>
      <c r="H354" s="75">
        <f t="shared" si="203"/>
        <v>4540</v>
      </c>
      <c r="I354" s="76">
        <f t="shared" si="190"/>
        <v>0</v>
      </c>
      <c r="J354" s="77">
        <f t="shared" si="191"/>
        <v>5.0377833753148613E-3</v>
      </c>
      <c r="K354" s="77">
        <f t="shared" si="192"/>
        <v>0</v>
      </c>
      <c r="L354" s="77">
        <f t="shared" si="180"/>
        <v>4.4033465433729633E-4</v>
      </c>
      <c r="M354" s="78">
        <f t="shared" ca="1" si="202"/>
        <v>0.31318681318681291</v>
      </c>
      <c r="N354" s="78">
        <f t="shared" ca="1" si="201"/>
        <v>0.85576923076923017</v>
      </c>
      <c r="O354" s="78">
        <f t="shared" si="193"/>
        <v>5.0000000000000001E-4</v>
      </c>
      <c r="P354" s="13" t="s">
        <v>184</v>
      </c>
      <c r="Q354" s="8">
        <v>130</v>
      </c>
      <c r="R354" s="13">
        <v>153</v>
      </c>
      <c r="S354" s="79">
        <f t="shared" si="181"/>
        <v>130</v>
      </c>
      <c r="T354" s="80">
        <f t="shared" si="182"/>
        <v>153</v>
      </c>
      <c r="U354" s="90">
        <f t="shared" si="183"/>
        <v>51.35</v>
      </c>
      <c r="V354" s="82">
        <f t="shared" si="184"/>
        <v>694.62</v>
      </c>
      <c r="W354" s="4">
        <v>2850</v>
      </c>
      <c r="X354" s="226">
        <v>9.3120000000000012</v>
      </c>
      <c r="Y354" s="227">
        <v>4.0739999999999998</v>
      </c>
      <c r="Z354" s="227">
        <v>20.37</v>
      </c>
      <c r="AA354" s="227">
        <v>78.569999999999993</v>
      </c>
      <c r="AB354" s="6"/>
      <c r="AC354" s="230">
        <f t="shared" si="185"/>
        <v>112.32599999999999</v>
      </c>
      <c r="AD354" s="192">
        <f t="shared" si="186"/>
        <v>2737.674</v>
      </c>
      <c r="AE354" s="76">
        <f t="shared" si="174"/>
        <v>0.62747688243064725</v>
      </c>
      <c r="AF354" s="84">
        <f t="shared" si="175"/>
        <v>3.2673684210526321E-3</v>
      </c>
      <c r="AG354" s="85">
        <f t="shared" si="176"/>
        <v>1.4294736842105262E-3</v>
      </c>
      <c r="AH354" s="85">
        <f t="shared" si="177"/>
        <v>7.1473684210526323E-3</v>
      </c>
      <c r="AI354" s="77">
        <f t="shared" si="178"/>
        <v>2.7568421052631575E-2</v>
      </c>
      <c r="AJ354" s="84">
        <f t="shared" si="187"/>
        <v>3.9412631578947366E-2</v>
      </c>
      <c r="AK354" s="77">
        <f t="shared" si="188"/>
        <v>0.96058736842105263</v>
      </c>
      <c r="AL354" s="5"/>
      <c r="AM354" s="9"/>
      <c r="AN354" s="5"/>
      <c r="AO354" s="10"/>
      <c r="AP354" s="5"/>
      <c r="AQ354" s="5"/>
      <c r="AR354" s="5"/>
      <c r="AS354" s="80" t="str">
        <f t="shared" si="194"/>
        <v/>
      </c>
      <c r="AT354" s="80" t="str">
        <f t="shared" ca="1" si="195"/>
        <v/>
      </c>
      <c r="AU354" s="80" t="str">
        <f t="shared" si="196"/>
        <v/>
      </c>
      <c r="AV354" s="80" t="str">
        <f t="shared" ca="1" si="197"/>
        <v/>
      </c>
      <c r="AW354" s="5"/>
      <c r="AX354" s="5"/>
      <c r="AY354" s="80" t="str">
        <f t="shared" si="198"/>
        <v/>
      </c>
      <c r="AZ354" s="165"/>
      <c r="BA354" s="165"/>
      <c r="BB354" s="80" t="str">
        <f t="shared" si="199"/>
        <v/>
      </c>
      <c r="BC354" s="5"/>
      <c r="BH354" s="52"/>
      <c r="BI354" s="52"/>
      <c r="BJ354" s="52"/>
      <c r="BK354" s="52"/>
      <c r="BL354" s="52"/>
      <c r="BM354" s="52"/>
      <c r="BQ354" s="27"/>
      <c r="BR354" s="27"/>
      <c r="BS354" s="27"/>
      <c r="BT354" s="27"/>
      <c r="BU354" s="27"/>
      <c r="BV354" s="27"/>
      <c r="BW354" s="54"/>
      <c r="BX354" s="26"/>
      <c r="BY354" s="54"/>
      <c r="BZ354" s="26"/>
      <c r="CA354" s="26"/>
      <c r="CB354" s="26"/>
    </row>
    <row r="355" spans="1:80" ht="17.45" customHeight="1">
      <c r="A355" s="94">
        <f t="shared" si="200"/>
        <v>50.2</v>
      </c>
      <c r="B355" s="107">
        <f t="shared" si="179"/>
        <v>45970</v>
      </c>
      <c r="C355" s="8"/>
      <c r="D355" s="11"/>
      <c r="E355" s="12">
        <v>2</v>
      </c>
      <c r="F355" s="11">
        <v>4</v>
      </c>
      <c r="G355" s="74">
        <f t="shared" si="203"/>
        <v>393</v>
      </c>
      <c r="H355" s="75">
        <f t="shared" si="203"/>
        <v>4536</v>
      </c>
      <c r="I355" s="88">
        <f t="shared" si="190"/>
        <v>0</v>
      </c>
      <c r="J355" s="78">
        <f t="shared" si="191"/>
        <v>5.0632911392405064E-3</v>
      </c>
      <c r="K355" s="78">
        <f t="shared" si="192"/>
        <v>0</v>
      </c>
      <c r="L355" s="78">
        <f t="shared" si="180"/>
        <v>8.81057268722467E-4</v>
      </c>
      <c r="M355" s="78">
        <f t="shared" ca="1" si="202"/>
        <v>0.31593406593406564</v>
      </c>
      <c r="N355" s="78">
        <f t="shared" ca="1" si="201"/>
        <v>0.86126373626373565</v>
      </c>
      <c r="O355" s="78">
        <f t="shared" si="193"/>
        <v>5.0000000000000001E-4</v>
      </c>
      <c r="P355" s="13" t="s">
        <v>184</v>
      </c>
      <c r="Q355" s="8">
        <v>130</v>
      </c>
      <c r="R355" s="13">
        <v>153</v>
      </c>
      <c r="S355" s="89">
        <f t="shared" si="181"/>
        <v>130</v>
      </c>
      <c r="T355" s="75">
        <f t="shared" si="182"/>
        <v>153</v>
      </c>
      <c r="U355" s="90">
        <f t="shared" si="183"/>
        <v>51.09</v>
      </c>
      <c r="V355" s="82">
        <f t="shared" si="184"/>
        <v>694.00800000000004</v>
      </c>
      <c r="W355" s="8">
        <v>2710</v>
      </c>
      <c r="X355" s="224">
        <v>11.931000000000001</v>
      </c>
      <c r="Y355" s="225">
        <v>4.3650000000000002</v>
      </c>
      <c r="Z355" s="225">
        <v>18.332999999999998</v>
      </c>
      <c r="AA355" s="225">
        <v>61.110000000000007</v>
      </c>
      <c r="AB355" s="12"/>
      <c r="AC355" s="228">
        <f t="shared" si="185"/>
        <v>95.739000000000004</v>
      </c>
      <c r="AD355" s="193">
        <f t="shared" si="186"/>
        <v>2614.261</v>
      </c>
      <c r="AE355" s="88">
        <f t="shared" si="174"/>
        <v>0.59691629955947134</v>
      </c>
      <c r="AF355" s="92">
        <f t="shared" si="175"/>
        <v>4.4025830258302588E-3</v>
      </c>
      <c r="AG355" s="93">
        <f t="shared" si="176"/>
        <v>1.6107011070110701E-3</v>
      </c>
      <c r="AH355" s="93">
        <f t="shared" si="177"/>
        <v>6.7649446494464941E-3</v>
      </c>
      <c r="AI355" s="78">
        <f t="shared" si="178"/>
        <v>2.2549815498154983E-2</v>
      </c>
      <c r="AJ355" s="92">
        <f t="shared" si="187"/>
        <v>3.5328044280442804E-2</v>
      </c>
      <c r="AK355" s="78">
        <f t="shared" si="188"/>
        <v>0.96467195571955722</v>
      </c>
      <c r="AL355" s="11"/>
      <c r="AM355" s="14"/>
      <c r="AN355" s="11"/>
      <c r="AO355" s="15"/>
      <c r="AP355" s="11"/>
      <c r="AQ355" s="11"/>
      <c r="AR355" s="11"/>
      <c r="AS355" s="75" t="str">
        <f t="shared" si="194"/>
        <v/>
      </c>
      <c r="AT355" s="75" t="str">
        <f t="shared" ca="1" si="195"/>
        <v/>
      </c>
      <c r="AU355" s="75" t="str">
        <f t="shared" si="196"/>
        <v/>
      </c>
      <c r="AV355" s="75" t="str">
        <f t="shared" ca="1" si="197"/>
        <v/>
      </c>
      <c r="AW355" s="11"/>
      <c r="AX355" s="11"/>
      <c r="AY355" s="75" t="str">
        <f t="shared" si="198"/>
        <v/>
      </c>
      <c r="AZ355" s="11"/>
      <c r="BA355" s="11"/>
      <c r="BB355" s="75" t="str">
        <f t="shared" si="199"/>
        <v/>
      </c>
      <c r="BC355" s="11"/>
      <c r="BH355" s="52"/>
      <c r="BI355" s="52"/>
      <c r="BJ355" s="52"/>
      <c r="BK355" s="52"/>
      <c r="BL355" s="52"/>
      <c r="BM355" s="52"/>
      <c r="BQ355" s="27"/>
      <c r="BR355" s="27"/>
      <c r="BS355" s="27"/>
      <c r="BT355" s="27"/>
      <c r="BU355" s="27"/>
      <c r="BV355" s="27"/>
      <c r="BW355" s="54"/>
      <c r="BX355" s="26"/>
      <c r="BY355" s="54"/>
      <c r="BZ355" s="26"/>
      <c r="CA355" s="26"/>
      <c r="CB355" s="26"/>
    </row>
    <row r="356" spans="1:80" ht="17.45" customHeight="1">
      <c r="A356" s="86">
        <f t="shared" si="200"/>
        <v>50.3</v>
      </c>
      <c r="B356" s="107">
        <f t="shared" si="179"/>
        <v>45971</v>
      </c>
      <c r="C356" s="8"/>
      <c r="D356" s="11"/>
      <c r="E356" s="12">
        <v>2</v>
      </c>
      <c r="F356" s="11">
        <v>4</v>
      </c>
      <c r="G356" s="74">
        <f t="shared" si="203"/>
        <v>391</v>
      </c>
      <c r="H356" s="75">
        <f t="shared" si="203"/>
        <v>4532</v>
      </c>
      <c r="I356" s="88">
        <f t="shared" si="190"/>
        <v>0</v>
      </c>
      <c r="J356" s="78">
        <f t="shared" si="191"/>
        <v>5.0890585241730284E-3</v>
      </c>
      <c r="K356" s="78">
        <f t="shared" si="192"/>
        <v>0</v>
      </c>
      <c r="L356" s="78">
        <f t="shared" si="180"/>
        <v>8.8183421516754845E-4</v>
      </c>
      <c r="M356" s="78">
        <f t="shared" ca="1" si="202"/>
        <v>0.31868131868131838</v>
      </c>
      <c r="N356" s="78">
        <f t="shared" ca="1" si="201"/>
        <v>0.86675824175824112</v>
      </c>
      <c r="O356" s="78">
        <f t="shared" si="193"/>
        <v>5.0000000000000001E-4</v>
      </c>
      <c r="P356" s="13" t="s">
        <v>184</v>
      </c>
      <c r="Q356" s="8">
        <v>130</v>
      </c>
      <c r="R356" s="13">
        <v>153</v>
      </c>
      <c r="S356" s="89">
        <f t="shared" si="181"/>
        <v>130</v>
      </c>
      <c r="T356" s="75">
        <f t="shared" si="182"/>
        <v>153</v>
      </c>
      <c r="U356" s="90">
        <f t="shared" si="183"/>
        <v>50.83</v>
      </c>
      <c r="V356" s="82">
        <f t="shared" si="184"/>
        <v>693.39599999999996</v>
      </c>
      <c r="W356" s="8">
        <v>2720</v>
      </c>
      <c r="X356" s="224">
        <v>12.804</v>
      </c>
      <c r="Y356" s="225">
        <v>3.2010000000000001</v>
      </c>
      <c r="Z356" s="225">
        <v>10.767000000000001</v>
      </c>
      <c r="AA356" s="225">
        <v>61.982999999999997</v>
      </c>
      <c r="AB356" s="12"/>
      <c r="AC356" s="228">
        <f t="shared" si="185"/>
        <v>88.754999999999995</v>
      </c>
      <c r="AD356" s="193">
        <f t="shared" si="186"/>
        <v>2631.2449999999999</v>
      </c>
      <c r="AE356" s="88">
        <f t="shared" si="174"/>
        <v>0.59964726631393295</v>
      </c>
      <c r="AF356" s="92">
        <f t="shared" si="175"/>
        <v>4.7073529411764707E-3</v>
      </c>
      <c r="AG356" s="93">
        <f t="shared" si="176"/>
        <v>1.1768382352941177E-3</v>
      </c>
      <c r="AH356" s="93">
        <f t="shared" si="177"/>
        <v>3.9584558823529421E-3</v>
      </c>
      <c r="AI356" s="78">
        <f t="shared" si="178"/>
        <v>2.2787867647058823E-2</v>
      </c>
      <c r="AJ356" s="92">
        <f t="shared" si="187"/>
        <v>3.2630514705882352E-2</v>
      </c>
      <c r="AK356" s="78">
        <f t="shared" si="188"/>
        <v>0.96736948529411759</v>
      </c>
      <c r="AL356" s="11"/>
      <c r="AM356" s="14"/>
      <c r="AN356" s="11"/>
      <c r="AO356" s="15"/>
      <c r="AP356" s="11"/>
      <c r="AQ356" s="11"/>
      <c r="AR356" s="11"/>
      <c r="AS356" s="75" t="str">
        <f t="shared" si="194"/>
        <v/>
      </c>
      <c r="AT356" s="75" t="str">
        <f t="shared" ca="1" si="195"/>
        <v/>
      </c>
      <c r="AU356" s="75" t="str">
        <f t="shared" si="196"/>
        <v/>
      </c>
      <c r="AV356" s="75" t="str">
        <f t="shared" ca="1" si="197"/>
        <v/>
      </c>
      <c r="AW356" s="11"/>
      <c r="AX356" s="11"/>
      <c r="AY356" s="75" t="str">
        <f t="shared" si="198"/>
        <v/>
      </c>
      <c r="AZ356" s="11"/>
      <c r="BA356" s="11"/>
      <c r="BB356" s="75" t="str">
        <f t="shared" si="199"/>
        <v/>
      </c>
      <c r="BC356" s="11"/>
      <c r="BH356" s="52"/>
      <c r="BI356" s="52"/>
      <c r="BJ356" s="52"/>
      <c r="BK356" s="52"/>
      <c r="BL356" s="52"/>
      <c r="BM356" s="52"/>
      <c r="BQ356" s="27"/>
      <c r="BR356" s="27"/>
      <c r="BS356" s="27"/>
      <c r="BT356" s="27"/>
      <c r="BU356" s="27"/>
      <c r="BV356" s="27"/>
      <c r="BW356" s="54"/>
      <c r="BX356" s="26"/>
      <c r="BY356" s="54"/>
      <c r="BZ356" s="26"/>
      <c r="CA356" s="26"/>
      <c r="CB356" s="26"/>
    </row>
    <row r="357" spans="1:80" ht="17.45" customHeight="1">
      <c r="A357" s="94">
        <f t="shared" si="200"/>
        <v>50.4</v>
      </c>
      <c r="B357" s="107">
        <f t="shared" si="179"/>
        <v>45972</v>
      </c>
      <c r="C357" s="8"/>
      <c r="D357" s="11"/>
      <c r="E357" s="12">
        <v>1</v>
      </c>
      <c r="F357" s="11">
        <v>3</v>
      </c>
      <c r="G357" s="74">
        <f t="shared" si="203"/>
        <v>390</v>
      </c>
      <c r="H357" s="75">
        <f t="shared" si="203"/>
        <v>4529</v>
      </c>
      <c r="I357" s="88">
        <f t="shared" si="190"/>
        <v>0</v>
      </c>
      <c r="J357" s="78">
        <f t="shared" si="191"/>
        <v>2.5575447570332483E-3</v>
      </c>
      <c r="K357" s="78">
        <f t="shared" si="192"/>
        <v>0</v>
      </c>
      <c r="L357" s="78">
        <f t="shared" si="180"/>
        <v>6.6195939982347754E-4</v>
      </c>
      <c r="M357" s="78">
        <f t="shared" ca="1" si="202"/>
        <v>0.32005494505494475</v>
      </c>
      <c r="N357" s="78">
        <f t="shared" ca="1" si="201"/>
        <v>0.87087912087912023</v>
      </c>
      <c r="O357" s="78">
        <f t="shared" si="193"/>
        <v>5.0000000000000001E-4</v>
      </c>
      <c r="P357" s="13" t="s">
        <v>184</v>
      </c>
      <c r="Q357" s="8">
        <v>130</v>
      </c>
      <c r="R357" s="13">
        <v>153</v>
      </c>
      <c r="S357" s="89">
        <f t="shared" si="181"/>
        <v>130</v>
      </c>
      <c r="T357" s="75">
        <f t="shared" si="182"/>
        <v>153</v>
      </c>
      <c r="U357" s="90">
        <f t="shared" si="183"/>
        <v>50.7</v>
      </c>
      <c r="V357" s="82">
        <f t="shared" si="184"/>
        <v>692.93700000000001</v>
      </c>
      <c r="W357" s="8">
        <v>2790</v>
      </c>
      <c r="X357" s="224">
        <v>12.513</v>
      </c>
      <c r="Y357" s="225">
        <v>3.2010000000000001</v>
      </c>
      <c r="Z357" s="225">
        <v>12.513</v>
      </c>
      <c r="AA357" s="225">
        <v>65.474999999999994</v>
      </c>
      <c r="AB357" s="12"/>
      <c r="AC357" s="228">
        <f t="shared" si="185"/>
        <v>93.701999999999998</v>
      </c>
      <c r="AD357" s="193">
        <f t="shared" si="186"/>
        <v>2696.2979999999998</v>
      </c>
      <c r="AE357" s="88">
        <f t="shared" si="174"/>
        <v>0.61562224183583403</v>
      </c>
      <c r="AF357" s="92">
        <f t="shared" si="175"/>
        <v>4.4849462365591395E-3</v>
      </c>
      <c r="AG357" s="93">
        <f t="shared" si="176"/>
        <v>1.1473118279569892E-3</v>
      </c>
      <c r="AH357" s="93">
        <f t="shared" si="177"/>
        <v>4.4849462365591395E-3</v>
      </c>
      <c r="AI357" s="78">
        <f t="shared" si="178"/>
        <v>2.3467741935483868E-2</v>
      </c>
      <c r="AJ357" s="92">
        <f t="shared" si="187"/>
        <v>3.3584946236559138E-2</v>
      </c>
      <c r="AK357" s="78">
        <f t="shared" si="188"/>
        <v>0.96641505376344083</v>
      </c>
      <c r="AL357" s="11"/>
      <c r="AM357" s="14"/>
      <c r="AN357" s="11"/>
      <c r="AO357" s="15"/>
      <c r="AP357" s="11"/>
      <c r="AQ357" s="11"/>
      <c r="AR357" s="11"/>
      <c r="AS357" s="75" t="str">
        <f t="shared" si="194"/>
        <v/>
      </c>
      <c r="AT357" s="75" t="str">
        <f t="shared" ca="1" si="195"/>
        <v/>
      </c>
      <c r="AU357" s="75" t="str">
        <f t="shared" si="196"/>
        <v/>
      </c>
      <c r="AV357" s="75" t="str">
        <f t="shared" ca="1" si="197"/>
        <v/>
      </c>
      <c r="AW357" s="11"/>
      <c r="AX357" s="11"/>
      <c r="AY357" s="75" t="str">
        <f t="shared" si="198"/>
        <v/>
      </c>
      <c r="AZ357" s="11"/>
      <c r="BA357" s="11"/>
      <c r="BB357" s="75" t="str">
        <f t="shared" si="199"/>
        <v/>
      </c>
      <c r="BC357" s="11"/>
      <c r="BH357" s="52"/>
      <c r="BI357" s="52"/>
      <c r="BJ357" s="52"/>
      <c r="BK357" s="52"/>
      <c r="BL357" s="52"/>
      <c r="BM357" s="52"/>
      <c r="BQ357" s="27"/>
      <c r="BR357" s="27"/>
      <c r="BS357" s="27"/>
      <c r="BT357" s="27"/>
      <c r="BU357" s="27"/>
      <c r="BV357" s="27"/>
      <c r="BW357" s="54"/>
      <c r="BX357" s="26"/>
      <c r="BY357" s="54"/>
      <c r="BZ357" s="26"/>
      <c r="CA357" s="26"/>
      <c r="CB357" s="26"/>
    </row>
    <row r="358" spans="1:80" ht="17.45" customHeight="1">
      <c r="A358" s="86">
        <f t="shared" si="200"/>
        <v>50.5</v>
      </c>
      <c r="B358" s="107">
        <f t="shared" si="179"/>
        <v>45973</v>
      </c>
      <c r="C358" s="8"/>
      <c r="D358" s="11"/>
      <c r="E358" s="12">
        <v>1</v>
      </c>
      <c r="F358" s="11">
        <v>2</v>
      </c>
      <c r="G358" s="74">
        <f t="shared" si="203"/>
        <v>389</v>
      </c>
      <c r="H358" s="75">
        <f t="shared" si="203"/>
        <v>4527</v>
      </c>
      <c r="I358" s="88">
        <f t="shared" si="190"/>
        <v>0</v>
      </c>
      <c r="J358" s="78">
        <f t="shared" si="191"/>
        <v>2.5641025641025641E-3</v>
      </c>
      <c r="K358" s="78">
        <f t="shared" si="192"/>
        <v>0</v>
      </c>
      <c r="L358" s="78">
        <f t="shared" si="180"/>
        <v>4.4159858688452196E-4</v>
      </c>
      <c r="M358" s="78">
        <f t="shared" ca="1" si="202"/>
        <v>0.32142857142857112</v>
      </c>
      <c r="N358" s="78">
        <f t="shared" ca="1" si="201"/>
        <v>0.87362637362637297</v>
      </c>
      <c r="O358" s="78">
        <f t="shared" si="193"/>
        <v>5.0000000000000001E-4</v>
      </c>
      <c r="P358" s="13" t="s">
        <v>184</v>
      </c>
      <c r="Q358" s="8">
        <v>130</v>
      </c>
      <c r="R358" s="13">
        <v>153</v>
      </c>
      <c r="S358" s="89">
        <f t="shared" si="181"/>
        <v>130</v>
      </c>
      <c r="T358" s="75">
        <f t="shared" si="182"/>
        <v>153</v>
      </c>
      <c r="U358" s="90">
        <f t="shared" si="183"/>
        <v>50.57</v>
      </c>
      <c r="V358" s="82">
        <f t="shared" si="184"/>
        <v>692.63099999999997</v>
      </c>
      <c r="W358" s="8">
        <v>2620</v>
      </c>
      <c r="X358" s="224">
        <v>9.020999999999999</v>
      </c>
      <c r="Y358" s="225">
        <v>3.2010000000000001</v>
      </c>
      <c r="Z358" s="225">
        <v>26.771999999999998</v>
      </c>
      <c r="AA358" s="225">
        <v>39.867000000000004</v>
      </c>
      <c r="AB358" s="12"/>
      <c r="AC358" s="228">
        <f t="shared" si="185"/>
        <v>78.861000000000004</v>
      </c>
      <c r="AD358" s="193">
        <f t="shared" si="186"/>
        <v>2541.1390000000001</v>
      </c>
      <c r="AE358" s="88">
        <f t="shared" si="174"/>
        <v>0.57849414881872374</v>
      </c>
      <c r="AF358" s="92">
        <f t="shared" si="175"/>
        <v>3.4431297709923659E-3</v>
      </c>
      <c r="AG358" s="93">
        <f t="shared" si="176"/>
        <v>1.2217557251908398E-3</v>
      </c>
      <c r="AH358" s="93">
        <f t="shared" si="177"/>
        <v>1.0218320610687023E-2</v>
      </c>
      <c r="AI358" s="78">
        <f t="shared" si="178"/>
        <v>1.521641221374046E-2</v>
      </c>
      <c r="AJ358" s="92">
        <f t="shared" si="187"/>
        <v>3.0099618320610689E-2</v>
      </c>
      <c r="AK358" s="78">
        <f t="shared" si="188"/>
        <v>0.96990038167938941</v>
      </c>
      <c r="AL358" s="11"/>
      <c r="AM358" s="14"/>
      <c r="AN358" s="11"/>
      <c r="AO358" s="15"/>
      <c r="AP358" s="11"/>
      <c r="AQ358" s="11"/>
      <c r="AR358" s="11"/>
      <c r="AS358" s="75" t="str">
        <f t="shared" si="194"/>
        <v/>
      </c>
      <c r="AT358" s="75" t="str">
        <f t="shared" ca="1" si="195"/>
        <v/>
      </c>
      <c r="AU358" s="75" t="str">
        <f t="shared" si="196"/>
        <v/>
      </c>
      <c r="AV358" s="75" t="str">
        <f t="shared" ca="1" si="197"/>
        <v/>
      </c>
      <c r="AW358" s="11"/>
      <c r="AX358" s="11"/>
      <c r="AY358" s="75" t="str">
        <f t="shared" si="198"/>
        <v/>
      </c>
      <c r="AZ358" s="11"/>
      <c r="BA358" s="11"/>
      <c r="BB358" s="75" t="str">
        <f t="shared" si="199"/>
        <v/>
      </c>
      <c r="BC358" s="11"/>
      <c r="BH358" s="52"/>
      <c r="BI358" s="52"/>
      <c r="BJ358" s="52"/>
      <c r="BK358" s="52"/>
      <c r="BL358" s="52"/>
      <c r="BM358" s="52"/>
      <c r="BQ358" s="27"/>
      <c r="BR358" s="27"/>
      <c r="BS358" s="27"/>
      <c r="BT358" s="27"/>
      <c r="BU358" s="27"/>
      <c r="BV358" s="27"/>
      <c r="BW358" s="54"/>
      <c r="BX358" s="26"/>
      <c r="BY358" s="54"/>
      <c r="BZ358" s="26"/>
      <c r="CA358" s="26"/>
      <c r="CB358" s="26"/>
    </row>
    <row r="359" spans="1:80" ht="17.45" customHeight="1">
      <c r="A359" s="94">
        <f t="shared" si="200"/>
        <v>50.6</v>
      </c>
      <c r="B359" s="107">
        <f t="shared" si="179"/>
        <v>45974</v>
      </c>
      <c r="C359" s="8"/>
      <c r="D359" s="11"/>
      <c r="E359" s="12">
        <v>0</v>
      </c>
      <c r="F359" s="11">
        <v>3</v>
      </c>
      <c r="G359" s="74">
        <f t="shared" si="203"/>
        <v>389</v>
      </c>
      <c r="H359" s="75">
        <f t="shared" si="203"/>
        <v>4524</v>
      </c>
      <c r="I359" s="88">
        <f t="shared" si="190"/>
        <v>0</v>
      </c>
      <c r="J359" s="78">
        <f t="shared" si="191"/>
        <v>0</v>
      </c>
      <c r="K359" s="78">
        <f t="shared" si="192"/>
        <v>0</v>
      </c>
      <c r="L359" s="78">
        <f t="shared" si="180"/>
        <v>6.6269052352551359E-4</v>
      </c>
      <c r="M359" s="78">
        <f t="shared" ca="1" si="202"/>
        <v>0.32142857142857112</v>
      </c>
      <c r="N359" s="78">
        <f t="shared" ca="1" si="201"/>
        <v>0.87774725274725207</v>
      </c>
      <c r="O359" s="78">
        <f t="shared" si="193"/>
        <v>5.0000000000000001E-4</v>
      </c>
      <c r="P359" s="13" t="s">
        <v>184</v>
      </c>
      <c r="Q359" s="8">
        <v>130</v>
      </c>
      <c r="R359" s="13">
        <v>153</v>
      </c>
      <c r="S359" s="89">
        <f t="shared" si="181"/>
        <v>130</v>
      </c>
      <c r="T359" s="75">
        <f t="shared" si="182"/>
        <v>153</v>
      </c>
      <c r="U359" s="90">
        <f t="shared" si="183"/>
        <v>50.57</v>
      </c>
      <c r="V359" s="82">
        <f t="shared" si="184"/>
        <v>692.17200000000003</v>
      </c>
      <c r="W359" s="8">
        <v>2610</v>
      </c>
      <c r="X359" s="224">
        <v>12.222</v>
      </c>
      <c r="Y359" s="225">
        <v>9.8940000000000001</v>
      </c>
      <c r="Z359" s="225">
        <v>7.8570000000000002</v>
      </c>
      <c r="AA359" s="225">
        <v>51.216000000000001</v>
      </c>
      <c r="AB359" s="12"/>
      <c r="AC359" s="228">
        <f t="shared" si="185"/>
        <v>81.188999999999993</v>
      </c>
      <c r="AD359" s="193">
        <f t="shared" si="186"/>
        <v>2528.8110000000001</v>
      </c>
      <c r="AE359" s="88">
        <f t="shared" si="174"/>
        <v>0.57654075546719685</v>
      </c>
      <c r="AF359" s="92">
        <f t="shared" si="175"/>
        <v>4.6827586206896546E-3</v>
      </c>
      <c r="AG359" s="93">
        <f t="shared" si="176"/>
        <v>3.7908045977011495E-3</v>
      </c>
      <c r="AH359" s="93">
        <f t="shared" si="177"/>
        <v>3.0103448275862069E-3</v>
      </c>
      <c r="AI359" s="78">
        <f t="shared" si="178"/>
        <v>1.9622988505747126E-2</v>
      </c>
      <c r="AJ359" s="92">
        <f t="shared" si="187"/>
        <v>3.1106896551724134E-2</v>
      </c>
      <c r="AK359" s="78">
        <f t="shared" si="188"/>
        <v>0.96889310344827595</v>
      </c>
      <c r="AL359" s="11"/>
      <c r="AM359" s="14"/>
      <c r="AN359" s="11"/>
      <c r="AO359" s="15"/>
      <c r="AP359" s="11"/>
      <c r="AQ359" s="11"/>
      <c r="AR359" s="11"/>
      <c r="AS359" s="75" t="str">
        <f t="shared" si="194"/>
        <v/>
      </c>
      <c r="AT359" s="75" t="str">
        <f t="shared" ca="1" si="195"/>
        <v/>
      </c>
      <c r="AU359" s="75" t="str">
        <f t="shared" si="196"/>
        <v/>
      </c>
      <c r="AV359" s="75" t="str">
        <f t="shared" ca="1" si="197"/>
        <v/>
      </c>
      <c r="AW359" s="11"/>
      <c r="AX359" s="11"/>
      <c r="AY359" s="75" t="str">
        <f t="shared" si="198"/>
        <v/>
      </c>
      <c r="AZ359" s="11"/>
      <c r="BA359" s="11"/>
      <c r="BB359" s="75" t="str">
        <f t="shared" si="199"/>
        <v/>
      </c>
      <c r="BC359" s="11"/>
      <c r="BH359" s="52"/>
      <c r="BI359" s="52"/>
      <c r="BJ359" s="52"/>
      <c r="BK359" s="52"/>
      <c r="BL359" s="52"/>
      <c r="BM359" s="52"/>
      <c r="BQ359" s="27"/>
      <c r="BR359" s="27"/>
      <c r="BS359" s="27"/>
      <c r="BT359" s="27"/>
      <c r="BU359" s="27"/>
      <c r="BV359" s="27"/>
      <c r="BW359" s="54"/>
      <c r="BX359" s="26"/>
      <c r="BY359" s="54"/>
      <c r="BZ359" s="26"/>
      <c r="CA359" s="26"/>
      <c r="CB359" s="26"/>
    </row>
    <row r="360" spans="1:80" ht="17.45" customHeight="1" thickBot="1">
      <c r="A360" s="86">
        <f t="shared" si="200"/>
        <v>50.7</v>
      </c>
      <c r="B360" s="108">
        <f t="shared" si="179"/>
        <v>45975</v>
      </c>
      <c r="C360" s="16"/>
      <c r="D360" s="17"/>
      <c r="E360" s="18">
        <v>0</v>
      </c>
      <c r="F360" s="17">
        <v>4</v>
      </c>
      <c r="G360" s="96">
        <f t="shared" si="203"/>
        <v>389</v>
      </c>
      <c r="H360" s="97">
        <f t="shared" si="203"/>
        <v>4520</v>
      </c>
      <c r="I360" s="98">
        <f t="shared" si="190"/>
        <v>0</v>
      </c>
      <c r="J360" s="99">
        <f t="shared" si="191"/>
        <v>0</v>
      </c>
      <c r="K360" s="99">
        <f t="shared" si="192"/>
        <v>0</v>
      </c>
      <c r="L360" s="99">
        <f t="shared" si="180"/>
        <v>8.8417329796640137E-4</v>
      </c>
      <c r="M360" s="99">
        <f t="shared" ca="1" si="202"/>
        <v>0.32142857142857112</v>
      </c>
      <c r="N360" s="99">
        <f t="shared" ca="1" si="201"/>
        <v>0.88324175824175766</v>
      </c>
      <c r="O360" s="99">
        <f t="shared" si="193"/>
        <v>5.0000000000000001E-4</v>
      </c>
      <c r="P360" s="19" t="s">
        <v>184</v>
      </c>
      <c r="Q360" s="16">
        <v>130</v>
      </c>
      <c r="R360" s="19">
        <v>152</v>
      </c>
      <c r="S360" s="89">
        <f t="shared" si="181"/>
        <v>130</v>
      </c>
      <c r="T360" s="75">
        <f t="shared" si="182"/>
        <v>152</v>
      </c>
      <c r="U360" s="100">
        <f t="shared" si="183"/>
        <v>50.57</v>
      </c>
      <c r="V360" s="101">
        <f t="shared" si="184"/>
        <v>687.04</v>
      </c>
      <c r="W360" s="16">
        <v>2660</v>
      </c>
      <c r="X360" s="224">
        <v>15.423</v>
      </c>
      <c r="Y360" s="225">
        <v>3.2010000000000001</v>
      </c>
      <c r="Z360" s="225">
        <v>7.5659999999999998</v>
      </c>
      <c r="AA360" s="225">
        <v>44.814</v>
      </c>
      <c r="AB360" s="12"/>
      <c r="AC360" s="229">
        <f t="shared" si="185"/>
        <v>71.003999999999991</v>
      </c>
      <c r="AD360" s="191">
        <f t="shared" si="186"/>
        <v>2588.9960000000001</v>
      </c>
      <c r="AE360" s="98">
        <f t="shared" si="174"/>
        <v>0.58797524314765692</v>
      </c>
      <c r="AF360" s="103">
        <f t="shared" si="175"/>
        <v>5.7981203007518795E-3</v>
      </c>
      <c r="AG360" s="104">
        <f t="shared" si="176"/>
        <v>1.2033834586466165E-3</v>
      </c>
      <c r="AH360" s="104">
        <f t="shared" si="177"/>
        <v>2.8443609022556389E-3</v>
      </c>
      <c r="AI360" s="99">
        <f t="shared" si="178"/>
        <v>1.6847368421052632E-2</v>
      </c>
      <c r="AJ360" s="103">
        <f t="shared" si="187"/>
        <v>2.6693233082706762E-2</v>
      </c>
      <c r="AK360" s="99">
        <f t="shared" si="188"/>
        <v>0.97330676691729323</v>
      </c>
      <c r="AL360" s="17"/>
      <c r="AM360" s="20"/>
      <c r="AN360" s="17"/>
      <c r="AO360" s="21"/>
      <c r="AP360" s="17"/>
      <c r="AQ360" s="17"/>
      <c r="AR360" s="17"/>
      <c r="AS360" s="97" t="str">
        <f t="shared" si="194"/>
        <v/>
      </c>
      <c r="AT360" s="97" t="str">
        <f t="shared" ca="1" si="195"/>
        <v/>
      </c>
      <c r="AU360" s="97" t="str">
        <f t="shared" si="196"/>
        <v/>
      </c>
      <c r="AV360" s="97" t="str">
        <f t="shared" ca="1" si="197"/>
        <v/>
      </c>
      <c r="AW360" s="17"/>
      <c r="AX360" s="17"/>
      <c r="AY360" s="97" t="str">
        <f t="shared" si="198"/>
        <v/>
      </c>
      <c r="AZ360" s="17"/>
      <c r="BA360" s="17"/>
      <c r="BB360" s="97" t="str">
        <f t="shared" si="199"/>
        <v/>
      </c>
      <c r="BC360" s="17"/>
      <c r="BH360" s="52"/>
      <c r="BI360" s="52"/>
      <c r="BJ360" s="52"/>
      <c r="BK360" s="52"/>
      <c r="BL360" s="52"/>
      <c r="BM360" s="52"/>
      <c r="BQ360" s="27"/>
      <c r="BR360" s="27"/>
      <c r="BS360" s="27"/>
      <c r="BT360" s="27"/>
      <c r="BU360" s="27"/>
      <c r="BV360" s="27"/>
      <c r="BW360" s="54"/>
      <c r="BX360" s="26"/>
      <c r="BY360" s="54"/>
      <c r="BZ360" s="26"/>
      <c r="CA360" s="26"/>
      <c r="CB360" s="26"/>
    </row>
    <row r="361" spans="1:80" ht="17.45" customHeight="1" thickTop="1">
      <c r="A361" s="71">
        <f>A354+1</f>
        <v>51.1</v>
      </c>
      <c r="B361" s="106">
        <f>B360+1</f>
        <v>45976</v>
      </c>
      <c r="C361" s="4"/>
      <c r="D361" s="5"/>
      <c r="E361" s="6">
        <v>0</v>
      </c>
      <c r="F361" s="5">
        <v>2</v>
      </c>
      <c r="G361" s="74">
        <f t="shared" si="203"/>
        <v>389</v>
      </c>
      <c r="H361" s="75">
        <f t="shared" si="203"/>
        <v>4518</v>
      </c>
      <c r="I361" s="76">
        <f t="shared" si="190"/>
        <v>0</v>
      </c>
      <c r="J361" s="77">
        <f t="shared" si="191"/>
        <v>0</v>
      </c>
      <c r="K361" s="77">
        <f t="shared" si="192"/>
        <v>0</v>
      </c>
      <c r="L361" s="77">
        <f t="shared" si="180"/>
        <v>4.4247787610619468E-4</v>
      </c>
      <c r="M361" s="78">
        <f t="shared" ca="1" si="202"/>
        <v>0.32142857142857112</v>
      </c>
      <c r="N361" s="78">
        <f t="shared" ca="1" si="201"/>
        <v>0.88598901098901039</v>
      </c>
      <c r="O361" s="78">
        <f t="shared" si="193"/>
        <v>5.0000000000000001E-4</v>
      </c>
      <c r="P361" s="13" t="s">
        <v>184</v>
      </c>
      <c r="Q361" s="8">
        <v>130</v>
      </c>
      <c r="R361" s="13">
        <v>152</v>
      </c>
      <c r="S361" s="79">
        <f t="shared" si="181"/>
        <v>130</v>
      </c>
      <c r="T361" s="80">
        <f t="shared" si="182"/>
        <v>152</v>
      </c>
      <c r="U361" s="90">
        <f t="shared" si="183"/>
        <v>50.57</v>
      </c>
      <c r="V361" s="82">
        <f t="shared" si="184"/>
        <v>686.73599999999999</v>
      </c>
      <c r="W361" s="4">
        <v>2730</v>
      </c>
      <c r="X361" s="226">
        <v>16.004999999999999</v>
      </c>
      <c r="Y361" s="227">
        <v>4.3650000000000002</v>
      </c>
      <c r="Z361" s="227">
        <v>23.570999999999998</v>
      </c>
      <c r="AA361" s="227">
        <v>72.458999999999989</v>
      </c>
      <c r="AB361" s="6"/>
      <c r="AC361" s="230">
        <f t="shared" si="185"/>
        <v>116.39999999999998</v>
      </c>
      <c r="AD361" s="192">
        <f t="shared" si="186"/>
        <v>2613.6</v>
      </c>
      <c r="AE361" s="76">
        <f t="shared" si="174"/>
        <v>0.60398230088495575</v>
      </c>
      <c r="AF361" s="84">
        <f t="shared" si="175"/>
        <v>5.8626373626373624E-3</v>
      </c>
      <c r="AG361" s="85">
        <f t="shared" si="176"/>
        <v>1.5989010989010989E-3</v>
      </c>
      <c r="AH361" s="85">
        <f t="shared" si="177"/>
        <v>8.6340659340659338E-3</v>
      </c>
      <c r="AI361" s="77">
        <f t="shared" si="178"/>
        <v>2.6541758241758237E-2</v>
      </c>
      <c r="AJ361" s="84">
        <f t="shared" si="187"/>
        <v>4.2637362637362626E-2</v>
      </c>
      <c r="AK361" s="77">
        <f t="shared" si="188"/>
        <v>0.95736263736263738</v>
      </c>
      <c r="AL361" s="5"/>
      <c r="AM361" s="9"/>
      <c r="AN361" s="5"/>
      <c r="AO361" s="10"/>
      <c r="AP361" s="5"/>
      <c r="AQ361" s="5"/>
      <c r="AR361" s="5"/>
      <c r="AS361" s="80" t="str">
        <f t="shared" si="194"/>
        <v/>
      </c>
      <c r="AT361" s="80" t="str">
        <f t="shared" ca="1" si="195"/>
        <v/>
      </c>
      <c r="AU361" s="80" t="str">
        <f t="shared" si="196"/>
        <v/>
      </c>
      <c r="AV361" s="80" t="str">
        <f t="shared" ca="1" si="197"/>
        <v/>
      </c>
      <c r="AW361" s="5"/>
      <c r="AX361" s="5"/>
      <c r="AY361" s="80" t="str">
        <f t="shared" si="198"/>
        <v/>
      </c>
      <c r="AZ361" s="165"/>
      <c r="BA361" s="165"/>
      <c r="BB361" s="80" t="str">
        <f t="shared" si="199"/>
        <v/>
      </c>
      <c r="BC361" s="5"/>
      <c r="BH361" s="52"/>
      <c r="BI361" s="52"/>
      <c r="BJ361" s="52"/>
      <c r="BK361" s="52"/>
      <c r="BL361" s="52"/>
      <c r="BM361" s="52"/>
      <c r="BQ361" s="27"/>
      <c r="BR361" s="27"/>
      <c r="BS361" s="27"/>
      <c r="BT361" s="27"/>
      <c r="BU361" s="27"/>
      <c r="BV361" s="27"/>
      <c r="BW361" s="54"/>
      <c r="BX361" s="26"/>
      <c r="BY361" s="54"/>
      <c r="BZ361" s="26"/>
      <c r="CA361" s="26"/>
      <c r="CB361" s="26"/>
    </row>
    <row r="362" spans="1:80" ht="17.45" customHeight="1">
      <c r="A362" s="86">
        <f t="shared" si="200"/>
        <v>51.2</v>
      </c>
      <c r="B362" s="107">
        <f t="shared" si="179"/>
        <v>45977</v>
      </c>
      <c r="C362" s="8"/>
      <c r="D362" s="11"/>
      <c r="E362" s="12">
        <v>0</v>
      </c>
      <c r="F362" s="11">
        <v>3</v>
      </c>
      <c r="G362" s="74">
        <f t="shared" si="203"/>
        <v>389</v>
      </c>
      <c r="H362" s="75">
        <f t="shared" si="203"/>
        <v>4515</v>
      </c>
      <c r="I362" s="88">
        <f t="shared" si="190"/>
        <v>0</v>
      </c>
      <c r="J362" s="78">
        <f t="shared" si="191"/>
        <v>0</v>
      </c>
      <c r="K362" s="78">
        <f t="shared" si="192"/>
        <v>0</v>
      </c>
      <c r="L362" s="78">
        <f t="shared" si="180"/>
        <v>6.6401062416998667E-4</v>
      </c>
      <c r="M362" s="78">
        <f t="shared" ca="1" si="202"/>
        <v>0.32142857142857112</v>
      </c>
      <c r="N362" s="78">
        <f t="shared" ca="1" si="201"/>
        <v>0.8901098901098895</v>
      </c>
      <c r="O362" s="78">
        <f t="shared" si="193"/>
        <v>5.0000000000000001E-4</v>
      </c>
      <c r="P362" s="13" t="s">
        <v>184</v>
      </c>
      <c r="Q362" s="8">
        <v>130</v>
      </c>
      <c r="R362" s="13">
        <v>152</v>
      </c>
      <c r="S362" s="89">
        <f t="shared" si="181"/>
        <v>130</v>
      </c>
      <c r="T362" s="75">
        <f t="shared" si="182"/>
        <v>152</v>
      </c>
      <c r="U362" s="90">
        <f t="shared" si="183"/>
        <v>50.57</v>
      </c>
      <c r="V362" s="82">
        <f t="shared" si="184"/>
        <v>686.28</v>
      </c>
      <c r="W362" s="8">
        <v>2720</v>
      </c>
      <c r="X362" s="224">
        <v>13.967999999999998</v>
      </c>
      <c r="Y362" s="225">
        <v>0.87299999999999989</v>
      </c>
      <c r="Z362" s="225">
        <v>6.1109999999999998</v>
      </c>
      <c r="AA362" s="225">
        <v>59.945999999999998</v>
      </c>
      <c r="AB362" s="12"/>
      <c r="AC362" s="228">
        <f t="shared" si="185"/>
        <v>80.897999999999996</v>
      </c>
      <c r="AD362" s="193">
        <f t="shared" si="186"/>
        <v>2639.1019999999999</v>
      </c>
      <c r="AE362" s="88">
        <f t="shared" si="174"/>
        <v>0.60203629924745461</v>
      </c>
      <c r="AF362" s="92">
        <f t="shared" si="175"/>
        <v>5.1352941176470582E-3</v>
      </c>
      <c r="AG362" s="93">
        <f t="shared" si="176"/>
        <v>3.2095588235294114E-4</v>
      </c>
      <c r="AH362" s="93">
        <f t="shared" si="177"/>
        <v>2.246691176470588E-3</v>
      </c>
      <c r="AI362" s="78">
        <f t="shared" si="178"/>
        <v>2.2038970588235292E-2</v>
      </c>
      <c r="AJ362" s="92">
        <f t="shared" si="187"/>
        <v>2.9741911764705881E-2</v>
      </c>
      <c r="AK362" s="78">
        <f t="shared" si="188"/>
        <v>0.97025808823529403</v>
      </c>
      <c r="AL362" s="11"/>
      <c r="AM362" s="14"/>
      <c r="AN362" s="11"/>
      <c r="AO362" s="15"/>
      <c r="AP362" s="11"/>
      <c r="AQ362" s="11"/>
      <c r="AR362" s="11"/>
      <c r="AS362" s="75" t="str">
        <f t="shared" si="194"/>
        <v/>
      </c>
      <c r="AT362" s="75" t="str">
        <f t="shared" ca="1" si="195"/>
        <v/>
      </c>
      <c r="AU362" s="75" t="str">
        <f t="shared" si="196"/>
        <v/>
      </c>
      <c r="AV362" s="75" t="str">
        <f t="shared" ca="1" si="197"/>
        <v/>
      </c>
      <c r="AW362" s="11"/>
      <c r="AX362" s="11"/>
      <c r="AY362" s="75" t="str">
        <f t="shared" si="198"/>
        <v/>
      </c>
      <c r="AZ362" s="11"/>
      <c r="BA362" s="11"/>
      <c r="BB362" s="75" t="str">
        <f t="shared" si="199"/>
        <v/>
      </c>
      <c r="BC362" s="11"/>
      <c r="BH362" s="52"/>
      <c r="BI362" s="52"/>
      <c r="BJ362" s="52"/>
      <c r="BK362" s="52"/>
      <c r="BL362" s="52"/>
      <c r="BM362" s="52"/>
      <c r="BQ362" s="27"/>
      <c r="BR362" s="27"/>
      <c r="BS362" s="27"/>
      <c r="BT362" s="27"/>
      <c r="BU362" s="27"/>
      <c r="BV362" s="27"/>
      <c r="BW362" s="54"/>
      <c r="BX362" s="26"/>
      <c r="BY362" s="54"/>
      <c r="BZ362" s="26"/>
      <c r="CA362" s="26"/>
      <c r="CB362" s="26"/>
    </row>
    <row r="363" spans="1:80" ht="17.45" customHeight="1">
      <c r="A363" s="94">
        <f t="shared" si="200"/>
        <v>51.3</v>
      </c>
      <c r="B363" s="107">
        <f t="shared" si="179"/>
        <v>45978</v>
      </c>
      <c r="C363" s="8"/>
      <c r="D363" s="11"/>
      <c r="E363" s="12">
        <v>1</v>
      </c>
      <c r="F363" s="11">
        <v>2</v>
      </c>
      <c r="G363" s="74">
        <f t="shared" si="203"/>
        <v>388</v>
      </c>
      <c r="H363" s="75">
        <f t="shared" si="203"/>
        <v>4513</v>
      </c>
      <c r="I363" s="88">
        <f t="shared" si="190"/>
        <v>0</v>
      </c>
      <c r="J363" s="78">
        <f t="shared" si="191"/>
        <v>2.5706940874035988E-3</v>
      </c>
      <c r="K363" s="78">
        <f t="shared" si="192"/>
        <v>0</v>
      </c>
      <c r="L363" s="78">
        <f t="shared" si="180"/>
        <v>4.4296788482834997E-4</v>
      </c>
      <c r="M363" s="78">
        <f t="shared" ca="1" si="202"/>
        <v>0.32280219780219749</v>
      </c>
      <c r="N363" s="78">
        <f t="shared" ca="1" si="201"/>
        <v>0.89285714285714224</v>
      </c>
      <c r="O363" s="78">
        <f t="shared" si="193"/>
        <v>5.0000000000000001E-4</v>
      </c>
      <c r="P363" s="13" t="s">
        <v>184</v>
      </c>
      <c r="Q363" s="8">
        <v>130</v>
      </c>
      <c r="R363" s="13">
        <v>152</v>
      </c>
      <c r="S363" s="89">
        <f t="shared" si="181"/>
        <v>130</v>
      </c>
      <c r="T363" s="75">
        <f t="shared" si="182"/>
        <v>152</v>
      </c>
      <c r="U363" s="90">
        <f t="shared" si="183"/>
        <v>50.44</v>
      </c>
      <c r="V363" s="82">
        <f t="shared" si="184"/>
        <v>685.976</v>
      </c>
      <c r="W363" s="8">
        <v>2700</v>
      </c>
      <c r="X363" s="224">
        <v>9.8940000000000001</v>
      </c>
      <c r="Y363" s="225">
        <v>3.2010000000000001</v>
      </c>
      <c r="Z363" s="225">
        <v>17.46</v>
      </c>
      <c r="AA363" s="225">
        <v>55.580999999999996</v>
      </c>
      <c r="AB363" s="12"/>
      <c r="AC363" s="228">
        <f t="shared" si="185"/>
        <v>86.135999999999996</v>
      </c>
      <c r="AD363" s="193">
        <f t="shared" si="186"/>
        <v>2613.864</v>
      </c>
      <c r="AE363" s="88">
        <f t="shared" si="174"/>
        <v>0.59800664451827246</v>
      </c>
      <c r="AF363" s="92">
        <f t="shared" si="175"/>
        <v>3.6644444444444446E-3</v>
      </c>
      <c r="AG363" s="93">
        <f t="shared" si="176"/>
        <v>1.1855555555555556E-3</v>
      </c>
      <c r="AH363" s="93">
        <f t="shared" si="177"/>
        <v>6.4666666666666666E-3</v>
      </c>
      <c r="AI363" s="78">
        <f t="shared" si="178"/>
        <v>2.0585555555555555E-2</v>
      </c>
      <c r="AJ363" s="92">
        <f t="shared" si="187"/>
        <v>3.1902222222222221E-2</v>
      </c>
      <c r="AK363" s="78">
        <f t="shared" si="188"/>
        <v>0.96809777777777783</v>
      </c>
      <c r="AL363" s="11"/>
      <c r="AM363" s="14"/>
      <c r="AN363" s="11"/>
      <c r="AO363" s="15"/>
      <c r="AP363" s="11"/>
      <c r="AQ363" s="11"/>
      <c r="AR363" s="11"/>
      <c r="AS363" s="75" t="str">
        <f t="shared" si="194"/>
        <v/>
      </c>
      <c r="AT363" s="75" t="str">
        <f t="shared" ca="1" si="195"/>
        <v/>
      </c>
      <c r="AU363" s="75" t="str">
        <f t="shared" si="196"/>
        <v/>
      </c>
      <c r="AV363" s="75" t="str">
        <f t="shared" ca="1" si="197"/>
        <v/>
      </c>
      <c r="AW363" s="11"/>
      <c r="AX363" s="11"/>
      <c r="AY363" s="75" t="str">
        <f t="shared" si="198"/>
        <v/>
      </c>
      <c r="AZ363" s="11"/>
      <c r="BA363" s="11"/>
      <c r="BB363" s="75" t="str">
        <f t="shared" si="199"/>
        <v/>
      </c>
      <c r="BC363" s="11"/>
      <c r="BH363" s="52"/>
      <c r="BI363" s="52"/>
      <c r="BJ363" s="52"/>
      <c r="BK363" s="52"/>
      <c r="BL363" s="52"/>
      <c r="BM363" s="52"/>
      <c r="BQ363" s="27"/>
      <c r="BR363" s="27"/>
      <c r="BS363" s="27"/>
      <c r="BT363" s="27"/>
      <c r="BU363" s="27"/>
      <c r="BV363" s="27"/>
      <c r="BW363" s="54"/>
      <c r="BX363" s="26"/>
      <c r="BY363" s="54"/>
      <c r="BZ363" s="26"/>
      <c r="CA363" s="26"/>
      <c r="CB363" s="26"/>
    </row>
    <row r="364" spans="1:80" ht="17.45" customHeight="1">
      <c r="A364" s="86">
        <f t="shared" si="200"/>
        <v>51.4</v>
      </c>
      <c r="B364" s="107">
        <f t="shared" si="179"/>
        <v>45979</v>
      </c>
      <c r="C364" s="8"/>
      <c r="D364" s="11"/>
      <c r="E364" s="12">
        <v>0</v>
      </c>
      <c r="F364" s="11">
        <v>2</v>
      </c>
      <c r="G364" s="74">
        <f t="shared" ref="G364:H379" si="204">G363-E364-C364</f>
        <v>388</v>
      </c>
      <c r="H364" s="75">
        <f t="shared" si="204"/>
        <v>4511</v>
      </c>
      <c r="I364" s="88">
        <f t="shared" si="190"/>
        <v>0</v>
      </c>
      <c r="J364" s="78">
        <f t="shared" si="191"/>
        <v>0</v>
      </c>
      <c r="K364" s="78">
        <f t="shared" si="192"/>
        <v>0</v>
      </c>
      <c r="L364" s="78">
        <f t="shared" si="180"/>
        <v>4.4316419233325947E-4</v>
      </c>
      <c r="M364" s="78">
        <f t="shared" ca="1" si="202"/>
        <v>0.32280219780219749</v>
      </c>
      <c r="N364" s="78">
        <f t="shared" ca="1" si="201"/>
        <v>0.89560439560439498</v>
      </c>
      <c r="O364" s="78">
        <f t="shared" si="193"/>
        <v>5.0000000000000001E-4</v>
      </c>
      <c r="P364" s="13" t="s">
        <v>184</v>
      </c>
      <c r="Q364" s="8">
        <v>130</v>
      </c>
      <c r="R364" s="13">
        <v>152</v>
      </c>
      <c r="S364" s="89">
        <f t="shared" si="181"/>
        <v>130</v>
      </c>
      <c r="T364" s="75">
        <f t="shared" si="182"/>
        <v>152</v>
      </c>
      <c r="U364" s="90">
        <f t="shared" si="183"/>
        <v>50.44</v>
      </c>
      <c r="V364" s="82">
        <f t="shared" si="184"/>
        <v>685.67200000000003</v>
      </c>
      <c r="W364" s="8">
        <v>2670</v>
      </c>
      <c r="X364" s="8">
        <v>9</v>
      </c>
      <c r="Y364" s="12">
        <v>3</v>
      </c>
      <c r="Z364" s="12">
        <v>16</v>
      </c>
      <c r="AA364" s="12">
        <v>51</v>
      </c>
      <c r="AB364" s="12"/>
      <c r="AC364" s="91">
        <f t="shared" si="185"/>
        <v>79</v>
      </c>
      <c r="AD364" s="75">
        <f t="shared" si="186"/>
        <v>2591</v>
      </c>
      <c r="AE364" s="88">
        <f t="shared" si="174"/>
        <v>0.59162419676490141</v>
      </c>
      <c r="AF364" s="92">
        <f t="shared" si="175"/>
        <v>3.3707865168539327E-3</v>
      </c>
      <c r="AG364" s="93">
        <f t="shared" si="176"/>
        <v>1.1235955056179776E-3</v>
      </c>
      <c r="AH364" s="93">
        <f t="shared" si="177"/>
        <v>5.9925093632958804E-3</v>
      </c>
      <c r="AI364" s="78">
        <f t="shared" si="178"/>
        <v>1.9101123595505618E-2</v>
      </c>
      <c r="AJ364" s="92">
        <f t="shared" si="187"/>
        <v>2.9588014981273409E-2</v>
      </c>
      <c r="AK364" s="78">
        <f t="shared" si="188"/>
        <v>0.97041198501872661</v>
      </c>
      <c r="AL364" s="11"/>
      <c r="AM364" s="14"/>
      <c r="AN364" s="11"/>
      <c r="AO364" s="15"/>
      <c r="AP364" s="11"/>
      <c r="AQ364" s="11"/>
      <c r="AR364" s="11"/>
      <c r="AS364" s="75" t="str">
        <f t="shared" si="194"/>
        <v/>
      </c>
      <c r="AT364" s="75" t="str">
        <f t="shared" ca="1" si="195"/>
        <v/>
      </c>
      <c r="AU364" s="75" t="str">
        <f t="shared" si="196"/>
        <v/>
      </c>
      <c r="AV364" s="75" t="str">
        <f t="shared" ca="1" si="197"/>
        <v/>
      </c>
      <c r="AW364" s="11"/>
      <c r="AX364" s="11"/>
      <c r="AY364" s="75" t="str">
        <f t="shared" si="198"/>
        <v/>
      </c>
      <c r="AZ364" s="11"/>
      <c r="BA364" s="11"/>
      <c r="BB364" s="75" t="str">
        <f t="shared" si="199"/>
        <v/>
      </c>
      <c r="BC364" s="11"/>
      <c r="BH364" s="52"/>
      <c r="BI364" s="52"/>
      <c r="BJ364" s="52"/>
      <c r="BK364" s="52"/>
      <c r="BL364" s="52"/>
      <c r="BM364" s="52"/>
      <c r="BQ364" s="27"/>
      <c r="BR364" s="27"/>
      <c r="BS364" s="27"/>
      <c r="BT364" s="27"/>
      <c r="BU364" s="27"/>
      <c r="BV364" s="27"/>
      <c r="BW364" s="54"/>
      <c r="BX364" s="26"/>
      <c r="BY364" s="54"/>
      <c r="BZ364" s="26"/>
      <c r="CA364" s="26"/>
      <c r="CB364" s="26"/>
    </row>
    <row r="365" spans="1:80" ht="17.45" customHeight="1">
      <c r="A365" s="94">
        <f t="shared" si="200"/>
        <v>51.5</v>
      </c>
      <c r="B365" s="107">
        <f t="shared" si="179"/>
        <v>45980</v>
      </c>
      <c r="C365" s="8"/>
      <c r="D365" s="11"/>
      <c r="E365" s="12">
        <v>1</v>
      </c>
      <c r="F365" s="11">
        <v>1</v>
      </c>
      <c r="G365" s="74">
        <f t="shared" si="204"/>
        <v>387</v>
      </c>
      <c r="H365" s="75">
        <f t="shared" si="204"/>
        <v>4510</v>
      </c>
      <c r="I365" s="88">
        <f t="shared" si="190"/>
        <v>0</v>
      </c>
      <c r="J365" s="78">
        <f t="shared" si="191"/>
        <v>2.5773195876288659E-3</v>
      </c>
      <c r="K365" s="78">
        <f t="shared" si="192"/>
        <v>0</v>
      </c>
      <c r="L365" s="78">
        <f t="shared" si="180"/>
        <v>2.2168033695411216E-4</v>
      </c>
      <c r="M365" s="78">
        <f t="shared" ca="1" si="202"/>
        <v>0.32417582417582386</v>
      </c>
      <c r="N365" s="78">
        <f t="shared" ca="1" si="201"/>
        <v>0.89697802197802134</v>
      </c>
      <c r="O365" s="78">
        <f t="shared" si="193"/>
        <v>5.0000000000000001E-4</v>
      </c>
      <c r="P365" s="13" t="s">
        <v>184</v>
      </c>
      <c r="Q365" s="8">
        <v>130</v>
      </c>
      <c r="R365" s="13">
        <v>152</v>
      </c>
      <c r="S365" s="89">
        <f t="shared" si="181"/>
        <v>130</v>
      </c>
      <c r="T365" s="75">
        <f t="shared" si="182"/>
        <v>152</v>
      </c>
      <c r="U365" s="90">
        <f t="shared" si="183"/>
        <v>50.31</v>
      </c>
      <c r="V365" s="82">
        <f t="shared" si="184"/>
        <v>685.52</v>
      </c>
      <c r="W365" s="8">
        <v>2550</v>
      </c>
      <c r="X365" s="8">
        <v>9</v>
      </c>
      <c r="Y365" s="12">
        <v>3</v>
      </c>
      <c r="Z365" s="12">
        <v>13</v>
      </c>
      <c r="AA365" s="12">
        <v>29</v>
      </c>
      <c r="AB365" s="12"/>
      <c r="AC365" s="91">
        <f t="shared" si="185"/>
        <v>54</v>
      </c>
      <c r="AD365" s="75">
        <f t="shared" si="186"/>
        <v>2496</v>
      </c>
      <c r="AE365" s="88">
        <f t="shared" si="174"/>
        <v>0.56528485923298599</v>
      </c>
      <c r="AF365" s="92">
        <f t="shared" si="175"/>
        <v>3.5294117647058825E-3</v>
      </c>
      <c r="AG365" s="93">
        <f t="shared" si="176"/>
        <v>1.176470588235294E-3</v>
      </c>
      <c r="AH365" s="93">
        <f t="shared" si="177"/>
        <v>5.0980392156862748E-3</v>
      </c>
      <c r="AI365" s="78">
        <f t="shared" si="178"/>
        <v>1.1372549019607842E-2</v>
      </c>
      <c r="AJ365" s="92">
        <f t="shared" si="187"/>
        <v>2.1176470588235293E-2</v>
      </c>
      <c r="AK365" s="78">
        <f t="shared" si="188"/>
        <v>0.97882352941176476</v>
      </c>
      <c r="AL365" s="11"/>
      <c r="AM365" s="14"/>
      <c r="AN365" s="11"/>
      <c r="AO365" s="15"/>
      <c r="AP365" s="11"/>
      <c r="AQ365" s="11"/>
      <c r="AR365" s="11"/>
      <c r="AS365" s="75" t="str">
        <f t="shared" si="194"/>
        <v/>
      </c>
      <c r="AT365" s="75" t="str">
        <f t="shared" ca="1" si="195"/>
        <v/>
      </c>
      <c r="AU365" s="75" t="str">
        <f t="shared" si="196"/>
        <v/>
      </c>
      <c r="AV365" s="75" t="str">
        <f t="shared" ca="1" si="197"/>
        <v/>
      </c>
      <c r="AW365" s="11"/>
      <c r="AX365" s="11"/>
      <c r="AY365" s="75" t="str">
        <f t="shared" si="198"/>
        <v/>
      </c>
      <c r="AZ365" s="11"/>
      <c r="BA365" s="11"/>
      <c r="BB365" s="75" t="str">
        <f t="shared" si="199"/>
        <v/>
      </c>
      <c r="BC365" s="11"/>
      <c r="BH365" s="52"/>
      <c r="BI365" s="52"/>
      <c r="BJ365" s="52"/>
      <c r="BK365" s="52"/>
      <c r="BL365" s="52"/>
      <c r="BM365" s="52"/>
      <c r="BQ365" s="27"/>
      <c r="BR365" s="27"/>
      <c r="BS365" s="27"/>
      <c r="BT365" s="27"/>
      <c r="BU365" s="27"/>
      <c r="BV365" s="27"/>
      <c r="BW365" s="54"/>
      <c r="BX365" s="26"/>
      <c r="BY365" s="54"/>
      <c r="BZ365" s="26"/>
      <c r="CA365" s="26"/>
      <c r="CB365" s="26"/>
    </row>
    <row r="366" spans="1:80" ht="17.45" customHeight="1">
      <c r="A366" s="86">
        <f t="shared" si="200"/>
        <v>51.6</v>
      </c>
      <c r="B366" s="107">
        <f t="shared" si="179"/>
        <v>45981</v>
      </c>
      <c r="C366" s="8"/>
      <c r="D366" s="11"/>
      <c r="E366" s="12">
        <v>0</v>
      </c>
      <c r="F366" s="11">
        <v>3</v>
      </c>
      <c r="G366" s="74">
        <f t="shared" si="204"/>
        <v>387</v>
      </c>
      <c r="H366" s="75">
        <f t="shared" si="204"/>
        <v>4507</v>
      </c>
      <c r="I366" s="88">
        <f t="shared" si="190"/>
        <v>0</v>
      </c>
      <c r="J366" s="78">
        <f t="shared" si="191"/>
        <v>0</v>
      </c>
      <c r="K366" s="78">
        <f t="shared" si="192"/>
        <v>0</v>
      </c>
      <c r="L366" s="78">
        <f t="shared" si="180"/>
        <v>6.6518847006651885E-4</v>
      </c>
      <c r="M366" s="78">
        <f t="shared" ca="1" si="202"/>
        <v>0.32417582417582386</v>
      </c>
      <c r="N366" s="78">
        <f t="shared" ca="1" si="201"/>
        <v>0.90109890109890045</v>
      </c>
      <c r="O366" s="78">
        <f t="shared" si="193"/>
        <v>5.0000000000000001E-4</v>
      </c>
      <c r="P366" s="13" t="s">
        <v>184</v>
      </c>
      <c r="Q366" s="8">
        <v>130</v>
      </c>
      <c r="R366" s="13">
        <v>152</v>
      </c>
      <c r="S366" s="89">
        <f t="shared" si="181"/>
        <v>130</v>
      </c>
      <c r="T366" s="75">
        <f t="shared" si="182"/>
        <v>152</v>
      </c>
      <c r="U366" s="90">
        <f t="shared" si="183"/>
        <v>50.31</v>
      </c>
      <c r="V366" s="82">
        <f t="shared" si="184"/>
        <v>685.06399999999996</v>
      </c>
      <c r="W366" s="8">
        <v>2600</v>
      </c>
      <c r="X366" s="8">
        <v>7</v>
      </c>
      <c r="Y366" s="12">
        <v>5</v>
      </c>
      <c r="Z366" s="12">
        <v>12</v>
      </c>
      <c r="AA366" s="12">
        <v>40</v>
      </c>
      <c r="AB366" s="12"/>
      <c r="AC366" s="91">
        <f t="shared" si="185"/>
        <v>64</v>
      </c>
      <c r="AD366" s="75">
        <f t="shared" ref="AD366:AD371" si="205">W366-AC366</f>
        <v>2536</v>
      </c>
      <c r="AE366" s="88">
        <f t="shared" ref="AE366:AE371" si="206">IFERROR(W366/H365,0)</f>
        <v>0.57649667405764971</v>
      </c>
      <c r="AF366" s="92">
        <f t="shared" ref="AF366:AI371" si="207">IFERROR(X366/$W366,0)</f>
        <v>2.6923076923076922E-3</v>
      </c>
      <c r="AG366" s="93">
        <f t="shared" si="207"/>
        <v>1.9230769230769232E-3</v>
      </c>
      <c r="AH366" s="93">
        <f t="shared" si="207"/>
        <v>4.6153846153846158E-3</v>
      </c>
      <c r="AI366" s="78">
        <f t="shared" si="207"/>
        <v>1.5384615384615385E-2</v>
      </c>
      <c r="AJ366" s="92">
        <f t="shared" ref="AJ366:AJ371" si="208">IFERROR(AC366/W366,0)</f>
        <v>2.4615384615384615E-2</v>
      </c>
      <c r="AK366" s="78">
        <f t="shared" ref="AK366:AK371" si="209">IFERROR(AD366/W366,0)</f>
        <v>0.97538461538461541</v>
      </c>
      <c r="AL366" s="11"/>
      <c r="AM366" s="14"/>
      <c r="AN366" s="11"/>
      <c r="AO366" s="15"/>
      <c r="AP366" s="11"/>
      <c r="AQ366" s="11"/>
      <c r="AR366" s="11"/>
      <c r="AS366" s="75" t="str">
        <f t="shared" si="194"/>
        <v/>
      </c>
      <c r="AT366" s="75" t="str">
        <f t="shared" ca="1" si="195"/>
        <v/>
      </c>
      <c r="AU366" s="75" t="str">
        <f t="shared" si="196"/>
        <v/>
      </c>
      <c r="AV366" s="75" t="str">
        <f t="shared" ca="1" si="197"/>
        <v/>
      </c>
      <c r="AW366" s="11"/>
      <c r="AX366" s="11"/>
      <c r="AY366" s="75" t="str">
        <f t="shared" si="198"/>
        <v/>
      </c>
      <c r="AZ366" s="11"/>
      <c r="BA366" s="11"/>
      <c r="BB366" s="75" t="str">
        <f t="shared" si="199"/>
        <v/>
      </c>
      <c r="BC366" s="11"/>
      <c r="BH366" s="52"/>
      <c r="BI366" s="52"/>
      <c r="BJ366" s="52"/>
      <c r="BK366" s="52"/>
      <c r="BL366" s="52"/>
      <c r="BM366" s="52"/>
      <c r="BQ366" s="27"/>
      <c r="BR366" s="27"/>
      <c r="BS366" s="27"/>
      <c r="BT366" s="27"/>
      <c r="BU366" s="27"/>
      <c r="BV366" s="27"/>
      <c r="BW366" s="54"/>
      <c r="BX366" s="26"/>
      <c r="BY366" s="54"/>
      <c r="BZ366" s="26"/>
      <c r="CA366" s="26"/>
      <c r="CB366" s="26"/>
    </row>
    <row r="367" spans="1:80" ht="17.45" customHeight="1" thickBot="1">
      <c r="A367" s="94">
        <f t="shared" si="200"/>
        <v>51.7</v>
      </c>
      <c r="B367" s="108">
        <f t="shared" si="179"/>
        <v>45982</v>
      </c>
      <c r="C367" s="16"/>
      <c r="D367" s="17"/>
      <c r="E367" s="18">
        <v>1</v>
      </c>
      <c r="F367" s="17">
        <v>0</v>
      </c>
      <c r="G367" s="96">
        <f t="shared" si="204"/>
        <v>386</v>
      </c>
      <c r="H367" s="97">
        <f t="shared" si="204"/>
        <v>4507</v>
      </c>
      <c r="I367" s="98">
        <f t="shared" si="190"/>
        <v>0</v>
      </c>
      <c r="J367" s="99">
        <f t="shared" si="191"/>
        <v>2.5839793281653748E-3</v>
      </c>
      <c r="K367" s="99">
        <f t="shared" si="192"/>
        <v>0</v>
      </c>
      <c r="L367" s="99">
        <f t="shared" si="180"/>
        <v>0</v>
      </c>
      <c r="M367" s="99">
        <f t="shared" ca="1" si="202"/>
        <v>0.32554945054945023</v>
      </c>
      <c r="N367" s="99">
        <f t="shared" ca="1" si="201"/>
        <v>0.90109890109890045</v>
      </c>
      <c r="O367" s="99">
        <f t="shared" si="193"/>
        <v>5.0000000000000001E-4</v>
      </c>
      <c r="P367" s="19" t="s">
        <v>184</v>
      </c>
      <c r="Q367" s="16">
        <v>130</v>
      </c>
      <c r="R367" s="19">
        <v>151</v>
      </c>
      <c r="S367" s="89">
        <f t="shared" si="181"/>
        <v>130</v>
      </c>
      <c r="T367" s="75">
        <f t="shared" si="182"/>
        <v>151</v>
      </c>
      <c r="U367" s="100">
        <f t="shared" si="183"/>
        <v>50.18</v>
      </c>
      <c r="V367" s="101">
        <f t="shared" si="184"/>
        <v>680.55700000000002</v>
      </c>
      <c r="W367" s="16">
        <v>2700</v>
      </c>
      <c r="X367" s="8">
        <v>8</v>
      </c>
      <c r="Y367" s="12">
        <v>5</v>
      </c>
      <c r="Z367" s="12">
        <v>9</v>
      </c>
      <c r="AA367" s="12">
        <v>56</v>
      </c>
      <c r="AB367" s="12"/>
      <c r="AC367" s="102">
        <f t="shared" si="185"/>
        <v>78</v>
      </c>
      <c r="AD367" s="97">
        <f t="shared" si="205"/>
        <v>2622</v>
      </c>
      <c r="AE367" s="98">
        <f t="shared" si="206"/>
        <v>0.59906811626359002</v>
      </c>
      <c r="AF367" s="103">
        <f t="shared" si="207"/>
        <v>2.9629629629629628E-3</v>
      </c>
      <c r="AG367" s="104">
        <f t="shared" si="207"/>
        <v>1.8518518518518519E-3</v>
      </c>
      <c r="AH367" s="104">
        <f t="shared" si="207"/>
        <v>3.3333333333333335E-3</v>
      </c>
      <c r="AI367" s="99">
        <f t="shared" si="207"/>
        <v>2.074074074074074E-2</v>
      </c>
      <c r="AJ367" s="103">
        <f t="shared" si="208"/>
        <v>2.8888888888888888E-2</v>
      </c>
      <c r="AK367" s="99">
        <f t="shared" si="209"/>
        <v>0.97111111111111115</v>
      </c>
      <c r="AL367" s="17"/>
      <c r="AM367" s="20"/>
      <c r="AN367" s="17"/>
      <c r="AO367" s="21"/>
      <c r="AP367" s="17"/>
      <c r="AQ367" s="17"/>
      <c r="AR367" s="17"/>
      <c r="AS367" s="97" t="str">
        <f t="shared" si="194"/>
        <v/>
      </c>
      <c r="AT367" s="97" t="str">
        <f t="shared" ca="1" si="195"/>
        <v/>
      </c>
      <c r="AU367" s="97" t="str">
        <f t="shared" si="196"/>
        <v/>
      </c>
      <c r="AV367" s="97" t="str">
        <f t="shared" ca="1" si="197"/>
        <v/>
      </c>
      <c r="AW367" s="17"/>
      <c r="AX367" s="17"/>
      <c r="AY367" s="97" t="str">
        <f t="shared" si="198"/>
        <v/>
      </c>
      <c r="AZ367" s="17"/>
      <c r="BA367" s="17"/>
      <c r="BB367" s="97" t="str">
        <f t="shared" si="199"/>
        <v/>
      </c>
      <c r="BC367" s="17"/>
      <c r="BH367" s="52"/>
      <c r="BI367" s="52"/>
      <c r="BJ367" s="52"/>
      <c r="BK367" s="52"/>
      <c r="BL367" s="52"/>
      <c r="BM367" s="52"/>
      <c r="BQ367" s="27"/>
      <c r="BR367" s="27"/>
      <c r="BS367" s="27"/>
      <c r="BT367" s="27"/>
      <c r="BU367" s="27"/>
      <c r="BV367" s="27"/>
      <c r="BW367" s="54"/>
      <c r="BX367" s="26"/>
      <c r="BY367" s="54"/>
      <c r="BZ367" s="26"/>
      <c r="CA367" s="26"/>
      <c r="CB367" s="26"/>
    </row>
    <row r="368" spans="1:80" ht="17.45" customHeight="1" thickTop="1">
      <c r="A368" s="105">
        <f>A361+1</f>
        <v>52.1</v>
      </c>
      <c r="B368" s="106">
        <f>B367+1</f>
        <v>45983</v>
      </c>
      <c r="C368" s="4"/>
      <c r="D368" s="5"/>
      <c r="E368" s="6">
        <v>3</v>
      </c>
      <c r="F368" s="5">
        <v>0</v>
      </c>
      <c r="G368" s="74">
        <f t="shared" si="204"/>
        <v>383</v>
      </c>
      <c r="H368" s="75">
        <f t="shared" si="204"/>
        <v>4507</v>
      </c>
      <c r="I368" s="76">
        <f t="shared" si="190"/>
        <v>0</v>
      </c>
      <c r="J368" s="77">
        <f t="shared" si="191"/>
        <v>7.7720207253886009E-3</v>
      </c>
      <c r="K368" s="77">
        <f t="shared" si="192"/>
        <v>0</v>
      </c>
      <c r="L368" s="77">
        <f t="shared" si="180"/>
        <v>0</v>
      </c>
      <c r="M368" s="78">
        <f t="shared" ca="1" si="202"/>
        <v>0.32967032967032933</v>
      </c>
      <c r="N368" s="78">
        <f t="shared" ca="1" si="201"/>
        <v>0.90109890109890045</v>
      </c>
      <c r="O368" s="78">
        <f t="shared" si="193"/>
        <v>5.0000000000000001E-4</v>
      </c>
      <c r="P368" s="13" t="s">
        <v>184</v>
      </c>
      <c r="Q368" s="8">
        <v>130</v>
      </c>
      <c r="R368" s="13">
        <v>151</v>
      </c>
      <c r="S368" s="79">
        <f t="shared" si="181"/>
        <v>130</v>
      </c>
      <c r="T368" s="80">
        <f t="shared" si="182"/>
        <v>151</v>
      </c>
      <c r="U368" s="90">
        <f t="shared" si="183"/>
        <v>49.79</v>
      </c>
      <c r="V368" s="82">
        <f t="shared" si="184"/>
        <v>680.55700000000002</v>
      </c>
      <c r="W368" s="4">
        <v>2700</v>
      </c>
      <c r="X368" s="4">
        <v>6</v>
      </c>
      <c r="Y368" s="6">
        <v>3</v>
      </c>
      <c r="Z368" s="6">
        <v>17</v>
      </c>
      <c r="AA368" s="6">
        <v>40</v>
      </c>
      <c r="AB368" s="6"/>
      <c r="AC368" s="83">
        <f t="shared" si="185"/>
        <v>66</v>
      </c>
      <c r="AD368" s="80">
        <f t="shared" si="205"/>
        <v>2634</v>
      </c>
      <c r="AE368" s="76">
        <f t="shared" si="206"/>
        <v>0.59906811626359002</v>
      </c>
      <c r="AF368" s="84">
        <f t="shared" si="207"/>
        <v>2.2222222222222222E-3</v>
      </c>
      <c r="AG368" s="85">
        <f t="shared" si="207"/>
        <v>1.1111111111111111E-3</v>
      </c>
      <c r="AH368" s="85">
        <f t="shared" si="207"/>
        <v>6.2962962962962964E-3</v>
      </c>
      <c r="AI368" s="77">
        <f t="shared" si="207"/>
        <v>1.4814814814814815E-2</v>
      </c>
      <c r="AJ368" s="84">
        <f t="shared" si="208"/>
        <v>2.4444444444444446E-2</v>
      </c>
      <c r="AK368" s="77">
        <f t="shared" si="209"/>
        <v>0.97555555555555551</v>
      </c>
      <c r="AL368" s="5"/>
      <c r="AM368" s="9"/>
      <c r="AN368" s="5"/>
      <c r="AO368" s="10"/>
      <c r="AP368" s="5"/>
      <c r="AQ368" s="5"/>
      <c r="AR368" s="5"/>
      <c r="AS368" s="80" t="str">
        <f t="shared" si="194"/>
        <v/>
      </c>
      <c r="AT368" s="80" t="str">
        <f t="shared" ca="1" si="195"/>
        <v/>
      </c>
      <c r="AU368" s="80" t="str">
        <f t="shared" si="196"/>
        <v/>
      </c>
      <c r="AV368" s="80" t="str">
        <f t="shared" ca="1" si="197"/>
        <v/>
      </c>
      <c r="AW368" s="5"/>
      <c r="AX368" s="5"/>
      <c r="AY368" s="80" t="str">
        <f t="shared" si="198"/>
        <v/>
      </c>
      <c r="AZ368" s="165"/>
      <c r="BA368" s="165"/>
      <c r="BB368" s="80" t="str">
        <f t="shared" si="199"/>
        <v/>
      </c>
      <c r="BC368" s="5"/>
      <c r="BH368" s="52"/>
      <c r="BI368" s="52"/>
      <c r="BJ368" s="52"/>
      <c r="BK368" s="52"/>
      <c r="BL368" s="52"/>
      <c r="BM368" s="52"/>
      <c r="BQ368" s="27"/>
      <c r="BR368" s="27"/>
      <c r="BS368" s="27"/>
      <c r="BT368" s="27"/>
      <c r="BU368" s="27"/>
      <c r="BV368" s="27"/>
      <c r="BW368" s="54"/>
      <c r="BX368" s="26"/>
      <c r="BY368" s="54"/>
      <c r="BZ368" s="26"/>
      <c r="CA368" s="26"/>
      <c r="CB368" s="26"/>
    </row>
    <row r="369" spans="1:80" ht="17.45" customHeight="1">
      <c r="A369" s="94">
        <f t="shared" si="200"/>
        <v>52.2</v>
      </c>
      <c r="B369" s="107">
        <f t="shared" si="179"/>
        <v>45984</v>
      </c>
      <c r="C369" s="8"/>
      <c r="D369" s="11"/>
      <c r="E369" s="12">
        <v>0</v>
      </c>
      <c r="F369" s="11">
        <v>1</v>
      </c>
      <c r="G369" s="74">
        <f t="shared" si="204"/>
        <v>383</v>
      </c>
      <c r="H369" s="75">
        <f t="shared" si="204"/>
        <v>4506</v>
      </c>
      <c r="I369" s="88">
        <f t="shared" si="190"/>
        <v>0</v>
      </c>
      <c r="J369" s="78">
        <f t="shared" si="191"/>
        <v>0</v>
      </c>
      <c r="K369" s="78">
        <f t="shared" si="192"/>
        <v>0</v>
      </c>
      <c r="L369" s="78">
        <f t="shared" si="180"/>
        <v>2.2187708009762592E-4</v>
      </c>
      <c r="M369" s="78">
        <f t="shared" ca="1" si="202"/>
        <v>0.32967032967032933</v>
      </c>
      <c r="N369" s="78">
        <f t="shared" ca="1" si="201"/>
        <v>0.90247252747252682</v>
      </c>
      <c r="O369" s="78">
        <f t="shared" si="193"/>
        <v>5.0000000000000001E-4</v>
      </c>
      <c r="P369" s="13" t="s">
        <v>184</v>
      </c>
      <c r="Q369" s="8">
        <v>130</v>
      </c>
      <c r="R369" s="13">
        <v>151</v>
      </c>
      <c r="S369" s="89">
        <f t="shared" si="181"/>
        <v>130</v>
      </c>
      <c r="T369" s="75">
        <f t="shared" si="182"/>
        <v>151</v>
      </c>
      <c r="U369" s="90">
        <f t="shared" si="183"/>
        <v>49.79</v>
      </c>
      <c r="V369" s="82">
        <f t="shared" si="184"/>
        <v>680.40599999999995</v>
      </c>
      <c r="W369" s="8">
        <v>2520</v>
      </c>
      <c r="X369" s="8">
        <v>10</v>
      </c>
      <c r="Y369" s="12">
        <v>2</v>
      </c>
      <c r="Z369" s="12">
        <v>11</v>
      </c>
      <c r="AA369" s="12">
        <v>51</v>
      </c>
      <c r="AB369" s="12"/>
      <c r="AC369" s="91">
        <f t="shared" si="185"/>
        <v>74</v>
      </c>
      <c r="AD369" s="75">
        <f t="shared" si="205"/>
        <v>2446</v>
      </c>
      <c r="AE369" s="88">
        <f t="shared" si="206"/>
        <v>0.55913024184601734</v>
      </c>
      <c r="AF369" s="92">
        <f t="shared" si="207"/>
        <v>3.968253968253968E-3</v>
      </c>
      <c r="AG369" s="93">
        <f t="shared" si="207"/>
        <v>7.9365079365079365E-4</v>
      </c>
      <c r="AH369" s="93">
        <f t="shared" si="207"/>
        <v>4.3650793650793652E-3</v>
      </c>
      <c r="AI369" s="78">
        <f t="shared" si="207"/>
        <v>2.0238095238095239E-2</v>
      </c>
      <c r="AJ369" s="92">
        <f t="shared" si="208"/>
        <v>2.9365079365079365E-2</v>
      </c>
      <c r="AK369" s="78">
        <f t="shared" si="209"/>
        <v>0.97063492063492063</v>
      </c>
      <c r="AL369" s="11"/>
      <c r="AM369" s="14"/>
      <c r="AN369" s="11"/>
      <c r="AO369" s="15"/>
      <c r="AP369" s="11"/>
      <c r="AQ369" s="11"/>
      <c r="AR369" s="11"/>
      <c r="AS369" s="75" t="str">
        <f t="shared" si="194"/>
        <v/>
      </c>
      <c r="AT369" s="75" t="str">
        <f t="shared" ca="1" si="195"/>
        <v/>
      </c>
      <c r="AU369" s="75" t="str">
        <f t="shared" si="196"/>
        <v/>
      </c>
      <c r="AV369" s="75" t="str">
        <f t="shared" ca="1" si="197"/>
        <v/>
      </c>
      <c r="AW369" s="11"/>
      <c r="AX369" s="11"/>
      <c r="AY369" s="75" t="str">
        <f t="shared" si="198"/>
        <v/>
      </c>
      <c r="AZ369" s="11"/>
      <c r="BA369" s="11"/>
      <c r="BB369" s="75" t="str">
        <f t="shared" si="199"/>
        <v/>
      </c>
      <c r="BC369" s="11"/>
      <c r="BH369" s="52"/>
      <c r="BI369" s="52"/>
      <c r="BJ369" s="52"/>
      <c r="BK369" s="52"/>
      <c r="BL369" s="52"/>
      <c r="BM369" s="52"/>
      <c r="BQ369" s="27"/>
      <c r="BR369" s="27"/>
      <c r="BS369" s="27"/>
      <c r="BT369" s="27"/>
      <c r="BU369" s="27"/>
      <c r="BV369" s="27"/>
      <c r="BW369" s="54"/>
      <c r="BX369" s="26"/>
      <c r="BY369" s="54"/>
      <c r="BZ369" s="26"/>
      <c r="CA369" s="26"/>
      <c r="CB369" s="26"/>
    </row>
    <row r="370" spans="1:80" ht="17.45" customHeight="1">
      <c r="A370" s="86">
        <f t="shared" si="200"/>
        <v>52.3</v>
      </c>
      <c r="B370" s="107">
        <f t="shared" si="179"/>
        <v>45985</v>
      </c>
      <c r="C370" s="8"/>
      <c r="D370" s="11"/>
      <c r="E370" s="12">
        <v>1</v>
      </c>
      <c r="F370" s="11">
        <v>2</v>
      </c>
      <c r="G370" s="74">
        <f t="shared" si="204"/>
        <v>382</v>
      </c>
      <c r="H370" s="75">
        <f t="shared" si="204"/>
        <v>4504</v>
      </c>
      <c r="I370" s="88">
        <f t="shared" si="190"/>
        <v>0</v>
      </c>
      <c r="J370" s="78">
        <f t="shared" si="191"/>
        <v>2.6109660574412533E-3</v>
      </c>
      <c r="K370" s="78">
        <f t="shared" si="192"/>
        <v>0</v>
      </c>
      <c r="L370" s="78">
        <f t="shared" si="180"/>
        <v>4.4385264092321349E-4</v>
      </c>
      <c r="M370" s="78">
        <f t="shared" ca="1" si="202"/>
        <v>0.3310439560439557</v>
      </c>
      <c r="N370" s="78">
        <f t="shared" ca="1" si="201"/>
        <v>0.90521978021977956</v>
      </c>
      <c r="O370" s="78">
        <f t="shared" si="193"/>
        <v>5.0000000000000001E-4</v>
      </c>
      <c r="P370" s="13" t="s">
        <v>184</v>
      </c>
      <c r="Q370" s="8">
        <v>130</v>
      </c>
      <c r="R370" s="13">
        <v>151</v>
      </c>
      <c r="S370" s="89">
        <f t="shared" si="181"/>
        <v>130</v>
      </c>
      <c r="T370" s="75">
        <f t="shared" si="182"/>
        <v>151</v>
      </c>
      <c r="U370" s="90">
        <f t="shared" si="183"/>
        <v>49.66</v>
      </c>
      <c r="V370" s="82">
        <f t="shared" si="184"/>
        <v>680.10400000000004</v>
      </c>
      <c r="W370" s="8">
        <v>2520</v>
      </c>
      <c r="X370" s="8">
        <v>2</v>
      </c>
      <c r="Y370" s="12">
        <v>1</v>
      </c>
      <c r="Z370" s="12">
        <v>11</v>
      </c>
      <c r="AA370" s="12">
        <v>35</v>
      </c>
      <c r="AB370" s="12"/>
      <c r="AC370" s="91">
        <f t="shared" si="185"/>
        <v>49</v>
      </c>
      <c r="AD370" s="75">
        <f t="shared" si="205"/>
        <v>2471</v>
      </c>
      <c r="AE370" s="88">
        <f t="shared" si="206"/>
        <v>0.559254327563249</v>
      </c>
      <c r="AF370" s="92">
        <f t="shared" si="207"/>
        <v>7.9365079365079365E-4</v>
      </c>
      <c r="AG370" s="93">
        <f t="shared" si="207"/>
        <v>3.9682539682539683E-4</v>
      </c>
      <c r="AH370" s="93">
        <f t="shared" si="207"/>
        <v>4.3650793650793652E-3</v>
      </c>
      <c r="AI370" s="78">
        <f t="shared" si="207"/>
        <v>1.3888888888888888E-2</v>
      </c>
      <c r="AJ370" s="92">
        <f t="shared" si="208"/>
        <v>1.9444444444444445E-2</v>
      </c>
      <c r="AK370" s="78">
        <f t="shared" si="209"/>
        <v>0.98055555555555551</v>
      </c>
      <c r="AL370" s="11"/>
      <c r="AM370" s="14"/>
      <c r="AN370" s="11"/>
      <c r="AO370" s="15"/>
      <c r="AP370" s="11"/>
      <c r="AQ370" s="11"/>
      <c r="AR370" s="11"/>
      <c r="AS370" s="75" t="str">
        <f t="shared" si="194"/>
        <v/>
      </c>
      <c r="AT370" s="75" t="str">
        <f t="shared" ca="1" si="195"/>
        <v/>
      </c>
      <c r="AU370" s="75" t="str">
        <f t="shared" si="196"/>
        <v/>
      </c>
      <c r="AV370" s="75" t="str">
        <f t="shared" ca="1" si="197"/>
        <v/>
      </c>
      <c r="AW370" s="11"/>
      <c r="AX370" s="11"/>
      <c r="AY370" s="75" t="str">
        <f t="shared" si="198"/>
        <v/>
      </c>
      <c r="AZ370" s="11"/>
      <c r="BA370" s="11"/>
      <c r="BB370" s="75" t="str">
        <f t="shared" si="199"/>
        <v/>
      </c>
      <c r="BC370" s="11"/>
      <c r="BH370" s="52"/>
      <c r="BI370" s="52"/>
      <c r="BJ370" s="52"/>
      <c r="BK370" s="52"/>
      <c r="BL370" s="52"/>
      <c r="BM370" s="52"/>
      <c r="BQ370" s="27"/>
      <c r="BR370" s="27"/>
      <c r="BS370" s="27"/>
      <c r="BT370" s="27"/>
      <c r="BU370" s="27"/>
      <c r="BV370" s="27"/>
      <c r="BW370" s="54"/>
      <c r="BX370" s="26"/>
      <c r="BY370" s="54"/>
      <c r="BZ370" s="26"/>
      <c r="CA370" s="26"/>
      <c r="CB370" s="26"/>
    </row>
    <row r="371" spans="1:80" ht="17.45" customHeight="1">
      <c r="A371" s="94">
        <f t="shared" si="200"/>
        <v>52.4</v>
      </c>
      <c r="B371" s="107">
        <f t="shared" si="179"/>
        <v>45986</v>
      </c>
      <c r="C371" s="8"/>
      <c r="D371" s="11"/>
      <c r="E371" s="12">
        <v>1</v>
      </c>
      <c r="F371" s="11">
        <v>1</v>
      </c>
      <c r="G371" s="74">
        <f t="shared" si="204"/>
        <v>381</v>
      </c>
      <c r="H371" s="75">
        <f t="shared" si="204"/>
        <v>4503</v>
      </c>
      <c r="I371" s="88">
        <f t="shared" si="190"/>
        <v>0</v>
      </c>
      <c r="J371" s="78">
        <f t="shared" si="191"/>
        <v>2.617801047120419E-3</v>
      </c>
      <c r="K371" s="78">
        <f t="shared" si="192"/>
        <v>0</v>
      </c>
      <c r="L371" s="78">
        <f t="shared" si="180"/>
        <v>2.2202486678507994E-4</v>
      </c>
      <c r="M371" s="78">
        <f t="shared" ca="1" si="202"/>
        <v>0.33241758241758207</v>
      </c>
      <c r="N371" s="78">
        <f t="shared" ca="1" si="201"/>
        <v>0.90659340659340593</v>
      </c>
      <c r="O371" s="78">
        <f t="shared" si="193"/>
        <v>5.0000000000000001E-4</v>
      </c>
      <c r="P371" s="13" t="s">
        <v>184</v>
      </c>
      <c r="Q371" s="8">
        <v>130</v>
      </c>
      <c r="R371" s="13">
        <v>151</v>
      </c>
      <c r="S371" s="89">
        <f t="shared" si="181"/>
        <v>130</v>
      </c>
      <c r="T371" s="75">
        <f t="shared" si="182"/>
        <v>151</v>
      </c>
      <c r="U371" s="90">
        <f t="shared" si="183"/>
        <v>49.53</v>
      </c>
      <c r="V371" s="82">
        <f t="shared" si="184"/>
        <v>679.95299999999997</v>
      </c>
      <c r="W371" s="8">
        <v>2470</v>
      </c>
      <c r="X371" s="8">
        <v>7</v>
      </c>
      <c r="Y371" s="12">
        <v>10</v>
      </c>
      <c r="Z371" s="12">
        <v>10</v>
      </c>
      <c r="AA371" s="12">
        <v>38</v>
      </c>
      <c r="AB371" s="12"/>
      <c r="AC371" s="91">
        <f t="shared" si="185"/>
        <v>65</v>
      </c>
      <c r="AD371" s="75">
        <f t="shared" si="205"/>
        <v>2405</v>
      </c>
      <c r="AE371" s="88">
        <f t="shared" si="206"/>
        <v>0.54840142095914746</v>
      </c>
      <c r="AF371" s="92">
        <f t="shared" si="207"/>
        <v>2.8340080971659921E-3</v>
      </c>
      <c r="AG371" s="93">
        <f t="shared" si="207"/>
        <v>4.048582995951417E-3</v>
      </c>
      <c r="AH371" s="93">
        <f t="shared" si="207"/>
        <v>4.048582995951417E-3</v>
      </c>
      <c r="AI371" s="78">
        <f t="shared" si="207"/>
        <v>1.5384615384615385E-2</v>
      </c>
      <c r="AJ371" s="92">
        <f t="shared" si="208"/>
        <v>2.6315789473684209E-2</v>
      </c>
      <c r="AK371" s="78">
        <f t="shared" si="209"/>
        <v>0.97368421052631582</v>
      </c>
      <c r="AL371" s="11"/>
      <c r="AM371" s="14"/>
      <c r="AN371" s="11"/>
      <c r="AO371" s="15"/>
      <c r="AP371" s="11"/>
      <c r="AQ371" s="11"/>
      <c r="AR371" s="11"/>
      <c r="AS371" s="75" t="str">
        <f t="shared" si="194"/>
        <v/>
      </c>
      <c r="AT371" s="75" t="str">
        <f t="shared" ca="1" si="195"/>
        <v/>
      </c>
      <c r="AU371" s="75" t="str">
        <f t="shared" si="196"/>
        <v/>
      </c>
      <c r="AV371" s="75" t="str">
        <f t="shared" ca="1" si="197"/>
        <v/>
      </c>
      <c r="AW371" s="11"/>
      <c r="AX371" s="11"/>
      <c r="AY371" s="75" t="str">
        <f t="shared" si="198"/>
        <v/>
      </c>
      <c r="AZ371" s="11"/>
      <c r="BA371" s="11"/>
      <c r="BB371" s="75" t="str">
        <f t="shared" si="199"/>
        <v/>
      </c>
      <c r="BC371" s="11"/>
      <c r="BH371" s="52"/>
      <c r="BI371" s="52"/>
      <c r="BJ371" s="52"/>
      <c r="BK371" s="52"/>
      <c r="BL371" s="52"/>
      <c r="BM371" s="52"/>
      <c r="BQ371" s="27"/>
      <c r="BR371" s="27"/>
      <c r="BS371" s="27"/>
      <c r="BT371" s="27"/>
      <c r="BU371" s="27"/>
      <c r="BV371" s="27"/>
      <c r="BW371" s="54"/>
      <c r="BX371" s="26"/>
      <c r="BY371" s="54"/>
      <c r="BZ371" s="26"/>
      <c r="CA371" s="26"/>
      <c r="CB371" s="26"/>
    </row>
    <row r="372" spans="1:80" ht="17.45" customHeight="1">
      <c r="A372" s="86">
        <f t="shared" si="200"/>
        <v>52.5</v>
      </c>
      <c r="B372" s="107">
        <f t="shared" si="179"/>
        <v>45987</v>
      </c>
      <c r="C372" s="8"/>
      <c r="D372" s="11"/>
      <c r="E372" s="12">
        <v>1</v>
      </c>
      <c r="F372" s="11">
        <v>3</v>
      </c>
      <c r="G372" s="74">
        <f t="shared" si="204"/>
        <v>380</v>
      </c>
      <c r="H372" s="75">
        <f t="shared" si="204"/>
        <v>4500</v>
      </c>
      <c r="I372" s="88">
        <f t="shared" si="190"/>
        <v>0</v>
      </c>
      <c r="J372" s="78">
        <f t="shared" si="191"/>
        <v>2.6246719160104987E-3</v>
      </c>
      <c r="K372" s="78">
        <f t="shared" si="192"/>
        <v>0</v>
      </c>
      <c r="L372" s="78">
        <f t="shared" si="180"/>
        <v>6.6622251832111927E-4</v>
      </c>
      <c r="M372" s="78">
        <f t="shared" ca="1" si="202"/>
        <v>0.33379120879120844</v>
      </c>
      <c r="N372" s="78">
        <f t="shared" ca="1" si="201"/>
        <v>0.91071428571428514</v>
      </c>
      <c r="O372" s="78">
        <f t="shared" si="193"/>
        <v>5.0000000000000001E-4</v>
      </c>
      <c r="P372" s="13" t="s">
        <v>184</v>
      </c>
      <c r="Q372" s="8">
        <v>130</v>
      </c>
      <c r="R372" s="13">
        <v>151</v>
      </c>
      <c r="S372" s="89">
        <f t="shared" si="181"/>
        <v>130</v>
      </c>
      <c r="T372" s="75">
        <f t="shared" si="182"/>
        <v>151</v>
      </c>
      <c r="U372" s="90">
        <f t="shared" si="183"/>
        <v>49.4</v>
      </c>
      <c r="V372" s="82">
        <f t="shared" si="184"/>
        <v>679.5</v>
      </c>
      <c r="W372" s="8">
        <v>2473</v>
      </c>
      <c r="X372" s="8">
        <v>11</v>
      </c>
      <c r="Y372" s="12">
        <v>3</v>
      </c>
      <c r="Z372" s="12">
        <v>8</v>
      </c>
      <c r="AA372" s="12">
        <v>37</v>
      </c>
      <c r="AB372" s="12"/>
      <c r="AC372" s="91">
        <f t="shared" si="185"/>
        <v>59</v>
      </c>
      <c r="AD372" s="75">
        <f t="shared" si="186"/>
        <v>2414</v>
      </c>
      <c r="AE372" s="88">
        <f t="shared" si="174"/>
        <v>0.54918942926937597</v>
      </c>
      <c r="AF372" s="92">
        <f t="shared" si="175"/>
        <v>4.4480388192478766E-3</v>
      </c>
      <c r="AG372" s="93">
        <f t="shared" si="176"/>
        <v>1.2131014961585119E-3</v>
      </c>
      <c r="AH372" s="93">
        <f t="shared" si="177"/>
        <v>3.234937323089365E-3</v>
      </c>
      <c r="AI372" s="78">
        <f t="shared" si="178"/>
        <v>1.4961585119288313E-2</v>
      </c>
      <c r="AJ372" s="92">
        <f t="shared" si="187"/>
        <v>2.3857662757784066E-2</v>
      </c>
      <c r="AK372" s="78">
        <f t="shared" si="188"/>
        <v>0.97614233724221589</v>
      </c>
      <c r="AL372" s="11"/>
      <c r="AM372" s="14"/>
      <c r="AN372" s="11"/>
      <c r="AO372" s="15"/>
      <c r="AP372" s="11"/>
      <c r="AQ372" s="11"/>
      <c r="AR372" s="11"/>
      <c r="AS372" s="75" t="str">
        <f t="shared" si="194"/>
        <v/>
      </c>
      <c r="AT372" s="75" t="str">
        <f t="shared" ca="1" si="195"/>
        <v/>
      </c>
      <c r="AU372" s="75" t="str">
        <f t="shared" si="196"/>
        <v/>
      </c>
      <c r="AV372" s="75" t="str">
        <f t="shared" ca="1" si="197"/>
        <v/>
      </c>
      <c r="AW372" s="11"/>
      <c r="AX372" s="11"/>
      <c r="AY372" s="75" t="str">
        <f t="shared" si="198"/>
        <v/>
      </c>
      <c r="AZ372" s="11"/>
      <c r="BA372" s="11"/>
      <c r="BB372" s="75" t="str">
        <f t="shared" si="199"/>
        <v/>
      </c>
      <c r="BC372" s="11"/>
      <c r="BH372" s="52"/>
      <c r="BI372" s="52"/>
      <c r="BJ372" s="52"/>
      <c r="BK372" s="52"/>
      <c r="BL372" s="52"/>
      <c r="BM372" s="52"/>
      <c r="BQ372" s="27"/>
      <c r="BR372" s="27"/>
      <c r="BS372" s="27"/>
      <c r="BT372" s="27"/>
      <c r="BU372" s="27"/>
      <c r="BV372" s="27"/>
      <c r="BW372" s="54"/>
      <c r="BX372" s="26"/>
      <c r="BY372" s="54"/>
      <c r="BZ372" s="26"/>
      <c r="CA372" s="26"/>
      <c r="CB372" s="26"/>
    </row>
    <row r="373" spans="1:80" ht="17.45" customHeight="1">
      <c r="A373" s="94">
        <f t="shared" si="200"/>
        <v>52.6</v>
      </c>
      <c r="B373" s="107">
        <f t="shared" si="179"/>
        <v>45988</v>
      </c>
      <c r="C373" s="8"/>
      <c r="D373" s="11"/>
      <c r="E373" s="12">
        <v>1</v>
      </c>
      <c r="F373" s="11">
        <v>0</v>
      </c>
      <c r="G373" s="74">
        <f t="shared" si="204"/>
        <v>379</v>
      </c>
      <c r="H373" s="75">
        <f t="shared" si="204"/>
        <v>4500</v>
      </c>
      <c r="I373" s="88">
        <f t="shared" si="190"/>
        <v>0</v>
      </c>
      <c r="J373" s="78">
        <f t="shared" si="191"/>
        <v>2.631578947368421E-3</v>
      </c>
      <c r="K373" s="78">
        <f t="shared" si="192"/>
        <v>0</v>
      </c>
      <c r="L373" s="78">
        <f t="shared" si="180"/>
        <v>0</v>
      </c>
      <c r="M373" s="78">
        <f t="shared" ca="1" si="202"/>
        <v>0.33516483516483481</v>
      </c>
      <c r="N373" s="78">
        <f t="shared" ca="1" si="201"/>
        <v>0.91071428571428514</v>
      </c>
      <c r="O373" s="78">
        <f t="shared" si="193"/>
        <v>5.0000000000000001E-4</v>
      </c>
      <c r="P373" s="13" t="s">
        <v>184</v>
      </c>
      <c r="Q373" s="8">
        <v>130</v>
      </c>
      <c r="R373" s="13">
        <v>151</v>
      </c>
      <c r="S373" s="89">
        <f t="shared" si="181"/>
        <v>130</v>
      </c>
      <c r="T373" s="75">
        <f t="shared" si="182"/>
        <v>151</v>
      </c>
      <c r="U373" s="90">
        <f t="shared" si="183"/>
        <v>49.27</v>
      </c>
      <c r="V373" s="82">
        <f t="shared" si="184"/>
        <v>679.5</v>
      </c>
      <c r="W373" s="8">
        <v>2490</v>
      </c>
      <c r="X373" s="8">
        <v>7</v>
      </c>
      <c r="Y373" s="12">
        <v>10</v>
      </c>
      <c r="Z373" s="12">
        <v>13</v>
      </c>
      <c r="AA373" s="12">
        <v>37</v>
      </c>
      <c r="AB373" s="12"/>
      <c r="AC373" s="91">
        <f t="shared" si="185"/>
        <v>67</v>
      </c>
      <c r="AD373" s="75">
        <f t="shared" si="186"/>
        <v>2423</v>
      </c>
      <c r="AE373" s="88">
        <f t="shared" si="174"/>
        <v>0.55333333333333334</v>
      </c>
      <c r="AF373" s="92">
        <f t="shared" si="175"/>
        <v>2.8112449799196789E-3</v>
      </c>
      <c r="AG373" s="93">
        <f t="shared" si="176"/>
        <v>4.0160642570281121E-3</v>
      </c>
      <c r="AH373" s="93">
        <f t="shared" si="177"/>
        <v>5.2208835341365466E-3</v>
      </c>
      <c r="AI373" s="78">
        <f t="shared" si="178"/>
        <v>1.4859437751004016E-2</v>
      </c>
      <c r="AJ373" s="92">
        <f t="shared" si="187"/>
        <v>2.6907630522088354E-2</v>
      </c>
      <c r="AK373" s="78">
        <f t="shared" si="188"/>
        <v>0.97309236947791167</v>
      </c>
      <c r="AL373" s="11"/>
      <c r="AM373" s="14"/>
      <c r="AN373" s="11"/>
      <c r="AO373" s="15"/>
      <c r="AP373" s="11"/>
      <c r="AQ373" s="11"/>
      <c r="AR373" s="11"/>
      <c r="AS373" s="75" t="str">
        <f t="shared" si="194"/>
        <v/>
      </c>
      <c r="AT373" s="75" t="str">
        <f t="shared" ca="1" si="195"/>
        <v/>
      </c>
      <c r="AU373" s="75" t="str">
        <f t="shared" si="196"/>
        <v/>
      </c>
      <c r="AV373" s="75" t="str">
        <f t="shared" ca="1" si="197"/>
        <v/>
      </c>
      <c r="AW373" s="11"/>
      <c r="AX373" s="11"/>
      <c r="AY373" s="75" t="str">
        <f t="shared" si="198"/>
        <v/>
      </c>
      <c r="AZ373" s="11"/>
      <c r="BA373" s="11"/>
      <c r="BB373" s="75" t="str">
        <f t="shared" si="199"/>
        <v/>
      </c>
      <c r="BC373" s="11"/>
      <c r="BH373" s="52"/>
      <c r="BI373" s="52"/>
      <c r="BJ373" s="52"/>
      <c r="BK373" s="52"/>
      <c r="BL373" s="52"/>
      <c r="BM373" s="52"/>
      <c r="BQ373" s="27"/>
      <c r="BR373" s="27"/>
      <c r="BS373" s="27"/>
      <c r="BT373" s="27"/>
      <c r="BU373" s="27"/>
      <c r="BV373" s="27"/>
      <c r="BW373" s="54"/>
      <c r="BX373" s="26"/>
      <c r="BY373" s="54"/>
      <c r="BZ373" s="26"/>
      <c r="CA373" s="26"/>
      <c r="CB373" s="26"/>
    </row>
    <row r="374" spans="1:80" ht="17.45" customHeight="1" thickBot="1">
      <c r="A374" s="86">
        <f t="shared" si="200"/>
        <v>52.7</v>
      </c>
      <c r="B374" s="108">
        <f t="shared" si="179"/>
        <v>45989</v>
      </c>
      <c r="C374" s="16"/>
      <c r="D374" s="17"/>
      <c r="E374" s="18">
        <v>3</v>
      </c>
      <c r="F374" s="17">
        <v>2</v>
      </c>
      <c r="G374" s="96">
        <f t="shared" si="204"/>
        <v>376</v>
      </c>
      <c r="H374" s="97">
        <f t="shared" si="204"/>
        <v>4498</v>
      </c>
      <c r="I374" s="98">
        <f t="shared" si="190"/>
        <v>0</v>
      </c>
      <c r="J374" s="99">
        <f t="shared" si="191"/>
        <v>7.9155672823219003E-3</v>
      </c>
      <c r="K374" s="99">
        <f t="shared" si="192"/>
        <v>0</v>
      </c>
      <c r="L374" s="99">
        <f t="shared" si="180"/>
        <v>4.4444444444444447E-4</v>
      </c>
      <c r="M374" s="99">
        <f t="shared" ca="1" si="202"/>
        <v>0.33928571428571391</v>
      </c>
      <c r="N374" s="99">
        <f t="shared" ca="1" si="201"/>
        <v>0.91346153846153788</v>
      </c>
      <c r="O374" s="99">
        <f t="shared" si="193"/>
        <v>5.0000000000000001E-4</v>
      </c>
      <c r="P374" s="19" t="s">
        <v>184</v>
      </c>
      <c r="Q374" s="16">
        <v>131</v>
      </c>
      <c r="R374" s="19">
        <v>150</v>
      </c>
      <c r="S374" s="89">
        <f t="shared" si="181"/>
        <v>131</v>
      </c>
      <c r="T374" s="75">
        <f t="shared" si="182"/>
        <v>150</v>
      </c>
      <c r="U374" s="100">
        <f t="shared" si="183"/>
        <v>49.256</v>
      </c>
      <c r="V374" s="101">
        <f t="shared" si="184"/>
        <v>674.7</v>
      </c>
      <c r="W374" s="16">
        <v>2460</v>
      </c>
      <c r="X374" s="8">
        <v>3</v>
      </c>
      <c r="Y374" s="12">
        <v>5</v>
      </c>
      <c r="Z374" s="12">
        <v>13</v>
      </c>
      <c r="AA374" s="12">
        <v>47</v>
      </c>
      <c r="AB374" s="12"/>
      <c r="AC374" s="102">
        <f t="shared" si="185"/>
        <v>68</v>
      </c>
      <c r="AD374" s="97">
        <f t="shared" si="186"/>
        <v>2392</v>
      </c>
      <c r="AE374" s="98">
        <f t="shared" si="174"/>
        <v>0.54666666666666663</v>
      </c>
      <c r="AF374" s="103">
        <f t="shared" si="175"/>
        <v>1.2195121951219512E-3</v>
      </c>
      <c r="AG374" s="104">
        <f t="shared" si="176"/>
        <v>2.0325203252032522E-3</v>
      </c>
      <c r="AH374" s="104">
        <f t="shared" si="177"/>
        <v>5.2845528455284551E-3</v>
      </c>
      <c r="AI374" s="99">
        <f t="shared" si="178"/>
        <v>1.9105691056910568E-2</v>
      </c>
      <c r="AJ374" s="103">
        <f t="shared" si="187"/>
        <v>2.7642276422764227E-2</v>
      </c>
      <c r="AK374" s="99">
        <f t="shared" si="188"/>
        <v>0.97235772357723582</v>
      </c>
      <c r="AL374" s="17"/>
      <c r="AM374" s="20"/>
      <c r="AN374" s="17"/>
      <c r="AO374" s="21"/>
      <c r="AP374" s="17"/>
      <c r="AQ374" s="17"/>
      <c r="AR374" s="17"/>
      <c r="AS374" s="97" t="str">
        <f t="shared" si="194"/>
        <v/>
      </c>
      <c r="AT374" s="97" t="str">
        <f t="shared" ca="1" si="195"/>
        <v/>
      </c>
      <c r="AU374" s="97" t="str">
        <f t="shared" si="196"/>
        <v/>
      </c>
      <c r="AV374" s="97" t="str">
        <f t="shared" ca="1" si="197"/>
        <v/>
      </c>
      <c r="AW374" s="17"/>
      <c r="AX374" s="17"/>
      <c r="AY374" s="97" t="str">
        <f t="shared" si="198"/>
        <v/>
      </c>
      <c r="AZ374" s="17"/>
      <c r="BA374" s="17"/>
      <c r="BB374" s="97" t="str">
        <f t="shared" si="199"/>
        <v/>
      </c>
      <c r="BC374" s="17"/>
      <c r="BH374" s="52"/>
      <c r="BI374" s="52"/>
      <c r="BJ374" s="52"/>
      <c r="BK374" s="52"/>
      <c r="BL374" s="52"/>
      <c r="BM374" s="52"/>
      <c r="BQ374" s="27"/>
      <c r="BR374" s="27"/>
      <c r="BS374" s="27"/>
      <c r="BT374" s="27"/>
      <c r="BU374" s="27"/>
      <c r="BV374" s="27"/>
      <c r="BW374" s="54"/>
      <c r="BX374" s="26"/>
      <c r="BY374" s="54"/>
      <c r="BZ374" s="26"/>
      <c r="CA374" s="26"/>
      <c r="CB374" s="26"/>
    </row>
    <row r="375" spans="1:80" ht="17.45" customHeight="1" thickTop="1">
      <c r="A375" s="71">
        <f>A368+1</f>
        <v>53.1</v>
      </c>
      <c r="B375" s="106">
        <f>B374+1</f>
        <v>45990</v>
      </c>
      <c r="C375" s="4"/>
      <c r="D375" s="5"/>
      <c r="E375" s="6">
        <v>2</v>
      </c>
      <c r="F375" s="5">
        <v>3</v>
      </c>
      <c r="G375" s="74">
        <f t="shared" si="204"/>
        <v>374</v>
      </c>
      <c r="H375" s="75">
        <f t="shared" si="204"/>
        <v>4495</v>
      </c>
      <c r="I375" s="76">
        <f t="shared" si="190"/>
        <v>0</v>
      </c>
      <c r="J375" s="77">
        <f t="shared" si="191"/>
        <v>5.3191489361702126E-3</v>
      </c>
      <c r="K375" s="77">
        <f t="shared" si="192"/>
        <v>0</v>
      </c>
      <c r="L375" s="77">
        <f t="shared" si="180"/>
        <v>6.6696309470875941E-4</v>
      </c>
      <c r="M375" s="78">
        <f t="shared" ca="1" si="202"/>
        <v>0.34203296703296665</v>
      </c>
      <c r="N375" s="78">
        <f t="shared" ca="1" si="201"/>
        <v>0.91758241758241699</v>
      </c>
      <c r="O375" s="78">
        <f t="shared" si="193"/>
        <v>5.0000000000000001E-4</v>
      </c>
      <c r="P375" s="13" t="s">
        <v>184</v>
      </c>
      <c r="Q375" s="8">
        <v>132</v>
      </c>
      <c r="R375" s="13">
        <v>150</v>
      </c>
      <c r="S375" s="79">
        <f t="shared" si="181"/>
        <v>132</v>
      </c>
      <c r="T375" s="80">
        <f t="shared" si="182"/>
        <v>150</v>
      </c>
      <c r="U375" s="90">
        <f t="shared" si="183"/>
        <v>49.368000000000002</v>
      </c>
      <c r="V375" s="82">
        <f t="shared" si="184"/>
        <v>674.25</v>
      </c>
      <c r="W375" s="4">
        <v>2440</v>
      </c>
      <c r="X375" s="4">
        <v>10</v>
      </c>
      <c r="Y375" s="6">
        <v>7</v>
      </c>
      <c r="Z375" s="6">
        <v>17</v>
      </c>
      <c r="AA375" s="6">
        <v>35</v>
      </c>
      <c r="AB375" s="6"/>
      <c r="AC375" s="83">
        <f t="shared" si="185"/>
        <v>69</v>
      </c>
      <c r="AD375" s="80">
        <f t="shared" si="186"/>
        <v>2371</v>
      </c>
      <c r="AE375" s="76">
        <f t="shared" si="174"/>
        <v>0.542463317029791</v>
      </c>
      <c r="AF375" s="84">
        <f t="shared" si="175"/>
        <v>4.0983606557377051E-3</v>
      </c>
      <c r="AG375" s="85">
        <f t="shared" si="176"/>
        <v>2.8688524590163933E-3</v>
      </c>
      <c r="AH375" s="85">
        <f t="shared" si="177"/>
        <v>6.9672131147540985E-3</v>
      </c>
      <c r="AI375" s="77">
        <f t="shared" si="178"/>
        <v>1.4344262295081968E-2</v>
      </c>
      <c r="AJ375" s="84">
        <f t="shared" si="187"/>
        <v>2.8278688524590163E-2</v>
      </c>
      <c r="AK375" s="77">
        <f t="shared" si="188"/>
        <v>0.97172131147540985</v>
      </c>
      <c r="AL375" s="5"/>
      <c r="AM375" s="9"/>
      <c r="AN375" s="5"/>
      <c r="AO375" s="10"/>
      <c r="AP375" s="5"/>
      <c r="AQ375" s="5"/>
      <c r="AR375" s="5"/>
      <c r="AS375" s="80" t="str">
        <f t="shared" si="194"/>
        <v/>
      </c>
      <c r="AT375" s="80" t="str">
        <f t="shared" ca="1" si="195"/>
        <v/>
      </c>
      <c r="AU375" s="80" t="str">
        <f t="shared" si="196"/>
        <v/>
      </c>
      <c r="AV375" s="80" t="str">
        <f t="shared" ca="1" si="197"/>
        <v/>
      </c>
      <c r="AW375" s="5"/>
      <c r="AX375" s="5"/>
      <c r="AY375" s="80" t="str">
        <f t="shared" si="198"/>
        <v/>
      </c>
      <c r="AZ375" s="165"/>
      <c r="BA375" s="165"/>
      <c r="BB375" s="80" t="str">
        <f t="shared" si="199"/>
        <v/>
      </c>
      <c r="BC375" s="5"/>
      <c r="BH375" s="52"/>
      <c r="BI375" s="52"/>
      <c r="BJ375" s="52"/>
      <c r="BK375" s="52"/>
      <c r="BL375" s="52"/>
      <c r="BM375" s="52"/>
      <c r="BQ375" s="27"/>
      <c r="BR375" s="27"/>
      <c r="BS375" s="27"/>
      <c r="BT375" s="27"/>
      <c r="BU375" s="27"/>
      <c r="BV375" s="27"/>
      <c r="BW375" s="54"/>
      <c r="BX375" s="26"/>
      <c r="BY375" s="54"/>
      <c r="BZ375" s="26"/>
      <c r="CA375" s="26"/>
      <c r="CB375" s="26"/>
    </row>
    <row r="376" spans="1:80" ht="17.45" customHeight="1">
      <c r="A376" s="86">
        <f t="shared" si="200"/>
        <v>53.2</v>
      </c>
      <c r="B376" s="107">
        <f t="shared" si="179"/>
        <v>45991</v>
      </c>
      <c r="C376" s="8"/>
      <c r="D376" s="11"/>
      <c r="E376" s="12">
        <v>0</v>
      </c>
      <c r="F376" s="11">
        <v>2</v>
      </c>
      <c r="G376" s="74">
        <f t="shared" si="204"/>
        <v>374</v>
      </c>
      <c r="H376" s="75">
        <f t="shared" si="204"/>
        <v>4493</v>
      </c>
      <c r="I376" s="88">
        <f t="shared" si="190"/>
        <v>0</v>
      </c>
      <c r="J376" s="78">
        <f t="shared" si="191"/>
        <v>0</v>
      </c>
      <c r="K376" s="78">
        <f t="shared" si="192"/>
        <v>0</v>
      </c>
      <c r="L376" s="78">
        <f t="shared" si="180"/>
        <v>4.449388209121246E-4</v>
      </c>
      <c r="M376" s="78">
        <f t="shared" ca="1" si="202"/>
        <v>0.34203296703296665</v>
      </c>
      <c r="N376" s="78">
        <f t="shared" ca="1" si="201"/>
        <v>0.92032967032966972</v>
      </c>
      <c r="O376" s="78">
        <f t="shared" si="193"/>
        <v>5.0000000000000001E-4</v>
      </c>
      <c r="P376" s="13" t="s">
        <v>184</v>
      </c>
      <c r="Q376" s="8">
        <v>133</v>
      </c>
      <c r="R376" s="13">
        <v>150</v>
      </c>
      <c r="S376" s="89">
        <f t="shared" si="181"/>
        <v>133</v>
      </c>
      <c r="T376" s="75">
        <f t="shared" si="182"/>
        <v>150</v>
      </c>
      <c r="U376" s="90">
        <f t="shared" si="183"/>
        <v>49.741999999999997</v>
      </c>
      <c r="V376" s="82">
        <f t="shared" si="184"/>
        <v>673.95</v>
      </c>
      <c r="W376" s="8">
        <v>2490</v>
      </c>
      <c r="X376" s="8">
        <v>3</v>
      </c>
      <c r="Y376" s="12">
        <v>9</v>
      </c>
      <c r="Z376" s="12">
        <v>5</v>
      </c>
      <c r="AA376" s="12">
        <v>48</v>
      </c>
      <c r="AB376" s="12"/>
      <c r="AC376" s="91">
        <f t="shared" si="185"/>
        <v>65</v>
      </c>
      <c r="AD376" s="75">
        <f t="shared" si="186"/>
        <v>2425</v>
      </c>
      <c r="AE376" s="88">
        <f t="shared" si="174"/>
        <v>0.55394883203559508</v>
      </c>
      <c r="AF376" s="92">
        <f t="shared" si="175"/>
        <v>1.2048192771084338E-3</v>
      </c>
      <c r="AG376" s="93">
        <f t="shared" si="176"/>
        <v>3.6144578313253013E-3</v>
      </c>
      <c r="AH376" s="93">
        <f t="shared" si="177"/>
        <v>2.008032128514056E-3</v>
      </c>
      <c r="AI376" s="78">
        <f t="shared" si="178"/>
        <v>1.9277108433734941E-2</v>
      </c>
      <c r="AJ376" s="92">
        <f t="shared" si="187"/>
        <v>2.6104417670682729E-2</v>
      </c>
      <c r="AK376" s="78">
        <f t="shared" si="188"/>
        <v>0.97389558232931728</v>
      </c>
      <c r="AL376" s="11"/>
      <c r="AM376" s="14"/>
      <c r="AN376" s="11"/>
      <c r="AO376" s="15"/>
      <c r="AP376" s="11"/>
      <c r="AQ376" s="11"/>
      <c r="AR376" s="11"/>
      <c r="AS376" s="75" t="str">
        <f t="shared" si="194"/>
        <v/>
      </c>
      <c r="AT376" s="75" t="str">
        <f t="shared" ca="1" si="195"/>
        <v/>
      </c>
      <c r="AU376" s="75" t="str">
        <f t="shared" si="196"/>
        <v/>
      </c>
      <c r="AV376" s="75" t="str">
        <f t="shared" ca="1" si="197"/>
        <v/>
      </c>
      <c r="AW376" s="11"/>
      <c r="AX376" s="11"/>
      <c r="AY376" s="75" t="str">
        <f t="shared" si="198"/>
        <v/>
      </c>
      <c r="AZ376" s="11"/>
      <c r="BA376" s="11"/>
      <c r="BB376" s="75" t="str">
        <f t="shared" si="199"/>
        <v/>
      </c>
      <c r="BC376" s="11"/>
      <c r="BH376" s="52"/>
      <c r="BI376" s="52"/>
      <c r="BJ376" s="52"/>
      <c r="BK376" s="52"/>
      <c r="BL376" s="52"/>
      <c r="BM376" s="52"/>
      <c r="BQ376" s="27"/>
      <c r="BR376" s="27"/>
      <c r="BS376" s="27"/>
      <c r="BT376" s="27"/>
      <c r="BU376" s="27"/>
      <c r="BV376" s="27"/>
      <c r="BW376" s="54"/>
      <c r="BX376" s="26"/>
      <c r="BY376" s="54"/>
      <c r="BZ376" s="26"/>
      <c r="CA376" s="26"/>
      <c r="CB376" s="26"/>
    </row>
    <row r="377" spans="1:80" ht="17.45" customHeight="1">
      <c r="A377" s="94">
        <f t="shared" si="200"/>
        <v>53.3</v>
      </c>
      <c r="B377" s="107">
        <f t="shared" si="179"/>
        <v>45992</v>
      </c>
      <c r="C377" s="8"/>
      <c r="D377" s="11"/>
      <c r="E377" s="12">
        <v>1</v>
      </c>
      <c r="F377" s="11">
        <v>2</v>
      </c>
      <c r="G377" s="74">
        <f t="shared" si="204"/>
        <v>373</v>
      </c>
      <c r="H377" s="75">
        <f t="shared" si="204"/>
        <v>4491</v>
      </c>
      <c r="I377" s="88">
        <f t="shared" si="190"/>
        <v>0</v>
      </c>
      <c r="J377" s="78">
        <f t="shared" si="191"/>
        <v>2.6737967914438501E-3</v>
      </c>
      <c r="K377" s="78">
        <f t="shared" si="192"/>
        <v>0</v>
      </c>
      <c r="L377" s="78">
        <f t="shared" si="180"/>
        <v>4.4513687959047408E-4</v>
      </c>
      <c r="M377" s="78">
        <f t="shared" ca="1" si="202"/>
        <v>0.34340659340659302</v>
      </c>
      <c r="N377" s="78">
        <f t="shared" ca="1" si="201"/>
        <v>0.92307692307692246</v>
      </c>
      <c r="O377" s="78">
        <f t="shared" si="193"/>
        <v>5.0000000000000001E-4</v>
      </c>
      <c r="P377" s="13" t="s">
        <v>184</v>
      </c>
      <c r="Q377" s="8">
        <v>134</v>
      </c>
      <c r="R377" s="13">
        <v>150</v>
      </c>
      <c r="S377" s="89">
        <f t="shared" si="181"/>
        <v>134</v>
      </c>
      <c r="T377" s="75">
        <f t="shared" si="182"/>
        <v>150</v>
      </c>
      <c r="U377" s="90">
        <f t="shared" si="183"/>
        <v>49.981999999999999</v>
      </c>
      <c r="V377" s="82">
        <f t="shared" si="184"/>
        <v>673.65</v>
      </c>
      <c r="W377" s="8">
        <v>2460</v>
      </c>
      <c r="X377" s="8">
        <v>5</v>
      </c>
      <c r="Y377" s="12">
        <v>7</v>
      </c>
      <c r="Z377" s="12">
        <v>13</v>
      </c>
      <c r="AA377" s="12">
        <v>52</v>
      </c>
      <c r="AB377" s="12"/>
      <c r="AC377" s="91">
        <f t="shared" si="185"/>
        <v>77</v>
      </c>
      <c r="AD377" s="75">
        <f t="shared" si="186"/>
        <v>2383</v>
      </c>
      <c r="AE377" s="88">
        <f t="shared" si="174"/>
        <v>0.54751836189628311</v>
      </c>
      <c r="AF377" s="92">
        <f t="shared" si="175"/>
        <v>2.0325203252032522E-3</v>
      </c>
      <c r="AG377" s="93">
        <f t="shared" si="176"/>
        <v>2.8455284552845531E-3</v>
      </c>
      <c r="AH377" s="93">
        <f t="shared" si="177"/>
        <v>5.2845528455284551E-3</v>
      </c>
      <c r="AI377" s="78">
        <f t="shared" si="178"/>
        <v>2.113821138211382E-2</v>
      </c>
      <c r="AJ377" s="92">
        <f t="shared" si="187"/>
        <v>3.1300813008130084E-2</v>
      </c>
      <c r="AK377" s="78">
        <f t="shared" si="188"/>
        <v>0.96869918699186996</v>
      </c>
      <c r="AL377" s="11"/>
      <c r="AM377" s="14"/>
      <c r="AN377" s="11"/>
      <c r="AO377" s="15"/>
      <c r="AP377" s="11"/>
      <c r="AQ377" s="11"/>
      <c r="AR377" s="11"/>
      <c r="AS377" s="75" t="str">
        <f t="shared" si="194"/>
        <v/>
      </c>
      <c r="AT377" s="75" t="str">
        <f t="shared" ca="1" si="195"/>
        <v/>
      </c>
      <c r="AU377" s="75" t="str">
        <f t="shared" si="196"/>
        <v/>
      </c>
      <c r="AV377" s="75" t="str">
        <f t="shared" ca="1" si="197"/>
        <v/>
      </c>
      <c r="AW377" s="11"/>
      <c r="AX377" s="11"/>
      <c r="AY377" s="75" t="str">
        <f t="shared" si="198"/>
        <v/>
      </c>
      <c r="AZ377" s="11"/>
      <c r="BA377" s="11"/>
      <c r="BB377" s="75" t="str">
        <f t="shared" si="199"/>
        <v/>
      </c>
      <c r="BC377" s="11"/>
      <c r="BH377" s="52"/>
      <c r="BI377" s="52"/>
      <c r="BJ377" s="52"/>
      <c r="BK377" s="52"/>
      <c r="BL377" s="52"/>
      <c r="BM377" s="52"/>
      <c r="BQ377" s="27"/>
      <c r="BR377" s="27"/>
      <c r="BS377" s="27"/>
      <c r="BT377" s="27"/>
      <c r="BU377" s="27"/>
      <c r="BV377" s="27"/>
      <c r="BW377" s="54"/>
      <c r="BX377" s="26"/>
      <c r="BY377" s="54"/>
      <c r="BZ377" s="26"/>
      <c r="CA377" s="26"/>
      <c r="CB377" s="26"/>
    </row>
    <row r="378" spans="1:80" ht="17.45" customHeight="1">
      <c r="A378" s="86">
        <f t="shared" si="200"/>
        <v>53.4</v>
      </c>
      <c r="B378" s="107">
        <f t="shared" si="179"/>
        <v>45993</v>
      </c>
      <c r="C378" s="8"/>
      <c r="D378" s="11"/>
      <c r="E378" s="12">
        <v>1</v>
      </c>
      <c r="F378" s="11">
        <v>0</v>
      </c>
      <c r="G378" s="74">
        <f t="shared" si="204"/>
        <v>372</v>
      </c>
      <c r="H378" s="75">
        <f t="shared" si="204"/>
        <v>4491</v>
      </c>
      <c r="I378" s="88">
        <f t="shared" si="190"/>
        <v>0</v>
      </c>
      <c r="J378" s="78">
        <f t="shared" si="191"/>
        <v>2.6809651474530832E-3</v>
      </c>
      <c r="K378" s="78">
        <f t="shared" si="192"/>
        <v>0</v>
      </c>
      <c r="L378" s="78">
        <f t="shared" si="180"/>
        <v>0</v>
      </c>
      <c r="M378" s="78">
        <f t="shared" ca="1" si="202"/>
        <v>0.34478021978021939</v>
      </c>
      <c r="N378" s="78">
        <f t="shared" ca="1" si="201"/>
        <v>0.92307692307692246</v>
      </c>
      <c r="O378" s="78">
        <f t="shared" si="193"/>
        <v>5.0000000000000001E-4</v>
      </c>
      <c r="P378" s="13" t="s">
        <v>184</v>
      </c>
      <c r="Q378" s="8">
        <v>135</v>
      </c>
      <c r="R378" s="13">
        <v>150</v>
      </c>
      <c r="S378" s="89">
        <f t="shared" si="181"/>
        <v>135</v>
      </c>
      <c r="T378" s="75">
        <f t="shared" si="182"/>
        <v>150</v>
      </c>
      <c r="U378" s="90">
        <f t="shared" si="183"/>
        <v>50.22</v>
      </c>
      <c r="V378" s="82">
        <f t="shared" si="184"/>
        <v>673.65</v>
      </c>
      <c r="W378" s="8">
        <v>2470</v>
      </c>
      <c r="X378" s="8">
        <v>7</v>
      </c>
      <c r="Y378" s="12">
        <v>8</v>
      </c>
      <c r="Z378" s="12">
        <v>12</v>
      </c>
      <c r="AA378" s="12">
        <v>65</v>
      </c>
      <c r="AB378" s="12"/>
      <c r="AC378" s="91">
        <f t="shared" si="185"/>
        <v>92</v>
      </c>
      <c r="AD378" s="75">
        <f t="shared" si="186"/>
        <v>2378</v>
      </c>
      <c r="AE378" s="88">
        <f t="shared" si="174"/>
        <v>0.5499888666221332</v>
      </c>
      <c r="AF378" s="92">
        <f t="shared" si="175"/>
        <v>2.8340080971659921E-3</v>
      </c>
      <c r="AG378" s="93">
        <f t="shared" si="176"/>
        <v>3.2388663967611335E-3</v>
      </c>
      <c r="AH378" s="93">
        <f t="shared" si="177"/>
        <v>4.8582995951417006E-3</v>
      </c>
      <c r="AI378" s="78">
        <f t="shared" si="178"/>
        <v>2.6315789473684209E-2</v>
      </c>
      <c r="AJ378" s="92">
        <f t="shared" si="187"/>
        <v>3.724696356275304E-2</v>
      </c>
      <c r="AK378" s="78">
        <f t="shared" si="188"/>
        <v>0.96275303643724697</v>
      </c>
      <c r="AL378" s="11"/>
      <c r="AM378" s="14"/>
      <c r="AN378" s="11"/>
      <c r="AO378" s="15"/>
      <c r="AP378" s="11"/>
      <c r="AQ378" s="11"/>
      <c r="AR378" s="11"/>
      <c r="AS378" s="75" t="str">
        <f t="shared" si="194"/>
        <v/>
      </c>
      <c r="AT378" s="75" t="str">
        <f t="shared" ca="1" si="195"/>
        <v/>
      </c>
      <c r="AU378" s="75" t="str">
        <f t="shared" si="196"/>
        <v/>
      </c>
      <c r="AV378" s="75" t="str">
        <f t="shared" ca="1" si="197"/>
        <v/>
      </c>
      <c r="AW378" s="11"/>
      <c r="AX378" s="11"/>
      <c r="AY378" s="75" t="str">
        <f t="shared" si="198"/>
        <v/>
      </c>
      <c r="AZ378" s="11"/>
      <c r="BA378" s="11"/>
      <c r="BB378" s="75" t="str">
        <f t="shared" si="199"/>
        <v/>
      </c>
      <c r="BC378" s="11"/>
      <c r="BH378" s="52"/>
      <c r="BI378" s="52"/>
      <c r="BJ378" s="52"/>
      <c r="BK378" s="52"/>
      <c r="BL378" s="52"/>
      <c r="BM378" s="52"/>
      <c r="BQ378" s="27"/>
      <c r="BR378" s="27"/>
      <c r="BS378" s="27"/>
      <c r="BT378" s="27"/>
      <c r="BU378" s="27"/>
      <c r="BV378" s="27"/>
      <c r="BW378" s="54"/>
      <c r="BX378" s="26"/>
      <c r="BY378" s="54"/>
      <c r="BZ378" s="26"/>
      <c r="CA378" s="26"/>
      <c r="CB378" s="26"/>
    </row>
    <row r="379" spans="1:80" ht="17.45" customHeight="1">
      <c r="A379" s="94">
        <f t="shared" si="200"/>
        <v>53.5</v>
      </c>
      <c r="B379" s="107">
        <f t="shared" si="179"/>
        <v>45994</v>
      </c>
      <c r="C379" s="8"/>
      <c r="D379" s="11"/>
      <c r="E379" s="12">
        <v>2</v>
      </c>
      <c r="F379" s="11">
        <v>0</v>
      </c>
      <c r="G379" s="74">
        <f t="shared" si="204"/>
        <v>370</v>
      </c>
      <c r="H379" s="75">
        <f t="shared" si="204"/>
        <v>4491</v>
      </c>
      <c r="I379" s="88">
        <f t="shared" si="190"/>
        <v>0</v>
      </c>
      <c r="J379" s="78">
        <f t="shared" si="191"/>
        <v>5.3763440860215058E-3</v>
      </c>
      <c r="K379" s="78">
        <f t="shared" si="192"/>
        <v>0</v>
      </c>
      <c r="L379" s="78">
        <f t="shared" si="180"/>
        <v>0</v>
      </c>
      <c r="M379" s="78">
        <f t="shared" ca="1" si="202"/>
        <v>0.34752747252747213</v>
      </c>
      <c r="N379" s="78">
        <f t="shared" ca="1" si="201"/>
        <v>0.92307692307692246</v>
      </c>
      <c r="O379" s="78">
        <f t="shared" si="193"/>
        <v>5.0000000000000001E-4</v>
      </c>
      <c r="P379" s="13" t="s">
        <v>184</v>
      </c>
      <c r="Q379" s="8">
        <v>136</v>
      </c>
      <c r="R379" s="13">
        <v>150</v>
      </c>
      <c r="S379" s="89">
        <f t="shared" si="181"/>
        <v>136</v>
      </c>
      <c r="T379" s="75">
        <f t="shared" si="182"/>
        <v>150</v>
      </c>
      <c r="U379" s="90">
        <f t="shared" si="183"/>
        <v>50.32</v>
      </c>
      <c r="V379" s="82">
        <f t="shared" si="184"/>
        <v>673.65</v>
      </c>
      <c r="W379" s="8">
        <v>2370</v>
      </c>
      <c r="X379" s="8">
        <v>10</v>
      </c>
      <c r="Y379" s="12">
        <v>1</v>
      </c>
      <c r="Z379" s="12">
        <v>10</v>
      </c>
      <c r="AA379" s="12">
        <v>19</v>
      </c>
      <c r="AB379" s="12"/>
      <c r="AC379" s="91">
        <f t="shared" si="185"/>
        <v>40</v>
      </c>
      <c r="AD379" s="75">
        <f t="shared" si="186"/>
        <v>2330</v>
      </c>
      <c r="AE379" s="88">
        <f t="shared" si="174"/>
        <v>0.52772211088844356</v>
      </c>
      <c r="AF379" s="92">
        <f t="shared" si="175"/>
        <v>4.2194092827004216E-3</v>
      </c>
      <c r="AG379" s="93">
        <f t="shared" si="176"/>
        <v>4.219409282700422E-4</v>
      </c>
      <c r="AH379" s="93">
        <f t="shared" si="177"/>
        <v>4.2194092827004216E-3</v>
      </c>
      <c r="AI379" s="78">
        <f t="shared" si="178"/>
        <v>8.0168776371308016E-3</v>
      </c>
      <c r="AJ379" s="92">
        <f t="shared" si="187"/>
        <v>1.6877637130801686E-2</v>
      </c>
      <c r="AK379" s="78">
        <f t="shared" si="188"/>
        <v>0.9831223628691983</v>
      </c>
      <c r="AL379" s="11"/>
      <c r="AM379" s="14"/>
      <c r="AN379" s="11"/>
      <c r="AO379" s="15"/>
      <c r="AP379" s="11"/>
      <c r="AQ379" s="11"/>
      <c r="AR379" s="11"/>
      <c r="AS379" s="75" t="str">
        <f t="shared" si="194"/>
        <v/>
      </c>
      <c r="AT379" s="75" t="str">
        <f t="shared" ca="1" si="195"/>
        <v/>
      </c>
      <c r="AU379" s="75" t="str">
        <f t="shared" si="196"/>
        <v/>
      </c>
      <c r="AV379" s="75" t="str">
        <f t="shared" ca="1" si="197"/>
        <v/>
      </c>
      <c r="AW379" s="11"/>
      <c r="AX379" s="11"/>
      <c r="AY379" s="75" t="str">
        <f t="shared" si="198"/>
        <v/>
      </c>
      <c r="AZ379" s="11"/>
      <c r="BA379" s="11"/>
      <c r="BB379" s="75" t="str">
        <f t="shared" si="199"/>
        <v/>
      </c>
      <c r="BC379" s="11"/>
      <c r="BH379" s="52"/>
      <c r="BI379" s="52"/>
      <c r="BJ379" s="52"/>
      <c r="BK379" s="52"/>
      <c r="BL379" s="52"/>
      <c r="BM379" s="52"/>
      <c r="BQ379" s="27"/>
      <c r="BR379" s="27"/>
      <c r="BS379" s="27"/>
      <c r="BT379" s="27"/>
      <c r="BU379" s="27"/>
      <c r="BV379" s="27"/>
      <c r="BW379" s="54"/>
      <c r="BX379" s="26"/>
      <c r="BY379" s="54"/>
      <c r="BZ379" s="26"/>
      <c r="CA379" s="26"/>
      <c r="CB379" s="26"/>
    </row>
    <row r="380" spans="1:80" ht="17.45" customHeight="1">
      <c r="A380" s="86">
        <f t="shared" si="200"/>
        <v>53.6</v>
      </c>
      <c r="B380" s="107">
        <f t="shared" si="179"/>
        <v>45995</v>
      </c>
      <c r="C380" s="8"/>
      <c r="D380" s="11"/>
      <c r="E380" s="12">
        <v>2</v>
      </c>
      <c r="F380" s="11">
        <v>5</v>
      </c>
      <c r="G380" s="74">
        <f t="shared" ref="G380:H395" si="210">G379-E380-C380</f>
        <v>368</v>
      </c>
      <c r="H380" s="75">
        <f t="shared" si="210"/>
        <v>4486</v>
      </c>
      <c r="I380" s="88">
        <f t="shared" si="190"/>
        <v>0</v>
      </c>
      <c r="J380" s="78">
        <f t="shared" si="191"/>
        <v>5.4054054054054057E-3</v>
      </c>
      <c r="K380" s="78">
        <f t="shared" si="192"/>
        <v>0</v>
      </c>
      <c r="L380" s="78">
        <f t="shared" si="180"/>
        <v>1.11333778668448E-3</v>
      </c>
      <c r="M380" s="78">
        <f t="shared" ca="1" si="202"/>
        <v>0.35027472527472486</v>
      </c>
      <c r="N380" s="78">
        <f t="shared" ca="1" si="201"/>
        <v>0.92994505494505431</v>
      </c>
      <c r="O380" s="78">
        <f t="shared" si="193"/>
        <v>5.0000000000000001E-4</v>
      </c>
      <c r="P380" s="13" t="s">
        <v>184</v>
      </c>
      <c r="Q380" s="8">
        <v>136</v>
      </c>
      <c r="R380" s="13">
        <v>150</v>
      </c>
      <c r="S380" s="89">
        <f t="shared" si="181"/>
        <v>136</v>
      </c>
      <c r="T380" s="75">
        <f t="shared" si="182"/>
        <v>150</v>
      </c>
      <c r="U380" s="90">
        <f t="shared" si="183"/>
        <v>50.048000000000002</v>
      </c>
      <c r="V380" s="82">
        <f t="shared" si="184"/>
        <v>672.9</v>
      </c>
      <c r="W380" s="8">
        <v>2310</v>
      </c>
      <c r="X380" s="8"/>
      <c r="Y380" s="12"/>
      <c r="Z380" s="12"/>
      <c r="AA380" s="12"/>
      <c r="AB380" s="12"/>
      <c r="AC380" s="91">
        <f t="shared" si="185"/>
        <v>0</v>
      </c>
      <c r="AD380" s="75">
        <f t="shared" si="186"/>
        <v>2310</v>
      </c>
      <c r="AE380" s="88">
        <f t="shared" si="174"/>
        <v>0.51436205744822983</v>
      </c>
      <c r="AF380" s="92">
        <f t="shared" si="175"/>
        <v>0</v>
      </c>
      <c r="AG380" s="93">
        <f t="shared" si="176"/>
        <v>0</v>
      </c>
      <c r="AH380" s="93">
        <f t="shared" si="177"/>
        <v>0</v>
      </c>
      <c r="AI380" s="78">
        <f t="shared" si="178"/>
        <v>0</v>
      </c>
      <c r="AJ380" s="92">
        <f t="shared" si="187"/>
        <v>0</v>
      </c>
      <c r="AK380" s="78">
        <f t="shared" si="188"/>
        <v>1</v>
      </c>
      <c r="AL380" s="11"/>
      <c r="AM380" s="14"/>
      <c r="AN380" s="11"/>
      <c r="AO380" s="15"/>
      <c r="AP380" s="11"/>
      <c r="AQ380" s="11"/>
      <c r="AR380" s="11"/>
      <c r="AS380" s="75" t="str">
        <f t="shared" si="194"/>
        <v/>
      </c>
      <c r="AT380" s="75" t="str">
        <f t="shared" ca="1" si="195"/>
        <v/>
      </c>
      <c r="AU380" s="75" t="str">
        <f t="shared" si="196"/>
        <v/>
      </c>
      <c r="AV380" s="75" t="str">
        <f t="shared" ca="1" si="197"/>
        <v/>
      </c>
      <c r="AW380" s="11"/>
      <c r="AX380" s="11"/>
      <c r="AY380" s="75" t="str">
        <f t="shared" si="198"/>
        <v/>
      </c>
      <c r="AZ380" s="11"/>
      <c r="BA380" s="11"/>
      <c r="BB380" s="75" t="str">
        <f t="shared" si="199"/>
        <v/>
      </c>
      <c r="BC380" s="11"/>
      <c r="BH380" s="52"/>
      <c r="BI380" s="52"/>
      <c r="BJ380" s="52"/>
      <c r="BK380" s="52"/>
      <c r="BL380" s="52"/>
      <c r="BM380" s="52"/>
      <c r="BQ380" s="27"/>
      <c r="BR380" s="27"/>
      <c r="BS380" s="27"/>
      <c r="BT380" s="27"/>
      <c r="BU380" s="27"/>
      <c r="BV380" s="27"/>
      <c r="BW380" s="54"/>
      <c r="BX380" s="26"/>
      <c r="BY380" s="54"/>
      <c r="BZ380" s="26"/>
      <c r="CA380" s="26"/>
      <c r="CB380" s="26"/>
    </row>
    <row r="381" spans="1:80" ht="17.45" customHeight="1" thickBot="1">
      <c r="A381" s="94">
        <f t="shared" si="200"/>
        <v>53.7</v>
      </c>
      <c r="B381" s="108">
        <f t="shared" si="179"/>
        <v>45996</v>
      </c>
      <c r="C381" s="16"/>
      <c r="D381" s="17"/>
      <c r="E381" s="18">
        <v>2</v>
      </c>
      <c r="F381" s="17">
        <v>3</v>
      </c>
      <c r="G381" s="96">
        <f t="shared" si="210"/>
        <v>366</v>
      </c>
      <c r="H381" s="97">
        <f t="shared" si="210"/>
        <v>4483</v>
      </c>
      <c r="I381" s="98">
        <f t="shared" si="190"/>
        <v>0</v>
      </c>
      <c r="J381" s="99">
        <f t="shared" si="191"/>
        <v>5.434782608695652E-3</v>
      </c>
      <c r="K381" s="99">
        <f t="shared" si="192"/>
        <v>0</v>
      </c>
      <c r="L381" s="99">
        <f t="shared" si="180"/>
        <v>6.6874721355327687E-4</v>
      </c>
      <c r="M381" s="99">
        <f t="shared" ca="1" si="202"/>
        <v>0.35302197802197754</v>
      </c>
      <c r="N381" s="99">
        <f t="shared" ca="1" si="201"/>
        <v>0.93406593406593341</v>
      </c>
      <c r="O381" s="99">
        <f t="shared" si="193"/>
        <v>5.0000000000000001E-4</v>
      </c>
      <c r="P381" s="19" t="s">
        <v>184</v>
      </c>
      <c r="Q381" s="16">
        <v>136</v>
      </c>
      <c r="R381" s="19">
        <v>150</v>
      </c>
      <c r="S381" s="89">
        <f t="shared" si="181"/>
        <v>136</v>
      </c>
      <c r="T381" s="75">
        <f t="shared" si="182"/>
        <v>150</v>
      </c>
      <c r="U381" s="100">
        <f t="shared" si="183"/>
        <v>49.776000000000003</v>
      </c>
      <c r="V381" s="101">
        <f t="shared" si="184"/>
        <v>672.45</v>
      </c>
      <c r="W381" s="16">
        <v>2410</v>
      </c>
      <c r="X381" s="8"/>
      <c r="Y381" s="12"/>
      <c r="Z381" s="12"/>
      <c r="AA381" s="12"/>
      <c r="AB381" s="12"/>
      <c r="AC381" s="102">
        <f t="shared" si="185"/>
        <v>0</v>
      </c>
      <c r="AD381" s="97">
        <f t="shared" si="186"/>
        <v>2410</v>
      </c>
      <c r="AE381" s="98">
        <f t="shared" si="174"/>
        <v>0.53722692822113238</v>
      </c>
      <c r="AF381" s="103">
        <f t="shared" si="175"/>
        <v>0</v>
      </c>
      <c r="AG381" s="104">
        <f t="shared" si="176"/>
        <v>0</v>
      </c>
      <c r="AH381" s="104">
        <f t="shared" si="177"/>
        <v>0</v>
      </c>
      <c r="AI381" s="99">
        <f t="shared" si="178"/>
        <v>0</v>
      </c>
      <c r="AJ381" s="103">
        <f t="shared" si="187"/>
        <v>0</v>
      </c>
      <c r="AK381" s="99">
        <f t="shared" si="188"/>
        <v>1</v>
      </c>
      <c r="AL381" s="17"/>
      <c r="AM381" s="20"/>
      <c r="AN381" s="17"/>
      <c r="AO381" s="21"/>
      <c r="AP381" s="17"/>
      <c r="AQ381" s="17"/>
      <c r="AR381" s="17"/>
      <c r="AS381" s="97" t="str">
        <f t="shared" si="194"/>
        <v/>
      </c>
      <c r="AT381" s="97" t="str">
        <f t="shared" ca="1" si="195"/>
        <v/>
      </c>
      <c r="AU381" s="97" t="str">
        <f t="shared" si="196"/>
        <v/>
      </c>
      <c r="AV381" s="97" t="str">
        <f t="shared" ca="1" si="197"/>
        <v/>
      </c>
      <c r="AW381" s="17"/>
      <c r="AX381" s="17"/>
      <c r="AY381" s="97" t="str">
        <f t="shared" si="198"/>
        <v/>
      </c>
      <c r="AZ381" s="17"/>
      <c r="BA381" s="17"/>
      <c r="BB381" s="97" t="str">
        <f t="shared" si="199"/>
        <v/>
      </c>
      <c r="BC381" s="17"/>
      <c r="BH381" s="52"/>
      <c r="BI381" s="52"/>
      <c r="BJ381" s="52"/>
      <c r="BK381" s="52"/>
      <c r="BL381" s="52"/>
      <c r="BM381" s="52"/>
      <c r="BQ381" s="27"/>
      <c r="BR381" s="27"/>
      <c r="BS381" s="27"/>
      <c r="BT381" s="27"/>
      <c r="BU381" s="27"/>
      <c r="BV381" s="27"/>
      <c r="BW381" s="54"/>
      <c r="BX381" s="26"/>
      <c r="BY381" s="54"/>
      <c r="BZ381" s="26"/>
      <c r="CA381" s="26"/>
      <c r="CB381" s="26"/>
    </row>
    <row r="382" spans="1:80" ht="17.45" customHeight="1" thickTop="1">
      <c r="A382" s="105">
        <f>A375+1</f>
        <v>54.1</v>
      </c>
      <c r="B382" s="106">
        <f>B381+1</f>
        <v>45997</v>
      </c>
      <c r="C382" s="4"/>
      <c r="D382" s="5"/>
      <c r="E382" s="6"/>
      <c r="F382" s="5"/>
      <c r="G382" s="74">
        <f t="shared" si="210"/>
        <v>366</v>
      </c>
      <c r="H382" s="75">
        <f t="shared" si="210"/>
        <v>4483</v>
      </c>
      <c r="I382" s="76">
        <f t="shared" si="190"/>
        <v>0</v>
      </c>
      <c r="J382" s="77">
        <f t="shared" si="191"/>
        <v>0</v>
      </c>
      <c r="K382" s="77">
        <f t="shared" si="192"/>
        <v>0</v>
      </c>
      <c r="L382" s="77">
        <f t="shared" si="180"/>
        <v>0</v>
      </c>
      <c r="M382" s="78">
        <f t="shared" ca="1" si="202"/>
        <v>0.35302197802197754</v>
      </c>
      <c r="N382" s="78">
        <f t="shared" ca="1" si="201"/>
        <v>0.93406593406593341</v>
      </c>
      <c r="O382" s="78">
        <f t="shared" si="193"/>
        <v>5.0000000000000001E-4</v>
      </c>
      <c r="P382" s="13"/>
      <c r="Q382" s="8"/>
      <c r="R382" s="13"/>
      <c r="S382" s="79">
        <f t="shared" si="181"/>
        <v>0</v>
      </c>
      <c r="T382" s="80">
        <f t="shared" si="182"/>
        <v>0</v>
      </c>
      <c r="U382" s="90">
        <f t="shared" si="183"/>
        <v>0</v>
      </c>
      <c r="V382" s="82">
        <f t="shared" si="184"/>
        <v>0</v>
      </c>
      <c r="W382" s="4"/>
      <c r="X382" s="4"/>
      <c r="Y382" s="6"/>
      <c r="Z382" s="6"/>
      <c r="AA382" s="6"/>
      <c r="AB382" s="6"/>
      <c r="AC382" s="83">
        <f t="shared" si="185"/>
        <v>0</v>
      </c>
      <c r="AD382" s="80">
        <f t="shared" si="186"/>
        <v>0</v>
      </c>
      <c r="AE382" s="76">
        <f t="shared" si="174"/>
        <v>0</v>
      </c>
      <c r="AF382" s="84">
        <f t="shared" si="175"/>
        <v>0</v>
      </c>
      <c r="AG382" s="85">
        <f t="shared" si="176"/>
        <v>0</v>
      </c>
      <c r="AH382" s="85">
        <f t="shared" si="177"/>
        <v>0</v>
      </c>
      <c r="AI382" s="77">
        <f t="shared" si="178"/>
        <v>0</v>
      </c>
      <c r="AJ382" s="84">
        <f t="shared" si="187"/>
        <v>0</v>
      </c>
      <c r="AK382" s="77">
        <f t="shared" si="188"/>
        <v>0</v>
      </c>
      <c r="AL382" s="5"/>
      <c r="AM382" s="9"/>
      <c r="AN382" s="5"/>
      <c r="AO382" s="10"/>
      <c r="AP382" s="5"/>
      <c r="AQ382" s="5"/>
      <c r="AR382" s="5"/>
      <c r="AS382" s="80" t="str">
        <f t="shared" si="194"/>
        <v/>
      </c>
      <c r="AT382" s="80" t="str">
        <f t="shared" ca="1" si="195"/>
        <v/>
      </c>
      <c r="AU382" s="80" t="str">
        <f t="shared" si="196"/>
        <v/>
      </c>
      <c r="AV382" s="80" t="str">
        <f t="shared" ca="1" si="197"/>
        <v/>
      </c>
      <c r="AW382" s="5"/>
      <c r="AX382" s="5"/>
      <c r="AY382" s="80" t="str">
        <f t="shared" si="198"/>
        <v/>
      </c>
      <c r="AZ382" s="165"/>
      <c r="BA382" s="165"/>
      <c r="BB382" s="80" t="str">
        <f t="shared" si="199"/>
        <v/>
      </c>
      <c r="BC382" s="5"/>
      <c r="BH382" s="52"/>
      <c r="BI382" s="52"/>
      <c r="BJ382" s="52"/>
      <c r="BK382" s="52"/>
      <c r="BL382" s="52"/>
      <c r="BM382" s="52"/>
      <c r="BQ382" s="27"/>
      <c r="BR382" s="27"/>
      <c r="BS382" s="27"/>
      <c r="BT382" s="27"/>
      <c r="BU382" s="27"/>
      <c r="BV382" s="27"/>
      <c r="BW382" s="54"/>
      <c r="BX382" s="26"/>
      <c r="BY382" s="54"/>
      <c r="BZ382" s="26"/>
      <c r="CA382" s="26"/>
      <c r="CB382" s="26"/>
    </row>
    <row r="383" spans="1:80" ht="17.45" customHeight="1">
      <c r="A383" s="94">
        <f t="shared" si="200"/>
        <v>54.2</v>
      </c>
      <c r="B383" s="107">
        <f t="shared" si="179"/>
        <v>45998</v>
      </c>
      <c r="C383" s="8"/>
      <c r="D383" s="11"/>
      <c r="E383" s="12"/>
      <c r="F383" s="11"/>
      <c r="G383" s="74">
        <f t="shared" si="210"/>
        <v>366</v>
      </c>
      <c r="H383" s="75">
        <f t="shared" si="210"/>
        <v>4483</v>
      </c>
      <c r="I383" s="88">
        <f t="shared" si="190"/>
        <v>0</v>
      </c>
      <c r="J383" s="78">
        <f t="shared" si="191"/>
        <v>0</v>
      </c>
      <c r="K383" s="78">
        <f t="shared" si="192"/>
        <v>0</v>
      </c>
      <c r="L383" s="78">
        <f t="shared" si="180"/>
        <v>0</v>
      </c>
      <c r="M383" s="78">
        <f t="shared" ca="1" si="202"/>
        <v>0.35302197802197754</v>
      </c>
      <c r="N383" s="78">
        <f t="shared" ca="1" si="201"/>
        <v>0.93406593406593341</v>
      </c>
      <c r="O383" s="78">
        <f t="shared" si="193"/>
        <v>5.0000000000000001E-4</v>
      </c>
      <c r="P383" s="13"/>
      <c r="Q383" s="8"/>
      <c r="R383" s="13"/>
      <c r="S383" s="89">
        <f t="shared" si="181"/>
        <v>0</v>
      </c>
      <c r="T383" s="75">
        <f t="shared" si="182"/>
        <v>0</v>
      </c>
      <c r="U383" s="90">
        <f t="shared" si="183"/>
        <v>0</v>
      </c>
      <c r="V383" s="82">
        <f t="shared" si="184"/>
        <v>0</v>
      </c>
      <c r="W383" s="8"/>
      <c r="X383" s="8"/>
      <c r="Y383" s="12"/>
      <c r="Z383" s="12"/>
      <c r="AA383" s="12"/>
      <c r="AB383" s="12"/>
      <c r="AC383" s="91">
        <f t="shared" si="185"/>
        <v>0</v>
      </c>
      <c r="AD383" s="75">
        <f t="shared" si="186"/>
        <v>0</v>
      </c>
      <c r="AE383" s="88">
        <f t="shared" si="174"/>
        <v>0</v>
      </c>
      <c r="AF383" s="92">
        <f t="shared" si="175"/>
        <v>0</v>
      </c>
      <c r="AG383" s="93">
        <f t="shared" si="176"/>
        <v>0</v>
      </c>
      <c r="AH383" s="93">
        <f t="shared" si="177"/>
        <v>0</v>
      </c>
      <c r="AI383" s="78">
        <f t="shared" si="178"/>
        <v>0</v>
      </c>
      <c r="AJ383" s="92">
        <f t="shared" si="187"/>
        <v>0</v>
      </c>
      <c r="AK383" s="78">
        <f t="shared" si="188"/>
        <v>0</v>
      </c>
      <c r="AL383" s="11"/>
      <c r="AM383" s="14"/>
      <c r="AN383" s="11"/>
      <c r="AO383" s="15"/>
      <c r="AP383" s="11"/>
      <c r="AQ383" s="11"/>
      <c r="AR383" s="11"/>
      <c r="AS383" s="75" t="str">
        <f t="shared" si="194"/>
        <v/>
      </c>
      <c r="AT383" s="75" t="str">
        <f t="shared" ca="1" si="195"/>
        <v/>
      </c>
      <c r="AU383" s="75" t="str">
        <f t="shared" si="196"/>
        <v/>
      </c>
      <c r="AV383" s="75" t="str">
        <f t="shared" ca="1" si="197"/>
        <v/>
      </c>
      <c r="AW383" s="11"/>
      <c r="AX383" s="11"/>
      <c r="AY383" s="75" t="str">
        <f t="shared" si="198"/>
        <v/>
      </c>
      <c r="AZ383" s="11"/>
      <c r="BA383" s="11"/>
      <c r="BB383" s="75" t="str">
        <f t="shared" si="199"/>
        <v/>
      </c>
      <c r="BC383" s="11"/>
      <c r="BH383" s="52"/>
      <c r="BI383" s="52"/>
      <c r="BJ383" s="52"/>
      <c r="BK383" s="52"/>
      <c r="BL383" s="52"/>
      <c r="BM383" s="52"/>
      <c r="BQ383" s="27"/>
      <c r="BR383" s="27"/>
      <c r="BS383" s="27"/>
      <c r="BT383" s="27"/>
      <c r="BU383" s="27"/>
      <c r="BV383" s="27"/>
      <c r="BW383" s="54"/>
      <c r="BX383" s="26"/>
      <c r="BY383" s="54"/>
      <c r="BZ383" s="26"/>
      <c r="CA383" s="26"/>
      <c r="CB383" s="26"/>
    </row>
    <row r="384" spans="1:80" ht="17.45" customHeight="1">
      <c r="A384" s="86">
        <f t="shared" si="200"/>
        <v>54.3</v>
      </c>
      <c r="B384" s="107">
        <f t="shared" si="179"/>
        <v>45999</v>
      </c>
      <c r="C384" s="8"/>
      <c r="D384" s="11"/>
      <c r="E384" s="12"/>
      <c r="F384" s="11"/>
      <c r="G384" s="74">
        <f t="shared" si="210"/>
        <v>366</v>
      </c>
      <c r="H384" s="75">
        <f t="shared" si="210"/>
        <v>4483</v>
      </c>
      <c r="I384" s="88">
        <f t="shared" si="190"/>
        <v>0</v>
      </c>
      <c r="J384" s="78">
        <f t="shared" si="191"/>
        <v>0</v>
      </c>
      <c r="K384" s="78">
        <f t="shared" si="192"/>
        <v>0</v>
      </c>
      <c r="L384" s="78">
        <f t="shared" si="180"/>
        <v>0</v>
      </c>
      <c r="M384" s="78">
        <f t="shared" ca="1" si="202"/>
        <v>0.35302197802197754</v>
      </c>
      <c r="N384" s="78">
        <f t="shared" ca="1" si="201"/>
        <v>0.93406593406593341</v>
      </c>
      <c r="O384" s="78">
        <f t="shared" si="193"/>
        <v>5.0000000000000001E-4</v>
      </c>
      <c r="P384" s="13"/>
      <c r="Q384" s="8"/>
      <c r="R384" s="13"/>
      <c r="S384" s="89">
        <f t="shared" si="181"/>
        <v>0</v>
      </c>
      <c r="T384" s="75">
        <f t="shared" si="182"/>
        <v>0</v>
      </c>
      <c r="U384" s="90">
        <f t="shared" si="183"/>
        <v>0</v>
      </c>
      <c r="V384" s="82">
        <f t="shared" si="184"/>
        <v>0</v>
      </c>
      <c r="W384" s="8"/>
      <c r="X384" s="8"/>
      <c r="Y384" s="12"/>
      <c r="Z384" s="12"/>
      <c r="AA384" s="12"/>
      <c r="AB384" s="12"/>
      <c r="AC384" s="91">
        <f t="shared" si="185"/>
        <v>0</v>
      </c>
      <c r="AD384" s="75">
        <f t="shared" si="186"/>
        <v>0</v>
      </c>
      <c r="AE384" s="88">
        <f t="shared" si="174"/>
        <v>0</v>
      </c>
      <c r="AF384" s="92">
        <f t="shared" si="175"/>
        <v>0</v>
      </c>
      <c r="AG384" s="93">
        <f t="shared" si="176"/>
        <v>0</v>
      </c>
      <c r="AH384" s="93">
        <f t="shared" si="177"/>
        <v>0</v>
      </c>
      <c r="AI384" s="78">
        <f t="shared" si="178"/>
        <v>0</v>
      </c>
      <c r="AJ384" s="92">
        <f t="shared" si="187"/>
        <v>0</v>
      </c>
      <c r="AK384" s="78">
        <f t="shared" si="188"/>
        <v>0</v>
      </c>
      <c r="AL384" s="11"/>
      <c r="AM384" s="14"/>
      <c r="AN384" s="11"/>
      <c r="AO384" s="15"/>
      <c r="AP384" s="11"/>
      <c r="AQ384" s="11"/>
      <c r="AR384" s="11"/>
      <c r="AS384" s="75" t="str">
        <f t="shared" si="194"/>
        <v/>
      </c>
      <c r="AT384" s="75" t="str">
        <f t="shared" ca="1" si="195"/>
        <v/>
      </c>
      <c r="AU384" s="75" t="str">
        <f t="shared" si="196"/>
        <v/>
      </c>
      <c r="AV384" s="75" t="str">
        <f t="shared" ca="1" si="197"/>
        <v/>
      </c>
      <c r="AW384" s="11"/>
      <c r="AX384" s="11"/>
      <c r="AY384" s="75" t="str">
        <f t="shared" si="198"/>
        <v/>
      </c>
      <c r="AZ384" s="11"/>
      <c r="BA384" s="11"/>
      <c r="BB384" s="75" t="str">
        <f t="shared" si="199"/>
        <v/>
      </c>
      <c r="BC384" s="11"/>
      <c r="BH384" s="52"/>
      <c r="BI384" s="52"/>
      <c r="BJ384" s="52"/>
      <c r="BK384" s="52"/>
      <c r="BL384" s="52"/>
      <c r="BM384" s="52"/>
      <c r="BQ384" s="27"/>
      <c r="BR384" s="27"/>
      <c r="BS384" s="27"/>
      <c r="BT384" s="27"/>
      <c r="BU384" s="27"/>
      <c r="BV384" s="27"/>
      <c r="BW384" s="54"/>
      <c r="BX384" s="26"/>
      <c r="BY384" s="54"/>
      <c r="BZ384" s="26"/>
      <c r="CA384" s="26"/>
      <c r="CB384" s="26"/>
    </row>
    <row r="385" spans="1:80" ht="17.45" customHeight="1">
      <c r="A385" s="94">
        <f t="shared" si="200"/>
        <v>54.4</v>
      </c>
      <c r="B385" s="107">
        <f t="shared" si="179"/>
        <v>46000</v>
      </c>
      <c r="C385" s="8"/>
      <c r="D385" s="11"/>
      <c r="E385" s="12"/>
      <c r="F385" s="11"/>
      <c r="G385" s="74">
        <f t="shared" si="210"/>
        <v>366</v>
      </c>
      <c r="H385" s="75">
        <f t="shared" si="210"/>
        <v>4483</v>
      </c>
      <c r="I385" s="88">
        <f t="shared" si="190"/>
        <v>0</v>
      </c>
      <c r="J385" s="78">
        <f t="shared" si="191"/>
        <v>0</v>
      </c>
      <c r="K385" s="78">
        <f t="shared" si="192"/>
        <v>0</v>
      </c>
      <c r="L385" s="78">
        <f t="shared" si="180"/>
        <v>0</v>
      </c>
      <c r="M385" s="78">
        <f t="shared" ca="1" si="202"/>
        <v>0.35302197802197754</v>
      </c>
      <c r="N385" s="78">
        <f t="shared" ca="1" si="201"/>
        <v>0.93406593406593341</v>
      </c>
      <c r="O385" s="78">
        <f t="shared" si="193"/>
        <v>5.0000000000000001E-4</v>
      </c>
      <c r="P385" s="13"/>
      <c r="Q385" s="8"/>
      <c r="R385" s="13"/>
      <c r="S385" s="89">
        <f t="shared" si="181"/>
        <v>0</v>
      </c>
      <c r="T385" s="75">
        <f t="shared" si="182"/>
        <v>0</v>
      </c>
      <c r="U385" s="90">
        <f t="shared" si="183"/>
        <v>0</v>
      </c>
      <c r="V385" s="82">
        <f t="shared" si="184"/>
        <v>0</v>
      </c>
      <c r="W385" s="8"/>
      <c r="X385" s="8"/>
      <c r="Y385" s="12"/>
      <c r="Z385" s="12"/>
      <c r="AA385" s="12"/>
      <c r="AB385" s="12"/>
      <c r="AC385" s="91">
        <f t="shared" si="185"/>
        <v>0</v>
      </c>
      <c r="AD385" s="75">
        <f t="shared" si="186"/>
        <v>0</v>
      </c>
      <c r="AE385" s="88">
        <f t="shared" si="174"/>
        <v>0</v>
      </c>
      <c r="AF385" s="92">
        <f t="shared" si="175"/>
        <v>0</v>
      </c>
      <c r="AG385" s="93">
        <f t="shared" si="176"/>
        <v>0</v>
      </c>
      <c r="AH385" s="93">
        <f t="shared" si="177"/>
        <v>0</v>
      </c>
      <c r="AI385" s="78">
        <f t="shared" si="178"/>
        <v>0</v>
      </c>
      <c r="AJ385" s="92">
        <f t="shared" si="187"/>
        <v>0</v>
      </c>
      <c r="AK385" s="78">
        <f t="shared" si="188"/>
        <v>0</v>
      </c>
      <c r="AL385" s="11"/>
      <c r="AM385" s="14"/>
      <c r="AN385" s="11"/>
      <c r="AO385" s="15"/>
      <c r="AP385" s="11"/>
      <c r="AQ385" s="11"/>
      <c r="AR385" s="11"/>
      <c r="AS385" s="75" t="str">
        <f t="shared" si="194"/>
        <v/>
      </c>
      <c r="AT385" s="75" t="str">
        <f t="shared" ca="1" si="195"/>
        <v/>
      </c>
      <c r="AU385" s="75" t="str">
        <f t="shared" si="196"/>
        <v/>
      </c>
      <c r="AV385" s="75" t="str">
        <f t="shared" ca="1" si="197"/>
        <v/>
      </c>
      <c r="AW385" s="11"/>
      <c r="AX385" s="11"/>
      <c r="AY385" s="75" t="str">
        <f t="shared" si="198"/>
        <v/>
      </c>
      <c r="AZ385" s="11"/>
      <c r="BA385" s="11"/>
      <c r="BB385" s="75" t="str">
        <f t="shared" si="199"/>
        <v/>
      </c>
      <c r="BC385" s="11"/>
      <c r="BH385" s="52"/>
      <c r="BI385" s="52"/>
      <c r="BJ385" s="52"/>
      <c r="BK385" s="52"/>
      <c r="BL385" s="52"/>
      <c r="BM385" s="52"/>
      <c r="BQ385" s="27"/>
      <c r="BR385" s="27"/>
      <c r="BS385" s="27"/>
      <c r="BT385" s="27"/>
      <c r="BU385" s="27"/>
      <c r="BV385" s="27"/>
      <c r="BW385" s="54"/>
      <c r="BX385" s="26"/>
      <c r="BY385" s="54"/>
      <c r="BZ385" s="26"/>
      <c r="CA385" s="26"/>
      <c r="CB385" s="26"/>
    </row>
    <row r="386" spans="1:80" ht="17.45" customHeight="1">
      <c r="A386" s="86">
        <f t="shared" si="200"/>
        <v>54.5</v>
      </c>
      <c r="B386" s="107">
        <f t="shared" si="179"/>
        <v>46001</v>
      </c>
      <c r="C386" s="8"/>
      <c r="D386" s="11"/>
      <c r="E386" s="12"/>
      <c r="F386" s="11"/>
      <c r="G386" s="74">
        <f t="shared" si="210"/>
        <v>366</v>
      </c>
      <c r="H386" s="75">
        <f t="shared" si="210"/>
        <v>4483</v>
      </c>
      <c r="I386" s="88">
        <f t="shared" si="190"/>
        <v>0</v>
      </c>
      <c r="J386" s="78">
        <f t="shared" si="191"/>
        <v>0</v>
      </c>
      <c r="K386" s="78">
        <f t="shared" si="192"/>
        <v>0</v>
      </c>
      <c r="L386" s="78">
        <f t="shared" si="180"/>
        <v>0</v>
      </c>
      <c r="M386" s="78">
        <f t="shared" ca="1" si="202"/>
        <v>0.35302197802197754</v>
      </c>
      <c r="N386" s="78">
        <f t="shared" ca="1" si="201"/>
        <v>0.93406593406593341</v>
      </c>
      <c r="O386" s="78">
        <f t="shared" si="193"/>
        <v>5.0000000000000001E-4</v>
      </c>
      <c r="P386" s="13"/>
      <c r="Q386" s="8"/>
      <c r="R386" s="13"/>
      <c r="S386" s="89">
        <f t="shared" si="181"/>
        <v>0</v>
      </c>
      <c r="T386" s="75">
        <f t="shared" si="182"/>
        <v>0</v>
      </c>
      <c r="U386" s="90">
        <f t="shared" si="183"/>
        <v>0</v>
      </c>
      <c r="V386" s="82">
        <f t="shared" si="184"/>
        <v>0</v>
      </c>
      <c r="W386" s="8"/>
      <c r="X386" s="8"/>
      <c r="Y386" s="12"/>
      <c r="Z386" s="12"/>
      <c r="AA386" s="12"/>
      <c r="AB386" s="12"/>
      <c r="AC386" s="91">
        <f t="shared" si="185"/>
        <v>0</v>
      </c>
      <c r="AD386" s="75">
        <f t="shared" si="186"/>
        <v>0</v>
      </c>
      <c r="AE386" s="88">
        <f t="shared" si="174"/>
        <v>0</v>
      </c>
      <c r="AF386" s="92">
        <f t="shared" si="175"/>
        <v>0</v>
      </c>
      <c r="AG386" s="93">
        <f t="shared" si="176"/>
        <v>0</v>
      </c>
      <c r="AH386" s="93">
        <f t="shared" si="177"/>
        <v>0</v>
      </c>
      <c r="AI386" s="78">
        <f t="shared" si="178"/>
        <v>0</v>
      </c>
      <c r="AJ386" s="92">
        <f t="shared" si="187"/>
        <v>0</v>
      </c>
      <c r="AK386" s="78">
        <f t="shared" si="188"/>
        <v>0</v>
      </c>
      <c r="AL386" s="11"/>
      <c r="AM386" s="14"/>
      <c r="AN386" s="11"/>
      <c r="AO386" s="15"/>
      <c r="AP386" s="11"/>
      <c r="AQ386" s="11"/>
      <c r="AR386" s="11"/>
      <c r="AS386" s="75" t="str">
        <f t="shared" si="194"/>
        <v/>
      </c>
      <c r="AT386" s="75" t="str">
        <f t="shared" ca="1" si="195"/>
        <v/>
      </c>
      <c r="AU386" s="75" t="str">
        <f t="shared" si="196"/>
        <v/>
      </c>
      <c r="AV386" s="75" t="str">
        <f t="shared" ca="1" si="197"/>
        <v/>
      </c>
      <c r="AW386" s="11"/>
      <c r="AX386" s="11"/>
      <c r="AY386" s="75" t="str">
        <f t="shared" si="198"/>
        <v/>
      </c>
      <c r="AZ386" s="11"/>
      <c r="BA386" s="11"/>
      <c r="BB386" s="75" t="str">
        <f t="shared" si="199"/>
        <v/>
      </c>
      <c r="BC386" s="11"/>
      <c r="BH386" s="52"/>
      <c r="BI386" s="52"/>
      <c r="BJ386" s="52"/>
      <c r="BK386" s="52"/>
      <c r="BL386" s="52"/>
      <c r="BM386" s="52"/>
      <c r="BQ386" s="27"/>
      <c r="BR386" s="27"/>
      <c r="BS386" s="27"/>
      <c r="BT386" s="27"/>
      <c r="BU386" s="27"/>
      <c r="BV386" s="27"/>
      <c r="BW386" s="54"/>
      <c r="BX386" s="26"/>
      <c r="BY386" s="54"/>
      <c r="BZ386" s="26"/>
      <c r="CA386" s="26"/>
      <c r="CB386" s="26"/>
    </row>
    <row r="387" spans="1:80" ht="17.45" customHeight="1">
      <c r="A387" s="94">
        <f t="shared" si="200"/>
        <v>54.6</v>
      </c>
      <c r="B387" s="107">
        <f t="shared" si="179"/>
        <v>46002</v>
      </c>
      <c r="C387" s="8"/>
      <c r="D387" s="11"/>
      <c r="E387" s="12"/>
      <c r="F387" s="11"/>
      <c r="G387" s="74">
        <f t="shared" si="210"/>
        <v>366</v>
      </c>
      <c r="H387" s="75">
        <f t="shared" si="210"/>
        <v>4483</v>
      </c>
      <c r="I387" s="88">
        <f t="shared" si="190"/>
        <v>0</v>
      </c>
      <c r="J387" s="78">
        <f t="shared" si="191"/>
        <v>0</v>
      </c>
      <c r="K387" s="78">
        <f t="shared" si="192"/>
        <v>0</v>
      </c>
      <c r="L387" s="78">
        <f t="shared" si="180"/>
        <v>0</v>
      </c>
      <c r="M387" s="78">
        <f t="shared" ca="1" si="202"/>
        <v>0.35302197802197754</v>
      </c>
      <c r="N387" s="78">
        <f t="shared" ca="1" si="201"/>
        <v>0.93406593406593341</v>
      </c>
      <c r="O387" s="78">
        <f t="shared" si="193"/>
        <v>5.0000000000000001E-4</v>
      </c>
      <c r="P387" s="13"/>
      <c r="Q387" s="8"/>
      <c r="R387" s="13"/>
      <c r="S387" s="89">
        <f t="shared" si="181"/>
        <v>0</v>
      </c>
      <c r="T387" s="75">
        <f t="shared" si="182"/>
        <v>0</v>
      </c>
      <c r="U387" s="90">
        <f t="shared" si="183"/>
        <v>0</v>
      </c>
      <c r="V387" s="82">
        <f t="shared" si="184"/>
        <v>0</v>
      </c>
      <c r="W387" s="8"/>
      <c r="X387" s="8"/>
      <c r="Y387" s="12"/>
      <c r="Z387" s="12"/>
      <c r="AA387" s="12"/>
      <c r="AB387" s="12"/>
      <c r="AC387" s="91">
        <f t="shared" si="185"/>
        <v>0</v>
      </c>
      <c r="AD387" s="75">
        <f t="shared" si="186"/>
        <v>0</v>
      </c>
      <c r="AE387" s="88">
        <f t="shared" si="174"/>
        <v>0</v>
      </c>
      <c r="AF387" s="92">
        <f t="shared" si="175"/>
        <v>0</v>
      </c>
      <c r="AG387" s="93">
        <f t="shared" si="176"/>
        <v>0</v>
      </c>
      <c r="AH387" s="93">
        <f t="shared" si="177"/>
        <v>0</v>
      </c>
      <c r="AI387" s="78">
        <f t="shared" si="178"/>
        <v>0</v>
      </c>
      <c r="AJ387" s="92">
        <f t="shared" si="187"/>
        <v>0</v>
      </c>
      <c r="AK387" s="78">
        <f t="shared" si="188"/>
        <v>0</v>
      </c>
      <c r="AL387" s="11"/>
      <c r="AM387" s="14"/>
      <c r="AN387" s="11"/>
      <c r="AO387" s="15"/>
      <c r="AP387" s="11"/>
      <c r="AQ387" s="11"/>
      <c r="AR387" s="11"/>
      <c r="AS387" s="75" t="str">
        <f t="shared" si="194"/>
        <v/>
      </c>
      <c r="AT387" s="75" t="str">
        <f t="shared" ca="1" si="195"/>
        <v/>
      </c>
      <c r="AU387" s="75" t="str">
        <f t="shared" si="196"/>
        <v/>
      </c>
      <c r="AV387" s="75" t="str">
        <f t="shared" ca="1" si="197"/>
        <v/>
      </c>
      <c r="AW387" s="11"/>
      <c r="AX387" s="11"/>
      <c r="AY387" s="75" t="str">
        <f t="shared" si="198"/>
        <v/>
      </c>
      <c r="AZ387" s="11"/>
      <c r="BA387" s="11"/>
      <c r="BB387" s="75" t="str">
        <f t="shared" si="199"/>
        <v/>
      </c>
      <c r="BC387" s="11"/>
      <c r="BH387" s="52"/>
      <c r="BI387" s="52"/>
      <c r="BJ387" s="52"/>
      <c r="BK387" s="52"/>
      <c r="BL387" s="52"/>
      <c r="BM387" s="52"/>
      <c r="BQ387" s="27"/>
      <c r="BR387" s="27"/>
      <c r="BS387" s="27"/>
      <c r="BT387" s="27"/>
      <c r="BU387" s="27"/>
      <c r="BV387" s="27"/>
      <c r="BW387" s="54"/>
      <c r="BX387" s="26"/>
      <c r="BY387" s="54"/>
      <c r="BZ387" s="26"/>
      <c r="CA387" s="26"/>
      <c r="CB387" s="26"/>
    </row>
    <row r="388" spans="1:80" ht="17.45" customHeight="1" thickBot="1">
      <c r="A388" s="86">
        <f t="shared" si="200"/>
        <v>54.7</v>
      </c>
      <c r="B388" s="108">
        <f t="shared" si="179"/>
        <v>46003</v>
      </c>
      <c r="C388" s="16"/>
      <c r="D388" s="17"/>
      <c r="E388" s="18"/>
      <c r="F388" s="17"/>
      <c r="G388" s="96">
        <f t="shared" si="210"/>
        <v>366</v>
      </c>
      <c r="H388" s="97">
        <f t="shared" si="210"/>
        <v>4483</v>
      </c>
      <c r="I388" s="98">
        <f t="shared" si="190"/>
        <v>0</v>
      </c>
      <c r="J388" s="99">
        <f t="shared" si="191"/>
        <v>0</v>
      </c>
      <c r="K388" s="99">
        <f t="shared" si="192"/>
        <v>0</v>
      </c>
      <c r="L388" s="99">
        <f t="shared" si="180"/>
        <v>0</v>
      </c>
      <c r="M388" s="99">
        <f t="shared" ca="1" si="202"/>
        <v>0.35302197802197754</v>
      </c>
      <c r="N388" s="99">
        <f t="shared" ca="1" si="201"/>
        <v>0.93406593406593341</v>
      </c>
      <c r="O388" s="99">
        <f t="shared" si="193"/>
        <v>5.0000000000000001E-4</v>
      </c>
      <c r="P388" s="19"/>
      <c r="Q388" s="16"/>
      <c r="R388" s="19"/>
      <c r="S388" s="89">
        <f t="shared" si="181"/>
        <v>0</v>
      </c>
      <c r="T388" s="75">
        <f t="shared" si="182"/>
        <v>0</v>
      </c>
      <c r="U388" s="100">
        <f t="shared" si="183"/>
        <v>0</v>
      </c>
      <c r="V388" s="101">
        <f t="shared" si="184"/>
        <v>0</v>
      </c>
      <c r="W388" s="16"/>
      <c r="X388" s="8"/>
      <c r="Y388" s="12"/>
      <c r="Z388" s="12"/>
      <c r="AA388" s="12"/>
      <c r="AB388" s="12"/>
      <c r="AC388" s="102">
        <f t="shared" si="185"/>
        <v>0</v>
      </c>
      <c r="AD388" s="97">
        <f t="shared" si="186"/>
        <v>0</v>
      </c>
      <c r="AE388" s="98">
        <f t="shared" si="174"/>
        <v>0</v>
      </c>
      <c r="AF388" s="103">
        <f t="shared" si="175"/>
        <v>0</v>
      </c>
      <c r="AG388" s="104">
        <f t="shared" si="176"/>
        <v>0</v>
      </c>
      <c r="AH388" s="104">
        <f t="shared" si="177"/>
        <v>0</v>
      </c>
      <c r="AI388" s="99">
        <f t="shared" si="178"/>
        <v>0</v>
      </c>
      <c r="AJ388" s="103">
        <f t="shared" si="187"/>
        <v>0</v>
      </c>
      <c r="AK388" s="99">
        <f t="shared" si="188"/>
        <v>0</v>
      </c>
      <c r="AL388" s="17"/>
      <c r="AM388" s="20"/>
      <c r="AN388" s="17"/>
      <c r="AO388" s="21"/>
      <c r="AP388" s="17"/>
      <c r="AQ388" s="17"/>
      <c r="AR388" s="17"/>
      <c r="AS388" s="97" t="str">
        <f t="shared" si="194"/>
        <v/>
      </c>
      <c r="AT388" s="97" t="str">
        <f t="shared" ca="1" si="195"/>
        <v/>
      </c>
      <c r="AU388" s="97" t="str">
        <f t="shared" si="196"/>
        <v/>
      </c>
      <c r="AV388" s="97" t="str">
        <f t="shared" ca="1" si="197"/>
        <v/>
      </c>
      <c r="AW388" s="17"/>
      <c r="AX388" s="17"/>
      <c r="AY388" s="97" t="str">
        <f t="shared" si="198"/>
        <v/>
      </c>
      <c r="AZ388" s="17"/>
      <c r="BA388" s="17"/>
      <c r="BB388" s="97" t="str">
        <f t="shared" si="199"/>
        <v/>
      </c>
      <c r="BC388" s="17"/>
      <c r="BH388" s="52"/>
      <c r="BI388" s="52"/>
      <c r="BJ388" s="52"/>
      <c r="BK388" s="52"/>
      <c r="BL388" s="52"/>
      <c r="BM388" s="52"/>
      <c r="BQ388" s="27"/>
      <c r="BR388" s="27"/>
      <c r="BS388" s="27"/>
      <c r="BT388" s="27"/>
      <c r="BU388" s="27"/>
      <c r="BV388" s="27"/>
      <c r="BW388" s="54"/>
      <c r="BX388" s="26"/>
      <c r="BY388" s="54"/>
      <c r="BZ388" s="26"/>
      <c r="CA388" s="26"/>
      <c r="CB388" s="26"/>
    </row>
    <row r="389" spans="1:80" ht="17.45" customHeight="1" thickTop="1">
      <c r="A389" s="71">
        <f>A382+1</f>
        <v>55.1</v>
      </c>
      <c r="B389" s="106">
        <f>B388+1</f>
        <v>46004</v>
      </c>
      <c r="C389" s="4"/>
      <c r="D389" s="5"/>
      <c r="E389" s="6"/>
      <c r="F389" s="5"/>
      <c r="G389" s="74">
        <f t="shared" si="210"/>
        <v>366</v>
      </c>
      <c r="H389" s="75">
        <f t="shared" si="210"/>
        <v>4483</v>
      </c>
      <c r="I389" s="76">
        <f t="shared" si="190"/>
        <v>0</v>
      </c>
      <c r="J389" s="77">
        <f t="shared" si="191"/>
        <v>0</v>
      </c>
      <c r="K389" s="77">
        <f t="shared" si="192"/>
        <v>0</v>
      </c>
      <c r="L389" s="77">
        <f t="shared" si="180"/>
        <v>0</v>
      </c>
      <c r="M389" s="78">
        <f t="shared" ca="1" si="202"/>
        <v>0.35302197802197754</v>
      </c>
      <c r="N389" s="78">
        <f t="shared" ca="1" si="201"/>
        <v>0.93406593406593341</v>
      </c>
      <c r="O389" s="78">
        <f t="shared" si="193"/>
        <v>5.0000000000000001E-4</v>
      </c>
      <c r="P389" s="13"/>
      <c r="Q389" s="8"/>
      <c r="R389" s="13"/>
      <c r="S389" s="79">
        <f t="shared" si="181"/>
        <v>0</v>
      </c>
      <c r="T389" s="80">
        <f t="shared" si="182"/>
        <v>0</v>
      </c>
      <c r="U389" s="90">
        <f t="shared" si="183"/>
        <v>0</v>
      </c>
      <c r="V389" s="82">
        <f t="shared" si="184"/>
        <v>0</v>
      </c>
      <c r="W389" s="4"/>
      <c r="X389" s="4"/>
      <c r="Y389" s="6"/>
      <c r="Z389" s="6"/>
      <c r="AA389" s="6"/>
      <c r="AB389" s="6"/>
      <c r="AC389" s="83">
        <f t="shared" si="185"/>
        <v>0</v>
      </c>
      <c r="AD389" s="80">
        <f t="shared" si="186"/>
        <v>0</v>
      </c>
      <c r="AE389" s="76">
        <f t="shared" ref="AE389:AE452" si="211">IFERROR(W389/H388,0)</f>
        <v>0</v>
      </c>
      <c r="AF389" s="84">
        <f t="shared" ref="AF389:AF452" si="212">IFERROR(X389/$W389,0)</f>
        <v>0</v>
      </c>
      <c r="AG389" s="85">
        <f t="shared" ref="AG389:AG452" si="213">IFERROR(Y389/$W389,0)</f>
        <v>0</v>
      </c>
      <c r="AH389" s="85">
        <f t="shared" ref="AH389:AH452" si="214">IFERROR(Z389/$W389,0)</f>
        <v>0</v>
      </c>
      <c r="AI389" s="77">
        <f t="shared" ref="AI389:AI452" si="215">IFERROR(AA389/$W389,0)</f>
        <v>0</v>
      </c>
      <c r="AJ389" s="84">
        <f t="shared" si="187"/>
        <v>0</v>
      </c>
      <c r="AK389" s="77">
        <f t="shared" si="188"/>
        <v>0</v>
      </c>
      <c r="AL389" s="5"/>
      <c r="AM389" s="9"/>
      <c r="AN389" s="5"/>
      <c r="AO389" s="10"/>
      <c r="AP389" s="5"/>
      <c r="AQ389" s="5"/>
      <c r="AR389" s="5"/>
      <c r="AS389" s="80" t="str">
        <f t="shared" si="194"/>
        <v/>
      </c>
      <c r="AT389" s="80" t="str">
        <f t="shared" ca="1" si="195"/>
        <v/>
      </c>
      <c r="AU389" s="80" t="str">
        <f t="shared" si="196"/>
        <v/>
      </c>
      <c r="AV389" s="80" t="str">
        <f t="shared" ca="1" si="197"/>
        <v/>
      </c>
      <c r="AW389" s="5"/>
      <c r="AX389" s="5"/>
      <c r="AY389" s="80" t="str">
        <f t="shared" si="198"/>
        <v/>
      </c>
      <c r="AZ389" s="165"/>
      <c r="BA389" s="165"/>
      <c r="BB389" s="80" t="str">
        <f t="shared" si="199"/>
        <v/>
      </c>
      <c r="BC389" s="5"/>
      <c r="BH389" s="52"/>
      <c r="BI389" s="52"/>
      <c r="BJ389" s="52"/>
      <c r="BK389" s="52"/>
      <c r="BL389" s="52"/>
      <c r="BM389" s="52"/>
      <c r="BQ389" s="27"/>
      <c r="BR389" s="27"/>
      <c r="BS389" s="27"/>
      <c r="BT389" s="27"/>
      <c r="BU389" s="27"/>
      <c r="BV389" s="27"/>
      <c r="BW389" s="54"/>
      <c r="BX389" s="26"/>
      <c r="BY389" s="54"/>
      <c r="BZ389" s="26"/>
      <c r="CA389" s="26"/>
      <c r="CB389" s="26"/>
    </row>
    <row r="390" spans="1:80" ht="17.45" customHeight="1">
      <c r="A390" s="86">
        <f t="shared" si="200"/>
        <v>55.2</v>
      </c>
      <c r="B390" s="107">
        <f t="shared" si="179"/>
        <v>46005</v>
      </c>
      <c r="C390" s="8"/>
      <c r="D390" s="11"/>
      <c r="E390" s="12"/>
      <c r="F390" s="11"/>
      <c r="G390" s="74">
        <f t="shared" si="210"/>
        <v>366</v>
      </c>
      <c r="H390" s="75">
        <f t="shared" si="210"/>
        <v>4483</v>
      </c>
      <c r="I390" s="88">
        <f t="shared" si="190"/>
        <v>0</v>
      </c>
      <c r="J390" s="78">
        <f t="shared" si="191"/>
        <v>0</v>
      </c>
      <c r="K390" s="78">
        <f t="shared" si="192"/>
        <v>0</v>
      </c>
      <c r="L390" s="78">
        <f t="shared" si="180"/>
        <v>0</v>
      </c>
      <c r="M390" s="78">
        <f t="shared" ca="1" si="202"/>
        <v>0.35302197802197754</v>
      </c>
      <c r="N390" s="78">
        <f t="shared" ca="1" si="201"/>
        <v>0.93406593406593341</v>
      </c>
      <c r="O390" s="78">
        <f t="shared" si="193"/>
        <v>5.0000000000000001E-4</v>
      </c>
      <c r="P390" s="13"/>
      <c r="Q390" s="8"/>
      <c r="R390" s="13"/>
      <c r="S390" s="89">
        <f t="shared" si="181"/>
        <v>0</v>
      </c>
      <c r="T390" s="75">
        <f t="shared" si="182"/>
        <v>0</v>
      </c>
      <c r="U390" s="90">
        <f t="shared" si="183"/>
        <v>0</v>
      </c>
      <c r="V390" s="82">
        <f t="shared" si="184"/>
        <v>0</v>
      </c>
      <c r="W390" s="8"/>
      <c r="X390" s="8"/>
      <c r="Y390" s="12"/>
      <c r="Z390" s="12"/>
      <c r="AA390" s="12"/>
      <c r="AB390" s="12"/>
      <c r="AC390" s="91">
        <f t="shared" si="185"/>
        <v>0</v>
      </c>
      <c r="AD390" s="75">
        <f t="shared" si="186"/>
        <v>0</v>
      </c>
      <c r="AE390" s="88">
        <f t="shared" si="211"/>
        <v>0</v>
      </c>
      <c r="AF390" s="92">
        <f t="shared" si="212"/>
        <v>0</v>
      </c>
      <c r="AG390" s="93">
        <f t="shared" si="213"/>
        <v>0</v>
      </c>
      <c r="AH390" s="93">
        <f t="shared" si="214"/>
        <v>0</v>
      </c>
      <c r="AI390" s="78">
        <f t="shared" si="215"/>
        <v>0</v>
      </c>
      <c r="AJ390" s="92">
        <f t="shared" si="187"/>
        <v>0</v>
      </c>
      <c r="AK390" s="78">
        <f t="shared" si="188"/>
        <v>0</v>
      </c>
      <c r="AL390" s="11"/>
      <c r="AM390" s="14"/>
      <c r="AN390" s="11"/>
      <c r="AO390" s="15"/>
      <c r="AP390" s="11"/>
      <c r="AQ390" s="11"/>
      <c r="AR390" s="11"/>
      <c r="AS390" s="75" t="str">
        <f t="shared" si="194"/>
        <v/>
      </c>
      <c r="AT390" s="75" t="str">
        <f t="shared" ca="1" si="195"/>
        <v/>
      </c>
      <c r="AU390" s="75" t="str">
        <f t="shared" si="196"/>
        <v/>
      </c>
      <c r="AV390" s="75" t="str">
        <f t="shared" ca="1" si="197"/>
        <v/>
      </c>
      <c r="AW390" s="11"/>
      <c r="AX390" s="11"/>
      <c r="AY390" s="75" t="str">
        <f t="shared" si="198"/>
        <v/>
      </c>
      <c r="AZ390" s="11"/>
      <c r="BA390" s="11"/>
      <c r="BB390" s="75" t="str">
        <f t="shared" si="199"/>
        <v/>
      </c>
      <c r="BC390" s="11"/>
      <c r="BH390" s="52"/>
      <c r="BI390" s="52"/>
      <c r="BJ390" s="52"/>
      <c r="BK390" s="52"/>
      <c r="BL390" s="52"/>
      <c r="BM390" s="52"/>
      <c r="BQ390" s="27"/>
      <c r="BR390" s="27"/>
      <c r="BS390" s="27"/>
      <c r="BT390" s="27"/>
      <c r="BU390" s="27"/>
      <c r="BV390" s="27"/>
      <c r="BW390" s="54"/>
      <c r="BX390" s="26"/>
      <c r="BY390" s="54"/>
      <c r="BZ390" s="26"/>
      <c r="CA390" s="26"/>
      <c r="CB390" s="26"/>
    </row>
    <row r="391" spans="1:80" ht="17.45" customHeight="1">
      <c r="A391" s="94">
        <f t="shared" si="200"/>
        <v>55.3</v>
      </c>
      <c r="B391" s="107">
        <f t="shared" si="179"/>
        <v>46006</v>
      </c>
      <c r="C391" s="8"/>
      <c r="D391" s="11"/>
      <c r="E391" s="12"/>
      <c r="F391" s="11"/>
      <c r="G391" s="74">
        <f t="shared" si="210"/>
        <v>366</v>
      </c>
      <c r="H391" s="75">
        <f t="shared" si="210"/>
        <v>4483</v>
      </c>
      <c r="I391" s="88">
        <f t="shared" si="190"/>
        <v>0</v>
      </c>
      <c r="J391" s="78">
        <f t="shared" si="191"/>
        <v>0</v>
      </c>
      <c r="K391" s="78">
        <f t="shared" si="192"/>
        <v>0</v>
      </c>
      <c r="L391" s="78">
        <f t="shared" si="180"/>
        <v>0</v>
      </c>
      <c r="M391" s="78">
        <f t="shared" ca="1" si="202"/>
        <v>0.35302197802197754</v>
      </c>
      <c r="N391" s="78">
        <f t="shared" ca="1" si="201"/>
        <v>0.93406593406593341</v>
      </c>
      <c r="O391" s="78">
        <f t="shared" si="193"/>
        <v>5.0000000000000001E-4</v>
      </c>
      <c r="P391" s="13"/>
      <c r="Q391" s="8"/>
      <c r="R391" s="13"/>
      <c r="S391" s="89">
        <f t="shared" si="181"/>
        <v>0</v>
      </c>
      <c r="T391" s="75">
        <f t="shared" si="182"/>
        <v>0</v>
      </c>
      <c r="U391" s="90">
        <f t="shared" si="183"/>
        <v>0</v>
      </c>
      <c r="V391" s="82">
        <f t="shared" si="184"/>
        <v>0</v>
      </c>
      <c r="W391" s="8"/>
      <c r="X391" s="8"/>
      <c r="Y391" s="12"/>
      <c r="Z391" s="12"/>
      <c r="AA391" s="12"/>
      <c r="AB391" s="12"/>
      <c r="AC391" s="91">
        <f t="shared" si="185"/>
        <v>0</v>
      </c>
      <c r="AD391" s="75">
        <f t="shared" si="186"/>
        <v>0</v>
      </c>
      <c r="AE391" s="88">
        <f t="shared" si="211"/>
        <v>0</v>
      </c>
      <c r="AF391" s="92">
        <f t="shared" si="212"/>
        <v>0</v>
      </c>
      <c r="AG391" s="93">
        <f t="shared" si="213"/>
        <v>0</v>
      </c>
      <c r="AH391" s="93">
        <f t="shared" si="214"/>
        <v>0</v>
      </c>
      <c r="AI391" s="78">
        <f t="shared" si="215"/>
        <v>0</v>
      </c>
      <c r="AJ391" s="92">
        <f t="shared" si="187"/>
        <v>0</v>
      </c>
      <c r="AK391" s="78">
        <f t="shared" si="188"/>
        <v>0</v>
      </c>
      <c r="AL391" s="11"/>
      <c r="AM391" s="14"/>
      <c r="AN391" s="11"/>
      <c r="AO391" s="15"/>
      <c r="AP391" s="11"/>
      <c r="AQ391" s="11"/>
      <c r="AR391" s="11"/>
      <c r="AS391" s="75" t="str">
        <f t="shared" si="194"/>
        <v/>
      </c>
      <c r="AT391" s="75" t="str">
        <f t="shared" ca="1" si="195"/>
        <v/>
      </c>
      <c r="AU391" s="75" t="str">
        <f t="shared" si="196"/>
        <v/>
      </c>
      <c r="AV391" s="75" t="str">
        <f t="shared" ca="1" si="197"/>
        <v/>
      </c>
      <c r="AW391" s="11"/>
      <c r="AX391" s="11"/>
      <c r="AY391" s="75" t="str">
        <f t="shared" si="198"/>
        <v/>
      </c>
      <c r="AZ391" s="11"/>
      <c r="BA391" s="11"/>
      <c r="BB391" s="75" t="str">
        <f t="shared" si="199"/>
        <v/>
      </c>
      <c r="BC391" s="11"/>
      <c r="BH391" s="52"/>
      <c r="BI391" s="52"/>
      <c r="BJ391" s="52"/>
      <c r="BK391" s="52"/>
      <c r="BL391" s="52"/>
      <c r="BM391" s="52"/>
      <c r="BQ391" s="27"/>
      <c r="BR391" s="27"/>
      <c r="BS391" s="27"/>
      <c r="BT391" s="27"/>
      <c r="BU391" s="27"/>
      <c r="BV391" s="27"/>
      <c r="BW391" s="54"/>
      <c r="BX391" s="26"/>
      <c r="BY391" s="54"/>
      <c r="BZ391" s="26"/>
      <c r="CA391" s="26"/>
      <c r="CB391" s="26"/>
    </row>
    <row r="392" spans="1:80" ht="17.45" customHeight="1">
      <c r="A392" s="86">
        <f t="shared" si="200"/>
        <v>55.4</v>
      </c>
      <c r="B392" s="107">
        <f t="shared" si="179"/>
        <v>46007</v>
      </c>
      <c r="C392" s="8"/>
      <c r="D392" s="11"/>
      <c r="E392" s="12"/>
      <c r="F392" s="11"/>
      <c r="G392" s="74">
        <f t="shared" si="210"/>
        <v>366</v>
      </c>
      <c r="H392" s="75">
        <f t="shared" si="210"/>
        <v>4483</v>
      </c>
      <c r="I392" s="88">
        <f t="shared" si="190"/>
        <v>0</v>
      </c>
      <c r="J392" s="78">
        <f t="shared" si="191"/>
        <v>0</v>
      </c>
      <c r="K392" s="78">
        <f t="shared" si="192"/>
        <v>0</v>
      </c>
      <c r="L392" s="78">
        <f t="shared" si="180"/>
        <v>0</v>
      </c>
      <c r="M392" s="78">
        <f t="shared" ca="1" si="202"/>
        <v>0.35302197802197754</v>
      </c>
      <c r="N392" s="78">
        <f t="shared" ca="1" si="201"/>
        <v>0.93406593406593341</v>
      </c>
      <c r="O392" s="78">
        <f t="shared" si="193"/>
        <v>5.0000000000000001E-4</v>
      </c>
      <c r="P392" s="13"/>
      <c r="Q392" s="8"/>
      <c r="R392" s="13"/>
      <c r="S392" s="89">
        <f t="shared" si="181"/>
        <v>0</v>
      </c>
      <c r="T392" s="75">
        <f t="shared" si="182"/>
        <v>0</v>
      </c>
      <c r="U392" s="90">
        <f t="shared" si="183"/>
        <v>0</v>
      </c>
      <c r="V392" s="82">
        <f t="shared" si="184"/>
        <v>0</v>
      </c>
      <c r="W392" s="8"/>
      <c r="X392" s="8"/>
      <c r="Y392" s="12"/>
      <c r="Z392" s="12"/>
      <c r="AA392" s="12"/>
      <c r="AB392" s="12"/>
      <c r="AC392" s="91">
        <f t="shared" si="185"/>
        <v>0</v>
      </c>
      <c r="AD392" s="75">
        <f t="shared" si="186"/>
        <v>0</v>
      </c>
      <c r="AE392" s="88">
        <f t="shared" si="211"/>
        <v>0</v>
      </c>
      <c r="AF392" s="92">
        <f t="shared" si="212"/>
        <v>0</v>
      </c>
      <c r="AG392" s="93">
        <f t="shared" si="213"/>
        <v>0</v>
      </c>
      <c r="AH392" s="93">
        <f t="shared" si="214"/>
        <v>0</v>
      </c>
      <c r="AI392" s="78">
        <f t="shared" si="215"/>
        <v>0</v>
      </c>
      <c r="AJ392" s="92">
        <f t="shared" si="187"/>
        <v>0</v>
      </c>
      <c r="AK392" s="78">
        <f t="shared" si="188"/>
        <v>0</v>
      </c>
      <c r="AL392" s="11"/>
      <c r="AM392" s="14"/>
      <c r="AN392" s="11"/>
      <c r="AO392" s="15"/>
      <c r="AP392" s="11"/>
      <c r="AQ392" s="11"/>
      <c r="AR392" s="11"/>
      <c r="AS392" s="75" t="str">
        <f t="shared" si="194"/>
        <v/>
      </c>
      <c r="AT392" s="75" t="str">
        <f t="shared" ca="1" si="195"/>
        <v/>
      </c>
      <c r="AU392" s="75" t="str">
        <f t="shared" si="196"/>
        <v/>
      </c>
      <c r="AV392" s="75" t="str">
        <f t="shared" ca="1" si="197"/>
        <v/>
      </c>
      <c r="AW392" s="11"/>
      <c r="AX392" s="11"/>
      <c r="AY392" s="75" t="str">
        <f t="shared" si="198"/>
        <v/>
      </c>
      <c r="AZ392" s="11"/>
      <c r="BA392" s="11"/>
      <c r="BB392" s="75" t="str">
        <f t="shared" si="199"/>
        <v/>
      </c>
      <c r="BC392" s="11"/>
      <c r="BH392" s="52"/>
      <c r="BI392" s="52"/>
      <c r="BJ392" s="52"/>
      <c r="BK392" s="52"/>
      <c r="BL392" s="52"/>
      <c r="BM392" s="52"/>
      <c r="BQ392" s="27"/>
      <c r="BR392" s="27"/>
      <c r="BS392" s="27"/>
      <c r="BT392" s="27"/>
      <c r="BU392" s="27"/>
      <c r="BV392" s="27"/>
      <c r="BW392" s="54"/>
      <c r="BX392" s="26"/>
      <c r="BY392" s="54"/>
      <c r="BZ392" s="26"/>
      <c r="CA392" s="26"/>
      <c r="CB392" s="26"/>
    </row>
    <row r="393" spans="1:80" ht="17.45" customHeight="1">
      <c r="A393" s="94">
        <f t="shared" si="200"/>
        <v>55.5</v>
      </c>
      <c r="B393" s="107">
        <f t="shared" si="179"/>
        <v>46008</v>
      </c>
      <c r="C393" s="8"/>
      <c r="D393" s="11"/>
      <c r="E393" s="12"/>
      <c r="F393" s="11"/>
      <c r="G393" s="74">
        <f t="shared" si="210"/>
        <v>366</v>
      </c>
      <c r="H393" s="75">
        <f t="shared" si="210"/>
        <v>4483</v>
      </c>
      <c r="I393" s="88">
        <f t="shared" si="190"/>
        <v>0</v>
      </c>
      <c r="J393" s="78">
        <f t="shared" si="191"/>
        <v>0</v>
      </c>
      <c r="K393" s="78">
        <f t="shared" si="192"/>
        <v>0</v>
      </c>
      <c r="L393" s="78">
        <f t="shared" si="180"/>
        <v>0</v>
      </c>
      <c r="M393" s="78">
        <f t="shared" ca="1" si="202"/>
        <v>0.35302197802197754</v>
      </c>
      <c r="N393" s="78">
        <f t="shared" ca="1" si="201"/>
        <v>0.93406593406593341</v>
      </c>
      <c r="O393" s="78">
        <f t="shared" si="193"/>
        <v>5.0000000000000001E-4</v>
      </c>
      <c r="P393" s="13"/>
      <c r="Q393" s="8"/>
      <c r="R393" s="13"/>
      <c r="S393" s="89">
        <f t="shared" si="181"/>
        <v>0</v>
      </c>
      <c r="T393" s="75">
        <f t="shared" si="182"/>
        <v>0</v>
      </c>
      <c r="U393" s="90">
        <f t="shared" si="183"/>
        <v>0</v>
      </c>
      <c r="V393" s="82">
        <f t="shared" si="184"/>
        <v>0</v>
      </c>
      <c r="W393" s="8"/>
      <c r="X393" s="8"/>
      <c r="Y393" s="12"/>
      <c r="Z393" s="12"/>
      <c r="AA393" s="12"/>
      <c r="AB393" s="12"/>
      <c r="AC393" s="91">
        <f t="shared" si="185"/>
        <v>0</v>
      </c>
      <c r="AD393" s="75">
        <f t="shared" si="186"/>
        <v>0</v>
      </c>
      <c r="AE393" s="88">
        <f t="shared" si="211"/>
        <v>0</v>
      </c>
      <c r="AF393" s="92">
        <f t="shared" si="212"/>
        <v>0</v>
      </c>
      <c r="AG393" s="93">
        <f t="shared" si="213"/>
        <v>0</v>
      </c>
      <c r="AH393" s="93">
        <f t="shared" si="214"/>
        <v>0</v>
      </c>
      <c r="AI393" s="78">
        <f t="shared" si="215"/>
        <v>0</v>
      </c>
      <c r="AJ393" s="92">
        <f t="shared" si="187"/>
        <v>0</v>
      </c>
      <c r="AK393" s="78">
        <f t="shared" si="188"/>
        <v>0</v>
      </c>
      <c r="AL393" s="11"/>
      <c r="AM393" s="14"/>
      <c r="AN393" s="11"/>
      <c r="AO393" s="15"/>
      <c r="AP393" s="11"/>
      <c r="AQ393" s="11"/>
      <c r="AR393" s="11"/>
      <c r="AS393" s="75" t="str">
        <f t="shared" si="194"/>
        <v/>
      </c>
      <c r="AT393" s="75" t="str">
        <f t="shared" ca="1" si="195"/>
        <v/>
      </c>
      <c r="AU393" s="75" t="str">
        <f t="shared" si="196"/>
        <v/>
      </c>
      <c r="AV393" s="75" t="str">
        <f t="shared" ca="1" si="197"/>
        <v/>
      </c>
      <c r="AW393" s="11"/>
      <c r="AX393" s="11"/>
      <c r="AY393" s="75" t="str">
        <f t="shared" si="198"/>
        <v/>
      </c>
      <c r="AZ393" s="11"/>
      <c r="BA393" s="11"/>
      <c r="BB393" s="75" t="str">
        <f t="shared" si="199"/>
        <v/>
      </c>
      <c r="BC393" s="11"/>
      <c r="BH393" s="52"/>
      <c r="BI393" s="52"/>
      <c r="BJ393" s="52"/>
      <c r="BK393" s="52"/>
      <c r="BL393" s="52"/>
      <c r="BM393" s="52"/>
      <c r="BQ393" s="27"/>
      <c r="BR393" s="27"/>
      <c r="BS393" s="27"/>
      <c r="BT393" s="27"/>
      <c r="BU393" s="27"/>
      <c r="BV393" s="27"/>
      <c r="BW393" s="54"/>
      <c r="BX393" s="26"/>
      <c r="BY393" s="54"/>
      <c r="BZ393" s="26"/>
      <c r="CA393" s="26"/>
      <c r="CB393" s="26"/>
    </row>
    <row r="394" spans="1:80" ht="17.45" customHeight="1">
      <c r="A394" s="86">
        <f t="shared" si="200"/>
        <v>55.6</v>
      </c>
      <c r="B394" s="107">
        <f t="shared" si="179"/>
        <v>46009</v>
      </c>
      <c r="C394" s="8"/>
      <c r="D394" s="11"/>
      <c r="E394" s="12"/>
      <c r="F394" s="11"/>
      <c r="G394" s="74">
        <f t="shared" si="210"/>
        <v>366</v>
      </c>
      <c r="H394" s="75">
        <f t="shared" si="210"/>
        <v>4483</v>
      </c>
      <c r="I394" s="88">
        <f t="shared" si="190"/>
        <v>0</v>
      </c>
      <c r="J394" s="78">
        <f t="shared" si="191"/>
        <v>0</v>
      </c>
      <c r="K394" s="78">
        <f t="shared" si="192"/>
        <v>0</v>
      </c>
      <c r="L394" s="78">
        <f t="shared" si="180"/>
        <v>0</v>
      </c>
      <c r="M394" s="78">
        <f t="shared" ca="1" si="202"/>
        <v>0.35302197802197754</v>
      </c>
      <c r="N394" s="78">
        <f t="shared" ca="1" si="201"/>
        <v>0.93406593406593341</v>
      </c>
      <c r="O394" s="78">
        <f t="shared" si="193"/>
        <v>5.0000000000000001E-4</v>
      </c>
      <c r="P394" s="13"/>
      <c r="Q394" s="8"/>
      <c r="R394" s="13"/>
      <c r="S394" s="89">
        <f t="shared" si="181"/>
        <v>0</v>
      </c>
      <c r="T394" s="75">
        <f t="shared" si="182"/>
        <v>0</v>
      </c>
      <c r="U394" s="90">
        <f t="shared" si="183"/>
        <v>0</v>
      </c>
      <c r="V394" s="82">
        <f t="shared" si="184"/>
        <v>0</v>
      </c>
      <c r="W394" s="8"/>
      <c r="X394" s="8"/>
      <c r="Y394" s="12"/>
      <c r="Z394" s="12"/>
      <c r="AA394" s="12"/>
      <c r="AB394" s="12"/>
      <c r="AC394" s="91">
        <f t="shared" si="185"/>
        <v>0</v>
      </c>
      <c r="AD394" s="75">
        <f t="shared" si="186"/>
        <v>0</v>
      </c>
      <c r="AE394" s="88">
        <f t="shared" si="211"/>
        <v>0</v>
      </c>
      <c r="AF394" s="92">
        <f t="shared" si="212"/>
        <v>0</v>
      </c>
      <c r="AG394" s="93">
        <f t="shared" si="213"/>
        <v>0</v>
      </c>
      <c r="AH394" s="93">
        <f t="shared" si="214"/>
        <v>0</v>
      </c>
      <c r="AI394" s="78">
        <f t="shared" si="215"/>
        <v>0</v>
      </c>
      <c r="AJ394" s="92">
        <f t="shared" si="187"/>
        <v>0</v>
      </c>
      <c r="AK394" s="78">
        <f t="shared" si="188"/>
        <v>0</v>
      </c>
      <c r="AL394" s="11"/>
      <c r="AM394" s="14"/>
      <c r="AN394" s="11"/>
      <c r="AO394" s="15"/>
      <c r="AP394" s="11"/>
      <c r="AQ394" s="11"/>
      <c r="AR394" s="11"/>
      <c r="AS394" s="75" t="str">
        <f t="shared" si="194"/>
        <v/>
      </c>
      <c r="AT394" s="75" t="str">
        <f t="shared" ca="1" si="195"/>
        <v/>
      </c>
      <c r="AU394" s="75" t="str">
        <f t="shared" si="196"/>
        <v/>
      </c>
      <c r="AV394" s="75" t="str">
        <f t="shared" ca="1" si="197"/>
        <v/>
      </c>
      <c r="AW394" s="11"/>
      <c r="AX394" s="11"/>
      <c r="AY394" s="75" t="str">
        <f t="shared" si="198"/>
        <v/>
      </c>
      <c r="AZ394" s="11"/>
      <c r="BA394" s="11"/>
      <c r="BB394" s="75" t="str">
        <f t="shared" si="199"/>
        <v/>
      </c>
      <c r="BC394" s="11"/>
      <c r="BH394" s="52"/>
      <c r="BI394" s="52"/>
      <c r="BJ394" s="52"/>
      <c r="BK394" s="52"/>
      <c r="BL394" s="52"/>
      <c r="BM394" s="52"/>
      <c r="BQ394" s="27"/>
      <c r="BR394" s="27"/>
      <c r="BS394" s="27"/>
      <c r="BT394" s="27"/>
      <c r="BU394" s="27"/>
      <c r="BV394" s="27"/>
      <c r="BW394" s="54"/>
      <c r="BX394" s="26"/>
      <c r="BY394" s="54"/>
      <c r="BZ394" s="26"/>
      <c r="CA394" s="26"/>
      <c r="CB394" s="26"/>
    </row>
    <row r="395" spans="1:80" ht="17.45" customHeight="1" thickBot="1">
      <c r="A395" s="94">
        <f t="shared" si="200"/>
        <v>55.7</v>
      </c>
      <c r="B395" s="108">
        <f t="shared" ref="B395:B458" si="216">B394+1</f>
        <v>46010</v>
      </c>
      <c r="C395" s="16"/>
      <c r="D395" s="17"/>
      <c r="E395" s="18"/>
      <c r="F395" s="17"/>
      <c r="G395" s="96">
        <f t="shared" si="210"/>
        <v>366</v>
      </c>
      <c r="H395" s="97">
        <f t="shared" si="210"/>
        <v>4483</v>
      </c>
      <c r="I395" s="98">
        <f t="shared" si="190"/>
        <v>0</v>
      </c>
      <c r="J395" s="99">
        <f t="shared" si="191"/>
        <v>0</v>
      </c>
      <c r="K395" s="99">
        <f t="shared" si="192"/>
        <v>0</v>
      </c>
      <c r="L395" s="99">
        <f t="shared" ref="L395:L458" si="217">IFERROR(F395/H394,0)</f>
        <v>0</v>
      </c>
      <c r="M395" s="99">
        <f t="shared" ca="1" si="202"/>
        <v>0.35302197802197754</v>
      </c>
      <c r="N395" s="99">
        <f t="shared" ca="1" si="201"/>
        <v>0.93406593406593341</v>
      </c>
      <c r="O395" s="99">
        <f t="shared" si="193"/>
        <v>5.0000000000000001E-4</v>
      </c>
      <c r="P395" s="19"/>
      <c r="Q395" s="16"/>
      <c r="R395" s="19"/>
      <c r="S395" s="89">
        <f t="shared" ref="S395:S458" si="218">IF($P395="FULL FEED",Q395,Q395/2)</f>
        <v>0</v>
      </c>
      <c r="T395" s="75">
        <f t="shared" ref="T395:T458" si="219">IF($P395="FULL FEED",R395,R395/2)</f>
        <v>0</v>
      </c>
      <c r="U395" s="100">
        <f t="shared" ref="U395:U458" si="220">IF($P395="FULL FEED",(Q395*G395/1000),(Q395*2*G395/1000))</f>
        <v>0</v>
      </c>
      <c r="V395" s="101">
        <f t="shared" ref="V395:V458" si="221">IF($P395="FULL FEED",(R395*H395/1000),(R395*2*H395/1000))</f>
        <v>0</v>
      </c>
      <c r="W395" s="16"/>
      <c r="X395" s="8"/>
      <c r="Y395" s="12"/>
      <c r="Z395" s="12"/>
      <c r="AA395" s="12"/>
      <c r="AB395" s="12"/>
      <c r="AC395" s="102">
        <f t="shared" ref="AC395:AC458" si="222">SUM(X395,Y395,Z395,AA395)</f>
        <v>0</v>
      </c>
      <c r="AD395" s="97">
        <f t="shared" ref="AD395:AD458" si="223">W395-AC395</f>
        <v>0</v>
      </c>
      <c r="AE395" s="98">
        <f t="shared" si="211"/>
        <v>0</v>
      </c>
      <c r="AF395" s="103">
        <f t="shared" si="212"/>
        <v>0</v>
      </c>
      <c r="AG395" s="104">
        <f t="shared" si="213"/>
        <v>0</v>
      </c>
      <c r="AH395" s="104">
        <f t="shared" si="214"/>
        <v>0</v>
      </c>
      <c r="AI395" s="99">
        <f t="shared" si="215"/>
        <v>0</v>
      </c>
      <c r="AJ395" s="103">
        <f t="shared" ref="AJ395:AJ458" si="224">IFERROR(AC395/W395,0)</f>
        <v>0</v>
      </c>
      <c r="AK395" s="99">
        <f t="shared" ref="AK395:AK458" si="225">IFERROR(AD395/W395,0)</f>
        <v>0</v>
      </c>
      <c r="AL395" s="17"/>
      <c r="AM395" s="20"/>
      <c r="AN395" s="17"/>
      <c r="AO395" s="21"/>
      <c r="AP395" s="17"/>
      <c r="AQ395" s="17"/>
      <c r="AR395" s="17"/>
      <c r="AS395" s="97" t="str">
        <f t="shared" si="194"/>
        <v/>
      </c>
      <c r="AT395" s="97" t="str">
        <f t="shared" ca="1" si="195"/>
        <v/>
      </c>
      <c r="AU395" s="97" t="str">
        <f t="shared" si="196"/>
        <v/>
      </c>
      <c r="AV395" s="97" t="str">
        <f t="shared" ca="1" si="197"/>
        <v/>
      </c>
      <c r="AW395" s="17"/>
      <c r="AX395" s="17"/>
      <c r="AY395" s="97" t="str">
        <f t="shared" si="198"/>
        <v/>
      </c>
      <c r="AZ395" s="17"/>
      <c r="BA395" s="17"/>
      <c r="BB395" s="97" t="str">
        <f t="shared" si="199"/>
        <v/>
      </c>
      <c r="BC395" s="17"/>
      <c r="BH395" s="52"/>
      <c r="BI395" s="52"/>
      <c r="BJ395" s="52"/>
      <c r="BK395" s="52"/>
      <c r="BL395" s="52"/>
      <c r="BM395" s="52"/>
      <c r="BQ395" s="27"/>
      <c r="BR395" s="27"/>
      <c r="BS395" s="27"/>
      <c r="BT395" s="27"/>
      <c r="BU395" s="27"/>
      <c r="BV395" s="27"/>
      <c r="BW395" s="54"/>
      <c r="BX395" s="26"/>
      <c r="BY395" s="54"/>
      <c r="BZ395" s="26"/>
      <c r="CA395" s="26"/>
      <c r="CB395" s="26"/>
    </row>
    <row r="396" spans="1:80" ht="17.45" customHeight="1" thickTop="1">
      <c r="A396" s="105">
        <f>A389+1</f>
        <v>56.1</v>
      </c>
      <c r="B396" s="106">
        <f>B395+1</f>
        <v>46011</v>
      </c>
      <c r="C396" s="4"/>
      <c r="D396" s="5"/>
      <c r="E396" s="6"/>
      <c r="F396" s="5"/>
      <c r="G396" s="74">
        <f t="shared" ref="G396:H411" si="226">G395-E396-C396</f>
        <v>366</v>
      </c>
      <c r="H396" s="75">
        <f t="shared" si="226"/>
        <v>4483</v>
      </c>
      <c r="I396" s="76">
        <f t="shared" ref="I396:I459" si="227">IFERROR(C396/G395,0)</f>
        <v>0</v>
      </c>
      <c r="J396" s="77">
        <f t="shared" ref="J396:J459" si="228">IFERROR(E396/G395,0)</f>
        <v>0</v>
      </c>
      <c r="K396" s="77">
        <f t="shared" ref="K396:K459" si="229">IFERROR(D396/H395,0)</f>
        <v>0</v>
      </c>
      <c r="L396" s="77">
        <f t="shared" si="217"/>
        <v>0</v>
      </c>
      <c r="M396" s="78">
        <f t="shared" ca="1" si="202"/>
        <v>0.35302197802197754</v>
      </c>
      <c r="N396" s="78">
        <f t="shared" ca="1" si="201"/>
        <v>0.93406593406593341</v>
      </c>
      <c r="O396" s="78">
        <f t="shared" ref="O396:O459" si="230">$O$10</f>
        <v>5.0000000000000001E-4</v>
      </c>
      <c r="P396" s="13"/>
      <c r="Q396" s="8"/>
      <c r="R396" s="13"/>
      <c r="S396" s="79">
        <f t="shared" si="218"/>
        <v>0</v>
      </c>
      <c r="T396" s="80">
        <f t="shared" si="219"/>
        <v>0</v>
      </c>
      <c r="U396" s="90">
        <f t="shared" si="220"/>
        <v>0</v>
      </c>
      <c r="V396" s="82">
        <f t="shared" si="221"/>
        <v>0</v>
      </c>
      <c r="W396" s="4"/>
      <c r="X396" s="4"/>
      <c r="Y396" s="6"/>
      <c r="Z396" s="6"/>
      <c r="AA396" s="6"/>
      <c r="AB396" s="6"/>
      <c r="AC396" s="83">
        <f t="shared" si="222"/>
        <v>0</v>
      </c>
      <c r="AD396" s="80">
        <f t="shared" si="223"/>
        <v>0</v>
      </c>
      <c r="AE396" s="76">
        <f t="shared" si="211"/>
        <v>0</v>
      </c>
      <c r="AF396" s="84">
        <f t="shared" si="212"/>
        <v>0</v>
      </c>
      <c r="AG396" s="85">
        <f t="shared" si="213"/>
        <v>0</v>
      </c>
      <c r="AH396" s="85">
        <f t="shared" si="214"/>
        <v>0</v>
      </c>
      <c r="AI396" s="77">
        <f t="shared" si="215"/>
        <v>0</v>
      </c>
      <c r="AJ396" s="84">
        <f t="shared" si="224"/>
        <v>0</v>
      </c>
      <c r="AK396" s="77">
        <f t="shared" si="225"/>
        <v>0</v>
      </c>
      <c r="AL396" s="5"/>
      <c r="AM396" s="9"/>
      <c r="AN396" s="5"/>
      <c r="AO396" s="10"/>
      <c r="AP396" s="5"/>
      <c r="AQ396" s="5"/>
      <c r="AR396" s="5"/>
      <c r="AS396" s="80" t="str">
        <f t="shared" ref="AS396:AS459" si="231">IF(OR(AR396="",AP396=""),"", (AR396-AP396)/100*1000)</f>
        <v/>
      </c>
      <c r="AT396" s="80" t="str">
        <f t="shared" ref="AT396:AT459" ca="1" si="232">IF(OR(AP396="",OFFSET(AP396,-1,0)=""),"", (AP396-OFFSET(AP396,-1,0))/100*1000)</f>
        <v/>
      </c>
      <c r="AU396" s="80" t="str">
        <f t="shared" ref="AU396:AU459" si="233">IFERROR(IF(OR(AP396="",AR396="",K396="",L396=""),"", ((AR396-AP396)/100*1000)/(U396+V396)),0)</f>
        <v/>
      </c>
      <c r="AV396" s="80" t="str">
        <f t="shared" ref="AV396:AV459" ca="1" si="234">IF(OR(AP396="",AR396="",M396="",N396=""),"", ((AR396-AP396)/100*1000)/((G396+H396))*1000)</f>
        <v/>
      </c>
      <c r="AW396" s="5"/>
      <c r="AX396" s="5"/>
      <c r="AY396" s="80" t="str">
        <f t="shared" ref="AY396:AY459" si="235">IF(OR(AW396="",AX396=""),"",MOD(AX396-AW396,1)*24)</f>
        <v/>
      </c>
      <c r="AZ396" s="165"/>
      <c r="BA396" s="165"/>
      <c r="BB396" s="80" t="str">
        <f t="shared" ref="BB396:BB459" si="236">IF(OR(AZ396="",BA396=""),"",MOD(BA396-AZ396,1)*24)</f>
        <v/>
      </c>
      <c r="BC396" s="5"/>
      <c r="BH396" s="52"/>
      <c r="BI396" s="52"/>
      <c r="BJ396" s="52"/>
      <c r="BK396" s="52"/>
      <c r="BL396" s="52"/>
      <c r="BM396" s="52"/>
      <c r="BQ396" s="27"/>
      <c r="BR396" s="27"/>
      <c r="BS396" s="27"/>
      <c r="BT396" s="27"/>
      <c r="BU396" s="27"/>
      <c r="BV396" s="27"/>
      <c r="BW396" s="54"/>
      <c r="BX396" s="26"/>
      <c r="BY396" s="54"/>
      <c r="BZ396" s="26"/>
      <c r="CA396" s="26"/>
      <c r="CB396" s="26"/>
    </row>
    <row r="397" spans="1:80" ht="17.45" customHeight="1">
      <c r="A397" s="94">
        <f t="shared" si="200"/>
        <v>56.2</v>
      </c>
      <c r="B397" s="107">
        <f t="shared" si="216"/>
        <v>46012</v>
      </c>
      <c r="C397" s="8"/>
      <c r="D397" s="11"/>
      <c r="E397" s="12"/>
      <c r="F397" s="11"/>
      <c r="G397" s="74">
        <f t="shared" si="226"/>
        <v>366</v>
      </c>
      <c r="H397" s="75">
        <f t="shared" si="226"/>
        <v>4483</v>
      </c>
      <c r="I397" s="88">
        <f t="shared" si="227"/>
        <v>0</v>
      </c>
      <c r="J397" s="78">
        <f t="shared" si="228"/>
        <v>0</v>
      </c>
      <c r="K397" s="78">
        <f t="shared" si="229"/>
        <v>0</v>
      </c>
      <c r="L397" s="78">
        <f t="shared" si="217"/>
        <v>0</v>
      </c>
      <c r="M397" s="78">
        <f t="shared" ca="1" si="202"/>
        <v>0.35302197802197754</v>
      </c>
      <c r="N397" s="78">
        <f t="shared" ca="1" si="201"/>
        <v>0.93406593406593341</v>
      </c>
      <c r="O397" s="78">
        <f t="shared" si="230"/>
        <v>5.0000000000000001E-4</v>
      </c>
      <c r="P397" s="13"/>
      <c r="Q397" s="8"/>
      <c r="R397" s="13"/>
      <c r="S397" s="89">
        <f t="shared" si="218"/>
        <v>0</v>
      </c>
      <c r="T397" s="75">
        <f t="shared" si="219"/>
        <v>0</v>
      </c>
      <c r="U397" s="90">
        <f t="shared" si="220"/>
        <v>0</v>
      </c>
      <c r="V397" s="82">
        <f t="shared" si="221"/>
        <v>0</v>
      </c>
      <c r="W397" s="8"/>
      <c r="X397" s="8"/>
      <c r="Y397" s="12"/>
      <c r="Z397" s="12"/>
      <c r="AA397" s="12"/>
      <c r="AB397" s="12"/>
      <c r="AC397" s="91">
        <f t="shared" si="222"/>
        <v>0</v>
      </c>
      <c r="AD397" s="75">
        <f t="shared" si="223"/>
        <v>0</v>
      </c>
      <c r="AE397" s="88">
        <f t="shared" si="211"/>
        <v>0</v>
      </c>
      <c r="AF397" s="92">
        <f t="shared" si="212"/>
        <v>0</v>
      </c>
      <c r="AG397" s="93">
        <f t="shared" si="213"/>
        <v>0</v>
      </c>
      <c r="AH397" s="93">
        <f t="shared" si="214"/>
        <v>0</v>
      </c>
      <c r="AI397" s="78">
        <f t="shared" si="215"/>
        <v>0</v>
      </c>
      <c r="AJ397" s="92">
        <f t="shared" si="224"/>
        <v>0</v>
      </c>
      <c r="AK397" s="78">
        <f t="shared" si="225"/>
        <v>0</v>
      </c>
      <c r="AL397" s="11"/>
      <c r="AM397" s="14"/>
      <c r="AN397" s="11"/>
      <c r="AO397" s="15"/>
      <c r="AP397" s="11"/>
      <c r="AQ397" s="11"/>
      <c r="AR397" s="11"/>
      <c r="AS397" s="75" t="str">
        <f t="shared" si="231"/>
        <v/>
      </c>
      <c r="AT397" s="75" t="str">
        <f t="shared" ca="1" si="232"/>
        <v/>
      </c>
      <c r="AU397" s="75" t="str">
        <f t="shared" si="233"/>
        <v/>
      </c>
      <c r="AV397" s="75" t="str">
        <f t="shared" ca="1" si="234"/>
        <v/>
      </c>
      <c r="AW397" s="11"/>
      <c r="AX397" s="11"/>
      <c r="AY397" s="75" t="str">
        <f t="shared" si="235"/>
        <v/>
      </c>
      <c r="AZ397" s="11"/>
      <c r="BA397" s="11"/>
      <c r="BB397" s="75" t="str">
        <f t="shared" si="236"/>
        <v/>
      </c>
      <c r="BC397" s="11"/>
      <c r="BH397" s="52"/>
      <c r="BI397" s="52"/>
      <c r="BJ397" s="52"/>
      <c r="BK397" s="52"/>
      <c r="BL397" s="52"/>
      <c r="BM397" s="52"/>
      <c r="BQ397" s="27"/>
      <c r="BR397" s="27"/>
      <c r="BS397" s="27"/>
      <c r="BT397" s="27"/>
      <c r="BU397" s="27"/>
      <c r="BV397" s="27"/>
      <c r="BW397" s="54"/>
      <c r="BX397" s="26"/>
      <c r="BY397" s="54"/>
      <c r="BZ397" s="26"/>
      <c r="CA397" s="26"/>
      <c r="CB397" s="26"/>
    </row>
    <row r="398" spans="1:80" ht="17.45" customHeight="1">
      <c r="A398" s="86">
        <f t="shared" si="200"/>
        <v>56.3</v>
      </c>
      <c r="B398" s="107">
        <f t="shared" si="216"/>
        <v>46013</v>
      </c>
      <c r="C398" s="8"/>
      <c r="D398" s="11"/>
      <c r="E398" s="12"/>
      <c r="F398" s="11"/>
      <c r="G398" s="74">
        <f t="shared" si="226"/>
        <v>366</v>
      </c>
      <c r="H398" s="75">
        <f t="shared" si="226"/>
        <v>4483</v>
      </c>
      <c r="I398" s="88">
        <f t="shared" si="227"/>
        <v>0</v>
      </c>
      <c r="J398" s="78">
        <f t="shared" si="228"/>
        <v>0</v>
      </c>
      <c r="K398" s="78">
        <f t="shared" si="229"/>
        <v>0</v>
      </c>
      <c r="L398" s="78">
        <f t="shared" si="217"/>
        <v>0</v>
      </c>
      <c r="M398" s="78">
        <f t="shared" ca="1" si="202"/>
        <v>0.35302197802197754</v>
      </c>
      <c r="N398" s="78">
        <f t="shared" ca="1" si="201"/>
        <v>0.93406593406593341</v>
      </c>
      <c r="O398" s="78">
        <f t="shared" si="230"/>
        <v>5.0000000000000001E-4</v>
      </c>
      <c r="P398" s="13"/>
      <c r="Q398" s="8"/>
      <c r="R398" s="13"/>
      <c r="S398" s="89">
        <f t="shared" si="218"/>
        <v>0</v>
      </c>
      <c r="T398" s="75">
        <f t="shared" si="219"/>
        <v>0</v>
      </c>
      <c r="U398" s="90">
        <f t="shared" si="220"/>
        <v>0</v>
      </c>
      <c r="V398" s="82">
        <f t="shared" si="221"/>
        <v>0</v>
      </c>
      <c r="W398" s="8"/>
      <c r="X398" s="8"/>
      <c r="Y398" s="12"/>
      <c r="Z398" s="12"/>
      <c r="AA398" s="12"/>
      <c r="AB398" s="12"/>
      <c r="AC398" s="91">
        <f t="shared" si="222"/>
        <v>0</v>
      </c>
      <c r="AD398" s="75">
        <f t="shared" si="223"/>
        <v>0</v>
      </c>
      <c r="AE398" s="88">
        <f t="shared" si="211"/>
        <v>0</v>
      </c>
      <c r="AF398" s="92">
        <f t="shared" si="212"/>
        <v>0</v>
      </c>
      <c r="AG398" s="93">
        <f t="shared" si="213"/>
        <v>0</v>
      </c>
      <c r="AH398" s="93">
        <f t="shared" si="214"/>
        <v>0</v>
      </c>
      <c r="AI398" s="78">
        <f t="shared" si="215"/>
        <v>0</v>
      </c>
      <c r="AJ398" s="92">
        <f t="shared" si="224"/>
        <v>0</v>
      </c>
      <c r="AK398" s="78">
        <f t="shared" si="225"/>
        <v>0</v>
      </c>
      <c r="AL398" s="11"/>
      <c r="AM398" s="14"/>
      <c r="AN398" s="11"/>
      <c r="AO398" s="15"/>
      <c r="AP398" s="11"/>
      <c r="AQ398" s="11"/>
      <c r="AR398" s="11"/>
      <c r="AS398" s="75" t="str">
        <f t="shared" si="231"/>
        <v/>
      </c>
      <c r="AT398" s="75" t="str">
        <f t="shared" ca="1" si="232"/>
        <v/>
      </c>
      <c r="AU398" s="75" t="str">
        <f t="shared" si="233"/>
        <v/>
      </c>
      <c r="AV398" s="75" t="str">
        <f t="shared" ca="1" si="234"/>
        <v/>
      </c>
      <c r="AW398" s="11"/>
      <c r="AX398" s="11"/>
      <c r="AY398" s="75" t="str">
        <f t="shared" si="235"/>
        <v/>
      </c>
      <c r="AZ398" s="11"/>
      <c r="BA398" s="11"/>
      <c r="BB398" s="75" t="str">
        <f t="shared" si="236"/>
        <v/>
      </c>
      <c r="BC398" s="11"/>
      <c r="BH398" s="52"/>
      <c r="BI398" s="52"/>
      <c r="BJ398" s="52"/>
      <c r="BK398" s="52"/>
      <c r="BL398" s="52"/>
      <c r="BM398" s="52"/>
      <c r="BQ398" s="27"/>
      <c r="BR398" s="27"/>
      <c r="BS398" s="27"/>
      <c r="BT398" s="27"/>
      <c r="BU398" s="27"/>
      <c r="BV398" s="27"/>
      <c r="BW398" s="54"/>
      <c r="BX398" s="26"/>
      <c r="BY398" s="54"/>
      <c r="BZ398" s="26"/>
      <c r="CA398" s="26"/>
      <c r="CB398" s="26"/>
    </row>
    <row r="399" spans="1:80" ht="17.45" customHeight="1">
      <c r="A399" s="94">
        <f t="shared" si="200"/>
        <v>56.4</v>
      </c>
      <c r="B399" s="107">
        <f t="shared" si="216"/>
        <v>46014</v>
      </c>
      <c r="C399" s="8"/>
      <c r="D399" s="11"/>
      <c r="E399" s="12"/>
      <c r="F399" s="11"/>
      <c r="G399" s="74">
        <f t="shared" si="226"/>
        <v>366</v>
      </c>
      <c r="H399" s="75">
        <f t="shared" si="226"/>
        <v>4483</v>
      </c>
      <c r="I399" s="88">
        <f t="shared" si="227"/>
        <v>0</v>
      </c>
      <c r="J399" s="78">
        <f t="shared" si="228"/>
        <v>0</v>
      </c>
      <c r="K399" s="78">
        <f t="shared" si="229"/>
        <v>0</v>
      </c>
      <c r="L399" s="78">
        <f t="shared" si="217"/>
        <v>0</v>
      </c>
      <c r="M399" s="78">
        <f t="shared" ca="1" si="202"/>
        <v>0.35302197802197754</v>
      </c>
      <c r="N399" s="78">
        <f t="shared" ca="1" si="201"/>
        <v>0.93406593406593341</v>
      </c>
      <c r="O399" s="78">
        <f t="shared" si="230"/>
        <v>5.0000000000000001E-4</v>
      </c>
      <c r="P399" s="13"/>
      <c r="Q399" s="8"/>
      <c r="R399" s="13"/>
      <c r="S399" s="89">
        <f t="shared" si="218"/>
        <v>0</v>
      </c>
      <c r="T399" s="75">
        <f t="shared" si="219"/>
        <v>0</v>
      </c>
      <c r="U399" s="90">
        <f t="shared" si="220"/>
        <v>0</v>
      </c>
      <c r="V399" s="82">
        <f t="shared" si="221"/>
        <v>0</v>
      </c>
      <c r="W399" s="8"/>
      <c r="X399" s="8"/>
      <c r="Y399" s="12"/>
      <c r="Z399" s="12"/>
      <c r="AA399" s="12"/>
      <c r="AB399" s="12"/>
      <c r="AC399" s="91">
        <f t="shared" si="222"/>
        <v>0</v>
      </c>
      <c r="AD399" s="75">
        <f t="shared" si="223"/>
        <v>0</v>
      </c>
      <c r="AE399" s="88">
        <f t="shared" si="211"/>
        <v>0</v>
      </c>
      <c r="AF399" s="92">
        <f t="shared" si="212"/>
        <v>0</v>
      </c>
      <c r="AG399" s="93">
        <f t="shared" si="213"/>
        <v>0</v>
      </c>
      <c r="AH399" s="93">
        <f t="shared" si="214"/>
        <v>0</v>
      </c>
      <c r="AI399" s="78">
        <f t="shared" si="215"/>
        <v>0</v>
      </c>
      <c r="AJ399" s="92">
        <f t="shared" si="224"/>
        <v>0</v>
      </c>
      <c r="AK399" s="78">
        <f t="shared" si="225"/>
        <v>0</v>
      </c>
      <c r="AL399" s="11"/>
      <c r="AM399" s="14"/>
      <c r="AN399" s="11"/>
      <c r="AO399" s="15"/>
      <c r="AP399" s="11"/>
      <c r="AQ399" s="11"/>
      <c r="AR399" s="11"/>
      <c r="AS399" s="75" t="str">
        <f t="shared" si="231"/>
        <v/>
      </c>
      <c r="AT399" s="75" t="str">
        <f t="shared" ca="1" si="232"/>
        <v/>
      </c>
      <c r="AU399" s="75" t="str">
        <f t="shared" si="233"/>
        <v/>
      </c>
      <c r="AV399" s="75" t="str">
        <f t="shared" ca="1" si="234"/>
        <v/>
      </c>
      <c r="AW399" s="11"/>
      <c r="AX399" s="11"/>
      <c r="AY399" s="75" t="str">
        <f t="shared" si="235"/>
        <v/>
      </c>
      <c r="AZ399" s="11"/>
      <c r="BA399" s="11"/>
      <c r="BB399" s="75" t="str">
        <f t="shared" si="236"/>
        <v/>
      </c>
      <c r="BC399" s="11"/>
      <c r="BH399" s="52"/>
      <c r="BI399" s="52"/>
      <c r="BJ399" s="52"/>
      <c r="BK399" s="52"/>
      <c r="BL399" s="52"/>
      <c r="BM399" s="52"/>
      <c r="BQ399" s="27"/>
      <c r="BR399" s="27"/>
      <c r="BS399" s="27"/>
      <c r="BT399" s="27"/>
      <c r="BU399" s="27"/>
      <c r="BV399" s="27"/>
      <c r="BW399" s="54"/>
      <c r="BX399" s="26"/>
      <c r="BY399" s="54"/>
      <c r="BZ399" s="26"/>
      <c r="CA399" s="26"/>
      <c r="CB399" s="26"/>
    </row>
    <row r="400" spans="1:80" ht="17.45" customHeight="1">
      <c r="A400" s="86">
        <f t="shared" si="200"/>
        <v>56.5</v>
      </c>
      <c r="B400" s="107">
        <f t="shared" si="216"/>
        <v>46015</v>
      </c>
      <c r="C400" s="8"/>
      <c r="D400" s="11"/>
      <c r="E400" s="12"/>
      <c r="F400" s="11"/>
      <c r="G400" s="74">
        <f t="shared" si="226"/>
        <v>366</v>
      </c>
      <c r="H400" s="75">
        <f t="shared" si="226"/>
        <v>4483</v>
      </c>
      <c r="I400" s="88">
        <f t="shared" si="227"/>
        <v>0</v>
      </c>
      <c r="J400" s="78">
        <f t="shared" si="228"/>
        <v>0</v>
      </c>
      <c r="K400" s="78">
        <f t="shared" si="229"/>
        <v>0</v>
      </c>
      <c r="L400" s="78">
        <f t="shared" si="217"/>
        <v>0</v>
      </c>
      <c r="M400" s="78">
        <f t="shared" ca="1" si="202"/>
        <v>0.35302197802197754</v>
      </c>
      <c r="N400" s="78">
        <f t="shared" ca="1" si="201"/>
        <v>0.93406593406593341</v>
      </c>
      <c r="O400" s="78">
        <f t="shared" si="230"/>
        <v>5.0000000000000001E-4</v>
      </c>
      <c r="P400" s="13"/>
      <c r="Q400" s="8"/>
      <c r="R400" s="13"/>
      <c r="S400" s="89">
        <f t="shared" si="218"/>
        <v>0</v>
      </c>
      <c r="T400" s="75">
        <f t="shared" si="219"/>
        <v>0</v>
      </c>
      <c r="U400" s="90">
        <f t="shared" si="220"/>
        <v>0</v>
      </c>
      <c r="V400" s="82">
        <f t="shared" si="221"/>
        <v>0</v>
      </c>
      <c r="W400" s="8"/>
      <c r="X400" s="8"/>
      <c r="Y400" s="12"/>
      <c r="Z400" s="12"/>
      <c r="AA400" s="12"/>
      <c r="AB400" s="12"/>
      <c r="AC400" s="91">
        <f t="shared" si="222"/>
        <v>0</v>
      </c>
      <c r="AD400" s="75">
        <f t="shared" si="223"/>
        <v>0</v>
      </c>
      <c r="AE400" s="88">
        <f t="shared" si="211"/>
        <v>0</v>
      </c>
      <c r="AF400" s="92">
        <f t="shared" si="212"/>
        <v>0</v>
      </c>
      <c r="AG400" s="93">
        <f t="shared" si="213"/>
        <v>0</v>
      </c>
      <c r="AH400" s="93">
        <f t="shared" si="214"/>
        <v>0</v>
      </c>
      <c r="AI400" s="78">
        <f t="shared" si="215"/>
        <v>0</v>
      </c>
      <c r="AJ400" s="92">
        <f t="shared" si="224"/>
        <v>0</v>
      </c>
      <c r="AK400" s="78">
        <f t="shared" si="225"/>
        <v>0</v>
      </c>
      <c r="AL400" s="11"/>
      <c r="AM400" s="14"/>
      <c r="AN400" s="11"/>
      <c r="AO400" s="15"/>
      <c r="AP400" s="11"/>
      <c r="AQ400" s="11"/>
      <c r="AR400" s="11"/>
      <c r="AS400" s="75" t="str">
        <f t="shared" si="231"/>
        <v/>
      </c>
      <c r="AT400" s="75" t="str">
        <f t="shared" ca="1" si="232"/>
        <v/>
      </c>
      <c r="AU400" s="75" t="str">
        <f t="shared" si="233"/>
        <v/>
      </c>
      <c r="AV400" s="75" t="str">
        <f t="shared" ca="1" si="234"/>
        <v/>
      </c>
      <c r="AW400" s="11"/>
      <c r="AX400" s="11"/>
      <c r="AY400" s="75" t="str">
        <f t="shared" si="235"/>
        <v/>
      </c>
      <c r="AZ400" s="11"/>
      <c r="BA400" s="11"/>
      <c r="BB400" s="75" t="str">
        <f t="shared" si="236"/>
        <v/>
      </c>
      <c r="BC400" s="11"/>
      <c r="BH400" s="52"/>
      <c r="BI400" s="52"/>
      <c r="BJ400" s="52"/>
      <c r="BK400" s="52"/>
      <c r="BL400" s="52"/>
      <c r="BM400" s="52"/>
      <c r="BQ400" s="27"/>
      <c r="BR400" s="27"/>
      <c r="BS400" s="27"/>
      <c r="BT400" s="27"/>
      <c r="BU400" s="27"/>
      <c r="BV400" s="27"/>
      <c r="BW400" s="54"/>
      <c r="BX400" s="26"/>
      <c r="BY400" s="54"/>
      <c r="BZ400" s="26"/>
      <c r="CA400" s="26"/>
      <c r="CB400" s="26"/>
    </row>
    <row r="401" spans="1:80" ht="17.45" customHeight="1">
      <c r="A401" s="94">
        <f t="shared" si="200"/>
        <v>56.6</v>
      </c>
      <c r="B401" s="107">
        <f t="shared" si="216"/>
        <v>46016</v>
      </c>
      <c r="C401" s="8"/>
      <c r="D401" s="11"/>
      <c r="E401" s="12"/>
      <c r="F401" s="11"/>
      <c r="G401" s="74">
        <f t="shared" si="226"/>
        <v>366</v>
      </c>
      <c r="H401" s="75">
        <f t="shared" si="226"/>
        <v>4483</v>
      </c>
      <c r="I401" s="88">
        <f t="shared" si="227"/>
        <v>0</v>
      </c>
      <c r="J401" s="78">
        <f t="shared" si="228"/>
        <v>0</v>
      </c>
      <c r="K401" s="78">
        <f t="shared" si="229"/>
        <v>0</v>
      </c>
      <c r="L401" s="78">
        <f t="shared" si="217"/>
        <v>0</v>
      </c>
      <c r="M401" s="78">
        <f t="shared" ca="1" si="202"/>
        <v>0.35302197802197754</v>
      </c>
      <c r="N401" s="78">
        <f t="shared" ca="1" si="201"/>
        <v>0.93406593406593341</v>
      </c>
      <c r="O401" s="78">
        <f t="shared" si="230"/>
        <v>5.0000000000000001E-4</v>
      </c>
      <c r="P401" s="13"/>
      <c r="Q401" s="8"/>
      <c r="R401" s="13"/>
      <c r="S401" s="89">
        <f t="shared" si="218"/>
        <v>0</v>
      </c>
      <c r="T401" s="75">
        <f t="shared" si="219"/>
        <v>0</v>
      </c>
      <c r="U401" s="90">
        <f t="shared" si="220"/>
        <v>0</v>
      </c>
      <c r="V401" s="82">
        <f t="shared" si="221"/>
        <v>0</v>
      </c>
      <c r="W401" s="8"/>
      <c r="X401" s="8"/>
      <c r="Y401" s="12"/>
      <c r="Z401" s="12"/>
      <c r="AA401" s="12"/>
      <c r="AB401" s="12"/>
      <c r="AC401" s="91">
        <f t="shared" si="222"/>
        <v>0</v>
      </c>
      <c r="AD401" s="75">
        <f t="shared" si="223"/>
        <v>0</v>
      </c>
      <c r="AE401" s="88">
        <f t="shared" si="211"/>
        <v>0</v>
      </c>
      <c r="AF401" s="92">
        <f t="shared" si="212"/>
        <v>0</v>
      </c>
      <c r="AG401" s="93">
        <f t="shared" si="213"/>
        <v>0</v>
      </c>
      <c r="AH401" s="93">
        <f t="shared" si="214"/>
        <v>0</v>
      </c>
      <c r="AI401" s="78">
        <f t="shared" si="215"/>
        <v>0</v>
      </c>
      <c r="AJ401" s="92">
        <f t="shared" si="224"/>
        <v>0</v>
      </c>
      <c r="AK401" s="78">
        <f t="shared" si="225"/>
        <v>0</v>
      </c>
      <c r="AL401" s="11"/>
      <c r="AM401" s="14"/>
      <c r="AN401" s="11"/>
      <c r="AO401" s="15"/>
      <c r="AP401" s="11"/>
      <c r="AQ401" s="11"/>
      <c r="AR401" s="11"/>
      <c r="AS401" s="75" t="str">
        <f t="shared" si="231"/>
        <v/>
      </c>
      <c r="AT401" s="75" t="str">
        <f t="shared" ca="1" si="232"/>
        <v/>
      </c>
      <c r="AU401" s="75" t="str">
        <f t="shared" si="233"/>
        <v/>
      </c>
      <c r="AV401" s="75" t="str">
        <f t="shared" ca="1" si="234"/>
        <v/>
      </c>
      <c r="AW401" s="11"/>
      <c r="AX401" s="11"/>
      <c r="AY401" s="75" t="str">
        <f t="shared" si="235"/>
        <v/>
      </c>
      <c r="AZ401" s="11"/>
      <c r="BA401" s="11"/>
      <c r="BB401" s="75" t="str">
        <f t="shared" si="236"/>
        <v/>
      </c>
      <c r="BC401" s="11"/>
      <c r="BH401" s="52"/>
      <c r="BI401" s="52"/>
      <c r="BJ401" s="52"/>
      <c r="BK401" s="52"/>
      <c r="BL401" s="52"/>
      <c r="BM401" s="52"/>
      <c r="BQ401" s="27"/>
      <c r="BR401" s="27"/>
      <c r="BS401" s="27"/>
      <c r="BT401" s="27"/>
      <c r="BU401" s="27"/>
      <c r="BV401" s="27"/>
      <c r="BW401" s="54"/>
      <c r="BX401" s="26"/>
      <c r="BY401" s="54"/>
      <c r="BZ401" s="26"/>
      <c r="CA401" s="26"/>
      <c r="CB401" s="26"/>
    </row>
    <row r="402" spans="1:80" ht="17.45" customHeight="1" thickBot="1">
      <c r="A402" s="86">
        <f t="shared" ref="A402:A465" si="237">A395+1</f>
        <v>56.7</v>
      </c>
      <c r="B402" s="108">
        <f t="shared" si="216"/>
        <v>46017</v>
      </c>
      <c r="C402" s="16"/>
      <c r="D402" s="17"/>
      <c r="E402" s="18"/>
      <c r="F402" s="17"/>
      <c r="G402" s="96">
        <f t="shared" si="226"/>
        <v>366</v>
      </c>
      <c r="H402" s="97">
        <f t="shared" si="226"/>
        <v>4483</v>
      </c>
      <c r="I402" s="98">
        <f t="shared" si="227"/>
        <v>0</v>
      </c>
      <c r="J402" s="99">
        <f t="shared" si="228"/>
        <v>0</v>
      </c>
      <c r="K402" s="99">
        <f t="shared" si="229"/>
        <v>0</v>
      </c>
      <c r="L402" s="99">
        <f t="shared" si="217"/>
        <v>0</v>
      </c>
      <c r="M402" s="99">
        <f t="shared" ca="1" si="202"/>
        <v>0.35302197802197754</v>
      </c>
      <c r="N402" s="99">
        <f t="shared" ref="N402:N465" ca="1" si="238">IF(ROW()=11,
   IF($B$4&gt;0,F402/$B$4,""),
   IF($B$4&gt;0,
      (OFFSET(N402,-1,0)*$B$4 + F402)/$B$4,
      "")
)</f>
        <v>0.93406593406593341</v>
      </c>
      <c r="O402" s="99">
        <f t="shared" si="230"/>
        <v>5.0000000000000001E-4</v>
      </c>
      <c r="P402" s="19"/>
      <c r="Q402" s="16"/>
      <c r="R402" s="19"/>
      <c r="S402" s="89">
        <f t="shared" si="218"/>
        <v>0</v>
      </c>
      <c r="T402" s="75">
        <f t="shared" si="219"/>
        <v>0</v>
      </c>
      <c r="U402" s="100">
        <f t="shared" si="220"/>
        <v>0</v>
      </c>
      <c r="V402" s="101">
        <f t="shared" si="221"/>
        <v>0</v>
      </c>
      <c r="W402" s="16"/>
      <c r="X402" s="8"/>
      <c r="Y402" s="12"/>
      <c r="Z402" s="12"/>
      <c r="AA402" s="12"/>
      <c r="AB402" s="12"/>
      <c r="AC402" s="102">
        <f t="shared" si="222"/>
        <v>0</v>
      </c>
      <c r="AD402" s="97">
        <f t="shared" si="223"/>
        <v>0</v>
      </c>
      <c r="AE402" s="98">
        <f t="shared" si="211"/>
        <v>0</v>
      </c>
      <c r="AF402" s="103">
        <f t="shared" si="212"/>
        <v>0</v>
      </c>
      <c r="AG402" s="104">
        <f t="shared" si="213"/>
        <v>0</v>
      </c>
      <c r="AH402" s="104">
        <f t="shared" si="214"/>
        <v>0</v>
      </c>
      <c r="AI402" s="99">
        <f t="shared" si="215"/>
        <v>0</v>
      </c>
      <c r="AJ402" s="103">
        <f t="shared" si="224"/>
        <v>0</v>
      </c>
      <c r="AK402" s="99">
        <f t="shared" si="225"/>
        <v>0</v>
      </c>
      <c r="AL402" s="17"/>
      <c r="AM402" s="20"/>
      <c r="AN402" s="17"/>
      <c r="AO402" s="21"/>
      <c r="AP402" s="17"/>
      <c r="AQ402" s="17"/>
      <c r="AR402" s="17"/>
      <c r="AS402" s="97" t="str">
        <f t="shared" si="231"/>
        <v/>
      </c>
      <c r="AT402" s="97" t="str">
        <f t="shared" ca="1" si="232"/>
        <v/>
      </c>
      <c r="AU402" s="97" t="str">
        <f t="shared" si="233"/>
        <v/>
      </c>
      <c r="AV402" s="97" t="str">
        <f t="shared" ca="1" si="234"/>
        <v/>
      </c>
      <c r="AW402" s="17"/>
      <c r="AX402" s="17"/>
      <c r="AY402" s="97" t="str">
        <f t="shared" si="235"/>
        <v/>
      </c>
      <c r="AZ402" s="17"/>
      <c r="BA402" s="17"/>
      <c r="BB402" s="97" t="str">
        <f t="shared" si="236"/>
        <v/>
      </c>
      <c r="BC402" s="17"/>
      <c r="BH402" s="52"/>
      <c r="BI402" s="52"/>
      <c r="BJ402" s="52"/>
      <c r="BK402" s="52"/>
      <c r="BL402" s="52"/>
      <c r="BM402" s="52"/>
      <c r="BQ402" s="27"/>
      <c r="BR402" s="27"/>
      <c r="BS402" s="27"/>
      <c r="BT402" s="27"/>
      <c r="BU402" s="27"/>
      <c r="BV402" s="27"/>
      <c r="BW402" s="54"/>
      <c r="BX402" s="26"/>
      <c r="BY402" s="54"/>
      <c r="BZ402" s="26"/>
      <c r="CA402" s="26"/>
      <c r="CB402" s="26"/>
    </row>
    <row r="403" spans="1:80" ht="17.45" customHeight="1" thickTop="1">
      <c r="A403" s="71">
        <f>A396+1</f>
        <v>57.1</v>
      </c>
      <c r="B403" s="106">
        <f>B402+1</f>
        <v>46018</v>
      </c>
      <c r="C403" s="4"/>
      <c r="D403" s="5"/>
      <c r="E403" s="6"/>
      <c r="F403" s="5"/>
      <c r="G403" s="74">
        <f t="shared" si="226"/>
        <v>366</v>
      </c>
      <c r="H403" s="75">
        <f t="shared" si="226"/>
        <v>4483</v>
      </c>
      <c r="I403" s="76">
        <f t="shared" si="227"/>
        <v>0</v>
      </c>
      <c r="J403" s="77">
        <f t="shared" si="228"/>
        <v>0</v>
      </c>
      <c r="K403" s="77">
        <f t="shared" si="229"/>
        <v>0</v>
      </c>
      <c r="L403" s="77">
        <f t="shared" si="217"/>
        <v>0</v>
      </c>
      <c r="M403" s="78">
        <f t="shared" ref="M403:M466" ca="1" si="239">IF(ROW()=11,
   IF($B$4&gt;0,E403/$B$4,""),
   IF($B$4&gt;0,
      (OFFSET(M403,-1,0)*$B$4 + E403)/$B$4,
      "")
)</f>
        <v>0.35302197802197754</v>
      </c>
      <c r="N403" s="78">
        <f t="shared" ca="1" si="238"/>
        <v>0.93406593406593341</v>
      </c>
      <c r="O403" s="78">
        <f t="shared" si="230"/>
        <v>5.0000000000000001E-4</v>
      </c>
      <c r="P403" s="13"/>
      <c r="Q403" s="8"/>
      <c r="R403" s="13"/>
      <c r="S403" s="79">
        <f t="shared" si="218"/>
        <v>0</v>
      </c>
      <c r="T403" s="80">
        <f t="shared" si="219"/>
        <v>0</v>
      </c>
      <c r="U403" s="90">
        <f t="shared" si="220"/>
        <v>0</v>
      </c>
      <c r="V403" s="82">
        <f t="shared" si="221"/>
        <v>0</v>
      </c>
      <c r="W403" s="4"/>
      <c r="X403" s="4"/>
      <c r="Y403" s="6"/>
      <c r="Z403" s="6"/>
      <c r="AA403" s="6"/>
      <c r="AB403" s="6"/>
      <c r="AC403" s="83">
        <f t="shared" si="222"/>
        <v>0</v>
      </c>
      <c r="AD403" s="80">
        <f t="shared" si="223"/>
        <v>0</v>
      </c>
      <c r="AE403" s="76">
        <f t="shared" si="211"/>
        <v>0</v>
      </c>
      <c r="AF403" s="84">
        <f t="shared" si="212"/>
        <v>0</v>
      </c>
      <c r="AG403" s="85">
        <f t="shared" si="213"/>
        <v>0</v>
      </c>
      <c r="AH403" s="85">
        <f t="shared" si="214"/>
        <v>0</v>
      </c>
      <c r="AI403" s="77">
        <f t="shared" si="215"/>
        <v>0</v>
      </c>
      <c r="AJ403" s="84">
        <f t="shared" si="224"/>
        <v>0</v>
      </c>
      <c r="AK403" s="77">
        <f t="shared" si="225"/>
        <v>0</v>
      </c>
      <c r="AL403" s="5"/>
      <c r="AM403" s="9"/>
      <c r="AN403" s="5"/>
      <c r="AO403" s="10"/>
      <c r="AP403" s="5"/>
      <c r="AQ403" s="5"/>
      <c r="AR403" s="5"/>
      <c r="AS403" s="80" t="str">
        <f t="shared" si="231"/>
        <v/>
      </c>
      <c r="AT403" s="80" t="str">
        <f t="shared" ca="1" si="232"/>
        <v/>
      </c>
      <c r="AU403" s="80" t="str">
        <f t="shared" si="233"/>
        <v/>
      </c>
      <c r="AV403" s="80" t="str">
        <f t="shared" ca="1" si="234"/>
        <v/>
      </c>
      <c r="AW403" s="5"/>
      <c r="AX403" s="5"/>
      <c r="AY403" s="80" t="str">
        <f t="shared" si="235"/>
        <v/>
      </c>
      <c r="AZ403" s="165"/>
      <c r="BA403" s="165"/>
      <c r="BB403" s="80" t="str">
        <f t="shared" si="236"/>
        <v/>
      </c>
      <c r="BC403" s="5"/>
      <c r="BH403" s="52"/>
      <c r="BI403" s="52"/>
      <c r="BJ403" s="52"/>
      <c r="BK403" s="52"/>
      <c r="BL403" s="52"/>
      <c r="BM403" s="52"/>
      <c r="BQ403" s="27"/>
      <c r="BR403" s="27"/>
      <c r="BS403" s="27"/>
      <c r="BT403" s="27"/>
      <c r="BU403" s="27"/>
      <c r="BV403" s="27"/>
      <c r="BW403" s="54"/>
      <c r="BX403" s="26"/>
      <c r="BY403" s="54"/>
      <c r="BZ403" s="26"/>
      <c r="CA403" s="26"/>
      <c r="CB403" s="26"/>
    </row>
    <row r="404" spans="1:80" ht="17.45" customHeight="1">
      <c r="A404" s="86">
        <f t="shared" si="237"/>
        <v>57.2</v>
      </c>
      <c r="B404" s="107">
        <f t="shared" si="216"/>
        <v>46019</v>
      </c>
      <c r="C404" s="8"/>
      <c r="D404" s="11"/>
      <c r="E404" s="12"/>
      <c r="F404" s="11"/>
      <c r="G404" s="74">
        <f t="shared" si="226"/>
        <v>366</v>
      </c>
      <c r="H404" s="75">
        <f t="shared" si="226"/>
        <v>4483</v>
      </c>
      <c r="I404" s="88">
        <f t="shared" si="227"/>
        <v>0</v>
      </c>
      <c r="J404" s="78">
        <f t="shared" si="228"/>
        <v>0</v>
      </c>
      <c r="K404" s="78">
        <f t="shared" si="229"/>
        <v>0</v>
      </c>
      <c r="L404" s="78">
        <f t="shared" si="217"/>
        <v>0</v>
      </c>
      <c r="M404" s="78">
        <f t="shared" ca="1" si="239"/>
        <v>0.35302197802197754</v>
      </c>
      <c r="N404" s="78">
        <f t="shared" ca="1" si="238"/>
        <v>0.93406593406593341</v>
      </c>
      <c r="O404" s="78">
        <f t="shared" si="230"/>
        <v>5.0000000000000001E-4</v>
      </c>
      <c r="P404" s="13"/>
      <c r="Q404" s="8"/>
      <c r="R404" s="13"/>
      <c r="S404" s="89">
        <f t="shared" si="218"/>
        <v>0</v>
      </c>
      <c r="T404" s="75">
        <f t="shared" si="219"/>
        <v>0</v>
      </c>
      <c r="U404" s="90">
        <f t="shared" si="220"/>
        <v>0</v>
      </c>
      <c r="V404" s="82">
        <f t="shared" si="221"/>
        <v>0</v>
      </c>
      <c r="W404" s="8"/>
      <c r="X404" s="8"/>
      <c r="Y404" s="12"/>
      <c r="Z404" s="12"/>
      <c r="AA404" s="12"/>
      <c r="AB404" s="12"/>
      <c r="AC404" s="91">
        <f t="shared" si="222"/>
        <v>0</v>
      </c>
      <c r="AD404" s="75">
        <f t="shared" si="223"/>
        <v>0</v>
      </c>
      <c r="AE404" s="88">
        <f t="shared" si="211"/>
        <v>0</v>
      </c>
      <c r="AF404" s="92">
        <f t="shared" si="212"/>
        <v>0</v>
      </c>
      <c r="AG404" s="93">
        <f t="shared" si="213"/>
        <v>0</v>
      </c>
      <c r="AH404" s="93">
        <f t="shared" si="214"/>
        <v>0</v>
      </c>
      <c r="AI404" s="78">
        <f t="shared" si="215"/>
        <v>0</v>
      </c>
      <c r="AJ404" s="92">
        <f t="shared" si="224"/>
        <v>0</v>
      </c>
      <c r="AK404" s="78">
        <f t="shared" si="225"/>
        <v>0</v>
      </c>
      <c r="AL404" s="11"/>
      <c r="AM404" s="14"/>
      <c r="AN404" s="11"/>
      <c r="AO404" s="15"/>
      <c r="AP404" s="11"/>
      <c r="AQ404" s="11"/>
      <c r="AR404" s="11"/>
      <c r="AS404" s="75" t="str">
        <f t="shared" si="231"/>
        <v/>
      </c>
      <c r="AT404" s="75" t="str">
        <f t="shared" ca="1" si="232"/>
        <v/>
      </c>
      <c r="AU404" s="75" t="str">
        <f t="shared" si="233"/>
        <v/>
      </c>
      <c r="AV404" s="75" t="str">
        <f t="shared" ca="1" si="234"/>
        <v/>
      </c>
      <c r="AW404" s="11"/>
      <c r="AX404" s="11"/>
      <c r="AY404" s="75" t="str">
        <f t="shared" si="235"/>
        <v/>
      </c>
      <c r="AZ404" s="11"/>
      <c r="BA404" s="11"/>
      <c r="BB404" s="75" t="str">
        <f t="shared" si="236"/>
        <v/>
      </c>
      <c r="BC404" s="11"/>
      <c r="BH404" s="52"/>
      <c r="BI404" s="52"/>
      <c r="BJ404" s="52"/>
      <c r="BK404" s="52"/>
      <c r="BL404" s="52"/>
      <c r="BM404" s="52"/>
      <c r="BQ404" s="27"/>
      <c r="BR404" s="27"/>
      <c r="BS404" s="27"/>
      <c r="BT404" s="27"/>
      <c r="BU404" s="27"/>
      <c r="BV404" s="27"/>
      <c r="BW404" s="54"/>
      <c r="BX404" s="26"/>
      <c r="BY404" s="54"/>
      <c r="BZ404" s="26"/>
      <c r="CA404" s="26"/>
      <c r="CB404" s="26"/>
    </row>
    <row r="405" spans="1:80" ht="17.45" customHeight="1">
      <c r="A405" s="94">
        <f t="shared" si="237"/>
        <v>57.3</v>
      </c>
      <c r="B405" s="107">
        <f t="shared" si="216"/>
        <v>46020</v>
      </c>
      <c r="C405" s="8"/>
      <c r="D405" s="11"/>
      <c r="E405" s="12"/>
      <c r="F405" s="11"/>
      <c r="G405" s="74">
        <f t="shared" si="226"/>
        <v>366</v>
      </c>
      <c r="H405" s="75">
        <f t="shared" si="226"/>
        <v>4483</v>
      </c>
      <c r="I405" s="88">
        <f t="shared" si="227"/>
        <v>0</v>
      </c>
      <c r="J405" s="78">
        <f t="shared" si="228"/>
        <v>0</v>
      </c>
      <c r="K405" s="78">
        <f t="shared" si="229"/>
        <v>0</v>
      </c>
      <c r="L405" s="78">
        <f t="shared" si="217"/>
        <v>0</v>
      </c>
      <c r="M405" s="78">
        <f t="shared" ca="1" si="239"/>
        <v>0.35302197802197754</v>
      </c>
      <c r="N405" s="78">
        <f t="shared" ca="1" si="238"/>
        <v>0.93406593406593341</v>
      </c>
      <c r="O405" s="78">
        <f t="shared" si="230"/>
        <v>5.0000000000000001E-4</v>
      </c>
      <c r="P405" s="13"/>
      <c r="Q405" s="8"/>
      <c r="R405" s="13"/>
      <c r="S405" s="89">
        <f t="shared" si="218"/>
        <v>0</v>
      </c>
      <c r="T405" s="75">
        <f t="shared" si="219"/>
        <v>0</v>
      </c>
      <c r="U405" s="90">
        <f t="shared" si="220"/>
        <v>0</v>
      </c>
      <c r="V405" s="82">
        <f t="shared" si="221"/>
        <v>0</v>
      </c>
      <c r="W405" s="8"/>
      <c r="X405" s="8"/>
      <c r="Y405" s="12"/>
      <c r="Z405" s="12"/>
      <c r="AA405" s="12"/>
      <c r="AB405" s="12"/>
      <c r="AC405" s="91">
        <f t="shared" si="222"/>
        <v>0</v>
      </c>
      <c r="AD405" s="75">
        <f t="shared" si="223"/>
        <v>0</v>
      </c>
      <c r="AE405" s="88">
        <f t="shared" si="211"/>
        <v>0</v>
      </c>
      <c r="AF405" s="92">
        <f t="shared" si="212"/>
        <v>0</v>
      </c>
      <c r="AG405" s="93">
        <f t="shared" si="213"/>
        <v>0</v>
      </c>
      <c r="AH405" s="93">
        <f t="shared" si="214"/>
        <v>0</v>
      </c>
      <c r="AI405" s="78">
        <f t="shared" si="215"/>
        <v>0</v>
      </c>
      <c r="AJ405" s="92">
        <f t="shared" si="224"/>
        <v>0</v>
      </c>
      <c r="AK405" s="78">
        <f t="shared" si="225"/>
        <v>0</v>
      </c>
      <c r="AL405" s="11"/>
      <c r="AM405" s="14"/>
      <c r="AN405" s="11"/>
      <c r="AO405" s="15"/>
      <c r="AP405" s="11"/>
      <c r="AQ405" s="11"/>
      <c r="AR405" s="11"/>
      <c r="AS405" s="75" t="str">
        <f t="shared" si="231"/>
        <v/>
      </c>
      <c r="AT405" s="75" t="str">
        <f t="shared" ca="1" si="232"/>
        <v/>
      </c>
      <c r="AU405" s="75" t="str">
        <f t="shared" si="233"/>
        <v/>
      </c>
      <c r="AV405" s="75" t="str">
        <f t="shared" ca="1" si="234"/>
        <v/>
      </c>
      <c r="AW405" s="11"/>
      <c r="AX405" s="11"/>
      <c r="AY405" s="75" t="str">
        <f t="shared" si="235"/>
        <v/>
      </c>
      <c r="AZ405" s="11"/>
      <c r="BA405" s="11"/>
      <c r="BB405" s="75" t="str">
        <f t="shared" si="236"/>
        <v/>
      </c>
      <c r="BC405" s="11"/>
      <c r="BH405" s="52"/>
      <c r="BI405" s="52"/>
      <c r="BJ405" s="52"/>
      <c r="BK405" s="52"/>
      <c r="BL405" s="52"/>
      <c r="BM405" s="52"/>
      <c r="BQ405" s="27"/>
      <c r="BR405" s="27"/>
      <c r="BS405" s="27"/>
      <c r="BT405" s="27"/>
      <c r="BU405" s="27"/>
      <c r="BV405" s="27"/>
      <c r="BW405" s="54"/>
      <c r="BX405" s="26"/>
      <c r="BY405" s="54"/>
      <c r="BZ405" s="26"/>
      <c r="CA405" s="26"/>
      <c r="CB405" s="26"/>
    </row>
    <row r="406" spans="1:80" ht="17.45" customHeight="1">
      <c r="A406" s="86">
        <f t="shared" si="237"/>
        <v>57.4</v>
      </c>
      <c r="B406" s="107">
        <f t="shared" si="216"/>
        <v>46021</v>
      </c>
      <c r="C406" s="8"/>
      <c r="D406" s="11"/>
      <c r="E406" s="12"/>
      <c r="F406" s="11"/>
      <c r="G406" s="74">
        <f t="shared" si="226"/>
        <v>366</v>
      </c>
      <c r="H406" s="75">
        <f t="shared" si="226"/>
        <v>4483</v>
      </c>
      <c r="I406" s="88">
        <f t="shared" si="227"/>
        <v>0</v>
      </c>
      <c r="J406" s="78">
        <f t="shared" si="228"/>
        <v>0</v>
      </c>
      <c r="K406" s="78">
        <f t="shared" si="229"/>
        <v>0</v>
      </c>
      <c r="L406" s="78">
        <f t="shared" si="217"/>
        <v>0</v>
      </c>
      <c r="M406" s="78">
        <f t="shared" ca="1" si="239"/>
        <v>0.35302197802197754</v>
      </c>
      <c r="N406" s="78">
        <f t="shared" ca="1" si="238"/>
        <v>0.93406593406593341</v>
      </c>
      <c r="O406" s="78">
        <f t="shared" si="230"/>
        <v>5.0000000000000001E-4</v>
      </c>
      <c r="P406" s="13"/>
      <c r="Q406" s="8"/>
      <c r="R406" s="13"/>
      <c r="S406" s="89">
        <f t="shared" si="218"/>
        <v>0</v>
      </c>
      <c r="T406" s="75">
        <f t="shared" si="219"/>
        <v>0</v>
      </c>
      <c r="U406" s="90">
        <f t="shared" si="220"/>
        <v>0</v>
      </c>
      <c r="V406" s="82">
        <f t="shared" si="221"/>
        <v>0</v>
      </c>
      <c r="W406" s="8"/>
      <c r="X406" s="8"/>
      <c r="Y406" s="12"/>
      <c r="Z406" s="12"/>
      <c r="AA406" s="12"/>
      <c r="AB406" s="12"/>
      <c r="AC406" s="91">
        <f t="shared" si="222"/>
        <v>0</v>
      </c>
      <c r="AD406" s="75">
        <f t="shared" si="223"/>
        <v>0</v>
      </c>
      <c r="AE406" s="88">
        <f t="shared" si="211"/>
        <v>0</v>
      </c>
      <c r="AF406" s="92">
        <f t="shared" si="212"/>
        <v>0</v>
      </c>
      <c r="AG406" s="93">
        <f t="shared" si="213"/>
        <v>0</v>
      </c>
      <c r="AH406" s="93">
        <f t="shared" si="214"/>
        <v>0</v>
      </c>
      <c r="AI406" s="78">
        <f t="shared" si="215"/>
        <v>0</v>
      </c>
      <c r="AJ406" s="92">
        <f t="shared" si="224"/>
        <v>0</v>
      </c>
      <c r="AK406" s="78">
        <f t="shared" si="225"/>
        <v>0</v>
      </c>
      <c r="AL406" s="11"/>
      <c r="AM406" s="14"/>
      <c r="AN406" s="11"/>
      <c r="AO406" s="15"/>
      <c r="AP406" s="11"/>
      <c r="AQ406" s="11"/>
      <c r="AR406" s="11"/>
      <c r="AS406" s="75" t="str">
        <f t="shared" si="231"/>
        <v/>
      </c>
      <c r="AT406" s="75" t="str">
        <f t="shared" ca="1" si="232"/>
        <v/>
      </c>
      <c r="AU406" s="75" t="str">
        <f t="shared" si="233"/>
        <v/>
      </c>
      <c r="AV406" s="75" t="str">
        <f t="shared" ca="1" si="234"/>
        <v/>
      </c>
      <c r="AW406" s="11"/>
      <c r="AX406" s="11"/>
      <c r="AY406" s="75" t="str">
        <f t="shared" si="235"/>
        <v/>
      </c>
      <c r="AZ406" s="11"/>
      <c r="BA406" s="11"/>
      <c r="BB406" s="75" t="str">
        <f t="shared" si="236"/>
        <v/>
      </c>
      <c r="BC406" s="11"/>
      <c r="BH406" s="52"/>
      <c r="BI406" s="52"/>
      <c r="BJ406" s="52"/>
      <c r="BK406" s="52"/>
      <c r="BL406" s="52"/>
      <c r="BM406" s="52"/>
      <c r="BQ406" s="27"/>
      <c r="BR406" s="27"/>
      <c r="BS406" s="27"/>
      <c r="BT406" s="27"/>
      <c r="BU406" s="27"/>
      <c r="BV406" s="27"/>
      <c r="BW406" s="54"/>
      <c r="BX406" s="26"/>
      <c r="BY406" s="54"/>
      <c r="BZ406" s="26"/>
      <c r="CA406" s="26"/>
      <c r="CB406" s="26"/>
    </row>
    <row r="407" spans="1:80" ht="17.45" customHeight="1">
      <c r="A407" s="94">
        <f t="shared" si="237"/>
        <v>57.5</v>
      </c>
      <c r="B407" s="107">
        <f t="shared" si="216"/>
        <v>46022</v>
      </c>
      <c r="C407" s="8"/>
      <c r="D407" s="11"/>
      <c r="E407" s="12"/>
      <c r="F407" s="11"/>
      <c r="G407" s="74">
        <f t="shared" si="226"/>
        <v>366</v>
      </c>
      <c r="H407" s="75">
        <f t="shared" si="226"/>
        <v>4483</v>
      </c>
      <c r="I407" s="88">
        <f t="shared" si="227"/>
        <v>0</v>
      </c>
      <c r="J407" s="78">
        <f t="shared" si="228"/>
        <v>0</v>
      </c>
      <c r="K407" s="78">
        <f t="shared" si="229"/>
        <v>0</v>
      </c>
      <c r="L407" s="78">
        <f t="shared" si="217"/>
        <v>0</v>
      </c>
      <c r="M407" s="78">
        <f t="shared" ca="1" si="239"/>
        <v>0.35302197802197754</v>
      </c>
      <c r="N407" s="78">
        <f t="shared" ca="1" si="238"/>
        <v>0.93406593406593341</v>
      </c>
      <c r="O407" s="78">
        <f t="shared" si="230"/>
        <v>5.0000000000000001E-4</v>
      </c>
      <c r="P407" s="13"/>
      <c r="Q407" s="8"/>
      <c r="R407" s="13"/>
      <c r="S407" s="89">
        <f t="shared" si="218"/>
        <v>0</v>
      </c>
      <c r="T407" s="75">
        <f t="shared" si="219"/>
        <v>0</v>
      </c>
      <c r="U407" s="90">
        <f t="shared" si="220"/>
        <v>0</v>
      </c>
      <c r="V407" s="82">
        <f t="shared" si="221"/>
        <v>0</v>
      </c>
      <c r="W407" s="8"/>
      <c r="X407" s="8"/>
      <c r="Y407" s="12"/>
      <c r="Z407" s="12"/>
      <c r="AA407" s="12"/>
      <c r="AB407" s="12"/>
      <c r="AC407" s="91">
        <f t="shared" si="222"/>
        <v>0</v>
      </c>
      <c r="AD407" s="75">
        <f t="shared" si="223"/>
        <v>0</v>
      </c>
      <c r="AE407" s="88">
        <f t="shared" si="211"/>
        <v>0</v>
      </c>
      <c r="AF407" s="92">
        <f t="shared" si="212"/>
        <v>0</v>
      </c>
      <c r="AG407" s="93">
        <f t="shared" si="213"/>
        <v>0</v>
      </c>
      <c r="AH407" s="93">
        <f t="shared" si="214"/>
        <v>0</v>
      </c>
      <c r="AI407" s="78">
        <f t="shared" si="215"/>
        <v>0</v>
      </c>
      <c r="AJ407" s="92">
        <f t="shared" si="224"/>
        <v>0</v>
      </c>
      <c r="AK407" s="78">
        <f t="shared" si="225"/>
        <v>0</v>
      </c>
      <c r="AL407" s="11"/>
      <c r="AM407" s="14"/>
      <c r="AN407" s="11"/>
      <c r="AO407" s="15"/>
      <c r="AP407" s="11"/>
      <c r="AQ407" s="11"/>
      <c r="AR407" s="11"/>
      <c r="AS407" s="75" t="str">
        <f t="shared" si="231"/>
        <v/>
      </c>
      <c r="AT407" s="75" t="str">
        <f t="shared" ca="1" si="232"/>
        <v/>
      </c>
      <c r="AU407" s="75" t="str">
        <f t="shared" si="233"/>
        <v/>
      </c>
      <c r="AV407" s="75" t="str">
        <f t="shared" ca="1" si="234"/>
        <v/>
      </c>
      <c r="AW407" s="11"/>
      <c r="AX407" s="11"/>
      <c r="AY407" s="75" t="str">
        <f t="shared" si="235"/>
        <v/>
      </c>
      <c r="AZ407" s="11"/>
      <c r="BA407" s="11"/>
      <c r="BB407" s="75" t="str">
        <f t="shared" si="236"/>
        <v/>
      </c>
      <c r="BC407" s="11"/>
      <c r="BH407" s="52"/>
      <c r="BI407" s="52"/>
      <c r="BJ407" s="52"/>
      <c r="BK407" s="52"/>
      <c r="BL407" s="52"/>
      <c r="BM407" s="52"/>
      <c r="BQ407" s="27"/>
      <c r="BR407" s="27"/>
      <c r="BS407" s="27"/>
      <c r="BT407" s="27"/>
      <c r="BU407" s="27"/>
      <c r="BV407" s="27"/>
      <c r="BW407" s="54"/>
      <c r="BX407" s="26"/>
      <c r="BY407" s="54"/>
      <c r="BZ407" s="26"/>
      <c r="CA407" s="26"/>
      <c r="CB407" s="26"/>
    </row>
    <row r="408" spans="1:80" ht="17.45" customHeight="1">
      <c r="A408" s="86">
        <f t="shared" si="237"/>
        <v>57.6</v>
      </c>
      <c r="B408" s="107">
        <f t="shared" si="216"/>
        <v>46023</v>
      </c>
      <c r="C408" s="8"/>
      <c r="D408" s="11"/>
      <c r="E408" s="12"/>
      <c r="F408" s="11"/>
      <c r="G408" s="74">
        <f t="shared" si="226"/>
        <v>366</v>
      </c>
      <c r="H408" s="75">
        <f t="shared" si="226"/>
        <v>4483</v>
      </c>
      <c r="I408" s="88">
        <f t="shared" si="227"/>
        <v>0</v>
      </c>
      <c r="J408" s="78">
        <f t="shared" si="228"/>
        <v>0</v>
      </c>
      <c r="K408" s="78">
        <f t="shared" si="229"/>
        <v>0</v>
      </c>
      <c r="L408" s="78">
        <f t="shared" si="217"/>
        <v>0</v>
      </c>
      <c r="M408" s="78">
        <f t="shared" ca="1" si="239"/>
        <v>0.35302197802197754</v>
      </c>
      <c r="N408" s="78">
        <f t="shared" ca="1" si="238"/>
        <v>0.93406593406593341</v>
      </c>
      <c r="O408" s="78">
        <f t="shared" si="230"/>
        <v>5.0000000000000001E-4</v>
      </c>
      <c r="P408" s="13"/>
      <c r="Q408" s="8"/>
      <c r="R408" s="13"/>
      <c r="S408" s="89">
        <f t="shared" si="218"/>
        <v>0</v>
      </c>
      <c r="T408" s="75">
        <f t="shared" si="219"/>
        <v>0</v>
      </c>
      <c r="U408" s="90">
        <f t="shared" si="220"/>
        <v>0</v>
      </c>
      <c r="V408" s="82">
        <f t="shared" si="221"/>
        <v>0</v>
      </c>
      <c r="W408" s="8"/>
      <c r="X408" s="8"/>
      <c r="Y408" s="12"/>
      <c r="Z408" s="12"/>
      <c r="AA408" s="12"/>
      <c r="AB408" s="12"/>
      <c r="AC408" s="91">
        <f t="shared" si="222"/>
        <v>0</v>
      </c>
      <c r="AD408" s="75">
        <f t="shared" si="223"/>
        <v>0</v>
      </c>
      <c r="AE408" s="88">
        <f t="shared" si="211"/>
        <v>0</v>
      </c>
      <c r="AF408" s="92">
        <f t="shared" si="212"/>
        <v>0</v>
      </c>
      <c r="AG408" s="93">
        <f t="shared" si="213"/>
        <v>0</v>
      </c>
      <c r="AH408" s="93">
        <f t="shared" si="214"/>
        <v>0</v>
      </c>
      <c r="AI408" s="78">
        <f t="shared" si="215"/>
        <v>0</v>
      </c>
      <c r="AJ408" s="92">
        <f t="shared" si="224"/>
        <v>0</v>
      </c>
      <c r="AK408" s="78">
        <f t="shared" si="225"/>
        <v>0</v>
      </c>
      <c r="AL408" s="11"/>
      <c r="AM408" s="14"/>
      <c r="AN408" s="11"/>
      <c r="AO408" s="15"/>
      <c r="AP408" s="11"/>
      <c r="AQ408" s="11"/>
      <c r="AR408" s="11"/>
      <c r="AS408" s="75" t="str">
        <f t="shared" si="231"/>
        <v/>
      </c>
      <c r="AT408" s="75" t="str">
        <f t="shared" ca="1" si="232"/>
        <v/>
      </c>
      <c r="AU408" s="75" t="str">
        <f t="shared" si="233"/>
        <v/>
      </c>
      <c r="AV408" s="75" t="str">
        <f t="shared" ca="1" si="234"/>
        <v/>
      </c>
      <c r="AW408" s="11"/>
      <c r="AX408" s="11"/>
      <c r="AY408" s="75" t="str">
        <f t="shared" si="235"/>
        <v/>
      </c>
      <c r="AZ408" s="11"/>
      <c r="BA408" s="11"/>
      <c r="BB408" s="75" t="str">
        <f t="shared" si="236"/>
        <v/>
      </c>
      <c r="BC408" s="11"/>
      <c r="BH408" s="52"/>
      <c r="BI408" s="52"/>
      <c r="BJ408" s="52"/>
      <c r="BK408" s="52"/>
      <c r="BL408" s="52"/>
      <c r="BM408" s="52"/>
      <c r="BQ408" s="27"/>
      <c r="BR408" s="27"/>
      <c r="BS408" s="27"/>
      <c r="BT408" s="27"/>
      <c r="BU408" s="27"/>
      <c r="BV408" s="27"/>
      <c r="BW408" s="54"/>
      <c r="BX408" s="26"/>
      <c r="BY408" s="54"/>
      <c r="BZ408" s="26"/>
      <c r="CA408" s="26"/>
      <c r="CB408" s="26"/>
    </row>
    <row r="409" spans="1:80" ht="17.45" customHeight="1" thickBot="1">
      <c r="A409" s="94">
        <f t="shared" si="237"/>
        <v>57.7</v>
      </c>
      <c r="B409" s="108">
        <f t="shared" si="216"/>
        <v>46024</v>
      </c>
      <c r="C409" s="16"/>
      <c r="D409" s="17"/>
      <c r="E409" s="18"/>
      <c r="F409" s="17"/>
      <c r="G409" s="96">
        <f t="shared" si="226"/>
        <v>366</v>
      </c>
      <c r="H409" s="97">
        <f t="shared" si="226"/>
        <v>4483</v>
      </c>
      <c r="I409" s="98">
        <f t="shared" si="227"/>
        <v>0</v>
      </c>
      <c r="J409" s="99">
        <f t="shared" si="228"/>
        <v>0</v>
      </c>
      <c r="K409" s="99">
        <f t="shared" si="229"/>
        <v>0</v>
      </c>
      <c r="L409" s="99">
        <f t="shared" si="217"/>
        <v>0</v>
      </c>
      <c r="M409" s="99">
        <f t="shared" ca="1" si="239"/>
        <v>0.35302197802197754</v>
      </c>
      <c r="N409" s="99">
        <f t="shared" ca="1" si="238"/>
        <v>0.93406593406593341</v>
      </c>
      <c r="O409" s="99">
        <f t="shared" si="230"/>
        <v>5.0000000000000001E-4</v>
      </c>
      <c r="P409" s="19"/>
      <c r="Q409" s="16"/>
      <c r="R409" s="19"/>
      <c r="S409" s="89">
        <f t="shared" si="218"/>
        <v>0</v>
      </c>
      <c r="T409" s="75">
        <f t="shared" si="219"/>
        <v>0</v>
      </c>
      <c r="U409" s="100">
        <f t="shared" si="220"/>
        <v>0</v>
      </c>
      <c r="V409" s="101">
        <f t="shared" si="221"/>
        <v>0</v>
      </c>
      <c r="W409" s="16"/>
      <c r="X409" s="8"/>
      <c r="Y409" s="12"/>
      <c r="Z409" s="12"/>
      <c r="AA409" s="12"/>
      <c r="AB409" s="12"/>
      <c r="AC409" s="102">
        <f t="shared" si="222"/>
        <v>0</v>
      </c>
      <c r="AD409" s="97">
        <f t="shared" si="223"/>
        <v>0</v>
      </c>
      <c r="AE409" s="98">
        <f t="shared" si="211"/>
        <v>0</v>
      </c>
      <c r="AF409" s="103">
        <f t="shared" si="212"/>
        <v>0</v>
      </c>
      <c r="AG409" s="104">
        <f t="shared" si="213"/>
        <v>0</v>
      </c>
      <c r="AH409" s="104">
        <f t="shared" si="214"/>
        <v>0</v>
      </c>
      <c r="AI409" s="99">
        <f t="shared" si="215"/>
        <v>0</v>
      </c>
      <c r="AJ409" s="103">
        <f t="shared" si="224"/>
        <v>0</v>
      </c>
      <c r="AK409" s="99">
        <f t="shared" si="225"/>
        <v>0</v>
      </c>
      <c r="AL409" s="17"/>
      <c r="AM409" s="20"/>
      <c r="AN409" s="17"/>
      <c r="AO409" s="21"/>
      <c r="AP409" s="17"/>
      <c r="AQ409" s="17"/>
      <c r="AR409" s="17"/>
      <c r="AS409" s="97" t="str">
        <f t="shared" si="231"/>
        <v/>
      </c>
      <c r="AT409" s="97" t="str">
        <f t="shared" ca="1" si="232"/>
        <v/>
      </c>
      <c r="AU409" s="97" t="str">
        <f t="shared" si="233"/>
        <v/>
      </c>
      <c r="AV409" s="97" t="str">
        <f t="shared" ca="1" si="234"/>
        <v/>
      </c>
      <c r="AW409" s="17"/>
      <c r="AX409" s="17"/>
      <c r="AY409" s="97" t="str">
        <f t="shared" si="235"/>
        <v/>
      </c>
      <c r="AZ409" s="17"/>
      <c r="BA409" s="17"/>
      <c r="BB409" s="97" t="str">
        <f t="shared" si="236"/>
        <v/>
      </c>
      <c r="BC409" s="17"/>
      <c r="BH409" s="52"/>
      <c r="BI409" s="52"/>
      <c r="BJ409" s="52"/>
      <c r="BK409" s="52"/>
      <c r="BL409" s="52"/>
      <c r="BM409" s="52"/>
      <c r="BQ409" s="27"/>
      <c r="BR409" s="27"/>
      <c r="BS409" s="27"/>
      <c r="BT409" s="27"/>
      <c r="BU409" s="27"/>
      <c r="BV409" s="27"/>
      <c r="BW409" s="54"/>
      <c r="BX409" s="26"/>
      <c r="BY409" s="54"/>
      <c r="BZ409" s="26"/>
      <c r="CA409" s="26"/>
      <c r="CB409" s="26"/>
    </row>
    <row r="410" spans="1:80" ht="17.45" customHeight="1" thickTop="1">
      <c r="A410" s="105">
        <f>A403+1</f>
        <v>58.1</v>
      </c>
      <c r="B410" s="106">
        <f>B409+1</f>
        <v>46025</v>
      </c>
      <c r="C410" s="4"/>
      <c r="D410" s="5"/>
      <c r="E410" s="6"/>
      <c r="F410" s="5"/>
      <c r="G410" s="74">
        <f t="shared" si="226"/>
        <v>366</v>
      </c>
      <c r="H410" s="75">
        <f t="shared" si="226"/>
        <v>4483</v>
      </c>
      <c r="I410" s="76">
        <f t="shared" si="227"/>
        <v>0</v>
      </c>
      <c r="J410" s="77">
        <f t="shared" si="228"/>
        <v>0</v>
      </c>
      <c r="K410" s="77">
        <f t="shared" si="229"/>
        <v>0</v>
      </c>
      <c r="L410" s="77">
        <f t="shared" si="217"/>
        <v>0</v>
      </c>
      <c r="M410" s="78">
        <f t="shared" ca="1" si="239"/>
        <v>0.35302197802197754</v>
      </c>
      <c r="N410" s="78">
        <f t="shared" ca="1" si="238"/>
        <v>0.93406593406593341</v>
      </c>
      <c r="O410" s="78">
        <f t="shared" si="230"/>
        <v>5.0000000000000001E-4</v>
      </c>
      <c r="P410" s="13"/>
      <c r="Q410" s="8"/>
      <c r="R410" s="13"/>
      <c r="S410" s="79">
        <f t="shared" si="218"/>
        <v>0</v>
      </c>
      <c r="T410" s="80">
        <f t="shared" si="219"/>
        <v>0</v>
      </c>
      <c r="U410" s="90">
        <f t="shared" si="220"/>
        <v>0</v>
      </c>
      <c r="V410" s="82">
        <f t="shared" si="221"/>
        <v>0</v>
      </c>
      <c r="W410" s="4"/>
      <c r="X410" s="4"/>
      <c r="Y410" s="6"/>
      <c r="Z410" s="6"/>
      <c r="AA410" s="6"/>
      <c r="AB410" s="6"/>
      <c r="AC410" s="83">
        <f t="shared" si="222"/>
        <v>0</v>
      </c>
      <c r="AD410" s="80">
        <f t="shared" si="223"/>
        <v>0</v>
      </c>
      <c r="AE410" s="76">
        <f t="shared" si="211"/>
        <v>0</v>
      </c>
      <c r="AF410" s="84">
        <f t="shared" si="212"/>
        <v>0</v>
      </c>
      <c r="AG410" s="85">
        <f t="shared" si="213"/>
        <v>0</v>
      </c>
      <c r="AH410" s="85">
        <f t="shared" si="214"/>
        <v>0</v>
      </c>
      <c r="AI410" s="77">
        <f t="shared" si="215"/>
        <v>0</v>
      </c>
      <c r="AJ410" s="84">
        <f t="shared" si="224"/>
        <v>0</v>
      </c>
      <c r="AK410" s="77">
        <f t="shared" si="225"/>
        <v>0</v>
      </c>
      <c r="AL410" s="5"/>
      <c r="AM410" s="9"/>
      <c r="AN410" s="5"/>
      <c r="AO410" s="10"/>
      <c r="AP410" s="5"/>
      <c r="AQ410" s="5"/>
      <c r="AR410" s="5"/>
      <c r="AS410" s="80" t="str">
        <f t="shared" si="231"/>
        <v/>
      </c>
      <c r="AT410" s="80" t="str">
        <f t="shared" ca="1" si="232"/>
        <v/>
      </c>
      <c r="AU410" s="80" t="str">
        <f t="shared" si="233"/>
        <v/>
      </c>
      <c r="AV410" s="80" t="str">
        <f t="shared" ca="1" si="234"/>
        <v/>
      </c>
      <c r="AW410" s="5"/>
      <c r="AX410" s="5"/>
      <c r="AY410" s="80" t="str">
        <f t="shared" si="235"/>
        <v/>
      </c>
      <c r="AZ410" s="165"/>
      <c r="BA410" s="165"/>
      <c r="BB410" s="80" t="str">
        <f t="shared" si="236"/>
        <v/>
      </c>
      <c r="BC410" s="5"/>
      <c r="BH410" s="52"/>
      <c r="BI410" s="52"/>
      <c r="BJ410" s="52"/>
      <c r="BK410" s="52"/>
      <c r="BL410" s="52"/>
      <c r="BM410" s="52"/>
      <c r="BQ410" s="27"/>
      <c r="BR410" s="27"/>
      <c r="BS410" s="27"/>
      <c r="BT410" s="27"/>
      <c r="BU410" s="27"/>
      <c r="BV410" s="27"/>
      <c r="BW410" s="54"/>
      <c r="BX410" s="26"/>
      <c r="BY410" s="54"/>
      <c r="BZ410" s="26"/>
      <c r="CA410" s="26"/>
      <c r="CB410" s="26"/>
    </row>
    <row r="411" spans="1:80" ht="17.45" customHeight="1">
      <c r="A411" s="94">
        <f t="shared" si="237"/>
        <v>58.2</v>
      </c>
      <c r="B411" s="107">
        <f t="shared" si="216"/>
        <v>46026</v>
      </c>
      <c r="C411" s="8"/>
      <c r="D411" s="11"/>
      <c r="E411" s="12"/>
      <c r="F411" s="11"/>
      <c r="G411" s="74">
        <f t="shared" si="226"/>
        <v>366</v>
      </c>
      <c r="H411" s="75">
        <f t="shared" si="226"/>
        <v>4483</v>
      </c>
      <c r="I411" s="88">
        <f t="shared" si="227"/>
        <v>0</v>
      </c>
      <c r="J411" s="78">
        <f t="shared" si="228"/>
        <v>0</v>
      </c>
      <c r="K411" s="78">
        <f t="shared" si="229"/>
        <v>0</v>
      </c>
      <c r="L411" s="78">
        <f t="shared" si="217"/>
        <v>0</v>
      </c>
      <c r="M411" s="78">
        <f t="shared" ca="1" si="239"/>
        <v>0.35302197802197754</v>
      </c>
      <c r="N411" s="78">
        <f t="shared" ca="1" si="238"/>
        <v>0.93406593406593341</v>
      </c>
      <c r="O411" s="78">
        <f t="shared" si="230"/>
        <v>5.0000000000000001E-4</v>
      </c>
      <c r="P411" s="13"/>
      <c r="Q411" s="8"/>
      <c r="R411" s="13"/>
      <c r="S411" s="89">
        <f t="shared" si="218"/>
        <v>0</v>
      </c>
      <c r="T411" s="75">
        <f t="shared" si="219"/>
        <v>0</v>
      </c>
      <c r="U411" s="90">
        <f t="shared" si="220"/>
        <v>0</v>
      </c>
      <c r="V411" s="82">
        <f t="shared" si="221"/>
        <v>0</v>
      </c>
      <c r="W411" s="8"/>
      <c r="X411" s="8"/>
      <c r="Y411" s="12"/>
      <c r="Z411" s="12"/>
      <c r="AA411" s="12"/>
      <c r="AB411" s="12"/>
      <c r="AC411" s="91">
        <f t="shared" si="222"/>
        <v>0</v>
      </c>
      <c r="AD411" s="75">
        <f t="shared" si="223"/>
        <v>0</v>
      </c>
      <c r="AE411" s="88">
        <f t="shared" si="211"/>
        <v>0</v>
      </c>
      <c r="AF411" s="92">
        <f t="shared" si="212"/>
        <v>0</v>
      </c>
      <c r="AG411" s="93">
        <f t="shared" si="213"/>
        <v>0</v>
      </c>
      <c r="AH411" s="93">
        <f t="shared" si="214"/>
        <v>0</v>
      </c>
      <c r="AI411" s="78">
        <f t="shared" si="215"/>
        <v>0</v>
      </c>
      <c r="AJ411" s="92">
        <f t="shared" si="224"/>
        <v>0</v>
      </c>
      <c r="AK411" s="78">
        <f t="shared" si="225"/>
        <v>0</v>
      </c>
      <c r="AL411" s="11"/>
      <c r="AM411" s="14"/>
      <c r="AN411" s="11"/>
      <c r="AO411" s="15"/>
      <c r="AP411" s="11"/>
      <c r="AQ411" s="11"/>
      <c r="AR411" s="11"/>
      <c r="AS411" s="75" t="str">
        <f t="shared" si="231"/>
        <v/>
      </c>
      <c r="AT411" s="75" t="str">
        <f t="shared" ca="1" si="232"/>
        <v/>
      </c>
      <c r="AU411" s="75" t="str">
        <f t="shared" si="233"/>
        <v/>
      </c>
      <c r="AV411" s="75" t="str">
        <f t="shared" ca="1" si="234"/>
        <v/>
      </c>
      <c r="AW411" s="11"/>
      <c r="AX411" s="11"/>
      <c r="AY411" s="75" t="str">
        <f t="shared" si="235"/>
        <v/>
      </c>
      <c r="AZ411" s="11"/>
      <c r="BA411" s="11"/>
      <c r="BB411" s="75" t="str">
        <f t="shared" si="236"/>
        <v/>
      </c>
      <c r="BC411" s="11"/>
      <c r="BH411" s="52"/>
      <c r="BI411" s="52"/>
      <c r="BJ411" s="52"/>
      <c r="BK411" s="52"/>
      <c r="BL411" s="52"/>
      <c r="BM411" s="52"/>
      <c r="BQ411" s="27"/>
      <c r="BR411" s="27"/>
      <c r="BS411" s="27"/>
      <c r="BT411" s="27"/>
      <c r="BU411" s="27"/>
      <c r="BV411" s="27"/>
      <c r="BW411" s="54"/>
      <c r="BX411" s="26"/>
      <c r="BY411" s="54"/>
      <c r="BZ411" s="26"/>
      <c r="CA411" s="26"/>
      <c r="CB411" s="26"/>
    </row>
    <row r="412" spans="1:80" ht="17.45" customHeight="1">
      <c r="A412" s="86">
        <f t="shared" si="237"/>
        <v>58.3</v>
      </c>
      <c r="B412" s="107">
        <f t="shared" si="216"/>
        <v>46027</v>
      </c>
      <c r="C412" s="8"/>
      <c r="D412" s="11"/>
      <c r="E412" s="12"/>
      <c r="F412" s="11"/>
      <c r="G412" s="74">
        <f t="shared" ref="G412:H427" si="240">G411-E412-C412</f>
        <v>366</v>
      </c>
      <c r="H412" s="75">
        <f t="shared" si="240"/>
        <v>4483</v>
      </c>
      <c r="I412" s="88">
        <f t="shared" si="227"/>
        <v>0</v>
      </c>
      <c r="J412" s="78">
        <f t="shared" si="228"/>
        <v>0</v>
      </c>
      <c r="K412" s="78">
        <f t="shared" si="229"/>
        <v>0</v>
      </c>
      <c r="L412" s="78">
        <f t="shared" si="217"/>
        <v>0</v>
      </c>
      <c r="M412" s="78">
        <f t="shared" ca="1" si="239"/>
        <v>0.35302197802197754</v>
      </c>
      <c r="N412" s="78">
        <f t="shared" ca="1" si="238"/>
        <v>0.93406593406593341</v>
      </c>
      <c r="O412" s="78">
        <f t="shared" si="230"/>
        <v>5.0000000000000001E-4</v>
      </c>
      <c r="P412" s="13"/>
      <c r="Q412" s="8"/>
      <c r="R412" s="13"/>
      <c r="S412" s="89">
        <f t="shared" si="218"/>
        <v>0</v>
      </c>
      <c r="T412" s="75">
        <f t="shared" si="219"/>
        <v>0</v>
      </c>
      <c r="U412" s="90">
        <f t="shared" si="220"/>
        <v>0</v>
      </c>
      <c r="V412" s="82">
        <f t="shared" si="221"/>
        <v>0</v>
      </c>
      <c r="W412" s="8"/>
      <c r="X412" s="8"/>
      <c r="Y412" s="12"/>
      <c r="Z412" s="12"/>
      <c r="AA412" s="12"/>
      <c r="AB412" s="12"/>
      <c r="AC412" s="91">
        <f t="shared" si="222"/>
        <v>0</v>
      </c>
      <c r="AD412" s="75">
        <f t="shared" si="223"/>
        <v>0</v>
      </c>
      <c r="AE412" s="88">
        <f t="shared" si="211"/>
        <v>0</v>
      </c>
      <c r="AF412" s="92">
        <f t="shared" si="212"/>
        <v>0</v>
      </c>
      <c r="AG412" s="93">
        <f t="shared" si="213"/>
        <v>0</v>
      </c>
      <c r="AH412" s="93">
        <f t="shared" si="214"/>
        <v>0</v>
      </c>
      <c r="AI412" s="78">
        <f t="shared" si="215"/>
        <v>0</v>
      </c>
      <c r="AJ412" s="92">
        <f t="shared" si="224"/>
        <v>0</v>
      </c>
      <c r="AK412" s="78">
        <f t="shared" si="225"/>
        <v>0</v>
      </c>
      <c r="AL412" s="11"/>
      <c r="AM412" s="14"/>
      <c r="AN412" s="11"/>
      <c r="AO412" s="15"/>
      <c r="AP412" s="11"/>
      <c r="AQ412" s="11"/>
      <c r="AR412" s="11"/>
      <c r="AS412" s="75" t="str">
        <f t="shared" si="231"/>
        <v/>
      </c>
      <c r="AT412" s="75" t="str">
        <f t="shared" ca="1" si="232"/>
        <v/>
      </c>
      <c r="AU412" s="75" t="str">
        <f t="shared" si="233"/>
        <v/>
      </c>
      <c r="AV412" s="75" t="str">
        <f t="shared" ca="1" si="234"/>
        <v/>
      </c>
      <c r="AW412" s="11"/>
      <c r="AX412" s="11"/>
      <c r="AY412" s="75" t="str">
        <f t="shared" si="235"/>
        <v/>
      </c>
      <c r="AZ412" s="11"/>
      <c r="BA412" s="11"/>
      <c r="BB412" s="75" t="str">
        <f t="shared" si="236"/>
        <v/>
      </c>
      <c r="BC412" s="11"/>
      <c r="BH412" s="52"/>
      <c r="BI412" s="52"/>
      <c r="BJ412" s="52"/>
      <c r="BK412" s="52"/>
      <c r="BL412" s="52"/>
      <c r="BM412" s="52"/>
      <c r="BQ412" s="27"/>
      <c r="BR412" s="27"/>
      <c r="BS412" s="27"/>
      <c r="BT412" s="27"/>
      <c r="BU412" s="27"/>
      <c r="BV412" s="27"/>
      <c r="BW412" s="54"/>
      <c r="BX412" s="26"/>
      <c r="BY412" s="54"/>
      <c r="BZ412" s="26"/>
      <c r="CA412" s="26"/>
      <c r="CB412" s="26"/>
    </row>
    <row r="413" spans="1:80" ht="17.45" customHeight="1">
      <c r="A413" s="94">
        <f t="shared" si="237"/>
        <v>58.4</v>
      </c>
      <c r="B413" s="107">
        <f t="shared" si="216"/>
        <v>46028</v>
      </c>
      <c r="C413" s="8"/>
      <c r="D413" s="11"/>
      <c r="E413" s="12"/>
      <c r="F413" s="11"/>
      <c r="G413" s="74">
        <f t="shared" si="240"/>
        <v>366</v>
      </c>
      <c r="H413" s="75">
        <f t="shared" si="240"/>
        <v>4483</v>
      </c>
      <c r="I413" s="88">
        <f t="shared" si="227"/>
        <v>0</v>
      </c>
      <c r="J413" s="78">
        <f t="shared" si="228"/>
        <v>0</v>
      </c>
      <c r="K413" s="78">
        <f t="shared" si="229"/>
        <v>0</v>
      </c>
      <c r="L413" s="78">
        <f t="shared" si="217"/>
        <v>0</v>
      </c>
      <c r="M413" s="78">
        <f t="shared" ca="1" si="239"/>
        <v>0.35302197802197754</v>
      </c>
      <c r="N413" s="78">
        <f t="shared" ca="1" si="238"/>
        <v>0.93406593406593341</v>
      </c>
      <c r="O413" s="78">
        <f t="shared" si="230"/>
        <v>5.0000000000000001E-4</v>
      </c>
      <c r="P413" s="13"/>
      <c r="Q413" s="8"/>
      <c r="R413" s="13"/>
      <c r="S413" s="89">
        <f t="shared" si="218"/>
        <v>0</v>
      </c>
      <c r="T413" s="75">
        <f t="shared" si="219"/>
        <v>0</v>
      </c>
      <c r="U413" s="90">
        <f t="shared" si="220"/>
        <v>0</v>
      </c>
      <c r="V413" s="82">
        <f t="shared" si="221"/>
        <v>0</v>
      </c>
      <c r="W413" s="8"/>
      <c r="X413" s="8"/>
      <c r="Y413" s="12"/>
      <c r="Z413" s="12"/>
      <c r="AA413" s="12"/>
      <c r="AB413" s="12"/>
      <c r="AC413" s="91">
        <f t="shared" si="222"/>
        <v>0</v>
      </c>
      <c r="AD413" s="75">
        <f t="shared" si="223"/>
        <v>0</v>
      </c>
      <c r="AE413" s="88">
        <f t="shared" si="211"/>
        <v>0</v>
      </c>
      <c r="AF413" s="92">
        <f t="shared" si="212"/>
        <v>0</v>
      </c>
      <c r="AG413" s="93">
        <f t="shared" si="213"/>
        <v>0</v>
      </c>
      <c r="AH413" s="93">
        <f t="shared" si="214"/>
        <v>0</v>
      </c>
      <c r="AI413" s="78">
        <f t="shared" si="215"/>
        <v>0</v>
      </c>
      <c r="AJ413" s="92">
        <f t="shared" si="224"/>
        <v>0</v>
      </c>
      <c r="AK413" s="78">
        <f t="shared" si="225"/>
        <v>0</v>
      </c>
      <c r="AL413" s="11"/>
      <c r="AM413" s="14"/>
      <c r="AN413" s="11"/>
      <c r="AO413" s="15"/>
      <c r="AP413" s="11"/>
      <c r="AQ413" s="11"/>
      <c r="AR413" s="11"/>
      <c r="AS413" s="75" t="str">
        <f t="shared" si="231"/>
        <v/>
      </c>
      <c r="AT413" s="75" t="str">
        <f t="shared" ca="1" si="232"/>
        <v/>
      </c>
      <c r="AU413" s="75" t="str">
        <f t="shared" si="233"/>
        <v/>
      </c>
      <c r="AV413" s="75" t="str">
        <f t="shared" ca="1" si="234"/>
        <v/>
      </c>
      <c r="AW413" s="11"/>
      <c r="AX413" s="11"/>
      <c r="AY413" s="75" t="str">
        <f t="shared" si="235"/>
        <v/>
      </c>
      <c r="AZ413" s="11"/>
      <c r="BA413" s="11"/>
      <c r="BB413" s="75" t="str">
        <f t="shared" si="236"/>
        <v/>
      </c>
      <c r="BC413" s="11"/>
      <c r="BH413" s="52"/>
      <c r="BI413" s="52"/>
      <c r="BJ413" s="52"/>
      <c r="BK413" s="52"/>
      <c r="BL413" s="52"/>
      <c r="BM413" s="52"/>
      <c r="BQ413" s="27"/>
      <c r="BR413" s="27"/>
      <c r="BS413" s="27"/>
      <c r="BT413" s="27"/>
      <c r="BU413" s="27"/>
      <c r="BV413" s="27"/>
      <c r="BW413" s="54"/>
      <c r="BX413" s="26"/>
      <c r="BY413" s="54"/>
      <c r="BZ413" s="26"/>
      <c r="CA413" s="26"/>
      <c r="CB413" s="26"/>
    </row>
    <row r="414" spans="1:80" ht="17.45" customHeight="1">
      <c r="A414" s="86">
        <f t="shared" si="237"/>
        <v>58.5</v>
      </c>
      <c r="B414" s="107">
        <f t="shared" si="216"/>
        <v>46029</v>
      </c>
      <c r="C414" s="8"/>
      <c r="D414" s="11"/>
      <c r="E414" s="12"/>
      <c r="F414" s="11"/>
      <c r="G414" s="74">
        <f t="shared" si="240"/>
        <v>366</v>
      </c>
      <c r="H414" s="75">
        <f t="shared" si="240"/>
        <v>4483</v>
      </c>
      <c r="I414" s="88">
        <f t="shared" si="227"/>
        <v>0</v>
      </c>
      <c r="J414" s="78">
        <f t="shared" si="228"/>
        <v>0</v>
      </c>
      <c r="K414" s="78">
        <f t="shared" si="229"/>
        <v>0</v>
      </c>
      <c r="L414" s="78">
        <f t="shared" si="217"/>
        <v>0</v>
      </c>
      <c r="M414" s="78">
        <f t="shared" ca="1" si="239"/>
        <v>0.35302197802197754</v>
      </c>
      <c r="N414" s="78">
        <f t="shared" ca="1" si="238"/>
        <v>0.93406593406593341</v>
      </c>
      <c r="O414" s="78">
        <f t="shared" si="230"/>
        <v>5.0000000000000001E-4</v>
      </c>
      <c r="P414" s="13"/>
      <c r="Q414" s="8"/>
      <c r="R414" s="13"/>
      <c r="S414" s="89">
        <f t="shared" si="218"/>
        <v>0</v>
      </c>
      <c r="T414" s="75">
        <f t="shared" si="219"/>
        <v>0</v>
      </c>
      <c r="U414" s="90">
        <f t="shared" si="220"/>
        <v>0</v>
      </c>
      <c r="V414" s="82">
        <f t="shared" si="221"/>
        <v>0</v>
      </c>
      <c r="W414" s="8"/>
      <c r="X414" s="8"/>
      <c r="Y414" s="12"/>
      <c r="Z414" s="12"/>
      <c r="AA414" s="12"/>
      <c r="AB414" s="12"/>
      <c r="AC414" s="91">
        <f t="shared" si="222"/>
        <v>0</v>
      </c>
      <c r="AD414" s="75">
        <f t="shared" si="223"/>
        <v>0</v>
      </c>
      <c r="AE414" s="88">
        <f t="shared" si="211"/>
        <v>0</v>
      </c>
      <c r="AF414" s="92">
        <f t="shared" si="212"/>
        <v>0</v>
      </c>
      <c r="AG414" s="93">
        <f t="shared" si="213"/>
        <v>0</v>
      </c>
      <c r="AH414" s="93">
        <f t="shared" si="214"/>
        <v>0</v>
      </c>
      <c r="AI414" s="78">
        <f t="shared" si="215"/>
        <v>0</v>
      </c>
      <c r="AJ414" s="92">
        <f t="shared" si="224"/>
        <v>0</v>
      </c>
      <c r="AK414" s="78">
        <f t="shared" si="225"/>
        <v>0</v>
      </c>
      <c r="AL414" s="11"/>
      <c r="AM414" s="14"/>
      <c r="AN414" s="11"/>
      <c r="AO414" s="15"/>
      <c r="AP414" s="11"/>
      <c r="AQ414" s="11"/>
      <c r="AR414" s="11"/>
      <c r="AS414" s="75" t="str">
        <f t="shared" si="231"/>
        <v/>
      </c>
      <c r="AT414" s="75" t="str">
        <f t="shared" ca="1" si="232"/>
        <v/>
      </c>
      <c r="AU414" s="75" t="str">
        <f t="shared" si="233"/>
        <v/>
      </c>
      <c r="AV414" s="75" t="str">
        <f t="shared" ca="1" si="234"/>
        <v/>
      </c>
      <c r="AW414" s="11"/>
      <c r="AX414" s="11"/>
      <c r="AY414" s="75" t="str">
        <f t="shared" si="235"/>
        <v/>
      </c>
      <c r="AZ414" s="11"/>
      <c r="BA414" s="11"/>
      <c r="BB414" s="75" t="str">
        <f t="shared" si="236"/>
        <v/>
      </c>
      <c r="BC414" s="11"/>
      <c r="BH414" s="52"/>
      <c r="BI414" s="52"/>
      <c r="BJ414" s="52"/>
      <c r="BK414" s="52"/>
      <c r="BL414" s="52"/>
      <c r="BM414" s="52"/>
      <c r="BQ414" s="27"/>
      <c r="BR414" s="27"/>
      <c r="BS414" s="27"/>
      <c r="BT414" s="27"/>
      <c r="BU414" s="27"/>
      <c r="BV414" s="27"/>
      <c r="BW414" s="54"/>
      <c r="BX414" s="26"/>
      <c r="BY414" s="54"/>
      <c r="BZ414" s="26"/>
      <c r="CA414" s="26"/>
      <c r="CB414" s="26"/>
    </row>
    <row r="415" spans="1:80" ht="17.45" customHeight="1">
      <c r="A415" s="94">
        <f t="shared" si="237"/>
        <v>58.6</v>
      </c>
      <c r="B415" s="107">
        <f t="shared" si="216"/>
        <v>46030</v>
      </c>
      <c r="C415" s="8"/>
      <c r="D415" s="11"/>
      <c r="E415" s="12"/>
      <c r="F415" s="11"/>
      <c r="G415" s="74">
        <f t="shared" si="240"/>
        <v>366</v>
      </c>
      <c r="H415" s="75">
        <f t="shared" si="240"/>
        <v>4483</v>
      </c>
      <c r="I415" s="88">
        <f t="shared" si="227"/>
        <v>0</v>
      </c>
      <c r="J415" s="78">
        <f t="shared" si="228"/>
        <v>0</v>
      </c>
      <c r="K415" s="78">
        <f t="shared" si="229"/>
        <v>0</v>
      </c>
      <c r="L415" s="78">
        <f t="shared" si="217"/>
        <v>0</v>
      </c>
      <c r="M415" s="78">
        <f t="shared" ca="1" si="239"/>
        <v>0.35302197802197754</v>
      </c>
      <c r="N415" s="78">
        <f t="shared" ca="1" si="238"/>
        <v>0.93406593406593341</v>
      </c>
      <c r="O415" s="78">
        <f t="shared" si="230"/>
        <v>5.0000000000000001E-4</v>
      </c>
      <c r="P415" s="13"/>
      <c r="Q415" s="8"/>
      <c r="R415" s="13"/>
      <c r="S415" s="89">
        <f t="shared" si="218"/>
        <v>0</v>
      </c>
      <c r="T415" s="75">
        <f t="shared" si="219"/>
        <v>0</v>
      </c>
      <c r="U415" s="90">
        <f t="shared" si="220"/>
        <v>0</v>
      </c>
      <c r="V415" s="82">
        <f t="shared" si="221"/>
        <v>0</v>
      </c>
      <c r="W415" s="8"/>
      <c r="X415" s="8"/>
      <c r="Y415" s="12"/>
      <c r="Z415" s="12"/>
      <c r="AA415" s="12"/>
      <c r="AB415" s="12"/>
      <c r="AC415" s="91">
        <f t="shared" si="222"/>
        <v>0</v>
      </c>
      <c r="AD415" s="75">
        <f t="shared" si="223"/>
        <v>0</v>
      </c>
      <c r="AE415" s="88">
        <f t="shared" si="211"/>
        <v>0</v>
      </c>
      <c r="AF415" s="92">
        <f t="shared" si="212"/>
        <v>0</v>
      </c>
      <c r="AG415" s="93">
        <f t="shared" si="213"/>
        <v>0</v>
      </c>
      <c r="AH415" s="93">
        <f t="shared" si="214"/>
        <v>0</v>
      </c>
      <c r="AI415" s="78">
        <f t="shared" si="215"/>
        <v>0</v>
      </c>
      <c r="AJ415" s="92">
        <f t="shared" si="224"/>
        <v>0</v>
      </c>
      <c r="AK415" s="78">
        <f t="shared" si="225"/>
        <v>0</v>
      </c>
      <c r="AL415" s="11"/>
      <c r="AM415" s="14"/>
      <c r="AN415" s="11"/>
      <c r="AO415" s="15"/>
      <c r="AP415" s="11"/>
      <c r="AQ415" s="11"/>
      <c r="AR415" s="11"/>
      <c r="AS415" s="75" t="str">
        <f t="shared" si="231"/>
        <v/>
      </c>
      <c r="AT415" s="75" t="str">
        <f t="shared" ca="1" si="232"/>
        <v/>
      </c>
      <c r="AU415" s="75" t="str">
        <f t="shared" si="233"/>
        <v/>
      </c>
      <c r="AV415" s="75" t="str">
        <f t="shared" ca="1" si="234"/>
        <v/>
      </c>
      <c r="AW415" s="11"/>
      <c r="AX415" s="11"/>
      <c r="AY415" s="75" t="str">
        <f t="shared" si="235"/>
        <v/>
      </c>
      <c r="AZ415" s="11"/>
      <c r="BA415" s="11"/>
      <c r="BB415" s="75" t="str">
        <f t="shared" si="236"/>
        <v/>
      </c>
      <c r="BC415" s="11"/>
      <c r="BH415" s="52"/>
      <c r="BI415" s="52"/>
      <c r="BJ415" s="52"/>
      <c r="BK415" s="52"/>
      <c r="BL415" s="52"/>
      <c r="BM415" s="52"/>
      <c r="BQ415" s="27"/>
      <c r="BR415" s="27"/>
      <c r="BS415" s="27"/>
      <c r="BT415" s="27"/>
      <c r="BU415" s="27"/>
      <c r="BV415" s="27"/>
      <c r="BW415" s="54"/>
      <c r="BX415" s="26"/>
      <c r="BY415" s="54"/>
      <c r="BZ415" s="26"/>
      <c r="CA415" s="26"/>
      <c r="CB415" s="26"/>
    </row>
    <row r="416" spans="1:80" ht="17.45" customHeight="1" thickBot="1">
      <c r="A416" s="86">
        <f t="shared" si="237"/>
        <v>58.7</v>
      </c>
      <c r="B416" s="108">
        <f t="shared" si="216"/>
        <v>46031</v>
      </c>
      <c r="C416" s="16"/>
      <c r="D416" s="17"/>
      <c r="E416" s="18"/>
      <c r="F416" s="17"/>
      <c r="G416" s="96">
        <f t="shared" si="240"/>
        <v>366</v>
      </c>
      <c r="H416" s="97">
        <f t="shared" si="240"/>
        <v>4483</v>
      </c>
      <c r="I416" s="98">
        <f t="shared" si="227"/>
        <v>0</v>
      </c>
      <c r="J416" s="99">
        <f t="shared" si="228"/>
        <v>0</v>
      </c>
      <c r="K416" s="99">
        <f t="shared" si="229"/>
        <v>0</v>
      </c>
      <c r="L416" s="99">
        <f t="shared" si="217"/>
        <v>0</v>
      </c>
      <c r="M416" s="99">
        <f t="shared" ca="1" si="239"/>
        <v>0.35302197802197754</v>
      </c>
      <c r="N416" s="99">
        <f t="shared" ca="1" si="238"/>
        <v>0.93406593406593341</v>
      </c>
      <c r="O416" s="99">
        <f t="shared" si="230"/>
        <v>5.0000000000000001E-4</v>
      </c>
      <c r="P416" s="19"/>
      <c r="Q416" s="16"/>
      <c r="R416" s="19"/>
      <c r="S416" s="89">
        <f t="shared" si="218"/>
        <v>0</v>
      </c>
      <c r="T416" s="75">
        <f t="shared" si="219"/>
        <v>0</v>
      </c>
      <c r="U416" s="100">
        <f t="shared" si="220"/>
        <v>0</v>
      </c>
      <c r="V416" s="101">
        <f t="shared" si="221"/>
        <v>0</v>
      </c>
      <c r="W416" s="16"/>
      <c r="X416" s="8"/>
      <c r="Y416" s="12"/>
      <c r="Z416" s="12"/>
      <c r="AA416" s="12"/>
      <c r="AB416" s="12"/>
      <c r="AC416" s="102">
        <f t="shared" si="222"/>
        <v>0</v>
      </c>
      <c r="AD416" s="97">
        <f t="shared" si="223"/>
        <v>0</v>
      </c>
      <c r="AE416" s="98">
        <f t="shared" si="211"/>
        <v>0</v>
      </c>
      <c r="AF416" s="103">
        <f t="shared" si="212"/>
        <v>0</v>
      </c>
      <c r="AG416" s="104">
        <f t="shared" si="213"/>
        <v>0</v>
      </c>
      <c r="AH416" s="104">
        <f t="shared" si="214"/>
        <v>0</v>
      </c>
      <c r="AI416" s="99">
        <f t="shared" si="215"/>
        <v>0</v>
      </c>
      <c r="AJ416" s="103">
        <f t="shared" si="224"/>
        <v>0</v>
      </c>
      <c r="AK416" s="99">
        <f t="shared" si="225"/>
        <v>0</v>
      </c>
      <c r="AL416" s="17"/>
      <c r="AM416" s="20"/>
      <c r="AN416" s="17"/>
      <c r="AO416" s="21"/>
      <c r="AP416" s="17"/>
      <c r="AQ416" s="17"/>
      <c r="AR416" s="17"/>
      <c r="AS416" s="97" t="str">
        <f t="shared" si="231"/>
        <v/>
      </c>
      <c r="AT416" s="97" t="str">
        <f t="shared" ca="1" si="232"/>
        <v/>
      </c>
      <c r="AU416" s="97" t="str">
        <f t="shared" si="233"/>
        <v/>
      </c>
      <c r="AV416" s="97" t="str">
        <f t="shared" ca="1" si="234"/>
        <v/>
      </c>
      <c r="AW416" s="17"/>
      <c r="AX416" s="17"/>
      <c r="AY416" s="97" t="str">
        <f t="shared" si="235"/>
        <v/>
      </c>
      <c r="AZ416" s="17"/>
      <c r="BA416" s="17"/>
      <c r="BB416" s="97" t="str">
        <f t="shared" si="236"/>
        <v/>
      </c>
      <c r="BC416" s="17"/>
      <c r="BH416" s="52"/>
      <c r="BI416" s="52"/>
      <c r="BJ416" s="52"/>
      <c r="BK416" s="52"/>
      <c r="BL416" s="52"/>
      <c r="BM416" s="52"/>
      <c r="BQ416" s="27"/>
      <c r="BR416" s="27"/>
      <c r="BS416" s="27"/>
      <c r="BT416" s="27"/>
      <c r="BU416" s="27"/>
      <c r="BV416" s="27"/>
      <c r="BW416" s="54"/>
      <c r="BX416" s="26"/>
      <c r="BY416" s="54"/>
      <c r="BZ416" s="26"/>
      <c r="CA416" s="26"/>
      <c r="CB416" s="26"/>
    </row>
    <row r="417" spans="1:80" ht="17.45" customHeight="1" thickTop="1">
      <c r="A417" s="71">
        <f>A410+1</f>
        <v>59.1</v>
      </c>
      <c r="B417" s="106">
        <f>B416+1</f>
        <v>46032</v>
      </c>
      <c r="C417" s="4"/>
      <c r="D417" s="5"/>
      <c r="E417" s="6"/>
      <c r="F417" s="5"/>
      <c r="G417" s="74">
        <f t="shared" si="240"/>
        <v>366</v>
      </c>
      <c r="H417" s="75">
        <f t="shared" si="240"/>
        <v>4483</v>
      </c>
      <c r="I417" s="76">
        <f t="shared" si="227"/>
        <v>0</v>
      </c>
      <c r="J417" s="77">
        <f t="shared" si="228"/>
        <v>0</v>
      </c>
      <c r="K417" s="77">
        <f t="shared" si="229"/>
        <v>0</v>
      </c>
      <c r="L417" s="77">
        <f t="shared" si="217"/>
        <v>0</v>
      </c>
      <c r="M417" s="78">
        <f t="shared" ca="1" si="239"/>
        <v>0.35302197802197754</v>
      </c>
      <c r="N417" s="78">
        <f t="shared" ca="1" si="238"/>
        <v>0.93406593406593341</v>
      </c>
      <c r="O417" s="78">
        <f t="shared" si="230"/>
        <v>5.0000000000000001E-4</v>
      </c>
      <c r="P417" s="13"/>
      <c r="Q417" s="8"/>
      <c r="R417" s="13"/>
      <c r="S417" s="79">
        <f t="shared" si="218"/>
        <v>0</v>
      </c>
      <c r="T417" s="80">
        <f t="shared" si="219"/>
        <v>0</v>
      </c>
      <c r="U417" s="90">
        <f t="shared" si="220"/>
        <v>0</v>
      </c>
      <c r="V417" s="82">
        <f t="shared" si="221"/>
        <v>0</v>
      </c>
      <c r="W417" s="4"/>
      <c r="X417" s="4"/>
      <c r="Y417" s="6"/>
      <c r="Z417" s="6"/>
      <c r="AA417" s="6"/>
      <c r="AB417" s="6"/>
      <c r="AC417" s="83">
        <f t="shared" si="222"/>
        <v>0</v>
      </c>
      <c r="AD417" s="80">
        <f t="shared" si="223"/>
        <v>0</v>
      </c>
      <c r="AE417" s="76">
        <f t="shared" si="211"/>
        <v>0</v>
      </c>
      <c r="AF417" s="84">
        <f t="shared" si="212"/>
        <v>0</v>
      </c>
      <c r="AG417" s="85">
        <f t="shared" si="213"/>
        <v>0</v>
      </c>
      <c r="AH417" s="85">
        <f t="shared" si="214"/>
        <v>0</v>
      </c>
      <c r="AI417" s="77">
        <f t="shared" si="215"/>
        <v>0</v>
      </c>
      <c r="AJ417" s="84">
        <f t="shared" si="224"/>
        <v>0</v>
      </c>
      <c r="AK417" s="77">
        <f t="shared" si="225"/>
        <v>0</v>
      </c>
      <c r="AL417" s="5"/>
      <c r="AM417" s="9"/>
      <c r="AN417" s="5"/>
      <c r="AO417" s="10"/>
      <c r="AP417" s="5"/>
      <c r="AQ417" s="5"/>
      <c r="AR417" s="5"/>
      <c r="AS417" s="80" t="str">
        <f t="shared" si="231"/>
        <v/>
      </c>
      <c r="AT417" s="80" t="str">
        <f t="shared" ca="1" si="232"/>
        <v/>
      </c>
      <c r="AU417" s="80" t="str">
        <f t="shared" si="233"/>
        <v/>
      </c>
      <c r="AV417" s="80" t="str">
        <f t="shared" ca="1" si="234"/>
        <v/>
      </c>
      <c r="AW417" s="5"/>
      <c r="AX417" s="5"/>
      <c r="AY417" s="80" t="str">
        <f t="shared" si="235"/>
        <v/>
      </c>
      <c r="AZ417" s="165"/>
      <c r="BA417" s="165"/>
      <c r="BB417" s="80" t="str">
        <f t="shared" si="236"/>
        <v/>
      </c>
      <c r="BC417" s="5"/>
      <c r="BH417" s="52"/>
      <c r="BI417" s="52"/>
      <c r="BJ417" s="52"/>
      <c r="BK417" s="52"/>
      <c r="BL417" s="52"/>
      <c r="BM417" s="52"/>
      <c r="BQ417" s="27"/>
      <c r="BR417" s="27"/>
      <c r="BS417" s="27"/>
      <c r="BT417" s="27"/>
      <c r="BU417" s="27"/>
      <c r="BV417" s="27"/>
      <c r="BW417" s="54"/>
      <c r="BX417" s="26"/>
      <c r="BY417" s="54"/>
      <c r="BZ417" s="26"/>
      <c r="CA417" s="26"/>
      <c r="CB417" s="26"/>
    </row>
    <row r="418" spans="1:80" ht="17.45" customHeight="1">
      <c r="A418" s="86">
        <f t="shared" si="237"/>
        <v>59.2</v>
      </c>
      <c r="B418" s="107">
        <f t="shared" si="216"/>
        <v>46033</v>
      </c>
      <c r="C418" s="8"/>
      <c r="D418" s="11"/>
      <c r="E418" s="12"/>
      <c r="F418" s="11"/>
      <c r="G418" s="74">
        <f t="shared" si="240"/>
        <v>366</v>
      </c>
      <c r="H418" s="75">
        <f t="shared" si="240"/>
        <v>4483</v>
      </c>
      <c r="I418" s="88">
        <f t="shared" si="227"/>
        <v>0</v>
      </c>
      <c r="J418" s="78">
        <f t="shared" si="228"/>
        <v>0</v>
      </c>
      <c r="K418" s="78">
        <f t="shared" si="229"/>
        <v>0</v>
      </c>
      <c r="L418" s="78">
        <f t="shared" si="217"/>
        <v>0</v>
      </c>
      <c r="M418" s="78">
        <f t="shared" ca="1" si="239"/>
        <v>0.35302197802197754</v>
      </c>
      <c r="N418" s="78">
        <f t="shared" ca="1" si="238"/>
        <v>0.93406593406593341</v>
      </c>
      <c r="O418" s="78">
        <f t="shared" si="230"/>
        <v>5.0000000000000001E-4</v>
      </c>
      <c r="P418" s="13"/>
      <c r="Q418" s="8"/>
      <c r="R418" s="13"/>
      <c r="S418" s="89">
        <f t="shared" si="218"/>
        <v>0</v>
      </c>
      <c r="T418" s="75">
        <f t="shared" si="219"/>
        <v>0</v>
      </c>
      <c r="U418" s="90">
        <f t="shared" si="220"/>
        <v>0</v>
      </c>
      <c r="V418" s="82">
        <f t="shared" si="221"/>
        <v>0</v>
      </c>
      <c r="W418" s="8"/>
      <c r="X418" s="8"/>
      <c r="Y418" s="12"/>
      <c r="Z418" s="12"/>
      <c r="AA418" s="12"/>
      <c r="AB418" s="12"/>
      <c r="AC418" s="91">
        <f t="shared" si="222"/>
        <v>0</v>
      </c>
      <c r="AD418" s="75">
        <f t="shared" si="223"/>
        <v>0</v>
      </c>
      <c r="AE418" s="88">
        <f t="shared" si="211"/>
        <v>0</v>
      </c>
      <c r="AF418" s="92">
        <f t="shared" si="212"/>
        <v>0</v>
      </c>
      <c r="AG418" s="93">
        <f t="shared" si="213"/>
        <v>0</v>
      </c>
      <c r="AH418" s="93">
        <f t="shared" si="214"/>
        <v>0</v>
      </c>
      <c r="AI418" s="78">
        <f t="shared" si="215"/>
        <v>0</v>
      </c>
      <c r="AJ418" s="92">
        <f t="shared" si="224"/>
        <v>0</v>
      </c>
      <c r="AK418" s="78">
        <f t="shared" si="225"/>
        <v>0</v>
      </c>
      <c r="AL418" s="11"/>
      <c r="AM418" s="14"/>
      <c r="AN418" s="11"/>
      <c r="AO418" s="15"/>
      <c r="AP418" s="11"/>
      <c r="AQ418" s="11"/>
      <c r="AR418" s="11"/>
      <c r="AS418" s="75" t="str">
        <f t="shared" si="231"/>
        <v/>
      </c>
      <c r="AT418" s="75" t="str">
        <f t="shared" ca="1" si="232"/>
        <v/>
      </c>
      <c r="AU418" s="75" t="str">
        <f t="shared" si="233"/>
        <v/>
      </c>
      <c r="AV418" s="75" t="str">
        <f t="shared" ca="1" si="234"/>
        <v/>
      </c>
      <c r="AW418" s="11"/>
      <c r="AX418" s="11"/>
      <c r="AY418" s="75" t="str">
        <f t="shared" si="235"/>
        <v/>
      </c>
      <c r="AZ418" s="11"/>
      <c r="BA418" s="11"/>
      <c r="BB418" s="75" t="str">
        <f t="shared" si="236"/>
        <v/>
      </c>
      <c r="BC418" s="11"/>
      <c r="BH418" s="52"/>
      <c r="BI418" s="52"/>
      <c r="BJ418" s="52"/>
      <c r="BK418" s="52"/>
      <c r="BL418" s="52"/>
      <c r="BM418" s="52"/>
      <c r="BQ418" s="27"/>
      <c r="BR418" s="27"/>
      <c r="BS418" s="27"/>
      <c r="BT418" s="27"/>
      <c r="BU418" s="27"/>
      <c r="BV418" s="27"/>
      <c r="BW418" s="54"/>
      <c r="BX418" s="26"/>
      <c r="BY418" s="54"/>
      <c r="BZ418" s="26"/>
      <c r="CA418" s="26"/>
      <c r="CB418" s="26"/>
    </row>
    <row r="419" spans="1:80" ht="17.45" customHeight="1">
      <c r="A419" s="94">
        <f t="shared" si="237"/>
        <v>59.3</v>
      </c>
      <c r="B419" s="107">
        <f t="shared" si="216"/>
        <v>46034</v>
      </c>
      <c r="C419" s="8"/>
      <c r="D419" s="11"/>
      <c r="E419" s="12"/>
      <c r="F419" s="11"/>
      <c r="G419" s="74">
        <f t="shared" si="240"/>
        <v>366</v>
      </c>
      <c r="H419" s="75">
        <f t="shared" si="240"/>
        <v>4483</v>
      </c>
      <c r="I419" s="88">
        <f t="shared" si="227"/>
        <v>0</v>
      </c>
      <c r="J419" s="78">
        <f t="shared" si="228"/>
        <v>0</v>
      </c>
      <c r="K419" s="78">
        <f t="shared" si="229"/>
        <v>0</v>
      </c>
      <c r="L419" s="78">
        <f t="shared" si="217"/>
        <v>0</v>
      </c>
      <c r="M419" s="78">
        <f t="shared" ca="1" si="239"/>
        <v>0.35302197802197754</v>
      </c>
      <c r="N419" s="78">
        <f t="shared" ca="1" si="238"/>
        <v>0.93406593406593341</v>
      </c>
      <c r="O419" s="78">
        <f t="shared" si="230"/>
        <v>5.0000000000000001E-4</v>
      </c>
      <c r="P419" s="13"/>
      <c r="Q419" s="8"/>
      <c r="R419" s="13"/>
      <c r="S419" s="89">
        <f t="shared" si="218"/>
        <v>0</v>
      </c>
      <c r="T419" s="75">
        <f t="shared" si="219"/>
        <v>0</v>
      </c>
      <c r="U419" s="90">
        <f t="shared" si="220"/>
        <v>0</v>
      </c>
      <c r="V419" s="82">
        <f t="shared" si="221"/>
        <v>0</v>
      </c>
      <c r="W419" s="8"/>
      <c r="X419" s="8"/>
      <c r="Y419" s="12"/>
      <c r="Z419" s="12"/>
      <c r="AA419" s="12"/>
      <c r="AB419" s="12"/>
      <c r="AC419" s="91">
        <f t="shared" si="222"/>
        <v>0</v>
      </c>
      <c r="AD419" s="75">
        <f t="shared" si="223"/>
        <v>0</v>
      </c>
      <c r="AE419" s="88">
        <f t="shared" si="211"/>
        <v>0</v>
      </c>
      <c r="AF419" s="92">
        <f t="shared" si="212"/>
        <v>0</v>
      </c>
      <c r="AG419" s="93">
        <f t="shared" si="213"/>
        <v>0</v>
      </c>
      <c r="AH419" s="93">
        <f t="shared" si="214"/>
        <v>0</v>
      </c>
      <c r="AI419" s="78">
        <f t="shared" si="215"/>
        <v>0</v>
      </c>
      <c r="AJ419" s="92">
        <f t="shared" si="224"/>
        <v>0</v>
      </c>
      <c r="AK419" s="78">
        <f t="shared" si="225"/>
        <v>0</v>
      </c>
      <c r="AL419" s="11"/>
      <c r="AM419" s="14"/>
      <c r="AN419" s="11"/>
      <c r="AO419" s="15"/>
      <c r="AP419" s="11"/>
      <c r="AQ419" s="11"/>
      <c r="AR419" s="11"/>
      <c r="AS419" s="75" t="str">
        <f t="shared" si="231"/>
        <v/>
      </c>
      <c r="AT419" s="75" t="str">
        <f t="shared" ca="1" si="232"/>
        <v/>
      </c>
      <c r="AU419" s="75" t="str">
        <f t="shared" si="233"/>
        <v/>
      </c>
      <c r="AV419" s="75" t="str">
        <f t="shared" ca="1" si="234"/>
        <v/>
      </c>
      <c r="AW419" s="11"/>
      <c r="AX419" s="11"/>
      <c r="AY419" s="75" t="str">
        <f t="shared" si="235"/>
        <v/>
      </c>
      <c r="AZ419" s="11"/>
      <c r="BA419" s="11"/>
      <c r="BB419" s="75" t="str">
        <f t="shared" si="236"/>
        <v/>
      </c>
      <c r="BC419" s="11"/>
      <c r="BH419" s="52"/>
      <c r="BI419" s="52"/>
      <c r="BJ419" s="52"/>
      <c r="BK419" s="52"/>
      <c r="BL419" s="52"/>
      <c r="BM419" s="52"/>
      <c r="BQ419" s="27"/>
      <c r="BR419" s="27"/>
      <c r="BS419" s="27"/>
      <c r="BT419" s="27"/>
      <c r="BU419" s="27"/>
      <c r="BV419" s="27"/>
      <c r="BW419" s="54"/>
      <c r="BX419" s="26"/>
      <c r="BY419" s="54"/>
      <c r="BZ419" s="26"/>
      <c r="CA419" s="26"/>
      <c r="CB419" s="26"/>
    </row>
    <row r="420" spans="1:80" ht="17.45" customHeight="1">
      <c r="A420" s="86">
        <f t="shared" si="237"/>
        <v>59.4</v>
      </c>
      <c r="B420" s="107">
        <f t="shared" si="216"/>
        <v>46035</v>
      </c>
      <c r="C420" s="8"/>
      <c r="D420" s="11"/>
      <c r="E420" s="12"/>
      <c r="F420" s="11"/>
      <c r="G420" s="74">
        <f t="shared" si="240"/>
        <v>366</v>
      </c>
      <c r="H420" s="75">
        <f t="shared" si="240"/>
        <v>4483</v>
      </c>
      <c r="I420" s="88">
        <f t="shared" si="227"/>
        <v>0</v>
      </c>
      <c r="J420" s="78">
        <f t="shared" si="228"/>
        <v>0</v>
      </c>
      <c r="K420" s="78">
        <f t="shared" si="229"/>
        <v>0</v>
      </c>
      <c r="L420" s="78">
        <f t="shared" si="217"/>
        <v>0</v>
      </c>
      <c r="M420" s="78">
        <f t="shared" ca="1" si="239"/>
        <v>0.35302197802197754</v>
      </c>
      <c r="N420" s="78">
        <f t="shared" ca="1" si="238"/>
        <v>0.93406593406593341</v>
      </c>
      <c r="O420" s="78">
        <f t="shared" si="230"/>
        <v>5.0000000000000001E-4</v>
      </c>
      <c r="P420" s="13"/>
      <c r="Q420" s="8"/>
      <c r="R420" s="13"/>
      <c r="S420" s="89">
        <f t="shared" si="218"/>
        <v>0</v>
      </c>
      <c r="T420" s="75">
        <f t="shared" si="219"/>
        <v>0</v>
      </c>
      <c r="U420" s="90">
        <f t="shared" si="220"/>
        <v>0</v>
      </c>
      <c r="V420" s="82">
        <f t="shared" si="221"/>
        <v>0</v>
      </c>
      <c r="W420" s="8"/>
      <c r="X420" s="8"/>
      <c r="Y420" s="12"/>
      <c r="Z420" s="12"/>
      <c r="AA420" s="12"/>
      <c r="AB420" s="12"/>
      <c r="AC420" s="91">
        <f t="shared" si="222"/>
        <v>0</v>
      </c>
      <c r="AD420" s="75">
        <f t="shared" si="223"/>
        <v>0</v>
      </c>
      <c r="AE420" s="88">
        <f t="shared" si="211"/>
        <v>0</v>
      </c>
      <c r="AF420" s="92">
        <f t="shared" si="212"/>
        <v>0</v>
      </c>
      <c r="AG420" s="93">
        <f t="shared" si="213"/>
        <v>0</v>
      </c>
      <c r="AH420" s="93">
        <f t="shared" si="214"/>
        <v>0</v>
      </c>
      <c r="AI420" s="78">
        <f t="shared" si="215"/>
        <v>0</v>
      </c>
      <c r="AJ420" s="92">
        <f t="shared" si="224"/>
        <v>0</v>
      </c>
      <c r="AK420" s="78">
        <f t="shared" si="225"/>
        <v>0</v>
      </c>
      <c r="AL420" s="11"/>
      <c r="AM420" s="14"/>
      <c r="AN420" s="11"/>
      <c r="AO420" s="15"/>
      <c r="AP420" s="11"/>
      <c r="AQ420" s="11"/>
      <c r="AR420" s="11"/>
      <c r="AS420" s="75" t="str">
        <f t="shared" si="231"/>
        <v/>
      </c>
      <c r="AT420" s="75" t="str">
        <f t="shared" ca="1" si="232"/>
        <v/>
      </c>
      <c r="AU420" s="75" t="str">
        <f t="shared" si="233"/>
        <v/>
      </c>
      <c r="AV420" s="75" t="str">
        <f t="shared" ca="1" si="234"/>
        <v/>
      </c>
      <c r="AW420" s="11"/>
      <c r="AX420" s="11"/>
      <c r="AY420" s="75" t="str">
        <f t="shared" si="235"/>
        <v/>
      </c>
      <c r="AZ420" s="11"/>
      <c r="BA420" s="11"/>
      <c r="BB420" s="75" t="str">
        <f t="shared" si="236"/>
        <v/>
      </c>
      <c r="BC420" s="11"/>
      <c r="BH420" s="52"/>
      <c r="BI420" s="52"/>
      <c r="BJ420" s="52"/>
      <c r="BK420" s="52"/>
      <c r="BL420" s="52"/>
      <c r="BM420" s="52"/>
      <c r="BQ420" s="27"/>
      <c r="BR420" s="27"/>
      <c r="BS420" s="27"/>
      <c r="BT420" s="27"/>
      <c r="BU420" s="27"/>
      <c r="BV420" s="27"/>
      <c r="BW420" s="54"/>
      <c r="BX420" s="26"/>
      <c r="BY420" s="54"/>
      <c r="BZ420" s="26"/>
      <c r="CA420" s="26"/>
      <c r="CB420" s="26"/>
    </row>
    <row r="421" spans="1:80" ht="17.45" customHeight="1">
      <c r="A421" s="94">
        <f t="shared" si="237"/>
        <v>59.5</v>
      </c>
      <c r="B421" s="107">
        <f t="shared" si="216"/>
        <v>46036</v>
      </c>
      <c r="C421" s="8"/>
      <c r="D421" s="11"/>
      <c r="E421" s="12"/>
      <c r="F421" s="11"/>
      <c r="G421" s="74">
        <f t="shared" si="240"/>
        <v>366</v>
      </c>
      <c r="H421" s="75">
        <f t="shared" si="240"/>
        <v>4483</v>
      </c>
      <c r="I421" s="88">
        <f t="shared" si="227"/>
        <v>0</v>
      </c>
      <c r="J421" s="78">
        <f t="shared" si="228"/>
        <v>0</v>
      </c>
      <c r="K421" s="78">
        <f t="shared" si="229"/>
        <v>0</v>
      </c>
      <c r="L421" s="78">
        <f t="shared" si="217"/>
        <v>0</v>
      </c>
      <c r="M421" s="78">
        <f t="shared" ca="1" si="239"/>
        <v>0.35302197802197754</v>
      </c>
      <c r="N421" s="78">
        <f t="shared" ca="1" si="238"/>
        <v>0.93406593406593341</v>
      </c>
      <c r="O421" s="78">
        <f t="shared" si="230"/>
        <v>5.0000000000000001E-4</v>
      </c>
      <c r="P421" s="13"/>
      <c r="Q421" s="8"/>
      <c r="R421" s="13"/>
      <c r="S421" s="89">
        <f t="shared" si="218"/>
        <v>0</v>
      </c>
      <c r="T421" s="75">
        <f t="shared" si="219"/>
        <v>0</v>
      </c>
      <c r="U421" s="90">
        <f t="shared" si="220"/>
        <v>0</v>
      </c>
      <c r="V421" s="82">
        <f t="shared" si="221"/>
        <v>0</v>
      </c>
      <c r="W421" s="8"/>
      <c r="X421" s="8"/>
      <c r="Y421" s="12"/>
      <c r="Z421" s="12"/>
      <c r="AA421" s="12"/>
      <c r="AB421" s="12"/>
      <c r="AC421" s="91">
        <f t="shared" si="222"/>
        <v>0</v>
      </c>
      <c r="AD421" s="75">
        <f t="shared" si="223"/>
        <v>0</v>
      </c>
      <c r="AE421" s="88">
        <f t="shared" si="211"/>
        <v>0</v>
      </c>
      <c r="AF421" s="92">
        <f t="shared" si="212"/>
        <v>0</v>
      </c>
      <c r="AG421" s="93">
        <f t="shared" si="213"/>
        <v>0</v>
      </c>
      <c r="AH421" s="93">
        <f t="shared" si="214"/>
        <v>0</v>
      </c>
      <c r="AI421" s="78">
        <f t="shared" si="215"/>
        <v>0</v>
      </c>
      <c r="AJ421" s="92">
        <f t="shared" si="224"/>
        <v>0</v>
      </c>
      <c r="AK421" s="78">
        <f t="shared" si="225"/>
        <v>0</v>
      </c>
      <c r="AL421" s="11"/>
      <c r="AM421" s="14"/>
      <c r="AN421" s="11"/>
      <c r="AO421" s="15"/>
      <c r="AP421" s="11"/>
      <c r="AQ421" s="11"/>
      <c r="AR421" s="11"/>
      <c r="AS421" s="75" t="str">
        <f t="shared" si="231"/>
        <v/>
      </c>
      <c r="AT421" s="75" t="str">
        <f t="shared" ca="1" si="232"/>
        <v/>
      </c>
      <c r="AU421" s="75" t="str">
        <f t="shared" si="233"/>
        <v/>
      </c>
      <c r="AV421" s="75" t="str">
        <f t="shared" ca="1" si="234"/>
        <v/>
      </c>
      <c r="AW421" s="11"/>
      <c r="AX421" s="11"/>
      <c r="AY421" s="75" t="str">
        <f t="shared" si="235"/>
        <v/>
      </c>
      <c r="AZ421" s="11"/>
      <c r="BA421" s="11"/>
      <c r="BB421" s="75" t="str">
        <f t="shared" si="236"/>
        <v/>
      </c>
      <c r="BC421" s="11"/>
      <c r="BH421" s="52"/>
      <c r="BI421" s="52"/>
      <c r="BJ421" s="52"/>
      <c r="BK421" s="52"/>
      <c r="BL421" s="52"/>
      <c r="BM421" s="52"/>
      <c r="BQ421" s="27"/>
      <c r="BR421" s="27"/>
      <c r="BS421" s="27"/>
      <c r="BT421" s="27"/>
      <c r="BU421" s="27"/>
      <c r="BV421" s="27"/>
      <c r="BW421" s="54"/>
      <c r="BX421" s="26"/>
      <c r="BY421" s="54"/>
      <c r="BZ421" s="26"/>
      <c r="CA421" s="26"/>
      <c r="CB421" s="26"/>
    </row>
    <row r="422" spans="1:80" ht="17.45" customHeight="1">
      <c r="A422" s="86">
        <f t="shared" si="237"/>
        <v>59.6</v>
      </c>
      <c r="B422" s="107">
        <f t="shared" si="216"/>
        <v>46037</v>
      </c>
      <c r="C422" s="8"/>
      <c r="D422" s="11"/>
      <c r="E422" s="12"/>
      <c r="F422" s="11"/>
      <c r="G422" s="74">
        <f t="shared" si="240"/>
        <v>366</v>
      </c>
      <c r="H422" s="75">
        <f t="shared" si="240"/>
        <v>4483</v>
      </c>
      <c r="I422" s="88">
        <f t="shared" si="227"/>
        <v>0</v>
      </c>
      <c r="J422" s="78">
        <f t="shared" si="228"/>
        <v>0</v>
      </c>
      <c r="K422" s="78">
        <f t="shared" si="229"/>
        <v>0</v>
      </c>
      <c r="L422" s="78">
        <f t="shared" si="217"/>
        <v>0</v>
      </c>
      <c r="M422" s="78">
        <f t="shared" ca="1" si="239"/>
        <v>0.35302197802197754</v>
      </c>
      <c r="N422" s="78">
        <f t="shared" ca="1" si="238"/>
        <v>0.93406593406593341</v>
      </c>
      <c r="O422" s="78">
        <f t="shared" si="230"/>
        <v>5.0000000000000001E-4</v>
      </c>
      <c r="P422" s="13"/>
      <c r="Q422" s="8"/>
      <c r="R422" s="13"/>
      <c r="S422" s="89">
        <f t="shared" si="218"/>
        <v>0</v>
      </c>
      <c r="T422" s="75">
        <f t="shared" si="219"/>
        <v>0</v>
      </c>
      <c r="U422" s="90">
        <f t="shared" si="220"/>
        <v>0</v>
      </c>
      <c r="V422" s="82">
        <f t="shared" si="221"/>
        <v>0</v>
      </c>
      <c r="W422" s="8"/>
      <c r="X422" s="8"/>
      <c r="Y422" s="12"/>
      <c r="Z422" s="12"/>
      <c r="AA422" s="12"/>
      <c r="AB422" s="12"/>
      <c r="AC422" s="91">
        <f t="shared" si="222"/>
        <v>0</v>
      </c>
      <c r="AD422" s="75">
        <f t="shared" si="223"/>
        <v>0</v>
      </c>
      <c r="AE422" s="88">
        <f t="shared" si="211"/>
        <v>0</v>
      </c>
      <c r="AF422" s="92">
        <f t="shared" si="212"/>
        <v>0</v>
      </c>
      <c r="AG422" s="93">
        <f t="shared" si="213"/>
        <v>0</v>
      </c>
      <c r="AH422" s="93">
        <f t="shared" si="214"/>
        <v>0</v>
      </c>
      <c r="AI422" s="78">
        <f t="shared" si="215"/>
        <v>0</v>
      </c>
      <c r="AJ422" s="92">
        <f t="shared" si="224"/>
        <v>0</v>
      </c>
      <c r="AK422" s="78">
        <f t="shared" si="225"/>
        <v>0</v>
      </c>
      <c r="AL422" s="11"/>
      <c r="AM422" s="14"/>
      <c r="AN422" s="11"/>
      <c r="AO422" s="15"/>
      <c r="AP422" s="11"/>
      <c r="AQ422" s="11"/>
      <c r="AR422" s="11"/>
      <c r="AS422" s="75" t="str">
        <f t="shared" si="231"/>
        <v/>
      </c>
      <c r="AT422" s="75" t="str">
        <f t="shared" ca="1" si="232"/>
        <v/>
      </c>
      <c r="AU422" s="75" t="str">
        <f t="shared" si="233"/>
        <v/>
      </c>
      <c r="AV422" s="75" t="str">
        <f t="shared" ca="1" si="234"/>
        <v/>
      </c>
      <c r="AW422" s="11"/>
      <c r="AX422" s="11"/>
      <c r="AY422" s="75" t="str">
        <f t="shared" si="235"/>
        <v/>
      </c>
      <c r="AZ422" s="11"/>
      <c r="BA422" s="11"/>
      <c r="BB422" s="75" t="str">
        <f t="shared" si="236"/>
        <v/>
      </c>
      <c r="BC422" s="11"/>
      <c r="BH422" s="52"/>
      <c r="BI422" s="52"/>
      <c r="BJ422" s="52"/>
      <c r="BK422" s="52"/>
      <c r="BL422" s="52"/>
      <c r="BM422" s="52"/>
      <c r="BQ422" s="27"/>
      <c r="BR422" s="27"/>
      <c r="BS422" s="27"/>
      <c r="BT422" s="27"/>
      <c r="BU422" s="27"/>
      <c r="BV422" s="27"/>
      <c r="BW422" s="54"/>
      <c r="BX422" s="26"/>
      <c r="BY422" s="54"/>
      <c r="BZ422" s="26"/>
      <c r="CA422" s="26"/>
      <c r="CB422" s="26"/>
    </row>
    <row r="423" spans="1:80" ht="17.45" customHeight="1" thickBot="1">
      <c r="A423" s="94">
        <f t="shared" si="237"/>
        <v>59.7</v>
      </c>
      <c r="B423" s="108">
        <f t="shared" si="216"/>
        <v>46038</v>
      </c>
      <c r="C423" s="16"/>
      <c r="D423" s="17"/>
      <c r="E423" s="18"/>
      <c r="F423" s="17"/>
      <c r="G423" s="96">
        <f t="shared" si="240"/>
        <v>366</v>
      </c>
      <c r="H423" s="97">
        <f t="shared" si="240"/>
        <v>4483</v>
      </c>
      <c r="I423" s="98">
        <f t="shared" si="227"/>
        <v>0</v>
      </c>
      <c r="J423" s="99">
        <f t="shared" si="228"/>
        <v>0</v>
      </c>
      <c r="K423" s="99">
        <f t="shared" si="229"/>
        <v>0</v>
      </c>
      <c r="L423" s="99">
        <f t="shared" si="217"/>
        <v>0</v>
      </c>
      <c r="M423" s="99">
        <f t="shared" ca="1" si="239"/>
        <v>0.35302197802197754</v>
      </c>
      <c r="N423" s="99">
        <f t="shared" ca="1" si="238"/>
        <v>0.93406593406593341</v>
      </c>
      <c r="O423" s="99">
        <f t="shared" si="230"/>
        <v>5.0000000000000001E-4</v>
      </c>
      <c r="P423" s="19"/>
      <c r="Q423" s="16"/>
      <c r="R423" s="19"/>
      <c r="S423" s="89">
        <f t="shared" si="218"/>
        <v>0</v>
      </c>
      <c r="T423" s="75">
        <f t="shared" si="219"/>
        <v>0</v>
      </c>
      <c r="U423" s="100">
        <f t="shared" si="220"/>
        <v>0</v>
      </c>
      <c r="V423" s="101">
        <f t="shared" si="221"/>
        <v>0</v>
      </c>
      <c r="W423" s="16"/>
      <c r="X423" s="8"/>
      <c r="Y423" s="12"/>
      <c r="Z423" s="12"/>
      <c r="AA423" s="12"/>
      <c r="AB423" s="12"/>
      <c r="AC423" s="102">
        <f t="shared" si="222"/>
        <v>0</v>
      </c>
      <c r="AD423" s="97">
        <f t="shared" si="223"/>
        <v>0</v>
      </c>
      <c r="AE423" s="98">
        <f t="shared" si="211"/>
        <v>0</v>
      </c>
      <c r="AF423" s="103">
        <f t="shared" si="212"/>
        <v>0</v>
      </c>
      <c r="AG423" s="104">
        <f t="shared" si="213"/>
        <v>0</v>
      </c>
      <c r="AH423" s="104">
        <f t="shared" si="214"/>
        <v>0</v>
      </c>
      <c r="AI423" s="99">
        <f t="shared" si="215"/>
        <v>0</v>
      </c>
      <c r="AJ423" s="103">
        <f t="shared" si="224"/>
        <v>0</v>
      </c>
      <c r="AK423" s="99">
        <f t="shared" si="225"/>
        <v>0</v>
      </c>
      <c r="AL423" s="17"/>
      <c r="AM423" s="20"/>
      <c r="AN423" s="17"/>
      <c r="AO423" s="21"/>
      <c r="AP423" s="17"/>
      <c r="AQ423" s="17"/>
      <c r="AR423" s="17"/>
      <c r="AS423" s="97" t="str">
        <f t="shared" si="231"/>
        <v/>
      </c>
      <c r="AT423" s="97" t="str">
        <f t="shared" ca="1" si="232"/>
        <v/>
      </c>
      <c r="AU423" s="97" t="str">
        <f t="shared" si="233"/>
        <v/>
      </c>
      <c r="AV423" s="97" t="str">
        <f t="shared" ca="1" si="234"/>
        <v/>
      </c>
      <c r="AW423" s="17"/>
      <c r="AX423" s="17"/>
      <c r="AY423" s="97" t="str">
        <f t="shared" si="235"/>
        <v/>
      </c>
      <c r="AZ423" s="17"/>
      <c r="BA423" s="17"/>
      <c r="BB423" s="97" t="str">
        <f t="shared" si="236"/>
        <v/>
      </c>
      <c r="BC423" s="17"/>
      <c r="BH423" s="52"/>
      <c r="BI423" s="52"/>
      <c r="BJ423" s="52"/>
      <c r="BK423" s="52"/>
      <c r="BL423" s="52"/>
      <c r="BM423" s="52"/>
      <c r="BQ423" s="27"/>
      <c r="BR423" s="27"/>
      <c r="BS423" s="27"/>
      <c r="BT423" s="27"/>
      <c r="BU423" s="27"/>
      <c r="BV423" s="27"/>
      <c r="BW423" s="54"/>
      <c r="BX423" s="26"/>
      <c r="BY423" s="54"/>
      <c r="BZ423" s="26"/>
      <c r="CA423" s="26"/>
      <c r="CB423" s="26"/>
    </row>
    <row r="424" spans="1:80" ht="17.45" customHeight="1" thickTop="1">
      <c r="A424" s="105">
        <f>A417+1</f>
        <v>60.1</v>
      </c>
      <c r="B424" s="106">
        <f>B423+1</f>
        <v>46039</v>
      </c>
      <c r="C424" s="4"/>
      <c r="D424" s="5"/>
      <c r="E424" s="6"/>
      <c r="F424" s="5"/>
      <c r="G424" s="74">
        <f t="shared" si="240"/>
        <v>366</v>
      </c>
      <c r="H424" s="75">
        <f t="shared" si="240"/>
        <v>4483</v>
      </c>
      <c r="I424" s="76">
        <f t="shared" si="227"/>
        <v>0</v>
      </c>
      <c r="J424" s="77">
        <f t="shared" si="228"/>
        <v>0</v>
      </c>
      <c r="K424" s="77">
        <f t="shared" si="229"/>
        <v>0</v>
      </c>
      <c r="L424" s="77">
        <f t="shared" si="217"/>
        <v>0</v>
      </c>
      <c r="M424" s="78">
        <f t="shared" ca="1" si="239"/>
        <v>0.35302197802197754</v>
      </c>
      <c r="N424" s="78">
        <f t="shared" ca="1" si="238"/>
        <v>0.93406593406593341</v>
      </c>
      <c r="O424" s="78">
        <f t="shared" si="230"/>
        <v>5.0000000000000001E-4</v>
      </c>
      <c r="P424" s="13"/>
      <c r="Q424" s="8"/>
      <c r="R424" s="13"/>
      <c r="S424" s="79">
        <f t="shared" si="218"/>
        <v>0</v>
      </c>
      <c r="T424" s="80">
        <f t="shared" si="219"/>
        <v>0</v>
      </c>
      <c r="U424" s="90">
        <f t="shared" si="220"/>
        <v>0</v>
      </c>
      <c r="V424" s="82">
        <f t="shared" si="221"/>
        <v>0</v>
      </c>
      <c r="W424" s="4"/>
      <c r="X424" s="4"/>
      <c r="Y424" s="6"/>
      <c r="Z424" s="6"/>
      <c r="AA424" s="6"/>
      <c r="AB424" s="6"/>
      <c r="AC424" s="83">
        <f t="shared" si="222"/>
        <v>0</v>
      </c>
      <c r="AD424" s="80">
        <f t="shared" si="223"/>
        <v>0</v>
      </c>
      <c r="AE424" s="76">
        <f t="shared" si="211"/>
        <v>0</v>
      </c>
      <c r="AF424" s="84">
        <f t="shared" si="212"/>
        <v>0</v>
      </c>
      <c r="AG424" s="85">
        <f t="shared" si="213"/>
        <v>0</v>
      </c>
      <c r="AH424" s="85">
        <f t="shared" si="214"/>
        <v>0</v>
      </c>
      <c r="AI424" s="77">
        <f t="shared" si="215"/>
        <v>0</v>
      </c>
      <c r="AJ424" s="84">
        <f t="shared" si="224"/>
        <v>0</v>
      </c>
      <c r="AK424" s="77">
        <f t="shared" si="225"/>
        <v>0</v>
      </c>
      <c r="AL424" s="5"/>
      <c r="AM424" s="9"/>
      <c r="AN424" s="5"/>
      <c r="AO424" s="10"/>
      <c r="AP424" s="5"/>
      <c r="AQ424" s="5"/>
      <c r="AR424" s="5"/>
      <c r="AS424" s="80" t="str">
        <f t="shared" si="231"/>
        <v/>
      </c>
      <c r="AT424" s="80" t="str">
        <f t="shared" ca="1" si="232"/>
        <v/>
      </c>
      <c r="AU424" s="80" t="str">
        <f t="shared" si="233"/>
        <v/>
      </c>
      <c r="AV424" s="80" t="str">
        <f t="shared" ca="1" si="234"/>
        <v/>
      </c>
      <c r="AW424" s="5"/>
      <c r="AX424" s="5"/>
      <c r="AY424" s="80" t="str">
        <f t="shared" si="235"/>
        <v/>
      </c>
      <c r="AZ424" s="165"/>
      <c r="BA424" s="165"/>
      <c r="BB424" s="80" t="str">
        <f t="shared" si="236"/>
        <v/>
      </c>
      <c r="BC424" s="5"/>
      <c r="BH424" s="52"/>
      <c r="BI424" s="52"/>
      <c r="BJ424" s="52"/>
      <c r="BK424" s="52"/>
      <c r="BL424" s="52"/>
      <c r="BM424" s="52"/>
      <c r="BQ424" s="27"/>
      <c r="BR424" s="27"/>
      <c r="BS424" s="27"/>
      <c r="BT424" s="27"/>
      <c r="BU424" s="27"/>
      <c r="BV424" s="27"/>
      <c r="BW424" s="54"/>
      <c r="BX424" s="26"/>
      <c r="BY424" s="54"/>
      <c r="BZ424" s="26"/>
      <c r="CA424" s="26"/>
      <c r="CB424" s="26"/>
    </row>
    <row r="425" spans="1:80" ht="17.45" customHeight="1">
      <c r="A425" s="94">
        <f t="shared" si="237"/>
        <v>60.2</v>
      </c>
      <c r="B425" s="107">
        <f t="shared" si="216"/>
        <v>46040</v>
      </c>
      <c r="C425" s="8"/>
      <c r="D425" s="11"/>
      <c r="E425" s="12"/>
      <c r="F425" s="11"/>
      <c r="G425" s="74">
        <f t="shared" si="240"/>
        <v>366</v>
      </c>
      <c r="H425" s="75">
        <f t="shared" si="240"/>
        <v>4483</v>
      </c>
      <c r="I425" s="88">
        <f t="shared" si="227"/>
        <v>0</v>
      </c>
      <c r="J425" s="78">
        <f t="shared" si="228"/>
        <v>0</v>
      </c>
      <c r="K425" s="78">
        <f t="shared" si="229"/>
        <v>0</v>
      </c>
      <c r="L425" s="78">
        <f t="shared" si="217"/>
        <v>0</v>
      </c>
      <c r="M425" s="78">
        <f t="shared" ca="1" si="239"/>
        <v>0.35302197802197754</v>
      </c>
      <c r="N425" s="78">
        <f t="shared" ca="1" si="238"/>
        <v>0.93406593406593341</v>
      </c>
      <c r="O425" s="78">
        <f t="shared" si="230"/>
        <v>5.0000000000000001E-4</v>
      </c>
      <c r="P425" s="13"/>
      <c r="Q425" s="8"/>
      <c r="R425" s="13"/>
      <c r="S425" s="89">
        <f t="shared" si="218"/>
        <v>0</v>
      </c>
      <c r="T425" s="75">
        <f t="shared" si="219"/>
        <v>0</v>
      </c>
      <c r="U425" s="90">
        <f t="shared" si="220"/>
        <v>0</v>
      </c>
      <c r="V425" s="82">
        <f t="shared" si="221"/>
        <v>0</v>
      </c>
      <c r="W425" s="8"/>
      <c r="X425" s="8"/>
      <c r="Y425" s="12"/>
      <c r="Z425" s="12"/>
      <c r="AA425" s="12"/>
      <c r="AB425" s="12"/>
      <c r="AC425" s="91">
        <f t="shared" si="222"/>
        <v>0</v>
      </c>
      <c r="AD425" s="75">
        <f t="shared" si="223"/>
        <v>0</v>
      </c>
      <c r="AE425" s="88">
        <f t="shared" si="211"/>
        <v>0</v>
      </c>
      <c r="AF425" s="92">
        <f t="shared" si="212"/>
        <v>0</v>
      </c>
      <c r="AG425" s="93">
        <f t="shared" si="213"/>
        <v>0</v>
      </c>
      <c r="AH425" s="93">
        <f t="shared" si="214"/>
        <v>0</v>
      </c>
      <c r="AI425" s="78">
        <f t="shared" si="215"/>
        <v>0</v>
      </c>
      <c r="AJ425" s="92">
        <f t="shared" si="224"/>
        <v>0</v>
      </c>
      <c r="AK425" s="78">
        <f t="shared" si="225"/>
        <v>0</v>
      </c>
      <c r="AL425" s="11"/>
      <c r="AM425" s="14"/>
      <c r="AN425" s="11"/>
      <c r="AO425" s="15"/>
      <c r="AP425" s="11"/>
      <c r="AQ425" s="11"/>
      <c r="AR425" s="11"/>
      <c r="AS425" s="75" t="str">
        <f t="shared" si="231"/>
        <v/>
      </c>
      <c r="AT425" s="75" t="str">
        <f t="shared" ca="1" si="232"/>
        <v/>
      </c>
      <c r="AU425" s="75" t="str">
        <f t="shared" si="233"/>
        <v/>
      </c>
      <c r="AV425" s="75" t="str">
        <f t="shared" ca="1" si="234"/>
        <v/>
      </c>
      <c r="AW425" s="11"/>
      <c r="AX425" s="11"/>
      <c r="AY425" s="75" t="str">
        <f t="shared" si="235"/>
        <v/>
      </c>
      <c r="AZ425" s="11"/>
      <c r="BA425" s="11"/>
      <c r="BB425" s="75" t="str">
        <f t="shared" si="236"/>
        <v/>
      </c>
      <c r="BC425" s="11"/>
      <c r="BH425" s="52"/>
      <c r="BI425" s="52"/>
      <c r="BJ425" s="52"/>
      <c r="BK425" s="52"/>
      <c r="BL425" s="52"/>
      <c r="BM425" s="52"/>
      <c r="BQ425" s="27"/>
      <c r="BR425" s="27"/>
      <c r="BS425" s="27"/>
      <c r="BT425" s="27"/>
      <c r="BU425" s="27"/>
      <c r="BV425" s="27"/>
      <c r="BW425" s="54"/>
      <c r="BX425" s="26"/>
      <c r="BY425" s="54"/>
      <c r="BZ425" s="26"/>
      <c r="CA425" s="26"/>
      <c r="CB425" s="26"/>
    </row>
    <row r="426" spans="1:80" ht="17.45" customHeight="1">
      <c r="A426" s="86">
        <f t="shared" si="237"/>
        <v>60.3</v>
      </c>
      <c r="B426" s="107">
        <f t="shared" si="216"/>
        <v>46041</v>
      </c>
      <c r="C426" s="8"/>
      <c r="D426" s="11"/>
      <c r="E426" s="12"/>
      <c r="F426" s="11"/>
      <c r="G426" s="74">
        <f t="shared" si="240"/>
        <v>366</v>
      </c>
      <c r="H426" s="75">
        <f t="shared" si="240"/>
        <v>4483</v>
      </c>
      <c r="I426" s="88">
        <f t="shared" si="227"/>
        <v>0</v>
      </c>
      <c r="J426" s="78">
        <f t="shared" si="228"/>
        <v>0</v>
      </c>
      <c r="K426" s="78">
        <f t="shared" si="229"/>
        <v>0</v>
      </c>
      <c r="L426" s="78">
        <f t="shared" si="217"/>
        <v>0</v>
      </c>
      <c r="M426" s="78">
        <f t="shared" ca="1" si="239"/>
        <v>0.35302197802197754</v>
      </c>
      <c r="N426" s="78">
        <f t="shared" ca="1" si="238"/>
        <v>0.93406593406593341</v>
      </c>
      <c r="O426" s="78">
        <f t="shared" si="230"/>
        <v>5.0000000000000001E-4</v>
      </c>
      <c r="P426" s="13"/>
      <c r="Q426" s="8"/>
      <c r="R426" s="13"/>
      <c r="S426" s="89">
        <f t="shared" si="218"/>
        <v>0</v>
      </c>
      <c r="T426" s="75">
        <f t="shared" si="219"/>
        <v>0</v>
      </c>
      <c r="U426" s="90">
        <f t="shared" si="220"/>
        <v>0</v>
      </c>
      <c r="V426" s="82">
        <f t="shared" si="221"/>
        <v>0</v>
      </c>
      <c r="W426" s="8"/>
      <c r="X426" s="8"/>
      <c r="Y426" s="12"/>
      <c r="Z426" s="12"/>
      <c r="AA426" s="12"/>
      <c r="AB426" s="12"/>
      <c r="AC426" s="91">
        <f t="shared" si="222"/>
        <v>0</v>
      </c>
      <c r="AD426" s="75">
        <f t="shared" si="223"/>
        <v>0</v>
      </c>
      <c r="AE426" s="88">
        <f t="shared" si="211"/>
        <v>0</v>
      </c>
      <c r="AF426" s="92">
        <f t="shared" si="212"/>
        <v>0</v>
      </c>
      <c r="AG426" s="93">
        <f t="shared" si="213"/>
        <v>0</v>
      </c>
      <c r="AH426" s="93">
        <f t="shared" si="214"/>
        <v>0</v>
      </c>
      <c r="AI426" s="78">
        <f t="shared" si="215"/>
        <v>0</v>
      </c>
      <c r="AJ426" s="92">
        <f t="shared" si="224"/>
        <v>0</v>
      </c>
      <c r="AK426" s="78">
        <f t="shared" si="225"/>
        <v>0</v>
      </c>
      <c r="AL426" s="11"/>
      <c r="AM426" s="14"/>
      <c r="AN426" s="11"/>
      <c r="AO426" s="15"/>
      <c r="AP426" s="11"/>
      <c r="AQ426" s="11"/>
      <c r="AR426" s="11"/>
      <c r="AS426" s="75" t="str">
        <f t="shared" si="231"/>
        <v/>
      </c>
      <c r="AT426" s="75" t="str">
        <f t="shared" ca="1" si="232"/>
        <v/>
      </c>
      <c r="AU426" s="75" t="str">
        <f t="shared" si="233"/>
        <v/>
      </c>
      <c r="AV426" s="75" t="str">
        <f t="shared" ca="1" si="234"/>
        <v/>
      </c>
      <c r="AW426" s="11"/>
      <c r="AX426" s="11"/>
      <c r="AY426" s="75" t="str">
        <f t="shared" si="235"/>
        <v/>
      </c>
      <c r="AZ426" s="11"/>
      <c r="BA426" s="11"/>
      <c r="BB426" s="75" t="str">
        <f t="shared" si="236"/>
        <v/>
      </c>
      <c r="BC426" s="11"/>
      <c r="BH426" s="52"/>
      <c r="BI426" s="52"/>
      <c r="BJ426" s="52"/>
      <c r="BK426" s="52"/>
      <c r="BL426" s="52"/>
      <c r="BM426" s="52"/>
      <c r="BQ426" s="27"/>
      <c r="BR426" s="27"/>
      <c r="BS426" s="27"/>
      <c r="BT426" s="27"/>
      <c r="BU426" s="27"/>
      <c r="BV426" s="27"/>
      <c r="BW426" s="54"/>
      <c r="BX426" s="26"/>
      <c r="BY426" s="54"/>
      <c r="BZ426" s="26"/>
      <c r="CA426" s="26"/>
      <c r="CB426" s="26"/>
    </row>
    <row r="427" spans="1:80" ht="17.45" customHeight="1">
      <c r="A427" s="94">
        <f t="shared" si="237"/>
        <v>60.4</v>
      </c>
      <c r="B427" s="107">
        <f t="shared" si="216"/>
        <v>46042</v>
      </c>
      <c r="C427" s="8"/>
      <c r="D427" s="11"/>
      <c r="E427" s="12"/>
      <c r="F427" s="11"/>
      <c r="G427" s="74">
        <f t="shared" si="240"/>
        <v>366</v>
      </c>
      <c r="H427" s="75">
        <f t="shared" si="240"/>
        <v>4483</v>
      </c>
      <c r="I427" s="88">
        <f t="shared" si="227"/>
        <v>0</v>
      </c>
      <c r="J427" s="78">
        <f t="shared" si="228"/>
        <v>0</v>
      </c>
      <c r="K427" s="78">
        <f t="shared" si="229"/>
        <v>0</v>
      </c>
      <c r="L427" s="78">
        <f t="shared" si="217"/>
        <v>0</v>
      </c>
      <c r="M427" s="78">
        <f t="shared" ca="1" si="239"/>
        <v>0.35302197802197754</v>
      </c>
      <c r="N427" s="78">
        <f t="shared" ca="1" si="238"/>
        <v>0.93406593406593341</v>
      </c>
      <c r="O427" s="78">
        <f t="shared" si="230"/>
        <v>5.0000000000000001E-4</v>
      </c>
      <c r="P427" s="13"/>
      <c r="Q427" s="8"/>
      <c r="R427" s="13"/>
      <c r="S427" s="89">
        <f t="shared" si="218"/>
        <v>0</v>
      </c>
      <c r="T427" s="75">
        <f t="shared" si="219"/>
        <v>0</v>
      </c>
      <c r="U427" s="90">
        <f t="shared" si="220"/>
        <v>0</v>
      </c>
      <c r="V427" s="82">
        <f t="shared" si="221"/>
        <v>0</v>
      </c>
      <c r="W427" s="8"/>
      <c r="X427" s="8"/>
      <c r="Y427" s="12"/>
      <c r="Z427" s="12"/>
      <c r="AA427" s="12"/>
      <c r="AB427" s="12"/>
      <c r="AC427" s="91">
        <f t="shared" si="222"/>
        <v>0</v>
      </c>
      <c r="AD427" s="75">
        <f t="shared" si="223"/>
        <v>0</v>
      </c>
      <c r="AE427" s="88">
        <f t="shared" si="211"/>
        <v>0</v>
      </c>
      <c r="AF427" s="92">
        <f t="shared" si="212"/>
        <v>0</v>
      </c>
      <c r="AG427" s="93">
        <f t="shared" si="213"/>
        <v>0</v>
      </c>
      <c r="AH427" s="93">
        <f t="shared" si="214"/>
        <v>0</v>
      </c>
      <c r="AI427" s="78">
        <f t="shared" si="215"/>
        <v>0</v>
      </c>
      <c r="AJ427" s="92">
        <f t="shared" si="224"/>
        <v>0</v>
      </c>
      <c r="AK427" s="78">
        <f t="shared" si="225"/>
        <v>0</v>
      </c>
      <c r="AL427" s="11"/>
      <c r="AM427" s="14"/>
      <c r="AN427" s="11"/>
      <c r="AO427" s="15"/>
      <c r="AP427" s="11"/>
      <c r="AQ427" s="11"/>
      <c r="AR427" s="11"/>
      <c r="AS427" s="75" t="str">
        <f t="shared" si="231"/>
        <v/>
      </c>
      <c r="AT427" s="75" t="str">
        <f t="shared" ca="1" si="232"/>
        <v/>
      </c>
      <c r="AU427" s="75" t="str">
        <f t="shared" si="233"/>
        <v/>
      </c>
      <c r="AV427" s="75" t="str">
        <f t="shared" ca="1" si="234"/>
        <v/>
      </c>
      <c r="AW427" s="11"/>
      <c r="AX427" s="11"/>
      <c r="AY427" s="75" t="str">
        <f t="shared" si="235"/>
        <v/>
      </c>
      <c r="AZ427" s="11"/>
      <c r="BA427" s="11"/>
      <c r="BB427" s="75" t="str">
        <f t="shared" si="236"/>
        <v/>
      </c>
      <c r="BC427" s="11"/>
      <c r="BH427" s="52"/>
      <c r="BI427" s="52"/>
      <c r="BJ427" s="52"/>
      <c r="BK427" s="52"/>
      <c r="BL427" s="52"/>
      <c r="BM427" s="52"/>
      <c r="BQ427" s="27"/>
      <c r="BR427" s="27"/>
      <c r="BS427" s="27"/>
      <c r="BT427" s="27"/>
      <c r="BU427" s="27"/>
      <c r="BV427" s="27"/>
      <c r="BW427" s="54"/>
      <c r="BX427" s="26"/>
      <c r="BY427" s="54"/>
      <c r="BZ427" s="26"/>
      <c r="CA427" s="26"/>
      <c r="CB427" s="26"/>
    </row>
    <row r="428" spans="1:80" ht="17.45" customHeight="1">
      <c r="A428" s="86">
        <f t="shared" si="237"/>
        <v>60.5</v>
      </c>
      <c r="B428" s="107">
        <f t="shared" si="216"/>
        <v>46043</v>
      </c>
      <c r="C428" s="8"/>
      <c r="D428" s="11"/>
      <c r="E428" s="12"/>
      <c r="F428" s="11"/>
      <c r="G428" s="74">
        <f t="shared" ref="G428:H443" si="241">G427-E428-C428</f>
        <v>366</v>
      </c>
      <c r="H428" s="75">
        <f t="shared" si="241"/>
        <v>4483</v>
      </c>
      <c r="I428" s="88">
        <f t="shared" si="227"/>
        <v>0</v>
      </c>
      <c r="J428" s="78">
        <f t="shared" si="228"/>
        <v>0</v>
      </c>
      <c r="K428" s="78">
        <f t="shared" si="229"/>
        <v>0</v>
      </c>
      <c r="L428" s="78">
        <f t="shared" si="217"/>
        <v>0</v>
      </c>
      <c r="M428" s="78">
        <f t="shared" ca="1" si="239"/>
        <v>0.35302197802197754</v>
      </c>
      <c r="N428" s="78">
        <f t="shared" ca="1" si="238"/>
        <v>0.93406593406593341</v>
      </c>
      <c r="O428" s="78">
        <f t="shared" si="230"/>
        <v>5.0000000000000001E-4</v>
      </c>
      <c r="P428" s="13"/>
      <c r="Q428" s="8"/>
      <c r="R428" s="13"/>
      <c r="S428" s="89">
        <f t="shared" si="218"/>
        <v>0</v>
      </c>
      <c r="T428" s="75">
        <f t="shared" si="219"/>
        <v>0</v>
      </c>
      <c r="U428" s="90">
        <f t="shared" si="220"/>
        <v>0</v>
      </c>
      <c r="V428" s="82">
        <f t="shared" si="221"/>
        <v>0</v>
      </c>
      <c r="W428" s="8"/>
      <c r="X428" s="8"/>
      <c r="Y428" s="12"/>
      <c r="Z428" s="12"/>
      <c r="AA428" s="12"/>
      <c r="AB428" s="12"/>
      <c r="AC428" s="91">
        <f t="shared" si="222"/>
        <v>0</v>
      </c>
      <c r="AD428" s="75">
        <f t="shared" si="223"/>
        <v>0</v>
      </c>
      <c r="AE428" s="88">
        <f t="shared" si="211"/>
        <v>0</v>
      </c>
      <c r="AF428" s="92">
        <f t="shared" si="212"/>
        <v>0</v>
      </c>
      <c r="AG428" s="93">
        <f t="shared" si="213"/>
        <v>0</v>
      </c>
      <c r="AH428" s="93">
        <f t="shared" si="214"/>
        <v>0</v>
      </c>
      <c r="AI428" s="78">
        <f t="shared" si="215"/>
        <v>0</v>
      </c>
      <c r="AJ428" s="92">
        <f t="shared" si="224"/>
        <v>0</v>
      </c>
      <c r="AK428" s="78">
        <f t="shared" si="225"/>
        <v>0</v>
      </c>
      <c r="AL428" s="11"/>
      <c r="AM428" s="14"/>
      <c r="AN428" s="11"/>
      <c r="AO428" s="15"/>
      <c r="AP428" s="11"/>
      <c r="AQ428" s="11"/>
      <c r="AR428" s="11"/>
      <c r="AS428" s="75" t="str">
        <f t="shared" si="231"/>
        <v/>
      </c>
      <c r="AT428" s="75" t="str">
        <f t="shared" ca="1" si="232"/>
        <v/>
      </c>
      <c r="AU428" s="75" t="str">
        <f t="shared" si="233"/>
        <v/>
      </c>
      <c r="AV428" s="75" t="str">
        <f t="shared" ca="1" si="234"/>
        <v/>
      </c>
      <c r="AW428" s="11"/>
      <c r="AX428" s="11"/>
      <c r="AY428" s="75" t="str">
        <f t="shared" si="235"/>
        <v/>
      </c>
      <c r="AZ428" s="11"/>
      <c r="BA428" s="11"/>
      <c r="BB428" s="75" t="str">
        <f t="shared" si="236"/>
        <v/>
      </c>
      <c r="BC428" s="11"/>
      <c r="BH428" s="52"/>
      <c r="BI428" s="52"/>
      <c r="BJ428" s="52"/>
      <c r="BK428" s="52"/>
      <c r="BL428" s="52"/>
      <c r="BM428" s="52"/>
      <c r="BQ428" s="27"/>
      <c r="BR428" s="27"/>
      <c r="BS428" s="27"/>
      <c r="BT428" s="27"/>
      <c r="BU428" s="27"/>
      <c r="BV428" s="27"/>
      <c r="BW428" s="54"/>
      <c r="BX428" s="26"/>
      <c r="BY428" s="54"/>
      <c r="BZ428" s="26"/>
      <c r="CA428" s="26"/>
      <c r="CB428" s="26"/>
    </row>
    <row r="429" spans="1:80" ht="17.45" customHeight="1">
      <c r="A429" s="94">
        <f t="shared" si="237"/>
        <v>60.6</v>
      </c>
      <c r="B429" s="107">
        <f t="shared" si="216"/>
        <v>46044</v>
      </c>
      <c r="C429" s="8"/>
      <c r="D429" s="11"/>
      <c r="E429" s="12"/>
      <c r="F429" s="11"/>
      <c r="G429" s="74">
        <f t="shared" si="241"/>
        <v>366</v>
      </c>
      <c r="H429" s="75">
        <f t="shared" si="241"/>
        <v>4483</v>
      </c>
      <c r="I429" s="88">
        <f t="shared" si="227"/>
        <v>0</v>
      </c>
      <c r="J429" s="78">
        <f t="shared" si="228"/>
        <v>0</v>
      </c>
      <c r="K429" s="78">
        <f t="shared" si="229"/>
        <v>0</v>
      </c>
      <c r="L429" s="78">
        <f t="shared" si="217"/>
        <v>0</v>
      </c>
      <c r="M429" s="78">
        <f t="shared" ca="1" si="239"/>
        <v>0.35302197802197754</v>
      </c>
      <c r="N429" s="78">
        <f t="shared" ca="1" si="238"/>
        <v>0.93406593406593341</v>
      </c>
      <c r="O429" s="78">
        <f t="shared" si="230"/>
        <v>5.0000000000000001E-4</v>
      </c>
      <c r="P429" s="13"/>
      <c r="Q429" s="8"/>
      <c r="R429" s="13"/>
      <c r="S429" s="89">
        <f t="shared" si="218"/>
        <v>0</v>
      </c>
      <c r="T429" s="75">
        <f t="shared" si="219"/>
        <v>0</v>
      </c>
      <c r="U429" s="90">
        <f t="shared" si="220"/>
        <v>0</v>
      </c>
      <c r="V429" s="82">
        <f t="shared" si="221"/>
        <v>0</v>
      </c>
      <c r="W429" s="8"/>
      <c r="X429" s="8"/>
      <c r="Y429" s="12"/>
      <c r="Z429" s="12"/>
      <c r="AA429" s="12"/>
      <c r="AB429" s="12"/>
      <c r="AC429" s="91">
        <f t="shared" si="222"/>
        <v>0</v>
      </c>
      <c r="AD429" s="75">
        <f t="shared" si="223"/>
        <v>0</v>
      </c>
      <c r="AE429" s="88">
        <f t="shared" si="211"/>
        <v>0</v>
      </c>
      <c r="AF429" s="92">
        <f t="shared" si="212"/>
        <v>0</v>
      </c>
      <c r="AG429" s="93">
        <f t="shared" si="213"/>
        <v>0</v>
      </c>
      <c r="AH429" s="93">
        <f t="shared" si="214"/>
        <v>0</v>
      </c>
      <c r="AI429" s="78">
        <f t="shared" si="215"/>
        <v>0</v>
      </c>
      <c r="AJ429" s="92">
        <f t="shared" si="224"/>
        <v>0</v>
      </c>
      <c r="AK429" s="78">
        <f t="shared" si="225"/>
        <v>0</v>
      </c>
      <c r="AL429" s="11"/>
      <c r="AM429" s="14"/>
      <c r="AN429" s="11"/>
      <c r="AO429" s="15"/>
      <c r="AP429" s="11"/>
      <c r="AQ429" s="11"/>
      <c r="AR429" s="11"/>
      <c r="AS429" s="75" t="str">
        <f t="shared" si="231"/>
        <v/>
      </c>
      <c r="AT429" s="75" t="str">
        <f t="shared" ca="1" si="232"/>
        <v/>
      </c>
      <c r="AU429" s="75" t="str">
        <f t="shared" si="233"/>
        <v/>
      </c>
      <c r="AV429" s="75" t="str">
        <f t="shared" ca="1" si="234"/>
        <v/>
      </c>
      <c r="AW429" s="11"/>
      <c r="AX429" s="11"/>
      <c r="AY429" s="75" t="str">
        <f t="shared" si="235"/>
        <v/>
      </c>
      <c r="AZ429" s="11"/>
      <c r="BA429" s="11"/>
      <c r="BB429" s="75" t="str">
        <f t="shared" si="236"/>
        <v/>
      </c>
      <c r="BC429" s="11"/>
      <c r="BH429" s="52"/>
      <c r="BI429" s="52"/>
      <c r="BJ429" s="52"/>
      <c r="BK429" s="52"/>
      <c r="BL429" s="52"/>
      <c r="BM429" s="52"/>
      <c r="BQ429" s="27"/>
      <c r="BR429" s="27"/>
      <c r="BS429" s="27"/>
      <c r="BT429" s="27"/>
      <c r="BU429" s="27"/>
      <c r="BV429" s="27"/>
      <c r="BW429" s="54"/>
      <c r="BX429" s="26"/>
      <c r="BY429" s="54"/>
      <c r="BZ429" s="26"/>
      <c r="CA429" s="26"/>
      <c r="CB429" s="26"/>
    </row>
    <row r="430" spans="1:80" ht="17.45" customHeight="1" thickBot="1">
      <c r="A430" s="86">
        <f t="shared" si="237"/>
        <v>60.7</v>
      </c>
      <c r="B430" s="108">
        <f t="shared" si="216"/>
        <v>46045</v>
      </c>
      <c r="C430" s="16"/>
      <c r="D430" s="17"/>
      <c r="E430" s="18"/>
      <c r="F430" s="17"/>
      <c r="G430" s="96">
        <f t="shared" si="241"/>
        <v>366</v>
      </c>
      <c r="H430" s="97">
        <f t="shared" si="241"/>
        <v>4483</v>
      </c>
      <c r="I430" s="98">
        <f t="shared" si="227"/>
        <v>0</v>
      </c>
      <c r="J430" s="99">
        <f t="shared" si="228"/>
        <v>0</v>
      </c>
      <c r="K430" s="99">
        <f t="shared" si="229"/>
        <v>0</v>
      </c>
      <c r="L430" s="99">
        <f t="shared" si="217"/>
        <v>0</v>
      </c>
      <c r="M430" s="99">
        <f t="shared" ca="1" si="239"/>
        <v>0.35302197802197754</v>
      </c>
      <c r="N430" s="99">
        <f t="shared" ca="1" si="238"/>
        <v>0.93406593406593341</v>
      </c>
      <c r="O430" s="99">
        <f t="shared" si="230"/>
        <v>5.0000000000000001E-4</v>
      </c>
      <c r="P430" s="19"/>
      <c r="Q430" s="16"/>
      <c r="R430" s="19"/>
      <c r="S430" s="89">
        <f t="shared" si="218"/>
        <v>0</v>
      </c>
      <c r="T430" s="75">
        <f t="shared" si="219"/>
        <v>0</v>
      </c>
      <c r="U430" s="100">
        <f t="shared" si="220"/>
        <v>0</v>
      </c>
      <c r="V430" s="101">
        <f t="shared" si="221"/>
        <v>0</v>
      </c>
      <c r="W430" s="16"/>
      <c r="X430" s="8"/>
      <c r="Y430" s="12"/>
      <c r="Z430" s="12"/>
      <c r="AA430" s="12"/>
      <c r="AB430" s="12"/>
      <c r="AC430" s="102">
        <f t="shared" si="222"/>
        <v>0</v>
      </c>
      <c r="AD430" s="97">
        <f t="shared" si="223"/>
        <v>0</v>
      </c>
      <c r="AE430" s="98">
        <f t="shared" si="211"/>
        <v>0</v>
      </c>
      <c r="AF430" s="103">
        <f t="shared" si="212"/>
        <v>0</v>
      </c>
      <c r="AG430" s="104">
        <f t="shared" si="213"/>
        <v>0</v>
      </c>
      <c r="AH430" s="104">
        <f t="shared" si="214"/>
        <v>0</v>
      </c>
      <c r="AI430" s="99">
        <f t="shared" si="215"/>
        <v>0</v>
      </c>
      <c r="AJ430" s="103">
        <f t="shared" si="224"/>
        <v>0</v>
      </c>
      <c r="AK430" s="99">
        <f t="shared" si="225"/>
        <v>0</v>
      </c>
      <c r="AL430" s="17"/>
      <c r="AM430" s="20"/>
      <c r="AN430" s="17"/>
      <c r="AO430" s="21"/>
      <c r="AP430" s="17"/>
      <c r="AQ430" s="17"/>
      <c r="AR430" s="17"/>
      <c r="AS430" s="97" t="str">
        <f t="shared" si="231"/>
        <v/>
      </c>
      <c r="AT430" s="97" t="str">
        <f t="shared" ca="1" si="232"/>
        <v/>
      </c>
      <c r="AU430" s="97" t="str">
        <f t="shared" si="233"/>
        <v/>
      </c>
      <c r="AV430" s="97" t="str">
        <f t="shared" ca="1" si="234"/>
        <v/>
      </c>
      <c r="AW430" s="17"/>
      <c r="AX430" s="17"/>
      <c r="AY430" s="97" t="str">
        <f t="shared" si="235"/>
        <v/>
      </c>
      <c r="AZ430" s="17"/>
      <c r="BA430" s="17"/>
      <c r="BB430" s="97" t="str">
        <f t="shared" si="236"/>
        <v/>
      </c>
      <c r="BC430" s="17"/>
      <c r="BH430" s="52"/>
      <c r="BI430" s="52"/>
      <c r="BJ430" s="52"/>
      <c r="BK430" s="52"/>
      <c r="BL430" s="52"/>
      <c r="BM430" s="52"/>
      <c r="BQ430" s="27"/>
      <c r="BR430" s="27"/>
      <c r="BS430" s="27"/>
      <c r="BT430" s="27"/>
      <c r="BU430" s="27"/>
      <c r="BV430" s="27"/>
      <c r="BW430" s="54"/>
      <c r="BX430" s="26"/>
      <c r="BY430" s="54"/>
      <c r="BZ430" s="26"/>
      <c r="CA430" s="26"/>
      <c r="CB430" s="26"/>
    </row>
    <row r="431" spans="1:80" ht="17.45" customHeight="1" thickTop="1">
      <c r="A431" s="71">
        <f>A424+1</f>
        <v>61.1</v>
      </c>
      <c r="B431" s="106">
        <f>B430+1</f>
        <v>46046</v>
      </c>
      <c r="C431" s="4"/>
      <c r="D431" s="5"/>
      <c r="E431" s="6"/>
      <c r="F431" s="5"/>
      <c r="G431" s="74">
        <f t="shared" si="241"/>
        <v>366</v>
      </c>
      <c r="H431" s="75">
        <f t="shared" si="241"/>
        <v>4483</v>
      </c>
      <c r="I431" s="76">
        <f t="shared" si="227"/>
        <v>0</v>
      </c>
      <c r="J431" s="77">
        <f t="shared" si="228"/>
        <v>0</v>
      </c>
      <c r="K431" s="77">
        <f t="shared" si="229"/>
        <v>0</v>
      </c>
      <c r="L431" s="77">
        <f t="shared" si="217"/>
        <v>0</v>
      </c>
      <c r="M431" s="78">
        <f t="shared" ca="1" si="239"/>
        <v>0.35302197802197754</v>
      </c>
      <c r="N431" s="78">
        <f t="shared" ca="1" si="238"/>
        <v>0.93406593406593341</v>
      </c>
      <c r="O431" s="78">
        <f t="shared" si="230"/>
        <v>5.0000000000000001E-4</v>
      </c>
      <c r="P431" s="13"/>
      <c r="Q431" s="8"/>
      <c r="R431" s="13"/>
      <c r="S431" s="79">
        <f t="shared" si="218"/>
        <v>0</v>
      </c>
      <c r="T431" s="80">
        <f t="shared" si="219"/>
        <v>0</v>
      </c>
      <c r="U431" s="90">
        <f t="shared" si="220"/>
        <v>0</v>
      </c>
      <c r="V431" s="82">
        <f t="shared" si="221"/>
        <v>0</v>
      </c>
      <c r="W431" s="4"/>
      <c r="X431" s="4"/>
      <c r="Y431" s="6"/>
      <c r="Z431" s="6"/>
      <c r="AA431" s="6"/>
      <c r="AB431" s="6"/>
      <c r="AC431" s="83">
        <f t="shared" si="222"/>
        <v>0</v>
      </c>
      <c r="AD431" s="80">
        <f t="shared" si="223"/>
        <v>0</v>
      </c>
      <c r="AE431" s="76">
        <f t="shared" si="211"/>
        <v>0</v>
      </c>
      <c r="AF431" s="84">
        <f t="shared" si="212"/>
        <v>0</v>
      </c>
      <c r="AG431" s="85">
        <f t="shared" si="213"/>
        <v>0</v>
      </c>
      <c r="AH431" s="85">
        <f t="shared" si="214"/>
        <v>0</v>
      </c>
      <c r="AI431" s="77">
        <f t="shared" si="215"/>
        <v>0</v>
      </c>
      <c r="AJ431" s="84">
        <f t="shared" si="224"/>
        <v>0</v>
      </c>
      <c r="AK431" s="77">
        <f t="shared" si="225"/>
        <v>0</v>
      </c>
      <c r="AL431" s="5"/>
      <c r="AM431" s="9"/>
      <c r="AN431" s="5"/>
      <c r="AO431" s="10"/>
      <c r="AP431" s="5"/>
      <c r="AQ431" s="5"/>
      <c r="AR431" s="5"/>
      <c r="AS431" s="80" t="str">
        <f t="shared" si="231"/>
        <v/>
      </c>
      <c r="AT431" s="80" t="str">
        <f t="shared" ca="1" si="232"/>
        <v/>
      </c>
      <c r="AU431" s="80" t="str">
        <f t="shared" si="233"/>
        <v/>
      </c>
      <c r="AV431" s="80" t="str">
        <f t="shared" ca="1" si="234"/>
        <v/>
      </c>
      <c r="AW431" s="5"/>
      <c r="AX431" s="5"/>
      <c r="AY431" s="80" t="str">
        <f t="shared" si="235"/>
        <v/>
      </c>
      <c r="AZ431" s="165"/>
      <c r="BA431" s="165"/>
      <c r="BB431" s="80" t="str">
        <f t="shared" si="236"/>
        <v/>
      </c>
      <c r="BC431" s="5"/>
      <c r="BH431" s="52"/>
      <c r="BI431" s="52"/>
      <c r="BJ431" s="52"/>
      <c r="BK431" s="52"/>
      <c r="BL431" s="52"/>
      <c r="BM431" s="52"/>
      <c r="BQ431" s="27"/>
      <c r="BR431" s="27"/>
      <c r="BS431" s="27"/>
      <c r="BT431" s="27"/>
      <c r="BU431" s="27"/>
      <c r="BV431" s="27"/>
      <c r="BW431" s="54"/>
      <c r="BX431" s="26"/>
      <c r="BY431" s="54"/>
      <c r="BZ431" s="26"/>
      <c r="CA431" s="26"/>
      <c r="CB431" s="26"/>
    </row>
    <row r="432" spans="1:80" ht="17.45" customHeight="1">
      <c r="A432" s="86">
        <f t="shared" si="237"/>
        <v>61.2</v>
      </c>
      <c r="B432" s="107">
        <f t="shared" si="216"/>
        <v>46047</v>
      </c>
      <c r="C432" s="8"/>
      <c r="D432" s="11"/>
      <c r="E432" s="12"/>
      <c r="F432" s="11"/>
      <c r="G432" s="74">
        <f t="shared" si="241"/>
        <v>366</v>
      </c>
      <c r="H432" s="75">
        <f t="shared" si="241"/>
        <v>4483</v>
      </c>
      <c r="I432" s="88">
        <f t="shared" si="227"/>
        <v>0</v>
      </c>
      <c r="J432" s="78">
        <f t="shared" si="228"/>
        <v>0</v>
      </c>
      <c r="K432" s="78">
        <f t="shared" si="229"/>
        <v>0</v>
      </c>
      <c r="L432" s="78">
        <f t="shared" si="217"/>
        <v>0</v>
      </c>
      <c r="M432" s="78">
        <f t="shared" ca="1" si="239"/>
        <v>0.35302197802197754</v>
      </c>
      <c r="N432" s="78">
        <f t="shared" ca="1" si="238"/>
        <v>0.93406593406593341</v>
      </c>
      <c r="O432" s="78">
        <f t="shared" si="230"/>
        <v>5.0000000000000001E-4</v>
      </c>
      <c r="P432" s="13"/>
      <c r="Q432" s="8"/>
      <c r="R432" s="13"/>
      <c r="S432" s="89">
        <f t="shared" si="218"/>
        <v>0</v>
      </c>
      <c r="T432" s="75">
        <f t="shared" si="219"/>
        <v>0</v>
      </c>
      <c r="U432" s="90">
        <f t="shared" si="220"/>
        <v>0</v>
      </c>
      <c r="V432" s="82">
        <f t="shared" si="221"/>
        <v>0</v>
      </c>
      <c r="W432" s="8"/>
      <c r="X432" s="8"/>
      <c r="Y432" s="12"/>
      <c r="Z432" s="12"/>
      <c r="AA432" s="12"/>
      <c r="AB432" s="12"/>
      <c r="AC432" s="91">
        <f t="shared" si="222"/>
        <v>0</v>
      </c>
      <c r="AD432" s="75">
        <f t="shared" si="223"/>
        <v>0</v>
      </c>
      <c r="AE432" s="88">
        <f t="shared" si="211"/>
        <v>0</v>
      </c>
      <c r="AF432" s="92">
        <f t="shared" si="212"/>
        <v>0</v>
      </c>
      <c r="AG432" s="93">
        <f t="shared" si="213"/>
        <v>0</v>
      </c>
      <c r="AH432" s="93">
        <f t="shared" si="214"/>
        <v>0</v>
      </c>
      <c r="AI432" s="78">
        <f t="shared" si="215"/>
        <v>0</v>
      </c>
      <c r="AJ432" s="92">
        <f t="shared" si="224"/>
        <v>0</v>
      </c>
      <c r="AK432" s="78">
        <f t="shared" si="225"/>
        <v>0</v>
      </c>
      <c r="AL432" s="11"/>
      <c r="AM432" s="14"/>
      <c r="AN432" s="11"/>
      <c r="AO432" s="15"/>
      <c r="AP432" s="11"/>
      <c r="AQ432" s="11"/>
      <c r="AR432" s="11"/>
      <c r="AS432" s="75" t="str">
        <f t="shared" si="231"/>
        <v/>
      </c>
      <c r="AT432" s="75" t="str">
        <f t="shared" ca="1" si="232"/>
        <v/>
      </c>
      <c r="AU432" s="75" t="str">
        <f t="shared" si="233"/>
        <v/>
      </c>
      <c r="AV432" s="75" t="str">
        <f t="shared" ca="1" si="234"/>
        <v/>
      </c>
      <c r="AW432" s="11"/>
      <c r="AX432" s="11"/>
      <c r="AY432" s="75" t="str">
        <f t="shared" si="235"/>
        <v/>
      </c>
      <c r="AZ432" s="11"/>
      <c r="BA432" s="11"/>
      <c r="BB432" s="75" t="str">
        <f t="shared" si="236"/>
        <v/>
      </c>
      <c r="BC432" s="11"/>
      <c r="BH432" s="52"/>
      <c r="BI432" s="52"/>
      <c r="BJ432" s="52"/>
      <c r="BK432" s="52"/>
      <c r="BL432" s="52"/>
      <c r="BM432" s="52"/>
      <c r="BQ432" s="27"/>
      <c r="BR432" s="27"/>
      <c r="BS432" s="27"/>
      <c r="BT432" s="27"/>
      <c r="BU432" s="27"/>
      <c r="BV432" s="27"/>
      <c r="BW432" s="54"/>
      <c r="BX432" s="26"/>
      <c r="BY432" s="54"/>
      <c r="BZ432" s="26"/>
      <c r="CA432" s="26"/>
      <c r="CB432" s="26"/>
    </row>
    <row r="433" spans="1:80" ht="17.45" customHeight="1">
      <c r="A433" s="94">
        <f t="shared" si="237"/>
        <v>61.3</v>
      </c>
      <c r="B433" s="107">
        <f t="shared" si="216"/>
        <v>46048</v>
      </c>
      <c r="C433" s="8"/>
      <c r="D433" s="11"/>
      <c r="E433" s="12"/>
      <c r="F433" s="11"/>
      <c r="G433" s="74">
        <f t="shared" si="241"/>
        <v>366</v>
      </c>
      <c r="H433" s="75">
        <f t="shared" si="241"/>
        <v>4483</v>
      </c>
      <c r="I433" s="88">
        <f t="shared" si="227"/>
        <v>0</v>
      </c>
      <c r="J433" s="78">
        <f t="shared" si="228"/>
        <v>0</v>
      </c>
      <c r="K433" s="78">
        <f t="shared" si="229"/>
        <v>0</v>
      </c>
      <c r="L433" s="78">
        <f t="shared" si="217"/>
        <v>0</v>
      </c>
      <c r="M433" s="78">
        <f t="shared" ca="1" si="239"/>
        <v>0.35302197802197754</v>
      </c>
      <c r="N433" s="78">
        <f t="shared" ca="1" si="238"/>
        <v>0.93406593406593341</v>
      </c>
      <c r="O433" s="78">
        <f t="shared" si="230"/>
        <v>5.0000000000000001E-4</v>
      </c>
      <c r="P433" s="13"/>
      <c r="Q433" s="8"/>
      <c r="R433" s="13"/>
      <c r="S433" s="89">
        <f t="shared" si="218"/>
        <v>0</v>
      </c>
      <c r="T433" s="75">
        <f t="shared" si="219"/>
        <v>0</v>
      </c>
      <c r="U433" s="90">
        <f t="shared" si="220"/>
        <v>0</v>
      </c>
      <c r="V433" s="82">
        <f t="shared" si="221"/>
        <v>0</v>
      </c>
      <c r="W433" s="8"/>
      <c r="X433" s="8"/>
      <c r="Y433" s="12"/>
      <c r="Z433" s="12"/>
      <c r="AA433" s="12"/>
      <c r="AB433" s="12"/>
      <c r="AC433" s="91">
        <f t="shared" si="222"/>
        <v>0</v>
      </c>
      <c r="AD433" s="75">
        <f t="shared" si="223"/>
        <v>0</v>
      </c>
      <c r="AE433" s="88">
        <f t="shared" si="211"/>
        <v>0</v>
      </c>
      <c r="AF433" s="92">
        <f t="shared" si="212"/>
        <v>0</v>
      </c>
      <c r="AG433" s="93">
        <f t="shared" si="213"/>
        <v>0</v>
      </c>
      <c r="AH433" s="93">
        <f t="shared" si="214"/>
        <v>0</v>
      </c>
      <c r="AI433" s="78">
        <f t="shared" si="215"/>
        <v>0</v>
      </c>
      <c r="AJ433" s="92">
        <f t="shared" si="224"/>
        <v>0</v>
      </c>
      <c r="AK433" s="78">
        <f t="shared" si="225"/>
        <v>0</v>
      </c>
      <c r="AL433" s="11"/>
      <c r="AM433" s="14"/>
      <c r="AN433" s="11"/>
      <c r="AO433" s="15"/>
      <c r="AP433" s="11"/>
      <c r="AQ433" s="11"/>
      <c r="AR433" s="11"/>
      <c r="AS433" s="75" t="str">
        <f t="shared" si="231"/>
        <v/>
      </c>
      <c r="AT433" s="75" t="str">
        <f t="shared" ca="1" si="232"/>
        <v/>
      </c>
      <c r="AU433" s="75" t="str">
        <f t="shared" si="233"/>
        <v/>
      </c>
      <c r="AV433" s="75" t="str">
        <f t="shared" ca="1" si="234"/>
        <v/>
      </c>
      <c r="AW433" s="11"/>
      <c r="AX433" s="11"/>
      <c r="AY433" s="75" t="str">
        <f t="shared" si="235"/>
        <v/>
      </c>
      <c r="AZ433" s="11"/>
      <c r="BA433" s="11"/>
      <c r="BB433" s="75" t="str">
        <f t="shared" si="236"/>
        <v/>
      </c>
      <c r="BC433" s="11"/>
      <c r="BH433" s="52"/>
      <c r="BI433" s="52"/>
      <c r="BJ433" s="52"/>
      <c r="BK433" s="52"/>
      <c r="BL433" s="52"/>
      <c r="BM433" s="52"/>
      <c r="BQ433" s="27"/>
      <c r="BR433" s="27"/>
      <c r="BS433" s="27"/>
      <c r="BT433" s="27"/>
      <c r="BU433" s="27"/>
      <c r="BV433" s="27"/>
      <c r="BW433" s="54"/>
      <c r="BX433" s="26"/>
      <c r="BY433" s="54"/>
      <c r="BZ433" s="26"/>
      <c r="CA433" s="26"/>
      <c r="CB433" s="26"/>
    </row>
    <row r="434" spans="1:80" ht="17.45" customHeight="1">
      <c r="A434" s="86">
        <f t="shared" si="237"/>
        <v>61.4</v>
      </c>
      <c r="B434" s="107">
        <f t="shared" si="216"/>
        <v>46049</v>
      </c>
      <c r="C434" s="8"/>
      <c r="D434" s="11"/>
      <c r="E434" s="12"/>
      <c r="F434" s="11"/>
      <c r="G434" s="74">
        <f t="shared" si="241"/>
        <v>366</v>
      </c>
      <c r="H434" s="75">
        <f t="shared" si="241"/>
        <v>4483</v>
      </c>
      <c r="I434" s="88">
        <f t="shared" si="227"/>
        <v>0</v>
      </c>
      <c r="J434" s="78">
        <f t="shared" si="228"/>
        <v>0</v>
      </c>
      <c r="K434" s="78">
        <f t="shared" si="229"/>
        <v>0</v>
      </c>
      <c r="L434" s="78">
        <f t="shared" si="217"/>
        <v>0</v>
      </c>
      <c r="M434" s="78">
        <f t="shared" ca="1" si="239"/>
        <v>0.35302197802197754</v>
      </c>
      <c r="N434" s="78">
        <f t="shared" ca="1" si="238"/>
        <v>0.93406593406593341</v>
      </c>
      <c r="O434" s="78">
        <f t="shared" si="230"/>
        <v>5.0000000000000001E-4</v>
      </c>
      <c r="P434" s="13"/>
      <c r="Q434" s="8"/>
      <c r="R434" s="13"/>
      <c r="S434" s="89">
        <f t="shared" si="218"/>
        <v>0</v>
      </c>
      <c r="T434" s="75">
        <f t="shared" si="219"/>
        <v>0</v>
      </c>
      <c r="U434" s="90">
        <f t="shared" si="220"/>
        <v>0</v>
      </c>
      <c r="V434" s="82">
        <f t="shared" si="221"/>
        <v>0</v>
      </c>
      <c r="W434" s="8"/>
      <c r="X434" s="8"/>
      <c r="Y434" s="12"/>
      <c r="Z434" s="12"/>
      <c r="AA434" s="12"/>
      <c r="AB434" s="12"/>
      <c r="AC434" s="91">
        <f t="shared" si="222"/>
        <v>0</v>
      </c>
      <c r="AD434" s="75">
        <f t="shared" si="223"/>
        <v>0</v>
      </c>
      <c r="AE434" s="88">
        <f t="shared" si="211"/>
        <v>0</v>
      </c>
      <c r="AF434" s="92">
        <f t="shared" si="212"/>
        <v>0</v>
      </c>
      <c r="AG434" s="93">
        <f t="shared" si="213"/>
        <v>0</v>
      </c>
      <c r="AH434" s="93">
        <f t="shared" si="214"/>
        <v>0</v>
      </c>
      <c r="AI434" s="78">
        <f t="shared" si="215"/>
        <v>0</v>
      </c>
      <c r="AJ434" s="92">
        <f t="shared" si="224"/>
        <v>0</v>
      </c>
      <c r="AK434" s="78">
        <f t="shared" si="225"/>
        <v>0</v>
      </c>
      <c r="AL434" s="11"/>
      <c r="AM434" s="14"/>
      <c r="AN434" s="11"/>
      <c r="AO434" s="15"/>
      <c r="AP434" s="11"/>
      <c r="AQ434" s="11"/>
      <c r="AR434" s="11"/>
      <c r="AS434" s="75" t="str">
        <f t="shared" si="231"/>
        <v/>
      </c>
      <c r="AT434" s="75" t="str">
        <f t="shared" ca="1" si="232"/>
        <v/>
      </c>
      <c r="AU434" s="75" t="str">
        <f t="shared" si="233"/>
        <v/>
      </c>
      <c r="AV434" s="75" t="str">
        <f t="shared" ca="1" si="234"/>
        <v/>
      </c>
      <c r="AW434" s="11"/>
      <c r="AX434" s="11"/>
      <c r="AY434" s="75" t="str">
        <f t="shared" si="235"/>
        <v/>
      </c>
      <c r="AZ434" s="11"/>
      <c r="BA434" s="11"/>
      <c r="BB434" s="75" t="str">
        <f t="shared" si="236"/>
        <v/>
      </c>
      <c r="BC434" s="11"/>
      <c r="BH434" s="52"/>
      <c r="BI434" s="52"/>
      <c r="BJ434" s="52"/>
      <c r="BK434" s="52"/>
      <c r="BL434" s="52"/>
      <c r="BM434" s="52"/>
      <c r="BQ434" s="27"/>
      <c r="BR434" s="27"/>
      <c r="BS434" s="27"/>
      <c r="BT434" s="27"/>
      <c r="BU434" s="27"/>
      <c r="BV434" s="27"/>
      <c r="BW434" s="54"/>
      <c r="BX434" s="26"/>
      <c r="BY434" s="54"/>
      <c r="BZ434" s="26"/>
      <c r="CA434" s="26"/>
      <c r="CB434" s="26"/>
    </row>
    <row r="435" spans="1:80" ht="17.45" customHeight="1">
      <c r="A435" s="94">
        <f t="shared" si="237"/>
        <v>61.5</v>
      </c>
      <c r="B435" s="107">
        <f t="shared" si="216"/>
        <v>46050</v>
      </c>
      <c r="C435" s="8"/>
      <c r="D435" s="11"/>
      <c r="E435" s="12"/>
      <c r="F435" s="11"/>
      <c r="G435" s="74">
        <f t="shared" si="241"/>
        <v>366</v>
      </c>
      <c r="H435" s="75">
        <f t="shared" si="241"/>
        <v>4483</v>
      </c>
      <c r="I435" s="88">
        <f t="shared" si="227"/>
        <v>0</v>
      </c>
      <c r="J435" s="78">
        <f t="shared" si="228"/>
        <v>0</v>
      </c>
      <c r="K435" s="78">
        <f t="shared" si="229"/>
        <v>0</v>
      </c>
      <c r="L435" s="78">
        <f t="shared" si="217"/>
        <v>0</v>
      </c>
      <c r="M435" s="78">
        <f t="shared" ca="1" si="239"/>
        <v>0.35302197802197754</v>
      </c>
      <c r="N435" s="78">
        <f t="shared" ca="1" si="238"/>
        <v>0.93406593406593341</v>
      </c>
      <c r="O435" s="78">
        <f t="shared" si="230"/>
        <v>5.0000000000000001E-4</v>
      </c>
      <c r="P435" s="13"/>
      <c r="Q435" s="8"/>
      <c r="R435" s="13"/>
      <c r="S435" s="89">
        <f t="shared" si="218"/>
        <v>0</v>
      </c>
      <c r="T435" s="75">
        <f t="shared" si="219"/>
        <v>0</v>
      </c>
      <c r="U435" s="90">
        <f t="shared" si="220"/>
        <v>0</v>
      </c>
      <c r="V435" s="82">
        <f t="shared" si="221"/>
        <v>0</v>
      </c>
      <c r="W435" s="8"/>
      <c r="X435" s="8"/>
      <c r="Y435" s="12"/>
      <c r="Z435" s="12"/>
      <c r="AA435" s="12"/>
      <c r="AB435" s="12"/>
      <c r="AC435" s="91">
        <f t="shared" si="222"/>
        <v>0</v>
      </c>
      <c r="AD435" s="75">
        <f t="shared" si="223"/>
        <v>0</v>
      </c>
      <c r="AE435" s="88">
        <f t="shared" si="211"/>
        <v>0</v>
      </c>
      <c r="AF435" s="92">
        <f t="shared" si="212"/>
        <v>0</v>
      </c>
      <c r="AG435" s="93">
        <f t="shared" si="213"/>
        <v>0</v>
      </c>
      <c r="AH435" s="93">
        <f t="shared" si="214"/>
        <v>0</v>
      </c>
      <c r="AI435" s="78">
        <f t="shared" si="215"/>
        <v>0</v>
      </c>
      <c r="AJ435" s="92">
        <f t="shared" si="224"/>
        <v>0</v>
      </c>
      <c r="AK435" s="78">
        <f t="shared" si="225"/>
        <v>0</v>
      </c>
      <c r="AL435" s="11"/>
      <c r="AM435" s="14"/>
      <c r="AN435" s="11"/>
      <c r="AO435" s="15"/>
      <c r="AP435" s="11"/>
      <c r="AQ435" s="11"/>
      <c r="AR435" s="11"/>
      <c r="AS435" s="75" t="str">
        <f t="shared" si="231"/>
        <v/>
      </c>
      <c r="AT435" s="75" t="str">
        <f t="shared" ca="1" si="232"/>
        <v/>
      </c>
      <c r="AU435" s="75" t="str">
        <f t="shared" si="233"/>
        <v/>
      </c>
      <c r="AV435" s="75" t="str">
        <f t="shared" ca="1" si="234"/>
        <v/>
      </c>
      <c r="AW435" s="11"/>
      <c r="AX435" s="11"/>
      <c r="AY435" s="75" t="str">
        <f t="shared" si="235"/>
        <v/>
      </c>
      <c r="AZ435" s="11"/>
      <c r="BA435" s="11"/>
      <c r="BB435" s="75" t="str">
        <f t="shared" si="236"/>
        <v/>
      </c>
      <c r="BC435" s="11"/>
      <c r="BH435" s="52"/>
      <c r="BI435" s="52"/>
      <c r="BJ435" s="52"/>
      <c r="BK435" s="52"/>
      <c r="BL435" s="52"/>
      <c r="BM435" s="52"/>
      <c r="BQ435" s="27"/>
      <c r="BR435" s="27"/>
      <c r="BS435" s="27"/>
      <c r="BT435" s="27"/>
      <c r="BU435" s="27"/>
      <c r="BV435" s="27"/>
      <c r="BW435" s="54"/>
      <c r="BX435" s="26"/>
      <c r="BY435" s="54"/>
      <c r="BZ435" s="26"/>
      <c r="CA435" s="26"/>
      <c r="CB435" s="26"/>
    </row>
    <row r="436" spans="1:80" ht="17.45" customHeight="1">
      <c r="A436" s="86">
        <f t="shared" si="237"/>
        <v>61.6</v>
      </c>
      <c r="B436" s="107">
        <f t="shared" si="216"/>
        <v>46051</v>
      </c>
      <c r="C436" s="8"/>
      <c r="D436" s="11"/>
      <c r="E436" s="12"/>
      <c r="F436" s="11"/>
      <c r="G436" s="74">
        <f t="shared" si="241"/>
        <v>366</v>
      </c>
      <c r="H436" s="75">
        <f t="shared" si="241"/>
        <v>4483</v>
      </c>
      <c r="I436" s="88">
        <f t="shared" si="227"/>
        <v>0</v>
      </c>
      <c r="J436" s="78">
        <f t="shared" si="228"/>
        <v>0</v>
      </c>
      <c r="K436" s="78">
        <f t="shared" si="229"/>
        <v>0</v>
      </c>
      <c r="L436" s="78">
        <f t="shared" si="217"/>
        <v>0</v>
      </c>
      <c r="M436" s="78">
        <f t="shared" ca="1" si="239"/>
        <v>0.35302197802197754</v>
      </c>
      <c r="N436" s="78">
        <f t="shared" ca="1" si="238"/>
        <v>0.93406593406593341</v>
      </c>
      <c r="O436" s="78">
        <f t="shared" si="230"/>
        <v>5.0000000000000001E-4</v>
      </c>
      <c r="P436" s="13"/>
      <c r="Q436" s="8"/>
      <c r="R436" s="13"/>
      <c r="S436" s="89">
        <f t="shared" si="218"/>
        <v>0</v>
      </c>
      <c r="T436" s="75">
        <f t="shared" si="219"/>
        <v>0</v>
      </c>
      <c r="U436" s="90">
        <f t="shared" si="220"/>
        <v>0</v>
      </c>
      <c r="V436" s="82">
        <f t="shared" si="221"/>
        <v>0</v>
      </c>
      <c r="W436" s="8"/>
      <c r="X436" s="8"/>
      <c r="Y436" s="12"/>
      <c r="Z436" s="12"/>
      <c r="AA436" s="12"/>
      <c r="AB436" s="12"/>
      <c r="AC436" s="91">
        <f t="shared" si="222"/>
        <v>0</v>
      </c>
      <c r="AD436" s="75">
        <f t="shared" si="223"/>
        <v>0</v>
      </c>
      <c r="AE436" s="88">
        <f t="shared" si="211"/>
        <v>0</v>
      </c>
      <c r="AF436" s="92">
        <f t="shared" si="212"/>
        <v>0</v>
      </c>
      <c r="AG436" s="93">
        <f t="shared" si="213"/>
        <v>0</v>
      </c>
      <c r="AH436" s="93">
        <f t="shared" si="214"/>
        <v>0</v>
      </c>
      <c r="AI436" s="78">
        <f t="shared" si="215"/>
        <v>0</v>
      </c>
      <c r="AJ436" s="92">
        <f t="shared" si="224"/>
        <v>0</v>
      </c>
      <c r="AK436" s="78">
        <f t="shared" si="225"/>
        <v>0</v>
      </c>
      <c r="AL436" s="11"/>
      <c r="AM436" s="14"/>
      <c r="AN436" s="11"/>
      <c r="AO436" s="15"/>
      <c r="AP436" s="11"/>
      <c r="AQ436" s="11"/>
      <c r="AR436" s="11"/>
      <c r="AS436" s="75" t="str">
        <f t="shared" si="231"/>
        <v/>
      </c>
      <c r="AT436" s="75" t="str">
        <f t="shared" ca="1" si="232"/>
        <v/>
      </c>
      <c r="AU436" s="75" t="str">
        <f t="shared" si="233"/>
        <v/>
      </c>
      <c r="AV436" s="75" t="str">
        <f t="shared" ca="1" si="234"/>
        <v/>
      </c>
      <c r="AW436" s="11"/>
      <c r="AX436" s="11"/>
      <c r="AY436" s="75" t="str">
        <f t="shared" si="235"/>
        <v/>
      </c>
      <c r="AZ436" s="11"/>
      <c r="BA436" s="11"/>
      <c r="BB436" s="75" t="str">
        <f t="shared" si="236"/>
        <v/>
      </c>
      <c r="BC436" s="11"/>
      <c r="BH436" s="52"/>
      <c r="BI436" s="52"/>
      <c r="BJ436" s="52"/>
      <c r="BK436" s="52"/>
      <c r="BL436" s="52"/>
      <c r="BM436" s="52"/>
      <c r="BQ436" s="27"/>
      <c r="BR436" s="27"/>
      <c r="BS436" s="27"/>
      <c r="BT436" s="27"/>
      <c r="BU436" s="27"/>
      <c r="BV436" s="27"/>
      <c r="BW436" s="54"/>
      <c r="BX436" s="26"/>
      <c r="BY436" s="54"/>
      <c r="BZ436" s="26"/>
      <c r="CA436" s="26"/>
      <c r="CB436" s="26"/>
    </row>
    <row r="437" spans="1:80" ht="17.45" customHeight="1" thickBot="1">
      <c r="A437" s="94">
        <f t="shared" si="237"/>
        <v>61.7</v>
      </c>
      <c r="B437" s="108">
        <f t="shared" si="216"/>
        <v>46052</v>
      </c>
      <c r="C437" s="16"/>
      <c r="D437" s="17"/>
      <c r="E437" s="18"/>
      <c r="F437" s="17"/>
      <c r="G437" s="96">
        <f t="shared" si="241"/>
        <v>366</v>
      </c>
      <c r="H437" s="97">
        <f t="shared" si="241"/>
        <v>4483</v>
      </c>
      <c r="I437" s="98">
        <f t="shared" si="227"/>
        <v>0</v>
      </c>
      <c r="J437" s="99">
        <f t="shared" si="228"/>
        <v>0</v>
      </c>
      <c r="K437" s="99">
        <f t="shared" si="229"/>
        <v>0</v>
      </c>
      <c r="L437" s="99">
        <f t="shared" si="217"/>
        <v>0</v>
      </c>
      <c r="M437" s="99">
        <f t="shared" ca="1" si="239"/>
        <v>0.35302197802197754</v>
      </c>
      <c r="N437" s="99">
        <f t="shared" ca="1" si="238"/>
        <v>0.93406593406593341</v>
      </c>
      <c r="O437" s="99">
        <f t="shared" si="230"/>
        <v>5.0000000000000001E-4</v>
      </c>
      <c r="P437" s="19"/>
      <c r="Q437" s="16"/>
      <c r="R437" s="19"/>
      <c r="S437" s="89">
        <f t="shared" si="218"/>
        <v>0</v>
      </c>
      <c r="T437" s="75">
        <f t="shared" si="219"/>
        <v>0</v>
      </c>
      <c r="U437" s="100">
        <f t="shared" si="220"/>
        <v>0</v>
      </c>
      <c r="V437" s="101">
        <f t="shared" si="221"/>
        <v>0</v>
      </c>
      <c r="W437" s="16"/>
      <c r="X437" s="8"/>
      <c r="Y437" s="12"/>
      <c r="Z437" s="12"/>
      <c r="AA437" s="12"/>
      <c r="AB437" s="12"/>
      <c r="AC437" s="102">
        <f t="shared" si="222"/>
        <v>0</v>
      </c>
      <c r="AD437" s="97">
        <f t="shared" si="223"/>
        <v>0</v>
      </c>
      <c r="AE437" s="98">
        <f t="shared" si="211"/>
        <v>0</v>
      </c>
      <c r="AF437" s="103">
        <f t="shared" si="212"/>
        <v>0</v>
      </c>
      <c r="AG437" s="104">
        <f t="shared" si="213"/>
        <v>0</v>
      </c>
      <c r="AH437" s="104">
        <f t="shared" si="214"/>
        <v>0</v>
      </c>
      <c r="AI437" s="99">
        <f t="shared" si="215"/>
        <v>0</v>
      </c>
      <c r="AJ437" s="103">
        <f t="shared" si="224"/>
        <v>0</v>
      </c>
      <c r="AK437" s="99">
        <f t="shared" si="225"/>
        <v>0</v>
      </c>
      <c r="AL437" s="17"/>
      <c r="AM437" s="20"/>
      <c r="AN437" s="17"/>
      <c r="AO437" s="21"/>
      <c r="AP437" s="17"/>
      <c r="AQ437" s="17"/>
      <c r="AR437" s="17"/>
      <c r="AS437" s="97" t="str">
        <f t="shared" si="231"/>
        <v/>
      </c>
      <c r="AT437" s="97" t="str">
        <f t="shared" ca="1" si="232"/>
        <v/>
      </c>
      <c r="AU437" s="97" t="str">
        <f t="shared" si="233"/>
        <v/>
      </c>
      <c r="AV437" s="97" t="str">
        <f t="shared" ca="1" si="234"/>
        <v/>
      </c>
      <c r="AW437" s="17"/>
      <c r="AX437" s="17"/>
      <c r="AY437" s="97" t="str">
        <f t="shared" si="235"/>
        <v/>
      </c>
      <c r="AZ437" s="17"/>
      <c r="BA437" s="17"/>
      <c r="BB437" s="97" t="str">
        <f t="shared" si="236"/>
        <v/>
      </c>
      <c r="BC437" s="17"/>
      <c r="BH437" s="52"/>
      <c r="BI437" s="52"/>
      <c r="BJ437" s="52"/>
      <c r="BK437" s="52"/>
      <c r="BL437" s="52"/>
      <c r="BM437" s="52"/>
      <c r="BQ437" s="27"/>
      <c r="BR437" s="27"/>
      <c r="BS437" s="27"/>
      <c r="BT437" s="27"/>
      <c r="BU437" s="27"/>
      <c r="BV437" s="27"/>
      <c r="BW437" s="54"/>
      <c r="BX437" s="26"/>
      <c r="BY437" s="54"/>
      <c r="BZ437" s="26"/>
      <c r="CA437" s="26"/>
      <c r="CB437" s="26"/>
    </row>
    <row r="438" spans="1:80" ht="17.45" customHeight="1" thickTop="1">
      <c r="A438" s="105">
        <f>A431+1</f>
        <v>62.1</v>
      </c>
      <c r="B438" s="106">
        <f>B437+1</f>
        <v>46053</v>
      </c>
      <c r="C438" s="4"/>
      <c r="D438" s="5"/>
      <c r="E438" s="6"/>
      <c r="F438" s="5"/>
      <c r="G438" s="74">
        <f t="shared" si="241"/>
        <v>366</v>
      </c>
      <c r="H438" s="75">
        <f t="shared" si="241"/>
        <v>4483</v>
      </c>
      <c r="I438" s="76">
        <f t="shared" si="227"/>
        <v>0</v>
      </c>
      <c r="J438" s="77">
        <f t="shared" si="228"/>
        <v>0</v>
      </c>
      <c r="K438" s="77">
        <f t="shared" si="229"/>
        <v>0</v>
      </c>
      <c r="L438" s="77">
        <f t="shared" si="217"/>
        <v>0</v>
      </c>
      <c r="M438" s="78">
        <f t="shared" ca="1" si="239"/>
        <v>0.35302197802197754</v>
      </c>
      <c r="N438" s="78">
        <f t="shared" ca="1" si="238"/>
        <v>0.93406593406593341</v>
      </c>
      <c r="O438" s="78">
        <f t="shared" si="230"/>
        <v>5.0000000000000001E-4</v>
      </c>
      <c r="P438" s="13"/>
      <c r="Q438" s="8"/>
      <c r="R438" s="13"/>
      <c r="S438" s="79">
        <f t="shared" si="218"/>
        <v>0</v>
      </c>
      <c r="T438" s="80">
        <f t="shared" si="219"/>
        <v>0</v>
      </c>
      <c r="U438" s="90">
        <f t="shared" si="220"/>
        <v>0</v>
      </c>
      <c r="V438" s="82">
        <f t="shared" si="221"/>
        <v>0</v>
      </c>
      <c r="W438" s="4"/>
      <c r="X438" s="4"/>
      <c r="Y438" s="6"/>
      <c r="Z438" s="6"/>
      <c r="AA438" s="6"/>
      <c r="AB438" s="6"/>
      <c r="AC438" s="83">
        <f t="shared" si="222"/>
        <v>0</v>
      </c>
      <c r="AD438" s="80">
        <f t="shared" si="223"/>
        <v>0</v>
      </c>
      <c r="AE438" s="76">
        <f t="shared" si="211"/>
        <v>0</v>
      </c>
      <c r="AF438" s="84">
        <f t="shared" si="212"/>
        <v>0</v>
      </c>
      <c r="AG438" s="85">
        <f t="shared" si="213"/>
        <v>0</v>
      </c>
      <c r="AH438" s="85">
        <f t="shared" si="214"/>
        <v>0</v>
      </c>
      <c r="AI438" s="77">
        <f t="shared" si="215"/>
        <v>0</v>
      </c>
      <c r="AJ438" s="84">
        <f t="shared" si="224"/>
        <v>0</v>
      </c>
      <c r="AK438" s="77">
        <f t="shared" si="225"/>
        <v>0</v>
      </c>
      <c r="AL438" s="5"/>
      <c r="AM438" s="9"/>
      <c r="AN438" s="5"/>
      <c r="AO438" s="10"/>
      <c r="AP438" s="5"/>
      <c r="AQ438" s="5"/>
      <c r="AR438" s="5"/>
      <c r="AS438" s="80" t="str">
        <f t="shared" si="231"/>
        <v/>
      </c>
      <c r="AT438" s="80" t="str">
        <f t="shared" ca="1" si="232"/>
        <v/>
      </c>
      <c r="AU438" s="80" t="str">
        <f t="shared" si="233"/>
        <v/>
      </c>
      <c r="AV438" s="80" t="str">
        <f t="shared" ca="1" si="234"/>
        <v/>
      </c>
      <c r="AW438" s="5"/>
      <c r="AX438" s="5"/>
      <c r="AY438" s="80" t="str">
        <f t="shared" si="235"/>
        <v/>
      </c>
      <c r="AZ438" s="165"/>
      <c r="BA438" s="165"/>
      <c r="BB438" s="80" t="str">
        <f t="shared" si="236"/>
        <v/>
      </c>
      <c r="BC438" s="5"/>
      <c r="BH438" s="52"/>
      <c r="BI438" s="52"/>
      <c r="BJ438" s="52"/>
      <c r="BK438" s="52"/>
      <c r="BL438" s="52"/>
      <c r="BM438" s="52"/>
      <c r="BQ438" s="27"/>
      <c r="BR438" s="27"/>
      <c r="BS438" s="27"/>
      <c r="BT438" s="27"/>
      <c r="BU438" s="27"/>
      <c r="BV438" s="27"/>
      <c r="BW438" s="54"/>
      <c r="BX438" s="26"/>
      <c r="BY438" s="54"/>
      <c r="BZ438" s="26"/>
      <c r="CA438" s="26"/>
      <c r="CB438" s="26"/>
    </row>
    <row r="439" spans="1:80" ht="17.45" customHeight="1">
      <c r="A439" s="94">
        <f t="shared" si="237"/>
        <v>62.2</v>
      </c>
      <c r="B439" s="107">
        <f t="shared" si="216"/>
        <v>46054</v>
      </c>
      <c r="C439" s="8"/>
      <c r="D439" s="11"/>
      <c r="E439" s="12"/>
      <c r="F439" s="11"/>
      <c r="G439" s="74">
        <f t="shared" si="241"/>
        <v>366</v>
      </c>
      <c r="H439" s="75">
        <f t="shared" si="241"/>
        <v>4483</v>
      </c>
      <c r="I439" s="88">
        <f t="shared" si="227"/>
        <v>0</v>
      </c>
      <c r="J439" s="78">
        <f t="shared" si="228"/>
        <v>0</v>
      </c>
      <c r="K439" s="78">
        <f t="shared" si="229"/>
        <v>0</v>
      </c>
      <c r="L439" s="78">
        <f t="shared" si="217"/>
        <v>0</v>
      </c>
      <c r="M439" s="78">
        <f t="shared" ca="1" si="239"/>
        <v>0.35302197802197754</v>
      </c>
      <c r="N439" s="78">
        <f t="shared" ca="1" si="238"/>
        <v>0.93406593406593341</v>
      </c>
      <c r="O439" s="78">
        <f t="shared" si="230"/>
        <v>5.0000000000000001E-4</v>
      </c>
      <c r="P439" s="13"/>
      <c r="Q439" s="8"/>
      <c r="R439" s="13"/>
      <c r="S439" s="89">
        <f t="shared" si="218"/>
        <v>0</v>
      </c>
      <c r="T439" s="75">
        <f t="shared" si="219"/>
        <v>0</v>
      </c>
      <c r="U439" s="90">
        <f t="shared" si="220"/>
        <v>0</v>
      </c>
      <c r="V439" s="82">
        <f t="shared" si="221"/>
        <v>0</v>
      </c>
      <c r="W439" s="8"/>
      <c r="X439" s="8"/>
      <c r="Y439" s="12"/>
      <c r="Z439" s="12"/>
      <c r="AA439" s="12"/>
      <c r="AB439" s="12"/>
      <c r="AC439" s="91">
        <f t="shared" si="222"/>
        <v>0</v>
      </c>
      <c r="AD439" s="75">
        <f t="shared" si="223"/>
        <v>0</v>
      </c>
      <c r="AE439" s="88">
        <f t="shared" si="211"/>
        <v>0</v>
      </c>
      <c r="AF439" s="92">
        <f t="shared" si="212"/>
        <v>0</v>
      </c>
      <c r="AG439" s="93">
        <f t="shared" si="213"/>
        <v>0</v>
      </c>
      <c r="AH439" s="93">
        <f t="shared" si="214"/>
        <v>0</v>
      </c>
      <c r="AI439" s="78">
        <f t="shared" si="215"/>
        <v>0</v>
      </c>
      <c r="AJ439" s="92">
        <f t="shared" si="224"/>
        <v>0</v>
      </c>
      <c r="AK439" s="78">
        <f t="shared" si="225"/>
        <v>0</v>
      </c>
      <c r="AL439" s="11"/>
      <c r="AM439" s="14"/>
      <c r="AN439" s="11"/>
      <c r="AO439" s="15"/>
      <c r="AP439" s="11"/>
      <c r="AQ439" s="11"/>
      <c r="AR439" s="11"/>
      <c r="AS439" s="75" t="str">
        <f t="shared" si="231"/>
        <v/>
      </c>
      <c r="AT439" s="75" t="str">
        <f t="shared" ca="1" si="232"/>
        <v/>
      </c>
      <c r="AU439" s="75" t="str">
        <f t="shared" si="233"/>
        <v/>
      </c>
      <c r="AV439" s="75" t="str">
        <f t="shared" ca="1" si="234"/>
        <v/>
      </c>
      <c r="AW439" s="11"/>
      <c r="AX439" s="11"/>
      <c r="AY439" s="75" t="str">
        <f t="shared" si="235"/>
        <v/>
      </c>
      <c r="AZ439" s="11"/>
      <c r="BA439" s="11"/>
      <c r="BB439" s="75" t="str">
        <f t="shared" si="236"/>
        <v/>
      </c>
      <c r="BC439" s="11"/>
      <c r="BH439" s="52"/>
      <c r="BI439" s="52"/>
      <c r="BJ439" s="52"/>
      <c r="BK439" s="52"/>
      <c r="BL439" s="52"/>
      <c r="BM439" s="52"/>
      <c r="BQ439" s="27"/>
      <c r="BR439" s="27"/>
      <c r="BS439" s="27"/>
      <c r="BT439" s="27"/>
      <c r="BU439" s="27"/>
      <c r="BV439" s="27"/>
      <c r="BW439" s="54"/>
      <c r="BX439" s="26"/>
      <c r="BY439" s="54"/>
      <c r="BZ439" s="26"/>
      <c r="CA439" s="26"/>
      <c r="CB439" s="26"/>
    </row>
    <row r="440" spans="1:80" ht="17.45" customHeight="1">
      <c r="A440" s="86">
        <f t="shared" si="237"/>
        <v>62.3</v>
      </c>
      <c r="B440" s="107">
        <f t="shared" si="216"/>
        <v>46055</v>
      </c>
      <c r="C440" s="8"/>
      <c r="D440" s="11"/>
      <c r="E440" s="12"/>
      <c r="F440" s="11"/>
      <c r="G440" s="74">
        <f t="shared" si="241"/>
        <v>366</v>
      </c>
      <c r="H440" s="75">
        <f t="shared" si="241"/>
        <v>4483</v>
      </c>
      <c r="I440" s="88">
        <f t="shared" si="227"/>
        <v>0</v>
      </c>
      <c r="J440" s="78">
        <f t="shared" si="228"/>
        <v>0</v>
      </c>
      <c r="K440" s="78">
        <f t="shared" si="229"/>
        <v>0</v>
      </c>
      <c r="L440" s="78">
        <f t="shared" si="217"/>
        <v>0</v>
      </c>
      <c r="M440" s="78">
        <f t="shared" ca="1" si="239"/>
        <v>0.35302197802197754</v>
      </c>
      <c r="N440" s="78">
        <f t="shared" ca="1" si="238"/>
        <v>0.93406593406593341</v>
      </c>
      <c r="O440" s="78">
        <f t="shared" si="230"/>
        <v>5.0000000000000001E-4</v>
      </c>
      <c r="P440" s="13"/>
      <c r="Q440" s="8"/>
      <c r="R440" s="13"/>
      <c r="S440" s="89">
        <f t="shared" si="218"/>
        <v>0</v>
      </c>
      <c r="T440" s="75">
        <f t="shared" si="219"/>
        <v>0</v>
      </c>
      <c r="U440" s="90">
        <f t="shared" si="220"/>
        <v>0</v>
      </c>
      <c r="V440" s="82">
        <f t="shared" si="221"/>
        <v>0</v>
      </c>
      <c r="W440" s="8"/>
      <c r="X440" s="8"/>
      <c r="Y440" s="12"/>
      <c r="Z440" s="12"/>
      <c r="AA440" s="12"/>
      <c r="AB440" s="12"/>
      <c r="AC440" s="91">
        <f t="shared" si="222"/>
        <v>0</v>
      </c>
      <c r="AD440" s="75">
        <f t="shared" si="223"/>
        <v>0</v>
      </c>
      <c r="AE440" s="88">
        <f t="shared" si="211"/>
        <v>0</v>
      </c>
      <c r="AF440" s="92">
        <f t="shared" si="212"/>
        <v>0</v>
      </c>
      <c r="AG440" s="93">
        <f t="shared" si="213"/>
        <v>0</v>
      </c>
      <c r="AH440" s="93">
        <f t="shared" si="214"/>
        <v>0</v>
      </c>
      <c r="AI440" s="78">
        <f t="shared" si="215"/>
        <v>0</v>
      </c>
      <c r="AJ440" s="92">
        <f t="shared" si="224"/>
        <v>0</v>
      </c>
      <c r="AK440" s="78">
        <f t="shared" si="225"/>
        <v>0</v>
      </c>
      <c r="AL440" s="11"/>
      <c r="AM440" s="14"/>
      <c r="AN440" s="11"/>
      <c r="AO440" s="15"/>
      <c r="AP440" s="11"/>
      <c r="AQ440" s="11"/>
      <c r="AR440" s="11"/>
      <c r="AS440" s="75" t="str">
        <f t="shared" si="231"/>
        <v/>
      </c>
      <c r="AT440" s="75" t="str">
        <f t="shared" ca="1" si="232"/>
        <v/>
      </c>
      <c r="AU440" s="75" t="str">
        <f t="shared" si="233"/>
        <v/>
      </c>
      <c r="AV440" s="75" t="str">
        <f t="shared" ca="1" si="234"/>
        <v/>
      </c>
      <c r="AW440" s="11"/>
      <c r="AX440" s="11"/>
      <c r="AY440" s="75" t="str">
        <f t="shared" si="235"/>
        <v/>
      </c>
      <c r="AZ440" s="11"/>
      <c r="BA440" s="11"/>
      <c r="BB440" s="75" t="str">
        <f t="shared" si="236"/>
        <v/>
      </c>
      <c r="BC440" s="11"/>
      <c r="BH440" s="52"/>
      <c r="BI440" s="52"/>
      <c r="BJ440" s="52"/>
      <c r="BK440" s="52"/>
      <c r="BL440" s="52"/>
      <c r="BM440" s="52"/>
      <c r="BQ440" s="27"/>
      <c r="BR440" s="27"/>
      <c r="BS440" s="27"/>
      <c r="BT440" s="27"/>
      <c r="BU440" s="27"/>
      <c r="BV440" s="27"/>
      <c r="BW440" s="54"/>
      <c r="BX440" s="26"/>
      <c r="BY440" s="54"/>
      <c r="BZ440" s="26"/>
      <c r="CA440" s="26"/>
      <c r="CB440" s="26"/>
    </row>
    <row r="441" spans="1:80" ht="17.45" customHeight="1">
      <c r="A441" s="94">
        <f t="shared" si="237"/>
        <v>62.4</v>
      </c>
      <c r="B441" s="107">
        <f t="shared" si="216"/>
        <v>46056</v>
      </c>
      <c r="C441" s="8"/>
      <c r="D441" s="11"/>
      <c r="E441" s="12"/>
      <c r="F441" s="11"/>
      <c r="G441" s="74">
        <f t="shared" si="241"/>
        <v>366</v>
      </c>
      <c r="H441" s="75">
        <f t="shared" si="241"/>
        <v>4483</v>
      </c>
      <c r="I441" s="88">
        <f t="shared" si="227"/>
        <v>0</v>
      </c>
      <c r="J441" s="78">
        <f t="shared" si="228"/>
        <v>0</v>
      </c>
      <c r="K441" s="78">
        <f t="shared" si="229"/>
        <v>0</v>
      </c>
      <c r="L441" s="78">
        <f t="shared" si="217"/>
        <v>0</v>
      </c>
      <c r="M441" s="78">
        <f t="shared" ca="1" si="239"/>
        <v>0.35302197802197754</v>
      </c>
      <c r="N441" s="78">
        <f t="shared" ca="1" si="238"/>
        <v>0.93406593406593341</v>
      </c>
      <c r="O441" s="78">
        <f t="shared" si="230"/>
        <v>5.0000000000000001E-4</v>
      </c>
      <c r="P441" s="13"/>
      <c r="Q441" s="8"/>
      <c r="R441" s="13"/>
      <c r="S441" s="89">
        <f t="shared" si="218"/>
        <v>0</v>
      </c>
      <c r="T441" s="75">
        <f t="shared" si="219"/>
        <v>0</v>
      </c>
      <c r="U441" s="90">
        <f t="shared" si="220"/>
        <v>0</v>
      </c>
      <c r="V441" s="82">
        <f t="shared" si="221"/>
        <v>0</v>
      </c>
      <c r="W441" s="8"/>
      <c r="X441" s="8"/>
      <c r="Y441" s="12"/>
      <c r="Z441" s="12"/>
      <c r="AA441" s="12"/>
      <c r="AB441" s="12"/>
      <c r="AC441" s="91">
        <f t="shared" si="222"/>
        <v>0</v>
      </c>
      <c r="AD441" s="75">
        <f t="shared" si="223"/>
        <v>0</v>
      </c>
      <c r="AE441" s="88">
        <f t="shared" si="211"/>
        <v>0</v>
      </c>
      <c r="AF441" s="92">
        <f t="shared" si="212"/>
        <v>0</v>
      </c>
      <c r="AG441" s="93">
        <f t="shared" si="213"/>
        <v>0</v>
      </c>
      <c r="AH441" s="93">
        <f t="shared" si="214"/>
        <v>0</v>
      </c>
      <c r="AI441" s="78">
        <f t="shared" si="215"/>
        <v>0</v>
      </c>
      <c r="AJ441" s="92">
        <f t="shared" si="224"/>
        <v>0</v>
      </c>
      <c r="AK441" s="78">
        <f t="shared" si="225"/>
        <v>0</v>
      </c>
      <c r="AL441" s="11"/>
      <c r="AM441" s="14"/>
      <c r="AN441" s="11"/>
      <c r="AO441" s="15"/>
      <c r="AP441" s="11"/>
      <c r="AQ441" s="11"/>
      <c r="AR441" s="11"/>
      <c r="AS441" s="75" t="str">
        <f t="shared" si="231"/>
        <v/>
      </c>
      <c r="AT441" s="75" t="str">
        <f t="shared" ca="1" si="232"/>
        <v/>
      </c>
      <c r="AU441" s="75" t="str">
        <f t="shared" si="233"/>
        <v/>
      </c>
      <c r="AV441" s="75" t="str">
        <f t="shared" ca="1" si="234"/>
        <v/>
      </c>
      <c r="AW441" s="11"/>
      <c r="AX441" s="11"/>
      <c r="AY441" s="75" t="str">
        <f t="shared" si="235"/>
        <v/>
      </c>
      <c r="AZ441" s="11"/>
      <c r="BA441" s="11"/>
      <c r="BB441" s="75" t="str">
        <f t="shared" si="236"/>
        <v/>
      </c>
      <c r="BC441" s="11"/>
      <c r="BH441" s="52"/>
      <c r="BI441" s="52"/>
      <c r="BJ441" s="52"/>
      <c r="BK441" s="52"/>
      <c r="BL441" s="52"/>
      <c r="BM441" s="52"/>
      <c r="BQ441" s="27"/>
      <c r="BR441" s="27"/>
      <c r="BS441" s="27"/>
      <c r="BT441" s="27"/>
      <c r="BU441" s="27"/>
      <c r="BV441" s="27"/>
      <c r="BW441" s="54"/>
      <c r="BX441" s="26"/>
      <c r="BY441" s="54"/>
      <c r="BZ441" s="26"/>
      <c r="CA441" s="26"/>
      <c r="CB441" s="26"/>
    </row>
    <row r="442" spans="1:80" ht="17.45" customHeight="1">
      <c r="A442" s="86">
        <f t="shared" si="237"/>
        <v>62.5</v>
      </c>
      <c r="B442" s="107">
        <f t="shared" si="216"/>
        <v>46057</v>
      </c>
      <c r="C442" s="8"/>
      <c r="D442" s="11"/>
      <c r="E442" s="12"/>
      <c r="F442" s="11"/>
      <c r="G442" s="74">
        <f t="shared" si="241"/>
        <v>366</v>
      </c>
      <c r="H442" s="75">
        <f t="shared" si="241"/>
        <v>4483</v>
      </c>
      <c r="I442" s="88">
        <f t="shared" si="227"/>
        <v>0</v>
      </c>
      <c r="J442" s="78">
        <f t="shared" si="228"/>
        <v>0</v>
      </c>
      <c r="K442" s="78">
        <f t="shared" si="229"/>
        <v>0</v>
      </c>
      <c r="L442" s="78">
        <f t="shared" si="217"/>
        <v>0</v>
      </c>
      <c r="M442" s="78">
        <f t="shared" ca="1" si="239"/>
        <v>0.35302197802197754</v>
      </c>
      <c r="N442" s="78">
        <f t="shared" ca="1" si="238"/>
        <v>0.93406593406593341</v>
      </c>
      <c r="O442" s="78">
        <f t="shared" si="230"/>
        <v>5.0000000000000001E-4</v>
      </c>
      <c r="P442" s="13"/>
      <c r="Q442" s="8"/>
      <c r="R442" s="13"/>
      <c r="S442" s="89">
        <f t="shared" si="218"/>
        <v>0</v>
      </c>
      <c r="T442" s="75">
        <f t="shared" si="219"/>
        <v>0</v>
      </c>
      <c r="U442" s="90">
        <f t="shared" si="220"/>
        <v>0</v>
      </c>
      <c r="V442" s="82">
        <f t="shared" si="221"/>
        <v>0</v>
      </c>
      <c r="W442" s="8"/>
      <c r="X442" s="8"/>
      <c r="Y442" s="12"/>
      <c r="Z442" s="12"/>
      <c r="AA442" s="12"/>
      <c r="AB442" s="12"/>
      <c r="AC442" s="91">
        <f t="shared" si="222"/>
        <v>0</v>
      </c>
      <c r="AD442" s="75">
        <f t="shared" si="223"/>
        <v>0</v>
      </c>
      <c r="AE442" s="88">
        <f t="shared" si="211"/>
        <v>0</v>
      </c>
      <c r="AF442" s="92">
        <f t="shared" si="212"/>
        <v>0</v>
      </c>
      <c r="AG442" s="93">
        <f t="shared" si="213"/>
        <v>0</v>
      </c>
      <c r="AH442" s="93">
        <f t="shared" si="214"/>
        <v>0</v>
      </c>
      <c r="AI442" s="78">
        <f t="shared" si="215"/>
        <v>0</v>
      </c>
      <c r="AJ442" s="92">
        <f t="shared" si="224"/>
        <v>0</v>
      </c>
      <c r="AK442" s="78">
        <f t="shared" si="225"/>
        <v>0</v>
      </c>
      <c r="AL442" s="11"/>
      <c r="AM442" s="14"/>
      <c r="AN442" s="11"/>
      <c r="AO442" s="15"/>
      <c r="AP442" s="11"/>
      <c r="AQ442" s="11"/>
      <c r="AR442" s="11"/>
      <c r="AS442" s="75" t="str">
        <f t="shared" si="231"/>
        <v/>
      </c>
      <c r="AT442" s="75" t="str">
        <f t="shared" ca="1" si="232"/>
        <v/>
      </c>
      <c r="AU442" s="75" t="str">
        <f t="shared" si="233"/>
        <v/>
      </c>
      <c r="AV442" s="75" t="str">
        <f t="shared" ca="1" si="234"/>
        <v/>
      </c>
      <c r="AW442" s="11"/>
      <c r="AX442" s="11"/>
      <c r="AY442" s="75" t="str">
        <f t="shared" si="235"/>
        <v/>
      </c>
      <c r="AZ442" s="11"/>
      <c r="BA442" s="11"/>
      <c r="BB442" s="75" t="str">
        <f t="shared" si="236"/>
        <v/>
      </c>
      <c r="BC442" s="11"/>
      <c r="BH442" s="52"/>
      <c r="BI442" s="52"/>
      <c r="BJ442" s="52"/>
      <c r="BK442" s="52"/>
      <c r="BL442" s="52"/>
      <c r="BM442" s="52"/>
      <c r="BQ442" s="27"/>
      <c r="BR442" s="27"/>
      <c r="BS442" s="27"/>
      <c r="BT442" s="27"/>
      <c r="BU442" s="27"/>
      <c r="BV442" s="27"/>
      <c r="BW442" s="54"/>
      <c r="BX442" s="26"/>
      <c r="BY442" s="54"/>
      <c r="BZ442" s="26"/>
      <c r="CA442" s="26"/>
      <c r="CB442" s="26"/>
    </row>
    <row r="443" spans="1:80" ht="17.45" customHeight="1">
      <c r="A443" s="94">
        <f t="shared" si="237"/>
        <v>62.6</v>
      </c>
      <c r="B443" s="107">
        <f t="shared" si="216"/>
        <v>46058</v>
      </c>
      <c r="C443" s="8"/>
      <c r="D443" s="11"/>
      <c r="E443" s="12"/>
      <c r="F443" s="11"/>
      <c r="G443" s="74">
        <f t="shared" si="241"/>
        <v>366</v>
      </c>
      <c r="H443" s="75">
        <f t="shared" si="241"/>
        <v>4483</v>
      </c>
      <c r="I443" s="88">
        <f t="shared" si="227"/>
        <v>0</v>
      </c>
      <c r="J443" s="78">
        <f t="shared" si="228"/>
        <v>0</v>
      </c>
      <c r="K443" s="78">
        <f t="shared" si="229"/>
        <v>0</v>
      </c>
      <c r="L443" s="78">
        <f t="shared" si="217"/>
        <v>0</v>
      </c>
      <c r="M443" s="78">
        <f t="shared" ca="1" si="239"/>
        <v>0.35302197802197754</v>
      </c>
      <c r="N443" s="78">
        <f t="shared" ca="1" si="238"/>
        <v>0.93406593406593341</v>
      </c>
      <c r="O443" s="78">
        <f t="shared" si="230"/>
        <v>5.0000000000000001E-4</v>
      </c>
      <c r="P443" s="13"/>
      <c r="Q443" s="8"/>
      <c r="R443" s="13"/>
      <c r="S443" s="89">
        <f t="shared" si="218"/>
        <v>0</v>
      </c>
      <c r="T443" s="75">
        <f t="shared" si="219"/>
        <v>0</v>
      </c>
      <c r="U443" s="90">
        <f t="shared" si="220"/>
        <v>0</v>
      </c>
      <c r="V443" s="82">
        <f t="shared" si="221"/>
        <v>0</v>
      </c>
      <c r="W443" s="8"/>
      <c r="X443" s="8"/>
      <c r="Y443" s="12"/>
      <c r="Z443" s="12"/>
      <c r="AA443" s="12"/>
      <c r="AB443" s="12"/>
      <c r="AC443" s="91">
        <f t="shared" si="222"/>
        <v>0</v>
      </c>
      <c r="AD443" s="75">
        <f t="shared" si="223"/>
        <v>0</v>
      </c>
      <c r="AE443" s="88">
        <f t="shared" si="211"/>
        <v>0</v>
      </c>
      <c r="AF443" s="92">
        <f t="shared" si="212"/>
        <v>0</v>
      </c>
      <c r="AG443" s="93">
        <f t="shared" si="213"/>
        <v>0</v>
      </c>
      <c r="AH443" s="93">
        <f t="shared" si="214"/>
        <v>0</v>
      </c>
      <c r="AI443" s="78">
        <f t="shared" si="215"/>
        <v>0</v>
      </c>
      <c r="AJ443" s="92">
        <f t="shared" si="224"/>
        <v>0</v>
      </c>
      <c r="AK443" s="78">
        <f t="shared" si="225"/>
        <v>0</v>
      </c>
      <c r="AL443" s="11"/>
      <c r="AM443" s="14"/>
      <c r="AN443" s="11"/>
      <c r="AO443" s="15"/>
      <c r="AP443" s="11"/>
      <c r="AQ443" s="11"/>
      <c r="AR443" s="11"/>
      <c r="AS443" s="75" t="str">
        <f t="shared" si="231"/>
        <v/>
      </c>
      <c r="AT443" s="75" t="str">
        <f t="shared" ca="1" si="232"/>
        <v/>
      </c>
      <c r="AU443" s="75" t="str">
        <f t="shared" si="233"/>
        <v/>
      </c>
      <c r="AV443" s="75" t="str">
        <f t="shared" ca="1" si="234"/>
        <v/>
      </c>
      <c r="AW443" s="11"/>
      <c r="AX443" s="11"/>
      <c r="AY443" s="75" t="str">
        <f t="shared" si="235"/>
        <v/>
      </c>
      <c r="AZ443" s="11"/>
      <c r="BA443" s="11"/>
      <c r="BB443" s="75" t="str">
        <f t="shared" si="236"/>
        <v/>
      </c>
      <c r="BC443" s="11"/>
      <c r="BH443" s="52"/>
      <c r="BI443" s="52"/>
      <c r="BJ443" s="52"/>
      <c r="BK443" s="52"/>
      <c r="BL443" s="52"/>
      <c r="BM443" s="52"/>
      <c r="BQ443" s="27"/>
      <c r="BR443" s="27"/>
      <c r="BS443" s="27"/>
      <c r="BT443" s="27"/>
      <c r="BU443" s="27"/>
      <c r="BV443" s="27"/>
      <c r="BW443" s="54"/>
      <c r="BX443" s="26"/>
      <c r="BY443" s="54"/>
      <c r="BZ443" s="26"/>
      <c r="CA443" s="26"/>
      <c r="CB443" s="26"/>
    </row>
    <row r="444" spans="1:80" ht="17.45" customHeight="1" thickBot="1">
      <c r="A444" s="86">
        <f t="shared" si="237"/>
        <v>62.7</v>
      </c>
      <c r="B444" s="108">
        <f t="shared" si="216"/>
        <v>46059</v>
      </c>
      <c r="C444" s="16"/>
      <c r="D444" s="17"/>
      <c r="E444" s="18"/>
      <c r="F444" s="17"/>
      <c r="G444" s="96">
        <f t="shared" ref="G444:H459" si="242">G443-E444-C444</f>
        <v>366</v>
      </c>
      <c r="H444" s="97">
        <f t="shared" si="242"/>
        <v>4483</v>
      </c>
      <c r="I444" s="98">
        <f t="shared" si="227"/>
        <v>0</v>
      </c>
      <c r="J444" s="99">
        <f t="shared" si="228"/>
        <v>0</v>
      </c>
      <c r="K444" s="99">
        <f t="shared" si="229"/>
        <v>0</v>
      </c>
      <c r="L444" s="99">
        <f t="shared" si="217"/>
        <v>0</v>
      </c>
      <c r="M444" s="99">
        <f t="shared" ca="1" si="239"/>
        <v>0.35302197802197754</v>
      </c>
      <c r="N444" s="99">
        <f t="shared" ca="1" si="238"/>
        <v>0.93406593406593341</v>
      </c>
      <c r="O444" s="99">
        <f t="shared" si="230"/>
        <v>5.0000000000000001E-4</v>
      </c>
      <c r="P444" s="19"/>
      <c r="Q444" s="16"/>
      <c r="R444" s="19"/>
      <c r="S444" s="89">
        <f t="shared" si="218"/>
        <v>0</v>
      </c>
      <c r="T444" s="75">
        <f t="shared" si="219"/>
        <v>0</v>
      </c>
      <c r="U444" s="100">
        <f t="shared" si="220"/>
        <v>0</v>
      </c>
      <c r="V444" s="101">
        <f t="shared" si="221"/>
        <v>0</v>
      </c>
      <c r="W444" s="16"/>
      <c r="X444" s="8"/>
      <c r="Y444" s="12"/>
      <c r="Z444" s="12"/>
      <c r="AA444" s="12"/>
      <c r="AB444" s="12"/>
      <c r="AC444" s="102">
        <f t="shared" si="222"/>
        <v>0</v>
      </c>
      <c r="AD444" s="97">
        <f t="shared" si="223"/>
        <v>0</v>
      </c>
      <c r="AE444" s="98">
        <f t="shared" si="211"/>
        <v>0</v>
      </c>
      <c r="AF444" s="103">
        <f t="shared" si="212"/>
        <v>0</v>
      </c>
      <c r="AG444" s="104">
        <f t="shared" si="213"/>
        <v>0</v>
      </c>
      <c r="AH444" s="104">
        <f t="shared" si="214"/>
        <v>0</v>
      </c>
      <c r="AI444" s="99">
        <f t="shared" si="215"/>
        <v>0</v>
      </c>
      <c r="AJ444" s="103">
        <f t="shared" si="224"/>
        <v>0</v>
      </c>
      <c r="AK444" s="99">
        <f t="shared" si="225"/>
        <v>0</v>
      </c>
      <c r="AL444" s="17"/>
      <c r="AM444" s="20"/>
      <c r="AN444" s="17"/>
      <c r="AO444" s="21"/>
      <c r="AP444" s="17"/>
      <c r="AQ444" s="17"/>
      <c r="AR444" s="17"/>
      <c r="AS444" s="97" t="str">
        <f t="shared" si="231"/>
        <v/>
      </c>
      <c r="AT444" s="97" t="str">
        <f t="shared" ca="1" si="232"/>
        <v/>
      </c>
      <c r="AU444" s="97" t="str">
        <f t="shared" si="233"/>
        <v/>
      </c>
      <c r="AV444" s="97" t="str">
        <f t="shared" ca="1" si="234"/>
        <v/>
      </c>
      <c r="AW444" s="17"/>
      <c r="AX444" s="17"/>
      <c r="AY444" s="97" t="str">
        <f t="shared" si="235"/>
        <v/>
      </c>
      <c r="AZ444" s="17"/>
      <c r="BA444" s="17"/>
      <c r="BB444" s="97" t="str">
        <f t="shared" si="236"/>
        <v/>
      </c>
      <c r="BC444" s="17"/>
      <c r="BH444" s="52"/>
      <c r="BI444" s="52"/>
      <c r="BJ444" s="52"/>
      <c r="BK444" s="52"/>
      <c r="BL444" s="52"/>
      <c r="BM444" s="52"/>
      <c r="BQ444" s="27"/>
      <c r="BR444" s="27"/>
      <c r="BS444" s="27"/>
      <c r="BT444" s="27"/>
      <c r="BU444" s="27"/>
      <c r="BV444" s="27"/>
      <c r="BW444" s="54"/>
      <c r="BX444" s="26"/>
      <c r="BY444" s="54"/>
      <c r="BZ444" s="26"/>
      <c r="CA444" s="26"/>
      <c r="CB444" s="26"/>
    </row>
    <row r="445" spans="1:80" ht="17.45" customHeight="1" thickTop="1">
      <c r="A445" s="71">
        <f>A438+1</f>
        <v>63.1</v>
      </c>
      <c r="B445" s="106">
        <f>B444+1</f>
        <v>46060</v>
      </c>
      <c r="C445" s="4"/>
      <c r="D445" s="5"/>
      <c r="E445" s="6"/>
      <c r="F445" s="5"/>
      <c r="G445" s="74">
        <f t="shared" si="242"/>
        <v>366</v>
      </c>
      <c r="H445" s="75">
        <f t="shared" si="242"/>
        <v>4483</v>
      </c>
      <c r="I445" s="76">
        <f t="shared" si="227"/>
        <v>0</v>
      </c>
      <c r="J445" s="77">
        <f t="shared" si="228"/>
        <v>0</v>
      </c>
      <c r="K445" s="77">
        <f t="shared" si="229"/>
        <v>0</v>
      </c>
      <c r="L445" s="77">
        <f t="shared" si="217"/>
        <v>0</v>
      </c>
      <c r="M445" s="78">
        <f t="shared" ca="1" si="239"/>
        <v>0.35302197802197754</v>
      </c>
      <c r="N445" s="78">
        <f t="shared" ca="1" si="238"/>
        <v>0.93406593406593341</v>
      </c>
      <c r="O445" s="78">
        <f t="shared" si="230"/>
        <v>5.0000000000000001E-4</v>
      </c>
      <c r="P445" s="13"/>
      <c r="Q445" s="8"/>
      <c r="R445" s="13"/>
      <c r="S445" s="79">
        <f t="shared" si="218"/>
        <v>0</v>
      </c>
      <c r="T445" s="80">
        <f t="shared" si="219"/>
        <v>0</v>
      </c>
      <c r="U445" s="90">
        <f t="shared" si="220"/>
        <v>0</v>
      </c>
      <c r="V445" s="82">
        <f t="shared" si="221"/>
        <v>0</v>
      </c>
      <c r="W445" s="4"/>
      <c r="X445" s="4"/>
      <c r="Y445" s="6"/>
      <c r="Z445" s="6"/>
      <c r="AA445" s="6"/>
      <c r="AB445" s="6"/>
      <c r="AC445" s="83">
        <f t="shared" si="222"/>
        <v>0</v>
      </c>
      <c r="AD445" s="80">
        <f t="shared" si="223"/>
        <v>0</v>
      </c>
      <c r="AE445" s="76">
        <f t="shared" si="211"/>
        <v>0</v>
      </c>
      <c r="AF445" s="84">
        <f t="shared" si="212"/>
        <v>0</v>
      </c>
      <c r="AG445" s="85">
        <f t="shared" si="213"/>
        <v>0</v>
      </c>
      <c r="AH445" s="85">
        <f t="shared" si="214"/>
        <v>0</v>
      </c>
      <c r="AI445" s="77">
        <f t="shared" si="215"/>
        <v>0</v>
      </c>
      <c r="AJ445" s="84">
        <f t="shared" si="224"/>
        <v>0</v>
      </c>
      <c r="AK445" s="77">
        <f t="shared" si="225"/>
        <v>0</v>
      </c>
      <c r="AL445" s="5"/>
      <c r="AM445" s="9"/>
      <c r="AN445" s="5"/>
      <c r="AO445" s="10"/>
      <c r="AP445" s="5"/>
      <c r="AQ445" s="5"/>
      <c r="AR445" s="5"/>
      <c r="AS445" s="80" t="str">
        <f t="shared" si="231"/>
        <v/>
      </c>
      <c r="AT445" s="80" t="str">
        <f t="shared" ca="1" si="232"/>
        <v/>
      </c>
      <c r="AU445" s="80" t="str">
        <f t="shared" si="233"/>
        <v/>
      </c>
      <c r="AV445" s="80" t="str">
        <f t="shared" ca="1" si="234"/>
        <v/>
      </c>
      <c r="AW445" s="5"/>
      <c r="AX445" s="5"/>
      <c r="AY445" s="80" t="str">
        <f t="shared" si="235"/>
        <v/>
      </c>
      <c r="AZ445" s="165"/>
      <c r="BA445" s="165"/>
      <c r="BB445" s="80" t="str">
        <f t="shared" si="236"/>
        <v/>
      </c>
      <c r="BC445" s="5"/>
      <c r="BH445" s="52"/>
      <c r="BI445" s="52"/>
      <c r="BJ445" s="52"/>
      <c r="BK445" s="52"/>
      <c r="BL445" s="52"/>
      <c r="BM445" s="52"/>
      <c r="BQ445" s="27"/>
      <c r="BR445" s="27"/>
      <c r="BS445" s="27"/>
      <c r="BT445" s="27"/>
      <c r="BU445" s="27"/>
      <c r="BV445" s="27"/>
      <c r="BW445" s="54"/>
      <c r="BX445" s="26"/>
      <c r="BY445" s="54"/>
      <c r="BZ445" s="26"/>
      <c r="CA445" s="26"/>
      <c r="CB445" s="26"/>
    </row>
    <row r="446" spans="1:80" ht="17.45" customHeight="1">
      <c r="A446" s="86">
        <f t="shared" si="237"/>
        <v>63.2</v>
      </c>
      <c r="B446" s="107">
        <f t="shared" si="216"/>
        <v>46061</v>
      </c>
      <c r="C446" s="8"/>
      <c r="D446" s="11"/>
      <c r="E446" s="12"/>
      <c r="F446" s="11"/>
      <c r="G446" s="74">
        <f t="shared" si="242"/>
        <v>366</v>
      </c>
      <c r="H446" s="75">
        <f t="shared" si="242"/>
        <v>4483</v>
      </c>
      <c r="I446" s="88">
        <f t="shared" si="227"/>
        <v>0</v>
      </c>
      <c r="J446" s="78">
        <f t="shared" si="228"/>
        <v>0</v>
      </c>
      <c r="K446" s="78">
        <f t="shared" si="229"/>
        <v>0</v>
      </c>
      <c r="L446" s="78">
        <f t="shared" si="217"/>
        <v>0</v>
      </c>
      <c r="M446" s="78">
        <f t="shared" ca="1" si="239"/>
        <v>0.35302197802197754</v>
      </c>
      <c r="N446" s="78">
        <f t="shared" ca="1" si="238"/>
        <v>0.93406593406593341</v>
      </c>
      <c r="O446" s="78">
        <f t="shared" si="230"/>
        <v>5.0000000000000001E-4</v>
      </c>
      <c r="P446" s="13"/>
      <c r="Q446" s="8"/>
      <c r="R446" s="13"/>
      <c r="S446" s="89">
        <f t="shared" si="218"/>
        <v>0</v>
      </c>
      <c r="T446" s="75">
        <f t="shared" si="219"/>
        <v>0</v>
      </c>
      <c r="U446" s="90">
        <f t="shared" si="220"/>
        <v>0</v>
      </c>
      <c r="V446" s="82">
        <f t="shared" si="221"/>
        <v>0</v>
      </c>
      <c r="W446" s="8"/>
      <c r="X446" s="8"/>
      <c r="Y446" s="12"/>
      <c r="Z446" s="12"/>
      <c r="AA446" s="12"/>
      <c r="AB446" s="12"/>
      <c r="AC446" s="91">
        <f t="shared" si="222"/>
        <v>0</v>
      </c>
      <c r="AD446" s="75">
        <f t="shared" si="223"/>
        <v>0</v>
      </c>
      <c r="AE446" s="88">
        <f t="shared" si="211"/>
        <v>0</v>
      </c>
      <c r="AF446" s="92">
        <f t="shared" si="212"/>
        <v>0</v>
      </c>
      <c r="AG446" s="93">
        <f t="shared" si="213"/>
        <v>0</v>
      </c>
      <c r="AH446" s="93">
        <f t="shared" si="214"/>
        <v>0</v>
      </c>
      <c r="AI446" s="78">
        <f t="shared" si="215"/>
        <v>0</v>
      </c>
      <c r="AJ446" s="92">
        <f t="shared" si="224"/>
        <v>0</v>
      </c>
      <c r="AK446" s="78">
        <f t="shared" si="225"/>
        <v>0</v>
      </c>
      <c r="AL446" s="11"/>
      <c r="AM446" s="14"/>
      <c r="AN446" s="11"/>
      <c r="AO446" s="15"/>
      <c r="AP446" s="11"/>
      <c r="AQ446" s="11"/>
      <c r="AR446" s="11"/>
      <c r="AS446" s="75" t="str">
        <f t="shared" si="231"/>
        <v/>
      </c>
      <c r="AT446" s="75" t="str">
        <f t="shared" ca="1" si="232"/>
        <v/>
      </c>
      <c r="AU446" s="75" t="str">
        <f t="shared" si="233"/>
        <v/>
      </c>
      <c r="AV446" s="75" t="str">
        <f t="shared" ca="1" si="234"/>
        <v/>
      </c>
      <c r="AW446" s="11"/>
      <c r="AX446" s="11"/>
      <c r="AY446" s="75" t="str">
        <f t="shared" si="235"/>
        <v/>
      </c>
      <c r="AZ446" s="11"/>
      <c r="BA446" s="11"/>
      <c r="BB446" s="75" t="str">
        <f t="shared" si="236"/>
        <v/>
      </c>
      <c r="BC446" s="11"/>
      <c r="BH446" s="52"/>
      <c r="BI446" s="52"/>
      <c r="BJ446" s="52"/>
      <c r="BK446" s="52"/>
      <c r="BL446" s="52"/>
      <c r="BM446" s="52"/>
      <c r="BQ446" s="27"/>
      <c r="BR446" s="27"/>
      <c r="BS446" s="27"/>
      <c r="BT446" s="27"/>
      <c r="BU446" s="27"/>
      <c r="BV446" s="27"/>
      <c r="BW446" s="54"/>
      <c r="BX446" s="26"/>
      <c r="BY446" s="54"/>
      <c r="BZ446" s="26"/>
      <c r="CA446" s="26"/>
      <c r="CB446" s="26"/>
    </row>
    <row r="447" spans="1:80" ht="17.45" customHeight="1">
      <c r="A447" s="94">
        <f t="shared" si="237"/>
        <v>63.3</v>
      </c>
      <c r="B447" s="107">
        <f t="shared" si="216"/>
        <v>46062</v>
      </c>
      <c r="C447" s="8"/>
      <c r="D447" s="11"/>
      <c r="E447" s="12"/>
      <c r="F447" s="11"/>
      <c r="G447" s="74">
        <f t="shared" si="242"/>
        <v>366</v>
      </c>
      <c r="H447" s="75">
        <f t="shared" si="242"/>
        <v>4483</v>
      </c>
      <c r="I447" s="88">
        <f t="shared" si="227"/>
        <v>0</v>
      </c>
      <c r="J447" s="78">
        <f t="shared" si="228"/>
        <v>0</v>
      </c>
      <c r="K447" s="78">
        <f t="shared" si="229"/>
        <v>0</v>
      </c>
      <c r="L447" s="78">
        <f t="shared" si="217"/>
        <v>0</v>
      </c>
      <c r="M447" s="78">
        <f t="shared" ca="1" si="239"/>
        <v>0.35302197802197754</v>
      </c>
      <c r="N447" s="78">
        <f t="shared" ca="1" si="238"/>
        <v>0.93406593406593341</v>
      </c>
      <c r="O447" s="78">
        <f t="shared" si="230"/>
        <v>5.0000000000000001E-4</v>
      </c>
      <c r="P447" s="13"/>
      <c r="Q447" s="8"/>
      <c r="R447" s="13"/>
      <c r="S447" s="89">
        <f t="shared" si="218"/>
        <v>0</v>
      </c>
      <c r="T447" s="75">
        <f t="shared" si="219"/>
        <v>0</v>
      </c>
      <c r="U447" s="90">
        <f t="shared" si="220"/>
        <v>0</v>
      </c>
      <c r="V447" s="82">
        <f t="shared" si="221"/>
        <v>0</v>
      </c>
      <c r="W447" s="8"/>
      <c r="X447" s="8"/>
      <c r="Y447" s="12"/>
      <c r="Z447" s="12"/>
      <c r="AA447" s="12"/>
      <c r="AB447" s="12"/>
      <c r="AC447" s="91">
        <f t="shared" si="222"/>
        <v>0</v>
      </c>
      <c r="AD447" s="75">
        <f t="shared" si="223"/>
        <v>0</v>
      </c>
      <c r="AE447" s="88">
        <f t="shared" si="211"/>
        <v>0</v>
      </c>
      <c r="AF447" s="92">
        <f t="shared" si="212"/>
        <v>0</v>
      </c>
      <c r="AG447" s="93">
        <f t="shared" si="213"/>
        <v>0</v>
      </c>
      <c r="AH447" s="93">
        <f t="shared" si="214"/>
        <v>0</v>
      </c>
      <c r="AI447" s="78">
        <f t="shared" si="215"/>
        <v>0</v>
      </c>
      <c r="AJ447" s="92">
        <f t="shared" si="224"/>
        <v>0</v>
      </c>
      <c r="AK447" s="78">
        <f t="shared" si="225"/>
        <v>0</v>
      </c>
      <c r="AL447" s="11"/>
      <c r="AM447" s="14"/>
      <c r="AN447" s="11"/>
      <c r="AO447" s="15"/>
      <c r="AP447" s="11"/>
      <c r="AQ447" s="11"/>
      <c r="AR447" s="11"/>
      <c r="AS447" s="75" t="str">
        <f t="shared" si="231"/>
        <v/>
      </c>
      <c r="AT447" s="75" t="str">
        <f t="shared" ca="1" si="232"/>
        <v/>
      </c>
      <c r="AU447" s="75" t="str">
        <f t="shared" si="233"/>
        <v/>
      </c>
      <c r="AV447" s="75" t="str">
        <f t="shared" ca="1" si="234"/>
        <v/>
      </c>
      <c r="AW447" s="11"/>
      <c r="AX447" s="11"/>
      <c r="AY447" s="75" t="str">
        <f t="shared" si="235"/>
        <v/>
      </c>
      <c r="AZ447" s="11"/>
      <c r="BA447" s="11"/>
      <c r="BB447" s="75" t="str">
        <f t="shared" si="236"/>
        <v/>
      </c>
      <c r="BC447" s="11"/>
      <c r="BH447" s="52"/>
      <c r="BI447" s="52"/>
      <c r="BJ447" s="52"/>
      <c r="BK447" s="52"/>
      <c r="BL447" s="52"/>
      <c r="BM447" s="52"/>
      <c r="BQ447" s="27"/>
      <c r="BR447" s="27"/>
      <c r="BS447" s="27"/>
      <c r="BT447" s="27"/>
      <c r="BU447" s="27"/>
      <c r="BV447" s="27"/>
      <c r="BW447" s="54"/>
      <c r="BX447" s="26"/>
      <c r="BY447" s="54"/>
      <c r="BZ447" s="26"/>
      <c r="CA447" s="26"/>
      <c r="CB447" s="26"/>
    </row>
    <row r="448" spans="1:80" ht="17.45" customHeight="1">
      <c r="A448" s="86">
        <f t="shared" si="237"/>
        <v>63.4</v>
      </c>
      <c r="B448" s="107">
        <f t="shared" si="216"/>
        <v>46063</v>
      </c>
      <c r="C448" s="8"/>
      <c r="D448" s="11"/>
      <c r="E448" s="12"/>
      <c r="F448" s="11"/>
      <c r="G448" s="74">
        <f t="shared" si="242"/>
        <v>366</v>
      </c>
      <c r="H448" s="75">
        <f t="shared" si="242"/>
        <v>4483</v>
      </c>
      <c r="I448" s="88">
        <f t="shared" si="227"/>
        <v>0</v>
      </c>
      <c r="J448" s="78">
        <f t="shared" si="228"/>
        <v>0</v>
      </c>
      <c r="K448" s="78">
        <f t="shared" si="229"/>
        <v>0</v>
      </c>
      <c r="L448" s="78">
        <f t="shared" si="217"/>
        <v>0</v>
      </c>
      <c r="M448" s="78">
        <f t="shared" ca="1" si="239"/>
        <v>0.35302197802197754</v>
      </c>
      <c r="N448" s="78">
        <f t="shared" ca="1" si="238"/>
        <v>0.93406593406593341</v>
      </c>
      <c r="O448" s="78">
        <f t="shared" si="230"/>
        <v>5.0000000000000001E-4</v>
      </c>
      <c r="P448" s="13"/>
      <c r="Q448" s="8"/>
      <c r="R448" s="13"/>
      <c r="S448" s="89">
        <f t="shared" si="218"/>
        <v>0</v>
      </c>
      <c r="T448" s="75">
        <f t="shared" si="219"/>
        <v>0</v>
      </c>
      <c r="U448" s="90">
        <f t="shared" si="220"/>
        <v>0</v>
      </c>
      <c r="V448" s="82">
        <f t="shared" si="221"/>
        <v>0</v>
      </c>
      <c r="W448" s="8"/>
      <c r="X448" s="8"/>
      <c r="Y448" s="12"/>
      <c r="Z448" s="12"/>
      <c r="AA448" s="12"/>
      <c r="AB448" s="12"/>
      <c r="AC448" s="91">
        <f t="shared" si="222"/>
        <v>0</v>
      </c>
      <c r="AD448" s="75">
        <f t="shared" si="223"/>
        <v>0</v>
      </c>
      <c r="AE448" s="88">
        <f t="shared" si="211"/>
        <v>0</v>
      </c>
      <c r="AF448" s="92">
        <f t="shared" si="212"/>
        <v>0</v>
      </c>
      <c r="AG448" s="93">
        <f t="shared" si="213"/>
        <v>0</v>
      </c>
      <c r="AH448" s="93">
        <f t="shared" si="214"/>
        <v>0</v>
      </c>
      <c r="AI448" s="78">
        <f t="shared" si="215"/>
        <v>0</v>
      </c>
      <c r="AJ448" s="92">
        <f t="shared" si="224"/>
        <v>0</v>
      </c>
      <c r="AK448" s="78">
        <f t="shared" si="225"/>
        <v>0</v>
      </c>
      <c r="AL448" s="11"/>
      <c r="AM448" s="14"/>
      <c r="AN448" s="11"/>
      <c r="AO448" s="15"/>
      <c r="AP448" s="11"/>
      <c r="AQ448" s="11"/>
      <c r="AR448" s="11"/>
      <c r="AS448" s="75" t="str">
        <f t="shared" si="231"/>
        <v/>
      </c>
      <c r="AT448" s="75" t="str">
        <f t="shared" ca="1" si="232"/>
        <v/>
      </c>
      <c r="AU448" s="75" t="str">
        <f t="shared" si="233"/>
        <v/>
      </c>
      <c r="AV448" s="75" t="str">
        <f t="shared" ca="1" si="234"/>
        <v/>
      </c>
      <c r="AW448" s="11"/>
      <c r="AX448" s="11"/>
      <c r="AY448" s="75" t="str">
        <f t="shared" si="235"/>
        <v/>
      </c>
      <c r="AZ448" s="11"/>
      <c r="BA448" s="11"/>
      <c r="BB448" s="75" t="str">
        <f t="shared" si="236"/>
        <v/>
      </c>
      <c r="BC448" s="11"/>
      <c r="BH448" s="52"/>
      <c r="BI448" s="52"/>
      <c r="BJ448" s="52"/>
      <c r="BK448" s="52"/>
      <c r="BL448" s="52"/>
      <c r="BM448" s="52"/>
      <c r="BQ448" s="27"/>
      <c r="BR448" s="27"/>
      <c r="BS448" s="27"/>
      <c r="BT448" s="27"/>
      <c r="BU448" s="27"/>
      <c r="BV448" s="27"/>
      <c r="BW448" s="54"/>
      <c r="BX448" s="26"/>
      <c r="BY448" s="54"/>
      <c r="BZ448" s="26"/>
      <c r="CA448" s="26"/>
      <c r="CB448" s="26"/>
    </row>
    <row r="449" spans="1:80" ht="17.45" customHeight="1">
      <c r="A449" s="94">
        <f t="shared" si="237"/>
        <v>63.5</v>
      </c>
      <c r="B449" s="107">
        <f t="shared" si="216"/>
        <v>46064</v>
      </c>
      <c r="C449" s="8"/>
      <c r="D449" s="11"/>
      <c r="E449" s="12"/>
      <c r="F449" s="11"/>
      <c r="G449" s="74">
        <f t="shared" si="242"/>
        <v>366</v>
      </c>
      <c r="H449" s="75">
        <f t="shared" si="242"/>
        <v>4483</v>
      </c>
      <c r="I449" s="88">
        <f t="shared" si="227"/>
        <v>0</v>
      </c>
      <c r="J449" s="78">
        <f t="shared" si="228"/>
        <v>0</v>
      </c>
      <c r="K449" s="78">
        <f t="shared" si="229"/>
        <v>0</v>
      </c>
      <c r="L449" s="78">
        <f t="shared" si="217"/>
        <v>0</v>
      </c>
      <c r="M449" s="78">
        <f t="shared" ca="1" si="239"/>
        <v>0.35302197802197754</v>
      </c>
      <c r="N449" s="78">
        <f t="shared" ca="1" si="238"/>
        <v>0.93406593406593341</v>
      </c>
      <c r="O449" s="78">
        <f t="shared" si="230"/>
        <v>5.0000000000000001E-4</v>
      </c>
      <c r="P449" s="13"/>
      <c r="Q449" s="8"/>
      <c r="R449" s="13"/>
      <c r="S449" s="89">
        <f t="shared" si="218"/>
        <v>0</v>
      </c>
      <c r="T449" s="75">
        <f t="shared" si="219"/>
        <v>0</v>
      </c>
      <c r="U449" s="90">
        <f t="shared" si="220"/>
        <v>0</v>
      </c>
      <c r="V449" s="82">
        <f t="shared" si="221"/>
        <v>0</v>
      </c>
      <c r="W449" s="8"/>
      <c r="X449" s="8"/>
      <c r="Y449" s="12"/>
      <c r="Z449" s="12"/>
      <c r="AA449" s="12"/>
      <c r="AB449" s="12"/>
      <c r="AC449" s="91">
        <f t="shared" si="222"/>
        <v>0</v>
      </c>
      <c r="AD449" s="75">
        <f t="shared" si="223"/>
        <v>0</v>
      </c>
      <c r="AE449" s="88">
        <f t="shared" si="211"/>
        <v>0</v>
      </c>
      <c r="AF449" s="92">
        <f t="shared" si="212"/>
        <v>0</v>
      </c>
      <c r="AG449" s="93">
        <f t="shared" si="213"/>
        <v>0</v>
      </c>
      <c r="AH449" s="93">
        <f t="shared" si="214"/>
        <v>0</v>
      </c>
      <c r="AI449" s="78">
        <f t="shared" si="215"/>
        <v>0</v>
      </c>
      <c r="AJ449" s="92">
        <f t="shared" si="224"/>
        <v>0</v>
      </c>
      <c r="AK449" s="78">
        <f t="shared" si="225"/>
        <v>0</v>
      </c>
      <c r="AL449" s="11"/>
      <c r="AM449" s="14"/>
      <c r="AN449" s="11"/>
      <c r="AO449" s="15"/>
      <c r="AP449" s="11"/>
      <c r="AQ449" s="11"/>
      <c r="AR449" s="11"/>
      <c r="AS449" s="75" t="str">
        <f t="shared" si="231"/>
        <v/>
      </c>
      <c r="AT449" s="75" t="str">
        <f t="shared" ca="1" si="232"/>
        <v/>
      </c>
      <c r="AU449" s="75" t="str">
        <f t="shared" si="233"/>
        <v/>
      </c>
      <c r="AV449" s="75" t="str">
        <f t="shared" ca="1" si="234"/>
        <v/>
      </c>
      <c r="AW449" s="11"/>
      <c r="AX449" s="11"/>
      <c r="AY449" s="75" t="str">
        <f t="shared" si="235"/>
        <v/>
      </c>
      <c r="AZ449" s="11"/>
      <c r="BA449" s="11"/>
      <c r="BB449" s="75" t="str">
        <f t="shared" si="236"/>
        <v/>
      </c>
      <c r="BC449" s="11"/>
      <c r="BH449" s="52"/>
      <c r="BI449" s="52"/>
      <c r="BJ449" s="52"/>
      <c r="BK449" s="52"/>
      <c r="BL449" s="52"/>
      <c r="BM449" s="52"/>
      <c r="BQ449" s="27"/>
      <c r="BR449" s="27"/>
      <c r="BS449" s="27"/>
      <c r="BT449" s="27"/>
      <c r="BU449" s="27"/>
      <c r="BV449" s="27"/>
      <c r="BW449" s="54"/>
      <c r="BX449" s="26"/>
      <c r="BY449" s="54"/>
      <c r="BZ449" s="26"/>
      <c r="CA449" s="26"/>
      <c r="CB449" s="26"/>
    </row>
    <row r="450" spans="1:80" ht="17.45" customHeight="1">
      <c r="A450" s="86">
        <f t="shared" si="237"/>
        <v>63.6</v>
      </c>
      <c r="B450" s="107">
        <f t="shared" si="216"/>
        <v>46065</v>
      </c>
      <c r="C450" s="8"/>
      <c r="D450" s="11"/>
      <c r="E450" s="12"/>
      <c r="F450" s="11"/>
      <c r="G450" s="74">
        <f t="shared" si="242"/>
        <v>366</v>
      </c>
      <c r="H450" s="75">
        <f t="shared" si="242"/>
        <v>4483</v>
      </c>
      <c r="I450" s="88">
        <f t="shared" si="227"/>
        <v>0</v>
      </c>
      <c r="J450" s="78">
        <f t="shared" si="228"/>
        <v>0</v>
      </c>
      <c r="K450" s="78">
        <f t="shared" si="229"/>
        <v>0</v>
      </c>
      <c r="L450" s="78">
        <f t="shared" si="217"/>
        <v>0</v>
      </c>
      <c r="M450" s="78">
        <f t="shared" ca="1" si="239"/>
        <v>0.35302197802197754</v>
      </c>
      <c r="N450" s="78">
        <f t="shared" ca="1" si="238"/>
        <v>0.93406593406593341</v>
      </c>
      <c r="O450" s="78">
        <f t="shared" si="230"/>
        <v>5.0000000000000001E-4</v>
      </c>
      <c r="P450" s="13"/>
      <c r="Q450" s="8"/>
      <c r="R450" s="13"/>
      <c r="S450" s="89">
        <f t="shared" si="218"/>
        <v>0</v>
      </c>
      <c r="T450" s="75">
        <f t="shared" si="219"/>
        <v>0</v>
      </c>
      <c r="U450" s="90">
        <f t="shared" si="220"/>
        <v>0</v>
      </c>
      <c r="V450" s="82">
        <f t="shared" si="221"/>
        <v>0</v>
      </c>
      <c r="W450" s="8"/>
      <c r="X450" s="8"/>
      <c r="Y450" s="12"/>
      <c r="Z450" s="12"/>
      <c r="AA450" s="12"/>
      <c r="AB450" s="12"/>
      <c r="AC450" s="91">
        <f t="shared" si="222"/>
        <v>0</v>
      </c>
      <c r="AD450" s="75">
        <f t="shared" si="223"/>
        <v>0</v>
      </c>
      <c r="AE450" s="88">
        <f t="shared" si="211"/>
        <v>0</v>
      </c>
      <c r="AF450" s="92">
        <f t="shared" si="212"/>
        <v>0</v>
      </c>
      <c r="AG450" s="93">
        <f t="shared" si="213"/>
        <v>0</v>
      </c>
      <c r="AH450" s="93">
        <f t="shared" si="214"/>
        <v>0</v>
      </c>
      <c r="AI450" s="78">
        <f t="shared" si="215"/>
        <v>0</v>
      </c>
      <c r="AJ450" s="92">
        <f t="shared" si="224"/>
        <v>0</v>
      </c>
      <c r="AK450" s="78">
        <f t="shared" si="225"/>
        <v>0</v>
      </c>
      <c r="AL450" s="11"/>
      <c r="AM450" s="14"/>
      <c r="AN450" s="11"/>
      <c r="AO450" s="15"/>
      <c r="AP450" s="11"/>
      <c r="AQ450" s="11"/>
      <c r="AR450" s="11"/>
      <c r="AS450" s="75" t="str">
        <f t="shared" si="231"/>
        <v/>
      </c>
      <c r="AT450" s="75" t="str">
        <f t="shared" ca="1" si="232"/>
        <v/>
      </c>
      <c r="AU450" s="75" t="str">
        <f t="shared" si="233"/>
        <v/>
      </c>
      <c r="AV450" s="75" t="str">
        <f t="shared" ca="1" si="234"/>
        <v/>
      </c>
      <c r="AW450" s="11"/>
      <c r="AX450" s="11"/>
      <c r="AY450" s="75" t="str">
        <f t="shared" si="235"/>
        <v/>
      </c>
      <c r="AZ450" s="11"/>
      <c r="BA450" s="11"/>
      <c r="BB450" s="75" t="str">
        <f t="shared" si="236"/>
        <v/>
      </c>
      <c r="BC450" s="11"/>
      <c r="BH450" s="52"/>
      <c r="BI450" s="52"/>
      <c r="BJ450" s="52"/>
      <c r="BK450" s="52"/>
      <c r="BL450" s="52"/>
      <c r="BM450" s="52"/>
      <c r="BQ450" s="27"/>
      <c r="BR450" s="27"/>
      <c r="BS450" s="27"/>
      <c r="BT450" s="27"/>
      <c r="BU450" s="27"/>
      <c r="BV450" s="27"/>
      <c r="BW450" s="54"/>
      <c r="BX450" s="26"/>
      <c r="BY450" s="54"/>
      <c r="BZ450" s="26"/>
      <c r="CA450" s="26"/>
      <c r="CB450" s="26"/>
    </row>
    <row r="451" spans="1:80" ht="17.45" customHeight="1" thickBot="1">
      <c r="A451" s="94">
        <f t="shared" si="237"/>
        <v>63.7</v>
      </c>
      <c r="B451" s="108">
        <f t="shared" si="216"/>
        <v>46066</v>
      </c>
      <c r="C451" s="16"/>
      <c r="D451" s="17"/>
      <c r="E451" s="18"/>
      <c r="F451" s="17"/>
      <c r="G451" s="96">
        <f t="shared" si="242"/>
        <v>366</v>
      </c>
      <c r="H451" s="97">
        <f t="shared" si="242"/>
        <v>4483</v>
      </c>
      <c r="I451" s="98">
        <f t="shared" si="227"/>
        <v>0</v>
      </c>
      <c r="J451" s="99">
        <f t="shared" si="228"/>
        <v>0</v>
      </c>
      <c r="K451" s="99">
        <f t="shared" si="229"/>
        <v>0</v>
      </c>
      <c r="L451" s="99">
        <f t="shared" si="217"/>
        <v>0</v>
      </c>
      <c r="M451" s="99">
        <f t="shared" ca="1" si="239"/>
        <v>0.35302197802197754</v>
      </c>
      <c r="N451" s="99">
        <f t="shared" ca="1" si="238"/>
        <v>0.93406593406593341</v>
      </c>
      <c r="O451" s="99">
        <f t="shared" si="230"/>
        <v>5.0000000000000001E-4</v>
      </c>
      <c r="P451" s="19"/>
      <c r="Q451" s="16"/>
      <c r="R451" s="19"/>
      <c r="S451" s="89">
        <f t="shared" si="218"/>
        <v>0</v>
      </c>
      <c r="T451" s="75">
        <f t="shared" si="219"/>
        <v>0</v>
      </c>
      <c r="U451" s="100">
        <f t="shared" si="220"/>
        <v>0</v>
      </c>
      <c r="V451" s="101">
        <f t="shared" si="221"/>
        <v>0</v>
      </c>
      <c r="W451" s="16"/>
      <c r="X451" s="8"/>
      <c r="Y451" s="12"/>
      <c r="Z451" s="12"/>
      <c r="AA451" s="12"/>
      <c r="AB451" s="12"/>
      <c r="AC451" s="102">
        <f t="shared" si="222"/>
        <v>0</v>
      </c>
      <c r="AD451" s="97">
        <f t="shared" si="223"/>
        <v>0</v>
      </c>
      <c r="AE451" s="98">
        <f t="shared" si="211"/>
        <v>0</v>
      </c>
      <c r="AF451" s="103">
        <f t="shared" si="212"/>
        <v>0</v>
      </c>
      <c r="AG451" s="104">
        <f t="shared" si="213"/>
        <v>0</v>
      </c>
      <c r="AH451" s="104">
        <f t="shared" si="214"/>
        <v>0</v>
      </c>
      <c r="AI451" s="99">
        <f t="shared" si="215"/>
        <v>0</v>
      </c>
      <c r="AJ451" s="103">
        <f t="shared" si="224"/>
        <v>0</v>
      </c>
      <c r="AK451" s="99">
        <f t="shared" si="225"/>
        <v>0</v>
      </c>
      <c r="AL451" s="17"/>
      <c r="AM451" s="20"/>
      <c r="AN451" s="17"/>
      <c r="AO451" s="21"/>
      <c r="AP451" s="17"/>
      <c r="AQ451" s="17"/>
      <c r="AR451" s="17"/>
      <c r="AS451" s="97" t="str">
        <f t="shared" si="231"/>
        <v/>
      </c>
      <c r="AT451" s="97" t="str">
        <f t="shared" ca="1" si="232"/>
        <v/>
      </c>
      <c r="AU451" s="97" t="str">
        <f t="shared" si="233"/>
        <v/>
      </c>
      <c r="AV451" s="97" t="str">
        <f t="shared" ca="1" si="234"/>
        <v/>
      </c>
      <c r="AW451" s="17"/>
      <c r="AX451" s="17"/>
      <c r="AY451" s="97" t="str">
        <f t="shared" si="235"/>
        <v/>
      </c>
      <c r="AZ451" s="17"/>
      <c r="BA451" s="17"/>
      <c r="BB451" s="97" t="str">
        <f t="shared" si="236"/>
        <v/>
      </c>
      <c r="BC451" s="17"/>
      <c r="BH451" s="52"/>
      <c r="BI451" s="52"/>
      <c r="BJ451" s="52"/>
      <c r="BK451" s="52"/>
      <c r="BL451" s="52"/>
      <c r="BM451" s="52"/>
      <c r="BQ451" s="27"/>
      <c r="BR451" s="27"/>
      <c r="BS451" s="27"/>
      <c r="BT451" s="27"/>
      <c r="BU451" s="27"/>
      <c r="BV451" s="27"/>
      <c r="BW451" s="54"/>
      <c r="BX451" s="26"/>
      <c r="BY451" s="54"/>
      <c r="BZ451" s="26"/>
      <c r="CA451" s="26"/>
      <c r="CB451" s="26"/>
    </row>
    <row r="452" spans="1:80" ht="17.45" customHeight="1" thickTop="1">
      <c r="A452" s="105">
        <f>A445+1</f>
        <v>64.099999999999994</v>
      </c>
      <c r="B452" s="106">
        <f>B451+1</f>
        <v>46067</v>
      </c>
      <c r="C452" s="4"/>
      <c r="D452" s="5"/>
      <c r="E452" s="6"/>
      <c r="F452" s="5"/>
      <c r="G452" s="74">
        <f t="shared" si="242"/>
        <v>366</v>
      </c>
      <c r="H452" s="75">
        <f t="shared" si="242"/>
        <v>4483</v>
      </c>
      <c r="I452" s="76">
        <f t="shared" si="227"/>
        <v>0</v>
      </c>
      <c r="J452" s="77">
        <f t="shared" si="228"/>
        <v>0</v>
      </c>
      <c r="K452" s="77">
        <f t="shared" si="229"/>
        <v>0</v>
      </c>
      <c r="L452" s="77">
        <f t="shared" si="217"/>
        <v>0</v>
      </c>
      <c r="M452" s="78">
        <f t="shared" ca="1" si="239"/>
        <v>0.35302197802197754</v>
      </c>
      <c r="N452" s="78">
        <f t="shared" ca="1" si="238"/>
        <v>0.93406593406593341</v>
      </c>
      <c r="O452" s="78">
        <f t="shared" si="230"/>
        <v>5.0000000000000001E-4</v>
      </c>
      <c r="P452" s="13"/>
      <c r="Q452" s="8"/>
      <c r="R452" s="13"/>
      <c r="S452" s="79">
        <f t="shared" si="218"/>
        <v>0</v>
      </c>
      <c r="T452" s="80">
        <f t="shared" si="219"/>
        <v>0</v>
      </c>
      <c r="U452" s="90">
        <f t="shared" si="220"/>
        <v>0</v>
      </c>
      <c r="V452" s="82">
        <f t="shared" si="221"/>
        <v>0</v>
      </c>
      <c r="W452" s="4"/>
      <c r="X452" s="4"/>
      <c r="Y452" s="6"/>
      <c r="Z452" s="6"/>
      <c r="AA452" s="6"/>
      <c r="AB452" s="6"/>
      <c r="AC452" s="83">
        <f t="shared" si="222"/>
        <v>0</v>
      </c>
      <c r="AD452" s="80">
        <f t="shared" si="223"/>
        <v>0</v>
      </c>
      <c r="AE452" s="76">
        <f t="shared" si="211"/>
        <v>0</v>
      </c>
      <c r="AF452" s="84">
        <f t="shared" si="212"/>
        <v>0</v>
      </c>
      <c r="AG452" s="85">
        <f t="shared" si="213"/>
        <v>0</v>
      </c>
      <c r="AH452" s="85">
        <f t="shared" si="214"/>
        <v>0</v>
      </c>
      <c r="AI452" s="77">
        <f t="shared" si="215"/>
        <v>0</v>
      </c>
      <c r="AJ452" s="84">
        <f t="shared" si="224"/>
        <v>0</v>
      </c>
      <c r="AK452" s="77">
        <f t="shared" si="225"/>
        <v>0</v>
      </c>
      <c r="AL452" s="5"/>
      <c r="AM452" s="9"/>
      <c r="AN452" s="5"/>
      <c r="AO452" s="10"/>
      <c r="AP452" s="5"/>
      <c r="AQ452" s="5"/>
      <c r="AR452" s="5"/>
      <c r="AS452" s="80" t="str">
        <f t="shared" si="231"/>
        <v/>
      </c>
      <c r="AT452" s="80" t="str">
        <f t="shared" ca="1" si="232"/>
        <v/>
      </c>
      <c r="AU452" s="80" t="str">
        <f t="shared" si="233"/>
        <v/>
      </c>
      <c r="AV452" s="80" t="str">
        <f t="shared" ca="1" si="234"/>
        <v/>
      </c>
      <c r="AW452" s="5"/>
      <c r="AX452" s="5"/>
      <c r="AY452" s="80" t="str">
        <f t="shared" si="235"/>
        <v/>
      </c>
      <c r="AZ452" s="165"/>
      <c r="BA452" s="165"/>
      <c r="BB452" s="80" t="str">
        <f t="shared" si="236"/>
        <v/>
      </c>
      <c r="BC452" s="5"/>
      <c r="BH452" s="52"/>
      <c r="BI452" s="52"/>
      <c r="BJ452" s="52"/>
      <c r="BK452" s="52"/>
      <c r="BL452" s="52"/>
      <c r="BM452" s="52"/>
      <c r="BQ452" s="27"/>
      <c r="BR452" s="27"/>
      <c r="BS452" s="27"/>
      <c r="BT452" s="27"/>
      <c r="BU452" s="27"/>
      <c r="BV452" s="27"/>
      <c r="BW452" s="54"/>
      <c r="BX452" s="26"/>
      <c r="BY452" s="54"/>
      <c r="BZ452" s="26"/>
      <c r="CA452" s="26"/>
      <c r="CB452" s="26"/>
    </row>
    <row r="453" spans="1:80" ht="17.45" customHeight="1">
      <c r="A453" s="94">
        <f t="shared" si="237"/>
        <v>64.2</v>
      </c>
      <c r="B453" s="107">
        <f t="shared" si="216"/>
        <v>46068</v>
      </c>
      <c r="C453" s="8"/>
      <c r="D453" s="11"/>
      <c r="E453" s="12"/>
      <c r="F453" s="11"/>
      <c r="G453" s="74">
        <f t="shared" si="242"/>
        <v>366</v>
      </c>
      <c r="H453" s="75">
        <f t="shared" si="242"/>
        <v>4483</v>
      </c>
      <c r="I453" s="88">
        <f t="shared" si="227"/>
        <v>0</v>
      </c>
      <c r="J453" s="78">
        <f t="shared" si="228"/>
        <v>0</v>
      </c>
      <c r="K453" s="78">
        <f t="shared" si="229"/>
        <v>0</v>
      </c>
      <c r="L453" s="78">
        <f t="shared" si="217"/>
        <v>0</v>
      </c>
      <c r="M453" s="78">
        <f t="shared" ca="1" si="239"/>
        <v>0.35302197802197754</v>
      </c>
      <c r="N453" s="78">
        <f t="shared" ca="1" si="238"/>
        <v>0.93406593406593341</v>
      </c>
      <c r="O453" s="78">
        <f t="shared" si="230"/>
        <v>5.0000000000000001E-4</v>
      </c>
      <c r="P453" s="13"/>
      <c r="Q453" s="8"/>
      <c r="R453" s="13"/>
      <c r="S453" s="89">
        <f t="shared" si="218"/>
        <v>0</v>
      </c>
      <c r="T453" s="75">
        <f t="shared" si="219"/>
        <v>0</v>
      </c>
      <c r="U453" s="90">
        <f t="shared" si="220"/>
        <v>0</v>
      </c>
      <c r="V453" s="82">
        <f t="shared" si="221"/>
        <v>0</v>
      </c>
      <c r="W453" s="8"/>
      <c r="X453" s="8"/>
      <c r="Y453" s="12"/>
      <c r="Z453" s="12"/>
      <c r="AA453" s="12"/>
      <c r="AB453" s="12"/>
      <c r="AC453" s="91">
        <f t="shared" si="222"/>
        <v>0</v>
      </c>
      <c r="AD453" s="75">
        <f t="shared" si="223"/>
        <v>0</v>
      </c>
      <c r="AE453" s="88">
        <f t="shared" ref="AE453:AE500" si="243">IFERROR(W453/H452,0)</f>
        <v>0</v>
      </c>
      <c r="AF453" s="92">
        <f t="shared" ref="AF453:AF500" si="244">IFERROR(X453/$W453,0)</f>
        <v>0</v>
      </c>
      <c r="AG453" s="93">
        <f t="shared" ref="AG453:AG500" si="245">IFERROR(Y453/$W453,0)</f>
        <v>0</v>
      </c>
      <c r="AH453" s="93">
        <f t="shared" ref="AH453:AH500" si="246">IFERROR(Z453/$W453,0)</f>
        <v>0</v>
      </c>
      <c r="AI453" s="78">
        <f t="shared" ref="AI453:AI500" si="247">IFERROR(AA453/$W453,0)</f>
        <v>0</v>
      </c>
      <c r="AJ453" s="92">
        <f t="shared" si="224"/>
        <v>0</v>
      </c>
      <c r="AK453" s="78">
        <f t="shared" si="225"/>
        <v>0</v>
      </c>
      <c r="AL453" s="11"/>
      <c r="AM453" s="14"/>
      <c r="AN453" s="11"/>
      <c r="AO453" s="15"/>
      <c r="AP453" s="11"/>
      <c r="AQ453" s="11"/>
      <c r="AR453" s="11"/>
      <c r="AS453" s="75" t="str">
        <f t="shared" si="231"/>
        <v/>
      </c>
      <c r="AT453" s="75" t="str">
        <f t="shared" ca="1" si="232"/>
        <v/>
      </c>
      <c r="AU453" s="75" t="str">
        <f t="shared" si="233"/>
        <v/>
      </c>
      <c r="AV453" s="75" t="str">
        <f t="shared" ca="1" si="234"/>
        <v/>
      </c>
      <c r="AW453" s="11"/>
      <c r="AX453" s="11"/>
      <c r="AY453" s="75" t="str">
        <f t="shared" si="235"/>
        <v/>
      </c>
      <c r="AZ453" s="11"/>
      <c r="BA453" s="11"/>
      <c r="BB453" s="75" t="str">
        <f t="shared" si="236"/>
        <v/>
      </c>
      <c r="BC453" s="11"/>
      <c r="BH453" s="52"/>
      <c r="BI453" s="52"/>
      <c r="BJ453" s="52"/>
      <c r="BK453" s="52"/>
      <c r="BL453" s="52"/>
      <c r="BM453" s="52"/>
      <c r="BQ453" s="27"/>
      <c r="BR453" s="27"/>
      <c r="BS453" s="27"/>
      <c r="BT453" s="27"/>
      <c r="BU453" s="27"/>
      <c r="BV453" s="27"/>
      <c r="BW453" s="54"/>
      <c r="BX453" s="26"/>
      <c r="BY453" s="54"/>
      <c r="BZ453" s="26"/>
      <c r="CA453" s="26"/>
      <c r="CB453" s="26"/>
    </row>
    <row r="454" spans="1:80" ht="17.45" customHeight="1">
      <c r="A454" s="86">
        <f t="shared" si="237"/>
        <v>64.3</v>
      </c>
      <c r="B454" s="107">
        <f t="shared" si="216"/>
        <v>46069</v>
      </c>
      <c r="C454" s="8"/>
      <c r="D454" s="11"/>
      <c r="E454" s="12"/>
      <c r="F454" s="11"/>
      <c r="G454" s="74">
        <f t="shared" si="242"/>
        <v>366</v>
      </c>
      <c r="H454" s="75">
        <f t="shared" si="242"/>
        <v>4483</v>
      </c>
      <c r="I454" s="88">
        <f t="shared" si="227"/>
        <v>0</v>
      </c>
      <c r="J454" s="78">
        <f t="shared" si="228"/>
        <v>0</v>
      </c>
      <c r="K454" s="78">
        <f t="shared" si="229"/>
        <v>0</v>
      </c>
      <c r="L454" s="78">
        <f t="shared" si="217"/>
        <v>0</v>
      </c>
      <c r="M454" s="78">
        <f t="shared" ca="1" si="239"/>
        <v>0.35302197802197754</v>
      </c>
      <c r="N454" s="78">
        <f t="shared" ca="1" si="238"/>
        <v>0.93406593406593341</v>
      </c>
      <c r="O454" s="78">
        <f t="shared" si="230"/>
        <v>5.0000000000000001E-4</v>
      </c>
      <c r="P454" s="13"/>
      <c r="Q454" s="8"/>
      <c r="R454" s="13"/>
      <c r="S454" s="89">
        <f t="shared" si="218"/>
        <v>0</v>
      </c>
      <c r="T454" s="75">
        <f t="shared" si="219"/>
        <v>0</v>
      </c>
      <c r="U454" s="90">
        <f t="shared" si="220"/>
        <v>0</v>
      </c>
      <c r="V454" s="82">
        <f t="shared" si="221"/>
        <v>0</v>
      </c>
      <c r="W454" s="8"/>
      <c r="X454" s="8"/>
      <c r="Y454" s="12"/>
      <c r="Z454" s="12"/>
      <c r="AA454" s="12"/>
      <c r="AB454" s="12"/>
      <c r="AC454" s="91">
        <f t="shared" si="222"/>
        <v>0</v>
      </c>
      <c r="AD454" s="75">
        <f t="shared" si="223"/>
        <v>0</v>
      </c>
      <c r="AE454" s="88">
        <f t="shared" si="243"/>
        <v>0</v>
      </c>
      <c r="AF454" s="92">
        <f t="shared" si="244"/>
        <v>0</v>
      </c>
      <c r="AG454" s="93">
        <f t="shared" si="245"/>
        <v>0</v>
      </c>
      <c r="AH454" s="93">
        <f t="shared" si="246"/>
        <v>0</v>
      </c>
      <c r="AI454" s="78">
        <f t="shared" si="247"/>
        <v>0</v>
      </c>
      <c r="AJ454" s="92">
        <f t="shared" si="224"/>
        <v>0</v>
      </c>
      <c r="AK454" s="78">
        <f t="shared" si="225"/>
        <v>0</v>
      </c>
      <c r="AL454" s="11"/>
      <c r="AM454" s="14"/>
      <c r="AN454" s="11"/>
      <c r="AO454" s="15"/>
      <c r="AP454" s="11"/>
      <c r="AQ454" s="11"/>
      <c r="AR454" s="11"/>
      <c r="AS454" s="75" t="str">
        <f t="shared" si="231"/>
        <v/>
      </c>
      <c r="AT454" s="75" t="str">
        <f t="shared" ca="1" si="232"/>
        <v/>
      </c>
      <c r="AU454" s="75" t="str">
        <f t="shared" si="233"/>
        <v/>
      </c>
      <c r="AV454" s="75" t="str">
        <f t="shared" ca="1" si="234"/>
        <v/>
      </c>
      <c r="AW454" s="11"/>
      <c r="AX454" s="11"/>
      <c r="AY454" s="75" t="str">
        <f t="shared" si="235"/>
        <v/>
      </c>
      <c r="AZ454" s="11"/>
      <c r="BA454" s="11"/>
      <c r="BB454" s="75" t="str">
        <f t="shared" si="236"/>
        <v/>
      </c>
      <c r="BC454" s="11"/>
      <c r="BH454" s="52"/>
      <c r="BI454" s="52"/>
      <c r="BJ454" s="52"/>
      <c r="BK454" s="52"/>
      <c r="BL454" s="52"/>
      <c r="BM454" s="52"/>
      <c r="BQ454" s="27"/>
      <c r="BR454" s="27"/>
      <c r="BS454" s="27"/>
      <c r="BT454" s="27"/>
      <c r="BU454" s="27"/>
      <c r="BV454" s="27"/>
      <c r="BW454" s="54"/>
      <c r="BX454" s="26"/>
      <c r="BY454" s="54"/>
      <c r="BZ454" s="26"/>
      <c r="CA454" s="26"/>
      <c r="CB454" s="26"/>
    </row>
    <row r="455" spans="1:80" ht="17.45" customHeight="1">
      <c r="A455" s="94">
        <f t="shared" si="237"/>
        <v>64.400000000000006</v>
      </c>
      <c r="B455" s="107">
        <f t="shared" si="216"/>
        <v>46070</v>
      </c>
      <c r="C455" s="8"/>
      <c r="D455" s="11"/>
      <c r="E455" s="12"/>
      <c r="F455" s="11"/>
      <c r="G455" s="74">
        <f t="shared" si="242"/>
        <v>366</v>
      </c>
      <c r="H455" s="75">
        <f t="shared" si="242"/>
        <v>4483</v>
      </c>
      <c r="I455" s="88">
        <f t="shared" si="227"/>
        <v>0</v>
      </c>
      <c r="J455" s="78">
        <f t="shared" si="228"/>
        <v>0</v>
      </c>
      <c r="K455" s="78">
        <f t="shared" si="229"/>
        <v>0</v>
      </c>
      <c r="L455" s="78">
        <f t="shared" si="217"/>
        <v>0</v>
      </c>
      <c r="M455" s="78">
        <f t="shared" ca="1" si="239"/>
        <v>0.35302197802197754</v>
      </c>
      <c r="N455" s="78">
        <f t="shared" ca="1" si="238"/>
        <v>0.93406593406593341</v>
      </c>
      <c r="O455" s="78">
        <f t="shared" si="230"/>
        <v>5.0000000000000001E-4</v>
      </c>
      <c r="P455" s="13"/>
      <c r="Q455" s="8"/>
      <c r="R455" s="13"/>
      <c r="S455" s="89">
        <f t="shared" si="218"/>
        <v>0</v>
      </c>
      <c r="T455" s="75">
        <f t="shared" si="219"/>
        <v>0</v>
      </c>
      <c r="U455" s="90">
        <f t="shared" si="220"/>
        <v>0</v>
      </c>
      <c r="V455" s="82">
        <f t="shared" si="221"/>
        <v>0</v>
      </c>
      <c r="W455" s="8"/>
      <c r="X455" s="8"/>
      <c r="Y455" s="12"/>
      <c r="Z455" s="12"/>
      <c r="AA455" s="12"/>
      <c r="AB455" s="12"/>
      <c r="AC455" s="91">
        <f t="shared" si="222"/>
        <v>0</v>
      </c>
      <c r="AD455" s="75">
        <f t="shared" si="223"/>
        <v>0</v>
      </c>
      <c r="AE455" s="88">
        <f t="shared" si="243"/>
        <v>0</v>
      </c>
      <c r="AF455" s="92">
        <f t="shared" si="244"/>
        <v>0</v>
      </c>
      <c r="AG455" s="93">
        <f t="shared" si="245"/>
        <v>0</v>
      </c>
      <c r="AH455" s="93">
        <f t="shared" si="246"/>
        <v>0</v>
      </c>
      <c r="AI455" s="78">
        <f t="shared" si="247"/>
        <v>0</v>
      </c>
      <c r="AJ455" s="92">
        <f t="shared" si="224"/>
        <v>0</v>
      </c>
      <c r="AK455" s="78">
        <f t="shared" si="225"/>
        <v>0</v>
      </c>
      <c r="AL455" s="11"/>
      <c r="AM455" s="14"/>
      <c r="AN455" s="11"/>
      <c r="AO455" s="15"/>
      <c r="AP455" s="11"/>
      <c r="AQ455" s="11"/>
      <c r="AR455" s="11"/>
      <c r="AS455" s="75" t="str">
        <f t="shared" si="231"/>
        <v/>
      </c>
      <c r="AT455" s="75" t="str">
        <f t="shared" ca="1" si="232"/>
        <v/>
      </c>
      <c r="AU455" s="75" t="str">
        <f t="shared" si="233"/>
        <v/>
      </c>
      <c r="AV455" s="75" t="str">
        <f t="shared" ca="1" si="234"/>
        <v/>
      </c>
      <c r="AW455" s="11"/>
      <c r="AX455" s="11"/>
      <c r="AY455" s="75" t="str">
        <f t="shared" si="235"/>
        <v/>
      </c>
      <c r="AZ455" s="11"/>
      <c r="BA455" s="11"/>
      <c r="BB455" s="75" t="str">
        <f t="shared" si="236"/>
        <v/>
      </c>
      <c r="BC455" s="11"/>
      <c r="BH455" s="52"/>
      <c r="BI455" s="52"/>
      <c r="BJ455" s="52"/>
      <c r="BK455" s="52"/>
      <c r="BL455" s="52"/>
      <c r="BM455" s="52"/>
      <c r="BQ455" s="27"/>
      <c r="BR455" s="27"/>
      <c r="BS455" s="27"/>
      <c r="BT455" s="27"/>
      <c r="BU455" s="27"/>
      <c r="BV455" s="27"/>
      <c r="BW455" s="54"/>
      <c r="BX455" s="26"/>
      <c r="BY455" s="54"/>
      <c r="BZ455" s="26"/>
      <c r="CA455" s="26"/>
      <c r="CB455" s="26"/>
    </row>
    <row r="456" spans="1:80" ht="17.45" customHeight="1">
      <c r="A456" s="86">
        <f t="shared" si="237"/>
        <v>64.5</v>
      </c>
      <c r="B456" s="107">
        <f t="shared" si="216"/>
        <v>46071</v>
      </c>
      <c r="C456" s="8"/>
      <c r="D456" s="11"/>
      <c r="E456" s="12"/>
      <c r="F456" s="11"/>
      <c r="G456" s="74">
        <f t="shared" si="242"/>
        <v>366</v>
      </c>
      <c r="H456" s="75">
        <f t="shared" si="242"/>
        <v>4483</v>
      </c>
      <c r="I456" s="88">
        <f t="shared" si="227"/>
        <v>0</v>
      </c>
      <c r="J456" s="78">
        <f t="shared" si="228"/>
        <v>0</v>
      </c>
      <c r="K456" s="78">
        <f t="shared" si="229"/>
        <v>0</v>
      </c>
      <c r="L456" s="78">
        <f t="shared" si="217"/>
        <v>0</v>
      </c>
      <c r="M456" s="78">
        <f t="shared" ca="1" si="239"/>
        <v>0.35302197802197754</v>
      </c>
      <c r="N456" s="78">
        <f t="shared" ca="1" si="238"/>
        <v>0.93406593406593341</v>
      </c>
      <c r="O456" s="78">
        <f t="shared" si="230"/>
        <v>5.0000000000000001E-4</v>
      </c>
      <c r="P456" s="13"/>
      <c r="Q456" s="8"/>
      <c r="R456" s="13"/>
      <c r="S456" s="89">
        <f t="shared" si="218"/>
        <v>0</v>
      </c>
      <c r="T456" s="75">
        <f t="shared" si="219"/>
        <v>0</v>
      </c>
      <c r="U456" s="90">
        <f t="shared" si="220"/>
        <v>0</v>
      </c>
      <c r="V456" s="82">
        <f t="shared" si="221"/>
        <v>0</v>
      </c>
      <c r="W456" s="8"/>
      <c r="X456" s="8"/>
      <c r="Y456" s="12"/>
      <c r="Z456" s="12"/>
      <c r="AA456" s="12"/>
      <c r="AB456" s="12"/>
      <c r="AC456" s="91">
        <f t="shared" si="222"/>
        <v>0</v>
      </c>
      <c r="AD456" s="75">
        <f t="shared" si="223"/>
        <v>0</v>
      </c>
      <c r="AE456" s="88">
        <f t="shared" si="243"/>
        <v>0</v>
      </c>
      <c r="AF456" s="92">
        <f t="shared" si="244"/>
        <v>0</v>
      </c>
      <c r="AG456" s="93">
        <f t="shared" si="245"/>
        <v>0</v>
      </c>
      <c r="AH456" s="93">
        <f t="shared" si="246"/>
        <v>0</v>
      </c>
      <c r="AI456" s="78">
        <f t="shared" si="247"/>
        <v>0</v>
      </c>
      <c r="AJ456" s="92">
        <f t="shared" si="224"/>
        <v>0</v>
      </c>
      <c r="AK456" s="78">
        <f t="shared" si="225"/>
        <v>0</v>
      </c>
      <c r="AL456" s="11"/>
      <c r="AM456" s="14"/>
      <c r="AN456" s="11"/>
      <c r="AO456" s="15"/>
      <c r="AP456" s="11"/>
      <c r="AQ456" s="11"/>
      <c r="AR456" s="11"/>
      <c r="AS456" s="75" t="str">
        <f t="shared" si="231"/>
        <v/>
      </c>
      <c r="AT456" s="75" t="str">
        <f t="shared" ca="1" si="232"/>
        <v/>
      </c>
      <c r="AU456" s="75" t="str">
        <f t="shared" si="233"/>
        <v/>
      </c>
      <c r="AV456" s="75" t="str">
        <f t="shared" ca="1" si="234"/>
        <v/>
      </c>
      <c r="AW456" s="11"/>
      <c r="AX456" s="11"/>
      <c r="AY456" s="75" t="str">
        <f t="shared" si="235"/>
        <v/>
      </c>
      <c r="AZ456" s="11"/>
      <c r="BA456" s="11"/>
      <c r="BB456" s="75" t="str">
        <f t="shared" si="236"/>
        <v/>
      </c>
      <c r="BC456" s="11"/>
      <c r="BH456" s="52"/>
      <c r="BI456" s="52"/>
      <c r="BJ456" s="52"/>
      <c r="BK456" s="52"/>
      <c r="BL456" s="52"/>
      <c r="BM456" s="52"/>
      <c r="BQ456" s="27"/>
      <c r="BR456" s="27"/>
      <c r="BS456" s="27"/>
      <c r="BT456" s="27"/>
      <c r="BU456" s="27"/>
      <c r="BV456" s="27"/>
      <c r="BW456" s="54"/>
      <c r="BX456" s="26"/>
      <c r="BY456" s="54"/>
      <c r="BZ456" s="26"/>
      <c r="CA456" s="26"/>
      <c r="CB456" s="26"/>
    </row>
    <row r="457" spans="1:80" ht="17.45" customHeight="1">
      <c r="A457" s="94">
        <f t="shared" si="237"/>
        <v>64.599999999999994</v>
      </c>
      <c r="B457" s="107">
        <f t="shared" si="216"/>
        <v>46072</v>
      </c>
      <c r="C457" s="8"/>
      <c r="D457" s="11"/>
      <c r="E457" s="12"/>
      <c r="F457" s="11"/>
      <c r="G457" s="74">
        <f t="shared" si="242"/>
        <v>366</v>
      </c>
      <c r="H457" s="75">
        <f t="shared" si="242"/>
        <v>4483</v>
      </c>
      <c r="I457" s="88">
        <f t="shared" si="227"/>
        <v>0</v>
      </c>
      <c r="J457" s="78">
        <f t="shared" si="228"/>
        <v>0</v>
      </c>
      <c r="K457" s="78">
        <f t="shared" si="229"/>
        <v>0</v>
      </c>
      <c r="L457" s="78">
        <f t="shared" si="217"/>
        <v>0</v>
      </c>
      <c r="M457" s="78">
        <f t="shared" ca="1" si="239"/>
        <v>0.35302197802197754</v>
      </c>
      <c r="N457" s="78">
        <f t="shared" ca="1" si="238"/>
        <v>0.93406593406593341</v>
      </c>
      <c r="O457" s="78">
        <f t="shared" si="230"/>
        <v>5.0000000000000001E-4</v>
      </c>
      <c r="P457" s="13"/>
      <c r="Q457" s="8"/>
      <c r="R457" s="13"/>
      <c r="S457" s="89">
        <f t="shared" si="218"/>
        <v>0</v>
      </c>
      <c r="T457" s="75">
        <f t="shared" si="219"/>
        <v>0</v>
      </c>
      <c r="U457" s="90">
        <f t="shared" si="220"/>
        <v>0</v>
      </c>
      <c r="V457" s="82">
        <f t="shared" si="221"/>
        <v>0</v>
      </c>
      <c r="W457" s="8"/>
      <c r="X457" s="8"/>
      <c r="Y457" s="12"/>
      <c r="Z457" s="12"/>
      <c r="AA457" s="12"/>
      <c r="AB457" s="12"/>
      <c r="AC457" s="91">
        <f t="shared" si="222"/>
        <v>0</v>
      </c>
      <c r="AD457" s="75">
        <f t="shared" si="223"/>
        <v>0</v>
      </c>
      <c r="AE457" s="88">
        <f t="shared" si="243"/>
        <v>0</v>
      </c>
      <c r="AF457" s="92">
        <f t="shared" si="244"/>
        <v>0</v>
      </c>
      <c r="AG457" s="93">
        <f t="shared" si="245"/>
        <v>0</v>
      </c>
      <c r="AH457" s="93">
        <f t="shared" si="246"/>
        <v>0</v>
      </c>
      <c r="AI457" s="78">
        <f t="shared" si="247"/>
        <v>0</v>
      </c>
      <c r="AJ457" s="92">
        <f t="shared" si="224"/>
        <v>0</v>
      </c>
      <c r="AK457" s="78">
        <f t="shared" si="225"/>
        <v>0</v>
      </c>
      <c r="AL457" s="11"/>
      <c r="AM457" s="14"/>
      <c r="AN457" s="11"/>
      <c r="AO457" s="15"/>
      <c r="AP457" s="11"/>
      <c r="AQ457" s="11"/>
      <c r="AR457" s="11"/>
      <c r="AS457" s="75" t="str">
        <f t="shared" si="231"/>
        <v/>
      </c>
      <c r="AT457" s="75" t="str">
        <f t="shared" ca="1" si="232"/>
        <v/>
      </c>
      <c r="AU457" s="75" t="str">
        <f t="shared" si="233"/>
        <v/>
      </c>
      <c r="AV457" s="75" t="str">
        <f t="shared" ca="1" si="234"/>
        <v/>
      </c>
      <c r="AW457" s="11"/>
      <c r="AX457" s="11"/>
      <c r="AY457" s="75" t="str">
        <f t="shared" si="235"/>
        <v/>
      </c>
      <c r="AZ457" s="11"/>
      <c r="BA457" s="11"/>
      <c r="BB457" s="75" t="str">
        <f t="shared" si="236"/>
        <v/>
      </c>
      <c r="BC457" s="11"/>
      <c r="BH457" s="52"/>
      <c r="BI457" s="52"/>
      <c r="BJ457" s="52"/>
      <c r="BK457" s="52"/>
      <c r="BL457" s="52"/>
      <c r="BM457" s="52"/>
      <c r="BQ457" s="27"/>
      <c r="BR457" s="27"/>
      <c r="BS457" s="27"/>
      <c r="BT457" s="27"/>
      <c r="BU457" s="27"/>
      <c r="BV457" s="27"/>
      <c r="BW457" s="54"/>
      <c r="BX457" s="26"/>
      <c r="BY457" s="54"/>
      <c r="BZ457" s="26"/>
      <c r="CA457" s="26"/>
      <c r="CB457" s="26"/>
    </row>
    <row r="458" spans="1:80" ht="17.45" customHeight="1" thickBot="1">
      <c r="A458" s="86">
        <f t="shared" si="237"/>
        <v>64.7</v>
      </c>
      <c r="B458" s="108">
        <f t="shared" si="216"/>
        <v>46073</v>
      </c>
      <c r="C458" s="16"/>
      <c r="D458" s="17"/>
      <c r="E458" s="18"/>
      <c r="F458" s="17"/>
      <c r="G458" s="96">
        <f t="shared" si="242"/>
        <v>366</v>
      </c>
      <c r="H458" s="97">
        <f t="shared" si="242"/>
        <v>4483</v>
      </c>
      <c r="I458" s="98">
        <f t="shared" si="227"/>
        <v>0</v>
      </c>
      <c r="J458" s="99">
        <f t="shared" si="228"/>
        <v>0</v>
      </c>
      <c r="K458" s="99">
        <f t="shared" si="229"/>
        <v>0</v>
      </c>
      <c r="L458" s="99">
        <f t="shared" si="217"/>
        <v>0</v>
      </c>
      <c r="M458" s="99">
        <f t="shared" ca="1" si="239"/>
        <v>0.35302197802197754</v>
      </c>
      <c r="N458" s="99">
        <f t="shared" ca="1" si="238"/>
        <v>0.93406593406593341</v>
      </c>
      <c r="O458" s="99">
        <f t="shared" si="230"/>
        <v>5.0000000000000001E-4</v>
      </c>
      <c r="P458" s="19"/>
      <c r="Q458" s="16"/>
      <c r="R458" s="19"/>
      <c r="S458" s="89">
        <f t="shared" si="218"/>
        <v>0</v>
      </c>
      <c r="T458" s="75">
        <f t="shared" si="219"/>
        <v>0</v>
      </c>
      <c r="U458" s="100">
        <f t="shared" si="220"/>
        <v>0</v>
      </c>
      <c r="V458" s="101">
        <f t="shared" si="221"/>
        <v>0</v>
      </c>
      <c r="W458" s="16"/>
      <c r="X458" s="8"/>
      <c r="Y458" s="12"/>
      <c r="Z458" s="12"/>
      <c r="AA458" s="12"/>
      <c r="AB458" s="12"/>
      <c r="AC458" s="102">
        <f t="shared" si="222"/>
        <v>0</v>
      </c>
      <c r="AD458" s="97">
        <f t="shared" si="223"/>
        <v>0</v>
      </c>
      <c r="AE458" s="98">
        <f t="shared" si="243"/>
        <v>0</v>
      </c>
      <c r="AF458" s="103">
        <f t="shared" si="244"/>
        <v>0</v>
      </c>
      <c r="AG458" s="104">
        <f t="shared" si="245"/>
        <v>0</v>
      </c>
      <c r="AH458" s="104">
        <f t="shared" si="246"/>
        <v>0</v>
      </c>
      <c r="AI458" s="99">
        <f t="shared" si="247"/>
        <v>0</v>
      </c>
      <c r="AJ458" s="103">
        <f t="shared" si="224"/>
        <v>0</v>
      </c>
      <c r="AK458" s="99">
        <f t="shared" si="225"/>
        <v>0</v>
      </c>
      <c r="AL458" s="17"/>
      <c r="AM458" s="20"/>
      <c r="AN458" s="17"/>
      <c r="AO458" s="21"/>
      <c r="AP458" s="17"/>
      <c r="AQ458" s="17"/>
      <c r="AR458" s="17"/>
      <c r="AS458" s="97" t="str">
        <f t="shared" si="231"/>
        <v/>
      </c>
      <c r="AT458" s="97" t="str">
        <f t="shared" ca="1" si="232"/>
        <v/>
      </c>
      <c r="AU458" s="97" t="str">
        <f t="shared" si="233"/>
        <v/>
      </c>
      <c r="AV458" s="97" t="str">
        <f t="shared" ca="1" si="234"/>
        <v/>
      </c>
      <c r="AW458" s="17"/>
      <c r="AX458" s="17"/>
      <c r="AY458" s="97" t="str">
        <f t="shared" si="235"/>
        <v/>
      </c>
      <c r="AZ458" s="17"/>
      <c r="BA458" s="17"/>
      <c r="BB458" s="97" t="str">
        <f t="shared" si="236"/>
        <v/>
      </c>
      <c r="BC458" s="17"/>
      <c r="BH458" s="52"/>
      <c r="BI458" s="52"/>
      <c r="BJ458" s="52"/>
      <c r="BK458" s="52"/>
      <c r="BL458" s="52"/>
      <c r="BM458" s="52"/>
      <c r="BQ458" s="27"/>
      <c r="BR458" s="27"/>
      <c r="BS458" s="27"/>
      <c r="BT458" s="27"/>
      <c r="BU458" s="27"/>
      <c r="BV458" s="27"/>
      <c r="BW458" s="54"/>
      <c r="BX458" s="26"/>
      <c r="BY458" s="54"/>
      <c r="BZ458" s="26"/>
      <c r="CA458" s="26"/>
      <c r="CB458" s="26"/>
    </row>
    <row r="459" spans="1:80" ht="17.45" customHeight="1" thickTop="1">
      <c r="A459" s="71">
        <f>A452+1</f>
        <v>65.099999999999994</v>
      </c>
      <c r="B459" s="106">
        <f>B458+1</f>
        <v>46074</v>
      </c>
      <c r="C459" s="4"/>
      <c r="D459" s="5"/>
      <c r="E459" s="6"/>
      <c r="F459" s="5"/>
      <c r="G459" s="74">
        <f t="shared" si="242"/>
        <v>366</v>
      </c>
      <c r="H459" s="75">
        <f t="shared" si="242"/>
        <v>4483</v>
      </c>
      <c r="I459" s="76">
        <f t="shared" si="227"/>
        <v>0</v>
      </c>
      <c r="J459" s="77">
        <f t="shared" si="228"/>
        <v>0</v>
      </c>
      <c r="K459" s="77">
        <f t="shared" si="229"/>
        <v>0</v>
      </c>
      <c r="L459" s="77">
        <f t="shared" ref="L459:L500" si="248">IFERROR(F459/H458,0)</f>
        <v>0</v>
      </c>
      <c r="M459" s="78">
        <f t="shared" ca="1" si="239"/>
        <v>0.35302197802197754</v>
      </c>
      <c r="N459" s="78">
        <f t="shared" ca="1" si="238"/>
        <v>0.93406593406593341</v>
      </c>
      <c r="O459" s="78">
        <f t="shared" si="230"/>
        <v>5.0000000000000001E-4</v>
      </c>
      <c r="P459" s="13"/>
      <c r="Q459" s="8"/>
      <c r="R459" s="13"/>
      <c r="S459" s="79">
        <f t="shared" ref="S459:S500" si="249">IF($P459="FULL FEED",Q459,Q459/2)</f>
        <v>0</v>
      </c>
      <c r="T459" s="80">
        <f t="shared" ref="T459:T500" si="250">IF($P459="FULL FEED",R459,R459/2)</f>
        <v>0</v>
      </c>
      <c r="U459" s="90">
        <f t="shared" ref="U459:U500" si="251">IF($P459="FULL FEED",(Q459*G459/1000),(Q459*2*G459/1000))</f>
        <v>0</v>
      </c>
      <c r="V459" s="82">
        <f t="shared" ref="V459:V500" si="252">IF($P459="FULL FEED",(R459*H459/1000),(R459*2*H459/1000))</f>
        <v>0</v>
      </c>
      <c r="W459" s="4"/>
      <c r="X459" s="4"/>
      <c r="Y459" s="6"/>
      <c r="Z459" s="6"/>
      <c r="AA459" s="6"/>
      <c r="AB459" s="6"/>
      <c r="AC459" s="83">
        <f t="shared" ref="AC459:AC500" si="253">SUM(X459,Y459,Z459,AA459)</f>
        <v>0</v>
      </c>
      <c r="AD459" s="80">
        <f t="shared" ref="AD459:AD500" si="254">W459-AC459</f>
        <v>0</v>
      </c>
      <c r="AE459" s="76">
        <f t="shared" si="243"/>
        <v>0</v>
      </c>
      <c r="AF459" s="84">
        <f t="shared" si="244"/>
        <v>0</v>
      </c>
      <c r="AG459" s="85">
        <f t="shared" si="245"/>
        <v>0</v>
      </c>
      <c r="AH459" s="85">
        <f t="shared" si="246"/>
        <v>0</v>
      </c>
      <c r="AI459" s="77">
        <f t="shared" si="247"/>
        <v>0</v>
      </c>
      <c r="AJ459" s="84">
        <f t="shared" ref="AJ459:AJ500" si="255">IFERROR(AC459/W459,0)</f>
        <v>0</v>
      </c>
      <c r="AK459" s="77">
        <f t="shared" ref="AK459:AK500" si="256">IFERROR(AD459/W459,0)</f>
        <v>0</v>
      </c>
      <c r="AL459" s="5"/>
      <c r="AM459" s="9"/>
      <c r="AN459" s="5"/>
      <c r="AO459" s="10"/>
      <c r="AP459" s="5"/>
      <c r="AQ459" s="5"/>
      <c r="AR459" s="5"/>
      <c r="AS459" s="80" t="str">
        <f t="shared" si="231"/>
        <v/>
      </c>
      <c r="AT459" s="80" t="str">
        <f t="shared" ca="1" si="232"/>
        <v/>
      </c>
      <c r="AU459" s="80" t="str">
        <f t="shared" si="233"/>
        <v/>
      </c>
      <c r="AV459" s="80" t="str">
        <f t="shared" ca="1" si="234"/>
        <v/>
      </c>
      <c r="AW459" s="5"/>
      <c r="AX459" s="5"/>
      <c r="AY459" s="80" t="str">
        <f t="shared" si="235"/>
        <v/>
      </c>
      <c r="AZ459" s="165"/>
      <c r="BA459" s="165"/>
      <c r="BB459" s="80" t="str">
        <f t="shared" si="236"/>
        <v/>
      </c>
      <c r="BC459" s="5"/>
      <c r="BH459" s="52"/>
      <c r="BI459" s="52"/>
      <c r="BJ459" s="52"/>
      <c r="BK459" s="52"/>
      <c r="BL459" s="52"/>
      <c r="BM459" s="52"/>
      <c r="BQ459" s="27"/>
      <c r="BR459" s="27"/>
      <c r="BS459" s="27"/>
      <c r="BT459" s="27"/>
      <c r="BU459" s="27"/>
      <c r="BV459" s="27"/>
      <c r="BW459" s="54"/>
      <c r="BX459" s="26"/>
      <c r="BY459" s="54"/>
      <c r="BZ459" s="26"/>
      <c r="CA459" s="26"/>
      <c r="CB459" s="26"/>
    </row>
    <row r="460" spans="1:80" ht="17.45" customHeight="1">
      <c r="A460" s="86">
        <f t="shared" si="237"/>
        <v>65.2</v>
      </c>
      <c r="B460" s="107">
        <f t="shared" ref="B460:B500" si="257">B459+1</f>
        <v>46075</v>
      </c>
      <c r="C460" s="8"/>
      <c r="D460" s="11"/>
      <c r="E460" s="12"/>
      <c r="F460" s="11"/>
      <c r="G460" s="74">
        <f t="shared" ref="G460:H475" si="258">G459-E460-C460</f>
        <v>366</v>
      </c>
      <c r="H460" s="75">
        <f t="shared" si="258"/>
        <v>4483</v>
      </c>
      <c r="I460" s="88">
        <f t="shared" ref="I460:I500" si="259">IFERROR(C460/G459,0)</f>
        <v>0</v>
      </c>
      <c r="J460" s="78">
        <f t="shared" ref="J460:J500" si="260">IFERROR(E460/G459,0)</f>
        <v>0</v>
      </c>
      <c r="K460" s="78">
        <f t="shared" ref="K460:K500" si="261">IFERROR(D460/H459,0)</f>
        <v>0</v>
      </c>
      <c r="L460" s="78">
        <f t="shared" si="248"/>
        <v>0</v>
      </c>
      <c r="M460" s="78">
        <f t="shared" ca="1" si="239"/>
        <v>0.35302197802197754</v>
      </c>
      <c r="N460" s="78">
        <f t="shared" ca="1" si="238"/>
        <v>0.93406593406593341</v>
      </c>
      <c r="O460" s="78">
        <f t="shared" ref="O460:O500" si="262">$O$10</f>
        <v>5.0000000000000001E-4</v>
      </c>
      <c r="P460" s="13"/>
      <c r="Q460" s="8"/>
      <c r="R460" s="13"/>
      <c r="S460" s="89">
        <f t="shared" si="249"/>
        <v>0</v>
      </c>
      <c r="T460" s="75">
        <f t="shared" si="250"/>
        <v>0</v>
      </c>
      <c r="U460" s="90">
        <f t="shared" si="251"/>
        <v>0</v>
      </c>
      <c r="V460" s="82">
        <f t="shared" si="252"/>
        <v>0</v>
      </c>
      <c r="W460" s="8"/>
      <c r="X460" s="8"/>
      <c r="Y460" s="12"/>
      <c r="Z460" s="12"/>
      <c r="AA460" s="12"/>
      <c r="AB460" s="12"/>
      <c r="AC460" s="91">
        <f t="shared" si="253"/>
        <v>0</v>
      </c>
      <c r="AD460" s="75">
        <f t="shared" si="254"/>
        <v>0</v>
      </c>
      <c r="AE460" s="88">
        <f t="shared" si="243"/>
        <v>0</v>
      </c>
      <c r="AF460" s="92">
        <f t="shared" si="244"/>
        <v>0</v>
      </c>
      <c r="AG460" s="93">
        <f t="shared" si="245"/>
        <v>0</v>
      </c>
      <c r="AH460" s="93">
        <f t="shared" si="246"/>
        <v>0</v>
      </c>
      <c r="AI460" s="78">
        <f t="shared" si="247"/>
        <v>0</v>
      </c>
      <c r="AJ460" s="92">
        <f t="shared" si="255"/>
        <v>0</v>
      </c>
      <c r="AK460" s="78">
        <f t="shared" si="256"/>
        <v>0</v>
      </c>
      <c r="AL460" s="11"/>
      <c r="AM460" s="14"/>
      <c r="AN460" s="11"/>
      <c r="AO460" s="15"/>
      <c r="AP460" s="11"/>
      <c r="AQ460" s="11"/>
      <c r="AR460" s="11"/>
      <c r="AS460" s="75" t="str">
        <f t="shared" ref="AS460:AS500" si="263">IF(OR(AR460="",AP460=""),"", (AR460-AP460)/100*1000)</f>
        <v/>
      </c>
      <c r="AT460" s="75" t="str">
        <f t="shared" ref="AT460:AT500" ca="1" si="264">IF(OR(AP460="",OFFSET(AP460,-1,0)=""),"", (AP460-OFFSET(AP460,-1,0))/100*1000)</f>
        <v/>
      </c>
      <c r="AU460" s="75" t="str">
        <f t="shared" ref="AU460:AU500" si="265">IFERROR(IF(OR(AP460="",AR460="",K460="",L460=""),"", ((AR460-AP460)/100*1000)/(U460+V460)),0)</f>
        <v/>
      </c>
      <c r="AV460" s="75" t="str">
        <f t="shared" ref="AV460:AV500" ca="1" si="266">IF(OR(AP460="",AR460="",M460="",N460=""),"", ((AR460-AP460)/100*1000)/((G460+H460))*1000)</f>
        <v/>
      </c>
      <c r="AW460" s="11"/>
      <c r="AX460" s="11"/>
      <c r="AY460" s="75" t="str">
        <f t="shared" ref="AY460:AY500" si="267">IF(OR(AW460="",AX460=""),"",MOD(AX460-AW460,1)*24)</f>
        <v/>
      </c>
      <c r="AZ460" s="11"/>
      <c r="BA460" s="11"/>
      <c r="BB460" s="75" t="str">
        <f t="shared" ref="BB460:BB500" si="268">IF(OR(AZ460="",BA460=""),"",MOD(BA460-AZ460,1)*24)</f>
        <v/>
      </c>
      <c r="BC460" s="11"/>
      <c r="BH460" s="52"/>
      <c r="BI460" s="52"/>
      <c r="BJ460" s="52"/>
      <c r="BK460" s="52"/>
      <c r="BL460" s="52"/>
      <c r="BM460" s="52"/>
      <c r="BQ460" s="27"/>
      <c r="BR460" s="27"/>
      <c r="BS460" s="27"/>
      <c r="BT460" s="27"/>
      <c r="BU460" s="27"/>
      <c r="BV460" s="27"/>
      <c r="BW460" s="54"/>
      <c r="BX460" s="26"/>
      <c r="BY460" s="54"/>
      <c r="BZ460" s="26"/>
      <c r="CA460" s="26"/>
      <c r="CB460" s="26"/>
    </row>
    <row r="461" spans="1:80" ht="17.45" customHeight="1">
      <c r="A461" s="94">
        <f t="shared" si="237"/>
        <v>65.3</v>
      </c>
      <c r="B461" s="107">
        <f t="shared" si="257"/>
        <v>46076</v>
      </c>
      <c r="C461" s="8"/>
      <c r="D461" s="11"/>
      <c r="E461" s="12"/>
      <c r="F461" s="11"/>
      <c r="G461" s="74">
        <f t="shared" si="258"/>
        <v>366</v>
      </c>
      <c r="H461" s="75">
        <f t="shared" si="258"/>
        <v>4483</v>
      </c>
      <c r="I461" s="88">
        <f t="shared" si="259"/>
        <v>0</v>
      </c>
      <c r="J461" s="78">
        <f t="shared" si="260"/>
        <v>0</v>
      </c>
      <c r="K461" s="78">
        <f t="shared" si="261"/>
        <v>0</v>
      </c>
      <c r="L461" s="78">
        <f t="shared" si="248"/>
        <v>0</v>
      </c>
      <c r="M461" s="78">
        <f t="shared" ca="1" si="239"/>
        <v>0.35302197802197754</v>
      </c>
      <c r="N461" s="78">
        <f t="shared" ca="1" si="238"/>
        <v>0.93406593406593341</v>
      </c>
      <c r="O461" s="78">
        <f t="shared" si="262"/>
        <v>5.0000000000000001E-4</v>
      </c>
      <c r="P461" s="13"/>
      <c r="Q461" s="8"/>
      <c r="R461" s="13"/>
      <c r="S461" s="89">
        <f t="shared" si="249"/>
        <v>0</v>
      </c>
      <c r="T461" s="75">
        <f t="shared" si="250"/>
        <v>0</v>
      </c>
      <c r="U461" s="90">
        <f t="shared" si="251"/>
        <v>0</v>
      </c>
      <c r="V461" s="82">
        <f t="shared" si="252"/>
        <v>0</v>
      </c>
      <c r="W461" s="8"/>
      <c r="X461" s="8"/>
      <c r="Y461" s="12"/>
      <c r="Z461" s="12"/>
      <c r="AA461" s="12"/>
      <c r="AB461" s="12"/>
      <c r="AC461" s="91">
        <f t="shared" si="253"/>
        <v>0</v>
      </c>
      <c r="AD461" s="75">
        <f t="shared" si="254"/>
        <v>0</v>
      </c>
      <c r="AE461" s="88">
        <f t="shared" si="243"/>
        <v>0</v>
      </c>
      <c r="AF461" s="92">
        <f t="shared" si="244"/>
        <v>0</v>
      </c>
      <c r="AG461" s="93">
        <f t="shared" si="245"/>
        <v>0</v>
      </c>
      <c r="AH461" s="93">
        <f t="shared" si="246"/>
        <v>0</v>
      </c>
      <c r="AI461" s="78">
        <f t="shared" si="247"/>
        <v>0</v>
      </c>
      <c r="AJ461" s="92">
        <f t="shared" si="255"/>
        <v>0</v>
      </c>
      <c r="AK461" s="78">
        <f t="shared" si="256"/>
        <v>0</v>
      </c>
      <c r="AL461" s="11"/>
      <c r="AM461" s="14"/>
      <c r="AN461" s="11"/>
      <c r="AO461" s="15"/>
      <c r="AP461" s="11"/>
      <c r="AQ461" s="11"/>
      <c r="AR461" s="11"/>
      <c r="AS461" s="75" t="str">
        <f t="shared" si="263"/>
        <v/>
      </c>
      <c r="AT461" s="75" t="str">
        <f t="shared" ca="1" si="264"/>
        <v/>
      </c>
      <c r="AU461" s="75" t="str">
        <f t="shared" si="265"/>
        <v/>
      </c>
      <c r="AV461" s="75" t="str">
        <f t="shared" ca="1" si="266"/>
        <v/>
      </c>
      <c r="AW461" s="11"/>
      <c r="AX461" s="11"/>
      <c r="AY461" s="75" t="str">
        <f t="shared" si="267"/>
        <v/>
      </c>
      <c r="AZ461" s="11"/>
      <c r="BA461" s="11"/>
      <c r="BB461" s="75" t="str">
        <f t="shared" si="268"/>
        <v/>
      </c>
      <c r="BC461" s="11"/>
      <c r="BH461" s="52"/>
      <c r="BI461" s="52"/>
      <c r="BJ461" s="52"/>
      <c r="BK461" s="52"/>
      <c r="BL461" s="52"/>
      <c r="BM461" s="52"/>
      <c r="BQ461" s="27"/>
      <c r="BR461" s="27"/>
      <c r="BS461" s="27"/>
      <c r="BT461" s="27"/>
      <c r="BU461" s="27"/>
      <c r="BV461" s="27"/>
      <c r="BW461" s="54"/>
      <c r="BX461" s="26"/>
      <c r="BY461" s="54"/>
      <c r="BZ461" s="26"/>
      <c r="CA461" s="26"/>
      <c r="CB461" s="26"/>
    </row>
    <row r="462" spans="1:80" ht="17.45" customHeight="1">
      <c r="A462" s="86">
        <f t="shared" si="237"/>
        <v>65.400000000000006</v>
      </c>
      <c r="B462" s="107">
        <f t="shared" si="257"/>
        <v>46077</v>
      </c>
      <c r="C462" s="8"/>
      <c r="D462" s="11"/>
      <c r="E462" s="12"/>
      <c r="F462" s="11"/>
      <c r="G462" s="74">
        <f t="shared" si="258"/>
        <v>366</v>
      </c>
      <c r="H462" s="75">
        <f t="shared" si="258"/>
        <v>4483</v>
      </c>
      <c r="I462" s="88">
        <f t="shared" si="259"/>
        <v>0</v>
      </c>
      <c r="J462" s="78">
        <f t="shared" si="260"/>
        <v>0</v>
      </c>
      <c r="K462" s="78">
        <f t="shared" si="261"/>
        <v>0</v>
      </c>
      <c r="L462" s="78">
        <f t="shared" si="248"/>
        <v>0</v>
      </c>
      <c r="M462" s="78">
        <f t="shared" ca="1" si="239"/>
        <v>0.35302197802197754</v>
      </c>
      <c r="N462" s="78">
        <f t="shared" ca="1" si="238"/>
        <v>0.93406593406593341</v>
      </c>
      <c r="O462" s="78">
        <f t="shared" si="262"/>
        <v>5.0000000000000001E-4</v>
      </c>
      <c r="P462" s="13"/>
      <c r="Q462" s="8"/>
      <c r="R462" s="13"/>
      <c r="S462" s="89">
        <f t="shared" si="249"/>
        <v>0</v>
      </c>
      <c r="T462" s="75">
        <f t="shared" si="250"/>
        <v>0</v>
      </c>
      <c r="U462" s="90">
        <f t="shared" si="251"/>
        <v>0</v>
      </c>
      <c r="V462" s="82">
        <f t="shared" si="252"/>
        <v>0</v>
      </c>
      <c r="W462" s="8"/>
      <c r="X462" s="8"/>
      <c r="Y462" s="12"/>
      <c r="Z462" s="12"/>
      <c r="AA462" s="12"/>
      <c r="AB462" s="12"/>
      <c r="AC462" s="91">
        <f t="shared" si="253"/>
        <v>0</v>
      </c>
      <c r="AD462" s="75">
        <f t="shared" si="254"/>
        <v>0</v>
      </c>
      <c r="AE462" s="88">
        <f t="shared" si="243"/>
        <v>0</v>
      </c>
      <c r="AF462" s="92">
        <f t="shared" si="244"/>
        <v>0</v>
      </c>
      <c r="AG462" s="93">
        <f t="shared" si="245"/>
        <v>0</v>
      </c>
      <c r="AH462" s="93">
        <f t="shared" si="246"/>
        <v>0</v>
      </c>
      <c r="AI462" s="78">
        <f t="shared" si="247"/>
        <v>0</v>
      </c>
      <c r="AJ462" s="92">
        <f t="shared" si="255"/>
        <v>0</v>
      </c>
      <c r="AK462" s="78">
        <f t="shared" si="256"/>
        <v>0</v>
      </c>
      <c r="AL462" s="11"/>
      <c r="AM462" s="14"/>
      <c r="AN462" s="11"/>
      <c r="AO462" s="15"/>
      <c r="AP462" s="11"/>
      <c r="AQ462" s="11"/>
      <c r="AR462" s="11"/>
      <c r="AS462" s="75" t="str">
        <f t="shared" si="263"/>
        <v/>
      </c>
      <c r="AT462" s="75" t="str">
        <f t="shared" ca="1" si="264"/>
        <v/>
      </c>
      <c r="AU462" s="75" t="str">
        <f t="shared" si="265"/>
        <v/>
      </c>
      <c r="AV462" s="75" t="str">
        <f t="shared" ca="1" si="266"/>
        <v/>
      </c>
      <c r="AW462" s="11"/>
      <c r="AX462" s="11"/>
      <c r="AY462" s="75" t="str">
        <f t="shared" si="267"/>
        <v/>
      </c>
      <c r="AZ462" s="11"/>
      <c r="BA462" s="11"/>
      <c r="BB462" s="75" t="str">
        <f t="shared" si="268"/>
        <v/>
      </c>
      <c r="BC462" s="11"/>
      <c r="BH462" s="52"/>
      <c r="BI462" s="52"/>
      <c r="BJ462" s="52"/>
      <c r="BK462" s="52"/>
      <c r="BL462" s="52"/>
      <c r="BM462" s="52"/>
      <c r="BQ462" s="27"/>
      <c r="BR462" s="27"/>
      <c r="BS462" s="27"/>
      <c r="BT462" s="27"/>
      <c r="BU462" s="27"/>
      <c r="BV462" s="27"/>
      <c r="BW462" s="54"/>
      <c r="BX462" s="26"/>
      <c r="BY462" s="54"/>
      <c r="BZ462" s="26"/>
      <c r="CA462" s="26"/>
      <c r="CB462" s="26"/>
    </row>
    <row r="463" spans="1:80" ht="17.45" customHeight="1">
      <c r="A463" s="94">
        <f t="shared" si="237"/>
        <v>65.5</v>
      </c>
      <c r="B463" s="107">
        <f t="shared" si="257"/>
        <v>46078</v>
      </c>
      <c r="C463" s="8"/>
      <c r="D463" s="11"/>
      <c r="E463" s="12"/>
      <c r="F463" s="11"/>
      <c r="G463" s="74">
        <f t="shared" si="258"/>
        <v>366</v>
      </c>
      <c r="H463" s="75">
        <f t="shared" si="258"/>
        <v>4483</v>
      </c>
      <c r="I463" s="88">
        <f t="shared" si="259"/>
        <v>0</v>
      </c>
      <c r="J463" s="78">
        <f t="shared" si="260"/>
        <v>0</v>
      </c>
      <c r="K463" s="78">
        <f t="shared" si="261"/>
        <v>0</v>
      </c>
      <c r="L463" s="78">
        <f t="shared" si="248"/>
        <v>0</v>
      </c>
      <c r="M463" s="78">
        <f t="shared" ca="1" si="239"/>
        <v>0.35302197802197754</v>
      </c>
      <c r="N463" s="78">
        <f t="shared" ca="1" si="238"/>
        <v>0.93406593406593341</v>
      </c>
      <c r="O463" s="78">
        <f t="shared" si="262"/>
        <v>5.0000000000000001E-4</v>
      </c>
      <c r="P463" s="13"/>
      <c r="Q463" s="8"/>
      <c r="R463" s="13"/>
      <c r="S463" s="89">
        <f t="shared" si="249"/>
        <v>0</v>
      </c>
      <c r="T463" s="75">
        <f t="shared" si="250"/>
        <v>0</v>
      </c>
      <c r="U463" s="90">
        <f t="shared" si="251"/>
        <v>0</v>
      </c>
      <c r="V463" s="82">
        <f t="shared" si="252"/>
        <v>0</v>
      </c>
      <c r="W463" s="8"/>
      <c r="X463" s="8"/>
      <c r="Y463" s="12"/>
      <c r="Z463" s="12"/>
      <c r="AA463" s="12"/>
      <c r="AB463" s="12"/>
      <c r="AC463" s="91">
        <f t="shared" si="253"/>
        <v>0</v>
      </c>
      <c r="AD463" s="75">
        <f t="shared" si="254"/>
        <v>0</v>
      </c>
      <c r="AE463" s="88">
        <f t="shared" si="243"/>
        <v>0</v>
      </c>
      <c r="AF463" s="92">
        <f t="shared" si="244"/>
        <v>0</v>
      </c>
      <c r="AG463" s="93">
        <f t="shared" si="245"/>
        <v>0</v>
      </c>
      <c r="AH463" s="93">
        <f t="shared" si="246"/>
        <v>0</v>
      </c>
      <c r="AI463" s="78">
        <f t="shared" si="247"/>
        <v>0</v>
      </c>
      <c r="AJ463" s="92">
        <f t="shared" si="255"/>
        <v>0</v>
      </c>
      <c r="AK463" s="78">
        <f t="shared" si="256"/>
        <v>0</v>
      </c>
      <c r="AL463" s="11"/>
      <c r="AM463" s="14"/>
      <c r="AN463" s="11"/>
      <c r="AO463" s="15"/>
      <c r="AP463" s="11"/>
      <c r="AQ463" s="11"/>
      <c r="AR463" s="11"/>
      <c r="AS463" s="75" t="str">
        <f t="shared" si="263"/>
        <v/>
      </c>
      <c r="AT463" s="75" t="str">
        <f t="shared" ca="1" si="264"/>
        <v/>
      </c>
      <c r="AU463" s="75" t="str">
        <f t="shared" si="265"/>
        <v/>
      </c>
      <c r="AV463" s="75" t="str">
        <f t="shared" ca="1" si="266"/>
        <v/>
      </c>
      <c r="AW463" s="11"/>
      <c r="AX463" s="11"/>
      <c r="AY463" s="75" t="str">
        <f t="shared" si="267"/>
        <v/>
      </c>
      <c r="AZ463" s="11"/>
      <c r="BA463" s="11"/>
      <c r="BB463" s="75" t="str">
        <f t="shared" si="268"/>
        <v/>
      </c>
      <c r="BC463" s="11"/>
      <c r="BH463" s="52"/>
      <c r="BI463" s="52"/>
      <c r="BJ463" s="52"/>
      <c r="BK463" s="52"/>
      <c r="BL463" s="52"/>
      <c r="BM463" s="52"/>
      <c r="BQ463" s="27"/>
      <c r="BR463" s="27"/>
      <c r="BS463" s="27"/>
      <c r="BT463" s="27"/>
      <c r="BU463" s="27"/>
      <c r="BV463" s="27"/>
      <c r="BW463" s="54"/>
      <c r="BX463" s="26"/>
      <c r="BY463" s="54"/>
      <c r="BZ463" s="26"/>
      <c r="CA463" s="26"/>
      <c r="CB463" s="26"/>
    </row>
    <row r="464" spans="1:80" ht="17.45" customHeight="1">
      <c r="A464" s="86">
        <f t="shared" si="237"/>
        <v>65.599999999999994</v>
      </c>
      <c r="B464" s="107">
        <f t="shared" si="257"/>
        <v>46079</v>
      </c>
      <c r="C464" s="8"/>
      <c r="D464" s="11"/>
      <c r="E464" s="12"/>
      <c r="F464" s="11"/>
      <c r="G464" s="74">
        <f t="shared" si="258"/>
        <v>366</v>
      </c>
      <c r="H464" s="75">
        <f t="shared" si="258"/>
        <v>4483</v>
      </c>
      <c r="I464" s="88">
        <f t="shared" si="259"/>
        <v>0</v>
      </c>
      <c r="J464" s="78">
        <f t="shared" si="260"/>
        <v>0</v>
      </c>
      <c r="K464" s="78">
        <f t="shared" si="261"/>
        <v>0</v>
      </c>
      <c r="L464" s="78">
        <f t="shared" si="248"/>
        <v>0</v>
      </c>
      <c r="M464" s="78">
        <f t="shared" ca="1" si="239"/>
        <v>0.35302197802197754</v>
      </c>
      <c r="N464" s="78">
        <f t="shared" ca="1" si="238"/>
        <v>0.93406593406593341</v>
      </c>
      <c r="O464" s="78">
        <f t="shared" si="262"/>
        <v>5.0000000000000001E-4</v>
      </c>
      <c r="P464" s="13"/>
      <c r="Q464" s="8"/>
      <c r="R464" s="13"/>
      <c r="S464" s="89">
        <f t="shared" si="249"/>
        <v>0</v>
      </c>
      <c r="T464" s="75">
        <f t="shared" si="250"/>
        <v>0</v>
      </c>
      <c r="U464" s="90">
        <f t="shared" si="251"/>
        <v>0</v>
      </c>
      <c r="V464" s="82">
        <f t="shared" si="252"/>
        <v>0</v>
      </c>
      <c r="W464" s="8"/>
      <c r="X464" s="8"/>
      <c r="Y464" s="12"/>
      <c r="Z464" s="12"/>
      <c r="AA464" s="12"/>
      <c r="AB464" s="12"/>
      <c r="AC464" s="91">
        <f t="shared" si="253"/>
        <v>0</v>
      </c>
      <c r="AD464" s="75">
        <f t="shared" si="254"/>
        <v>0</v>
      </c>
      <c r="AE464" s="88">
        <f t="shared" si="243"/>
        <v>0</v>
      </c>
      <c r="AF464" s="92">
        <f t="shared" si="244"/>
        <v>0</v>
      </c>
      <c r="AG464" s="93">
        <f t="shared" si="245"/>
        <v>0</v>
      </c>
      <c r="AH464" s="93">
        <f t="shared" si="246"/>
        <v>0</v>
      </c>
      <c r="AI464" s="78">
        <f t="shared" si="247"/>
        <v>0</v>
      </c>
      <c r="AJ464" s="92">
        <f t="shared" si="255"/>
        <v>0</v>
      </c>
      <c r="AK464" s="78">
        <f t="shared" si="256"/>
        <v>0</v>
      </c>
      <c r="AL464" s="11"/>
      <c r="AM464" s="14"/>
      <c r="AN464" s="11"/>
      <c r="AO464" s="15"/>
      <c r="AP464" s="11"/>
      <c r="AQ464" s="11"/>
      <c r="AR464" s="11"/>
      <c r="AS464" s="75" t="str">
        <f t="shared" si="263"/>
        <v/>
      </c>
      <c r="AT464" s="75" t="str">
        <f t="shared" ca="1" si="264"/>
        <v/>
      </c>
      <c r="AU464" s="75" t="str">
        <f t="shared" si="265"/>
        <v/>
      </c>
      <c r="AV464" s="75" t="str">
        <f t="shared" ca="1" si="266"/>
        <v/>
      </c>
      <c r="AW464" s="11"/>
      <c r="AX464" s="11"/>
      <c r="AY464" s="75" t="str">
        <f t="shared" si="267"/>
        <v/>
      </c>
      <c r="AZ464" s="11"/>
      <c r="BA464" s="11"/>
      <c r="BB464" s="75" t="str">
        <f t="shared" si="268"/>
        <v/>
      </c>
      <c r="BC464" s="11"/>
      <c r="BH464" s="52"/>
      <c r="BI464" s="52"/>
      <c r="BJ464" s="52"/>
      <c r="BK464" s="52"/>
      <c r="BL464" s="52"/>
      <c r="BM464" s="52"/>
      <c r="BQ464" s="27"/>
      <c r="BR464" s="27"/>
      <c r="BS464" s="27"/>
      <c r="BT464" s="27"/>
      <c r="BU464" s="27"/>
      <c r="BV464" s="27"/>
      <c r="BW464" s="54"/>
      <c r="BX464" s="26"/>
      <c r="BY464" s="54"/>
      <c r="BZ464" s="26"/>
      <c r="CA464" s="26"/>
      <c r="CB464" s="26"/>
    </row>
    <row r="465" spans="1:80" ht="17.45" customHeight="1" thickBot="1">
      <c r="A465" s="94">
        <f t="shared" si="237"/>
        <v>65.7</v>
      </c>
      <c r="B465" s="108">
        <f t="shared" si="257"/>
        <v>46080</v>
      </c>
      <c r="C465" s="16"/>
      <c r="D465" s="17"/>
      <c r="E465" s="18"/>
      <c r="F465" s="17"/>
      <c r="G465" s="96">
        <f t="shared" si="258"/>
        <v>366</v>
      </c>
      <c r="H465" s="97">
        <f t="shared" si="258"/>
        <v>4483</v>
      </c>
      <c r="I465" s="98">
        <f t="shared" si="259"/>
        <v>0</v>
      </c>
      <c r="J465" s="99">
        <f t="shared" si="260"/>
        <v>0</v>
      </c>
      <c r="K465" s="99">
        <f t="shared" si="261"/>
        <v>0</v>
      </c>
      <c r="L465" s="99">
        <f t="shared" si="248"/>
        <v>0</v>
      </c>
      <c r="M465" s="99">
        <f t="shared" ca="1" si="239"/>
        <v>0.35302197802197754</v>
      </c>
      <c r="N465" s="99">
        <f t="shared" ca="1" si="238"/>
        <v>0.93406593406593341</v>
      </c>
      <c r="O465" s="99">
        <f t="shared" si="262"/>
        <v>5.0000000000000001E-4</v>
      </c>
      <c r="P465" s="19"/>
      <c r="Q465" s="16"/>
      <c r="R465" s="19"/>
      <c r="S465" s="89">
        <f t="shared" si="249"/>
        <v>0</v>
      </c>
      <c r="T465" s="75">
        <f t="shared" si="250"/>
        <v>0</v>
      </c>
      <c r="U465" s="100">
        <f t="shared" si="251"/>
        <v>0</v>
      </c>
      <c r="V465" s="101">
        <f t="shared" si="252"/>
        <v>0</v>
      </c>
      <c r="W465" s="16"/>
      <c r="X465" s="8"/>
      <c r="Y465" s="12"/>
      <c r="Z465" s="12"/>
      <c r="AA465" s="12"/>
      <c r="AB465" s="12"/>
      <c r="AC465" s="102">
        <f t="shared" si="253"/>
        <v>0</v>
      </c>
      <c r="AD465" s="97">
        <f t="shared" si="254"/>
        <v>0</v>
      </c>
      <c r="AE465" s="98">
        <f t="shared" si="243"/>
        <v>0</v>
      </c>
      <c r="AF465" s="103">
        <f t="shared" si="244"/>
        <v>0</v>
      </c>
      <c r="AG465" s="104">
        <f t="shared" si="245"/>
        <v>0</v>
      </c>
      <c r="AH465" s="104">
        <f t="shared" si="246"/>
        <v>0</v>
      </c>
      <c r="AI465" s="99">
        <f t="shared" si="247"/>
        <v>0</v>
      </c>
      <c r="AJ465" s="103">
        <f t="shared" si="255"/>
        <v>0</v>
      </c>
      <c r="AK465" s="99">
        <f t="shared" si="256"/>
        <v>0</v>
      </c>
      <c r="AL465" s="17"/>
      <c r="AM465" s="20"/>
      <c r="AN465" s="17"/>
      <c r="AO465" s="21"/>
      <c r="AP465" s="17"/>
      <c r="AQ465" s="17"/>
      <c r="AR465" s="17"/>
      <c r="AS465" s="97" t="str">
        <f t="shared" si="263"/>
        <v/>
      </c>
      <c r="AT465" s="97" t="str">
        <f t="shared" ca="1" si="264"/>
        <v/>
      </c>
      <c r="AU465" s="97" t="str">
        <f t="shared" si="265"/>
        <v/>
      </c>
      <c r="AV465" s="97" t="str">
        <f t="shared" ca="1" si="266"/>
        <v/>
      </c>
      <c r="AW465" s="17"/>
      <c r="AX465" s="17"/>
      <c r="AY465" s="97" t="str">
        <f t="shared" si="267"/>
        <v/>
      </c>
      <c r="AZ465" s="17"/>
      <c r="BA465" s="17"/>
      <c r="BB465" s="97" t="str">
        <f t="shared" si="268"/>
        <v/>
      </c>
      <c r="BC465" s="17"/>
      <c r="BH465" s="52"/>
      <c r="BI465" s="52"/>
      <c r="BJ465" s="52"/>
      <c r="BK465" s="52"/>
      <c r="BL465" s="52"/>
      <c r="BM465" s="52"/>
      <c r="BQ465" s="27"/>
      <c r="BR465" s="27"/>
      <c r="BS465" s="27"/>
      <c r="BT465" s="27"/>
      <c r="BU465" s="27"/>
      <c r="BV465" s="27"/>
      <c r="BW465" s="54"/>
      <c r="BX465" s="26"/>
      <c r="BY465" s="54"/>
      <c r="BZ465" s="26"/>
      <c r="CA465" s="26"/>
      <c r="CB465" s="26"/>
    </row>
    <row r="466" spans="1:80" ht="17.45" customHeight="1" thickTop="1">
      <c r="A466" s="105">
        <f>A459+1</f>
        <v>66.099999999999994</v>
      </c>
      <c r="B466" s="106">
        <f>B465+1</f>
        <v>46081</v>
      </c>
      <c r="C466" s="4"/>
      <c r="D466" s="5"/>
      <c r="E466" s="6"/>
      <c r="F466" s="5"/>
      <c r="G466" s="74">
        <f t="shared" si="258"/>
        <v>366</v>
      </c>
      <c r="H466" s="75">
        <f t="shared" si="258"/>
        <v>4483</v>
      </c>
      <c r="I466" s="76">
        <f t="shared" si="259"/>
        <v>0</v>
      </c>
      <c r="J466" s="77">
        <f t="shared" si="260"/>
        <v>0</v>
      </c>
      <c r="K466" s="77">
        <f t="shared" si="261"/>
        <v>0</v>
      </c>
      <c r="L466" s="77">
        <f t="shared" si="248"/>
        <v>0</v>
      </c>
      <c r="M466" s="78">
        <f t="shared" ca="1" si="239"/>
        <v>0.35302197802197754</v>
      </c>
      <c r="N466" s="78">
        <f t="shared" ref="N466:N500" ca="1" si="269">IF(ROW()=11,
   IF($B$4&gt;0,F466/$B$4,""),
   IF($B$4&gt;0,
      (OFFSET(N466,-1,0)*$B$4 + F466)/$B$4,
      "")
)</f>
        <v>0.93406593406593341</v>
      </c>
      <c r="O466" s="78">
        <f t="shared" si="262"/>
        <v>5.0000000000000001E-4</v>
      </c>
      <c r="P466" s="13"/>
      <c r="Q466" s="8"/>
      <c r="R466" s="13"/>
      <c r="S466" s="79">
        <f t="shared" si="249"/>
        <v>0</v>
      </c>
      <c r="T466" s="80">
        <f t="shared" si="250"/>
        <v>0</v>
      </c>
      <c r="U466" s="90">
        <f t="shared" si="251"/>
        <v>0</v>
      </c>
      <c r="V466" s="82">
        <f t="shared" si="252"/>
        <v>0</v>
      </c>
      <c r="W466" s="4"/>
      <c r="X466" s="4"/>
      <c r="Y466" s="6"/>
      <c r="Z466" s="6"/>
      <c r="AA466" s="6"/>
      <c r="AB466" s="6"/>
      <c r="AC466" s="83">
        <f t="shared" si="253"/>
        <v>0</v>
      </c>
      <c r="AD466" s="80">
        <f t="shared" si="254"/>
        <v>0</v>
      </c>
      <c r="AE466" s="76">
        <f t="shared" si="243"/>
        <v>0</v>
      </c>
      <c r="AF466" s="84">
        <f t="shared" si="244"/>
        <v>0</v>
      </c>
      <c r="AG466" s="85">
        <f t="shared" si="245"/>
        <v>0</v>
      </c>
      <c r="AH466" s="85">
        <f t="shared" si="246"/>
        <v>0</v>
      </c>
      <c r="AI466" s="77">
        <f t="shared" si="247"/>
        <v>0</v>
      </c>
      <c r="AJ466" s="84">
        <f t="shared" si="255"/>
        <v>0</v>
      </c>
      <c r="AK466" s="77">
        <f t="shared" si="256"/>
        <v>0</v>
      </c>
      <c r="AL466" s="5"/>
      <c r="AM466" s="9"/>
      <c r="AN466" s="5"/>
      <c r="AO466" s="10"/>
      <c r="AP466" s="5"/>
      <c r="AQ466" s="5"/>
      <c r="AR466" s="5"/>
      <c r="AS466" s="80" t="str">
        <f t="shared" si="263"/>
        <v/>
      </c>
      <c r="AT466" s="80" t="str">
        <f t="shared" ca="1" si="264"/>
        <v/>
      </c>
      <c r="AU466" s="80" t="str">
        <f t="shared" si="265"/>
        <v/>
      </c>
      <c r="AV466" s="80" t="str">
        <f t="shared" ca="1" si="266"/>
        <v/>
      </c>
      <c r="AW466" s="5"/>
      <c r="AX466" s="5"/>
      <c r="AY466" s="80" t="str">
        <f t="shared" si="267"/>
        <v/>
      </c>
      <c r="AZ466" s="165"/>
      <c r="BA466" s="165"/>
      <c r="BB466" s="80" t="str">
        <f t="shared" si="268"/>
        <v/>
      </c>
      <c r="BC466" s="5"/>
      <c r="BH466" s="52"/>
      <c r="BI466" s="52"/>
      <c r="BJ466" s="52"/>
      <c r="BK466" s="52"/>
      <c r="BL466" s="52"/>
      <c r="BM466" s="52"/>
      <c r="BQ466" s="27"/>
      <c r="BR466" s="27"/>
      <c r="BS466" s="27"/>
      <c r="BT466" s="27"/>
      <c r="BU466" s="27"/>
      <c r="BV466" s="27"/>
      <c r="BW466" s="54"/>
      <c r="BX466" s="26"/>
      <c r="BY466" s="54"/>
      <c r="BZ466" s="26"/>
      <c r="CA466" s="26"/>
      <c r="CB466" s="26"/>
    </row>
    <row r="467" spans="1:80" ht="17.45" customHeight="1">
      <c r="A467" s="94">
        <f t="shared" ref="A467:A500" si="270">A460+1</f>
        <v>66.2</v>
      </c>
      <c r="B467" s="107">
        <f t="shared" si="257"/>
        <v>46082</v>
      </c>
      <c r="C467" s="8"/>
      <c r="D467" s="11"/>
      <c r="E467" s="12"/>
      <c r="F467" s="11"/>
      <c r="G467" s="74">
        <f t="shared" si="258"/>
        <v>366</v>
      </c>
      <c r="H467" s="75">
        <f t="shared" si="258"/>
        <v>4483</v>
      </c>
      <c r="I467" s="88">
        <f t="shared" si="259"/>
        <v>0</v>
      </c>
      <c r="J467" s="78">
        <f t="shared" si="260"/>
        <v>0</v>
      </c>
      <c r="K467" s="78">
        <f t="shared" si="261"/>
        <v>0</v>
      </c>
      <c r="L467" s="78">
        <f t="shared" si="248"/>
        <v>0</v>
      </c>
      <c r="M467" s="78">
        <f t="shared" ref="M467:M500" ca="1" si="271">IF(ROW()=11,
   IF($B$4&gt;0,E467/$B$4,""),
   IF($B$4&gt;0,
      (OFFSET(M467,-1,0)*$B$4 + E467)/$B$4,
      "")
)</f>
        <v>0.35302197802197754</v>
      </c>
      <c r="N467" s="78">
        <f t="shared" ca="1" si="269"/>
        <v>0.93406593406593341</v>
      </c>
      <c r="O467" s="78">
        <f t="shared" si="262"/>
        <v>5.0000000000000001E-4</v>
      </c>
      <c r="P467" s="13"/>
      <c r="Q467" s="8"/>
      <c r="R467" s="13"/>
      <c r="S467" s="89">
        <f t="shared" si="249"/>
        <v>0</v>
      </c>
      <c r="T467" s="75">
        <f t="shared" si="250"/>
        <v>0</v>
      </c>
      <c r="U467" s="90">
        <f t="shared" si="251"/>
        <v>0</v>
      </c>
      <c r="V467" s="82">
        <f t="shared" si="252"/>
        <v>0</v>
      </c>
      <c r="W467" s="8"/>
      <c r="X467" s="8"/>
      <c r="Y467" s="12"/>
      <c r="Z467" s="12"/>
      <c r="AA467" s="12"/>
      <c r="AB467" s="12"/>
      <c r="AC467" s="91">
        <f t="shared" si="253"/>
        <v>0</v>
      </c>
      <c r="AD467" s="75">
        <f t="shared" si="254"/>
        <v>0</v>
      </c>
      <c r="AE467" s="88">
        <f t="shared" si="243"/>
        <v>0</v>
      </c>
      <c r="AF467" s="92">
        <f t="shared" si="244"/>
        <v>0</v>
      </c>
      <c r="AG467" s="93">
        <f t="shared" si="245"/>
        <v>0</v>
      </c>
      <c r="AH467" s="93">
        <f t="shared" si="246"/>
        <v>0</v>
      </c>
      <c r="AI467" s="78">
        <f t="shared" si="247"/>
        <v>0</v>
      </c>
      <c r="AJ467" s="92">
        <f t="shared" si="255"/>
        <v>0</v>
      </c>
      <c r="AK467" s="78">
        <f t="shared" si="256"/>
        <v>0</v>
      </c>
      <c r="AL467" s="11"/>
      <c r="AM467" s="14"/>
      <c r="AN467" s="11"/>
      <c r="AO467" s="15"/>
      <c r="AP467" s="11"/>
      <c r="AQ467" s="11"/>
      <c r="AR467" s="11"/>
      <c r="AS467" s="75" t="str">
        <f t="shared" si="263"/>
        <v/>
      </c>
      <c r="AT467" s="75" t="str">
        <f t="shared" ca="1" si="264"/>
        <v/>
      </c>
      <c r="AU467" s="75" t="str">
        <f t="shared" si="265"/>
        <v/>
      </c>
      <c r="AV467" s="75" t="str">
        <f t="shared" ca="1" si="266"/>
        <v/>
      </c>
      <c r="AW467" s="11"/>
      <c r="AX467" s="11"/>
      <c r="AY467" s="75" t="str">
        <f t="shared" si="267"/>
        <v/>
      </c>
      <c r="AZ467" s="11"/>
      <c r="BA467" s="11"/>
      <c r="BB467" s="75" t="str">
        <f t="shared" si="268"/>
        <v/>
      </c>
      <c r="BC467" s="11"/>
      <c r="BH467" s="52"/>
      <c r="BI467" s="52"/>
      <c r="BJ467" s="52"/>
      <c r="BK467" s="52"/>
      <c r="BL467" s="52"/>
      <c r="BM467" s="52"/>
      <c r="BQ467" s="27"/>
      <c r="BR467" s="27"/>
      <c r="BS467" s="27"/>
      <c r="BT467" s="27"/>
      <c r="BU467" s="27"/>
      <c r="BV467" s="27"/>
      <c r="BW467" s="54"/>
      <c r="BX467" s="26"/>
      <c r="BY467" s="54"/>
      <c r="BZ467" s="26"/>
      <c r="CA467" s="26"/>
      <c r="CB467" s="26"/>
    </row>
    <row r="468" spans="1:80" ht="17.45" customHeight="1">
      <c r="A468" s="86">
        <f t="shared" si="270"/>
        <v>66.3</v>
      </c>
      <c r="B468" s="107">
        <f t="shared" si="257"/>
        <v>46083</v>
      </c>
      <c r="C468" s="8"/>
      <c r="D468" s="11"/>
      <c r="E468" s="12"/>
      <c r="F468" s="11"/>
      <c r="G468" s="74">
        <f t="shared" si="258"/>
        <v>366</v>
      </c>
      <c r="H468" s="75">
        <f t="shared" si="258"/>
        <v>4483</v>
      </c>
      <c r="I468" s="88">
        <f t="shared" si="259"/>
        <v>0</v>
      </c>
      <c r="J468" s="78">
        <f t="shared" si="260"/>
        <v>0</v>
      </c>
      <c r="K468" s="78">
        <f t="shared" si="261"/>
        <v>0</v>
      </c>
      <c r="L468" s="78">
        <f t="shared" si="248"/>
        <v>0</v>
      </c>
      <c r="M468" s="78">
        <f t="shared" ca="1" si="271"/>
        <v>0.35302197802197754</v>
      </c>
      <c r="N468" s="78">
        <f t="shared" ca="1" si="269"/>
        <v>0.93406593406593341</v>
      </c>
      <c r="O468" s="78">
        <f t="shared" si="262"/>
        <v>5.0000000000000001E-4</v>
      </c>
      <c r="P468" s="13"/>
      <c r="Q468" s="8"/>
      <c r="R468" s="13"/>
      <c r="S468" s="89">
        <f t="shared" si="249"/>
        <v>0</v>
      </c>
      <c r="T468" s="75">
        <f t="shared" si="250"/>
        <v>0</v>
      </c>
      <c r="U468" s="90">
        <f t="shared" si="251"/>
        <v>0</v>
      </c>
      <c r="V468" s="82">
        <f t="shared" si="252"/>
        <v>0</v>
      </c>
      <c r="W468" s="8"/>
      <c r="X468" s="8"/>
      <c r="Y468" s="12"/>
      <c r="Z468" s="12"/>
      <c r="AA468" s="12"/>
      <c r="AB468" s="12"/>
      <c r="AC468" s="91">
        <f t="shared" si="253"/>
        <v>0</v>
      </c>
      <c r="AD468" s="75">
        <f t="shared" si="254"/>
        <v>0</v>
      </c>
      <c r="AE468" s="88">
        <f t="shared" si="243"/>
        <v>0</v>
      </c>
      <c r="AF468" s="92">
        <f t="shared" si="244"/>
        <v>0</v>
      </c>
      <c r="AG468" s="93">
        <f t="shared" si="245"/>
        <v>0</v>
      </c>
      <c r="AH468" s="93">
        <f t="shared" si="246"/>
        <v>0</v>
      </c>
      <c r="AI468" s="78">
        <f t="shared" si="247"/>
        <v>0</v>
      </c>
      <c r="AJ468" s="92">
        <f t="shared" si="255"/>
        <v>0</v>
      </c>
      <c r="AK468" s="78">
        <f t="shared" si="256"/>
        <v>0</v>
      </c>
      <c r="AL468" s="11"/>
      <c r="AM468" s="14"/>
      <c r="AN468" s="11"/>
      <c r="AO468" s="15"/>
      <c r="AP468" s="11"/>
      <c r="AQ468" s="11"/>
      <c r="AR468" s="11"/>
      <c r="AS468" s="75" t="str">
        <f t="shared" si="263"/>
        <v/>
      </c>
      <c r="AT468" s="75" t="str">
        <f t="shared" ca="1" si="264"/>
        <v/>
      </c>
      <c r="AU468" s="75" t="str">
        <f t="shared" si="265"/>
        <v/>
      </c>
      <c r="AV468" s="75" t="str">
        <f t="shared" ca="1" si="266"/>
        <v/>
      </c>
      <c r="AW468" s="11"/>
      <c r="AX468" s="11"/>
      <c r="AY468" s="75" t="str">
        <f t="shared" si="267"/>
        <v/>
      </c>
      <c r="AZ468" s="11"/>
      <c r="BA468" s="11"/>
      <c r="BB468" s="75" t="str">
        <f t="shared" si="268"/>
        <v/>
      </c>
      <c r="BC468" s="11"/>
      <c r="BH468" s="52"/>
      <c r="BI468" s="52"/>
      <c r="BJ468" s="52"/>
      <c r="BK468" s="52"/>
      <c r="BL468" s="52"/>
      <c r="BM468" s="52"/>
      <c r="BQ468" s="27"/>
      <c r="BR468" s="27"/>
      <c r="BS468" s="27"/>
      <c r="BT468" s="27"/>
      <c r="BU468" s="27"/>
      <c r="BV468" s="27"/>
      <c r="BW468" s="54"/>
      <c r="BX468" s="26"/>
      <c r="BY468" s="54"/>
      <c r="BZ468" s="26"/>
      <c r="CA468" s="26"/>
      <c r="CB468" s="26"/>
    </row>
    <row r="469" spans="1:80" ht="17.45" customHeight="1">
      <c r="A469" s="94">
        <f t="shared" si="270"/>
        <v>66.400000000000006</v>
      </c>
      <c r="B469" s="107">
        <f t="shared" si="257"/>
        <v>46084</v>
      </c>
      <c r="C469" s="8"/>
      <c r="D469" s="11"/>
      <c r="E469" s="12"/>
      <c r="F469" s="11"/>
      <c r="G469" s="74">
        <f t="shared" si="258"/>
        <v>366</v>
      </c>
      <c r="H469" s="75">
        <f t="shared" si="258"/>
        <v>4483</v>
      </c>
      <c r="I469" s="88">
        <f t="shared" si="259"/>
        <v>0</v>
      </c>
      <c r="J469" s="78">
        <f t="shared" si="260"/>
        <v>0</v>
      </c>
      <c r="K469" s="78">
        <f t="shared" si="261"/>
        <v>0</v>
      </c>
      <c r="L469" s="78">
        <f t="shared" si="248"/>
        <v>0</v>
      </c>
      <c r="M469" s="78">
        <f t="shared" ca="1" si="271"/>
        <v>0.35302197802197754</v>
      </c>
      <c r="N469" s="78">
        <f t="shared" ca="1" si="269"/>
        <v>0.93406593406593341</v>
      </c>
      <c r="O469" s="78">
        <f t="shared" si="262"/>
        <v>5.0000000000000001E-4</v>
      </c>
      <c r="P469" s="13"/>
      <c r="Q469" s="8"/>
      <c r="R469" s="13"/>
      <c r="S469" s="89">
        <f t="shared" si="249"/>
        <v>0</v>
      </c>
      <c r="T469" s="75">
        <f t="shared" si="250"/>
        <v>0</v>
      </c>
      <c r="U469" s="90">
        <f t="shared" si="251"/>
        <v>0</v>
      </c>
      <c r="V469" s="82">
        <f t="shared" si="252"/>
        <v>0</v>
      </c>
      <c r="W469" s="8"/>
      <c r="X469" s="8"/>
      <c r="Y469" s="12"/>
      <c r="Z469" s="12"/>
      <c r="AA469" s="12"/>
      <c r="AB469" s="12"/>
      <c r="AC469" s="91">
        <f t="shared" si="253"/>
        <v>0</v>
      </c>
      <c r="AD469" s="75">
        <f t="shared" si="254"/>
        <v>0</v>
      </c>
      <c r="AE469" s="88">
        <f t="shared" si="243"/>
        <v>0</v>
      </c>
      <c r="AF469" s="92">
        <f t="shared" si="244"/>
        <v>0</v>
      </c>
      <c r="AG469" s="93">
        <f t="shared" si="245"/>
        <v>0</v>
      </c>
      <c r="AH469" s="93">
        <f t="shared" si="246"/>
        <v>0</v>
      </c>
      <c r="AI469" s="78">
        <f t="shared" si="247"/>
        <v>0</v>
      </c>
      <c r="AJ469" s="92">
        <f t="shared" si="255"/>
        <v>0</v>
      </c>
      <c r="AK469" s="78">
        <f t="shared" si="256"/>
        <v>0</v>
      </c>
      <c r="AL469" s="11"/>
      <c r="AM469" s="14"/>
      <c r="AN469" s="11"/>
      <c r="AO469" s="15"/>
      <c r="AP469" s="11"/>
      <c r="AQ469" s="11"/>
      <c r="AR469" s="11"/>
      <c r="AS469" s="75" t="str">
        <f t="shared" si="263"/>
        <v/>
      </c>
      <c r="AT469" s="75" t="str">
        <f t="shared" ca="1" si="264"/>
        <v/>
      </c>
      <c r="AU469" s="75" t="str">
        <f t="shared" si="265"/>
        <v/>
      </c>
      <c r="AV469" s="75" t="str">
        <f t="shared" ca="1" si="266"/>
        <v/>
      </c>
      <c r="AW469" s="11"/>
      <c r="AX469" s="11"/>
      <c r="AY469" s="75" t="str">
        <f t="shared" si="267"/>
        <v/>
      </c>
      <c r="AZ469" s="11"/>
      <c r="BA469" s="11"/>
      <c r="BB469" s="75" t="str">
        <f t="shared" si="268"/>
        <v/>
      </c>
      <c r="BC469" s="11"/>
      <c r="BH469" s="52"/>
      <c r="BI469" s="52"/>
      <c r="BJ469" s="52"/>
      <c r="BK469" s="52"/>
      <c r="BL469" s="52"/>
      <c r="BM469" s="52"/>
      <c r="BQ469" s="27"/>
      <c r="BR469" s="27"/>
      <c r="BS469" s="27"/>
      <c r="BT469" s="27"/>
      <c r="BU469" s="27"/>
      <c r="BV469" s="27"/>
      <c r="BW469" s="54"/>
      <c r="BX469" s="26"/>
      <c r="BY469" s="54"/>
      <c r="BZ469" s="26"/>
      <c r="CA469" s="26"/>
      <c r="CB469" s="26"/>
    </row>
    <row r="470" spans="1:80" ht="17.45" customHeight="1">
      <c r="A470" s="86">
        <f t="shared" si="270"/>
        <v>66.5</v>
      </c>
      <c r="B470" s="107">
        <f t="shared" si="257"/>
        <v>46085</v>
      </c>
      <c r="C470" s="8"/>
      <c r="D470" s="11"/>
      <c r="E470" s="12"/>
      <c r="F470" s="11"/>
      <c r="G470" s="74">
        <f t="shared" si="258"/>
        <v>366</v>
      </c>
      <c r="H470" s="75">
        <f t="shared" si="258"/>
        <v>4483</v>
      </c>
      <c r="I470" s="88">
        <f t="shared" si="259"/>
        <v>0</v>
      </c>
      <c r="J470" s="78">
        <f t="shared" si="260"/>
        <v>0</v>
      </c>
      <c r="K470" s="78">
        <f t="shared" si="261"/>
        <v>0</v>
      </c>
      <c r="L470" s="78">
        <f t="shared" si="248"/>
        <v>0</v>
      </c>
      <c r="M470" s="78">
        <f t="shared" ca="1" si="271"/>
        <v>0.35302197802197754</v>
      </c>
      <c r="N470" s="78">
        <f t="shared" ca="1" si="269"/>
        <v>0.93406593406593341</v>
      </c>
      <c r="O470" s="78">
        <f t="shared" si="262"/>
        <v>5.0000000000000001E-4</v>
      </c>
      <c r="P470" s="13"/>
      <c r="Q470" s="8"/>
      <c r="R470" s="13"/>
      <c r="S470" s="89">
        <f t="shared" si="249"/>
        <v>0</v>
      </c>
      <c r="T470" s="75">
        <f t="shared" si="250"/>
        <v>0</v>
      </c>
      <c r="U470" s="90">
        <f t="shared" si="251"/>
        <v>0</v>
      </c>
      <c r="V470" s="82">
        <f t="shared" si="252"/>
        <v>0</v>
      </c>
      <c r="W470" s="8"/>
      <c r="X470" s="8"/>
      <c r="Y470" s="12"/>
      <c r="Z470" s="12"/>
      <c r="AA470" s="12"/>
      <c r="AB470" s="12"/>
      <c r="AC470" s="91">
        <f t="shared" si="253"/>
        <v>0</v>
      </c>
      <c r="AD470" s="75">
        <f t="shared" si="254"/>
        <v>0</v>
      </c>
      <c r="AE470" s="88">
        <f t="shared" si="243"/>
        <v>0</v>
      </c>
      <c r="AF470" s="92">
        <f t="shared" si="244"/>
        <v>0</v>
      </c>
      <c r="AG470" s="93">
        <f t="shared" si="245"/>
        <v>0</v>
      </c>
      <c r="AH470" s="93">
        <f t="shared" si="246"/>
        <v>0</v>
      </c>
      <c r="AI470" s="78">
        <f t="shared" si="247"/>
        <v>0</v>
      </c>
      <c r="AJ470" s="92">
        <f t="shared" si="255"/>
        <v>0</v>
      </c>
      <c r="AK470" s="78">
        <f t="shared" si="256"/>
        <v>0</v>
      </c>
      <c r="AL470" s="11"/>
      <c r="AM470" s="14"/>
      <c r="AN470" s="11"/>
      <c r="AO470" s="15"/>
      <c r="AP470" s="11"/>
      <c r="AQ470" s="11"/>
      <c r="AR470" s="11"/>
      <c r="AS470" s="75" t="str">
        <f t="shared" si="263"/>
        <v/>
      </c>
      <c r="AT470" s="75" t="str">
        <f t="shared" ca="1" si="264"/>
        <v/>
      </c>
      <c r="AU470" s="75" t="str">
        <f t="shared" si="265"/>
        <v/>
      </c>
      <c r="AV470" s="75" t="str">
        <f t="shared" ca="1" si="266"/>
        <v/>
      </c>
      <c r="AW470" s="11"/>
      <c r="AX470" s="11"/>
      <c r="AY470" s="75" t="str">
        <f t="shared" si="267"/>
        <v/>
      </c>
      <c r="AZ470" s="11"/>
      <c r="BA470" s="11"/>
      <c r="BB470" s="75" t="str">
        <f t="shared" si="268"/>
        <v/>
      </c>
      <c r="BC470" s="11"/>
      <c r="BH470" s="52"/>
      <c r="BI470" s="52"/>
      <c r="BJ470" s="52"/>
      <c r="BK470" s="52"/>
      <c r="BL470" s="52"/>
      <c r="BM470" s="52"/>
      <c r="BQ470" s="27"/>
      <c r="BR470" s="27"/>
      <c r="BS470" s="27"/>
      <c r="BT470" s="27"/>
      <c r="BU470" s="27"/>
      <c r="BV470" s="27"/>
      <c r="BW470" s="54"/>
      <c r="BX470" s="26"/>
      <c r="BY470" s="54"/>
      <c r="BZ470" s="26"/>
      <c r="CA470" s="26"/>
      <c r="CB470" s="26"/>
    </row>
    <row r="471" spans="1:80" ht="17.45" customHeight="1">
      <c r="A471" s="94">
        <f t="shared" si="270"/>
        <v>66.599999999999994</v>
      </c>
      <c r="B471" s="107">
        <f t="shared" si="257"/>
        <v>46086</v>
      </c>
      <c r="C471" s="8"/>
      <c r="D471" s="11"/>
      <c r="E471" s="12"/>
      <c r="F471" s="11"/>
      <c r="G471" s="74">
        <f t="shared" si="258"/>
        <v>366</v>
      </c>
      <c r="H471" s="75">
        <f t="shared" si="258"/>
        <v>4483</v>
      </c>
      <c r="I471" s="88">
        <f t="shared" si="259"/>
        <v>0</v>
      </c>
      <c r="J471" s="78">
        <f t="shared" si="260"/>
        <v>0</v>
      </c>
      <c r="K471" s="78">
        <f t="shared" si="261"/>
        <v>0</v>
      </c>
      <c r="L471" s="78">
        <f t="shared" si="248"/>
        <v>0</v>
      </c>
      <c r="M471" s="78">
        <f t="shared" ca="1" si="271"/>
        <v>0.35302197802197754</v>
      </c>
      <c r="N471" s="78">
        <f t="shared" ca="1" si="269"/>
        <v>0.93406593406593341</v>
      </c>
      <c r="O471" s="78">
        <f t="shared" si="262"/>
        <v>5.0000000000000001E-4</v>
      </c>
      <c r="P471" s="13"/>
      <c r="Q471" s="8"/>
      <c r="R471" s="13"/>
      <c r="S471" s="89">
        <f t="shared" si="249"/>
        <v>0</v>
      </c>
      <c r="T471" s="75">
        <f t="shared" si="250"/>
        <v>0</v>
      </c>
      <c r="U471" s="90">
        <f t="shared" si="251"/>
        <v>0</v>
      </c>
      <c r="V471" s="82">
        <f t="shared" si="252"/>
        <v>0</v>
      </c>
      <c r="W471" s="8"/>
      <c r="X471" s="8"/>
      <c r="Y471" s="12"/>
      <c r="Z471" s="12"/>
      <c r="AA471" s="12"/>
      <c r="AB471" s="12"/>
      <c r="AC471" s="91">
        <f t="shared" si="253"/>
        <v>0</v>
      </c>
      <c r="AD471" s="75">
        <f t="shared" si="254"/>
        <v>0</v>
      </c>
      <c r="AE471" s="88">
        <f t="shared" si="243"/>
        <v>0</v>
      </c>
      <c r="AF471" s="92">
        <f t="shared" si="244"/>
        <v>0</v>
      </c>
      <c r="AG471" s="93">
        <f t="shared" si="245"/>
        <v>0</v>
      </c>
      <c r="AH471" s="93">
        <f t="shared" si="246"/>
        <v>0</v>
      </c>
      <c r="AI471" s="78">
        <f t="shared" si="247"/>
        <v>0</v>
      </c>
      <c r="AJ471" s="92">
        <f t="shared" si="255"/>
        <v>0</v>
      </c>
      <c r="AK471" s="78">
        <f t="shared" si="256"/>
        <v>0</v>
      </c>
      <c r="AL471" s="11"/>
      <c r="AM471" s="14"/>
      <c r="AN471" s="11"/>
      <c r="AO471" s="15"/>
      <c r="AP471" s="11"/>
      <c r="AQ471" s="11"/>
      <c r="AR471" s="11"/>
      <c r="AS471" s="75" t="str">
        <f t="shared" si="263"/>
        <v/>
      </c>
      <c r="AT471" s="75" t="str">
        <f t="shared" ca="1" si="264"/>
        <v/>
      </c>
      <c r="AU471" s="75" t="str">
        <f t="shared" si="265"/>
        <v/>
      </c>
      <c r="AV471" s="75" t="str">
        <f t="shared" ca="1" si="266"/>
        <v/>
      </c>
      <c r="AW471" s="11"/>
      <c r="AX471" s="11"/>
      <c r="AY471" s="75" t="str">
        <f t="shared" si="267"/>
        <v/>
      </c>
      <c r="AZ471" s="11"/>
      <c r="BA471" s="11"/>
      <c r="BB471" s="75" t="str">
        <f t="shared" si="268"/>
        <v/>
      </c>
      <c r="BC471" s="11"/>
      <c r="BH471" s="52"/>
      <c r="BI471" s="52"/>
      <c r="BJ471" s="52"/>
      <c r="BK471" s="52"/>
      <c r="BL471" s="52"/>
      <c r="BM471" s="52"/>
      <c r="BQ471" s="27"/>
      <c r="BR471" s="27"/>
      <c r="BS471" s="27"/>
      <c r="BT471" s="27"/>
      <c r="BU471" s="27"/>
      <c r="BV471" s="27"/>
      <c r="BW471" s="54"/>
      <c r="BX471" s="26"/>
      <c r="BY471" s="54"/>
      <c r="BZ471" s="26"/>
      <c r="CA471" s="26"/>
      <c r="CB471" s="26"/>
    </row>
    <row r="472" spans="1:80" ht="17.45" customHeight="1" thickBot="1">
      <c r="A472" s="86">
        <f t="shared" si="270"/>
        <v>66.7</v>
      </c>
      <c r="B472" s="108">
        <f t="shared" si="257"/>
        <v>46087</v>
      </c>
      <c r="C472" s="16"/>
      <c r="D472" s="17"/>
      <c r="E472" s="18"/>
      <c r="F472" s="17"/>
      <c r="G472" s="96">
        <f t="shared" si="258"/>
        <v>366</v>
      </c>
      <c r="H472" s="97">
        <f t="shared" si="258"/>
        <v>4483</v>
      </c>
      <c r="I472" s="98">
        <f t="shared" si="259"/>
        <v>0</v>
      </c>
      <c r="J472" s="99">
        <f t="shared" si="260"/>
        <v>0</v>
      </c>
      <c r="K472" s="99">
        <f t="shared" si="261"/>
        <v>0</v>
      </c>
      <c r="L472" s="99">
        <f t="shared" si="248"/>
        <v>0</v>
      </c>
      <c r="M472" s="99">
        <f t="shared" ca="1" si="271"/>
        <v>0.35302197802197754</v>
      </c>
      <c r="N472" s="99">
        <f t="shared" ca="1" si="269"/>
        <v>0.93406593406593341</v>
      </c>
      <c r="O472" s="99">
        <f t="shared" si="262"/>
        <v>5.0000000000000001E-4</v>
      </c>
      <c r="P472" s="19"/>
      <c r="Q472" s="16"/>
      <c r="R472" s="19"/>
      <c r="S472" s="89">
        <f t="shared" si="249"/>
        <v>0</v>
      </c>
      <c r="T472" s="75">
        <f t="shared" si="250"/>
        <v>0</v>
      </c>
      <c r="U472" s="100">
        <f t="shared" si="251"/>
        <v>0</v>
      </c>
      <c r="V472" s="101">
        <f t="shared" si="252"/>
        <v>0</v>
      </c>
      <c r="W472" s="16"/>
      <c r="X472" s="8"/>
      <c r="Y472" s="12"/>
      <c r="Z472" s="12"/>
      <c r="AA472" s="12"/>
      <c r="AB472" s="12"/>
      <c r="AC472" s="102">
        <f t="shared" si="253"/>
        <v>0</v>
      </c>
      <c r="AD472" s="97">
        <f t="shared" si="254"/>
        <v>0</v>
      </c>
      <c r="AE472" s="98">
        <f t="shared" si="243"/>
        <v>0</v>
      </c>
      <c r="AF472" s="103">
        <f t="shared" si="244"/>
        <v>0</v>
      </c>
      <c r="AG472" s="104">
        <f t="shared" si="245"/>
        <v>0</v>
      </c>
      <c r="AH472" s="104">
        <f t="shared" si="246"/>
        <v>0</v>
      </c>
      <c r="AI472" s="99">
        <f t="shared" si="247"/>
        <v>0</v>
      </c>
      <c r="AJ472" s="103">
        <f t="shared" si="255"/>
        <v>0</v>
      </c>
      <c r="AK472" s="99">
        <f t="shared" si="256"/>
        <v>0</v>
      </c>
      <c r="AL472" s="17"/>
      <c r="AM472" s="20"/>
      <c r="AN472" s="17"/>
      <c r="AO472" s="21"/>
      <c r="AP472" s="17"/>
      <c r="AQ472" s="17"/>
      <c r="AR472" s="17"/>
      <c r="AS472" s="97" t="str">
        <f t="shared" si="263"/>
        <v/>
      </c>
      <c r="AT472" s="97" t="str">
        <f t="shared" ca="1" si="264"/>
        <v/>
      </c>
      <c r="AU472" s="97" t="str">
        <f t="shared" si="265"/>
        <v/>
      </c>
      <c r="AV472" s="97" t="str">
        <f t="shared" ca="1" si="266"/>
        <v/>
      </c>
      <c r="AW472" s="17"/>
      <c r="AX472" s="17"/>
      <c r="AY472" s="97" t="str">
        <f t="shared" si="267"/>
        <v/>
      </c>
      <c r="AZ472" s="17"/>
      <c r="BA472" s="17"/>
      <c r="BB472" s="97" t="str">
        <f t="shared" si="268"/>
        <v/>
      </c>
      <c r="BC472" s="17"/>
      <c r="BH472" s="52"/>
      <c r="BI472" s="52"/>
      <c r="BJ472" s="52"/>
      <c r="BK472" s="52"/>
      <c r="BL472" s="52"/>
      <c r="BM472" s="52"/>
      <c r="BQ472" s="27"/>
      <c r="BR472" s="27"/>
      <c r="BS472" s="27"/>
      <c r="BT472" s="27"/>
      <c r="BU472" s="27"/>
      <c r="BV472" s="27"/>
      <c r="BW472" s="54"/>
      <c r="BX472" s="26"/>
      <c r="BY472" s="54"/>
      <c r="BZ472" s="26"/>
      <c r="CA472" s="26"/>
      <c r="CB472" s="26"/>
    </row>
    <row r="473" spans="1:80" ht="17.45" customHeight="1" thickTop="1">
      <c r="A473" s="71">
        <f>A466+1</f>
        <v>67.099999999999994</v>
      </c>
      <c r="B473" s="106">
        <f>B472+1</f>
        <v>46088</v>
      </c>
      <c r="C473" s="4"/>
      <c r="D473" s="5"/>
      <c r="E473" s="6"/>
      <c r="F473" s="5"/>
      <c r="G473" s="74">
        <f t="shared" si="258"/>
        <v>366</v>
      </c>
      <c r="H473" s="75">
        <f t="shared" si="258"/>
        <v>4483</v>
      </c>
      <c r="I473" s="76">
        <f t="shared" si="259"/>
        <v>0</v>
      </c>
      <c r="J473" s="77">
        <f t="shared" si="260"/>
        <v>0</v>
      </c>
      <c r="K473" s="77">
        <f t="shared" si="261"/>
        <v>0</v>
      </c>
      <c r="L473" s="77">
        <f t="shared" si="248"/>
        <v>0</v>
      </c>
      <c r="M473" s="78">
        <f t="shared" ca="1" si="271"/>
        <v>0.35302197802197754</v>
      </c>
      <c r="N473" s="78">
        <f t="shared" ca="1" si="269"/>
        <v>0.93406593406593341</v>
      </c>
      <c r="O473" s="78">
        <f t="shared" si="262"/>
        <v>5.0000000000000001E-4</v>
      </c>
      <c r="P473" s="13"/>
      <c r="Q473" s="8"/>
      <c r="R473" s="13"/>
      <c r="S473" s="79">
        <f t="shared" si="249"/>
        <v>0</v>
      </c>
      <c r="T473" s="80">
        <f t="shared" si="250"/>
        <v>0</v>
      </c>
      <c r="U473" s="90">
        <f t="shared" si="251"/>
        <v>0</v>
      </c>
      <c r="V473" s="82">
        <f t="shared" si="252"/>
        <v>0</v>
      </c>
      <c r="W473" s="4"/>
      <c r="X473" s="4"/>
      <c r="Y473" s="6"/>
      <c r="Z473" s="6"/>
      <c r="AA473" s="6"/>
      <c r="AB473" s="6"/>
      <c r="AC473" s="83">
        <f t="shared" si="253"/>
        <v>0</v>
      </c>
      <c r="AD473" s="80">
        <f t="shared" si="254"/>
        <v>0</v>
      </c>
      <c r="AE473" s="76">
        <f t="shared" si="243"/>
        <v>0</v>
      </c>
      <c r="AF473" s="84">
        <f t="shared" si="244"/>
        <v>0</v>
      </c>
      <c r="AG473" s="85">
        <f t="shared" si="245"/>
        <v>0</v>
      </c>
      <c r="AH473" s="85">
        <f t="shared" si="246"/>
        <v>0</v>
      </c>
      <c r="AI473" s="77">
        <f t="shared" si="247"/>
        <v>0</v>
      </c>
      <c r="AJ473" s="84">
        <f t="shared" si="255"/>
        <v>0</v>
      </c>
      <c r="AK473" s="77">
        <f t="shared" si="256"/>
        <v>0</v>
      </c>
      <c r="AL473" s="5"/>
      <c r="AM473" s="9"/>
      <c r="AN473" s="5"/>
      <c r="AO473" s="10"/>
      <c r="AP473" s="5"/>
      <c r="AQ473" s="5"/>
      <c r="AR473" s="5"/>
      <c r="AS473" s="80" t="str">
        <f t="shared" si="263"/>
        <v/>
      </c>
      <c r="AT473" s="80" t="str">
        <f t="shared" ca="1" si="264"/>
        <v/>
      </c>
      <c r="AU473" s="80" t="str">
        <f t="shared" si="265"/>
        <v/>
      </c>
      <c r="AV473" s="80" t="str">
        <f t="shared" ca="1" si="266"/>
        <v/>
      </c>
      <c r="AW473" s="5"/>
      <c r="AX473" s="5"/>
      <c r="AY473" s="80" t="str">
        <f t="shared" si="267"/>
        <v/>
      </c>
      <c r="AZ473" s="165"/>
      <c r="BA473" s="165"/>
      <c r="BB473" s="80" t="str">
        <f t="shared" si="268"/>
        <v/>
      </c>
      <c r="BC473" s="5"/>
      <c r="BH473" s="52"/>
      <c r="BI473" s="52"/>
      <c r="BJ473" s="52"/>
      <c r="BK473" s="52"/>
      <c r="BL473" s="52"/>
      <c r="BM473" s="52"/>
      <c r="BQ473" s="27"/>
      <c r="BR473" s="27"/>
      <c r="BS473" s="27"/>
      <c r="BT473" s="27"/>
      <c r="BU473" s="27"/>
      <c r="BV473" s="27"/>
      <c r="BW473" s="54"/>
      <c r="BX473" s="26"/>
      <c r="BY473" s="54"/>
      <c r="BZ473" s="26"/>
      <c r="CA473" s="26"/>
      <c r="CB473" s="26"/>
    </row>
    <row r="474" spans="1:80" ht="17.45" customHeight="1">
      <c r="A474" s="86">
        <f t="shared" si="270"/>
        <v>67.2</v>
      </c>
      <c r="B474" s="107">
        <f t="shared" si="257"/>
        <v>46089</v>
      </c>
      <c r="C474" s="8"/>
      <c r="D474" s="11"/>
      <c r="E474" s="12"/>
      <c r="F474" s="11"/>
      <c r="G474" s="74">
        <f t="shared" si="258"/>
        <v>366</v>
      </c>
      <c r="H474" s="75">
        <f t="shared" si="258"/>
        <v>4483</v>
      </c>
      <c r="I474" s="88">
        <f t="shared" si="259"/>
        <v>0</v>
      </c>
      <c r="J474" s="78">
        <f t="shared" si="260"/>
        <v>0</v>
      </c>
      <c r="K474" s="78">
        <f t="shared" si="261"/>
        <v>0</v>
      </c>
      <c r="L474" s="78">
        <f t="shared" si="248"/>
        <v>0</v>
      </c>
      <c r="M474" s="78">
        <f t="shared" ca="1" si="271"/>
        <v>0.35302197802197754</v>
      </c>
      <c r="N474" s="78">
        <f t="shared" ca="1" si="269"/>
        <v>0.93406593406593341</v>
      </c>
      <c r="O474" s="78">
        <f t="shared" si="262"/>
        <v>5.0000000000000001E-4</v>
      </c>
      <c r="P474" s="13"/>
      <c r="Q474" s="8"/>
      <c r="R474" s="13"/>
      <c r="S474" s="89">
        <f t="shared" si="249"/>
        <v>0</v>
      </c>
      <c r="T474" s="75">
        <f t="shared" si="250"/>
        <v>0</v>
      </c>
      <c r="U474" s="90">
        <f t="shared" si="251"/>
        <v>0</v>
      </c>
      <c r="V474" s="82">
        <f t="shared" si="252"/>
        <v>0</v>
      </c>
      <c r="W474" s="8"/>
      <c r="X474" s="8"/>
      <c r="Y474" s="12"/>
      <c r="Z474" s="12"/>
      <c r="AA474" s="12"/>
      <c r="AB474" s="12"/>
      <c r="AC474" s="91">
        <f t="shared" si="253"/>
        <v>0</v>
      </c>
      <c r="AD474" s="75">
        <f t="shared" si="254"/>
        <v>0</v>
      </c>
      <c r="AE474" s="88">
        <f t="shared" si="243"/>
        <v>0</v>
      </c>
      <c r="AF474" s="92">
        <f t="shared" si="244"/>
        <v>0</v>
      </c>
      <c r="AG474" s="93">
        <f t="shared" si="245"/>
        <v>0</v>
      </c>
      <c r="AH474" s="93">
        <f t="shared" si="246"/>
        <v>0</v>
      </c>
      <c r="AI474" s="78">
        <f t="shared" si="247"/>
        <v>0</v>
      </c>
      <c r="AJ474" s="92">
        <f t="shared" si="255"/>
        <v>0</v>
      </c>
      <c r="AK474" s="78">
        <f t="shared" si="256"/>
        <v>0</v>
      </c>
      <c r="AL474" s="11"/>
      <c r="AM474" s="14"/>
      <c r="AN474" s="11"/>
      <c r="AO474" s="15"/>
      <c r="AP474" s="11"/>
      <c r="AQ474" s="11"/>
      <c r="AR474" s="11"/>
      <c r="AS474" s="75" t="str">
        <f t="shared" si="263"/>
        <v/>
      </c>
      <c r="AT474" s="75" t="str">
        <f t="shared" ca="1" si="264"/>
        <v/>
      </c>
      <c r="AU474" s="75" t="str">
        <f t="shared" si="265"/>
        <v/>
      </c>
      <c r="AV474" s="75" t="str">
        <f t="shared" ca="1" si="266"/>
        <v/>
      </c>
      <c r="AW474" s="11"/>
      <c r="AX474" s="11"/>
      <c r="AY474" s="75" t="str">
        <f t="shared" si="267"/>
        <v/>
      </c>
      <c r="AZ474" s="11"/>
      <c r="BA474" s="11"/>
      <c r="BB474" s="75" t="str">
        <f t="shared" si="268"/>
        <v/>
      </c>
      <c r="BC474" s="11"/>
      <c r="BH474" s="52"/>
      <c r="BI474" s="52"/>
      <c r="BJ474" s="52"/>
      <c r="BK474" s="52"/>
      <c r="BL474" s="52"/>
      <c r="BM474" s="52"/>
      <c r="BQ474" s="27"/>
      <c r="BR474" s="27"/>
      <c r="BS474" s="27"/>
      <c r="BT474" s="27"/>
      <c r="BU474" s="27"/>
      <c r="BV474" s="27"/>
      <c r="BW474" s="54"/>
      <c r="BX474" s="26"/>
      <c r="BY474" s="54"/>
      <c r="BZ474" s="26"/>
      <c r="CA474" s="26"/>
      <c r="CB474" s="26"/>
    </row>
    <row r="475" spans="1:80" ht="17.45" customHeight="1">
      <c r="A475" s="94">
        <f t="shared" si="270"/>
        <v>67.3</v>
      </c>
      <c r="B475" s="107">
        <f t="shared" si="257"/>
        <v>46090</v>
      </c>
      <c r="C475" s="8"/>
      <c r="D475" s="11"/>
      <c r="E475" s="12"/>
      <c r="F475" s="11"/>
      <c r="G475" s="74">
        <f t="shared" si="258"/>
        <v>366</v>
      </c>
      <c r="H475" s="75">
        <f t="shared" si="258"/>
        <v>4483</v>
      </c>
      <c r="I475" s="88">
        <f t="shared" si="259"/>
        <v>0</v>
      </c>
      <c r="J475" s="78">
        <f t="shared" si="260"/>
        <v>0</v>
      </c>
      <c r="K475" s="78">
        <f t="shared" si="261"/>
        <v>0</v>
      </c>
      <c r="L475" s="78">
        <f t="shared" si="248"/>
        <v>0</v>
      </c>
      <c r="M475" s="78">
        <f t="shared" ca="1" si="271"/>
        <v>0.35302197802197754</v>
      </c>
      <c r="N475" s="78">
        <f t="shared" ca="1" si="269"/>
        <v>0.93406593406593341</v>
      </c>
      <c r="O475" s="78">
        <f t="shared" si="262"/>
        <v>5.0000000000000001E-4</v>
      </c>
      <c r="P475" s="13"/>
      <c r="Q475" s="8"/>
      <c r="R475" s="13"/>
      <c r="S475" s="89">
        <f t="shared" si="249"/>
        <v>0</v>
      </c>
      <c r="T475" s="75">
        <f t="shared" si="250"/>
        <v>0</v>
      </c>
      <c r="U475" s="90">
        <f t="shared" si="251"/>
        <v>0</v>
      </c>
      <c r="V475" s="82">
        <f t="shared" si="252"/>
        <v>0</v>
      </c>
      <c r="W475" s="8"/>
      <c r="X475" s="8"/>
      <c r="Y475" s="12"/>
      <c r="Z475" s="12"/>
      <c r="AA475" s="12"/>
      <c r="AB475" s="12"/>
      <c r="AC475" s="91">
        <f t="shared" si="253"/>
        <v>0</v>
      </c>
      <c r="AD475" s="75">
        <f t="shared" si="254"/>
        <v>0</v>
      </c>
      <c r="AE475" s="88">
        <f t="shared" si="243"/>
        <v>0</v>
      </c>
      <c r="AF475" s="92">
        <f t="shared" si="244"/>
        <v>0</v>
      </c>
      <c r="AG475" s="93">
        <f t="shared" si="245"/>
        <v>0</v>
      </c>
      <c r="AH475" s="93">
        <f t="shared" si="246"/>
        <v>0</v>
      </c>
      <c r="AI475" s="78">
        <f t="shared" si="247"/>
        <v>0</v>
      </c>
      <c r="AJ475" s="92">
        <f t="shared" si="255"/>
        <v>0</v>
      </c>
      <c r="AK475" s="78">
        <f t="shared" si="256"/>
        <v>0</v>
      </c>
      <c r="AL475" s="11"/>
      <c r="AM475" s="14"/>
      <c r="AN475" s="11"/>
      <c r="AO475" s="15"/>
      <c r="AP475" s="11"/>
      <c r="AQ475" s="11"/>
      <c r="AR475" s="11"/>
      <c r="AS475" s="75" t="str">
        <f t="shared" si="263"/>
        <v/>
      </c>
      <c r="AT475" s="75" t="str">
        <f t="shared" ca="1" si="264"/>
        <v/>
      </c>
      <c r="AU475" s="75" t="str">
        <f t="shared" si="265"/>
        <v/>
      </c>
      <c r="AV475" s="75" t="str">
        <f t="shared" ca="1" si="266"/>
        <v/>
      </c>
      <c r="AW475" s="11"/>
      <c r="AX475" s="11"/>
      <c r="AY475" s="75" t="str">
        <f t="shared" si="267"/>
        <v/>
      </c>
      <c r="AZ475" s="11"/>
      <c r="BA475" s="11"/>
      <c r="BB475" s="75" t="str">
        <f t="shared" si="268"/>
        <v/>
      </c>
      <c r="BC475" s="11"/>
      <c r="BH475" s="52"/>
      <c r="BI475" s="52"/>
      <c r="BJ475" s="52"/>
      <c r="BK475" s="52"/>
      <c r="BL475" s="52"/>
      <c r="BM475" s="52"/>
      <c r="BQ475" s="27"/>
      <c r="BR475" s="27"/>
      <c r="BS475" s="27"/>
      <c r="BT475" s="27"/>
      <c r="BU475" s="27"/>
      <c r="BV475" s="27"/>
      <c r="BW475" s="54"/>
      <c r="BX475" s="26"/>
      <c r="BY475" s="54"/>
      <c r="BZ475" s="26"/>
      <c r="CA475" s="26"/>
      <c r="CB475" s="26"/>
    </row>
    <row r="476" spans="1:80" ht="17.45" customHeight="1">
      <c r="A476" s="86">
        <f t="shared" si="270"/>
        <v>67.400000000000006</v>
      </c>
      <c r="B476" s="107">
        <f t="shared" si="257"/>
        <v>46091</v>
      </c>
      <c r="C476" s="8"/>
      <c r="D476" s="11"/>
      <c r="E476" s="12"/>
      <c r="F476" s="11"/>
      <c r="G476" s="74">
        <f t="shared" ref="G476:H491" si="272">G475-E476-C476</f>
        <v>366</v>
      </c>
      <c r="H476" s="75">
        <f t="shared" si="272"/>
        <v>4483</v>
      </c>
      <c r="I476" s="88">
        <f t="shared" si="259"/>
        <v>0</v>
      </c>
      <c r="J476" s="78">
        <f t="shared" si="260"/>
        <v>0</v>
      </c>
      <c r="K476" s="78">
        <f t="shared" si="261"/>
        <v>0</v>
      </c>
      <c r="L476" s="78">
        <f t="shared" si="248"/>
        <v>0</v>
      </c>
      <c r="M476" s="78">
        <f t="shared" ca="1" si="271"/>
        <v>0.35302197802197754</v>
      </c>
      <c r="N476" s="78">
        <f t="shared" ca="1" si="269"/>
        <v>0.93406593406593341</v>
      </c>
      <c r="O476" s="78">
        <f t="shared" si="262"/>
        <v>5.0000000000000001E-4</v>
      </c>
      <c r="P476" s="13"/>
      <c r="Q476" s="8"/>
      <c r="R476" s="13"/>
      <c r="S476" s="89">
        <f t="shared" si="249"/>
        <v>0</v>
      </c>
      <c r="T476" s="75">
        <f t="shared" si="250"/>
        <v>0</v>
      </c>
      <c r="U476" s="90">
        <f t="shared" si="251"/>
        <v>0</v>
      </c>
      <c r="V476" s="82">
        <f t="shared" si="252"/>
        <v>0</v>
      </c>
      <c r="W476" s="8"/>
      <c r="X476" s="8"/>
      <c r="Y476" s="12"/>
      <c r="Z476" s="12"/>
      <c r="AA476" s="12"/>
      <c r="AB476" s="12"/>
      <c r="AC476" s="91">
        <f t="shared" si="253"/>
        <v>0</v>
      </c>
      <c r="AD476" s="75">
        <f t="shared" si="254"/>
        <v>0</v>
      </c>
      <c r="AE476" s="88">
        <f t="shared" si="243"/>
        <v>0</v>
      </c>
      <c r="AF476" s="92">
        <f t="shared" si="244"/>
        <v>0</v>
      </c>
      <c r="AG476" s="93">
        <f t="shared" si="245"/>
        <v>0</v>
      </c>
      <c r="AH476" s="93">
        <f t="shared" si="246"/>
        <v>0</v>
      </c>
      <c r="AI476" s="78">
        <f t="shared" si="247"/>
        <v>0</v>
      </c>
      <c r="AJ476" s="92">
        <f t="shared" si="255"/>
        <v>0</v>
      </c>
      <c r="AK476" s="78">
        <f t="shared" si="256"/>
        <v>0</v>
      </c>
      <c r="AL476" s="11"/>
      <c r="AM476" s="14"/>
      <c r="AN476" s="11"/>
      <c r="AO476" s="15"/>
      <c r="AP476" s="11"/>
      <c r="AQ476" s="11"/>
      <c r="AR476" s="11"/>
      <c r="AS476" s="75" t="str">
        <f t="shared" si="263"/>
        <v/>
      </c>
      <c r="AT476" s="75" t="str">
        <f t="shared" ca="1" si="264"/>
        <v/>
      </c>
      <c r="AU476" s="75" t="str">
        <f t="shared" si="265"/>
        <v/>
      </c>
      <c r="AV476" s="75" t="str">
        <f t="shared" ca="1" si="266"/>
        <v/>
      </c>
      <c r="AW476" s="11"/>
      <c r="AX476" s="11"/>
      <c r="AY476" s="75" t="str">
        <f t="shared" si="267"/>
        <v/>
      </c>
      <c r="AZ476" s="11"/>
      <c r="BA476" s="11"/>
      <c r="BB476" s="75" t="str">
        <f t="shared" si="268"/>
        <v/>
      </c>
      <c r="BC476" s="11"/>
      <c r="BH476" s="52"/>
      <c r="BI476" s="52"/>
      <c r="BJ476" s="52"/>
      <c r="BK476" s="52"/>
      <c r="BL476" s="52"/>
      <c r="BM476" s="52"/>
      <c r="BQ476" s="27"/>
      <c r="BR476" s="27"/>
      <c r="BS476" s="27"/>
      <c r="BT476" s="27"/>
      <c r="BU476" s="27"/>
      <c r="BV476" s="27"/>
      <c r="BW476" s="54"/>
      <c r="BX476" s="26"/>
      <c r="BY476" s="54"/>
      <c r="BZ476" s="26"/>
      <c r="CA476" s="26"/>
      <c r="CB476" s="26"/>
    </row>
    <row r="477" spans="1:80" ht="17.45" customHeight="1">
      <c r="A477" s="94">
        <f t="shared" si="270"/>
        <v>67.5</v>
      </c>
      <c r="B477" s="107">
        <f t="shared" si="257"/>
        <v>46092</v>
      </c>
      <c r="C477" s="8"/>
      <c r="D477" s="11"/>
      <c r="E477" s="12"/>
      <c r="F477" s="11"/>
      <c r="G477" s="74">
        <f t="shared" si="272"/>
        <v>366</v>
      </c>
      <c r="H477" s="75">
        <f t="shared" si="272"/>
        <v>4483</v>
      </c>
      <c r="I477" s="88">
        <f t="shared" si="259"/>
        <v>0</v>
      </c>
      <c r="J477" s="78">
        <f t="shared" si="260"/>
        <v>0</v>
      </c>
      <c r="K477" s="78">
        <f t="shared" si="261"/>
        <v>0</v>
      </c>
      <c r="L477" s="78">
        <f t="shared" si="248"/>
        <v>0</v>
      </c>
      <c r="M477" s="78">
        <f t="shared" ca="1" si="271"/>
        <v>0.35302197802197754</v>
      </c>
      <c r="N477" s="78">
        <f t="shared" ca="1" si="269"/>
        <v>0.93406593406593341</v>
      </c>
      <c r="O477" s="78">
        <f t="shared" si="262"/>
        <v>5.0000000000000001E-4</v>
      </c>
      <c r="P477" s="13"/>
      <c r="Q477" s="8"/>
      <c r="R477" s="13"/>
      <c r="S477" s="89">
        <f t="shared" si="249"/>
        <v>0</v>
      </c>
      <c r="T477" s="75">
        <f t="shared" si="250"/>
        <v>0</v>
      </c>
      <c r="U477" s="90">
        <f t="shared" si="251"/>
        <v>0</v>
      </c>
      <c r="V477" s="82">
        <f t="shared" si="252"/>
        <v>0</v>
      </c>
      <c r="W477" s="8"/>
      <c r="X477" s="8"/>
      <c r="Y477" s="12"/>
      <c r="Z477" s="12"/>
      <c r="AA477" s="12"/>
      <c r="AB477" s="12"/>
      <c r="AC477" s="91">
        <f t="shared" si="253"/>
        <v>0</v>
      </c>
      <c r="AD477" s="75">
        <f t="shared" si="254"/>
        <v>0</v>
      </c>
      <c r="AE477" s="88">
        <f t="shared" si="243"/>
        <v>0</v>
      </c>
      <c r="AF477" s="92">
        <f t="shared" si="244"/>
        <v>0</v>
      </c>
      <c r="AG477" s="93">
        <f t="shared" si="245"/>
        <v>0</v>
      </c>
      <c r="AH477" s="93">
        <f t="shared" si="246"/>
        <v>0</v>
      </c>
      <c r="AI477" s="78">
        <f t="shared" si="247"/>
        <v>0</v>
      </c>
      <c r="AJ477" s="92">
        <f t="shared" si="255"/>
        <v>0</v>
      </c>
      <c r="AK477" s="78">
        <f t="shared" si="256"/>
        <v>0</v>
      </c>
      <c r="AL477" s="11"/>
      <c r="AM477" s="14"/>
      <c r="AN477" s="11"/>
      <c r="AO477" s="15"/>
      <c r="AP477" s="11"/>
      <c r="AQ477" s="11"/>
      <c r="AR477" s="11"/>
      <c r="AS477" s="75" t="str">
        <f t="shared" si="263"/>
        <v/>
      </c>
      <c r="AT477" s="75" t="str">
        <f t="shared" ca="1" si="264"/>
        <v/>
      </c>
      <c r="AU477" s="75" t="str">
        <f t="shared" si="265"/>
        <v/>
      </c>
      <c r="AV477" s="75" t="str">
        <f t="shared" ca="1" si="266"/>
        <v/>
      </c>
      <c r="AW477" s="11"/>
      <c r="AX477" s="11"/>
      <c r="AY477" s="75" t="str">
        <f t="shared" si="267"/>
        <v/>
      </c>
      <c r="AZ477" s="11"/>
      <c r="BA477" s="11"/>
      <c r="BB477" s="75" t="str">
        <f t="shared" si="268"/>
        <v/>
      </c>
      <c r="BC477" s="11"/>
      <c r="BH477" s="52"/>
      <c r="BI477" s="52"/>
      <c r="BJ477" s="52"/>
      <c r="BK477" s="52"/>
      <c r="BL477" s="52"/>
      <c r="BM477" s="52"/>
      <c r="BQ477" s="27"/>
      <c r="BR477" s="27"/>
      <c r="BS477" s="27"/>
      <c r="BT477" s="27"/>
      <c r="BU477" s="27"/>
      <c r="BV477" s="27"/>
      <c r="BW477" s="54"/>
      <c r="BX477" s="26"/>
      <c r="BY477" s="54"/>
      <c r="BZ477" s="26"/>
      <c r="CA477" s="26"/>
      <c r="CB477" s="26"/>
    </row>
    <row r="478" spans="1:80" ht="17.45" customHeight="1">
      <c r="A478" s="86">
        <f t="shared" si="270"/>
        <v>67.599999999999994</v>
      </c>
      <c r="B478" s="107">
        <f t="shared" si="257"/>
        <v>46093</v>
      </c>
      <c r="C478" s="8"/>
      <c r="D478" s="11"/>
      <c r="E478" s="12"/>
      <c r="F478" s="11"/>
      <c r="G478" s="74">
        <f t="shared" si="272"/>
        <v>366</v>
      </c>
      <c r="H478" s="75">
        <f t="shared" si="272"/>
        <v>4483</v>
      </c>
      <c r="I478" s="88">
        <f t="shared" si="259"/>
        <v>0</v>
      </c>
      <c r="J478" s="78">
        <f t="shared" si="260"/>
        <v>0</v>
      </c>
      <c r="K478" s="78">
        <f t="shared" si="261"/>
        <v>0</v>
      </c>
      <c r="L478" s="78">
        <f t="shared" si="248"/>
        <v>0</v>
      </c>
      <c r="M478" s="78">
        <f t="shared" ca="1" si="271"/>
        <v>0.35302197802197754</v>
      </c>
      <c r="N478" s="78">
        <f t="shared" ca="1" si="269"/>
        <v>0.93406593406593341</v>
      </c>
      <c r="O478" s="78">
        <f t="shared" si="262"/>
        <v>5.0000000000000001E-4</v>
      </c>
      <c r="P478" s="13"/>
      <c r="Q478" s="8"/>
      <c r="R478" s="13"/>
      <c r="S478" s="89">
        <f t="shared" si="249"/>
        <v>0</v>
      </c>
      <c r="T478" s="75">
        <f t="shared" si="250"/>
        <v>0</v>
      </c>
      <c r="U478" s="90">
        <f t="shared" si="251"/>
        <v>0</v>
      </c>
      <c r="V478" s="82">
        <f t="shared" si="252"/>
        <v>0</v>
      </c>
      <c r="W478" s="8"/>
      <c r="X478" s="8"/>
      <c r="Y478" s="12"/>
      <c r="Z478" s="12"/>
      <c r="AA478" s="12"/>
      <c r="AB478" s="12"/>
      <c r="AC478" s="91">
        <f t="shared" si="253"/>
        <v>0</v>
      </c>
      <c r="AD478" s="75">
        <f t="shared" si="254"/>
        <v>0</v>
      </c>
      <c r="AE478" s="88">
        <f t="shared" si="243"/>
        <v>0</v>
      </c>
      <c r="AF478" s="92">
        <f t="shared" si="244"/>
        <v>0</v>
      </c>
      <c r="AG478" s="93">
        <f t="shared" si="245"/>
        <v>0</v>
      </c>
      <c r="AH478" s="93">
        <f t="shared" si="246"/>
        <v>0</v>
      </c>
      <c r="AI478" s="78">
        <f t="shared" si="247"/>
        <v>0</v>
      </c>
      <c r="AJ478" s="92">
        <f t="shared" si="255"/>
        <v>0</v>
      </c>
      <c r="AK478" s="78">
        <f t="shared" si="256"/>
        <v>0</v>
      </c>
      <c r="AL478" s="11"/>
      <c r="AM478" s="14"/>
      <c r="AN478" s="11"/>
      <c r="AO478" s="15"/>
      <c r="AP478" s="11"/>
      <c r="AQ478" s="11"/>
      <c r="AR478" s="11"/>
      <c r="AS478" s="75" t="str">
        <f t="shared" si="263"/>
        <v/>
      </c>
      <c r="AT478" s="75" t="str">
        <f t="shared" ca="1" si="264"/>
        <v/>
      </c>
      <c r="AU478" s="75" t="str">
        <f t="shared" si="265"/>
        <v/>
      </c>
      <c r="AV478" s="75" t="str">
        <f t="shared" ca="1" si="266"/>
        <v/>
      </c>
      <c r="AW478" s="11"/>
      <c r="AX478" s="11"/>
      <c r="AY478" s="75" t="str">
        <f t="shared" si="267"/>
        <v/>
      </c>
      <c r="AZ478" s="11"/>
      <c r="BA478" s="11"/>
      <c r="BB478" s="75" t="str">
        <f t="shared" si="268"/>
        <v/>
      </c>
      <c r="BC478" s="11"/>
      <c r="BH478" s="52"/>
      <c r="BI478" s="52"/>
      <c r="BJ478" s="52"/>
      <c r="BK478" s="52"/>
      <c r="BL478" s="52"/>
      <c r="BM478" s="52"/>
      <c r="BQ478" s="27"/>
      <c r="BR478" s="27"/>
      <c r="BS478" s="27"/>
      <c r="BT478" s="27"/>
      <c r="BU478" s="27"/>
      <c r="BV478" s="27"/>
      <c r="BW478" s="54"/>
      <c r="BX478" s="26"/>
      <c r="BY478" s="54"/>
      <c r="BZ478" s="26"/>
      <c r="CA478" s="26"/>
      <c r="CB478" s="26"/>
    </row>
    <row r="479" spans="1:80" ht="17.45" customHeight="1" thickBot="1">
      <c r="A479" s="94">
        <f t="shared" si="270"/>
        <v>67.7</v>
      </c>
      <c r="B479" s="108">
        <f t="shared" si="257"/>
        <v>46094</v>
      </c>
      <c r="C479" s="16"/>
      <c r="D479" s="17"/>
      <c r="E479" s="18"/>
      <c r="F479" s="17"/>
      <c r="G479" s="96">
        <f t="shared" si="272"/>
        <v>366</v>
      </c>
      <c r="H479" s="97">
        <f t="shared" si="272"/>
        <v>4483</v>
      </c>
      <c r="I479" s="98">
        <f t="shared" si="259"/>
        <v>0</v>
      </c>
      <c r="J479" s="99">
        <f t="shared" si="260"/>
        <v>0</v>
      </c>
      <c r="K479" s="99">
        <f t="shared" si="261"/>
        <v>0</v>
      </c>
      <c r="L479" s="99">
        <f t="shared" si="248"/>
        <v>0</v>
      </c>
      <c r="M479" s="99">
        <f t="shared" ca="1" si="271"/>
        <v>0.35302197802197754</v>
      </c>
      <c r="N479" s="99">
        <f t="shared" ca="1" si="269"/>
        <v>0.93406593406593341</v>
      </c>
      <c r="O479" s="99">
        <f t="shared" si="262"/>
        <v>5.0000000000000001E-4</v>
      </c>
      <c r="P479" s="19"/>
      <c r="Q479" s="16"/>
      <c r="R479" s="19"/>
      <c r="S479" s="89">
        <f t="shared" si="249"/>
        <v>0</v>
      </c>
      <c r="T479" s="75">
        <f t="shared" si="250"/>
        <v>0</v>
      </c>
      <c r="U479" s="100">
        <f t="shared" si="251"/>
        <v>0</v>
      </c>
      <c r="V479" s="101">
        <f t="shared" si="252"/>
        <v>0</v>
      </c>
      <c r="W479" s="16"/>
      <c r="X479" s="8"/>
      <c r="Y479" s="12"/>
      <c r="Z479" s="12"/>
      <c r="AA479" s="12"/>
      <c r="AB479" s="12"/>
      <c r="AC479" s="102">
        <f t="shared" si="253"/>
        <v>0</v>
      </c>
      <c r="AD479" s="97">
        <f t="shared" si="254"/>
        <v>0</v>
      </c>
      <c r="AE479" s="98">
        <f t="shared" si="243"/>
        <v>0</v>
      </c>
      <c r="AF479" s="103">
        <f t="shared" si="244"/>
        <v>0</v>
      </c>
      <c r="AG479" s="104">
        <f t="shared" si="245"/>
        <v>0</v>
      </c>
      <c r="AH479" s="104">
        <f t="shared" si="246"/>
        <v>0</v>
      </c>
      <c r="AI479" s="99">
        <f t="shared" si="247"/>
        <v>0</v>
      </c>
      <c r="AJ479" s="103">
        <f t="shared" si="255"/>
        <v>0</v>
      </c>
      <c r="AK479" s="99">
        <f t="shared" si="256"/>
        <v>0</v>
      </c>
      <c r="AL479" s="17"/>
      <c r="AM479" s="20"/>
      <c r="AN479" s="17"/>
      <c r="AO479" s="21"/>
      <c r="AP479" s="17"/>
      <c r="AQ479" s="17"/>
      <c r="AR479" s="17"/>
      <c r="AS479" s="97" t="str">
        <f t="shared" si="263"/>
        <v/>
      </c>
      <c r="AT479" s="97" t="str">
        <f t="shared" ca="1" si="264"/>
        <v/>
      </c>
      <c r="AU479" s="97" t="str">
        <f t="shared" si="265"/>
        <v/>
      </c>
      <c r="AV479" s="97" t="str">
        <f t="shared" ca="1" si="266"/>
        <v/>
      </c>
      <c r="AW479" s="17"/>
      <c r="AX479" s="17"/>
      <c r="AY479" s="97" t="str">
        <f t="shared" si="267"/>
        <v/>
      </c>
      <c r="AZ479" s="17"/>
      <c r="BA479" s="17"/>
      <c r="BB479" s="97" t="str">
        <f t="shared" si="268"/>
        <v/>
      </c>
      <c r="BC479" s="17"/>
      <c r="BH479" s="52"/>
      <c r="BI479" s="52"/>
      <c r="BJ479" s="52"/>
      <c r="BK479" s="52"/>
      <c r="BL479" s="52"/>
      <c r="BM479" s="52"/>
      <c r="BQ479" s="27"/>
      <c r="BR479" s="27"/>
      <c r="BS479" s="27"/>
      <c r="BT479" s="27"/>
      <c r="BU479" s="27"/>
      <c r="BV479" s="27"/>
      <c r="BW479" s="54"/>
      <c r="BX479" s="26"/>
      <c r="BY479" s="54"/>
      <c r="BZ479" s="26"/>
      <c r="CA479" s="26"/>
      <c r="CB479" s="26"/>
    </row>
    <row r="480" spans="1:80" ht="17.45" customHeight="1" thickTop="1">
      <c r="A480" s="105">
        <f>A473+1</f>
        <v>68.099999999999994</v>
      </c>
      <c r="B480" s="106">
        <f>B479+1</f>
        <v>46095</v>
      </c>
      <c r="C480" s="4"/>
      <c r="D480" s="5"/>
      <c r="E480" s="6"/>
      <c r="F480" s="5"/>
      <c r="G480" s="74">
        <f t="shared" si="272"/>
        <v>366</v>
      </c>
      <c r="H480" s="75">
        <f t="shared" si="272"/>
        <v>4483</v>
      </c>
      <c r="I480" s="76">
        <f t="shared" si="259"/>
        <v>0</v>
      </c>
      <c r="J480" s="77">
        <f t="shared" si="260"/>
        <v>0</v>
      </c>
      <c r="K480" s="77">
        <f t="shared" si="261"/>
        <v>0</v>
      </c>
      <c r="L480" s="77">
        <f t="shared" si="248"/>
        <v>0</v>
      </c>
      <c r="M480" s="78">
        <f t="shared" ca="1" si="271"/>
        <v>0.35302197802197754</v>
      </c>
      <c r="N480" s="78">
        <f t="shared" ca="1" si="269"/>
        <v>0.93406593406593341</v>
      </c>
      <c r="O480" s="78">
        <f t="shared" si="262"/>
        <v>5.0000000000000001E-4</v>
      </c>
      <c r="P480" s="13"/>
      <c r="Q480" s="8"/>
      <c r="R480" s="13"/>
      <c r="S480" s="79">
        <f t="shared" si="249"/>
        <v>0</v>
      </c>
      <c r="T480" s="80">
        <f t="shared" si="250"/>
        <v>0</v>
      </c>
      <c r="U480" s="90">
        <f t="shared" si="251"/>
        <v>0</v>
      </c>
      <c r="V480" s="82">
        <f t="shared" si="252"/>
        <v>0</v>
      </c>
      <c r="W480" s="4"/>
      <c r="X480" s="4"/>
      <c r="Y480" s="6"/>
      <c r="Z480" s="6"/>
      <c r="AA480" s="6"/>
      <c r="AB480" s="6"/>
      <c r="AC480" s="83">
        <f t="shared" si="253"/>
        <v>0</v>
      </c>
      <c r="AD480" s="80">
        <f t="shared" si="254"/>
        <v>0</v>
      </c>
      <c r="AE480" s="76">
        <f t="shared" si="243"/>
        <v>0</v>
      </c>
      <c r="AF480" s="84">
        <f t="shared" si="244"/>
        <v>0</v>
      </c>
      <c r="AG480" s="85">
        <f t="shared" si="245"/>
        <v>0</v>
      </c>
      <c r="AH480" s="85">
        <f t="shared" si="246"/>
        <v>0</v>
      </c>
      <c r="AI480" s="77">
        <f t="shared" si="247"/>
        <v>0</v>
      </c>
      <c r="AJ480" s="84">
        <f t="shared" si="255"/>
        <v>0</v>
      </c>
      <c r="AK480" s="77">
        <f t="shared" si="256"/>
        <v>0</v>
      </c>
      <c r="AL480" s="5"/>
      <c r="AM480" s="9"/>
      <c r="AN480" s="5"/>
      <c r="AO480" s="10"/>
      <c r="AP480" s="5"/>
      <c r="AQ480" s="5"/>
      <c r="AR480" s="5"/>
      <c r="AS480" s="80" t="str">
        <f t="shared" si="263"/>
        <v/>
      </c>
      <c r="AT480" s="80" t="str">
        <f t="shared" ca="1" si="264"/>
        <v/>
      </c>
      <c r="AU480" s="80" t="str">
        <f t="shared" si="265"/>
        <v/>
      </c>
      <c r="AV480" s="80" t="str">
        <f t="shared" ca="1" si="266"/>
        <v/>
      </c>
      <c r="AW480" s="5"/>
      <c r="AX480" s="5"/>
      <c r="AY480" s="80" t="str">
        <f t="shared" si="267"/>
        <v/>
      </c>
      <c r="AZ480" s="165"/>
      <c r="BA480" s="165"/>
      <c r="BB480" s="80" t="str">
        <f t="shared" si="268"/>
        <v/>
      </c>
      <c r="BC480" s="5"/>
      <c r="BH480" s="52"/>
      <c r="BI480" s="52"/>
      <c r="BJ480" s="52"/>
      <c r="BK480" s="52"/>
      <c r="BL480" s="52"/>
      <c r="BM480" s="52"/>
      <c r="BQ480" s="27"/>
      <c r="BR480" s="27"/>
      <c r="BS480" s="27"/>
      <c r="BT480" s="27"/>
      <c r="BU480" s="27"/>
      <c r="BV480" s="27"/>
      <c r="BW480" s="54"/>
      <c r="BX480" s="26"/>
      <c r="BY480" s="54"/>
      <c r="BZ480" s="26"/>
      <c r="CA480" s="26"/>
      <c r="CB480" s="26"/>
    </row>
    <row r="481" spans="1:80" ht="17.45" customHeight="1">
      <c r="A481" s="94">
        <f t="shared" si="270"/>
        <v>68.2</v>
      </c>
      <c r="B481" s="111">
        <f t="shared" si="257"/>
        <v>46096</v>
      </c>
      <c r="C481" s="8"/>
      <c r="D481" s="11"/>
      <c r="E481" s="12"/>
      <c r="F481" s="11"/>
      <c r="G481" s="74">
        <f t="shared" si="272"/>
        <v>366</v>
      </c>
      <c r="H481" s="75">
        <f t="shared" si="272"/>
        <v>4483</v>
      </c>
      <c r="I481" s="88">
        <f t="shared" si="259"/>
        <v>0</v>
      </c>
      <c r="J481" s="78">
        <f t="shared" si="260"/>
        <v>0</v>
      </c>
      <c r="K481" s="78">
        <f t="shared" si="261"/>
        <v>0</v>
      </c>
      <c r="L481" s="78">
        <f t="shared" si="248"/>
        <v>0</v>
      </c>
      <c r="M481" s="78">
        <f t="shared" ca="1" si="271"/>
        <v>0.35302197802197754</v>
      </c>
      <c r="N481" s="78">
        <f t="shared" ca="1" si="269"/>
        <v>0.93406593406593341</v>
      </c>
      <c r="O481" s="78">
        <f t="shared" si="262"/>
        <v>5.0000000000000001E-4</v>
      </c>
      <c r="P481" s="13"/>
      <c r="Q481" s="8"/>
      <c r="R481" s="13"/>
      <c r="S481" s="89">
        <f t="shared" si="249"/>
        <v>0</v>
      </c>
      <c r="T481" s="75">
        <f t="shared" si="250"/>
        <v>0</v>
      </c>
      <c r="U481" s="90">
        <f t="shared" si="251"/>
        <v>0</v>
      </c>
      <c r="V481" s="82">
        <f t="shared" si="252"/>
        <v>0</v>
      </c>
      <c r="W481" s="8"/>
      <c r="X481" s="8"/>
      <c r="Y481" s="12"/>
      <c r="Z481" s="12"/>
      <c r="AA481" s="12"/>
      <c r="AB481" s="12"/>
      <c r="AC481" s="91">
        <f t="shared" si="253"/>
        <v>0</v>
      </c>
      <c r="AD481" s="75">
        <f t="shared" si="254"/>
        <v>0</v>
      </c>
      <c r="AE481" s="88">
        <f t="shared" si="243"/>
        <v>0</v>
      </c>
      <c r="AF481" s="92">
        <f t="shared" si="244"/>
        <v>0</v>
      </c>
      <c r="AG481" s="93">
        <f t="shared" si="245"/>
        <v>0</v>
      </c>
      <c r="AH481" s="93">
        <f t="shared" si="246"/>
        <v>0</v>
      </c>
      <c r="AI481" s="78">
        <f t="shared" si="247"/>
        <v>0</v>
      </c>
      <c r="AJ481" s="92">
        <f t="shared" si="255"/>
        <v>0</v>
      </c>
      <c r="AK481" s="78">
        <f t="shared" si="256"/>
        <v>0</v>
      </c>
      <c r="AL481" s="11"/>
      <c r="AM481" s="14"/>
      <c r="AN481" s="11"/>
      <c r="AO481" s="15"/>
      <c r="AP481" s="11"/>
      <c r="AQ481" s="11"/>
      <c r="AR481" s="11"/>
      <c r="AS481" s="75" t="str">
        <f t="shared" si="263"/>
        <v/>
      </c>
      <c r="AT481" s="75" t="str">
        <f t="shared" ca="1" si="264"/>
        <v/>
      </c>
      <c r="AU481" s="75" t="str">
        <f t="shared" si="265"/>
        <v/>
      </c>
      <c r="AV481" s="75" t="str">
        <f t="shared" ca="1" si="266"/>
        <v/>
      </c>
      <c r="AW481" s="11"/>
      <c r="AX481" s="11"/>
      <c r="AY481" s="75" t="str">
        <f t="shared" si="267"/>
        <v/>
      </c>
      <c r="AZ481" s="11"/>
      <c r="BA481" s="11"/>
      <c r="BB481" s="75" t="str">
        <f t="shared" si="268"/>
        <v/>
      </c>
      <c r="BC481" s="11"/>
      <c r="BH481" s="52"/>
      <c r="BI481" s="52"/>
      <c r="BJ481" s="52"/>
      <c r="BK481" s="52"/>
      <c r="BL481" s="52"/>
      <c r="BM481" s="52"/>
      <c r="BQ481" s="27"/>
      <c r="BR481" s="27"/>
      <c r="BS481" s="27"/>
      <c r="BT481" s="27"/>
      <c r="BU481" s="27"/>
      <c r="BV481" s="27"/>
      <c r="BW481" s="54"/>
      <c r="BX481" s="26"/>
      <c r="BY481" s="54"/>
      <c r="BZ481" s="26"/>
      <c r="CA481" s="26"/>
      <c r="CB481" s="26"/>
    </row>
    <row r="482" spans="1:80" ht="17.45" customHeight="1">
      <c r="A482" s="86">
        <f t="shared" si="270"/>
        <v>68.3</v>
      </c>
      <c r="B482" s="107">
        <f t="shared" si="257"/>
        <v>46097</v>
      </c>
      <c r="C482" s="8"/>
      <c r="D482" s="11"/>
      <c r="E482" s="12"/>
      <c r="F482" s="11"/>
      <c r="G482" s="74">
        <f t="shared" si="272"/>
        <v>366</v>
      </c>
      <c r="H482" s="75">
        <f t="shared" si="272"/>
        <v>4483</v>
      </c>
      <c r="I482" s="88">
        <f t="shared" si="259"/>
        <v>0</v>
      </c>
      <c r="J482" s="78">
        <f t="shared" si="260"/>
        <v>0</v>
      </c>
      <c r="K482" s="78">
        <f t="shared" si="261"/>
        <v>0</v>
      </c>
      <c r="L482" s="78">
        <f t="shared" si="248"/>
        <v>0</v>
      </c>
      <c r="M482" s="78">
        <f t="shared" ca="1" si="271"/>
        <v>0.35302197802197754</v>
      </c>
      <c r="N482" s="78">
        <f t="shared" ca="1" si="269"/>
        <v>0.93406593406593341</v>
      </c>
      <c r="O482" s="78">
        <f t="shared" si="262"/>
        <v>5.0000000000000001E-4</v>
      </c>
      <c r="P482" s="13"/>
      <c r="Q482" s="8"/>
      <c r="R482" s="13"/>
      <c r="S482" s="89">
        <f t="shared" si="249"/>
        <v>0</v>
      </c>
      <c r="T482" s="75">
        <f t="shared" si="250"/>
        <v>0</v>
      </c>
      <c r="U482" s="90">
        <f t="shared" si="251"/>
        <v>0</v>
      </c>
      <c r="V482" s="82">
        <f t="shared" si="252"/>
        <v>0</v>
      </c>
      <c r="W482" s="8"/>
      <c r="X482" s="8"/>
      <c r="Y482" s="12"/>
      <c r="Z482" s="12"/>
      <c r="AA482" s="12"/>
      <c r="AB482" s="12"/>
      <c r="AC482" s="91">
        <f t="shared" si="253"/>
        <v>0</v>
      </c>
      <c r="AD482" s="75">
        <f t="shared" si="254"/>
        <v>0</v>
      </c>
      <c r="AE482" s="88">
        <f t="shared" si="243"/>
        <v>0</v>
      </c>
      <c r="AF482" s="92">
        <f t="shared" si="244"/>
        <v>0</v>
      </c>
      <c r="AG482" s="93">
        <f t="shared" si="245"/>
        <v>0</v>
      </c>
      <c r="AH482" s="93">
        <f t="shared" si="246"/>
        <v>0</v>
      </c>
      <c r="AI482" s="78">
        <f t="shared" si="247"/>
        <v>0</v>
      </c>
      <c r="AJ482" s="92">
        <f t="shared" si="255"/>
        <v>0</v>
      </c>
      <c r="AK482" s="78">
        <f t="shared" si="256"/>
        <v>0</v>
      </c>
      <c r="AL482" s="11"/>
      <c r="AM482" s="14"/>
      <c r="AN482" s="11"/>
      <c r="AO482" s="15"/>
      <c r="AP482" s="11"/>
      <c r="AQ482" s="11"/>
      <c r="AR482" s="11"/>
      <c r="AS482" s="75" t="str">
        <f t="shared" si="263"/>
        <v/>
      </c>
      <c r="AT482" s="75" t="str">
        <f t="shared" ca="1" si="264"/>
        <v/>
      </c>
      <c r="AU482" s="75" t="str">
        <f t="shared" si="265"/>
        <v/>
      </c>
      <c r="AV482" s="75" t="str">
        <f t="shared" ca="1" si="266"/>
        <v/>
      </c>
      <c r="AW482" s="11"/>
      <c r="AX482" s="11"/>
      <c r="AY482" s="75" t="str">
        <f t="shared" si="267"/>
        <v/>
      </c>
      <c r="AZ482" s="11"/>
      <c r="BA482" s="11"/>
      <c r="BB482" s="75" t="str">
        <f t="shared" si="268"/>
        <v/>
      </c>
      <c r="BC482" s="11"/>
      <c r="BH482" s="52"/>
      <c r="BI482" s="52"/>
      <c r="BJ482" s="52"/>
      <c r="BK482" s="52"/>
      <c r="BL482" s="52"/>
      <c r="BM482" s="52"/>
      <c r="BQ482" s="27"/>
      <c r="BR482" s="27"/>
      <c r="BS482" s="27"/>
      <c r="BT482" s="27"/>
      <c r="BU482" s="27"/>
      <c r="BV482" s="27"/>
      <c r="BW482" s="54"/>
      <c r="BX482" s="26"/>
      <c r="BY482" s="54"/>
      <c r="BZ482" s="26"/>
      <c r="CA482" s="26"/>
      <c r="CB482" s="26"/>
    </row>
    <row r="483" spans="1:80" ht="17.45" customHeight="1">
      <c r="A483" s="94">
        <f t="shared" si="270"/>
        <v>68.400000000000006</v>
      </c>
      <c r="B483" s="107">
        <f t="shared" si="257"/>
        <v>46098</v>
      </c>
      <c r="C483" s="8"/>
      <c r="D483" s="11"/>
      <c r="E483" s="12"/>
      <c r="F483" s="11"/>
      <c r="G483" s="74">
        <f t="shared" si="272"/>
        <v>366</v>
      </c>
      <c r="H483" s="75">
        <f t="shared" si="272"/>
        <v>4483</v>
      </c>
      <c r="I483" s="88">
        <f t="shared" si="259"/>
        <v>0</v>
      </c>
      <c r="J483" s="78">
        <f t="shared" si="260"/>
        <v>0</v>
      </c>
      <c r="K483" s="78">
        <f t="shared" si="261"/>
        <v>0</v>
      </c>
      <c r="L483" s="78">
        <f t="shared" si="248"/>
        <v>0</v>
      </c>
      <c r="M483" s="78">
        <f t="shared" ca="1" si="271"/>
        <v>0.35302197802197754</v>
      </c>
      <c r="N483" s="78">
        <f t="shared" ca="1" si="269"/>
        <v>0.93406593406593341</v>
      </c>
      <c r="O483" s="78">
        <f t="shared" si="262"/>
        <v>5.0000000000000001E-4</v>
      </c>
      <c r="P483" s="13"/>
      <c r="Q483" s="8"/>
      <c r="R483" s="13"/>
      <c r="S483" s="89">
        <f t="shared" si="249"/>
        <v>0</v>
      </c>
      <c r="T483" s="75">
        <f t="shared" si="250"/>
        <v>0</v>
      </c>
      <c r="U483" s="90">
        <f t="shared" si="251"/>
        <v>0</v>
      </c>
      <c r="V483" s="82">
        <f t="shared" si="252"/>
        <v>0</v>
      </c>
      <c r="W483" s="8"/>
      <c r="X483" s="8"/>
      <c r="Y483" s="12"/>
      <c r="Z483" s="12"/>
      <c r="AA483" s="12"/>
      <c r="AB483" s="12"/>
      <c r="AC483" s="91">
        <f t="shared" si="253"/>
        <v>0</v>
      </c>
      <c r="AD483" s="75">
        <f t="shared" si="254"/>
        <v>0</v>
      </c>
      <c r="AE483" s="88">
        <f t="shared" si="243"/>
        <v>0</v>
      </c>
      <c r="AF483" s="92">
        <f t="shared" si="244"/>
        <v>0</v>
      </c>
      <c r="AG483" s="93">
        <f t="shared" si="245"/>
        <v>0</v>
      </c>
      <c r="AH483" s="93">
        <f t="shared" si="246"/>
        <v>0</v>
      </c>
      <c r="AI483" s="78">
        <f t="shared" si="247"/>
        <v>0</v>
      </c>
      <c r="AJ483" s="92">
        <f t="shared" si="255"/>
        <v>0</v>
      </c>
      <c r="AK483" s="78">
        <f t="shared" si="256"/>
        <v>0</v>
      </c>
      <c r="AL483" s="11"/>
      <c r="AM483" s="14"/>
      <c r="AN483" s="11"/>
      <c r="AO483" s="15"/>
      <c r="AP483" s="11"/>
      <c r="AQ483" s="11"/>
      <c r="AR483" s="11"/>
      <c r="AS483" s="75" t="str">
        <f t="shared" si="263"/>
        <v/>
      </c>
      <c r="AT483" s="75" t="str">
        <f t="shared" ca="1" si="264"/>
        <v/>
      </c>
      <c r="AU483" s="75" t="str">
        <f t="shared" si="265"/>
        <v/>
      </c>
      <c r="AV483" s="75" t="str">
        <f t="shared" ca="1" si="266"/>
        <v/>
      </c>
      <c r="AW483" s="11"/>
      <c r="AX483" s="11"/>
      <c r="AY483" s="75" t="str">
        <f t="shared" si="267"/>
        <v/>
      </c>
      <c r="AZ483" s="11"/>
      <c r="BA483" s="11"/>
      <c r="BB483" s="75" t="str">
        <f t="shared" si="268"/>
        <v/>
      </c>
      <c r="BC483" s="11"/>
      <c r="BH483" s="52"/>
      <c r="BI483" s="52"/>
      <c r="BJ483" s="52"/>
      <c r="BK483" s="52"/>
      <c r="BL483" s="52"/>
      <c r="BM483" s="52"/>
      <c r="BQ483" s="27"/>
      <c r="BR483" s="27"/>
      <c r="BS483" s="27"/>
      <c r="BT483" s="27"/>
      <c r="BU483" s="27"/>
      <c r="BV483" s="27"/>
      <c r="BW483" s="54"/>
      <c r="BX483" s="26"/>
      <c r="BY483" s="54"/>
      <c r="BZ483" s="26"/>
      <c r="CA483" s="26"/>
      <c r="CB483" s="26"/>
    </row>
    <row r="484" spans="1:80" ht="17.45" customHeight="1">
      <c r="A484" s="86">
        <f t="shared" si="270"/>
        <v>68.5</v>
      </c>
      <c r="B484" s="107">
        <f t="shared" si="257"/>
        <v>46099</v>
      </c>
      <c r="C484" s="8"/>
      <c r="D484" s="11"/>
      <c r="E484" s="12"/>
      <c r="F484" s="11"/>
      <c r="G484" s="74">
        <f t="shared" si="272"/>
        <v>366</v>
      </c>
      <c r="H484" s="75">
        <f t="shared" si="272"/>
        <v>4483</v>
      </c>
      <c r="I484" s="88">
        <f t="shared" si="259"/>
        <v>0</v>
      </c>
      <c r="J484" s="78">
        <f t="shared" si="260"/>
        <v>0</v>
      </c>
      <c r="K484" s="78">
        <f t="shared" si="261"/>
        <v>0</v>
      </c>
      <c r="L484" s="78">
        <f t="shared" si="248"/>
        <v>0</v>
      </c>
      <c r="M484" s="78">
        <f t="shared" ca="1" si="271"/>
        <v>0.35302197802197754</v>
      </c>
      <c r="N484" s="78">
        <f t="shared" ca="1" si="269"/>
        <v>0.93406593406593341</v>
      </c>
      <c r="O484" s="78">
        <f t="shared" si="262"/>
        <v>5.0000000000000001E-4</v>
      </c>
      <c r="P484" s="13"/>
      <c r="Q484" s="8"/>
      <c r="R484" s="13"/>
      <c r="S484" s="89">
        <f t="shared" si="249"/>
        <v>0</v>
      </c>
      <c r="T484" s="75">
        <f t="shared" si="250"/>
        <v>0</v>
      </c>
      <c r="U484" s="90">
        <f t="shared" si="251"/>
        <v>0</v>
      </c>
      <c r="V484" s="82">
        <f t="shared" si="252"/>
        <v>0</v>
      </c>
      <c r="W484" s="8"/>
      <c r="X484" s="8"/>
      <c r="Y484" s="12"/>
      <c r="Z484" s="12"/>
      <c r="AA484" s="12"/>
      <c r="AB484" s="12"/>
      <c r="AC484" s="91">
        <f t="shared" si="253"/>
        <v>0</v>
      </c>
      <c r="AD484" s="75">
        <f t="shared" si="254"/>
        <v>0</v>
      </c>
      <c r="AE484" s="88">
        <f t="shared" si="243"/>
        <v>0</v>
      </c>
      <c r="AF484" s="92">
        <f t="shared" si="244"/>
        <v>0</v>
      </c>
      <c r="AG484" s="93">
        <f t="shared" si="245"/>
        <v>0</v>
      </c>
      <c r="AH484" s="93">
        <f t="shared" si="246"/>
        <v>0</v>
      </c>
      <c r="AI484" s="78">
        <f t="shared" si="247"/>
        <v>0</v>
      </c>
      <c r="AJ484" s="92">
        <f t="shared" si="255"/>
        <v>0</v>
      </c>
      <c r="AK484" s="78">
        <f t="shared" si="256"/>
        <v>0</v>
      </c>
      <c r="AL484" s="11"/>
      <c r="AM484" s="14"/>
      <c r="AN484" s="11"/>
      <c r="AO484" s="15"/>
      <c r="AP484" s="11"/>
      <c r="AQ484" s="11"/>
      <c r="AR484" s="11"/>
      <c r="AS484" s="75" t="str">
        <f t="shared" si="263"/>
        <v/>
      </c>
      <c r="AT484" s="75" t="str">
        <f t="shared" ca="1" si="264"/>
        <v/>
      </c>
      <c r="AU484" s="75" t="str">
        <f t="shared" si="265"/>
        <v/>
      </c>
      <c r="AV484" s="75" t="str">
        <f t="shared" ca="1" si="266"/>
        <v/>
      </c>
      <c r="AW484" s="11"/>
      <c r="AX484" s="11"/>
      <c r="AY484" s="75" t="str">
        <f t="shared" si="267"/>
        <v/>
      </c>
      <c r="AZ484" s="11"/>
      <c r="BA484" s="11"/>
      <c r="BB484" s="75" t="str">
        <f t="shared" si="268"/>
        <v/>
      </c>
      <c r="BC484" s="11"/>
      <c r="BH484" s="52"/>
      <c r="BI484" s="52"/>
      <c r="BJ484" s="52"/>
      <c r="BK484" s="52"/>
      <c r="BL484" s="52"/>
      <c r="BM484" s="52"/>
      <c r="BQ484" s="27"/>
      <c r="BR484" s="27"/>
      <c r="BS484" s="27"/>
      <c r="BT484" s="27"/>
      <c r="BU484" s="27"/>
      <c r="BV484" s="27"/>
      <c r="BW484" s="54"/>
      <c r="BX484" s="26"/>
      <c r="BY484" s="54"/>
      <c r="BZ484" s="26"/>
      <c r="CA484" s="26"/>
      <c r="CB484" s="26"/>
    </row>
    <row r="485" spans="1:80" ht="17.45" customHeight="1">
      <c r="A485" s="94">
        <f t="shared" si="270"/>
        <v>68.599999999999994</v>
      </c>
      <c r="B485" s="107">
        <f t="shared" si="257"/>
        <v>46100</v>
      </c>
      <c r="C485" s="8"/>
      <c r="D485" s="11"/>
      <c r="E485" s="12"/>
      <c r="F485" s="11"/>
      <c r="G485" s="74">
        <f t="shared" si="272"/>
        <v>366</v>
      </c>
      <c r="H485" s="75">
        <f t="shared" si="272"/>
        <v>4483</v>
      </c>
      <c r="I485" s="88">
        <f t="shared" si="259"/>
        <v>0</v>
      </c>
      <c r="J485" s="78">
        <f t="shared" si="260"/>
        <v>0</v>
      </c>
      <c r="K485" s="78">
        <f t="shared" si="261"/>
        <v>0</v>
      </c>
      <c r="L485" s="78">
        <f t="shared" si="248"/>
        <v>0</v>
      </c>
      <c r="M485" s="78">
        <f t="shared" ca="1" si="271"/>
        <v>0.35302197802197754</v>
      </c>
      <c r="N485" s="78">
        <f t="shared" ca="1" si="269"/>
        <v>0.93406593406593341</v>
      </c>
      <c r="O485" s="78">
        <f t="shared" si="262"/>
        <v>5.0000000000000001E-4</v>
      </c>
      <c r="P485" s="13"/>
      <c r="Q485" s="8"/>
      <c r="R485" s="13"/>
      <c r="S485" s="89">
        <f t="shared" si="249"/>
        <v>0</v>
      </c>
      <c r="T485" s="75">
        <f t="shared" si="250"/>
        <v>0</v>
      </c>
      <c r="U485" s="90">
        <f t="shared" si="251"/>
        <v>0</v>
      </c>
      <c r="V485" s="82">
        <f t="shared" si="252"/>
        <v>0</v>
      </c>
      <c r="W485" s="8"/>
      <c r="X485" s="8"/>
      <c r="Y485" s="12"/>
      <c r="Z485" s="12"/>
      <c r="AA485" s="12"/>
      <c r="AB485" s="12"/>
      <c r="AC485" s="91">
        <f t="shared" si="253"/>
        <v>0</v>
      </c>
      <c r="AD485" s="75">
        <f t="shared" si="254"/>
        <v>0</v>
      </c>
      <c r="AE485" s="88">
        <f t="shared" si="243"/>
        <v>0</v>
      </c>
      <c r="AF485" s="92">
        <f t="shared" si="244"/>
        <v>0</v>
      </c>
      <c r="AG485" s="93">
        <f t="shared" si="245"/>
        <v>0</v>
      </c>
      <c r="AH485" s="93">
        <f t="shared" si="246"/>
        <v>0</v>
      </c>
      <c r="AI485" s="78">
        <f t="shared" si="247"/>
        <v>0</v>
      </c>
      <c r="AJ485" s="92">
        <f t="shared" si="255"/>
        <v>0</v>
      </c>
      <c r="AK485" s="78">
        <f t="shared" si="256"/>
        <v>0</v>
      </c>
      <c r="AL485" s="11"/>
      <c r="AM485" s="14"/>
      <c r="AN485" s="11"/>
      <c r="AO485" s="15"/>
      <c r="AP485" s="11"/>
      <c r="AQ485" s="11"/>
      <c r="AR485" s="11"/>
      <c r="AS485" s="75" t="str">
        <f t="shared" si="263"/>
        <v/>
      </c>
      <c r="AT485" s="75" t="str">
        <f t="shared" ca="1" si="264"/>
        <v/>
      </c>
      <c r="AU485" s="75" t="str">
        <f t="shared" si="265"/>
        <v/>
      </c>
      <c r="AV485" s="75" t="str">
        <f t="shared" ca="1" si="266"/>
        <v/>
      </c>
      <c r="AW485" s="11"/>
      <c r="AX485" s="11"/>
      <c r="AY485" s="75" t="str">
        <f t="shared" si="267"/>
        <v/>
      </c>
      <c r="AZ485" s="11"/>
      <c r="BA485" s="11"/>
      <c r="BB485" s="75" t="str">
        <f t="shared" si="268"/>
        <v/>
      </c>
      <c r="BC485" s="11"/>
      <c r="BH485" s="52"/>
      <c r="BI485" s="52"/>
      <c r="BJ485" s="52"/>
      <c r="BK485" s="52"/>
      <c r="BL485" s="52"/>
      <c r="BM485" s="52"/>
      <c r="BQ485" s="27"/>
      <c r="BR485" s="27"/>
      <c r="BS485" s="27"/>
      <c r="BT485" s="27"/>
      <c r="BU485" s="27"/>
      <c r="BV485" s="27"/>
      <c r="BW485" s="54"/>
      <c r="BX485" s="26"/>
      <c r="BY485" s="54"/>
      <c r="BZ485" s="26"/>
      <c r="CA485" s="26"/>
      <c r="CB485" s="26"/>
    </row>
    <row r="486" spans="1:80" ht="17.45" customHeight="1" thickBot="1">
      <c r="A486" s="86">
        <f t="shared" si="270"/>
        <v>68.7</v>
      </c>
      <c r="B486" s="108">
        <f t="shared" si="257"/>
        <v>46101</v>
      </c>
      <c r="C486" s="16"/>
      <c r="D486" s="17"/>
      <c r="E486" s="18"/>
      <c r="F486" s="17"/>
      <c r="G486" s="96">
        <f t="shared" si="272"/>
        <v>366</v>
      </c>
      <c r="H486" s="97">
        <f t="shared" si="272"/>
        <v>4483</v>
      </c>
      <c r="I486" s="98">
        <f t="shared" si="259"/>
        <v>0</v>
      </c>
      <c r="J486" s="99">
        <f t="shared" si="260"/>
        <v>0</v>
      </c>
      <c r="K486" s="99">
        <f t="shared" si="261"/>
        <v>0</v>
      </c>
      <c r="L486" s="99">
        <f t="shared" si="248"/>
        <v>0</v>
      </c>
      <c r="M486" s="99">
        <f t="shared" ca="1" si="271"/>
        <v>0.35302197802197754</v>
      </c>
      <c r="N486" s="99">
        <f t="shared" ca="1" si="269"/>
        <v>0.93406593406593341</v>
      </c>
      <c r="O486" s="99">
        <f t="shared" si="262"/>
        <v>5.0000000000000001E-4</v>
      </c>
      <c r="P486" s="19"/>
      <c r="Q486" s="16"/>
      <c r="R486" s="19"/>
      <c r="S486" s="89">
        <f t="shared" si="249"/>
        <v>0</v>
      </c>
      <c r="T486" s="75">
        <f t="shared" si="250"/>
        <v>0</v>
      </c>
      <c r="U486" s="100">
        <f t="shared" si="251"/>
        <v>0</v>
      </c>
      <c r="V486" s="101">
        <f t="shared" si="252"/>
        <v>0</v>
      </c>
      <c r="W486" s="16"/>
      <c r="X486" s="8"/>
      <c r="Y486" s="12"/>
      <c r="Z486" s="12"/>
      <c r="AA486" s="12"/>
      <c r="AB486" s="12"/>
      <c r="AC486" s="102">
        <f t="shared" si="253"/>
        <v>0</v>
      </c>
      <c r="AD486" s="97">
        <f t="shared" si="254"/>
        <v>0</v>
      </c>
      <c r="AE486" s="98">
        <f t="shared" si="243"/>
        <v>0</v>
      </c>
      <c r="AF486" s="103">
        <f t="shared" si="244"/>
        <v>0</v>
      </c>
      <c r="AG486" s="104">
        <f t="shared" si="245"/>
        <v>0</v>
      </c>
      <c r="AH486" s="104">
        <f t="shared" si="246"/>
        <v>0</v>
      </c>
      <c r="AI486" s="99">
        <f t="shared" si="247"/>
        <v>0</v>
      </c>
      <c r="AJ486" s="103">
        <f t="shared" si="255"/>
        <v>0</v>
      </c>
      <c r="AK486" s="99">
        <f t="shared" si="256"/>
        <v>0</v>
      </c>
      <c r="AL486" s="17"/>
      <c r="AM486" s="20"/>
      <c r="AN486" s="17"/>
      <c r="AO486" s="21"/>
      <c r="AP486" s="17"/>
      <c r="AQ486" s="17"/>
      <c r="AR486" s="17"/>
      <c r="AS486" s="97" t="str">
        <f t="shared" si="263"/>
        <v/>
      </c>
      <c r="AT486" s="97" t="str">
        <f t="shared" ca="1" si="264"/>
        <v/>
      </c>
      <c r="AU486" s="97" t="str">
        <f t="shared" si="265"/>
        <v/>
      </c>
      <c r="AV486" s="97" t="str">
        <f t="shared" ca="1" si="266"/>
        <v/>
      </c>
      <c r="AW486" s="17"/>
      <c r="AX486" s="17"/>
      <c r="AY486" s="97" t="str">
        <f t="shared" si="267"/>
        <v/>
      </c>
      <c r="AZ486" s="17"/>
      <c r="BA486" s="17"/>
      <c r="BB486" s="97" t="str">
        <f t="shared" si="268"/>
        <v/>
      </c>
      <c r="BC486" s="17"/>
      <c r="BH486" s="52"/>
      <c r="BI486" s="52"/>
      <c r="BJ486" s="52"/>
      <c r="BK486" s="52"/>
      <c r="BL486" s="52"/>
      <c r="BM486" s="52"/>
      <c r="BQ486" s="27"/>
      <c r="BR486" s="27"/>
      <c r="BS486" s="27"/>
      <c r="BT486" s="27"/>
      <c r="BU486" s="27"/>
      <c r="BV486" s="27"/>
      <c r="BW486" s="54"/>
      <c r="BX486" s="26"/>
      <c r="BY486" s="54"/>
      <c r="BZ486" s="26"/>
      <c r="CA486" s="26"/>
      <c r="CB486" s="26"/>
    </row>
    <row r="487" spans="1:80" ht="17.45" customHeight="1" thickTop="1">
      <c r="A487" s="71">
        <f>A480+1</f>
        <v>69.099999999999994</v>
      </c>
      <c r="B487" s="106">
        <f>B486+1</f>
        <v>46102</v>
      </c>
      <c r="C487" s="4"/>
      <c r="D487" s="5"/>
      <c r="E487" s="6"/>
      <c r="F487" s="5"/>
      <c r="G487" s="74">
        <f t="shared" si="272"/>
        <v>366</v>
      </c>
      <c r="H487" s="75">
        <f t="shared" si="272"/>
        <v>4483</v>
      </c>
      <c r="I487" s="76">
        <f t="shared" si="259"/>
        <v>0</v>
      </c>
      <c r="J487" s="77">
        <f t="shared" si="260"/>
        <v>0</v>
      </c>
      <c r="K487" s="77">
        <f t="shared" si="261"/>
        <v>0</v>
      </c>
      <c r="L487" s="77">
        <f t="shared" si="248"/>
        <v>0</v>
      </c>
      <c r="M487" s="78">
        <f t="shared" ca="1" si="271"/>
        <v>0.35302197802197754</v>
      </c>
      <c r="N487" s="78">
        <f t="shared" ca="1" si="269"/>
        <v>0.93406593406593341</v>
      </c>
      <c r="O487" s="78">
        <f t="shared" si="262"/>
        <v>5.0000000000000001E-4</v>
      </c>
      <c r="P487" s="13"/>
      <c r="Q487" s="8"/>
      <c r="R487" s="13"/>
      <c r="S487" s="79">
        <f t="shared" si="249"/>
        <v>0</v>
      </c>
      <c r="T487" s="80">
        <f t="shared" si="250"/>
        <v>0</v>
      </c>
      <c r="U487" s="90">
        <f t="shared" si="251"/>
        <v>0</v>
      </c>
      <c r="V487" s="82">
        <f t="shared" si="252"/>
        <v>0</v>
      </c>
      <c r="W487" s="4"/>
      <c r="X487" s="4"/>
      <c r="Y487" s="6"/>
      <c r="Z487" s="6"/>
      <c r="AA487" s="6"/>
      <c r="AB487" s="6"/>
      <c r="AC487" s="83">
        <f t="shared" si="253"/>
        <v>0</v>
      </c>
      <c r="AD487" s="80">
        <f t="shared" si="254"/>
        <v>0</v>
      </c>
      <c r="AE487" s="76">
        <f t="shared" si="243"/>
        <v>0</v>
      </c>
      <c r="AF487" s="84">
        <f t="shared" si="244"/>
        <v>0</v>
      </c>
      <c r="AG487" s="85">
        <f t="shared" si="245"/>
        <v>0</v>
      </c>
      <c r="AH487" s="85">
        <f t="shared" si="246"/>
        <v>0</v>
      </c>
      <c r="AI487" s="77">
        <f t="shared" si="247"/>
        <v>0</v>
      </c>
      <c r="AJ487" s="84">
        <f t="shared" si="255"/>
        <v>0</v>
      </c>
      <c r="AK487" s="77">
        <f t="shared" si="256"/>
        <v>0</v>
      </c>
      <c r="AL487" s="5"/>
      <c r="AM487" s="9"/>
      <c r="AN487" s="5"/>
      <c r="AO487" s="10"/>
      <c r="AP487" s="5"/>
      <c r="AQ487" s="5"/>
      <c r="AR487" s="5"/>
      <c r="AS487" s="80" t="str">
        <f t="shared" si="263"/>
        <v/>
      </c>
      <c r="AT487" s="80" t="str">
        <f t="shared" ca="1" si="264"/>
        <v/>
      </c>
      <c r="AU487" s="80" t="str">
        <f t="shared" si="265"/>
        <v/>
      </c>
      <c r="AV487" s="80" t="str">
        <f t="shared" ca="1" si="266"/>
        <v/>
      </c>
      <c r="AW487" s="5"/>
      <c r="AX487" s="5"/>
      <c r="AY487" s="80" t="str">
        <f t="shared" si="267"/>
        <v/>
      </c>
      <c r="AZ487" s="165"/>
      <c r="BA487" s="165"/>
      <c r="BB487" s="80" t="str">
        <f t="shared" si="268"/>
        <v/>
      </c>
      <c r="BC487" s="5"/>
      <c r="BH487" s="52"/>
      <c r="BI487" s="52"/>
      <c r="BJ487" s="52"/>
      <c r="BK487" s="52"/>
      <c r="BL487" s="52"/>
      <c r="BM487" s="52"/>
      <c r="BQ487" s="27"/>
      <c r="BR487" s="27"/>
      <c r="BS487" s="27"/>
      <c r="BT487" s="27"/>
      <c r="BU487" s="27"/>
      <c r="BV487" s="27"/>
      <c r="BW487" s="54"/>
      <c r="BX487" s="26"/>
      <c r="BY487" s="54"/>
      <c r="BZ487" s="26"/>
      <c r="CA487" s="26"/>
      <c r="CB487" s="26"/>
    </row>
    <row r="488" spans="1:80" ht="17.45" customHeight="1">
      <c r="A488" s="86">
        <f t="shared" si="270"/>
        <v>69.2</v>
      </c>
      <c r="B488" s="107">
        <f t="shared" si="257"/>
        <v>46103</v>
      </c>
      <c r="C488" s="8"/>
      <c r="D488" s="11"/>
      <c r="E488" s="12"/>
      <c r="F488" s="11"/>
      <c r="G488" s="74">
        <f t="shared" si="272"/>
        <v>366</v>
      </c>
      <c r="H488" s="75">
        <f t="shared" si="272"/>
        <v>4483</v>
      </c>
      <c r="I488" s="88">
        <f t="shared" si="259"/>
        <v>0</v>
      </c>
      <c r="J488" s="78">
        <f t="shared" si="260"/>
        <v>0</v>
      </c>
      <c r="K488" s="78">
        <f t="shared" si="261"/>
        <v>0</v>
      </c>
      <c r="L488" s="78">
        <f t="shared" si="248"/>
        <v>0</v>
      </c>
      <c r="M488" s="78">
        <f t="shared" ca="1" si="271"/>
        <v>0.35302197802197754</v>
      </c>
      <c r="N488" s="78">
        <f t="shared" ca="1" si="269"/>
        <v>0.93406593406593341</v>
      </c>
      <c r="O488" s="78">
        <f t="shared" si="262"/>
        <v>5.0000000000000001E-4</v>
      </c>
      <c r="P488" s="13"/>
      <c r="Q488" s="8"/>
      <c r="R488" s="13"/>
      <c r="S488" s="89">
        <f t="shared" si="249"/>
        <v>0</v>
      </c>
      <c r="T488" s="75">
        <f t="shared" si="250"/>
        <v>0</v>
      </c>
      <c r="U488" s="90">
        <f t="shared" si="251"/>
        <v>0</v>
      </c>
      <c r="V488" s="82">
        <f t="shared" si="252"/>
        <v>0</v>
      </c>
      <c r="W488" s="8"/>
      <c r="X488" s="8"/>
      <c r="Y488" s="12"/>
      <c r="Z488" s="12"/>
      <c r="AA488" s="12"/>
      <c r="AB488" s="12"/>
      <c r="AC488" s="91">
        <f t="shared" si="253"/>
        <v>0</v>
      </c>
      <c r="AD488" s="75">
        <f t="shared" si="254"/>
        <v>0</v>
      </c>
      <c r="AE488" s="88">
        <f t="shared" si="243"/>
        <v>0</v>
      </c>
      <c r="AF488" s="92">
        <f t="shared" si="244"/>
        <v>0</v>
      </c>
      <c r="AG488" s="93">
        <f t="shared" si="245"/>
        <v>0</v>
      </c>
      <c r="AH488" s="93">
        <f t="shared" si="246"/>
        <v>0</v>
      </c>
      <c r="AI488" s="78">
        <f t="shared" si="247"/>
        <v>0</v>
      </c>
      <c r="AJ488" s="92">
        <f t="shared" si="255"/>
        <v>0</v>
      </c>
      <c r="AK488" s="78">
        <f t="shared" si="256"/>
        <v>0</v>
      </c>
      <c r="AL488" s="11"/>
      <c r="AM488" s="14"/>
      <c r="AN488" s="11"/>
      <c r="AO488" s="15"/>
      <c r="AP488" s="11"/>
      <c r="AQ488" s="11"/>
      <c r="AR488" s="11"/>
      <c r="AS488" s="75" t="str">
        <f t="shared" si="263"/>
        <v/>
      </c>
      <c r="AT488" s="75" t="str">
        <f t="shared" ca="1" si="264"/>
        <v/>
      </c>
      <c r="AU488" s="75" t="str">
        <f t="shared" si="265"/>
        <v/>
      </c>
      <c r="AV488" s="75" t="str">
        <f t="shared" ca="1" si="266"/>
        <v/>
      </c>
      <c r="AW488" s="11"/>
      <c r="AX488" s="11"/>
      <c r="AY488" s="75" t="str">
        <f t="shared" si="267"/>
        <v/>
      </c>
      <c r="AZ488" s="11"/>
      <c r="BA488" s="11"/>
      <c r="BB488" s="75" t="str">
        <f t="shared" si="268"/>
        <v/>
      </c>
      <c r="BC488" s="11"/>
      <c r="BH488" s="52"/>
      <c r="BI488" s="52"/>
      <c r="BJ488" s="52"/>
      <c r="BK488" s="52"/>
      <c r="BL488" s="52"/>
      <c r="BM488" s="52"/>
      <c r="BQ488" s="27"/>
      <c r="BR488" s="27"/>
      <c r="BS488" s="27"/>
      <c r="BT488" s="27"/>
      <c r="BU488" s="27"/>
      <c r="BV488" s="27"/>
      <c r="BW488" s="54"/>
      <c r="BX488" s="26"/>
      <c r="BY488" s="54"/>
      <c r="BZ488" s="26"/>
      <c r="CA488" s="26"/>
      <c r="CB488" s="26"/>
    </row>
    <row r="489" spans="1:80" ht="17.45" customHeight="1">
      <c r="A489" s="94">
        <f t="shared" si="270"/>
        <v>69.3</v>
      </c>
      <c r="B489" s="107">
        <f t="shared" si="257"/>
        <v>46104</v>
      </c>
      <c r="C489" s="8"/>
      <c r="D489" s="11"/>
      <c r="E489" s="12"/>
      <c r="F489" s="11"/>
      <c r="G489" s="74">
        <f t="shared" si="272"/>
        <v>366</v>
      </c>
      <c r="H489" s="75">
        <f t="shared" si="272"/>
        <v>4483</v>
      </c>
      <c r="I489" s="88">
        <f t="shared" si="259"/>
        <v>0</v>
      </c>
      <c r="J489" s="78">
        <f t="shared" si="260"/>
        <v>0</v>
      </c>
      <c r="K489" s="78">
        <f t="shared" si="261"/>
        <v>0</v>
      </c>
      <c r="L489" s="78">
        <f t="shared" si="248"/>
        <v>0</v>
      </c>
      <c r="M489" s="78">
        <f t="shared" ca="1" si="271"/>
        <v>0.35302197802197754</v>
      </c>
      <c r="N489" s="78">
        <f t="shared" ca="1" si="269"/>
        <v>0.93406593406593341</v>
      </c>
      <c r="O489" s="78">
        <f t="shared" si="262"/>
        <v>5.0000000000000001E-4</v>
      </c>
      <c r="P489" s="13"/>
      <c r="Q489" s="8"/>
      <c r="R489" s="13"/>
      <c r="S489" s="89">
        <f t="shared" si="249"/>
        <v>0</v>
      </c>
      <c r="T489" s="75">
        <f t="shared" si="250"/>
        <v>0</v>
      </c>
      <c r="U489" s="90">
        <f t="shared" si="251"/>
        <v>0</v>
      </c>
      <c r="V489" s="82">
        <f t="shared" si="252"/>
        <v>0</v>
      </c>
      <c r="W489" s="8"/>
      <c r="X489" s="8"/>
      <c r="Y489" s="12"/>
      <c r="Z489" s="12"/>
      <c r="AA489" s="12"/>
      <c r="AB489" s="12"/>
      <c r="AC489" s="91">
        <f t="shared" si="253"/>
        <v>0</v>
      </c>
      <c r="AD489" s="75">
        <f t="shared" si="254"/>
        <v>0</v>
      </c>
      <c r="AE489" s="88">
        <f t="shared" si="243"/>
        <v>0</v>
      </c>
      <c r="AF489" s="92">
        <f t="shared" si="244"/>
        <v>0</v>
      </c>
      <c r="AG489" s="93">
        <f t="shared" si="245"/>
        <v>0</v>
      </c>
      <c r="AH489" s="93">
        <f t="shared" si="246"/>
        <v>0</v>
      </c>
      <c r="AI489" s="78">
        <f t="shared" si="247"/>
        <v>0</v>
      </c>
      <c r="AJ489" s="92">
        <f t="shared" si="255"/>
        <v>0</v>
      </c>
      <c r="AK489" s="78">
        <f t="shared" si="256"/>
        <v>0</v>
      </c>
      <c r="AL489" s="11"/>
      <c r="AM489" s="14"/>
      <c r="AN489" s="11"/>
      <c r="AO489" s="15"/>
      <c r="AP489" s="11"/>
      <c r="AQ489" s="11"/>
      <c r="AR489" s="11"/>
      <c r="AS489" s="75" t="str">
        <f t="shared" si="263"/>
        <v/>
      </c>
      <c r="AT489" s="75" t="str">
        <f t="shared" ca="1" si="264"/>
        <v/>
      </c>
      <c r="AU489" s="75" t="str">
        <f t="shared" si="265"/>
        <v/>
      </c>
      <c r="AV489" s="75" t="str">
        <f t="shared" ca="1" si="266"/>
        <v/>
      </c>
      <c r="AW489" s="11"/>
      <c r="AX489" s="11"/>
      <c r="AY489" s="75" t="str">
        <f t="shared" si="267"/>
        <v/>
      </c>
      <c r="AZ489" s="11"/>
      <c r="BA489" s="11"/>
      <c r="BB489" s="75" t="str">
        <f t="shared" si="268"/>
        <v/>
      </c>
      <c r="BC489" s="11"/>
      <c r="BH489" s="52"/>
      <c r="BI489" s="52"/>
      <c r="BJ489" s="52"/>
      <c r="BK489" s="52"/>
      <c r="BL489" s="52"/>
      <c r="BM489" s="52"/>
      <c r="BQ489" s="27"/>
      <c r="BR489" s="27"/>
      <c r="BS489" s="27"/>
      <c r="BT489" s="27"/>
      <c r="BU489" s="27"/>
      <c r="BV489" s="27"/>
      <c r="BW489" s="54"/>
      <c r="BX489" s="26"/>
      <c r="BY489" s="54"/>
      <c r="BZ489" s="26"/>
      <c r="CA489" s="26"/>
      <c r="CB489" s="26"/>
    </row>
    <row r="490" spans="1:80" ht="17.45" customHeight="1">
      <c r="A490" s="86">
        <f t="shared" si="270"/>
        <v>69.400000000000006</v>
      </c>
      <c r="B490" s="107">
        <f t="shared" si="257"/>
        <v>46105</v>
      </c>
      <c r="C490" s="8"/>
      <c r="D490" s="11"/>
      <c r="E490" s="12"/>
      <c r="F490" s="11"/>
      <c r="G490" s="74">
        <f t="shared" si="272"/>
        <v>366</v>
      </c>
      <c r="H490" s="75">
        <f t="shared" si="272"/>
        <v>4483</v>
      </c>
      <c r="I490" s="88">
        <f t="shared" si="259"/>
        <v>0</v>
      </c>
      <c r="J490" s="78">
        <f t="shared" si="260"/>
        <v>0</v>
      </c>
      <c r="K490" s="78">
        <f t="shared" si="261"/>
        <v>0</v>
      </c>
      <c r="L490" s="78">
        <f t="shared" si="248"/>
        <v>0</v>
      </c>
      <c r="M490" s="78">
        <f t="shared" ca="1" si="271"/>
        <v>0.35302197802197754</v>
      </c>
      <c r="N490" s="78">
        <f t="shared" ca="1" si="269"/>
        <v>0.93406593406593341</v>
      </c>
      <c r="O490" s="78">
        <f t="shared" si="262"/>
        <v>5.0000000000000001E-4</v>
      </c>
      <c r="P490" s="13"/>
      <c r="Q490" s="8"/>
      <c r="R490" s="13"/>
      <c r="S490" s="89">
        <f t="shared" si="249"/>
        <v>0</v>
      </c>
      <c r="T490" s="75">
        <f t="shared" si="250"/>
        <v>0</v>
      </c>
      <c r="U490" s="90">
        <f t="shared" si="251"/>
        <v>0</v>
      </c>
      <c r="V490" s="82">
        <f t="shared" si="252"/>
        <v>0</v>
      </c>
      <c r="W490" s="8"/>
      <c r="X490" s="8"/>
      <c r="Y490" s="12"/>
      <c r="Z490" s="12"/>
      <c r="AA490" s="12"/>
      <c r="AB490" s="12"/>
      <c r="AC490" s="91">
        <f t="shared" si="253"/>
        <v>0</v>
      </c>
      <c r="AD490" s="75">
        <f t="shared" si="254"/>
        <v>0</v>
      </c>
      <c r="AE490" s="88">
        <f t="shared" si="243"/>
        <v>0</v>
      </c>
      <c r="AF490" s="92">
        <f t="shared" si="244"/>
        <v>0</v>
      </c>
      <c r="AG490" s="93">
        <f t="shared" si="245"/>
        <v>0</v>
      </c>
      <c r="AH490" s="93">
        <f t="shared" si="246"/>
        <v>0</v>
      </c>
      <c r="AI490" s="78">
        <f t="shared" si="247"/>
        <v>0</v>
      </c>
      <c r="AJ490" s="92">
        <f t="shared" si="255"/>
        <v>0</v>
      </c>
      <c r="AK490" s="78">
        <f t="shared" si="256"/>
        <v>0</v>
      </c>
      <c r="AL490" s="11"/>
      <c r="AM490" s="14"/>
      <c r="AN490" s="11"/>
      <c r="AO490" s="15"/>
      <c r="AP490" s="11"/>
      <c r="AQ490" s="11"/>
      <c r="AR490" s="11"/>
      <c r="AS490" s="75" t="str">
        <f t="shared" si="263"/>
        <v/>
      </c>
      <c r="AT490" s="75" t="str">
        <f t="shared" ca="1" si="264"/>
        <v/>
      </c>
      <c r="AU490" s="75" t="str">
        <f t="shared" si="265"/>
        <v/>
      </c>
      <c r="AV490" s="75" t="str">
        <f t="shared" ca="1" si="266"/>
        <v/>
      </c>
      <c r="AW490" s="11"/>
      <c r="AX490" s="11"/>
      <c r="AY490" s="75" t="str">
        <f t="shared" si="267"/>
        <v/>
      </c>
      <c r="AZ490" s="11"/>
      <c r="BA490" s="11"/>
      <c r="BB490" s="75" t="str">
        <f t="shared" si="268"/>
        <v/>
      </c>
      <c r="BC490" s="11"/>
      <c r="BH490" s="52"/>
      <c r="BI490" s="52"/>
      <c r="BJ490" s="52"/>
      <c r="BK490" s="52"/>
      <c r="BL490" s="52"/>
      <c r="BM490" s="52"/>
      <c r="BQ490" s="27"/>
      <c r="BR490" s="27"/>
      <c r="BS490" s="27"/>
      <c r="BT490" s="27"/>
      <c r="BU490" s="27"/>
      <c r="BV490" s="27"/>
      <c r="BW490" s="54"/>
      <c r="BX490" s="26"/>
      <c r="BY490" s="54"/>
      <c r="BZ490" s="26"/>
      <c r="CA490" s="26"/>
      <c r="CB490" s="26"/>
    </row>
    <row r="491" spans="1:80" ht="17.45" customHeight="1">
      <c r="A491" s="94">
        <f t="shared" si="270"/>
        <v>69.5</v>
      </c>
      <c r="B491" s="107">
        <f t="shared" si="257"/>
        <v>46106</v>
      </c>
      <c r="C491" s="8"/>
      <c r="D491" s="11"/>
      <c r="E491" s="12"/>
      <c r="F491" s="11"/>
      <c r="G491" s="74">
        <f t="shared" si="272"/>
        <v>366</v>
      </c>
      <c r="H491" s="75">
        <f t="shared" si="272"/>
        <v>4483</v>
      </c>
      <c r="I491" s="88">
        <f t="shared" si="259"/>
        <v>0</v>
      </c>
      <c r="J491" s="78">
        <f t="shared" si="260"/>
        <v>0</v>
      </c>
      <c r="K491" s="78">
        <f t="shared" si="261"/>
        <v>0</v>
      </c>
      <c r="L491" s="78">
        <f t="shared" si="248"/>
        <v>0</v>
      </c>
      <c r="M491" s="78">
        <f t="shared" ca="1" si="271"/>
        <v>0.35302197802197754</v>
      </c>
      <c r="N491" s="78">
        <f t="shared" ca="1" si="269"/>
        <v>0.93406593406593341</v>
      </c>
      <c r="O491" s="78">
        <f t="shared" si="262"/>
        <v>5.0000000000000001E-4</v>
      </c>
      <c r="P491" s="13"/>
      <c r="Q491" s="8"/>
      <c r="R491" s="13"/>
      <c r="S491" s="89">
        <f t="shared" si="249"/>
        <v>0</v>
      </c>
      <c r="T491" s="75">
        <f t="shared" si="250"/>
        <v>0</v>
      </c>
      <c r="U491" s="90">
        <f t="shared" si="251"/>
        <v>0</v>
      </c>
      <c r="V491" s="82">
        <f t="shared" si="252"/>
        <v>0</v>
      </c>
      <c r="W491" s="8"/>
      <c r="X491" s="8"/>
      <c r="Y491" s="12"/>
      <c r="Z491" s="12"/>
      <c r="AA491" s="12"/>
      <c r="AB491" s="12"/>
      <c r="AC491" s="91">
        <f t="shared" si="253"/>
        <v>0</v>
      </c>
      <c r="AD491" s="75">
        <f t="shared" si="254"/>
        <v>0</v>
      </c>
      <c r="AE491" s="88">
        <f t="shared" si="243"/>
        <v>0</v>
      </c>
      <c r="AF491" s="92">
        <f t="shared" si="244"/>
        <v>0</v>
      </c>
      <c r="AG491" s="93">
        <f t="shared" si="245"/>
        <v>0</v>
      </c>
      <c r="AH491" s="93">
        <f t="shared" si="246"/>
        <v>0</v>
      </c>
      <c r="AI491" s="78">
        <f t="shared" si="247"/>
        <v>0</v>
      </c>
      <c r="AJ491" s="92">
        <f t="shared" si="255"/>
        <v>0</v>
      </c>
      <c r="AK491" s="78">
        <f t="shared" si="256"/>
        <v>0</v>
      </c>
      <c r="AL491" s="11"/>
      <c r="AM491" s="14"/>
      <c r="AN491" s="11"/>
      <c r="AO491" s="15"/>
      <c r="AP491" s="11"/>
      <c r="AQ491" s="11"/>
      <c r="AR491" s="11"/>
      <c r="AS491" s="75" t="str">
        <f t="shared" si="263"/>
        <v/>
      </c>
      <c r="AT491" s="75" t="str">
        <f t="shared" ca="1" si="264"/>
        <v/>
      </c>
      <c r="AU491" s="75" t="str">
        <f t="shared" si="265"/>
        <v/>
      </c>
      <c r="AV491" s="75" t="str">
        <f t="shared" ca="1" si="266"/>
        <v/>
      </c>
      <c r="AW491" s="11"/>
      <c r="AX491" s="11"/>
      <c r="AY491" s="75" t="str">
        <f t="shared" si="267"/>
        <v/>
      </c>
      <c r="AZ491" s="11"/>
      <c r="BA491" s="11"/>
      <c r="BB491" s="75" t="str">
        <f t="shared" si="268"/>
        <v/>
      </c>
      <c r="BC491" s="11"/>
      <c r="BH491" s="52"/>
      <c r="BI491" s="52"/>
      <c r="BJ491" s="52"/>
      <c r="BK491" s="52"/>
      <c r="BL491" s="52"/>
      <c r="BM491" s="52"/>
      <c r="BQ491" s="27"/>
      <c r="BR491" s="27"/>
      <c r="BS491" s="27"/>
      <c r="BT491" s="27"/>
      <c r="BU491" s="27"/>
      <c r="BV491" s="27"/>
      <c r="BW491" s="54"/>
      <c r="BX491" s="26"/>
      <c r="BY491" s="54"/>
      <c r="BZ491" s="26"/>
      <c r="CA491" s="26"/>
      <c r="CB491" s="26"/>
    </row>
    <row r="492" spans="1:80" ht="17.45" customHeight="1">
      <c r="A492" s="86">
        <f t="shared" si="270"/>
        <v>69.599999999999994</v>
      </c>
      <c r="B492" s="107">
        <f t="shared" si="257"/>
        <v>46107</v>
      </c>
      <c r="C492" s="8"/>
      <c r="D492" s="11"/>
      <c r="E492" s="12"/>
      <c r="F492" s="11"/>
      <c r="G492" s="74">
        <f t="shared" ref="G492:H500" si="273">G491-E492-C492</f>
        <v>366</v>
      </c>
      <c r="H492" s="75">
        <f t="shared" si="273"/>
        <v>4483</v>
      </c>
      <c r="I492" s="88">
        <f t="shared" si="259"/>
        <v>0</v>
      </c>
      <c r="J492" s="78">
        <f t="shared" si="260"/>
        <v>0</v>
      </c>
      <c r="K492" s="78">
        <f t="shared" si="261"/>
        <v>0</v>
      </c>
      <c r="L492" s="78">
        <f t="shared" si="248"/>
        <v>0</v>
      </c>
      <c r="M492" s="78">
        <f t="shared" ca="1" si="271"/>
        <v>0.35302197802197754</v>
      </c>
      <c r="N492" s="78">
        <f t="shared" ca="1" si="269"/>
        <v>0.93406593406593341</v>
      </c>
      <c r="O492" s="78">
        <f t="shared" si="262"/>
        <v>5.0000000000000001E-4</v>
      </c>
      <c r="P492" s="13"/>
      <c r="Q492" s="8"/>
      <c r="R492" s="13"/>
      <c r="S492" s="89">
        <f t="shared" si="249"/>
        <v>0</v>
      </c>
      <c r="T492" s="75">
        <f t="shared" si="250"/>
        <v>0</v>
      </c>
      <c r="U492" s="90">
        <f t="shared" si="251"/>
        <v>0</v>
      </c>
      <c r="V492" s="82">
        <f t="shared" si="252"/>
        <v>0</v>
      </c>
      <c r="W492" s="8"/>
      <c r="X492" s="8"/>
      <c r="Y492" s="12"/>
      <c r="Z492" s="12"/>
      <c r="AA492" s="12"/>
      <c r="AB492" s="12"/>
      <c r="AC492" s="91">
        <f t="shared" si="253"/>
        <v>0</v>
      </c>
      <c r="AD492" s="75">
        <f t="shared" si="254"/>
        <v>0</v>
      </c>
      <c r="AE492" s="88">
        <f t="shared" si="243"/>
        <v>0</v>
      </c>
      <c r="AF492" s="92">
        <f t="shared" si="244"/>
        <v>0</v>
      </c>
      <c r="AG492" s="93">
        <f t="shared" si="245"/>
        <v>0</v>
      </c>
      <c r="AH492" s="93">
        <f t="shared" si="246"/>
        <v>0</v>
      </c>
      <c r="AI492" s="78">
        <f t="shared" si="247"/>
        <v>0</v>
      </c>
      <c r="AJ492" s="92">
        <f t="shared" si="255"/>
        <v>0</v>
      </c>
      <c r="AK492" s="78">
        <f t="shared" si="256"/>
        <v>0</v>
      </c>
      <c r="AL492" s="11"/>
      <c r="AM492" s="14"/>
      <c r="AN492" s="11"/>
      <c r="AO492" s="15"/>
      <c r="AP492" s="11"/>
      <c r="AQ492" s="11"/>
      <c r="AR492" s="11"/>
      <c r="AS492" s="75" t="str">
        <f t="shared" si="263"/>
        <v/>
      </c>
      <c r="AT492" s="75" t="str">
        <f t="shared" ca="1" si="264"/>
        <v/>
      </c>
      <c r="AU492" s="75" t="str">
        <f t="shared" si="265"/>
        <v/>
      </c>
      <c r="AV492" s="75" t="str">
        <f t="shared" ca="1" si="266"/>
        <v/>
      </c>
      <c r="AW492" s="11"/>
      <c r="AX492" s="11"/>
      <c r="AY492" s="75" t="str">
        <f t="shared" si="267"/>
        <v/>
      </c>
      <c r="AZ492" s="11"/>
      <c r="BA492" s="11"/>
      <c r="BB492" s="75" t="str">
        <f t="shared" si="268"/>
        <v/>
      </c>
      <c r="BC492" s="11"/>
      <c r="BH492" s="52"/>
      <c r="BI492" s="52"/>
      <c r="BJ492" s="52"/>
      <c r="BK492" s="52"/>
      <c r="BL492" s="52"/>
      <c r="BM492" s="52"/>
      <c r="BQ492" s="27"/>
      <c r="BR492" s="27"/>
      <c r="BS492" s="27"/>
      <c r="BT492" s="27"/>
      <c r="BU492" s="27"/>
      <c r="BV492" s="27"/>
      <c r="BW492" s="54"/>
      <c r="BX492" s="26"/>
      <c r="BY492" s="54"/>
      <c r="BZ492" s="26"/>
      <c r="CA492" s="26"/>
      <c r="CB492" s="26"/>
    </row>
    <row r="493" spans="1:80" ht="17.45" customHeight="1" thickBot="1">
      <c r="A493" s="94">
        <f t="shared" si="270"/>
        <v>69.7</v>
      </c>
      <c r="B493" s="108">
        <f t="shared" si="257"/>
        <v>46108</v>
      </c>
      <c r="C493" s="16"/>
      <c r="D493" s="17"/>
      <c r="E493" s="18"/>
      <c r="F493" s="17"/>
      <c r="G493" s="96">
        <f t="shared" si="273"/>
        <v>366</v>
      </c>
      <c r="H493" s="97">
        <f t="shared" si="273"/>
        <v>4483</v>
      </c>
      <c r="I493" s="98">
        <f t="shared" si="259"/>
        <v>0</v>
      </c>
      <c r="J493" s="99">
        <f t="shared" si="260"/>
        <v>0</v>
      </c>
      <c r="K493" s="99">
        <f t="shared" si="261"/>
        <v>0</v>
      </c>
      <c r="L493" s="99">
        <f t="shared" si="248"/>
        <v>0</v>
      </c>
      <c r="M493" s="99">
        <f t="shared" ca="1" si="271"/>
        <v>0.35302197802197754</v>
      </c>
      <c r="N493" s="99">
        <f t="shared" ca="1" si="269"/>
        <v>0.93406593406593341</v>
      </c>
      <c r="O493" s="99">
        <f t="shared" si="262"/>
        <v>5.0000000000000001E-4</v>
      </c>
      <c r="P493" s="19"/>
      <c r="Q493" s="16"/>
      <c r="R493" s="19"/>
      <c r="S493" s="89">
        <f t="shared" si="249"/>
        <v>0</v>
      </c>
      <c r="T493" s="75">
        <f t="shared" si="250"/>
        <v>0</v>
      </c>
      <c r="U493" s="100">
        <f t="shared" si="251"/>
        <v>0</v>
      </c>
      <c r="V493" s="101">
        <f t="shared" si="252"/>
        <v>0</v>
      </c>
      <c r="W493" s="16"/>
      <c r="X493" s="8"/>
      <c r="Y493" s="12"/>
      <c r="Z493" s="12"/>
      <c r="AA493" s="12"/>
      <c r="AB493" s="12"/>
      <c r="AC493" s="102">
        <f t="shared" si="253"/>
        <v>0</v>
      </c>
      <c r="AD493" s="97">
        <f t="shared" si="254"/>
        <v>0</v>
      </c>
      <c r="AE493" s="98">
        <f t="shared" si="243"/>
        <v>0</v>
      </c>
      <c r="AF493" s="103">
        <f t="shared" si="244"/>
        <v>0</v>
      </c>
      <c r="AG493" s="104">
        <f t="shared" si="245"/>
        <v>0</v>
      </c>
      <c r="AH493" s="104">
        <f t="shared" si="246"/>
        <v>0</v>
      </c>
      <c r="AI493" s="99">
        <f t="shared" si="247"/>
        <v>0</v>
      </c>
      <c r="AJ493" s="103">
        <f t="shared" si="255"/>
        <v>0</v>
      </c>
      <c r="AK493" s="99">
        <f t="shared" si="256"/>
        <v>0</v>
      </c>
      <c r="AL493" s="17"/>
      <c r="AM493" s="20"/>
      <c r="AN493" s="17"/>
      <c r="AO493" s="21"/>
      <c r="AP493" s="17"/>
      <c r="AQ493" s="17"/>
      <c r="AR493" s="17"/>
      <c r="AS493" s="97" t="str">
        <f t="shared" si="263"/>
        <v/>
      </c>
      <c r="AT493" s="97" t="str">
        <f t="shared" ca="1" si="264"/>
        <v/>
      </c>
      <c r="AU493" s="97" t="str">
        <f t="shared" si="265"/>
        <v/>
      </c>
      <c r="AV493" s="97" t="str">
        <f t="shared" ca="1" si="266"/>
        <v/>
      </c>
      <c r="AW493" s="17"/>
      <c r="AX493" s="17"/>
      <c r="AY493" s="97" t="str">
        <f t="shared" si="267"/>
        <v/>
      </c>
      <c r="AZ493" s="17"/>
      <c r="BA493" s="17"/>
      <c r="BB493" s="97" t="str">
        <f t="shared" si="268"/>
        <v/>
      </c>
      <c r="BC493" s="17"/>
      <c r="BH493" s="52"/>
      <c r="BI493" s="52"/>
      <c r="BJ493" s="52"/>
      <c r="BK493" s="52"/>
      <c r="BL493" s="52"/>
      <c r="BM493" s="52"/>
      <c r="BQ493" s="27"/>
      <c r="BR493" s="27"/>
      <c r="BS493" s="27"/>
      <c r="BT493" s="27"/>
      <c r="BU493" s="27"/>
      <c r="BV493" s="27"/>
      <c r="BW493" s="54"/>
      <c r="BX493" s="26"/>
      <c r="BY493" s="54"/>
      <c r="BZ493" s="26"/>
      <c r="CA493" s="26"/>
      <c r="CB493" s="26"/>
    </row>
    <row r="494" spans="1:80" ht="17.45" customHeight="1" thickTop="1">
      <c r="A494" s="105">
        <f>A487+1</f>
        <v>70.099999999999994</v>
      </c>
      <c r="B494" s="106">
        <f>B493+1</f>
        <v>46109</v>
      </c>
      <c r="C494" s="4"/>
      <c r="D494" s="5"/>
      <c r="E494" s="6"/>
      <c r="F494" s="5"/>
      <c r="G494" s="74">
        <f t="shared" si="273"/>
        <v>366</v>
      </c>
      <c r="H494" s="75">
        <f t="shared" si="273"/>
        <v>4483</v>
      </c>
      <c r="I494" s="76">
        <f t="shared" si="259"/>
        <v>0</v>
      </c>
      <c r="J494" s="77">
        <f t="shared" si="260"/>
        <v>0</v>
      </c>
      <c r="K494" s="77">
        <f t="shared" si="261"/>
        <v>0</v>
      </c>
      <c r="L494" s="77">
        <f t="shared" si="248"/>
        <v>0</v>
      </c>
      <c r="M494" s="78">
        <f t="shared" ca="1" si="271"/>
        <v>0.35302197802197754</v>
      </c>
      <c r="N494" s="78">
        <f t="shared" ca="1" si="269"/>
        <v>0.93406593406593341</v>
      </c>
      <c r="O494" s="78">
        <f t="shared" si="262"/>
        <v>5.0000000000000001E-4</v>
      </c>
      <c r="P494" s="13"/>
      <c r="Q494" s="8"/>
      <c r="R494" s="13"/>
      <c r="S494" s="79">
        <f t="shared" si="249"/>
        <v>0</v>
      </c>
      <c r="T494" s="80">
        <f t="shared" si="250"/>
        <v>0</v>
      </c>
      <c r="U494" s="90">
        <f t="shared" si="251"/>
        <v>0</v>
      </c>
      <c r="V494" s="82">
        <f t="shared" si="252"/>
        <v>0</v>
      </c>
      <c r="W494" s="4"/>
      <c r="X494" s="4"/>
      <c r="Y494" s="6"/>
      <c r="Z494" s="6"/>
      <c r="AA494" s="6"/>
      <c r="AB494" s="6"/>
      <c r="AC494" s="83">
        <f t="shared" si="253"/>
        <v>0</v>
      </c>
      <c r="AD494" s="80">
        <f t="shared" si="254"/>
        <v>0</v>
      </c>
      <c r="AE494" s="76">
        <f t="shared" si="243"/>
        <v>0</v>
      </c>
      <c r="AF494" s="84">
        <f t="shared" si="244"/>
        <v>0</v>
      </c>
      <c r="AG494" s="85">
        <f t="shared" si="245"/>
        <v>0</v>
      </c>
      <c r="AH494" s="85">
        <f t="shared" si="246"/>
        <v>0</v>
      </c>
      <c r="AI494" s="77">
        <f t="shared" si="247"/>
        <v>0</v>
      </c>
      <c r="AJ494" s="84">
        <f t="shared" si="255"/>
        <v>0</v>
      </c>
      <c r="AK494" s="77">
        <f t="shared" si="256"/>
        <v>0</v>
      </c>
      <c r="AL494" s="5"/>
      <c r="AM494" s="9"/>
      <c r="AN494" s="5"/>
      <c r="AO494" s="10"/>
      <c r="AP494" s="5"/>
      <c r="AQ494" s="5"/>
      <c r="AR494" s="5"/>
      <c r="AS494" s="80" t="str">
        <f t="shared" si="263"/>
        <v/>
      </c>
      <c r="AT494" s="80" t="str">
        <f t="shared" ca="1" si="264"/>
        <v/>
      </c>
      <c r="AU494" s="80" t="str">
        <f t="shared" si="265"/>
        <v/>
      </c>
      <c r="AV494" s="80" t="str">
        <f t="shared" ca="1" si="266"/>
        <v/>
      </c>
      <c r="AW494" s="5"/>
      <c r="AX494" s="5"/>
      <c r="AY494" s="80" t="str">
        <f t="shared" si="267"/>
        <v/>
      </c>
      <c r="AZ494" s="165"/>
      <c r="BA494" s="165"/>
      <c r="BB494" s="80" t="str">
        <f t="shared" si="268"/>
        <v/>
      </c>
      <c r="BC494" s="5"/>
      <c r="BH494" s="52"/>
      <c r="BI494" s="52"/>
      <c r="BJ494" s="52"/>
      <c r="BK494" s="52"/>
      <c r="BL494" s="52"/>
      <c r="BM494" s="52"/>
      <c r="BQ494" s="27"/>
      <c r="BR494" s="27"/>
      <c r="BS494" s="27"/>
      <c r="BT494" s="27"/>
      <c r="BU494" s="27"/>
      <c r="BV494" s="27"/>
      <c r="BW494" s="54"/>
      <c r="BX494" s="26"/>
      <c r="BY494" s="54"/>
      <c r="BZ494" s="26"/>
      <c r="CA494" s="26"/>
      <c r="CB494" s="26"/>
    </row>
    <row r="495" spans="1:80" ht="17.45" customHeight="1">
      <c r="A495" s="94">
        <f t="shared" si="270"/>
        <v>70.2</v>
      </c>
      <c r="B495" s="107">
        <f t="shared" si="257"/>
        <v>46110</v>
      </c>
      <c r="C495" s="8"/>
      <c r="D495" s="11"/>
      <c r="E495" s="12"/>
      <c r="F495" s="11"/>
      <c r="G495" s="74">
        <f t="shared" si="273"/>
        <v>366</v>
      </c>
      <c r="H495" s="75">
        <f t="shared" si="273"/>
        <v>4483</v>
      </c>
      <c r="I495" s="88">
        <f t="shared" si="259"/>
        <v>0</v>
      </c>
      <c r="J495" s="78">
        <f t="shared" si="260"/>
        <v>0</v>
      </c>
      <c r="K495" s="78">
        <f t="shared" si="261"/>
        <v>0</v>
      </c>
      <c r="L495" s="78">
        <f t="shared" si="248"/>
        <v>0</v>
      </c>
      <c r="M495" s="78">
        <f t="shared" ca="1" si="271"/>
        <v>0.35302197802197754</v>
      </c>
      <c r="N495" s="78">
        <f t="shared" ca="1" si="269"/>
        <v>0.93406593406593341</v>
      </c>
      <c r="O495" s="78">
        <f t="shared" si="262"/>
        <v>5.0000000000000001E-4</v>
      </c>
      <c r="P495" s="13"/>
      <c r="Q495" s="8"/>
      <c r="R495" s="13"/>
      <c r="S495" s="89">
        <f t="shared" si="249"/>
        <v>0</v>
      </c>
      <c r="T495" s="75">
        <f t="shared" si="250"/>
        <v>0</v>
      </c>
      <c r="U495" s="90">
        <f t="shared" si="251"/>
        <v>0</v>
      </c>
      <c r="V495" s="82">
        <f t="shared" si="252"/>
        <v>0</v>
      </c>
      <c r="W495" s="8"/>
      <c r="X495" s="8"/>
      <c r="Y495" s="12"/>
      <c r="Z495" s="12"/>
      <c r="AA495" s="12"/>
      <c r="AB495" s="12"/>
      <c r="AC495" s="91">
        <f t="shared" si="253"/>
        <v>0</v>
      </c>
      <c r="AD495" s="75">
        <f t="shared" si="254"/>
        <v>0</v>
      </c>
      <c r="AE495" s="88">
        <f t="shared" si="243"/>
        <v>0</v>
      </c>
      <c r="AF495" s="92">
        <f t="shared" si="244"/>
        <v>0</v>
      </c>
      <c r="AG495" s="93">
        <f t="shared" si="245"/>
        <v>0</v>
      </c>
      <c r="AH495" s="93">
        <f t="shared" si="246"/>
        <v>0</v>
      </c>
      <c r="AI495" s="78">
        <f t="shared" si="247"/>
        <v>0</v>
      </c>
      <c r="AJ495" s="92">
        <f t="shared" si="255"/>
        <v>0</v>
      </c>
      <c r="AK495" s="78">
        <f t="shared" si="256"/>
        <v>0</v>
      </c>
      <c r="AL495" s="11"/>
      <c r="AM495" s="14"/>
      <c r="AN495" s="11"/>
      <c r="AO495" s="15"/>
      <c r="AP495" s="11"/>
      <c r="AQ495" s="11"/>
      <c r="AR495" s="11"/>
      <c r="AS495" s="75" t="str">
        <f t="shared" si="263"/>
        <v/>
      </c>
      <c r="AT495" s="75" t="str">
        <f t="shared" ca="1" si="264"/>
        <v/>
      </c>
      <c r="AU495" s="75" t="str">
        <f t="shared" si="265"/>
        <v/>
      </c>
      <c r="AV495" s="75" t="str">
        <f t="shared" ca="1" si="266"/>
        <v/>
      </c>
      <c r="AW495" s="11"/>
      <c r="AX495" s="11"/>
      <c r="AY495" s="75" t="str">
        <f t="shared" si="267"/>
        <v/>
      </c>
      <c r="AZ495" s="11"/>
      <c r="BA495" s="11"/>
      <c r="BB495" s="75" t="str">
        <f t="shared" si="268"/>
        <v/>
      </c>
      <c r="BC495" s="11"/>
      <c r="BH495" s="52"/>
      <c r="BI495" s="52"/>
      <c r="BJ495" s="52"/>
      <c r="BK495" s="52"/>
      <c r="BL495" s="52"/>
      <c r="BM495" s="52"/>
      <c r="BQ495" s="27"/>
      <c r="BR495" s="27"/>
      <c r="BS495" s="27"/>
      <c r="BT495" s="27"/>
      <c r="BU495" s="27"/>
      <c r="BV495" s="27"/>
      <c r="BW495" s="54"/>
      <c r="BX495" s="26"/>
      <c r="BY495" s="54"/>
      <c r="BZ495" s="26"/>
      <c r="CA495" s="26"/>
      <c r="CB495" s="26"/>
    </row>
    <row r="496" spans="1:80" ht="17.45" customHeight="1">
      <c r="A496" s="86">
        <f t="shared" si="270"/>
        <v>70.3</v>
      </c>
      <c r="B496" s="107">
        <f t="shared" si="257"/>
        <v>46111</v>
      </c>
      <c r="C496" s="8"/>
      <c r="D496" s="11"/>
      <c r="E496" s="12"/>
      <c r="F496" s="11"/>
      <c r="G496" s="74">
        <f t="shared" si="273"/>
        <v>366</v>
      </c>
      <c r="H496" s="75">
        <f t="shared" si="273"/>
        <v>4483</v>
      </c>
      <c r="I496" s="88">
        <f t="shared" si="259"/>
        <v>0</v>
      </c>
      <c r="J496" s="78">
        <f t="shared" si="260"/>
        <v>0</v>
      </c>
      <c r="K496" s="78">
        <f t="shared" si="261"/>
        <v>0</v>
      </c>
      <c r="L496" s="78">
        <f t="shared" si="248"/>
        <v>0</v>
      </c>
      <c r="M496" s="78">
        <f t="shared" ca="1" si="271"/>
        <v>0.35302197802197754</v>
      </c>
      <c r="N496" s="78">
        <f t="shared" ca="1" si="269"/>
        <v>0.93406593406593341</v>
      </c>
      <c r="O496" s="78">
        <f t="shared" si="262"/>
        <v>5.0000000000000001E-4</v>
      </c>
      <c r="P496" s="13"/>
      <c r="Q496" s="8"/>
      <c r="R496" s="13"/>
      <c r="S496" s="89">
        <f t="shared" si="249"/>
        <v>0</v>
      </c>
      <c r="T496" s="75">
        <f t="shared" si="250"/>
        <v>0</v>
      </c>
      <c r="U496" s="90">
        <f t="shared" si="251"/>
        <v>0</v>
      </c>
      <c r="V496" s="82">
        <f t="shared" si="252"/>
        <v>0</v>
      </c>
      <c r="W496" s="8"/>
      <c r="X496" s="8"/>
      <c r="Y496" s="12"/>
      <c r="Z496" s="12"/>
      <c r="AA496" s="12"/>
      <c r="AB496" s="12"/>
      <c r="AC496" s="91">
        <f t="shared" si="253"/>
        <v>0</v>
      </c>
      <c r="AD496" s="75">
        <f t="shared" si="254"/>
        <v>0</v>
      </c>
      <c r="AE496" s="88">
        <f t="shared" si="243"/>
        <v>0</v>
      </c>
      <c r="AF496" s="92">
        <f t="shared" si="244"/>
        <v>0</v>
      </c>
      <c r="AG496" s="93">
        <f t="shared" si="245"/>
        <v>0</v>
      </c>
      <c r="AH496" s="93">
        <f t="shared" si="246"/>
        <v>0</v>
      </c>
      <c r="AI496" s="78">
        <f t="shared" si="247"/>
        <v>0</v>
      </c>
      <c r="AJ496" s="92">
        <f t="shared" si="255"/>
        <v>0</v>
      </c>
      <c r="AK496" s="78">
        <f t="shared" si="256"/>
        <v>0</v>
      </c>
      <c r="AL496" s="11"/>
      <c r="AM496" s="14"/>
      <c r="AN496" s="11"/>
      <c r="AO496" s="15"/>
      <c r="AP496" s="11"/>
      <c r="AQ496" s="11"/>
      <c r="AR496" s="11"/>
      <c r="AS496" s="75" t="str">
        <f t="shared" si="263"/>
        <v/>
      </c>
      <c r="AT496" s="75" t="str">
        <f t="shared" ca="1" si="264"/>
        <v/>
      </c>
      <c r="AU496" s="75" t="str">
        <f t="shared" si="265"/>
        <v/>
      </c>
      <c r="AV496" s="75" t="str">
        <f t="shared" ca="1" si="266"/>
        <v/>
      </c>
      <c r="AW496" s="11"/>
      <c r="AX496" s="11"/>
      <c r="AY496" s="75" t="str">
        <f t="shared" si="267"/>
        <v/>
      </c>
      <c r="AZ496" s="11"/>
      <c r="BA496" s="11"/>
      <c r="BB496" s="75" t="str">
        <f t="shared" si="268"/>
        <v/>
      </c>
      <c r="BC496" s="11"/>
      <c r="BH496" s="52"/>
      <c r="BI496" s="52"/>
      <c r="BJ496" s="52"/>
      <c r="BK496" s="52"/>
      <c r="BL496" s="52"/>
      <c r="BM496" s="52"/>
      <c r="BQ496" s="27"/>
      <c r="BR496" s="27"/>
      <c r="BS496" s="27"/>
      <c r="BT496" s="27"/>
      <c r="BU496" s="27"/>
      <c r="BV496" s="27"/>
      <c r="BW496" s="54"/>
      <c r="BX496" s="26"/>
      <c r="BY496" s="54"/>
      <c r="BZ496" s="26"/>
      <c r="CA496" s="26"/>
      <c r="CB496" s="26"/>
    </row>
    <row r="497" spans="1:80" ht="17.45" customHeight="1">
      <c r="A497" s="94">
        <f t="shared" si="270"/>
        <v>70.400000000000006</v>
      </c>
      <c r="B497" s="107">
        <f t="shared" si="257"/>
        <v>46112</v>
      </c>
      <c r="C497" s="8"/>
      <c r="D497" s="11"/>
      <c r="E497" s="12"/>
      <c r="F497" s="11"/>
      <c r="G497" s="74">
        <f t="shared" si="273"/>
        <v>366</v>
      </c>
      <c r="H497" s="75">
        <f t="shared" si="273"/>
        <v>4483</v>
      </c>
      <c r="I497" s="88">
        <f t="shared" si="259"/>
        <v>0</v>
      </c>
      <c r="J497" s="78">
        <f t="shared" si="260"/>
        <v>0</v>
      </c>
      <c r="K497" s="78">
        <f t="shared" si="261"/>
        <v>0</v>
      </c>
      <c r="L497" s="78">
        <f t="shared" si="248"/>
        <v>0</v>
      </c>
      <c r="M497" s="78">
        <f t="shared" ca="1" si="271"/>
        <v>0.35302197802197754</v>
      </c>
      <c r="N497" s="78">
        <f t="shared" ca="1" si="269"/>
        <v>0.93406593406593341</v>
      </c>
      <c r="O497" s="78">
        <f t="shared" si="262"/>
        <v>5.0000000000000001E-4</v>
      </c>
      <c r="P497" s="13"/>
      <c r="Q497" s="8"/>
      <c r="R497" s="13"/>
      <c r="S497" s="89">
        <f t="shared" si="249"/>
        <v>0</v>
      </c>
      <c r="T497" s="75">
        <f t="shared" si="250"/>
        <v>0</v>
      </c>
      <c r="U497" s="90">
        <f t="shared" si="251"/>
        <v>0</v>
      </c>
      <c r="V497" s="82">
        <f t="shared" si="252"/>
        <v>0</v>
      </c>
      <c r="W497" s="8"/>
      <c r="X497" s="8"/>
      <c r="Y497" s="12"/>
      <c r="Z497" s="12"/>
      <c r="AA497" s="12"/>
      <c r="AB497" s="12"/>
      <c r="AC497" s="91">
        <f t="shared" si="253"/>
        <v>0</v>
      </c>
      <c r="AD497" s="75">
        <f t="shared" si="254"/>
        <v>0</v>
      </c>
      <c r="AE497" s="88">
        <f t="shared" si="243"/>
        <v>0</v>
      </c>
      <c r="AF497" s="92">
        <f t="shared" si="244"/>
        <v>0</v>
      </c>
      <c r="AG497" s="93">
        <f t="shared" si="245"/>
        <v>0</v>
      </c>
      <c r="AH497" s="93">
        <f t="shared" si="246"/>
        <v>0</v>
      </c>
      <c r="AI497" s="78">
        <f t="shared" si="247"/>
        <v>0</v>
      </c>
      <c r="AJ497" s="92">
        <f t="shared" si="255"/>
        <v>0</v>
      </c>
      <c r="AK497" s="78">
        <f t="shared" si="256"/>
        <v>0</v>
      </c>
      <c r="AL497" s="11"/>
      <c r="AM497" s="14"/>
      <c r="AN497" s="11"/>
      <c r="AO497" s="15"/>
      <c r="AP497" s="11"/>
      <c r="AQ497" s="11"/>
      <c r="AR497" s="11"/>
      <c r="AS497" s="75" t="str">
        <f t="shared" si="263"/>
        <v/>
      </c>
      <c r="AT497" s="75" t="str">
        <f t="shared" ca="1" si="264"/>
        <v/>
      </c>
      <c r="AU497" s="75" t="str">
        <f t="shared" si="265"/>
        <v/>
      </c>
      <c r="AV497" s="75" t="str">
        <f t="shared" ca="1" si="266"/>
        <v/>
      </c>
      <c r="AW497" s="11"/>
      <c r="AX497" s="11"/>
      <c r="AY497" s="75" t="str">
        <f t="shared" si="267"/>
        <v/>
      </c>
      <c r="AZ497" s="11"/>
      <c r="BA497" s="11"/>
      <c r="BB497" s="75" t="str">
        <f t="shared" si="268"/>
        <v/>
      </c>
      <c r="BC497" s="11"/>
      <c r="BH497" s="52"/>
      <c r="BI497" s="52"/>
      <c r="BJ497" s="52"/>
      <c r="BK497" s="52"/>
      <c r="BL497" s="52"/>
      <c r="BM497" s="52"/>
      <c r="BQ497" s="27"/>
      <c r="BR497" s="27"/>
      <c r="BS497" s="27"/>
      <c r="BT497" s="27"/>
      <c r="BU497" s="27"/>
      <c r="BV497" s="27"/>
      <c r="BW497" s="54"/>
      <c r="BX497" s="26"/>
      <c r="BY497" s="54"/>
      <c r="BZ497" s="26"/>
      <c r="CA497" s="26"/>
      <c r="CB497" s="26"/>
    </row>
    <row r="498" spans="1:80" ht="17.45" customHeight="1">
      <c r="A498" s="86">
        <f t="shared" si="270"/>
        <v>70.5</v>
      </c>
      <c r="B498" s="107">
        <f t="shared" si="257"/>
        <v>46113</v>
      </c>
      <c r="C498" s="8"/>
      <c r="D498" s="11"/>
      <c r="E498" s="12"/>
      <c r="F498" s="11"/>
      <c r="G498" s="74">
        <f t="shared" si="273"/>
        <v>366</v>
      </c>
      <c r="H498" s="75">
        <f t="shared" si="273"/>
        <v>4483</v>
      </c>
      <c r="I498" s="88">
        <f t="shared" si="259"/>
        <v>0</v>
      </c>
      <c r="J498" s="78">
        <f t="shared" si="260"/>
        <v>0</v>
      </c>
      <c r="K498" s="78">
        <f t="shared" si="261"/>
        <v>0</v>
      </c>
      <c r="L498" s="78">
        <f t="shared" si="248"/>
        <v>0</v>
      </c>
      <c r="M498" s="78">
        <f t="shared" ca="1" si="271"/>
        <v>0.35302197802197754</v>
      </c>
      <c r="N498" s="78">
        <f t="shared" ca="1" si="269"/>
        <v>0.93406593406593341</v>
      </c>
      <c r="O498" s="78">
        <f t="shared" si="262"/>
        <v>5.0000000000000001E-4</v>
      </c>
      <c r="P498" s="13"/>
      <c r="Q498" s="8"/>
      <c r="R498" s="13"/>
      <c r="S498" s="89">
        <f t="shared" si="249"/>
        <v>0</v>
      </c>
      <c r="T498" s="75">
        <f t="shared" si="250"/>
        <v>0</v>
      </c>
      <c r="U498" s="90">
        <f t="shared" si="251"/>
        <v>0</v>
      </c>
      <c r="V498" s="82">
        <f t="shared" si="252"/>
        <v>0</v>
      </c>
      <c r="W498" s="8"/>
      <c r="X498" s="8"/>
      <c r="Y498" s="12"/>
      <c r="Z498" s="12"/>
      <c r="AA498" s="12"/>
      <c r="AB498" s="12"/>
      <c r="AC498" s="91">
        <f t="shared" si="253"/>
        <v>0</v>
      </c>
      <c r="AD498" s="75">
        <f t="shared" si="254"/>
        <v>0</v>
      </c>
      <c r="AE498" s="88">
        <f t="shared" si="243"/>
        <v>0</v>
      </c>
      <c r="AF498" s="92">
        <f t="shared" si="244"/>
        <v>0</v>
      </c>
      <c r="AG498" s="93">
        <f t="shared" si="245"/>
        <v>0</v>
      </c>
      <c r="AH498" s="93">
        <f t="shared" si="246"/>
        <v>0</v>
      </c>
      <c r="AI498" s="78">
        <f t="shared" si="247"/>
        <v>0</v>
      </c>
      <c r="AJ498" s="92">
        <f t="shared" si="255"/>
        <v>0</v>
      </c>
      <c r="AK498" s="78">
        <f t="shared" si="256"/>
        <v>0</v>
      </c>
      <c r="AL498" s="11"/>
      <c r="AM498" s="14"/>
      <c r="AN498" s="11"/>
      <c r="AO498" s="15"/>
      <c r="AP498" s="11"/>
      <c r="AQ498" s="11"/>
      <c r="AR498" s="11"/>
      <c r="AS498" s="75" t="str">
        <f t="shared" si="263"/>
        <v/>
      </c>
      <c r="AT498" s="75" t="str">
        <f t="shared" ca="1" si="264"/>
        <v/>
      </c>
      <c r="AU498" s="75" t="str">
        <f t="shared" si="265"/>
        <v/>
      </c>
      <c r="AV498" s="75" t="str">
        <f t="shared" ca="1" si="266"/>
        <v/>
      </c>
      <c r="AW498" s="11"/>
      <c r="AX498" s="11"/>
      <c r="AY498" s="75" t="str">
        <f t="shared" si="267"/>
        <v/>
      </c>
      <c r="AZ498" s="11"/>
      <c r="BA498" s="11"/>
      <c r="BB498" s="75" t="str">
        <f t="shared" si="268"/>
        <v/>
      </c>
      <c r="BC498" s="11"/>
      <c r="BH498" s="52"/>
      <c r="BI498" s="52"/>
      <c r="BJ498" s="52"/>
      <c r="BK498" s="52"/>
      <c r="BL498" s="52"/>
      <c r="BM498" s="52"/>
      <c r="BQ498" s="27"/>
      <c r="BR498" s="27"/>
      <c r="BS498" s="27"/>
      <c r="BT498" s="27"/>
      <c r="BU498" s="27"/>
      <c r="BV498" s="27"/>
      <c r="BW498" s="54"/>
      <c r="BX498" s="26"/>
      <c r="BY498" s="54"/>
      <c r="BZ498" s="26"/>
      <c r="CA498" s="26"/>
      <c r="CB498" s="26"/>
    </row>
    <row r="499" spans="1:80" ht="17.45" customHeight="1">
      <c r="A499" s="94">
        <f t="shared" si="270"/>
        <v>70.599999999999994</v>
      </c>
      <c r="B499" s="107">
        <f t="shared" si="257"/>
        <v>46114</v>
      </c>
      <c r="C499" s="8"/>
      <c r="D499" s="11"/>
      <c r="E499" s="12"/>
      <c r="F499" s="11"/>
      <c r="G499" s="74">
        <f t="shared" si="273"/>
        <v>366</v>
      </c>
      <c r="H499" s="75">
        <f t="shared" si="273"/>
        <v>4483</v>
      </c>
      <c r="I499" s="88">
        <f t="shared" si="259"/>
        <v>0</v>
      </c>
      <c r="J499" s="78">
        <f t="shared" si="260"/>
        <v>0</v>
      </c>
      <c r="K499" s="78">
        <f t="shared" si="261"/>
        <v>0</v>
      </c>
      <c r="L499" s="78">
        <f t="shared" si="248"/>
        <v>0</v>
      </c>
      <c r="M499" s="78">
        <f t="shared" ca="1" si="271"/>
        <v>0.35302197802197754</v>
      </c>
      <c r="N499" s="78">
        <f t="shared" ca="1" si="269"/>
        <v>0.93406593406593341</v>
      </c>
      <c r="O499" s="78">
        <f t="shared" si="262"/>
        <v>5.0000000000000001E-4</v>
      </c>
      <c r="P499" s="13"/>
      <c r="Q499" s="8"/>
      <c r="R499" s="13"/>
      <c r="S499" s="89">
        <f t="shared" si="249"/>
        <v>0</v>
      </c>
      <c r="T499" s="75">
        <f t="shared" si="250"/>
        <v>0</v>
      </c>
      <c r="U499" s="90">
        <f t="shared" si="251"/>
        <v>0</v>
      </c>
      <c r="V499" s="82">
        <f t="shared" si="252"/>
        <v>0</v>
      </c>
      <c r="W499" s="8"/>
      <c r="X499" s="8"/>
      <c r="Y499" s="12"/>
      <c r="Z499" s="12"/>
      <c r="AA499" s="12"/>
      <c r="AB499" s="12"/>
      <c r="AC499" s="91">
        <f t="shared" si="253"/>
        <v>0</v>
      </c>
      <c r="AD499" s="75">
        <f t="shared" si="254"/>
        <v>0</v>
      </c>
      <c r="AE499" s="88">
        <f t="shared" si="243"/>
        <v>0</v>
      </c>
      <c r="AF499" s="92">
        <f t="shared" si="244"/>
        <v>0</v>
      </c>
      <c r="AG499" s="93">
        <f t="shared" si="245"/>
        <v>0</v>
      </c>
      <c r="AH499" s="93">
        <f t="shared" si="246"/>
        <v>0</v>
      </c>
      <c r="AI499" s="78">
        <f t="shared" si="247"/>
        <v>0</v>
      </c>
      <c r="AJ499" s="92">
        <f t="shared" si="255"/>
        <v>0</v>
      </c>
      <c r="AK499" s="78">
        <f t="shared" si="256"/>
        <v>0</v>
      </c>
      <c r="AL499" s="11"/>
      <c r="AM499" s="14"/>
      <c r="AN499" s="11"/>
      <c r="AO499" s="15"/>
      <c r="AP499" s="11"/>
      <c r="AQ499" s="11"/>
      <c r="AR499" s="11"/>
      <c r="AS499" s="75" t="str">
        <f t="shared" si="263"/>
        <v/>
      </c>
      <c r="AT499" s="75" t="str">
        <f t="shared" ca="1" si="264"/>
        <v/>
      </c>
      <c r="AU499" s="75" t="str">
        <f t="shared" si="265"/>
        <v/>
      </c>
      <c r="AV499" s="75" t="str">
        <f t="shared" ca="1" si="266"/>
        <v/>
      </c>
      <c r="AW499" s="11"/>
      <c r="AX499" s="11"/>
      <c r="AY499" s="75" t="str">
        <f t="shared" si="267"/>
        <v/>
      </c>
      <c r="AZ499" s="11"/>
      <c r="BA499" s="11"/>
      <c r="BB499" s="75" t="str">
        <f t="shared" si="268"/>
        <v/>
      </c>
      <c r="BC499" s="11"/>
      <c r="BH499" s="52"/>
      <c r="BI499" s="52"/>
      <c r="BJ499" s="52"/>
      <c r="BK499" s="52"/>
      <c r="BL499" s="52"/>
      <c r="BM499" s="52"/>
      <c r="BQ499" s="27"/>
      <c r="BR499" s="27"/>
      <c r="BS499" s="27"/>
      <c r="BT499" s="27"/>
      <c r="BU499" s="27"/>
      <c r="BV499" s="27"/>
      <c r="BW499" s="54"/>
      <c r="BX499" s="26"/>
      <c r="BY499" s="54"/>
      <c r="BZ499" s="26"/>
      <c r="CA499" s="26"/>
      <c r="CB499" s="26"/>
    </row>
    <row r="500" spans="1:80" ht="17.45" customHeight="1" thickBot="1">
      <c r="A500" s="112">
        <f t="shared" si="270"/>
        <v>70.7</v>
      </c>
      <c r="B500" s="108">
        <f t="shared" si="257"/>
        <v>46115</v>
      </c>
      <c r="C500" s="16"/>
      <c r="D500" s="17"/>
      <c r="E500" s="18"/>
      <c r="F500" s="17"/>
      <c r="G500" s="96">
        <f t="shared" si="273"/>
        <v>366</v>
      </c>
      <c r="H500" s="97">
        <f t="shared" si="273"/>
        <v>4483</v>
      </c>
      <c r="I500" s="98">
        <f t="shared" si="259"/>
        <v>0</v>
      </c>
      <c r="J500" s="99">
        <f t="shared" si="260"/>
        <v>0</v>
      </c>
      <c r="K500" s="99">
        <f t="shared" si="261"/>
        <v>0</v>
      </c>
      <c r="L500" s="99">
        <f t="shared" si="248"/>
        <v>0</v>
      </c>
      <c r="M500" s="99">
        <f t="shared" ca="1" si="271"/>
        <v>0.35302197802197754</v>
      </c>
      <c r="N500" s="99">
        <f t="shared" ca="1" si="269"/>
        <v>0.93406593406593341</v>
      </c>
      <c r="O500" s="99">
        <f t="shared" si="262"/>
        <v>5.0000000000000001E-4</v>
      </c>
      <c r="P500" s="19"/>
      <c r="Q500" s="16"/>
      <c r="R500" s="19"/>
      <c r="S500" s="89">
        <f t="shared" si="249"/>
        <v>0</v>
      </c>
      <c r="T500" s="75">
        <f t="shared" si="250"/>
        <v>0</v>
      </c>
      <c r="U500" s="100">
        <f t="shared" si="251"/>
        <v>0</v>
      </c>
      <c r="V500" s="101">
        <f t="shared" si="252"/>
        <v>0</v>
      </c>
      <c r="W500" s="16"/>
      <c r="X500" s="16"/>
      <c r="Y500" s="18"/>
      <c r="Z500" s="18"/>
      <c r="AA500" s="18"/>
      <c r="AB500" s="18"/>
      <c r="AC500" s="102">
        <f t="shared" si="253"/>
        <v>0</v>
      </c>
      <c r="AD500" s="97">
        <f t="shared" si="254"/>
        <v>0</v>
      </c>
      <c r="AE500" s="98">
        <f t="shared" si="243"/>
        <v>0</v>
      </c>
      <c r="AF500" s="103">
        <f t="shared" si="244"/>
        <v>0</v>
      </c>
      <c r="AG500" s="104">
        <f t="shared" si="245"/>
        <v>0</v>
      </c>
      <c r="AH500" s="104">
        <f t="shared" si="246"/>
        <v>0</v>
      </c>
      <c r="AI500" s="99">
        <f t="shared" si="247"/>
        <v>0</v>
      </c>
      <c r="AJ500" s="103">
        <f t="shared" si="255"/>
        <v>0</v>
      </c>
      <c r="AK500" s="99">
        <f t="shared" si="256"/>
        <v>0</v>
      </c>
      <c r="AL500" s="17"/>
      <c r="AM500" s="20"/>
      <c r="AN500" s="17"/>
      <c r="AO500" s="21"/>
      <c r="AP500" s="17"/>
      <c r="AQ500" s="17"/>
      <c r="AR500" s="17"/>
      <c r="AS500" s="97" t="str">
        <f t="shared" si="263"/>
        <v/>
      </c>
      <c r="AT500" s="97" t="str">
        <f t="shared" ca="1" si="264"/>
        <v/>
      </c>
      <c r="AU500" s="97" t="str">
        <f t="shared" si="265"/>
        <v/>
      </c>
      <c r="AV500" s="97" t="str">
        <f t="shared" ca="1" si="266"/>
        <v/>
      </c>
      <c r="AW500" s="17"/>
      <c r="AX500" s="17"/>
      <c r="AY500" s="97" t="str">
        <f t="shared" si="267"/>
        <v/>
      </c>
      <c r="AZ500" s="17"/>
      <c r="BA500" s="17"/>
      <c r="BB500" s="97" t="str">
        <f t="shared" si="268"/>
        <v/>
      </c>
      <c r="BC500" s="17"/>
      <c r="BH500" s="52"/>
      <c r="BI500" s="52"/>
      <c r="BJ500" s="52"/>
      <c r="BK500" s="52"/>
      <c r="BL500" s="52"/>
      <c r="BM500" s="52"/>
      <c r="BQ500" s="27"/>
      <c r="BR500" s="27"/>
      <c r="BS500" s="27"/>
      <c r="BT500" s="27"/>
      <c r="BU500" s="27"/>
      <c r="BV500" s="27"/>
      <c r="BW500" s="54"/>
      <c r="BX500" s="26"/>
      <c r="BY500" s="54"/>
      <c r="BZ500" s="26"/>
      <c r="CA500" s="26"/>
      <c r="CB500" s="26"/>
    </row>
    <row r="501" spans="1:80" ht="17.45" customHeight="1" thickTop="1">
      <c r="A501" s="55"/>
      <c r="AH501" s="29"/>
    </row>
    <row r="502" spans="1:80" ht="17.45" customHeight="1">
      <c r="A502" s="55"/>
      <c r="AH502" s="29"/>
    </row>
    <row r="503" spans="1:80" ht="17.45" customHeight="1">
      <c r="A503" s="55"/>
      <c r="AH503" s="29"/>
    </row>
    <row r="504" spans="1:80" ht="17.45" customHeight="1" thickBot="1">
      <c r="A504" s="55"/>
      <c r="AH504" s="29"/>
    </row>
    <row r="505" spans="1:80" ht="33" customHeight="1" thickBot="1">
      <c r="A505" s="244" t="s">
        <v>5</v>
      </c>
      <c r="B505" s="205" t="s">
        <v>5</v>
      </c>
      <c r="C505" s="205" t="s">
        <v>5</v>
      </c>
      <c r="D505" s="205" t="s">
        <v>5</v>
      </c>
      <c r="E505" s="205" t="s">
        <v>5</v>
      </c>
      <c r="F505" s="205" t="s">
        <v>5</v>
      </c>
      <c r="G505" s="205" t="s">
        <v>5</v>
      </c>
      <c r="H505" s="205" t="s">
        <v>5</v>
      </c>
      <c r="I505" s="205" t="s">
        <v>5</v>
      </c>
      <c r="J505" s="205" t="s">
        <v>5</v>
      </c>
      <c r="K505" s="205" t="s">
        <v>5</v>
      </c>
      <c r="L505" s="205" t="s">
        <v>5</v>
      </c>
      <c r="M505" s="205" t="s">
        <v>5</v>
      </c>
      <c r="N505" s="205" t="s">
        <v>5</v>
      </c>
      <c r="O505" s="205" t="s">
        <v>5</v>
      </c>
      <c r="P505" s="205" t="s">
        <v>5</v>
      </c>
      <c r="Q505" s="205" t="s">
        <v>5</v>
      </c>
      <c r="R505" s="205" t="s">
        <v>5</v>
      </c>
      <c r="S505" s="205" t="s">
        <v>5</v>
      </c>
      <c r="T505" s="205" t="s">
        <v>5</v>
      </c>
      <c r="U505" s="205" t="s">
        <v>5</v>
      </c>
      <c r="V505" s="205" t="s">
        <v>5</v>
      </c>
      <c r="W505" s="205" t="s">
        <v>5</v>
      </c>
      <c r="X505" s="205" t="s">
        <v>5</v>
      </c>
      <c r="Y505" s="205" t="s">
        <v>5</v>
      </c>
      <c r="Z505" s="205" t="s">
        <v>5</v>
      </c>
      <c r="AA505" s="205" t="s">
        <v>5</v>
      </c>
      <c r="AB505" s="205" t="s">
        <v>5</v>
      </c>
      <c r="AC505" s="205" t="s">
        <v>5</v>
      </c>
      <c r="AD505" s="205" t="s">
        <v>5</v>
      </c>
      <c r="AE505" s="205" t="s">
        <v>5</v>
      </c>
      <c r="AF505" s="205" t="s">
        <v>5</v>
      </c>
      <c r="AG505" s="205" t="s">
        <v>5</v>
      </c>
      <c r="AH505" s="206" t="s">
        <v>5</v>
      </c>
      <c r="AI505" s="53"/>
      <c r="AK505" s="52"/>
      <c r="AL505" s="53"/>
      <c r="AN505" s="52"/>
      <c r="BF505" s="54"/>
      <c r="BG505" s="54"/>
      <c r="BL505" s="52"/>
      <c r="BM505" s="52"/>
    </row>
    <row r="506" spans="1:80" ht="33" customHeight="1" thickBot="1">
      <c r="A506" s="212" t="s">
        <v>87</v>
      </c>
      <c r="B506" s="212" t="s">
        <v>88</v>
      </c>
      <c r="C506" s="212" t="s">
        <v>6</v>
      </c>
      <c r="D506" s="212" t="s">
        <v>7</v>
      </c>
      <c r="E506" s="212" t="s">
        <v>8</v>
      </c>
      <c r="F506" s="212" t="s">
        <v>9</v>
      </c>
      <c r="G506" s="212" t="s">
        <v>10</v>
      </c>
      <c r="H506" s="212" t="s">
        <v>11</v>
      </c>
      <c r="I506" s="213" t="s">
        <v>13</v>
      </c>
      <c r="J506" s="241" t="s">
        <v>12</v>
      </c>
      <c r="K506" s="212" t="s">
        <v>15</v>
      </c>
      <c r="L506" s="212" t="s">
        <v>14</v>
      </c>
      <c r="M506" s="212" t="s">
        <v>17</v>
      </c>
      <c r="N506" s="212" t="s">
        <v>16</v>
      </c>
      <c r="O506" s="212" t="s">
        <v>18</v>
      </c>
      <c r="P506" s="212" t="s">
        <v>19</v>
      </c>
      <c r="Q506" s="212" t="s">
        <v>20</v>
      </c>
      <c r="R506" s="212" t="s">
        <v>21</v>
      </c>
      <c r="S506" s="212" t="s">
        <v>22</v>
      </c>
      <c r="T506" s="212" t="s">
        <v>23</v>
      </c>
      <c r="U506" s="212" t="s">
        <v>24</v>
      </c>
      <c r="V506" s="212" t="s">
        <v>25</v>
      </c>
      <c r="W506" s="212" t="s">
        <v>26</v>
      </c>
      <c r="X506" s="212" t="s">
        <v>27</v>
      </c>
      <c r="Y506" s="212" t="s">
        <v>28</v>
      </c>
      <c r="Z506" s="212" t="s">
        <v>29</v>
      </c>
      <c r="AA506" s="212" t="s">
        <v>30</v>
      </c>
      <c r="AB506" s="212" t="s">
        <v>31</v>
      </c>
      <c r="AC506" s="213" t="s">
        <v>32</v>
      </c>
      <c r="AD506" s="213" t="s">
        <v>33</v>
      </c>
      <c r="AE506" s="212" t="s">
        <v>34</v>
      </c>
      <c r="AF506" s="213" t="s">
        <v>35</v>
      </c>
      <c r="AG506" s="212" t="s">
        <v>36</v>
      </c>
      <c r="AH506" s="213" t="s">
        <v>37</v>
      </c>
      <c r="AI506" s="53"/>
      <c r="AK506" s="52"/>
      <c r="AL506" s="53"/>
      <c r="AN506" s="52"/>
      <c r="BF506" s="54"/>
      <c r="BG506" s="54"/>
      <c r="BL506" s="52"/>
      <c r="BM506" s="52"/>
    </row>
    <row r="507" spans="1:80" ht="33" customHeight="1" thickBot="1">
      <c r="A507" s="113"/>
      <c r="B507" s="113"/>
      <c r="C507" s="262" t="s">
        <v>38</v>
      </c>
      <c r="D507" s="263"/>
      <c r="E507" s="263"/>
      <c r="F507" s="263"/>
      <c r="G507" s="263"/>
      <c r="H507" s="263"/>
      <c r="I507" s="263"/>
      <c r="J507" s="263"/>
      <c r="K507" s="263"/>
      <c r="L507" s="263"/>
      <c r="M507" s="263"/>
      <c r="N507" s="263"/>
      <c r="O507" s="264"/>
      <c r="P507" s="262" t="s">
        <v>39</v>
      </c>
      <c r="Q507" s="263"/>
      <c r="R507" s="264"/>
      <c r="S507" s="262" t="s">
        <v>40</v>
      </c>
      <c r="T507" s="263"/>
      <c r="U507" s="263"/>
      <c r="V507" s="263"/>
      <c r="W507" s="263"/>
      <c r="X507" s="263"/>
      <c r="Y507" s="263"/>
      <c r="Z507" s="263"/>
      <c r="AA507" s="263"/>
      <c r="AB507" s="264"/>
      <c r="AC507" s="262" t="s">
        <v>41</v>
      </c>
      <c r="AD507" s="263"/>
      <c r="AE507" s="263"/>
      <c r="AF507" s="263"/>
      <c r="AG507" s="263"/>
      <c r="AH507" s="264"/>
      <c r="AI507" s="53"/>
      <c r="AK507" s="52"/>
      <c r="AL507" s="53"/>
      <c r="AN507" s="52"/>
      <c r="BF507" s="54"/>
      <c r="BG507" s="54"/>
      <c r="BL507" s="52"/>
      <c r="BM507" s="52"/>
    </row>
    <row r="508" spans="1:80" ht="33" customHeight="1" thickBot="1">
      <c r="A508" s="114">
        <v>1</v>
      </c>
      <c r="B508" s="115">
        <f>B17</f>
        <v>45632</v>
      </c>
      <c r="C508" s="116">
        <f>SUM(E11:E17)</f>
        <v>7</v>
      </c>
      <c r="D508" s="117">
        <f>SUM(C11:C17)</f>
        <v>0</v>
      </c>
      <c r="E508" s="116">
        <f>SUM(F11:F17)</f>
        <v>48</v>
      </c>
      <c r="F508" s="117">
        <f>SUM(D11:D17)</f>
        <v>0</v>
      </c>
      <c r="G508" s="118">
        <f>INDEX($G$11:$G$500, MATCH($B508-6, $B$11:$B$500, 0))</f>
        <v>727</v>
      </c>
      <c r="H508" s="118">
        <f>INDEX($H$11:$H$500, MATCH($B508-6, $B$11:$B$500, 0))</f>
        <v>5198</v>
      </c>
      <c r="I508" s="118">
        <f t="shared" ref="I508:I571" si="274">LOOKUP(B508,$B$11:$B$500,$H$11:$H$500)</f>
        <v>5152</v>
      </c>
      <c r="J508" s="117">
        <f t="shared" ref="J508:J571" si="275">LOOKUP(B508,$B$11:$B$500,$G$11:$G$500)</f>
        <v>721</v>
      </c>
      <c r="K508" s="121">
        <f>C508/$G508</f>
        <v>9.6286107290233843E-3</v>
      </c>
      <c r="L508" s="121">
        <f>D508/$G508</f>
        <v>0</v>
      </c>
      <c r="M508" s="121">
        <f>E508/$H508</f>
        <v>9.2343208926510198E-3</v>
      </c>
      <c r="N508" s="121">
        <f>F508/$H508</f>
        <v>0</v>
      </c>
      <c r="O508" s="121">
        <f>CHART!$AG$1</f>
        <v>3.0000000000000001E-3</v>
      </c>
      <c r="P508" s="119">
        <f>SUM(U11:U17)</f>
        <v>0</v>
      </c>
      <c r="Q508" s="120">
        <f>SUM(V11:V17)</f>
        <v>0</v>
      </c>
      <c r="R508" s="197">
        <f>P508+Q508</f>
        <v>0</v>
      </c>
      <c r="S508" s="116">
        <f>SUM(W11:W17)</f>
        <v>0</v>
      </c>
      <c r="T508" s="121">
        <f>IFERROR($S508/($H508*7),0)</f>
        <v>0</v>
      </c>
      <c r="U508" s="121">
        <f t="shared" ref="U508:U571" si="276">IFERROR(S508/(I508*7),0)</f>
        <v>0</v>
      </c>
      <c r="V508" s="117">
        <f>SUM(AD11:AD17)</f>
        <v>0</v>
      </c>
      <c r="W508" s="30">
        <f t="shared" ref="W508:W539" ca="1" si="277">IFERROR(SUM(OFFSET($X$11, (ROW()-508)*7, 0, 7, 1))/S508, 0)</f>
        <v>0</v>
      </c>
      <c r="X508" s="30">
        <f t="shared" ref="X508:X539" ca="1" si="278">IFERROR(SUM(OFFSET($Y$11, (ROW()-508)*7, 0, 7, 1))/S508, 0)</f>
        <v>0</v>
      </c>
      <c r="Y508" s="30">
        <f t="shared" ref="Y508:Y539" ca="1" si="279">IFERROR(SUM(OFFSET($Z$11, (ROW()-508)*7, 0, 7, 1))/S508, 0)</f>
        <v>0</v>
      </c>
      <c r="Z508" s="30">
        <f t="shared" ref="Z508:Z539" ca="1" si="280">IFERROR(SUM(OFFSET($AA$11, (ROW()-508)*7, 0, 7, 1))/S508, 0)</f>
        <v>0</v>
      </c>
      <c r="AA508" s="30">
        <f t="shared" ref="AA508:AA571" si="281">IFERROR(V508/S508,0)</f>
        <v>0</v>
      </c>
      <c r="AB508" s="31">
        <f ca="1">IFERROR(AVERAGE(OFFSET($AB$11, (ROW()-508)*7, 0, 7, 1)), 0)</f>
        <v>0</v>
      </c>
      <c r="AC508" s="122">
        <f ca="1">IFERROR(AVERAGE(OFFSET($AL$11, (ROW()-508)*7, 0, 7, 1)),0)</f>
        <v>0</v>
      </c>
      <c r="AD508" s="32"/>
      <c r="AE508" s="122">
        <f ca="1">IFERROR(AVERAGE(OFFSET($AN$11, (ROW()-508)*7, 0, 7, 1)),0)</f>
        <v>0</v>
      </c>
      <c r="AF508" s="32"/>
      <c r="AG508" s="116">
        <v>150</v>
      </c>
      <c r="AH508" s="33">
        <v>115</v>
      </c>
      <c r="AI508" s="53"/>
      <c r="AK508" s="52"/>
      <c r="AL508" s="53"/>
      <c r="AN508" s="52"/>
      <c r="BF508" s="54"/>
      <c r="BG508" s="54"/>
      <c r="BL508" s="52"/>
      <c r="BM508" s="52"/>
    </row>
    <row r="509" spans="1:80" ht="33" customHeight="1" thickBot="1">
      <c r="A509" s="114">
        <f>A508+1</f>
        <v>2</v>
      </c>
      <c r="B509" s="115">
        <f>B24</f>
        <v>45639</v>
      </c>
      <c r="C509" s="116">
        <f>SUM(E18:E24)</f>
        <v>5</v>
      </c>
      <c r="D509" s="117">
        <f>SUM(C18:C24)</f>
        <v>0</v>
      </c>
      <c r="E509" s="116">
        <f>SUM(F18:F24)</f>
        <v>9</v>
      </c>
      <c r="F509" s="117">
        <f>SUM(D18:D24)</f>
        <v>0</v>
      </c>
      <c r="G509" s="118">
        <f t="shared" ref="G509:G572" si="282">INDEX($G$11:$G$500, MATCH($B509-6, $B$11:$B$500, 0))</f>
        <v>720</v>
      </c>
      <c r="H509" s="118">
        <f t="shared" ref="H509:H572" si="283">INDEX($H$11:$H$500, MATCH($B509-6, $B$11:$B$500, 0))</f>
        <v>5144</v>
      </c>
      <c r="I509" s="118">
        <f t="shared" si="274"/>
        <v>5143</v>
      </c>
      <c r="J509" s="117">
        <f t="shared" si="275"/>
        <v>716</v>
      </c>
      <c r="K509" s="121">
        <f t="shared" ref="K509:L572" si="284">C509/$G509</f>
        <v>6.9444444444444441E-3</v>
      </c>
      <c r="L509" s="121">
        <f t="shared" si="284"/>
        <v>0</v>
      </c>
      <c r="M509" s="121">
        <f t="shared" ref="M509:N572" si="285">E509/$H509</f>
        <v>1.749611197511664E-3</v>
      </c>
      <c r="N509" s="121">
        <f t="shared" si="285"/>
        <v>0</v>
      </c>
      <c r="O509" s="121">
        <f>$O$508</f>
        <v>3.0000000000000001E-3</v>
      </c>
      <c r="P509" s="119">
        <f>SUM(U18:U24)</f>
        <v>0</v>
      </c>
      <c r="Q509" s="120">
        <f>SUM(V18:V24)</f>
        <v>0</v>
      </c>
      <c r="R509" s="197">
        <f t="shared" ref="R509:R572" si="286">P509+Q509</f>
        <v>0</v>
      </c>
      <c r="S509" s="116">
        <f>SUM(W18:W24)</f>
        <v>0</v>
      </c>
      <c r="T509" s="121">
        <f t="shared" ref="T509:T572" si="287">IFERROR($S509/($H509*7),0)</f>
        <v>0</v>
      </c>
      <c r="U509" s="121">
        <f t="shared" si="276"/>
        <v>0</v>
      </c>
      <c r="V509" s="117">
        <f>SUM(AD18:AD24)</f>
        <v>0</v>
      </c>
      <c r="W509" s="30">
        <f t="shared" ca="1" si="277"/>
        <v>0</v>
      </c>
      <c r="X509" s="30">
        <f t="shared" ca="1" si="278"/>
        <v>0</v>
      </c>
      <c r="Y509" s="30">
        <f t="shared" ca="1" si="279"/>
        <v>0</v>
      </c>
      <c r="Z509" s="30">
        <f t="shared" ca="1" si="280"/>
        <v>0</v>
      </c>
      <c r="AA509" s="30">
        <f t="shared" si="281"/>
        <v>0</v>
      </c>
      <c r="AB509" s="31">
        <f t="shared" ref="AB509:AB572" ca="1" si="288">IFERROR(AVERAGE(OFFSET($AB$11, (ROW()-508)*7, 0, 7, 1)), 0)</f>
        <v>0</v>
      </c>
      <c r="AC509" s="122">
        <f t="shared" ref="AC509:AC572" ca="1" si="289">IFERROR(AVERAGE(OFFSET($AL$11, (ROW()-508)*7, 0, 7, 1)),0)</f>
        <v>0</v>
      </c>
      <c r="AD509" s="32">
        <f t="shared" ref="AD509:AD572" ca="1" si="290">IFERROR(AVERAGE(OFFSET($AM$11, (ROW()-508)*7, 0, 7, 1)),0)</f>
        <v>0</v>
      </c>
      <c r="AE509" s="122">
        <f t="shared" ref="AE509:AE572" ca="1" si="291">IFERROR(AVERAGE(OFFSET($AN$11, (ROW()-508)*7, 0, 7, 1)),0)</f>
        <v>0</v>
      </c>
      <c r="AF509" s="32">
        <f t="shared" ref="AF509:AF572" ca="1" si="292">IFERROR(AVERAGE(OFFSET($AO$11, (ROW()-508)*7, 0, 7, 1)),0)</f>
        <v>0</v>
      </c>
      <c r="AG509" s="116">
        <v>320</v>
      </c>
      <c r="AH509" s="33">
        <v>215</v>
      </c>
      <c r="AI509" s="53"/>
      <c r="AK509" s="52"/>
      <c r="AL509" s="53"/>
      <c r="AN509" s="52"/>
      <c r="BF509" s="54"/>
      <c r="BG509" s="54"/>
      <c r="BL509" s="52"/>
      <c r="BM509" s="52"/>
    </row>
    <row r="510" spans="1:80" ht="33" customHeight="1" thickBot="1">
      <c r="A510" s="114">
        <f t="shared" ref="A510:A573" si="293">A509+1</f>
        <v>3</v>
      </c>
      <c r="B510" s="115">
        <f>B31</f>
        <v>45646</v>
      </c>
      <c r="C510" s="116">
        <f>SUM(E25:E31)</f>
        <v>4</v>
      </c>
      <c r="D510" s="117">
        <f>SUM(C25:C31)</f>
        <v>0</v>
      </c>
      <c r="E510" s="116">
        <f>SUM(F25:F31)</f>
        <v>2</v>
      </c>
      <c r="F510" s="117">
        <f>SUM(D25:D31)</f>
        <v>0</v>
      </c>
      <c r="G510" s="118">
        <f t="shared" si="282"/>
        <v>716</v>
      </c>
      <c r="H510" s="118">
        <f t="shared" si="283"/>
        <v>5143</v>
      </c>
      <c r="I510" s="118">
        <f t="shared" si="274"/>
        <v>5141</v>
      </c>
      <c r="J510" s="117">
        <f t="shared" si="275"/>
        <v>712</v>
      </c>
      <c r="K510" s="121">
        <f t="shared" si="284"/>
        <v>5.5865921787709499E-3</v>
      </c>
      <c r="L510" s="121">
        <f t="shared" si="284"/>
        <v>0</v>
      </c>
      <c r="M510" s="121">
        <f t="shared" si="285"/>
        <v>3.8887808671981335E-4</v>
      </c>
      <c r="N510" s="121">
        <f t="shared" si="285"/>
        <v>0</v>
      </c>
      <c r="O510" s="121">
        <f t="shared" ref="O510:O573" si="294">$O$508</f>
        <v>3.0000000000000001E-3</v>
      </c>
      <c r="P510" s="119">
        <f>SUM(U25:U31)</f>
        <v>0</v>
      </c>
      <c r="Q510" s="120">
        <f>SUM(V25:V31)</f>
        <v>0</v>
      </c>
      <c r="R510" s="197">
        <f t="shared" si="286"/>
        <v>0</v>
      </c>
      <c r="S510" s="116">
        <f>SUM(W25:W31)</f>
        <v>0</v>
      </c>
      <c r="T510" s="121">
        <f t="shared" si="287"/>
        <v>0</v>
      </c>
      <c r="U510" s="121">
        <f t="shared" si="276"/>
        <v>0</v>
      </c>
      <c r="V510" s="117">
        <f>SUM(AD25:AD31)</f>
        <v>0</v>
      </c>
      <c r="W510" s="30">
        <f t="shared" ca="1" si="277"/>
        <v>0</v>
      </c>
      <c r="X510" s="30">
        <f t="shared" ca="1" si="278"/>
        <v>0</v>
      </c>
      <c r="Y510" s="30">
        <f t="shared" ca="1" si="279"/>
        <v>0</v>
      </c>
      <c r="Z510" s="30">
        <f t="shared" ca="1" si="280"/>
        <v>0</v>
      </c>
      <c r="AA510" s="30">
        <f t="shared" si="281"/>
        <v>0</v>
      </c>
      <c r="AB510" s="31">
        <f t="shared" ca="1" si="288"/>
        <v>0</v>
      </c>
      <c r="AC510" s="122">
        <f t="shared" ca="1" si="289"/>
        <v>0</v>
      </c>
      <c r="AD510" s="32">
        <f t="shared" ca="1" si="290"/>
        <v>0</v>
      </c>
      <c r="AE510" s="122">
        <f t="shared" ca="1" si="291"/>
        <v>0</v>
      </c>
      <c r="AF510" s="32">
        <f t="shared" ca="1" si="292"/>
        <v>0</v>
      </c>
      <c r="AG510" s="116">
        <v>525</v>
      </c>
      <c r="AH510" s="33">
        <v>345</v>
      </c>
      <c r="AI510" s="53"/>
      <c r="AK510" s="52"/>
      <c r="AL510" s="53"/>
      <c r="AN510" s="52"/>
      <c r="BF510" s="54"/>
      <c r="BG510" s="54"/>
      <c r="BL510" s="52"/>
      <c r="BM510" s="52"/>
    </row>
    <row r="511" spans="1:80" ht="33" customHeight="1" thickBot="1">
      <c r="A511" s="114">
        <f t="shared" si="293"/>
        <v>4</v>
      </c>
      <c r="B511" s="115">
        <f>B38</f>
        <v>45653</v>
      </c>
      <c r="C511" s="116">
        <f>SUM(E32:E38)</f>
        <v>4</v>
      </c>
      <c r="D511" s="117">
        <f>SUM(C32:C38)</f>
        <v>0</v>
      </c>
      <c r="E511" s="116">
        <f>SUM(F32:F38)</f>
        <v>1</v>
      </c>
      <c r="F511" s="117">
        <f>SUM(D32:D38)</f>
        <v>0</v>
      </c>
      <c r="G511" s="118">
        <f t="shared" si="282"/>
        <v>711</v>
      </c>
      <c r="H511" s="118">
        <f t="shared" si="283"/>
        <v>5141</v>
      </c>
      <c r="I511" s="118">
        <f t="shared" si="274"/>
        <v>5140</v>
      </c>
      <c r="J511" s="117">
        <f t="shared" si="275"/>
        <v>708</v>
      </c>
      <c r="K511" s="121">
        <f t="shared" si="284"/>
        <v>5.6258790436005627E-3</v>
      </c>
      <c r="L511" s="121">
        <f t="shared" si="284"/>
        <v>0</v>
      </c>
      <c r="M511" s="121">
        <f t="shared" si="285"/>
        <v>1.9451468585878233E-4</v>
      </c>
      <c r="N511" s="121">
        <f t="shared" si="285"/>
        <v>0</v>
      </c>
      <c r="O511" s="121">
        <f t="shared" si="294"/>
        <v>3.0000000000000001E-3</v>
      </c>
      <c r="P511" s="119">
        <f>SUM(U32:U38)</f>
        <v>0</v>
      </c>
      <c r="Q511" s="120">
        <f>SUM(V32:V38)</f>
        <v>0</v>
      </c>
      <c r="R511" s="197">
        <f t="shared" si="286"/>
        <v>0</v>
      </c>
      <c r="S511" s="116">
        <f>SUM(W32:W38)</f>
        <v>0</v>
      </c>
      <c r="T511" s="121">
        <f t="shared" si="287"/>
        <v>0</v>
      </c>
      <c r="U511" s="121">
        <f t="shared" si="276"/>
        <v>0</v>
      </c>
      <c r="V511" s="117">
        <f>SUM(AD32:AD38)</f>
        <v>0</v>
      </c>
      <c r="W511" s="30">
        <f t="shared" ca="1" si="277"/>
        <v>0</v>
      </c>
      <c r="X511" s="30">
        <f t="shared" ca="1" si="278"/>
        <v>0</v>
      </c>
      <c r="Y511" s="30">
        <f t="shared" ca="1" si="279"/>
        <v>0</v>
      </c>
      <c r="Z511" s="30">
        <f t="shared" ca="1" si="280"/>
        <v>0</v>
      </c>
      <c r="AA511" s="30">
        <f t="shared" si="281"/>
        <v>0</v>
      </c>
      <c r="AB511" s="31">
        <f t="shared" ca="1" si="288"/>
        <v>0</v>
      </c>
      <c r="AC511" s="122">
        <f t="shared" ca="1" si="289"/>
        <v>0</v>
      </c>
      <c r="AD511" s="32">
        <f t="shared" ca="1" si="290"/>
        <v>0</v>
      </c>
      <c r="AE511" s="122">
        <f t="shared" ca="1" si="291"/>
        <v>0</v>
      </c>
      <c r="AF511" s="32">
        <f t="shared" ca="1" si="292"/>
        <v>0</v>
      </c>
      <c r="AG511" s="116">
        <v>755</v>
      </c>
      <c r="AH511" s="33">
        <v>475</v>
      </c>
      <c r="AI511" s="53"/>
      <c r="AK511" s="52"/>
      <c r="AL511" s="53"/>
      <c r="AN511" s="52"/>
      <c r="BF511" s="54"/>
      <c r="BG511" s="54"/>
      <c r="BL511" s="52"/>
      <c r="BM511" s="52"/>
    </row>
    <row r="512" spans="1:80" ht="33" customHeight="1" thickBot="1">
      <c r="A512" s="114">
        <f t="shared" si="293"/>
        <v>5</v>
      </c>
      <c r="B512" s="115">
        <f>B45</f>
        <v>45660</v>
      </c>
      <c r="C512" s="116">
        <f>SUM(E39:E45)</f>
        <v>7</v>
      </c>
      <c r="D512" s="117">
        <f>SUM(C39:C45)</f>
        <v>0</v>
      </c>
      <c r="E512" s="116">
        <f>SUM(F39:F45)</f>
        <v>7</v>
      </c>
      <c r="F512" s="117">
        <f>SUM(D39:D45)</f>
        <v>0</v>
      </c>
      <c r="G512" s="118">
        <f t="shared" si="282"/>
        <v>706</v>
      </c>
      <c r="H512" s="118">
        <f t="shared" si="283"/>
        <v>5139</v>
      </c>
      <c r="I512" s="118">
        <f t="shared" si="274"/>
        <v>5133</v>
      </c>
      <c r="J512" s="117">
        <f t="shared" si="275"/>
        <v>701</v>
      </c>
      <c r="K512" s="121">
        <f t="shared" si="284"/>
        <v>9.9150141643059488E-3</v>
      </c>
      <c r="L512" s="121">
        <f t="shared" si="284"/>
        <v>0</v>
      </c>
      <c r="M512" s="121">
        <f t="shared" si="285"/>
        <v>1.3621327106440942E-3</v>
      </c>
      <c r="N512" s="121">
        <f t="shared" si="285"/>
        <v>0</v>
      </c>
      <c r="O512" s="121">
        <f t="shared" si="294"/>
        <v>3.0000000000000001E-3</v>
      </c>
      <c r="P512" s="119">
        <f>SUM(U39:U45)</f>
        <v>0</v>
      </c>
      <c r="Q512" s="120">
        <f>SUM(V39:V45)</f>
        <v>0</v>
      </c>
      <c r="R512" s="197">
        <f t="shared" si="286"/>
        <v>0</v>
      </c>
      <c r="S512" s="116">
        <f>SUM(W39:W45)</f>
        <v>0</v>
      </c>
      <c r="T512" s="121">
        <f t="shared" si="287"/>
        <v>0</v>
      </c>
      <c r="U512" s="121">
        <f t="shared" si="276"/>
        <v>0</v>
      </c>
      <c r="V512" s="117">
        <f>SUM(AD39:AD45)</f>
        <v>0</v>
      </c>
      <c r="W512" s="30">
        <f t="shared" ca="1" si="277"/>
        <v>0</v>
      </c>
      <c r="X512" s="30">
        <f t="shared" ca="1" si="278"/>
        <v>0</v>
      </c>
      <c r="Y512" s="30">
        <f t="shared" ca="1" si="279"/>
        <v>0</v>
      </c>
      <c r="Z512" s="30">
        <f t="shared" ca="1" si="280"/>
        <v>0</v>
      </c>
      <c r="AA512" s="30">
        <f t="shared" si="281"/>
        <v>0</v>
      </c>
      <c r="AB512" s="31">
        <f t="shared" ca="1" si="288"/>
        <v>0</v>
      </c>
      <c r="AC512" s="122">
        <f t="shared" ca="1" si="289"/>
        <v>0</v>
      </c>
      <c r="AD512" s="32">
        <f t="shared" ca="1" si="290"/>
        <v>0</v>
      </c>
      <c r="AE512" s="122">
        <f t="shared" ca="1" si="291"/>
        <v>0</v>
      </c>
      <c r="AF512" s="32">
        <f t="shared" ca="1" si="292"/>
        <v>0</v>
      </c>
      <c r="AG512" s="116">
        <v>945</v>
      </c>
      <c r="AH512" s="33">
        <v>595</v>
      </c>
      <c r="AI512" s="53"/>
      <c r="AK512" s="52"/>
      <c r="AL512" s="53"/>
      <c r="AN512" s="52"/>
      <c r="BF512" s="54"/>
      <c r="BG512" s="54"/>
      <c r="BL512" s="52"/>
      <c r="BM512" s="52"/>
    </row>
    <row r="513" spans="1:65" ht="33" customHeight="1" thickBot="1">
      <c r="A513" s="114">
        <f t="shared" si="293"/>
        <v>6</v>
      </c>
      <c r="B513" s="115">
        <f>B52</f>
        <v>45667</v>
      </c>
      <c r="C513" s="116">
        <f>SUM(E46:E52)</f>
        <v>5</v>
      </c>
      <c r="D513" s="117">
        <f>SUM(C46:C52)</f>
        <v>0</v>
      </c>
      <c r="E513" s="116">
        <f>SUM(F46:F52)</f>
        <v>5</v>
      </c>
      <c r="F513" s="117">
        <f>SUM(D46:D52)</f>
        <v>0</v>
      </c>
      <c r="G513" s="118">
        <f t="shared" si="282"/>
        <v>700</v>
      </c>
      <c r="H513" s="118">
        <f t="shared" si="283"/>
        <v>5131</v>
      </c>
      <c r="I513" s="118">
        <f t="shared" si="274"/>
        <v>5128</v>
      </c>
      <c r="J513" s="117">
        <f t="shared" si="275"/>
        <v>696</v>
      </c>
      <c r="K513" s="121">
        <f t="shared" si="284"/>
        <v>7.1428571428571426E-3</v>
      </c>
      <c r="L513" s="121">
        <f t="shared" si="284"/>
        <v>0</v>
      </c>
      <c r="M513" s="121">
        <f t="shared" si="285"/>
        <v>9.7446891444162933E-4</v>
      </c>
      <c r="N513" s="121">
        <f t="shared" si="285"/>
        <v>0</v>
      </c>
      <c r="O513" s="121">
        <f t="shared" si="294"/>
        <v>3.0000000000000001E-3</v>
      </c>
      <c r="P513" s="119">
        <f>SUM(U46:U52)</f>
        <v>0</v>
      </c>
      <c r="Q513" s="120">
        <f>SUM(V46:V52)</f>
        <v>0</v>
      </c>
      <c r="R513" s="197">
        <f t="shared" si="286"/>
        <v>0</v>
      </c>
      <c r="S513" s="116">
        <f>SUM(W46:W52)</f>
        <v>0</v>
      </c>
      <c r="T513" s="121">
        <f t="shared" si="287"/>
        <v>0</v>
      </c>
      <c r="U513" s="121">
        <f t="shared" si="276"/>
        <v>0</v>
      </c>
      <c r="V513" s="117">
        <f>SUM(AD46:AD52)</f>
        <v>0</v>
      </c>
      <c r="W513" s="30">
        <f t="shared" ca="1" si="277"/>
        <v>0</v>
      </c>
      <c r="X513" s="30">
        <f t="shared" ca="1" si="278"/>
        <v>0</v>
      </c>
      <c r="Y513" s="30">
        <f t="shared" ca="1" si="279"/>
        <v>0</v>
      </c>
      <c r="Z513" s="30">
        <f t="shared" ca="1" si="280"/>
        <v>0</v>
      </c>
      <c r="AA513" s="30">
        <f t="shared" si="281"/>
        <v>0</v>
      </c>
      <c r="AB513" s="31">
        <f t="shared" ca="1" si="288"/>
        <v>0</v>
      </c>
      <c r="AC513" s="122">
        <f t="shared" ca="1" si="289"/>
        <v>0</v>
      </c>
      <c r="AD513" s="32">
        <f t="shared" ca="1" si="290"/>
        <v>0</v>
      </c>
      <c r="AE513" s="122">
        <f t="shared" ca="1" si="291"/>
        <v>0</v>
      </c>
      <c r="AF513" s="32">
        <f t="shared" ca="1" si="292"/>
        <v>0</v>
      </c>
      <c r="AG513" s="116">
        <v>1130</v>
      </c>
      <c r="AH513" s="33">
        <v>705</v>
      </c>
      <c r="AI513" s="53"/>
      <c r="AK513" s="52"/>
      <c r="AL513" s="53"/>
      <c r="AN513" s="52"/>
      <c r="BF513" s="54"/>
      <c r="BG513" s="54"/>
      <c r="BL513" s="52"/>
      <c r="BM513" s="52"/>
    </row>
    <row r="514" spans="1:65" ht="33" customHeight="1" thickBot="1">
      <c r="A514" s="114">
        <f t="shared" si="293"/>
        <v>7</v>
      </c>
      <c r="B514" s="115">
        <f>B59</f>
        <v>45674</v>
      </c>
      <c r="C514" s="116">
        <f>SUM(E53:E59)</f>
        <v>4</v>
      </c>
      <c r="D514" s="117">
        <f>SUM(C53:C59)</f>
        <v>0</v>
      </c>
      <c r="E514" s="116">
        <f>SUM(F53:F59)</f>
        <v>17</v>
      </c>
      <c r="F514" s="117">
        <f>SUM(D53:D59)</f>
        <v>0</v>
      </c>
      <c r="G514" s="118">
        <f t="shared" si="282"/>
        <v>695</v>
      </c>
      <c r="H514" s="118">
        <f t="shared" si="283"/>
        <v>5127</v>
      </c>
      <c r="I514" s="118">
        <f t="shared" si="274"/>
        <v>5111</v>
      </c>
      <c r="J514" s="117">
        <f t="shared" si="275"/>
        <v>692</v>
      </c>
      <c r="K514" s="121">
        <f t="shared" si="284"/>
        <v>5.7553956834532375E-3</v>
      </c>
      <c r="L514" s="121">
        <f t="shared" si="284"/>
        <v>0</v>
      </c>
      <c r="M514" s="121">
        <f t="shared" si="285"/>
        <v>3.3157792081139068E-3</v>
      </c>
      <c r="N514" s="121">
        <f t="shared" si="285"/>
        <v>0</v>
      </c>
      <c r="O514" s="121">
        <f t="shared" si="294"/>
        <v>3.0000000000000001E-3</v>
      </c>
      <c r="P514" s="119">
        <f>SUM(U53:U59)</f>
        <v>0</v>
      </c>
      <c r="Q514" s="120">
        <f>SUM(V53:V59)</f>
        <v>0</v>
      </c>
      <c r="R514" s="197">
        <f t="shared" si="286"/>
        <v>0</v>
      </c>
      <c r="S514" s="116">
        <f>SUM(W53:W59)</f>
        <v>0</v>
      </c>
      <c r="T514" s="121">
        <f t="shared" si="287"/>
        <v>0</v>
      </c>
      <c r="U514" s="121">
        <f t="shared" si="276"/>
        <v>0</v>
      </c>
      <c r="V514" s="117">
        <f>SUM(AD53:AD59)</f>
        <v>0</v>
      </c>
      <c r="W514" s="30">
        <f t="shared" ca="1" si="277"/>
        <v>0</v>
      </c>
      <c r="X514" s="30">
        <f t="shared" ca="1" si="278"/>
        <v>0</v>
      </c>
      <c r="Y514" s="30">
        <f t="shared" ca="1" si="279"/>
        <v>0</v>
      </c>
      <c r="Z514" s="30">
        <f t="shared" ca="1" si="280"/>
        <v>0</v>
      </c>
      <c r="AA514" s="30">
        <f t="shared" si="281"/>
        <v>0</v>
      </c>
      <c r="AB514" s="31">
        <f t="shared" ca="1" si="288"/>
        <v>0</v>
      </c>
      <c r="AC514" s="122">
        <f t="shared" ca="1" si="289"/>
        <v>0</v>
      </c>
      <c r="AD514" s="32">
        <f t="shared" ca="1" si="290"/>
        <v>0</v>
      </c>
      <c r="AE514" s="122">
        <f t="shared" ca="1" si="291"/>
        <v>0</v>
      </c>
      <c r="AF514" s="32">
        <f t="shared" ca="1" si="292"/>
        <v>0</v>
      </c>
      <c r="AG514" s="116">
        <v>1280</v>
      </c>
      <c r="AH514" s="33">
        <v>805</v>
      </c>
      <c r="AI514" s="53"/>
      <c r="AK514" s="52"/>
      <c r="AL514" s="53"/>
      <c r="AN514" s="52"/>
      <c r="BF514" s="54"/>
      <c r="BG514" s="54"/>
      <c r="BL514" s="52"/>
      <c r="BM514" s="52"/>
    </row>
    <row r="515" spans="1:65" ht="33" customHeight="1" thickBot="1">
      <c r="A515" s="114">
        <f t="shared" si="293"/>
        <v>8</v>
      </c>
      <c r="B515" s="115">
        <f>B66</f>
        <v>45681</v>
      </c>
      <c r="C515" s="116">
        <f>SUM(E60:E66)</f>
        <v>3</v>
      </c>
      <c r="D515" s="117">
        <f>SUM(C60:C66)</f>
        <v>0</v>
      </c>
      <c r="E515" s="116">
        <f>SUM(F60:F66)</f>
        <v>13</v>
      </c>
      <c r="F515" s="117">
        <f>SUM(D60:D66)</f>
        <v>0</v>
      </c>
      <c r="G515" s="118">
        <f t="shared" si="282"/>
        <v>692</v>
      </c>
      <c r="H515" s="118">
        <f t="shared" si="283"/>
        <v>5109</v>
      </c>
      <c r="I515" s="118">
        <f t="shared" si="274"/>
        <v>5098</v>
      </c>
      <c r="J515" s="117">
        <f t="shared" si="275"/>
        <v>689</v>
      </c>
      <c r="K515" s="121">
        <f t="shared" si="284"/>
        <v>4.335260115606936E-3</v>
      </c>
      <c r="L515" s="121">
        <f t="shared" si="284"/>
        <v>0</v>
      </c>
      <c r="M515" s="121">
        <f t="shared" si="285"/>
        <v>2.5445292620865142E-3</v>
      </c>
      <c r="N515" s="121">
        <f t="shared" si="285"/>
        <v>0</v>
      </c>
      <c r="O515" s="121">
        <f t="shared" si="294"/>
        <v>3.0000000000000001E-3</v>
      </c>
      <c r="P515" s="119">
        <f>SUM(U60:U66)</f>
        <v>0</v>
      </c>
      <c r="Q515" s="120">
        <f>SUM(V60:V66)</f>
        <v>0</v>
      </c>
      <c r="R515" s="197">
        <f t="shared" si="286"/>
        <v>0</v>
      </c>
      <c r="S515" s="116">
        <f>SUM(W60:W66)</f>
        <v>0</v>
      </c>
      <c r="T515" s="121">
        <f t="shared" si="287"/>
        <v>0</v>
      </c>
      <c r="U515" s="121">
        <f t="shared" si="276"/>
        <v>0</v>
      </c>
      <c r="V515" s="117">
        <f>SUM(AD60:AD66)</f>
        <v>0</v>
      </c>
      <c r="W515" s="30">
        <f t="shared" ca="1" si="277"/>
        <v>0</v>
      </c>
      <c r="X515" s="30">
        <f t="shared" ca="1" si="278"/>
        <v>0</v>
      </c>
      <c r="Y515" s="30">
        <f t="shared" ca="1" si="279"/>
        <v>0</v>
      </c>
      <c r="Z515" s="30">
        <f t="shared" ca="1" si="280"/>
        <v>0</v>
      </c>
      <c r="AA515" s="30">
        <f t="shared" si="281"/>
        <v>0</v>
      </c>
      <c r="AB515" s="31">
        <f t="shared" ca="1" si="288"/>
        <v>0</v>
      </c>
      <c r="AC515" s="122">
        <f t="shared" ca="1" si="289"/>
        <v>0</v>
      </c>
      <c r="AD515" s="32">
        <f t="shared" ca="1" si="290"/>
        <v>0</v>
      </c>
      <c r="AE515" s="122">
        <f t="shared" ca="1" si="291"/>
        <v>0</v>
      </c>
      <c r="AF515" s="32">
        <f t="shared" ca="1" si="292"/>
        <v>0</v>
      </c>
      <c r="AG515" s="116">
        <v>1420</v>
      </c>
      <c r="AH515" s="33">
        <v>905</v>
      </c>
      <c r="AI515" s="53"/>
      <c r="AK515" s="52"/>
      <c r="AL515" s="53"/>
      <c r="AN515" s="52"/>
      <c r="BF515" s="54"/>
      <c r="BG515" s="54"/>
      <c r="BL515" s="52"/>
      <c r="BM515" s="52"/>
    </row>
    <row r="516" spans="1:65" ht="33" customHeight="1" thickBot="1">
      <c r="A516" s="114">
        <f t="shared" si="293"/>
        <v>9</v>
      </c>
      <c r="B516" s="115">
        <f>B73</f>
        <v>45688</v>
      </c>
      <c r="C516" s="116">
        <f>SUM(E67:E73)</f>
        <v>2</v>
      </c>
      <c r="D516" s="117">
        <f>SUM(C67:C73)</f>
        <v>0</v>
      </c>
      <c r="E516" s="116">
        <f>SUM(F67:F73)</f>
        <v>8</v>
      </c>
      <c r="F516" s="117">
        <f>SUM(D67:D73)</f>
        <v>0</v>
      </c>
      <c r="G516" s="118">
        <f t="shared" si="282"/>
        <v>689</v>
      </c>
      <c r="H516" s="118">
        <f t="shared" si="283"/>
        <v>5098</v>
      </c>
      <c r="I516" s="118">
        <f t="shared" si="274"/>
        <v>5090</v>
      </c>
      <c r="J516" s="117">
        <f t="shared" si="275"/>
        <v>687</v>
      </c>
      <c r="K516" s="121">
        <f t="shared" si="284"/>
        <v>2.9027576197387518E-3</v>
      </c>
      <c r="L516" s="121">
        <f t="shared" si="284"/>
        <v>0</v>
      </c>
      <c r="M516" s="121">
        <f t="shared" si="285"/>
        <v>1.569242840329541E-3</v>
      </c>
      <c r="N516" s="121">
        <f t="shared" si="285"/>
        <v>0</v>
      </c>
      <c r="O516" s="121">
        <f t="shared" si="294"/>
        <v>3.0000000000000001E-3</v>
      </c>
      <c r="P516" s="119">
        <f>SUM(U67:U73)</f>
        <v>0</v>
      </c>
      <c r="Q516" s="120">
        <f>SUM(V67:V73)</f>
        <v>0</v>
      </c>
      <c r="R516" s="197">
        <f t="shared" si="286"/>
        <v>0</v>
      </c>
      <c r="S516" s="116">
        <f>SUM(W67:W73)</f>
        <v>0</v>
      </c>
      <c r="T516" s="121">
        <f t="shared" si="287"/>
        <v>0</v>
      </c>
      <c r="U516" s="121">
        <f t="shared" si="276"/>
        <v>0</v>
      </c>
      <c r="V516" s="117">
        <f>SUM(AD67:AD73)</f>
        <v>0</v>
      </c>
      <c r="W516" s="30">
        <f t="shared" ca="1" si="277"/>
        <v>0</v>
      </c>
      <c r="X516" s="30">
        <f t="shared" ca="1" si="278"/>
        <v>0</v>
      </c>
      <c r="Y516" s="30">
        <f t="shared" ca="1" si="279"/>
        <v>0</v>
      </c>
      <c r="Z516" s="30">
        <f t="shared" ca="1" si="280"/>
        <v>0</v>
      </c>
      <c r="AA516" s="30">
        <f t="shared" si="281"/>
        <v>0</v>
      </c>
      <c r="AB516" s="31">
        <f t="shared" ca="1" si="288"/>
        <v>0</v>
      </c>
      <c r="AC516" s="122">
        <f t="shared" ca="1" si="289"/>
        <v>0</v>
      </c>
      <c r="AD516" s="32">
        <f t="shared" ca="1" si="290"/>
        <v>0</v>
      </c>
      <c r="AE516" s="122">
        <f t="shared" ca="1" si="291"/>
        <v>0</v>
      </c>
      <c r="AF516" s="32">
        <f t="shared" ca="1" si="292"/>
        <v>0</v>
      </c>
      <c r="AG516" s="116">
        <v>1545</v>
      </c>
      <c r="AH516" s="33">
        <v>1005</v>
      </c>
      <c r="AI516" s="53"/>
      <c r="AK516" s="52"/>
      <c r="AL516" s="53"/>
      <c r="AN516" s="52"/>
      <c r="BF516" s="54"/>
      <c r="BG516" s="54"/>
      <c r="BL516" s="52"/>
      <c r="BM516" s="52"/>
    </row>
    <row r="517" spans="1:65" ht="33" customHeight="1" thickBot="1">
      <c r="A517" s="114">
        <f t="shared" si="293"/>
        <v>10</v>
      </c>
      <c r="B517" s="115">
        <f>B80</f>
        <v>45695</v>
      </c>
      <c r="C517" s="116">
        <f>SUM(E74:E80)</f>
        <v>1</v>
      </c>
      <c r="D517" s="117">
        <f>SUM(C74:C80)</f>
        <v>0</v>
      </c>
      <c r="E517" s="116">
        <f>SUM(F74:F80)</f>
        <v>4</v>
      </c>
      <c r="F517" s="117">
        <f>SUM(D74:D80)</f>
        <v>0</v>
      </c>
      <c r="G517" s="118">
        <f t="shared" si="282"/>
        <v>687</v>
      </c>
      <c r="H517" s="118">
        <f t="shared" si="283"/>
        <v>5088</v>
      </c>
      <c r="I517" s="118">
        <f t="shared" si="274"/>
        <v>5086</v>
      </c>
      <c r="J517" s="117">
        <f t="shared" si="275"/>
        <v>686</v>
      </c>
      <c r="K517" s="121">
        <f t="shared" si="284"/>
        <v>1.455604075691412E-3</v>
      </c>
      <c r="L517" s="121">
        <f t="shared" si="284"/>
        <v>0</v>
      </c>
      <c r="M517" s="121">
        <f t="shared" si="285"/>
        <v>7.8616352201257866E-4</v>
      </c>
      <c r="N517" s="121">
        <f t="shared" si="285"/>
        <v>0</v>
      </c>
      <c r="O517" s="121">
        <f t="shared" si="294"/>
        <v>3.0000000000000001E-3</v>
      </c>
      <c r="P517" s="119">
        <f>SUM(U74:U80)</f>
        <v>0</v>
      </c>
      <c r="Q517" s="120">
        <f>SUM(V74:V80)</f>
        <v>0</v>
      </c>
      <c r="R517" s="197">
        <f t="shared" si="286"/>
        <v>0</v>
      </c>
      <c r="S517" s="116">
        <f>SUM(W74:W80)</f>
        <v>0</v>
      </c>
      <c r="T517" s="121">
        <f t="shared" si="287"/>
        <v>0</v>
      </c>
      <c r="U517" s="121">
        <f t="shared" si="276"/>
        <v>0</v>
      </c>
      <c r="V517" s="117">
        <f>SUM(AD74:AD80)</f>
        <v>0</v>
      </c>
      <c r="W517" s="30">
        <f t="shared" ca="1" si="277"/>
        <v>0</v>
      </c>
      <c r="X517" s="30">
        <f t="shared" ca="1" si="278"/>
        <v>0</v>
      </c>
      <c r="Y517" s="30">
        <f t="shared" ca="1" si="279"/>
        <v>0</v>
      </c>
      <c r="Z517" s="30">
        <f t="shared" ca="1" si="280"/>
        <v>0</v>
      </c>
      <c r="AA517" s="30">
        <f t="shared" si="281"/>
        <v>0</v>
      </c>
      <c r="AB517" s="31">
        <f t="shared" ca="1" si="288"/>
        <v>0</v>
      </c>
      <c r="AC517" s="122">
        <f t="shared" ca="1" si="289"/>
        <v>0</v>
      </c>
      <c r="AD517" s="32">
        <f t="shared" ca="1" si="290"/>
        <v>0</v>
      </c>
      <c r="AE517" s="122">
        <f t="shared" ca="1" si="291"/>
        <v>0</v>
      </c>
      <c r="AF517" s="32">
        <f t="shared" ca="1" si="292"/>
        <v>0</v>
      </c>
      <c r="AG517" s="116">
        <v>1670</v>
      </c>
      <c r="AH517" s="33">
        <v>1105</v>
      </c>
      <c r="AI517" s="53"/>
      <c r="AK517" s="52"/>
      <c r="AL517" s="53"/>
      <c r="AN517" s="52"/>
      <c r="BF517" s="54"/>
      <c r="BG517" s="54"/>
      <c r="BL517" s="52"/>
      <c r="BM517" s="52"/>
    </row>
    <row r="518" spans="1:65" ht="33" customHeight="1" thickBot="1">
      <c r="A518" s="114">
        <f t="shared" si="293"/>
        <v>11</v>
      </c>
      <c r="B518" s="115">
        <f>B87</f>
        <v>45702</v>
      </c>
      <c r="C518" s="116">
        <f>SUM(E81:E87)</f>
        <v>0</v>
      </c>
      <c r="D518" s="117">
        <f>SUM(C81:C87)</f>
        <v>0</v>
      </c>
      <c r="E518" s="116">
        <f>SUM(F81:F87)</f>
        <v>9</v>
      </c>
      <c r="F518" s="117">
        <f>SUM(D81:D87)</f>
        <v>0</v>
      </c>
      <c r="G518" s="118">
        <f t="shared" si="282"/>
        <v>686</v>
      </c>
      <c r="H518" s="118">
        <f t="shared" si="283"/>
        <v>5085</v>
      </c>
      <c r="I518" s="118">
        <f t="shared" si="274"/>
        <v>5077</v>
      </c>
      <c r="J518" s="117">
        <f t="shared" si="275"/>
        <v>686</v>
      </c>
      <c r="K518" s="121">
        <f t="shared" si="284"/>
        <v>0</v>
      </c>
      <c r="L518" s="121">
        <f t="shared" si="284"/>
        <v>0</v>
      </c>
      <c r="M518" s="121">
        <f t="shared" si="285"/>
        <v>1.7699115044247787E-3</v>
      </c>
      <c r="N518" s="121">
        <f t="shared" si="285"/>
        <v>0</v>
      </c>
      <c r="O518" s="121">
        <f t="shared" si="294"/>
        <v>3.0000000000000001E-3</v>
      </c>
      <c r="P518" s="119">
        <f>SUM(U81:U87)</f>
        <v>0</v>
      </c>
      <c r="Q518" s="120">
        <f>SUM(V81:V87)</f>
        <v>0</v>
      </c>
      <c r="R518" s="197">
        <f t="shared" si="286"/>
        <v>0</v>
      </c>
      <c r="S518" s="116">
        <f>SUM(W81:W87)</f>
        <v>0</v>
      </c>
      <c r="T518" s="121">
        <f t="shared" si="287"/>
        <v>0</v>
      </c>
      <c r="U518" s="121">
        <f t="shared" si="276"/>
        <v>0</v>
      </c>
      <c r="V518" s="117">
        <f>SUM(AD81:AD87)</f>
        <v>0</v>
      </c>
      <c r="W518" s="30">
        <f t="shared" ca="1" si="277"/>
        <v>0</v>
      </c>
      <c r="X518" s="30">
        <f t="shared" ca="1" si="278"/>
        <v>0</v>
      </c>
      <c r="Y518" s="30">
        <f t="shared" ca="1" si="279"/>
        <v>0</v>
      </c>
      <c r="Z518" s="30">
        <f t="shared" ca="1" si="280"/>
        <v>0</v>
      </c>
      <c r="AA518" s="30">
        <f t="shared" si="281"/>
        <v>0</v>
      </c>
      <c r="AB518" s="31">
        <f t="shared" ca="1" si="288"/>
        <v>0</v>
      </c>
      <c r="AC518" s="122">
        <f t="shared" ca="1" si="289"/>
        <v>0</v>
      </c>
      <c r="AD518" s="32">
        <f t="shared" ca="1" si="290"/>
        <v>0</v>
      </c>
      <c r="AE518" s="122">
        <f t="shared" ca="1" si="291"/>
        <v>0</v>
      </c>
      <c r="AF518" s="32">
        <f t="shared" ca="1" si="292"/>
        <v>0</v>
      </c>
      <c r="AG518" s="116">
        <v>1795</v>
      </c>
      <c r="AH518" s="33">
        <v>1205</v>
      </c>
      <c r="AI518" s="53"/>
      <c r="AK518" s="52"/>
      <c r="AL518" s="53"/>
      <c r="AN518" s="52"/>
      <c r="BF518" s="54"/>
      <c r="BG518" s="54"/>
      <c r="BL518" s="52"/>
      <c r="BM518" s="52"/>
    </row>
    <row r="519" spans="1:65" ht="33" customHeight="1" thickBot="1">
      <c r="A519" s="114">
        <f t="shared" si="293"/>
        <v>12</v>
      </c>
      <c r="B519" s="115">
        <f>B94</f>
        <v>45709</v>
      </c>
      <c r="C519" s="116">
        <f>SUM(E88:E94)</f>
        <v>0</v>
      </c>
      <c r="D519" s="117">
        <f>SUM(C88:C94)</f>
        <v>0</v>
      </c>
      <c r="E519" s="116">
        <f>SUM(F88:F94)</f>
        <v>21</v>
      </c>
      <c r="F519" s="117">
        <f>SUM(D88:D94)</f>
        <v>0</v>
      </c>
      <c r="G519" s="118">
        <f t="shared" si="282"/>
        <v>686</v>
      </c>
      <c r="H519" s="118">
        <f t="shared" si="283"/>
        <v>5076</v>
      </c>
      <c r="I519" s="118">
        <f t="shared" si="274"/>
        <v>5056</v>
      </c>
      <c r="J519" s="117">
        <f t="shared" si="275"/>
        <v>686</v>
      </c>
      <c r="K519" s="121">
        <f t="shared" si="284"/>
        <v>0</v>
      </c>
      <c r="L519" s="121">
        <f t="shared" si="284"/>
        <v>0</v>
      </c>
      <c r="M519" s="121">
        <f t="shared" si="285"/>
        <v>4.1371158392434987E-3</v>
      </c>
      <c r="N519" s="121">
        <f t="shared" si="285"/>
        <v>0</v>
      </c>
      <c r="O519" s="121">
        <f t="shared" si="294"/>
        <v>3.0000000000000001E-3</v>
      </c>
      <c r="P519" s="119">
        <f>SUM(U88:U94)</f>
        <v>0</v>
      </c>
      <c r="Q519" s="120">
        <f>SUM(V88:V94)</f>
        <v>0</v>
      </c>
      <c r="R519" s="197">
        <f t="shared" si="286"/>
        <v>0</v>
      </c>
      <c r="S519" s="116">
        <f>SUM(W88:W94)</f>
        <v>0</v>
      </c>
      <c r="T519" s="121">
        <f t="shared" si="287"/>
        <v>0</v>
      </c>
      <c r="U519" s="121">
        <f t="shared" si="276"/>
        <v>0</v>
      </c>
      <c r="V519" s="117">
        <f>SUM(AD88:AD94)</f>
        <v>0</v>
      </c>
      <c r="W519" s="30">
        <f t="shared" ca="1" si="277"/>
        <v>0</v>
      </c>
      <c r="X519" s="30">
        <f t="shared" ca="1" si="278"/>
        <v>0</v>
      </c>
      <c r="Y519" s="30">
        <f t="shared" ca="1" si="279"/>
        <v>0</v>
      </c>
      <c r="Z519" s="30">
        <f t="shared" ca="1" si="280"/>
        <v>0</v>
      </c>
      <c r="AA519" s="30">
        <f t="shared" si="281"/>
        <v>0</v>
      </c>
      <c r="AB519" s="31">
        <f t="shared" ca="1" si="288"/>
        <v>0</v>
      </c>
      <c r="AC519" s="122">
        <f t="shared" ca="1" si="289"/>
        <v>0</v>
      </c>
      <c r="AD519" s="32">
        <f t="shared" ca="1" si="290"/>
        <v>0</v>
      </c>
      <c r="AE519" s="122">
        <f t="shared" ca="1" si="291"/>
        <v>0</v>
      </c>
      <c r="AF519" s="32">
        <f t="shared" ca="1" si="292"/>
        <v>0</v>
      </c>
      <c r="AG519" s="116">
        <v>1920</v>
      </c>
      <c r="AH519" s="33">
        <v>1305</v>
      </c>
      <c r="AI519" s="53"/>
      <c r="AK519" s="52"/>
      <c r="AL519" s="53"/>
      <c r="AN519" s="52"/>
      <c r="BF519" s="54"/>
      <c r="BG519" s="54"/>
      <c r="BL519" s="52"/>
      <c r="BM519" s="52"/>
    </row>
    <row r="520" spans="1:65" ht="33" customHeight="1" thickBot="1">
      <c r="A520" s="114">
        <f t="shared" si="293"/>
        <v>13</v>
      </c>
      <c r="B520" s="115">
        <f>B101</f>
        <v>45716</v>
      </c>
      <c r="C520" s="116">
        <f>SUM(E95:E101)</f>
        <v>1</v>
      </c>
      <c r="D520" s="117">
        <f>SUM(C95:C101)</f>
        <v>0</v>
      </c>
      <c r="E520" s="116">
        <f>SUM(F95:F101)</f>
        <v>12</v>
      </c>
      <c r="F520" s="117">
        <f>SUM(D95:D101)</f>
        <v>0</v>
      </c>
      <c r="G520" s="118">
        <f t="shared" si="282"/>
        <v>686</v>
      </c>
      <c r="H520" s="118">
        <f t="shared" si="283"/>
        <v>5056</v>
      </c>
      <c r="I520" s="118">
        <f t="shared" si="274"/>
        <v>5044</v>
      </c>
      <c r="J520" s="117">
        <f t="shared" si="275"/>
        <v>685</v>
      </c>
      <c r="K520" s="121">
        <f t="shared" si="284"/>
        <v>1.4577259475218659E-3</v>
      </c>
      <c r="L520" s="121">
        <f t="shared" si="284"/>
        <v>0</v>
      </c>
      <c r="M520" s="121">
        <f t="shared" si="285"/>
        <v>2.3734177215189874E-3</v>
      </c>
      <c r="N520" s="121">
        <f t="shared" si="285"/>
        <v>0</v>
      </c>
      <c r="O520" s="121">
        <f t="shared" si="294"/>
        <v>3.0000000000000001E-3</v>
      </c>
      <c r="P520" s="119">
        <f>SUM(U95:U101)</f>
        <v>0</v>
      </c>
      <c r="Q520" s="120">
        <f>SUM(V95:V101)</f>
        <v>0</v>
      </c>
      <c r="R520" s="197">
        <f t="shared" si="286"/>
        <v>0</v>
      </c>
      <c r="S520" s="116">
        <f>SUM(W95:W101)</f>
        <v>0</v>
      </c>
      <c r="T520" s="121">
        <f t="shared" si="287"/>
        <v>0</v>
      </c>
      <c r="U520" s="121">
        <f t="shared" si="276"/>
        <v>0</v>
      </c>
      <c r="V520" s="117">
        <f>SUM(AD95:AD101)</f>
        <v>0</v>
      </c>
      <c r="W520" s="30">
        <f t="shared" ca="1" si="277"/>
        <v>0</v>
      </c>
      <c r="X520" s="30">
        <f t="shared" ca="1" si="278"/>
        <v>0</v>
      </c>
      <c r="Y520" s="30">
        <f t="shared" ca="1" si="279"/>
        <v>0</v>
      </c>
      <c r="Z520" s="30">
        <f t="shared" ca="1" si="280"/>
        <v>0</v>
      </c>
      <c r="AA520" s="30">
        <f t="shared" si="281"/>
        <v>0</v>
      </c>
      <c r="AB520" s="31">
        <f t="shared" ca="1" si="288"/>
        <v>0</v>
      </c>
      <c r="AC520" s="122">
        <f t="shared" ca="1" si="289"/>
        <v>0</v>
      </c>
      <c r="AD520" s="32">
        <f t="shared" ca="1" si="290"/>
        <v>0</v>
      </c>
      <c r="AE520" s="122">
        <f t="shared" ca="1" si="291"/>
        <v>0</v>
      </c>
      <c r="AF520" s="32">
        <f t="shared" ca="1" si="292"/>
        <v>0</v>
      </c>
      <c r="AG520" s="116">
        <v>2045</v>
      </c>
      <c r="AH520" s="33">
        <v>1405</v>
      </c>
      <c r="AI520" s="53"/>
      <c r="AK520" s="52"/>
      <c r="AL520" s="53"/>
      <c r="AN520" s="52"/>
      <c r="BF520" s="54"/>
      <c r="BG520" s="54"/>
      <c r="BL520" s="52"/>
      <c r="BM520" s="52"/>
    </row>
    <row r="521" spans="1:65" ht="33" customHeight="1" thickBot="1">
      <c r="A521" s="114">
        <f t="shared" si="293"/>
        <v>14</v>
      </c>
      <c r="B521" s="115">
        <f>B108</f>
        <v>45723</v>
      </c>
      <c r="C521" s="116">
        <f>SUM(E102:E108)</f>
        <v>4</v>
      </c>
      <c r="D521" s="117">
        <f>SUM(C102:C108)</f>
        <v>0</v>
      </c>
      <c r="E521" s="116">
        <f>SUM(F102:F108)</f>
        <v>10</v>
      </c>
      <c r="F521" s="117">
        <f>SUM(D102:D108)</f>
        <v>0</v>
      </c>
      <c r="G521" s="118">
        <f t="shared" si="282"/>
        <v>684</v>
      </c>
      <c r="H521" s="118">
        <f t="shared" si="283"/>
        <v>5041</v>
      </c>
      <c r="I521" s="118">
        <f t="shared" si="274"/>
        <v>5034</v>
      </c>
      <c r="J521" s="117">
        <f t="shared" si="275"/>
        <v>681</v>
      </c>
      <c r="K521" s="121">
        <f t="shared" si="284"/>
        <v>5.8479532163742687E-3</v>
      </c>
      <c r="L521" s="121">
        <f t="shared" si="284"/>
        <v>0</v>
      </c>
      <c r="M521" s="121">
        <f t="shared" si="285"/>
        <v>1.9837333862328904E-3</v>
      </c>
      <c r="N521" s="121">
        <f t="shared" si="285"/>
        <v>0</v>
      </c>
      <c r="O521" s="121">
        <f t="shared" si="294"/>
        <v>3.0000000000000001E-3</v>
      </c>
      <c r="P521" s="119">
        <f>SUM(U102:U108)</f>
        <v>0</v>
      </c>
      <c r="Q521" s="120">
        <f>SUM(V102:V108)</f>
        <v>0</v>
      </c>
      <c r="R521" s="197">
        <f t="shared" si="286"/>
        <v>0</v>
      </c>
      <c r="S521" s="116">
        <f>SUM(W102:W108)</f>
        <v>0</v>
      </c>
      <c r="T521" s="121">
        <f t="shared" si="287"/>
        <v>0</v>
      </c>
      <c r="U521" s="121">
        <f t="shared" si="276"/>
        <v>0</v>
      </c>
      <c r="V521" s="117">
        <f>SUM(AD102:AD108)</f>
        <v>0</v>
      </c>
      <c r="W521" s="30">
        <f t="shared" ca="1" si="277"/>
        <v>0</v>
      </c>
      <c r="X521" s="30">
        <f t="shared" ca="1" si="278"/>
        <v>0</v>
      </c>
      <c r="Y521" s="30">
        <f t="shared" ca="1" si="279"/>
        <v>0</v>
      </c>
      <c r="Z521" s="30">
        <f t="shared" ca="1" si="280"/>
        <v>0</v>
      </c>
      <c r="AA521" s="30">
        <f t="shared" si="281"/>
        <v>0</v>
      </c>
      <c r="AB521" s="31">
        <f t="shared" ca="1" si="288"/>
        <v>0</v>
      </c>
      <c r="AC521" s="122">
        <f t="shared" ca="1" si="289"/>
        <v>0</v>
      </c>
      <c r="AD521" s="32">
        <f t="shared" ca="1" si="290"/>
        <v>0</v>
      </c>
      <c r="AE521" s="122">
        <f t="shared" ca="1" si="291"/>
        <v>0</v>
      </c>
      <c r="AF521" s="32">
        <f t="shared" ca="1" si="292"/>
        <v>0</v>
      </c>
      <c r="AG521" s="116">
        <v>2170</v>
      </c>
      <c r="AH521" s="33">
        <v>1505</v>
      </c>
      <c r="AI521" s="53"/>
      <c r="AK521" s="52"/>
      <c r="AL521" s="53"/>
      <c r="AN521" s="52"/>
      <c r="BF521" s="54"/>
      <c r="BG521" s="54"/>
      <c r="BL521" s="52"/>
      <c r="BM521" s="52"/>
    </row>
    <row r="522" spans="1:65" ht="33" customHeight="1" thickBot="1">
      <c r="A522" s="114">
        <f t="shared" si="293"/>
        <v>15</v>
      </c>
      <c r="B522" s="115">
        <f>B115</f>
        <v>45730</v>
      </c>
      <c r="C522" s="116">
        <f>SUM(E109:E115)</f>
        <v>12</v>
      </c>
      <c r="D522" s="117">
        <f>SUM(C109:C115)</f>
        <v>0</v>
      </c>
      <c r="E522" s="116">
        <f>SUM(F109:F115)</f>
        <v>15</v>
      </c>
      <c r="F522" s="117">
        <f>SUM(D109:D115)</f>
        <v>0</v>
      </c>
      <c r="G522" s="118">
        <f t="shared" si="282"/>
        <v>677</v>
      </c>
      <c r="H522" s="118">
        <f t="shared" si="283"/>
        <v>5032</v>
      </c>
      <c r="I522" s="118">
        <f t="shared" si="274"/>
        <v>5019</v>
      </c>
      <c r="J522" s="117">
        <f t="shared" si="275"/>
        <v>669</v>
      </c>
      <c r="K522" s="121">
        <f t="shared" si="284"/>
        <v>1.7725258493353029E-2</v>
      </c>
      <c r="L522" s="121">
        <f t="shared" si="284"/>
        <v>0</v>
      </c>
      <c r="M522" s="121">
        <f t="shared" si="285"/>
        <v>2.9809220985691576E-3</v>
      </c>
      <c r="N522" s="121">
        <f t="shared" si="285"/>
        <v>0</v>
      </c>
      <c r="O522" s="121">
        <f t="shared" si="294"/>
        <v>3.0000000000000001E-3</v>
      </c>
      <c r="P522" s="119">
        <f>SUM(U109:U115)</f>
        <v>0</v>
      </c>
      <c r="Q522" s="120">
        <f>SUM(V109:V115)</f>
        <v>0</v>
      </c>
      <c r="R522" s="197">
        <f t="shared" si="286"/>
        <v>0</v>
      </c>
      <c r="S522" s="116">
        <f>SUM(W109:W115)</f>
        <v>0</v>
      </c>
      <c r="T522" s="121">
        <f t="shared" si="287"/>
        <v>0</v>
      </c>
      <c r="U522" s="121">
        <f t="shared" si="276"/>
        <v>0</v>
      </c>
      <c r="V522" s="117">
        <f>SUM(AD109:AD115)</f>
        <v>0</v>
      </c>
      <c r="W522" s="30">
        <f t="shared" ca="1" si="277"/>
        <v>0</v>
      </c>
      <c r="X522" s="30">
        <f t="shared" ca="1" si="278"/>
        <v>0</v>
      </c>
      <c r="Y522" s="30">
        <f t="shared" ca="1" si="279"/>
        <v>0</v>
      </c>
      <c r="Z522" s="30">
        <f t="shared" ca="1" si="280"/>
        <v>0</v>
      </c>
      <c r="AA522" s="30">
        <f t="shared" si="281"/>
        <v>0</v>
      </c>
      <c r="AB522" s="31">
        <f t="shared" ca="1" si="288"/>
        <v>0</v>
      </c>
      <c r="AC522" s="122">
        <f t="shared" ca="1" si="289"/>
        <v>0</v>
      </c>
      <c r="AD522" s="32">
        <f t="shared" ca="1" si="290"/>
        <v>0</v>
      </c>
      <c r="AE522" s="122">
        <f t="shared" ca="1" si="291"/>
        <v>0</v>
      </c>
      <c r="AF522" s="32">
        <f t="shared" ca="1" si="292"/>
        <v>0</v>
      </c>
      <c r="AG522" s="116">
        <v>2295</v>
      </c>
      <c r="AH522" s="33">
        <v>1605</v>
      </c>
      <c r="AI522" s="53"/>
      <c r="AK522" s="52"/>
      <c r="AL522" s="53"/>
      <c r="AN522" s="52"/>
      <c r="BF522" s="54"/>
      <c r="BG522" s="54"/>
      <c r="BL522" s="52"/>
      <c r="BM522" s="52"/>
    </row>
    <row r="523" spans="1:65" ht="33" customHeight="1" thickBot="1">
      <c r="A523" s="114">
        <f t="shared" si="293"/>
        <v>16</v>
      </c>
      <c r="B523" s="115">
        <f>B122</f>
        <v>45737</v>
      </c>
      <c r="C523" s="116">
        <f>SUM(E116:E122)</f>
        <v>8</v>
      </c>
      <c r="D523" s="117">
        <f>SUM(C116:C122)</f>
        <v>0</v>
      </c>
      <c r="E523" s="116">
        <f>SUM(F116:F122)</f>
        <v>39</v>
      </c>
      <c r="F523" s="117">
        <f>SUM(D116:D122)</f>
        <v>0</v>
      </c>
      <c r="G523" s="118">
        <f t="shared" si="282"/>
        <v>667</v>
      </c>
      <c r="H523" s="118">
        <f t="shared" si="283"/>
        <v>5013</v>
      </c>
      <c r="I523" s="118">
        <f t="shared" si="274"/>
        <v>4980</v>
      </c>
      <c r="J523" s="117">
        <f t="shared" si="275"/>
        <v>661</v>
      </c>
      <c r="K523" s="121">
        <f t="shared" si="284"/>
        <v>1.1994002998500749E-2</v>
      </c>
      <c r="L523" s="121">
        <f t="shared" si="284"/>
        <v>0</v>
      </c>
      <c r="M523" s="121">
        <f t="shared" si="285"/>
        <v>7.7797725912627166E-3</v>
      </c>
      <c r="N523" s="121">
        <f t="shared" si="285"/>
        <v>0</v>
      </c>
      <c r="O523" s="121">
        <f t="shared" si="294"/>
        <v>3.0000000000000001E-3</v>
      </c>
      <c r="P523" s="119">
        <f>SUM(U116:U122)</f>
        <v>0</v>
      </c>
      <c r="Q523" s="120">
        <f>SUM(V116:V122)</f>
        <v>0</v>
      </c>
      <c r="R523" s="197">
        <f t="shared" si="286"/>
        <v>0</v>
      </c>
      <c r="S523" s="116">
        <f>SUM(W116:W122)</f>
        <v>0</v>
      </c>
      <c r="T523" s="121">
        <f t="shared" si="287"/>
        <v>0</v>
      </c>
      <c r="U523" s="121">
        <f t="shared" si="276"/>
        <v>0</v>
      </c>
      <c r="V523" s="117">
        <f>SUM(AD116:AD122)</f>
        <v>0</v>
      </c>
      <c r="W523" s="30">
        <f t="shared" ca="1" si="277"/>
        <v>0</v>
      </c>
      <c r="X523" s="30">
        <f t="shared" ca="1" si="278"/>
        <v>0</v>
      </c>
      <c r="Y523" s="30">
        <f t="shared" ca="1" si="279"/>
        <v>0</v>
      </c>
      <c r="Z523" s="30">
        <f t="shared" ca="1" si="280"/>
        <v>0</v>
      </c>
      <c r="AA523" s="30">
        <f t="shared" si="281"/>
        <v>0</v>
      </c>
      <c r="AB523" s="31">
        <f t="shared" ca="1" si="288"/>
        <v>0</v>
      </c>
      <c r="AC523" s="122">
        <f t="shared" ca="1" si="289"/>
        <v>0</v>
      </c>
      <c r="AD523" s="32">
        <f t="shared" ca="1" si="290"/>
        <v>0</v>
      </c>
      <c r="AE523" s="122">
        <f t="shared" ca="1" si="291"/>
        <v>0</v>
      </c>
      <c r="AF523" s="32">
        <f t="shared" ca="1" si="292"/>
        <v>0</v>
      </c>
      <c r="AG523" s="116">
        <v>2420</v>
      </c>
      <c r="AH523" s="33">
        <v>1710</v>
      </c>
      <c r="AI523" s="53"/>
      <c r="AK523" s="52"/>
      <c r="AL523" s="53"/>
      <c r="AN523" s="52"/>
      <c r="BF523" s="54"/>
      <c r="BG523" s="54"/>
      <c r="BL523" s="52"/>
      <c r="BM523" s="52"/>
    </row>
    <row r="524" spans="1:65" ht="33" customHeight="1" thickBot="1">
      <c r="A524" s="114">
        <f t="shared" si="293"/>
        <v>17</v>
      </c>
      <c r="B524" s="115">
        <f>B129</f>
        <v>45744</v>
      </c>
      <c r="C524" s="116">
        <f>SUM(E123:E129)</f>
        <v>2</v>
      </c>
      <c r="D524" s="117">
        <f>SUM(C123:C129)</f>
        <v>0</v>
      </c>
      <c r="E524" s="116">
        <f>SUM(F123:F129)</f>
        <v>17</v>
      </c>
      <c r="F524" s="117">
        <f>SUM(D123:D129)</f>
        <v>0</v>
      </c>
      <c r="G524" s="118">
        <f t="shared" si="282"/>
        <v>661</v>
      </c>
      <c r="H524" s="118">
        <f t="shared" si="283"/>
        <v>4978</v>
      </c>
      <c r="I524" s="118">
        <f t="shared" si="274"/>
        <v>4963</v>
      </c>
      <c r="J524" s="117">
        <f t="shared" si="275"/>
        <v>659</v>
      </c>
      <c r="K524" s="121">
        <f t="shared" si="284"/>
        <v>3.0257186081694403E-3</v>
      </c>
      <c r="L524" s="121">
        <f t="shared" si="284"/>
        <v>0</v>
      </c>
      <c r="M524" s="121">
        <f t="shared" si="285"/>
        <v>3.4150261149055844E-3</v>
      </c>
      <c r="N524" s="121">
        <f t="shared" si="285"/>
        <v>0</v>
      </c>
      <c r="O524" s="121">
        <f t="shared" si="294"/>
        <v>3.0000000000000001E-3</v>
      </c>
      <c r="P524" s="119">
        <f>SUM(U123:U129)</f>
        <v>0</v>
      </c>
      <c r="Q524" s="120">
        <f>SUM(V123:V129)</f>
        <v>0</v>
      </c>
      <c r="R524" s="197">
        <f t="shared" si="286"/>
        <v>0</v>
      </c>
      <c r="S524" s="116">
        <f>SUM(W123:W129)</f>
        <v>0</v>
      </c>
      <c r="T524" s="121">
        <f t="shared" si="287"/>
        <v>0</v>
      </c>
      <c r="U524" s="121">
        <f t="shared" si="276"/>
        <v>0</v>
      </c>
      <c r="V524" s="117">
        <f>SUM(AD123:AD129)</f>
        <v>0</v>
      </c>
      <c r="W524" s="30">
        <f t="shared" ca="1" si="277"/>
        <v>0</v>
      </c>
      <c r="X524" s="30">
        <f t="shared" ca="1" si="278"/>
        <v>0</v>
      </c>
      <c r="Y524" s="30">
        <f t="shared" ca="1" si="279"/>
        <v>0</v>
      </c>
      <c r="Z524" s="30">
        <f t="shared" ca="1" si="280"/>
        <v>0</v>
      </c>
      <c r="AA524" s="30">
        <f t="shared" si="281"/>
        <v>0</v>
      </c>
      <c r="AB524" s="31">
        <f t="shared" ca="1" si="288"/>
        <v>0</v>
      </c>
      <c r="AC524" s="122">
        <f t="shared" ca="1" si="289"/>
        <v>0</v>
      </c>
      <c r="AD524" s="32">
        <f t="shared" ca="1" si="290"/>
        <v>0</v>
      </c>
      <c r="AE524" s="122">
        <f t="shared" ca="1" si="291"/>
        <v>0</v>
      </c>
      <c r="AF524" s="32">
        <f t="shared" ca="1" si="292"/>
        <v>0</v>
      </c>
      <c r="AG524" s="116">
        <v>2560</v>
      </c>
      <c r="AH524" s="33">
        <v>1820</v>
      </c>
      <c r="AI524" s="53"/>
      <c r="AK524" s="52"/>
      <c r="AL524" s="53"/>
      <c r="AN524" s="52"/>
      <c r="BF524" s="54"/>
      <c r="BG524" s="54"/>
      <c r="BL524" s="52"/>
      <c r="BM524" s="52"/>
    </row>
    <row r="525" spans="1:65" ht="33" customHeight="1" thickBot="1">
      <c r="A525" s="114">
        <f t="shared" si="293"/>
        <v>18</v>
      </c>
      <c r="B525" s="115">
        <f>B136</f>
        <v>45751</v>
      </c>
      <c r="C525" s="116">
        <f>SUM(E130:E136)</f>
        <v>3</v>
      </c>
      <c r="D525" s="117">
        <f>SUM(C130:C136)</f>
        <v>0</v>
      </c>
      <c r="E525" s="116">
        <f>SUM(F130:F136)</f>
        <v>14</v>
      </c>
      <c r="F525" s="117">
        <f>SUM(D130:D136)</f>
        <v>0</v>
      </c>
      <c r="G525" s="118">
        <f t="shared" si="282"/>
        <v>659</v>
      </c>
      <c r="H525" s="118">
        <f t="shared" si="283"/>
        <v>4961</v>
      </c>
      <c r="I525" s="118">
        <f t="shared" si="274"/>
        <v>4949</v>
      </c>
      <c r="J525" s="117">
        <f t="shared" si="275"/>
        <v>656</v>
      </c>
      <c r="K525" s="121">
        <f t="shared" si="284"/>
        <v>4.552352048558422E-3</v>
      </c>
      <c r="L525" s="121">
        <f t="shared" si="284"/>
        <v>0</v>
      </c>
      <c r="M525" s="121">
        <f t="shared" si="285"/>
        <v>2.8220116911912923E-3</v>
      </c>
      <c r="N525" s="121">
        <f t="shared" si="285"/>
        <v>0</v>
      </c>
      <c r="O525" s="121">
        <f t="shared" si="294"/>
        <v>3.0000000000000001E-3</v>
      </c>
      <c r="P525" s="119">
        <f>SUM(U130:U136)</f>
        <v>0</v>
      </c>
      <c r="Q525" s="120">
        <f>SUM(V130:V136)</f>
        <v>0</v>
      </c>
      <c r="R525" s="197">
        <f t="shared" si="286"/>
        <v>0</v>
      </c>
      <c r="S525" s="116">
        <f>SUM(W130:W136)</f>
        <v>0</v>
      </c>
      <c r="T525" s="121">
        <f t="shared" si="287"/>
        <v>0</v>
      </c>
      <c r="U525" s="121">
        <f t="shared" si="276"/>
        <v>0</v>
      </c>
      <c r="V525" s="117">
        <f>SUM(AD124:AD130)</f>
        <v>0</v>
      </c>
      <c r="W525" s="30">
        <f t="shared" ca="1" si="277"/>
        <v>0</v>
      </c>
      <c r="X525" s="30">
        <f t="shared" ca="1" si="278"/>
        <v>0</v>
      </c>
      <c r="Y525" s="30">
        <f t="shared" ca="1" si="279"/>
        <v>0</v>
      </c>
      <c r="Z525" s="30">
        <f t="shared" ca="1" si="280"/>
        <v>0</v>
      </c>
      <c r="AA525" s="30">
        <f t="shared" si="281"/>
        <v>0</v>
      </c>
      <c r="AB525" s="31">
        <f t="shared" ca="1" si="288"/>
        <v>0</v>
      </c>
      <c r="AC525" s="122">
        <f t="shared" ca="1" si="289"/>
        <v>0</v>
      </c>
      <c r="AD525" s="32">
        <f t="shared" ca="1" si="290"/>
        <v>0</v>
      </c>
      <c r="AE525" s="122">
        <f t="shared" ca="1" si="291"/>
        <v>0</v>
      </c>
      <c r="AF525" s="32">
        <f t="shared" ca="1" si="292"/>
        <v>0</v>
      </c>
      <c r="AG525" s="116">
        <v>2715</v>
      </c>
      <c r="AH525" s="33">
        <v>1945</v>
      </c>
      <c r="AI525" s="53"/>
      <c r="AK525" s="52"/>
      <c r="AL525" s="53"/>
      <c r="AN525" s="52"/>
      <c r="BF525" s="54"/>
      <c r="BG525" s="54"/>
      <c r="BL525" s="52"/>
      <c r="BM525" s="52"/>
    </row>
    <row r="526" spans="1:65" ht="33" customHeight="1" thickBot="1">
      <c r="A526" s="114">
        <f t="shared" si="293"/>
        <v>19</v>
      </c>
      <c r="B526" s="115">
        <f>B143</f>
        <v>45758</v>
      </c>
      <c r="C526" s="116">
        <f>SUM(E137:E143)</f>
        <v>5</v>
      </c>
      <c r="D526" s="117">
        <f>SUM(C137:C143)</f>
        <v>0</v>
      </c>
      <c r="E526" s="116">
        <f>SUM(F137:F143)</f>
        <v>24</v>
      </c>
      <c r="F526" s="117">
        <f>SUM(D137:D143)</f>
        <v>0</v>
      </c>
      <c r="G526" s="118">
        <f t="shared" si="282"/>
        <v>656</v>
      </c>
      <c r="H526" s="118">
        <f t="shared" si="283"/>
        <v>4941</v>
      </c>
      <c r="I526" s="118">
        <f t="shared" si="274"/>
        <v>4925</v>
      </c>
      <c r="J526" s="117">
        <f t="shared" si="275"/>
        <v>651</v>
      </c>
      <c r="K526" s="121">
        <f t="shared" si="284"/>
        <v>7.621951219512195E-3</v>
      </c>
      <c r="L526" s="121">
        <f t="shared" si="284"/>
        <v>0</v>
      </c>
      <c r="M526" s="121">
        <f t="shared" si="285"/>
        <v>4.8573163327261691E-3</v>
      </c>
      <c r="N526" s="121">
        <f t="shared" si="285"/>
        <v>0</v>
      </c>
      <c r="O526" s="121">
        <f t="shared" si="294"/>
        <v>3.0000000000000001E-3</v>
      </c>
      <c r="P526" s="119">
        <f>SUM(U137:U143)</f>
        <v>0</v>
      </c>
      <c r="Q526" s="120">
        <f>SUM(V137:V143)</f>
        <v>0</v>
      </c>
      <c r="R526" s="197">
        <f t="shared" si="286"/>
        <v>0</v>
      </c>
      <c r="S526" s="116">
        <f>SUM(W137:W143)</f>
        <v>0</v>
      </c>
      <c r="T526" s="121">
        <f t="shared" si="287"/>
        <v>0</v>
      </c>
      <c r="U526" s="121">
        <f t="shared" si="276"/>
        <v>0</v>
      </c>
      <c r="V526" s="117">
        <f>SUM(AD137:AD143)</f>
        <v>0</v>
      </c>
      <c r="W526" s="30">
        <f t="shared" ca="1" si="277"/>
        <v>0</v>
      </c>
      <c r="X526" s="30">
        <f t="shared" ca="1" si="278"/>
        <v>0</v>
      </c>
      <c r="Y526" s="30">
        <f t="shared" ca="1" si="279"/>
        <v>0</v>
      </c>
      <c r="Z526" s="30">
        <f t="shared" ca="1" si="280"/>
        <v>0</v>
      </c>
      <c r="AA526" s="30">
        <f t="shared" si="281"/>
        <v>0</v>
      </c>
      <c r="AB526" s="31">
        <f t="shared" ca="1" si="288"/>
        <v>0</v>
      </c>
      <c r="AC526" s="122">
        <f t="shared" ca="1" si="289"/>
        <v>0</v>
      </c>
      <c r="AD526" s="32">
        <f t="shared" ca="1" si="290"/>
        <v>0</v>
      </c>
      <c r="AE526" s="122">
        <f t="shared" ca="1" si="291"/>
        <v>0</v>
      </c>
      <c r="AF526" s="32">
        <f t="shared" ca="1" si="292"/>
        <v>0</v>
      </c>
      <c r="AG526" s="116">
        <v>2875</v>
      </c>
      <c r="AH526" s="33">
        <v>2095</v>
      </c>
      <c r="AI526" s="53"/>
      <c r="AK526" s="52"/>
      <c r="AL526" s="53"/>
      <c r="AN526" s="52"/>
      <c r="BF526" s="54"/>
      <c r="BG526" s="54"/>
      <c r="BL526" s="52"/>
      <c r="BM526" s="52"/>
    </row>
    <row r="527" spans="1:65" ht="33" customHeight="1" thickBot="1">
      <c r="A527" s="114">
        <f t="shared" si="293"/>
        <v>20</v>
      </c>
      <c r="B527" s="115">
        <f>B150</f>
        <v>45765</v>
      </c>
      <c r="C527" s="116">
        <f>SUM(E144:E150)</f>
        <v>5</v>
      </c>
      <c r="D527" s="117">
        <f>SUM(C144:C150)</f>
        <v>0</v>
      </c>
      <c r="E527" s="116">
        <f>SUM(F144:F150)</f>
        <v>23</v>
      </c>
      <c r="F527" s="117">
        <f>SUM(D144:D150)</f>
        <v>0</v>
      </c>
      <c r="G527" s="118">
        <f t="shared" si="282"/>
        <v>650</v>
      </c>
      <c r="H527" s="118">
        <f t="shared" si="283"/>
        <v>4922</v>
      </c>
      <c r="I527" s="118">
        <f t="shared" si="274"/>
        <v>4902</v>
      </c>
      <c r="J527" s="117">
        <f t="shared" si="275"/>
        <v>646</v>
      </c>
      <c r="K527" s="121">
        <f t="shared" si="284"/>
        <v>7.6923076923076927E-3</v>
      </c>
      <c r="L527" s="121">
        <f t="shared" si="284"/>
        <v>0</v>
      </c>
      <c r="M527" s="121">
        <f t="shared" si="285"/>
        <v>4.6728971962616819E-3</v>
      </c>
      <c r="N527" s="121">
        <f t="shared" si="285"/>
        <v>0</v>
      </c>
      <c r="O527" s="121">
        <f t="shared" si="294"/>
        <v>3.0000000000000001E-3</v>
      </c>
      <c r="P527" s="119">
        <f>SUM(U144:U150)</f>
        <v>0</v>
      </c>
      <c r="Q527" s="120">
        <f>SUM(V144:V150)</f>
        <v>0</v>
      </c>
      <c r="R527" s="197">
        <f t="shared" si="286"/>
        <v>0</v>
      </c>
      <c r="S527" s="116">
        <f>SUM(W144:W150)</f>
        <v>0</v>
      </c>
      <c r="T527" s="121">
        <f t="shared" si="287"/>
        <v>0</v>
      </c>
      <c r="U527" s="121">
        <f t="shared" si="276"/>
        <v>0</v>
      </c>
      <c r="V527" s="117">
        <f>SUM(AD144:AD150)</f>
        <v>0</v>
      </c>
      <c r="W527" s="30">
        <f t="shared" ca="1" si="277"/>
        <v>0</v>
      </c>
      <c r="X527" s="30">
        <f t="shared" ca="1" si="278"/>
        <v>0</v>
      </c>
      <c r="Y527" s="30">
        <f t="shared" ca="1" si="279"/>
        <v>0</v>
      </c>
      <c r="Z527" s="30">
        <f t="shared" ca="1" si="280"/>
        <v>0</v>
      </c>
      <c r="AA527" s="30">
        <f t="shared" si="281"/>
        <v>0</v>
      </c>
      <c r="AB527" s="31">
        <f t="shared" ca="1" si="288"/>
        <v>0</v>
      </c>
      <c r="AC527" s="122">
        <f t="shared" ca="1" si="289"/>
        <v>0</v>
      </c>
      <c r="AD527" s="32">
        <f t="shared" ca="1" si="290"/>
        <v>0</v>
      </c>
      <c r="AE527" s="122">
        <f t="shared" ca="1" si="291"/>
        <v>0</v>
      </c>
      <c r="AF527" s="32">
        <f t="shared" ca="1" si="292"/>
        <v>0</v>
      </c>
      <c r="AG527" s="116">
        <v>3035</v>
      </c>
      <c r="AH527" s="33">
        <v>2245</v>
      </c>
      <c r="AI527" s="53"/>
      <c r="AK527" s="52"/>
      <c r="AL527" s="53"/>
      <c r="AN527" s="52"/>
      <c r="BF527" s="54"/>
      <c r="BG527" s="54"/>
      <c r="BL527" s="52"/>
      <c r="BM527" s="52"/>
    </row>
    <row r="528" spans="1:65" ht="33" customHeight="1" thickBot="1">
      <c r="A528" s="114">
        <f t="shared" si="293"/>
        <v>21</v>
      </c>
      <c r="B528" s="115">
        <f>B157</f>
        <v>45772</v>
      </c>
      <c r="C528" s="116">
        <f>SUM(E151:E157)</f>
        <v>5</v>
      </c>
      <c r="D528" s="117">
        <f>SUM(C151:C157)</f>
        <v>0</v>
      </c>
      <c r="E528" s="116">
        <f>SUM(F151:F157)</f>
        <v>28</v>
      </c>
      <c r="F528" s="117">
        <f>SUM(D151:D157)</f>
        <v>0</v>
      </c>
      <c r="G528" s="118">
        <f t="shared" si="282"/>
        <v>644</v>
      </c>
      <c r="H528" s="118">
        <f t="shared" si="283"/>
        <v>4901</v>
      </c>
      <c r="I528" s="118">
        <f t="shared" si="274"/>
        <v>4874</v>
      </c>
      <c r="J528" s="117">
        <f t="shared" si="275"/>
        <v>641</v>
      </c>
      <c r="K528" s="121">
        <f t="shared" si="284"/>
        <v>7.763975155279503E-3</v>
      </c>
      <c r="L528" s="121">
        <f t="shared" si="284"/>
        <v>0</v>
      </c>
      <c r="M528" s="121">
        <f t="shared" si="285"/>
        <v>5.7131197714752092E-3</v>
      </c>
      <c r="N528" s="121">
        <f t="shared" si="285"/>
        <v>0</v>
      </c>
      <c r="O528" s="121">
        <f t="shared" si="294"/>
        <v>3.0000000000000001E-3</v>
      </c>
      <c r="P528" s="119">
        <f>SUM(U151:U157)</f>
        <v>0</v>
      </c>
      <c r="Q528" s="120">
        <f>SUM(V151:V157)</f>
        <v>0</v>
      </c>
      <c r="R528" s="197">
        <f t="shared" si="286"/>
        <v>0</v>
      </c>
      <c r="S528" s="116">
        <f>SUM(W151:W157)</f>
        <v>0</v>
      </c>
      <c r="T528" s="121">
        <f t="shared" si="287"/>
        <v>0</v>
      </c>
      <c r="U528" s="121">
        <f t="shared" si="276"/>
        <v>0</v>
      </c>
      <c r="V528" s="117">
        <f>SUM(AD151:AD157)</f>
        <v>0</v>
      </c>
      <c r="W528" s="30">
        <f t="shared" ca="1" si="277"/>
        <v>0</v>
      </c>
      <c r="X528" s="30">
        <f t="shared" ca="1" si="278"/>
        <v>0</v>
      </c>
      <c r="Y528" s="30">
        <f t="shared" ca="1" si="279"/>
        <v>0</v>
      </c>
      <c r="Z528" s="30">
        <f t="shared" ca="1" si="280"/>
        <v>0</v>
      </c>
      <c r="AA528" s="30">
        <f t="shared" si="281"/>
        <v>0</v>
      </c>
      <c r="AB528" s="31">
        <f t="shared" ca="1" si="288"/>
        <v>0</v>
      </c>
      <c r="AC528" s="122">
        <f t="shared" ca="1" si="289"/>
        <v>0</v>
      </c>
      <c r="AD528" s="32">
        <f t="shared" ca="1" si="290"/>
        <v>0</v>
      </c>
      <c r="AE528" s="122">
        <f t="shared" ca="1" si="291"/>
        <v>0</v>
      </c>
      <c r="AF528" s="32">
        <f t="shared" ca="1" si="292"/>
        <v>0</v>
      </c>
      <c r="AG528" s="116">
        <v>3195</v>
      </c>
      <c r="AH528" s="33">
        <v>2400</v>
      </c>
      <c r="AI528" s="53"/>
      <c r="AK528" s="52"/>
      <c r="AL528" s="53"/>
      <c r="AN528" s="52"/>
      <c r="BF528" s="54"/>
      <c r="BG528" s="54"/>
      <c r="BL528" s="52"/>
      <c r="BM528" s="52"/>
    </row>
    <row r="529" spans="1:65" ht="33" customHeight="1" thickBot="1">
      <c r="A529" s="114">
        <f t="shared" si="293"/>
        <v>22</v>
      </c>
      <c r="B529" s="115">
        <f>B164</f>
        <v>45779</v>
      </c>
      <c r="C529" s="116">
        <f>SUM(E158:E164)</f>
        <v>2</v>
      </c>
      <c r="D529" s="117">
        <f>SUM(C158:C164)</f>
        <v>27</v>
      </c>
      <c r="E529" s="116">
        <f>SUM(F158:F164)</f>
        <v>18</v>
      </c>
      <c r="F529" s="117">
        <f>SUM(D158:D164)</f>
        <v>16</v>
      </c>
      <c r="G529" s="118">
        <f t="shared" si="282"/>
        <v>641</v>
      </c>
      <c r="H529" s="118">
        <f t="shared" si="283"/>
        <v>4871</v>
      </c>
      <c r="I529" s="118">
        <f t="shared" si="274"/>
        <v>4840</v>
      </c>
      <c r="J529" s="117">
        <f t="shared" si="275"/>
        <v>612</v>
      </c>
      <c r="K529" s="121">
        <f t="shared" si="284"/>
        <v>3.1201248049921998E-3</v>
      </c>
      <c r="L529" s="121">
        <f t="shared" si="284"/>
        <v>4.2121684867394697E-2</v>
      </c>
      <c r="M529" s="121">
        <f t="shared" si="285"/>
        <v>3.695339765961815E-3</v>
      </c>
      <c r="N529" s="121">
        <f t="shared" si="285"/>
        <v>3.2847464586327241E-3</v>
      </c>
      <c r="O529" s="121">
        <f t="shared" si="294"/>
        <v>3.0000000000000001E-3</v>
      </c>
      <c r="P529" s="119">
        <f>SUM(U158:U164)</f>
        <v>0</v>
      </c>
      <c r="Q529" s="120">
        <f>SUM(V158:V164)</f>
        <v>0</v>
      </c>
      <c r="R529" s="197">
        <f t="shared" si="286"/>
        <v>0</v>
      </c>
      <c r="S529" s="116">
        <f>SUM(W158:W164)</f>
        <v>0</v>
      </c>
      <c r="T529" s="121">
        <f t="shared" si="287"/>
        <v>0</v>
      </c>
      <c r="U529" s="121">
        <f t="shared" si="276"/>
        <v>0</v>
      </c>
      <c r="V529" s="117">
        <f>SUM(AD158:AD164)</f>
        <v>0</v>
      </c>
      <c r="W529" s="30">
        <f t="shared" ca="1" si="277"/>
        <v>0</v>
      </c>
      <c r="X529" s="30">
        <f t="shared" ca="1" si="278"/>
        <v>0</v>
      </c>
      <c r="Y529" s="30">
        <f t="shared" ca="1" si="279"/>
        <v>0</v>
      </c>
      <c r="Z529" s="30">
        <f t="shared" ca="1" si="280"/>
        <v>0</v>
      </c>
      <c r="AA529" s="30">
        <f t="shared" si="281"/>
        <v>0</v>
      </c>
      <c r="AB529" s="31">
        <f t="shared" ca="1" si="288"/>
        <v>0</v>
      </c>
      <c r="AC529" s="122">
        <f t="shared" ca="1" si="289"/>
        <v>0</v>
      </c>
      <c r="AD529" s="32">
        <f t="shared" ca="1" si="290"/>
        <v>0</v>
      </c>
      <c r="AE529" s="122">
        <f t="shared" ca="1" si="291"/>
        <v>0</v>
      </c>
      <c r="AF529" s="32">
        <f t="shared" ca="1" si="292"/>
        <v>0</v>
      </c>
      <c r="AG529" s="116">
        <v>3355</v>
      </c>
      <c r="AH529" s="33">
        <v>2550</v>
      </c>
      <c r="AI529" s="53"/>
      <c r="AK529" s="52"/>
      <c r="AL529" s="53"/>
      <c r="AN529" s="52"/>
      <c r="BF529" s="54"/>
      <c r="BG529" s="54"/>
      <c r="BL529" s="52"/>
      <c r="BM529" s="52"/>
    </row>
    <row r="530" spans="1:65" ht="33" customHeight="1" thickBot="1">
      <c r="A530" s="114">
        <f t="shared" si="293"/>
        <v>23</v>
      </c>
      <c r="B530" s="115">
        <f>B171</f>
        <v>45786</v>
      </c>
      <c r="C530" s="116">
        <f>SUM(E165:E171)</f>
        <v>7</v>
      </c>
      <c r="D530" s="117">
        <f>SUM(C165:C171)</f>
        <v>0</v>
      </c>
      <c r="E530" s="116">
        <f>SUM(F165:F171)</f>
        <v>8</v>
      </c>
      <c r="F530" s="117">
        <f>SUM(D165:D171)</f>
        <v>0</v>
      </c>
      <c r="G530" s="118">
        <f t="shared" si="282"/>
        <v>611</v>
      </c>
      <c r="H530" s="118">
        <f t="shared" si="283"/>
        <v>4838</v>
      </c>
      <c r="I530" s="118">
        <f t="shared" si="274"/>
        <v>4832</v>
      </c>
      <c r="J530" s="117">
        <f t="shared" si="275"/>
        <v>605</v>
      </c>
      <c r="K530" s="121">
        <f t="shared" si="284"/>
        <v>1.1456628477905073E-2</v>
      </c>
      <c r="L530" s="121">
        <f t="shared" si="284"/>
        <v>0</v>
      </c>
      <c r="M530" s="121">
        <f t="shared" si="285"/>
        <v>1.6535758577924762E-3</v>
      </c>
      <c r="N530" s="121">
        <f t="shared" si="285"/>
        <v>0</v>
      </c>
      <c r="O530" s="121">
        <f t="shared" si="294"/>
        <v>3.0000000000000001E-3</v>
      </c>
      <c r="P530" s="119">
        <f>SUM(U165:U171)</f>
        <v>0</v>
      </c>
      <c r="Q530" s="120">
        <f>SUM(V165:V171)</f>
        <v>0</v>
      </c>
      <c r="R530" s="197">
        <f t="shared" si="286"/>
        <v>0</v>
      </c>
      <c r="S530" s="116">
        <f>SUM(W165:W171)</f>
        <v>0</v>
      </c>
      <c r="T530" s="121">
        <f t="shared" si="287"/>
        <v>0</v>
      </c>
      <c r="U530" s="121">
        <f t="shared" si="276"/>
        <v>0</v>
      </c>
      <c r="V530" s="117">
        <f>SUM(AD165:AD171)</f>
        <v>0</v>
      </c>
      <c r="W530" s="30">
        <f t="shared" ca="1" si="277"/>
        <v>0</v>
      </c>
      <c r="X530" s="30">
        <f t="shared" ca="1" si="278"/>
        <v>0</v>
      </c>
      <c r="Y530" s="30">
        <f t="shared" ca="1" si="279"/>
        <v>0</v>
      </c>
      <c r="Z530" s="30">
        <f t="shared" ca="1" si="280"/>
        <v>0</v>
      </c>
      <c r="AA530" s="30">
        <f t="shared" si="281"/>
        <v>0</v>
      </c>
      <c r="AB530" s="31">
        <f t="shared" ca="1" si="288"/>
        <v>0</v>
      </c>
      <c r="AC530" s="122">
        <f t="shared" ca="1" si="289"/>
        <v>0</v>
      </c>
      <c r="AD530" s="32">
        <f t="shared" ca="1" si="290"/>
        <v>0</v>
      </c>
      <c r="AE530" s="122">
        <f t="shared" ca="1" si="291"/>
        <v>0</v>
      </c>
      <c r="AF530" s="32">
        <f t="shared" ca="1" si="292"/>
        <v>0</v>
      </c>
      <c r="AG530" s="116">
        <v>3515</v>
      </c>
      <c r="AH530" s="33">
        <v>2700</v>
      </c>
      <c r="AI530" s="53"/>
      <c r="AK530" s="52"/>
      <c r="AL530" s="53"/>
      <c r="AN530" s="52"/>
      <c r="BF530" s="54"/>
      <c r="BG530" s="54"/>
      <c r="BL530" s="52"/>
      <c r="BM530" s="52"/>
    </row>
    <row r="531" spans="1:65" ht="33" customHeight="1" thickBot="1">
      <c r="A531" s="114">
        <f t="shared" si="293"/>
        <v>24</v>
      </c>
      <c r="B531" s="115">
        <f>B178</f>
        <v>45793</v>
      </c>
      <c r="C531" s="116">
        <f>SUM(E172:E178)</f>
        <v>6</v>
      </c>
      <c r="D531" s="117">
        <f>SUM(C172:C178)</f>
        <v>0</v>
      </c>
      <c r="E531" s="116">
        <f>SUM(F172:F178)</f>
        <v>2</v>
      </c>
      <c r="F531" s="117">
        <f>SUM(D172:D178)</f>
        <v>0</v>
      </c>
      <c r="G531" s="118">
        <f t="shared" si="282"/>
        <v>604</v>
      </c>
      <c r="H531" s="118">
        <f t="shared" si="283"/>
        <v>4832</v>
      </c>
      <c r="I531" s="118">
        <f t="shared" si="274"/>
        <v>4830</v>
      </c>
      <c r="J531" s="117">
        <f t="shared" si="275"/>
        <v>599</v>
      </c>
      <c r="K531" s="121">
        <f t="shared" si="284"/>
        <v>9.9337748344370865E-3</v>
      </c>
      <c r="L531" s="121">
        <f t="shared" si="284"/>
        <v>0</v>
      </c>
      <c r="M531" s="121">
        <f t="shared" si="285"/>
        <v>4.1390728476821192E-4</v>
      </c>
      <c r="N531" s="121">
        <f t="shared" si="285"/>
        <v>0</v>
      </c>
      <c r="O531" s="121">
        <f t="shared" si="294"/>
        <v>3.0000000000000001E-3</v>
      </c>
      <c r="P531" s="119">
        <f>SUM(U172:U178)</f>
        <v>0</v>
      </c>
      <c r="Q531" s="120">
        <f>SUM(V172:V178)</f>
        <v>0</v>
      </c>
      <c r="R531" s="197">
        <f t="shared" si="286"/>
        <v>0</v>
      </c>
      <c r="S531" s="116">
        <f>SUM(W172:W178)</f>
        <v>0</v>
      </c>
      <c r="T531" s="121">
        <f t="shared" si="287"/>
        <v>0</v>
      </c>
      <c r="U531" s="121">
        <f t="shared" si="276"/>
        <v>0</v>
      </c>
      <c r="V531" s="117">
        <f>SUM(AD172:AD178)</f>
        <v>0</v>
      </c>
      <c r="W531" s="30">
        <f t="shared" ca="1" si="277"/>
        <v>0</v>
      </c>
      <c r="X531" s="30">
        <f t="shared" ca="1" si="278"/>
        <v>0</v>
      </c>
      <c r="Y531" s="30">
        <f t="shared" ca="1" si="279"/>
        <v>0</v>
      </c>
      <c r="Z531" s="30">
        <f t="shared" ca="1" si="280"/>
        <v>0</v>
      </c>
      <c r="AA531" s="30">
        <f t="shared" si="281"/>
        <v>0</v>
      </c>
      <c r="AB531" s="31">
        <f t="shared" ca="1" si="288"/>
        <v>0</v>
      </c>
      <c r="AC531" s="122">
        <f t="shared" ca="1" si="289"/>
        <v>0</v>
      </c>
      <c r="AD531" s="32">
        <f t="shared" ca="1" si="290"/>
        <v>0</v>
      </c>
      <c r="AE531" s="122">
        <f t="shared" ca="1" si="291"/>
        <v>0</v>
      </c>
      <c r="AF531" s="32">
        <f t="shared" ca="1" si="292"/>
        <v>0</v>
      </c>
      <c r="AG531" s="116">
        <v>3675</v>
      </c>
      <c r="AH531" s="33">
        <v>2845</v>
      </c>
      <c r="AI531" s="53"/>
      <c r="AK531" s="52"/>
      <c r="AL531" s="53"/>
      <c r="AN531" s="52"/>
      <c r="BF531" s="54"/>
      <c r="BG531" s="54"/>
      <c r="BL531" s="52"/>
      <c r="BM531" s="52"/>
    </row>
    <row r="532" spans="1:65" ht="33" customHeight="1" thickBot="1">
      <c r="A532" s="114">
        <f t="shared" si="293"/>
        <v>25</v>
      </c>
      <c r="B532" s="115">
        <f>B185</f>
        <v>45800</v>
      </c>
      <c r="C532" s="116">
        <f>SUM(E179:E185)</f>
        <v>1</v>
      </c>
      <c r="D532" s="117">
        <f>SUM(C179:C185)</f>
        <v>28</v>
      </c>
      <c r="E532" s="116">
        <f>SUM(F179:F185)</f>
        <v>5</v>
      </c>
      <c r="F532" s="117">
        <f>SUM(D179:D185)</f>
        <v>21</v>
      </c>
      <c r="G532" s="118">
        <f t="shared" si="282"/>
        <v>571</v>
      </c>
      <c r="H532" s="118">
        <f t="shared" si="283"/>
        <v>4807</v>
      </c>
      <c r="I532" s="118">
        <f t="shared" si="274"/>
        <v>4804</v>
      </c>
      <c r="J532" s="117">
        <f t="shared" si="275"/>
        <v>570</v>
      </c>
      <c r="K532" s="121">
        <f t="shared" si="284"/>
        <v>1.7513134851138354E-3</v>
      </c>
      <c r="L532" s="121">
        <f t="shared" si="284"/>
        <v>4.9036777583187391E-2</v>
      </c>
      <c r="M532" s="121">
        <f t="shared" si="285"/>
        <v>1.040149781568546E-3</v>
      </c>
      <c r="N532" s="121">
        <f t="shared" si="285"/>
        <v>4.3686290825878929E-3</v>
      </c>
      <c r="O532" s="121">
        <f t="shared" si="294"/>
        <v>3.0000000000000001E-3</v>
      </c>
      <c r="P532" s="119">
        <f>SUM(U179:U185)</f>
        <v>0</v>
      </c>
      <c r="Q532" s="120">
        <f>SUM(V179:V185)</f>
        <v>0</v>
      </c>
      <c r="R532" s="197">
        <f t="shared" si="286"/>
        <v>0</v>
      </c>
      <c r="S532" s="116">
        <f>SUM(W179:W185)</f>
        <v>0</v>
      </c>
      <c r="T532" s="121">
        <f t="shared" si="287"/>
        <v>0</v>
      </c>
      <c r="U532" s="121">
        <f t="shared" si="276"/>
        <v>0</v>
      </c>
      <c r="V532" s="117">
        <f>SUM(AD179:AD185)</f>
        <v>0</v>
      </c>
      <c r="W532" s="30">
        <f t="shared" ca="1" si="277"/>
        <v>0</v>
      </c>
      <c r="X532" s="30">
        <f t="shared" ca="1" si="278"/>
        <v>0</v>
      </c>
      <c r="Y532" s="30">
        <f t="shared" ca="1" si="279"/>
        <v>0</v>
      </c>
      <c r="Z532" s="30">
        <f t="shared" ca="1" si="280"/>
        <v>0</v>
      </c>
      <c r="AA532" s="30">
        <f t="shared" si="281"/>
        <v>0</v>
      </c>
      <c r="AB532" s="31">
        <f t="shared" ca="1" si="288"/>
        <v>0</v>
      </c>
      <c r="AC532" s="122">
        <f t="shared" ca="1" si="289"/>
        <v>0</v>
      </c>
      <c r="AD532" s="32">
        <f t="shared" ca="1" si="290"/>
        <v>0</v>
      </c>
      <c r="AE532" s="122">
        <f t="shared" ca="1" si="291"/>
        <v>0</v>
      </c>
      <c r="AF532" s="32">
        <f t="shared" ca="1" si="292"/>
        <v>0</v>
      </c>
      <c r="AG532" s="116">
        <v>3825</v>
      </c>
      <c r="AH532" s="33">
        <v>2970</v>
      </c>
      <c r="AI532" s="53"/>
      <c r="AK532" s="52"/>
      <c r="AL532" s="53"/>
      <c r="AN532" s="52"/>
      <c r="BF532" s="54"/>
      <c r="BG532" s="54"/>
      <c r="BL532" s="52"/>
      <c r="BM532" s="52"/>
    </row>
    <row r="533" spans="1:65" ht="33" customHeight="1" thickBot="1">
      <c r="A533" s="114">
        <f t="shared" si="293"/>
        <v>26</v>
      </c>
      <c r="B533" s="115">
        <f>B192</f>
        <v>45807</v>
      </c>
      <c r="C533" s="116">
        <f>SUM(E186:E192)</f>
        <v>1</v>
      </c>
      <c r="D533" s="117">
        <f>SUM(C186:C192)</f>
        <v>0</v>
      </c>
      <c r="E533" s="116">
        <f>SUM(F186:F192)</f>
        <v>0</v>
      </c>
      <c r="F533" s="117">
        <f>SUM(D186:D192)</f>
        <v>0</v>
      </c>
      <c r="G533" s="118">
        <f t="shared" si="282"/>
        <v>570</v>
      </c>
      <c r="H533" s="118">
        <f t="shared" si="283"/>
        <v>4804</v>
      </c>
      <c r="I533" s="118">
        <f t="shared" si="274"/>
        <v>4804</v>
      </c>
      <c r="J533" s="117">
        <f t="shared" si="275"/>
        <v>569</v>
      </c>
      <c r="K533" s="121">
        <f t="shared" si="284"/>
        <v>1.7543859649122807E-3</v>
      </c>
      <c r="L533" s="121">
        <f t="shared" si="284"/>
        <v>0</v>
      </c>
      <c r="M533" s="121">
        <f t="shared" si="285"/>
        <v>0</v>
      </c>
      <c r="N533" s="121">
        <f t="shared" si="285"/>
        <v>0</v>
      </c>
      <c r="O533" s="121">
        <f t="shared" si="294"/>
        <v>3.0000000000000001E-3</v>
      </c>
      <c r="P533" s="119">
        <f>SUM(U186:U192)</f>
        <v>70.555999999999997</v>
      </c>
      <c r="Q533" s="120">
        <f>SUM(V186:V192)</f>
        <v>600.5</v>
      </c>
      <c r="R533" s="197">
        <f t="shared" si="286"/>
        <v>671.05600000000004</v>
      </c>
      <c r="S533" s="116">
        <f>SUM(W186:W192)</f>
        <v>0</v>
      </c>
      <c r="T533" s="121">
        <f t="shared" si="287"/>
        <v>0</v>
      </c>
      <c r="U533" s="121">
        <f t="shared" si="276"/>
        <v>0</v>
      </c>
      <c r="V533" s="117">
        <f>SUM(AD186:AD192)</f>
        <v>0</v>
      </c>
      <c r="W533" s="30">
        <f t="shared" ca="1" si="277"/>
        <v>0</v>
      </c>
      <c r="X533" s="30">
        <f t="shared" ca="1" si="278"/>
        <v>0</v>
      </c>
      <c r="Y533" s="30">
        <f t="shared" ca="1" si="279"/>
        <v>0</v>
      </c>
      <c r="Z533" s="30">
        <f t="shared" ca="1" si="280"/>
        <v>0</v>
      </c>
      <c r="AA533" s="30">
        <f t="shared" si="281"/>
        <v>0</v>
      </c>
      <c r="AB533" s="31">
        <f t="shared" ca="1" si="288"/>
        <v>0</v>
      </c>
      <c r="AC533" s="122">
        <f t="shared" ca="1" si="289"/>
        <v>0</v>
      </c>
      <c r="AD533" s="32">
        <f t="shared" ca="1" si="290"/>
        <v>0</v>
      </c>
      <c r="AE533" s="122">
        <f t="shared" ca="1" si="291"/>
        <v>0</v>
      </c>
      <c r="AF533" s="32">
        <f t="shared" ca="1" si="292"/>
        <v>0</v>
      </c>
      <c r="AG533" s="116">
        <v>3960</v>
      </c>
      <c r="AH533" s="33">
        <v>3080</v>
      </c>
      <c r="AI533" s="53"/>
      <c r="AK533" s="52"/>
      <c r="AL533" s="53"/>
      <c r="AN533" s="52"/>
      <c r="BF533" s="54"/>
      <c r="BG533" s="54"/>
      <c r="BL533" s="52"/>
      <c r="BM533" s="52"/>
    </row>
    <row r="534" spans="1:65" ht="33" customHeight="1" thickBot="1">
      <c r="A534" s="114">
        <f t="shared" si="293"/>
        <v>27</v>
      </c>
      <c r="B534" s="115">
        <f>B199</f>
        <v>45814</v>
      </c>
      <c r="C534" s="116">
        <f>SUM(E193:E199)</f>
        <v>0</v>
      </c>
      <c r="D534" s="117">
        <f>SUM(C193:C199)</f>
        <v>0</v>
      </c>
      <c r="E534" s="116">
        <f>SUM(F193:F199)</f>
        <v>1</v>
      </c>
      <c r="F534" s="117">
        <f>SUM(D193:D199)</f>
        <v>0</v>
      </c>
      <c r="G534" s="118">
        <f t="shared" si="282"/>
        <v>569</v>
      </c>
      <c r="H534" s="118">
        <f t="shared" si="283"/>
        <v>4803</v>
      </c>
      <c r="I534" s="118">
        <f t="shared" si="274"/>
        <v>4803</v>
      </c>
      <c r="J534" s="117">
        <f t="shared" si="275"/>
        <v>569</v>
      </c>
      <c r="K534" s="121">
        <f t="shared" si="284"/>
        <v>0</v>
      </c>
      <c r="L534" s="121">
        <f t="shared" si="284"/>
        <v>0</v>
      </c>
      <c r="M534" s="121">
        <f t="shared" si="285"/>
        <v>2.0820320632937748E-4</v>
      </c>
      <c r="N534" s="121">
        <f t="shared" si="285"/>
        <v>0</v>
      </c>
      <c r="O534" s="121">
        <f t="shared" si="294"/>
        <v>3.0000000000000001E-3</v>
      </c>
      <c r="P534" s="119">
        <f>SUM(U193:U199)</f>
        <v>494.46099999999996</v>
      </c>
      <c r="Q534" s="120">
        <f>SUM(V193:V199)</f>
        <v>4226.6400000000003</v>
      </c>
      <c r="R534" s="197">
        <f t="shared" si="286"/>
        <v>4721.1010000000006</v>
      </c>
      <c r="S534" s="116">
        <f>SUM(W193:W199)</f>
        <v>0</v>
      </c>
      <c r="T534" s="121">
        <f t="shared" si="287"/>
        <v>0</v>
      </c>
      <c r="U534" s="121">
        <f t="shared" si="276"/>
        <v>0</v>
      </c>
      <c r="V534" s="117">
        <f>SUM(AD193:AD199)</f>
        <v>0</v>
      </c>
      <c r="W534" s="30">
        <f t="shared" ca="1" si="277"/>
        <v>0</v>
      </c>
      <c r="X534" s="30">
        <f t="shared" ca="1" si="278"/>
        <v>0</v>
      </c>
      <c r="Y534" s="30">
        <f t="shared" ca="1" si="279"/>
        <v>0</v>
      </c>
      <c r="Z534" s="30">
        <f t="shared" ca="1" si="280"/>
        <v>0</v>
      </c>
      <c r="AA534" s="30">
        <f t="shared" si="281"/>
        <v>0</v>
      </c>
      <c r="AB534" s="31">
        <f t="shared" ca="1" si="288"/>
        <v>0</v>
      </c>
      <c r="AC534" s="122">
        <f t="shared" ca="1" si="289"/>
        <v>0</v>
      </c>
      <c r="AD534" s="32">
        <f t="shared" ca="1" si="290"/>
        <v>0</v>
      </c>
      <c r="AE534" s="122">
        <f t="shared" ca="1" si="291"/>
        <v>0</v>
      </c>
      <c r="AF534" s="32">
        <f t="shared" ca="1" si="292"/>
        <v>0</v>
      </c>
      <c r="AG534" s="116">
        <v>4035</v>
      </c>
      <c r="AH534" s="33">
        <v>3180</v>
      </c>
      <c r="AI534" s="53"/>
      <c r="AK534" s="52"/>
      <c r="AL534" s="53"/>
      <c r="AN534" s="52"/>
      <c r="BF534" s="54"/>
      <c r="BG534" s="54"/>
      <c r="BL534" s="52"/>
      <c r="BM534" s="52"/>
    </row>
    <row r="535" spans="1:65" ht="33" customHeight="1" thickBot="1">
      <c r="A535" s="114">
        <f t="shared" si="293"/>
        <v>28</v>
      </c>
      <c r="B535" s="115">
        <f>B206</f>
        <v>45821</v>
      </c>
      <c r="C535" s="116">
        <f>SUM(E200:E206)</f>
        <v>2</v>
      </c>
      <c r="D535" s="117">
        <f>SUM(C200:C206)</f>
        <v>0</v>
      </c>
      <c r="E535" s="116">
        <f>SUM(F200:F206)</f>
        <v>1</v>
      </c>
      <c r="F535" s="117">
        <f>SUM(D200:D206)</f>
        <v>0</v>
      </c>
      <c r="G535" s="118">
        <f t="shared" si="282"/>
        <v>569</v>
      </c>
      <c r="H535" s="118">
        <f t="shared" si="283"/>
        <v>4803</v>
      </c>
      <c r="I535" s="118">
        <f t="shared" si="274"/>
        <v>4802</v>
      </c>
      <c r="J535" s="117">
        <f t="shared" si="275"/>
        <v>567</v>
      </c>
      <c r="K535" s="121">
        <f t="shared" si="284"/>
        <v>3.5149384885764497E-3</v>
      </c>
      <c r="L535" s="121">
        <f t="shared" si="284"/>
        <v>0</v>
      </c>
      <c r="M535" s="121">
        <f t="shared" si="285"/>
        <v>2.0820320632937748E-4</v>
      </c>
      <c r="N535" s="121">
        <f t="shared" si="285"/>
        <v>0</v>
      </c>
      <c r="O535" s="121">
        <f t="shared" si="294"/>
        <v>3.0000000000000001E-3</v>
      </c>
      <c r="P535" s="119">
        <f>SUM(U200:U206)</f>
        <v>497.56700000000001</v>
      </c>
      <c r="Q535" s="120">
        <f>SUM(V200:V206)</f>
        <v>4369.9500000000007</v>
      </c>
      <c r="R535" s="197">
        <f t="shared" si="286"/>
        <v>4867.5170000000007</v>
      </c>
      <c r="S535" s="116">
        <f>SUM(W200:W206)</f>
        <v>0</v>
      </c>
      <c r="T535" s="121">
        <f t="shared" si="287"/>
        <v>0</v>
      </c>
      <c r="U535" s="121">
        <f t="shared" si="276"/>
        <v>0</v>
      </c>
      <c r="V535" s="117">
        <f>SUM(AD200:AD206)</f>
        <v>0</v>
      </c>
      <c r="W535" s="30">
        <f t="shared" ca="1" si="277"/>
        <v>0</v>
      </c>
      <c r="X535" s="30">
        <f t="shared" ca="1" si="278"/>
        <v>0</v>
      </c>
      <c r="Y535" s="30">
        <f t="shared" ca="1" si="279"/>
        <v>0</v>
      </c>
      <c r="Z535" s="30">
        <f t="shared" ca="1" si="280"/>
        <v>0</v>
      </c>
      <c r="AA535" s="30">
        <f t="shared" si="281"/>
        <v>0</v>
      </c>
      <c r="AB535" s="31">
        <f t="shared" ca="1" si="288"/>
        <v>0</v>
      </c>
      <c r="AC535" s="122">
        <f t="shared" ca="1" si="289"/>
        <v>0</v>
      </c>
      <c r="AD535" s="32">
        <f t="shared" ca="1" si="290"/>
        <v>0</v>
      </c>
      <c r="AE535" s="122">
        <f t="shared" ca="1" si="291"/>
        <v>0</v>
      </c>
      <c r="AF535" s="32">
        <f t="shared" ca="1" si="292"/>
        <v>0</v>
      </c>
      <c r="AG535" s="116">
        <v>4090</v>
      </c>
      <c r="AH535" s="33">
        <v>3275</v>
      </c>
      <c r="AI535" s="53"/>
      <c r="AK535" s="52"/>
      <c r="AL535" s="53"/>
      <c r="AN535" s="52"/>
      <c r="BF535" s="54"/>
      <c r="BG535" s="54"/>
      <c r="BL535" s="52"/>
      <c r="BM535" s="52"/>
    </row>
    <row r="536" spans="1:65" ht="33" customHeight="1" thickBot="1">
      <c r="A536" s="114">
        <f t="shared" si="293"/>
        <v>29</v>
      </c>
      <c r="B536" s="115">
        <f>B213</f>
        <v>45828</v>
      </c>
      <c r="C536" s="116">
        <f>SUM(E207:E213)</f>
        <v>3</v>
      </c>
      <c r="D536" s="117">
        <f>SUM(C207:C213)</f>
        <v>0</v>
      </c>
      <c r="E536" s="116">
        <f>SUM(F207:F213)</f>
        <v>0</v>
      </c>
      <c r="F536" s="117">
        <f>SUM(D207:D213)</f>
        <v>0</v>
      </c>
      <c r="G536" s="118">
        <f t="shared" si="282"/>
        <v>567</v>
      </c>
      <c r="H536" s="118">
        <f t="shared" si="283"/>
        <v>4802</v>
      </c>
      <c r="I536" s="118">
        <f t="shared" si="274"/>
        <v>4802</v>
      </c>
      <c r="J536" s="117">
        <f t="shared" si="275"/>
        <v>564</v>
      </c>
      <c r="K536" s="121">
        <f t="shared" si="284"/>
        <v>5.2910052910052907E-3</v>
      </c>
      <c r="L536" s="121">
        <f t="shared" si="284"/>
        <v>0</v>
      </c>
      <c r="M536" s="121">
        <f t="shared" si="285"/>
        <v>0</v>
      </c>
      <c r="N536" s="121">
        <f t="shared" si="285"/>
        <v>0</v>
      </c>
      <c r="O536" s="121">
        <f t="shared" si="294"/>
        <v>3.0000000000000001E-3</v>
      </c>
      <c r="P536" s="119">
        <f>SUM(U207:U213)</f>
        <v>499.64999999999992</v>
      </c>
      <c r="Q536" s="120">
        <f>SUM(V207:V213)</f>
        <v>4384.2260000000006</v>
      </c>
      <c r="R536" s="197">
        <f t="shared" si="286"/>
        <v>4883.8760000000002</v>
      </c>
      <c r="S536" s="116">
        <f>SUM(W207:W213)</f>
        <v>0</v>
      </c>
      <c r="T536" s="121">
        <f t="shared" si="287"/>
        <v>0</v>
      </c>
      <c r="U536" s="121">
        <f t="shared" si="276"/>
        <v>0</v>
      </c>
      <c r="V536" s="117">
        <f>SUM(AD207:AD213)</f>
        <v>0</v>
      </c>
      <c r="W536" s="30">
        <f t="shared" ca="1" si="277"/>
        <v>0</v>
      </c>
      <c r="X536" s="30">
        <f t="shared" ca="1" si="278"/>
        <v>0</v>
      </c>
      <c r="Y536" s="30">
        <f t="shared" ca="1" si="279"/>
        <v>0</v>
      </c>
      <c r="Z536" s="30">
        <f t="shared" ca="1" si="280"/>
        <v>0</v>
      </c>
      <c r="AA536" s="30">
        <f t="shared" si="281"/>
        <v>0</v>
      </c>
      <c r="AB536" s="31">
        <f t="shared" ca="1" si="288"/>
        <v>0</v>
      </c>
      <c r="AC536" s="122">
        <f t="shared" ca="1" si="289"/>
        <v>0</v>
      </c>
      <c r="AD536" s="32">
        <f t="shared" ca="1" si="290"/>
        <v>0</v>
      </c>
      <c r="AE536" s="122">
        <f t="shared" ca="1" si="291"/>
        <v>0</v>
      </c>
      <c r="AF536" s="32">
        <f t="shared" ca="1" si="292"/>
        <v>0</v>
      </c>
      <c r="AG536" s="116">
        <v>4120</v>
      </c>
      <c r="AH536" s="33">
        <v>3365</v>
      </c>
      <c r="AI536" s="53"/>
      <c r="AK536" s="52"/>
      <c r="AL536" s="53"/>
      <c r="AN536" s="52"/>
      <c r="BF536" s="54"/>
      <c r="BG536" s="54"/>
      <c r="BL536" s="52"/>
      <c r="BM536" s="52"/>
    </row>
    <row r="537" spans="1:65" ht="33" customHeight="1" thickBot="1">
      <c r="A537" s="114">
        <f t="shared" si="293"/>
        <v>30</v>
      </c>
      <c r="B537" s="115">
        <f>B220</f>
        <v>45835</v>
      </c>
      <c r="C537" s="116">
        <f>SUM(E214:E220)</f>
        <v>3</v>
      </c>
      <c r="D537" s="117">
        <f>SUM(C214:C220)</f>
        <v>0</v>
      </c>
      <c r="E537" s="116">
        <f>SUM(F214:F220)</f>
        <v>6</v>
      </c>
      <c r="F537" s="117">
        <f>SUM(D214:D220)</f>
        <v>0</v>
      </c>
      <c r="G537" s="118">
        <f t="shared" si="282"/>
        <v>564</v>
      </c>
      <c r="H537" s="118">
        <f t="shared" si="283"/>
        <v>4801</v>
      </c>
      <c r="I537" s="118">
        <f t="shared" si="274"/>
        <v>4796</v>
      </c>
      <c r="J537" s="117">
        <f t="shared" si="275"/>
        <v>561</v>
      </c>
      <c r="K537" s="121">
        <f t="shared" si="284"/>
        <v>5.3191489361702126E-3</v>
      </c>
      <c r="L537" s="121">
        <f t="shared" si="284"/>
        <v>0</v>
      </c>
      <c r="M537" s="121">
        <f t="shared" si="285"/>
        <v>1.2497396375755051E-3</v>
      </c>
      <c r="N537" s="121">
        <f t="shared" si="285"/>
        <v>0</v>
      </c>
      <c r="O537" s="121">
        <f t="shared" si="294"/>
        <v>3.0000000000000001E-3</v>
      </c>
      <c r="P537" s="119">
        <f>SUM(U214:U220)</f>
        <v>500.94100000000003</v>
      </c>
      <c r="Q537" s="120">
        <f>SUM(V214:V220)</f>
        <v>4477.3279999999995</v>
      </c>
      <c r="R537" s="197">
        <f t="shared" si="286"/>
        <v>4978.2689999999993</v>
      </c>
      <c r="S537" s="116">
        <f>SUM(W214:W220)</f>
        <v>753</v>
      </c>
      <c r="T537" s="121">
        <f t="shared" si="287"/>
        <v>2.2406046359389413E-2</v>
      </c>
      <c r="U537" s="121">
        <f t="shared" si="276"/>
        <v>2.2429405456928394E-2</v>
      </c>
      <c r="V537" s="117">
        <f>SUM(AD214:AD220)</f>
        <v>753</v>
      </c>
      <c r="W537" s="30">
        <f t="shared" ca="1" si="277"/>
        <v>0</v>
      </c>
      <c r="X537" s="30">
        <f t="shared" ca="1" si="278"/>
        <v>0</v>
      </c>
      <c r="Y537" s="30">
        <f t="shared" ca="1" si="279"/>
        <v>0</v>
      </c>
      <c r="Z537" s="30">
        <f t="shared" ca="1" si="280"/>
        <v>0</v>
      </c>
      <c r="AA537" s="30">
        <f t="shared" si="281"/>
        <v>1</v>
      </c>
      <c r="AB537" s="31">
        <f t="shared" ca="1" si="288"/>
        <v>0</v>
      </c>
      <c r="AC537" s="122">
        <f t="shared" ca="1" si="289"/>
        <v>0</v>
      </c>
      <c r="AD537" s="32">
        <f t="shared" ca="1" si="290"/>
        <v>0</v>
      </c>
      <c r="AE537" s="122">
        <f t="shared" ca="1" si="291"/>
        <v>0</v>
      </c>
      <c r="AF537" s="32">
        <f t="shared" ca="1" si="292"/>
        <v>0</v>
      </c>
      <c r="AG537" s="116">
        <v>4150</v>
      </c>
      <c r="AH537" s="33">
        <v>3415</v>
      </c>
      <c r="AI537" s="53"/>
      <c r="AK537" s="52"/>
      <c r="AL537" s="53"/>
      <c r="AN537" s="52"/>
      <c r="BF537" s="54"/>
      <c r="BG537" s="54"/>
      <c r="BL537" s="52"/>
      <c r="BM537" s="52"/>
    </row>
    <row r="538" spans="1:65" ht="33" customHeight="1" thickBot="1">
      <c r="A538" s="114">
        <f t="shared" si="293"/>
        <v>31</v>
      </c>
      <c r="B538" s="115">
        <f>B227</f>
        <v>45842</v>
      </c>
      <c r="C538" s="116">
        <f>SUM(E221:E227)</f>
        <v>6</v>
      </c>
      <c r="D538" s="117">
        <f>SUM(C221:C227)</f>
        <v>0</v>
      </c>
      <c r="E538" s="116">
        <f>SUM(F221:F227)</f>
        <v>4</v>
      </c>
      <c r="F538" s="117">
        <f>SUM(D221:D227)</f>
        <v>0</v>
      </c>
      <c r="G538" s="118">
        <f t="shared" si="282"/>
        <v>561</v>
      </c>
      <c r="H538" s="118">
        <f t="shared" si="283"/>
        <v>4796</v>
      </c>
      <c r="I538" s="118">
        <f t="shared" si="274"/>
        <v>4792</v>
      </c>
      <c r="J538" s="117">
        <f t="shared" si="275"/>
        <v>555</v>
      </c>
      <c r="K538" s="121">
        <f t="shared" si="284"/>
        <v>1.06951871657754E-2</v>
      </c>
      <c r="L538" s="121">
        <f t="shared" si="284"/>
        <v>0</v>
      </c>
      <c r="M538" s="121">
        <f t="shared" si="285"/>
        <v>8.3402835696413675E-4</v>
      </c>
      <c r="N538" s="121">
        <f t="shared" si="285"/>
        <v>0</v>
      </c>
      <c r="O538" s="121">
        <f t="shared" si="294"/>
        <v>3.0000000000000001E-3</v>
      </c>
      <c r="P538" s="119">
        <f>SUM(U221:U227)</f>
        <v>500.77900000000011</v>
      </c>
      <c r="Q538" s="120">
        <f>SUM(V221:V227)</f>
        <v>4674.6799999999994</v>
      </c>
      <c r="R538" s="197">
        <f t="shared" si="286"/>
        <v>5175.4589999999998</v>
      </c>
      <c r="S538" s="116">
        <f>SUM(W221:W227)</f>
        <v>2810</v>
      </c>
      <c r="T538" s="121">
        <f t="shared" si="287"/>
        <v>8.3700702966758009E-2</v>
      </c>
      <c r="U538" s="121">
        <f t="shared" si="276"/>
        <v>8.3770569997615077E-2</v>
      </c>
      <c r="V538" s="117">
        <f>SUM(AD221:AD227)</f>
        <v>2810</v>
      </c>
      <c r="W538" s="30">
        <f t="shared" ca="1" si="277"/>
        <v>0</v>
      </c>
      <c r="X538" s="30">
        <f t="shared" ca="1" si="278"/>
        <v>0</v>
      </c>
      <c r="Y538" s="30">
        <f t="shared" ca="1" si="279"/>
        <v>0</v>
      </c>
      <c r="Z538" s="30">
        <f t="shared" ca="1" si="280"/>
        <v>0</v>
      </c>
      <c r="AA538" s="30">
        <f t="shared" si="281"/>
        <v>1</v>
      </c>
      <c r="AB538" s="31">
        <f t="shared" ca="1" si="288"/>
        <v>0</v>
      </c>
      <c r="AC538" s="122">
        <f t="shared" ca="1" si="289"/>
        <v>0</v>
      </c>
      <c r="AD538" s="32">
        <f t="shared" ca="1" si="290"/>
        <v>0</v>
      </c>
      <c r="AE538" s="122">
        <f t="shared" ca="1" si="291"/>
        <v>0</v>
      </c>
      <c r="AF538" s="32">
        <f t="shared" ca="1" si="292"/>
        <v>0</v>
      </c>
      <c r="AG538" s="116">
        <v>4180</v>
      </c>
      <c r="AH538" s="33">
        <v>3460</v>
      </c>
      <c r="AI538" s="53"/>
      <c r="AK538" s="52"/>
      <c r="AL538" s="53"/>
      <c r="AN538" s="52"/>
      <c r="BF538" s="54"/>
      <c r="BG538" s="54"/>
      <c r="BL538" s="52"/>
      <c r="BM538" s="52"/>
    </row>
    <row r="539" spans="1:65" ht="33" customHeight="1" thickBot="1">
      <c r="A539" s="114">
        <f t="shared" si="293"/>
        <v>32</v>
      </c>
      <c r="B539" s="115">
        <f>B234</f>
        <v>45849</v>
      </c>
      <c r="C539" s="116">
        <f>SUM(E228:E234)</f>
        <v>10</v>
      </c>
      <c r="D539" s="117">
        <f>SUM(C228:C234)</f>
        <v>0</v>
      </c>
      <c r="E539" s="116">
        <f>SUM(F228:F234)</f>
        <v>7</v>
      </c>
      <c r="F539" s="117">
        <f>SUM(D228:D234)</f>
        <v>0</v>
      </c>
      <c r="G539" s="118">
        <f t="shared" si="282"/>
        <v>553</v>
      </c>
      <c r="H539" s="118">
        <f t="shared" si="283"/>
        <v>4790</v>
      </c>
      <c r="I539" s="118">
        <f t="shared" si="274"/>
        <v>4785</v>
      </c>
      <c r="J539" s="117">
        <f t="shared" si="275"/>
        <v>545</v>
      </c>
      <c r="K539" s="121">
        <f t="shared" si="284"/>
        <v>1.8083182640144666E-2</v>
      </c>
      <c r="L539" s="121">
        <f t="shared" si="284"/>
        <v>0</v>
      </c>
      <c r="M539" s="121">
        <f t="shared" si="285"/>
        <v>1.4613778705636743E-3</v>
      </c>
      <c r="N539" s="121">
        <f t="shared" si="285"/>
        <v>0</v>
      </c>
      <c r="O539" s="121">
        <f t="shared" si="294"/>
        <v>3.0000000000000001E-3</v>
      </c>
      <c r="P539" s="119">
        <f>SUM(U228:U234)</f>
        <v>496.42100000000005</v>
      </c>
      <c r="Q539" s="120">
        <f>SUM(V228:V234)</f>
        <v>4882.875</v>
      </c>
      <c r="R539" s="197">
        <f t="shared" si="286"/>
        <v>5379.2960000000003</v>
      </c>
      <c r="S539" s="116">
        <f>SUM(W228:W234)</f>
        <v>5955</v>
      </c>
      <c r="T539" s="121">
        <f t="shared" si="287"/>
        <v>0.17760214733074858</v>
      </c>
      <c r="U539" s="121">
        <f t="shared" si="276"/>
        <v>0.17778772951186744</v>
      </c>
      <c r="V539" s="117">
        <f>SUM(AD228:AD234)</f>
        <v>5955</v>
      </c>
      <c r="W539" s="30">
        <f t="shared" ca="1" si="277"/>
        <v>0</v>
      </c>
      <c r="X539" s="30">
        <f t="shared" ca="1" si="278"/>
        <v>0</v>
      </c>
      <c r="Y539" s="30">
        <f t="shared" ca="1" si="279"/>
        <v>0</v>
      </c>
      <c r="Z539" s="30">
        <f t="shared" ca="1" si="280"/>
        <v>0</v>
      </c>
      <c r="AA539" s="30">
        <f t="shared" si="281"/>
        <v>1</v>
      </c>
      <c r="AB539" s="31">
        <f t="shared" ca="1" si="288"/>
        <v>0</v>
      </c>
      <c r="AC539" s="122">
        <f t="shared" ca="1" si="289"/>
        <v>0</v>
      </c>
      <c r="AD539" s="32">
        <f t="shared" ca="1" si="290"/>
        <v>0</v>
      </c>
      <c r="AE539" s="122">
        <f t="shared" ca="1" si="291"/>
        <v>0</v>
      </c>
      <c r="AF539" s="32">
        <f t="shared" ca="1" si="292"/>
        <v>0</v>
      </c>
      <c r="AG539" s="116">
        <v>4210</v>
      </c>
      <c r="AH539" s="33">
        <v>3500</v>
      </c>
      <c r="AI539" s="53"/>
      <c r="AK539" s="52"/>
      <c r="AL539" s="53"/>
      <c r="AN539" s="52"/>
      <c r="BF539" s="54"/>
      <c r="BG539" s="54"/>
      <c r="BL539" s="52"/>
      <c r="BM539" s="52"/>
    </row>
    <row r="540" spans="1:65" ht="33" customHeight="1" thickBot="1">
      <c r="A540" s="114">
        <f t="shared" si="293"/>
        <v>33</v>
      </c>
      <c r="B540" s="115">
        <f>B241</f>
        <v>45856</v>
      </c>
      <c r="C540" s="116">
        <f>SUM(E235:E241)</f>
        <v>2</v>
      </c>
      <c r="D540" s="117">
        <f>SUM(C235:C241)</f>
        <v>50</v>
      </c>
      <c r="E540" s="116">
        <f>SUM(F235:F241)</f>
        <v>10</v>
      </c>
      <c r="F540" s="117">
        <f>SUM(D235:D241)</f>
        <v>0</v>
      </c>
      <c r="G540" s="118">
        <f t="shared" si="282"/>
        <v>544</v>
      </c>
      <c r="H540" s="118">
        <f t="shared" si="283"/>
        <v>4783</v>
      </c>
      <c r="I540" s="118">
        <f t="shared" si="274"/>
        <v>4775</v>
      </c>
      <c r="J540" s="117">
        <f t="shared" si="275"/>
        <v>493</v>
      </c>
      <c r="K540" s="121">
        <f t="shared" si="284"/>
        <v>3.6764705882352941E-3</v>
      </c>
      <c r="L540" s="121">
        <f t="shared" si="284"/>
        <v>9.1911764705882359E-2</v>
      </c>
      <c r="M540" s="121">
        <f t="shared" si="285"/>
        <v>2.0907380305247754E-3</v>
      </c>
      <c r="N540" s="121">
        <f t="shared" si="285"/>
        <v>0</v>
      </c>
      <c r="O540" s="121">
        <f t="shared" si="294"/>
        <v>3.0000000000000001E-3</v>
      </c>
      <c r="P540" s="119">
        <f>SUM(U235:U241)</f>
        <v>461.7600000000001</v>
      </c>
      <c r="Q540" s="120">
        <f>SUM(V235:V241)</f>
        <v>5040.7750000000005</v>
      </c>
      <c r="R540" s="197">
        <f t="shared" si="286"/>
        <v>5502.5350000000008</v>
      </c>
      <c r="S540" s="116">
        <f>SUM(W235:W241)</f>
        <v>12040</v>
      </c>
      <c r="T540" s="121">
        <f t="shared" si="287"/>
        <v>0.35960694125026132</v>
      </c>
      <c r="U540" s="121">
        <f t="shared" si="276"/>
        <v>0.36020942408376966</v>
      </c>
      <c r="V540" s="117">
        <f>SUM(AD235:AD241)</f>
        <v>12040</v>
      </c>
      <c r="W540" s="30">
        <f t="shared" ref="W540:W577" ca="1" si="295">IFERROR(SUM(OFFSET($X$11, (ROW()-508)*7, 0, 7, 1))/S540, 0)</f>
        <v>0</v>
      </c>
      <c r="X540" s="30">
        <f t="shared" ref="X540:X577" ca="1" si="296">IFERROR(SUM(OFFSET($Y$11, (ROW()-508)*7, 0, 7, 1))/S540, 0)</f>
        <v>0</v>
      </c>
      <c r="Y540" s="30">
        <f t="shared" ref="Y540:Y577" ca="1" si="297">IFERROR(SUM(OFFSET($Z$11, (ROW()-508)*7, 0, 7, 1))/S540, 0)</f>
        <v>0</v>
      </c>
      <c r="Z540" s="30">
        <f t="shared" ref="Z540:Z577" ca="1" si="298">IFERROR(SUM(OFFSET($AA$11, (ROW()-508)*7, 0, 7, 1))/S540, 0)</f>
        <v>0</v>
      </c>
      <c r="AA540" s="30">
        <f t="shared" si="281"/>
        <v>1</v>
      </c>
      <c r="AB540" s="31">
        <f t="shared" ca="1" si="288"/>
        <v>0</v>
      </c>
      <c r="AC540" s="122">
        <f t="shared" ca="1" si="289"/>
        <v>0</v>
      </c>
      <c r="AD540" s="32">
        <f t="shared" ca="1" si="290"/>
        <v>0</v>
      </c>
      <c r="AE540" s="122">
        <f t="shared" ca="1" si="291"/>
        <v>0</v>
      </c>
      <c r="AF540" s="32">
        <f t="shared" ca="1" si="292"/>
        <v>0</v>
      </c>
      <c r="AG540" s="116">
        <v>4240</v>
      </c>
      <c r="AH540" s="33">
        <v>3545</v>
      </c>
      <c r="AI540" s="53"/>
      <c r="AK540" s="52"/>
      <c r="AL540" s="53"/>
      <c r="AN540" s="52"/>
      <c r="BF540" s="54"/>
      <c r="BG540" s="54"/>
      <c r="BL540" s="52"/>
      <c r="BM540" s="52"/>
    </row>
    <row r="541" spans="1:65" ht="33" customHeight="1" thickBot="1">
      <c r="A541" s="114">
        <f t="shared" si="293"/>
        <v>34</v>
      </c>
      <c r="B541" s="115">
        <f>B248</f>
        <v>45863</v>
      </c>
      <c r="C541" s="116">
        <f>SUM(E242:E248)</f>
        <v>3</v>
      </c>
      <c r="D541" s="117">
        <f>SUM(C242:C248)</f>
        <v>0</v>
      </c>
      <c r="E541" s="116">
        <f>SUM(F242:F248)</f>
        <v>16</v>
      </c>
      <c r="F541" s="117">
        <f>SUM(D242:D248)</f>
        <v>0</v>
      </c>
      <c r="G541" s="118">
        <f t="shared" si="282"/>
        <v>493</v>
      </c>
      <c r="H541" s="118">
        <f t="shared" si="283"/>
        <v>4774</v>
      </c>
      <c r="I541" s="118">
        <f t="shared" si="274"/>
        <v>4759</v>
      </c>
      <c r="J541" s="117">
        <f t="shared" si="275"/>
        <v>490</v>
      </c>
      <c r="K541" s="121">
        <f t="shared" si="284"/>
        <v>6.0851926977687626E-3</v>
      </c>
      <c r="L541" s="121">
        <f t="shared" si="284"/>
        <v>0</v>
      </c>
      <c r="M541" s="121">
        <f t="shared" si="285"/>
        <v>3.3514872224549644E-3</v>
      </c>
      <c r="N541" s="121">
        <f t="shared" si="285"/>
        <v>0</v>
      </c>
      <c r="O541" s="121">
        <f t="shared" si="294"/>
        <v>3.0000000000000001E-3</v>
      </c>
      <c r="P541" s="119">
        <f>SUM(U242:U248)</f>
        <v>447.2</v>
      </c>
      <c r="Q541" s="120">
        <f>SUM(V242:V248)</f>
        <v>5290.99</v>
      </c>
      <c r="R541" s="197">
        <f t="shared" si="286"/>
        <v>5738.19</v>
      </c>
      <c r="S541" s="116">
        <f>SUM(W242:W248)</f>
        <v>15955</v>
      </c>
      <c r="T541" s="121">
        <f t="shared" si="287"/>
        <v>0.47743730923454425</v>
      </c>
      <c r="U541" s="121">
        <f t="shared" si="276"/>
        <v>0.47894215471437579</v>
      </c>
      <c r="V541" s="117">
        <f>SUM(AD242:AD248)</f>
        <v>15955</v>
      </c>
      <c r="W541" s="30">
        <f t="shared" ca="1" si="295"/>
        <v>0</v>
      </c>
      <c r="X541" s="30">
        <f t="shared" ca="1" si="296"/>
        <v>0</v>
      </c>
      <c r="Y541" s="30">
        <f t="shared" ca="1" si="297"/>
        <v>0</v>
      </c>
      <c r="Z541" s="30">
        <f t="shared" ca="1" si="298"/>
        <v>0</v>
      </c>
      <c r="AA541" s="30">
        <f t="shared" si="281"/>
        <v>1</v>
      </c>
      <c r="AB541" s="31">
        <f t="shared" ca="1" si="288"/>
        <v>0</v>
      </c>
      <c r="AC541" s="122">
        <f t="shared" ca="1" si="289"/>
        <v>0</v>
      </c>
      <c r="AD541" s="32">
        <f t="shared" ca="1" si="290"/>
        <v>0</v>
      </c>
      <c r="AE541" s="122">
        <f t="shared" ca="1" si="291"/>
        <v>0</v>
      </c>
      <c r="AF541" s="32">
        <f t="shared" ca="1" si="292"/>
        <v>0</v>
      </c>
      <c r="AG541" s="116">
        <v>4270</v>
      </c>
      <c r="AH541" s="33">
        <v>3585</v>
      </c>
      <c r="AI541" s="53"/>
      <c r="AK541" s="52"/>
      <c r="AL541" s="53"/>
      <c r="AN541" s="52"/>
      <c r="BF541" s="54"/>
      <c r="BG541" s="54"/>
      <c r="BL541" s="52"/>
      <c r="BM541" s="52"/>
    </row>
    <row r="542" spans="1:65" ht="33" customHeight="1" thickBot="1">
      <c r="A542" s="114">
        <f t="shared" si="293"/>
        <v>35</v>
      </c>
      <c r="B542" s="115">
        <f>B255</f>
        <v>45870</v>
      </c>
      <c r="C542" s="116">
        <f>SUM(E249:E255)</f>
        <v>4</v>
      </c>
      <c r="D542" s="117">
        <f>SUM(C249:C255)</f>
        <v>0</v>
      </c>
      <c r="E542" s="116">
        <f>SUM(F249:F255)</f>
        <v>11</v>
      </c>
      <c r="F542" s="117">
        <f>SUM(D249:D255)</f>
        <v>0</v>
      </c>
      <c r="G542" s="118">
        <f t="shared" si="282"/>
        <v>490</v>
      </c>
      <c r="H542" s="118">
        <f t="shared" si="283"/>
        <v>4758</v>
      </c>
      <c r="I542" s="118">
        <f t="shared" si="274"/>
        <v>4748</v>
      </c>
      <c r="J542" s="117">
        <f t="shared" si="275"/>
        <v>486</v>
      </c>
      <c r="K542" s="121">
        <f t="shared" si="284"/>
        <v>8.1632653061224497E-3</v>
      </c>
      <c r="L542" s="121">
        <f t="shared" si="284"/>
        <v>0</v>
      </c>
      <c r="M542" s="121">
        <f t="shared" si="285"/>
        <v>2.3118957545187053E-3</v>
      </c>
      <c r="N542" s="121">
        <f t="shared" si="285"/>
        <v>0</v>
      </c>
      <c r="O542" s="121">
        <f t="shared" si="294"/>
        <v>3.0000000000000001E-3</v>
      </c>
      <c r="P542" s="119">
        <f>SUM(U249:U255)</f>
        <v>443.17</v>
      </c>
      <c r="Q542" s="120">
        <f>SUM(V249:V255)</f>
        <v>5324</v>
      </c>
      <c r="R542" s="197">
        <f t="shared" si="286"/>
        <v>5767.17</v>
      </c>
      <c r="S542" s="116">
        <f>SUM(W249:W255)</f>
        <v>17845</v>
      </c>
      <c r="T542" s="121">
        <f t="shared" si="287"/>
        <v>0.53578934726475713</v>
      </c>
      <c r="U542" s="121">
        <f t="shared" si="276"/>
        <v>0.5369177999759297</v>
      </c>
      <c r="V542" s="117">
        <f>SUM(AD249:AD255)</f>
        <v>17845</v>
      </c>
      <c r="W542" s="30">
        <f t="shared" ca="1" si="295"/>
        <v>0</v>
      </c>
      <c r="X542" s="30">
        <f t="shared" ca="1" si="296"/>
        <v>0</v>
      </c>
      <c r="Y542" s="30">
        <f t="shared" ca="1" si="297"/>
        <v>0</v>
      </c>
      <c r="Z542" s="30">
        <f t="shared" ca="1" si="298"/>
        <v>0</v>
      </c>
      <c r="AA542" s="30">
        <f t="shared" si="281"/>
        <v>1</v>
      </c>
      <c r="AB542" s="31">
        <f t="shared" ca="1" si="288"/>
        <v>0</v>
      </c>
      <c r="AC542" s="122">
        <f t="shared" ca="1" si="289"/>
        <v>0</v>
      </c>
      <c r="AD542" s="32">
        <f t="shared" ca="1" si="290"/>
        <v>0</v>
      </c>
      <c r="AE542" s="122">
        <f t="shared" ca="1" si="291"/>
        <v>0</v>
      </c>
      <c r="AF542" s="32">
        <f t="shared" ca="1" si="292"/>
        <v>0</v>
      </c>
      <c r="AG542" s="116">
        <v>4300</v>
      </c>
      <c r="AH542" s="33">
        <v>3615</v>
      </c>
      <c r="AI542" s="53"/>
      <c r="AK542" s="52"/>
      <c r="AL542" s="53"/>
      <c r="AN542" s="52"/>
      <c r="BF542" s="54"/>
      <c r="BG542" s="54"/>
      <c r="BL542" s="52"/>
      <c r="BM542" s="52"/>
    </row>
    <row r="543" spans="1:65" ht="33" customHeight="1" thickBot="1">
      <c r="A543" s="114">
        <f t="shared" si="293"/>
        <v>36</v>
      </c>
      <c r="B543" s="115">
        <f>B262</f>
        <v>45877</v>
      </c>
      <c r="C543" s="116">
        <f>SUM(E256:E262)</f>
        <v>1</v>
      </c>
      <c r="D543" s="117">
        <f>SUM(C256:C262)</f>
        <v>0</v>
      </c>
      <c r="E543" s="116">
        <f>SUM(F256:F262)</f>
        <v>10</v>
      </c>
      <c r="F543" s="117">
        <f>SUM(D256:D262)</f>
        <v>0</v>
      </c>
      <c r="G543" s="118">
        <f t="shared" si="282"/>
        <v>486</v>
      </c>
      <c r="H543" s="118">
        <f t="shared" si="283"/>
        <v>4747</v>
      </c>
      <c r="I543" s="118">
        <f t="shared" si="274"/>
        <v>4738</v>
      </c>
      <c r="J543" s="117">
        <f t="shared" si="275"/>
        <v>485</v>
      </c>
      <c r="K543" s="121">
        <f t="shared" si="284"/>
        <v>2.05761316872428E-3</v>
      </c>
      <c r="L543" s="121">
        <f t="shared" si="284"/>
        <v>0</v>
      </c>
      <c r="M543" s="121">
        <f t="shared" si="285"/>
        <v>2.1065936380872128E-3</v>
      </c>
      <c r="N543" s="121">
        <f t="shared" si="285"/>
        <v>0</v>
      </c>
      <c r="O543" s="121">
        <f t="shared" si="294"/>
        <v>3.0000000000000001E-3</v>
      </c>
      <c r="P543" s="119">
        <f>SUM(U256:U262)</f>
        <v>441.87</v>
      </c>
      <c r="Q543" s="120">
        <f>SUM(V256:V262)</f>
        <v>5311.2000000000007</v>
      </c>
      <c r="R543" s="197">
        <f t="shared" si="286"/>
        <v>5753.0700000000006</v>
      </c>
      <c r="S543" s="116">
        <f>SUM(W256:W262)</f>
        <v>18975</v>
      </c>
      <c r="T543" s="121">
        <f t="shared" si="287"/>
        <v>0.57103734689578378</v>
      </c>
      <c r="U543" s="121">
        <f t="shared" si="276"/>
        <v>0.57212205270457694</v>
      </c>
      <c r="V543" s="117">
        <f>SUM(AD256:AD262)</f>
        <v>18975</v>
      </c>
      <c r="W543" s="30">
        <f t="shared" ca="1" si="295"/>
        <v>0</v>
      </c>
      <c r="X543" s="30">
        <f t="shared" ca="1" si="296"/>
        <v>0</v>
      </c>
      <c r="Y543" s="30">
        <f t="shared" ca="1" si="297"/>
        <v>0</v>
      </c>
      <c r="Z543" s="30">
        <f t="shared" ca="1" si="298"/>
        <v>0</v>
      </c>
      <c r="AA543" s="30">
        <f t="shared" si="281"/>
        <v>1</v>
      </c>
      <c r="AB543" s="31">
        <f t="shared" ca="1" si="288"/>
        <v>0</v>
      </c>
      <c r="AC543" s="122">
        <f t="shared" ca="1" si="289"/>
        <v>0</v>
      </c>
      <c r="AD543" s="32">
        <f t="shared" ca="1" si="290"/>
        <v>0</v>
      </c>
      <c r="AE543" s="122">
        <f t="shared" ca="1" si="291"/>
        <v>0</v>
      </c>
      <c r="AF543" s="32">
        <f t="shared" ca="1" si="292"/>
        <v>0</v>
      </c>
      <c r="AG543" s="116">
        <v>4330</v>
      </c>
      <c r="AH543" s="33">
        <v>3645</v>
      </c>
      <c r="AI543" s="53"/>
      <c r="AK543" s="52"/>
      <c r="AL543" s="53"/>
      <c r="AN543" s="52"/>
      <c r="BF543" s="54"/>
      <c r="BG543" s="54"/>
      <c r="BL543" s="52"/>
      <c r="BM543" s="52"/>
    </row>
    <row r="544" spans="1:65" ht="33" customHeight="1" thickBot="1">
      <c r="A544" s="114">
        <f t="shared" si="293"/>
        <v>37</v>
      </c>
      <c r="B544" s="115">
        <f>B269</f>
        <v>45884</v>
      </c>
      <c r="C544" s="116">
        <f>SUM(E263:E269)</f>
        <v>6</v>
      </c>
      <c r="D544" s="117">
        <f>SUM(C263:C269)</f>
        <v>0</v>
      </c>
      <c r="E544" s="116">
        <f>SUM(F263:F269)</f>
        <v>31</v>
      </c>
      <c r="F544" s="117">
        <f>SUM(D263:D269)</f>
        <v>0</v>
      </c>
      <c r="G544" s="118">
        <f t="shared" si="282"/>
        <v>485</v>
      </c>
      <c r="H544" s="118">
        <f t="shared" si="283"/>
        <v>4734</v>
      </c>
      <c r="I544" s="118">
        <f t="shared" si="274"/>
        <v>4707</v>
      </c>
      <c r="J544" s="117">
        <f t="shared" si="275"/>
        <v>479</v>
      </c>
      <c r="K544" s="121">
        <f t="shared" si="284"/>
        <v>1.2371134020618556E-2</v>
      </c>
      <c r="L544" s="121">
        <f t="shared" si="284"/>
        <v>0</v>
      </c>
      <c r="M544" s="121">
        <f t="shared" si="285"/>
        <v>6.5483734685255601E-3</v>
      </c>
      <c r="N544" s="121">
        <f t="shared" si="285"/>
        <v>0</v>
      </c>
      <c r="O544" s="121">
        <f t="shared" si="294"/>
        <v>3.0000000000000001E-3</v>
      </c>
      <c r="P544" s="119">
        <f>SUM(U263:U269)</f>
        <v>439.53</v>
      </c>
      <c r="Q544" s="120">
        <f>SUM(V263:V269)</f>
        <v>5286.4000000000005</v>
      </c>
      <c r="R544" s="197">
        <f t="shared" si="286"/>
        <v>5725.93</v>
      </c>
      <c r="S544" s="116">
        <f>SUM(W263:W269)</f>
        <v>20165</v>
      </c>
      <c r="T544" s="121">
        <f t="shared" si="287"/>
        <v>0.60851590319270932</v>
      </c>
      <c r="U544" s="121">
        <f t="shared" si="276"/>
        <v>0.61200643418616651</v>
      </c>
      <c r="V544" s="117">
        <f>SUM(AD263:AD269)</f>
        <v>20165</v>
      </c>
      <c r="W544" s="30">
        <f t="shared" ca="1" si="295"/>
        <v>0</v>
      </c>
      <c r="X544" s="30">
        <f t="shared" ca="1" si="296"/>
        <v>0</v>
      </c>
      <c r="Y544" s="30">
        <f t="shared" ca="1" si="297"/>
        <v>0</v>
      </c>
      <c r="Z544" s="30">
        <f t="shared" ca="1" si="298"/>
        <v>0</v>
      </c>
      <c r="AA544" s="30">
        <f t="shared" si="281"/>
        <v>1</v>
      </c>
      <c r="AB544" s="31">
        <f t="shared" ca="1" si="288"/>
        <v>0</v>
      </c>
      <c r="AC544" s="122">
        <f t="shared" ca="1" si="289"/>
        <v>0</v>
      </c>
      <c r="AD544" s="32">
        <f t="shared" ca="1" si="290"/>
        <v>0</v>
      </c>
      <c r="AE544" s="122">
        <f t="shared" ca="1" si="291"/>
        <v>0</v>
      </c>
      <c r="AF544" s="32">
        <f t="shared" ca="1" si="292"/>
        <v>0</v>
      </c>
      <c r="AG544" s="116">
        <v>4360</v>
      </c>
      <c r="AH544" s="33">
        <v>3670</v>
      </c>
      <c r="AI544" s="53"/>
      <c r="AK544" s="52"/>
      <c r="AL544" s="53"/>
      <c r="AN544" s="52"/>
      <c r="BF544" s="54"/>
      <c r="BG544" s="54"/>
      <c r="BL544" s="52"/>
      <c r="BM544" s="52"/>
    </row>
    <row r="545" spans="1:65" ht="33" customHeight="1" thickBot="1">
      <c r="A545" s="114">
        <f t="shared" si="293"/>
        <v>38</v>
      </c>
      <c r="B545" s="115">
        <f>B276</f>
        <v>45891</v>
      </c>
      <c r="C545" s="116">
        <f>SUM(E270:E276)</f>
        <v>6</v>
      </c>
      <c r="D545" s="117">
        <f>SUM(C270:C276)</f>
        <v>0</v>
      </c>
      <c r="E545" s="116">
        <f>SUM(F270:F276)</f>
        <v>22</v>
      </c>
      <c r="F545" s="117">
        <f>SUM(D270:D276)</f>
        <v>0</v>
      </c>
      <c r="G545" s="118">
        <f t="shared" si="282"/>
        <v>475</v>
      </c>
      <c r="H545" s="118">
        <f t="shared" si="283"/>
        <v>4700</v>
      </c>
      <c r="I545" s="118">
        <f t="shared" si="274"/>
        <v>4685</v>
      </c>
      <c r="J545" s="117">
        <f t="shared" si="275"/>
        <v>473</v>
      </c>
      <c r="K545" s="121">
        <f t="shared" si="284"/>
        <v>1.2631578947368421E-2</v>
      </c>
      <c r="L545" s="121">
        <f t="shared" si="284"/>
        <v>0</v>
      </c>
      <c r="M545" s="121">
        <f t="shared" si="285"/>
        <v>4.6808510638297876E-3</v>
      </c>
      <c r="N545" s="121">
        <f t="shared" si="285"/>
        <v>0</v>
      </c>
      <c r="O545" s="121">
        <f t="shared" si="294"/>
        <v>3.0000000000000001E-3</v>
      </c>
      <c r="P545" s="119">
        <f>SUM(U270:U276)</f>
        <v>430.82000000000005</v>
      </c>
      <c r="Q545" s="120">
        <f>SUM(V270:V276)</f>
        <v>5253.92</v>
      </c>
      <c r="R545" s="197">
        <f t="shared" si="286"/>
        <v>5684.74</v>
      </c>
      <c r="S545" s="116">
        <f>SUM(W270:W276)</f>
        <v>21795</v>
      </c>
      <c r="T545" s="121">
        <f t="shared" si="287"/>
        <v>0.66246200607902739</v>
      </c>
      <c r="U545" s="121">
        <f t="shared" si="276"/>
        <v>0.66458301570361333</v>
      </c>
      <c r="V545" s="117">
        <f>SUM(AD270:AD276)</f>
        <v>21008</v>
      </c>
      <c r="W545" s="30">
        <f t="shared" ca="1" si="295"/>
        <v>7.9834824501032343E-3</v>
      </c>
      <c r="X545" s="30">
        <f t="shared" ca="1" si="296"/>
        <v>4.5882083046570312E-4</v>
      </c>
      <c r="Y545" s="30">
        <f t="shared" ca="1" si="297"/>
        <v>3.945859142005047E-3</v>
      </c>
      <c r="Z545" s="30">
        <f t="shared" ca="1" si="298"/>
        <v>2.3721036935076854E-2</v>
      </c>
      <c r="AA545" s="30">
        <f t="shared" si="281"/>
        <v>0.96389080064234911</v>
      </c>
      <c r="AB545" s="31">
        <f t="shared" ca="1" si="288"/>
        <v>0</v>
      </c>
      <c r="AC545" s="122">
        <f t="shared" ca="1" si="289"/>
        <v>0</v>
      </c>
      <c r="AD545" s="32">
        <f t="shared" ca="1" si="290"/>
        <v>0</v>
      </c>
      <c r="AE545" s="122">
        <f t="shared" ca="1" si="291"/>
        <v>0</v>
      </c>
      <c r="AF545" s="32">
        <f t="shared" ca="1" si="292"/>
        <v>0</v>
      </c>
      <c r="AG545" s="116">
        <v>4390</v>
      </c>
      <c r="AH545" s="33">
        <v>3695</v>
      </c>
      <c r="AI545" s="53"/>
      <c r="AK545" s="52"/>
      <c r="AL545" s="53"/>
      <c r="AN545" s="52"/>
      <c r="BF545" s="54"/>
      <c r="BG545" s="54"/>
      <c r="BL545" s="52"/>
      <c r="BM545" s="52"/>
    </row>
    <row r="546" spans="1:65" ht="33" customHeight="1" thickBot="1">
      <c r="A546" s="114">
        <f t="shared" si="293"/>
        <v>39</v>
      </c>
      <c r="B546" s="115">
        <f>B283</f>
        <v>45898</v>
      </c>
      <c r="C546" s="116">
        <f>SUM(E277:E283)</f>
        <v>6</v>
      </c>
      <c r="D546" s="117">
        <f>SUM(C277:C283)</f>
        <v>0</v>
      </c>
      <c r="E546" s="116">
        <f>SUM(F277:F283)</f>
        <v>10</v>
      </c>
      <c r="F546" s="117">
        <f>SUM(D277:D283)</f>
        <v>0</v>
      </c>
      <c r="G546" s="118">
        <f t="shared" si="282"/>
        <v>473</v>
      </c>
      <c r="H546" s="118">
        <f t="shared" si="283"/>
        <v>4685</v>
      </c>
      <c r="I546" s="118">
        <f t="shared" si="274"/>
        <v>4675</v>
      </c>
      <c r="J546" s="117">
        <f t="shared" si="275"/>
        <v>467</v>
      </c>
      <c r="K546" s="121">
        <f t="shared" si="284"/>
        <v>1.2684989429175475E-2</v>
      </c>
      <c r="L546" s="121">
        <f t="shared" si="284"/>
        <v>0</v>
      </c>
      <c r="M546" s="121">
        <f t="shared" si="285"/>
        <v>2.1344717182497333E-3</v>
      </c>
      <c r="N546" s="121">
        <f t="shared" si="285"/>
        <v>0</v>
      </c>
      <c r="O546" s="121">
        <f t="shared" si="294"/>
        <v>3.0000000000000001E-3</v>
      </c>
      <c r="P546" s="119">
        <f>SUM(U277:U283)</f>
        <v>427.31</v>
      </c>
      <c r="Q546" s="120">
        <f>SUM(V277:V283)</f>
        <v>5243.36</v>
      </c>
      <c r="R546" s="197">
        <f t="shared" si="286"/>
        <v>5670.67</v>
      </c>
      <c r="S546" s="116">
        <f>SUM(W277:W283)</f>
        <v>21965</v>
      </c>
      <c r="T546" s="121">
        <f t="shared" si="287"/>
        <v>0.6697667327336484</v>
      </c>
      <c r="U546" s="121">
        <f t="shared" si="276"/>
        <v>0.6711993888464477</v>
      </c>
      <c r="V546" s="117">
        <f>SUM(AD277:AD283)</f>
        <v>20613</v>
      </c>
      <c r="W546" s="30">
        <f t="shared" ca="1" si="295"/>
        <v>1.5069428636467107E-2</v>
      </c>
      <c r="X546" s="30">
        <f t="shared" ca="1" si="296"/>
        <v>7.2843159572046436E-4</v>
      </c>
      <c r="Y546" s="30">
        <f t="shared" ca="1" si="297"/>
        <v>6.1006146141588894E-3</v>
      </c>
      <c r="Z546" s="30">
        <f t="shared" ca="1" si="298"/>
        <v>3.965399499203278E-2</v>
      </c>
      <c r="AA546" s="30">
        <f t="shared" si="281"/>
        <v>0.93844753016162075</v>
      </c>
      <c r="AB546" s="31">
        <f t="shared" ca="1" si="288"/>
        <v>0</v>
      </c>
      <c r="AC546" s="122">
        <f t="shared" ca="1" si="289"/>
        <v>0</v>
      </c>
      <c r="AD546" s="32">
        <f t="shared" ca="1" si="290"/>
        <v>0</v>
      </c>
      <c r="AE546" s="122">
        <f t="shared" ca="1" si="291"/>
        <v>0</v>
      </c>
      <c r="AF546" s="32">
        <f t="shared" ca="1" si="292"/>
        <v>0</v>
      </c>
      <c r="AG546" s="116">
        <v>4420</v>
      </c>
      <c r="AH546" s="33">
        <v>3720</v>
      </c>
      <c r="AI546" s="53"/>
      <c r="AK546" s="52"/>
      <c r="AL546" s="53"/>
      <c r="AN546" s="52"/>
      <c r="BF546" s="54"/>
      <c r="BG546" s="54"/>
      <c r="BL546" s="52"/>
      <c r="BM546" s="52"/>
    </row>
    <row r="547" spans="1:65" ht="33" customHeight="1" thickBot="1">
      <c r="A547" s="114">
        <f t="shared" si="293"/>
        <v>40</v>
      </c>
      <c r="B547" s="115">
        <f>B290</f>
        <v>45905</v>
      </c>
      <c r="C547" s="116">
        <f>SUM(E284:E290)</f>
        <v>6</v>
      </c>
      <c r="D547" s="117">
        <f>SUM(C284:C290)</f>
        <v>0</v>
      </c>
      <c r="E547" s="116">
        <f>SUM(F284:F290)</f>
        <v>12</v>
      </c>
      <c r="F547" s="117">
        <f>SUM(D284:D290)</f>
        <v>0</v>
      </c>
      <c r="G547" s="118">
        <f t="shared" si="282"/>
        <v>466</v>
      </c>
      <c r="H547" s="118">
        <f t="shared" si="283"/>
        <v>4673</v>
      </c>
      <c r="I547" s="118">
        <f t="shared" si="274"/>
        <v>4663</v>
      </c>
      <c r="J547" s="117">
        <f t="shared" si="275"/>
        <v>461</v>
      </c>
      <c r="K547" s="121">
        <f t="shared" si="284"/>
        <v>1.2875536480686695E-2</v>
      </c>
      <c r="L547" s="121">
        <f t="shared" si="284"/>
        <v>0</v>
      </c>
      <c r="M547" s="121">
        <f t="shared" si="285"/>
        <v>2.5679435052428845E-3</v>
      </c>
      <c r="N547" s="121">
        <f t="shared" si="285"/>
        <v>0</v>
      </c>
      <c r="O547" s="121">
        <f t="shared" si="294"/>
        <v>3.0000000000000001E-3</v>
      </c>
      <c r="P547" s="119">
        <f>SUM(U284:U290)</f>
        <v>421.46000000000004</v>
      </c>
      <c r="Q547" s="120">
        <f>SUM(V284:V290)</f>
        <v>5228.6399999999994</v>
      </c>
      <c r="R547" s="197">
        <f t="shared" si="286"/>
        <v>5650.0999999999995</v>
      </c>
      <c r="S547" s="116">
        <f>SUM(W284:W290)</f>
        <v>22460</v>
      </c>
      <c r="T547" s="121">
        <f t="shared" si="287"/>
        <v>0.6866191800923237</v>
      </c>
      <c r="U547" s="121">
        <f t="shared" si="276"/>
        <v>0.68809166385833764</v>
      </c>
      <c r="V547" s="117">
        <f>SUM(AD284:AD290)</f>
        <v>21196</v>
      </c>
      <c r="W547" s="30">
        <f t="shared" ca="1" si="295"/>
        <v>1.0774710596616206E-2</v>
      </c>
      <c r="X547" s="30">
        <f t="shared" ca="1" si="296"/>
        <v>5.3428317008014244E-4</v>
      </c>
      <c r="Y547" s="30">
        <f t="shared" ca="1" si="297"/>
        <v>6.3668744434550312E-3</v>
      </c>
      <c r="Z547" s="30">
        <f t="shared" ca="1" si="298"/>
        <v>3.8601959038290293E-2</v>
      </c>
      <c r="AA547" s="30">
        <f t="shared" si="281"/>
        <v>0.94372217275155834</v>
      </c>
      <c r="AB547" s="31">
        <f t="shared" ca="1" si="288"/>
        <v>0</v>
      </c>
      <c r="AC547" s="122">
        <f t="shared" ca="1" si="289"/>
        <v>0</v>
      </c>
      <c r="AD547" s="32">
        <f t="shared" ca="1" si="290"/>
        <v>0</v>
      </c>
      <c r="AE547" s="122">
        <f t="shared" ca="1" si="291"/>
        <v>0</v>
      </c>
      <c r="AF547" s="32">
        <f t="shared" ca="1" si="292"/>
        <v>0</v>
      </c>
      <c r="AG547" s="116">
        <v>4450</v>
      </c>
      <c r="AH547" s="33">
        <v>3740</v>
      </c>
      <c r="AI547" s="53"/>
      <c r="AK547" s="52"/>
      <c r="AL547" s="53"/>
      <c r="AN547" s="52"/>
      <c r="BF547" s="54"/>
      <c r="BG547" s="54"/>
      <c r="BL547" s="52"/>
      <c r="BM547" s="52"/>
    </row>
    <row r="548" spans="1:65" ht="33" customHeight="1" thickBot="1">
      <c r="A548" s="114">
        <f t="shared" si="293"/>
        <v>41</v>
      </c>
      <c r="B548" s="115">
        <f>B297</f>
        <v>45912</v>
      </c>
      <c r="C548" s="116">
        <f>SUM(E291:E297)</f>
        <v>9</v>
      </c>
      <c r="D548" s="117">
        <f>SUM(C291:C297)</f>
        <v>0</v>
      </c>
      <c r="E548" s="116">
        <f>SUM(F291:F297)</f>
        <v>10</v>
      </c>
      <c r="F548" s="117">
        <f>SUM(D291:D297)</f>
        <v>0</v>
      </c>
      <c r="G548" s="118">
        <f t="shared" si="282"/>
        <v>460</v>
      </c>
      <c r="H548" s="118">
        <f t="shared" si="283"/>
        <v>4662</v>
      </c>
      <c r="I548" s="118">
        <f t="shared" si="274"/>
        <v>4653</v>
      </c>
      <c r="J548" s="117">
        <f t="shared" si="275"/>
        <v>452</v>
      </c>
      <c r="K548" s="121">
        <f t="shared" si="284"/>
        <v>1.9565217391304349E-2</v>
      </c>
      <c r="L548" s="121">
        <f t="shared" si="284"/>
        <v>0</v>
      </c>
      <c r="M548" s="121">
        <f t="shared" si="285"/>
        <v>2.1450021450021449E-3</v>
      </c>
      <c r="N548" s="121">
        <f t="shared" si="285"/>
        <v>0</v>
      </c>
      <c r="O548" s="121">
        <f t="shared" si="294"/>
        <v>3.0000000000000001E-3</v>
      </c>
      <c r="P548" s="119">
        <f>SUM(U291:U297)</f>
        <v>415.60999999999996</v>
      </c>
      <c r="Q548" s="120">
        <f>SUM(V291:V297)</f>
        <v>5216</v>
      </c>
      <c r="R548" s="197">
        <f t="shared" si="286"/>
        <v>5631.61</v>
      </c>
      <c r="S548" s="116">
        <f>SUM(W291:W297)</f>
        <v>22295</v>
      </c>
      <c r="T548" s="121">
        <f t="shared" si="287"/>
        <v>0.68318318318318316</v>
      </c>
      <c r="U548" s="121">
        <f t="shared" si="276"/>
        <v>0.68450462067483342</v>
      </c>
      <c r="V548" s="117">
        <f>SUM(AD291:AD297)</f>
        <v>20717</v>
      </c>
      <c r="W548" s="30">
        <f t="shared" ca="1" si="295"/>
        <v>1.1975779322718098E-2</v>
      </c>
      <c r="X548" s="30">
        <f t="shared" ca="1" si="296"/>
        <v>7.6250280331912983E-4</v>
      </c>
      <c r="Y548" s="30">
        <f t="shared" ca="1" si="297"/>
        <v>5.023547880690738E-3</v>
      </c>
      <c r="Z548" s="30">
        <f t="shared" ca="1" si="298"/>
        <v>5.3016371383718321E-2</v>
      </c>
      <c r="AA548" s="30">
        <f t="shared" si="281"/>
        <v>0.92922179860955367</v>
      </c>
      <c r="AB548" s="31">
        <f t="shared" ca="1" si="288"/>
        <v>0</v>
      </c>
      <c r="AC548" s="122">
        <f t="shared" ca="1" si="289"/>
        <v>0</v>
      </c>
      <c r="AD548" s="32">
        <f t="shared" ca="1" si="290"/>
        <v>0</v>
      </c>
      <c r="AE548" s="122">
        <f t="shared" ca="1" si="291"/>
        <v>0</v>
      </c>
      <c r="AF548" s="32">
        <f t="shared" ca="1" si="292"/>
        <v>0</v>
      </c>
      <c r="AG548" s="116">
        <v>4480</v>
      </c>
      <c r="AH548" s="33">
        <v>3760</v>
      </c>
      <c r="AI548" s="53"/>
      <c r="AK548" s="52"/>
      <c r="AL548" s="53"/>
      <c r="AN548" s="52"/>
      <c r="BF548" s="54"/>
      <c r="BG548" s="54"/>
      <c r="BL548" s="52"/>
      <c r="BM548" s="52"/>
    </row>
    <row r="549" spans="1:65" ht="33" customHeight="1" thickBot="1">
      <c r="A549" s="114">
        <f t="shared" si="293"/>
        <v>42</v>
      </c>
      <c r="B549" s="115">
        <f>B304</f>
        <v>45919</v>
      </c>
      <c r="C549" s="116">
        <f>SUM(E298:E304)</f>
        <v>14</v>
      </c>
      <c r="D549" s="117">
        <f>SUM(C298:C304)</f>
        <v>0</v>
      </c>
      <c r="E549" s="116">
        <f>SUM(F298:F304)</f>
        <v>24</v>
      </c>
      <c r="F549" s="117">
        <f>SUM(D298:D304)</f>
        <v>0</v>
      </c>
      <c r="G549" s="118">
        <f t="shared" si="282"/>
        <v>451</v>
      </c>
      <c r="H549" s="118">
        <f t="shared" si="283"/>
        <v>4652</v>
      </c>
      <c r="I549" s="118">
        <f t="shared" si="274"/>
        <v>4629</v>
      </c>
      <c r="J549" s="117">
        <f t="shared" si="275"/>
        <v>438</v>
      </c>
      <c r="K549" s="121">
        <f t="shared" si="284"/>
        <v>3.1042128603104215E-2</v>
      </c>
      <c r="L549" s="121">
        <f t="shared" si="284"/>
        <v>0</v>
      </c>
      <c r="M549" s="121">
        <f t="shared" si="285"/>
        <v>5.1590713671539126E-3</v>
      </c>
      <c r="N549" s="121">
        <f t="shared" si="285"/>
        <v>0</v>
      </c>
      <c r="O549" s="121">
        <f t="shared" si="294"/>
        <v>3.0000000000000001E-3</v>
      </c>
      <c r="P549" s="119">
        <f>SUM(U298:U304)</f>
        <v>403.39</v>
      </c>
      <c r="Q549" s="120">
        <f>SUM(V298:V304)</f>
        <v>5197.4400000000005</v>
      </c>
      <c r="R549" s="197">
        <f t="shared" si="286"/>
        <v>5600.8300000000008</v>
      </c>
      <c r="S549" s="116">
        <f>SUM(W298:W304)</f>
        <v>20895</v>
      </c>
      <c r="T549" s="121">
        <f t="shared" si="287"/>
        <v>0.64165950128976779</v>
      </c>
      <c r="U549" s="121">
        <f t="shared" si="276"/>
        <v>0.64484769928710306</v>
      </c>
      <c r="V549" s="117">
        <f>SUM(AD298:AD304)</f>
        <v>20056</v>
      </c>
      <c r="W549" s="30">
        <f t="shared" ca="1" si="295"/>
        <v>7.1787508973438618E-3</v>
      </c>
      <c r="X549" s="30">
        <f t="shared" ca="1" si="296"/>
        <v>7.1787508973438624E-4</v>
      </c>
      <c r="Y549" s="30">
        <f t="shared" ca="1" si="297"/>
        <v>3.5893754486719309E-3</v>
      </c>
      <c r="Z549" s="30">
        <f t="shared" ca="1" si="298"/>
        <v>2.8667145250059822E-2</v>
      </c>
      <c r="AA549" s="30">
        <f t="shared" si="281"/>
        <v>0.95984685331418995</v>
      </c>
      <c r="AB549" s="31">
        <f t="shared" ca="1" si="288"/>
        <v>0</v>
      </c>
      <c r="AC549" s="122">
        <f t="shared" ca="1" si="289"/>
        <v>0</v>
      </c>
      <c r="AD549" s="32">
        <f t="shared" ca="1" si="290"/>
        <v>0</v>
      </c>
      <c r="AE549" s="122">
        <f t="shared" ca="1" si="291"/>
        <v>0</v>
      </c>
      <c r="AF549" s="32">
        <f t="shared" ca="1" si="292"/>
        <v>0</v>
      </c>
      <c r="AG549" s="116">
        <v>4510</v>
      </c>
      <c r="AH549" s="33">
        <v>3780</v>
      </c>
      <c r="AI549" s="53"/>
      <c r="AK549" s="52"/>
      <c r="AL549" s="53"/>
      <c r="AN549" s="52"/>
      <c r="BF549" s="54"/>
      <c r="BG549" s="54"/>
      <c r="BL549" s="52"/>
      <c r="BM549" s="52"/>
    </row>
    <row r="550" spans="1:65" ht="33" customHeight="1" thickBot="1">
      <c r="A550" s="114">
        <f t="shared" si="293"/>
        <v>43</v>
      </c>
      <c r="B550" s="115">
        <f>B311</f>
        <v>45926</v>
      </c>
      <c r="C550" s="116">
        <f>SUM(E305:E311)</f>
        <v>7</v>
      </c>
      <c r="D550" s="117">
        <f>SUM(C305:C311)</f>
        <v>0</v>
      </c>
      <c r="E550" s="116">
        <f>SUM(F305:F311)</f>
        <v>16</v>
      </c>
      <c r="F550" s="117">
        <f>SUM(D305:D311)</f>
        <v>0</v>
      </c>
      <c r="G550" s="118">
        <f t="shared" si="282"/>
        <v>438</v>
      </c>
      <c r="H550" s="118">
        <f t="shared" si="283"/>
        <v>4628</v>
      </c>
      <c r="I550" s="118">
        <f t="shared" si="274"/>
        <v>4613</v>
      </c>
      <c r="J550" s="117">
        <f t="shared" si="275"/>
        <v>431</v>
      </c>
      <c r="K550" s="121">
        <f t="shared" si="284"/>
        <v>1.5981735159817351E-2</v>
      </c>
      <c r="L550" s="121">
        <f t="shared" si="284"/>
        <v>0</v>
      </c>
      <c r="M550" s="121">
        <f t="shared" si="285"/>
        <v>3.4572169403630079E-3</v>
      </c>
      <c r="N550" s="121">
        <f t="shared" si="285"/>
        <v>0</v>
      </c>
      <c r="O550" s="121">
        <f t="shared" si="294"/>
        <v>3.0000000000000001E-3</v>
      </c>
      <c r="P550" s="119">
        <f>SUM(U305:U311)</f>
        <v>393.9</v>
      </c>
      <c r="Q550" s="120">
        <f>SUM(V305:V311)</f>
        <v>5168.9870000000001</v>
      </c>
      <c r="R550" s="197">
        <f t="shared" si="286"/>
        <v>5562.8869999999997</v>
      </c>
      <c r="S550" s="116">
        <f>SUM(W305:W311)</f>
        <v>20678</v>
      </c>
      <c r="T550" s="121">
        <f t="shared" si="287"/>
        <v>0.63828867761452035</v>
      </c>
      <c r="U550" s="121">
        <f t="shared" si="276"/>
        <v>0.64036418816388463</v>
      </c>
      <c r="V550" s="117">
        <f>SUM(AD305:AD311)</f>
        <v>19711</v>
      </c>
      <c r="W550" s="30">
        <f t="shared" ca="1" si="295"/>
        <v>9.5270335622400625E-3</v>
      </c>
      <c r="X550" s="30">
        <f t="shared" ca="1" si="296"/>
        <v>9.1885095270335623E-4</v>
      </c>
      <c r="Y550" s="30">
        <f t="shared" ca="1" si="297"/>
        <v>5.0294999516394233E-3</v>
      </c>
      <c r="Z550" s="30">
        <f t="shared" ca="1" si="298"/>
        <v>3.1289292968372184E-2</v>
      </c>
      <c r="AA550" s="30">
        <f t="shared" si="281"/>
        <v>0.95323532256504495</v>
      </c>
      <c r="AB550" s="31">
        <f t="shared" ca="1" si="288"/>
        <v>0</v>
      </c>
      <c r="AC550" s="122">
        <f t="shared" ca="1" si="289"/>
        <v>0</v>
      </c>
      <c r="AD550" s="32">
        <f t="shared" ca="1" si="290"/>
        <v>0</v>
      </c>
      <c r="AE550" s="122">
        <f t="shared" ca="1" si="291"/>
        <v>0</v>
      </c>
      <c r="AF550" s="32">
        <f t="shared" ca="1" si="292"/>
        <v>0</v>
      </c>
      <c r="AG550" s="116">
        <v>4540</v>
      </c>
      <c r="AH550" s="33">
        <v>3800</v>
      </c>
      <c r="AI550" s="53"/>
      <c r="AK550" s="52"/>
      <c r="AL550" s="53"/>
      <c r="AN550" s="52"/>
      <c r="BF550" s="54"/>
      <c r="BG550" s="54"/>
      <c r="BL550" s="52"/>
      <c r="BM550" s="52"/>
    </row>
    <row r="551" spans="1:65" ht="33" customHeight="1" thickBot="1">
      <c r="A551" s="114">
        <f t="shared" si="293"/>
        <v>44</v>
      </c>
      <c r="B551" s="115">
        <f>B318</f>
        <v>45933</v>
      </c>
      <c r="C551" s="116">
        <f>SUM(E312:E318)</f>
        <v>7</v>
      </c>
      <c r="D551" s="117">
        <f>SUM(C312:C318)</f>
        <v>0</v>
      </c>
      <c r="E551" s="116">
        <f>SUM(F312:F318)</f>
        <v>5</v>
      </c>
      <c r="F551" s="117">
        <f>SUM(D312:D318)</f>
        <v>0</v>
      </c>
      <c r="G551" s="118">
        <f t="shared" si="282"/>
        <v>430</v>
      </c>
      <c r="H551" s="118">
        <f t="shared" si="283"/>
        <v>4612</v>
      </c>
      <c r="I551" s="118">
        <f t="shared" si="274"/>
        <v>4608</v>
      </c>
      <c r="J551" s="117">
        <f t="shared" si="275"/>
        <v>424</v>
      </c>
      <c r="K551" s="121">
        <f t="shared" si="284"/>
        <v>1.627906976744186E-2</v>
      </c>
      <c r="L551" s="121">
        <f t="shared" si="284"/>
        <v>0</v>
      </c>
      <c r="M551" s="121">
        <f t="shared" si="285"/>
        <v>1.0841283607979184E-3</v>
      </c>
      <c r="N551" s="121">
        <f t="shared" si="285"/>
        <v>0</v>
      </c>
      <c r="O551" s="121">
        <f t="shared" si="294"/>
        <v>3.0000000000000001E-3</v>
      </c>
      <c r="P551" s="119">
        <f>SUM(U312:U318)</f>
        <v>388.57</v>
      </c>
      <c r="Q551" s="120">
        <f>SUM(V312:V318)</f>
        <v>5125.6860000000006</v>
      </c>
      <c r="R551" s="197">
        <f t="shared" si="286"/>
        <v>5514.2560000000003</v>
      </c>
      <c r="S551" s="116">
        <f>SUM(W312:W318)</f>
        <v>21225</v>
      </c>
      <c r="T551" s="121">
        <f t="shared" si="287"/>
        <v>0.65744641308388052</v>
      </c>
      <c r="U551" s="121">
        <f t="shared" si="276"/>
        <v>0.65801711309523814</v>
      </c>
      <c r="V551" s="117">
        <f>SUM(AD312:AD318)</f>
        <v>20697</v>
      </c>
      <c r="W551" s="30">
        <f t="shared" ca="1" si="295"/>
        <v>4.2873969375736157E-3</v>
      </c>
      <c r="X551" s="30">
        <f t="shared" ca="1" si="296"/>
        <v>6.1248527679623086E-4</v>
      </c>
      <c r="Y551" s="30">
        <f t="shared" ca="1" si="297"/>
        <v>2.1672555948174322E-3</v>
      </c>
      <c r="Z551" s="30">
        <f t="shared" ca="1" si="298"/>
        <v>1.7809187279151942E-2</v>
      </c>
      <c r="AA551" s="30">
        <f t="shared" si="281"/>
        <v>0.97512367491166074</v>
      </c>
      <c r="AB551" s="31">
        <f t="shared" ca="1" si="288"/>
        <v>0</v>
      </c>
      <c r="AC551" s="122">
        <f t="shared" ca="1" si="289"/>
        <v>0</v>
      </c>
      <c r="AD551" s="32">
        <f t="shared" ca="1" si="290"/>
        <v>0</v>
      </c>
      <c r="AE551" s="122">
        <f t="shared" ca="1" si="291"/>
        <v>0</v>
      </c>
      <c r="AF551" s="32">
        <f t="shared" ca="1" si="292"/>
        <v>0</v>
      </c>
      <c r="AG551" s="116">
        <v>4570</v>
      </c>
      <c r="AH551" s="33">
        <v>3820</v>
      </c>
      <c r="AI551" s="53"/>
      <c r="AK551" s="52"/>
      <c r="AL551" s="53"/>
      <c r="AN551" s="52"/>
      <c r="BF551" s="54"/>
      <c r="BG551" s="54"/>
      <c r="BL551" s="52"/>
      <c r="BM551" s="52"/>
    </row>
    <row r="552" spans="1:65" ht="33" customHeight="1" thickBot="1">
      <c r="A552" s="114">
        <f t="shared" si="293"/>
        <v>45</v>
      </c>
      <c r="B552" s="115">
        <f>B325</f>
        <v>45940</v>
      </c>
      <c r="C552" s="116">
        <f>SUM(E319:E325)</f>
        <v>2</v>
      </c>
      <c r="D552" s="117">
        <f>SUM(C319:C325)</f>
        <v>0</v>
      </c>
      <c r="E552" s="116">
        <f>SUM(F319:F325)</f>
        <v>8</v>
      </c>
      <c r="F552" s="117">
        <f>SUM(D319:D325)</f>
        <v>0</v>
      </c>
      <c r="G552" s="118">
        <f t="shared" si="282"/>
        <v>424</v>
      </c>
      <c r="H552" s="118">
        <f t="shared" si="283"/>
        <v>4607</v>
      </c>
      <c r="I552" s="118">
        <f t="shared" si="274"/>
        <v>4600</v>
      </c>
      <c r="J552" s="117">
        <f t="shared" si="275"/>
        <v>422</v>
      </c>
      <c r="K552" s="121">
        <f t="shared" si="284"/>
        <v>4.7169811320754715E-3</v>
      </c>
      <c r="L552" s="121">
        <f t="shared" si="284"/>
        <v>0</v>
      </c>
      <c r="M552" s="121">
        <f t="shared" si="285"/>
        <v>1.7364879531148252E-3</v>
      </c>
      <c r="N552" s="121">
        <f t="shared" si="285"/>
        <v>0</v>
      </c>
      <c r="O552" s="121">
        <f t="shared" si="294"/>
        <v>3.0000000000000001E-3</v>
      </c>
      <c r="P552" s="119">
        <f>SUM(U319:U325)</f>
        <v>385.19</v>
      </c>
      <c r="Q552" s="120">
        <f>SUM(V319:V325)</f>
        <v>5087.5819999999994</v>
      </c>
      <c r="R552" s="197">
        <f t="shared" si="286"/>
        <v>5472.771999999999</v>
      </c>
      <c r="S552" s="116">
        <f>SUM(W319:W325)</f>
        <v>20541</v>
      </c>
      <c r="T552" s="121">
        <f t="shared" si="287"/>
        <v>0.63694998294520755</v>
      </c>
      <c r="U552" s="121">
        <f t="shared" si="276"/>
        <v>0.63791925465838506</v>
      </c>
      <c r="V552" s="117">
        <f>SUM(AD319:AD325)</f>
        <v>19778</v>
      </c>
      <c r="W552" s="30">
        <f t="shared" ca="1" si="295"/>
        <v>7.5458838420719536E-3</v>
      </c>
      <c r="X552" s="30">
        <f t="shared" ca="1" si="296"/>
        <v>1.265761160605618E-3</v>
      </c>
      <c r="Y552" s="30">
        <f t="shared" ca="1" si="297"/>
        <v>4.430164062119663E-3</v>
      </c>
      <c r="Z552" s="30">
        <f t="shared" ca="1" si="298"/>
        <v>2.3903412686821481E-2</v>
      </c>
      <c r="AA552" s="30">
        <f t="shared" si="281"/>
        <v>0.96285477824838128</v>
      </c>
      <c r="AB552" s="31">
        <f t="shared" ca="1" si="288"/>
        <v>0</v>
      </c>
      <c r="AC552" s="122">
        <f t="shared" ca="1" si="289"/>
        <v>0</v>
      </c>
      <c r="AD552" s="32">
        <f t="shared" ca="1" si="290"/>
        <v>0</v>
      </c>
      <c r="AE552" s="122">
        <f t="shared" ca="1" si="291"/>
        <v>0</v>
      </c>
      <c r="AF552" s="32">
        <f t="shared" ca="1" si="292"/>
        <v>0</v>
      </c>
      <c r="AG552" s="116">
        <v>4600</v>
      </c>
      <c r="AH552" s="33">
        <v>3840</v>
      </c>
      <c r="AI552" s="53"/>
      <c r="AK552" s="52"/>
      <c r="AL552" s="53"/>
      <c r="AN552" s="52"/>
      <c r="BF552" s="54"/>
      <c r="BG552" s="54"/>
      <c r="BL552" s="52"/>
      <c r="BM552" s="52"/>
    </row>
    <row r="553" spans="1:65" ht="33" customHeight="1" thickBot="1">
      <c r="A553" s="114">
        <f t="shared" si="293"/>
        <v>46</v>
      </c>
      <c r="B553" s="115">
        <f>B332</f>
        <v>45947</v>
      </c>
      <c r="C553" s="116">
        <f>SUM(E326:E332)</f>
        <v>2</v>
      </c>
      <c r="D553" s="117">
        <f>SUM(C326:C332)</f>
        <v>0</v>
      </c>
      <c r="E553" s="116">
        <f>SUM(F326:F332)</f>
        <v>15</v>
      </c>
      <c r="F553" s="117">
        <f>SUM(D326:D332)</f>
        <v>0</v>
      </c>
      <c r="G553" s="118">
        <f t="shared" si="282"/>
        <v>422</v>
      </c>
      <c r="H553" s="118">
        <f t="shared" si="283"/>
        <v>4599</v>
      </c>
      <c r="I553" s="118">
        <f t="shared" si="274"/>
        <v>4585</v>
      </c>
      <c r="J553" s="117">
        <f t="shared" si="275"/>
        <v>420</v>
      </c>
      <c r="K553" s="121">
        <f t="shared" si="284"/>
        <v>4.7393364928909956E-3</v>
      </c>
      <c r="L553" s="121">
        <f t="shared" si="284"/>
        <v>0</v>
      </c>
      <c r="M553" s="121">
        <f t="shared" si="285"/>
        <v>3.2615786040443573E-3</v>
      </c>
      <c r="N553" s="121">
        <f t="shared" si="285"/>
        <v>0</v>
      </c>
      <c r="O553" s="121">
        <f t="shared" si="294"/>
        <v>3.0000000000000001E-3</v>
      </c>
      <c r="P553" s="119">
        <f>SUM(U326:U332)</f>
        <v>382.85</v>
      </c>
      <c r="Q553" s="120">
        <f>SUM(V326:V332)</f>
        <v>5042.3370000000004</v>
      </c>
      <c r="R553" s="197">
        <f t="shared" si="286"/>
        <v>5425.1870000000008</v>
      </c>
      <c r="S553" s="116">
        <f>SUM(W326:W332)</f>
        <v>20170</v>
      </c>
      <c r="T553" s="121">
        <f t="shared" si="287"/>
        <v>0.62653371851023509</v>
      </c>
      <c r="U553" s="121">
        <f t="shared" si="276"/>
        <v>0.62844679856675489</v>
      </c>
      <c r="V553" s="117">
        <f>SUM(AD326:AD332)</f>
        <v>19307.109999999997</v>
      </c>
      <c r="W553" s="30">
        <f t="shared" ca="1" si="295"/>
        <v>7.054784333168071E-3</v>
      </c>
      <c r="X553" s="30">
        <f t="shared" ca="1" si="296"/>
        <v>5.081060981655925E-3</v>
      </c>
      <c r="Y553" s="30">
        <f t="shared" ca="1" si="297"/>
        <v>6.177590480912246E-3</v>
      </c>
      <c r="Z553" s="30">
        <f t="shared" ca="1" si="298"/>
        <v>2.4467426871591473E-2</v>
      </c>
      <c r="AA553" s="30">
        <f t="shared" si="281"/>
        <v>0.95721913733267217</v>
      </c>
      <c r="AB553" s="31">
        <f t="shared" ca="1" si="288"/>
        <v>0</v>
      </c>
      <c r="AC553" s="122">
        <f t="shared" ca="1" si="289"/>
        <v>0</v>
      </c>
      <c r="AD553" s="32">
        <f t="shared" ca="1" si="290"/>
        <v>0</v>
      </c>
      <c r="AE553" s="122">
        <f t="shared" ca="1" si="291"/>
        <v>0</v>
      </c>
      <c r="AF553" s="32">
        <f t="shared" ca="1" si="292"/>
        <v>0</v>
      </c>
      <c r="AG553" s="116">
        <v>4630</v>
      </c>
      <c r="AH553" s="33">
        <v>3860</v>
      </c>
      <c r="AI553" s="53"/>
      <c r="AK553" s="52"/>
      <c r="AL553" s="53"/>
      <c r="AN553" s="52"/>
      <c r="BF553" s="54"/>
      <c r="BG553" s="54"/>
      <c r="BL553" s="52"/>
      <c r="BM553" s="52"/>
    </row>
    <row r="554" spans="1:65" ht="33" customHeight="1" thickBot="1">
      <c r="A554" s="114">
        <f t="shared" si="293"/>
        <v>47</v>
      </c>
      <c r="B554" s="115">
        <f>B339</f>
        <v>45954</v>
      </c>
      <c r="C554" s="116">
        <f>SUM(E333:E339)</f>
        <v>5</v>
      </c>
      <c r="D554" s="117">
        <f>SUM(C333:C339)</f>
        <v>0</v>
      </c>
      <c r="E554" s="116">
        <f>SUM(F333:F339)</f>
        <v>14</v>
      </c>
      <c r="F554" s="117">
        <f>SUM(D333:D339)</f>
        <v>0</v>
      </c>
      <c r="G554" s="118">
        <f t="shared" si="282"/>
        <v>419</v>
      </c>
      <c r="H554" s="118">
        <f t="shared" si="283"/>
        <v>4581</v>
      </c>
      <c r="I554" s="118">
        <f t="shared" si="274"/>
        <v>4571</v>
      </c>
      <c r="J554" s="117">
        <f t="shared" si="275"/>
        <v>415</v>
      </c>
      <c r="K554" s="121">
        <f t="shared" si="284"/>
        <v>1.1933174224343675E-2</v>
      </c>
      <c r="L554" s="121">
        <f t="shared" si="284"/>
        <v>0</v>
      </c>
      <c r="M554" s="121">
        <f t="shared" si="285"/>
        <v>3.0561012879283997E-3</v>
      </c>
      <c r="N554" s="121">
        <f t="shared" si="285"/>
        <v>0</v>
      </c>
      <c r="O554" s="121">
        <f t="shared" si="294"/>
        <v>3.0000000000000001E-3</v>
      </c>
      <c r="P554" s="119">
        <f>SUM(U333:U339)</f>
        <v>380.25</v>
      </c>
      <c r="Q554" s="120">
        <f>SUM(V333:V339)</f>
        <v>4991.7969999999996</v>
      </c>
      <c r="R554" s="197">
        <f t="shared" si="286"/>
        <v>5372.0469999999996</v>
      </c>
      <c r="S554" s="116">
        <f>SUM(W333:W339)</f>
        <v>19396</v>
      </c>
      <c r="T554" s="121">
        <f t="shared" si="287"/>
        <v>0.60485857735366577</v>
      </c>
      <c r="U554" s="121">
        <f t="shared" si="276"/>
        <v>0.60618182954652</v>
      </c>
      <c r="V554" s="117">
        <f>SUM(AD333:AD339)</f>
        <v>18615.538</v>
      </c>
      <c r="W554" s="30">
        <f t="shared" ca="1" si="295"/>
        <v>5.8962157145803261E-3</v>
      </c>
      <c r="X554" s="30">
        <f t="shared" ca="1" si="296"/>
        <v>1.6353371829243143E-3</v>
      </c>
      <c r="Y554" s="30">
        <f t="shared" ca="1" si="297"/>
        <v>5.3561043514126615E-3</v>
      </c>
      <c r="Z554" s="30">
        <f t="shared" ca="1" si="298"/>
        <v>2.7350639307073626E-2</v>
      </c>
      <c r="AA554" s="30">
        <f t="shared" si="281"/>
        <v>0.95976170344400913</v>
      </c>
      <c r="AB554" s="31">
        <f t="shared" ca="1" si="288"/>
        <v>0</v>
      </c>
      <c r="AC554" s="122">
        <f t="shared" ca="1" si="289"/>
        <v>0</v>
      </c>
      <c r="AD554" s="32">
        <f t="shared" ca="1" si="290"/>
        <v>0</v>
      </c>
      <c r="AE554" s="122">
        <f t="shared" ca="1" si="291"/>
        <v>0</v>
      </c>
      <c r="AF554" s="32">
        <f t="shared" ca="1" si="292"/>
        <v>0</v>
      </c>
      <c r="AG554" s="116">
        <v>4660</v>
      </c>
      <c r="AH554" s="33">
        <v>3880</v>
      </c>
      <c r="AI554" s="53"/>
      <c r="AK554" s="52"/>
      <c r="AL554" s="53"/>
      <c r="AN554" s="52"/>
      <c r="BF554" s="54"/>
      <c r="BG554" s="54"/>
      <c r="BL554" s="52"/>
      <c r="BM554" s="52"/>
    </row>
    <row r="555" spans="1:65" ht="33" customHeight="1" thickBot="1">
      <c r="A555" s="114">
        <f t="shared" si="293"/>
        <v>48</v>
      </c>
      <c r="B555" s="115">
        <f>B346</f>
        <v>45961</v>
      </c>
      <c r="C555" s="116">
        <f>SUM(E340:E346)</f>
        <v>9</v>
      </c>
      <c r="D555" s="117">
        <f>SUM(C340:C346)</f>
        <v>0</v>
      </c>
      <c r="E555" s="116">
        <f>SUM(F340:F346)</f>
        <v>14</v>
      </c>
      <c r="F555" s="117">
        <f>SUM(D340:D346)</f>
        <v>0</v>
      </c>
      <c r="G555" s="118">
        <f t="shared" si="282"/>
        <v>414</v>
      </c>
      <c r="H555" s="118">
        <f t="shared" si="283"/>
        <v>4570</v>
      </c>
      <c r="I555" s="118">
        <f t="shared" si="274"/>
        <v>4557</v>
      </c>
      <c r="J555" s="117">
        <f t="shared" si="275"/>
        <v>406</v>
      </c>
      <c r="K555" s="121">
        <f t="shared" si="284"/>
        <v>2.1739130434782608E-2</v>
      </c>
      <c r="L555" s="121">
        <f t="shared" si="284"/>
        <v>0</v>
      </c>
      <c r="M555" s="121">
        <f t="shared" si="285"/>
        <v>3.063457330415755E-3</v>
      </c>
      <c r="N555" s="121">
        <f t="shared" si="285"/>
        <v>0</v>
      </c>
      <c r="O555" s="121">
        <f t="shared" si="294"/>
        <v>3.0000000000000001E-3</v>
      </c>
      <c r="P555" s="119">
        <f>SUM(U340:U346)</f>
        <v>372.83999999999992</v>
      </c>
      <c r="Q555" s="120">
        <f>SUM(V340:V346)</f>
        <v>4945.5230000000001</v>
      </c>
      <c r="R555" s="197">
        <f t="shared" si="286"/>
        <v>5318.3630000000003</v>
      </c>
      <c r="S555" s="116">
        <f>SUM(W340:W346)</f>
        <v>19141</v>
      </c>
      <c r="T555" s="121">
        <f t="shared" si="287"/>
        <v>0.59834323226008124</v>
      </c>
      <c r="U555" s="121">
        <f t="shared" si="276"/>
        <v>0.60005015831217279</v>
      </c>
      <c r="V555" s="117">
        <f>SUM(AD340:AD346)</f>
        <v>18455.695</v>
      </c>
      <c r="W555" s="30">
        <f t="shared" ca="1" si="295"/>
        <v>4.1200041795099529E-3</v>
      </c>
      <c r="X555" s="30">
        <f t="shared" ca="1" si="296"/>
        <v>1.2162373961652996E-3</v>
      </c>
      <c r="Y555" s="30">
        <f t="shared" ca="1" si="297"/>
        <v>5.4578653152917832E-3</v>
      </c>
      <c r="Z555" s="30">
        <f t="shared" ca="1" si="298"/>
        <v>2.500888145864897E-2</v>
      </c>
      <c r="AA555" s="30">
        <f t="shared" si="281"/>
        <v>0.96419701165038396</v>
      </c>
      <c r="AB555" s="31">
        <f t="shared" ca="1" si="288"/>
        <v>0</v>
      </c>
      <c r="AC555" s="122">
        <f t="shared" ca="1" si="289"/>
        <v>0</v>
      </c>
      <c r="AD555" s="32">
        <f t="shared" ca="1" si="290"/>
        <v>0</v>
      </c>
      <c r="AE555" s="122">
        <f t="shared" ca="1" si="291"/>
        <v>0</v>
      </c>
      <c r="AF555" s="32">
        <f t="shared" ca="1" si="292"/>
        <v>0</v>
      </c>
      <c r="AG555" s="116">
        <v>4690</v>
      </c>
      <c r="AH555" s="33">
        <v>3900</v>
      </c>
      <c r="AI555" s="53"/>
      <c r="AK555" s="52"/>
      <c r="AL555" s="53"/>
      <c r="AN555" s="52"/>
      <c r="BF555" s="54"/>
      <c r="BG555" s="54"/>
      <c r="BL555" s="52"/>
      <c r="BM555" s="52"/>
    </row>
    <row r="556" spans="1:65" ht="33" customHeight="1" thickBot="1">
      <c r="A556" s="114">
        <f t="shared" si="293"/>
        <v>49</v>
      </c>
      <c r="B556" s="115">
        <f>B353</f>
        <v>45968</v>
      </c>
      <c r="C556" s="116">
        <f>SUM(E347:E353)</f>
        <v>9</v>
      </c>
      <c r="D556" s="117">
        <f>SUM(C347:C353)</f>
        <v>0</v>
      </c>
      <c r="E556" s="116">
        <f>SUM(F347:F353)</f>
        <v>15</v>
      </c>
      <c r="F556" s="117">
        <f>SUM(D347:D353)</f>
        <v>0</v>
      </c>
      <c r="G556" s="118">
        <f t="shared" si="282"/>
        <v>403</v>
      </c>
      <c r="H556" s="118">
        <f t="shared" si="283"/>
        <v>4556</v>
      </c>
      <c r="I556" s="118">
        <f t="shared" si="274"/>
        <v>4542</v>
      </c>
      <c r="J556" s="117">
        <f t="shared" si="275"/>
        <v>397</v>
      </c>
      <c r="K556" s="121">
        <f t="shared" si="284"/>
        <v>2.2332506203473945E-2</v>
      </c>
      <c r="L556" s="121">
        <f t="shared" si="284"/>
        <v>0</v>
      </c>
      <c r="M556" s="121">
        <f t="shared" si="285"/>
        <v>3.2923617208077262E-3</v>
      </c>
      <c r="N556" s="121">
        <f t="shared" si="285"/>
        <v>0</v>
      </c>
      <c r="O556" s="121">
        <f t="shared" si="294"/>
        <v>3.0000000000000001E-3</v>
      </c>
      <c r="P556" s="119">
        <f>SUM(U347:U353)</f>
        <v>363.87</v>
      </c>
      <c r="Q556" s="120">
        <f>SUM(V347:V353)</f>
        <v>4898.2020000000002</v>
      </c>
      <c r="R556" s="197">
        <f t="shared" si="286"/>
        <v>5262.0720000000001</v>
      </c>
      <c r="S556" s="116">
        <f>SUM(W347:W353)</f>
        <v>19563</v>
      </c>
      <c r="T556" s="121">
        <f t="shared" si="287"/>
        <v>0.61341402232534803</v>
      </c>
      <c r="U556" s="121">
        <f t="shared" si="276"/>
        <v>0.61530477448575205</v>
      </c>
      <c r="V556" s="117">
        <f>SUM(AD347:AD353)</f>
        <v>19050.84</v>
      </c>
      <c r="W556" s="30">
        <f t="shared" ca="1" si="295"/>
        <v>2.8857537187547922E-3</v>
      </c>
      <c r="X556" s="30">
        <f t="shared" ca="1" si="296"/>
        <v>9.520012268057046E-4</v>
      </c>
      <c r="Y556" s="30">
        <f t="shared" ca="1" si="297"/>
        <v>4.4625057506517407E-3</v>
      </c>
      <c r="Z556" s="30">
        <f t="shared" ca="1" si="298"/>
        <v>1.7879773040944638E-2</v>
      </c>
      <c r="AA556" s="30">
        <f t="shared" si="281"/>
        <v>0.97381996626284317</v>
      </c>
      <c r="AB556" s="31">
        <f t="shared" ca="1" si="288"/>
        <v>0</v>
      </c>
      <c r="AC556" s="122">
        <f t="shared" ca="1" si="289"/>
        <v>0</v>
      </c>
      <c r="AD556" s="32">
        <f t="shared" ca="1" si="290"/>
        <v>0</v>
      </c>
      <c r="AE556" s="122">
        <f t="shared" ca="1" si="291"/>
        <v>0</v>
      </c>
      <c r="AF556" s="32">
        <f t="shared" ca="1" si="292"/>
        <v>0</v>
      </c>
      <c r="AG556" s="116">
        <v>4720</v>
      </c>
      <c r="AH556" s="33">
        <v>3920</v>
      </c>
      <c r="AI556" s="53"/>
      <c r="AK556" s="52"/>
      <c r="AL556" s="53"/>
      <c r="AN556" s="52"/>
      <c r="BF556" s="54"/>
      <c r="BG556" s="54"/>
      <c r="BL556" s="52"/>
      <c r="BM556" s="52"/>
    </row>
    <row r="557" spans="1:65" ht="33" customHeight="1" thickBot="1">
      <c r="A557" s="114">
        <f t="shared" si="293"/>
        <v>50</v>
      </c>
      <c r="B557" s="115">
        <f>B360</f>
        <v>45975</v>
      </c>
      <c r="C557" s="116">
        <f>SUM(E354:E360)</f>
        <v>8</v>
      </c>
      <c r="D557" s="117">
        <f>SUM(C354:C360)</f>
        <v>0</v>
      </c>
      <c r="E557" s="116">
        <f>SUM(F354:F360)</f>
        <v>22</v>
      </c>
      <c r="F557" s="117">
        <f>SUM(D354:D360)</f>
        <v>0</v>
      </c>
      <c r="G557" s="118">
        <f t="shared" si="282"/>
        <v>395</v>
      </c>
      <c r="H557" s="118">
        <f t="shared" si="283"/>
        <v>4540</v>
      </c>
      <c r="I557" s="118">
        <f t="shared" si="274"/>
        <v>4520</v>
      </c>
      <c r="J557" s="117">
        <f t="shared" si="275"/>
        <v>389</v>
      </c>
      <c r="K557" s="121">
        <f t="shared" si="284"/>
        <v>2.0253164556962026E-2</v>
      </c>
      <c r="L557" s="121">
        <f t="shared" si="284"/>
        <v>0</v>
      </c>
      <c r="M557" s="121">
        <f t="shared" si="285"/>
        <v>4.845814977973568E-3</v>
      </c>
      <c r="N557" s="121">
        <f t="shared" si="285"/>
        <v>0</v>
      </c>
      <c r="O557" s="121">
        <f t="shared" si="294"/>
        <v>3.0000000000000001E-3</v>
      </c>
      <c r="P557" s="119">
        <f>SUM(U354:U360)</f>
        <v>355.67999999999995</v>
      </c>
      <c r="Q557" s="120">
        <f>SUM(V354:V360)</f>
        <v>4846.8040000000001</v>
      </c>
      <c r="R557" s="197">
        <f t="shared" si="286"/>
        <v>5202.4840000000004</v>
      </c>
      <c r="S557" s="116">
        <f>SUM(W354:W360)</f>
        <v>18960</v>
      </c>
      <c r="T557" s="121">
        <f t="shared" si="287"/>
        <v>0.59660163624921336</v>
      </c>
      <c r="U557" s="121">
        <f t="shared" si="276"/>
        <v>0.59924146649810361</v>
      </c>
      <c r="V557" s="117">
        <f>SUM(AD354:AD360)</f>
        <v>18338.423999999999</v>
      </c>
      <c r="W557" s="30">
        <f t="shared" ca="1" si="295"/>
        <v>4.3895569620253164E-3</v>
      </c>
      <c r="X557" s="30">
        <f t="shared" ca="1" si="296"/>
        <v>1.6422468354430381E-3</v>
      </c>
      <c r="Y557" s="30">
        <f t="shared" ca="1" si="297"/>
        <v>5.4946202531645566E-3</v>
      </c>
      <c r="Z557" s="30">
        <f t="shared" ca="1" si="298"/>
        <v>2.125712025316456E-2</v>
      </c>
      <c r="AA557" s="30">
        <f t="shared" si="281"/>
        <v>0.96721645569620252</v>
      </c>
      <c r="AB557" s="31">
        <f t="shared" ca="1" si="288"/>
        <v>0</v>
      </c>
      <c r="AC557" s="122">
        <f t="shared" ca="1" si="289"/>
        <v>0</v>
      </c>
      <c r="AD557" s="32">
        <f t="shared" ca="1" si="290"/>
        <v>0</v>
      </c>
      <c r="AE557" s="122">
        <f t="shared" ca="1" si="291"/>
        <v>0</v>
      </c>
      <c r="AF557" s="32">
        <f t="shared" ca="1" si="292"/>
        <v>0</v>
      </c>
      <c r="AG557" s="116">
        <v>4750</v>
      </c>
      <c r="AH557" s="33">
        <v>3940</v>
      </c>
      <c r="AI557" s="53"/>
      <c r="AK557" s="52"/>
      <c r="AL557" s="53"/>
      <c r="AN557" s="52"/>
      <c r="BF557" s="54"/>
      <c r="BG557" s="54"/>
      <c r="BL557" s="52"/>
      <c r="BM557" s="52"/>
    </row>
    <row r="558" spans="1:65" ht="33" customHeight="1" thickBot="1">
      <c r="A558" s="114">
        <f t="shared" si="293"/>
        <v>51</v>
      </c>
      <c r="B558" s="115">
        <f>B367</f>
        <v>45982</v>
      </c>
      <c r="C558" s="116">
        <f>SUM(E361:E367)</f>
        <v>3</v>
      </c>
      <c r="D558" s="117">
        <f>SUM(C361:C367)</f>
        <v>0</v>
      </c>
      <c r="E558" s="116">
        <f>SUM(F361:F367)</f>
        <v>13</v>
      </c>
      <c r="F558" s="117">
        <f>SUM(D361:D367)</f>
        <v>0</v>
      </c>
      <c r="G558" s="118">
        <f t="shared" si="282"/>
        <v>389</v>
      </c>
      <c r="H558" s="118">
        <f t="shared" si="283"/>
        <v>4518</v>
      </c>
      <c r="I558" s="118">
        <f t="shared" si="274"/>
        <v>4507</v>
      </c>
      <c r="J558" s="117">
        <f t="shared" si="275"/>
        <v>386</v>
      </c>
      <c r="K558" s="121">
        <f t="shared" si="284"/>
        <v>7.7120822622107968E-3</v>
      </c>
      <c r="L558" s="121">
        <f t="shared" si="284"/>
        <v>0</v>
      </c>
      <c r="M558" s="121">
        <f t="shared" si="285"/>
        <v>2.877379371403276E-3</v>
      </c>
      <c r="N558" s="121">
        <f t="shared" si="285"/>
        <v>0</v>
      </c>
      <c r="O558" s="121">
        <f t="shared" si="294"/>
        <v>3.0000000000000001E-3</v>
      </c>
      <c r="P558" s="119">
        <f>SUM(U361:U367)</f>
        <v>352.82</v>
      </c>
      <c r="Q558" s="120">
        <f>SUM(V361:V367)</f>
        <v>4795.8050000000003</v>
      </c>
      <c r="R558" s="197">
        <f t="shared" si="286"/>
        <v>5148.625</v>
      </c>
      <c r="S558" s="116">
        <f>SUM(W361:W367)</f>
        <v>18670</v>
      </c>
      <c r="T558" s="121">
        <f t="shared" si="287"/>
        <v>0.59033706444065015</v>
      </c>
      <c r="U558" s="121">
        <f t="shared" si="276"/>
        <v>0.59177786934609655</v>
      </c>
      <c r="V558" s="117">
        <f>SUM(AD361:AD367)</f>
        <v>18111.565999999999</v>
      </c>
      <c r="W558" s="30">
        <f t="shared" ca="1" si="295"/>
        <v>3.902892340653454E-3</v>
      </c>
      <c r="X558" s="30">
        <f t="shared" ca="1" si="296"/>
        <v>1.3089983931440813E-3</v>
      </c>
      <c r="Y558" s="30">
        <f t="shared" ca="1" si="297"/>
        <v>5.203106588109266E-3</v>
      </c>
      <c r="Z558" s="30">
        <f t="shared" ca="1" si="298"/>
        <v>1.9495768612747724E-2</v>
      </c>
      <c r="AA558" s="30">
        <f t="shared" si="281"/>
        <v>0.97008923406534542</v>
      </c>
      <c r="AB558" s="31">
        <f t="shared" ca="1" si="288"/>
        <v>0</v>
      </c>
      <c r="AC558" s="122">
        <f t="shared" ca="1" si="289"/>
        <v>0</v>
      </c>
      <c r="AD558" s="32">
        <f t="shared" ca="1" si="290"/>
        <v>0</v>
      </c>
      <c r="AE558" s="122">
        <f t="shared" ca="1" si="291"/>
        <v>0</v>
      </c>
      <c r="AF558" s="32">
        <f t="shared" ca="1" si="292"/>
        <v>0</v>
      </c>
      <c r="AG558" s="116">
        <v>4775</v>
      </c>
      <c r="AH558" s="33">
        <v>3960</v>
      </c>
      <c r="AI558" s="53"/>
      <c r="AK558" s="52"/>
      <c r="AL558" s="53"/>
      <c r="AN558" s="52"/>
      <c r="BF558" s="54"/>
      <c r="BG558" s="54"/>
      <c r="BL558" s="52"/>
      <c r="BM558" s="52"/>
    </row>
    <row r="559" spans="1:65" ht="33" customHeight="1" thickBot="1">
      <c r="A559" s="114">
        <f t="shared" si="293"/>
        <v>52</v>
      </c>
      <c r="B559" s="115">
        <f>B374</f>
        <v>45989</v>
      </c>
      <c r="C559" s="116">
        <f>SUM(E368:E374)</f>
        <v>10</v>
      </c>
      <c r="D559" s="117">
        <f>SUM(C368:C374)</f>
        <v>0</v>
      </c>
      <c r="E559" s="116">
        <f>SUM(F368:F374)</f>
        <v>9</v>
      </c>
      <c r="F559" s="117">
        <f>SUM(D368:D374)</f>
        <v>0</v>
      </c>
      <c r="G559" s="118">
        <f t="shared" si="282"/>
        <v>383</v>
      </c>
      <c r="H559" s="118">
        <f t="shared" si="283"/>
        <v>4507</v>
      </c>
      <c r="I559" s="118">
        <f t="shared" si="274"/>
        <v>4498</v>
      </c>
      <c r="J559" s="117">
        <f t="shared" si="275"/>
        <v>376</v>
      </c>
      <c r="K559" s="121">
        <f t="shared" si="284"/>
        <v>2.6109660574412531E-2</v>
      </c>
      <c r="L559" s="121">
        <f t="shared" si="284"/>
        <v>0</v>
      </c>
      <c r="M559" s="121">
        <f t="shared" si="285"/>
        <v>1.9968937208786333E-3</v>
      </c>
      <c r="N559" s="121">
        <f t="shared" si="285"/>
        <v>0</v>
      </c>
      <c r="O559" s="121">
        <f t="shared" si="294"/>
        <v>3.0000000000000001E-3</v>
      </c>
      <c r="P559" s="119">
        <f>SUM(U368:U374)</f>
        <v>346.69600000000003</v>
      </c>
      <c r="Q559" s="120">
        <f>SUM(V368:V374)</f>
        <v>4754.72</v>
      </c>
      <c r="R559" s="197">
        <f t="shared" si="286"/>
        <v>5101.4160000000002</v>
      </c>
      <c r="S559" s="116">
        <f>SUM(W368:W374)</f>
        <v>17633</v>
      </c>
      <c r="T559" s="121">
        <f t="shared" si="287"/>
        <v>0.55890836476591965</v>
      </c>
      <c r="U559" s="121">
        <f t="shared" si="276"/>
        <v>0.5600266785237884</v>
      </c>
      <c r="V559" s="117">
        <f>SUM(AD368:AD374)</f>
        <v>17185</v>
      </c>
      <c r="W559" s="30">
        <f t="shared" ca="1" si="295"/>
        <v>2.6087449668235696E-3</v>
      </c>
      <c r="X559" s="30">
        <f t="shared" ca="1" si="296"/>
        <v>1.9282028015652471E-3</v>
      </c>
      <c r="Y559" s="30">
        <f t="shared" ca="1" si="297"/>
        <v>4.7070833097033974E-3</v>
      </c>
      <c r="Z559" s="30">
        <f t="shared" ca="1" si="298"/>
        <v>1.6162876424885158E-2</v>
      </c>
      <c r="AA559" s="30">
        <f t="shared" si="281"/>
        <v>0.97459309249702264</v>
      </c>
      <c r="AB559" s="31">
        <f t="shared" ca="1" si="288"/>
        <v>0</v>
      </c>
      <c r="AC559" s="122">
        <f t="shared" ca="1" si="289"/>
        <v>0</v>
      </c>
      <c r="AD559" s="32">
        <f t="shared" ca="1" si="290"/>
        <v>0</v>
      </c>
      <c r="AE559" s="122">
        <f t="shared" ca="1" si="291"/>
        <v>0</v>
      </c>
      <c r="AF559" s="32">
        <f t="shared" ca="1" si="292"/>
        <v>0</v>
      </c>
      <c r="AG559" s="116">
        <v>4800</v>
      </c>
      <c r="AH559" s="33">
        <v>3975</v>
      </c>
      <c r="AI559" s="53"/>
      <c r="AK559" s="52"/>
      <c r="AL559" s="53"/>
      <c r="AN559" s="52"/>
      <c r="BF559" s="54"/>
      <c r="BG559" s="54"/>
      <c r="BL559" s="52"/>
      <c r="BM559" s="52"/>
    </row>
    <row r="560" spans="1:65" ht="33" customHeight="1" thickBot="1">
      <c r="A560" s="114">
        <f t="shared" si="293"/>
        <v>53</v>
      </c>
      <c r="B560" s="115">
        <f>B381</f>
        <v>45996</v>
      </c>
      <c r="C560" s="116">
        <f>SUM(E375:E381)</f>
        <v>10</v>
      </c>
      <c r="D560" s="117">
        <f>SUM(C375:C381)</f>
        <v>0</v>
      </c>
      <c r="E560" s="116">
        <f>SUM(F375:F381)</f>
        <v>15</v>
      </c>
      <c r="F560" s="117">
        <f>SUM(D375:D381)</f>
        <v>0</v>
      </c>
      <c r="G560" s="118">
        <f t="shared" si="282"/>
        <v>374</v>
      </c>
      <c r="H560" s="118">
        <f t="shared" si="283"/>
        <v>4495</v>
      </c>
      <c r="I560" s="118">
        <f t="shared" si="274"/>
        <v>4483</v>
      </c>
      <c r="J560" s="117">
        <f t="shared" si="275"/>
        <v>366</v>
      </c>
      <c r="K560" s="121">
        <f t="shared" si="284"/>
        <v>2.6737967914438502E-2</v>
      </c>
      <c r="L560" s="121">
        <f t="shared" si="284"/>
        <v>0</v>
      </c>
      <c r="M560" s="121">
        <f t="shared" si="285"/>
        <v>3.3370411568409346E-3</v>
      </c>
      <c r="N560" s="121">
        <f t="shared" si="285"/>
        <v>0</v>
      </c>
      <c r="O560" s="121">
        <f t="shared" si="294"/>
        <v>3.0000000000000001E-3</v>
      </c>
      <c r="P560" s="119">
        <f>SUM(U375:U381)</f>
        <v>349.45599999999996</v>
      </c>
      <c r="Q560" s="120">
        <f>SUM(V375:V381)</f>
        <v>4714.5</v>
      </c>
      <c r="R560" s="197">
        <f t="shared" si="286"/>
        <v>5063.9560000000001</v>
      </c>
      <c r="S560" s="116">
        <f>SUM(W375:W381)</f>
        <v>16950</v>
      </c>
      <c r="T560" s="121">
        <f t="shared" si="287"/>
        <v>0.53869378674717938</v>
      </c>
      <c r="U560" s="121">
        <f t="shared" si="276"/>
        <v>0.54013575093209265</v>
      </c>
      <c r="V560" s="117">
        <f>SUM(AD375:AD381)</f>
        <v>16607</v>
      </c>
      <c r="W560" s="30">
        <f t="shared" ca="1" si="295"/>
        <v>2.0648967551622419E-3</v>
      </c>
      <c r="X560" s="30">
        <f t="shared" ca="1" si="296"/>
        <v>1.8879056047197641E-3</v>
      </c>
      <c r="Y560" s="30">
        <f t="shared" ca="1" si="297"/>
        <v>3.3628318584070795E-3</v>
      </c>
      <c r="Z560" s="30">
        <f t="shared" ca="1" si="298"/>
        <v>1.2920353982300885E-2</v>
      </c>
      <c r="AA560" s="30">
        <f t="shared" si="281"/>
        <v>0.97976401179941008</v>
      </c>
      <c r="AB560" s="31">
        <f t="shared" ca="1" si="288"/>
        <v>0</v>
      </c>
      <c r="AC560" s="122">
        <f t="shared" ca="1" si="289"/>
        <v>0</v>
      </c>
      <c r="AD560" s="32">
        <f t="shared" ca="1" si="290"/>
        <v>0</v>
      </c>
      <c r="AE560" s="122">
        <f t="shared" ca="1" si="291"/>
        <v>0</v>
      </c>
      <c r="AF560" s="32">
        <f t="shared" ca="1" si="292"/>
        <v>0</v>
      </c>
      <c r="AG560" s="116">
        <v>4825</v>
      </c>
      <c r="AH560" s="33">
        <v>3990</v>
      </c>
      <c r="AI560" s="53"/>
      <c r="AK560" s="52"/>
      <c r="AL560" s="53"/>
      <c r="AN560" s="52"/>
      <c r="BF560" s="54"/>
      <c r="BG560" s="54"/>
      <c r="BL560" s="52"/>
      <c r="BM560" s="52"/>
    </row>
    <row r="561" spans="1:65" ht="33" customHeight="1" thickBot="1">
      <c r="A561" s="114">
        <f t="shared" si="293"/>
        <v>54</v>
      </c>
      <c r="B561" s="115">
        <f>B388</f>
        <v>46003</v>
      </c>
      <c r="C561" s="116">
        <f>SUM(E382:E388)</f>
        <v>0</v>
      </c>
      <c r="D561" s="117">
        <f>SUM(C382:C388)</f>
        <v>0</v>
      </c>
      <c r="E561" s="116">
        <f>SUM(F382:F388)</f>
        <v>0</v>
      </c>
      <c r="F561" s="117">
        <f>SUM(D382:D388)</f>
        <v>0</v>
      </c>
      <c r="G561" s="118">
        <f t="shared" si="282"/>
        <v>366</v>
      </c>
      <c r="H561" s="118">
        <f t="shared" si="283"/>
        <v>4483</v>
      </c>
      <c r="I561" s="118">
        <f t="shared" si="274"/>
        <v>4483</v>
      </c>
      <c r="J561" s="117">
        <f t="shared" si="275"/>
        <v>366</v>
      </c>
      <c r="K561" s="121">
        <f t="shared" si="284"/>
        <v>0</v>
      </c>
      <c r="L561" s="121">
        <f t="shared" si="284"/>
        <v>0</v>
      </c>
      <c r="M561" s="121">
        <f t="shared" si="285"/>
        <v>0</v>
      </c>
      <c r="N561" s="121">
        <f t="shared" si="285"/>
        <v>0</v>
      </c>
      <c r="O561" s="121">
        <f t="shared" si="294"/>
        <v>3.0000000000000001E-3</v>
      </c>
      <c r="P561" s="119">
        <f>SUM(U382:U388)</f>
        <v>0</v>
      </c>
      <c r="Q561" s="120">
        <f>SUM(V382:V388)</f>
        <v>0</v>
      </c>
      <c r="R561" s="197">
        <f t="shared" si="286"/>
        <v>0</v>
      </c>
      <c r="S561" s="116">
        <f>SUM(W382:W388)</f>
        <v>0</v>
      </c>
      <c r="T561" s="121">
        <f t="shared" si="287"/>
        <v>0</v>
      </c>
      <c r="U561" s="121">
        <f t="shared" si="276"/>
        <v>0</v>
      </c>
      <c r="V561" s="117">
        <f>SUM(AD382:AD388)</f>
        <v>0</v>
      </c>
      <c r="W561" s="30">
        <f t="shared" ca="1" si="295"/>
        <v>0</v>
      </c>
      <c r="X561" s="30">
        <f t="shared" ca="1" si="296"/>
        <v>0</v>
      </c>
      <c r="Y561" s="30">
        <f t="shared" ca="1" si="297"/>
        <v>0</v>
      </c>
      <c r="Z561" s="30">
        <f t="shared" ca="1" si="298"/>
        <v>0</v>
      </c>
      <c r="AA561" s="30">
        <f t="shared" si="281"/>
        <v>0</v>
      </c>
      <c r="AB561" s="31">
        <f t="shared" ca="1" si="288"/>
        <v>0</v>
      </c>
      <c r="AC561" s="122">
        <f t="shared" ca="1" si="289"/>
        <v>0</v>
      </c>
      <c r="AD561" s="32">
        <f t="shared" ca="1" si="290"/>
        <v>0</v>
      </c>
      <c r="AE561" s="122">
        <f t="shared" ca="1" si="291"/>
        <v>0</v>
      </c>
      <c r="AF561" s="32">
        <f t="shared" ca="1" si="292"/>
        <v>0</v>
      </c>
      <c r="AG561" s="116">
        <v>4850</v>
      </c>
      <c r="AH561" s="33">
        <v>4000</v>
      </c>
      <c r="AI561" s="53"/>
      <c r="AK561" s="52"/>
      <c r="AL561" s="53"/>
      <c r="AN561" s="52"/>
      <c r="BF561" s="54"/>
      <c r="BG561" s="54"/>
      <c r="BL561" s="52"/>
      <c r="BM561" s="52"/>
    </row>
    <row r="562" spans="1:65" ht="33" customHeight="1" thickBot="1">
      <c r="A562" s="114">
        <f t="shared" si="293"/>
        <v>55</v>
      </c>
      <c r="B562" s="115">
        <f>B395</f>
        <v>46010</v>
      </c>
      <c r="C562" s="116">
        <f>SUM(E389:E395)</f>
        <v>0</v>
      </c>
      <c r="D562" s="117">
        <f>SUM(C389:C395)</f>
        <v>0</v>
      </c>
      <c r="E562" s="116">
        <f>SUM(F389:F395)</f>
        <v>0</v>
      </c>
      <c r="F562" s="117">
        <f>SUM(D389:D395)</f>
        <v>0</v>
      </c>
      <c r="G562" s="118">
        <f t="shared" si="282"/>
        <v>366</v>
      </c>
      <c r="H562" s="118">
        <f t="shared" si="283"/>
        <v>4483</v>
      </c>
      <c r="I562" s="118">
        <f t="shared" si="274"/>
        <v>4483</v>
      </c>
      <c r="J562" s="117">
        <f t="shared" si="275"/>
        <v>366</v>
      </c>
      <c r="K562" s="121">
        <f t="shared" si="284"/>
        <v>0</v>
      </c>
      <c r="L562" s="121">
        <f t="shared" si="284"/>
        <v>0</v>
      </c>
      <c r="M562" s="121">
        <f t="shared" si="285"/>
        <v>0</v>
      </c>
      <c r="N562" s="121">
        <f t="shared" si="285"/>
        <v>0</v>
      </c>
      <c r="O562" s="121">
        <f t="shared" si="294"/>
        <v>3.0000000000000001E-3</v>
      </c>
      <c r="P562" s="119">
        <f>SUM(U389:U395)</f>
        <v>0</v>
      </c>
      <c r="Q562" s="120">
        <f>SUM(V389:V395)</f>
        <v>0</v>
      </c>
      <c r="R562" s="197">
        <f t="shared" si="286"/>
        <v>0</v>
      </c>
      <c r="S562" s="116">
        <f>SUM(W389:W395)</f>
        <v>0</v>
      </c>
      <c r="T562" s="121">
        <f t="shared" si="287"/>
        <v>0</v>
      </c>
      <c r="U562" s="121">
        <f t="shared" si="276"/>
        <v>0</v>
      </c>
      <c r="V562" s="117">
        <f>SUM(AD389:AD395)</f>
        <v>0</v>
      </c>
      <c r="W562" s="30">
        <f t="shared" ca="1" si="295"/>
        <v>0</v>
      </c>
      <c r="X562" s="30">
        <f t="shared" ca="1" si="296"/>
        <v>0</v>
      </c>
      <c r="Y562" s="30">
        <f t="shared" ca="1" si="297"/>
        <v>0</v>
      </c>
      <c r="Z562" s="30">
        <f t="shared" ca="1" si="298"/>
        <v>0</v>
      </c>
      <c r="AA562" s="30">
        <f t="shared" si="281"/>
        <v>0</v>
      </c>
      <c r="AB562" s="31">
        <f t="shared" ca="1" si="288"/>
        <v>0</v>
      </c>
      <c r="AC562" s="122">
        <f t="shared" ca="1" si="289"/>
        <v>0</v>
      </c>
      <c r="AD562" s="32">
        <f t="shared" ca="1" si="290"/>
        <v>0</v>
      </c>
      <c r="AE562" s="122">
        <f t="shared" ca="1" si="291"/>
        <v>0</v>
      </c>
      <c r="AF562" s="32">
        <f t="shared" ca="1" si="292"/>
        <v>0</v>
      </c>
      <c r="AG562" s="116">
        <v>4875</v>
      </c>
      <c r="AH562" s="33">
        <v>4010</v>
      </c>
      <c r="AI562" s="53"/>
      <c r="AK562" s="52"/>
      <c r="AL562" s="53"/>
      <c r="AN562" s="52"/>
      <c r="BF562" s="54"/>
      <c r="BG562" s="54"/>
      <c r="BL562" s="52"/>
      <c r="BM562" s="52"/>
    </row>
    <row r="563" spans="1:65" ht="33" customHeight="1" thickBot="1">
      <c r="A563" s="114">
        <f t="shared" si="293"/>
        <v>56</v>
      </c>
      <c r="B563" s="115">
        <f>B402</f>
        <v>46017</v>
      </c>
      <c r="C563" s="116">
        <f>SUM(E396:E402)</f>
        <v>0</v>
      </c>
      <c r="D563" s="117">
        <f>SUM(C396:C402)</f>
        <v>0</v>
      </c>
      <c r="E563" s="116">
        <f>SUM(F396:F402)</f>
        <v>0</v>
      </c>
      <c r="F563" s="117">
        <f>SUM(D396:D402)</f>
        <v>0</v>
      </c>
      <c r="G563" s="118">
        <f t="shared" si="282"/>
        <v>366</v>
      </c>
      <c r="H563" s="118">
        <f t="shared" si="283"/>
        <v>4483</v>
      </c>
      <c r="I563" s="118">
        <f t="shared" si="274"/>
        <v>4483</v>
      </c>
      <c r="J563" s="117">
        <f t="shared" si="275"/>
        <v>366</v>
      </c>
      <c r="K563" s="121">
        <f t="shared" si="284"/>
        <v>0</v>
      </c>
      <c r="L563" s="121">
        <f t="shared" si="284"/>
        <v>0</v>
      </c>
      <c r="M563" s="121">
        <f t="shared" si="285"/>
        <v>0</v>
      </c>
      <c r="N563" s="121">
        <f t="shared" si="285"/>
        <v>0</v>
      </c>
      <c r="O563" s="121">
        <f t="shared" si="294"/>
        <v>3.0000000000000001E-3</v>
      </c>
      <c r="P563" s="119">
        <f>SUM(U396:U402)</f>
        <v>0</v>
      </c>
      <c r="Q563" s="120">
        <f>SUM(V396:V402)</f>
        <v>0</v>
      </c>
      <c r="R563" s="197">
        <f t="shared" si="286"/>
        <v>0</v>
      </c>
      <c r="S563" s="116">
        <f>SUM(W396:W402)</f>
        <v>0</v>
      </c>
      <c r="T563" s="121">
        <f t="shared" si="287"/>
        <v>0</v>
      </c>
      <c r="U563" s="121">
        <f t="shared" si="276"/>
        <v>0</v>
      </c>
      <c r="V563" s="117">
        <f>SUM(AD396:AD402)</f>
        <v>0</v>
      </c>
      <c r="W563" s="30">
        <f t="shared" ca="1" si="295"/>
        <v>0</v>
      </c>
      <c r="X563" s="30">
        <f t="shared" ca="1" si="296"/>
        <v>0</v>
      </c>
      <c r="Y563" s="30">
        <f t="shared" ca="1" si="297"/>
        <v>0</v>
      </c>
      <c r="Z563" s="30">
        <f t="shared" ca="1" si="298"/>
        <v>0</v>
      </c>
      <c r="AA563" s="30">
        <f t="shared" si="281"/>
        <v>0</v>
      </c>
      <c r="AB563" s="31">
        <f t="shared" ca="1" si="288"/>
        <v>0</v>
      </c>
      <c r="AC563" s="122">
        <f t="shared" ca="1" si="289"/>
        <v>0</v>
      </c>
      <c r="AD563" s="32">
        <f t="shared" ca="1" si="290"/>
        <v>0</v>
      </c>
      <c r="AE563" s="122">
        <f t="shared" ca="1" si="291"/>
        <v>0</v>
      </c>
      <c r="AF563" s="32">
        <f t="shared" ca="1" si="292"/>
        <v>0</v>
      </c>
      <c r="AG563" s="116">
        <v>4900</v>
      </c>
      <c r="AH563" s="33">
        <v>4020</v>
      </c>
      <c r="AI563" s="53"/>
      <c r="AK563" s="52"/>
      <c r="AL563" s="53"/>
      <c r="AN563" s="52"/>
      <c r="BF563" s="54"/>
      <c r="BG563" s="54"/>
      <c r="BL563" s="52"/>
      <c r="BM563" s="52"/>
    </row>
    <row r="564" spans="1:65" ht="33" customHeight="1" thickBot="1">
      <c r="A564" s="114">
        <f t="shared" si="293"/>
        <v>57</v>
      </c>
      <c r="B564" s="115">
        <f>B409</f>
        <v>46024</v>
      </c>
      <c r="C564" s="116">
        <f>SUM(E403:E409)</f>
        <v>0</v>
      </c>
      <c r="D564" s="117">
        <f>SUM(C403:C409)</f>
        <v>0</v>
      </c>
      <c r="E564" s="116">
        <f>SUM(F403:F409)</f>
        <v>0</v>
      </c>
      <c r="F564" s="117">
        <f>SUM(D403:D409)</f>
        <v>0</v>
      </c>
      <c r="G564" s="118">
        <f t="shared" si="282"/>
        <v>366</v>
      </c>
      <c r="H564" s="118">
        <f t="shared" si="283"/>
        <v>4483</v>
      </c>
      <c r="I564" s="118">
        <f t="shared" si="274"/>
        <v>4483</v>
      </c>
      <c r="J564" s="117">
        <f t="shared" si="275"/>
        <v>366</v>
      </c>
      <c r="K564" s="121">
        <f t="shared" si="284"/>
        <v>0</v>
      </c>
      <c r="L564" s="121">
        <f t="shared" si="284"/>
        <v>0</v>
      </c>
      <c r="M564" s="121">
        <f t="shared" si="285"/>
        <v>0</v>
      </c>
      <c r="N564" s="121">
        <f t="shared" si="285"/>
        <v>0</v>
      </c>
      <c r="O564" s="121">
        <f t="shared" si="294"/>
        <v>3.0000000000000001E-3</v>
      </c>
      <c r="P564" s="119">
        <f>SUM(U403:U409)</f>
        <v>0</v>
      </c>
      <c r="Q564" s="120">
        <f>SUM(V403:V409)</f>
        <v>0</v>
      </c>
      <c r="R564" s="197">
        <f t="shared" si="286"/>
        <v>0</v>
      </c>
      <c r="S564" s="116">
        <f>SUM(W403:W409)</f>
        <v>0</v>
      </c>
      <c r="T564" s="121">
        <f t="shared" si="287"/>
        <v>0</v>
      </c>
      <c r="U564" s="121">
        <f t="shared" si="276"/>
        <v>0</v>
      </c>
      <c r="V564" s="117">
        <f>SUM(AD403:AD409)</f>
        <v>0</v>
      </c>
      <c r="W564" s="30">
        <f t="shared" ca="1" si="295"/>
        <v>0</v>
      </c>
      <c r="X564" s="30">
        <f t="shared" ca="1" si="296"/>
        <v>0</v>
      </c>
      <c r="Y564" s="30">
        <f t="shared" ca="1" si="297"/>
        <v>0</v>
      </c>
      <c r="Z564" s="30">
        <f t="shared" ca="1" si="298"/>
        <v>0</v>
      </c>
      <c r="AA564" s="30">
        <f t="shared" si="281"/>
        <v>0</v>
      </c>
      <c r="AB564" s="31">
        <f t="shared" ca="1" si="288"/>
        <v>0</v>
      </c>
      <c r="AC564" s="122">
        <f t="shared" ca="1" si="289"/>
        <v>0</v>
      </c>
      <c r="AD564" s="32">
        <f t="shared" ca="1" si="290"/>
        <v>0</v>
      </c>
      <c r="AE564" s="122">
        <f t="shared" ca="1" si="291"/>
        <v>0</v>
      </c>
      <c r="AF564" s="32">
        <f t="shared" ca="1" si="292"/>
        <v>0</v>
      </c>
      <c r="AG564" s="116">
        <v>4925</v>
      </c>
      <c r="AH564" s="33">
        <v>4030</v>
      </c>
      <c r="AI564" s="53"/>
      <c r="AK564" s="52"/>
      <c r="AL564" s="53"/>
      <c r="AN564" s="52"/>
      <c r="BF564" s="54"/>
      <c r="BG564" s="54"/>
      <c r="BL564" s="52"/>
      <c r="BM564" s="52"/>
    </row>
    <row r="565" spans="1:65" ht="33" customHeight="1" thickBot="1">
      <c r="A565" s="114">
        <f t="shared" si="293"/>
        <v>58</v>
      </c>
      <c r="B565" s="115">
        <f>B416</f>
        <v>46031</v>
      </c>
      <c r="C565" s="116">
        <f>SUM(E410:E416)</f>
        <v>0</v>
      </c>
      <c r="D565" s="117">
        <f>SUM(C410:C416)</f>
        <v>0</v>
      </c>
      <c r="E565" s="116">
        <f>SUM(F410:F416)</f>
        <v>0</v>
      </c>
      <c r="F565" s="117">
        <f>SUM(D410:D416)</f>
        <v>0</v>
      </c>
      <c r="G565" s="118">
        <f t="shared" si="282"/>
        <v>366</v>
      </c>
      <c r="H565" s="118">
        <f t="shared" si="283"/>
        <v>4483</v>
      </c>
      <c r="I565" s="118">
        <f t="shared" si="274"/>
        <v>4483</v>
      </c>
      <c r="J565" s="117">
        <f t="shared" si="275"/>
        <v>366</v>
      </c>
      <c r="K565" s="121">
        <f t="shared" si="284"/>
        <v>0</v>
      </c>
      <c r="L565" s="121">
        <f t="shared" si="284"/>
        <v>0</v>
      </c>
      <c r="M565" s="121">
        <f t="shared" si="285"/>
        <v>0</v>
      </c>
      <c r="N565" s="121">
        <f t="shared" si="285"/>
        <v>0</v>
      </c>
      <c r="O565" s="121">
        <f t="shared" si="294"/>
        <v>3.0000000000000001E-3</v>
      </c>
      <c r="P565" s="119">
        <f>SUM(U410:U416)</f>
        <v>0</v>
      </c>
      <c r="Q565" s="120">
        <f>SUM(V410:V416)</f>
        <v>0</v>
      </c>
      <c r="R565" s="197">
        <f t="shared" si="286"/>
        <v>0</v>
      </c>
      <c r="S565" s="116">
        <f>SUM(W410:W416)</f>
        <v>0</v>
      </c>
      <c r="T565" s="121">
        <f t="shared" si="287"/>
        <v>0</v>
      </c>
      <c r="U565" s="121">
        <f t="shared" si="276"/>
        <v>0</v>
      </c>
      <c r="V565" s="117">
        <f>SUM(AD410:AD416)</f>
        <v>0</v>
      </c>
      <c r="W565" s="30">
        <f t="shared" ca="1" si="295"/>
        <v>0</v>
      </c>
      <c r="X565" s="30">
        <f t="shared" ca="1" si="296"/>
        <v>0</v>
      </c>
      <c r="Y565" s="30">
        <f t="shared" ca="1" si="297"/>
        <v>0</v>
      </c>
      <c r="Z565" s="30">
        <f t="shared" ca="1" si="298"/>
        <v>0</v>
      </c>
      <c r="AA565" s="30">
        <f t="shared" si="281"/>
        <v>0</v>
      </c>
      <c r="AB565" s="31">
        <f t="shared" ca="1" si="288"/>
        <v>0</v>
      </c>
      <c r="AC565" s="122">
        <f t="shared" ca="1" si="289"/>
        <v>0</v>
      </c>
      <c r="AD565" s="32">
        <f t="shared" ca="1" si="290"/>
        <v>0</v>
      </c>
      <c r="AE565" s="122">
        <f t="shared" ca="1" si="291"/>
        <v>0</v>
      </c>
      <c r="AF565" s="32">
        <f t="shared" ca="1" si="292"/>
        <v>0</v>
      </c>
      <c r="AG565" s="116">
        <v>4950</v>
      </c>
      <c r="AH565" s="33">
        <v>4040</v>
      </c>
      <c r="AI565" s="53"/>
      <c r="AK565" s="52"/>
      <c r="AL565" s="53"/>
      <c r="AN565" s="52"/>
      <c r="BF565" s="54"/>
      <c r="BG565" s="54"/>
      <c r="BL565" s="52"/>
      <c r="BM565" s="52"/>
    </row>
    <row r="566" spans="1:65" ht="33" customHeight="1" thickBot="1">
      <c r="A566" s="114">
        <f t="shared" si="293"/>
        <v>59</v>
      </c>
      <c r="B566" s="115">
        <f>B423</f>
        <v>46038</v>
      </c>
      <c r="C566" s="116">
        <f>SUM(E417:E423)</f>
        <v>0</v>
      </c>
      <c r="D566" s="117">
        <f>SUM(C417:C423)</f>
        <v>0</v>
      </c>
      <c r="E566" s="116">
        <f>SUM(F417:F423)</f>
        <v>0</v>
      </c>
      <c r="F566" s="117">
        <f>SUM(D417:D423)</f>
        <v>0</v>
      </c>
      <c r="G566" s="118">
        <f t="shared" si="282"/>
        <v>366</v>
      </c>
      <c r="H566" s="118">
        <f t="shared" si="283"/>
        <v>4483</v>
      </c>
      <c r="I566" s="118">
        <f t="shared" si="274"/>
        <v>4483</v>
      </c>
      <c r="J566" s="117">
        <f t="shared" si="275"/>
        <v>366</v>
      </c>
      <c r="K566" s="121">
        <f t="shared" si="284"/>
        <v>0</v>
      </c>
      <c r="L566" s="121">
        <f t="shared" si="284"/>
        <v>0</v>
      </c>
      <c r="M566" s="121">
        <f t="shared" si="285"/>
        <v>0</v>
      </c>
      <c r="N566" s="121">
        <f t="shared" si="285"/>
        <v>0</v>
      </c>
      <c r="O566" s="121">
        <f t="shared" si="294"/>
        <v>3.0000000000000001E-3</v>
      </c>
      <c r="P566" s="119">
        <f>SUM(U417:U423)</f>
        <v>0</v>
      </c>
      <c r="Q566" s="120">
        <f>SUM(V417:V423)</f>
        <v>0</v>
      </c>
      <c r="R566" s="197">
        <f t="shared" si="286"/>
        <v>0</v>
      </c>
      <c r="S566" s="116">
        <f>SUM(W417:W423)</f>
        <v>0</v>
      </c>
      <c r="T566" s="121">
        <f t="shared" si="287"/>
        <v>0</v>
      </c>
      <c r="U566" s="121">
        <f t="shared" si="276"/>
        <v>0</v>
      </c>
      <c r="V566" s="117">
        <f>SUM(AD417:AD423)</f>
        <v>0</v>
      </c>
      <c r="W566" s="30">
        <f t="shared" ca="1" si="295"/>
        <v>0</v>
      </c>
      <c r="X566" s="30">
        <f t="shared" ca="1" si="296"/>
        <v>0</v>
      </c>
      <c r="Y566" s="30">
        <f t="shared" ca="1" si="297"/>
        <v>0</v>
      </c>
      <c r="Z566" s="30">
        <f t="shared" ca="1" si="298"/>
        <v>0</v>
      </c>
      <c r="AA566" s="30">
        <f t="shared" si="281"/>
        <v>0</v>
      </c>
      <c r="AB566" s="31">
        <f t="shared" ca="1" si="288"/>
        <v>0</v>
      </c>
      <c r="AC566" s="122">
        <f t="shared" ca="1" si="289"/>
        <v>0</v>
      </c>
      <c r="AD566" s="32">
        <f t="shared" ca="1" si="290"/>
        <v>0</v>
      </c>
      <c r="AE566" s="122">
        <f t="shared" ca="1" si="291"/>
        <v>0</v>
      </c>
      <c r="AF566" s="32">
        <f t="shared" ca="1" si="292"/>
        <v>0</v>
      </c>
      <c r="AG566" s="116">
        <v>4975</v>
      </c>
      <c r="AH566" s="33">
        <v>4050</v>
      </c>
      <c r="AI566" s="53"/>
      <c r="AK566" s="52"/>
      <c r="AL566" s="53"/>
      <c r="AN566" s="52"/>
      <c r="BF566" s="54"/>
      <c r="BG566" s="54"/>
      <c r="BL566" s="52"/>
      <c r="BM566" s="52"/>
    </row>
    <row r="567" spans="1:65" ht="33" customHeight="1" thickBot="1">
      <c r="A567" s="114">
        <f t="shared" si="293"/>
        <v>60</v>
      </c>
      <c r="B567" s="115">
        <f>B430</f>
        <v>46045</v>
      </c>
      <c r="C567" s="116">
        <f>SUM(E424:E430)</f>
        <v>0</v>
      </c>
      <c r="D567" s="117">
        <f>SUM(C424:C430)</f>
        <v>0</v>
      </c>
      <c r="E567" s="116">
        <f>SUM(F424:F430)</f>
        <v>0</v>
      </c>
      <c r="F567" s="117">
        <f>SUM(D424:D430)</f>
        <v>0</v>
      </c>
      <c r="G567" s="118">
        <f t="shared" si="282"/>
        <v>366</v>
      </c>
      <c r="H567" s="118">
        <f t="shared" si="283"/>
        <v>4483</v>
      </c>
      <c r="I567" s="118">
        <f t="shared" si="274"/>
        <v>4483</v>
      </c>
      <c r="J567" s="117">
        <f t="shared" si="275"/>
        <v>366</v>
      </c>
      <c r="K567" s="121">
        <f t="shared" si="284"/>
        <v>0</v>
      </c>
      <c r="L567" s="121">
        <f t="shared" si="284"/>
        <v>0</v>
      </c>
      <c r="M567" s="121">
        <f t="shared" si="285"/>
        <v>0</v>
      </c>
      <c r="N567" s="121">
        <f t="shared" si="285"/>
        <v>0</v>
      </c>
      <c r="O567" s="121">
        <f t="shared" si="294"/>
        <v>3.0000000000000001E-3</v>
      </c>
      <c r="P567" s="119">
        <f>SUM(U424:U430)</f>
        <v>0</v>
      </c>
      <c r="Q567" s="120">
        <f>SUM(V424:V430)</f>
        <v>0</v>
      </c>
      <c r="R567" s="197">
        <f t="shared" si="286"/>
        <v>0</v>
      </c>
      <c r="S567" s="116">
        <f>SUM(W424:W430)</f>
        <v>0</v>
      </c>
      <c r="T567" s="121">
        <f t="shared" si="287"/>
        <v>0</v>
      </c>
      <c r="U567" s="121">
        <f t="shared" si="276"/>
        <v>0</v>
      </c>
      <c r="V567" s="117">
        <f>SUM(AD424:AD430)</f>
        <v>0</v>
      </c>
      <c r="W567" s="30">
        <f t="shared" ca="1" si="295"/>
        <v>0</v>
      </c>
      <c r="X567" s="30">
        <f t="shared" ca="1" si="296"/>
        <v>0</v>
      </c>
      <c r="Y567" s="30">
        <f t="shared" ca="1" si="297"/>
        <v>0</v>
      </c>
      <c r="Z567" s="30">
        <f t="shared" ca="1" si="298"/>
        <v>0</v>
      </c>
      <c r="AA567" s="30">
        <f t="shared" si="281"/>
        <v>0</v>
      </c>
      <c r="AB567" s="31">
        <f t="shared" ca="1" si="288"/>
        <v>0</v>
      </c>
      <c r="AC567" s="122">
        <f t="shared" ca="1" si="289"/>
        <v>0</v>
      </c>
      <c r="AD567" s="32">
        <f t="shared" ca="1" si="290"/>
        <v>0</v>
      </c>
      <c r="AE567" s="122">
        <f t="shared" ca="1" si="291"/>
        <v>0</v>
      </c>
      <c r="AF567" s="32">
        <f t="shared" ca="1" si="292"/>
        <v>0</v>
      </c>
      <c r="AG567" s="116">
        <v>5000</v>
      </c>
      <c r="AH567" s="33">
        <v>4060</v>
      </c>
      <c r="AI567" s="53"/>
      <c r="AK567" s="52"/>
      <c r="AL567" s="53"/>
      <c r="AN567" s="52"/>
      <c r="BF567" s="54"/>
      <c r="BG567" s="54"/>
      <c r="BL567" s="52"/>
      <c r="BM567" s="52"/>
    </row>
    <row r="568" spans="1:65" ht="33" customHeight="1" thickBot="1">
      <c r="A568" s="114">
        <f t="shared" si="293"/>
        <v>61</v>
      </c>
      <c r="B568" s="115">
        <f>B437</f>
        <v>46052</v>
      </c>
      <c r="C568" s="116">
        <f>SUM(E431:E437)</f>
        <v>0</v>
      </c>
      <c r="D568" s="117">
        <f>SUM(C431:C437)</f>
        <v>0</v>
      </c>
      <c r="E568" s="116">
        <f>SUM(F431:F437)</f>
        <v>0</v>
      </c>
      <c r="F568" s="117">
        <f>SUM(D431:D437)</f>
        <v>0</v>
      </c>
      <c r="G568" s="118">
        <f t="shared" si="282"/>
        <v>366</v>
      </c>
      <c r="H568" s="118">
        <f t="shared" si="283"/>
        <v>4483</v>
      </c>
      <c r="I568" s="118">
        <f t="shared" si="274"/>
        <v>4483</v>
      </c>
      <c r="J568" s="117">
        <f t="shared" si="275"/>
        <v>366</v>
      </c>
      <c r="K568" s="121">
        <f t="shared" si="284"/>
        <v>0</v>
      </c>
      <c r="L568" s="121">
        <f t="shared" si="284"/>
        <v>0</v>
      </c>
      <c r="M568" s="121">
        <f t="shared" si="285"/>
        <v>0</v>
      </c>
      <c r="N568" s="121">
        <f t="shared" si="285"/>
        <v>0</v>
      </c>
      <c r="O568" s="121">
        <f t="shared" si="294"/>
        <v>3.0000000000000001E-3</v>
      </c>
      <c r="P568" s="119">
        <f>SUM(U431:U437)</f>
        <v>0</v>
      </c>
      <c r="Q568" s="120">
        <f>SUM(V431:V437)</f>
        <v>0</v>
      </c>
      <c r="R568" s="197">
        <f t="shared" si="286"/>
        <v>0</v>
      </c>
      <c r="S568" s="116">
        <f>SUM(W431:W437)</f>
        <v>0</v>
      </c>
      <c r="T568" s="121">
        <f t="shared" si="287"/>
        <v>0</v>
      </c>
      <c r="U568" s="121">
        <f t="shared" si="276"/>
        <v>0</v>
      </c>
      <c r="V568" s="117">
        <f>SUM(AD431:AD437)</f>
        <v>0</v>
      </c>
      <c r="W568" s="30">
        <f t="shared" ca="1" si="295"/>
        <v>0</v>
      </c>
      <c r="X568" s="30">
        <f t="shared" ca="1" si="296"/>
        <v>0</v>
      </c>
      <c r="Y568" s="30">
        <f t="shared" ca="1" si="297"/>
        <v>0</v>
      </c>
      <c r="Z568" s="30">
        <f t="shared" ca="1" si="298"/>
        <v>0</v>
      </c>
      <c r="AA568" s="30">
        <f t="shared" si="281"/>
        <v>0</v>
      </c>
      <c r="AB568" s="31">
        <f t="shared" ca="1" si="288"/>
        <v>0</v>
      </c>
      <c r="AC568" s="122">
        <f t="shared" ca="1" si="289"/>
        <v>0</v>
      </c>
      <c r="AD568" s="32">
        <f t="shared" ca="1" si="290"/>
        <v>0</v>
      </c>
      <c r="AE568" s="122">
        <f t="shared" ca="1" si="291"/>
        <v>0</v>
      </c>
      <c r="AF568" s="32">
        <f t="shared" ca="1" si="292"/>
        <v>0</v>
      </c>
      <c r="AG568" s="116">
        <v>5025</v>
      </c>
      <c r="AH568" s="33">
        <v>4070</v>
      </c>
      <c r="AI568" s="53"/>
      <c r="AK568" s="52"/>
      <c r="AL568" s="53"/>
      <c r="AN568" s="52"/>
      <c r="BF568" s="54"/>
      <c r="BG568" s="54"/>
      <c r="BL568" s="52"/>
      <c r="BM568" s="52"/>
    </row>
    <row r="569" spans="1:65" ht="33" customHeight="1" thickBot="1">
      <c r="A569" s="114">
        <f t="shared" si="293"/>
        <v>62</v>
      </c>
      <c r="B569" s="115">
        <f>B444</f>
        <v>46059</v>
      </c>
      <c r="C569" s="116">
        <f>SUM(E438:E444)</f>
        <v>0</v>
      </c>
      <c r="D569" s="117">
        <f>SUM(C438:C444)</f>
        <v>0</v>
      </c>
      <c r="E569" s="116">
        <f>SUM(F438:F444)</f>
        <v>0</v>
      </c>
      <c r="F569" s="117">
        <f>SUM(D438:D444)</f>
        <v>0</v>
      </c>
      <c r="G569" s="118">
        <f t="shared" si="282"/>
        <v>366</v>
      </c>
      <c r="H569" s="118">
        <f t="shared" si="283"/>
        <v>4483</v>
      </c>
      <c r="I569" s="118">
        <f t="shared" si="274"/>
        <v>4483</v>
      </c>
      <c r="J569" s="117">
        <f t="shared" si="275"/>
        <v>366</v>
      </c>
      <c r="K569" s="121">
        <f t="shared" si="284"/>
        <v>0</v>
      </c>
      <c r="L569" s="121">
        <f t="shared" si="284"/>
        <v>0</v>
      </c>
      <c r="M569" s="121">
        <f t="shared" si="285"/>
        <v>0</v>
      </c>
      <c r="N569" s="121">
        <f t="shared" si="285"/>
        <v>0</v>
      </c>
      <c r="O569" s="121">
        <f t="shared" si="294"/>
        <v>3.0000000000000001E-3</v>
      </c>
      <c r="P569" s="119">
        <f>SUM(U438:U444)</f>
        <v>0</v>
      </c>
      <c r="Q569" s="120">
        <f>SUM(V438:V444)</f>
        <v>0</v>
      </c>
      <c r="R569" s="197">
        <f t="shared" si="286"/>
        <v>0</v>
      </c>
      <c r="S569" s="116">
        <f>SUM(W438:W444)</f>
        <v>0</v>
      </c>
      <c r="T569" s="121">
        <f t="shared" si="287"/>
        <v>0</v>
      </c>
      <c r="U569" s="121">
        <f t="shared" si="276"/>
        <v>0</v>
      </c>
      <c r="V569" s="117">
        <f>SUM(AD438:AD444)</f>
        <v>0</v>
      </c>
      <c r="W569" s="30">
        <f t="shared" ca="1" si="295"/>
        <v>0</v>
      </c>
      <c r="X569" s="30">
        <f t="shared" ca="1" si="296"/>
        <v>0</v>
      </c>
      <c r="Y569" s="30">
        <f t="shared" ca="1" si="297"/>
        <v>0</v>
      </c>
      <c r="Z569" s="30">
        <f t="shared" ca="1" si="298"/>
        <v>0</v>
      </c>
      <c r="AA569" s="30">
        <f t="shared" si="281"/>
        <v>0</v>
      </c>
      <c r="AB569" s="31">
        <f t="shared" ca="1" si="288"/>
        <v>0</v>
      </c>
      <c r="AC569" s="122">
        <f t="shared" ca="1" si="289"/>
        <v>0</v>
      </c>
      <c r="AD569" s="32">
        <f t="shared" ca="1" si="290"/>
        <v>0</v>
      </c>
      <c r="AE569" s="122">
        <f t="shared" ca="1" si="291"/>
        <v>0</v>
      </c>
      <c r="AF569" s="32">
        <f t="shared" ca="1" si="292"/>
        <v>0</v>
      </c>
      <c r="AG569" s="116">
        <v>5050</v>
      </c>
      <c r="AH569" s="33">
        <v>4080</v>
      </c>
      <c r="AI569" s="53"/>
      <c r="AK569" s="52"/>
      <c r="AL569" s="53"/>
      <c r="AN569" s="52"/>
      <c r="BF569" s="54"/>
      <c r="BG569" s="54"/>
      <c r="BL569" s="52"/>
      <c r="BM569" s="52"/>
    </row>
    <row r="570" spans="1:65" ht="33" customHeight="1" thickBot="1">
      <c r="A570" s="114">
        <f t="shared" si="293"/>
        <v>63</v>
      </c>
      <c r="B570" s="115">
        <f>B451</f>
        <v>46066</v>
      </c>
      <c r="C570" s="116">
        <f>SUM(E445:E451)</f>
        <v>0</v>
      </c>
      <c r="D570" s="117">
        <f>SUM(C445:C451)</f>
        <v>0</v>
      </c>
      <c r="E570" s="116">
        <f>SUM(F445:F451)</f>
        <v>0</v>
      </c>
      <c r="F570" s="117">
        <f>SUM(D445:D451)</f>
        <v>0</v>
      </c>
      <c r="G570" s="118">
        <f t="shared" si="282"/>
        <v>366</v>
      </c>
      <c r="H570" s="118">
        <f t="shared" si="283"/>
        <v>4483</v>
      </c>
      <c r="I570" s="118">
        <f t="shared" si="274"/>
        <v>4483</v>
      </c>
      <c r="J570" s="117">
        <f t="shared" si="275"/>
        <v>366</v>
      </c>
      <c r="K570" s="121">
        <f t="shared" si="284"/>
        <v>0</v>
      </c>
      <c r="L570" s="121">
        <f t="shared" si="284"/>
        <v>0</v>
      </c>
      <c r="M570" s="121">
        <f t="shared" si="285"/>
        <v>0</v>
      </c>
      <c r="N570" s="121">
        <f t="shared" si="285"/>
        <v>0</v>
      </c>
      <c r="O570" s="121">
        <f t="shared" si="294"/>
        <v>3.0000000000000001E-3</v>
      </c>
      <c r="P570" s="119">
        <f>SUM(U445:U451)</f>
        <v>0</v>
      </c>
      <c r="Q570" s="120">
        <f>SUM(V445:V451)</f>
        <v>0</v>
      </c>
      <c r="R570" s="197">
        <f t="shared" si="286"/>
        <v>0</v>
      </c>
      <c r="S570" s="116">
        <f>SUM(W445:W451)</f>
        <v>0</v>
      </c>
      <c r="T570" s="121">
        <f t="shared" si="287"/>
        <v>0</v>
      </c>
      <c r="U570" s="121">
        <f t="shared" si="276"/>
        <v>0</v>
      </c>
      <c r="V570" s="117">
        <f>SUM(AD445:AD451)</f>
        <v>0</v>
      </c>
      <c r="W570" s="30">
        <f t="shared" ca="1" si="295"/>
        <v>0</v>
      </c>
      <c r="X570" s="30">
        <f t="shared" ca="1" si="296"/>
        <v>0</v>
      </c>
      <c r="Y570" s="30">
        <f t="shared" ca="1" si="297"/>
        <v>0</v>
      </c>
      <c r="Z570" s="30">
        <f t="shared" ca="1" si="298"/>
        <v>0</v>
      </c>
      <c r="AA570" s="30">
        <f t="shared" si="281"/>
        <v>0</v>
      </c>
      <c r="AB570" s="31">
        <f t="shared" ca="1" si="288"/>
        <v>0</v>
      </c>
      <c r="AC570" s="122">
        <f t="shared" ca="1" si="289"/>
        <v>0</v>
      </c>
      <c r="AD570" s="32">
        <f t="shared" ca="1" si="290"/>
        <v>0</v>
      </c>
      <c r="AE570" s="122">
        <f t="shared" ca="1" si="291"/>
        <v>0</v>
      </c>
      <c r="AF570" s="32">
        <f t="shared" ca="1" si="292"/>
        <v>0</v>
      </c>
      <c r="AG570" s="116">
        <v>5075</v>
      </c>
      <c r="AH570" s="33">
        <v>4090</v>
      </c>
      <c r="AI570" s="53"/>
      <c r="AK570" s="52"/>
      <c r="AL570" s="53"/>
      <c r="AN570" s="52"/>
      <c r="BF570" s="54"/>
      <c r="BG570" s="54"/>
      <c r="BL570" s="52"/>
      <c r="BM570" s="52"/>
    </row>
    <row r="571" spans="1:65" ht="33" customHeight="1" thickBot="1">
      <c r="A571" s="114">
        <f t="shared" si="293"/>
        <v>64</v>
      </c>
      <c r="B571" s="115">
        <f>B458</f>
        <v>46073</v>
      </c>
      <c r="C571" s="116">
        <f>SUM(E452:E458)</f>
        <v>0</v>
      </c>
      <c r="D571" s="117">
        <f>SUM(C452:C458)</f>
        <v>0</v>
      </c>
      <c r="E571" s="116">
        <f>SUM(F452:F458)</f>
        <v>0</v>
      </c>
      <c r="F571" s="117">
        <f>SUM(D452:D458)</f>
        <v>0</v>
      </c>
      <c r="G571" s="118">
        <f t="shared" si="282"/>
        <v>366</v>
      </c>
      <c r="H571" s="118">
        <f t="shared" si="283"/>
        <v>4483</v>
      </c>
      <c r="I571" s="118">
        <f t="shared" si="274"/>
        <v>4483</v>
      </c>
      <c r="J571" s="117">
        <f t="shared" si="275"/>
        <v>366</v>
      </c>
      <c r="K571" s="121">
        <f t="shared" si="284"/>
        <v>0</v>
      </c>
      <c r="L571" s="121">
        <f t="shared" si="284"/>
        <v>0</v>
      </c>
      <c r="M571" s="121">
        <f t="shared" si="285"/>
        <v>0</v>
      </c>
      <c r="N571" s="121">
        <f t="shared" si="285"/>
        <v>0</v>
      </c>
      <c r="O571" s="121">
        <f t="shared" si="294"/>
        <v>3.0000000000000001E-3</v>
      </c>
      <c r="P571" s="119">
        <f>SUM(U452:U458)</f>
        <v>0</v>
      </c>
      <c r="Q571" s="120">
        <f>SUM(V452:V458)</f>
        <v>0</v>
      </c>
      <c r="R571" s="197">
        <f t="shared" si="286"/>
        <v>0</v>
      </c>
      <c r="S571" s="116">
        <f>SUM(W452:W458)</f>
        <v>0</v>
      </c>
      <c r="T571" s="121">
        <f t="shared" si="287"/>
        <v>0</v>
      </c>
      <c r="U571" s="121">
        <f t="shared" si="276"/>
        <v>0</v>
      </c>
      <c r="V571" s="117">
        <f>SUM(AD452:AD458)</f>
        <v>0</v>
      </c>
      <c r="W571" s="30">
        <f t="shared" ca="1" si="295"/>
        <v>0</v>
      </c>
      <c r="X571" s="30">
        <f t="shared" ca="1" si="296"/>
        <v>0</v>
      </c>
      <c r="Y571" s="30">
        <f t="shared" ca="1" si="297"/>
        <v>0</v>
      </c>
      <c r="Z571" s="30">
        <f t="shared" ca="1" si="298"/>
        <v>0</v>
      </c>
      <c r="AA571" s="30">
        <f t="shared" si="281"/>
        <v>0</v>
      </c>
      <c r="AB571" s="31">
        <f t="shared" ca="1" si="288"/>
        <v>0</v>
      </c>
      <c r="AC571" s="122">
        <f t="shared" ca="1" si="289"/>
        <v>0</v>
      </c>
      <c r="AD571" s="32">
        <f t="shared" ca="1" si="290"/>
        <v>0</v>
      </c>
      <c r="AE571" s="122">
        <f t="shared" ca="1" si="291"/>
        <v>0</v>
      </c>
      <c r="AF571" s="32">
        <f t="shared" ca="1" si="292"/>
        <v>0</v>
      </c>
      <c r="AG571" s="116">
        <v>5100</v>
      </c>
      <c r="AH571" s="33">
        <v>4100</v>
      </c>
      <c r="AI571" s="53"/>
      <c r="AK571" s="52"/>
      <c r="AL571" s="53"/>
      <c r="AN571" s="52"/>
      <c r="BF571" s="54"/>
      <c r="BG571" s="54"/>
      <c r="BL571" s="52"/>
      <c r="BM571" s="52"/>
    </row>
    <row r="572" spans="1:65" ht="33" customHeight="1" thickBot="1">
      <c r="A572" s="114">
        <f t="shared" si="293"/>
        <v>65</v>
      </c>
      <c r="B572" s="115">
        <f>B465</f>
        <v>46080</v>
      </c>
      <c r="C572" s="116">
        <f>SUM(E459:E465)</f>
        <v>0</v>
      </c>
      <c r="D572" s="117">
        <f>SUM(C459:C465)</f>
        <v>0</v>
      </c>
      <c r="E572" s="116">
        <f>SUM(F459:F465)</f>
        <v>0</v>
      </c>
      <c r="F572" s="117">
        <f>SUM(D459:D465)</f>
        <v>0</v>
      </c>
      <c r="G572" s="118">
        <f t="shared" si="282"/>
        <v>366</v>
      </c>
      <c r="H572" s="118">
        <f t="shared" si="283"/>
        <v>4483</v>
      </c>
      <c r="I572" s="118">
        <f t="shared" ref="I572:I577" si="299">LOOKUP(B572,$B$11:$B$500,$H$11:$H$500)</f>
        <v>4483</v>
      </c>
      <c r="J572" s="117">
        <f t="shared" ref="J572:J577" si="300">LOOKUP(B572,$B$11:$B$500,$G$11:$G$500)</f>
        <v>366</v>
      </c>
      <c r="K572" s="121">
        <f t="shared" si="284"/>
        <v>0</v>
      </c>
      <c r="L572" s="121">
        <f t="shared" si="284"/>
        <v>0</v>
      </c>
      <c r="M572" s="121">
        <f t="shared" si="285"/>
        <v>0</v>
      </c>
      <c r="N572" s="121">
        <f t="shared" si="285"/>
        <v>0</v>
      </c>
      <c r="O572" s="121">
        <f t="shared" si="294"/>
        <v>3.0000000000000001E-3</v>
      </c>
      <c r="P572" s="119">
        <f>SUM(U459:U465)</f>
        <v>0</v>
      </c>
      <c r="Q572" s="120">
        <f>SUM(V459:V465)</f>
        <v>0</v>
      </c>
      <c r="R572" s="197">
        <f t="shared" si="286"/>
        <v>0</v>
      </c>
      <c r="S572" s="116">
        <f>SUM(W459:W465)</f>
        <v>0</v>
      </c>
      <c r="T572" s="121">
        <f t="shared" si="287"/>
        <v>0</v>
      </c>
      <c r="U572" s="121">
        <f t="shared" ref="U572:U577" si="301">IFERROR(S572/(I572*7),0)</f>
        <v>0</v>
      </c>
      <c r="V572" s="117">
        <f>SUM(AD459:AD465)</f>
        <v>0</v>
      </c>
      <c r="W572" s="30">
        <f t="shared" ca="1" si="295"/>
        <v>0</v>
      </c>
      <c r="X572" s="30">
        <f t="shared" ca="1" si="296"/>
        <v>0</v>
      </c>
      <c r="Y572" s="30">
        <f t="shared" ca="1" si="297"/>
        <v>0</v>
      </c>
      <c r="Z572" s="30">
        <f t="shared" ca="1" si="298"/>
        <v>0</v>
      </c>
      <c r="AA572" s="30">
        <f t="shared" ref="AA572:AA577" si="302">IFERROR(V572/S572,0)</f>
        <v>0</v>
      </c>
      <c r="AB572" s="31">
        <f t="shared" ca="1" si="288"/>
        <v>0</v>
      </c>
      <c r="AC572" s="122">
        <f t="shared" ca="1" si="289"/>
        <v>0</v>
      </c>
      <c r="AD572" s="32">
        <f t="shared" ca="1" si="290"/>
        <v>0</v>
      </c>
      <c r="AE572" s="122">
        <f t="shared" ca="1" si="291"/>
        <v>0</v>
      </c>
      <c r="AF572" s="32">
        <f t="shared" ca="1" si="292"/>
        <v>0</v>
      </c>
      <c r="AG572" s="116"/>
      <c r="AH572" s="33"/>
      <c r="AI572" s="53"/>
      <c r="AK572" s="52"/>
      <c r="AL572" s="53"/>
      <c r="AN572" s="52"/>
      <c r="BF572" s="54"/>
      <c r="BG572" s="54"/>
      <c r="BL572" s="52"/>
      <c r="BM572" s="52"/>
    </row>
    <row r="573" spans="1:65" ht="33" customHeight="1" thickBot="1">
      <c r="A573" s="114">
        <f t="shared" si="293"/>
        <v>66</v>
      </c>
      <c r="B573" s="115">
        <f>B472</f>
        <v>46087</v>
      </c>
      <c r="C573" s="116">
        <f>SUM(E466:E472)</f>
        <v>0</v>
      </c>
      <c r="D573" s="117">
        <f>SUM(C466:C472)</f>
        <v>0</v>
      </c>
      <c r="E573" s="116">
        <f>SUM(F466:F472)</f>
        <v>0</v>
      </c>
      <c r="F573" s="117">
        <f>SUM(D466:D472)</f>
        <v>0</v>
      </c>
      <c r="G573" s="118">
        <f t="shared" ref="G573:G577" si="303">INDEX($G$11:$G$500, MATCH($B573-6, $B$11:$B$500, 0))</f>
        <v>366</v>
      </c>
      <c r="H573" s="118">
        <f t="shared" ref="H573:H577" si="304">INDEX($H$11:$H$500, MATCH($B573-6, $B$11:$B$500, 0))</f>
        <v>4483</v>
      </c>
      <c r="I573" s="118">
        <f t="shared" si="299"/>
        <v>4483</v>
      </c>
      <c r="J573" s="117">
        <f t="shared" si="300"/>
        <v>366</v>
      </c>
      <c r="K573" s="121">
        <f t="shared" ref="K573:L577" si="305">C573/$G573</f>
        <v>0</v>
      </c>
      <c r="L573" s="121">
        <f t="shared" si="305"/>
        <v>0</v>
      </c>
      <c r="M573" s="121">
        <f t="shared" ref="M573:N577" si="306">E573/$H573</f>
        <v>0</v>
      </c>
      <c r="N573" s="121">
        <f t="shared" si="306"/>
        <v>0</v>
      </c>
      <c r="O573" s="121">
        <f t="shared" si="294"/>
        <v>3.0000000000000001E-3</v>
      </c>
      <c r="P573" s="119">
        <f>SUM(U466:U472)</f>
        <v>0</v>
      </c>
      <c r="Q573" s="120">
        <f>SUM(V466:V472)</f>
        <v>0</v>
      </c>
      <c r="R573" s="197">
        <f t="shared" ref="R573:R577" si="307">P573+Q573</f>
        <v>0</v>
      </c>
      <c r="S573" s="116">
        <f>SUM(W466:W472)</f>
        <v>0</v>
      </c>
      <c r="T573" s="121">
        <f t="shared" ref="T573:T577" si="308">IFERROR($S573/($H573*7),0)</f>
        <v>0</v>
      </c>
      <c r="U573" s="121">
        <f t="shared" si="301"/>
        <v>0</v>
      </c>
      <c r="V573" s="117">
        <f>SUM(AD466:AD472)</f>
        <v>0</v>
      </c>
      <c r="W573" s="30">
        <f t="shared" ca="1" si="295"/>
        <v>0</v>
      </c>
      <c r="X573" s="30">
        <f t="shared" ca="1" si="296"/>
        <v>0</v>
      </c>
      <c r="Y573" s="30">
        <f t="shared" ca="1" si="297"/>
        <v>0</v>
      </c>
      <c r="Z573" s="30">
        <f t="shared" ca="1" si="298"/>
        <v>0</v>
      </c>
      <c r="AA573" s="30">
        <f t="shared" si="302"/>
        <v>0</v>
      </c>
      <c r="AB573" s="31">
        <f t="shared" ref="AB573:AB577" ca="1" si="309">IFERROR(AVERAGE(OFFSET($AB$11, (ROW()-508)*7, 0, 7, 1)), 0)</f>
        <v>0</v>
      </c>
      <c r="AC573" s="122">
        <f t="shared" ref="AC573:AC577" ca="1" si="310">IFERROR(AVERAGE(OFFSET($AL$11, (ROW()-508)*7, 0, 7, 1)),0)</f>
        <v>0</v>
      </c>
      <c r="AD573" s="32">
        <f t="shared" ref="AD573:AD577" ca="1" si="311">IFERROR(AVERAGE(OFFSET($AM$11, (ROW()-508)*7, 0, 7, 1)),0)</f>
        <v>0</v>
      </c>
      <c r="AE573" s="122">
        <f t="shared" ref="AE573:AE577" ca="1" si="312">IFERROR(AVERAGE(OFFSET($AN$11, (ROW()-508)*7, 0, 7, 1)),0)</f>
        <v>0</v>
      </c>
      <c r="AF573" s="32">
        <f t="shared" ref="AF573:AF577" ca="1" si="313">IFERROR(AVERAGE(OFFSET($AO$11, (ROW()-508)*7, 0, 7, 1)),0)</f>
        <v>0</v>
      </c>
      <c r="AG573" s="116"/>
      <c r="AH573" s="33"/>
      <c r="AI573" s="53"/>
      <c r="AK573" s="52"/>
      <c r="AL573" s="53"/>
      <c r="AN573" s="52"/>
      <c r="BF573" s="54"/>
      <c r="BG573" s="54"/>
      <c r="BL573" s="52"/>
      <c r="BM573" s="52"/>
    </row>
    <row r="574" spans="1:65" ht="33" customHeight="1" thickBot="1">
      <c r="A574" s="114">
        <f t="shared" ref="A574:A577" si="314">A573+1</f>
        <v>67</v>
      </c>
      <c r="B574" s="115">
        <f>B479</f>
        <v>46094</v>
      </c>
      <c r="C574" s="116">
        <f>SUM(E473:E479)</f>
        <v>0</v>
      </c>
      <c r="D574" s="117">
        <f>SUM(C473:C479)</f>
        <v>0</v>
      </c>
      <c r="E574" s="116">
        <f>SUM(F473:F479)</f>
        <v>0</v>
      </c>
      <c r="F574" s="117">
        <f>SUM(D473:D479)</f>
        <v>0</v>
      </c>
      <c r="G574" s="118">
        <f t="shared" si="303"/>
        <v>366</v>
      </c>
      <c r="H574" s="118">
        <f t="shared" si="304"/>
        <v>4483</v>
      </c>
      <c r="I574" s="118">
        <f t="shared" si="299"/>
        <v>4483</v>
      </c>
      <c r="J574" s="117">
        <f t="shared" si="300"/>
        <v>366</v>
      </c>
      <c r="K574" s="121">
        <f t="shared" si="305"/>
        <v>0</v>
      </c>
      <c r="L574" s="121">
        <f t="shared" si="305"/>
        <v>0</v>
      </c>
      <c r="M574" s="121">
        <f t="shared" si="306"/>
        <v>0</v>
      </c>
      <c r="N574" s="121">
        <f t="shared" si="306"/>
        <v>0</v>
      </c>
      <c r="O574" s="121">
        <f t="shared" ref="O574:O577" si="315">$O$508</f>
        <v>3.0000000000000001E-3</v>
      </c>
      <c r="P574" s="119">
        <f>SUM(U473:U479)</f>
        <v>0</v>
      </c>
      <c r="Q574" s="120">
        <f>SUM(V473:V479)</f>
        <v>0</v>
      </c>
      <c r="R574" s="197">
        <f t="shared" si="307"/>
        <v>0</v>
      </c>
      <c r="S574" s="116">
        <f>SUM(W473:W479)</f>
        <v>0</v>
      </c>
      <c r="T574" s="121">
        <f t="shared" si="308"/>
        <v>0</v>
      </c>
      <c r="U574" s="121">
        <f t="shared" si="301"/>
        <v>0</v>
      </c>
      <c r="V574" s="117">
        <f>SUM(AD473:AD479)</f>
        <v>0</v>
      </c>
      <c r="W574" s="30">
        <f t="shared" ca="1" si="295"/>
        <v>0</v>
      </c>
      <c r="X574" s="30">
        <f t="shared" ca="1" si="296"/>
        <v>0</v>
      </c>
      <c r="Y574" s="30">
        <f t="shared" ca="1" si="297"/>
        <v>0</v>
      </c>
      <c r="Z574" s="30">
        <f t="shared" ca="1" si="298"/>
        <v>0</v>
      </c>
      <c r="AA574" s="30">
        <f t="shared" si="302"/>
        <v>0</v>
      </c>
      <c r="AB574" s="31">
        <f t="shared" ca="1" si="309"/>
        <v>0</v>
      </c>
      <c r="AC574" s="122">
        <f t="shared" ca="1" si="310"/>
        <v>0</v>
      </c>
      <c r="AD574" s="32">
        <f t="shared" ca="1" si="311"/>
        <v>0</v>
      </c>
      <c r="AE574" s="122">
        <f t="shared" ca="1" si="312"/>
        <v>0</v>
      </c>
      <c r="AF574" s="32">
        <f t="shared" ca="1" si="313"/>
        <v>0</v>
      </c>
      <c r="AG574" s="116"/>
      <c r="AH574" s="33"/>
      <c r="AI574" s="53"/>
      <c r="AK574" s="52"/>
      <c r="AL574" s="53"/>
      <c r="AN574" s="52"/>
      <c r="BF574" s="54"/>
      <c r="BG574" s="54"/>
      <c r="BL574" s="52"/>
      <c r="BM574" s="52"/>
    </row>
    <row r="575" spans="1:65" ht="33" customHeight="1" thickBot="1">
      <c r="A575" s="114">
        <f t="shared" si="314"/>
        <v>68</v>
      </c>
      <c r="B575" s="115">
        <f>B486</f>
        <v>46101</v>
      </c>
      <c r="C575" s="116">
        <f>SUM(E480:E486)</f>
        <v>0</v>
      </c>
      <c r="D575" s="117">
        <f>SUM(C480:C486)</f>
        <v>0</v>
      </c>
      <c r="E575" s="116">
        <f>SUM(F480:F486)</f>
        <v>0</v>
      </c>
      <c r="F575" s="117">
        <f>SUM(D480:D486)</f>
        <v>0</v>
      </c>
      <c r="G575" s="118">
        <f t="shared" si="303"/>
        <v>366</v>
      </c>
      <c r="H575" s="118">
        <f t="shared" si="304"/>
        <v>4483</v>
      </c>
      <c r="I575" s="118">
        <f t="shared" si="299"/>
        <v>4483</v>
      </c>
      <c r="J575" s="117">
        <f t="shared" si="300"/>
        <v>366</v>
      </c>
      <c r="K575" s="121">
        <f t="shared" si="305"/>
        <v>0</v>
      </c>
      <c r="L575" s="121">
        <f t="shared" si="305"/>
        <v>0</v>
      </c>
      <c r="M575" s="121">
        <f t="shared" si="306"/>
        <v>0</v>
      </c>
      <c r="N575" s="121">
        <f t="shared" si="306"/>
        <v>0</v>
      </c>
      <c r="O575" s="121">
        <f t="shared" si="315"/>
        <v>3.0000000000000001E-3</v>
      </c>
      <c r="P575" s="119">
        <f>SUM(U480:U486)</f>
        <v>0</v>
      </c>
      <c r="Q575" s="120">
        <f>SUM(V480:V486)</f>
        <v>0</v>
      </c>
      <c r="R575" s="197">
        <f t="shared" si="307"/>
        <v>0</v>
      </c>
      <c r="S575" s="116">
        <f>SUM(W480:W486)</f>
        <v>0</v>
      </c>
      <c r="T575" s="121">
        <f t="shared" si="308"/>
        <v>0</v>
      </c>
      <c r="U575" s="121">
        <f t="shared" si="301"/>
        <v>0</v>
      </c>
      <c r="V575" s="117">
        <f>SUM(AD480:AD486)</f>
        <v>0</v>
      </c>
      <c r="W575" s="30">
        <f t="shared" ca="1" si="295"/>
        <v>0</v>
      </c>
      <c r="X575" s="30">
        <f t="shared" ca="1" si="296"/>
        <v>0</v>
      </c>
      <c r="Y575" s="30">
        <f t="shared" ca="1" si="297"/>
        <v>0</v>
      </c>
      <c r="Z575" s="30">
        <f t="shared" ca="1" si="298"/>
        <v>0</v>
      </c>
      <c r="AA575" s="30">
        <f t="shared" si="302"/>
        <v>0</v>
      </c>
      <c r="AB575" s="31">
        <f t="shared" ca="1" si="309"/>
        <v>0</v>
      </c>
      <c r="AC575" s="122">
        <f t="shared" ca="1" si="310"/>
        <v>0</v>
      </c>
      <c r="AD575" s="32">
        <f t="shared" ca="1" si="311"/>
        <v>0</v>
      </c>
      <c r="AE575" s="122">
        <f t="shared" ca="1" si="312"/>
        <v>0</v>
      </c>
      <c r="AF575" s="32">
        <f t="shared" ca="1" si="313"/>
        <v>0</v>
      </c>
      <c r="AG575" s="116"/>
      <c r="AH575" s="33"/>
      <c r="AI575" s="53"/>
      <c r="AK575" s="52"/>
      <c r="AL575" s="53"/>
      <c r="AN575" s="52"/>
      <c r="BF575" s="54"/>
      <c r="BG575" s="54"/>
      <c r="BL575" s="52"/>
      <c r="BM575" s="52"/>
    </row>
    <row r="576" spans="1:65" ht="33" customHeight="1" thickBot="1">
      <c r="A576" s="114">
        <f t="shared" si="314"/>
        <v>69</v>
      </c>
      <c r="B576" s="115">
        <f>B493</f>
        <v>46108</v>
      </c>
      <c r="C576" s="116">
        <f>SUM(E487:E493)</f>
        <v>0</v>
      </c>
      <c r="D576" s="117">
        <f>SUM(C487:C493)</f>
        <v>0</v>
      </c>
      <c r="E576" s="116">
        <f>SUM(F487:F493)</f>
        <v>0</v>
      </c>
      <c r="F576" s="117">
        <f>SUM(D487:D493)</f>
        <v>0</v>
      </c>
      <c r="G576" s="118">
        <f t="shared" si="303"/>
        <v>366</v>
      </c>
      <c r="H576" s="118">
        <f t="shared" si="304"/>
        <v>4483</v>
      </c>
      <c r="I576" s="118">
        <f t="shared" si="299"/>
        <v>4483</v>
      </c>
      <c r="J576" s="117">
        <f t="shared" si="300"/>
        <v>366</v>
      </c>
      <c r="K576" s="121">
        <f t="shared" si="305"/>
        <v>0</v>
      </c>
      <c r="L576" s="121">
        <f t="shared" si="305"/>
        <v>0</v>
      </c>
      <c r="M576" s="121">
        <f t="shared" si="306"/>
        <v>0</v>
      </c>
      <c r="N576" s="121">
        <f t="shared" si="306"/>
        <v>0</v>
      </c>
      <c r="O576" s="121">
        <f t="shared" si="315"/>
        <v>3.0000000000000001E-3</v>
      </c>
      <c r="P576" s="119">
        <f>SUM(U487:U493)</f>
        <v>0</v>
      </c>
      <c r="Q576" s="120">
        <f>SUM(V487:V493)</f>
        <v>0</v>
      </c>
      <c r="R576" s="197">
        <f t="shared" si="307"/>
        <v>0</v>
      </c>
      <c r="S576" s="116">
        <f>SUM(W487:W493)</f>
        <v>0</v>
      </c>
      <c r="T576" s="121">
        <f t="shared" si="308"/>
        <v>0</v>
      </c>
      <c r="U576" s="121">
        <f t="shared" si="301"/>
        <v>0</v>
      </c>
      <c r="V576" s="117">
        <f>SUM(AD487:AD493)</f>
        <v>0</v>
      </c>
      <c r="W576" s="30">
        <f t="shared" ca="1" si="295"/>
        <v>0</v>
      </c>
      <c r="X576" s="30">
        <f t="shared" ca="1" si="296"/>
        <v>0</v>
      </c>
      <c r="Y576" s="30">
        <f t="shared" ca="1" si="297"/>
        <v>0</v>
      </c>
      <c r="Z576" s="30">
        <f t="shared" ca="1" si="298"/>
        <v>0</v>
      </c>
      <c r="AA576" s="30">
        <f t="shared" si="302"/>
        <v>0</v>
      </c>
      <c r="AB576" s="31">
        <f t="shared" ca="1" si="309"/>
        <v>0</v>
      </c>
      <c r="AC576" s="122">
        <f t="shared" ca="1" si="310"/>
        <v>0</v>
      </c>
      <c r="AD576" s="32">
        <f t="shared" ca="1" si="311"/>
        <v>0</v>
      </c>
      <c r="AE576" s="122">
        <f t="shared" ca="1" si="312"/>
        <v>0</v>
      </c>
      <c r="AF576" s="32">
        <f t="shared" ca="1" si="313"/>
        <v>0</v>
      </c>
      <c r="AG576" s="116"/>
      <c r="AH576" s="33"/>
      <c r="AI576" s="53"/>
      <c r="AK576" s="52"/>
      <c r="AL576" s="53"/>
      <c r="AN576" s="52"/>
      <c r="BF576" s="54"/>
      <c r="BG576" s="54"/>
      <c r="BL576" s="52"/>
      <c r="BM576" s="52"/>
    </row>
    <row r="577" spans="1:65" ht="33" customHeight="1" thickBot="1">
      <c r="A577" s="114">
        <f t="shared" si="314"/>
        <v>70</v>
      </c>
      <c r="B577" s="115">
        <f>B500</f>
        <v>46115</v>
      </c>
      <c r="C577" s="116">
        <f>SUM(E494:E500)</f>
        <v>0</v>
      </c>
      <c r="D577" s="117">
        <f>SUM(C494:C500)</f>
        <v>0</v>
      </c>
      <c r="E577" s="116">
        <f>SUM(F494:F500)</f>
        <v>0</v>
      </c>
      <c r="F577" s="117">
        <f>SUM(D494:D500)</f>
        <v>0</v>
      </c>
      <c r="G577" s="118">
        <f t="shared" si="303"/>
        <v>366</v>
      </c>
      <c r="H577" s="118">
        <f t="shared" si="304"/>
        <v>4483</v>
      </c>
      <c r="I577" s="118">
        <f t="shared" si="299"/>
        <v>4483</v>
      </c>
      <c r="J577" s="117">
        <f t="shared" si="300"/>
        <v>366</v>
      </c>
      <c r="K577" s="121">
        <f t="shared" si="305"/>
        <v>0</v>
      </c>
      <c r="L577" s="121">
        <f t="shared" si="305"/>
        <v>0</v>
      </c>
      <c r="M577" s="121">
        <f t="shared" si="306"/>
        <v>0</v>
      </c>
      <c r="N577" s="121">
        <f t="shared" si="306"/>
        <v>0</v>
      </c>
      <c r="O577" s="121">
        <f t="shared" si="315"/>
        <v>3.0000000000000001E-3</v>
      </c>
      <c r="P577" s="119">
        <f>SUM(U494:U500)</f>
        <v>0</v>
      </c>
      <c r="Q577" s="120">
        <f>SUM(V494:V500)</f>
        <v>0</v>
      </c>
      <c r="R577" s="197">
        <f t="shared" si="307"/>
        <v>0</v>
      </c>
      <c r="S577" s="116">
        <f>SUM(W494:W500)</f>
        <v>0</v>
      </c>
      <c r="T577" s="121">
        <f t="shared" si="308"/>
        <v>0</v>
      </c>
      <c r="U577" s="121">
        <f t="shared" si="301"/>
        <v>0</v>
      </c>
      <c r="V577" s="117">
        <f>SUM(AD494:AD500)</f>
        <v>0</v>
      </c>
      <c r="W577" s="30">
        <f t="shared" ca="1" si="295"/>
        <v>0</v>
      </c>
      <c r="X577" s="30">
        <f t="shared" ca="1" si="296"/>
        <v>0</v>
      </c>
      <c r="Y577" s="30">
        <f t="shared" ca="1" si="297"/>
        <v>0</v>
      </c>
      <c r="Z577" s="30">
        <f t="shared" ca="1" si="298"/>
        <v>0</v>
      </c>
      <c r="AA577" s="30">
        <f t="shared" si="302"/>
        <v>0</v>
      </c>
      <c r="AB577" s="31">
        <f t="shared" ca="1" si="309"/>
        <v>0</v>
      </c>
      <c r="AC577" s="122">
        <f t="shared" ca="1" si="310"/>
        <v>0</v>
      </c>
      <c r="AD577" s="32">
        <f t="shared" ca="1" si="311"/>
        <v>0</v>
      </c>
      <c r="AE577" s="122">
        <f t="shared" ca="1" si="312"/>
        <v>0</v>
      </c>
      <c r="AF577" s="32">
        <f t="shared" ca="1" si="313"/>
        <v>0</v>
      </c>
      <c r="AG577" s="116"/>
      <c r="AH577" s="33"/>
      <c r="AI577" s="53"/>
      <c r="AK577" s="52"/>
      <c r="AL577" s="53"/>
      <c r="AN577" s="52"/>
      <c r="BF577" s="54"/>
      <c r="BG577" s="54"/>
      <c r="BL577" s="52"/>
      <c r="BM577" s="52"/>
    </row>
    <row r="578" spans="1:65" ht="17.45" customHeight="1">
      <c r="AH578" s="29"/>
    </row>
    <row r="579" spans="1:65" ht="17.45" customHeight="1">
      <c r="AH579" s="29"/>
    </row>
    <row r="580" spans="1:65" ht="17.45" customHeight="1">
      <c r="AH580" s="29"/>
    </row>
    <row r="581" spans="1:65" ht="17.45" customHeight="1">
      <c r="AH581" s="29"/>
    </row>
    <row r="582" spans="1:65" ht="17.45" customHeight="1">
      <c r="AH582" s="29"/>
    </row>
    <row r="583" spans="1:65" ht="17.45" customHeight="1">
      <c r="AH583" s="29"/>
    </row>
    <row r="584" spans="1:65" ht="17.45" customHeight="1">
      <c r="AH584" s="29"/>
    </row>
    <row r="585" spans="1:65" ht="17.45" customHeight="1">
      <c r="AH585" s="29"/>
    </row>
    <row r="586" spans="1:65" ht="17.45" customHeight="1">
      <c r="AH586" s="29"/>
    </row>
    <row r="587" spans="1:65" ht="17.45" customHeight="1">
      <c r="AH587" s="29"/>
    </row>
    <row r="588" spans="1:65" ht="17.45" customHeight="1">
      <c r="AH588" s="29"/>
    </row>
    <row r="589" spans="1:65" ht="17.45" customHeight="1">
      <c r="AH589" s="29"/>
    </row>
    <row r="590" spans="1:65" ht="17.45" customHeight="1">
      <c r="AH590" s="29"/>
    </row>
    <row r="591" spans="1:65" ht="17.45" customHeight="1">
      <c r="AH591" s="29"/>
    </row>
    <row r="592" spans="1:65" ht="17.45" customHeight="1">
      <c r="AH592" s="29"/>
    </row>
    <row r="593" spans="34:34" ht="17.45" customHeight="1">
      <c r="AH593" s="29"/>
    </row>
    <row r="594" spans="34:34" ht="17.45" customHeight="1">
      <c r="AH594" s="29"/>
    </row>
    <row r="595" spans="34:34" ht="17.45" customHeight="1">
      <c r="AH595" s="29"/>
    </row>
    <row r="596" spans="34:34" ht="17.45" customHeight="1">
      <c r="AH596" s="29"/>
    </row>
    <row r="597" spans="34:34" ht="17.45" customHeight="1">
      <c r="AH597" s="29"/>
    </row>
    <row r="598" spans="34:34" ht="17.45" customHeight="1">
      <c r="AH598" s="29"/>
    </row>
    <row r="599" spans="34:34" ht="17.45" customHeight="1">
      <c r="AH599" s="29"/>
    </row>
    <row r="600" spans="34:34" ht="17.45" customHeight="1">
      <c r="AH600" s="29"/>
    </row>
    <row r="601" spans="34:34" ht="17.45" customHeight="1">
      <c r="AH601" s="29"/>
    </row>
    <row r="602" spans="34:34" ht="17.45" customHeight="1">
      <c r="AH602" s="29"/>
    </row>
    <row r="603" spans="34:34" ht="17.45" customHeight="1">
      <c r="AH603" s="29"/>
    </row>
    <row r="604" spans="34:34" ht="17.45" customHeight="1">
      <c r="AH604" s="29"/>
    </row>
    <row r="605" spans="34:34" ht="17.45" customHeight="1">
      <c r="AH605" s="29"/>
    </row>
    <row r="606" spans="34:34" ht="17.45" customHeight="1">
      <c r="AH606" s="29"/>
    </row>
    <row r="607" spans="34:34" ht="17.45" customHeight="1">
      <c r="AH607" s="29"/>
    </row>
    <row r="608" spans="34:34" ht="17.45" customHeight="1">
      <c r="AH608" s="29"/>
    </row>
    <row r="609" spans="34:34" ht="17.45" customHeight="1">
      <c r="AH609" s="29"/>
    </row>
    <row r="610" spans="34:34" ht="17.45" customHeight="1">
      <c r="AH610" s="29"/>
    </row>
    <row r="611" spans="34:34" ht="17.45" customHeight="1">
      <c r="AH611" s="29"/>
    </row>
    <row r="612" spans="34:34" ht="17.45" customHeight="1">
      <c r="AH612" s="29"/>
    </row>
    <row r="613" spans="34:34" ht="17.45" customHeight="1">
      <c r="AH613" s="29"/>
    </row>
    <row r="614" spans="34:34" ht="17.45" customHeight="1">
      <c r="AH614" s="29"/>
    </row>
    <row r="615" spans="34:34" ht="17.45" customHeight="1">
      <c r="AH615" s="29"/>
    </row>
    <row r="616" spans="34:34" ht="17.45" customHeight="1">
      <c r="AH616" s="29"/>
    </row>
    <row r="617" spans="34:34" ht="17.45" customHeight="1">
      <c r="AH617" s="29"/>
    </row>
    <row r="618" spans="34:34" ht="17.45" customHeight="1">
      <c r="AH618" s="29"/>
    </row>
    <row r="619" spans="34:34" ht="17.45" customHeight="1">
      <c r="AH619" s="29"/>
    </row>
    <row r="620" spans="34:34" ht="17.45" customHeight="1">
      <c r="AH620" s="29"/>
    </row>
    <row r="621" spans="34:34" ht="17.45" customHeight="1">
      <c r="AH621" s="29"/>
    </row>
    <row r="622" spans="34:34" ht="17.45" customHeight="1">
      <c r="AH622" s="29"/>
    </row>
    <row r="623" spans="34:34" ht="17.45" customHeight="1">
      <c r="AH623" s="29"/>
    </row>
    <row r="624" spans="34:34" ht="17.45" customHeight="1">
      <c r="AH624" s="29"/>
    </row>
    <row r="625" spans="34:34" ht="17.45" customHeight="1">
      <c r="AH625" s="29"/>
    </row>
    <row r="626" spans="34:34" ht="17.45" customHeight="1">
      <c r="AH626" s="29"/>
    </row>
    <row r="627" spans="34:34" ht="17.45" customHeight="1">
      <c r="AH627" s="29"/>
    </row>
    <row r="628" spans="34:34" ht="17.45" customHeight="1">
      <c r="AH628" s="29"/>
    </row>
    <row r="629" spans="34:34" ht="17.45" customHeight="1">
      <c r="AH629" s="29"/>
    </row>
    <row r="630" spans="34:34" ht="17.45" customHeight="1">
      <c r="AH630" s="29"/>
    </row>
    <row r="631" spans="34:34" ht="17.45" customHeight="1">
      <c r="AH631" s="29"/>
    </row>
    <row r="632" spans="34:34" ht="17.45" customHeight="1">
      <c r="AH632" s="29"/>
    </row>
    <row r="633" spans="34:34" ht="17.45" customHeight="1">
      <c r="AH633" s="29"/>
    </row>
    <row r="634" spans="34:34" ht="17.45" customHeight="1">
      <c r="AH634" s="29"/>
    </row>
    <row r="635" spans="34:34" ht="17.45" customHeight="1">
      <c r="AH635" s="29"/>
    </row>
    <row r="636" spans="34:34" ht="17.45" customHeight="1">
      <c r="AH636" s="29"/>
    </row>
    <row r="637" spans="34:34" ht="17.45" customHeight="1">
      <c r="AH637" s="29"/>
    </row>
    <row r="638" spans="34:34" ht="17.45" customHeight="1">
      <c r="AH638" s="29"/>
    </row>
    <row r="639" spans="34:34" ht="17.45" customHeight="1">
      <c r="AH639" s="29"/>
    </row>
    <row r="640" spans="34:34" ht="17.45" customHeight="1">
      <c r="AH640" s="29"/>
    </row>
    <row r="641" spans="34:34" ht="17.45" customHeight="1">
      <c r="AH641" s="29"/>
    </row>
    <row r="642" spans="34:34" ht="17.45" customHeight="1">
      <c r="AH642" s="29"/>
    </row>
    <row r="643" spans="34:34" ht="17.45" customHeight="1">
      <c r="AH643" s="29"/>
    </row>
    <row r="644" spans="34:34" ht="17.45" customHeight="1">
      <c r="AH644" s="29"/>
    </row>
    <row r="645" spans="34:34" ht="17.45" customHeight="1">
      <c r="AH645" s="29"/>
    </row>
    <row r="646" spans="34:34" ht="17.45" customHeight="1">
      <c r="AH646" s="29"/>
    </row>
    <row r="647" spans="34:34" ht="17.45" customHeight="1">
      <c r="AH647" s="29"/>
    </row>
    <row r="648" spans="34:34" ht="17.45" customHeight="1">
      <c r="AH648" s="29"/>
    </row>
    <row r="649" spans="34:34" ht="17.45" customHeight="1">
      <c r="AH649" s="29"/>
    </row>
    <row r="650" spans="34:34" ht="17.45" customHeight="1">
      <c r="AH650" s="29"/>
    </row>
    <row r="651" spans="34:34" ht="17.45" customHeight="1">
      <c r="AH651" s="29"/>
    </row>
    <row r="652" spans="34:34" ht="17.45" customHeight="1">
      <c r="AH652" s="29"/>
    </row>
    <row r="653" spans="34:34" ht="17.45" customHeight="1">
      <c r="AH653" s="29"/>
    </row>
    <row r="654" spans="34:34" ht="17.45" customHeight="1">
      <c r="AH654" s="29"/>
    </row>
    <row r="655" spans="34:34" ht="17.45" customHeight="1">
      <c r="AH655" s="29"/>
    </row>
    <row r="656" spans="34:34" ht="17.45" customHeight="1">
      <c r="AH656" s="29"/>
    </row>
    <row r="657" spans="34:34" ht="17.45" customHeight="1">
      <c r="AH657" s="29"/>
    </row>
    <row r="658" spans="34:34" ht="17.45" customHeight="1">
      <c r="AH658" s="29"/>
    </row>
    <row r="659" spans="34:34" ht="17.45" customHeight="1">
      <c r="AH659" s="29"/>
    </row>
    <row r="660" spans="34:34" ht="17.45" customHeight="1">
      <c r="AH660" s="29"/>
    </row>
    <row r="661" spans="34:34" ht="17.45" customHeight="1">
      <c r="AH661" s="29"/>
    </row>
    <row r="662" spans="34:34" ht="17.45" customHeight="1">
      <c r="AH662" s="29"/>
    </row>
    <row r="663" spans="34:34" ht="17.45" customHeight="1">
      <c r="AH663" s="29"/>
    </row>
    <row r="664" spans="34:34" ht="17.45" customHeight="1">
      <c r="AH664" s="29"/>
    </row>
    <row r="665" spans="34:34" ht="17.45" customHeight="1">
      <c r="AH665" s="29"/>
    </row>
    <row r="666" spans="34:34" ht="17.45" customHeight="1">
      <c r="AH666" s="29"/>
    </row>
    <row r="667" spans="34:34" ht="17.45" customHeight="1">
      <c r="AH667" s="29"/>
    </row>
    <row r="668" spans="34:34" ht="17.45" customHeight="1">
      <c r="AH668" s="29"/>
    </row>
    <row r="669" spans="34:34" ht="17.45" customHeight="1">
      <c r="AH669" s="29"/>
    </row>
    <row r="670" spans="34:34" ht="17.45" customHeight="1">
      <c r="AH670" s="29"/>
    </row>
    <row r="671" spans="34:34" ht="17.45" customHeight="1">
      <c r="AH671" s="29"/>
    </row>
    <row r="672" spans="34:34" ht="17.45" customHeight="1">
      <c r="AH672" s="29"/>
    </row>
    <row r="673" spans="34:34" ht="17.45" customHeight="1">
      <c r="AH673" s="29"/>
    </row>
    <row r="674" spans="34:34" ht="17.45" customHeight="1">
      <c r="AH674" s="29"/>
    </row>
    <row r="675" spans="34:34" ht="17.45" customHeight="1">
      <c r="AH675" s="29"/>
    </row>
    <row r="676" spans="34:34" ht="17.45" customHeight="1">
      <c r="AH676" s="29"/>
    </row>
    <row r="677" spans="34:34" ht="17.45" customHeight="1">
      <c r="AH677" s="29"/>
    </row>
    <row r="678" spans="34:34" ht="17.45" customHeight="1">
      <c r="AH678" s="29"/>
    </row>
    <row r="679" spans="34:34" ht="17.45" customHeight="1">
      <c r="AH679" s="29"/>
    </row>
    <row r="680" spans="34:34" ht="17.45" customHeight="1">
      <c r="AH680" s="29"/>
    </row>
    <row r="681" spans="34:34" ht="17.45" customHeight="1">
      <c r="AH681" s="29"/>
    </row>
    <row r="682" spans="34:34" ht="17.45" customHeight="1">
      <c r="AH682" s="29"/>
    </row>
    <row r="683" spans="34:34" ht="17.45" customHeight="1">
      <c r="AH683" s="29"/>
    </row>
    <row r="684" spans="34:34" ht="17.45" customHeight="1">
      <c r="AH684" s="29"/>
    </row>
    <row r="685" spans="34:34" ht="17.45" customHeight="1">
      <c r="AH685" s="29"/>
    </row>
    <row r="686" spans="34:34" ht="17.45" customHeight="1">
      <c r="AH686" s="29"/>
    </row>
    <row r="687" spans="34:34" ht="17.45" customHeight="1">
      <c r="AH687" s="29"/>
    </row>
    <row r="688" spans="34:34" ht="17.45" customHeight="1">
      <c r="AH688" s="29"/>
    </row>
    <row r="689" spans="34:34" ht="17.45" customHeight="1">
      <c r="AH689" s="29"/>
    </row>
    <row r="690" spans="34:34" ht="17.45" customHeight="1">
      <c r="AH690" s="29"/>
    </row>
    <row r="691" spans="34:34" ht="17.45" customHeight="1">
      <c r="AH691" s="29"/>
    </row>
    <row r="692" spans="34:34" ht="17.45" customHeight="1">
      <c r="AH692" s="29"/>
    </row>
    <row r="693" spans="34:34" ht="17.45" customHeight="1">
      <c r="AH693" s="29"/>
    </row>
    <row r="694" spans="34:34" ht="17.45" customHeight="1">
      <c r="AH694" s="29"/>
    </row>
    <row r="695" spans="34:34" ht="17.45" customHeight="1">
      <c r="AH695" s="29"/>
    </row>
    <row r="696" spans="34:34" ht="17.45" customHeight="1">
      <c r="AH696" s="29"/>
    </row>
    <row r="697" spans="34:34" ht="17.45" customHeight="1">
      <c r="AH697" s="29"/>
    </row>
    <row r="698" spans="34:34" ht="17.45" customHeight="1">
      <c r="AH698" s="29"/>
    </row>
    <row r="699" spans="34:34" ht="17.45" customHeight="1">
      <c r="AH699" s="29"/>
    </row>
    <row r="700" spans="34:34" ht="17.45" customHeight="1">
      <c r="AH700" s="29"/>
    </row>
    <row r="701" spans="34:34" ht="17.45" customHeight="1">
      <c r="AH701" s="29"/>
    </row>
    <row r="702" spans="34:34" ht="17.45" customHeight="1">
      <c r="AH702" s="29"/>
    </row>
    <row r="703" spans="34:34" ht="17.45" customHeight="1">
      <c r="AH703" s="29"/>
    </row>
    <row r="704" spans="34:34" ht="17.45" customHeight="1">
      <c r="AH704" s="29"/>
    </row>
    <row r="705" spans="34:34" ht="17.45" customHeight="1">
      <c r="AH705" s="29"/>
    </row>
    <row r="706" spans="34:34" ht="17.45" customHeight="1">
      <c r="AH706" s="29"/>
    </row>
    <row r="707" spans="34:34" ht="17.45" customHeight="1">
      <c r="AH707" s="29"/>
    </row>
    <row r="708" spans="34:34" ht="17.45" customHeight="1">
      <c r="AH708" s="29"/>
    </row>
    <row r="709" spans="34:34" ht="17.45" customHeight="1">
      <c r="AH709" s="29"/>
    </row>
    <row r="710" spans="34:34" ht="17.45" customHeight="1">
      <c r="AH710" s="29"/>
    </row>
    <row r="711" spans="34:34" ht="17.45" customHeight="1">
      <c r="AH711" s="29"/>
    </row>
    <row r="712" spans="34:34" ht="17.45" customHeight="1">
      <c r="AH712" s="29"/>
    </row>
    <row r="713" spans="34:34" ht="17.45" customHeight="1">
      <c r="AH713" s="29"/>
    </row>
    <row r="714" spans="34:34" ht="17.45" customHeight="1">
      <c r="AH714" s="29"/>
    </row>
    <row r="715" spans="34:34" ht="17.45" customHeight="1">
      <c r="AH715" s="29"/>
    </row>
    <row r="716" spans="34:34" ht="17.45" customHeight="1">
      <c r="AH716" s="29"/>
    </row>
    <row r="717" spans="34:34" ht="17.45" customHeight="1">
      <c r="AH717" s="29"/>
    </row>
    <row r="718" spans="34:34" ht="17.45" customHeight="1">
      <c r="AH718" s="29"/>
    </row>
    <row r="719" spans="34:34" ht="17.45" customHeight="1">
      <c r="AH719" s="29"/>
    </row>
    <row r="720" spans="34:34" ht="17.45" customHeight="1">
      <c r="AH720" s="29"/>
    </row>
    <row r="721" spans="34:34" ht="17.45" customHeight="1">
      <c r="AH721" s="29"/>
    </row>
    <row r="722" spans="34:34" ht="17.45" customHeight="1">
      <c r="AH722" s="29"/>
    </row>
    <row r="723" spans="34:34" ht="17.45" customHeight="1">
      <c r="AH723" s="29"/>
    </row>
    <row r="724" spans="34:34" ht="17.45" customHeight="1">
      <c r="AH724" s="29"/>
    </row>
    <row r="725" spans="34:34" ht="17.45" customHeight="1">
      <c r="AH725" s="29"/>
    </row>
    <row r="726" spans="34:34" ht="17.45" customHeight="1">
      <c r="AH726" s="29"/>
    </row>
    <row r="727" spans="34:34" ht="17.45" customHeight="1">
      <c r="AH727" s="29"/>
    </row>
    <row r="728" spans="34:34" ht="17.45" customHeight="1">
      <c r="AH728" s="29"/>
    </row>
    <row r="729" spans="34:34" ht="17.45" customHeight="1">
      <c r="AH729" s="29"/>
    </row>
    <row r="730" spans="34:34" ht="17.45" customHeight="1">
      <c r="AH730" s="29"/>
    </row>
    <row r="731" spans="34:34" ht="17.45" customHeight="1">
      <c r="AH731" s="29"/>
    </row>
    <row r="732" spans="34:34" ht="17.45" customHeight="1">
      <c r="AH732" s="29"/>
    </row>
    <row r="733" spans="34:34" ht="17.45" customHeight="1">
      <c r="AH733" s="29"/>
    </row>
    <row r="734" spans="34:34" ht="17.45" customHeight="1">
      <c r="AH734" s="29"/>
    </row>
    <row r="735" spans="34:34" ht="17.45" customHeight="1">
      <c r="AH735" s="29"/>
    </row>
    <row r="736" spans="34:34" ht="17.45" customHeight="1">
      <c r="AH736" s="29"/>
    </row>
    <row r="737" spans="34:34" ht="17.45" customHeight="1">
      <c r="AH737" s="29"/>
    </row>
    <row r="738" spans="34:34" ht="17.45" customHeight="1">
      <c r="AH738" s="29"/>
    </row>
    <row r="739" spans="34:34" ht="17.45" customHeight="1">
      <c r="AH739" s="29"/>
    </row>
    <row r="740" spans="34:34" ht="17.45" customHeight="1">
      <c r="AH740" s="29"/>
    </row>
    <row r="741" spans="34:34" ht="17.45" customHeight="1">
      <c r="AH741" s="29"/>
    </row>
    <row r="742" spans="34:34" ht="17.45" customHeight="1">
      <c r="AH742" s="29"/>
    </row>
    <row r="743" spans="34:34" ht="17.45" customHeight="1">
      <c r="AH743" s="29"/>
    </row>
    <row r="744" spans="34:34" ht="17.45" customHeight="1">
      <c r="AH744" s="29"/>
    </row>
    <row r="745" spans="34:34" ht="17.45" customHeight="1">
      <c r="AH745" s="29"/>
    </row>
    <row r="746" spans="34:34" ht="17.45" customHeight="1">
      <c r="AH746" s="29"/>
    </row>
    <row r="747" spans="34:34" ht="17.45" customHeight="1">
      <c r="AH747" s="29"/>
    </row>
    <row r="748" spans="34:34" ht="17.45" customHeight="1">
      <c r="AH748" s="29"/>
    </row>
    <row r="749" spans="34:34" ht="17.45" customHeight="1">
      <c r="AH749" s="29"/>
    </row>
    <row r="750" spans="34:34" ht="17.45" customHeight="1">
      <c r="AH750" s="29"/>
    </row>
    <row r="751" spans="34:34" ht="17.45" customHeight="1">
      <c r="AH751" s="29"/>
    </row>
    <row r="752" spans="34:34" ht="17.45" customHeight="1">
      <c r="AH752" s="29"/>
    </row>
    <row r="753" spans="34:34" ht="17.45" customHeight="1">
      <c r="AH753" s="29"/>
    </row>
    <row r="754" spans="34:34" ht="17.45" customHeight="1">
      <c r="AH754" s="29"/>
    </row>
    <row r="755" spans="34:34" ht="17.45" customHeight="1">
      <c r="AH755" s="29"/>
    </row>
    <row r="756" spans="34:34" ht="17.45" customHeight="1">
      <c r="AH756" s="29"/>
    </row>
    <row r="757" spans="34:34" ht="17.45" customHeight="1">
      <c r="AH757" s="29"/>
    </row>
    <row r="758" spans="34:34" ht="17.45" customHeight="1">
      <c r="AH758" s="29"/>
    </row>
    <row r="759" spans="34:34" ht="17.45" customHeight="1">
      <c r="AH759" s="29"/>
    </row>
    <row r="760" spans="34:34" ht="17.45" customHeight="1">
      <c r="AH760" s="29"/>
    </row>
    <row r="761" spans="34:34" ht="17.45" customHeight="1">
      <c r="AH761" s="29"/>
    </row>
    <row r="762" spans="34:34" ht="17.45" customHeight="1">
      <c r="AH762" s="29"/>
    </row>
    <row r="763" spans="34:34" ht="17.45" customHeight="1">
      <c r="AH763" s="29"/>
    </row>
    <row r="764" spans="34:34" ht="17.45" customHeight="1">
      <c r="AH764" s="29"/>
    </row>
    <row r="765" spans="34:34" ht="17.45" customHeight="1">
      <c r="AH765" s="29"/>
    </row>
    <row r="766" spans="34:34" ht="17.45" customHeight="1">
      <c r="AH766" s="29"/>
    </row>
    <row r="767" spans="34:34" ht="17.45" customHeight="1">
      <c r="AH767" s="29"/>
    </row>
    <row r="768" spans="34:34" ht="17.45" customHeight="1">
      <c r="AH768" s="29"/>
    </row>
    <row r="769" spans="34:34" ht="17.45" customHeight="1">
      <c r="AH769" s="29"/>
    </row>
    <row r="770" spans="34:34" ht="17.45" customHeight="1">
      <c r="AH770" s="29"/>
    </row>
    <row r="771" spans="34:34" ht="17.45" customHeight="1">
      <c r="AH771" s="29"/>
    </row>
    <row r="772" spans="34:34" ht="17.45" customHeight="1">
      <c r="AH772" s="29"/>
    </row>
    <row r="773" spans="34:34" ht="17.45" customHeight="1">
      <c r="AH773" s="29"/>
    </row>
    <row r="774" spans="34:34" ht="17.45" customHeight="1">
      <c r="AH774" s="29"/>
    </row>
    <row r="775" spans="34:34" ht="17.45" customHeight="1">
      <c r="AH775" s="29"/>
    </row>
    <row r="776" spans="34:34" ht="17.45" customHeight="1">
      <c r="AH776" s="29"/>
    </row>
    <row r="777" spans="34:34" ht="17.45" customHeight="1">
      <c r="AH777" s="29"/>
    </row>
    <row r="778" spans="34:34" ht="17.45" customHeight="1">
      <c r="AH778" s="29"/>
    </row>
    <row r="779" spans="34:34" ht="17.45" customHeight="1">
      <c r="AH779" s="29"/>
    </row>
    <row r="780" spans="34:34" ht="17.45" customHeight="1">
      <c r="AH780" s="29"/>
    </row>
    <row r="781" spans="34:34" ht="17.45" customHeight="1">
      <c r="AH781" s="29"/>
    </row>
    <row r="782" spans="34:34" ht="17.45" customHeight="1">
      <c r="AH782" s="29"/>
    </row>
    <row r="783" spans="34:34" ht="17.45" customHeight="1">
      <c r="AH783" s="29"/>
    </row>
    <row r="784" spans="34:34" ht="17.45" customHeight="1">
      <c r="AH784" s="29"/>
    </row>
    <row r="785" spans="34:34" ht="17.45" customHeight="1">
      <c r="AH785" s="29"/>
    </row>
    <row r="786" spans="34:34" ht="17.45" customHeight="1">
      <c r="AH786" s="29"/>
    </row>
    <row r="787" spans="34:34" ht="17.45" customHeight="1">
      <c r="AH787" s="29"/>
    </row>
    <row r="788" spans="34:34" ht="17.45" customHeight="1">
      <c r="AH788" s="29"/>
    </row>
    <row r="789" spans="34:34" ht="17.45" customHeight="1">
      <c r="AH789" s="29"/>
    </row>
    <row r="790" spans="34:34" ht="17.45" customHeight="1">
      <c r="AH790" s="29"/>
    </row>
    <row r="791" spans="34:34" ht="17.45" customHeight="1">
      <c r="AH791" s="29"/>
    </row>
    <row r="792" spans="34:34" ht="17.45" customHeight="1">
      <c r="AH792" s="29"/>
    </row>
    <row r="793" spans="34:34" ht="17.45" customHeight="1">
      <c r="AH793" s="29"/>
    </row>
    <row r="794" spans="34:34" ht="17.45" customHeight="1">
      <c r="AH794" s="29"/>
    </row>
    <row r="795" spans="34:34" ht="17.45" customHeight="1">
      <c r="AH795" s="29"/>
    </row>
    <row r="796" spans="34:34" ht="17.45" customHeight="1">
      <c r="AH796" s="29"/>
    </row>
    <row r="797" spans="34:34" ht="17.45" customHeight="1">
      <c r="AH797" s="29"/>
    </row>
    <row r="798" spans="34:34" ht="17.45" customHeight="1">
      <c r="AH798" s="29"/>
    </row>
    <row r="799" spans="34:34" ht="17.45" customHeight="1">
      <c r="AH799" s="29"/>
    </row>
    <row r="800" spans="34:34" ht="17.45" customHeight="1">
      <c r="AH800" s="29"/>
    </row>
    <row r="801" spans="34:34" ht="17.45" customHeight="1">
      <c r="AH801" s="29"/>
    </row>
    <row r="802" spans="34:34" ht="17.45" customHeight="1">
      <c r="AH802" s="29"/>
    </row>
    <row r="803" spans="34:34" ht="17.45" customHeight="1">
      <c r="AH803" s="29"/>
    </row>
    <row r="804" spans="34:34" ht="17.45" customHeight="1">
      <c r="AH804" s="29"/>
    </row>
    <row r="805" spans="34:34" ht="17.45" customHeight="1">
      <c r="AH805" s="29"/>
    </row>
    <row r="806" spans="34:34" ht="17.45" customHeight="1">
      <c r="AH806" s="29"/>
    </row>
    <row r="807" spans="34:34" ht="17.45" customHeight="1">
      <c r="AH807" s="29"/>
    </row>
    <row r="808" spans="34:34" ht="17.45" customHeight="1">
      <c r="AH808" s="29"/>
    </row>
    <row r="809" spans="34:34" ht="17.45" customHeight="1">
      <c r="AH809" s="29"/>
    </row>
    <row r="810" spans="34:34" ht="17.45" customHeight="1">
      <c r="AH810" s="29"/>
    </row>
    <row r="811" spans="34:34" ht="17.45" customHeight="1">
      <c r="AH811" s="29"/>
    </row>
    <row r="812" spans="34:34" ht="17.45" customHeight="1">
      <c r="AH812" s="29"/>
    </row>
    <row r="813" spans="34:34" ht="17.45" customHeight="1">
      <c r="AH813" s="29"/>
    </row>
    <row r="814" spans="34:34" ht="17.45" customHeight="1">
      <c r="AH814" s="29"/>
    </row>
    <row r="815" spans="34:34" ht="17.45" customHeight="1">
      <c r="AH815" s="29"/>
    </row>
    <row r="816" spans="34:34" ht="17.45" customHeight="1">
      <c r="AH816" s="29"/>
    </row>
    <row r="817" spans="34:34" ht="17.45" customHeight="1">
      <c r="AH817" s="29"/>
    </row>
    <row r="818" spans="34:34" ht="17.45" customHeight="1">
      <c r="AH818" s="29"/>
    </row>
    <row r="819" spans="34:34" ht="17.45" customHeight="1">
      <c r="AH819" s="29"/>
    </row>
    <row r="820" spans="34:34" ht="17.45" customHeight="1">
      <c r="AH820" s="29"/>
    </row>
    <row r="821" spans="34:34" ht="17.45" customHeight="1">
      <c r="AH821" s="29"/>
    </row>
    <row r="822" spans="34:34" ht="17.45" customHeight="1">
      <c r="AH822" s="29"/>
    </row>
    <row r="823" spans="34:34" ht="17.45" customHeight="1">
      <c r="AH823" s="29"/>
    </row>
    <row r="824" spans="34:34" ht="17.45" customHeight="1">
      <c r="AH824" s="29"/>
    </row>
    <row r="825" spans="34:34" ht="17.45" customHeight="1">
      <c r="AH825" s="29"/>
    </row>
    <row r="826" spans="34:34" ht="17.45" customHeight="1">
      <c r="AH826" s="29"/>
    </row>
    <row r="827" spans="34:34" ht="17.45" customHeight="1">
      <c r="AH827" s="29"/>
    </row>
    <row r="828" spans="34:34" ht="17.45" customHeight="1">
      <c r="AH828" s="29"/>
    </row>
    <row r="829" spans="34:34" ht="17.45" customHeight="1">
      <c r="AH829" s="29"/>
    </row>
    <row r="830" spans="34:34" ht="17.45" customHeight="1">
      <c r="AH830" s="29"/>
    </row>
    <row r="831" spans="34:34" ht="17.45" customHeight="1">
      <c r="AH831" s="29"/>
    </row>
    <row r="832" spans="34:34" ht="17.45" customHeight="1">
      <c r="AH832" s="29"/>
    </row>
    <row r="833" spans="34:34" ht="17.45" customHeight="1">
      <c r="AH833" s="29"/>
    </row>
    <row r="834" spans="34:34" ht="17.45" customHeight="1">
      <c r="AH834" s="29"/>
    </row>
    <row r="835" spans="34:34" ht="17.45" customHeight="1">
      <c r="AH835" s="29"/>
    </row>
    <row r="836" spans="34:34" ht="17.45" customHeight="1">
      <c r="AH836" s="29"/>
    </row>
    <row r="837" spans="34:34" ht="17.45" customHeight="1">
      <c r="AH837" s="29"/>
    </row>
    <row r="838" spans="34:34" ht="17.45" customHeight="1">
      <c r="AH838" s="29"/>
    </row>
    <row r="839" spans="34:34" ht="17.45" customHeight="1">
      <c r="AH839" s="29"/>
    </row>
    <row r="840" spans="34:34" ht="17.45" customHeight="1">
      <c r="AH840" s="29"/>
    </row>
    <row r="841" spans="34:34" ht="17.45" customHeight="1">
      <c r="AH841" s="29"/>
    </row>
    <row r="842" spans="34:34" ht="17.45" customHeight="1">
      <c r="AH842" s="29"/>
    </row>
    <row r="843" spans="34:34" ht="17.45" customHeight="1">
      <c r="AH843" s="29"/>
    </row>
    <row r="844" spans="34:34" ht="17.45" customHeight="1">
      <c r="AH844" s="29"/>
    </row>
    <row r="845" spans="34:34" ht="17.45" customHeight="1">
      <c r="AH845" s="29"/>
    </row>
    <row r="846" spans="34:34" ht="17.45" customHeight="1">
      <c r="AH846" s="29"/>
    </row>
    <row r="847" spans="34:34" ht="17.45" customHeight="1">
      <c r="AH847" s="29"/>
    </row>
    <row r="848" spans="34:34" ht="17.45" customHeight="1">
      <c r="AH848" s="29"/>
    </row>
    <row r="849" spans="34:34" ht="17.45" customHeight="1">
      <c r="AH849" s="29"/>
    </row>
    <row r="850" spans="34:34" ht="17.45" customHeight="1">
      <c r="AH850" s="29"/>
    </row>
    <row r="851" spans="34:34" ht="17.45" customHeight="1">
      <c r="AH851" s="29"/>
    </row>
    <row r="852" spans="34:34" ht="17.45" customHeight="1">
      <c r="AH852" s="29"/>
    </row>
    <row r="853" spans="34:34" ht="17.45" customHeight="1">
      <c r="AH853" s="29"/>
    </row>
    <row r="854" spans="34:34" ht="17.45" customHeight="1">
      <c r="AH854" s="29"/>
    </row>
    <row r="855" spans="34:34" ht="17.45" customHeight="1">
      <c r="AH855" s="29"/>
    </row>
    <row r="856" spans="34:34" ht="17.45" customHeight="1">
      <c r="AH856" s="29"/>
    </row>
    <row r="857" spans="34:34" ht="17.45" customHeight="1">
      <c r="AH857" s="29"/>
    </row>
    <row r="858" spans="34:34" ht="17.45" customHeight="1">
      <c r="AH858" s="29"/>
    </row>
    <row r="859" spans="34:34" ht="17.45" customHeight="1">
      <c r="AH859" s="29"/>
    </row>
    <row r="860" spans="34:34" ht="17.45" customHeight="1">
      <c r="AH860" s="29"/>
    </row>
    <row r="861" spans="34:34" ht="17.45" customHeight="1">
      <c r="AH861" s="29"/>
    </row>
    <row r="862" spans="34:34" ht="17.45" customHeight="1">
      <c r="AH862" s="29"/>
    </row>
    <row r="863" spans="34:34" ht="17.45" customHeight="1">
      <c r="AH863" s="29"/>
    </row>
    <row r="864" spans="34:34" ht="17.45" customHeight="1">
      <c r="AH864" s="29"/>
    </row>
    <row r="865" spans="34:34" ht="17.45" customHeight="1">
      <c r="AH865" s="29"/>
    </row>
    <row r="866" spans="34:34" ht="17.45" customHeight="1">
      <c r="AH866" s="29"/>
    </row>
    <row r="867" spans="34:34" ht="17.45" customHeight="1">
      <c r="AH867" s="29"/>
    </row>
    <row r="868" spans="34:34" ht="17.45" customHeight="1">
      <c r="AH868" s="29"/>
    </row>
    <row r="869" spans="34:34" ht="17.45" customHeight="1">
      <c r="AH869" s="29"/>
    </row>
    <row r="870" spans="34:34" ht="17.45" customHeight="1">
      <c r="AH870" s="29"/>
    </row>
    <row r="871" spans="34:34" ht="17.45" customHeight="1">
      <c r="AH871" s="29"/>
    </row>
    <row r="872" spans="34:34" ht="17.45" customHeight="1">
      <c r="AH872" s="29"/>
    </row>
    <row r="873" spans="34:34" ht="17.45" customHeight="1">
      <c r="AH873" s="29"/>
    </row>
    <row r="874" spans="34:34" ht="17.45" customHeight="1">
      <c r="AH874" s="29"/>
    </row>
    <row r="875" spans="34:34" ht="17.45" customHeight="1">
      <c r="AH875" s="29"/>
    </row>
    <row r="876" spans="34:34" ht="17.45" customHeight="1">
      <c r="AH876" s="29"/>
    </row>
    <row r="877" spans="34:34" ht="17.45" customHeight="1">
      <c r="AH877" s="29"/>
    </row>
    <row r="878" spans="34:34" ht="17.45" customHeight="1">
      <c r="AH878" s="29"/>
    </row>
    <row r="879" spans="34:34" ht="17.45" customHeight="1">
      <c r="AH879" s="29"/>
    </row>
    <row r="880" spans="34:34" ht="17.45" customHeight="1">
      <c r="AH880" s="29"/>
    </row>
    <row r="881" spans="34:34" ht="17.45" customHeight="1">
      <c r="AH881" s="29"/>
    </row>
    <row r="882" spans="34:34" ht="17.45" customHeight="1">
      <c r="AH882" s="29"/>
    </row>
    <row r="883" spans="34:34" ht="17.45" customHeight="1">
      <c r="AH883" s="29"/>
    </row>
    <row r="884" spans="34:34" ht="17.45" customHeight="1">
      <c r="AH884" s="29"/>
    </row>
    <row r="885" spans="34:34" ht="17.45" customHeight="1">
      <c r="AH885" s="29"/>
    </row>
    <row r="886" spans="34:34" ht="17.45" customHeight="1">
      <c r="AH886" s="29"/>
    </row>
    <row r="887" spans="34:34" ht="17.45" customHeight="1">
      <c r="AH887" s="29"/>
    </row>
    <row r="888" spans="34:34" ht="17.45" customHeight="1">
      <c r="AH888" s="29"/>
    </row>
    <row r="889" spans="34:34" ht="17.45" customHeight="1">
      <c r="AH889" s="29"/>
    </row>
    <row r="890" spans="34:34" ht="17.45" customHeight="1">
      <c r="AH890" s="29"/>
    </row>
    <row r="891" spans="34:34" ht="17.45" customHeight="1">
      <c r="AH891" s="29"/>
    </row>
    <row r="892" spans="34:34" ht="17.45" customHeight="1">
      <c r="AH892" s="29"/>
    </row>
    <row r="893" spans="34:34" ht="17.45" customHeight="1">
      <c r="AH893" s="29"/>
    </row>
    <row r="894" spans="34:34" ht="17.45" customHeight="1">
      <c r="AH894" s="29"/>
    </row>
    <row r="895" spans="34:34" ht="17.45" customHeight="1">
      <c r="AH895" s="29"/>
    </row>
    <row r="896" spans="34:34" ht="17.45" customHeight="1">
      <c r="AH896" s="29"/>
    </row>
    <row r="897" spans="34:34" ht="17.45" customHeight="1">
      <c r="AH897" s="29"/>
    </row>
    <row r="898" spans="34:34" ht="17.45" customHeight="1">
      <c r="AH898" s="29"/>
    </row>
    <row r="899" spans="34:34" ht="17.45" customHeight="1">
      <c r="AH899" s="29"/>
    </row>
    <row r="900" spans="34:34" ht="17.45" customHeight="1">
      <c r="AH900" s="29"/>
    </row>
    <row r="901" spans="34:34" ht="17.45" customHeight="1">
      <c r="AH901" s="29"/>
    </row>
    <row r="902" spans="34:34" ht="17.45" customHeight="1">
      <c r="AH902" s="29"/>
    </row>
    <row r="903" spans="34:34" ht="17.45" customHeight="1">
      <c r="AH903" s="29"/>
    </row>
    <row r="904" spans="34:34" ht="17.45" customHeight="1">
      <c r="AH904" s="29"/>
    </row>
    <row r="905" spans="34:34" ht="17.45" customHeight="1">
      <c r="AH905" s="29"/>
    </row>
    <row r="906" spans="34:34" ht="17.45" customHeight="1">
      <c r="AH906" s="29"/>
    </row>
    <row r="907" spans="34:34" ht="17.45" customHeight="1">
      <c r="AH907" s="29"/>
    </row>
    <row r="908" spans="34:34" ht="17.45" customHeight="1">
      <c r="AH908" s="29"/>
    </row>
    <row r="909" spans="34:34" ht="17.45" customHeight="1">
      <c r="AH909" s="29"/>
    </row>
    <row r="910" spans="34:34" ht="17.45" customHeight="1">
      <c r="AH910" s="29"/>
    </row>
    <row r="911" spans="34:34" ht="17.45" customHeight="1">
      <c r="AH911" s="29"/>
    </row>
    <row r="912" spans="34:34" ht="17.45" customHeight="1">
      <c r="AH912" s="29"/>
    </row>
    <row r="913" spans="34:34" ht="17.45" customHeight="1">
      <c r="AH913" s="29"/>
    </row>
    <row r="914" spans="34:34" ht="17.45" customHeight="1">
      <c r="AH914" s="29"/>
    </row>
    <row r="915" spans="34:34" ht="17.45" customHeight="1">
      <c r="AH915" s="29"/>
    </row>
    <row r="916" spans="34:34" ht="17.45" customHeight="1">
      <c r="AH916" s="29"/>
    </row>
    <row r="917" spans="34:34" ht="17.45" customHeight="1">
      <c r="AH917" s="29"/>
    </row>
    <row r="918" spans="34:34" ht="17.45" customHeight="1">
      <c r="AH918" s="29"/>
    </row>
    <row r="919" spans="34:34" ht="17.45" customHeight="1">
      <c r="AH919" s="29"/>
    </row>
    <row r="920" spans="34:34" ht="17.45" customHeight="1">
      <c r="AH920" s="29"/>
    </row>
    <row r="921" spans="34:34" ht="17.45" customHeight="1">
      <c r="AH921" s="29"/>
    </row>
    <row r="922" spans="34:34" ht="17.45" customHeight="1">
      <c r="AH922" s="29"/>
    </row>
    <row r="923" spans="34:34" ht="17.45" customHeight="1">
      <c r="AH923" s="29"/>
    </row>
    <row r="924" spans="34:34" ht="17.45" customHeight="1">
      <c r="AH924" s="29"/>
    </row>
    <row r="925" spans="34:34" ht="17.45" customHeight="1">
      <c r="AH925" s="29"/>
    </row>
    <row r="926" spans="34:34" ht="17.45" customHeight="1">
      <c r="AH926" s="29"/>
    </row>
    <row r="927" spans="34:34" ht="17.45" customHeight="1">
      <c r="AH927" s="29"/>
    </row>
    <row r="928" spans="34:34" ht="17.45" customHeight="1">
      <c r="AH928" s="29"/>
    </row>
    <row r="929" spans="34:34" ht="17.45" customHeight="1">
      <c r="AH929" s="29"/>
    </row>
    <row r="930" spans="34:34" ht="17.45" customHeight="1">
      <c r="AH930" s="29"/>
    </row>
    <row r="931" spans="34:34" ht="17.45" customHeight="1">
      <c r="AH931" s="29"/>
    </row>
    <row r="932" spans="34:34" ht="17.45" customHeight="1">
      <c r="AH932" s="29"/>
    </row>
    <row r="933" spans="34:34" ht="17.45" customHeight="1">
      <c r="AH933" s="29"/>
    </row>
    <row r="934" spans="34:34" ht="17.45" customHeight="1">
      <c r="AH934" s="29"/>
    </row>
    <row r="935" spans="34:34" ht="17.45" customHeight="1">
      <c r="AH935" s="29"/>
    </row>
    <row r="936" spans="34:34" ht="17.45" customHeight="1">
      <c r="AH936" s="29"/>
    </row>
    <row r="937" spans="34:34" ht="17.45" customHeight="1">
      <c r="AH937" s="29"/>
    </row>
    <row r="938" spans="34:34" ht="17.45" customHeight="1">
      <c r="AH938" s="29"/>
    </row>
    <row r="939" spans="34:34" ht="17.45" customHeight="1">
      <c r="AH939" s="29"/>
    </row>
    <row r="940" spans="34:34" ht="17.45" customHeight="1">
      <c r="AH940" s="29"/>
    </row>
    <row r="941" spans="34:34" ht="17.45" customHeight="1">
      <c r="AH941" s="29"/>
    </row>
    <row r="942" spans="34:34" ht="17.45" customHeight="1">
      <c r="AH942" s="29"/>
    </row>
    <row r="943" spans="34:34" ht="17.45" customHeight="1">
      <c r="AH943" s="29"/>
    </row>
    <row r="944" spans="34:34" ht="17.45" customHeight="1">
      <c r="AH944" s="29"/>
    </row>
    <row r="945" spans="34:34" ht="17.45" customHeight="1">
      <c r="AH945" s="29"/>
    </row>
    <row r="946" spans="34:34" ht="17.45" customHeight="1">
      <c r="AH946" s="29"/>
    </row>
    <row r="947" spans="34:34" ht="17.45" customHeight="1">
      <c r="AH947" s="29"/>
    </row>
    <row r="948" spans="34:34" ht="17.45" customHeight="1">
      <c r="AH948" s="29"/>
    </row>
    <row r="949" spans="34:34" ht="17.45" customHeight="1">
      <c r="AH949" s="29"/>
    </row>
    <row r="950" spans="34:34" ht="17.45" customHeight="1">
      <c r="AH950" s="29"/>
    </row>
    <row r="951" spans="34:34" ht="17.45" customHeight="1">
      <c r="AH951" s="29"/>
    </row>
    <row r="952" spans="34:34" ht="17.45" customHeight="1">
      <c r="AH952" s="29"/>
    </row>
    <row r="953" spans="34:34" ht="17.45" customHeight="1">
      <c r="AH953" s="29"/>
    </row>
    <row r="954" spans="34:34" ht="17.45" customHeight="1">
      <c r="AH954" s="29"/>
    </row>
    <row r="955" spans="34:34" ht="17.45" customHeight="1">
      <c r="AH955" s="29"/>
    </row>
    <row r="956" spans="34:34" ht="17.45" customHeight="1">
      <c r="AH956" s="29"/>
    </row>
    <row r="957" spans="34:34" ht="17.45" customHeight="1">
      <c r="AH957" s="29"/>
    </row>
    <row r="958" spans="34:34" ht="17.45" customHeight="1">
      <c r="AH958" s="29"/>
    </row>
    <row r="959" spans="34:34" ht="17.45" customHeight="1">
      <c r="AH959" s="29"/>
    </row>
    <row r="960" spans="34:34" ht="17.45" customHeight="1">
      <c r="AH960" s="29"/>
    </row>
    <row r="961" spans="34:34" ht="17.45" customHeight="1">
      <c r="AH961" s="29"/>
    </row>
    <row r="962" spans="34:34" ht="17.45" customHeight="1">
      <c r="AH962" s="29"/>
    </row>
    <row r="963" spans="34:34" ht="17.45" customHeight="1">
      <c r="AH963" s="29"/>
    </row>
    <row r="964" spans="34:34" ht="17.45" customHeight="1">
      <c r="AH964" s="29"/>
    </row>
    <row r="965" spans="34:34" ht="17.45" customHeight="1">
      <c r="AH965" s="29"/>
    </row>
    <row r="966" spans="34:34" ht="17.45" customHeight="1">
      <c r="AH966" s="29"/>
    </row>
    <row r="967" spans="34:34" ht="17.45" customHeight="1">
      <c r="AH967" s="29"/>
    </row>
    <row r="968" spans="34:34" ht="17.45" customHeight="1">
      <c r="AH968" s="29"/>
    </row>
    <row r="969" spans="34:34" ht="17.45" customHeight="1">
      <c r="AH969" s="29"/>
    </row>
    <row r="970" spans="34:34" ht="17.45" customHeight="1">
      <c r="AH970" s="29"/>
    </row>
    <row r="971" spans="34:34" ht="17.45" customHeight="1">
      <c r="AH971" s="29"/>
    </row>
    <row r="972" spans="34:34" ht="17.45" customHeight="1">
      <c r="AH972" s="29"/>
    </row>
    <row r="973" spans="34:34" ht="17.45" customHeight="1">
      <c r="AH973" s="29"/>
    </row>
    <row r="974" spans="34:34" ht="17.45" customHeight="1">
      <c r="AH974" s="29"/>
    </row>
    <row r="975" spans="34:34" ht="17.45" customHeight="1">
      <c r="AH975" s="29"/>
    </row>
    <row r="976" spans="34:34" ht="17.45" customHeight="1">
      <c r="AH976" s="29"/>
    </row>
    <row r="977" spans="34:34" ht="17.45" customHeight="1">
      <c r="AH977" s="29"/>
    </row>
    <row r="978" spans="34:34" ht="17.45" customHeight="1">
      <c r="AH978" s="29"/>
    </row>
    <row r="979" spans="34:34" ht="17.45" customHeight="1">
      <c r="AH979" s="29"/>
    </row>
    <row r="980" spans="34:34" ht="17.45" customHeight="1">
      <c r="AH980" s="29"/>
    </row>
    <row r="981" spans="34:34" ht="17.45" customHeight="1">
      <c r="AH981" s="29"/>
    </row>
    <row r="982" spans="34:34" ht="17.45" customHeight="1">
      <c r="AH982" s="29"/>
    </row>
    <row r="983" spans="34:34" ht="17.45" customHeight="1">
      <c r="AH983" s="29"/>
    </row>
    <row r="984" spans="34:34" ht="17.45" customHeight="1">
      <c r="AH984" s="29"/>
    </row>
    <row r="985" spans="34:34" ht="17.45" customHeight="1">
      <c r="AH985" s="29"/>
    </row>
    <row r="986" spans="34:34" ht="17.45" customHeight="1">
      <c r="AH986" s="29"/>
    </row>
    <row r="987" spans="34:34" ht="17.45" customHeight="1">
      <c r="AH987" s="29"/>
    </row>
    <row r="988" spans="34:34" ht="17.45" customHeight="1">
      <c r="AH988" s="29"/>
    </row>
    <row r="989" spans="34:34" ht="17.45" customHeight="1">
      <c r="AH989" s="29"/>
    </row>
    <row r="990" spans="34:34" ht="17.45" customHeight="1">
      <c r="AH990" s="29"/>
    </row>
    <row r="991" spans="34:34" ht="17.45" customHeight="1">
      <c r="AH991" s="29"/>
    </row>
    <row r="992" spans="34:34" ht="17.45" customHeight="1">
      <c r="AH992" s="29"/>
    </row>
  </sheetData>
  <sheetProtection sheet="1" formatColumns="0"/>
  <mergeCells count="10">
    <mergeCell ref="AC507:AH507"/>
    <mergeCell ref="C507:O507"/>
    <mergeCell ref="P507:R507"/>
    <mergeCell ref="S507:AB507"/>
    <mergeCell ref="AP8:AV8"/>
    <mergeCell ref="AW8:BB8"/>
    <mergeCell ref="W8:AK8"/>
    <mergeCell ref="P8:V8"/>
    <mergeCell ref="C8:O8"/>
    <mergeCell ref="AL8:AO8"/>
  </mergeCells>
  <conditionalFormatting sqref="B10:B500">
    <cfRule type="expression" dxfId="12" priority="2">
      <formula>WEEKDAY(B10,1)=1</formula>
    </cfRule>
  </conditionalFormatting>
  <conditionalFormatting sqref="K11:L500">
    <cfRule type="cellIs" dxfId="11" priority="3" operator="greaterThan">
      <formula>0.00044</formula>
    </cfRule>
  </conditionalFormatting>
  <dataValidations count="2">
    <dataValidation type="list" allowBlank="1" showInputMessage="1" showErrorMessage="1" sqref="P11:P500" xr:uid="{F39C0C0E-2477-4467-913D-F1233F0B0955}">
      <formula1>"FULL FEED,SKIP-A-DAY"</formula1>
    </dataValidation>
    <dataValidation allowBlank="1" showInputMessage="1" showErrorMessage="1" sqref="I578:M1048576 M11:O500 M501:M504 I11:L504 P7 S7:V7 P506:P577 S506:S577 T506:V506 T508:V577" xr:uid="{E0AC3650-6AE5-4B05-A81C-6C2DA251E576}"/>
  </dataValidations>
  <pageMargins left="0.75" right="0.75" top="1" bottom="1" header="0.5" footer="0.5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 tint="0.39997558519241921"/>
  </sheetPr>
  <dimension ref="A1:CB992"/>
  <sheetViews>
    <sheetView showGridLines="0" zoomScale="55" zoomScaleNormal="55" workbookViewId="0">
      <pane xSplit="2" ySplit="10" topLeftCell="AY296" activePane="bottomRight" state="frozen"/>
      <selection pane="bottomRight" activeCell="X301" sqref="X301"/>
      <selection pane="bottomLeft" activeCell="A11" sqref="A11"/>
      <selection pane="topRight" activeCell="C1" sqref="C1"/>
    </sheetView>
  </sheetViews>
  <sheetFormatPr defaultColWidth="21.125" defaultRowHeight="17.45" customHeight="1" outlineLevelCol="1"/>
  <cols>
    <col min="1" max="2" width="21.125" style="52"/>
    <col min="3" max="3" width="23.125" style="54" customWidth="1"/>
    <col min="4" max="5" width="21.125" style="54"/>
    <col min="6" max="6" width="22" style="54" customWidth="1"/>
    <col min="7" max="15" width="21.125" style="52" customWidth="1" outlineLevel="1"/>
    <col min="16" max="16" width="22.5" style="52" bestFit="1" customWidth="1"/>
    <col min="17" max="18" width="21.125" style="52" customWidth="1"/>
    <col min="19" max="22" width="21.125" style="52" customWidth="1" outlineLevel="1"/>
    <col min="23" max="24" width="21.125" style="52"/>
    <col min="25" max="25" width="22.375" style="52" customWidth="1"/>
    <col min="26" max="26" width="24.125" style="52" customWidth="1"/>
    <col min="27" max="28" width="21.125" style="52"/>
    <col min="29" max="36" width="21.125" style="52" customWidth="1" outlineLevel="1"/>
    <col min="37" max="37" width="21.125" style="53" customWidth="1" outlineLevel="1"/>
    <col min="38" max="39" width="21.125" style="52"/>
    <col min="40" max="40" width="21.125" style="53"/>
    <col min="41" max="44" width="21.125" style="52"/>
    <col min="45" max="48" width="21.125" style="52" customWidth="1" outlineLevel="1"/>
    <col min="49" max="50" width="21.125" style="52"/>
    <col min="51" max="51" width="21.125" style="52" customWidth="1" outlineLevel="1"/>
    <col min="52" max="53" width="21.125" style="52"/>
    <col min="54" max="54" width="21.125" style="52" customWidth="1" outlineLevel="1"/>
    <col min="55" max="55" width="74.375" style="52" customWidth="1"/>
    <col min="56" max="59" width="21.125" style="52"/>
    <col min="60" max="65" width="21.125" style="54"/>
    <col min="66" max="16384" width="21.125" style="52"/>
  </cols>
  <sheetData>
    <row r="1" spans="1:80" ht="22.7" customHeight="1" thickBot="1">
      <c r="C1" s="52"/>
      <c r="D1" s="52"/>
      <c r="E1" s="52"/>
      <c r="F1" s="52"/>
    </row>
    <row r="2" spans="1:80" ht="22.7" customHeight="1" thickBot="1">
      <c r="A2" s="55" t="s">
        <v>0</v>
      </c>
      <c r="B2" s="56" t="e" cm="1">
        <f t="array" aca="1" ref="B2" ca="1">MID(CELL("filename",B2),FIND("]",CELL("filename",B2))+1,255)</f>
        <v>#VALUE!</v>
      </c>
      <c r="D2" s="52"/>
      <c r="E2" s="52"/>
      <c r="F2" s="52"/>
    </row>
    <row r="3" spans="1:80" ht="22.7" customHeight="1" thickBot="1">
      <c r="A3" s="55" t="s">
        <v>1</v>
      </c>
      <c r="B3" s="1">
        <v>6316</v>
      </c>
      <c r="C3" s="55" t="s">
        <v>2</v>
      </c>
      <c r="D3" s="2"/>
      <c r="E3" s="52"/>
    </row>
    <row r="4" spans="1:80" ht="22.7" customHeight="1" thickBot="1">
      <c r="A4" s="55" t="s">
        <v>3</v>
      </c>
      <c r="B4" s="1">
        <v>894</v>
      </c>
      <c r="C4" s="55" t="s">
        <v>2</v>
      </c>
      <c r="D4" s="2"/>
      <c r="E4" s="52"/>
    </row>
    <row r="5" spans="1:80" ht="22.7" customHeight="1" thickBot="1">
      <c r="A5" s="55" t="s">
        <v>4</v>
      </c>
      <c r="B5" s="3">
        <v>45743</v>
      </c>
      <c r="D5" s="57"/>
      <c r="E5" s="52"/>
      <c r="F5" s="52"/>
    </row>
    <row r="6" spans="1:80" s="207" customFormat="1" ht="30" customHeight="1" thickBot="1">
      <c r="A6" s="203" t="e">
        <f ca="1">HYPERLINK("#'" &amp; $B$2 &amp; "'!A11","🔹 Daily")</f>
        <v>#VALUE!</v>
      </c>
      <c r="B6" s="204" t="str">
        <f>HYPERLINK("#Dashboard!A1", "📊 Dashboard")</f>
        <v>📊 Dashboard</v>
      </c>
      <c r="C6" s="205" t="s">
        <v>5</v>
      </c>
      <c r="D6" s="205" t="s">
        <v>5</v>
      </c>
      <c r="E6" s="205" t="s">
        <v>5</v>
      </c>
      <c r="F6" s="205" t="s">
        <v>5</v>
      </c>
      <c r="G6" s="205" t="s">
        <v>5</v>
      </c>
      <c r="H6" s="205" t="s">
        <v>5</v>
      </c>
      <c r="I6" s="205" t="s">
        <v>5</v>
      </c>
      <c r="J6" s="205" t="s">
        <v>5</v>
      </c>
      <c r="K6" s="205" t="s">
        <v>5</v>
      </c>
      <c r="L6" s="205" t="s">
        <v>5</v>
      </c>
      <c r="M6" s="205" t="s">
        <v>5</v>
      </c>
      <c r="N6" s="205" t="s">
        <v>5</v>
      </c>
      <c r="O6" s="205" t="s">
        <v>5</v>
      </c>
      <c r="P6" s="205" t="s">
        <v>5</v>
      </c>
      <c r="Q6" s="205" t="s">
        <v>5</v>
      </c>
      <c r="R6" s="205" t="s">
        <v>5</v>
      </c>
      <c r="S6" s="205" t="s">
        <v>5</v>
      </c>
      <c r="T6" s="205" t="s">
        <v>5</v>
      </c>
      <c r="U6" s="205" t="s">
        <v>5</v>
      </c>
      <c r="V6" s="205" t="s">
        <v>5</v>
      </c>
      <c r="W6" s="205" t="s">
        <v>5</v>
      </c>
      <c r="X6" s="205" t="s">
        <v>5</v>
      </c>
      <c r="Y6" s="205" t="s">
        <v>5</v>
      </c>
      <c r="Z6" s="205" t="s">
        <v>5</v>
      </c>
      <c r="AA6" s="205" t="s">
        <v>5</v>
      </c>
      <c r="AB6" s="205" t="s">
        <v>5</v>
      </c>
      <c r="AC6" s="205" t="s">
        <v>5</v>
      </c>
      <c r="AD6" s="205" t="s">
        <v>5</v>
      </c>
      <c r="AE6" s="205" t="s">
        <v>5</v>
      </c>
      <c r="AF6" s="205" t="s">
        <v>5</v>
      </c>
      <c r="AG6" s="205" t="s">
        <v>5</v>
      </c>
      <c r="AH6" s="206" t="s">
        <v>5</v>
      </c>
      <c r="AS6" s="208"/>
      <c r="AV6" s="208"/>
      <c r="BP6" s="209"/>
      <c r="BQ6" s="209"/>
      <c r="BR6" s="209"/>
      <c r="BS6" s="209"/>
      <c r="BT6" s="209"/>
      <c r="BU6" s="209"/>
    </row>
    <row r="7" spans="1:80" s="207" customFormat="1" ht="30" customHeight="1" thickBot="1">
      <c r="A7" s="210" t="e">
        <f ca="1">HYPERLINK("#'" &amp; $B$2 &amp; "'!A508", "📆 Weekly Data")</f>
        <v>#VALUE!</v>
      </c>
      <c r="B7" s="211" t="str">
        <f>HYPERLINK("#Chart!A1","📈 Chart")</f>
        <v>📈 Chart</v>
      </c>
      <c r="C7" s="242" t="s">
        <v>6</v>
      </c>
      <c r="D7" s="242" t="s">
        <v>7</v>
      </c>
      <c r="E7" s="242" t="s">
        <v>8</v>
      </c>
      <c r="F7" s="242" t="s">
        <v>9</v>
      </c>
      <c r="G7" s="242" t="s">
        <v>10</v>
      </c>
      <c r="H7" s="242" t="s">
        <v>11</v>
      </c>
      <c r="I7" s="242" t="s">
        <v>12</v>
      </c>
      <c r="J7" s="242" t="s">
        <v>13</v>
      </c>
      <c r="K7" s="242" t="s">
        <v>14</v>
      </c>
      <c r="L7" s="242" t="s">
        <v>15</v>
      </c>
      <c r="M7" s="242" t="s">
        <v>16</v>
      </c>
      <c r="N7" s="242" t="s">
        <v>17</v>
      </c>
      <c r="O7" s="242" t="s">
        <v>18</v>
      </c>
      <c r="P7" s="242" t="s">
        <v>19</v>
      </c>
      <c r="Q7" s="242" t="s">
        <v>20</v>
      </c>
      <c r="R7" s="242" t="s">
        <v>21</v>
      </c>
      <c r="S7" s="242" t="s">
        <v>22</v>
      </c>
      <c r="T7" s="242" t="s">
        <v>23</v>
      </c>
      <c r="U7" s="242" t="s">
        <v>24</v>
      </c>
      <c r="V7" s="242" t="s">
        <v>25</v>
      </c>
      <c r="W7" s="242" t="s">
        <v>26</v>
      </c>
      <c r="X7" s="242" t="s">
        <v>27</v>
      </c>
      <c r="Y7" s="242" t="s">
        <v>28</v>
      </c>
      <c r="Z7" s="242" t="s">
        <v>29</v>
      </c>
      <c r="AA7" s="242" t="s">
        <v>30</v>
      </c>
      <c r="AB7" s="242" t="s">
        <v>31</v>
      </c>
      <c r="AC7" s="243" t="s">
        <v>32</v>
      </c>
      <c r="AD7" s="243" t="s">
        <v>33</v>
      </c>
      <c r="AE7" s="242" t="s">
        <v>34</v>
      </c>
      <c r="AF7" s="243" t="s">
        <v>35</v>
      </c>
      <c r="AG7" s="242" t="s">
        <v>36</v>
      </c>
      <c r="AH7" s="243" t="s">
        <v>37</v>
      </c>
      <c r="AS7" s="208"/>
      <c r="AV7" s="208"/>
      <c r="BP7" s="209"/>
      <c r="BQ7" s="209"/>
      <c r="BR7" s="209"/>
      <c r="BS7" s="209"/>
      <c r="BT7" s="209"/>
      <c r="BU7" s="209"/>
    </row>
    <row r="8" spans="1:80" ht="22.7" customHeight="1" thickBot="1">
      <c r="C8" s="262" t="s">
        <v>38</v>
      </c>
      <c r="D8" s="263"/>
      <c r="E8" s="263"/>
      <c r="F8" s="263"/>
      <c r="G8" s="263"/>
      <c r="H8" s="263"/>
      <c r="I8" s="263"/>
      <c r="J8" s="263"/>
      <c r="K8" s="263"/>
      <c r="L8" s="263"/>
      <c r="M8" s="264"/>
      <c r="N8" s="262" t="s">
        <v>39</v>
      </c>
      <c r="O8" s="263"/>
      <c r="P8" s="263"/>
      <c r="Q8" s="263"/>
      <c r="R8" s="263"/>
      <c r="S8" s="263"/>
      <c r="T8" s="263"/>
      <c r="U8" s="263"/>
      <c r="V8" s="264"/>
      <c r="W8" s="158" t="s">
        <v>40</v>
      </c>
      <c r="X8" s="263"/>
      <c r="Y8" s="263"/>
      <c r="Z8" s="263"/>
      <c r="AA8" s="263"/>
      <c r="AB8" s="263"/>
      <c r="AC8" s="263"/>
      <c r="AD8" s="263"/>
      <c r="AE8" s="263"/>
      <c r="AF8" s="263"/>
      <c r="AG8" s="263"/>
      <c r="AH8" s="263"/>
      <c r="AI8" s="263"/>
      <c r="AJ8" s="263"/>
      <c r="AK8" s="264"/>
      <c r="AL8" s="262" t="s">
        <v>41</v>
      </c>
      <c r="AM8" s="263"/>
      <c r="AN8" s="263"/>
      <c r="AO8" s="264"/>
      <c r="AP8" s="262" t="s">
        <v>42</v>
      </c>
      <c r="AQ8" s="263"/>
      <c r="AR8" s="263"/>
      <c r="AS8" s="263"/>
      <c r="AT8" s="263"/>
      <c r="AU8" s="263"/>
      <c r="AV8" s="264"/>
      <c r="AW8" s="262" t="s">
        <v>43</v>
      </c>
      <c r="AX8" s="263"/>
      <c r="AY8" s="263"/>
      <c r="AZ8" s="263"/>
      <c r="BA8" s="263"/>
      <c r="BB8" s="264"/>
      <c r="BC8" s="161" t="s">
        <v>44</v>
      </c>
      <c r="BH8" s="52"/>
      <c r="BI8" s="52"/>
      <c r="BJ8" s="52"/>
      <c r="BK8" s="52"/>
      <c r="BL8" s="52"/>
      <c r="BM8" s="52"/>
      <c r="BW8" s="54"/>
      <c r="BX8" s="54"/>
      <c r="BY8" s="54"/>
      <c r="BZ8" s="54"/>
      <c r="CA8" s="54"/>
      <c r="CB8" s="54"/>
    </row>
    <row r="9" spans="1:80" ht="30" customHeight="1" thickBot="1">
      <c r="A9" s="198" t="s">
        <v>45</v>
      </c>
      <c r="B9" s="199" t="s">
        <v>46</v>
      </c>
      <c r="C9" s="198" t="s">
        <v>7</v>
      </c>
      <c r="D9" s="198" t="s">
        <v>9</v>
      </c>
      <c r="E9" s="198" t="s">
        <v>6</v>
      </c>
      <c r="F9" s="198" t="s">
        <v>8</v>
      </c>
      <c r="G9" s="198" t="s">
        <v>47</v>
      </c>
      <c r="H9" s="198" t="s">
        <v>48</v>
      </c>
      <c r="I9" s="198" t="s">
        <v>14</v>
      </c>
      <c r="J9" s="198" t="s">
        <v>15</v>
      </c>
      <c r="K9" s="198" t="s">
        <v>16</v>
      </c>
      <c r="L9" s="198" t="s">
        <v>17</v>
      </c>
      <c r="M9" s="198" t="s">
        <v>49</v>
      </c>
      <c r="N9" s="198" t="s">
        <v>50</v>
      </c>
      <c r="O9" s="198" t="s">
        <v>18</v>
      </c>
      <c r="P9" s="198" t="s">
        <v>51</v>
      </c>
      <c r="Q9" s="198" t="s">
        <v>52</v>
      </c>
      <c r="R9" s="198" t="s">
        <v>53</v>
      </c>
      <c r="S9" s="198" t="s">
        <v>54</v>
      </c>
      <c r="T9" s="198" t="s">
        <v>55</v>
      </c>
      <c r="U9" s="198" t="s">
        <v>56</v>
      </c>
      <c r="V9" s="198" t="s">
        <v>57</v>
      </c>
      <c r="W9" s="200" t="s">
        <v>60</v>
      </c>
      <c r="X9" s="200" t="s">
        <v>61</v>
      </c>
      <c r="Y9" s="200" t="s">
        <v>62</v>
      </c>
      <c r="Z9" s="200" t="s">
        <v>63</v>
      </c>
      <c r="AA9" s="200" t="s">
        <v>64</v>
      </c>
      <c r="AB9" s="200" t="s">
        <v>65</v>
      </c>
      <c r="AC9" s="200" t="s">
        <v>66</v>
      </c>
      <c r="AD9" s="200" t="s">
        <v>67</v>
      </c>
      <c r="AE9" s="200" t="s">
        <v>68</v>
      </c>
      <c r="AF9" s="200" t="s">
        <v>26</v>
      </c>
      <c r="AG9" s="200" t="s">
        <v>27</v>
      </c>
      <c r="AH9" s="200" t="s">
        <v>28</v>
      </c>
      <c r="AI9" s="200" t="s">
        <v>29</v>
      </c>
      <c r="AJ9" s="200" t="s">
        <v>69</v>
      </c>
      <c r="AK9" s="200" t="s">
        <v>30</v>
      </c>
      <c r="AL9" s="201" t="s">
        <v>70</v>
      </c>
      <c r="AM9" s="202" t="s">
        <v>71</v>
      </c>
      <c r="AN9" s="201" t="s">
        <v>72</v>
      </c>
      <c r="AO9" s="201" t="s">
        <v>73</v>
      </c>
      <c r="AP9" s="201" t="s">
        <v>74</v>
      </c>
      <c r="AQ9" s="201" t="s">
        <v>75</v>
      </c>
      <c r="AR9" s="201" t="s">
        <v>76</v>
      </c>
      <c r="AS9" s="201" t="s">
        <v>77</v>
      </c>
      <c r="AT9" s="201" t="s">
        <v>78</v>
      </c>
      <c r="AU9" s="201" t="s">
        <v>79</v>
      </c>
      <c r="AV9" s="201" t="s">
        <v>80</v>
      </c>
      <c r="AW9" s="201" t="s">
        <v>81</v>
      </c>
      <c r="AX9" s="201" t="s">
        <v>82</v>
      </c>
      <c r="AY9" s="201" t="s">
        <v>83</v>
      </c>
      <c r="AZ9" s="201" t="s">
        <v>84</v>
      </c>
      <c r="BA9" s="201" t="s">
        <v>85</v>
      </c>
      <c r="BB9" s="201" t="s">
        <v>86</v>
      </c>
      <c r="BC9" s="201" t="s">
        <v>44</v>
      </c>
      <c r="BH9" s="52"/>
      <c r="BI9" s="52"/>
      <c r="BJ9" s="52"/>
      <c r="BK9" s="52"/>
      <c r="BL9" s="52"/>
      <c r="BM9" s="52"/>
      <c r="BW9" s="54"/>
      <c r="BX9" s="54"/>
      <c r="BY9" s="54"/>
      <c r="BZ9" s="54"/>
      <c r="CA9" s="54"/>
      <c r="CB9" s="54"/>
    </row>
    <row r="10" spans="1:80" ht="17.45" customHeight="1" thickTop="1" thickBot="1">
      <c r="A10" s="58">
        <v>0</v>
      </c>
      <c r="B10" s="174">
        <f>B5</f>
        <v>45743</v>
      </c>
      <c r="C10" s="60"/>
      <c r="D10" s="61"/>
      <c r="E10" s="60"/>
      <c r="F10" s="61"/>
      <c r="G10" s="62">
        <f>B4-D4</f>
        <v>894</v>
      </c>
      <c r="H10" s="63">
        <f>B3-D3</f>
        <v>6316</v>
      </c>
      <c r="I10" s="60"/>
      <c r="J10" s="60"/>
      <c r="K10" s="60"/>
      <c r="L10" s="64"/>
      <c r="M10" s="64"/>
      <c r="N10" s="64"/>
      <c r="O10" s="65">
        <v>5.0000000000000001E-4</v>
      </c>
      <c r="P10" s="66"/>
      <c r="Q10" s="60"/>
      <c r="R10" s="60"/>
      <c r="S10" s="60"/>
      <c r="T10" s="60"/>
      <c r="U10" s="60"/>
      <c r="V10" s="64"/>
      <c r="W10" s="67"/>
      <c r="X10" s="67"/>
      <c r="Y10" s="67"/>
      <c r="Z10" s="67"/>
      <c r="AA10" s="67"/>
      <c r="AB10" s="67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9"/>
      <c r="AN10" s="68"/>
      <c r="AO10" s="70"/>
      <c r="AP10" s="68"/>
      <c r="AQ10" s="68"/>
      <c r="AR10" s="68"/>
      <c r="AS10" s="68"/>
      <c r="AT10" s="68"/>
      <c r="AU10" s="68"/>
      <c r="AV10" s="70"/>
      <c r="AW10" s="68"/>
      <c r="AX10" s="68"/>
      <c r="AY10" s="68"/>
      <c r="AZ10" s="68"/>
      <c r="BA10" s="68"/>
      <c r="BB10" s="70"/>
      <c r="BC10" s="166"/>
      <c r="BH10" s="52"/>
      <c r="BI10" s="52"/>
      <c r="BJ10" s="52"/>
      <c r="BK10" s="52"/>
      <c r="BL10" s="52"/>
      <c r="BM10" s="52"/>
      <c r="BW10" s="54"/>
      <c r="BX10" s="54"/>
      <c r="BY10" s="54"/>
      <c r="BZ10" s="54"/>
      <c r="CA10" s="54"/>
      <c r="CB10" s="54"/>
    </row>
    <row r="11" spans="1:80" ht="17.45" customHeight="1" thickTop="1">
      <c r="A11" s="71">
        <f>A10+1.1</f>
        <v>1.1000000000000001</v>
      </c>
      <c r="B11" s="175">
        <f t="shared" ref="B11:B74" si="0">B10+1</f>
        <v>45744</v>
      </c>
      <c r="C11" s="4"/>
      <c r="D11" s="5"/>
      <c r="E11" s="6"/>
      <c r="F11" s="5">
        <v>1</v>
      </c>
      <c r="G11" s="74">
        <f>G10-E11-C11</f>
        <v>894</v>
      </c>
      <c r="H11" s="75">
        <f>H10-F11-D11</f>
        <v>6315</v>
      </c>
      <c r="I11" s="76">
        <f>IFERROR(C11/G10,0)</f>
        <v>0</v>
      </c>
      <c r="J11" s="77">
        <f>IFERROR(E11/G10,0)</f>
        <v>0</v>
      </c>
      <c r="K11" s="77">
        <f>IFERROR(D11/H10,0)</f>
        <v>0</v>
      </c>
      <c r="L11" s="77">
        <f>IFERROR(F11/H10,0)</f>
        <v>1.5832805573147562E-4</v>
      </c>
      <c r="M11" s="78">
        <f ca="1">IF(ROW()=11,
   IF($B$4&gt;0,E11/$B$4,""),
   IF($B$4&gt;0,
      (OFFSET(M11,-1,0)*$B$4 + E11)/$B$4,
      "")
)</f>
        <v>0</v>
      </c>
      <c r="N11" s="78">
        <f ca="1">IF(ROW()=11,
   IF($B$3&gt;0,F11/$B$3,""),
   IF($B$3&gt;0,
      (OFFSET(N11,-1,0)*$B$3 + F11)/$B$3,
      "")
)</f>
        <v>1.5832805573147562E-4</v>
      </c>
      <c r="O11" s="78">
        <f>$O$10</f>
        <v>5.0000000000000001E-4</v>
      </c>
      <c r="P11" s="7" t="s">
        <v>184</v>
      </c>
      <c r="Q11" s="8">
        <v>10</v>
      </c>
      <c r="R11" s="7">
        <v>13</v>
      </c>
      <c r="S11" s="79">
        <f t="shared" ref="S11:S74" si="1">IF($P11="FULL FEED",Q11,Q11/2)</f>
        <v>10</v>
      </c>
      <c r="T11" s="80">
        <f t="shared" ref="T11:T74" si="2">IF($P11="FULL FEED",R11,R11/2)</f>
        <v>13</v>
      </c>
      <c r="U11" s="81">
        <f t="shared" ref="U11:U74" si="3">IF($P11="FULL FEED",(Q11*G11/1000),(Q11*2*G11/1000))</f>
        <v>8.94</v>
      </c>
      <c r="V11" s="82">
        <f t="shared" ref="V11:V74" si="4">IF($P11="FULL FEED",(R11*H11/1000),(R11*2*H11/1000))</f>
        <v>82.094999999999999</v>
      </c>
      <c r="W11" s="4"/>
      <c r="X11" s="4"/>
      <c r="Y11" s="6"/>
      <c r="Z11" s="6"/>
      <c r="AA11" s="6"/>
      <c r="AB11" s="6"/>
      <c r="AC11" s="83">
        <f t="shared" ref="AC11:AC17" si="5">SUM(X11,Y11,Z11,AA11)</f>
        <v>0</v>
      </c>
      <c r="AD11" s="80">
        <f t="shared" ref="AD11:AD17" si="6">W11-AC11</f>
        <v>0</v>
      </c>
      <c r="AE11" s="76">
        <f t="shared" ref="AE11:AE42" si="7">IFERROR(W11/H10,0)</f>
        <v>0</v>
      </c>
      <c r="AF11" s="84">
        <f t="shared" ref="AF11:AF42" si="8">IFERROR(X11/$W11,0)</f>
        <v>0</v>
      </c>
      <c r="AG11" s="85">
        <f t="shared" ref="AG11:AG42" si="9">IFERROR(Y11/$W11,0)</f>
        <v>0</v>
      </c>
      <c r="AH11" s="85">
        <f t="shared" ref="AH11:AH42" si="10">IFERROR(Z11/$W11,0)</f>
        <v>0</v>
      </c>
      <c r="AI11" s="77">
        <f t="shared" ref="AI11:AI42" si="11">IFERROR(AA11/$W11,0)</f>
        <v>0</v>
      </c>
      <c r="AJ11" s="84">
        <f t="shared" ref="AJ11:AJ17" si="12">IFERROR(AC11/W11,0)</f>
        <v>0</v>
      </c>
      <c r="AK11" s="77">
        <f t="shared" ref="AK11:AK17" si="13">IFERROR(AD11/W11,0)</f>
        <v>0</v>
      </c>
      <c r="AL11" s="5">
        <v>164</v>
      </c>
      <c r="AM11" s="9"/>
      <c r="AN11" s="5">
        <v>160</v>
      </c>
      <c r="AO11" s="10"/>
      <c r="AP11" s="5"/>
      <c r="AQ11" s="5"/>
      <c r="AR11" s="5"/>
      <c r="AS11" s="80" t="str">
        <f>IF(OR(AR11="",AP11=""),"", (AR11-AP11)/100*1000)</f>
        <v/>
      </c>
      <c r="AT11" s="80" t="str">
        <f ca="1">IF(OR(AP12="",OFFSET(AP12,-1,0)=""),"", (AP12-OFFSET(AP12,-1,0))/100*1000)</f>
        <v/>
      </c>
      <c r="AU11" s="80" t="str">
        <f>IFERROR(IF(OR(AP11="",AR11="",K11="",L11=""),"", ((AR11-AP11)/100*1000)/(U11+V11)),0)</f>
        <v/>
      </c>
      <c r="AV11" s="80" t="str">
        <f ca="1">IF(OR(AP11="",AP12="",M11="",N11=""),"", ((AP12-AP11)/100*1000)/((G11+H11))*1000)</f>
        <v/>
      </c>
      <c r="AW11" s="165"/>
      <c r="AX11" s="165"/>
      <c r="AY11" s="80" t="str">
        <f>IF(OR(AW11="",AX11=""),"",MOD(AX11-AW11,1)*24)</f>
        <v/>
      </c>
      <c r="AZ11" s="165"/>
      <c r="BA11" s="165"/>
      <c r="BB11" s="80" t="str">
        <f>IF(OR(AZ11="",BA11=""),"",MOD(BA11-AZ11,1)*24)</f>
        <v/>
      </c>
      <c r="BC11" s="5"/>
      <c r="BH11" s="52"/>
      <c r="BI11" s="52"/>
      <c r="BJ11" s="52"/>
      <c r="BK11" s="52"/>
      <c r="BL11" s="52"/>
      <c r="BM11" s="52"/>
      <c r="BW11" s="54"/>
      <c r="BX11" s="54"/>
      <c r="BY11" s="54"/>
      <c r="BZ11" s="54"/>
      <c r="CA11" s="54"/>
      <c r="CB11" s="54"/>
    </row>
    <row r="12" spans="1:80" ht="17.45" customHeight="1">
      <c r="A12" s="86">
        <f t="shared" ref="A12:A17" si="14">A11+0.1</f>
        <v>1.2000000000000002</v>
      </c>
      <c r="B12" s="176">
        <f t="shared" si="0"/>
        <v>45745</v>
      </c>
      <c r="C12" s="8"/>
      <c r="D12" s="11"/>
      <c r="E12" s="12">
        <v>1</v>
      </c>
      <c r="F12" s="11">
        <v>1</v>
      </c>
      <c r="G12" s="74">
        <f t="shared" ref="G12:H27" si="15">G11-E12-C12</f>
        <v>893</v>
      </c>
      <c r="H12" s="75">
        <f t="shared" si="15"/>
        <v>6314</v>
      </c>
      <c r="I12" s="88">
        <f t="shared" ref="I12:I18" si="16">IFERROR(C12/G11,0)</f>
        <v>0</v>
      </c>
      <c r="J12" s="78">
        <f t="shared" ref="J12:J18" si="17">IFERROR(E12/G11,0)</f>
        <v>1.1185682326621924E-3</v>
      </c>
      <c r="K12" s="78">
        <f t="shared" ref="K12:K18" si="18">IFERROR(D12/H11,0)</f>
        <v>0</v>
      </c>
      <c r="L12" s="78">
        <f t="shared" ref="L12:L18" si="19">IFERROR(F12/H11,0)</f>
        <v>1.5835312747426763E-4</v>
      </c>
      <c r="M12" s="78">
        <f t="shared" ref="M12:M75" ca="1" si="20">IF(ROW()=11,
   IF($B$4&gt;0,E12/$B$4,""),
   IF($B$4&gt;0,
      (OFFSET(M12,-1,0)*$B$4 + E12)/$B$4,
      "")
)</f>
        <v>1.1185682326621924E-3</v>
      </c>
      <c r="N12" s="78">
        <f t="shared" ref="N12:N75" ca="1" si="21">IF(ROW()=11,
   IF($B$3&gt;0,F12/$B$3,""),
   IF($B$3&gt;0,
      (OFFSET(N12,-1,0)*$B$3 + F12)/$B$3,
      "")
)</f>
        <v>3.1665611146295124E-4</v>
      </c>
      <c r="O12" s="78">
        <f t="shared" ref="O12:O75" si="22">$O$10</f>
        <v>5.0000000000000001E-4</v>
      </c>
      <c r="P12" s="13" t="s">
        <v>184</v>
      </c>
      <c r="Q12" s="8">
        <v>13</v>
      </c>
      <c r="R12" s="13">
        <v>16</v>
      </c>
      <c r="S12" s="89">
        <f t="shared" si="1"/>
        <v>13</v>
      </c>
      <c r="T12" s="75">
        <f t="shared" si="2"/>
        <v>16</v>
      </c>
      <c r="U12" s="90">
        <f t="shared" si="3"/>
        <v>11.609</v>
      </c>
      <c r="V12" s="82">
        <f t="shared" si="4"/>
        <v>101.024</v>
      </c>
      <c r="W12" s="8"/>
      <c r="X12" s="8"/>
      <c r="Y12" s="12"/>
      <c r="Z12" s="12"/>
      <c r="AA12" s="12"/>
      <c r="AB12" s="12"/>
      <c r="AC12" s="91">
        <f t="shared" si="5"/>
        <v>0</v>
      </c>
      <c r="AD12" s="75">
        <f t="shared" si="6"/>
        <v>0</v>
      </c>
      <c r="AE12" s="88">
        <f t="shared" si="7"/>
        <v>0</v>
      </c>
      <c r="AF12" s="92">
        <f t="shared" si="8"/>
        <v>0</v>
      </c>
      <c r="AG12" s="93">
        <f t="shared" si="9"/>
        <v>0</v>
      </c>
      <c r="AH12" s="93">
        <f t="shared" si="10"/>
        <v>0</v>
      </c>
      <c r="AI12" s="78">
        <f t="shared" si="11"/>
        <v>0</v>
      </c>
      <c r="AJ12" s="92">
        <f t="shared" si="12"/>
        <v>0</v>
      </c>
      <c r="AK12" s="78">
        <f t="shared" si="13"/>
        <v>0</v>
      </c>
      <c r="AL12" s="11"/>
      <c r="AM12" s="14"/>
      <c r="AN12" s="11"/>
      <c r="AO12" s="15"/>
      <c r="AP12" s="11"/>
      <c r="AQ12" s="11"/>
      <c r="AR12" s="11"/>
      <c r="AS12" s="75" t="str">
        <f t="shared" ref="AS12:AS75" si="23">IF(OR(AR12="",AP12=""),"", (AR12-AP12)/100*1000)</f>
        <v/>
      </c>
      <c r="AT12" s="75" t="str">
        <f t="shared" ref="AT12:AT75" ca="1" si="24">IF(OR(AP13="",OFFSET(AP13,-1,0)=""),"", (AP13-OFFSET(AP13,-1,0))/100*1000)</f>
        <v/>
      </c>
      <c r="AU12" s="75" t="str">
        <f t="shared" ref="AU12:AU75" si="25">IFERROR(IF(OR(AP12="",AR12="",K12="",L12=""),"", ((AR12-AP12)/100*1000)/(U12+V12)),0)</f>
        <v/>
      </c>
      <c r="AV12" s="75" t="str">
        <f t="shared" ref="AV12:AV75" ca="1" si="26">IF(OR(AP12="",AP13="",M12="",N12=""),"", ((AP13-AP12)/100*1000)/((G12+H12))*1000)</f>
        <v/>
      </c>
      <c r="AW12" s="11"/>
      <c r="AX12" s="11"/>
      <c r="AY12" s="75" t="str">
        <f t="shared" ref="AY12:AY75" si="27">IF(OR(AW12="",AX12=""),"",MOD(AX12-AW12,1)*24)</f>
        <v/>
      </c>
      <c r="AZ12" s="11"/>
      <c r="BA12" s="11"/>
      <c r="BB12" s="75" t="str">
        <f t="shared" ref="BB12:BB75" si="28">IF(OR(AZ12="",BA12=""),"",MOD(BA12-AZ12,1)*24)</f>
        <v/>
      </c>
      <c r="BC12" s="11"/>
      <c r="BH12" s="52"/>
      <c r="BI12" s="52"/>
      <c r="BJ12" s="52"/>
      <c r="BK12" s="52"/>
      <c r="BL12" s="52"/>
      <c r="BM12" s="52"/>
      <c r="BW12" s="54"/>
      <c r="BX12" s="54"/>
      <c r="BY12" s="54"/>
      <c r="BZ12" s="54"/>
      <c r="CA12" s="54"/>
      <c r="CB12" s="54"/>
    </row>
    <row r="13" spans="1:80" ht="17.45" customHeight="1">
      <c r="A13" s="94">
        <f t="shared" si="14"/>
        <v>1.3000000000000003</v>
      </c>
      <c r="B13" s="176">
        <f t="shared" si="0"/>
        <v>45746</v>
      </c>
      <c r="C13" s="8"/>
      <c r="D13" s="11"/>
      <c r="E13" s="12">
        <v>1</v>
      </c>
      <c r="F13" s="11">
        <v>4</v>
      </c>
      <c r="G13" s="74">
        <f t="shared" si="15"/>
        <v>892</v>
      </c>
      <c r="H13" s="75">
        <f t="shared" si="15"/>
        <v>6310</v>
      </c>
      <c r="I13" s="88">
        <f t="shared" si="16"/>
        <v>0</v>
      </c>
      <c r="J13" s="78">
        <f t="shared" si="17"/>
        <v>1.1198208286674132E-3</v>
      </c>
      <c r="K13" s="78">
        <f t="shared" si="18"/>
        <v>0</v>
      </c>
      <c r="L13" s="78">
        <f t="shared" si="19"/>
        <v>6.3351282863477985E-4</v>
      </c>
      <c r="M13" s="78">
        <f t="shared" ca="1" si="20"/>
        <v>2.2371364653243847E-3</v>
      </c>
      <c r="N13" s="78">
        <f t="shared" ca="1" si="21"/>
        <v>9.4996833438885367E-4</v>
      </c>
      <c r="O13" s="78">
        <f t="shared" si="22"/>
        <v>5.0000000000000001E-4</v>
      </c>
      <c r="P13" s="13" t="s">
        <v>184</v>
      </c>
      <c r="Q13" s="8">
        <v>16</v>
      </c>
      <c r="R13" s="13">
        <v>19</v>
      </c>
      <c r="S13" s="89">
        <f t="shared" si="1"/>
        <v>16</v>
      </c>
      <c r="T13" s="75">
        <f t="shared" si="2"/>
        <v>19</v>
      </c>
      <c r="U13" s="90">
        <f t="shared" si="3"/>
        <v>14.272</v>
      </c>
      <c r="V13" s="82">
        <f t="shared" si="4"/>
        <v>119.89</v>
      </c>
      <c r="W13" s="8"/>
      <c r="X13" s="8"/>
      <c r="Y13" s="12"/>
      <c r="Z13" s="12"/>
      <c r="AA13" s="12"/>
      <c r="AB13" s="12"/>
      <c r="AC13" s="91">
        <f t="shared" si="5"/>
        <v>0</v>
      </c>
      <c r="AD13" s="75">
        <f t="shared" si="6"/>
        <v>0</v>
      </c>
      <c r="AE13" s="88">
        <f t="shared" si="7"/>
        <v>0</v>
      </c>
      <c r="AF13" s="92">
        <f t="shared" si="8"/>
        <v>0</v>
      </c>
      <c r="AG13" s="93">
        <f t="shared" si="9"/>
        <v>0</v>
      </c>
      <c r="AH13" s="93">
        <f t="shared" si="10"/>
        <v>0</v>
      </c>
      <c r="AI13" s="78">
        <f t="shared" si="11"/>
        <v>0</v>
      </c>
      <c r="AJ13" s="92">
        <f t="shared" si="12"/>
        <v>0</v>
      </c>
      <c r="AK13" s="78">
        <f t="shared" si="13"/>
        <v>0</v>
      </c>
      <c r="AL13" s="11"/>
      <c r="AM13" s="14"/>
      <c r="AN13" s="11"/>
      <c r="AO13" s="15"/>
      <c r="AP13" s="11"/>
      <c r="AQ13" s="11"/>
      <c r="AR13" s="11"/>
      <c r="AS13" s="75" t="str">
        <f t="shared" si="23"/>
        <v/>
      </c>
      <c r="AT13" s="75" t="str">
        <f t="shared" ca="1" si="24"/>
        <v/>
      </c>
      <c r="AU13" s="75" t="str">
        <f t="shared" si="25"/>
        <v/>
      </c>
      <c r="AV13" s="75" t="str">
        <f t="shared" ca="1" si="26"/>
        <v/>
      </c>
      <c r="AW13" s="11"/>
      <c r="AX13" s="11"/>
      <c r="AY13" s="75" t="str">
        <f t="shared" si="27"/>
        <v/>
      </c>
      <c r="AZ13" s="11"/>
      <c r="BA13" s="11"/>
      <c r="BB13" s="75" t="str">
        <f t="shared" si="28"/>
        <v/>
      </c>
      <c r="BC13" s="11"/>
      <c r="BH13" s="52"/>
      <c r="BI13" s="52"/>
      <c r="BJ13" s="52"/>
      <c r="BK13" s="52"/>
      <c r="BL13" s="52"/>
      <c r="BM13" s="52"/>
      <c r="BW13" s="54"/>
      <c r="BX13" s="54"/>
      <c r="BY13" s="54"/>
      <c r="BZ13" s="54"/>
      <c r="CA13" s="54"/>
      <c r="CB13" s="54"/>
    </row>
    <row r="14" spans="1:80" ht="17.45" customHeight="1">
      <c r="A14" s="86">
        <f t="shared" si="14"/>
        <v>1.4000000000000004</v>
      </c>
      <c r="B14" s="176">
        <f t="shared" si="0"/>
        <v>45747</v>
      </c>
      <c r="C14" s="8"/>
      <c r="D14" s="11"/>
      <c r="E14" s="12">
        <v>0</v>
      </c>
      <c r="F14" s="11">
        <v>6</v>
      </c>
      <c r="G14" s="74">
        <f t="shared" si="15"/>
        <v>892</v>
      </c>
      <c r="H14" s="75">
        <f t="shared" si="15"/>
        <v>6304</v>
      </c>
      <c r="I14" s="88">
        <f t="shared" si="16"/>
        <v>0</v>
      </c>
      <c r="J14" s="78">
        <f t="shared" si="17"/>
        <v>0</v>
      </c>
      <c r="K14" s="78">
        <f t="shared" si="18"/>
        <v>0</v>
      </c>
      <c r="L14" s="78">
        <f t="shared" si="19"/>
        <v>9.5087163232963554E-4</v>
      </c>
      <c r="M14" s="78">
        <f t="shared" ca="1" si="20"/>
        <v>2.2371364653243847E-3</v>
      </c>
      <c r="N14" s="78">
        <f t="shared" ca="1" si="21"/>
        <v>1.8999366687777073E-3</v>
      </c>
      <c r="O14" s="78">
        <f t="shared" si="22"/>
        <v>5.0000000000000001E-4</v>
      </c>
      <c r="P14" s="13" t="s">
        <v>184</v>
      </c>
      <c r="Q14" s="8">
        <v>19</v>
      </c>
      <c r="R14" s="13">
        <v>22</v>
      </c>
      <c r="S14" s="89">
        <f t="shared" si="1"/>
        <v>19</v>
      </c>
      <c r="T14" s="75">
        <f t="shared" si="2"/>
        <v>22</v>
      </c>
      <c r="U14" s="90">
        <f t="shared" si="3"/>
        <v>16.948</v>
      </c>
      <c r="V14" s="82">
        <f t="shared" si="4"/>
        <v>138.68799999999999</v>
      </c>
      <c r="W14" s="8"/>
      <c r="X14" s="8"/>
      <c r="Y14" s="12"/>
      <c r="Z14" s="12"/>
      <c r="AA14" s="12"/>
      <c r="AB14" s="12"/>
      <c r="AC14" s="91">
        <f t="shared" si="5"/>
        <v>0</v>
      </c>
      <c r="AD14" s="75">
        <f t="shared" si="6"/>
        <v>0</v>
      </c>
      <c r="AE14" s="88">
        <f t="shared" si="7"/>
        <v>0</v>
      </c>
      <c r="AF14" s="92">
        <f t="shared" si="8"/>
        <v>0</v>
      </c>
      <c r="AG14" s="93">
        <f t="shared" si="9"/>
        <v>0</v>
      </c>
      <c r="AH14" s="93">
        <f t="shared" si="10"/>
        <v>0</v>
      </c>
      <c r="AI14" s="78">
        <f t="shared" si="11"/>
        <v>0</v>
      </c>
      <c r="AJ14" s="92">
        <f t="shared" si="12"/>
        <v>0</v>
      </c>
      <c r="AK14" s="78">
        <f t="shared" si="13"/>
        <v>0</v>
      </c>
      <c r="AL14" s="11"/>
      <c r="AM14" s="14"/>
      <c r="AN14" s="11"/>
      <c r="AO14" s="15"/>
      <c r="AP14" s="11"/>
      <c r="AQ14" s="11"/>
      <c r="AR14" s="11"/>
      <c r="AS14" s="75" t="str">
        <f t="shared" si="23"/>
        <v/>
      </c>
      <c r="AT14" s="75" t="str">
        <f t="shared" ca="1" si="24"/>
        <v/>
      </c>
      <c r="AU14" s="75" t="str">
        <f t="shared" si="25"/>
        <v/>
      </c>
      <c r="AV14" s="75" t="str">
        <f t="shared" ca="1" si="26"/>
        <v/>
      </c>
      <c r="AW14" s="11"/>
      <c r="AX14" s="11"/>
      <c r="AY14" s="75" t="str">
        <f t="shared" si="27"/>
        <v/>
      </c>
      <c r="AZ14" s="11"/>
      <c r="BA14" s="11"/>
      <c r="BB14" s="75" t="str">
        <f t="shared" si="28"/>
        <v/>
      </c>
      <c r="BC14" s="11"/>
      <c r="BH14" s="52"/>
      <c r="BI14" s="52"/>
      <c r="BJ14" s="52"/>
      <c r="BK14" s="52"/>
      <c r="BL14" s="52"/>
      <c r="BM14" s="52"/>
      <c r="BW14" s="54"/>
      <c r="BX14" s="54"/>
      <c r="BY14" s="54"/>
      <c r="BZ14" s="54"/>
      <c r="CA14" s="54"/>
      <c r="CB14" s="54"/>
    </row>
    <row r="15" spans="1:80" ht="17.45" customHeight="1">
      <c r="A15" s="94">
        <f t="shared" si="14"/>
        <v>1.5000000000000004</v>
      </c>
      <c r="B15" s="176">
        <f t="shared" si="0"/>
        <v>45748</v>
      </c>
      <c r="C15" s="8"/>
      <c r="D15" s="11"/>
      <c r="E15" s="12">
        <v>0</v>
      </c>
      <c r="F15" s="11">
        <v>0</v>
      </c>
      <c r="G15" s="74">
        <f t="shared" si="15"/>
        <v>892</v>
      </c>
      <c r="H15" s="75">
        <f t="shared" si="15"/>
        <v>6304</v>
      </c>
      <c r="I15" s="88">
        <f t="shared" si="16"/>
        <v>0</v>
      </c>
      <c r="J15" s="78">
        <f t="shared" si="17"/>
        <v>0</v>
      </c>
      <c r="K15" s="78">
        <f t="shared" si="18"/>
        <v>0</v>
      </c>
      <c r="L15" s="78">
        <f t="shared" si="19"/>
        <v>0</v>
      </c>
      <c r="M15" s="78">
        <f t="shared" ca="1" si="20"/>
        <v>2.2371364653243847E-3</v>
      </c>
      <c r="N15" s="78">
        <f t="shared" ca="1" si="21"/>
        <v>1.8999366687777073E-3</v>
      </c>
      <c r="O15" s="78">
        <f t="shared" si="22"/>
        <v>5.0000000000000001E-4</v>
      </c>
      <c r="P15" s="13" t="s">
        <v>184</v>
      </c>
      <c r="Q15" s="8">
        <v>22</v>
      </c>
      <c r="R15" s="13">
        <v>25</v>
      </c>
      <c r="S15" s="89">
        <f t="shared" si="1"/>
        <v>22</v>
      </c>
      <c r="T15" s="75">
        <f t="shared" si="2"/>
        <v>25</v>
      </c>
      <c r="U15" s="90">
        <f t="shared" si="3"/>
        <v>19.623999999999999</v>
      </c>
      <c r="V15" s="82">
        <f t="shared" si="4"/>
        <v>157.6</v>
      </c>
      <c r="W15" s="8"/>
      <c r="X15" s="8"/>
      <c r="Y15" s="12"/>
      <c r="Z15" s="12"/>
      <c r="AA15" s="12"/>
      <c r="AB15" s="12"/>
      <c r="AC15" s="91">
        <f t="shared" si="5"/>
        <v>0</v>
      </c>
      <c r="AD15" s="75">
        <f t="shared" si="6"/>
        <v>0</v>
      </c>
      <c r="AE15" s="88">
        <f t="shared" si="7"/>
        <v>0</v>
      </c>
      <c r="AF15" s="92">
        <f t="shared" si="8"/>
        <v>0</v>
      </c>
      <c r="AG15" s="93">
        <f t="shared" si="9"/>
        <v>0</v>
      </c>
      <c r="AH15" s="93">
        <f t="shared" si="10"/>
        <v>0</v>
      </c>
      <c r="AI15" s="78">
        <f t="shared" si="11"/>
        <v>0</v>
      </c>
      <c r="AJ15" s="92">
        <f t="shared" si="12"/>
        <v>0</v>
      </c>
      <c r="AK15" s="78">
        <f t="shared" si="13"/>
        <v>0</v>
      </c>
      <c r="AL15" s="11"/>
      <c r="AM15" s="14"/>
      <c r="AN15" s="11"/>
      <c r="AO15" s="15"/>
      <c r="AP15" s="11"/>
      <c r="AQ15" s="11"/>
      <c r="AR15" s="11"/>
      <c r="AS15" s="75" t="str">
        <f t="shared" si="23"/>
        <v/>
      </c>
      <c r="AT15" s="75" t="str">
        <f t="shared" ca="1" si="24"/>
        <v/>
      </c>
      <c r="AU15" s="75" t="str">
        <f t="shared" si="25"/>
        <v/>
      </c>
      <c r="AV15" s="75" t="str">
        <f t="shared" ca="1" si="26"/>
        <v/>
      </c>
      <c r="AW15" s="11"/>
      <c r="AX15" s="11"/>
      <c r="AY15" s="75" t="str">
        <f t="shared" si="27"/>
        <v/>
      </c>
      <c r="AZ15" s="11"/>
      <c r="BA15" s="11"/>
      <c r="BB15" s="75" t="str">
        <f t="shared" si="28"/>
        <v/>
      </c>
      <c r="BC15" s="11"/>
      <c r="BH15" s="52"/>
      <c r="BI15" s="52"/>
      <c r="BJ15" s="52"/>
      <c r="BK15" s="52"/>
      <c r="BL15" s="52"/>
      <c r="BM15" s="52"/>
      <c r="BW15" s="54"/>
      <c r="BX15" s="54"/>
      <c r="BY15" s="54"/>
      <c r="BZ15" s="54"/>
      <c r="CA15" s="54"/>
      <c r="CB15" s="54"/>
    </row>
    <row r="16" spans="1:80" ht="17.45" customHeight="1">
      <c r="A16" s="86">
        <f t="shared" si="14"/>
        <v>1.6000000000000005</v>
      </c>
      <c r="B16" s="176">
        <f t="shared" si="0"/>
        <v>45749</v>
      </c>
      <c r="C16" s="8"/>
      <c r="D16" s="11"/>
      <c r="E16" s="12">
        <v>3</v>
      </c>
      <c r="F16" s="11"/>
      <c r="G16" s="74">
        <f t="shared" si="15"/>
        <v>889</v>
      </c>
      <c r="H16" s="75">
        <f t="shared" si="15"/>
        <v>6304</v>
      </c>
      <c r="I16" s="88">
        <f t="shared" si="16"/>
        <v>0</v>
      </c>
      <c r="J16" s="78">
        <f t="shared" si="17"/>
        <v>3.3632286995515697E-3</v>
      </c>
      <c r="K16" s="78">
        <f t="shared" si="18"/>
        <v>0</v>
      </c>
      <c r="L16" s="78">
        <f t="shared" si="19"/>
        <v>0</v>
      </c>
      <c r="M16" s="78">
        <f t="shared" ca="1" si="20"/>
        <v>5.5928411633109623E-3</v>
      </c>
      <c r="N16" s="78">
        <f t="shared" ca="1" si="21"/>
        <v>1.8999366687777073E-3</v>
      </c>
      <c r="O16" s="78">
        <f t="shared" si="22"/>
        <v>5.0000000000000001E-4</v>
      </c>
      <c r="P16" s="13" t="s">
        <v>184</v>
      </c>
      <c r="Q16" s="8">
        <v>25</v>
      </c>
      <c r="R16" s="13">
        <v>28</v>
      </c>
      <c r="S16" s="89">
        <f t="shared" si="1"/>
        <v>25</v>
      </c>
      <c r="T16" s="75">
        <f t="shared" si="2"/>
        <v>28</v>
      </c>
      <c r="U16" s="90">
        <f t="shared" si="3"/>
        <v>22.225000000000001</v>
      </c>
      <c r="V16" s="82">
        <f t="shared" si="4"/>
        <v>176.512</v>
      </c>
      <c r="W16" s="8"/>
      <c r="X16" s="8"/>
      <c r="Y16" s="12"/>
      <c r="Z16" s="12"/>
      <c r="AA16" s="12"/>
      <c r="AB16" s="12"/>
      <c r="AC16" s="91">
        <f t="shared" si="5"/>
        <v>0</v>
      </c>
      <c r="AD16" s="75">
        <f t="shared" si="6"/>
        <v>0</v>
      </c>
      <c r="AE16" s="88">
        <f t="shared" si="7"/>
        <v>0</v>
      </c>
      <c r="AF16" s="92">
        <f t="shared" si="8"/>
        <v>0</v>
      </c>
      <c r="AG16" s="93">
        <f t="shared" si="9"/>
        <v>0</v>
      </c>
      <c r="AH16" s="93">
        <f t="shared" si="10"/>
        <v>0</v>
      </c>
      <c r="AI16" s="78">
        <f t="shared" si="11"/>
        <v>0</v>
      </c>
      <c r="AJ16" s="92">
        <f t="shared" si="12"/>
        <v>0</v>
      </c>
      <c r="AK16" s="78">
        <f t="shared" si="13"/>
        <v>0</v>
      </c>
      <c r="AL16" s="11"/>
      <c r="AM16" s="14"/>
      <c r="AN16" s="11"/>
      <c r="AO16" s="15"/>
      <c r="AP16" s="11"/>
      <c r="AQ16" s="11"/>
      <c r="AR16" s="11"/>
      <c r="AS16" s="75" t="str">
        <f t="shared" si="23"/>
        <v/>
      </c>
      <c r="AT16" s="75" t="str">
        <f t="shared" ca="1" si="24"/>
        <v/>
      </c>
      <c r="AU16" s="75" t="str">
        <f t="shared" si="25"/>
        <v/>
      </c>
      <c r="AV16" s="75" t="str">
        <f t="shared" ca="1" si="26"/>
        <v/>
      </c>
      <c r="AW16" s="11"/>
      <c r="AX16" s="11"/>
      <c r="AY16" s="75" t="str">
        <f t="shared" si="27"/>
        <v/>
      </c>
      <c r="AZ16" s="11"/>
      <c r="BA16" s="11"/>
      <c r="BB16" s="75" t="str">
        <f t="shared" si="28"/>
        <v/>
      </c>
      <c r="BC16" s="11"/>
      <c r="BH16" s="52"/>
      <c r="BI16" s="52"/>
      <c r="BJ16" s="52"/>
      <c r="BK16" s="52"/>
      <c r="BL16" s="52"/>
      <c r="BM16" s="52"/>
      <c r="BW16" s="54"/>
      <c r="BX16" s="54"/>
      <c r="BY16" s="54"/>
      <c r="BZ16" s="54"/>
      <c r="CA16" s="54"/>
      <c r="CB16" s="54"/>
    </row>
    <row r="17" spans="1:80" ht="17.45" customHeight="1" thickBot="1">
      <c r="A17" s="94">
        <f t="shared" si="14"/>
        <v>1.7000000000000006</v>
      </c>
      <c r="B17" s="177">
        <f t="shared" si="0"/>
        <v>45750</v>
      </c>
      <c r="C17" s="16"/>
      <c r="D17" s="17">
        <v>2</v>
      </c>
      <c r="E17" s="18">
        <v>2</v>
      </c>
      <c r="F17" s="17">
        <v>4</v>
      </c>
      <c r="G17" s="96">
        <f t="shared" si="15"/>
        <v>887</v>
      </c>
      <c r="H17" s="97">
        <f t="shared" si="15"/>
        <v>6298</v>
      </c>
      <c r="I17" s="98">
        <f t="shared" si="16"/>
        <v>0</v>
      </c>
      <c r="J17" s="99">
        <f t="shared" si="17"/>
        <v>2.2497187851518562E-3</v>
      </c>
      <c r="K17" s="99">
        <f t="shared" si="18"/>
        <v>3.1725888324873094E-4</v>
      </c>
      <c r="L17" s="99">
        <f t="shared" si="19"/>
        <v>6.3451776649746188E-4</v>
      </c>
      <c r="M17" s="99">
        <f t="shared" ca="1" si="20"/>
        <v>7.829977628635347E-3</v>
      </c>
      <c r="N17" s="99">
        <f t="shared" ca="1" si="21"/>
        <v>2.5332488917036099E-3</v>
      </c>
      <c r="O17" s="99">
        <f t="shared" si="22"/>
        <v>5.0000000000000001E-4</v>
      </c>
      <c r="P17" s="19" t="s">
        <v>184</v>
      </c>
      <c r="Q17" s="16">
        <v>28</v>
      </c>
      <c r="R17" s="19">
        <v>31</v>
      </c>
      <c r="S17" s="89">
        <f t="shared" si="1"/>
        <v>28</v>
      </c>
      <c r="T17" s="75">
        <f t="shared" si="2"/>
        <v>31</v>
      </c>
      <c r="U17" s="100">
        <f t="shared" si="3"/>
        <v>24.835999999999999</v>
      </c>
      <c r="V17" s="101">
        <f t="shared" si="4"/>
        <v>195.238</v>
      </c>
      <c r="W17" s="16"/>
      <c r="X17" s="16"/>
      <c r="Y17" s="12"/>
      <c r="Z17" s="12"/>
      <c r="AA17" s="12"/>
      <c r="AB17" s="12"/>
      <c r="AC17" s="102">
        <f t="shared" si="5"/>
        <v>0</v>
      </c>
      <c r="AD17" s="97">
        <f t="shared" si="6"/>
        <v>0</v>
      </c>
      <c r="AE17" s="98">
        <f t="shared" si="7"/>
        <v>0</v>
      </c>
      <c r="AF17" s="103">
        <f t="shared" si="8"/>
        <v>0</v>
      </c>
      <c r="AG17" s="104">
        <f t="shared" si="9"/>
        <v>0</v>
      </c>
      <c r="AH17" s="104">
        <f t="shared" si="10"/>
        <v>0</v>
      </c>
      <c r="AI17" s="99">
        <f t="shared" si="11"/>
        <v>0</v>
      </c>
      <c r="AJ17" s="103">
        <f t="shared" si="12"/>
        <v>0</v>
      </c>
      <c r="AK17" s="99">
        <f t="shared" si="13"/>
        <v>0</v>
      </c>
      <c r="AL17" s="17"/>
      <c r="AM17" s="20"/>
      <c r="AN17" s="17"/>
      <c r="AO17" s="21"/>
      <c r="AP17" s="17"/>
      <c r="AQ17" s="17"/>
      <c r="AR17" s="17"/>
      <c r="AS17" s="97" t="str">
        <f t="shared" si="23"/>
        <v/>
      </c>
      <c r="AT17" s="97" t="str">
        <f t="shared" ca="1" si="24"/>
        <v/>
      </c>
      <c r="AU17" s="97" t="str">
        <f t="shared" si="25"/>
        <v/>
      </c>
      <c r="AV17" s="97" t="str">
        <f t="shared" ca="1" si="26"/>
        <v/>
      </c>
      <c r="AW17" s="17"/>
      <c r="AX17" s="17"/>
      <c r="AY17" s="97" t="str">
        <f t="shared" si="27"/>
        <v/>
      </c>
      <c r="AZ17" s="17"/>
      <c r="BA17" s="17"/>
      <c r="BB17" s="97" t="str">
        <f t="shared" si="28"/>
        <v/>
      </c>
      <c r="BC17" s="17"/>
      <c r="BH17" s="52"/>
      <c r="BI17" s="52"/>
      <c r="BJ17" s="52"/>
      <c r="BK17" s="52"/>
      <c r="BL17" s="52"/>
      <c r="BM17" s="52"/>
      <c r="BW17" s="54"/>
      <c r="BX17" s="54"/>
      <c r="BY17" s="54"/>
      <c r="BZ17" s="54"/>
      <c r="CA17" s="54"/>
      <c r="CB17" s="54"/>
    </row>
    <row r="18" spans="1:80" ht="17.45" customHeight="1" thickTop="1">
      <c r="A18" s="105">
        <f>A11+1</f>
        <v>2.1</v>
      </c>
      <c r="B18" s="178">
        <f t="shared" si="0"/>
        <v>45751</v>
      </c>
      <c r="C18" s="4"/>
      <c r="D18" s="5"/>
      <c r="E18" s="6">
        <v>1</v>
      </c>
      <c r="F18" s="5"/>
      <c r="G18" s="74">
        <f t="shared" si="15"/>
        <v>886</v>
      </c>
      <c r="H18" s="75">
        <f t="shared" si="15"/>
        <v>6298</v>
      </c>
      <c r="I18" s="76">
        <f t="shared" si="16"/>
        <v>0</v>
      </c>
      <c r="J18" s="77">
        <f t="shared" si="17"/>
        <v>1.1273957158962795E-3</v>
      </c>
      <c r="K18" s="77">
        <f t="shared" si="18"/>
        <v>0</v>
      </c>
      <c r="L18" s="77">
        <f t="shared" si="19"/>
        <v>0</v>
      </c>
      <c r="M18" s="78">
        <f t="shared" ca="1" si="20"/>
        <v>8.948545861297539E-3</v>
      </c>
      <c r="N18" s="78">
        <f t="shared" ca="1" si="21"/>
        <v>2.5332488917036099E-3</v>
      </c>
      <c r="O18" s="78">
        <f t="shared" si="22"/>
        <v>5.0000000000000001E-4</v>
      </c>
      <c r="P18" s="7" t="s">
        <v>184</v>
      </c>
      <c r="Q18" s="8">
        <v>31</v>
      </c>
      <c r="R18" s="13">
        <v>34</v>
      </c>
      <c r="S18" s="79">
        <f t="shared" si="1"/>
        <v>31</v>
      </c>
      <c r="T18" s="80">
        <f t="shared" si="2"/>
        <v>34</v>
      </c>
      <c r="U18" s="90">
        <f t="shared" si="3"/>
        <v>27.466000000000001</v>
      </c>
      <c r="V18" s="82">
        <f t="shared" si="4"/>
        <v>214.13200000000001</v>
      </c>
      <c r="W18" s="4"/>
      <c r="X18" s="4"/>
      <c r="Y18" s="22"/>
      <c r="Z18" s="22"/>
      <c r="AA18" s="22"/>
      <c r="AB18" s="6"/>
      <c r="AC18" s="83">
        <f t="shared" ref="AC18:AC81" si="29">SUM(X18,Y18,Z18,AA18)</f>
        <v>0</v>
      </c>
      <c r="AD18" s="80">
        <f t="shared" ref="AD18:AD81" si="30">W18-AC18</f>
        <v>0</v>
      </c>
      <c r="AE18" s="76">
        <f t="shared" si="7"/>
        <v>0</v>
      </c>
      <c r="AF18" s="84">
        <f t="shared" si="8"/>
        <v>0</v>
      </c>
      <c r="AG18" s="85">
        <f t="shared" si="9"/>
        <v>0</v>
      </c>
      <c r="AH18" s="85">
        <f t="shared" si="10"/>
        <v>0</v>
      </c>
      <c r="AI18" s="77">
        <f t="shared" si="11"/>
        <v>0</v>
      </c>
      <c r="AJ18" s="84">
        <f t="shared" ref="AJ18:AJ81" si="31">IFERROR(AC18/W18,0)</f>
        <v>0</v>
      </c>
      <c r="AK18" s="77">
        <f t="shared" ref="AK18:AK81" si="32">IFERROR(AD18/W18,0)</f>
        <v>0</v>
      </c>
      <c r="AL18" s="5">
        <v>296</v>
      </c>
      <c r="AM18" s="9">
        <v>0.58099999999999996</v>
      </c>
      <c r="AN18" s="5">
        <v>291</v>
      </c>
      <c r="AO18" s="10">
        <v>0.56100000000000005</v>
      </c>
      <c r="AP18" s="5"/>
      <c r="AQ18" s="5"/>
      <c r="AR18" s="5"/>
      <c r="AS18" s="80" t="str">
        <f t="shared" si="23"/>
        <v/>
      </c>
      <c r="AT18" s="80" t="str">
        <f t="shared" ca="1" si="24"/>
        <v/>
      </c>
      <c r="AU18" s="80" t="str">
        <f t="shared" si="25"/>
        <v/>
      </c>
      <c r="AV18" s="80" t="str">
        <f t="shared" ca="1" si="26"/>
        <v/>
      </c>
      <c r="AW18" s="5"/>
      <c r="AX18" s="5"/>
      <c r="AY18" s="80" t="str">
        <f t="shared" si="27"/>
        <v/>
      </c>
      <c r="AZ18" s="165"/>
      <c r="BA18" s="165"/>
      <c r="BB18" s="80" t="str">
        <f t="shared" si="28"/>
        <v/>
      </c>
      <c r="BC18" s="5"/>
      <c r="BH18" s="52"/>
      <c r="BI18" s="52"/>
      <c r="BJ18" s="52"/>
      <c r="BK18" s="52"/>
      <c r="BL18" s="52"/>
      <c r="BM18" s="52"/>
      <c r="BW18" s="54"/>
      <c r="BX18" s="54"/>
      <c r="BY18" s="54"/>
      <c r="BZ18" s="54"/>
      <c r="CA18" s="54"/>
      <c r="CB18" s="54"/>
    </row>
    <row r="19" spans="1:80" ht="17.45" customHeight="1">
      <c r="A19" s="94">
        <f t="shared" ref="A19:A80" si="33">A12+1</f>
        <v>2.2000000000000002</v>
      </c>
      <c r="B19" s="179">
        <f t="shared" si="0"/>
        <v>45752</v>
      </c>
      <c r="C19" s="8"/>
      <c r="D19" s="11"/>
      <c r="E19" s="12"/>
      <c r="F19" s="11"/>
      <c r="G19" s="74">
        <f t="shared" si="15"/>
        <v>886</v>
      </c>
      <c r="H19" s="75">
        <f t="shared" si="15"/>
        <v>6298</v>
      </c>
      <c r="I19" s="88">
        <f t="shared" ref="I19:I82" si="34">IFERROR(C19/G18,0)</f>
        <v>0</v>
      </c>
      <c r="J19" s="78">
        <f t="shared" ref="J19:J82" si="35">IFERROR(E19/G18,0)</f>
        <v>0</v>
      </c>
      <c r="K19" s="78">
        <f t="shared" ref="K19:K82" si="36">IFERROR(D19/H18,0)</f>
        <v>0</v>
      </c>
      <c r="L19" s="78">
        <f t="shared" ref="L19:L82" si="37">IFERROR(F19/H18,0)</f>
        <v>0</v>
      </c>
      <c r="M19" s="78">
        <f t="shared" ca="1" si="20"/>
        <v>8.948545861297539E-3</v>
      </c>
      <c r="N19" s="78">
        <f t="shared" ca="1" si="21"/>
        <v>2.5332488917036099E-3</v>
      </c>
      <c r="O19" s="78">
        <f t="shared" si="22"/>
        <v>5.0000000000000001E-4</v>
      </c>
      <c r="P19" s="13" t="s">
        <v>184</v>
      </c>
      <c r="Q19" s="8">
        <v>34</v>
      </c>
      <c r="R19" s="13">
        <v>38</v>
      </c>
      <c r="S19" s="89">
        <f t="shared" si="1"/>
        <v>34</v>
      </c>
      <c r="T19" s="75">
        <f t="shared" si="2"/>
        <v>38</v>
      </c>
      <c r="U19" s="90">
        <f t="shared" si="3"/>
        <v>30.123999999999999</v>
      </c>
      <c r="V19" s="82">
        <f t="shared" si="4"/>
        <v>239.32400000000001</v>
      </c>
      <c r="W19" s="8"/>
      <c r="X19" s="8"/>
      <c r="Y19" s="23"/>
      <c r="Z19" s="23"/>
      <c r="AA19" s="23"/>
      <c r="AB19" s="12"/>
      <c r="AC19" s="91">
        <f t="shared" si="29"/>
        <v>0</v>
      </c>
      <c r="AD19" s="75">
        <f t="shared" si="30"/>
        <v>0</v>
      </c>
      <c r="AE19" s="88">
        <f t="shared" si="7"/>
        <v>0</v>
      </c>
      <c r="AF19" s="92">
        <f t="shared" si="8"/>
        <v>0</v>
      </c>
      <c r="AG19" s="93">
        <f t="shared" si="9"/>
        <v>0</v>
      </c>
      <c r="AH19" s="93">
        <f t="shared" si="10"/>
        <v>0</v>
      </c>
      <c r="AI19" s="78">
        <f t="shared" si="11"/>
        <v>0</v>
      </c>
      <c r="AJ19" s="92">
        <f t="shared" si="31"/>
        <v>0</v>
      </c>
      <c r="AK19" s="78">
        <f t="shared" si="32"/>
        <v>0</v>
      </c>
      <c r="AL19" s="11"/>
      <c r="AM19" s="14"/>
      <c r="AN19" s="11"/>
      <c r="AO19" s="15"/>
      <c r="AP19" s="11"/>
      <c r="AQ19" s="11"/>
      <c r="AR19" s="11"/>
      <c r="AS19" s="75" t="str">
        <f t="shared" si="23"/>
        <v/>
      </c>
      <c r="AT19" s="75" t="str">
        <f t="shared" ca="1" si="24"/>
        <v/>
      </c>
      <c r="AU19" s="75" t="str">
        <f t="shared" si="25"/>
        <v/>
      </c>
      <c r="AV19" s="75" t="str">
        <f t="shared" ca="1" si="26"/>
        <v/>
      </c>
      <c r="AW19" s="11"/>
      <c r="AX19" s="11"/>
      <c r="AY19" s="75" t="str">
        <f t="shared" si="27"/>
        <v/>
      </c>
      <c r="AZ19" s="11"/>
      <c r="BA19" s="11"/>
      <c r="BB19" s="75" t="str">
        <f t="shared" si="28"/>
        <v/>
      </c>
      <c r="BC19" s="11"/>
      <c r="BH19" s="52"/>
      <c r="BI19" s="52"/>
      <c r="BJ19" s="52"/>
      <c r="BK19" s="52"/>
      <c r="BL19" s="52"/>
      <c r="BM19" s="52"/>
      <c r="BW19" s="54"/>
      <c r="BX19" s="54"/>
      <c r="BY19" s="54"/>
      <c r="BZ19" s="54"/>
      <c r="CA19" s="54"/>
      <c r="CB19" s="54"/>
    </row>
    <row r="20" spans="1:80" ht="17.45" customHeight="1">
      <c r="A20" s="86">
        <f t="shared" si="33"/>
        <v>2.3000000000000003</v>
      </c>
      <c r="B20" s="179">
        <f t="shared" si="0"/>
        <v>45753</v>
      </c>
      <c r="C20" s="8"/>
      <c r="D20" s="11"/>
      <c r="E20" s="12">
        <v>1</v>
      </c>
      <c r="F20" s="11">
        <v>3</v>
      </c>
      <c r="G20" s="74">
        <f t="shared" si="15"/>
        <v>885</v>
      </c>
      <c r="H20" s="75">
        <f t="shared" si="15"/>
        <v>6295</v>
      </c>
      <c r="I20" s="88">
        <f t="shared" si="34"/>
        <v>0</v>
      </c>
      <c r="J20" s="78">
        <f t="shared" si="35"/>
        <v>1.128668171557562E-3</v>
      </c>
      <c r="K20" s="78">
        <f t="shared" si="36"/>
        <v>0</v>
      </c>
      <c r="L20" s="78">
        <f t="shared" si="37"/>
        <v>4.7634169577643698E-4</v>
      </c>
      <c r="M20" s="78">
        <f t="shared" ca="1" si="20"/>
        <v>1.0067114093959731E-2</v>
      </c>
      <c r="N20" s="78">
        <f t="shared" ca="1" si="21"/>
        <v>3.0082330588980365E-3</v>
      </c>
      <c r="O20" s="78">
        <f t="shared" si="22"/>
        <v>5.0000000000000001E-4</v>
      </c>
      <c r="P20" s="13" t="s">
        <v>184</v>
      </c>
      <c r="Q20" s="8">
        <v>37</v>
      </c>
      <c r="R20" s="13">
        <v>38</v>
      </c>
      <c r="S20" s="89">
        <f t="shared" si="1"/>
        <v>37</v>
      </c>
      <c r="T20" s="75">
        <f t="shared" si="2"/>
        <v>38</v>
      </c>
      <c r="U20" s="90">
        <f t="shared" si="3"/>
        <v>32.744999999999997</v>
      </c>
      <c r="V20" s="82">
        <f t="shared" si="4"/>
        <v>239.21</v>
      </c>
      <c r="W20" s="8"/>
      <c r="X20" s="8"/>
      <c r="Y20" s="23"/>
      <c r="Z20" s="23"/>
      <c r="AA20" s="23"/>
      <c r="AB20" s="12"/>
      <c r="AC20" s="91">
        <f t="shared" si="29"/>
        <v>0</v>
      </c>
      <c r="AD20" s="75">
        <f t="shared" si="30"/>
        <v>0</v>
      </c>
      <c r="AE20" s="88">
        <f t="shared" si="7"/>
        <v>0</v>
      </c>
      <c r="AF20" s="92">
        <f t="shared" si="8"/>
        <v>0</v>
      </c>
      <c r="AG20" s="93">
        <f t="shared" si="9"/>
        <v>0</v>
      </c>
      <c r="AH20" s="93">
        <f t="shared" si="10"/>
        <v>0</v>
      </c>
      <c r="AI20" s="78">
        <f t="shared" si="11"/>
        <v>0</v>
      </c>
      <c r="AJ20" s="92">
        <f t="shared" si="31"/>
        <v>0</v>
      </c>
      <c r="AK20" s="78">
        <f t="shared" si="32"/>
        <v>0</v>
      </c>
      <c r="AL20" s="11"/>
      <c r="AM20" s="14"/>
      <c r="AN20" s="11"/>
      <c r="AO20" s="15"/>
      <c r="AP20" s="11"/>
      <c r="AQ20" s="11"/>
      <c r="AR20" s="11"/>
      <c r="AS20" s="75" t="str">
        <f t="shared" si="23"/>
        <v/>
      </c>
      <c r="AT20" s="75" t="str">
        <f t="shared" ca="1" si="24"/>
        <v/>
      </c>
      <c r="AU20" s="75" t="str">
        <f t="shared" si="25"/>
        <v/>
      </c>
      <c r="AV20" s="75" t="str">
        <f t="shared" ca="1" si="26"/>
        <v/>
      </c>
      <c r="AW20" s="11"/>
      <c r="AX20" s="11"/>
      <c r="AY20" s="75" t="str">
        <f t="shared" si="27"/>
        <v/>
      </c>
      <c r="AZ20" s="11"/>
      <c r="BA20" s="11"/>
      <c r="BB20" s="75" t="str">
        <f t="shared" si="28"/>
        <v/>
      </c>
      <c r="BC20" s="11"/>
      <c r="BH20" s="52"/>
      <c r="BI20" s="52"/>
      <c r="BJ20" s="52"/>
      <c r="BK20" s="52"/>
      <c r="BL20" s="52"/>
      <c r="BM20" s="52"/>
      <c r="BW20" s="54"/>
      <c r="BX20" s="54"/>
      <c r="BY20" s="54"/>
      <c r="BZ20" s="54"/>
      <c r="CA20" s="54"/>
      <c r="CB20" s="54"/>
    </row>
    <row r="21" spans="1:80" ht="17.45" customHeight="1">
      <c r="A21" s="94">
        <f t="shared" si="33"/>
        <v>2.4000000000000004</v>
      </c>
      <c r="B21" s="179">
        <f t="shared" si="0"/>
        <v>45754</v>
      </c>
      <c r="C21" s="8"/>
      <c r="D21" s="11"/>
      <c r="E21" s="12">
        <v>1</v>
      </c>
      <c r="F21" s="11">
        <v>1</v>
      </c>
      <c r="G21" s="74">
        <f t="shared" si="15"/>
        <v>884</v>
      </c>
      <c r="H21" s="75">
        <f t="shared" si="15"/>
        <v>6294</v>
      </c>
      <c r="I21" s="88">
        <f t="shared" si="34"/>
        <v>0</v>
      </c>
      <c r="J21" s="78">
        <f t="shared" si="35"/>
        <v>1.1299435028248588E-3</v>
      </c>
      <c r="K21" s="78">
        <f t="shared" si="36"/>
        <v>0</v>
      </c>
      <c r="L21" s="78">
        <f t="shared" si="37"/>
        <v>1.5885623510722796E-4</v>
      </c>
      <c r="M21" s="78">
        <f t="shared" ca="1" si="20"/>
        <v>1.1185682326621925E-2</v>
      </c>
      <c r="N21" s="78">
        <f t="shared" ca="1" si="21"/>
        <v>3.1665611146295125E-3</v>
      </c>
      <c r="O21" s="78">
        <f t="shared" si="22"/>
        <v>5.0000000000000001E-4</v>
      </c>
      <c r="P21" s="13" t="s">
        <v>184</v>
      </c>
      <c r="Q21" s="8">
        <v>40</v>
      </c>
      <c r="R21" s="13">
        <v>38</v>
      </c>
      <c r="S21" s="89">
        <f t="shared" si="1"/>
        <v>40</v>
      </c>
      <c r="T21" s="75">
        <f t="shared" si="2"/>
        <v>38</v>
      </c>
      <c r="U21" s="90">
        <f t="shared" si="3"/>
        <v>35.36</v>
      </c>
      <c r="V21" s="82">
        <f t="shared" si="4"/>
        <v>239.172</v>
      </c>
      <c r="W21" s="8"/>
      <c r="X21" s="8"/>
      <c r="Y21" s="23"/>
      <c r="Z21" s="23"/>
      <c r="AA21" s="23"/>
      <c r="AB21" s="12"/>
      <c r="AC21" s="91">
        <f t="shared" si="29"/>
        <v>0</v>
      </c>
      <c r="AD21" s="75">
        <f t="shared" si="30"/>
        <v>0</v>
      </c>
      <c r="AE21" s="88">
        <f t="shared" si="7"/>
        <v>0</v>
      </c>
      <c r="AF21" s="92">
        <f t="shared" si="8"/>
        <v>0</v>
      </c>
      <c r="AG21" s="93">
        <f t="shared" si="9"/>
        <v>0</v>
      </c>
      <c r="AH21" s="93">
        <f t="shared" si="10"/>
        <v>0</v>
      </c>
      <c r="AI21" s="78">
        <f t="shared" si="11"/>
        <v>0</v>
      </c>
      <c r="AJ21" s="92">
        <f t="shared" si="31"/>
        <v>0</v>
      </c>
      <c r="AK21" s="78">
        <f t="shared" si="32"/>
        <v>0</v>
      </c>
      <c r="AL21" s="11"/>
      <c r="AM21" s="14"/>
      <c r="AN21" s="11"/>
      <c r="AO21" s="15"/>
      <c r="AP21" s="11"/>
      <c r="AQ21" s="11"/>
      <c r="AR21" s="11"/>
      <c r="AS21" s="75" t="str">
        <f t="shared" si="23"/>
        <v/>
      </c>
      <c r="AT21" s="75" t="str">
        <f t="shared" ca="1" si="24"/>
        <v/>
      </c>
      <c r="AU21" s="75" t="str">
        <f t="shared" si="25"/>
        <v/>
      </c>
      <c r="AV21" s="75" t="str">
        <f t="shared" ca="1" si="26"/>
        <v/>
      </c>
      <c r="AW21" s="11"/>
      <c r="AX21" s="11"/>
      <c r="AY21" s="75" t="str">
        <f t="shared" si="27"/>
        <v/>
      </c>
      <c r="AZ21" s="11"/>
      <c r="BA21" s="11"/>
      <c r="BB21" s="75" t="str">
        <f t="shared" si="28"/>
        <v/>
      </c>
      <c r="BC21" s="11"/>
      <c r="BH21" s="52"/>
      <c r="BI21" s="52"/>
      <c r="BJ21" s="52"/>
      <c r="BK21" s="52"/>
      <c r="BL21" s="52"/>
      <c r="BM21" s="52"/>
      <c r="BW21" s="54"/>
      <c r="BX21" s="54"/>
      <c r="BY21" s="54"/>
      <c r="BZ21" s="54"/>
      <c r="CA21" s="54"/>
      <c r="CB21" s="54"/>
    </row>
    <row r="22" spans="1:80" ht="17.45" customHeight="1">
      <c r="A22" s="86">
        <f t="shared" si="33"/>
        <v>2.5000000000000004</v>
      </c>
      <c r="B22" s="179">
        <f t="shared" si="0"/>
        <v>45755</v>
      </c>
      <c r="C22" s="8"/>
      <c r="D22" s="11"/>
      <c r="E22" s="12"/>
      <c r="F22" s="11"/>
      <c r="G22" s="74">
        <f t="shared" si="15"/>
        <v>884</v>
      </c>
      <c r="H22" s="75">
        <f t="shared" si="15"/>
        <v>6294</v>
      </c>
      <c r="I22" s="88">
        <f t="shared" si="34"/>
        <v>0</v>
      </c>
      <c r="J22" s="78">
        <f t="shared" si="35"/>
        <v>0</v>
      </c>
      <c r="K22" s="78">
        <f t="shared" si="36"/>
        <v>0</v>
      </c>
      <c r="L22" s="78">
        <f t="shared" si="37"/>
        <v>0</v>
      </c>
      <c r="M22" s="78">
        <f t="shared" ca="1" si="20"/>
        <v>1.1185682326621925E-2</v>
      </c>
      <c r="N22" s="78">
        <f t="shared" ca="1" si="21"/>
        <v>3.1665611146295125E-3</v>
      </c>
      <c r="O22" s="78">
        <f t="shared" si="22"/>
        <v>5.0000000000000001E-4</v>
      </c>
      <c r="P22" s="13" t="s">
        <v>184</v>
      </c>
      <c r="Q22" s="8">
        <v>44</v>
      </c>
      <c r="R22" s="13">
        <v>38</v>
      </c>
      <c r="S22" s="89">
        <f t="shared" si="1"/>
        <v>44</v>
      </c>
      <c r="T22" s="75">
        <f t="shared" si="2"/>
        <v>38</v>
      </c>
      <c r="U22" s="90">
        <f t="shared" si="3"/>
        <v>38.896000000000001</v>
      </c>
      <c r="V22" s="82">
        <f t="shared" si="4"/>
        <v>239.172</v>
      </c>
      <c r="W22" s="8"/>
      <c r="X22" s="8"/>
      <c r="Y22" s="23"/>
      <c r="Z22" s="23"/>
      <c r="AA22" s="23"/>
      <c r="AB22" s="12"/>
      <c r="AC22" s="91">
        <f t="shared" si="29"/>
        <v>0</v>
      </c>
      <c r="AD22" s="75">
        <f t="shared" si="30"/>
        <v>0</v>
      </c>
      <c r="AE22" s="88">
        <f t="shared" si="7"/>
        <v>0</v>
      </c>
      <c r="AF22" s="92">
        <f t="shared" si="8"/>
        <v>0</v>
      </c>
      <c r="AG22" s="93">
        <f t="shared" si="9"/>
        <v>0</v>
      </c>
      <c r="AH22" s="93">
        <f t="shared" si="10"/>
        <v>0</v>
      </c>
      <c r="AI22" s="78">
        <f t="shared" si="11"/>
        <v>0</v>
      </c>
      <c r="AJ22" s="92">
        <f t="shared" si="31"/>
        <v>0</v>
      </c>
      <c r="AK22" s="78">
        <f t="shared" si="32"/>
        <v>0</v>
      </c>
      <c r="AL22" s="11"/>
      <c r="AM22" s="14"/>
      <c r="AN22" s="11"/>
      <c r="AO22" s="15"/>
      <c r="AP22" s="11"/>
      <c r="AQ22" s="11"/>
      <c r="AR22" s="11"/>
      <c r="AS22" s="75" t="str">
        <f t="shared" si="23"/>
        <v/>
      </c>
      <c r="AT22" s="75" t="str">
        <f t="shared" ca="1" si="24"/>
        <v/>
      </c>
      <c r="AU22" s="75" t="str">
        <f t="shared" si="25"/>
        <v/>
      </c>
      <c r="AV22" s="75" t="str">
        <f t="shared" ca="1" si="26"/>
        <v/>
      </c>
      <c r="AW22" s="11"/>
      <c r="AX22" s="11"/>
      <c r="AY22" s="75" t="str">
        <f t="shared" si="27"/>
        <v/>
      </c>
      <c r="AZ22" s="11"/>
      <c r="BA22" s="11"/>
      <c r="BB22" s="75" t="str">
        <f t="shared" si="28"/>
        <v/>
      </c>
      <c r="BC22" s="11"/>
      <c r="BH22" s="52"/>
      <c r="BI22" s="52"/>
      <c r="BJ22" s="52"/>
      <c r="BK22" s="52"/>
      <c r="BL22" s="52"/>
      <c r="BM22" s="52"/>
      <c r="BW22" s="54"/>
      <c r="BX22" s="54"/>
      <c r="BY22" s="54"/>
      <c r="BZ22" s="54"/>
      <c r="CA22" s="54"/>
      <c r="CB22" s="54"/>
    </row>
    <row r="23" spans="1:80" ht="17.45" customHeight="1">
      <c r="A23" s="94">
        <f t="shared" si="33"/>
        <v>2.6000000000000005</v>
      </c>
      <c r="B23" s="179">
        <f t="shared" si="0"/>
        <v>45756</v>
      </c>
      <c r="C23" s="8"/>
      <c r="D23" s="11"/>
      <c r="E23" s="12">
        <v>1</v>
      </c>
      <c r="F23" s="11">
        <v>1</v>
      </c>
      <c r="G23" s="74">
        <f t="shared" si="15"/>
        <v>883</v>
      </c>
      <c r="H23" s="75">
        <f t="shared" si="15"/>
        <v>6293</v>
      </c>
      <c r="I23" s="88">
        <f t="shared" si="34"/>
        <v>0</v>
      </c>
      <c r="J23" s="78">
        <f t="shared" si="35"/>
        <v>1.1312217194570137E-3</v>
      </c>
      <c r="K23" s="78">
        <f t="shared" si="36"/>
        <v>0</v>
      </c>
      <c r="L23" s="78">
        <f t="shared" si="37"/>
        <v>1.5888147442008263E-4</v>
      </c>
      <c r="M23" s="78">
        <f t="shared" ca="1" si="20"/>
        <v>1.2304250559284116E-2</v>
      </c>
      <c r="N23" s="78">
        <f t="shared" ca="1" si="21"/>
        <v>3.324889170360988E-3</v>
      </c>
      <c r="O23" s="78">
        <f t="shared" si="22"/>
        <v>5.0000000000000001E-4</v>
      </c>
      <c r="P23" s="13" t="s">
        <v>184</v>
      </c>
      <c r="Q23" s="8">
        <v>48</v>
      </c>
      <c r="R23" s="13">
        <v>38</v>
      </c>
      <c r="S23" s="89">
        <f t="shared" si="1"/>
        <v>48</v>
      </c>
      <c r="T23" s="75">
        <f t="shared" si="2"/>
        <v>38</v>
      </c>
      <c r="U23" s="90">
        <f t="shared" si="3"/>
        <v>42.384</v>
      </c>
      <c r="V23" s="82">
        <f t="shared" si="4"/>
        <v>239.13399999999999</v>
      </c>
      <c r="W23" s="8"/>
      <c r="X23" s="8"/>
      <c r="Y23" s="23"/>
      <c r="Z23" s="23"/>
      <c r="AA23" s="23"/>
      <c r="AB23" s="12"/>
      <c r="AC23" s="91">
        <f t="shared" si="29"/>
        <v>0</v>
      </c>
      <c r="AD23" s="75">
        <f t="shared" si="30"/>
        <v>0</v>
      </c>
      <c r="AE23" s="88">
        <f t="shared" si="7"/>
        <v>0</v>
      </c>
      <c r="AF23" s="92">
        <f t="shared" si="8"/>
        <v>0</v>
      </c>
      <c r="AG23" s="93">
        <f t="shared" si="9"/>
        <v>0</v>
      </c>
      <c r="AH23" s="93">
        <f t="shared" si="10"/>
        <v>0</v>
      </c>
      <c r="AI23" s="78">
        <f t="shared" si="11"/>
        <v>0</v>
      </c>
      <c r="AJ23" s="92">
        <f t="shared" si="31"/>
        <v>0</v>
      </c>
      <c r="AK23" s="78">
        <f t="shared" si="32"/>
        <v>0</v>
      </c>
      <c r="AL23" s="11"/>
      <c r="AM23" s="14"/>
      <c r="AN23" s="11"/>
      <c r="AO23" s="15"/>
      <c r="AP23" s="11"/>
      <c r="AQ23" s="11"/>
      <c r="AR23" s="11"/>
      <c r="AS23" s="75" t="str">
        <f t="shared" si="23"/>
        <v/>
      </c>
      <c r="AT23" s="75" t="str">
        <f t="shared" ca="1" si="24"/>
        <v/>
      </c>
      <c r="AU23" s="75" t="str">
        <f t="shared" si="25"/>
        <v/>
      </c>
      <c r="AV23" s="75" t="str">
        <f t="shared" ca="1" si="26"/>
        <v/>
      </c>
      <c r="AW23" s="11"/>
      <c r="AX23" s="11"/>
      <c r="AY23" s="75" t="str">
        <f t="shared" si="27"/>
        <v/>
      </c>
      <c r="AZ23" s="11"/>
      <c r="BA23" s="11"/>
      <c r="BB23" s="75" t="str">
        <f t="shared" si="28"/>
        <v/>
      </c>
      <c r="BC23" s="11"/>
      <c r="BH23" s="52"/>
      <c r="BI23" s="52"/>
      <c r="BJ23" s="52"/>
      <c r="BK23" s="52"/>
      <c r="BL23" s="52"/>
      <c r="BM23" s="52"/>
      <c r="BW23" s="54"/>
      <c r="BX23" s="54"/>
      <c r="BY23" s="54"/>
      <c r="BZ23" s="54"/>
      <c r="CA23" s="54"/>
      <c r="CB23" s="54"/>
    </row>
    <row r="24" spans="1:80" ht="17.45" customHeight="1" thickBot="1">
      <c r="A24" s="86">
        <f t="shared" si="33"/>
        <v>2.7000000000000006</v>
      </c>
      <c r="B24" s="180">
        <f t="shared" si="0"/>
        <v>45757</v>
      </c>
      <c r="C24" s="16">
        <v>1</v>
      </c>
      <c r="D24" s="17">
        <v>1</v>
      </c>
      <c r="E24" s="18">
        <v>4</v>
      </c>
      <c r="F24" s="17">
        <v>1</v>
      </c>
      <c r="G24" s="96">
        <f t="shared" si="15"/>
        <v>878</v>
      </c>
      <c r="H24" s="97">
        <f t="shared" si="15"/>
        <v>6291</v>
      </c>
      <c r="I24" s="98">
        <f t="shared" si="34"/>
        <v>1.1325028312570782E-3</v>
      </c>
      <c r="J24" s="99">
        <f t="shared" si="35"/>
        <v>4.5300113250283129E-3</v>
      </c>
      <c r="K24" s="99">
        <f t="shared" si="36"/>
        <v>1.5890672175433021E-4</v>
      </c>
      <c r="L24" s="99">
        <f t="shared" si="37"/>
        <v>1.5890672175433021E-4</v>
      </c>
      <c r="M24" s="99">
        <f t="shared" ca="1" si="20"/>
        <v>1.6778523489932886E-2</v>
      </c>
      <c r="N24" s="99">
        <f t="shared" ca="1" si="21"/>
        <v>3.4832172260924636E-3</v>
      </c>
      <c r="O24" s="99">
        <f t="shared" si="22"/>
        <v>5.0000000000000001E-4</v>
      </c>
      <c r="P24" s="19" t="s">
        <v>184</v>
      </c>
      <c r="Q24" s="16">
        <v>52</v>
      </c>
      <c r="R24" s="19">
        <v>38</v>
      </c>
      <c r="S24" s="89">
        <f t="shared" si="1"/>
        <v>52</v>
      </c>
      <c r="T24" s="75">
        <f t="shared" si="2"/>
        <v>38</v>
      </c>
      <c r="U24" s="100">
        <f t="shared" si="3"/>
        <v>45.655999999999999</v>
      </c>
      <c r="V24" s="101">
        <f t="shared" si="4"/>
        <v>239.05799999999999</v>
      </c>
      <c r="W24" s="16"/>
      <c r="X24" s="16"/>
      <c r="Y24" s="23"/>
      <c r="Z24" s="23"/>
      <c r="AA24" s="23"/>
      <c r="AB24" s="12"/>
      <c r="AC24" s="102">
        <f t="shared" si="29"/>
        <v>0</v>
      </c>
      <c r="AD24" s="97">
        <f t="shared" si="30"/>
        <v>0</v>
      </c>
      <c r="AE24" s="98">
        <f t="shared" si="7"/>
        <v>0</v>
      </c>
      <c r="AF24" s="103">
        <f t="shared" si="8"/>
        <v>0</v>
      </c>
      <c r="AG24" s="104">
        <f t="shared" si="9"/>
        <v>0</v>
      </c>
      <c r="AH24" s="104">
        <f t="shared" si="10"/>
        <v>0</v>
      </c>
      <c r="AI24" s="99">
        <f t="shared" si="11"/>
        <v>0</v>
      </c>
      <c r="AJ24" s="103">
        <f t="shared" si="31"/>
        <v>0</v>
      </c>
      <c r="AK24" s="99">
        <f t="shared" si="32"/>
        <v>0</v>
      </c>
      <c r="AL24" s="17"/>
      <c r="AM24" s="20"/>
      <c r="AN24" s="17"/>
      <c r="AO24" s="21"/>
      <c r="AP24" s="17"/>
      <c r="AQ24" s="17"/>
      <c r="AR24" s="17"/>
      <c r="AS24" s="97" t="str">
        <f t="shared" si="23"/>
        <v/>
      </c>
      <c r="AT24" s="97" t="str">
        <f t="shared" ca="1" si="24"/>
        <v/>
      </c>
      <c r="AU24" s="97" t="str">
        <f t="shared" si="25"/>
        <v/>
      </c>
      <c r="AV24" s="97" t="str">
        <f t="shared" ca="1" si="26"/>
        <v/>
      </c>
      <c r="AW24" s="17"/>
      <c r="AX24" s="17"/>
      <c r="AY24" s="97" t="str">
        <f t="shared" si="27"/>
        <v/>
      </c>
      <c r="AZ24" s="17"/>
      <c r="BA24" s="17"/>
      <c r="BB24" s="97" t="str">
        <f t="shared" si="28"/>
        <v/>
      </c>
      <c r="BC24" s="17"/>
      <c r="BH24" s="52"/>
      <c r="BI24" s="52"/>
      <c r="BJ24" s="52"/>
      <c r="BK24" s="52"/>
      <c r="BL24" s="52"/>
      <c r="BM24" s="52"/>
      <c r="BW24" s="54"/>
      <c r="BX24" s="54"/>
      <c r="BY24" s="54"/>
      <c r="BZ24" s="54"/>
      <c r="CA24" s="54"/>
      <c r="CB24" s="54"/>
    </row>
    <row r="25" spans="1:80" ht="17.45" customHeight="1" thickTop="1">
      <c r="A25" s="71">
        <f>A18+1</f>
        <v>3.1</v>
      </c>
      <c r="B25" s="178">
        <f t="shared" si="0"/>
        <v>45758</v>
      </c>
      <c r="C25" s="4"/>
      <c r="D25" s="5"/>
      <c r="E25" s="6">
        <v>1</v>
      </c>
      <c r="F25" s="5"/>
      <c r="G25" s="74">
        <f t="shared" si="15"/>
        <v>877</v>
      </c>
      <c r="H25" s="75">
        <f t="shared" si="15"/>
        <v>6291</v>
      </c>
      <c r="I25" s="76">
        <f t="shared" si="34"/>
        <v>0</v>
      </c>
      <c r="J25" s="77">
        <f t="shared" si="35"/>
        <v>1.1389521640091116E-3</v>
      </c>
      <c r="K25" s="77">
        <f t="shared" si="36"/>
        <v>0</v>
      </c>
      <c r="L25" s="77">
        <f t="shared" si="37"/>
        <v>0</v>
      </c>
      <c r="M25" s="78">
        <f t="shared" ca="1" si="20"/>
        <v>1.7897091722595078E-2</v>
      </c>
      <c r="N25" s="78">
        <f t="shared" ca="1" si="21"/>
        <v>3.4832172260924636E-3</v>
      </c>
      <c r="O25" s="78">
        <f t="shared" si="22"/>
        <v>5.0000000000000001E-4</v>
      </c>
      <c r="P25" s="7" t="s">
        <v>184</v>
      </c>
      <c r="Q25" s="8">
        <v>56</v>
      </c>
      <c r="R25" s="13">
        <v>38</v>
      </c>
      <c r="S25" s="79">
        <f t="shared" si="1"/>
        <v>56</v>
      </c>
      <c r="T25" s="80">
        <f t="shared" si="2"/>
        <v>38</v>
      </c>
      <c r="U25" s="90">
        <f t="shared" si="3"/>
        <v>49.112000000000002</v>
      </c>
      <c r="V25" s="82">
        <f t="shared" si="4"/>
        <v>239.05799999999999</v>
      </c>
      <c r="W25" s="4"/>
      <c r="X25" s="4"/>
      <c r="Y25" s="22"/>
      <c r="Z25" s="22"/>
      <c r="AA25" s="22"/>
      <c r="AB25" s="6"/>
      <c r="AC25" s="83">
        <f t="shared" si="29"/>
        <v>0</v>
      </c>
      <c r="AD25" s="80">
        <f t="shared" si="30"/>
        <v>0</v>
      </c>
      <c r="AE25" s="76">
        <f t="shared" si="7"/>
        <v>0</v>
      </c>
      <c r="AF25" s="84">
        <f t="shared" si="8"/>
        <v>0</v>
      </c>
      <c r="AG25" s="85">
        <f t="shared" si="9"/>
        <v>0</v>
      </c>
      <c r="AH25" s="85">
        <f t="shared" si="10"/>
        <v>0</v>
      </c>
      <c r="AI25" s="77">
        <f t="shared" si="11"/>
        <v>0</v>
      </c>
      <c r="AJ25" s="84">
        <f t="shared" si="31"/>
        <v>0</v>
      </c>
      <c r="AK25" s="77">
        <f t="shared" si="32"/>
        <v>0</v>
      </c>
      <c r="AL25" s="5">
        <v>476</v>
      </c>
      <c r="AM25" s="9">
        <v>0.48099999999999998</v>
      </c>
      <c r="AN25" s="5">
        <v>431</v>
      </c>
      <c r="AO25" s="10">
        <v>0.55900000000000005</v>
      </c>
      <c r="AP25" s="5"/>
      <c r="AQ25" s="5"/>
      <c r="AR25" s="5"/>
      <c r="AS25" s="80" t="str">
        <f t="shared" si="23"/>
        <v/>
      </c>
      <c r="AT25" s="80" t="str">
        <f t="shared" ca="1" si="24"/>
        <v/>
      </c>
      <c r="AU25" s="80" t="str">
        <f t="shared" si="25"/>
        <v/>
      </c>
      <c r="AV25" s="80" t="str">
        <f t="shared" ca="1" si="26"/>
        <v/>
      </c>
      <c r="AW25" s="5"/>
      <c r="AX25" s="5"/>
      <c r="AY25" s="80" t="str">
        <f t="shared" si="27"/>
        <v/>
      </c>
      <c r="AZ25" s="165"/>
      <c r="BA25" s="165"/>
      <c r="BB25" s="80" t="str">
        <f t="shared" si="28"/>
        <v/>
      </c>
      <c r="BC25" s="5"/>
      <c r="BH25" s="52"/>
      <c r="BI25" s="52"/>
      <c r="BJ25" s="52"/>
      <c r="BK25" s="52"/>
      <c r="BL25" s="52"/>
      <c r="BM25" s="52"/>
      <c r="BW25" s="54"/>
      <c r="BX25" s="54"/>
      <c r="BY25" s="54"/>
      <c r="BZ25" s="54"/>
      <c r="CA25" s="54"/>
      <c r="CB25" s="54"/>
    </row>
    <row r="26" spans="1:80" ht="17.45" customHeight="1">
      <c r="A26" s="86">
        <f t="shared" si="33"/>
        <v>3.2</v>
      </c>
      <c r="B26" s="179">
        <f t="shared" si="0"/>
        <v>45759</v>
      </c>
      <c r="C26" s="8"/>
      <c r="D26" s="11"/>
      <c r="E26" s="12">
        <v>2</v>
      </c>
      <c r="F26" s="11"/>
      <c r="G26" s="74">
        <f t="shared" si="15"/>
        <v>875</v>
      </c>
      <c r="H26" s="75">
        <f t="shared" si="15"/>
        <v>6291</v>
      </c>
      <c r="I26" s="88">
        <f t="shared" si="34"/>
        <v>0</v>
      </c>
      <c r="J26" s="78">
        <f t="shared" si="35"/>
        <v>2.2805017103762829E-3</v>
      </c>
      <c r="K26" s="78">
        <f t="shared" si="36"/>
        <v>0</v>
      </c>
      <c r="L26" s="78">
        <f t="shared" si="37"/>
        <v>0</v>
      </c>
      <c r="M26" s="78">
        <f t="shared" ca="1" si="20"/>
        <v>2.0134228187919462E-2</v>
      </c>
      <c r="N26" s="78">
        <f t="shared" ca="1" si="21"/>
        <v>3.4832172260924636E-3</v>
      </c>
      <c r="O26" s="78">
        <f t="shared" si="22"/>
        <v>5.0000000000000001E-4</v>
      </c>
      <c r="P26" s="13" t="s">
        <v>184</v>
      </c>
      <c r="Q26" s="8">
        <v>60</v>
      </c>
      <c r="R26" s="13">
        <v>38</v>
      </c>
      <c r="S26" s="89">
        <f t="shared" si="1"/>
        <v>60</v>
      </c>
      <c r="T26" s="75">
        <f t="shared" si="2"/>
        <v>38</v>
      </c>
      <c r="U26" s="90">
        <f t="shared" si="3"/>
        <v>52.5</v>
      </c>
      <c r="V26" s="82">
        <f t="shared" si="4"/>
        <v>239.05799999999999</v>
      </c>
      <c r="W26" s="8"/>
      <c r="X26" s="8"/>
      <c r="Y26" s="23"/>
      <c r="Z26" s="23"/>
      <c r="AA26" s="23"/>
      <c r="AB26" s="12"/>
      <c r="AC26" s="91">
        <f t="shared" si="29"/>
        <v>0</v>
      </c>
      <c r="AD26" s="75">
        <f t="shared" si="30"/>
        <v>0</v>
      </c>
      <c r="AE26" s="88">
        <f t="shared" si="7"/>
        <v>0</v>
      </c>
      <c r="AF26" s="92">
        <f t="shared" si="8"/>
        <v>0</v>
      </c>
      <c r="AG26" s="93">
        <f t="shared" si="9"/>
        <v>0</v>
      </c>
      <c r="AH26" s="93">
        <f t="shared" si="10"/>
        <v>0</v>
      </c>
      <c r="AI26" s="78">
        <f t="shared" si="11"/>
        <v>0</v>
      </c>
      <c r="AJ26" s="92">
        <f t="shared" si="31"/>
        <v>0</v>
      </c>
      <c r="AK26" s="78">
        <f t="shared" si="32"/>
        <v>0</v>
      </c>
      <c r="AL26" s="11"/>
      <c r="AM26" s="14"/>
      <c r="AN26" s="11"/>
      <c r="AO26" s="15"/>
      <c r="AP26" s="11"/>
      <c r="AQ26" s="11"/>
      <c r="AR26" s="11"/>
      <c r="AS26" s="75" t="str">
        <f t="shared" si="23"/>
        <v/>
      </c>
      <c r="AT26" s="75" t="str">
        <f t="shared" ca="1" si="24"/>
        <v/>
      </c>
      <c r="AU26" s="75" t="str">
        <f t="shared" si="25"/>
        <v/>
      </c>
      <c r="AV26" s="75" t="str">
        <f t="shared" ca="1" si="26"/>
        <v/>
      </c>
      <c r="AW26" s="11"/>
      <c r="AX26" s="11"/>
      <c r="AY26" s="75" t="str">
        <f t="shared" si="27"/>
        <v/>
      </c>
      <c r="AZ26" s="11"/>
      <c r="BA26" s="11"/>
      <c r="BB26" s="75" t="str">
        <f t="shared" si="28"/>
        <v/>
      </c>
      <c r="BC26" s="11"/>
      <c r="BH26" s="52"/>
      <c r="BI26" s="52"/>
      <c r="BJ26" s="52"/>
      <c r="BK26" s="52"/>
      <c r="BL26" s="52"/>
      <c r="BM26" s="52"/>
      <c r="BW26" s="54"/>
      <c r="BX26" s="54"/>
      <c r="BY26" s="54"/>
      <c r="BZ26" s="54"/>
      <c r="CA26" s="54"/>
      <c r="CB26" s="54"/>
    </row>
    <row r="27" spans="1:80" ht="17.45" customHeight="1">
      <c r="A27" s="94">
        <f t="shared" si="33"/>
        <v>3.3000000000000003</v>
      </c>
      <c r="B27" s="179">
        <f t="shared" si="0"/>
        <v>45760</v>
      </c>
      <c r="C27" s="8"/>
      <c r="D27" s="11"/>
      <c r="E27" s="12"/>
      <c r="F27" s="11">
        <v>2</v>
      </c>
      <c r="G27" s="74">
        <f t="shared" si="15"/>
        <v>875</v>
      </c>
      <c r="H27" s="75">
        <f t="shared" si="15"/>
        <v>6289</v>
      </c>
      <c r="I27" s="88">
        <f t="shared" si="34"/>
        <v>0</v>
      </c>
      <c r="J27" s="78">
        <f t="shared" si="35"/>
        <v>0</v>
      </c>
      <c r="K27" s="78">
        <f t="shared" si="36"/>
        <v>0</v>
      </c>
      <c r="L27" s="78">
        <f t="shared" si="37"/>
        <v>3.1791448100460976E-4</v>
      </c>
      <c r="M27" s="78">
        <f t="shared" ca="1" si="20"/>
        <v>2.0134228187919462E-2</v>
      </c>
      <c r="N27" s="78">
        <f t="shared" ca="1" si="21"/>
        <v>3.7998733375554147E-3</v>
      </c>
      <c r="O27" s="78">
        <f t="shared" si="22"/>
        <v>5.0000000000000001E-4</v>
      </c>
      <c r="P27" s="13" t="s">
        <v>184</v>
      </c>
      <c r="Q27" s="8">
        <v>60</v>
      </c>
      <c r="R27" s="13">
        <v>38</v>
      </c>
      <c r="S27" s="89">
        <f t="shared" si="1"/>
        <v>60</v>
      </c>
      <c r="T27" s="75">
        <f t="shared" si="2"/>
        <v>38</v>
      </c>
      <c r="U27" s="90">
        <f t="shared" si="3"/>
        <v>52.5</v>
      </c>
      <c r="V27" s="82">
        <f t="shared" si="4"/>
        <v>238.982</v>
      </c>
      <c r="W27" s="8"/>
      <c r="X27" s="8"/>
      <c r="Y27" s="23"/>
      <c r="Z27" s="23"/>
      <c r="AA27" s="23"/>
      <c r="AB27" s="12"/>
      <c r="AC27" s="91">
        <f t="shared" si="29"/>
        <v>0</v>
      </c>
      <c r="AD27" s="75">
        <f t="shared" si="30"/>
        <v>0</v>
      </c>
      <c r="AE27" s="88">
        <f t="shared" si="7"/>
        <v>0</v>
      </c>
      <c r="AF27" s="92">
        <f t="shared" si="8"/>
        <v>0</v>
      </c>
      <c r="AG27" s="93">
        <f t="shared" si="9"/>
        <v>0</v>
      </c>
      <c r="AH27" s="93">
        <f t="shared" si="10"/>
        <v>0</v>
      </c>
      <c r="AI27" s="78">
        <f t="shared" si="11"/>
        <v>0</v>
      </c>
      <c r="AJ27" s="92">
        <f t="shared" si="31"/>
        <v>0</v>
      </c>
      <c r="AK27" s="78">
        <f t="shared" si="32"/>
        <v>0</v>
      </c>
      <c r="AL27" s="11"/>
      <c r="AM27" s="14"/>
      <c r="AN27" s="11"/>
      <c r="AO27" s="15"/>
      <c r="AP27" s="11"/>
      <c r="AQ27" s="11"/>
      <c r="AR27" s="11"/>
      <c r="AS27" s="75" t="str">
        <f t="shared" si="23"/>
        <v/>
      </c>
      <c r="AT27" s="75" t="str">
        <f t="shared" ca="1" si="24"/>
        <v/>
      </c>
      <c r="AU27" s="75" t="str">
        <f t="shared" si="25"/>
        <v/>
      </c>
      <c r="AV27" s="75" t="str">
        <f t="shared" ca="1" si="26"/>
        <v/>
      </c>
      <c r="AW27" s="11"/>
      <c r="AX27" s="11"/>
      <c r="AY27" s="75" t="str">
        <f t="shared" si="27"/>
        <v/>
      </c>
      <c r="AZ27" s="11"/>
      <c r="BA27" s="11"/>
      <c r="BB27" s="75" t="str">
        <f t="shared" si="28"/>
        <v/>
      </c>
      <c r="BC27" s="11"/>
      <c r="BH27" s="52"/>
      <c r="BI27" s="52"/>
      <c r="BJ27" s="52"/>
      <c r="BK27" s="52"/>
      <c r="BL27" s="52"/>
      <c r="BM27" s="52"/>
      <c r="BW27" s="54"/>
      <c r="BX27" s="54"/>
      <c r="BY27" s="54"/>
      <c r="BZ27" s="54"/>
      <c r="CA27" s="54"/>
      <c r="CB27" s="54"/>
    </row>
    <row r="28" spans="1:80" ht="17.45" customHeight="1">
      <c r="A28" s="86">
        <f t="shared" si="33"/>
        <v>3.4000000000000004</v>
      </c>
      <c r="B28" s="179">
        <f t="shared" si="0"/>
        <v>45761</v>
      </c>
      <c r="C28" s="8"/>
      <c r="D28" s="11"/>
      <c r="E28" s="12">
        <v>2</v>
      </c>
      <c r="F28" s="11">
        <v>1</v>
      </c>
      <c r="G28" s="74">
        <f t="shared" ref="G28:H91" si="38">G27-E28-C28</f>
        <v>873</v>
      </c>
      <c r="H28" s="75">
        <f t="shared" si="38"/>
        <v>6288</v>
      </c>
      <c r="I28" s="88">
        <f t="shared" si="34"/>
        <v>0</v>
      </c>
      <c r="J28" s="78">
        <f t="shared" si="35"/>
        <v>2.2857142857142859E-3</v>
      </c>
      <c r="K28" s="78">
        <f t="shared" si="36"/>
        <v>0</v>
      </c>
      <c r="L28" s="78">
        <f t="shared" si="37"/>
        <v>1.590077913817777E-4</v>
      </c>
      <c r="M28" s="78">
        <f t="shared" ca="1" si="20"/>
        <v>2.2371364653243849E-2</v>
      </c>
      <c r="N28" s="78">
        <f t="shared" ca="1" si="21"/>
        <v>3.9582013932868906E-3</v>
      </c>
      <c r="O28" s="78">
        <f t="shared" si="22"/>
        <v>5.0000000000000001E-4</v>
      </c>
      <c r="P28" s="13" t="s">
        <v>184</v>
      </c>
      <c r="Q28" s="8">
        <v>60</v>
      </c>
      <c r="R28" s="13">
        <v>38</v>
      </c>
      <c r="S28" s="89">
        <f t="shared" si="1"/>
        <v>60</v>
      </c>
      <c r="T28" s="75">
        <f t="shared" si="2"/>
        <v>38</v>
      </c>
      <c r="U28" s="90">
        <f t="shared" si="3"/>
        <v>52.38</v>
      </c>
      <c r="V28" s="82">
        <f t="shared" si="4"/>
        <v>238.94399999999999</v>
      </c>
      <c r="W28" s="8"/>
      <c r="X28" s="8"/>
      <c r="Y28" s="23"/>
      <c r="Z28" s="23"/>
      <c r="AA28" s="23"/>
      <c r="AB28" s="12"/>
      <c r="AC28" s="91">
        <f t="shared" si="29"/>
        <v>0</v>
      </c>
      <c r="AD28" s="75">
        <f t="shared" si="30"/>
        <v>0</v>
      </c>
      <c r="AE28" s="88">
        <f t="shared" si="7"/>
        <v>0</v>
      </c>
      <c r="AF28" s="92">
        <f t="shared" si="8"/>
        <v>0</v>
      </c>
      <c r="AG28" s="93">
        <f t="shared" si="9"/>
        <v>0</v>
      </c>
      <c r="AH28" s="93">
        <f t="shared" si="10"/>
        <v>0</v>
      </c>
      <c r="AI28" s="78">
        <f t="shared" si="11"/>
        <v>0</v>
      </c>
      <c r="AJ28" s="92">
        <f t="shared" si="31"/>
        <v>0</v>
      </c>
      <c r="AK28" s="78">
        <f t="shared" si="32"/>
        <v>0</v>
      </c>
      <c r="AL28" s="11"/>
      <c r="AM28" s="14"/>
      <c r="AN28" s="11"/>
      <c r="AO28" s="15"/>
      <c r="AP28" s="11"/>
      <c r="AQ28" s="11"/>
      <c r="AR28" s="11"/>
      <c r="AS28" s="75" t="str">
        <f t="shared" si="23"/>
        <v/>
      </c>
      <c r="AT28" s="75" t="str">
        <f t="shared" ca="1" si="24"/>
        <v/>
      </c>
      <c r="AU28" s="75" t="str">
        <f t="shared" si="25"/>
        <v/>
      </c>
      <c r="AV28" s="75" t="str">
        <f t="shared" ca="1" si="26"/>
        <v/>
      </c>
      <c r="AW28" s="11"/>
      <c r="AX28" s="11"/>
      <c r="AY28" s="75" t="str">
        <f t="shared" si="27"/>
        <v/>
      </c>
      <c r="AZ28" s="11"/>
      <c r="BA28" s="11"/>
      <c r="BB28" s="75" t="str">
        <f t="shared" si="28"/>
        <v/>
      </c>
      <c r="BC28" s="11"/>
      <c r="BH28" s="52"/>
      <c r="BI28" s="52"/>
      <c r="BJ28" s="52"/>
      <c r="BK28" s="52"/>
      <c r="BL28" s="52"/>
      <c r="BM28" s="52"/>
      <c r="BW28" s="54"/>
      <c r="BX28" s="54"/>
      <c r="BY28" s="54"/>
      <c r="BZ28" s="54"/>
      <c r="CA28" s="54"/>
      <c r="CB28" s="54"/>
    </row>
    <row r="29" spans="1:80" ht="17.45" customHeight="1">
      <c r="A29" s="94">
        <f t="shared" si="33"/>
        <v>3.5000000000000004</v>
      </c>
      <c r="B29" s="179">
        <f t="shared" si="0"/>
        <v>45762</v>
      </c>
      <c r="C29" s="8">
        <v>2</v>
      </c>
      <c r="D29" s="11"/>
      <c r="E29" s="12">
        <v>2</v>
      </c>
      <c r="F29" s="11">
        <v>1</v>
      </c>
      <c r="G29" s="74">
        <f t="shared" si="38"/>
        <v>869</v>
      </c>
      <c r="H29" s="75">
        <f t="shared" si="38"/>
        <v>6287</v>
      </c>
      <c r="I29" s="88">
        <f t="shared" si="34"/>
        <v>2.2909507445589921E-3</v>
      </c>
      <c r="J29" s="78">
        <f t="shared" si="35"/>
        <v>2.2909507445589921E-3</v>
      </c>
      <c r="K29" s="78">
        <f t="shared" si="36"/>
        <v>0</v>
      </c>
      <c r="L29" s="78">
        <f t="shared" si="37"/>
        <v>1.5903307888040714E-4</v>
      </c>
      <c r="M29" s="78">
        <f t="shared" ca="1" si="20"/>
        <v>2.4608501118568233E-2</v>
      </c>
      <c r="N29" s="78">
        <f t="shared" ca="1" si="21"/>
        <v>4.1165294490183657E-3</v>
      </c>
      <c r="O29" s="78">
        <f t="shared" si="22"/>
        <v>5.0000000000000001E-4</v>
      </c>
      <c r="P29" s="13" t="s">
        <v>184</v>
      </c>
      <c r="Q29" s="8">
        <v>60</v>
      </c>
      <c r="R29" s="13">
        <v>38</v>
      </c>
      <c r="S29" s="89">
        <f t="shared" si="1"/>
        <v>60</v>
      </c>
      <c r="T29" s="75">
        <f t="shared" si="2"/>
        <v>38</v>
      </c>
      <c r="U29" s="90">
        <f t="shared" si="3"/>
        <v>52.14</v>
      </c>
      <c r="V29" s="82">
        <f t="shared" si="4"/>
        <v>238.90600000000001</v>
      </c>
      <c r="W29" s="8"/>
      <c r="X29" s="8"/>
      <c r="Y29" s="23"/>
      <c r="Z29" s="23"/>
      <c r="AA29" s="23"/>
      <c r="AB29" s="12"/>
      <c r="AC29" s="91">
        <f t="shared" si="29"/>
        <v>0</v>
      </c>
      <c r="AD29" s="75">
        <f t="shared" si="30"/>
        <v>0</v>
      </c>
      <c r="AE29" s="88">
        <f t="shared" si="7"/>
        <v>0</v>
      </c>
      <c r="AF29" s="92">
        <f t="shared" si="8"/>
        <v>0</v>
      </c>
      <c r="AG29" s="93">
        <f t="shared" si="9"/>
        <v>0</v>
      </c>
      <c r="AH29" s="93">
        <f t="shared" si="10"/>
        <v>0</v>
      </c>
      <c r="AI29" s="78">
        <f t="shared" si="11"/>
        <v>0</v>
      </c>
      <c r="AJ29" s="92">
        <f t="shared" si="31"/>
        <v>0</v>
      </c>
      <c r="AK29" s="78">
        <f t="shared" si="32"/>
        <v>0</v>
      </c>
      <c r="AL29" s="11"/>
      <c r="AM29" s="14"/>
      <c r="AN29" s="11"/>
      <c r="AO29" s="15"/>
      <c r="AP29" s="11"/>
      <c r="AQ29" s="11"/>
      <c r="AR29" s="11"/>
      <c r="AS29" s="75" t="str">
        <f t="shared" si="23"/>
        <v/>
      </c>
      <c r="AT29" s="75" t="str">
        <f t="shared" ca="1" si="24"/>
        <v/>
      </c>
      <c r="AU29" s="75" t="str">
        <f t="shared" si="25"/>
        <v/>
      </c>
      <c r="AV29" s="75" t="str">
        <f t="shared" ca="1" si="26"/>
        <v/>
      </c>
      <c r="AW29" s="11"/>
      <c r="AX29" s="11"/>
      <c r="AY29" s="75" t="str">
        <f t="shared" si="27"/>
        <v/>
      </c>
      <c r="AZ29" s="11"/>
      <c r="BA29" s="11"/>
      <c r="BB29" s="75" t="str">
        <f t="shared" si="28"/>
        <v/>
      </c>
      <c r="BC29" s="11"/>
      <c r="BH29" s="52"/>
      <c r="BI29" s="52"/>
      <c r="BJ29" s="52"/>
      <c r="BK29" s="52"/>
      <c r="BL29" s="52"/>
      <c r="BM29" s="52"/>
      <c r="BW29" s="54"/>
      <c r="BX29" s="54"/>
      <c r="BY29" s="54"/>
      <c r="BZ29" s="54"/>
      <c r="CA29" s="54"/>
      <c r="CB29" s="54"/>
    </row>
    <row r="30" spans="1:80" ht="17.45" customHeight="1">
      <c r="A30" s="86">
        <f t="shared" si="33"/>
        <v>3.6000000000000005</v>
      </c>
      <c r="B30" s="179">
        <f t="shared" si="0"/>
        <v>45763</v>
      </c>
      <c r="C30" s="8"/>
      <c r="D30" s="11"/>
      <c r="E30" s="12">
        <v>1</v>
      </c>
      <c r="F30" s="11"/>
      <c r="G30" s="74">
        <f t="shared" si="38"/>
        <v>868</v>
      </c>
      <c r="H30" s="75">
        <f t="shared" si="38"/>
        <v>6287</v>
      </c>
      <c r="I30" s="88">
        <f t="shared" si="34"/>
        <v>0</v>
      </c>
      <c r="J30" s="78">
        <f t="shared" si="35"/>
        <v>1.1507479861910242E-3</v>
      </c>
      <c r="K30" s="78">
        <f t="shared" si="36"/>
        <v>0</v>
      </c>
      <c r="L30" s="78">
        <f t="shared" si="37"/>
        <v>0</v>
      </c>
      <c r="M30" s="78">
        <f t="shared" ca="1" si="20"/>
        <v>2.5727069351230425E-2</v>
      </c>
      <c r="N30" s="78">
        <f t="shared" ca="1" si="21"/>
        <v>4.1165294490183657E-3</v>
      </c>
      <c r="O30" s="78">
        <f t="shared" si="22"/>
        <v>5.0000000000000001E-4</v>
      </c>
      <c r="P30" s="13" t="s">
        <v>184</v>
      </c>
      <c r="Q30" s="8">
        <v>60</v>
      </c>
      <c r="R30" s="13">
        <v>38</v>
      </c>
      <c r="S30" s="89">
        <f t="shared" si="1"/>
        <v>60</v>
      </c>
      <c r="T30" s="75">
        <f t="shared" si="2"/>
        <v>38</v>
      </c>
      <c r="U30" s="90">
        <f t="shared" si="3"/>
        <v>52.08</v>
      </c>
      <c r="V30" s="82">
        <f t="shared" si="4"/>
        <v>238.90600000000001</v>
      </c>
      <c r="W30" s="8"/>
      <c r="X30" s="8"/>
      <c r="Y30" s="23"/>
      <c r="Z30" s="23"/>
      <c r="AA30" s="23"/>
      <c r="AB30" s="12"/>
      <c r="AC30" s="91">
        <f t="shared" si="29"/>
        <v>0</v>
      </c>
      <c r="AD30" s="75">
        <f t="shared" si="30"/>
        <v>0</v>
      </c>
      <c r="AE30" s="88">
        <f t="shared" si="7"/>
        <v>0</v>
      </c>
      <c r="AF30" s="92">
        <f t="shared" si="8"/>
        <v>0</v>
      </c>
      <c r="AG30" s="93">
        <f t="shared" si="9"/>
        <v>0</v>
      </c>
      <c r="AH30" s="93">
        <f t="shared" si="10"/>
        <v>0</v>
      </c>
      <c r="AI30" s="78">
        <f t="shared" si="11"/>
        <v>0</v>
      </c>
      <c r="AJ30" s="92">
        <f t="shared" si="31"/>
        <v>0</v>
      </c>
      <c r="AK30" s="78">
        <f t="shared" si="32"/>
        <v>0</v>
      </c>
      <c r="AL30" s="11"/>
      <c r="AM30" s="14"/>
      <c r="AN30" s="11"/>
      <c r="AO30" s="15"/>
      <c r="AP30" s="11"/>
      <c r="AQ30" s="11"/>
      <c r="AR30" s="11"/>
      <c r="AS30" s="75" t="str">
        <f t="shared" si="23"/>
        <v/>
      </c>
      <c r="AT30" s="75" t="str">
        <f t="shared" ca="1" si="24"/>
        <v/>
      </c>
      <c r="AU30" s="75" t="str">
        <f t="shared" si="25"/>
        <v/>
      </c>
      <c r="AV30" s="75" t="str">
        <f t="shared" ca="1" si="26"/>
        <v/>
      </c>
      <c r="AW30" s="11"/>
      <c r="AX30" s="11"/>
      <c r="AY30" s="75" t="str">
        <f t="shared" si="27"/>
        <v/>
      </c>
      <c r="AZ30" s="11"/>
      <c r="BA30" s="11"/>
      <c r="BB30" s="75" t="str">
        <f t="shared" si="28"/>
        <v/>
      </c>
      <c r="BC30" s="11"/>
      <c r="BH30" s="52"/>
      <c r="BI30" s="52"/>
      <c r="BJ30" s="52"/>
      <c r="BK30" s="52"/>
      <c r="BL30" s="52"/>
      <c r="BM30" s="52"/>
      <c r="BW30" s="54"/>
      <c r="BX30" s="54"/>
      <c r="BY30" s="54"/>
      <c r="BZ30" s="54"/>
      <c r="CA30" s="54"/>
      <c r="CB30" s="54"/>
    </row>
    <row r="31" spans="1:80" ht="17.45" customHeight="1" thickBot="1">
      <c r="A31" s="94">
        <f t="shared" si="33"/>
        <v>3.7000000000000006</v>
      </c>
      <c r="B31" s="180">
        <f t="shared" si="0"/>
        <v>45764</v>
      </c>
      <c r="C31" s="16"/>
      <c r="D31" s="17"/>
      <c r="E31" s="18">
        <v>1</v>
      </c>
      <c r="F31" s="17">
        <v>1</v>
      </c>
      <c r="G31" s="96">
        <f t="shared" si="38"/>
        <v>867</v>
      </c>
      <c r="H31" s="97">
        <f t="shared" si="38"/>
        <v>6286</v>
      </c>
      <c r="I31" s="98">
        <f t="shared" si="34"/>
        <v>0</v>
      </c>
      <c r="J31" s="99">
        <f t="shared" si="35"/>
        <v>1.152073732718894E-3</v>
      </c>
      <c r="K31" s="99">
        <f t="shared" si="36"/>
        <v>0</v>
      </c>
      <c r="L31" s="99">
        <f t="shared" si="37"/>
        <v>1.590583744234134E-4</v>
      </c>
      <c r="M31" s="99">
        <f t="shared" ca="1" si="20"/>
        <v>2.6845637583892617E-2</v>
      </c>
      <c r="N31" s="99">
        <f t="shared" ca="1" si="21"/>
        <v>4.2748575047498408E-3</v>
      </c>
      <c r="O31" s="99">
        <f t="shared" si="22"/>
        <v>5.0000000000000001E-4</v>
      </c>
      <c r="P31" s="19" t="s">
        <v>184</v>
      </c>
      <c r="Q31" s="16">
        <v>60</v>
      </c>
      <c r="R31" s="19">
        <v>38</v>
      </c>
      <c r="S31" s="89">
        <f t="shared" si="1"/>
        <v>60</v>
      </c>
      <c r="T31" s="75">
        <f t="shared" si="2"/>
        <v>38</v>
      </c>
      <c r="U31" s="100">
        <f t="shared" si="3"/>
        <v>52.02</v>
      </c>
      <c r="V31" s="101">
        <f t="shared" si="4"/>
        <v>238.86799999999999</v>
      </c>
      <c r="W31" s="16"/>
      <c r="X31" s="16"/>
      <c r="Y31" s="23"/>
      <c r="Z31" s="23"/>
      <c r="AA31" s="23"/>
      <c r="AB31" s="12"/>
      <c r="AC31" s="102">
        <f t="shared" si="29"/>
        <v>0</v>
      </c>
      <c r="AD31" s="97">
        <f t="shared" si="30"/>
        <v>0</v>
      </c>
      <c r="AE31" s="98">
        <f t="shared" si="7"/>
        <v>0</v>
      </c>
      <c r="AF31" s="103">
        <f t="shared" si="8"/>
        <v>0</v>
      </c>
      <c r="AG31" s="104">
        <f t="shared" si="9"/>
        <v>0</v>
      </c>
      <c r="AH31" s="104">
        <f t="shared" si="10"/>
        <v>0</v>
      </c>
      <c r="AI31" s="99">
        <f t="shared" si="11"/>
        <v>0</v>
      </c>
      <c r="AJ31" s="103">
        <f t="shared" si="31"/>
        <v>0</v>
      </c>
      <c r="AK31" s="99">
        <f t="shared" si="32"/>
        <v>0</v>
      </c>
      <c r="AL31" s="17"/>
      <c r="AM31" s="20"/>
      <c r="AN31" s="17"/>
      <c r="AO31" s="21"/>
      <c r="AP31" s="17"/>
      <c r="AQ31" s="17"/>
      <c r="AR31" s="17"/>
      <c r="AS31" s="97" t="str">
        <f t="shared" si="23"/>
        <v/>
      </c>
      <c r="AT31" s="97" t="str">
        <f t="shared" ca="1" si="24"/>
        <v/>
      </c>
      <c r="AU31" s="97" t="str">
        <f t="shared" si="25"/>
        <v/>
      </c>
      <c r="AV31" s="97" t="str">
        <f t="shared" ca="1" si="26"/>
        <v/>
      </c>
      <c r="AW31" s="17"/>
      <c r="AX31" s="17"/>
      <c r="AY31" s="97" t="str">
        <f t="shared" si="27"/>
        <v/>
      </c>
      <c r="AZ31" s="17"/>
      <c r="BA31" s="17"/>
      <c r="BB31" s="97" t="str">
        <f t="shared" si="28"/>
        <v/>
      </c>
      <c r="BC31" s="17"/>
      <c r="BH31" s="52"/>
      <c r="BI31" s="52"/>
      <c r="BJ31" s="52"/>
      <c r="BK31" s="52"/>
      <c r="BL31" s="52"/>
      <c r="BM31" s="52"/>
      <c r="BW31" s="54"/>
      <c r="BX31" s="54"/>
      <c r="BY31" s="54"/>
      <c r="BZ31" s="54"/>
      <c r="CA31" s="54"/>
      <c r="CB31" s="54"/>
    </row>
    <row r="32" spans="1:80" ht="17.45" customHeight="1" thickTop="1">
      <c r="A32" s="105">
        <f>A25+1</f>
        <v>4.0999999999999996</v>
      </c>
      <c r="B32" s="178">
        <f t="shared" si="0"/>
        <v>45765</v>
      </c>
      <c r="C32" s="4"/>
      <c r="D32" s="5"/>
      <c r="E32" s="6">
        <v>1</v>
      </c>
      <c r="F32" s="5"/>
      <c r="G32" s="74">
        <f t="shared" si="38"/>
        <v>866</v>
      </c>
      <c r="H32" s="75">
        <f t="shared" si="38"/>
        <v>6286</v>
      </c>
      <c r="I32" s="76">
        <f t="shared" si="34"/>
        <v>0</v>
      </c>
      <c r="J32" s="77">
        <f t="shared" si="35"/>
        <v>1.1534025374855825E-3</v>
      </c>
      <c r="K32" s="77">
        <f t="shared" si="36"/>
        <v>0</v>
      </c>
      <c r="L32" s="77">
        <f t="shared" si="37"/>
        <v>0</v>
      </c>
      <c r="M32" s="78">
        <f t="shared" ca="1" si="20"/>
        <v>2.7964205816554809E-2</v>
      </c>
      <c r="N32" s="78">
        <f t="shared" ca="1" si="21"/>
        <v>4.2748575047498408E-3</v>
      </c>
      <c r="O32" s="78">
        <f t="shared" si="22"/>
        <v>5.0000000000000001E-4</v>
      </c>
      <c r="P32" s="7" t="s">
        <v>184</v>
      </c>
      <c r="Q32" s="8">
        <v>60</v>
      </c>
      <c r="R32" s="13">
        <v>38</v>
      </c>
      <c r="S32" s="79">
        <f t="shared" si="1"/>
        <v>60</v>
      </c>
      <c r="T32" s="80">
        <f t="shared" si="2"/>
        <v>38</v>
      </c>
      <c r="U32" s="90">
        <f t="shared" si="3"/>
        <v>51.96</v>
      </c>
      <c r="V32" s="82">
        <f t="shared" si="4"/>
        <v>238.86799999999999</v>
      </c>
      <c r="W32" s="4"/>
      <c r="X32" s="4"/>
      <c r="Y32" s="22"/>
      <c r="Z32" s="22"/>
      <c r="AA32" s="22"/>
      <c r="AB32" s="6"/>
      <c r="AC32" s="83">
        <f t="shared" si="29"/>
        <v>0</v>
      </c>
      <c r="AD32" s="80">
        <f t="shared" si="30"/>
        <v>0</v>
      </c>
      <c r="AE32" s="76">
        <f t="shared" si="7"/>
        <v>0</v>
      </c>
      <c r="AF32" s="84">
        <f t="shared" si="8"/>
        <v>0</v>
      </c>
      <c r="AG32" s="85">
        <f t="shared" si="9"/>
        <v>0</v>
      </c>
      <c r="AH32" s="85">
        <f t="shared" si="10"/>
        <v>0</v>
      </c>
      <c r="AI32" s="77">
        <f t="shared" si="11"/>
        <v>0</v>
      </c>
      <c r="AJ32" s="84">
        <f t="shared" si="31"/>
        <v>0</v>
      </c>
      <c r="AK32" s="77">
        <f t="shared" si="32"/>
        <v>0</v>
      </c>
      <c r="AL32" s="5">
        <v>738</v>
      </c>
      <c r="AM32" s="9">
        <v>0.51200000000000001</v>
      </c>
      <c r="AN32" s="5">
        <v>595</v>
      </c>
      <c r="AO32" s="10">
        <v>0.58099999999999996</v>
      </c>
      <c r="AP32" s="5"/>
      <c r="AQ32" s="5"/>
      <c r="AR32" s="5"/>
      <c r="AS32" s="80" t="str">
        <f t="shared" si="23"/>
        <v/>
      </c>
      <c r="AT32" s="80" t="str">
        <f t="shared" ca="1" si="24"/>
        <v/>
      </c>
      <c r="AU32" s="80" t="str">
        <f t="shared" si="25"/>
        <v/>
      </c>
      <c r="AV32" s="80" t="str">
        <f t="shared" ca="1" si="26"/>
        <v/>
      </c>
      <c r="AW32" s="5"/>
      <c r="AX32" s="5"/>
      <c r="AY32" s="80" t="str">
        <f t="shared" si="27"/>
        <v/>
      </c>
      <c r="AZ32" s="165"/>
      <c r="BA32" s="165"/>
      <c r="BB32" s="80" t="str">
        <f t="shared" si="28"/>
        <v/>
      </c>
      <c r="BC32" s="5"/>
      <c r="BH32" s="52"/>
      <c r="BI32" s="52"/>
      <c r="BJ32" s="52"/>
      <c r="BK32" s="52"/>
      <c r="BL32" s="52"/>
      <c r="BM32" s="52"/>
      <c r="BW32" s="54"/>
      <c r="BX32" s="54"/>
      <c r="BY32" s="54"/>
      <c r="BZ32" s="54"/>
      <c r="CA32" s="54"/>
      <c r="CB32" s="54"/>
    </row>
    <row r="33" spans="1:80" ht="17.45" customHeight="1">
      <c r="A33" s="94">
        <f t="shared" si="33"/>
        <v>4.2</v>
      </c>
      <c r="B33" s="179">
        <f t="shared" si="0"/>
        <v>45766</v>
      </c>
      <c r="C33" s="8"/>
      <c r="D33" s="11"/>
      <c r="E33" s="12"/>
      <c r="F33" s="11"/>
      <c r="G33" s="74">
        <f t="shared" si="38"/>
        <v>866</v>
      </c>
      <c r="H33" s="75">
        <f t="shared" si="38"/>
        <v>6286</v>
      </c>
      <c r="I33" s="88">
        <f t="shared" si="34"/>
        <v>0</v>
      </c>
      <c r="J33" s="78">
        <f t="shared" si="35"/>
        <v>0</v>
      </c>
      <c r="K33" s="78">
        <f t="shared" si="36"/>
        <v>0</v>
      </c>
      <c r="L33" s="78">
        <f t="shared" si="37"/>
        <v>0</v>
      </c>
      <c r="M33" s="78">
        <f t="shared" ca="1" si="20"/>
        <v>2.7964205816554809E-2</v>
      </c>
      <c r="N33" s="78">
        <f t="shared" ca="1" si="21"/>
        <v>4.2748575047498408E-3</v>
      </c>
      <c r="O33" s="78">
        <f t="shared" si="22"/>
        <v>5.0000000000000001E-4</v>
      </c>
      <c r="P33" s="13" t="s">
        <v>184</v>
      </c>
      <c r="Q33" s="8">
        <v>60</v>
      </c>
      <c r="R33" s="13">
        <v>40</v>
      </c>
      <c r="S33" s="89">
        <f t="shared" si="1"/>
        <v>60</v>
      </c>
      <c r="T33" s="75">
        <f t="shared" si="2"/>
        <v>40</v>
      </c>
      <c r="U33" s="90">
        <f t="shared" si="3"/>
        <v>51.96</v>
      </c>
      <c r="V33" s="82">
        <f t="shared" si="4"/>
        <v>251.44</v>
      </c>
      <c r="W33" s="8"/>
      <c r="X33" s="8"/>
      <c r="Y33" s="23"/>
      <c r="Z33" s="23"/>
      <c r="AA33" s="23"/>
      <c r="AB33" s="12"/>
      <c r="AC33" s="91">
        <f t="shared" si="29"/>
        <v>0</v>
      </c>
      <c r="AD33" s="75">
        <f t="shared" si="30"/>
        <v>0</v>
      </c>
      <c r="AE33" s="88">
        <f t="shared" si="7"/>
        <v>0</v>
      </c>
      <c r="AF33" s="92">
        <f t="shared" si="8"/>
        <v>0</v>
      </c>
      <c r="AG33" s="93">
        <f t="shared" si="9"/>
        <v>0</v>
      </c>
      <c r="AH33" s="93">
        <f t="shared" si="10"/>
        <v>0</v>
      </c>
      <c r="AI33" s="78">
        <f t="shared" si="11"/>
        <v>0</v>
      </c>
      <c r="AJ33" s="92">
        <f t="shared" si="31"/>
        <v>0</v>
      </c>
      <c r="AK33" s="78">
        <f t="shared" si="32"/>
        <v>0</v>
      </c>
      <c r="AL33" s="11"/>
      <c r="AM33" s="14"/>
      <c r="AN33" s="11">
        <v>580</v>
      </c>
      <c r="AO33" s="15">
        <v>0.57899999999999996</v>
      </c>
      <c r="AP33" s="11"/>
      <c r="AQ33" s="11"/>
      <c r="AR33" s="11"/>
      <c r="AS33" s="75" t="str">
        <f t="shared" si="23"/>
        <v/>
      </c>
      <c r="AT33" s="75" t="str">
        <f t="shared" ca="1" si="24"/>
        <v/>
      </c>
      <c r="AU33" s="75" t="str">
        <f t="shared" si="25"/>
        <v/>
      </c>
      <c r="AV33" s="75" t="str">
        <f t="shared" ca="1" si="26"/>
        <v/>
      </c>
      <c r="AW33" s="11"/>
      <c r="AX33" s="11"/>
      <c r="AY33" s="75" t="str">
        <f t="shared" si="27"/>
        <v/>
      </c>
      <c r="AZ33" s="11"/>
      <c r="BA33" s="11"/>
      <c r="BB33" s="75" t="str">
        <f t="shared" si="28"/>
        <v/>
      </c>
      <c r="BC33" s="11"/>
      <c r="BH33" s="52"/>
      <c r="BI33" s="52"/>
      <c r="BJ33" s="52"/>
      <c r="BK33" s="52"/>
      <c r="BL33" s="52"/>
      <c r="BM33" s="52"/>
      <c r="BW33" s="54"/>
      <c r="BX33" s="54"/>
      <c r="BY33" s="54"/>
      <c r="BZ33" s="54"/>
      <c r="CA33" s="54"/>
      <c r="CB33" s="54"/>
    </row>
    <row r="34" spans="1:80" ht="17.45" customHeight="1">
      <c r="A34" s="86">
        <f t="shared" si="33"/>
        <v>4.3000000000000007</v>
      </c>
      <c r="B34" s="179">
        <f t="shared" si="0"/>
        <v>45767</v>
      </c>
      <c r="C34" s="8"/>
      <c r="D34" s="11"/>
      <c r="E34" s="12"/>
      <c r="F34" s="11"/>
      <c r="G34" s="74">
        <f t="shared" si="38"/>
        <v>866</v>
      </c>
      <c r="H34" s="75">
        <f t="shared" si="38"/>
        <v>6286</v>
      </c>
      <c r="I34" s="88">
        <f t="shared" si="34"/>
        <v>0</v>
      </c>
      <c r="J34" s="78">
        <f t="shared" si="35"/>
        <v>0</v>
      </c>
      <c r="K34" s="78">
        <f t="shared" si="36"/>
        <v>0</v>
      </c>
      <c r="L34" s="78">
        <f t="shared" si="37"/>
        <v>0</v>
      </c>
      <c r="M34" s="78">
        <f t="shared" ca="1" si="20"/>
        <v>2.7964205816554809E-2</v>
      </c>
      <c r="N34" s="78">
        <f t="shared" ca="1" si="21"/>
        <v>4.2748575047498408E-3</v>
      </c>
      <c r="O34" s="78">
        <f t="shared" si="22"/>
        <v>5.0000000000000001E-4</v>
      </c>
      <c r="P34" s="13" t="s">
        <v>184</v>
      </c>
      <c r="Q34" s="8">
        <v>60</v>
      </c>
      <c r="R34" s="13">
        <v>40</v>
      </c>
      <c r="S34" s="89">
        <f t="shared" si="1"/>
        <v>60</v>
      </c>
      <c r="T34" s="75">
        <f t="shared" si="2"/>
        <v>40</v>
      </c>
      <c r="U34" s="90">
        <f t="shared" si="3"/>
        <v>51.96</v>
      </c>
      <c r="V34" s="82">
        <f t="shared" si="4"/>
        <v>251.44</v>
      </c>
      <c r="W34" s="8"/>
      <c r="X34" s="8"/>
      <c r="Y34" s="23"/>
      <c r="Z34" s="23"/>
      <c r="AA34" s="23"/>
      <c r="AB34" s="12"/>
      <c r="AC34" s="91">
        <f t="shared" si="29"/>
        <v>0</v>
      </c>
      <c r="AD34" s="75">
        <f t="shared" si="30"/>
        <v>0</v>
      </c>
      <c r="AE34" s="88">
        <f t="shared" si="7"/>
        <v>0</v>
      </c>
      <c r="AF34" s="92">
        <f t="shared" si="8"/>
        <v>0</v>
      </c>
      <c r="AG34" s="93">
        <f t="shared" si="9"/>
        <v>0</v>
      </c>
      <c r="AH34" s="93">
        <f t="shared" si="10"/>
        <v>0</v>
      </c>
      <c r="AI34" s="78">
        <f t="shared" si="11"/>
        <v>0</v>
      </c>
      <c r="AJ34" s="92">
        <f t="shared" si="31"/>
        <v>0</v>
      </c>
      <c r="AK34" s="78">
        <f t="shared" si="32"/>
        <v>0</v>
      </c>
      <c r="AL34" s="11"/>
      <c r="AM34" s="14"/>
      <c r="AN34" s="11">
        <v>569</v>
      </c>
      <c r="AO34" s="15">
        <v>0.52200000000000002</v>
      </c>
      <c r="AP34" s="11"/>
      <c r="AQ34" s="11"/>
      <c r="AR34" s="11"/>
      <c r="AS34" s="75" t="str">
        <f t="shared" si="23"/>
        <v/>
      </c>
      <c r="AT34" s="75" t="str">
        <f t="shared" ca="1" si="24"/>
        <v/>
      </c>
      <c r="AU34" s="75" t="str">
        <f t="shared" si="25"/>
        <v/>
      </c>
      <c r="AV34" s="75" t="str">
        <f t="shared" ca="1" si="26"/>
        <v/>
      </c>
      <c r="AW34" s="11"/>
      <c r="AX34" s="11"/>
      <c r="AY34" s="75" t="str">
        <f t="shared" si="27"/>
        <v/>
      </c>
      <c r="AZ34" s="11"/>
      <c r="BA34" s="11"/>
      <c r="BB34" s="75" t="str">
        <f t="shared" si="28"/>
        <v/>
      </c>
      <c r="BC34" s="11"/>
      <c r="BH34" s="52"/>
      <c r="BI34" s="52"/>
      <c r="BJ34" s="52"/>
      <c r="BK34" s="52"/>
      <c r="BL34" s="52"/>
      <c r="BM34" s="52"/>
      <c r="BW34" s="54"/>
      <c r="BX34" s="54"/>
      <c r="BY34" s="54"/>
      <c r="BZ34" s="54"/>
      <c r="CA34" s="54"/>
      <c r="CB34" s="54"/>
    </row>
    <row r="35" spans="1:80" ht="17.45" customHeight="1">
      <c r="A35" s="94">
        <f t="shared" si="33"/>
        <v>4.4000000000000004</v>
      </c>
      <c r="B35" s="179">
        <f t="shared" si="0"/>
        <v>45768</v>
      </c>
      <c r="C35" s="8"/>
      <c r="D35" s="11"/>
      <c r="E35" s="12">
        <v>1</v>
      </c>
      <c r="F35" s="11"/>
      <c r="G35" s="74">
        <f t="shared" si="38"/>
        <v>865</v>
      </c>
      <c r="H35" s="75">
        <f t="shared" si="38"/>
        <v>6286</v>
      </c>
      <c r="I35" s="88">
        <f t="shared" si="34"/>
        <v>0</v>
      </c>
      <c r="J35" s="78">
        <f t="shared" si="35"/>
        <v>1.1547344110854503E-3</v>
      </c>
      <c r="K35" s="78">
        <f t="shared" si="36"/>
        <v>0</v>
      </c>
      <c r="L35" s="78">
        <f t="shared" si="37"/>
        <v>0</v>
      </c>
      <c r="M35" s="78">
        <f t="shared" ca="1" si="20"/>
        <v>2.9082774049217001E-2</v>
      </c>
      <c r="N35" s="78">
        <f t="shared" ca="1" si="21"/>
        <v>4.2748575047498408E-3</v>
      </c>
      <c r="O35" s="78">
        <f t="shared" si="22"/>
        <v>5.0000000000000001E-4</v>
      </c>
      <c r="P35" s="13" t="s">
        <v>184</v>
      </c>
      <c r="Q35" s="8">
        <v>60</v>
      </c>
      <c r="R35" s="13">
        <v>40</v>
      </c>
      <c r="S35" s="89">
        <f t="shared" si="1"/>
        <v>60</v>
      </c>
      <c r="T35" s="75">
        <f t="shared" si="2"/>
        <v>40</v>
      </c>
      <c r="U35" s="90">
        <f t="shared" si="3"/>
        <v>51.9</v>
      </c>
      <c r="V35" s="82">
        <f t="shared" si="4"/>
        <v>251.44</v>
      </c>
      <c r="W35" s="8"/>
      <c r="X35" s="8"/>
      <c r="Y35" s="23"/>
      <c r="Z35" s="23"/>
      <c r="AA35" s="23"/>
      <c r="AB35" s="12"/>
      <c r="AC35" s="91">
        <f t="shared" si="29"/>
        <v>0</v>
      </c>
      <c r="AD35" s="75">
        <f t="shared" si="30"/>
        <v>0</v>
      </c>
      <c r="AE35" s="88">
        <f t="shared" si="7"/>
        <v>0</v>
      </c>
      <c r="AF35" s="92">
        <f t="shared" si="8"/>
        <v>0</v>
      </c>
      <c r="AG35" s="93">
        <f t="shared" si="9"/>
        <v>0</v>
      </c>
      <c r="AH35" s="93">
        <f t="shared" si="10"/>
        <v>0</v>
      </c>
      <c r="AI35" s="78">
        <f t="shared" si="11"/>
        <v>0</v>
      </c>
      <c r="AJ35" s="92">
        <f t="shared" si="31"/>
        <v>0</v>
      </c>
      <c r="AK35" s="78">
        <f t="shared" si="32"/>
        <v>0</v>
      </c>
      <c r="AL35" s="11"/>
      <c r="AM35" s="14"/>
      <c r="AN35" s="11">
        <v>573</v>
      </c>
      <c r="AO35" s="15">
        <v>0.67</v>
      </c>
      <c r="AP35" s="11"/>
      <c r="AQ35" s="11"/>
      <c r="AR35" s="11"/>
      <c r="AS35" s="75" t="str">
        <f t="shared" si="23"/>
        <v/>
      </c>
      <c r="AT35" s="75" t="str">
        <f t="shared" ca="1" si="24"/>
        <v/>
      </c>
      <c r="AU35" s="75" t="str">
        <f t="shared" si="25"/>
        <v/>
      </c>
      <c r="AV35" s="75" t="str">
        <f t="shared" ca="1" si="26"/>
        <v/>
      </c>
      <c r="AW35" s="11"/>
      <c r="AX35" s="11"/>
      <c r="AY35" s="75" t="str">
        <f t="shared" si="27"/>
        <v/>
      </c>
      <c r="AZ35" s="11"/>
      <c r="BA35" s="11"/>
      <c r="BB35" s="75" t="str">
        <f t="shared" si="28"/>
        <v/>
      </c>
      <c r="BC35" s="11"/>
      <c r="BH35" s="52"/>
      <c r="BI35" s="52"/>
      <c r="BJ35" s="52"/>
      <c r="BK35" s="52"/>
      <c r="BL35" s="52"/>
      <c r="BM35" s="52"/>
      <c r="BW35" s="54"/>
      <c r="BX35" s="54"/>
      <c r="BY35" s="54"/>
      <c r="BZ35" s="54"/>
      <c r="CA35" s="54"/>
      <c r="CB35" s="54"/>
    </row>
    <row r="36" spans="1:80" ht="17.45" customHeight="1">
      <c r="A36" s="86">
        <f t="shared" si="33"/>
        <v>4.5</v>
      </c>
      <c r="B36" s="179">
        <f t="shared" si="0"/>
        <v>45769</v>
      </c>
      <c r="C36" s="8"/>
      <c r="D36" s="11"/>
      <c r="E36" s="12">
        <v>1</v>
      </c>
      <c r="F36" s="11"/>
      <c r="G36" s="74">
        <f t="shared" si="38"/>
        <v>864</v>
      </c>
      <c r="H36" s="75">
        <f t="shared" si="38"/>
        <v>6286</v>
      </c>
      <c r="I36" s="88">
        <f t="shared" si="34"/>
        <v>0</v>
      </c>
      <c r="J36" s="78">
        <f t="shared" si="35"/>
        <v>1.1560693641618498E-3</v>
      </c>
      <c r="K36" s="78">
        <f t="shared" si="36"/>
        <v>0</v>
      </c>
      <c r="L36" s="78">
        <f t="shared" si="37"/>
        <v>0</v>
      </c>
      <c r="M36" s="78">
        <f t="shared" ca="1" si="20"/>
        <v>3.0201342281879196E-2</v>
      </c>
      <c r="N36" s="78">
        <f t="shared" ca="1" si="21"/>
        <v>4.2748575047498408E-3</v>
      </c>
      <c r="O36" s="78">
        <f t="shared" si="22"/>
        <v>5.0000000000000001E-4</v>
      </c>
      <c r="P36" s="13" t="s">
        <v>184</v>
      </c>
      <c r="Q36" s="8">
        <v>60</v>
      </c>
      <c r="R36" s="13">
        <v>40</v>
      </c>
      <c r="S36" s="89">
        <f t="shared" si="1"/>
        <v>60</v>
      </c>
      <c r="T36" s="75">
        <f t="shared" si="2"/>
        <v>40</v>
      </c>
      <c r="U36" s="90">
        <f t="shared" si="3"/>
        <v>51.84</v>
      </c>
      <c r="V36" s="82">
        <f t="shared" si="4"/>
        <v>251.44</v>
      </c>
      <c r="W36" s="8"/>
      <c r="X36" s="8"/>
      <c r="Y36" s="23"/>
      <c r="Z36" s="23"/>
      <c r="AA36" s="23"/>
      <c r="AB36" s="12"/>
      <c r="AC36" s="91">
        <f t="shared" si="29"/>
        <v>0</v>
      </c>
      <c r="AD36" s="75">
        <f t="shared" si="30"/>
        <v>0</v>
      </c>
      <c r="AE36" s="88">
        <f t="shared" si="7"/>
        <v>0</v>
      </c>
      <c r="AF36" s="92">
        <f t="shared" si="8"/>
        <v>0</v>
      </c>
      <c r="AG36" s="93">
        <f t="shared" si="9"/>
        <v>0</v>
      </c>
      <c r="AH36" s="93">
        <f t="shared" si="10"/>
        <v>0</v>
      </c>
      <c r="AI36" s="78">
        <f t="shared" si="11"/>
        <v>0</v>
      </c>
      <c r="AJ36" s="92">
        <f t="shared" si="31"/>
        <v>0</v>
      </c>
      <c r="AK36" s="78">
        <f t="shared" si="32"/>
        <v>0</v>
      </c>
      <c r="AL36" s="11"/>
      <c r="AM36" s="14"/>
      <c r="AN36" s="11"/>
      <c r="AO36" s="15"/>
      <c r="AP36" s="11"/>
      <c r="AQ36" s="11"/>
      <c r="AR36" s="11"/>
      <c r="AS36" s="75" t="str">
        <f t="shared" si="23"/>
        <v/>
      </c>
      <c r="AT36" s="75" t="str">
        <f t="shared" ca="1" si="24"/>
        <v/>
      </c>
      <c r="AU36" s="75" t="str">
        <f t="shared" si="25"/>
        <v/>
      </c>
      <c r="AV36" s="75" t="str">
        <f t="shared" ca="1" si="26"/>
        <v/>
      </c>
      <c r="AW36" s="11"/>
      <c r="AX36" s="11"/>
      <c r="AY36" s="75" t="str">
        <f t="shared" si="27"/>
        <v/>
      </c>
      <c r="AZ36" s="11"/>
      <c r="BA36" s="11"/>
      <c r="BB36" s="75" t="str">
        <f t="shared" si="28"/>
        <v/>
      </c>
      <c r="BC36" s="11"/>
      <c r="BH36" s="52"/>
      <c r="BI36" s="52"/>
      <c r="BJ36" s="52"/>
      <c r="BK36" s="52"/>
      <c r="BL36" s="52"/>
      <c r="BM36" s="52"/>
      <c r="BW36" s="54"/>
      <c r="BX36" s="54"/>
      <c r="BY36" s="54"/>
      <c r="BZ36" s="54"/>
      <c r="CA36" s="54"/>
      <c r="CB36" s="54"/>
    </row>
    <row r="37" spans="1:80" ht="17.45" customHeight="1">
      <c r="A37" s="94">
        <f t="shared" si="33"/>
        <v>4.6000000000000005</v>
      </c>
      <c r="B37" s="179">
        <f t="shared" si="0"/>
        <v>45770</v>
      </c>
      <c r="C37" s="8"/>
      <c r="D37" s="11"/>
      <c r="E37" s="12"/>
      <c r="F37" s="11">
        <v>1</v>
      </c>
      <c r="G37" s="74">
        <f t="shared" si="38"/>
        <v>864</v>
      </c>
      <c r="H37" s="75">
        <f t="shared" si="38"/>
        <v>6285</v>
      </c>
      <c r="I37" s="88">
        <f t="shared" si="34"/>
        <v>0</v>
      </c>
      <c r="J37" s="78">
        <f t="shared" si="35"/>
        <v>0</v>
      </c>
      <c r="K37" s="78">
        <f t="shared" si="36"/>
        <v>0</v>
      </c>
      <c r="L37" s="78">
        <f t="shared" si="37"/>
        <v>1.590836780146357E-4</v>
      </c>
      <c r="M37" s="78">
        <f t="shared" ca="1" si="20"/>
        <v>3.0201342281879196E-2</v>
      </c>
      <c r="N37" s="78">
        <f t="shared" ca="1" si="21"/>
        <v>4.4331855604813168E-3</v>
      </c>
      <c r="O37" s="78">
        <f t="shared" si="22"/>
        <v>5.0000000000000001E-4</v>
      </c>
      <c r="P37" s="13" t="s">
        <v>184</v>
      </c>
      <c r="Q37" s="8">
        <v>60</v>
      </c>
      <c r="R37" s="13">
        <v>40</v>
      </c>
      <c r="S37" s="89">
        <f t="shared" si="1"/>
        <v>60</v>
      </c>
      <c r="T37" s="75">
        <f t="shared" si="2"/>
        <v>40</v>
      </c>
      <c r="U37" s="90">
        <f t="shared" si="3"/>
        <v>51.84</v>
      </c>
      <c r="V37" s="82">
        <f t="shared" si="4"/>
        <v>251.4</v>
      </c>
      <c r="W37" s="8"/>
      <c r="X37" s="8"/>
      <c r="Y37" s="23"/>
      <c r="Z37" s="23"/>
      <c r="AA37" s="23"/>
      <c r="AB37" s="12"/>
      <c r="AC37" s="91">
        <f t="shared" si="29"/>
        <v>0</v>
      </c>
      <c r="AD37" s="75">
        <f t="shared" si="30"/>
        <v>0</v>
      </c>
      <c r="AE37" s="88">
        <f t="shared" si="7"/>
        <v>0</v>
      </c>
      <c r="AF37" s="92">
        <f t="shared" si="8"/>
        <v>0</v>
      </c>
      <c r="AG37" s="93">
        <f t="shared" si="9"/>
        <v>0</v>
      </c>
      <c r="AH37" s="93">
        <f t="shared" si="10"/>
        <v>0</v>
      </c>
      <c r="AI37" s="78">
        <f t="shared" si="11"/>
        <v>0</v>
      </c>
      <c r="AJ37" s="92">
        <f t="shared" si="31"/>
        <v>0</v>
      </c>
      <c r="AK37" s="78">
        <f t="shared" si="32"/>
        <v>0</v>
      </c>
      <c r="AL37" s="11"/>
      <c r="AM37" s="14"/>
      <c r="AN37" s="11"/>
      <c r="AO37" s="15"/>
      <c r="AP37" s="11"/>
      <c r="AQ37" s="11"/>
      <c r="AR37" s="11"/>
      <c r="AS37" s="75" t="str">
        <f t="shared" si="23"/>
        <v/>
      </c>
      <c r="AT37" s="75" t="str">
        <f t="shared" ca="1" si="24"/>
        <v/>
      </c>
      <c r="AU37" s="75" t="str">
        <f t="shared" si="25"/>
        <v/>
      </c>
      <c r="AV37" s="75" t="str">
        <f t="shared" ca="1" si="26"/>
        <v/>
      </c>
      <c r="AW37" s="11"/>
      <c r="AX37" s="11"/>
      <c r="AY37" s="75" t="str">
        <f t="shared" si="27"/>
        <v/>
      </c>
      <c r="AZ37" s="11"/>
      <c r="BA37" s="11"/>
      <c r="BB37" s="75" t="str">
        <f t="shared" si="28"/>
        <v/>
      </c>
      <c r="BC37" s="11"/>
      <c r="BH37" s="52"/>
      <c r="BI37" s="52"/>
      <c r="BJ37" s="52"/>
      <c r="BK37" s="52"/>
      <c r="BL37" s="52"/>
      <c r="BM37" s="52"/>
      <c r="BW37" s="54"/>
      <c r="BX37" s="54"/>
      <c r="BY37" s="54"/>
      <c r="BZ37" s="54"/>
      <c r="CA37" s="54"/>
      <c r="CB37" s="54"/>
    </row>
    <row r="38" spans="1:80" ht="17.45" customHeight="1" thickBot="1">
      <c r="A38" s="86">
        <f t="shared" si="33"/>
        <v>4.7000000000000011</v>
      </c>
      <c r="B38" s="180">
        <f t="shared" si="0"/>
        <v>45771</v>
      </c>
      <c r="C38" s="16"/>
      <c r="D38" s="17"/>
      <c r="E38" s="18">
        <v>2</v>
      </c>
      <c r="F38" s="17"/>
      <c r="G38" s="96">
        <f t="shared" si="38"/>
        <v>862</v>
      </c>
      <c r="H38" s="97">
        <f t="shared" si="38"/>
        <v>6285</v>
      </c>
      <c r="I38" s="98">
        <f t="shared" si="34"/>
        <v>0</v>
      </c>
      <c r="J38" s="99">
        <f t="shared" si="35"/>
        <v>2.3148148148148147E-3</v>
      </c>
      <c r="K38" s="99">
        <f t="shared" si="36"/>
        <v>0</v>
      </c>
      <c r="L38" s="99">
        <f t="shared" si="37"/>
        <v>0</v>
      </c>
      <c r="M38" s="99">
        <f t="shared" ca="1" si="20"/>
        <v>3.2438478747203577E-2</v>
      </c>
      <c r="N38" s="99">
        <f t="shared" ca="1" si="21"/>
        <v>4.4331855604813168E-3</v>
      </c>
      <c r="O38" s="99">
        <f t="shared" si="22"/>
        <v>5.0000000000000001E-4</v>
      </c>
      <c r="P38" s="19" t="s">
        <v>184</v>
      </c>
      <c r="Q38" s="16">
        <v>60</v>
      </c>
      <c r="R38" s="19">
        <v>40</v>
      </c>
      <c r="S38" s="89">
        <f t="shared" si="1"/>
        <v>60</v>
      </c>
      <c r="T38" s="75">
        <f t="shared" si="2"/>
        <v>40</v>
      </c>
      <c r="U38" s="100">
        <f t="shared" si="3"/>
        <v>51.72</v>
      </c>
      <c r="V38" s="101">
        <f t="shared" si="4"/>
        <v>251.4</v>
      </c>
      <c r="W38" s="16"/>
      <c r="X38" s="16"/>
      <c r="Y38" s="23"/>
      <c r="Z38" s="23"/>
      <c r="AA38" s="23"/>
      <c r="AB38" s="12"/>
      <c r="AC38" s="102">
        <f t="shared" si="29"/>
        <v>0</v>
      </c>
      <c r="AD38" s="97">
        <f t="shared" si="30"/>
        <v>0</v>
      </c>
      <c r="AE38" s="98">
        <f t="shared" si="7"/>
        <v>0</v>
      </c>
      <c r="AF38" s="103">
        <f t="shared" si="8"/>
        <v>0</v>
      </c>
      <c r="AG38" s="104">
        <f t="shared" si="9"/>
        <v>0</v>
      </c>
      <c r="AH38" s="104">
        <f t="shared" si="10"/>
        <v>0</v>
      </c>
      <c r="AI38" s="99">
        <f t="shared" si="11"/>
        <v>0</v>
      </c>
      <c r="AJ38" s="103">
        <f t="shared" si="31"/>
        <v>0</v>
      </c>
      <c r="AK38" s="99">
        <f t="shared" si="32"/>
        <v>0</v>
      </c>
      <c r="AL38" s="17"/>
      <c r="AM38" s="20"/>
      <c r="AN38" s="17"/>
      <c r="AO38" s="21"/>
      <c r="AP38" s="17"/>
      <c r="AQ38" s="17"/>
      <c r="AR38" s="17"/>
      <c r="AS38" s="97" t="str">
        <f t="shared" si="23"/>
        <v/>
      </c>
      <c r="AT38" s="97" t="str">
        <f t="shared" ca="1" si="24"/>
        <v/>
      </c>
      <c r="AU38" s="97" t="str">
        <f t="shared" si="25"/>
        <v/>
      </c>
      <c r="AV38" s="97" t="str">
        <f t="shared" ca="1" si="26"/>
        <v/>
      </c>
      <c r="AW38" s="17"/>
      <c r="AX38" s="17"/>
      <c r="AY38" s="97" t="str">
        <f t="shared" si="27"/>
        <v/>
      </c>
      <c r="AZ38" s="17"/>
      <c r="BA38" s="17"/>
      <c r="BB38" s="97" t="str">
        <f t="shared" si="28"/>
        <v/>
      </c>
      <c r="BC38" s="17"/>
      <c r="BH38" s="52"/>
      <c r="BI38" s="52"/>
      <c r="BJ38" s="52"/>
      <c r="BK38" s="52"/>
      <c r="BL38" s="52"/>
      <c r="BM38" s="52"/>
      <c r="BW38" s="54"/>
      <c r="BX38" s="54"/>
      <c r="BY38" s="54"/>
      <c r="BZ38" s="54"/>
      <c r="CA38" s="54"/>
      <c r="CB38" s="54"/>
    </row>
    <row r="39" spans="1:80" ht="17.45" customHeight="1" thickTop="1">
      <c r="A39" s="71">
        <f>A32+1</f>
        <v>5.0999999999999996</v>
      </c>
      <c r="B39" s="178">
        <f t="shared" si="0"/>
        <v>45772</v>
      </c>
      <c r="C39" s="4"/>
      <c r="D39" s="5"/>
      <c r="E39" s="6">
        <v>1</v>
      </c>
      <c r="F39" s="5">
        <v>1</v>
      </c>
      <c r="G39" s="74">
        <f t="shared" si="38"/>
        <v>861</v>
      </c>
      <c r="H39" s="75">
        <f t="shared" si="38"/>
        <v>6284</v>
      </c>
      <c r="I39" s="76">
        <f t="shared" si="34"/>
        <v>0</v>
      </c>
      <c r="J39" s="77">
        <f t="shared" si="35"/>
        <v>1.1600928074245939E-3</v>
      </c>
      <c r="K39" s="77">
        <f t="shared" si="36"/>
        <v>0</v>
      </c>
      <c r="L39" s="77">
        <f t="shared" si="37"/>
        <v>1.5910898965791568E-4</v>
      </c>
      <c r="M39" s="78">
        <f t="shared" ca="1" si="20"/>
        <v>3.3557046979865765E-2</v>
      </c>
      <c r="N39" s="78">
        <f t="shared" ca="1" si="21"/>
        <v>4.5915136162127919E-3</v>
      </c>
      <c r="O39" s="78">
        <f t="shared" si="22"/>
        <v>5.0000000000000001E-4</v>
      </c>
      <c r="P39" s="7" t="s">
        <v>184</v>
      </c>
      <c r="Q39" s="8">
        <v>60</v>
      </c>
      <c r="R39" s="13">
        <v>40</v>
      </c>
      <c r="S39" s="79">
        <f t="shared" si="1"/>
        <v>60</v>
      </c>
      <c r="T39" s="80">
        <f t="shared" si="2"/>
        <v>40</v>
      </c>
      <c r="U39" s="90">
        <f t="shared" si="3"/>
        <v>51.66</v>
      </c>
      <c r="V39" s="82">
        <f t="shared" si="4"/>
        <v>251.36</v>
      </c>
      <c r="W39" s="4"/>
      <c r="X39" s="4"/>
      <c r="Y39" s="22"/>
      <c r="Z39" s="22"/>
      <c r="AA39" s="22"/>
      <c r="AB39" s="6"/>
      <c r="AC39" s="83">
        <f t="shared" si="29"/>
        <v>0</v>
      </c>
      <c r="AD39" s="80">
        <f t="shared" si="30"/>
        <v>0</v>
      </c>
      <c r="AE39" s="76">
        <f t="shared" si="7"/>
        <v>0</v>
      </c>
      <c r="AF39" s="84">
        <f t="shared" si="8"/>
        <v>0</v>
      </c>
      <c r="AG39" s="85">
        <f t="shared" si="9"/>
        <v>0</v>
      </c>
      <c r="AH39" s="85">
        <f t="shared" si="10"/>
        <v>0</v>
      </c>
      <c r="AI39" s="77">
        <f t="shared" si="11"/>
        <v>0</v>
      </c>
      <c r="AJ39" s="84">
        <f t="shared" si="31"/>
        <v>0</v>
      </c>
      <c r="AK39" s="77">
        <f t="shared" si="32"/>
        <v>0</v>
      </c>
      <c r="AL39" s="5">
        <v>954</v>
      </c>
      <c r="AM39" s="9">
        <v>0.5</v>
      </c>
      <c r="AN39" s="5">
        <v>727</v>
      </c>
      <c r="AO39" s="10">
        <v>0.5</v>
      </c>
      <c r="AP39" s="5"/>
      <c r="AQ39" s="5"/>
      <c r="AR39" s="5"/>
      <c r="AS39" s="80" t="str">
        <f t="shared" si="23"/>
        <v/>
      </c>
      <c r="AT39" s="80" t="str">
        <f t="shared" ca="1" si="24"/>
        <v/>
      </c>
      <c r="AU39" s="80" t="str">
        <f t="shared" si="25"/>
        <v/>
      </c>
      <c r="AV39" s="80" t="str">
        <f t="shared" ca="1" si="26"/>
        <v/>
      </c>
      <c r="AW39" s="5"/>
      <c r="AX39" s="5"/>
      <c r="AY39" s="80" t="str">
        <f t="shared" si="27"/>
        <v/>
      </c>
      <c r="AZ39" s="165"/>
      <c r="BA39" s="165"/>
      <c r="BB39" s="80" t="str">
        <f t="shared" si="28"/>
        <v/>
      </c>
      <c r="BC39" s="5"/>
      <c r="BH39" s="52"/>
      <c r="BI39" s="52"/>
      <c r="BJ39" s="52"/>
      <c r="BK39" s="52"/>
      <c r="BL39" s="52"/>
      <c r="BM39" s="52"/>
      <c r="BW39" s="54"/>
      <c r="BX39" s="54"/>
      <c r="BY39" s="54"/>
      <c r="BZ39" s="54"/>
      <c r="CA39" s="54"/>
      <c r="CB39" s="54"/>
    </row>
    <row r="40" spans="1:80" ht="17.45" customHeight="1">
      <c r="A40" s="86">
        <f t="shared" si="33"/>
        <v>5.2</v>
      </c>
      <c r="B40" s="179">
        <f t="shared" si="0"/>
        <v>45773</v>
      </c>
      <c r="C40" s="8"/>
      <c r="D40" s="11"/>
      <c r="E40" s="12">
        <v>2</v>
      </c>
      <c r="F40" s="11">
        <v>1</v>
      </c>
      <c r="G40" s="74">
        <f t="shared" si="38"/>
        <v>859</v>
      </c>
      <c r="H40" s="75">
        <f t="shared" si="38"/>
        <v>6283</v>
      </c>
      <c r="I40" s="88">
        <f t="shared" si="34"/>
        <v>0</v>
      </c>
      <c r="J40" s="78">
        <f t="shared" si="35"/>
        <v>2.3228803716608595E-3</v>
      </c>
      <c r="K40" s="78">
        <f t="shared" si="36"/>
        <v>0</v>
      </c>
      <c r="L40" s="78">
        <f t="shared" si="37"/>
        <v>1.5913430935709738E-4</v>
      </c>
      <c r="M40" s="78">
        <f t="shared" ca="1" si="20"/>
        <v>3.5794183445190149E-2</v>
      </c>
      <c r="N40" s="78">
        <f t="shared" ca="1" si="21"/>
        <v>4.749841671944267E-3</v>
      </c>
      <c r="O40" s="78">
        <f t="shared" si="22"/>
        <v>5.0000000000000001E-4</v>
      </c>
      <c r="P40" s="13" t="s">
        <v>184</v>
      </c>
      <c r="Q40" s="8">
        <v>63</v>
      </c>
      <c r="R40" s="13">
        <v>40</v>
      </c>
      <c r="S40" s="89">
        <f t="shared" si="1"/>
        <v>63</v>
      </c>
      <c r="T40" s="75">
        <f t="shared" si="2"/>
        <v>40</v>
      </c>
      <c r="U40" s="90">
        <f t="shared" si="3"/>
        <v>54.116999999999997</v>
      </c>
      <c r="V40" s="82">
        <f t="shared" si="4"/>
        <v>251.32</v>
      </c>
      <c r="W40" s="8"/>
      <c r="X40" s="8"/>
      <c r="Y40" s="23"/>
      <c r="Z40" s="23"/>
      <c r="AA40" s="23"/>
      <c r="AB40" s="12"/>
      <c r="AC40" s="91">
        <f t="shared" si="29"/>
        <v>0</v>
      </c>
      <c r="AD40" s="75">
        <f t="shared" si="30"/>
        <v>0</v>
      </c>
      <c r="AE40" s="88">
        <f t="shared" si="7"/>
        <v>0</v>
      </c>
      <c r="AF40" s="92">
        <f t="shared" si="8"/>
        <v>0</v>
      </c>
      <c r="AG40" s="93">
        <f t="shared" si="9"/>
        <v>0</v>
      </c>
      <c r="AH40" s="93">
        <f t="shared" si="10"/>
        <v>0</v>
      </c>
      <c r="AI40" s="78">
        <f t="shared" si="11"/>
        <v>0</v>
      </c>
      <c r="AJ40" s="92">
        <f t="shared" si="31"/>
        <v>0</v>
      </c>
      <c r="AK40" s="78">
        <f t="shared" si="32"/>
        <v>0</v>
      </c>
      <c r="AL40" s="11"/>
      <c r="AM40" s="14"/>
      <c r="AN40" s="11">
        <v>720</v>
      </c>
      <c r="AO40" s="15">
        <v>0.54700000000000004</v>
      </c>
      <c r="AP40" s="11"/>
      <c r="AQ40" s="11"/>
      <c r="AR40" s="11"/>
      <c r="AS40" s="75" t="str">
        <f t="shared" si="23"/>
        <v/>
      </c>
      <c r="AT40" s="75" t="str">
        <f t="shared" ca="1" si="24"/>
        <v/>
      </c>
      <c r="AU40" s="75" t="str">
        <f t="shared" si="25"/>
        <v/>
      </c>
      <c r="AV40" s="75" t="str">
        <f t="shared" ca="1" si="26"/>
        <v/>
      </c>
      <c r="AW40" s="11"/>
      <c r="AX40" s="11"/>
      <c r="AY40" s="75" t="str">
        <f t="shared" si="27"/>
        <v/>
      </c>
      <c r="AZ40" s="11"/>
      <c r="BA40" s="11"/>
      <c r="BB40" s="75" t="str">
        <f t="shared" si="28"/>
        <v/>
      </c>
      <c r="BC40" s="11"/>
      <c r="BH40" s="52"/>
      <c r="BI40" s="52"/>
      <c r="BJ40" s="52"/>
      <c r="BK40" s="52"/>
      <c r="BL40" s="52"/>
      <c r="BM40" s="52"/>
      <c r="BW40" s="54"/>
      <c r="BX40" s="54"/>
      <c r="BY40" s="54"/>
      <c r="BZ40" s="54"/>
      <c r="CA40" s="54"/>
      <c r="CB40" s="54"/>
    </row>
    <row r="41" spans="1:80" ht="17.45" customHeight="1">
      <c r="A41" s="94">
        <f t="shared" si="33"/>
        <v>5.3000000000000007</v>
      </c>
      <c r="B41" s="179">
        <f t="shared" si="0"/>
        <v>45774</v>
      </c>
      <c r="C41" s="8"/>
      <c r="D41" s="11"/>
      <c r="E41" s="12">
        <v>2</v>
      </c>
      <c r="F41" s="11"/>
      <c r="G41" s="74">
        <f t="shared" si="38"/>
        <v>857</v>
      </c>
      <c r="H41" s="75">
        <f t="shared" si="38"/>
        <v>6283</v>
      </c>
      <c r="I41" s="88">
        <f t="shared" si="34"/>
        <v>0</v>
      </c>
      <c r="J41" s="78">
        <f t="shared" si="35"/>
        <v>2.3282887077997671E-3</v>
      </c>
      <c r="K41" s="78">
        <f t="shared" si="36"/>
        <v>0</v>
      </c>
      <c r="L41" s="78">
        <f t="shared" si="37"/>
        <v>0</v>
      </c>
      <c r="M41" s="78">
        <f t="shared" ca="1" si="20"/>
        <v>3.8031319910514533E-2</v>
      </c>
      <c r="N41" s="78">
        <f t="shared" ca="1" si="21"/>
        <v>4.749841671944267E-3</v>
      </c>
      <c r="O41" s="78">
        <f t="shared" si="22"/>
        <v>5.0000000000000001E-4</v>
      </c>
      <c r="P41" s="13" t="s">
        <v>184</v>
      </c>
      <c r="Q41" s="8">
        <v>63</v>
      </c>
      <c r="R41" s="13">
        <v>40</v>
      </c>
      <c r="S41" s="89">
        <f t="shared" si="1"/>
        <v>63</v>
      </c>
      <c r="T41" s="75">
        <f t="shared" si="2"/>
        <v>40</v>
      </c>
      <c r="U41" s="90">
        <f t="shared" si="3"/>
        <v>53.991</v>
      </c>
      <c r="V41" s="82">
        <f t="shared" si="4"/>
        <v>251.32</v>
      </c>
      <c r="W41" s="8"/>
      <c r="X41" s="8"/>
      <c r="Y41" s="23"/>
      <c r="Z41" s="23"/>
      <c r="AA41" s="23"/>
      <c r="AB41" s="12"/>
      <c r="AC41" s="91">
        <f t="shared" si="29"/>
        <v>0</v>
      </c>
      <c r="AD41" s="75">
        <f t="shared" si="30"/>
        <v>0</v>
      </c>
      <c r="AE41" s="88">
        <f t="shared" si="7"/>
        <v>0</v>
      </c>
      <c r="AF41" s="92">
        <f t="shared" si="8"/>
        <v>0</v>
      </c>
      <c r="AG41" s="93">
        <f t="shared" si="9"/>
        <v>0</v>
      </c>
      <c r="AH41" s="93">
        <f t="shared" si="10"/>
        <v>0</v>
      </c>
      <c r="AI41" s="78">
        <f t="shared" si="11"/>
        <v>0</v>
      </c>
      <c r="AJ41" s="92">
        <f t="shared" si="31"/>
        <v>0</v>
      </c>
      <c r="AK41" s="78">
        <f t="shared" si="32"/>
        <v>0</v>
      </c>
      <c r="AL41" s="11"/>
      <c r="AM41" s="14"/>
      <c r="AN41" s="11">
        <v>697</v>
      </c>
      <c r="AO41" s="15">
        <v>0.61599999999999999</v>
      </c>
      <c r="AP41" s="11"/>
      <c r="AQ41" s="11"/>
      <c r="AR41" s="11"/>
      <c r="AS41" s="75" t="str">
        <f t="shared" si="23"/>
        <v/>
      </c>
      <c r="AT41" s="75" t="str">
        <f t="shared" ca="1" si="24"/>
        <v/>
      </c>
      <c r="AU41" s="75" t="str">
        <f t="shared" si="25"/>
        <v/>
      </c>
      <c r="AV41" s="75" t="str">
        <f t="shared" ca="1" si="26"/>
        <v/>
      </c>
      <c r="AW41" s="11"/>
      <c r="AX41" s="11"/>
      <c r="AY41" s="75" t="str">
        <f t="shared" si="27"/>
        <v/>
      </c>
      <c r="AZ41" s="11"/>
      <c r="BA41" s="11"/>
      <c r="BB41" s="75" t="str">
        <f t="shared" si="28"/>
        <v/>
      </c>
      <c r="BC41" s="11"/>
      <c r="BH41" s="52"/>
      <c r="BI41" s="52"/>
      <c r="BJ41" s="52"/>
      <c r="BK41" s="52"/>
      <c r="BL41" s="52"/>
      <c r="BM41" s="52"/>
      <c r="BW41" s="54"/>
      <c r="BX41" s="54"/>
      <c r="BY41" s="54"/>
      <c r="BZ41" s="54"/>
      <c r="CA41" s="54"/>
      <c r="CB41" s="54"/>
    </row>
    <row r="42" spans="1:80" ht="17.45" customHeight="1">
      <c r="A42" s="86">
        <f t="shared" si="33"/>
        <v>5.4</v>
      </c>
      <c r="B42" s="179">
        <f t="shared" si="0"/>
        <v>45775</v>
      </c>
      <c r="C42" s="8"/>
      <c r="D42" s="11"/>
      <c r="E42" s="12">
        <v>4</v>
      </c>
      <c r="F42" s="11"/>
      <c r="G42" s="74">
        <f t="shared" si="38"/>
        <v>853</v>
      </c>
      <c r="H42" s="75">
        <f t="shared" si="38"/>
        <v>6283</v>
      </c>
      <c r="I42" s="88">
        <f t="shared" si="34"/>
        <v>0</v>
      </c>
      <c r="J42" s="78">
        <f t="shared" si="35"/>
        <v>4.6674445740956822E-3</v>
      </c>
      <c r="K42" s="78">
        <f t="shared" si="36"/>
        <v>0</v>
      </c>
      <c r="L42" s="78">
        <f t="shared" si="37"/>
        <v>0</v>
      </c>
      <c r="M42" s="78">
        <f t="shared" ca="1" si="20"/>
        <v>4.25055928411633E-2</v>
      </c>
      <c r="N42" s="78">
        <f t="shared" ca="1" si="21"/>
        <v>4.749841671944267E-3</v>
      </c>
      <c r="O42" s="78">
        <f t="shared" si="22"/>
        <v>5.0000000000000001E-4</v>
      </c>
      <c r="P42" s="13" t="s">
        <v>184</v>
      </c>
      <c r="Q42" s="8">
        <v>63</v>
      </c>
      <c r="R42" s="13">
        <v>40</v>
      </c>
      <c r="S42" s="89">
        <f t="shared" si="1"/>
        <v>63</v>
      </c>
      <c r="T42" s="75">
        <f t="shared" si="2"/>
        <v>40</v>
      </c>
      <c r="U42" s="90">
        <f t="shared" si="3"/>
        <v>53.738999999999997</v>
      </c>
      <c r="V42" s="82">
        <f t="shared" si="4"/>
        <v>251.32</v>
      </c>
      <c r="W42" s="8"/>
      <c r="X42" s="8"/>
      <c r="Y42" s="23"/>
      <c r="Z42" s="23"/>
      <c r="AA42" s="23"/>
      <c r="AB42" s="12"/>
      <c r="AC42" s="91">
        <f t="shared" si="29"/>
        <v>0</v>
      </c>
      <c r="AD42" s="75">
        <f t="shared" si="30"/>
        <v>0</v>
      </c>
      <c r="AE42" s="88">
        <f t="shared" si="7"/>
        <v>0</v>
      </c>
      <c r="AF42" s="92">
        <f t="shared" si="8"/>
        <v>0</v>
      </c>
      <c r="AG42" s="93">
        <f t="shared" si="9"/>
        <v>0</v>
      </c>
      <c r="AH42" s="93">
        <f t="shared" si="10"/>
        <v>0</v>
      </c>
      <c r="AI42" s="78">
        <f t="shared" si="11"/>
        <v>0</v>
      </c>
      <c r="AJ42" s="92">
        <f t="shared" si="31"/>
        <v>0</v>
      </c>
      <c r="AK42" s="78">
        <f t="shared" si="32"/>
        <v>0</v>
      </c>
      <c r="AL42" s="11"/>
      <c r="AM42" s="14"/>
      <c r="AN42" s="11">
        <v>676</v>
      </c>
      <c r="AO42" s="15">
        <v>0.58299999999999996</v>
      </c>
      <c r="AP42" s="11"/>
      <c r="AQ42" s="11"/>
      <c r="AR42" s="11"/>
      <c r="AS42" s="75" t="str">
        <f t="shared" si="23"/>
        <v/>
      </c>
      <c r="AT42" s="75" t="str">
        <f t="shared" ca="1" si="24"/>
        <v/>
      </c>
      <c r="AU42" s="75" t="str">
        <f t="shared" si="25"/>
        <v/>
      </c>
      <c r="AV42" s="75" t="str">
        <f t="shared" ca="1" si="26"/>
        <v/>
      </c>
      <c r="AW42" s="11"/>
      <c r="AX42" s="11"/>
      <c r="AY42" s="75" t="str">
        <f t="shared" si="27"/>
        <v/>
      </c>
      <c r="AZ42" s="11"/>
      <c r="BA42" s="11"/>
      <c r="BB42" s="75" t="str">
        <f t="shared" si="28"/>
        <v/>
      </c>
      <c r="BC42" s="11"/>
      <c r="BH42" s="52"/>
      <c r="BI42" s="52"/>
      <c r="BJ42" s="52"/>
      <c r="BK42" s="52"/>
      <c r="BL42" s="52"/>
      <c r="BM42" s="52"/>
      <c r="BW42" s="54"/>
      <c r="BX42" s="54"/>
      <c r="BY42" s="54"/>
      <c r="BZ42" s="54"/>
      <c r="CA42" s="54"/>
      <c r="CB42" s="54"/>
    </row>
    <row r="43" spans="1:80" ht="17.45" customHeight="1">
      <c r="A43" s="94">
        <f t="shared" si="33"/>
        <v>5.5</v>
      </c>
      <c r="B43" s="179">
        <f t="shared" si="0"/>
        <v>45776</v>
      </c>
      <c r="C43" s="8"/>
      <c r="D43" s="11">
        <v>1</v>
      </c>
      <c r="E43" s="12"/>
      <c r="F43" s="11"/>
      <c r="G43" s="74">
        <f t="shared" si="38"/>
        <v>853</v>
      </c>
      <c r="H43" s="75">
        <f t="shared" si="38"/>
        <v>6282</v>
      </c>
      <c r="I43" s="88">
        <f t="shared" si="34"/>
        <v>0</v>
      </c>
      <c r="J43" s="78">
        <f t="shared" si="35"/>
        <v>0</v>
      </c>
      <c r="K43" s="78">
        <f t="shared" si="36"/>
        <v>1.5915963711602739E-4</v>
      </c>
      <c r="L43" s="78">
        <f t="shared" si="37"/>
        <v>0</v>
      </c>
      <c r="M43" s="78">
        <f t="shared" ca="1" si="20"/>
        <v>4.25055928411633E-2</v>
      </c>
      <c r="N43" s="78">
        <f t="shared" ca="1" si="21"/>
        <v>4.749841671944267E-3</v>
      </c>
      <c r="O43" s="78">
        <f t="shared" si="22"/>
        <v>5.0000000000000001E-4</v>
      </c>
      <c r="P43" s="13" t="s">
        <v>184</v>
      </c>
      <c r="Q43" s="8">
        <v>63</v>
      </c>
      <c r="R43" s="13">
        <v>40</v>
      </c>
      <c r="S43" s="89">
        <f t="shared" si="1"/>
        <v>63</v>
      </c>
      <c r="T43" s="75">
        <f t="shared" si="2"/>
        <v>40</v>
      </c>
      <c r="U43" s="90">
        <f t="shared" si="3"/>
        <v>53.738999999999997</v>
      </c>
      <c r="V43" s="82">
        <f t="shared" si="4"/>
        <v>251.28</v>
      </c>
      <c r="W43" s="8"/>
      <c r="X43" s="8"/>
      <c r="Y43" s="23"/>
      <c r="Z43" s="23"/>
      <c r="AA43" s="23"/>
      <c r="AB43" s="12"/>
      <c r="AC43" s="91">
        <f t="shared" si="29"/>
        <v>0</v>
      </c>
      <c r="AD43" s="75">
        <f t="shared" si="30"/>
        <v>0</v>
      </c>
      <c r="AE43" s="88">
        <f t="shared" ref="AE43:AE74" si="39">IFERROR(W43/H42,0)</f>
        <v>0</v>
      </c>
      <c r="AF43" s="92">
        <f t="shared" ref="AF43:AF74" si="40">IFERROR(X43/$W43,0)</f>
        <v>0</v>
      </c>
      <c r="AG43" s="93">
        <f t="shared" ref="AG43:AG74" si="41">IFERROR(Y43/$W43,0)</f>
        <v>0</v>
      </c>
      <c r="AH43" s="93">
        <f t="shared" ref="AH43:AH74" si="42">IFERROR(Z43/$W43,0)</f>
        <v>0</v>
      </c>
      <c r="AI43" s="78">
        <f t="shared" ref="AI43:AI74" si="43">IFERROR(AA43/$W43,0)</f>
        <v>0</v>
      </c>
      <c r="AJ43" s="92">
        <f t="shared" si="31"/>
        <v>0</v>
      </c>
      <c r="AK43" s="78">
        <f t="shared" si="32"/>
        <v>0</v>
      </c>
      <c r="AL43" s="11"/>
      <c r="AM43" s="14"/>
      <c r="AN43" s="11"/>
      <c r="AO43" s="15"/>
      <c r="AP43" s="11"/>
      <c r="AQ43" s="11"/>
      <c r="AR43" s="11"/>
      <c r="AS43" s="75" t="str">
        <f t="shared" si="23"/>
        <v/>
      </c>
      <c r="AT43" s="75" t="str">
        <f t="shared" ca="1" si="24"/>
        <v/>
      </c>
      <c r="AU43" s="75" t="str">
        <f t="shared" si="25"/>
        <v/>
      </c>
      <c r="AV43" s="75" t="str">
        <f t="shared" ca="1" si="26"/>
        <v/>
      </c>
      <c r="AW43" s="11"/>
      <c r="AX43" s="11"/>
      <c r="AY43" s="75" t="str">
        <f t="shared" si="27"/>
        <v/>
      </c>
      <c r="AZ43" s="11"/>
      <c r="BA43" s="11"/>
      <c r="BB43" s="75" t="str">
        <f t="shared" si="28"/>
        <v/>
      </c>
      <c r="BC43" s="11"/>
      <c r="BH43" s="52"/>
      <c r="BI43" s="52"/>
      <c r="BJ43" s="52"/>
      <c r="BK43" s="52"/>
      <c r="BL43" s="52"/>
      <c r="BM43" s="52"/>
      <c r="BW43" s="54"/>
      <c r="BX43" s="54"/>
      <c r="BY43" s="54"/>
      <c r="BZ43" s="54"/>
      <c r="CA43" s="54"/>
      <c r="CB43" s="54"/>
    </row>
    <row r="44" spans="1:80" ht="17.45" customHeight="1">
      <c r="A44" s="86">
        <f t="shared" si="33"/>
        <v>5.6000000000000005</v>
      </c>
      <c r="B44" s="179">
        <f t="shared" si="0"/>
        <v>45777</v>
      </c>
      <c r="C44" s="8">
        <v>1</v>
      </c>
      <c r="D44" s="11">
        <v>1</v>
      </c>
      <c r="E44" s="12">
        <v>1</v>
      </c>
      <c r="F44" s="11"/>
      <c r="G44" s="74">
        <f t="shared" si="38"/>
        <v>851</v>
      </c>
      <c r="H44" s="75">
        <f t="shared" si="38"/>
        <v>6281</v>
      </c>
      <c r="I44" s="88">
        <f t="shared" si="34"/>
        <v>1.1723329425556857E-3</v>
      </c>
      <c r="J44" s="78">
        <f t="shared" si="35"/>
        <v>1.1723329425556857E-3</v>
      </c>
      <c r="K44" s="78">
        <f t="shared" si="36"/>
        <v>1.591849729385546E-4</v>
      </c>
      <c r="L44" s="78">
        <f t="shared" si="37"/>
        <v>0</v>
      </c>
      <c r="M44" s="78">
        <f t="shared" ca="1" si="20"/>
        <v>4.3624161073825496E-2</v>
      </c>
      <c r="N44" s="78">
        <f t="shared" ca="1" si="21"/>
        <v>4.749841671944267E-3</v>
      </c>
      <c r="O44" s="78">
        <f t="shared" si="22"/>
        <v>5.0000000000000001E-4</v>
      </c>
      <c r="P44" s="13" t="s">
        <v>184</v>
      </c>
      <c r="Q44" s="8">
        <v>63</v>
      </c>
      <c r="R44" s="13">
        <v>40</v>
      </c>
      <c r="S44" s="89">
        <f t="shared" si="1"/>
        <v>63</v>
      </c>
      <c r="T44" s="75">
        <f t="shared" si="2"/>
        <v>40</v>
      </c>
      <c r="U44" s="90">
        <f t="shared" si="3"/>
        <v>53.613</v>
      </c>
      <c r="V44" s="82">
        <f t="shared" si="4"/>
        <v>251.24</v>
      </c>
      <c r="W44" s="8"/>
      <c r="X44" s="8"/>
      <c r="Y44" s="23"/>
      <c r="Z44" s="23"/>
      <c r="AA44" s="23"/>
      <c r="AB44" s="12"/>
      <c r="AC44" s="91">
        <f t="shared" si="29"/>
        <v>0</v>
      </c>
      <c r="AD44" s="75">
        <f t="shared" si="30"/>
        <v>0</v>
      </c>
      <c r="AE44" s="88">
        <f t="shared" si="39"/>
        <v>0</v>
      </c>
      <c r="AF44" s="92">
        <f t="shared" si="40"/>
        <v>0</v>
      </c>
      <c r="AG44" s="93">
        <f t="shared" si="41"/>
        <v>0</v>
      </c>
      <c r="AH44" s="93">
        <f t="shared" si="42"/>
        <v>0</v>
      </c>
      <c r="AI44" s="78">
        <f t="shared" si="43"/>
        <v>0</v>
      </c>
      <c r="AJ44" s="92">
        <f t="shared" si="31"/>
        <v>0</v>
      </c>
      <c r="AK44" s="78">
        <f t="shared" si="32"/>
        <v>0</v>
      </c>
      <c r="AL44" s="11"/>
      <c r="AM44" s="14"/>
      <c r="AN44" s="11"/>
      <c r="AO44" s="15"/>
      <c r="AP44" s="11"/>
      <c r="AQ44" s="11"/>
      <c r="AR44" s="11"/>
      <c r="AS44" s="75" t="str">
        <f t="shared" si="23"/>
        <v/>
      </c>
      <c r="AT44" s="75" t="str">
        <f t="shared" ca="1" si="24"/>
        <v/>
      </c>
      <c r="AU44" s="75" t="str">
        <f t="shared" si="25"/>
        <v/>
      </c>
      <c r="AV44" s="75" t="str">
        <f t="shared" ca="1" si="26"/>
        <v/>
      </c>
      <c r="AW44" s="11"/>
      <c r="AX44" s="11"/>
      <c r="AY44" s="75" t="str">
        <f t="shared" si="27"/>
        <v/>
      </c>
      <c r="AZ44" s="11"/>
      <c r="BA44" s="11"/>
      <c r="BB44" s="75" t="str">
        <f t="shared" si="28"/>
        <v/>
      </c>
      <c r="BC44" s="11"/>
      <c r="BH44" s="52"/>
      <c r="BI44" s="52"/>
      <c r="BJ44" s="52"/>
      <c r="BK44" s="52"/>
      <c r="BL44" s="52"/>
      <c r="BM44" s="52"/>
      <c r="BW44" s="54"/>
      <c r="BX44" s="54"/>
      <c r="BY44" s="54"/>
      <c r="BZ44" s="54"/>
      <c r="CA44" s="54"/>
      <c r="CB44" s="54"/>
    </row>
    <row r="45" spans="1:80" ht="17.45" customHeight="1" thickBot="1">
      <c r="A45" s="94">
        <f t="shared" si="33"/>
        <v>5.7000000000000011</v>
      </c>
      <c r="B45" s="180">
        <f t="shared" si="0"/>
        <v>45778</v>
      </c>
      <c r="C45" s="16"/>
      <c r="D45" s="17"/>
      <c r="E45" s="18"/>
      <c r="F45" s="17">
        <v>1</v>
      </c>
      <c r="G45" s="96">
        <f t="shared" si="38"/>
        <v>851</v>
      </c>
      <c r="H45" s="97">
        <f t="shared" si="38"/>
        <v>6280</v>
      </c>
      <c r="I45" s="98">
        <f t="shared" si="34"/>
        <v>0</v>
      </c>
      <c r="J45" s="99">
        <f t="shared" si="35"/>
        <v>0</v>
      </c>
      <c r="K45" s="99">
        <f t="shared" si="36"/>
        <v>0</v>
      </c>
      <c r="L45" s="99">
        <f t="shared" si="37"/>
        <v>1.5921031682853049E-4</v>
      </c>
      <c r="M45" s="99">
        <f t="shared" ca="1" si="20"/>
        <v>4.3624161073825496E-2</v>
      </c>
      <c r="N45" s="99">
        <f t="shared" ca="1" si="21"/>
        <v>4.9081697276757421E-3</v>
      </c>
      <c r="O45" s="99">
        <f t="shared" si="22"/>
        <v>5.0000000000000001E-4</v>
      </c>
      <c r="P45" s="19" t="s">
        <v>184</v>
      </c>
      <c r="Q45" s="16">
        <v>63</v>
      </c>
      <c r="R45" s="19">
        <v>40</v>
      </c>
      <c r="S45" s="89">
        <f t="shared" si="1"/>
        <v>63</v>
      </c>
      <c r="T45" s="75">
        <f t="shared" si="2"/>
        <v>40</v>
      </c>
      <c r="U45" s="100">
        <f t="shared" si="3"/>
        <v>53.613</v>
      </c>
      <c r="V45" s="101">
        <f t="shared" si="4"/>
        <v>251.2</v>
      </c>
      <c r="W45" s="16"/>
      <c r="X45" s="16"/>
      <c r="Y45" s="23"/>
      <c r="Z45" s="23"/>
      <c r="AA45" s="23"/>
      <c r="AB45" s="12"/>
      <c r="AC45" s="102">
        <f t="shared" si="29"/>
        <v>0</v>
      </c>
      <c r="AD45" s="97">
        <f t="shared" si="30"/>
        <v>0</v>
      </c>
      <c r="AE45" s="98">
        <f t="shared" si="39"/>
        <v>0</v>
      </c>
      <c r="AF45" s="103">
        <f t="shared" si="40"/>
        <v>0</v>
      </c>
      <c r="AG45" s="104">
        <f t="shared" si="41"/>
        <v>0</v>
      </c>
      <c r="AH45" s="104">
        <f t="shared" si="42"/>
        <v>0</v>
      </c>
      <c r="AI45" s="99">
        <f t="shared" si="43"/>
        <v>0</v>
      </c>
      <c r="AJ45" s="103">
        <f t="shared" si="31"/>
        <v>0</v>
      </c>
      <c r="AK45" s="99">
        <f t="shared" si="32"/>
        <v>0</v>
      </c>
      <c r="AL45" s="17"/>
      <c r="AM45" s="20"/>
      <c r="AN45" s="17"/>
      <c r="AO45" s="21"/>
      <c r="AP45" s="17"/>
      <c r="AQ45" s="17"/>
      <c r="AR45" s="17"/>
      <c r="AS45" s="97" t="str">
        <f t="shared" si="23"/>
        <v/>
      </c>
      <c r="AT45" s="97" t="str">
        <f t="shared" ca="1" si="24"/>
        <v/>
      </c>
      <c r="AU45" s="97" t="str">
        <f t="shared" si="25"/>
        <v/>
      </c>
      <c r="AV45" s="97" t="str">
        <f t="shared" ca="1" si="26"/>
        <v/>
      </c>
      <c r="AW45" s="17"/>
      <c r="AX45" s="17"/>
      <c r="AY45" s="97" t="str">
        <f t="shared" si="27"/>
        <v/>
      </c>
      <c r="AZ45" s="17"/>
      <c r="BA45" s="17"/>
      <c r="BB45" s="97" t="str">
        <f t="shared" si="28"/>
        <v/>
      </c>
      <c r="BC45" s="17"/>
      <c r="BH45" s="52"/>
      <c r="BI45" s="52"/>
      <c r="BJ45" s="52"/>
      <c r="BK45" s="52"/>
      <c r="BL45" s="52"/>
      <c r="BM45" s="52"/>
      <c r="BW45" s="54"/>
      <c r="BX45" s="54"/>
      <c r="BY45" s="54"/>
      <c r="BZ45" s="54"/>
      <c r="CA45" s="54"/>
      <c r="CB45" s="54"/>
    </row>
    <row r="46" spans="1:80" ht="17.45" customHeight="1" thickTop="1">
      <c r="A46" s="105">
        <f>A39+1</f>
        <v>6.1</v>
      </c>
      <c r="B46" s="178">
        <f t="shared" si="0"/>
        <v>45779</v>
      </c>
      <c r="C46" s="4"/>
      <c r="D46" s="5"/>
      <c r="E46" s="6"/>
      <c r="F46" s="5">
        <v>1</v>
      </c>
      <c r="G46" s="74">
        <f t="shared" si="38"/>
        <v>851</v>
      </c>
      <c r="H46" s="75">
        <f t="shared" si="38"/>
        <v>6279</v>
      </c>
      <c r="I46" s="76">
        <f t="shared" si="34"/>
        <v>0</v>
      </c>
      <c r="J46" s="77">
        <f t="shared" si="35"/>
        <v>0</v>
      </c>
      <c r="K46" s="77">
        <f t="shared" si="36"/>
        <v>0</v>
      </c>
      <c r="L46" s="77">
        <f t="shared" si="37"/>
        <v>1.5923566878980891E-4</v>
      </c>
      <c r="M46" s="78">
        <f t="shared" ca="1" si="20"/>
        <v>4.3624161073825496E-2</v>
      </c>
      <c r="N46" s="78">
        <f t="shared" ca="1" si="21"/>
        <v>5.0664977834072172E-3</v>
      </c>
      <c r="O46" s="78">
        <f t="shared" si="22"/>
        <v>5.0000000000000001E-4</v>
      </c>
      <c r="P46" s="13" t="s">
        <v>186</v>
      </c>
      <c r="Q46" s="8">
        <v>126</v>
      </c>
      <c r="R46" s="13">
        <v>80</v>
      </c>
      <c r="S46" s="79">
        <f t="shared" si="1"/>
        <v>63</v>
      </c>
      <c r="T46" s="80">
        <f t="shared" si="2"/>
        <v>40</v>
      </c>
      <c r="U46" s="90">
        <f t="shared" si="3"/>
        <v>214.452</v>
      </c>
      <c r="V46" s="82">
        <f t="shared" si="4"/>
        <v>1004.64</v>
      </c>
      <c r="W46" s="4"/>
      <c r="X46" s="4"/>
      <c r="Y46" s="22"/>
      <c r="Z46" s="22"/>
      <c r="AA46" s="22"/>
      <c r="AB46" s="6"/>
      <c r="AC46" s="83">
        <f t="shared" si="29"/>
        <v>0</v>
      </c>
      <c r="AD46" s="80">
        <f t="shared" si="30"/>
        <v>0</v>
      </c>
      <c r="AE46" s="76">
        <f t="shared" si="39"/>
        <v>0</v>
      </c>
      <c r="AF46" s="84">
        <f t="shared" si="40"/>
        <v>0</v>
      </c>
      <c r="AG46" s="85">
        <f t="shared" si="41"/>
        <v>0</v>
      </c>
      <c r="AH46" s="85">
        <f t="shared" si="42"/>
        <v>0</v>
      </c>
      <c r="AI46" s="77">
        <f t="shared" si="43"/>
        <v>0</v>
      </c>
      <c r="AJ46" s="84">
        <f t="shared" si="31"/>
        <v>0</v>
      </c>
      <c r="AK46" s="77">
        <f t="shared" si="32"/>
        <v>0</v>
      </c>
      <c r="AL46" s="5">
        <v>1209</v>
      </c>
      <c r="AM46" s="9">
        <v>0.625</v>
      </c>
      <c r="AN46" s="5">
        <v>902</v>
      </c>
      <c r="AO46" s="10">
        <v>0.46500000000000002</v>
      </c>
      <c r="AP46" s="5"/>
      <c r="AQ46" s="5"/>
      <c r="AR46" s="5"/>
      <c r="AS46" s="80" t="str">
        <f t="shared" si="23"/>
        <v/>
      </c>
      <c r="AT46" s="80" t="str">
        <f t="shared" ca="1" si="24"/>
        <v/>
      </c>
      <c r="AU46" s="80" t="str">
        <f t="shared" si="25"/>
        <v/>
      </c>
      <c r="AV46" s="80" t="str">
        <f t="shared" ca="1" si="26"/>
        <v/>
      </c>
      <c r="AW46" s="5"/>
      <c r="AX46" s="5"/>
      <c r="AY46" s="80" t="str">
        <f t="shared" si="27"/>
        <v/>
      </c>
      <c r="AZ46" s="165"/>
      <c r="BA46" s="165"/>
      <c r="BB46" s="80" t="str">
        <f t="shared" si="28"/>
        <v/>
      </c>
      <c r="BC46" s="5"/>
      <c r="BH46" s="52"/>
      <c r="BI46" s="52"/>
      <c r="BJ46" s="52"/>
      <c r="BK46" s="52"/>
      <c r="BL46" s="52"/>
      <c r="BM46" s="52"/>
      <c r="BW46" s="54"/>
      <c r="BX46" s="54"/>
      <c r="BY46" s="54"/>
      <c r="BZ46" s="54"/>
      <c r="CA46" s="54"/>
      <c r="CB46" s="54"/>
    </row>
    <row r="47" spans="1:80" ht="17.45" customHeight="1">
      <c r="A47" s="94">
        <f t="shared" si="33"/>
        <v>6.2</v>
      </c>
      <c r="B47" s="179">
        <f t="shared" si="0"/>
        <v>45780</v>
      </c>
      <c r="C47" s="8"/>
      <c r="D47" s="11"/>
      <c r="E47" s="12">
        <v>2</v>
      </c>
      <c r="F47" s="11"/>
      <c r="G47" s="74">
        <f t="shared" si="38"/>
        <v>849</v>
      </c>
      <c r="H47" s="75">
        <f t="shared" si="38"/>
        <v>6279</v>
      </c>
      <c r="I47" s="88">
        <f t="shared" si="34"/>
        <v>0</v>
      </c>
      <c r="J47" s="78">
        <f t="shared" si="35"/>
        <v>2.3501762632197414E-3</v>
      </c>
      <c r="K47" s="78">
        <f t="shared" si="36"/>
        <v>0</v>
      </c>
      <c r="L47" s="78">
        <f t="shared" si="37"/>
        <v>0</v>
      </c>
      <c r="M47" s="78">
        <f t="shared" ca="1" si="20"/>
        <v>4.586129753914988E-2</v>
      </c>
      <c r="N47" s="78">
        <f t="shared" ca="1" si="21"/>
        <v>5.0664977834072172E-3</v>
      </c>
      <c r="O47" s="78">
        <f t="shared" si="22"/>
        <v>5.0000000000000001E-4</v>
      </c>
      <c r="P47" s="13" t="s">
        <v>186</v>
      </c>
      <c r="Q47" s="8">
        <v>0</v>
      </c>
      <c r="R47" s="13">
        <v>0</v>
      </c>
      <c r="S47" s="89">
        <f t="shared" si="1"/>
        <v>0</v>
      </c>
      <c r="T47" s="75">
        <f t="shared" si="2"/>
        <v>0</v>
      </c>
      <c r="U47" s="90">
        <f t="shared" si="3"/>
        <v>0</v>
      </c>
      <c r="V47" s="82">
        <f t="shared" si="4"/>
        <v>0</v>
      </c>
      <c r="W47" s="8"/>
      <c r="X47" s="8"/>
      <c r="Y47" s="23"/>
      <c r="Z47" s="23"/>
      <c r="AA47" s="23"/>
      <c r="AB47" s="12"/>
      <c r="AC47" s="91">
        <f t="shared" si="29"/>
        <v>0</v>
      </c>
      <c r="AD47" s="75">
        <f t="shared" si="30"/>
        <v>0</v>
      </c>
      <c r="AE47" s="88">
        <f t="shared" si="39"/>
        <v>0</v>
      </c>
      <c r="AF47" s="92">
        <f t="shared" si="40"/>
        <v>0</v>
      </c>
      <c r="AG47" s="93">
        <f t="shared" si="41"/>
        <v>0</v>
      </c>
      <c r="AH47" s="93">
        <f t="shared" si="42"/>
        <v>0</v>
      </c>
      <c r="AI47" s="78">
        <f t="shared" si="43"/>
        <v>0</v>
      </c>
      <c r="AJ47" s="92">
        <f t="shared" si="31"/>
        <v>0</v>
      </c>
      <c r="AK47" s="78">
        <f t="shared" si="32"/>
        <v>0</v>
      </c>
      <c r="AL47" s="11">
        <v>1143</v>
      </c>
      <c r="AM47" s="14">
        <v>0.61699999999999999</v>
      </c>
      <c r="AN47" s="11">
        <v>889</v>
      </c>
      <c r="AO47" s="15">
        <v>0.58299999999999996</v>
      </c>
      <c r="AP47" s="11"/>
      <c r="AQ47" s="11"/>
      <c r="AR47" s="11"/>
      <c r="AS47" s="75" t="str">
        <f t="shared" si="23"/>
        <v/>
      </c>
      <c r="AT47" s="75" t="str">
        <f t="shared" ca="1" si="24"/>
        <v/>
      </c>
      <c r="AU47" s="75" t="str">
        <f t="shared" si="25"/>
        <v/>
      </c>
      <c r="AV47" s="75" t="str">
        <f t="shared" ca="1" si="26"/>
        <v/>
      </c>
      <c r="AW47" s="11"/>
      <c r="AX47" s="11"/>
      <c r="AY47" s="75" t="str">
        <f t="shared" si="27"/>
        <v/>
      </c>
      <c r="AZ47" s="11"/>
      <c r="BA47" s="11"/>
      <c r="BB47" s="75" t="str">
        <f t="shared" si="28"/>
        <v/>
      </c>
      <c r="BC47" s="11"/>
      <c r="BH47" s="52"/>
      <c r="BI47" s="52"/>
      <c r="BJ47" s="52"/>
      <c r="BK47" s="52"/>
      <c r="BL47" s="52"/>
      <c r="BM47" s="52"/>
      <c r="BW47" s="54"/>
      <c r="BX47" s="54"/>
      <c r="BY47" s="54"/>
      <c r="BZ47" s="54"/>
      <c r="CA47" s="54"/>
      <c r="CB47" s="54"/>
    </row>
    <row r="48" spans="1:80" ht="17.45" customHeight="1">
      <c r="A48" s="86">
        <f t="shared" si="33"/>
        <v>6.3000000000000007</v>
      </c>
      <c r="B48" s="179">
        <f t="shared" si="0"/>
        <v>45781</v>
      </c>
      <c r="C48" s="8"/>
      <c r="D48" s="11"/>
      <c r="E48" s="12"/>
      <c r="F48" s="11">
        <v>1</v>
      </c>
      <c r="G48" s="74">
        <f t="shared" si="38"/>
        <v>849</v>
      </c>
      <c r="H48" s="75">
        <f t="shared" si="38"/>
        <v>6278</v>
      </c>
      <c r="I48" s="88">
        <f t="shared" si="34"/>
        <v>0</v>
      </c>
      <c r="J48" s="78">
        <f t="shared" si="35"/>
        <v>0</v>
      </c>
      <c r="K48" s="78">
        <f t="shared" si="36"/>
        <v>0</v>
      </c>
      <c r="L48" s="78">
        <f t="shared" si="37"/>
        <v>1.5926102882624622E-4</v>
      </c>
      <c r="M48" s="78">
        <f t="shared" ca="1" si="20"/>
        <v>4.586129753914988E-2</v>
      </c>
      <c r="N48" s="78">
        <f t="shared" ca="1" si="21"/>
        <v>5.2248258391386932E-3</v>
      </c>
      <c r="O48" s="78">
        <f t="shared" si="22"/>
        <v>5.0000000000000001E-4</v>
      </c>
      <c r="P48" s="13" t="s">
        <v>186</v>
      </c>
      <c r="Q48" s="8">
        <v>126</v>
      </c>
      <c r="R48" s="13">
        <v>80</v>
      </c>
      <c r="S48" s="89">
        <f t="shared" si="1"/>
        <v>63</v>
      </c>
      <c r="T48" s="75">
        <f t="shared" si="2"/>
        <v>40</v>
      </c>
      <c r="U48" s="90">
        <f t="shared" si="3"/>
        <v>213.94800000000001</v>
      </c>
      <c r="V48" s="82">
        <f t="shared" si="4"/>
        <v>1004.48</v>
      </c>
      <c r="W48" s="8"/>
      <c r="X48" s="8"/>
      <c r="Y48" s="23"/>
      <c r="Z48" s="23"/>
      <c r="AA48" s="23"/>
      <c r="AB48" s="12"/>
      <c r="AC48" s="91">
        <f t="shared" si="29"/>
        <v>0</v>
      </c>
      <c r="AD48" s="75">
        <f t="shared" si="30"/>
        <v>0</v>
      </c>
      <c r="AE48" s="88">
        <f t="shared" si="39"/>
        <v>0</v>
      </c>
      <c r="AF48" s="92">
        <f t="shared" si="40"/>
        <v>0</v>
      </c>
      <c r="AG48" s="93">
        <f t="shared" si="41"/>
        <v>0</v>
      </c>
      <c r="AH48" s="93">
        <f t="shared" si="42"/>
        <v>0</v>
      </c>
      <c r="AI48" s="78">
        <f t="shared" si="43"/>
        <v>0</v>
      </c>
      <c r="AJ48" s="92">
        <f t="shared" si="31"/>
        <v>0</v>
      </c>
      <c r="AK48" s="78">
        <f t="shared" si="32"/>
        <v>0</v>
      </c>
      <c r="AL48" s="11"/>
      <c r="AM48" s="14"/>
      <c r="AN48" s="11">
        <v>866</v>
      </c>
      <c r="AO48" s="15">
        <v>0.6</v>
      </c>
      <c r="AP48" s="11"/>
      <c r="AQ48" s="11"/>
      <c r="AR48" s="11"/>
      <c r="AS48" s="75" t="str">
        <f t="shared" si="23"/>
        <v/>
      </c>
      <c r="AT48" s="75" t="str">
        <f t="shared" ca="1" si="24"/>
        <v/>
      </c>
      <c r="AU48" s="75" t="str">
        <f t="shared" si="25"/>
        <v/>
      </c>
      <c r="AV48" s="75" t="str">
        <f t="shared" ca="1" si="26"/>
        <v/>
      </c>
      <c r="AW48" s="11"/>
      <c r="AX48" s="11"/>
      <c r="AY48" s="75" t="str">
        <f t="shared" si="27"/>
        <v/>
      </c>
      <c r="AZ48" s="11"/>
      <c r="BA48" s="11"/>
      <c r="BB48" s="75" t="str">
        <f t="shared" si="28"/>
        <v/>
      </c>
      <c r="BC48" s="11"/>
      <c r="BH48" s="52"/>
      <c r="BI48" s="52"/>
      <c r="BJ48" s="52"/>
      <c r="BK48" s="52"/>
      <c r="BL48" s="52"/>
      <c r="BM48" s="52"/>
      <c r="BW48" s="54"/>
      <c r="BX48" s="54"/>
      <c r="BY48" s="54"/>
      <c r="BZ48" s="54"/>
      <c r="CA48" s="54"/>
      <c r="CB48" s="54"/>
    </row>
    <row r="49" spans="1:80" ht="17.45" customHeight="1">
      <c r="A49" s="94">
        <f t="shared" si="33"/>
        <v>6.4</v>
      </c>
      <c r="B49" s="179">
        <f t="shared" si="0"/>
        <v>45782</v>
      </c>
      <c r="C49" s="8"/>
      <c r="D49" s="11"/>
      <c r="E49" s="12"/>
      <c r="F49" s="11">
        <v>1</v>
      </c>
      <c r="G49" s="74">
        <f t="shared" si="38"/>
        <v>849</v>
      </c>
      <c r="H49" s="75">
        <f t="shared" si="38"/>
        <v>6277</v>
      </c>
      <c r="I49" s="88">
        <f t="shared" si="34"/>
        <v>0</v>
      </c>
      <c r="J49" s="78">
        <f t="shared" si="35"/>
        <v>0</v>
      </c>
      <c r="K49" s="78">
        <f t="shared" si="36"/>
        <v>0</v>
      </c>
      <c r="L49" s="78">
        <f t="shared" si="37"/>
        <v>1.5928639694170118E-4</v>
      </c>
      <c r="M49" s="78">
        <f t="shared" ca="1" si="20"/>
        <v>4.586129753914988E-2</v>
      </c>
      <c r="N49" s="78">
        <f t="shared" ca="1" si="21"/>
        <v>5.3831538948701683E-3</v>
      </c>
      <c r="O49" s="78">
        <f t="shared" si="22"/>
        <v>5.0000000000000001E-4</v>
      </c>
      <c r="P49" s="13" t="s">
        <v>186</v>
      </c>
      <c r="Q49" s="8">
        <v>0</v>
      </c>
      <c r="R49" s="13">
        <v>0</v>
      </c>
      <c r="S49" s="89">
        <f t="shared" si="1"/>
        <v>0</v>
      </c>
      <c r="T49" s="75">
        <f t="shared" si="2"/>
        <v>0</v>
      </c>
      <c r="U49" s="90">
        <f t="shared" si="3"/>
        <v>0</v>
      </c>
      <c r="V49" s="82">
        <f t="shared" si="4"/>
        <v>0</v>
      </c>
      <c r="W49" s="8"/>
      <c r="X49" s="8"/>
      <c r="Y49" s="23"/>
      <c r="Z49" s="23"/>
      <c r="AA49" s="23"/>
      <c r="AB49" s="12"/>
      <c r="AC49" s="91">
        <f t="shared" si="29"/>
        <v>0</v>
      </c>
      <c r="AD49" s="75">
        <f t="shared" si="30"/>
        <v>0</v>
      </c>
      <c r="AE49" s="88">
        <f t="shared" si="39"/>
        <v>0</v>
      </c>
      <c r="AF49" s="92">
        <f t="shared" si="40"/>
        <v>0</v>
      </c>
      <c r="AG49" s="93">
        <f t="shared" si="41"/>
        <v>0</v>
      </c>
      <c r="AH49" s="93">
        <f t="shared" si="42"/>
        <v>0</v>
      </c>
      <c r="AI49" s="78">
        <f t="shared" si="43"/>
        <v>0</v>
      </c>
      <c r="AJ49" s="92">
        <f t="shared" si="31"/>
        <v>0</v>
      </c>
      <c r="AK49" s="78">
        <f t="shared" si="32"/>
        <v>0</v>
      </c>
      <c r="AL49" s="11"/>
      <c r="AM49" s="14"/>
      <c r="AN49" s="11">
        <v>862</v>
      </c>
      <c r="AO49" s="15">
        <v>0.52300000000000002</v>
      </c>
      <c r="AP49" s="11"/>
      <c r="AQ49" s="11"/>
      <c r="AR49" s="11"/>
      <c r="AS49" s="75" t="str">
        <f t="shared" si="23"/>
        <v/>
      </c>
      <c r="AT49" s="75" t="str">
        <f t="shared" ca="1" si="24"/>
        <v/>
      </c>
      <c r="AU49" s="75" t="str">
        <f t="shared" si="25"/>
        <v/>
      </c>
      <c r="AV49" s="75" t="str">
        <f t="shared" ca="1" si="26"/>
        <v/>
      </c>
      <c r="AW49" s="11"/>
      <c r="AX49" s="11"/>
      <c r="AY49" s="75" t="str">
        <f t="shared" si="27"/>
        <v/>
      </c>
      <c r="AZ49" s="11"/>
      <c r="BA49" s="11"/>
      <c r="BB49" s="75" t="str">
        <f t="shared" si="28"/>
        <v/>
      </c>
      <c r="BC49" s="11"/>
      <c r="BH49" s="52"/>
      <c r="BI49" s="52"/>
      <c r="BJ49" s="52"/>
      <c r="BK49" s="52"/>
      <c r="BL49" s="52"/>
      <c r="BM49" s="52"/>
      <c r="BW49" s="54"/>
      <c r="BX49" s="54"/>
      <c r="BY49" s="54"/>
      <c r="BZ49" s="54"/>
      <c r="CA49" s="54"/>
      <c r="CB49" s="54"/>
    </row>
    <row r="50" spans="1:80" ht="17.45" customHeight="1">
      <c r="A50" s="86">
        <f t="shared" si="33"/>
        <v>6.5</v>
      </c>
      <c r="B50" s="179">
        <f t="shared" si="0"/>
        <v>45783</v>
      </c>
      <c r="C50" s="8"/>
      <c r="D50" s="11"/>
      <c r="E50" s="12">
        <v>1</v>
      </c>
      <c r="F50" s="11"/>
      <c r="G50" s="74">
        <f t="shared" si="38"/>
        <v>848</v>
      </c>
      <c r="H50" s="75">
        <f t="shared" si="38"/>
        <v>6277</v>
      </c>
      <c r="I50" s="88">
        <f t="shared" si="34"/>
        <v>0</v>
      </c>
      <c r="J50" s="78">
        <f t="shared" si="35"/>
        <v>1.1778563015312131E-3</v>
      </c>
      <c r="K50" s="78">
        <f t="shared" si="36"/>
        <v>0</v>
      </c>
      <c r="L50" s="78">
        <f t="shared" si="37"/>
        <v>0</v>
      </c>
      <c r="M50" s="78">
        <f t="shared" ca="1" si="20"/>
        <v>4.6979865771812075E-2</v>
      </c>
      <c r="N50" s="78">
        <f t="shared" ca="1" si="21"/>
        <v>5.3831538948701683E-3</v>
      </c>
      <c r="O50" s="78">
        <f t="shared" si="22"/>
        <v>5.0000000000000001E-4</v>
      </c>
      <c r="P50" s="13" t="s">
        <v>186</v>
      </c>
      <c r="Q50" s="8">
        <v>132</v>
      </c>
      <c r="R50" s="13">
        <v>80</v>
      </c>
      <c r="S50" s="89">
        <f t="shared" si="1"/>
        <v>66</v>
      </c>
      <c r="T50" s="75">
        <f t="shared" si="2"/>
        <v>40</v>
      </c>
      <c r="U50" s="90">
        <f t="shared" si="3"/>
        <v>223.87200000000001</v>
      </c>
      <c r="V50" s="82">
        <f t="shared" si="4"/>
        <v>1004.32</v>
      </c>
      <c r="W50" s="8"/>
      <c r="X50" s="8"/>
      <c r="Y50" s="23"/>
      <c r="Z50" s="23"/>
      <c r="AA50" s="23"/>
      <c r="AB50" s="12"/>
      <c r="AC50" s="91">
        <f t="shared" si="29"/>
        <v>0</v>
      </c>
      <c r="AD50" s="75">
        <f t="shared" si="30"/>
        <v>0</v>
      </c>
      <c r="AE50" s="88">
        <f t="shared" si="39"/>
        <v>0</v>
      </c>
      <c r="AF50" s="92">
        <f t="shared" si="40"/>
        <v>0</v>
      </c>
      <c r="AG50" s="93">
        <f t="shared" si="41"/>
        <v>0</v>
      </c>
      <c r="AH50" s="93">
        <f t="shared" si="42"/>
        <v>0</v>
      </c>
      <c r="AI50" s="78">
        <f t="shared" si="43"/>
        <v>0</v>
      </c>
      <c r="AJ50" s="92">
        <f t="shared" si="31"/>
        <v>0</v>
      </c>
      <c r="AK50" s="78">
        <f t="shared" si="32"/>
        <v>0</v>
      </c>
      <c r="AL50" s="11"/>
      <c r="AM50" s="14"/>
      <c r="AN50" s="11"/>
      <c r="AO50" s="15"/>
      <c r="AP50" s="11"/>
      <c r="AQ50" s="11"/>
      <c r="AR50" s="11"/>
      <c r="AS50" s="75" t="str">
        <f t="shared" si="23"/>
        <v/>
      </c>
      <c r="AT50" s="75" t="str">
        <f t="shared" ca="1" si="24"/>
        <v/>
      </c>
      <c r="AU50" s="75" t="str">
        <f t="shared" si="25"/>
        <v/>
      </c>
      <c r="AV50" s="75" t="str">
        <f t="shared" ca="1" si="26"/>
        <v/>
      </c>
      <c r="AW50" s="11"/>
      <c r="AX50" s="11"/>
      <c r="AY50" s="75" t="str">
        <f t="shared" si="27"/>
        <v/>
      </c>
      <c r="AZ50" s="11"/>
      <c r="BA50" s="11"/>
      <c r="BB50" s="75" t="str">
        <f t="shared" si="28"/>
        <v/>
      </c>
      <c r="BC50" s="11"/>
      <c r="BH50" s="52"/>
      <c r="BI50" s="52"/>
      <c r="BJ50" s="52"/>
      <c r="BK50" s="52"/>
      <c r="BL50" s="52"/>
      <c r="BM50" s="52"/>
      <c r="BW50" s="54"/>
      <c r="BX50" s="54"/>
      <c r="BY50" s="54"/>
      <c r="BZ50" s="54"/>
      <c r="CA50" s="54"/>
      <c r="CB50" s="54"/>
    </row>
    <row r="51" spans="1:80" ht="17.45" customHeight="1">
      <c r="A51" s="94">
        <f t="shared" si="33"/>
        <v>6.6000000000000005</v>
      </c>
      <c r="B51" s="179">
        <f t="shared" si="0"/>
        <v>45784</v>
      </c>
      <c r="C51" s="8"/>
      <c r="D51" s="11"/>
      <c r="E51" s="12"/>
      <c r="F51" s="11"/>
      <c r="G51" s="74">
        <f t="shared" si="38"/>
        <v>848</v>
      </c>
      <c r="H51" s="75">
        <f t="shared" si="38"/>
        <v>6277</v>
      </c>
      <c r="I51" s="88">
        <f t="shared" si="34"/>
        <v>0</v>
      </c>
      <c r="J51" s="78">
        <f t="shared" si="35"/>
        <v>0</v>
      </c>
      <c r="K51" s="78">
        <f t="shared" si="36"/>
        <v>0</v>
      </c>
      <c r="L51" s="78">
        <f t="shared" si="37"/>
        <v>0</v>
      </c>
      <c r="M51" s="78">
        <f t="shared" ca="1" si="20"/>
        <v>4.6979865771812075E-2</v>
      </c>
      <c r="N51" s="78">
        <f t="shared" ca="1" si="21"/>
        <v>5.3831538948701683E-3</v>
      </c>
      <c r="O51" s="78">
        <f t="shared" si="22"/>
        <v>5.0000000000000001E-4</v>
      </c>
      <c r="P51" s="13" t="s">
        <v>186</v>
      </c>
      <c r="Q51" s="8">
        <v>0</v>
      </c>
      <c r="R51" s="13">
        <v>0</v>
      </c>
      <c r="S51" s="89">
        <f t="shared" si="1"/>
        <v>0</v>
      </c>
      <c r="T51" s="75">
        <f t="shared" si="2"/>
        <v>0</v>
      </c>
      <c r="U51" s="90">
        <f t="shared" si="3"/>
        <v>0</v>
      </c>
      <c r="V51" s="82">
        <f t="shared" si="4"/>
        <v>0</v>
      </c>
      <c r="W51" s="8"/>
      <c r="X51" s="8"/>
      <c r="Y51" s="23"/>
      <c r="Z51" s="23"/>
      <c r="AA51" s="23"/>
      <c r="AB51" s="12"/>
      <c r="AC51" s="91">
        <f t="shared" si="29"/>
        <v>0</v>
      </c>
      <c r="AD51" s="75">
        <f t="shared" si="30"/>
        <v>0</v>
      </c>
      <c r="AE51" s="88">
        <f t="shared" si="39"/>
        <v>0</v>
      </c>
      <c r="AF51" s="92">
        <f t="shared" si="40"/>
        <v>0</v>
      </c>
      <c r="AG51" s="93">
        <f t="shared" si="41"/>
        <v>0</v>
      </c>
      <c r="AH51" s="93">
        <f t="shared" si="42"/>
        <v>0</v>
      </c>
      <c r="AI51" s="78">
        <f t="shared" si="43"/>
        <v>0</v>
      </c>
      <c r="AJ51" s="92">
        <f t="shared" si="31"/>
        <v>0</v>
      </c>
      <c r="AK51" s="78">
        <f t="shared" si="32"/>
        <v>0</v>
      </c>
      <c r="AL51" s="11"/>
      <c r="AM51" s="14"/>
      <c r="AN51" s="11"/>
      <c r="AO51" s="15"/>
      <c r="AP51" s="11"/>
      <c r="AQ51" s="11"/>
      <c r="AR51" s="11"/>
      <c r="AS51" s="75" t="str">
        <f t="shared" si="23"/>
        <v/>
      </c>
      <c r="AT51" s="75" t="str">
        <f t="shared" ca="1" si="24"/>
        <v/>
      </c>
      <c r="AU51" s="75" t="str">
        <f t="shared" si="25"/>
        <v/>
      </c>
      <c r="AV51" s="75" t="str">
        <f t="shared" ca="1" si="26"/>
        <v/>
      </c>
      <c r="AW51" s="11"/>
      <c r="AX51" s="11"/>
      <c r="AY51" s="75" t="str">
        <f t="shared" si="27"/>
        <v/>
      </c>
      <c r="AZ51" s="11"/>
      <c r="BA51" s="11"/>
      <c r="BB51" s="75" t="str">
        <f t="shared" si="28"/>
        <v/>
      </c>
      <c r="BC51" s="11"/>
      <c r="BH51" s="52"/>
      <c r="BI51" s="52"/>
      <c r="BJ51" s="52"/>
      <c r="BK51" s="52"/>
      <c r="BL51" s="52"/>
      <c r="BM51" s="52"/>
      <c r="BW51" s="54"/>
      <c r="BX51" s="54"/>
      <c r="BY51" s="54"/>
      <c r="BZ51" s="54"/>
      <c r="CA51" s="54"/>
      <c r="CB51" s="54"/>
    </row>
    <row r="52" spans="1:80" ht="17.45" customHeight="1" thickBot="1">
      <c r="A52" s="86">
        <f t="shared" si="33"/>
        <v>6.7000000000000011</v>
      </c>
      <c r="B52" s="180">
        <f t="shared" si="0"/>
        <v>45785</v>
      </c>
      <c r="C52" s="16">
        <v>1</v>
      </c>
      <c r="D52" s="17">
        <v>1</v>
      </c>
      <c r="E52" s="18">
        <v>1</v>
      </c>
      <c r="F52" s="17">
        <v>1</v>
      </c>
      <c r="G52" s="96">
        <f t="shared" si="38"/>
        <v>846</v>
      </c>
      <c r="H52" s="97">
        <f t="shared" si="38"/>
        <v>6275</v>
      </c>
      <c r="I52" s="98">
        <f t="shared" si="34"/>
        <v>1.1792452830188679E-3</v>
      </c>
      <c r="J52" s="99">
        <f t="shared" si="35"/>
        <v>1.1792452830188679E-3</v>
      </c>
      <c r="K52" s="99">
        <f t="shared" si="36"/>
        <v>1.5931177314003505E-4</v>
      </c>
      <c r="L52" s="99">
        <f t="shared" si="37"/>
        <v>1.5931177314003505E-4</v>
      </c>
      <c r="M52" s="99">
        <f t="shared" ca="1" si="20"/>
        <v>4.8098434004474264E-2</v>
      </c>
      <c r="N52" s="99">
        <f t="shared" ca="1" si="21"/>
        <v>5.5414819506016443E-3</v>
      </c>
      <c r="O52" s="99">
        <f t="shared" si="22"/>
        <v>5.0000000000000001E-4</v>
      </c>
      <c r="P52" s="19" t="s">
        <v>186</v>
      </c>
      <c r="Q52" s="16">
        <v>132</v>
      </c>
      <c r="R52" s="19">
        <v>80</v>
      </c>
      <c r="S52" s="89">
        <f t="shared" si="1"/>
        <v>66</v>
      </c>
      <c r="T52" s="75">
        <f t="shared" si="2"/>
        <v>40</v>
      </c>
      <c r="U52" s="100">
        <f t="shared" si="3"/>
        <v>223.34399999999999</v>
      </c>
      <c r="V52" s="101">
        <f t="shared" si="4"/>
        <v>1004</v>
      </c>
      <c r="W52" s="16"/>
      <c r="X52" s="16"/>
      <c r="Y52" s="23"/>
      <c r="Z52" s="23"/>
      <c r="AA52" s="23"/>
      <c r="AB52" s="12"/>
      <c r="AC52" s="102">
        <f t="shared" si="29"/>
        <v>0</v>
      </c>
      <c r="AD52" s="97">
        <f t="shared" si="30"/>
        <v>0</v>
      </c>
      <c r="AE52" s="98">
        <f t="shared" si="39"/>
        <v>0</v>
      </c>
      <c r="AF52" s="103">
        <f t="shared" si="40"/>
        <v>0</v>
      </c>
      <c r="AG52" s="104">
        <f t="shared" si="41"/>
        <v>0</v>
      </c>
      <c r="AH52" s="104">
        <f t="shared" si="42"/>
        <v>0</v>
      </c>
      <c r="AI52" s="99">
        <f t="shared" si="43"/>
        <v>0</v>
      </c>
      <c r="AJ52" s="103">
        <f t="shared" si="31"/>
        <v>0</v>
      </c>
      <c r="AK52" s="99">
        <f t="shared" si="32"/>
        <v>0</v>
      </c>
      <c r="AL52" s="17"/>
      <c r="AM52" s="20"/>
      <c r="AN52" s="17"/>
      <c r="AO52" s="21"/>
      <c r="AP52" s="17"/>
      <c r="AQ52" s="17"/>
      <c r="AR52" s="17"/>
      <c r="AS52" s="97" t="str">
        <f t="shared" si="23"/>
        <v/>
      </c>
      <c r="AT52" s="97" t="str">
        <f t="shared" ca="1" si="24"/>
        <v/>
      </c>
      <c r="AU52" s="97" t="str">
        <f t="shared" si="25"/>
        <v/>
      </c>
      <c r="AV52" s="97" t="str">
        <f t="shared" ca="1" si="26"/>
        <v/>
      </c>
      <c r="AW52" s="17"/>
      <c r="AX52" s="17"/>
      <c r="AY52" s="97" t="str">
        <f t="shared" si="27"/>
        <v/>
      </c>
      <c r="AZ52" s="17"/>
      <c r="BA52" s="17"/>
      <c r="BB52" s="97" t="str">
        <f t="shared" si="28"/>
        <v/>
      </c>
      <c r="BC52" s="17"/>
      <c r="BH52" s="52"/>
      <c r="BI52" s="52"/>
      <c r="BJ52" s="52"/>
      <c r="BK52" s="52"/>
      <c r="BL52" s="52"/>
      <c r="BM52" s="52"/>
      <c r="BW52" s="54"/>
      <c r="BX52" s="54"/>
      <c r="BY52" s="54"/>
      <c r="BZ52" s="54"/>
      <c r="CA52" s="54"/>
      <c r="CB52" s="54"/>
    </row>
    <row r="53" spans="1:80" ht="17.45" customHeight="1" thickTop="1">
      <c r="A53" s="71">
        <f>A46+1</f>
        <v>7.1</v>
      </c>
      <c r="B53" s="178">
        <f t="shared" si="0"/>
        <v>45786</v>
      </c>
      <c r="C53" s="4"/>
      <c r="D53" s="5"/>
      <c r="E53" s="6"/>
      <c r="F53" s="5">
        <v>1</v>
      </c>
      <c r="G53" s="74">
        <f t="shared" si="38"/>
        <v>846</v>
      </c>
      <c r="H53" s="75">
        <f t="shared" si="38"/>
        <v>6274</v>
      </c>
      <c r="I53" s="76">
        <f t="shared" si="34"/>
        <v>0</v>
      </c>
      <c r="J53" s="77">
        <f t="shared" si="35"/>
        <v>0</v>
      </c>
      <c r="K53" s="77">
        <f t="shared" si="36"/>
        <v>0</v>
      </c>
      <c r="L53" s="77">
        <f t="shared" si="37"/>
        <v>1.5936254980079682E-4</v>
      </c>
      <c r="M53" s="78">
        <f t="shared" ca="1" si="20"/>
        <v>4.8098434004474264E-2</v>
      </c>
      <c r="N53" s="78">
        <f t="shared" ca="1" si="21"/>
        <v>5.6998100063331203E-3</v>
      </c>
      <c r="O53" s="78">
        <f t="shared" si="22"/>
        <v>5.0000000000000001E-4</v>
      </c>
      <c r="P53" s="13" t="s">
        <v>186</v>
      </c>
      <c r="Q53" s="8">
        <v>0</v>
      </c>
      <c r="R53" s="13">
        <v>0</v>
      </c>
      <c r="S53" s="79">
        <f t="shared" si="1"/>
        <v>0</v>
      </c>
      <c r="T53" s="80">
        <f t="shared" si="2"/>
        <v>0</v>
      </c>
      <c r="U53" s="90">
        <f t="shared" si="3"/>
        <v>0</v>
      </c>
      <c r="V53" s="82">
        <f t="shared" si="4"/>
        <v>0</v>
      </c>
      <c r="W53" s="4"/>
      <c r="X53" s="4"/>
      <c r="Y53" s="22"/>
      <c r="Z53" s="22"/>
      <c r="AA53" s="22"/>
      <c r="AB53" s="6"/>
      <c r="AC53" s="83">
        <f t="shared" si="29"/>
        <v>0</v>
      </c>
      <c r="AD53" s="80">
        <f t="shared" si="30"/>
        <v>0</v>
      </c>
      <c r="AE53" s="76">
        <f t="shared" si="39"/>
        <v>0</v>
      </c>
      <c r="AF53" s="84">
        <f t="shared" si="40"/>
        <v>0</v>
      </c>
      <c r="AG53" s="85">
        <f t="shared" si="41"/>
        <v>0</v>
      </c>
      <c r="AH53" s="85">
        <f t="shared" si="42"/>
        <v>0</v>
      </c>
      <c r="AI53" s="77">
        <f t="shared" si="43"/>
        <v>0</v>
      </c>
      <c r="AJ53" s="84">
        <f t="shared" si="31"/>
        <v>0</v>
      </c>
      <c r="AK53" s="77">
        <f t="shared" si="32"/>
        <v>0</v>
      </c>
      <c r="AL53" s="5">
        <v>1514</v>
      </c>
      <c r="AM53" s="9">
        <v>0.64100000000000001</v>
      </c>
      <c r="AN53" s="5">
        <v>865</v>
      </c>
      <c r="AO53" s="10">
        <v>0.66700000000000004</v>
      </c>
      <c r="AP53" s="5"/>
      <c r="AQ53" s="5"/>
      <c r="AR53" s="5"/>
      <c r="AS53" s="80" t="str">
        <f t="shared" si="23"/>
        <v/>
      </c>
      <c r="AT53" s="80" t="str">
        <f t="shared" ca="1" si="24"/>
        <v/>
      </c>
      <c r="AU53" s="80" t="str">
        <f t="shared" si="25"/>
        <v/>
      </c>
      <c r="AV53" s="80" t="str">
        <f t="shared" ca="1" si="26"/>
        <v/>
      </c>
      <c r="AW53" s="5"/>
      <c r="AX53" s="5"/>
      <c r="AY53" s="80" t="str">
        <f t="shared" si="27"/>
        <v/>
      </c>
      <c r="AZ53" s="165"/>
      <c r="BA53" s="165"/>
      <c r="BB53" s="80" t="str">
        <f t="shared" si="28"/>
        <v/>
      </c>
      <c r="BC53" s="5"/>
      <c r="BH53" s="52"/>
      <c r="BI53" s="52"/>
      <c r="BJ53" s="52"/>
      <c r="BK53" s="52"/>
      <c r="BL53" s="52"/>
      <c r="BM53" s="52"/>
      <c r="BW53" s="54"/>
      <c r="BX53" s="54"/>
      <c r="BY53" s="54"/>
      <c r="BZ53" s="54"/>
      <c r="CA53" s="54"/>
      <c r="CB53" s="54"/>
    </row>
    <row r="54" spans="1:80" ht="17.45" customHeight="1">
      <c r="A54" s="86">
        <f t="shared" si="33"/>
        <v>7.2</v>
      </c>
      <c r="B54" s="179">
        <f t="shared" si="0"/>
        <v>45787</v>
      </c>
      <c r="C54" s="8"/>
      <c r="D54" s="11">
        <v>1</v>
      </c>
      <c r="E54" s="12"/>
      <c r="F54" s="11"/>
      <c r="G54" s="74">
        <f t="shared" si="38"/>
        <v>846</v>
      </c>
      <c r="H54" s="75">
        <f t="shared" si="38"/>
        <v>6273</v>
      </c>
      <c r="I54" s="88">
        <f t="shared" si="34"/>
        <v>0</v>
      </c>
      <c r="J54" s="78">
        <f t="shared" si="35"/>
        <v>0</v>
      </c>
      <c r="K54" s="78">
        <f t="shared" si="36"/>
        <v>1.5938795027095951E-4</v>
      </c>
      <c r="L54" s="78">
        <f t="shared" si="37"/>
        <v>0</v>
      </c>
      <c r="M54" s="78">
        <f t="shared" ca="1" si="20"/>
        <v>4.8098434004474264E-2</v>
      </c>
      <c r="N54" s="78">
        <f t="shared" ca="1" si="21"/>
        <v>5.6998100063331203E-3</v>
      </c>
      <c r="O54" s="78">
        <f t="shared" si="22"/>
        <v>5.0000000000000001E-4</v>
      </c>
      <c r="P54" s="13" t="s">
        <v>186</v>
      </c>
      <c r="Q54" s="8">
        <v>132</v>
      </c>
      <c r="R54" s="13">
        <v>80</v>
      </c>
      <c r="S54" s="89">
        <f t="shared" si="1"/>
        <v>66</v>
      </c>
      <c r="T54" s="75">
        <f t="shared" si="2"/>
        <v>40</v>
      </c>
      <c r="U54" s="90">
        <f t="shared" si="3"/>
        <v>223.34399999999999</v>
      </c>
      <c r="V54" s="82">
        <f t="shared" si="4"/>
        <v>1003.68</v>
      </c>
      <c r="W54" s="8"/>
      <c r="X54" s="8"/>
      <c r="Y54" s="23"/>
      <c r="Z54" s="23"/>
      <c r="AA54" s="23"/>
      <c r="AB54" s="12"/>
      <c r="AC54" s="91">
        <f t="shared" si="29"/>
        <v>0</v>
      </c>
      <c r="AD54" s="75">
        <f t="shared" si="30"/>
        <v>0</v>
      </c>
      <c r="AE54" s="88">
        <f t="shared" si="39"/>
        <v>0</v>
      </c>
      <c r="AF54" s="92">
        <f t="shared" si="40"/>
        <v>0</v>
      </c>
      <c r="AG54" s="93">
        <f t="shared" si="41"/>
        <v>0</v>
      </c>
      <c r="AH54" s="93">
        <f t="shared" si="42"/>
        <v>0</v>
      </c>
      <c r="AI54" s="78">
        <f t="shared" si="43"/>
        <v>0</v>
      </c>
      <c r="AJ54" s="92">
        <f t="shared" si="31"/>
        <v>0</v>
      </c>
      <c r="AK54" s="78">
        <f t="shared" si="32"/>
        <v>0</v>
      </c>
      <c r="AL54" s="11">
        <v>1339</v>
      </c>
      <c r="AM54" s="14">
        <v>0.53200000000000003</v>
      </c>
      <c r="AN54" s="11">
        <v>952</v>
      </c>
      <c r="AO54" s="15">
        <v>0.58799999999999997</v>
      </c>
      <c r="AP54" s="11"/>
      <c r="AQ54" s="11"/>
      <c r="AR54" s="11"/>
      <c r="AS54" s="75" t="str">
        <f t="shared" si="23"/>
        <v/>
      </c>
      <c r="AT54" s="75" t="str">
        <f t="shared" ca="1" si="24"/>
        <v/>
      </c>
      <c r="AU54" s="75" t="str">
        <f t="shared" si="25"/>
        <v/>
      </c>
      <c r="AV54" s="75" t="str">
        <f t="shared" ca="1" si="26"/>
        <v/>
      </c>
      <c r="AW54" s="11"/>
      <c r="AX54" s="11"/>
      <c r="AY54" s="75" t="str">
        <f t="shared" si="27"/>
        <v/>
      </c>
      <c r="AZ54" s="11"/>
      <c r="BA54" s="11"/>
      <c r="BB54" s="75" t="str">
        <f t="shared" si="28"/>
        <v/>
      </c>
      <c r="BC54" s="11"/>
      <c r="BH54" s="52"/>
      <c r="BI54" s="52"/>
      <c r="BJ54" s="52"/>
      <c r="BK54" s="52"/>
      <c r="BL54" s="52"/>
      <c r="BM54" s="52"/>
      <c r="BW54" s="54"/>
      <c r="BX54" s="54"/>
      <c r="BY54" s="54"/>
      <c r="BZ54" s="54"/>
      <c r="CA54" s="54"/>
      <c r="CB54" s="54"/>
    </row>
    <row r="55" spans="1:80" ht="17.45" customHeight="1">
      <c r="A55" s="94">
        <f t="shared" si="33"/>
        <v>7.3000000000000007</v>
      </c>
      <c r="B55" s="179">
        <f t="shared" si="0"/>
        <v>45788</v>
      </c>
      <c r="C55" s="8"/>
      <c r="D55" s="11"/>
      <c r="E55" s="12">
        <v>1</v>
      </c>
      <c r="F55" s="11"/>
      <c r="G55" s="74">
        <f t="shared" si="38"/>
        <v>845</v>
      </c>
      <c r="H55" s="75">
        <f t="shared" si="38"/>
        <v>6273</v>
      </c>
      <c r="I55" s="88">
        <f t="shared" si="34"/>
        <v>0</v>
      </c>
      <c r="J55" s="78">
        <f t="shared" si="35"/>
        <v>1.1820330969267139E-3</v>
      </c>
      <c r="K55" s="78">
        <f t="shared" si="36"/>
        <v>0</v>
      </c>
      <c r="L55" s="78">
        <f t="shared" si="37"/>
        <v>0</v>
      </c>
      <c r="M55" s="78">
        <f t="shared" ca="1" si="20"/>
        <v>4.9217002237136459E-2</v>
      </c>
      <c r="N55" s="78">
        <f t="shared" ca="1" si="21"/>
        <v>5.6998100063331203E-3</v>
      </c>
      <c r="O55" s="78">
        <f t="shared" si="22"/>
        <v>5.0000000000000001E-4</v>
      </c>
      <c r="P55" s="13" t="s">
        <v>186</v>
      </c>
      <c r="Q55" s="8">
        <v>0</v>
      </c>
      <c r="R55" s="13">
        <v>0</v>
      </c>
      <c r="S55" s="89">
        <f t="shared" si="1"/>
        <v>0</v>
      </c>
      <c r="T55" s="75">
        <f t="shared" si="2"/>
        <v>0</v>
      </c>
      <c r="U55" s="90">
        <f t="shared" si="3"/>
        <v>0</v>
      </c>
      <c r="V55" s="82">
        <f t="shared" si="4"/>
        <v>0</v>
      </c>
      <c r="W55" s="8"/>
      <c r="X55" s="8"/>
      <c r="Y55" s="23"/>
      <c r="Z55" s="23"/>
      <c r="AA55" s="23"/>
      <c r="AB55" s="12"/>
      <c r="AC55" s="91">
        <f t="shared" si="29"/>
        <v>0</v>
      </c>
      <c r="AD55" s="75">
        <f t="shared" si="30"/>
        <v>0</v>
      </c>
      <c r="AE55" s="88">
        <f t="shared" si="39"/>
        <v>0</v>
      </c>
      <c r="AF55" s="92">
        <f t="shared" si="40"/>
        <v>0</v>
      </c>
      <c r="AG55" s="93">
        <f t="shared" si="41"/>
        <v>0</v>
      </c>
      <c r="AH55" s="93">
        <f t="shared" si="42"/>
        <v>0</v>
      </c>
      <c r="AI55" s="78">
        <f t="shared" si="43"/>
        <v>0</v>
      </c>
      <c r="AJ55" s="92">
        <f t="shared" si="31"/>
        <v>0</v>
      </c>
      <c r="AK55" s="78">
        <f t="shared" si="32"/>
        <v>0</v>
      </c>
      <c r="AL55" s="11"/>
      <c r="AM55" s="14"/>
      <c r="AN55" s="11">
        <v>924</v>
      </c>
      <c r="AO55" s="15">
        <v>0.58499999999999996</v>
      </c>
      <c r="AP55" s="11"/>
      <c r="AQ55" s="11"/>
      <c r="AR55" s="11"/>
      <c r="AS55" s="75" t="str">
        <f t="shared" si="23"/>
        <v/>
      </c>
      <c r="AT55" s="75" t="str">
        <f t="shared" ca="1" si="24"/>
        <v/>
      </c>
      <c r="AU55" s="75" t="str">
        <f t="shared" si="25"/>
        <v/>
      </c>
      <c r="AV55" s="75" t="str">
        <f t="shared" ca="1" si="26"/>
        <v/>
      </c>
      <c r="AW55" s="11"/>
      <c r="AX55" s="11"/>
      <c r="AY55" s="75" t="str">
        <f t="shared" si="27"/>
        <v/>
      </c>
      <c r="AZ55" s="11"/>
      <c r="BA55" s="11"/>
      <c r="BB55" s="75" t="str">
        <f t="shared" si="28"/>
        <v/>
      </c>
      <c r="BC55" s="11"/>
      <c r="BH55" s="52"/>
      <c r="BI55" s="52"/>
      <c r="BJ55" s="52"/>
      <c r="BK55" s="52"/>
      <c r="BL55" s="52"/>
      <c r="BM55" s="52"/>
      <c r="BW55" s="54"/>
      <c r="BX55" s="54"/>
      <c r="BY55" s="54"/>
      <c r="BZ55" s="54"/>
      <c r="CA55" s="54"/>
      <c r="CB55" s="54"/>
    </row>
    <row r="56" spans="1:80" ht="17.45" customHeight="1">
      <c r="A56" s="86">
        <f t="shared" si="33"/>
        <v>7.4</v>
      </c>
      <c r="B56" s="179">
        <f t="shared" si="0"/>
        <v>45789</v>
      </c>
      <c r="C56" s="8"/>
      <c r="D56" s="11"/>
      <c r="E56" s="12"/>
      <c r="F56" s="11">
        <v>2</v>
      </c>
      <c r="G56" s="74">
        <f t="shared" si="38"/>
        <v>845</v>
      </c>
      <c r="H56" s="75">
        <f t="shared" si="38"/>
        <v>6271</v>
      </c>
      <c r="I56" s="88">
        <f t="shared" si="34"/>
        <v>0</v>
      </c>
      <c r="J56" s="78">
        <f t="shared" si="35"/>
        <v>0</v>
      </c>
      <c r="K56" s="78">
        <f t="shared" si="36"/>
        <v>0</v>
      </c>
      <c r="L56" s="78">
        <f t="shared" si="37"/>
        <v>3.1882671767894148E-4</v>
      </c>
      <c r="M56" s="78">
        <f t="shared" ca="1" si="20"/>
        <v>4.9217002237136459E-2</v>
      </c>
      <c r="N56" s="78">
        <f t="shared" ca="1" si="21"/>
        <v>6.0164661177960713E-3</v>
      </c>
      <c r="O56" s="78">
        <f t="shared" si="22"/>
        <v>5.0000000000000001E-4</v>
      </c>
      <c r="P56" s="13" t="s">
        <v>186</v>
      </c>
      <c r="Q56" s="8">
        <v>132</v>
      </c>
      <c r="R56" s="13">
        <v>80</v>
      </c>
      <c r="S56" s="89">
        <f t="shared" si="1"/>
        <v>66</v>
      </c>
      <c r="T56" s="75">
        <f t="shared" si="2"/>
        <v>40</v>
      </c>
      <c r="U56" s="90">
        <f t="shared" si="3"/>
        <v>223.08</v>
      </c>
      <c r="V56" s="82">
        <f t="shared" si="4"/>
        <v>1003.36</v>
      </c>
      <c r="W56" s="8"/>
      <c r="X56" s="8"/>
      <c r="Y56" s="23"/>
      <c r="Z56" s="23"/>
      <c r="AA56" s="23"/>
      <c r="AB56" s="12"/>
      <c r="AC56" s="91">
        <f t="shared" si="29"/>
        <v>0</v>
      </c>
      <c r="AD56" s="75">
        <f t="shared" si="30"/>
        <v>0</v>
      </c>
      <c r="AE56" s="88">
        <f t="shared" si="39"/>
        <v>0</v>
      </c>
      <c r="AF56" s="92">
        <f t="shared" si="40"/>
        <v>0</v>
      </c>
      <c r="AG56" s="93">
        <f t="shared" si="41"/>
        <v>0</v>
      </c>
      <c r="AH56" s="93">
        <f t="shared" si="42"/>
        <v>0</v>
      </c>
      <c r="AI56" s="78">
        <f t="shared" si="43"/>
        <v>0</v>
      </c>
      <c r="AJ56" s="92">
        <f t="shared" si="31"/>
        <v>0</v>
      </c>
      <c r="AK56" s="78">
        <f t="shared" si="32"/>
        <v>0</v>
      </c>
      <c r="AL56" s="11"/>
      <c r="AM56" s="14"/>
      <c r="AN56" s="11">
        <v>947</v>
      </c>
      <c r="AO56" s="15">
        <v>0.63600000000000001</v>
      </c>
      <c r="AP56" s="11"/>
      <c r="AQ56" s="11"/>
      <c r="AR56" s="11"/>
      <c r="AS56" s="75" t="str">
        <f t="shared" si="23"/>
        <v/>
      </c>
      <c r="AT56" s="75" t="str">
        <f t="shared" ca="1" si="24"/>
        <v/>
      </c>
      <c r="AU56" s="75" t="str">
        <f t="shared" si="25"/>
        <v/>
      </c>
      <c r="AV56" s="75" t="str">
        <f t="shared" ca="1" si="26"/>
        <v/>
      </c>
      <c r="AW56" s="11"/>
      <c r="AX56" s="11"/>
      <c r="AY56" s="75" t="str">
        <f t="shared" si="27"/>
        <v/>
      </c>
      <c r="AZ56" s="11"/>
      <c r="BA56" s="11"/>
      <c r="BB56" s="75" t="str">
        <f t="shared" si="28"/>
        <v/>
      </c>
      <c r="BC56" s="11"/>
      <c r="BH56" s="52"/>
      <c r="BI56" s="52"/>
      <c r="BJ56" s="52"/>
      <c r="BK56" s="52"/>
      <c r="BL56" s="52"/>
      <c r="BM56" s="52"/>
      <c r="BW56" s="54"/>
      <c r="BX56" s="54"/>
      <c r="BY56" s="54"/>
      <c r="BZ56" s="54"/>
      <c r="CA56" s="54"/>
      <c r="CB56" s="54"/>
    </row>
    <row r="57" spans="1:80" ht="17.45" customHeight="1">
      <c r="A57" s="94">
        <f t="shared" si="33"/>
        <v>7.5</v>
      </c>
      <c r="B57" s="179">
        <f t="shared" si="0"/>
        <v>45790</v>
      </c>
      <c r="C57" s="8"/>
      <c r="D57" s="11"/>
      <c r="E57" s="12">
        <v>1</v>
      </c>
      <c r="F57" s="11">
        <v>1</v>
      </c>
      <c r="G57" s="74">
        <f t="shared" si="38"/>
        <v>844</v>
      </c>
      <c r="H57" s="75">
        <f t="shared" si="38"/>
        <v>6270</v>
      </c>
      <c r="I57" s="88">
        <f t="shared" si="34"/>
        <v>0</v>
      </c>
      <c r="J57" s="78">
        <f t="shared" si="35"/>
        <v>1.1834319526627219E-3</v>
      </c>
      <c r="K57" s="78">
        <f t="shared" si="36"/>
        <v>0</v>
      </c>
      <c r="L57" s="78">
        <f t="shared" si="37"/>
        <v>1.5946420028703555E-4</v>
      </c>
      <c r="M57" s="78">
        <f t="shared" ca="1" si="20"/>
        <v>5.0335570469798648E-2</v>
      </c>
      <c r="N57" s="78">
        <f t="shared" ca="1" si="21"/>
        <v>6.1747941735275464E-3</v>
      </c>
      <c r="O57" s="78">
        <f t="shared" si="22"/>
        <v>5.0000000000000001E-4</v>
      </c>
      <c r="P57" s="13" t="s">
        <v>186</v>
      </c>
      <c r="Q57" s="8">
        <v>0</v>
      </c>
      <c r="R57" s="13">
        <v>0</v>
      </c>
      <c r="S57" s="89">
        <f t="shared" si="1"/>
        <v>0</v>
      </c>
      <c r="T57" s="75">
        <f t="shared" si="2"/>
        <v>0</v>
      </c>
      <c r="U57" s="90">
        <f t="shared" si="3"/>
        <v>0</v>
      </c>
      <c r="V57" s="82">
        <f t="shared" si="4"/>
        <v>0</v>
      </c>
      <c r="W57" s="8"/>
      <c r="X57" s="8"/>
      <c r="Y57" s="23"/>
      <c r="Z57" s="23"/>
      <c r="AA57" s="23"/>
      <c r="AB57" s="12"/>
      <c r="AC57" s="91">
        <f t="shared" si="29"/>
        <v>0</v>
      </c>
      <c r="AD57" s="75">
        <f t="shared" si="30"/>
        <v>0</v>
      </c>
      <c r="AE57" s="88">
        <f t="shared" si="39"/>
        <v>0</v>
      </c>
      <c r="AF57" s="92">
        <f t="shared" si="40"/>
        <v>0</v>
      </c>
      <c r="AG57" s="93">
        <f t="shared" si="41"/>
        <v>0</v>
      </c>
      <c r="AH57" s="93">
        <f t="shared" si="42"/>
        <v>0</v>
      </c>
      <c r="AI57" s="78">
        <f t="shared" si="43"/>
        <v>0</v>
      </c>
      <c r="AJ57" s="92">
        <f t="shared" si="31"/>
        <v>0</v>
      </c>
      <c r="AK57" s="78">
        <f t="shared" si="32"/>
        <v>0</v>
      </c>
      <c r="AL57" s="11"/>
      <c r="AM57" s="14"/>
      <c r="AN57" s="11"/>
      <c r="AO57" s="15"/>
      <c r="AP57" s="11"/>
      <c r="AQ57" s="11"/>
      <c r="AR57" s="11"/>
      <c r="AS57" s="75" t="str">
        <f t="shared" si="23"/>
        <v/>
      </c>
      <c r="AT57" s="75" t="str">
        <f t="shared" ca="1" si="24"/>
        <v/>
      </c>
      <c r="AU57" s="75" t="str">
        <f t="shared" si="25"/>
        <v/>
      </c>
      <c r="AV57" s="75" t="str">
        <f t="shared" ca="1" si="26"/>
        <v/>
      </c>
      <c r="AW57" s="11"/>
      <c r="AX57" s="11"/>
      <c r="AY57" s="75" t="str">
        <f t="shared" si="27"/>
        <v/>
      </c>
      <c r="AZ57" s="11"/>
      <c r="BA57" s="11"/>
      <c r="BB57" s="75" t="str">
        <f t="shared" si="28"/>
        <v/>
      </c>
      <c r="BC57" s="11"/>
      <c r="BH57" s="52"/>
      <c r="BI57" s="52"/>
      <c r="BJ57" s="52"/>
      <c r="BK57" s="52"/>
      <c r="BL57" s="52"/>
      <c r="BM57" s="52"/>
      <c r="BW57" s="54"/>
      <c r="BX57" s="54"/>
      <c r="BY57" s="54"/>
      <c r="BZ57" s="54"/>
      <c r="CA57" s="54"/>
      <c r="CB57" s="54"/>
    </row>
    <row r="58" spans="1:80" ht="17.45" customHeight="1">
      <c r="A58" s="86">
        <f t="shared" si="33"/>
        <v>7.6000000000000005</v>
      </c>
      <c r="B58" s="179">
        <f t="shared" si="0"/>
        <v>45791</v>
      </c>
      <c r="C58" s="8"/>
      <c r="D58" s="11"/>
      <c r="E58" s="12">
        <v>1</v>
      </c>
      <c r="F58" s="11"/>
      <c r="G58" s="74">
        <f t="shared" si="38"/>
        <v>843</v>
      </c>
      <c r="H58" s="75">
        <f t="shared" si="38"/>
        <v>6270</v>
      </c>
      <c r="I58" s="88">
        <f t="shared" si="34"/>
        <v>0</v>
      </c>
      <c r="J58" s="78">
        <f t="shared" si="35"/>
        <v>1.1848341232227489E-3</v>
      </c>
      <c r="K58" s="78">
        <f t="shared" si="36"/>
        <v>0</v>
      </c>
      <c r="L58" s="78">
        <f t="shared" si="37"/>
        <v>0</v>
      </c>
      <c r="M58" s="78">
        <f t="shared" ca="1" si="20"/>
        <v>5.1454138702460843E-2</v>
      </c>
      <c r="N58" s="78">
        <f t="shared" ca="1" si="21"/>
        <v>6.1747941735275464E-3</v>
      </c>
      <c r="O58" s="78">
        <f t="shared" si="22"/>
        <v>5.0000000000000001E-4</v>
      </c>
      <c r="P58" s="13" t="s">
        <v>186</v>
      </c>
      <c r="Q58" s="8">
        <v>132</v>
      </c>
      <c r="R58" s="13">
        <v>80</v>
      </c>
      <c r="S58" s="89">
        <f t="shared" si="1"/>
        <v>66</v>
      </c>
      <c r="T58" s="75">
        <f t="shared" si="2"/>
        <v>40</v>
      </c>
      <c r="U58" s="90">
        <f t="shared" si="3"/>
        <v>222.55199999999999</v>
      </c>
      <c r="V58" s="82">
        <f t="shared" si="4"/>
        <v>1003.2</v>
      </c>
      <c r="W58" s="8"/>
      <c r="X58" s="8"/>
      <c r="Y58" s="23"/>
      <c r="Z58" s="23"/>
      <c r="AA58" s="23"/>
      <c r="AB58" s="12"/>
      <c r="AC58" s="91">
        <f t="shared" si="29"/>
        <v>0</v>
      </c>
      <c r="AD58" s="75">
        <f t="shared" si="30"/>
        <v>0</v>
      </c>
      <c r="AE58" s="88">
        <f t="shared" si="39"/>
        <v>0</v>
      </c>
      <c r="AF58" s="92">
        <f t="shared" si="40"/>
        <v>0</v>
      </c>
      <c r="AG58" s="93">
        <f t="shared" si="41"/>
        <v>0</v>
      </c>
      <c r="AH58" s="93">
        <f t="shared" si="42"/>
        <v>0</v>
      </c>
      <c r="AI58" s="78">
        <f t="shared" si="43"/>
        <v>0</v>
      </c>
      <c r="AJ58" s="92">
        <f t="shared" si="31"/>
        <v>0</v>
      </c>
      <c r="AK58" s="78">
        <f t="shared" si="32"/>
        <v>0</v>
      </c>
      <c r="AL58" s="11"/>
      <c r="AM58" s="14"/>
      <c r="AN58" s="11"/>
      <c r="AO58" s="15"/>
      <c r="AP58" s="11"/>
      <c r="AQ58" s="11"/>
      <c r="AR58" s="11"/>
      <c r="AS58" s="75" t="str">
        <f t="shared" si="23"/>
        <v/>
      </c>
      <c r="AT58" s="75" t="str">
        <f t="shared" ca="1" si="24"/>
        <v/>
      </c>
      <c r="AU58" s="75" t="str">
        <f t="shared" si="25"/>
        <v/>
      </c>
      <c r="AV58" s="75" t="str">
        <f t="shared" ca="1" si="26"/>
        <v/>
      </c>
      <c r="AW58" s="11"/>
      <c r="AX58" s="11"/>
      <c r="AY58" s="75" t="str">
        <f t="shared" si="27"/>
        <v/>
      </c>
      <c r="AZ58" s="11"/>
      <c r="BA58" s="11"/>
      <c r="BB58" s="75" t="str">
        <f t="shared" si="28"/>
        <v/>
      </c>
      <c r="BC58" s="11"/>
      <c r="BH58" s="52"/>
      <c r="BI58" s="52"/>
      <c r="BJ58" s="52"/>
      <c r="BK58" s="52"/>
      <c r="BL58" s="52"/>
      <c r="BM58" s="52"/>
      <c r="BW58" s="54"/>
      <c r="BX58" s="54"/>
      <c r="BY58" s="54"/>
      <c r="BZ58" s="54"/>
      <c r="CA58" s="54"/>
      <c r="CB58" s="54"/>
    </row>
    <row r="59" spans="1:80" ht="17.45" customHeight="1" thickBot="1">
      <c r="A59" s="94">
        <f t="shared" si="33"/>
        <v>7.7000000000000011</v>
      </c>
      <c r="B59" s="180">
        <f t="shared" si="0"/>
        <v>45792</v>
      </c>
      <c r="C59" s="16"/>
      <c r="D59" s="17"/>
      <c r="E59" s="18"/>
      <c r="F59" s="17">
        <v>1</v>
      </c>
      <c r="G59" s="96">
        <f t="shared" si="38"/>
        <v>843</v>
      </c>
      <c r="H59" s="97">
        <f t="shared" si="38"/>
        <v>6269</v>
      </c>
      <c r="I59" s="98">
        <f t="shared" si="34"/>
        <v>0</v>
      </c>
      <c r="J59" s="99">
        <f t="shared" si="35"/>
        <v>0</v>
      </c>
      <c r="K59" s="99">
        <f t="shared" si="36"/>
        <v>0</v>
      </c>
      <c r="L59" s="99">
        <f t="shared" si="37"/>
        <v>1.594896331738437E-4</v>
      </c>
      <c r="M59" s="99">
        <f t="shared" ca="1" si="20"/>
        <v>5.1454138702460843E-2</v>
      </c>
      <c r="N59" s="99">
        <f t="shared" ca="1" si="21"/>
        <v>6.3331222292590224E-3</v>
      </c>
      <c r="O59" s="99">
        <f t="shared" si="22"/>
        <v>5.0000000000000001E-4</v>
      </c>
      <c r="P59" s="19" t="s">
        <v>186</v>
      </c>
      <c r="Q59" s="16">
        <v>0</v>
      </c>
      <c r="R59" s="19">
        <v>0</v>
      </c>
      <c r="S59" s="89">
        <f t="shared" si="1"/>
        <v>0</v>
      </c>
      <c r="T59" s="75">
        <f t="shared" si="2"/>
        <v>0</v>
      </c>
      <c r="U59" s="100">
        <f t="shared" si="3"/>
        <v>0</v>
      </c>
      <c r="V59" s="101">
        <f t="shared" si="4"/>
        <v>0</v>
      </c>
      <c r="W59" s="16"/>
      <c r="X59" s="16"/>
      <c r="Y59" s="23"/>
      <c r="Z59" s="23"/>
      <c r="AA59" s="23"/>
      <c r="AB59" s="12"/>
      <c r="AC59" s="102">
        <f t="shared" si="29"/>
        <v>0</v>
      </c>
      <c r="AD59" s="97">
        <f t="shared" si="30"/>
        <v>0</v>
      </c>
      <c r="AE59" s="98">
        <f t="shared" si="39"/>
        <v>0</v>
      </c>
      <c r="AF59" s="103">
        <f t="shared" si="40"/>
        <v>0</v>
      </c>
      <c r="AG59" s="104">
        <f t="shared" si="41"/>
        <v>0</v>
      </c>
      <c r="AH59" s="104">
        <f t="shared" si="42"/>
        <v>0</v>
      </c>
      <c r="AI59" s="99">
        <f t="shared" si="43"/>
        <v>0</v>
      </c>
      <c r="AJ59" s="103">
        <f t="shared" si="31"/>
        <v>0</v>
      </c>
      <c r="AK59" s="99">
        <f t="shared" si="32"/>
        <v>0</v>
      </c>
      <c r="AL59" s="17"/>
      <c r="AM59" s="20"/>
      <c r="AN59" s="17"/>
      <c r="AO59" s="21"/>
      <c r="AP59" s="17"/>
      <c r="AQ59" s="17"/>
      <c r="AR59" s="17"/>
      <c r="AS59" s="97" t="str">
        <f t="shared" si="23"/>
        <v/>
      </c>
      <c r="AT59" s="97" t="str">
        <f t="shared" ca="1" si="24"/>
        <v/>
      </c>
      <c r="AU59" s="97" t="str">
        <f t="shared" si="25"/>
        <v/>
      </c>
      <c r="AV59" s="97" t="str">
        <f t="shared" ca="1" si="26"/>
        <v/>
      </c>
      <c r="AW59" s="17"/>
      <c r="AX59" s="17"/>
      <c r="AY59" s="97" t="str">
        <f t="shared" si="27"/>
        <v/>
      </c>
      <c r="AZ59" s="17"/>
      <c r="BA59" s="17"/>
      <c r="BB59" s="97" t="str">
        <f t="shared" si="28"/>
        <v/>
      </c>
      <c r="BC59" s="17"/>
      <c r="BH59" s="52"/>
      <c r="BI59" s="52"/>
      <c r="BJ59" s="52"/>
      <c r="BK59" s="52"/>
      <c r="BL59" s="52"/>
      <c r="BM59" s="52"/>
      <c r="BW59" s="54"/>
      <c r="BX59" s="54"/>
      <c r="BY59" s="54"/>
      <c r="BZ59" s="54"/>
      <c r="CA59" s="54"/>
      <c r="CB59" s="54"/>
    </row>
    <row r="60" spans="1:80" ht="17.45" customHeight="1" thickTop="1">
      <c r="A60" s="105">
        <f>A53+1</f>
        <v>8.1</v>
      </c>
      <c r="B60" s="178">
        <f t="shared" si="0"/>
        <v>45793</v>
      </c>
      <c r="C60" s="4"/>
      <c r="D60" s="5"/>
      <c r="E60" s="6"/>
      <c r="F60" s="5"/>
      <c r="G60" s="74">
        <f t="shared" si="38"/>
        <v>843</v>
      </c>
      <c r="H60" s="75">
        <f t="shared" si="38"/>
        <v>6269</v>
      </c>
      <c r="I60" s="76">
        <f t="shared" si="34"/>
        <v>0</v>
      </c>
      <c r="J60" s="77">
        <f t="shared" si="35"/>
        <v>0</v>
      </c>
      <c r="K60" s="77">
        <f t="shared" si="36"/>
        <v>0</v>
      </c>
      <c r="L60" s="77">
        <f t="shared" si="37"/>
        <v>0</v>
      </c>
      <c r="M60" s="78">
        <f t="shared" ca="1" si="20"/>
        <v>5.1454138702460843E-2</v>
      </c>
      <c r="N60" s="78">
        <f t="shared" ca="1" si="21"/>
        <v>6.3331222292590224E-3</v>
      </c>
      <c r="O60" s="78">
        <f t="shared" si="22"/>
        <v>5.0000000000000001E-4</v>
      </c>
      <c r="P60" s="13" t="s">
        <v>186</v>
      </c>
      <c r="Q60" s="8">
        <v>132</v>
      </c>
      <c r="R60" s="13">
        <v>80</v>
      </c>
      <c r="S60" s="79">
        <f t="shared" si="1"/>
        <v>66</v>
      </c>
      <c r="T60" s="80">
        <f t="shared" si="2"/>
        <v>40</v>
      </c>
      <c r="U60" s="90">
        <f t="shared" si="3"/>
        <v>222.55199999999999</v>
      </c>
      <c r="V60" s="82">
        <f t="shared" si="4"/>
        <v>1003.04</v>
      </c>
      <c r="W60" s="4"/>
      <c r="X60" s="4"/>
      <c r="Y60" s="22"/>
      <c r="Z60" s="22"/>
      <c r="AA60" s="22"/>
      <c r="AB60" s="6"/>
      <c r="AC60" s="83">
        <f t="shared" si="29"/>
        <v>0</v>
      </c>
      <c r="AD60" s="80">
        <f t="shared" si="30"/>
        <v>0</v>
      </c>
      <c r="AE60" s="76">
        <f t="shared" si="39"/>
        <v>0</v>
      </c>
      <c r="AF60" s="84">
        <f t="shared" si="40"/>
        <v>0</v>
      </c>
      <c r="AG60" s="85">
        <f t="shared" si="41"/>
        <v>0</v>
      </c>
      <c r="AH60" s="85">
        <f t="shared" si="42"/>
        <v>0</v>
      </c>
      <c r="AI60" s="77">
        <f t="shared" si="43"/>
        <v>0</v>
      </c>
      <c r="AJ60" s="84">
        <f t="shared" si="31"/>
        <v>0</v>
      </c>
      <c r="AK60" s="77">
        <f t="shared" si="32"/>
        <v>0</v>
      </c>
      <c r="AL60" s="5">
        <v>1741</v>
      </c>
      <c r="AM60" s="9">
        <v>0.69</v>
      </c>
      <c r="AN60" s="5">
        <v>860</v>
      </c>
      <c r="AO60" s="10">
        <v>0.57799999999999996</v>
      </c>
      <c r="AP60" s="5"/>
      <c r="AQ60" s="5"/>
      <c r="AR60" s="5"/>
      <c r="AS60" s="80" t="str">
        <f t="shared" si="23"/>
        <v/>
      </c>
      <c r="AT60" s="80" t="str">
        <f t="shared" ca="1" si="24"/>
        <v/>
      </c>
      <c r="AU60" s="80" t="str">
        <f t="shared" si="25"/>
        <v/>
      </c>
      <c r="AV60" s="80" t="str">
        <f t="shared" ca="1" si="26"/>
        <v/>
      </c>
      <c r="AW60" s="5"/>
      <c r="AX60" s="5"/>
      <c r="AY60" s="80" t="str">
        <f t="shared" si="27"/>
        <v/>
      </c>
      <c r="AZ60" s="165"/>
      <c r="BA60" s="165"/>
      <c r="BB60" s="80" t="str">
        <f t="shared" si="28"/>
        <v/>
      </c>
      <c r="BC60" s="5"/>
      <c r="BH60" s="52"/>
      <c r="BI60" s="52"/>
      <c r="BJ60" s="52"/>
      <c r="BK60" s="52"/>
      <c r="BL60" s="52"/>
      <c r="BM60" s="52"/>
      <c r="BW60" s="54"/>
      <c r="BX60" s="54"/>
      <c r="BY60" s="54"/>
      <c r="BZ60" s="54"/>
      <c r="CA60" s="54"/>
      <c r="CB60" s="54"/>
    </row>
    <row r="61" spans="1:80" ht="17.45" customHeight="1">
      <c r="A61" s="94">
        <f t="shared" si="33"/>
        <v>8.1999999999999993</v>
      </c>
      <c r="B61" s="179">
        <f t="shared" si="0"/>
        <v>45794</v>
      </c>
      <c r="C61" s="8"/>
      <c r="D61" s="11"/>
      <c r="E61" s="12"/>
      <c r="F61" s="11">
        <v>2</v>
      </c>
      <c r="G61" s="74">
        <f t="shared" si="38"/>
        <v>843</v>
      </c>
      <c r="H61" s="75">
        <f t="shared" si="38"/>
        <v>6267</v>
      </c>
      <c r="I61" s="88">
        <f t="shared" si="34"/>
        <v>0</v>
      </c>
      <c r="J61" s="78">
        <f t="shared" si="35"/>
        <v>0</v>
      </c>
      <c r="K61" s="78">
        <f t="shared" si="36"/>
        <v>0</v>
      </c>
      <c r="L61" s="78">
        <f t="shared" si="37"/>
        <v>3.1903014834901898E-4</v>
      </c>
      <c r="M61" s="78">
        <f t="shared" ca="1" si="20"/>
        <v>5.1454138702460843E-2</v>
      </c>
      <c r="N61" s="78">
        <f t="shared" ca="1" si="21"/>
        <v>6.6497783407219735E-3</v>
      </c>
      <c r="O61" s="78">
        <f t="shared" si="22"/>
        <v>5.0000000000000001E-4</v>
      </c>
      <c r="P61" s="13" t="s">
        <v>186</v>
      </c>
      <c r="Q61" s="8">
        <v>0</v>
      </c>
      <c r="R61" s="13">
        <v>0</v>
      </c>
      <c r="S61" s="89">
        <f t="shared" si="1"/>
        <v>0</v>
      </c>
      <c r="T61" s="75">
        <f t="shared" si="2"/>
        <v>0</v>
      </c>
      <c r="U61" s="90">
        <f t="shared" si="3"/>
        <v>0</v>
      </c>
      <c r="V61" s="82">
        <f t="shared" si="4"/>
        <v>0</v>
      </c>
      <c r="W61" s="8"/>
      <c r="X61" s="8"/>
      <c r="Y61" s="23"/>
      <c r="Z61" s="23"/>
      <c r="AA61" s="23"/>
      <c r="AB61" s="12"/>
      <c r="AC61" s="91">
        <f t="shared" si="29"/>
        <v>0</v>
      </c>
      <c r="AD61" s="75">
        <f t="shared" si="30"/>
        <v>0</v>
      </c>
      <c r="AE61" s="88">
        <f t="shared" si="39"/>
        <v>0</v>
      </c>
      <c r="AF61" s="92">
        <f t="shared" si="40"/>
        <v>0</v>
      </c>
      <c r="AG61" s="93">
        <f t="shared" si="41"/>
        <v>0</v>
      </c>
      <c r="AH61" s="93">
        <f t="shared" si="42"/>
        <v>0</v>
      </c>
      <c r="AI61" s="78">
        <f t="shared" si="43"/>
        <v>0</v>
      </c>
      <c r="AJ61" s="92">
        <f t="shared" si="31"/>
        <v>0</v>
      </c>
      <c r="AK61" s="78">
        <f t="shared" si="32"/>
        <v>0</v>
      </c>
      <c r="AL61" s="11">
        <v>1571</v>
      </c>
      <c r="AM61" s="14">
        <v>0.622</v>
      </c>
      <c r="AN61" s="11">
        <v>1052</v>
      </c>
      <c r="AO61" s="15">
        <v>0.61199999999999999</v>
      </c>
      <c r="AP61" s="11"/>
      <c r="AQ61" s="11"/>
      <c r="AR61" s="11"/>
      <c r="AS61" s="75" t="str">
        <f t="shared" si="23"/>
        <v/>
      </c>
      <c r="AT61" s="75" t="str">
        <f t="shared" ca="1" si="24"/>
        <v/>
      </c>
      <c r="AU61" s="75" t="str">
        <f t="shared" si="25"/>
        <v/>
      </c>
      <c r="AV61" s="75" t="str">
        <f t="shared" ca="1" si="26"/>
        <v/>
      </c>
      <c r="AW61" s="11"/>
      <c r="AX61" s="11"/>
      <c r="AY61" s="75" t="str">
        <f t="shared" si="27"/>
        <v/>
      </c>
      <c r="AZ61" s="11"/>
      <c r="BA61" s="11"/>
      <c r="BB61" s="75" t="str">
        <f t="shared" si="28"/>
        <v/>
      </c>
      <c r="BC61" s="11"/>
      <c r="BH61" s="52"/>
      <c r="BI61" s="52"/>
      <c r="BJ61" s="52"/>
      <c r="BK61" s="52"/>
      <c r="BL61" s="52"/>
      <c r="BM61" s="52"/>
      <c r="BW61" s="54"/>
      <c r="BX61" s="54"/>
      <c r="BY61" s="54"/>
      <c r="BZ61" s="54"/>
      <c r="CA61" s="54"/>
      <c r="CB61" s="54"/>
    </row>
    <row r="62" spans="1:80" ht="17.45" customHeight="1">
      <c r="A62" s="86">
        <f t="shared" si="33"/>
        <v>8.3000000000000007</v>
      </c>
      <c r="B62" s="179">
        <f t="shared" si="0"/>
        <v>45795</v>
      </c>
      <c r="C62" s="8">
        <v>3</v>
      </c>
      <c r="D62" s="11"/>
      <c r="E62" s="12"/>
      <c r="F62" s="11"/>
      <c r="G62" s="74">
        <f t="shared" si="38"/>
        <v>840</v>
      </c>
      <c r="H62" s="75">
        <f t="shared" si="38"/>
        <v>6267</v>
      </c>
      <c r="I62" s="88">
        <f t="shared" si="34"/>
        <v>3.5587188612099642E-3</v>
      </c>
      <c r="J62" s="78">
        <f t="shared" si="35"/>
        <v>0</v>
      </c>
      <c r="K62" s="78">
        <f t="shared" si="36"/>
        <v>0</v>
      </c>
      <c r="L62" s="78">
        <f t="shared" si="37"/>
        <v>0</v>
      </c>
      <c r="M62" s="78">
        <f t="shared" ca="1" si="20"/>
        <v>5.1454138702460843E-2</v>
      </c>
      <c r="N62" s="78">
        <f t="shared" ca="1" si="21"/>
        <v>6.6497783407219735E-3</v>
      </c>
      <c r="O62" s="78">
        <f t="shared" si="22"/>
        <v>5.0000000000000001E-4</v>
      </c>
      <c r="P62" s="13" t="s">
        <v>186</v>
      </c>
      <c r="Q62" s="8">
        <v>132</v>
      </c>
      <c r="R62" s="13">
        <v>84</v>
      </c>
      <c r="S62" s="89">
        <f t="shared" si="1"/>
        <v>66</v>
      </c>
      <c r="T62" s="75">
        <f t="shared" si="2"/>
        <v>42</v>
      </c>
      <c r="U62" s="90">
        <f t="shared" si="3"/>
        <v>221.76</v>
      </c>
      <c r="V62" s="82">
        <f t="shared" si="4"/>
        <v>1052.856</v>
      </c>
      <c r="W62" s="8"/>
      <c r="X62" s="8"/>
      <c r="Y62" s="23"/>
      <c r="Z62" s="23"/>
      <c r="AA62" s="23"/>
      <c r="AB62" s="12"/>
      <c r="AC62" s="91">
        <f t="shared" si="29"/>
        <v>0</v>
      </c>
      <c r="AD62" s="75">
        <f t="shared" si="30"/>
        <v>0</v>
      </c>
      <c r="AE62" s="88">
        <f t="shared" si="39"/>
        <v>0</v>
      </c>
      <c r="AF62" s="92">
        <f t="shared" si="40"/>
        <v>0</v>
      </c>
      <c r="AG62" s="93">
        <f t="shared" si="41"/>
        <v>0</v>
      </c>
      <c r="AH62" s="93">
        <f t="shared" si="42"/>
        <v>0</v>
      </c>
      <c r="AI62" s="78">
        <f t="shared" si="43"/>
        <v>0</v>
      </c>
      <c r="AJ62" s="92">
        <f t="shared" si="31"/>
        <v>0</v>
      </c>
      <c r="AK62" s="78">
        <f t="shared" si="32"/>
        <v>0</v>
      </c>
      <c r="AL62" s="11"/>
      <c r="AM62" s="14"/>
      <c r="AN62" s="11">
        <v>1051</v>
      </c>
      <c r="AO62" s="15">
        <v>0.51500000000000001</v>
      </c>
      <c r="AP62" s="11"/>
      <c r="AQ62" s="11"/>
      <c r="AR62" s="11"/>
      <c r="AS62" s="75" t="str">
        <f t="shared" si="23"/>
        <v/>
      </c>
      <c r="AT62" s="75" t="str">
        <f t="shared" ca="1" si="24"/>
        <v/>
      </c>
      <c r="AU62" s="75" t="str">
        <f t="shared" si="25"/>
        <v/>
      </c>
      <c r="AV62" s="75" t="str">
        <f t="shared" ca="1" si="26"/>
        <v/>
      </c>
      <c r="AW62" s="11"/>
      <c r="AX62" s="11"/>
      <c r="AY62" s="75" t="str">
        <f t="shared" si="27"/>
        <v/>
      </c>
      <c r="AZ62" s="11"/>
      <c r="BA62" s="11"/>
      <c r="BB62" s="75" t="str">
        <f t="shared" si="28"/>
        <v/>
      </c>
      <c r="BC62" s="11"/>
      <c r="BH62" s="52"/>
      <c r="BI62" s="52"/>
      <c r="BJ62" s="52"/>
      <c r="BK62" s="52"/>
      <c r="BL62" s="52"/>
      <c r="BM62" s="52"/>
      <c r="BW62" s="54"/>
      <c r="BX62" s="54"/>
      <c r="BY62" s="54"/>
      <c r="BZ62" s="54"/>
      <c r="CA62" s="54"/>
      <c r="CB62" s="54"/>
    </row>
    <row r="63" spans="1:80" ht="17.45" customHeight="1">
      <c r="A63" s="94">
        <f t="shared" si="33"/>
        <v>8.4</v>
      </c>
      <c r="B63" s="179">
        <f t="shared" si="0"/>
        <v>45796</v>
      </c>
      <c r="C63" s="8"/>
      <c r="D63" s="11"/>
      <c r="E63" s="12">
        <v>1</v>
      </c>
      <c r="F63" s="11"/>
      <c r="G63" s="74">
        <f t="shared" si="38"/>
        <v>839</v>
      </c>
      <c r="H63" s="75">
        <f t="shared" si="38"/>
        <v>6267</v>
      </c>
      <c r="I63" s="88">
        <f t="shared" si="34"/>
        <v>0</v>
      </c>
      <c r="J63" s="78">
        <f t="shared" si="35"/>
        <v>1.1904761904761906E-3</v>
      </c>
      <c r="K63" s="78">
        <f t="shared" si="36"/>
        <v>0</v>
      </c>
      <c r="L63" s="78">
        <f t="shared" si="37"/>
        <v>0</v>
      </c>
      <c r="M63" s="78">
        <f t="shared" ca="1" si="20"/>
        <v>5.2572706935123031E-2</v>
      </c>
      <c r="N63" s="78">
        <f t="shared" ca="1" si="21"/>
        <v>6.6497783407219735E-3</v>
      </c>
      <c r="O63" s="78">
        <f t="shared" si="22"/>
        <v>5.0000000000000001E-4</v>
      </c>
      <c r="P63" s="13" t="s">
        <v>186</v>
      </c>
      <c r="Q63" s="8">
        <v>0</v>
      </c>
      <c r="R63" s="13">
        <v>0</v>
      </c>
      <c r="S63" s="89">
        <f t="shared" si="1"/>
        <v>0</v>
      </c>
      <c r="T63" s="75">
        <f t="shared" si="2"/>
        <v>0</v>
      </c>
      <c r="U63" s="90">
        <f t="shared" si="3"/>
        <v>0</v>
      </c>
      <c r="V63" s="82">
        <f t="shared" si="4"/>
        <v>0</v>
      </c>
      <c r="W63" s="8"/>
      <c r="X63" s="8"/>
      <c r="Y63" s="23"/>
      <c r="Z63" s="23"/>
      <c r="AA63" s="23"/>
      <c r="AB63" s="12"/>
      <c r="AC63" s="91">
        <f t="shared" si="29"/>
        <v>0</v>
      </c>
      <c r="AD63" s="75">
        <f t="shared" si="30"/>
        <v>0</v>
      </c>
      <c r="AE63" s="88">
        <f t="shared" si="39"/>
        <v>0</v>
      </c>
      <c r="AF63" s="92">
        <f t="shared" si="40"/>
        <v>0</v>
      </c>
      <c r="AG63" s="93">
        <f t="shared" si="41"/>
        <v>0</v>
      </c>
      <c r="AH63" s="93">
        <f t="shared" si="42"/>
        <v>0</v>
      </c>
      <c r="AI63" s="78">
        <f t="shared" si="43"/>
        <v>0</v>
      </c>
      <c r="AJ63" s="92">
        <f t="shared" si="31"/>
        <v>0</v>
      </c>
      <c r="AK63" s="78">
        <f t="shared" si="32"/>
        <v>0</v>
      </c>
      <c r="AL63" s="11"/>
      <c r="AM63" s="14"/>
      <c r="AN63" s="11">
        <v>967</v>
      </c>
      <c r="AO63" s="15">
        <v>0.59099999999999997</v>
      </c>
      <c r="AP63" s="11"/>
      <c r="AQ63" s="11"/>
      <c r="AR63" s="11"/>
      <c r="AS63" s="75" t="str">
        <f t="shared" si="23"/>
        <v/>
      </c>
      <c r="AT63" s="75" t="str">
        <f t="shared" ca="1" si="24"/>
        <v/>
      </c>
      <c r="AU63" s="75" t="str">
        <f t="shared" si="25"/>
        <v/>
      </c>
      <c r="AV63" s="75" t="str">
        <f t="shared" ca="1" si="26"/>
        <v/>
      </c>
      <c r="AW63" s="11"/>
      <c r="AX63" s="11"/>
      <c r="AY63" s="75" t="str">
        <f t="shared" si="27"/>
        <v/>
      </c>
      <c r="AZ63" s="11"/>
      <c r="BA63" s="11"/>
      <c r="BB63" s="75" t="str">
        <f t="shared" si="28"/>
        <v/>
      </c>
      <c r="BC63" s="11"/>
      <c r="BH63" s="52"/>
      <c r="BI63" s="52"/>
      <c r="BJ63" s="52"/>
      <c r="BK63" s="52"/>
      <c r="BL63" s="52"/>
      <c r="BM63" s="52"/>
      <c r="BW63" s="54"/>
      <c r="BX63" s="54"/>
      <c r="BY63" s="54"/>
      <c r="BZ63" s="54"/>
      <c r="CA63" s="54"/>
      <c r="CB63" s="54"/>
    </row>
    <row r="64" spans="1:80" ht="17.45" customHeight="1">
      <c r="A64" s="86">
        <f t="shared" si="33"/>
        <v>8.5</v>
      </c>
      <c r="B64" s="179">
        <f t="shared" si="0"/>
        <v>45797</v>
      </c>
      <c r="C64" s="8"/>
      <c r="D64" s="11"/>
      <c r="E64" s="12"/>
      <c r="F64" s="11"/>
      <c r="G64" s="74">
        <f t="shared" si="38"/>
        <v>839</v>
      </c>
      <c r="H64" s="75">
        <f t="shared" si="38"/>
        <v>6267</v>
      </c>
      <c r="I64" s="88">
        <f t="shared" si="34"/>
        <v>0</v>
      </c>
      <c r="J64" s="78">
        <f t="shared" si="35"/>
        <v>0</v>
      </c>
      <c r="K64" s="78">
        <f t="shared" si="36"/>
        <v>0</v>
      </c>
      <c r="L64" s="78">
        <f t="shared" si="37"/>
        <v>0</v>
      </c>
      <c r="M64" s="78">
        <f t="shared" ca="1" si="20"/>
        <v>5.2572706935123031E-2</v>
      </c>
      <c r="N64" s="78">
        <f t="shared" ca="1" si="21"/>
        <v>6.6497783407219735E-3</v>
      </c>
      <c r="O64" s="78">
        <f t="shared" si="22"/>
        <v>5.0000000000000001E-4</v>
      </c>
      <c r="P64" s="13" t="s">
        <v>186</v>
      </c>
      <c r="Q64" s="8">
        <v>132</v>
      </c>
      <c r="R64" s="13">
        <v>84</v>
      </c>
      <c r="S64" s="89">
        <f t="shared" si="1"/>
        <v>66</v>
      </c>
      <c r="T64" s="75">
        <f t="shared" si="2"/>
        <v>42</v>
      </c>
      <c r="U64" s="90">
        <f t="shared" si="3"/>
        <v>221.49600000000001</v>
      </c>
      <c r="V64" s="82">
        <f t="shared" si="4"/>
        <v>1052.856</v>
      </c>
      <c r="W64" s="8"/>
      <c r="X64" s="8"/>
      <c r="Y64" s="23"/>
      <c r="Z64" s="23"/>
      <c r="AA64" s="23"/>
      <c r="AB64" s="12"/>
      <c r="AC64" s="91">
        <f t="shared" si="29"/>
        <v>0</v>
      </c>
      <c r="AD64" s="75">
        <f t="shared" si="30"/>
        <v>0</v>
      </c>
      <c r="AE64" s="88">
        <f t="shared" si="39"/>
        <v>0</v>
      </c>
      <c r="AF64" s="92">
        <f t="shared" si="40"/>
        <v>0</v>
      </c>
      <c r="AG64" s="93">
        <f t="shared" si="41"/>
        <v>0</v>
      </c>
      <c r="AH64" s="93">
        <f t="shared" si="42"/>
        <v>0</v>
      </c>
      <c r="AI64" s="78">
        <f t="shared" si="43"/>
        <v>0</v>
      </c>
      <c r="AJ64" s="92">
        <f t="shared" si="31"/>
        <v>0</v>
      </c>
      <c r="AK64" s="78">
        <f t="shared" si="32"/>
        <v>0</v>
      </c>
      <c r="AL64" s="11"/>
      <c r="AM64" s="14"/>
      <c r="AN64" s="11"/>
      <c r="AO64" s="15"/>
      <c r="AP64" s="11"/>
      <c r="AQ64" s="11"/>
      <c r="AR64" s="11"/>
      <c r="AS64" s="75" t="str">
        <f t="shared" si="23"/>
        <v/>
      </c>
      <c r="AT64" s="75" t="str">
        <f t="shared" ca="1" si="24"/>
        <v/>
      </c>
      <c r="AU64" s="75" t="str">
        <f t="shared" si="25"/>
        <v/>
      </c>
      <c r="AV64" s="75" t="str">
        <f t="shared" ca="1" si="26"/>
        <v/>
      </c>
      <c r="AW64" s="11"/>
      <c r="AX64" s="11"/>
      <c r="AY64" s="75" t="str">
        <f t="shared" si="27"/>
        <v/>
      </c>
      <c r="AZ64" s="11"/>
      <c r="BA64" s="11"/>
      <c r="BB64" s="75" t="str">
        <f t="shared" si="28"/>
        <v/>
      </c>
      <c r="BC64" s="11"/>
      <c r="BH64" s="52"/>
      <c r="BI64" s="52"/>
      <c r="BJ64" s="52"/>
      <c r="BK64" s="52"/>
      <c r="BL64" s="52"/>
      <c r="BM64" s="52"/>
      <c r="BW64" s="54"/>
      <c r="BX64" s="54"/>
      <c r="BY64" s="54"/>
      <c r="BZ64" s="54"/>
      <c r="CA64" s="54"/>
      <c r="CB64" s="54"/>
    </row>
    <row r="65" spans="1:80" ht="17.45" customHeight="1">
      <c r="A65" s="94">
        <f t="shared" si="33"/>
        <v>8.6000000000000014</v>
      </c>
      <c r="B65" s="179">
        <f t="shared" si="0"/>
        <v>45798</v>
      </c>
      <c r="C65" s="8"/>
      <c r="D65" s="11"/>
      <c r="E65" s="12">
        <v>1</v>
      </c>
      <c r="F65" s="11">
        <v>1</v>
      </c>
      <c r="G65" s="74">
        <f t="shared" si="38"/>
        <v>838</v>
      </c>
      <c r="H65" s="75">
        <f t="shared" si="38"/>
        <v>6266</v>
      </c>
      <c r="I65" s="88">
        <f t="shared" si="34"/>
        <v>0</v>
      </c>
      <c r="J65" s="78">
        <f t="shared" si="35"/>
        <v>1.1918951132300357E-3</v>
      </c>
      <c r="K65" s="78">
        <f t="shared" si="36"/>
        <v>0</v>
      </c>
      <c r="L65" s="78">
        <f t="shared" si="37"/>
        <v>1.5956598053295037E-4</v>
      </c>
      <c r="M65" s="78">
        <f t="shared" ca="1" si="20"/>
        <v>5.3691275167785227E-2</v>
      </c>
      <c r="N65" s="78">
        <f t="shared" ca="1" si="21"/>
        <v>6.8081063964534495E-3</v>
      </c>
      <c r="O65" s="78">
        <f t="shared" si="22"/>
        <v>5.0000000000000001E-4</v>
      </c>
      <c r="P65" s="13" t="s">
        <v>186</v>
      </c>
      <c r="Q65" s="8">
        <v>0</v>
      </c>
      <c r="R65" s="13">
        <v>0</v>
      </c>
      <c r="S65" s="89">
        <f t="shared" si="1"/>
        <v>0</v>
      </c>
      <c r="T65" s="75">
        <f t="shared" si="2"/>
        <v>0</v>
      </c>
      <c r="U65" s="90">
        <f t="shared" si="3"/>
        <v>0</v>
      </c>
      <c r="V65" s="82">
        <f t="shared" si="4"/>
        <v>0</v>
      </c>
      <c r="W65" s="8"/>
      <c r="X65" s="8"/>
      <c r="Y65" s="23"/>
      <c r="Z65" s="23"/>
      <c r="AA65" s="23"/>
      <c r="AB65" s="12"/>
      <c r="AC65" s="91">
        <f t="shared" si="29"/>
        <v>0</v>
      </c>
      <c r="AD65" s="75">
        <f t="shared" si="30"/>
        <v>0</v>
      </c>
      <c r="AE65" s="88">
        <f t="shared" si="39"/>
        <v>0</v>
      </c>
      <c r="AF65" s="92">
        <f t="shared" si="40"/>
        <v>0</v>
      </c>
      <c r="AG65" s="93">
        <f t="shared" si="41"/>
        <v>0</v>
      </c>
      <c r="AH65" s="93">
        <f t="shared" si="42"/>
        <v>0</v>
      </c>
      <c r="AI65" s="78">
        <f t="shared" si="43"/>
        <v>0</v>
      </c>
      <c r="AJ65" s="92">
        <f t="shared" si="31"/>
        <v>0</v>
      </c>
      <c r="AK65" s="78">
        <f t="shared" si="32"/>
        <v>0</v>
      </c>
      <c r="AL65" s="11"/>
      <c r="AM65" s="14"/>
      <c r="AN65" s="11"/>
      <c r="AO65" s="15"/>
      <c r="AP65" s="11"/>
      <c r="AQ65" s="11"/>
      <c r="AR65" s="11"/>
      <c r="AS65" s="75" t="str">
        <f t="shared" si="23"/>
        <v/>
      </c>
      <c r="AT65" s="75" t="str">
        <f t="shared" ca="1" si="24"/>
        <v/>
      </c>
      <c r="AU65" s="75" t="str">
        <f t="shared" si="25"/>
        <v/>
      </c>
      <c r="AV65" s="75" t="str">
        <f t="shared" ca="1" si="26"/>
        <v/>
      </c>
      <c r="AW65" s="11"/>
      <c r="AX65" s="11"/>
      <c r="AY65" s="75" t="str">
        <f t="shared" si="27"/>
        <v/>
      </c>
      <c r="AZ65" s="11"/>
      <c r="BA65" s="11"/>
      <c r="BB65" s="75" t="str">
        <f t="shared" si="28"/>
        <v/>
      </c>
      <c r="BC65" s="11"/>
      <c r="BH65" s="52"/>
      <c r="BI65" s="52"/>
      <c r="BJ65" s="52"/>
      <c r="BK65" s="52"/>
      <c r="BL65" s="52"/>
      <c r="BM65" s="52"/>
      <c r="BW65" s="54"/>
      <c r="BX65" s="54"/>
      <c r="BY65" s="54"/>
      <c r="BZ65" s="54"/>
      <c r="CA65" s="54"/>
      <c r="CB65" s="54"/>
    </row>
    <row r="66" spans="1:80" ht="17.45" customHeight="1" thickBot="1">
      <c r="A66" s="86">
        <f t="shared" si="33"/>
        <v>8.7000000000000011</v>
      </c>
      <c r="B66" s="180">
        <f t="shared" si="0"/>
        <v>45799</v>
      </c>
      <c r="C66" s="16"/>
      <c r="D66" s="17">
        <v>1</v>
      </c>
      <c r="E66" s="18"/>
      <c r="F66" s="17">
        <v>1</v>
      </c>
      <c r="G66" s="96">
        <f t="shared" si="38"/>
        <v>838</v>
      </c>
      <c r="H66" s="97">
        <f t="shared" si="38"/>
        <v>6264</v>
      </c>
      <c r="I66" s="98">
        <f t="shared" si="34"/>
        <v>0</v>
      </c>
      <c r="J66" s="99">
        <f t="shared" si="35"/>
        <v>0</v>
      </c>
      <c r="K66" s="99">
        <f t="shared" si="36"/>
        <v>1.5959144589849984E-4</v>
      </c>
      <c r="L66" s="99">
        <f t="shared" si="37"/>
        <v>1.5959144589849984E-4</v>
      </c>
      <c r="M66" s="99">
        <f t="shared" ca="1" si="20"/>
        <v>5.3691275167785227E-2</v>
      </c>
      <c r="N66" s="99">
        <f t="shared" ca="1" si="21"/>
        <v>6.9664344521849246E-3</v>
      </c>
      <c r="O66" s="99">
        <f t="shared" si="22"/>
        <v>5.0000000000000001E-4</v>
      </c>
      <c r="P66" s="19" t="s">
        <v>186</v>
      </c>
      <c r="Q66" s="16">
        <v>132</v>
      </c>
      <c r="R66" s="19">
        <v>84</v>
      </c>
      <c r="S66" s="89">
        <f t="shared" si="1"/>
        <v>66</v>
      </c>
      <c r="T66" s="75">
        <f t="shared" si="2"/>
        <v>42</v>
      </c>
      <c r="U66" s="100">
        <f t="shared" si="3"/>
        <v>221.232</v>
      </c>
      <c r="V66" s="101">
        <f t="shared" si="4"/>
        <v>1052.3520000000001</v>
      </c>
      <c r="W66" s="16"/>
      <c r="X66" s="16"/>
      <c r="Y66" s="23"/>
      <c r="Z66" s="23"/>
      <c r="AA66" s="23"/>
      <c r="AB66" s="12"/>
      <c r="AC66" s="102">
        <f t="shared" si="29"/>
        <v>0</v>
      </c>
      <c r="AD66" s="97">
        <f t="shared" si="30"/>
        <v>0</v>
      </c>
      <c r="AE66" s="98">
        <f t="shared" si="39"/>
        <v>0</v>
      </c>
      <c r="AF66" s="103">
        <f t="shared" si="40"/>
        <v>0</v>
      </c>
      <c r="AG66" s="104">
        <f t="shared" si="41"/>
        <v>0</v>
      </c>
      <c r="AH66" s="104">
        <f t="shared" si="42"/>
        <v>0</v>
      </c>
      <c r="AI66" s="99">
        <f t="shared" si="43"/>
        <v>0</v>
      </c>
      <c r="AJ66" s="103">
        <f t="shared" si="31"/>
        <v>0</v>
      </c>
      <c r="AK66" s="99">
        <f t="shared" si="32"/>
        <v>0</v>
      </c>
      <c r="AL66" s="17"/>
      <c r="AM66" s="20"/>
      <c r="AN66" s="17"/>
      <c r="AO66" s="21"/>
      <c r="AP66" s="17"/>
      <c r="AQ66" s="17"/>
      <c r="AR66" s="17"/>
      <c r="AS66" s="97" t="str">
        <f t="shared" si="23"/>
        <v/>
      </c>
      <c r="AT66" s="97" t="str">
        <f t="shared" ca="1" si="24"/>
        <v/>
      </c>
      <c r="AU66" s="97" t="str">
        <f t="shared" si="25"/>
        <v/>
      </c>
      <c r="AV66" s="97" t="str">
        <f t="shared" ca="1" si="26"/>
        <v/>
      </c>
      <c r="AW66" s="17"/>
      <c r="AX66" s="17"/>
      <c r="AY66" s="97" t="str">
        <f t="shared" si="27"/>
        <v/>
      </c>
      <c r="AZ66" s="17"/>
      <c r="BA66" s="17"/>
      <c r="BB66" s="97" t="str">
        <f t="shared" si="28"/>
        <v/>
      </c>
      <c r="BC66" s="17"/>
      <c r="BH66" s="52"/>
      <c r="BI66" s="52"/>
      <c r="BJ66" s="52"/>
      <c r="BK66" s="52"/>
      <c r="BL66" s="52"/>
      <c r="BM66" s="52"/>
      <c r="BW66" s="54"/>
      <c r="BX66" s="54"/>
      <c r="BY66" s="54"/>
      <c r="BZ66" s="54"/>
      <c r="CA66" s="54"/>
      <c r="CB66" s="54"/>
    </row>
    <row r="67" spans="1:80" ht="17.45" customHeight="1" thickTop="1">
      <c r="A67" s="71">
        <f>A60+1</f>
        <v>9.1</v>
      </c>
      <c r="B67" s="178">
        <f t="shared" si="0"/>
        <v>45800</v>
      </c>
      <c r="C67" s="4"/>
      <c r="D67" s="5">
        <v>1</v>
      </c>
      <c r="E67" s="6"/>
      <c r="F67" s="5">
        <v>2</v>
      </c>
      <c r="G67" s="74">
        <f t="shared" si="38"/>
        <v>838</v>
      </c>
      <c r="H67" s="75">
        <f t="shared" si="38"/>
        <v>6261</v>
      </c>
      <c r="I67" s="76">
        <f t="shared" si="34"/>
        <v>0</v>
      </c>
      <c r="J67" s="77">
        <f t="shared" si="35"/>
        <v>0</v>
      </c>
      <c r="K67" s="77">
        <f t="shared" si="36"/>
        <v>1.5964240102171138E-4</v>
      </c>
      <c r="L67" s="77">
        <f t="shared" si="37"/>
        <v>3.1928480204342275E-4</v>
      </c>
      <c r="M67" s="78">
        <f t="shared" ca="1" si="20"/>
        <v>5.3691275167785227E-2</v>
      </c>
      <c r="N67" s="78">
        <f t="shared" ca="1" si="21"/>
        <v>7.2830905636478765E-3</v>
      </c>
      <c r="O67" s="78">
        <f t="shared" si="22"/>
        <v>5.0000000000000001E-4</v>
      </c>
      <c r="P67" s="13" t="s">
        <v>186</v>
      </c>
      <c r="Q67" s="8">
        <v>0</v>
      </c>
      <c r="R67" s="13">
        <v>0</v>
      </c>
      <c r="S67" s="79">
        <f t="shared" si="1"/>
        <v>0</v>
      </c>
      <c r="T67" s="80">
        <f t="shared" si="2"/>
        <v>0</v>
      </c>
      <c r="U67" s="90">
        <f t="shared" si="3"/>
        <v>0</v>
      </c>
      <c r="V67" s="82">
        <f t="shared" si="4"/>
        <v>0</v>
      </c>
      <c r="W67" s="4"/>
      <c r="X67" s="4"/>
      <c r="Y67" s="22"/>
      <c r="Z67" s="22"/>
      <c r="AA67" s="22"/>
      <c r="AB67" s="6"/>
      <c r="AC67" s="83">
        <f t="shared" si="29"/>
        <v>0</v>
      </c>
      <c r="AD67" s="80">
        <f t="shared" si="30"/>
        <v>0</v>
      </c>
      <c r="AE67" s="76">
        <f t="shared" si="39"/>
        <v>0</v>
      </c>
      <c r="AF67" s="84">
        <f t="shared" si="40"/>
        <v>0</v>
      </c>
      <c r="AG67" s="85">
        <f t="shared" si="41"/>
        <v>0</v>
      </c>
      <c r="AH67" s="85">
        <f t="shared" si="42"/>
        <v>0</v>
      </c>
      <c r="AI67" s="77">
        <f t="shared" si="43"/>
        <v>0</v>
      </c>
      <c r="AJ67" s="84">
        <f t="shared" si="31"/>
        <v>0</v>
      </c>
      <c r="AK67" s="77">
        <f t="shared" si="32"/>
        <v>0</v>
      </c>
      <c r="AL67" s="5">
        <v>1795</v>
      </c>
      <c r="AM67" s="9">
        <v>0.66600000000000004</v>
      </c>
      <c r="AN67" s="5">
        <v>860</v>
      </c>
      <c r="AO67" s="10">
        <v>0.58499999999999996</v>
      </c>
      <c r="AP67" s="5"/>
      <c r="AQ67" s="5"/>
      <c r="AR67" s="5"/>
      <c r="AS67" s="80" t="str">
        <f t="shared" si="23"/>
        <v/>
      </c>
      <c r="AT67" s="80" t="str">
        <f t="shared" ca="1" si="24"/>
        <v/>
      </c>
      <c r="AU67" s="80" t="str">
        <f t="shared" si="25"/>
        <v/>
      </c>
      <c r="AV67" s="80" t="str">
        <f t="shared" ca="1" si="26"/>
        <v/>
      </c>
      <c r="AW67" s="5"/>
      <c r="AX67" s="5"/>
      <c r="AY67" s="80" t="str">
        <f t="shared" si="27"/>
        <v/>
      </c>
      <c r="AZ67" s="165"/>
      <c r="BA67" s="165"/>
      <c r="BB67" s="80" t="str">
        <f t="shared" si="28"/>
        <v/>
      </c>
      <c r="BC67" s="5"/>
      <c r="BH67" s="52"/>
      <c r="BI67" s="52"/>
      <c r="BJ67" s="52"/>
      <c r="BK67" s="52"/>
      <c r="BL67" s="52"/>
      <c r="BM67" s="52"/>
      <c r="BW67" s="54"/>
      <c r="BX67" s="54"/>
      <c r="BY67" s="54"/>
      <c r="BZ67" s="54"/>
      <c r="CA67" s="54"/>
      <c r="CB67" s="54"/>
    </row>
    <row r="68" spans="1:80" ht="17.45" customHeight="1">
      <c r="A68" s="86">
        <f t="shared" si="33"/>
        <v>9.1999999999999993</v>
      </c>
      <c r="B68" s="179">
        <f t="shared" si="0"/>
        <v>45801</v>
      </c>
      <c r="C68" s="8"/>
      <c r="D68" s="11"/>
      <c r="E68" s="12"/>
      <c r="F68" s="11">
        <v>2</v>
      </c>
      <c r="G68" s="74">
        <f t="shared" si="38"/>
        <v>838</v>
      </c>
      <c r="H68" s="75">
        <f t="shared" si="38"/>
        <v>6259</v>
      </c>
      <c r="I68" s="88">
        <f t="shared" si="34"/>
        <v>0</v>
      </c>
      <c r="J68" s="78">
        <f t="shared" si="35"/>
        <v>0</v>
      </c>
      <c r="K68" s="78">
        <f t="shared" si="36"/>
        <v>0</v>
      </c>
      <c r="L68" s="78">
        <f t="shared" si="37"/>
        <v>3.1943778949049674E-4</v>
      </c>
      <c r="M68" s="78">
        <f t="shared" ca="1" si="20"/>
        <v>5.3691275167785227E-2</v>
      </c>
      <c r="N68" s="78">
        <f t="shared" ca="1" si="21"/>
        <v>7.5997466751108276E-3</v>
      </c>
      <c r="O68" s="78">
        <f t="shared" si="22"/>
        <v>5.0000000000000001E-4</v>
      </c>
      <c r="P68" s="13" t="s">
        <v>186</v>
      </c>
      <c r="Q68" s="8">
        <v>132</v>
      </c>
      <c r="R68" s="13">
        <v>84</v>
      </c>
      <c r="S68" s="89">
        <f t="shared" si="1"/>
        <v>66</v>
      </c>
      <c r="T68" s="75">
        <f t="shared" si="2"/>
        <v>42</v>
      </c>
      <c r="U68" s="90">
        <f t="shared" si="3"/>
        <v>221.232</v>
      </c>
      <c r="V68" s="82">
        <f t="shared" si="4"/>
        <v>1051.5119999999999</v>
      </c>
      <c r="W68" s="8"/>
      <c r="X68" s="8"/>
      <c r="Y68" s="23"/>
      <c r="Z68" s="23"/>
      <c r="AA68" s="23"/>
      <c r="AB68" s="12"/>
      <c r="AC68" s="91">
        <f t="shared" si="29"/>
        <v>0</v>
      </c>
      <c r="AD68" s="75">
        <f t="shared" si="30"/>
        <v>0</v>
      </c>
      <c r="AE68" s="88">
        <f t="shared" si="39"/>
        <v>0</v>
      </c>
      <c r="AF68" s="92">
        <f t="shared" si="40"/>
        <v>0</v>
      </c>
      <c r="AG68" s="93">
        <f t="shared" si="41"/>
        <v>0</v>
      </c>
      <c r="AH68" s="93">
        <f t="shared" si="42"/>
        <v>0</v>
      </c>
      <c r="AI68" s="78">
        <f t="shared" si="43"/>
        <v>0</v>
      </c>
      <c r="AJ68" s="92">
        <f t="shared" si="31"/>
        <v>0</v>
      </c>
      <c r="AK68" s="78">
        <f t="shared" si="32"/>
        <v>0</v>
      </c>
      <c r="AL68" s="11">
        <v>1671</v>
      </c>
      <c r="AM68" s="14">
        <v>0.72299999999999998</v>
      </c>
      <c r="AN68" s="11">
        <v>1064</v>
      </c>
      <c r="AO68" s="15">
        <v>0.621</v>
      </c>
      <c r="AP68" s="11"/>
      <c r="AQ68" s="11"/>
      <c r="AR68" s="11"/>
      <c r="AS68" s="75" t="str">
        <f t="shared" si="23"/>
        <v/>
      </c>
      <c r="AT68" s="75" t="str">
        <f t="shared" ca="1" si="24"/>
        <v/>
      </c>
      <c r="AU68" s="75" t="str">
        <f t="shared" si="25"/>
        <v/>
      </c>
      <c r="AV68" s="75" t="str">
        <f t="shared" ca="1" si="26"/>
        <v/>
      </c>
      <c r="AW68" s="11"/>
      <c r="AX68" s="11"/>
      <c r="AY68" s="75" t="str">
        <f t="shared" si="27"/>
        <v/>
      </c>
      <c r="AZ68" s="11"/>
      <c r="BA68" s="11"/>
      <c r="BB68" s="75" t="str">
        <f t="shared" si="28"/>
        <v/>
      </c>
      <c r="BC68" s="11"/>
      <c r="BH68" s="52"/>
      <c r="BI68" s="52"/>
      <c r="BJ68" s="52"/>
      <c r="BK68" s="52"/>
      <c r="BL68" s="52"/>
      <c r="BM68" s="52"/>
      <c r="BW68" s="54"/>
      <c r="BX68" s="54"/>
      <c r="BY68" s="54"/>
      <c r="BZ68" s="54"/>
      <c r="CA68" s="54"/>
      <c r="CB68" s="54"/>
    </row>
    <row r="69" spans="1:80" ht="17.45" customHeight="1">
      <c r="A69" s="94">
        <f t="shared" si="33"/>
        <v>9.3000000000000007</v>
      </c>
      <c r="B69" s="179">
        <f t="shared" si="0"/>
        <v>45802</v>
      </c>
      <c r="C69" s="8"/>
      <c r="D69" s="11"/>
      <c r="E69" s="12"/>
      <c r="F69" s="11"/>
      <c r="G69" s="74">
        <f t="shared" si="38"/>
        <v>838</v>
      </c>
      <c r="H69" s="75">
        <f t="shared" si="38"/>
        <v>6259</v>
      </c>
      <c r="I69" s="88">
        <f t="shared" si="34"/>
        <v>0</v>
      </c>
      <c r="J69" s="78">
        <f t="shared" si="35"/>
        <v>0</v>
      </c>
      <c r="K69" s="78">
        <f t="shared" si="36"/>
        <v>0</v>
      </c>
      <c r="L69" s="78">
        <f t="shared" si="37"/>
        <v>0</v>
      </c>
      <c r="M69" s="78">
        <f t="shared" ca="1" si="20"/>
        <v>5.3691275167785227E-2</v>
      </c>
      <c r="N69" s="78">
        <f t="shared" ca="1" si="21"/>
        <v>7.5997466751108276E-3</v>
      </c>
      <c r="O69" s="78">
        <f t="shared" si="22"/>
        <v>5.0000000000000001E-4</v>
      </c>
      <c r="P69" s="13" t="s">
        <v>186</v>
      </c>
      <c r="Q69" s="8">
        <v>0</v>
      </c>
      <c r="R69" s="13">
        <v>0</v>
      </c>
      <c r="S69" s="89">
        <f t="shared" si="1"/>
        <v>0</v>
      </c>
      <c r="T69" s="75">
        <f t="shared" si="2"/>
        <v>0</v>
      </c>
      <c r="U69" s="90">
        <f t="shared" si="3"/>
        <v>0</v>
      </c>
      <c r="V69" s="82">
        <f t="shared" si="4"/>
        <v>0</v>
      </c>
      <c r="W69" s="8"/>
      <c r="X69" s="8"/>
      <c r="Y69" s="23"/>
      <c r="Z69" s="23"/>
      <c r="AA69" s="23"/>
      <c r="AB69" s="12"/>
      <c r="AC69" s="91">
        <f t="shared" si="29"/>
        <v>0</v>
      </c>
      <c r="AD69" s="75">
        <f t="shared" si="30"/>
        <v>0</v>
      </c>
      <c r="AE69" s="88">
        <f t="shared" si="39"/>
        <v>0</v>
      </c>
      <c r="AF69" s="92">
        <f t="shared" si="40"/>
        <v>0</v>
      </c>
      <c r="AG69" s="93">
        <f t="shared" si="41"/>
        <v>0</v>
      </c>
      <c r="AH69" s="93">
        <f t="shared" si="42"/>
        <v>0</v>
      </c>
      <c r="AI69" s="78">
        <f t="shared" si="43"/>
        <v>0</v>
      </c>
      <c r="AJ69" s="92">
        <f t="shared" si="31"/>
        <v>0</v>
      </c>
      <c r="AK69" s="78">
        <f t="shared" si="32"/>
        <v>0</v>
      </c>
      <c r="AL69" s="11"/>
      <c r="AM69" s="14"/>
      <c r="AN69" s="11">
        <v>1044</v>
      </c>
      <c r="AO69" s="15">
        <v>0.57799999999999996</v>
      </c>
      <c r="AP69" s="11"/>
      <c r="AQ69" s="11"/>
      <c r="AR69" s="11"/>
      <c r="AS69" s="75" t="str">
        <f t="shared" si="23"/>
        <v/>
      </c>
      <c r="AT69" s="75" t="str">
        <f t="shared" ca="1" si="24"/>
        <v/>
      </c>
      <c r="AU69" s="75" t="str">
        <f t="shared" si="25"/>
        <v/>
      </c>
      <c r="AV69" s="75" t="str">
        <f t="shared" ca="1" si="26"/>
        <v/>
      </c>
      <c r="AW69" s="11"/>
      <c r="AX69" s="11"/>
      <c r="AY69" s="75" t="str">
        <f t="shared" si="27"/>
        <v/>
      </c>
      <c r="AZ69" s="11"/>
      <c r="BA69" s="11"/>
      <c r="BB69" s="75" t="str">
        <f t="shared" si="28"/>
        <v/>
      </c>
      <c r="BC69" s="11"/>
      <c r="BH69" s="52"/>
      <c r="BI69" s="52"/>
      <c r="BJ69" s="52"/>
      <c r="BK69" s="52"/>
      <c r="BL69" s="52"/>
      <c r="BM69" s="52"/>
      <c r="BW69" s="54"/>
      <c r="BX69" s="54"/>
      <c r="BY69" s="54"/>
      <c r="BZ69" s="54"/>
      <c r="CA69" s="54"/>
      <c r="CB69" s="54"/>
    </row>
    <row r="70" spans="1:80" ht="17.45" customHeight="1">
      <c r="A70" s="86">
        <f t="shared" si="33"/>
        <v>9.4</v>
      </c>
      <c r="B70" s="179">
        <f t="shared" si="0"/>
        <v>45803</v>
      </c>
      <c r="C70" s="8"/>
      <c r="D70" s="11"/>
      <c r="E70" s="12">
        <v>1</v>
      </c>
      <c r="F70" s="11"/>
      <c r="G70" s="74">
        <f t="shared" si="38"/>
        <v>837</v>
      </c>
      <c r="H70" s="75">
        <f t="shared" si="38"/>
        <v>6259</v>
      </c>
      <c r="I70" s="88">
        <f t="shared" si="34"/>
        <v>0</v>
      </c>
      <c r="J70" s="78">
        <f t="shared" si="35"/>
        <v>1.1933174224343676E-3</v>
      </c>
      <c r="K70" s="78">
        <f t="shared" si="36"/>
        <v>0</v>
      </c>
      <c r="L70" s="78">
        <f t="shared" si="37"/>
        <v>0</v>
      </c>
      <c r="M70" s="78">
        <f t="shared" ca="1" si="20"/>
        <v>5.4809843400447422E-2</v>
      </c>
      <c r="N70" s="78">
        <f t="shared" ca="1" si="21"/>
        <v>7.5997466751108276E-3</v>
      </c>
      <c r="O70" s="78">
        <f t="shared" si="22"/>
        <v>5.0000000000000001E-4</v>
      </c>
      <c r="P70" s="13" t="s">
        <v>186</v>
      </c>
      <c r="Q70" s="8">
        <v>132</v>
      </c>
      <c r="R70" s="13">
        <v>84</v>
      </c>
      <c r="S70" s="89">
        <f t="shared" si="1"/>
        <v>66</v>
      </c>
      <c r="T70" s="75">
        <f t="shared" si="2"/>
        <v>42</v>
      </c>
      <c r="U70" s="90">
        <f t="shared" si="3"/>
        <v>220.96799999999999</v>
      </c>
      <c r="V70" s="82">
        <f t="shared" si="4"/>
        <v>1051.5119999999999</v>
      </c>
      <c r="W70" s="8"/>
      <c r="X70" s="8"/>
      <c r="Y70" s="23"/>
      <c r="Z70" s="23"/>
      <c r="AA70" s="23"/>
      <c r="AB70" s="12"/>
      <c r="AC70" s="91">
        <f t="shared" si="29"/>
        <v>0</v>
      </c>
      <c r="AD70" s="75">
        <f t="shared" si="30"/>
        <v>0</v>
      </c>
      <c r="AE70" s="88">
        <f t="shared" si="39"/>
        <v>0</v>
      </c>
      <c r="AF70" s="92">
        <f t="shared" si="40"/>
        <v>0</v>
      </c>
      <c r="AG70" s="93">
        <f t="shared" si="41"/>
        <v>0</v>
      </c>
      <c r="AH70" s="93">
        <f t="shared" si="42"/>
        <v>0</v>
      </c>
      <c r="AI70" s="78">
        <f t="shared" si="43"/>
        <v>0</v>
      </c>
      <c r="AJ70" s="92">
        <f t="shared" si="31"/>
        <v>0</v>
      </c>
      <c r="AK70" s="78">
        <f t="shared" si="32"/>
        <v>0</v>
      </c>
      <c r="AL70" s="11"/>
      <c r="AM70" s="14"/>
      <c r="AN70" s="11">
        <v>923</v>
      </c>
      <c r="AO70" s="15">
        <v>0.72699999999999998</v>
      </c>
      <c r="AP70" s="11"/>
      <c r="AQ70" s="11"/>
      <c r="AR70" s="11"/>
      <c r="AS70" s="75" t="str">
        <f t="shared" si="23"/>
        <v/>
      </c>
      <c r="AT70" s="75" t="str">
        <f t="shared" ca="1" si="24"/>
        <v/>
      </c>
      <c r="AU70" s="75" t="str">
        <f t="shared" si="25"/>
        <v/>
      </c>
      <c r="AV70" s="75" t="str">
        <f t="shared" ca="1" si="26"/>
        <v/>
      </c>
      <c r="AW70" s="11"/>
      <c r="AX70" s="11"/>
      <c r="AY70" s="75" t="str">
        <f t="shared" si="27"/>
        <v/>
      </c>
      <c r="AZ70" s="11"/>
      <c r="BA70" s="11"/>
      <c r="BB70" s="75" t="str">
        <f t="shared" si="28"/>
        <v/>
      </c>
      <c r="BC70" s="11"/>
      <c r="BH70" s="52"/>
      <c r="BI70" s="52"/>
      <c r="BJ70" s="52"/>
      <c r="BK70" s="52"/>
      <c r="BL70" s="52"/>
      <c r="BM70" s="52"/>
      <c r="BW70" s="54"/>
      <c r="BX70" s="54"/>
      <c r="BY70" s="54"/>
      <c r="BZ70" s="54"/>
      <c r="CA70" s="54"/>
      <c r="CB70" s="54"/>
    </row>
    <row r="71" spans="1:80" ht="17.45" customHeight="1">
      <c r="A71" s="94">
        <f t="shared" si="33"/>
        <v>9.5</v>
      </c>
      <c r="B71" s="179">
        <f t="shared" si="0"/>
        <v>45804</v>
      </c>
      <c r="C71" s="8"/>
      <c r="D71" s="11">
        <v>1</v>
      </c>
      <c r="E71" s="12">
        <v>1</v>
      </c>
      <c r="F71" s="11"/>
      <c r="G71" s="74">
        <f t="shared" si="38"/>
        <v>836</v>
      </c>
      <c r="H71" s="75">
        <f t="shared" si="38"/>
        <v>6258</v>
      </c>
      <c r="I71" s="88">
        <f t="shared" si="34"/>
        <v>0</v>
      </c>
      <c r="J71" s="78">
        <f t="shared" si="35"/>
        <v>1.1947431302270011E-3</v>
      </c>
      <c r="K71" s="78">
        <f t="shared" si="36"/>
        <v>1.5976993129892953E-4</v>
      </c>
      <c r="L71" s="78">
        <f t="shared" si="37"/>
        <v>0</v>
      </c>
      <c r="M71" s="78">
        <f t="shared" ca="1" si="20"/>
        <v>5.5928411633109611E-2</v>
      </c>
      <c r="N71" s="78">
        <f t="shared" ca="1" si="21"/>
        <v>7.5997466751108276E-3</v>
      </c>
      <c r="O71" s="78">
        <f t="shared" si="22"/>
        <v>5.0000000000000001E-4</v>
      </c>
      <c r="P71" s="13" t="s">
        <v>186</v>
      </c>
      <c r="Q71" s="8">
        <v>0</v>
      </c>
      <c r="R71" s="13">
        <v>0</v>
      </c>
      <c r="S71" s="89">
        <f t="shared" si="1"/>
        <v>0</v>
      </c>
      <c r="T71" s="75">
        <f t="shared" si="2"/>
        <v>0</v>
      </c>
      <c r="U71" s="90">
        <f t="shared" si="3"/>
        <v>0</v>
      </c>
      <c r="V71" s="82">
        <f t="shared" si="4"/>
        <v>0</v>
      </c>
      <c r="W71" s="8"/>
      <c r="X71" s="8"/>
      <c r="Y71" s="23"/>
      <c r="Z71" s="23"/>
      <c r="AA71" s="23"/>
      <c r="AB71" s="12"/>
      <c r="AC71" s="91">
        <f t="shared" si="29"/>
        <v>0</v>
      </c>
      <c r="AD71" s="75">
        <f t="shared" si="30"/>
        <v>0</v>
      </c>
      <c r="AE71" s="88">
        <f t="shared" si="39"/>
        <v>0</v>
      </c>
      <c r="AF71" s="92">
        <f t="shared" si="40"/>
        <v>0</v>
      </c>
      <c r="AG71" s="93">
        <f t="shared" si="41"/>
        <v>0</v>
      </c>
      <c r="AH71" s="93">
        <f t="shared" si="42"/>
        <v>0</v>
      </c>
      <c r="AI71" s="78">
        <f t="shared" si="43"/>
        <v>0</v>
      </c>
      <c r="AJ71" s="92">
        <f t="shared" si="31"/>
        <v>0</v>
      </c>
      <c r="AK71" s="78">
        <f t="shared" si="32"/>
        <v>0</v>
      </c>
      <c r="AL71" s="11"/>
      <c r="AM71" s="14"/>
      <c r="AN71" s="11"/>
      <c r="AO71" s="15"/>
      <c r="AP71" s="11"/>
      <c r="AQ71" s="11"/>
      <c r="AR71" s="11"/>
      <c r="AS71" s="75" t="str">
        <f t="shared" si="23"/>
        <v/>
      </c>
      <c r="AT71" s="75" t="str">
        <f t="shared" ca="1" si="24"/>
        <v/>
      </c>
      <c r="AU71" s="75" t="str">
        <f t="shared" si="25"/>
        <v/>
      </c>
      <c r="AV71" s="75" t="str">
        <f t="shared" ca="1" si="26"/>
        <v/>
      </c>
      <c r="AW71" s="11"/>
      <c r="AX71" s="11"/>
      <c r="AY71" s="75" t="str">
        <f t="shared" si="27"/>
        <v/>
      </c>
      <c r="AZ71" s="11"/>
      <c r="BA71" s="11"/>
      <c r="BB71" s="75" t="str">
        <f t="shared" si="28"/>
        <v/>
      </c>
      <c r="BC71" s="11"/>
      <c r="BH71" s="52"/>
      <c r="BI71" s="52"/>
      <c r="BJ71" s="52"/>
      <c r="BK71" s="52"/>
      <c r="BL71" s="52"/>
      <c r="BM71" s="52"/>
      <c r="BW71" s="54"/>
      <c r="BX71" s="54"/>
      <c r="BY71" s="54"/>
      <c r="BZ71" s="54"/>
      <c r="CA71" s="54"/>
      <c r="CB71" s="54"/>
    </row>
    <row r="72" spans="1:80" ht="17.45" customHeight="1">
      <c r="A72" s="86">
        <f t="shared" si="33"/>
        <v>9.6000000000000014</v>
      </c>
      <c r="B72" s="179">
        <f t="shared" si="0"/>
        <v>45805</v>
      </c>
      <c r="C72" s="8"/>
      <c r="D72" s="11"/>
      <c r="E72" s="12"/>
      <c r="F72" s="11">
        <v>1</v>
      </c>
      <c r="G72" s="74">
        <f t="shared" si="38"/>
        <v>836</v>
      </c>
      <c r="H72" s="75">
        <f t="shared" si="38"/>
        <v>6257</v>
      </c>
      <c r="I72" s="88">
        <f t="shared" si="34"/>
        <v>0</v>
      </c>
      <c r="J72" s="78">
        <f t="shared" si="35"/>
        <v>0</v>
      </c>
      <c r="K72" s="78">
        <f t="shared" si="36"/>
        <v>0</v>
      </c>
      <c r="L72" s="78">
        <f t="shared" si="37"/>
        <v>1.5979546180888463E-4</v>
      </c>
      <c r="M72" s="78">
        <f t="shared" ca="1" si="20"/>
        <v>5.5928411633109611E-2</v>
      </c>
      <c r="N72" s="78">
        <f t="shared" ca="1" si="21"/>
        <v>7.7580747308423027E-3</v>
      </c>
      <c r="O72" s="78">
        <f t="shared" si="22"/>
        <v>5.0000000000000001E-4</v>
      </c>
      <c r="P72" s="13" t="s">
        <v>186</v>
      </c>
      <c r="Q72" s="8">
        <v>132</v>
      </c>
      <c r="R72" s="13">
        <v>84</v>
      </c>
      <c r="S72" s="89">
        <f t="shared" si="1"/>
        <v>66</v>
      </c>
      <c r="T72" s="75">
        <f t="shared" si="2"/>
        <v>42</v>
      </c>
      <c r="U72" s="90">
        <f t="shared" si="3"/>
        <v>220.70400000000001</v>
      </c>
      <c r="V72" s="82">
        <f t="shared" si="4"/>
        <v>1051.1759999999999</v>
      </c>
      <c r="W72" s="8"/>
      <c r="X72" s="8"/>
      <c r="Y72" s="23"/>
      <c r="Z72" s="23"/>
      <c r="AA72" s="23"/>
      <c r="AB72" s="12"/>
      <c r="AC72" s="91">
        <f t="shared" si="29"/>
        <v>0</v>
      </c>
      <c r="AD72" s="75">
        <f t="shared" si="30"/>
        <v>0</v>
      </c>
      <c r="AE72" s="88">
        <f t="shared" si="39"/>
        <v>0</v>
      </c>
      <c r="AF72" s="92">
        <f t="shared" si="40"/>
        <v>0</v>
      </c>
      <c r="AG72" s="93">
        <f t="shared" si="41"/>
        <v>0</v>
      </c>
      <c r="AH72" s="93">
        <f t="shared" si="42"/>
        <v>0</v>
      </c>
      <c r="AI72" s="78">
        <f t="shared" si="43"/>
        <v>0</v>
      </c>
      <c r="AJ72" s="92">
        <f t="shared" si="31"/>
        <v>0</v>
      </c>
      <c r="AK72" s="78">
        <f t="shared" si="32"/>
        <v>0</v>
      </c>
      <c r="AL72" s="11"/>
      <c r="AM72" s="14"/>
      <c r="AN72" s="11"/>
      <c r="AO72" s="15"/>
      <c r="AP72" s="11"/>
      <c r="AQ72" s="11"/>
      <c r="AR72" s="11"/>
      <c r="AS72" s="75" t="str">
        <f t="shared" si="23"/>
        <v/>
      </c>
      <c r="AT72" s="75" t="str">
        <f t="shared" ca="1" si="24"/>
        <v/>
      </c>
      <c r="AU72" s="75" t="str">
        <f t="shared" si="25"/>
        <v/>
      </c>
      <c r="AV72" s="75" t="str">
        <f t="shared" ca="1" si="26"/>
        <v/>
      </c>
      <c r="AW72" s="11"/>
      <c r="AX72" s="11"/>
      <c r="AY72" s="75" t="str">
        <f t="shared" si="27"/>
        <v/>
      </c>
      <c r="AZ72" s="11"/>
      <c r="BA72" s="11"/>
      <c r="BB72" s="75" t="str">
        <f t="shared" si="28"/>
        <v/>
      </c>
      <c r="BC72" s="11"/>
      <c r="BH72" s="52"/>
      <c r="BI72" s="52"/>
      <c r="BJ72" s="52"/>
      <c r="BK72" s="52"/>
      <c r="BL72" s="52"/>
      <c r="BM72" s="52"/>
      <c r="BW72" s="54"/>
      <c r="BX72" s="54"/>
      <c r="BY72" s="54"/>
      <c r="BZ72" s="54"/>
      <c r="CA72" s="54"/>
      <c r="CB72" s="54"/>
    </row>
    <row r="73" spans="1:80" ht="17.45" customHeight="1" thickBot="1">
      <c r="A73" s="94">
        <f t="shared" si="33"/>
        <v>9.7000000000000011</v>
      </c>
      <c r="B73" s="180">
        <f t="shared" si="0"/>
        <v>45806</v>
      </c>
      <c r="C73" s="16"/>
      <c r="D73" s="17"/>
      <c r="E73" s="18">
        <v>1</v>
      </c>
      <c r="F73" s="17"/>
      <c r="G73" s="96">
        <f t="shared" si="38"/>
        <v>835</v>
      </c>
      <c r="H73" s="97">
        <f t="shared" si="38"/>
        <v>6257</v>
      </c>
      <c r="I73" s="98">
        <f t="shared" si="34"/>
        <v>0</v>
      </c>
      <c r="J73" s="99">
        <f t="shared" si="35"/>
        <v>1.1961722488038277E-3</v>
      </c>
      <c r="K73" s="99">
        <f t="shared" si="36"/>
        <v>0</v>
      </c>
      <c r="L73" s="99">
        <f t="shared" si="37"/>
        <v>0</v>
      </c>
      <c r="M73" s="99">
        <f t="shared" ca="1" si="20"/>
        <v>5.7046979865771806E-2</v>
      </c>
      <c r="N73" s="99">
        <f t="shared" ca="1" si="21"/>
        <v>7.7580747308423027E-3</v>
      </c>
      <c r="O73" s="99">
        <f t="shared" si="22"/>
        <v>5.0000000000000001E-4</v>
      </c>
      <c r="P73" s="19" t="s">
        <v>186</v>
      </c>
      <c r="Q73" s="16">
        <v>0</v>
      </c>
      <c r="R73" s="19">
        <v>0</v>
      </c>
      <c r="S73" s="89">
        <f t="shared" si="1"/>
        <v>0</v>
      </c>
      <c r="T73" s="75">
        <f t="shared" si="2"/>
        <v>0</v>
      </c>
      <c r="U73" s="100">
        <f t="shared" si="3"/>
        <v>0</v>
      </c>
      <c r="V73" s="101">
        <f t="shared" si="4"/>
        <v>0</v>
      </c>
      <c r="W73" s="16"/>
      <c r="X73" s="16"/>
      <c r="Y73" s="23"/>
      <c r="Z73" s="23"/>
      <c r="AA73" s="23"/>
      <c r="AB73" s="12"/>
      <c r="AC73" s="102">
        <f t="shared" si="29"/>
        <v>0</v>
      </c>
      <c r="AD73" s="97">
        <f t="shared" si="30"/>
        <v>0</v>
      </c>
      <c r="AE73" s="98">
        <f t="shared" si="39"/>
        <v>0</v>
      </c>
      <c r="AF73" s="103">
        <f t="shared" si="40"/>
        <v>0</v>
      </c>
      <c r="AG73" s="104">
        <f t="shared" si="41"/>
        <v>0</v>
      </c>
      <c r="AH73" s="104">
        <f t="shared" si="42"/>
        <v>0</v>
      </c>
      <c r="AI73" s="99">
        <f t="shared" si="43"/>
        <v>0</v>
      </c>
      <c r="AJ73" s="103">
        <f t="shared" si="31"/>
        <v>0</v>
      </c>
      <c r="AK73" s="99">
        <f t="shared" si="32"/>
        <v>0</v>
      </c>
      <c r="AL73" s="17"/>
      <c r="AM73" s="20"/>
      <c r="AN73" s="17"/>
      <c r="AO73" s="21"/>
      <c r="AP73" s="17"/>
      <c r="AQ73" s="17"/>
      <c r="AR73" s="17"/>
      <c r="AS73" s="97" t="str">
        <f t="shared" si="23"/>
        <v/>
      </c>
      <c r="AT73" s="97" t="str">
        <f t="shared" ca="1" si="24"/>
        <v/>
      </c>
      <c r="AU73" s="97" t="str">
        <f t="shared" si="25"/>
        <v/>
      </c>
      <c r="AV73" s="97" t="str">
        <f t="shared" ca="1" si="26"/>
        <v/>
      </c>
      <c r="AW73" s="17"/>
      <c r="AX73" s="17"/>
      <c r="AY73" s="97" t="str">
        <f t="shared" si="27"/>
        <v/>
      </c>
      <c r="AZ73" s="17"/>
      <c r="BA73" s="17"/>
      <c r="BB73" s="97" t="str">
        <f t="shared" si="28"/>
        <v/>
      </c>
      <c r="BC73" s="17"/>
      <c r="BH73" s="52"/>
      <c r="BI73" s="52"/>
      <c r="BJ73" s="52"/>
      <c r="BK73" s="52"/>
      <c r="BL73" s="52"/>
      <c r="BM73" s="52"/>
      <c r="BW73" s="54"/>
      <c r="BX73" s="54"/>
      <c r="BY73" s="54"/>
      <c r="BZ73" s="54"/>
      <c r="CA73" s="54"/>
      <c r="CB73" s="54"/>
    </row>
    <row r="74" spans="1:80" ht="17.45" customHeight="1" thickTop="1">
      <c r="A74" s="105">
        <f>A67+1</f>
        <v>10.1</v>
      </c>
      <c r="B74" s="178">
        <f t="shared" si="0"/>
        <v>45807</v>
      </c>
      <c r="C74" s="4"/>
      <c r="D74" s="5"/>
      <c r="E74" s="6"/>
      <c r="F74" s="5"/>
      <c r="G74" s="74">
        <f t="shared" si="38"/>
        <v>835</v>
      </c>
      <c r="H74" s="75">
        <f t="shared" si="38"/>
        <v>6257</v>
      </c>
      <c r="I74" s="76">
        <f t="shared" si="34"/>
        <v>0</v>
      </c>
      <c r="J74" s="77">
        <f t="shared" si="35"/>
        <v>0</v>
      </c>
      <c r="K74" s="77">
        <f t="shared" si="36"/>
        <v>0</v>
      </c>
      <c r="L74" s="77">
        <f t="shared" si="37"/>
        <v>0</v>
      </c>
      <c r="M74" s="78">
        <f t="shared" ca="1" si="20"/>
        <v>5.7046979865771806E-2</v>
      </c>
      <c r="N74" s="78">
        <f t="shared" ca="1" si="21"/>
        <v>7.7580747308423027E-3</v>
      </c>
      <c r="O74" s="78">
        <f t="shared" si="22"/>
        <v>5.0000000000000001E-4</v>
      </c>
      <c r="P74" s="13" t="s">
        <v>186</v>
      </c>
      <c r="Q74" s="8">
        <v>132</v>
      </c>
      <c r="R74" s="13">
        <v>84</v>
      </c>
      <c r="S74" s="79">
        <f t="shared" si="1"/>
        <v>66</v>
      </c>
      <c r="T74" s="80">
        <f t="shared" si="2"/>
        <v>42</v>
      </c>
      <c r="U74" s="90">
        <f t="shared" si="3"/>
        <v>220.44</v>
      </c>
      <c r="V74" s="82">
        <f t="shared" si="4"/>
        <v>1051.1759999999999</v>
      </c>
      <c r="W74" s="4"/>
      <c r="X74" s="4"/>
      <c r="Y74" s="22"/>
      <c r="Z74" s="22"/>
      <c r="AA74" s="22"/>
      <c r="AB74" s="6"/>
      <c r="AC74" s="83">
        <f t="shared" si="29"/>
        <v>0</v>
      </c>
      <c r="AD74" s="80">
        <f t="shared" si="30"/>
        <v>0</v>
      </c>
      <c r="AE74" s="76">
        <f t="shared" si="39"/>
        <v>0</v>
      </c>
      <c r="AF74" s="84">
        <f t="shared" si="40"/>
        <v>0</v>
      </c>
      <c r="AG74" s="85">
        <f t="shared" si="41"/>
        <v>0</v>
      </c>
      <c r="AH74" s="85">
        <f t="shared" si="42"/>
        <v>0</v>
      </c>
      <c r="AI74" s="77">
        <f t="shared" si="43"/>
        <v>0</v>
      </c>
      <c r="AJ74" s="84">
        <f t="shared" si="31"/>
        <v>0</v>
      </c>
      <c r="AK74" s="77">
        <f t="shared" si="32"/>
        <v>0</v>
      </c>
      <c r="AL74" s="5">
        <v>1863</v>
      </c>
      <c r="AM74" s="9">
        <v>0.61399999999999999</v>
      </c>
      <c r="AN74" s="5">
        <v>969</v>
      </c>
      <c r="AO74" s="10">
        <v>0.73799999999999999</v>
      </c>
      <c r="AP74" s="5"/>
      <c r="AQ74" s="5"/>
      <c r="AR74" s="5"/>
      <c r="AS74" s="80" t="str">
        <f t="shared" si="23"/>
        <v/>
      </c>
      <c r="AT74" s="80" t="str">
        <f t="shared" ca="1" si="24"/>
        <v/>
      </c>
      <c r="AU74" s="80" t="str">
        <f t="shared" si="25"/>
        <v/>
      </c>
      <c r="AV74" s="80" t="str">
        <f t="shared" ca="1" si="26"/>
        <v/>
      </c>
      <c r="AW74" s="5"/>
      <c r="AX74" s="5"/>
      <c r="AY74" s="80" t="str">
        <f t="shared" si="27"/>
        <v/>
      </c>
      <c r="AZ74" s="165"/>
      <c r="BA74" s="165"/>
      <c r="BB74" s="80" t="str">
        <f t="shared" si="28"/>
        <v/>
      </c>
      <c r="BC74" s="5"/>
      <c r="BH74" s="52"/>
      <c r="BI74" s="52"/>
      <c r="BJ74" s="52"/>
      <c r="BK74" s="52"/>
      <c r="BL74" s="52"/>
      <c r="BM74" s="52"/>
      <c r="BW74" s="54"/>
      <c r="BX74" s="54"/>
      <c r="BY74" s="54"/>
      <c r="BZ74" s="54"/>
      <c r="CA74" s="54"/>
      <c r="CB74" s="54"/>
    </row>
    <row r="75" spans="1:80" ht="17.45" customHeight="1">
      <c r="A75" s="94">
        <f t="shared" si="33"/>
        <v>10.199999999999999</v>
      </c>
      <c r="B75" s="179">
        <f t="shared" ref="B75:B138" si="44">B74+1</f>
        <v>45808</v>
      </c>
      <c r="C75" s="8"/>
      <c r="D75" s="11"/>
      <c r="E75" s="12">
        <v>1</v>
      </c>
      <c r="F75" s="11">
        <v>1</v>
      </c>
      <c r="G75" s="74">
        <f t="shared" si="38"/>
        <v>834</v>
      </c>
      <c r="H75" s="75">
        <f t="shared" si="38"/>
        <v>6256</v>
      </c>
      <c r="I75" s="88">
        <f t="shared" si="34"/>
        <v>0</v>
      </c>
      <c r="J75" s="78">
        <f t="shared" si="35"/>
        <v>1.1976047904191617E-3</v>
      </c>
      <c r="K75" s="78">
        <f t="shared" si="36"/>
        <v>0</v>
      </c>
      <c r="L75" s="78">
        <f t="shared" si="37"/>
        <v>1.59821000479463E-4</v>
      </c>
      <c r="M75" s="78">
        <f t="shared" ca="1" si="20"/>
        <v>5.8165548098433995E-2</v>
      </c>
      <c r="N75" s="78">
        <f t="shared" ca="1" si="21"/>
        <v>7.9164027865737778E-3</v>
      </c>
      <c r="O75" s="78">
        <f t="shared" si="22"/>
        <v>5.0000000000000001E-4</v>
      </c>
      <c r="P75" s="13" t="s">
        <v>186</v>
      </c>
      <c r="Q75" s="8">
        <v>0</v>
      </c>
      <c r="R75" s="13">
        <v>0</v>
      </c>
      <c r="S75" s="89">
        <f t="shared" ref="S75:S138" si="45">IF($P75="FULL FEED",Q75,Q75/2)</f>
        <v>0</v>
      </c>
      <c r="T75" s="75">
        <f t="shared" ref="T75:T138" si="46">IF($P75="FULL FEED",R75,R75/2)</f>
        <v>0</v>
      </c>
      <c r="U75" s="90">
        <f t="shared" ref="U75:U138" si="47">IF($P75="FULL FEED",(Q75*G75/1000),(Q75*2*G75/1000))</f>
        <v>0</v>
      </c>
      <c r="V75" s="82">
        <f t="shared" ref="V75:V138" si="48">IF($P75="FULL FEED",(R75*H75/1000),(R75*2*H75/1000))</f>
        <v>0</v>
      </c>
      <c r="W75" s="8"/>
      <c r="X75" s="8"/>
      <c r="Y75" s="23"/>
      <c r="Z75" s="23"/>
      <c r="AA75" s="23"/>
      <c r="AB75" s="12"/>
      <c r="AC75" s="91">
        <f t="shared" si="29"/>
        <v>0</v>
      </c>
      <c r="AD75" s="75">
        <f t="shared" si="30"/>
        <v>0</v>
      </c>
      <c r="AE75" s="88">
        <f t="shared" ref="AE75:AE106" si="49">IFERROR(W75/H74,0)</f>
        <v>0</v>
      </c>
      <c r="AF75" s="92">
        <f t="shared" ref="AF75:AF106" si="50">IFERROR(X75/$W75,0)</f>
        <v>0</v>
      </c>
      <c r="AG75" s="93">
        <f t="shared" ref="AG75:AG106" si="51">IFERROR(Y75/$W75,0)</f>
        <v>0</v>
      </c>
      <c r="AH75" s="93">
        <f t="shared" ref="AH75:AH106" si="52">IFERROR(Z75/$W75,0)</f>
        <v>0</v>
      </c>
      <c r="AI75" s="78">
        <f t="shared" ref="AI75:AI106" si="53">IFERROR(AA75/$W75,0)</f>
        <v>0</v>
      </c>
      <c r="AJ75" s="92">
        <f t="shared" si="31"/>
        <v>0</v>
      </c>
      <c r="AK75" s="78">
        <f t="shared" si="32"/>
        <v>0</v>
      </c>
      <c r="AL75" s="11">
        <v>1675</v>
      </c>
      <c r="AM75" s="14">
        <v>0.70599999999999996</v>
      </c>
      <c r="AN75" s="11">
        <v>1136</v>
      </c>
      <c r="AO75" s="15">
        <v>0.75800000000000001</v>
      </c>
      <c r="AP75" s="11"/>
      <c r="AQ75" s="11"/>
      <c r="AR75" s="11"/>
      <c r="AS75" s="75" t="str">
        <f t="shared" si="23"/>
        <v/>
      </c>
      <c r="AT75" s="75" t="str">
        <f t="shared" ca="1" si="24"/>
        <v/>
      </c>
      <c r="AU75" s="75" t="str">
        <f t="shared" si="25"/>
        <v/>
      </c>
      <c r="AV75" s="75" t="str">
        <f t="shared" ca="1" si="26"/>
        <v/>
      </c>
      <c r="AW75" s="11"/>
      <c r="AX75" s="11"/>
      <c r="AY75" s="75" t="str">
        <f t="shared" si="27"/>
        <v/>
      </c>
      <c r="AZ75" s="11"/>
      <c r="BA75" s="11"/>
      <c r="BB75" s="75" t="str">
        <f t="shared" si="28"/>
        <v/>
      </c>
      <c r="BC75" s="11"/>
      <c r="BH75" s="52"/>
      <c r="BI75" s="52"/>
      <c r="BJ75" s="52"/>
      <c r="BK75" s="52"/>
      <c r="BL75" s="52"/>
      <c r="BM75" s="52"/>
      <c r="BW75" s="54"/>
      <c r="BX75" s="54"/>
      <c r="BY75" s="54"/>
      <c r="BZ75" s="54"/>
      <c r="CA75" s="54"/>
      <c r="CB75" s="54"/>
    </row>
    <row r="76" spans="1:80" ht="17.45" customHeight="1">
      <c r="A76" s="86">
        <f t="shared" si="33"/>
        <v>10.3</v>
      </c>
      <c r="B76" s="179">
        <f t="shared" si="44"/>
        <v>45809</v>
      </c>
      <c r="C76" s="8"/>
      <c r="D76" s="11"/>
      <c r="E76" s="12"/>
      <c r="F76" s="11">
        <v>1</v>
      </c>
      <c r="G76" s="74">
        <f t="shared" si="38"/>
        <v>834</v>
      </c>
      <c r="H76" s="75">
        <f t="shared" si="38"/>
        <v>6255</v>
      </c>
      <c r="I76" s="88">
        <f t="shared" si="34"/>
        <v>0</v>
      </c>
      <c r="J76" s="78">
        <f t="shared" si="35"/>
        <v>0</v>
      </c>
      <c r="K76" s="78">
        <f t="shared" si="36"/>
        <v>0</v>
      </c>
      <c r="L76" s="78">
        <f t="shared" si="37"/>
        <v>1.5984654731457802E-4</v>
      </c>
      <c r="M76" s="78">
        <f t="shared" ref="M76:M139" ca="1" si="54">IF(ROW()=11,
   IF($B$4&gt;0,E76/$B$4,""),
   IF($B$4&gt;0,
      (OFFSET(M76,-1,0)*$B$4 + E76)/$B$4,
      "")
)</f>
        <v>5.8165548098433995E-2</v>
      </c>
      <c r="N76" s="78">
        <f t="shared" ref="N76:N139" ca="1" si="55">IF(ROW()=11,
   IF($B$3&gt;0,F76/$B$3,""),
   IF($B$3&gt;0,
      (OFFSET(N76,-1,0)*$B$3 + F76)/$B$3,
      "")
)</f>
        <v>8.0747308423052538E-3</v>
      </c>
      <c r="O76" s="78">
        <f t="shared" ref="O76:O139" si="56">$O$10</f>
        <v>5.0000000000000001E-4</v>
      </c>
      <c r="P76" s="13" t="s">
        <v>186</v>
      </c>
      <c r="Q76" s="8">
        <v>138</v>
      </c>
      <c r="R76" s="13">
        <v>90</v>
      </c>
      <c r="S76" s="89">
        <f t="shared" si="45"/>
        <v>69</v>
      </c>
      <c r="T76" s="75">
        <f t="shared" si="46"/>
        <v>45</v>
      </c>
      <c r="U76" s="90">
        <f t="shared" si="47"/>
        <v>230.184</v>
      </c>
      <c r="V76" s="82">
        <f t="shared" si="48"/>
        <v>1125.9000000000001</v>
      </c>
      <c r="W76" s="8"/>
      <c r="X76" s="8"/>
      <c r="Y76" s="23"/>
      <c r="Z76" s="23"/>
      <c r="AA76" s="23"/>
      <c r="AB76" s="12"/>
      <c r="AC76" s="91">
        <f t="shared" si="29"/>
        <v>0</v>
      </c>
      <c r="AD76" s="75">
        <f t="shared" si="30"/>
        <v>0</v>
      </c>
      <c r="AE76" s="88">
        <f t="shared" si="49"/>
        <v>0</v>
      </c>
      <c r="AF76" s="92">
        <f t="shared" si="50"/>
        <v>0</v>
      </c>
      <c r="AG76" s="93">
        <f t="shared" si="51"/>
        <v>0</v>
      </c>
      <c r="AH76" s="93">
        <f t="shared" si="52"/>
        <v>0</v>
      </c>
      <c r="AI76" s="78">
        <f t="shared" si="53"/>
        <v>0</v>
      </c>
      <c r="AJ76" s="92">
        <f t="shared" si="31"/>
        <v>0</v>
      </c>
      <c r="AK76" s="78">
        <f t="shared" si="32"/>
        <v>0</v>
      </c>
      <c r="AL76" s="11"/>
      <c r="AM76" s="14"/>
      <c r="AN76" s="11">
        <v>1178</v>
      </c>
      <c r="AO76" s="15">
        <v>0.55600000000000005</v>
      </c>
      <c r="AP76" s="11"/>
      <c r="AQ76" s="11"/>
      <c r="AR76" s="11"/>
      <c r="AS76" s="75" t="str">
        <f t="shared" ref="AS76:AS139" si="57">IF(OR(AR76="",AP76=""),"", (AR76-AP76)/100*1000)</f>
        <v/>
      </c>
      <c r="AT76" s="75" t="str">
        <f t="shared" ref="AT76:AT139" ca="1" si="58">IF(OR(AP77="",OFFSET(AP77,-1,0)=""),"", (AP77-OFFSET(AP77,-1,0))/100*1000)</f>
        <v/>
      </c>
      <c r="AU76" s="75" t="str">
        <f t="shared" ref="AU76:AU139" si="59">IFERROR(IF(OR(AP76="",AR76="",K76="",L76=""),"", ((AR76-AP76)/100*1000)/(U76+V76)),0)</f>
        <v/>
      </c>
      <c r="AV76" s="75" t="str">
        <f t="shared" ref="AV76:AV139" ca="1" si="60">IF(OR(AP76="",AP77="",M76="",N76=""),"", ((AP77-AP76)/100*1000)/((G76+H76))*1000)</f>
        <v/>
      </c>
      <c r="AW76" s="11"/>
      <c r="AX76" s="11"/>
      <c r="AY76" s="75" t="str">
        <f t="shared" ref="AY76:AY139" si="61">IF(OR(AW76="",AX76=""),"",MOD(AX76-AW76,1)*24)</f>
        <v/>
      </c>
      <c r="AZ76" s="11"/>
      <c r="BA76" s="11"/>
      <c r="BB76" s="75" t="str">
        <f t="shared" ref="BB76:BB139" si="62">IF(OR(AZ76="",BA76=""),"",MOD(BA76-AZ76,1)*24)</f>
        <v/>
      </c>
      <c r="BC76" s="11"/>
      <c r="BH76" s="52"/>
      <c r="BI76" s="52"/>
      <c r="BJ76" s="52"/>
      <c r="BK76" s="52"/>
      <c r="BL76" s="52"/>
      <c r="BM76" s="52"/>
      <c r="BW76" s="54"/>
      <c r="BX76" s="54"/>
      <c r="BY76" s="54"/>
      <c r="BZ76" s="54"/>
      <c r="CA76" s="54"/>
      <c r="CB76" s="54"/>
    </row>
    <row r="77" spans="1:80" ht="17.45" customHeight="1">
      <c r="A77" s="94">
        <f t="shared" si="33"/>
        <v>10.4</v>
      </c>
      <c r="B77" s="179">
        <f t="shared" si="44"/>
        <v>45810</v>
      </c>
      <c r="C77" s="8"/>
      <c r="D77" s="11"/>
      <c r="E77" s="12"/>
      <c r="F77" s="11"/>
      <c r="G77" s="74">
        <f t="shared" si="38"/>
        <v>834</v>
      </c>
      <c r="H77" s="75">
        <f t="shared" si="38"/>
        <v>6255</v>
      </c>
      <c r="I77" s="88">
        <f t="shared" si="34"/>
        <v>0</v>
      </c>
      <c r="J77" s="78">
        <f t="shared" si="35"/>
        <v>0</v>
      </c>
      <c r="K77" s="78">
        <f t="shared" si="36"/>
        <v>0</v>
      </c>
      <c r="L77" s="78">
        <f t="shared" si="37"/>
        <v>0</v>
      </c>
      <c r="M77" s="78">
        <f t="shared" ca="1" si="54"/>
        <v>5.8165548098433995E-2</v>
      </c>
      <c r="N77" s="78">
        <f t="shared" ca="1" si="55"/>
        <v>8.0747308423052538E-3</v>
      </c>
      <c r="O77" s="78">
        <f t="shared" si="56"/>
        <v>5.0000000000000001E-4</v>
      </c>
      <c r="P77" s="13" t="s">
        <v>186</v>
      </c>
      <c r="Q77" s="8">
        <v>0</v>
      </c>
      <c r="R77" s="13">
        <v>0</v>
      </c>
      <c r="S77" s="89">
        <f t="shared" si="45"/>
        <v>0</v>
      </c>
      <c r="T77" s="75">
        <f t="shared" si="46"/>
        <v>0</v>
      </c>
      <c r="U77" s="90">
        <f t="shared" si="47"/>
        <v>0</v>
      </c>
      <c r="V77" s="82">
        <f t="shared" si="48"/>
        <v>0</v>
      </c>
      <c r="W77" s="8"/>
      <c r="X77" s="8"/>
      <c r="Y77" s="23"/>
      <c r="Z77" s="23"/>
      <c r="AA77" s="23"/>
      <c r="AB77" s="12"/>
      <c r="AC77" s="91">
        <f t="shared" si="29"/>
        <v>0</v>
      </c>
      <c r="AD77" s="75">
        <f t="shared" si="30"/>
        <v>0</v>
      </c>
      <c r="AE77" s="88">
        <f t="shared" si="49"/>
        <v>0</v>
      </c>
      <c r="AF77" s="92">
        <f t="shared" si="50"/>
        <v>0</v>
      </c>
      <c r="AG77" s="93">
        <f t="shared" si="51"/>
        <v>0</v>
      </c>
      <c r="AH77" s="93">
        <f t="shared" si="52"/>
        <v>0</v>
      </c>
      <c r="AI77" s="78">
        <f t="shared" si="53"/>
        <v>0</v>
      </c>
      <c r="AJ77" s="92">
        <f t="shared" si="31"/>
        <v>0</v>
      </c>
      <c r="AK77" s="78">
        <f t="shared" si="32"/>
        <v>0</v>
      </c>
      <c r="AL77" s="11"/>
      <c r="AM77" s="14"/>
      <c r="AN77" s="11">
        <v>1006</v>
      </c>
      <c r="AO77" s="15">
        <v>0.61299999999999999</v>
      </c>
      <c r="AP77" s="11"/>
      <c r="AQ77" s="11"/>
      <c r="AR77" s="11"/>
      <c r="AS77" s="75" t="str">
        <f t="shared" si="57"/>
        <v/>
      </c>
      <c r="AT77" s="75" t="str">
        <f t="shared" ca="1" si="58"/>
        <v/>
      </c>
      <c r="AU77" s="75" t="str">
        <f t="shared" si="59"/>
        <v/>
      </c>
      <c r="AV77" s="75" t="str">
        <f t="shared" ca="1" si="60"/>
        <v/>
      </c>
      <c r="AW77" s="11"/>
      <c r="AX77" s="11"/>
      <c r="AY77" s="75" t="str">
        <f t="shared" si="61"/>
        <v/>
      </c>
      <c r="AZ77" s="11"/>
      <c r="BA77" s="11"/>
      <c r="BB77" s="75" t="str">
        <f t="shared" si="62"/>
        <v/>
      </c>
      <c r="BC77" s="11"/>
      <c r="BH77" s="52"/>
      <c r="BI77" s="52"/>
      <c r="BJ77" s="52"/>
      <c r="BK77" s="52"/>
      <c r="BL77" s="52"/>
      <c r="BM77" s="52"/>
      <c r="BW77" s="54"/>
      <c r="BX77" s="54"/>
      <c r="BY77" s="54"/>
      <c r="BZ77" s="54"/>
      <c r="CA77" s="54"/>
      <c r="CB77" s="54"/>
    </row>
    <row r="78" spans="1:80" ht="17.45" customHeight="1">
      <c r="A78" s="86">
        <f t="shared" si="33"/>
        <v>10.5</v>
      </c>
      <c r="B78" s="179">
        <f t="shared" si="44"/>
        <v>45811</v>
      </c>
      <c r="C78" s="8"/>
      <c r="D78" s="11"/>
      <c r="E78" s="12"/>
      <c r="F78" s="11">
        <v>1</v>
      </c>
      <c r="G78" s="74">
        <f t="shared" si="38"/>
        <v>834</v>
      </c>
      <c r="H78" s="75">
        <f t="shared" si="38"/>
        <v>6254</v>
      </c>
      <c r="I78" s="88">
        <f t="shared" si="34"/>
        <v>0</v>
      </c>
      <c r="J78" s="78">
        <f t="shared" si="35"/>
        <v>0</v>
      </c>
      <c r="K78" s="78">
        <f t="shared" si="36"/>
        <v>0</v>
      </c>
      <c r="L78" s="78">
        <f t="shared" si="37"/>
        <v>1.598721023181455E-4</v>
      </c>
      <c r="M78" s="78">
        <f t="shared" ca="1" si="54"/>
        <v>5.8165548098433995E-2</v>
      </c>
      <c r="N78" s="78">
        <f t="shared" ca="1" si="55"/>
        <v>8.2330588980367297E-3</v>
      </c>
      <c r="O78" s="78">
        <f t="shared" si="56"/>
        <v>5.0000000000000001E-4</v>
      </c>
      <c r="P78" s="13" t="s">
        <v>186</v>
      </c>
      <c r="Q78" s="8">
        <v>138</v>
      </c>
      <c r="R78" s="13">
        <v>90</v>
      </c>
      <c r="S78" s="89">
        <f t="shared" si="45"/>
        <v>69</v>
      </c>
      <c r="T78" s="75">
        <f t="shared" si="46"/>
        <v>45</v>
      </c>
      <c r="U78" s="90">
        <f t="shared" si="47"/>
        <v>230.184</v>
      </c>
      <c r="V78" s="82">
        <f t="shared" si="48"/>
        <v>1125.72</v>
      </c>
      <c r="W78" s="8"/>
      <c r="X78" s="8"/>
      <c r="Y78" s="23"/>
      <c r="Z78" s="23"/>
      <c r="AA78" s="23"/>
      <c r="AB78" s="12"/>
      <c r="AC78" s="91">
        <f t="shared" si="29"/>
        <v>0</v>
      </c>
      <c r="AD78" s="75">
        <f t="shared" si="30"/>
        <v>0</v>
      </c>
      <c r="AE78" s="88">
        <f t="shared" si="49"/>
        <v>0</v>
      </c>
      <c r="AF78" s="92">
        <f t="shared" si="50"/>
        <v>0</v>
      </c>
      <c r="AG78" s="93">
        <f t="shared" si="51"/>
        <v>0</v>
      </c>
      <c r="AH78" s="93">
        <f t="shared" si="52"/>
        <v>0</v>
      </c>
      <c r="AI78" s="78">
        <f t="shared" si="53"/>
        <v>0</v>
      </c>
      <c r="AJ78" s="92">
        <f t="shared" si="31"/>
        <v>0</v>
      </c>
      <c r="AK78" s="78">
        <f t="shared" si="32"/>
        <v>0</v>
      </c>
      <c r="AL78" s="11"/>
      <c r="AM78" s="14"/>
      <c r="AN78" s="11"/>
      <c r="AO78" s="15"/>
      <c r="AP78" s="11"/>
      <c r="AQ78" s="11"/>
      <c r="AR78" s="11"/>
      <c r="AS78" s="75" t="str">
        <f t="shared" si="57"/>
        <v/>
      </c>
      <c r="AT78" s="75" t="str">
        <f t="shared" ca="1" si="58"/>
        <v/>
      </c>
      <c r="AU78" s="75" t="str">
        <f t="shared" si="59"/>
        <v/>
      </c>
      <c r="AV78" s="75" t="str">
        <f t="shared" ca="1" si="60"/>
        <v/>
      </c>
      <c r="AW78" s="11"/>
      <c r="AX78" s="11"/>
      <c r="AY78" s="75" t="str">
        <f t="shared" si="61"/>
        <v/>
      </c>
      <c r="AZ78" s="11"/>
      <c r="BA78" s="11"/>
      <c r="BB78" s="75" t="str">
        <f t="shared" si="62"/>
        <v/>
      </c>
      <c r="BC78" s="11"/>
      <c r="BH78" s="52"/>
      <c r="BI78" s="52"/>
      <c r="BJ78" s="52"/>
      <c r="BK78" s="52"/>
      <c r="BL78" s="52"/>
      <c r="BM78" s="52"/>
      <c r="BW78" s="54"/>
      <c r="BX78" s="54"/>
      <c r="BY78" s="54"/>
      <c r="BZ78" s="54"/>
      <c r="CA78" s="54"/>
      <c r="CB78" s="54"/>
    </row>
    <row r="79" spans="1:80" ht="17.45" customHeight="1">
      <c r="A79" s="94">
        <f t="shared" si="33"/>
        <v>10.600000000000001</v>
      </c>
      <c r="B79" s="179">
        <f t="shared" si="44"/>
        <v>45812</v>
      </c>
      <c r="C79" s="8"/>
      <c r="D79" s="11"/>
      <c r="E79" s="12"/>
      <c r="F79" s="11">
        <v>1</v>
      </c>
      <c r="G79" s="74">
        <f t="shared" si="38"/>
        <v>834</v>
      </c>
      <c r="H79" s="75">
        <f t="shared" si="38"/>
        <v>6253</v>
      </c>
      <c r="I79" s="88">
        <f t="shared" si="34"/>
        <v>0</v>
      </c>
      <c r="J79" s="78">
        <f t="shared" si="35"/>
        <v>0</v>
      </c>
      <c r="K79" s="78">
        <f t="shared" si="36"/>
        <v>0</v>
      </c>
      <c r="L79" s="78">
        <f t="shared" si="37"/>
        <v>1.5989766549408379E-4</v>
      </c>
      <c r="M79" s="78">
        <f t="shared" ca="1" si="54"/>
        <v>5.8165548098433995E-2</v>
      </c>
      <c r="N79" s="78">
        <f t="shared" ca="1" si="55"/>
        <v>8.3913869537682057E-3</v>
      </c>
      <c r="O79" s="78">
        <f t="shared" si="56"/>
        <v>5.0000000000000001E-4</v>
      </c>
      <c r="P79" s="13" t="s">
        <v>186</v>
      </c>
      <c r="Q79" s="8">
        <v>0</v>
      </c>
      <c r="R79" s="13">
        <v>0</v>
      </c>
      <c r="S79" s="89">
        <f t="shared" si="45"/>
        <v>0</v>
      </c>
      <c r="T79" s="75">
        <f t="shared" si="46"/>
        <v>0</v>
      </c>
      <c r="U79" s="90">
        <f t="shared" si="47"/>
        <v>0</v>
      </c>
      <c r="V79" s="82">
        <f t="shared" si="48"/>
        <v>0</v>
      </c>
      <c r="W79" s="8"/>
      <c r="X79" s="8"/>
      <c r="Y79" s="23"/>
      <c r="Z79" s="23"/>
      <c r="AA79" s="23"/>
      <c r="AB79" s="12"/>
      <c r="AC79" s="91">
        <f t="shared" si="29"/>
        <v>0</v>
      </c>
      <c r="AD79" s="75">
        <f t="shared" si="30"/>
        <v>0</v>
      </c>
      <c r="AE79" s="88">
        <f t="shared" si="49"/>
        <v>0</v>
      </c>
      <c r="AF79" s="92">
        <f t="shared" si="50"/>
        <v>0</v>
      </c>
      <c r="AG79" s="93">
        <f t="shared" si="51"/>
        <v>0</v>
      </c>
      <c r="AH79" s="93">
        <f t="shared" si="52"/>
        <v>0</v>
      </c>
      <c r="AI79" s="78">
        <f t="shared" si="53"/>
        <v>0</v>
      </c>
      <c r="AJ79" s="92">
        <f t="shared" si="31"/>
        <v>0</v>
      </c>
      <c r="AK79" s="78">
        <f t="shared" si="32"/>
        <v>0</v>
      </c>
      <c r="AL79" s="11"/>
      <c r="AM79" s="14"/>
      <c r="AN79" s="11"/>
      <c r="AO79" s="15"/>
      <c r="AP79" s="11"/>
      <c r="AQ79" s="11"/>
      <c r="AR79" s="11"/>
      <c r="AS79" s="75" t="str">
        <f t="shared" si="57"/>
        <v/>
      </c>
      <c r="AT79" s="75" t="str">
        <f t="shared" ca="1" si="58"/>
        <v/>
      </c>
      <c r="AU79" s="75" t="str">
        <f t="shared" si="59"/>
        <v/>
      </c>
      <c r="AV79" s="75" t="str">
        <f t="shared" ca="1" si="60"/>
        <v/>
      </c>
      <c r="AW79" s="11"/>
      <c r="AX79" s="11"/>
      <c r="AY79" s="75" t="str">
        <f t="shared" si="61"/>
        <v/>
      </c>
      <c r="AZ79" s="11"/>
      <c r="BA79" s="11"/>
      <c r="BB79" s="75" t="str">
        <f t="shared" si="62"/>
        <v/>
      </c>
      <c r="BC79" s="11"/>
      <c r="BH79" s="52"/>
      <c r="BI79" s="52"/>
      <c r="BJ79" s="52"/>
      <c r="BK79" s="52"/>
      <c r="BL79" s="52"/>
      <c r="BM79" s="52"/>
      <c r="BW79" s="54"/>
      <c r="BX79" s="54"/>
      <c r="BY79" s="54"/>
      <c r="BZ79" s="54"/>
      <c r="CA79" s="54"/>
      <c r="CB79" s="54"/>
    </row>
    <row r="80" spans="1:80" ht="17.45" customHeight="1" thickBot="1">
      <c r="A80" s="86">
        <f t="shared" si="33"/>
        <v>10.700000000000001</v>
      </c>
      <c r="B80" s="180">
        <f t="shared" si="44"/>
        <v>45813</v>
      </c>
      <c r="C80" s="16"/>
      <c r="D80" s="17"/>
      <c r="E80" s="18"/>
      <c r="F80" s="17">
        <v>1</v>
      </c>
      <c r="G80" s="96">
        <f t="shared" si="38"/>
        <v>834</v>
      </c>
      <c r="H80" s="97">
        <f t="shared" si="38"/>
        <v>6252</v>
      </c>
      <c r="I80" s="98">
        <f t="shared" si="34"/>
        <v>0</v>
      </c>
      <c r="J80" s="99">
        <f t="shared" si="35"/>
        <v>0</v>
      </c>
      <c r="K80" s="99">
        <f t="shared" si="36"/>
        <v>0</v>
      </c>
      <c r="L80" s="99">
        <f t="shared" si="37"/>
        <v>1.5992323684631377E-4</v>
      </c>
      <c r="M80" s="99">
        <f t="shared" ca="1" si="54"/>
        <v>5.8165548098433995E-2</v>
      </c>
      <c r="N80" s="99">
        <f t="shared" ca="1" si="55"/>
        <v>8.5497150094996817E-3</v>
      </c>
      <c r="O80" s="99">
        <f t="shared" si="56"/>
        <v>5.0000000000000001E-4</v>
      </c>
      <c r="P80" s="19" t="s">
        <v>186</v>
      </c>
      <c r="Q80" s="16">
        <v>138</v>
      </c>
      <c r="R80" s="19">
        <v>90</v>
      </c>
      <c r="S80" s="89">
        <f t="shared" si="45"/>
        <v>69</v>
      </c>
      <c r="T80" s="75">
        <f t="shared" si="46"/>
        <v>45</v>
      </c>
      <c r="U80" s="100">
        <f t="shared" si="47"/>
        <v>230.184</v>
      </c>
      <c r="V80" s="101">
        <f t="shared" si="48"/>
        <v>1125.3599999999999</v>
      </c>
      <c r="W80" s="16"/>
      <c r="X80" s="16"/>
      <c r="Y80" s="23"/>
      <c r="Z80" s="23"/>
      <c r="AA80" s="23"/>
      <c r="AB80" s="12"/>
      <c r="AC80" s="102">
        <f t="shared" si="29"/>
        <v>0</v>
      </c>
      <c r="AD80" s="97">
        <f t="shared" si="30"/>
        <v>0</v>
      </c>
      <c r="AE80" s="98">
        <f t="shared" si="49"/>
        <v>0</v>
      </c>
      <c r="AF80" s="103">
        <f t="shared" si="50"/>
        <v>0</v>
      </c>
      <c r="AG80" s="104">
        <f t="shared" si="51"/>
        <v>0</v>
      </c>
      <c r="AH80" s="104">
        <f t="shared" si="52"/>
        <v>0</v>
      </c>
      <c r="AI80" s="99">
        <f t="shared" si="53"/>
        <v>0</v>
      </c>
      <c r="AJ80" s="103">
        <f t="shared" si="31"/>
        <v>0</v>
      </c>
      <c r="AK80" s="99">
        <f t="shared" si="32"/>
        <v>0</v>
      </c>
      <c r="AL80" s="17"/>
      <c r="AM80" s="20"/>
      <c r="AN80" s="17"/>
      <c r="AO80" s="21"/>
      <c r="AP80" s="17"/>
      <c r="AQ80" s="17"/>
      <c r="AR80" s="17"/>
      <c r="AS80" s="97" t="str">
        <f t="shared" si="57"/>
        <v/>
      </c>
      <c r="AT80" s="97" t="str">
        <f t="shared" ca="1" si="58"/>
        <v/>
      </c>
      <c r="AU80" s="97" t="str">
        <f t="shared" si="59"/>
        <v/>
      </c>
      <c r="AV80" s="97" t="str">
        <f t="shared" ca="1" si="60"/>
        <v/>
      </c>
      <c r="AW80" s="17"/>
      <c r="AX80" s="17"/>
      <c r="AY80" s="97" t="str">
        <f t="shared" si="61"/>
        <v/>
      </c>
      <c r="AZ80" s="17"/>
      <c r="BA80" s="17"/>
      <c r="BB80" s="97" t="str">
        <f t="shared" si="62"/>
        <v/>
      </c>
      <c r="BC80" s="17"/>
      <c r="BH80" s="52"/>
      <c r="BI80" s="52"/>
      <c r="BJ80" s="52"/>
      <c r="BK80" s="52"/>
      <c r="BL80" s="52"/>
      <c r="BM80" s="52"/>
      <c r="BW80" s="54"/>
      <c r="BX80" s="54"/>
      <c r="BY80" s="54"/>
      <c r="BZ80" s="54"/>
      <c r="CA80" s="54"/>
      <c r="CB80" s="54"/>
    </row>
    <row r="81" spans="1:80" ht="17.45" customHeight="1" thickTop="1">
      <c r="A81" s="71">
        <f>A74+1</f>
        <v>11.1</v>
      </c>
      <c r="B81" s="178">
        <f t="shared" si="44"/>
        <v>45814</v>
      </c>
      <c r="C81" s="4"/>
      <c r="D81" s="5"/>
      <c r="E81" s="6">
        <v>1</v>
      </c>
      <c r="F81" s="5"/>
      <c r="G81" s="74">
        <f t="shared" si="38"/>
        <v>833</v>
      </c>
      <c r="H81" s="75">
        <f t="shared" si="38"/>
        <v>6252</v>
      </c>
      <c r="I81" s="76">
        <f t="shared" si="34"/>
        <v>0</v>
      </c>
      <c r="J81" s="77">
        <f t="shared" si="35"/>
        <v>1.199040767386091E-3</v>
      </c>
      <c r="K81" s="77">
        <f t="shared" si="36"/>
        <v>0</v>
      </c>
      <c r="L81" s="77">
        <f t="shared" si="37"/>
        <v>0</v>
      </c>
      <c r="M81" s="78">
        <f t="shared" ca="1" si="54"/>
        <v>5.928411633109619E-2</v>
      </c>
      <c r="N81" s="78">
        <f t="shared" ca="1" si="55"/>
        <v>8.5497150094996817E-3</v>
      </c>
      <c r="O81" s="78">
        <f t="shared" si="56"/>
        <v>5.0000000000000001E-4</v>
      </c>
      <c r="P81" s="13" t="s">
        <v>186</v>
      </c>
      <c r="Q81" s="8">
        <v>0</v>
      </c>
      <c r="R81" s="13">
        <v>0</v>
      </c>
      <c r="S81" s="79">
        <f t="shared" si="45"/>
        <v>0</v>
      </c>
      <c r="T81" s="80">
        <f t="shared" si="46"/>
        <v>0</v>
      </c>
      <c r="U81" s="90">
        <f t="shared" si="47"/>
        <v>0</v>
      </c>
      <c r="V81" s="82">
        <f t="shared" si="48"/>
        <v>0</v>
      </c>
      <c r="W81" s="4"/>
      <c r="X81" s="4"/>
      <c r="Y81" s="22"/>
      <c r="Z81" s="22"/>
      <c r="AA81" s="22"/>
      <c r="AB81" s="6"/>
      <c r="AC81" s="83">
        <f t="shared" si="29"/>
        <v>0</v>
      </c>
      <c r="AD81" s="80">
        <f t="shared" si="30"/>
        <v>0</v>
      </c>
      <c r="AE81" s="76">
        <f t="shared" si="49"/>
        <v>0</v>
      </c>
      <c r="AF81" s="84">
        <f t="shared" si="50"/>
        <v>0</v>
      </c>
      <c r="AG81" s="85">
        <f t="shared" si="51"/>
        <v>0</v>
      </c>
      <c r="AH81" s="85">
        <f t="shared" si="52"/>
        <v>0</v>
      </c>
      <c r="AI81" s="77">
        <f t="shared" si="53"/>
        <v>0</v>
      </c>
      <c r="AJ81" s="84">
        <f t="shared" si="31"/>
        <v>0</v>
      </c>
      <c r="AK81" s="77">
        <f t="shared" si="32"/>
        <v>0</v>
      </c>
      <c r="AL81" s="5">
        <v>1975</v>
      </c>
      <c r="AM81" s="9">
        <v>0.83599999999999997</v>
      </c>
      <c r="AN81" s="5">
        <v>1077</v>
      </c>
      <c r="AO81" s="10">
        <v>0.7</v>
      </c>
      <c r="AP81" s="5"/>
      <c r="AQ81" s="5"/>
      <c r="AR81" s="5"/>
      <c r="AS81" s="80" t="str">
        <f t="shared" si="57"/>
        <v/>
      </c>
      <c r="AT81" s="80" t="str">
        <f t="shared" ca="1" si="58"/>
        <v/>
      </c>
      <c r="AU81" s="80" t="str">
        <f t="shared" si="59"/>
        <v/>
      </c>
      <c r="AV81" s="80" t="str">
        <f t="shared" ca="1" si="60"/>
        <v/>
      </c>
      <c r="AW81" s="5"/>
      <c r="AX81" s="5"/>
      <c r="AY81" s="80" t="str">
        <f t="shared" si="61"/>
        <v/>
      </c>
      <c r="AZ81" s="165"/>
      <c r="BA81" s="165"/>
      <c r="BB81" s="80" t="str">
        <f t="shared" si="62"/>
        <v/>
      </c>
      <c r="BC81" s="5"/>
      <c r="BH81" s="52"/>
      <c r="BI81" s="52"/>
      <c r="BJ81" s="52"/>
      <c r="BK81" s="52"/>
      <c r="BL81" s="52"/>
      <c r="BM81" s="52"/>
      <c r="BO81" s="109"/>
      <c r="BP81" s="110"/>
      <c r="BQ81" s="24"/>
      <c r="BR81" s="24"/>
      <c r="BS81" s="24"/>
      <c r="BT81" s="24"/>
      <c r="BU81" s="24"/>
      <c r="BV81" s="24"/>
      <c r="BW81" s="73"/>
      <c r="BX81" s="25"/>
      <c r="BY81" s="54"/>
      <c r="BZ81" s="26"/>
      <c r="CA81" s="26"/>
      <c r="CB81" s="26"/>
    </row>
    <row r="82" spans="1:80" ht="17.45" customHeight="1">
      <c r="A82" s="86">
        <f t="shared" ref="A82:A145" si="63">A75+1</f>
        <v>11.2</v>
      </c>
      <c r="B82" s="179">
        <f t="shared" si="44"/>
        <v>45815</v>
      </c>
      <c r="C82" s="8"/>
      <c r="D82" s="11"/>
      <c r="E82" s="12"/>
      <c r="F82" s="11"/>
      <c r="G82" s="74">
        <f t="shared" si="38"/>
        <v>833</v>
      </c>
      <c r="H82" s="75">
        <f t="shared" si="38"/>
        <v>6252</v>
      </c>
      <c r="I82" s="88">
        <f t="shared" si="34"/>
        <v>0</v>
      </c>
      <c r="J82" s="78">
        <f t="shared" si="35"/>
        <v>0</v>
      </c>
      <c r="K82" s="78">
        <f t="shared" si="36"/>
        <v>0</v>
      </c>
      <c r="L82" s="78">
        <f t="shared" si="37"/>
        <v>0</v>
      </c>
      <c r="M82" s="78">
        <f t="shared" ca="1" si="54"/>
        <v>5.928411633109619E-2</v>
      </c>
      <c r="N82" s="78">
        <f t="shared" ca="1" si="55"/>
        <v>8.5497150094996817E-3</v>
      </c>
      <c r="O82" s="78">
        <f t="shared" si="56"/>
        <v>5.0000000000000001E-4</v>
      </c>
      <c r="P82" s="13" t="s">
        <v>186</v>
      </c>
      <c r="Q82" s="8">
        <v>138</v>
      </c>
      <c r="R82" s="13">
        <v>90</v>
      </c>
      <c r="S82" s="89">
        <f t="shared" si="45"/>
        <v>69</v>
      </c>
      <c r="T82" s="75">
        <f t="shared" si="46"/>
        <v>45</v>
      </c>
      <c r="U82" s="90">
        <f t="shared" si="47"/>
        <v>229.90799999999999</v>
      </c>
      <c r="V82" s="82">
        <f t="shared" si="48"/>
        <v>1125.3599999999999</v>
      </c>
      <c r="W82" s="8"/>
      <c r="X82" s="8"/>
      <c r="Y82" s="23"/>
      <c r="Z82" s="23"/>
      <c r="AA82" s="23"/>
      <c r="AB82" s="12"/>
      <c r="AC82" s="91">
        <f t="shared" ref="AC82:AC145" si="64">SUM(X82,Y82,Z82,AA82)</f>
        <v>0</v>
      </c>
      <c r="AD82" s="75">
        <f t="shared" ref="AD82:AD145" si="65">W82-AC82</f>
        <v>0</v>
      </c>
      <c r="AE82" s="88">
        <f t="shared" si="49"/>
        <v>0</v>
      </c>
      <c r="AF82" s="92">
        <f t="shared" si="50"/>
        <v>0</v>
      </c>
      <c r="AG82" s="93">
        <f t="shared" si="51"/>
        <v>0</v>
      </c>
      <c r="AH82" s="93">
        <f t="shared" si="52"/>
        <v>0</v>
      </c>
      <c r="AI82" s="78">
        <f t="shared" si="53"/>
        <v>0</v>
      </c>
      <c r="AJ82" s="92">
        <f t="shared" ref="AJ82:AJ145" si="66">IFERROR(AC82/W82,0)</f>
        <v>0</v>
      </c>
      <c r="AK82" s="78">
        <f t="shared" ref="AK82:AK145" si="67">IFERROR(AD82/W82,0)</f>
        <v>0</v>
      </c>
      <c r="AL82" s="11">
        <v>1714</v>
      </c>
      <c r="AM82" s="14">
        <v>0.63500000000000001</v>
      </c>
      <c r="AN82" s="11">
        <v>1261</v>
      </c>
      <c r="AO82" s="15">
        <v>0.68899999999999995</v>
      </c>
      <c r="AP82" s="11"/>
      <c r="AQ82" s="11"/>
      <c r="AR82" s="11"/>
      <c r="AS82" s="75" t="str">
        <f t="shared" si="57"/>
        <v/>
      </c>
      <c r="AT82" s="75" t="str">
        <f t="shared" ca="1" si="58"/>
        <v/>
      </c>
      <c r="AU82" s="75" t="str">
        <f t="shared" si="59"/>
        <v/>
      </c>
      <c r="AV82" s="75" t="str">
        <f t="shared" ca="1" si="60"/>
        <v/>
      </c>
      <c r="AW82" s="11"/>
      <c r="AX82" s="11"/>
      <c r="AY82" s="75" t="str">
        <f t="shared" si="61"/>
        <v/>
      </c>
      <c r="AZ82" s="11"/>
      <c r="BA82" s="11"/>
      <c r="BB82" s="75" t="str">
        <f t="shared" si="62"/>
        <v/>
      </c>
      <c r="BC82" s="11"/>
      <c r="BH82" s="52"/>
      <c r="BI82" s="52"/>
      <c r="BJ82" s="52"/>
      <c r="BK82" s="52"/>
      <c r="BL82" s="52"/>
      <c r="BM82" s="52"/>
      <c r="BQ82" s="27"/>
      <c r="BR82" s="27"/>
      <c r="BS82" s="27"/>
      <c r="BT82" s="27"/>
      <c r="BU82" s="27"/>
      <c r="BV82" s="27"/>
      <c r="BW82" s="54"/>
      <c r="BX82" s="26"/>
      <c r="BY82" s="54"/>
      <c r="BZ82" s="26"/>
      <c r="CA82" s="26"/>
      <c r="CB82" s="26"/>
    </row>
    <row r="83" spans="1:80" ht="17.45" customHeight="1">
      <c r="A83" s="94">
        <f t="shared" si="63"/>
        <v>11.3</v>
      </c>
      <c r="B83" s="179">
        <f t="shared" si="44"/>
        <v>45816</v>
      </c>
      <c r="C83" s="8"/>
      <c r="D83" s="11"/>
      <c r="E83" s="12"/>
      <c r="F83" s="11"/>
      <c r="G83" s="74">
        <f t="shared" si="38"/>
        <v>833</v>
      </c>
      <c r="H83" s="75">
        <f t="shared" si="38"/>
        <v>6252</v>
      </c>
      <c r="I83" s="88">
        <f t="shared" ref="I83:I146" si="68">IFERROR(C83/G82,0)</f>
        <v>0</v>
      </c>
      <c r="J83" s="78">
        <f t="shared" ref="J83:J146" si="69">IFERROR(E83/G82,0)</f>
        <v>0</v>
      </c>
      <c r="K83" s="78">
        <f t="shared" ref="K83:K146" si="70">IFERROR(D83/H82,0)</f>
        <v>0</v>
      </c>
      <c r="L83" s="78">
        <f t="shared" ref="L83:L146" si="71">IFERROR(F83/H82,0)</f>
        <v>0</v>
      </c>
      <c r="M83" s="78">
        <f t="shared" ca="1" si="54"/>
        <v>5.928411633109619E-2</v>
      </c>
      <c r="N83" s="78">
        <f t="shared" ca="1" si="55"/>
        <v>8.5497150094996817E-3</v>
      </c>
      <c r="O83" s="78">
        <f t="shared" si="56"/>
        <v>5.0000000000000001E-4</v>
      </c>
      <c r="P83" s="13" t="s">
        <v>186</v>
      </c>
      <c r="Q83" s="8">
        <v>0</v>
      </c>
      <c r="R83" s="13">
        <v>0</v>
      </c>
      <c r="S83" s="89">
        <f t="shared" si="45"/>
        <v>0</v>
      </c>
      <c r="T83" s="75">
        <f t="shared" si="46"/>
        <v>0</v>
      </c>
      <c r="U83" s="90">
        <f t="shared" si="47"/>
        <v>0</v>
      </c>
      <c r="V83" s="82">
        <f t="shared" si="48"/>
        <v>0</v>
      </c>
      <c r="W83" s="8"/>
      <c r="X83" s="8"/>
      <c r="Y83" s="23"/>
      <c r="Z83" s="23"/>
      <c r="AA83" s="23"/>
      <c r="AB83" s="12"/>
      <c r="AC83" s="91">
        <f t="shared" si="64"/>
        <v>0</v>
      </c>
      <c r="AD83" s="75">
        <f t="shared" si="65"/>
        <v>0</v>
      </c>
      <c r="AE83" s="88">
        <f t="shared" si="49"/>
        <v>0</v>
      </c>
      <c r="AF83" s="92">
        <f t="shared" si="50"/>
        <v>0</v>
      </c>
      <c r="AG83" s="93">
        <f t="shared" si="51"/>
        <v>0</v>
      </c>
      <c r="AH83" s="93">
        <f t="shared" si="52"/>
        <v>0</v>
      </c>
      <c r="AI83" s="78">
        <f t="shared" si="53"/>
        <v>0</v>
      </c>
      <c r="AJ83" s="92">
        <f t="shared" si="66"/>
        <v>0</v>
      </c>
      <c r="AK83" s="78">
        <f t="shared" si="67"/>
        <v>0</v>
      </c>
      <c r="AL83" s="11"/>
      <c r="AM83" s="14"/>
      <c r="AN83" s="11">
        <v>1261</v>
      </c>
      <c r="AO83" s="15">
        <v>0.747</v>
      </c>
      <c r="AP83" s="11"/>
      <c r="AQ83" s="11"/>
      <c r="AR83" s="11"/>
      <c r="AS83" s="75" t="str">
        <f t="shared" si="57"/>
        <v/>
      </c>
      <c r="AT83" s="75" t="str">
        <f t="shared" ca="1" si="58"/>
        <v/>
      </c>
      <c r="AU83" s="75" t="str">
        <f t="shared" si="59"/>
        <v/>
      </c>
      <c r="AV83" s="75" t="str">
        <f t="shared" ca="1" si="60"/>
        <v/>
      </c>
      <c r="AW83" s="11"/>
      <c r="AX83" s="11"/>
      <c r="AY83" s="75" t="str">
        <f t="shared" si="61"/>
        <v/>
      </c>
      <c r="AZ83" s="11"/>
      <c r="BA83" s="11"/>
      <c r="BB83" s="75" t="str">
        <f t="shared" si="62"/>
        <v/>
      </c>
      <c r="BC83" s="11"/>
      <c r="BH83" s="52"/>
      <c r="BI83" s="52"/>
      <c r="BJ83" s="52"/>
      <c r="BK83" s="52"/>
      <c r="BL83" s="52"/>
      <c r="BM83" s="52"/>
      <c r="BP83" s="54"/>
      <c r="BQ83" s="27"/>
      <c r="BR83" s="27"/>
      <c r="BS83" s="27"/>
      <c r="BT83" s="27"/>
      <c r="BU83" s="27"/>
      <c r="BV83" s="27"/>
      <c r="BW83" s="54"/>
      <c r="BX83" s="26"/>
      <c r="BY83" s="54"/>
      <c r="BZ83" s="26"/>
      <c r="CA83" s="26"/>
      <c r="CB83" s="26"/>
    </row>
    <row r="84" spans="1:80" ht="17.45" customHeight="1">
      <c r="A84" s="86">
        <f t="shared" si="63"/>
        <v>11.4</v>
      </c>
      <c r="B84" s="179">
        <f t="shared" si="44"/>
        <v>45817</v>
      </c>
      <c r="C84" s="8"/>
      <c r="D84" s="11"/>
      <c r="E84" s="12"/>
      <c r="F84" s="11">
        <v>1</v>
      </c>
      <c r="G84" s="74">
        <f t="shared" si="38"/>
        <v>833</v>
      </c>
      <c r="H84" s="75">
        <f t="shared" si="38"/>
        <v>6251</v>
      </c>
      <c r="I84" s="88">
        <f t="shared" si="68"/>
        <v>0</v>
      </c>
      <c r="J84" s="78">
        <f t="shared" si="69"/>
        <v>0</v>
      </c>
      <c r="K84" s="78">
        <f t="shared" si="70"/>
        <v>0</v>
      </c>
      <c r="L84" s="78">
        <f t="shared" si="71"/>
        <v>1.5994881637875879E-4</v>
      </c>
      <c r="M84" s="78">
        <f t="shared" ca="1" si="54"/>
        <v>5.928411633109619E-2</v>
      </c>
      <c r="N84" s="78">
        <f t="shared" ca="1" si="55"/>
        <v>8.7080430652311577E-3</v>
      </c>
      <c r="O84" s="78">
        <f t="shared" si="56"/>
        <v>5.0000000000000001E-4</v>
      </c>
      <c r="P84" s="13" t="s">
        <v>186</v>
      </c>
      <c r="Q84" s="8">
        <v>138</v>
      </c>
      <c r="R84" s="13">
        <v>90</v>
      </c>
      <c r="S84" s="89">
        <f t="shared" si="45"/>
        <v>69</v>
      </c>
      <c r="T84" s="75">
        <f t="shared" si="46"/>
        <v>45</v>
      </c>
      <c r="U84" s="90">
        <f t="shared" si="47"/>
        <v>229.90799999999999</v>
      </c>
      <c r="V84" s="82">
        <f t="shared" si="48"/>
        <v>1125.18</v>
      </c>
      <c r="W84" s="8"/>
      <c r="X84" s="8"/>
      <c r="Y84" s="23"/>
      <c r="Z84" s="23"/>
      <c r="AA84" s="23"/>
      <c r="AB84" s="12"/>
      <c r="AC84" s="91">
        <f t="shared" si="64"/>
        <v>0</v>
      </c>
      <c r="AD84" s="75">
        <f t="shared" si="65"/>
        <v>0</v>
      </c>
      <c r="AE84" s="88">
        <f t="shared" si="49"/>
        <v>0</v>
      </c>
      <c r="AF84" s="92">
        <f t="shared" si="50"/>
        <v>0</v>
      </c>
      <c r="AG84" s="93">
        <f t="shared" si="51"/>
        <v>0</v>
      </c>
      <c r="AH84" s="93">
        <f t="shared" si="52"/>
        <v>0</v>
      </c>
      <c r="AI84" s="78">
        <f t="shared" si="53"/>
        <v>0</v>
      </c>
      <c r="AJ84" s="92">
        <f t="shared" si="66"/>
        <v>0</v>
      </c>
      <c r="AK84" s="78">
        <f t="shared" si="67"/>
        <v>0</v>
      </c>
      <c r="AL84" s="11"/>
      <c r="AM84" s="14"/>
      <c r="AN84" s="11">
        <v>1096</v>
      </c>
      <c r="AO84" s="15">
        <v>0.66700000000000004</v>
      </c>
      <c r="AP84" s="11"/>
      <c r="AQ84" s="11"/>
      <c r="AR84" s="11"/>
      <c r="AS84" s="75" t="str">
        <f t="shared" si="57"/>
        <v/>
      </c>
      <c r="AT84" s="75" t="str">
        <f t="shared" ca="1" si="58"/>
        <v/>
      </c>
      <c r="AU84" s="75" t="str">
        <f t="shared" si="59"/>
        <v/>
      </c>
      <c r="AV84" s="75" t="str">
        <f t="shared" ca="1" si="60"/>
        <v/>
      </c>
      <c r="AW84" s="11"/>
      <c r="AX84" s="11"/>
      <c r="AY84" s="75" t="str">
        <f t="shared" si="61"/>
        <v/>
      </c>
      <c r="AZ84" s="11"/>
      <c r="BA84" s="11"/>
      <c r="BB84" s="75" t="str">
        <f t="shared" si="62"/>
        <v/>
      </c>
      <c r="BC84" s="11"/>
      <c r="BH84" s="52"/>
      <c r="BI84" s="52"/>
      <c r="BJ84" s="52"/>
      <c r="BK84" s="52"/>
      <c r="BL84" s="52"/>
      <c r="BM84" s="52"/>
      <c r="BP84" s="54"/>
      <c r="BQ84" s="27"/>
      <c r="BR84" s="27"/>
      <c r="BS84" s="27"/>
      <c r="BT84" s="27"/>
      <c r="BU84" s="27"/>
      <c r="BV84" s="27"/>
      <c r="BW84" s="54"/>
      <c r="BX84" s="26"/>
      <c r="BY84" s="54"/>
      <c r="BZ84" s="26"/>
      <c r="CA84" s="26"/>
      <c r="CB84" s="26"/>
    </row>
    <row r="85" spans="1:80" ht="17.45" customHeight="1">
      <c r="A85" s="94">
        <f t="shared" si="63"/>
        <v>11.5</v>
      </c>
      <c r="B85" s="179">
        <f t="shared" si="44"/>
        <v>45818</v>
      </c>
      <c r="C85" s="8"/>
      <c r="D85" s="11"/>
      <c r="E85" s="12">
        <v>1</v>
      </c>
      <c r="F85" s="11"/>
      <c r="G85" s="74">
        <f t="shared" si="38"/>
        <v>832</v>
      </c>
      <c r="H85" s="75">
        <f t="shared" si="38"/>
        <v>6251</v>
      </c>
      <c r="I85" s="88">
        <f t="shared" si="68"/>
        <v>0</v>
      </c>
      <c r="J85" s="78">
        <f t="shared" si="69"/>
        <v>1.2004801920768306E-3</v>
      </c>
      <c r="K85" s="78">
        <f t="shared" si="70"/>
        <v>0</v>
      </c>
      <c r="L85" s="78">
        <f t="shared" si="71"/>
        <v>0</v>
      </c>
      <c r="M85" s="78">
        <f t="shared" ca="1" si="54"/>
        <v>6.0402684563758378E-2</v>
      </c>
      <c r="N85" s="78">
        <f t="shared" ca="1" si="55"/>
        <v>8.7080430652311577E-3</v>
      </c>
      <c r="O85" s="78">
        <f t="shared" si="56"/>
        <v>5.0000000000000001E-4</v>
      </c>
      <c r="P85" s="13" t="s">
        <v>186</v>
      </c>
      <c r="Q85" s="8">
        <v>0</v>
      </c>
      <c r="R85" s="13">
        <v>0</v>
      </c>
      <c r="S85" s="89">
        <f t="shared" si="45"/>
        <v>0</v>
      </c>
      <c r="T85" s="75">
        <f t="shared" si="46"/>
        <v>0</v>
      </c>
      <c r="U85" s="90">
        <f t="shared" si="47"/>
        <v>0</v>
      </c>
      <c r="V85" s="82">
        <f t="shared" si="48"/>
        <v>0</v>
      </c>
      <c r="W85" s="8"/>
      <c r="X85" s="8"/>
      <c r="Y85" s="23"/>
      <c r="Z85" s="23"/>
      <c r="AA85" s="23"/>
      <c r="AB85" s="12"/>
      <c r="AC85" s="91">
        <f t="shared" si="64"/>
        <v>0</v>
      </c>
      <c r="AD85" s="75">
        <f t="shared" si="65"/>
        <v>0</v>
      </c>
      <c r="AE85" s="88">
        <f t="shared" si="49"/>
        <v>0</v>
      </c>
      <c r="AF85" s="92">
        <f t="shared" si="50"/>
        <v>0</v>
      </c>
      <c r="AG85" s="93">
        <f t="shared" si="51"/>
        <v>0</v>
      </c>
      <c r="AH85" s="93">
        <f t="shared" si="52"/>
        <v>0</v>
      </c>
      <c r="AI85" s="78">
        <f t="shared" si="53"/>
        <v>0</v>
      </c>
      <c r="AJ85" s="92">
        <f t="shared" si="66"/>
        <v>0</v>
      </c>
      <c r="AK85" s="78">
        <f t="shared" si="67"/>
        <v>0</v>
      </c>
      <c r="AL85" s="11"/>
      <c r="AM85" s="14"/>
      <c r="AN85" s="11"/>
      <c r="AO85" s="15"/>
      <c r="AP85" s="11"/>
      <c r="AQ85" s="11"/>
      <c r="AR85" s="11"/>
      <c r="AS85" s="75" t="str">
        <f t="shared" si="57"/>
        <v/>
      </c>
      <c r="AT85" s="75" t="str">
        <f t="shared" ca="1" si="58"/>
        <v/>
      </c>
      <c r="AU85" s="75" t="str">
        <f t="shared" si="59"/>
        <v/>
      </c>
      <c r="AV85" s="75" t="str">
        <f t="shared" ca="1" si="60"/>
        <v/>
      </c>
      <c r="AW85" s="11"/>
      <c r="AX85" s="11"/>
      <c r="AY85" s="75" t="str">
        <f t="shared" si="61"/>
        <v/>
      </c>
      <c r="AZ85" s="11"/>
      <c r="BA85" s="11"/>
      <c r="BB85" s="75" t="str">
        <f t="shared" si="62"/>
        <v/>
      </c>
      <c r="BC85" s="11"/>
      <c r="BH85" s="52"/>
      <c r="BI85" s="52"/>
      <c r="BJ85" s="52"/>
      <c r="BK85" s="52"/>
      <c r="BL85" s="52"/>
      <c r="BM85" s="52"/>
      <c r="BP85" s="54"/>
      <c r="BQ85" s="27"/>
      <c r="BR85" s="27"/>
      <c r="BS85" s="27"/>
      <c r="BT85" s="27"/>
      <c r="BU85" s="27"/>
      <c r="BV85" s="27"/>
      <c r="BW85" s="54"/>
      <c r="BX85" s="26"/>
      <c r="BY85" s="54"/>
      <c r="BZ85" s="26"/>
      <c r="CA85" s="26"/>
      <c r="CB85" s="26"/>
    </row>
    <row r="86" spans="1:80" ht="17.45" customHeight="1">
      <c r="A86" s="86">
        <f t="shared" si="63"/>
        <v>11.600000000000001</v>
      </c>
      <c r="B86" s="179">
        <f t="shared" si="44"/>
        <v>45819</v>
      </c>
      <c r="C86" s="8"/>
      <c r="D86" s="11"/>
      <c r="E86" s="12">
        <v>1</v>
      </c>
      <c r="F86" s="11"/>
      <c r="G86" s="74">
        <f t="shared" si="38"/>
        <v>831</v>
      </c>
      <c r="H86" s="75">
        <f t="shared" si="38"/>
        <v>6251</v>
      </c>
      <c r="I86" s="88">
        <f t="shared" si="68"/>
        <v>0</v>
      </c>
      <c r="J86" s="78">
        <f t="shared" si="69"/>
        <v>1.201923076923077E-3</v>
      </c>
      <c r="K86" s="78">
        <f t="shared" si="70"/>
        <v>0</v>
      </c>
      <c r="L86" s="78">
        <f t="shared" si="71"/>
        <v>0</v>
      </c>
      <c r="M86" s="78">
        <f t="shared" ca="1" si="54"/>
        <v>6.1521252796420574E-2</v>
      </c>
      <c r="N86" s="78">
        <f t="shared" ca="1" si="55"/>
        <v>8.7080430652311577E-3</v>
      </c>
      <c r="O86" s="78">
        <f t="shared" si="56"/>
        <v>5.0000000000000001E-4</v>
      </c>
      <c r="P86" s="13" t="s">
        <v>186</v>
      </c>
      <c r="Q86" s="8">
        <v>144</v>
      </c>
      <c r="R86" s="13">
        <v>96</v>
      </c>
      <c r="S86" s="89">
        <f t="shared" si="45"/>
        <v>72</v>
      </c>
      <c r="T86" s="75">
        <f t="shared" si="46"/>
        <v>48</v>
      </c>
      <c r="U86" s="90">
        <f t="shared" si="47"/>
        <v>239.328</v>
      </c>
      <c r="V86" s="82">
        <f t="shared" si="48"/>
        <v>1200.192</v>
      </c>
      <c r="W86" s="8"/>
      <c r="X86" s="8"/>
      <c r="Y86" s="23"/>
      <c r="Z86" s="23"/>
      <c r="AA86" s="23"/>
      <c r="AB86" s="12"/>
      <c r="AC86" s="91">
        <f t="shared" si="64"/>
        <v>0</v>
      </c>
      <c r="AD86" s="75">
        <f t="shared" si="65"/>
        <v>0</v>
      </c>
      <c r="AE86" s="88">
        <f t="shared" si="49"/>
        <v>0</v>
      </c>
      <c r="AF86" s="92">
        <f t="shared" si="50"/>
        <v>0</v>
      </c>
      <c r="AG86" s="93">
        <f t="shared" si="51"/>
        <v>0</v>
      </c>
      <c r="AH86" s="93">
        <f t="shared" si="52"/>
        <v>0</v>
      </c>
      <c r="AI86" s="78">
        <f t="shared" si="53"/>
        <v>0</v>
      </c>
      <c r="AJ86" s="92">
        <f t="shared" si="66"/>
        <v>0</v>
      </c>
      <c r="AK86" s="78">
        <f t="shared" si="67"/>
        <v>0</v>
      </c>
      <c r="AL86" s="11"/>
      <c r="AM86" s="14"/>
      <c r="AN86" s="11"/>
      <c r="AO86" s="15"/>
      <c r="AP86" s="11"/>
      <c r="AQ86" s="11"/>
      <c r="AR86" s="11"/>
      <c r="AS86" s="75" t="str">
        <f t="shared" si="57"/>
        <v/>
      </c>
      <c r="AT86" s="75" t="str">
        <f t="shared" ca="1" si="58"/>
        <v/>
      </c>
      <c r="AU86" s="75" t="str">
        <f t="shared" si="59"/>
        <v/>
      </c>
      <c r="AV86" s="75" t="str">
        <f t="shared" ca="1" si="60"/>
        <v/>
      </c>
      <c r="AW86" s="11"/>
      <c r="AX86" s="11"/>
      <c r="AY86" s="75" t="str">
        <f t="shared" si="61"/>
        <v/>
      </c>
      <c r="AZ86" s="11"/>
      <c r="BA86" s="11"/>
      <c r="BB86" s="75" t="str">
        <f t="shared" si="62"/>
        <v/>
      </c>
      <c r="BC86" s="11"/>
      <c r="BH86" s="52"/>
      <c r="BI86" s="52"/>
      <c r="BJ86" s="52"/>
      <c r="BK86" s="52"/>
      <c r="BL86" s="52"/>
      <c r="BM86" s="52"/>
      <c r="BP86" s="54"/>
      <c r="BQ86" s="27"/>
      <c r="BR86" s="27"/>
      <c r="BS86" s="27"/>
      <c r="BT86" s="27"/>
      <c r="BU86" s="27"/>
      <c r="BV86" s="27"/>
      <c r="BW86" s="54"/>
      <c r="BX86" s="26"/>
      <c r="BY86" s="54"/>
      <c r="BZ86" s="26"/>
      <c r="CA86" s="26"/>
      <c r="CB86" s="26"/>
    </row>
    <row r="87" spans="1:80" ht="17.45" customHeight="1" thickBot="1">
      <c r="A87" s="94">
        <f t="shared" si="63"/>
        <v>11.700000000000001</v>
      </c>
      <c r="B87" s="180">
        <f t="shared" si="44"/>
        <v>45820</v>
      </c>
      <c r="C87" s="16"/>
      <c r="D87" s="17"/>
      <c r="E87" s="18"/>
      <c r="F87" s="17"/>
      <c r="G87" s="96">
        <f t="shared" si="38"/>
        <v>831</v>
      </c>
      <c r="H87" s="97">
        <f t="shared" si="38"/>
        <v>6251</v>
      </c>
      <c r="I87" s="98">
        <f t="shared" si="68"/>
        <v>0</v>
      </c>
      <c r="J87" s="99">
        <f t="shared" si="69"/>
        <v>0</v>
      </c>
      <c r="K87" s="99">
        <f t="shared" si="70"/>
        <v>0</v>
      </c>
      <c r="L87" s="99">
        <f t="shared" si="71"/>
        <v>0</v>
      </c>
      <c r="M87" s="99">
        <f t="shared" ca="1" si="54"/>
        <v>6.1521252796420574E-2</v>
      </c>
      <c r="N87" s="99">
        <f t="shared" ca="1" si="55"/>
        <v>8.7080430652311577E-3</v>
      </c>
      <c r="O87" s="99">
        <f t="shared" si="56"/>
        <v>5.0000000000000001E-4</v>
      </c>
      <c r="P87" s="19" t="s">
        <v>186</v>
      </c>
      <c r="Q87" s="16">
        <v>0</v>
      </c>
      <c r="R87" s="19">
        <v>0</v>
      </c>
      <c r="S87" s="89">
        <f t="shared" si="45"/>
        <v>0</v>
      </c>
      <c r="T87" s="75">
        <f t="shared" si="46"/>
        <v>0</v>
      </c>
      <c r="U87" s="100">
        <f t="shared" si="47"/>
        <v>0</v>
      </c>
      <c r="V87" s="101">
        <f t="shared" si="48"/>
        <v>0</v>
      </c>
      <c r="W87" s="16"/>
      <c r="X87" s="16"/>
      <c r="Y87" s="23"/>
      <c r="Z87" s="23"/>
      <c r="AA87" s="23"/>
      <c r="AB87" s="12"/>
      <c r="AC87" s="102">
        <f t="shared" si="64"/>
        <v>0</v>
      </c>
      <c r="AD87" s="97">
        <f t="shared" si="65"/>
        <v>0</v>
      </c>
      <c r="AE87" s="98">
        <f t="shared" si="49"/>
        <v>0</v>
      </c>
      <c r="AF87" s="103">
        <f t="shared" si="50"/>
        <v>0</v>
      </c>
      <c r="AG87" s="104">
        <f t="shared" si="51"/>
        <v>0</v>
      </c>
      <c r="AH87" s="104">
        <f t="shared" si="52"/>
        <v>0</v>
      </c>
      <c r="AI87" s="99">
        <f t="shared" si="53"/>
        <v>0</v>
      </c>
      <c r="AJ87" s="103">
        <f t="shared" si="66"/>
        <v>0</v>
      </c>
      <c r="AK87" s="99">
        <f t="shared" si="67"/>
        <v>0</v>
      </c>
      <c r="AL87" s="17"/>
      <c r="AM87" s="20"/>
      <c r="AN87" s="17"/>
      <c r="AO87" s="21"/>
      <c r="AP87" s="17"/>
      <c r="AQ87" s="17"/>
      <c r="AR87" s="17"/>
      <c r="AS87" s="97" t="str">
        <f t="shared" si="57"/>
        <v/>
      </c>
      <c r="AT87" s="97" t="str">
        <f t="shared" ca="1" si="58"/>
        <v/>
      </c>
      <c r="AU87" s="97" t="str">
        <f t="shared" si="59"/>
        <v/>
      </c>
      <c r="AV87" s="97" t="str">
        <f t="shared" ca="1" si="60"/>
        <v/>
      </c>
      <c r="AW87" s="17"/>
      <c r="AX87" s="17"/>
      <c r="AY87" s="97" t="str">
        <f t="shared" si="61"/>
        <v/>
      </c>
      <c r="AZ87" s="17"/>
      <c r="BA87" s="17"/>
      <c r="BB87" s="97" t="str">
        <f t="shared" si="62"/>
        <v/>
      </c>
      <c r="BC87" s="17"/>
      <c r="BH87" s="52"/>
      <c r="BI87" s="52"/>
      <c r="BJ87" s="52"/>
      <c r="BK87" s="52"/>
      <c r="BL87" s="52"/>
      <c r="BM87" s="52"/>
      <c r="BP87" s="54"/>
      <c r="BQ87" s="27"/>
      <c r="BR87" s="27"/>
      <c r="BS87" s="27"/>
      <c r="BT87" s="27"/>
      <c r="BU87" s="27"/>
      <c r="BV87" s="27"/>
      <c r="BW87" s="54"/>
      <c r="BX87" s="26"/>
      <c r="BY87" s="54"/>
      <c r="BZ87" s="26"/>
      <c r="CA87" s="26"/>
      <c r="CB87" s="26"/>
    </row>
    <row r="88" spans="1:80" ht="17.45" customHeight="1" thickTop="1">
      <c r="A88" s="105">
        <f>A81+1</f>
        <v>12.1</v>
      </c>
      <c r="B88" s="178">
        <f t="shared" si="44"/>
        <v>45821</v>
      </c>
      <c r="C88" s="4"/>
      <c r="D88" s="5"/>
      <c r="E88" s="6"/>
      <c r="F88" s="5"/>
      <c r="G88" s="74">
        <f t="shared" si="38"/>
        <v>831</v>
      </c>
      <c r="H88" s="75">
        <f t="shared" si="38"/>
        <v>6251</v>
      </c>
      <c r="I88" s="76">
        <f t="shared" si="68"/>
        <v>0</v>
      </c>
      <c r="J88" s="77">
        <f t="shared" si="69"/>
        <v>0</v>
      </c>
      <c r="K88" s="77">
        <f t="shared" si="70"/>
        <v>0</v>
      </c>
      <c r="L88" s="77">
        <f t="shared" si="71"/>
        <v>0</v>
      </c>
      <c r="M88" s="78">
        <f t="shared" ca="1" si="54"/>
        <v>6.1521252796420574E-2</v>
      </c>
      <c r="N88" s="78">
        <f t="shared" ca="1" si="55"/>
        <v>8.7080430652311577E-3</v>
      </c>
      <c r="O88" s="78">
        <f t="shared" si="56"/>
        <v>5.0000000000000001E-4</v>
      </c>
      <c r="P88" s="13" t="s">
        <v>186</v>
      </c>
      <c r="Q88" s="8">
        <v>144</v>
      </c>
      <c r="R88" s="13">
        <v>96</v>
      </c>
      <c r="S88" s="79">
        <f t="shared" si="45"/>
        <v>72</v>
      </c>
      <c r="T88" s="80">
        <f t="shared" si="46"/>
        <v>48</v>
      </c>
      <c r="U88" s="90">
        <f t="shared" si="47"/>
        <v>239.328</v>
      </c>
      <c r="V88" s="82">
        <f t="shared" si="48"/>
        <v>1200.192</v>
      </c>
      <c r="W88" s="4"/>
      <c r="X88" s="4"/>
      <c r="Y88" s="22"/>
      <c r="Z88" s="22"/>
      <c r="AA88" s="22"/>
      <c r="AB88" s="6"/>
      <c r="AC88" s="83">
        <f t="shared" si="64"/>
        <v>0</v>
      </c>
      <c r="AD88" s="80">
        <f t="shared" si="65"/>
        <v>0</v>
      </c>
      <c r="AE88" s="76">
        <f t="shared" si="49"/>
        <v>0</v>
      </c>
      <c r="AF88" s="84">
        <f t="shared" si="50"/>
        <v>0</v>
      </c>
      <c r="AG88" s="85">
        <f t="shared" si="51"/>
        <v>0</v>
      </c>
      <c r="AH88" s="85">
        <f t="shared" si="52"/>
        <v>0</v>
      </c>
      <c r="AI88" s="77">
        <f t="shared" si="53"/>
        <v>0</v>
      </c>
      <c r="AJ88" s="84">
        <f t="shared" si="66"/>
        <v>0</v>
      </c>
      <c r="AK88" s="77">
        <f t="shared" si="67"/>
        <v>0</v>
      </c>
      <c r="AL88" s="5">
        <v>2004</v>
      </c>
      <c r="AM88" s="9">
        <v>0.66700000000000004</v>
      </c>
      <c r="AN88" s="5">
        <v>1105</v>
      </c>
      <c r="AO88" s="10">
        <v>0.76700000000000002</v>
      </c>
      <c r="AP88" s="5"/>
      <c r="AQ88" s="5"/>
      <c r="AR88" s="5"/>
      <c r="AS88" s="80" t="str">
        <f t="shared" si="57"/>
        <v/>
      </c>
      <c r="AT88" s="80" t="str">
        <f t="shared" ca="1" si="58"/>
        <v/>
      </c>
      <c r="AU88" s="80" t="str">
        <f t="shared" si="59"/>
        <v/>
      </c>
      <c r="AV88" s="80" t="str">
        <f t="shared" ca="1" si="60"/>
        <v/>
      </c>
      <c r="AW88" s="5"/>
      <c r="AX88" s="5"/>
      <c r="AY88" s="80" t="str">
        <f t="shared" si="61"/>
        <v/>
      </c>
      <c r="AZ88" s="165"/>
      <c r="BA88" s="165"/>
      <c r="BB88" s="80" t="str">
        <f t="shared" si="62"/>
        <v/>
      </c>
      <c r="BC88" s="5"/>
      <c r="BH88" s="52"/>
      <c r="BI88" s="52"/>
      <c r="BJ88" s="52"/>
      <c r="BK88" s="52"/>
      <c r="BL88" s="52"/>
      <c r="BM88" s="52"/>
      <c r="BP88" s="54"/>
      <c r="BQ88" s="27"/>
      <c r="BR88" s="27"/>
      <c r="BS88" s="27"/>
      <c r="BT88" s="27"/>
      <c r="BU88" s="27"/>
      <c r="BV88" s="27"/>
      <c r="BW88" s="54"/>
      <c r="BX88" s="26"/>
      <c r="BY88" s="54"/>
      <c r="BZ88" s="26"/>
      <c r="CA88" s="26"/>
      <c r="CB88" s="26"/>
    </row>
    <row r="89" spans="1:80" ht="17.45" customHeight="1">
      <c r="A89" s="94">
        <f t="shared" si="63"/>
        <v>12.2</v>
      </c>
      <c r="B89" s="179">
        <f t="shared" si="44"/>
        <v>45822</v>
      </c>
      <c r="C89" s="8"/>
      <c r="D89" s="11"/>
      <c r="E89" s="12">
        <v>1</v>
      </c>
      <c r="F89" s="11"/>
      <c r="G89" s="74">
        <f t="shared" si="38"/>
        <v>830</v>
      </c>
      <c r="H89" s="75">
        <f t="shared" si="38"/>
        <v>6251</v>
      </c>
      <c r="I89" s="88">
        <f t="shared" si="68"/>
        <v>0</v>
      </c>
      <c r="J89" s="78">
        <f t="shared" si="69"/>
        <v>1.2033694344163659E-3</v>
      </c>
      <c r="K89" s="78">
        <f t="shared" si="70"/>
        <v>0</v>
      </c>
      <c r="L89" s="78">
        <f t="shared" si="71"/>
        <v>0</v>
      </c>
      <c r="M89" s="78">
        <f t="shared" ca="1" si="54"/>
        <v>6.2639821029082762E-2</v>
      </c>
      <c r="N89" s="78">
        <f t="shared" ca="1" si="55"/>
        <v>8.7080430652311577E-3</v>
      </c>
      <c r="O89" s="78">
        <f t="shared" si="56"/>
        <v>5.0000000000000001E-4</v>
      </c>
      <c r="P89" s="13" t="s">
        <v>186</v>
      </c>
      <c r="Q89" s="8">
        <v>0</v>
      </c>
      <c r="R89" s="13">
        <v>0</v>
      </c>
      <c r="S89" s="89">
        <f t="shared" si="45"/>
        <v>0</v>
      </c>
      <c r="T89" s="75">
        <f t="shared" si="46"/>
        <v>0</v>
      </c>
      <c r="U89" s="90">
        <f t="shared" si="47"/>
        <v>0</v>
      </c>
      <c r="V89" s="82">
        <f t="shared" si="48"/>
        <v>0</v>
      </c>
      <c r="W89" s="8"/>
      <c r="X89" s="8"/>
      <c r="Y89" s="23"/>
      <c r="Z89" s="23"/>
      <c r="AA89" s="23"/>
      <c r="AB89" s="12"/>
      <c r="AC89" s="91">
        <f t="shared" si="64"/>
        <v>0</v>
      </c>
      <c r="AD89" s="75">
        <f t="shared" si="65"/>
        <v>0</v>
      </c>
      <c r="AE89" s="88">
        <f t="shared" si="49"/>
        <v>0</v>
      </c>
      <c r="AF89" s="92">
        <f t="shared" si="50"/>
        <v>0</v>
      </c>
      <c r="AG89" s="93">
        <f t="shared" si="51"/>
        <v>0</v>
      </c>
      <c r="AH89" s="93">
        <f t="shared" si="52"/>
        <v>0</v>
      </c>
      <c r="AI89" s="78">
        <f t="shared" si="53"/>
        <v>0</v>
      </c>
      <c r="AJ89" s="92">
        <f t="shared" si="66"/>
        <v>0</v>
      </c>
      <c r="AK89" s="78">
        <f t="shared" si="67"/>
        <v>0</v>
      </c>
      <c r="AL89" s="11">
        <v>1897</v>
      </c>
      <c r="AM89" s="14">
        <v>0.82599999999999996</v>
      </c>
      <c r="AN89" s="11">
        <v>1332</v>
      </c>
      <c r="AO89" s="15">
        <v>0.80300000000000005</v>
      </c>
      <c r="AP89" s="11"/>
      <c r="AQ89" s="11"/>
      <c r="AR89" s="11"/>
      <c r="AS89" s="75" t="str">
        <f t="shared" si="57"/>
        <v/>
      </c>
      <c r="AT89" s="75" t="str">
        <f t="shared" ca="1" si="58"/>
        <v/>
      </c>
      <c r="AU89" s="75" t="str">
        <f t="shared" si="59"/>
        <v/>
      </c>
      <c r="AV89" s="75" t="str">
        <f t="shared" ca="1" si="60"/>
        <v/>
      </c>
      <c r="AW89" s="11"/>
      <c r="AX89" s="11"/>
      <c r="AY89" s="75" t="str">
        <f t="shared" si="61"/>
        <v/>
      </c>
      <c r="AZ89" s="11"/>
      <c r="BA89" s="11"/>
      <c r="BB89" s="75" t="str">
        <f t="shared" si="62"/>
        <v/>
      </c>
      <c r="BC89" s="11"/>
      <c r="BH89" s="52"/>
      <c r="BI89" s="52"/>
      <c r="BJ89" s="52"/>
      <c r="BK89" s="52"/>
      <c r="BL89" s="52"/>
      <c r="BM89" s="52"/>
      <c r="BP89" s="54"/>
      <c r="BQ89" s="27"/>
      <c r="BR89" s="27"/>
      <c r="BS89" s="27"/>
      <c r="BT89" s="27"/>
      <c r="BU89" s="27"/>
      <c r="BV89" s="27"/>
      <c r="BW89" s="54"/>
      <c r="BX89" s="26"/>
      <c r="BY89" s="54"/>
      <c r="BZ89" s="26"/>
      <c r="CA89" s="26"/>
      <c r="CB89" s="26"/>
    </row>
    <row r="90" spans="1:80" ht="17.45" customHeight="1">
      <c r="A90" s="86">
        <f t="shared" si="63"/>
        <v>12.3</v>
      </c>
      <c r="B90" s="179">
        <f t="shared" si="44"/>
        <v>45823</v>
      </c>
      <c r="C90" s="8"/>
      <c r="D90" s="11"/>
      <c r="E90" s="12">
        <v>1</v>
      </c>
      <c r="F90" s="11"/>
      <c r="G90" s="74">
        <f t="shared" si="38"/>
        <v>829</v>
      </c>
      <c r="H90" s="75">
        <f t="shared" si="38"/>
        <v>6251</v>
      </c>
      <c r="I90" s="88">
        <f t="shared" si="68"/>
        <v>0</v>
      </c>
      <c r="J90" s="78">
        <f t="shared" si="69"/>
        <v>1.2048192771084338E-3</v>
      </c>
      <c r="K90" s="78">
        <f t="shared" si="70"/>
        <v>0</v>
      </c>
      <c r="L90" s="78">
        <f t="shared" si="71"/>
        <v>0</v>
      </c>
      <c r="M90" s="78">
        <f t="shared" ca="1" si="54"/>
        <v>6.3758389261744958E-2</v>
      </c>
      <c r="N90" s="78">
        <f t="shared" ca="1" si="55"/>
        <v>8.7080430652311577E-3</v>
      </c>
      <c r="O90" s="78">
        <f t="shared" si="56"/>
        <v>5.0000000000000001E-4</v>
      </c>
      <c r="P90" s="13" t="s">
        <v>186</v>
      </c>
      <c r="Q90" s="8">
        <v>144</v>
      </c>
      <c r="R90" s="13">
        <v>96</v>
      </c>
      <c r="S90" s="89">
        <f t="shared" si="45"/>
        <v>72</v>
      </c>
      <c r="T90" s="75">
        <f t="shared" si="46"/>
        <v>48</v>
      </c>
      <c r="U90" s="90">
        <f t="shared" si="47"/>
        <v>238.75200000000001</v>
      </c>
      <c r="V90" s="82">
        <f t="shared" si="48"/>
        <v>1200.192</v>
      </c>
      <c r="W90" s="8"/>
      <c r="X90" s="8"/>
      <c r="Y90" s="23"/>
      <c r="Z90" s="23"/>
      <c r="AA90" s="23"/>
      <c r="AB90" s="12"/>
      <c r="AC90" s="91">
        <f t="shared" si="64"/>
        <v>0</v>
      </c>
      <c r="AD90" s="75">
        <f t="shared" si="65"/>
        <v>0</v>
      </c>
      <c r="AE90" s="88">
        <f t="shared" si="49"/>
        <v>0</v>
      </c>
      <c r="AF90" s="92">
        <f t="shared" si="50"/>
        <v>0</v>
      </c>
      <c r="AG90" s="93">
        <f t="shared" si="51"/>
        <v>0</v>
      </c>
      <c r="AH90" s="93">
        <f t="shared" si="52"/>
        <v>0</v>
      </c>
      <c r="AI90" s="78">
        <f t="shared" si="53"/>
        <v>0</v>
      </c>
      <c r="AJ90" s="92">
        <f t="shared" si="66"/>
        <v>0</v>
      </c>
      <c r="AK90" s="78">
        <f t="shared" si="67"/>
        <v>0</v>
      </c>
      <c r="AL90" s="11"/>
      <c r="AM90" s="14"/>
      <c r="AN90" s="11">
        <v>1373</v>
      </c>
      <c r="AO90" s="15">
        <v>0.61699999999999999</v>
      </c>
      <c r="AP90" s="11"/>
      <c r="AQ90" s="11"/>
      <c r="AR90" s="11"/>
      <c r="AS90" s="75" t="str">
        <f t="shared" si="57"/>
        <v/>
      </c>
      <c r="AT90" s="75" t="str">
        <f t="shared" ca="1" si="58"/>
        <v/>
      </c>
      <c r="AU90" s="75" t="str">
        <f t="shared" si="59"/>
        <v/>
      </c>
      <c r="AV90" s="75" t="str">
        <f t="shared" ca="1" si="60"/>
        <v/>
      </c>
      <c r="AW90" s="11"/>
      <c r="AX90" s="11"/>
      <c r="AY90" s="75" t="str">
        <f t="shared" si="61"/>
        <v/>
      </c>
      <c r="AZ90" s="11"/>
      <c r="BA90" s="11"/>
      <c r="BB90" s="75" t="str">
        <f t="shared" si="62"/>
        <v/>
      </c>
      <c r="BC90" s="11"/>
      <c r="BH90" s="52"/>
      <c r="BI90" s="52"/>
      <c r="BJ90" s="52"/>
      <c r="BK90" s="52"/>
      <c r="BL90" s="52"/>
      <c r="BM90" s="52"/>
      <c r="BP90" s="54"/>
      <c r="BQ90" s="27"/>
      <c r="BR90" s="27"/>
      <c r="BS90" s="27"/>
      <c r="BT90" s="27"/>
      <c r="BU90" s="27"/>
      <c r="BV90" s="27"/>
      <c r="BW90" s="54"/>
      <c r="BX90" s="26"/>
      <c r="BY90" s="54"/>
      <c r="BZ90" s="26"/>
      <c r="CA90" s="26"/>
      <c r="CB90" s="26"/>
    </row>
    <row r="91" spans="1:80" ht="17.45" customHeight="1">
      <c r="A91" s="94">
        <f t="shared" si="63"/>
        <v>12.4</v>
      </c>
      <c r="B91" s="179">
        <f t="shared" si="44"/>
        <v>45824</v>
      </c>
      <c r="C91" s="8"/>
      <c r="D91" s="11"/>
      <c r="E91" s="12"/>
      <c r="F91" s="11"/>
      <c r="G91" s="74">
        <f t="shared" si="38"/>
        <v>829</v>
      </c>
      <c r="H91" s="75">
        <f t="shared" si="38"/>
        <v>6251</v>
      </c>
      <c r="I91" s="88">
        <f t="shared" si="68"/>
        <v>0</v>
      </c>
      <c r="J91" s="78">
        <f t="shared" si="69"/>
        <v>0</v>
      </c>
      <c r="K91" s="78">
        <f t="shared" si="70"/>
        <v>0</v>
      </c>
      <c r="L91" s="78">
        <f t="shared" si="71"/>
        <v>0</v>
      </c>
      <c r="M91" s="78">
        <f t="shared" ca="1" si="54"/>
        <v>6.3758389261744958E-2</v>
      </c>
      <c r="N91" s="78">
        <f t="shared" ca="1" si="55"/>
        <v>8.7080430652311577E-3</v>
      </c>
      <c r="O91" s="78">
        <f t="shared" si="56"/>
        <v>5.0000000000000001E-4</v>
      </c>
      <c r="P91" s="13" t="s">
        <v>186</v>
      </c>
      <c r="Q91" s="8">
        <v>0</v>
      </c>
      <c r="R91" s="13">
        <v>0</v>
      </c>
      <c r="S91" s="89">
        <f t="shared" si="45"/>
        <v>0</v>
      </c>
      <c r="T91" s="75">
        <f t="shared" si="46"/>
        <v>0</v>
      </c>
      <c r="U91" s="90">
        <f t="shared" si="47"/>
        <v>0</v>
      </c>
      <c r="V91" s="82">
        <f t="shared" si="48"/>
        <v>0</v>
      </c>
      <c r="W91" s="8"/>
      <c r="X91" s="8"/>
      <c r="Y91" s="23"/>
      <c r="Z91" s="23"/>
      <c r="AA91" s="23"/>
      <c r="AB91" s="12"/>
      <c r="AC91" s="91">
        <f t="shared" si="64"/>
        <v>0</v>
      </c>
      <c r="AD91" s="75">
        <f t="shared" si="65"/>
        <v>0</v>
      </c>
      <c r="AE91" s="88">
        <f t="shared" si="49"/>
        <v>0</v>
      </c>
      <c r="AF91" s="92">
        <f t="shared" si="50"/>
        <v>0</v>
      </c>
      <c r="AG91" s="93">
        <f t="shared" si="51"/>
        <v>0</v>
      </c>
      <c r="AH91" s="93">
        <f t="shared" si="52"/>
        <v>0</v>
      </c>
      <c r="AI91" s="78">
        <f t="shared" si="53"/>
        <v>0</v>
      </c>
      <c r="AJ91" s="92">
        <f t="shared" si="66"/>
        <v>0</v>
      </c>
      <c r="AK91" s="78">
        <f t="shared" si="67"/>
        <v>0</v>
      </c>
      <c r="AL91" s="11"/>
      <c r="AM91" s="14"/>
      <c r="AN91" s="11">
        <v>1255</v>
      </c>
      <c r="AO91" s="15">
        <v>0.71699999999999997</v>
      </c>
      <c r="AP91" s="11"/>
      <c r="AQ91" s="11"/>
      <c r="AR91" s="11"/>
      <c r="AS91" s="75" t="str">
        <f t="shared" si="57"/>
        <v/>
      </c>
      <c r="AT91" s="75" t="str">
        <f t="shared" ca="1" si="58"/>
        <v/>
      </c>
      <c r="AU91" s="75" t="str">
        <f t="shared" si="59"/>
        <v/>
      </c>
      <c r="AV91" s="75" t="str">
        <f t="shared" ca="1" si="60"/>
        <v/>
      </c>
      <c r="AW91" s="11"/>
      <c r="AX91" s="11"/>
      <c r="AY91" s="75" t="str">
        <f t="shared" si="61"/>
        <v/>
      </c>
      <c r="AZ91" s="11"/>
      <c r="BA91" s="11"/>
      <c r="BB91" s="75" t="str">
        <f t="shared" si="62"/>
        <v/>
      </c>
      <c r="BC91" s="11"/>
      <c r="BH91" s="52"/>
      <c r="BI91" s="52"/>
      <c r="BJ91" s="52"/>
      <c r="BK91" s="52"/>
      <c r="BL91" s="52"/>
      <c r="BM91" s="52"/>
      <c r="BP91" s="54"/>
      <c r="BQ91" s="27"/>
      <c r="BR91" s="27"/>
      <c r="BS91" s="27"/>
      <c r="BT91" s="27"/>
      <c r="BU91" s="27"/>
      <c r="BV91" s="27"/>
      <c r="BW91" s="54"/>
      <c r="BX91" s="26"/>
      <c r="BY91" s="54"/>
      <c r="BZ91" s="26"/>
      <c r="CA91" s="26"/>
      <c r="CB91" s="26"/>
    </row>
    <row r="92" spans="1:80" ht="17.45" customHeight="1">
      <c r="A92" s="86">
        <f t="shared" si="63"/>
        <v>12.5</v>
      </c>
      <c r="B92" s="179">
        <f t="shared" si="44"/>
        <v>45825</v>
      </c>
      <c r="C92" s="8"/>
      <c r="D92" s="11"/>
      <c r="E92" s="12"/>
      <c r="F92" s="11"/>
      <c r="G92" s="74">
        <f t="shared" ref="G92:H155" si="72">G91-E92-C92</f>
        <v>829</v>
      </c>
      <c r="H92" s="75">
        <f t="shared" si="72"/>
        <v>6251</v>
      </c>
      <c r="I92" s="88">
        <f t="shared" si="68"/>
        <v>0</v>
      </c>
      <c r="J92" s="78">
        <f t="shared" si="69"/>
        <v>0</v>
      </c>
      <c r="K92" s="78">
        <f t="shared" si="70"/>
        <v>0</v>
      </c>
      <c r="L92" s="78">
        <f t="shared" si="71"/>
        <v>0</v>
      </c>
      <c r="M92" s="78">
        <f t="shared" ca="1" si="54"/>
        <v>6.3758389261744958E-2</v>
      </c>
      <c r="N92" s="78">
        <f t="shared" ca="1" si="55"/>
        <v>8.7080430652311577E-3</v>
      </c>
      <c r="O92" s="78">
        <f t="shared" si="56"/>
        <v>5.0000000000000001E-4</v>
      </c>
      <c r="P92" s="13" t="s">
        <v>186</v>
      </c>
      <c r="Q92" s="8">
        <v>144</v>
      </c>
      <c r="R92" s="13">
        <v>96</v>
      </c>
      <c r="S92" s="89">
        <f t="shared" si="45"/>
        <v>72</v>
      </c>
      <c r="T92" s="75">
        <f t="shared" si="46"/>
        <v>48</v>
      </c>
      <c r="U92" s="90">
        <f t="shared" si="47"/>
        <v>238.75200000000001</v>
      </c>
      <c r="V92" s="82">
        <f t="shared" si="48"/>
        <v>1200.192</v>
      </c>
      <c r="W92" s="8"/>
      <c r="X92" s="8"/>
      <c r="Y92" s="23"/>
      <c r="Z92" s="23"/>
      <c r="AA92" s="23"/>
      <c r="AB92" s="12"/>
      <c r="AC92" s="91">
        <f t="shared" si="64"/>
        <v>0</v>
      </c>
      <c r="AD92" s="75">
        <f t="shared" si="65"/>
        <v>0</v>
      </c>
      <c r="AE92" s="88">
        <f t="shared" si="49"/>
        <v>0</v>
      </c>
      <c r="AF92" s="92">
        <f t="shared" si="50"/>
        <v>0</v>
      </c>
      <c r="AG92" s="93">
        <f t="shared" si="51"/>
        <v>0</v>
      </c>
      <c r="AH92" s="93">
        <f t="shared" si="52"/>
        <v>0</v>
      </c>
      <c r="AI92" s="78">
        <f t="shared" si="53"/>
        <v>0</v>
      </c>
      <c r="AJ92" s="92">
        <f t="shared" si="66"/>
        <v>0</v>
      </c>
      <c r="AK92" s="78">
        <f t="shared" si="67"/>
        <v>0</v>
      </c>
      <c r="AL92" s="11"/>
      <c r="AM92" s="14"/>
      <c r="AN92" s="11"/>
      <c r="AO92" s="15"/>
      <c r="AP92" s="11"/>
      <c r="AQ92" s="11"/>
      <c r="AR92" s="11"/>
      <c r="AS92" s="75" t="str">
        <f t="shared" si="57"/>
        <v/>
      </c>
      <c r="AT92" s="75" t="str">
        <f t="shared" ca="1" si="58"/>
        <v/>
      </c>
      <c r="AU92" s="75" t="str">
        <f t="shared" si="59"/>
        <v/>
      </c>
      <c r="AV92" s="75" t="str">
        <f t="shared" ca="1" si="60"/>
        <v/>
      </c>
      <c r="AW92" s="11"/>
      <c r="AX92" s="11"/>
      <c r="AY92" s="75" t="str">
        <f t="shared" si="61"/>
        <v/>
      </c>
      <c r="AZ92" s="11"/>
      <c r="BA92" s="11"/>
      <c r="BB92" s="75" t="str">
        <f t="shared" si="62"/>
        <v/>
      </c>
      <c r="BC92" s="11"/>
      <c r="BH92" s="52"/>
      <c r="BI92" s="52"/>
      <c r="BJ92" s="52"/>
      <c r="BK92" s="52"/>
      <c r="BL92" s="52"/>
      <c r="BM92" s="52"/>
      <c r="BP92" s="54"/>
      <c r="BQ92" s="27"/>
      <c r="BR92" s="27"/>
      <c r="BS92" s="27"/>
      <c r="BT92" s="27"/>
      <c r="BU92" s="27"/>
      <c r="BV92" s="27"/>
      <c r="BW92" s="54"/>
      <c r="BX92" s="26"/>
      <c r="BY92" s="54"/>
      <c r="BZ92" s="26"/>
      <c r="CA92" s="26"/>
      <c r="CB92" s="26"/>
    </row>
    <row r="93" spans="1:80" ht="17.45" customHeight="1">
      <c r="A93" s="94">
        <f t="shared" si="63"/>
        <v>12.600000000000001</v>
      </c>
      <c r="B93" s="179">
        <f t="shared" si="44"/>
        <v>45826</v>
      </c>
      <c r="C93" s="8"/>
      <c r="D93" s="11"/>
      <c r="E93" s="12"/>
      <c r="F93" s="11"/>
      <c r="G93" s="74">
        <f t="shared" si="72"/>
        <v>829</v>
      </c>
      <c r="H93" s="75">
        <f t="shared" si="72"/>
        <v>6251</v>
      </c>
      <c r="I93" s="88">
        <f t="shared" si="68"/>
        <v>0</v>
      </c>
      <c r="J93" s="78">
        <f t="shared" si="69"/>
        <v>0</v>
      </c>
      <c r="K93" s="78">
        <f t="shared" si="70"/>
        <v>0</v>
      </c>
      <c r="L93" s="78">
        <f t="shared" si="71"/>
        <v>0</v>
      </c>
      <c r="M93" s="78">
        <f t="shared" ca="1" si="54"/>
        <v>6.3758389261744958E-2</v>
      </c>
      <c r="N93" s="78">
        <f t="shared" ca="1" si="55"/>
        <v>8.7080430652311577E-3</v>
      </c>
      <c r="O93" s="78">
        <f t="shared" si="56"/>
        <v>5.0000000000000001E-4</v>
      </c>
      <c r="P93" s="13" t="s">
        <v>186</v>
      </c>
      <c r="Q93" s="8">
        <v>0</v>
      </c>
      <c r="R93" s="13">
        <v>0</v>
      </c>
      <c r="S93" s="89">
        <f t="shared" si="45"/>
        <v>0</v>
      </c>
      <c r="T93" s="75">
        <f t="shared" si="46"/>
        <v>0</v>
      </c>
      <c r="U93" s="90">
        <f t="shared" si="47"/>
        <v>0</v>
      </c>
      <c r="V93" s="82">
        <f t="shared" si="48"/>
        <v>0</v>
      </c>
      <c r="W93" s="8"/>
      <c r="X93" s="8"/>
      <c r="Y93" s="23"/>
      <c r="Z93" s="23"/>
      <c r="AA93" s="23"/>
      <c r="AB93" s="12"/>
      <c r="AC93" s="91">
        <f t="shared" si="64"/>
        <v>0</v>
      </c>
      <c r="AD93" s="75">
        <f t="shared" si="65"/>
        <v>0</v>
      </c>
      <c r="AE93" s="88">
        <f t="shared" si="49"/>
        <v>0</v>
      </c>
      <c r="AF93" s="92">
        <f t="shared" si="50"/>
        <v>0</v>
      </c>
      <c r="AG93" s="93">
        <f t="shared" si="51"/>
        <v>0</v>
      </c>
      <c r="AH93" s="93">
        <f t="shared" si="52"/>
        <v>0</v>
      </c>
      <c r="AI93" s="78">
        <f t="shared" si="53"/>
        <v>0</v>
      </c>
      <c r="AJ93" s="92">
        <f t="shared" si="66"/>
        <v>0</v>
      </c>
      <c r="AK93" s="78">
        <f t="shared" si="67"/>
        <v>0</v>
      </c>
      <c r="AL93" s="11"/>
      <c r="AM93" s="14"/>
      <c r="AN93" s="11"/>
      <c r="AO93" s="15"/>
      <c r="AP93" s="11"/>
      <c r="AQ93" s="11"/>
      <c r="AR93" s="11"/>
      <c r="AS93" s="75" t="str">
        <f t="shared" si="57"/>
        <v/>
      </c>
      <c r="AT93" s="75" t="str">
        <f t="shared" ca="1" si="58"/>
        <v/>
      </c>
      <c r="AU93" s="75" t="str">
        <f t="shared" si="59"/>
        <v/>
      </c>
      <c r="AV93" s="75" t="str">
        <f t="shared" ca="1" si="60"/>
        <v/>
      </c>
      <c r="AW93" s="11"/>
      <c r="AX93" s="11"/>
      <c r="AY93" s="75" t="str">
        <f t="shared" si="61"/>
        <v/>
      </c>
      <c r="AZ93" s="11"/>
      <c r="BA93" s="11"/>
      <c r="BB93" s="75" t="str">
        <f t="shared" si="62"/>
        <v/>
      </c>
      <c r="BC93" s="11"/>
      <c r="BH93" s="52"/>
      <c r="BI93" s="52"/>
      <c r="BJ93" s="52"/>
      <c r="BK93" s="52"/>
      <c r="BL93" s="52"/>
      <c r="BM93" s="52"/>
      <c r="BP93" s="54"/>
      <c r="BQ93" s="27"/>
      <c r="BR93" s="27"/>
      <c r="BS93" s="27"/>
      <c r="BT93" s="27"/>
      <c r="BU93" s="27"/>
      <c r="BV93" s="27"/>
      <c r="BW93" s="54"/>
      <c r="BX93" s="26"/>
      <c r="BY93" s="54"/>
      <c r="BZ93" s="26"/>
      <c r="CA93" s="26"/>
      <c r="CB93" s="26"/>
    </row>
    <row r="94" spans="1:80" ht="17.45" customHeight="1" thickBot="1">
      <c r="A94" s="86">
        <f t="shared" si="63"/>
        <v>12.700000000000001</v>
      </c>
      <c r="B94" s="180">
        <f t="shared" si="44"/>
        <v>45827</v>
      </c>
      <c r="C94" s="16"/>
      <c r="D94" s="17"/>
      <c r="E94" s="18"/>
      <c r="F94" s="17">
        <v>2</v>
      </c>
      <c r="G94" s="96">
        <f t="shared" si="72"/>
        <v>829</v>
      </c>
      <c r="H94" s="97">
        <f t="shared" si="72"/>
        <v>6249</v>
      </c>
      <c r="I94" s="98">
        <f t="shared" si="68"/>
        <v>0</v>
      </c>
      <c r="J94" s="99">
        <f t="shared" si="69"/>
        <v>0</v>
      </c>
      <c r="K94" s="99">
        <f t="shared" si="70"/>
        <v>0</v>
      </c>
      <c r="L94" s="99">
        <f t="shared" si="71"/>
        <v>3.1994880819068947E-4</v>
      </c>
      <c r="M94" s="99">
        <f t="shared" ca="1" si="54"/>
        <v>6.3758389261744958E-2</v>
      </c>
      <c r="N94" s="99">
        <f t="shared" ca="1" si="55"/>
        <v>9.0246991766941096E-3</v>
      </c>
      <c r="O94" s="99">
        <f t="shared" si="56"/>
        <v>5.0000000000000001E-4</v>
      </c>
      <c r="P94" s="19" t="s">
        <v>186</v>
      </c>
      <c r="Q94" s="16">
        <v>144</v>
      </c>
      <c r="R94" s="19">
        <v>96</v>
      </c>
      <c r="S94" s="89">
        <f t="shared" si="45"/>
        <v>72</v>
      </c>
      <c r="T94" s="75">
        <f t="shared" si="46"/>
        <v>48</v>
      </c>
      <c r="U94" s="100">
        <f t="shared" si="47"/>
        <v>238.75200000000001</v>
      </c>
      <c r="V94" s="101">
        <f t="shared" si="48"/>
        <v>1199.808</v>
      </c>
      <c r="W94" s="16"/>
      <c r="X94" s="16"/>
      <c r="Y94" s="23"/>
      <c r="Z94" s="23"/>
      <c r="AA94" s="23"/>
      <c r="AB94" s="12"/>
      <c r="AC94" s="102">
        <f t="shared" si="64"/>
        <v>0</v>
      </c>
      <c r="AD94" s="97">
        <f t="shared" si="65"/>
        <v>0</v>
      </c>
      <c r="AE94" s="98">
        <f t="shared" si="49"/>
        <v>0</v>
      </c>
      <c r="AF94" s="103">
        <f t="shared" si="50"/>
        <v>0</v>
      </c>
      <c r="AG94" s="104">
        <f t="shared" si="51"/>
        <v>0</v>
      </c>
      <c r="AH94" s="104">
        <f t="shared" si="52"/>
        <v>0</v>
      </c>
      <c r="AI94" s="99">
        <f t="shared" si="53"/>
        <v>0</v>
      </c>
      <c r="AJ94" s="103">
        <f t="shared" si="66"/>
        <v>0</v>
      </c>
      <c r="AK94" s="99">
        <f t="shared" si="67"/>
        <v>0</v>
      </c>
      <c r="AL94" s="17"/>
      <c r="AM94" s="20"/>
      <c r="AN94" s="17"/>
      <c r="AO94" s="21"/>
      <c r="AP94" s="17"/>
      <c r="AQ94" s="17"/>
      <c r="AR94" s="17"/>
      <c r="AS94" s="97" t="str">
        <f t="shared" si="57"/>
        <v/>
      </c>
      <c r="AT94" s="97" t="str">
        <f t="shared" ca="1" si="58"/>
        <v/>
      </c>
      <c r="AU94" s="97" t="str">
        <f t="shared" si="59"/>
        <v/>
      </c>
      <c r="AV94" s="97" t="str">
        <f t="shared" ca="1" si="60"/>
        <v/>
      </c>
      <c r="AW94" s="17"/>
      <c r="AX94" s="17"/>
      <c r="AY94" s="97" t="str">
        <f t="shared" si="61"/>
        <v/>
      </c>
      <c r="AZ94" s="17"/>
      <c r="BA94" s="17"/>
      <c r="BB94" s="97" t="str">
        <f t="shared" si="62"/>
        <v/>
      </c>
      <c r="BC94" s="17"/>
      <c r="BH94" s="52"/>
      <c r="BI94" s="52"/>
      <c r="BJ94" s="52"/>
      <c r="BK94" s="52"/>
      <c r="BL94" s="52"/>
      <c r="BM94" s="52"/>
      <c r="BP94" s="54"/>
      <c r="BQ94" s="27"/>
      <c r="BR94" s="27"/>
      <c r="BS94" s="27"/>
      <c r="BT94" s="27"/>
      <c r="BU94" s="27"/>
      <c r="BV94" s="27"/>
      <c r="BW94" s="54"/>
      <c r="BX94" s="26"/>
      <c r="BY94" s="54"/>
      <c r="BZ94" s="26"/>
      <c r="CA94" s="26"/>
      <c r="CB94" s="26"/>
    </row>
    <row r="95" spans="1:80" ht="17.45" customHeight="1" thickTop="1">
      <c r="A95" s="71">
        <f>A88+1</f>
        <v>13.1</v>
      </c>
      <c r="B95" s="178">
        <f t="shared" si="44"/>
        <v>45828</v>
      </c>
      <c r="C95" s="4"/>
      <c r="D95" s="5"/>
      <c r="E95" s="6">
        <v>1</v>
      </c>
      <c r="F95" s="5">
        <v>1</v>
      </c>
      <c r="G95" s="74">
        <f t="shared" si="72"/>
        <v>828</v>
      </c>
      <c r="H95" s="75">
        <f t="shared" si="72"/>
        <v>6248</v>
      </c>
      <c r="I95" s="76">
        <f t="shared" si="68"/>
        <v>0</v>
      </c>
      <c r="J95" s="77">
        <f t="shared" si="69"/>
        <v>1.2062726176115801E-3</v>
      </c>
      <c r="K95" s="77">
        <f t="shared" si="70"/>
        <v>0</v>
      </c>
      <c r="L95" s="77">
        <f t="shared" si="71"/>
        <v>1.6002560409665546E-4</v>
      </c>
      <c r="M95" s="78">
        <f t="shared" ca="1" si="54"/>
        <v>6.4876957494407153E-2</v>
      </c>
      <c r="N95" s="78">
        <f t="shared" ca="1" si="55"/>
        <v>9.1830272324255838E-3</v>
      </c>
      <c r="O95" s="78">
        <f t="shared" si="56"/>
        <v>5.0000000000000001E-4</v>
      </c>
      <c r="P95" s="13" t="s">
        <v>186</v>
      </c>
      <c r="Q95" s="8">
        <v>0</v>
      </c>
      <c r="R95" s="13">
        <v>0</v>
      </c>
      <c r="S95" s="79">
        <f t="shared" si="45"/>
        <v>0</v>
      </c>
      <c r="T95" s="80">
        <f t="shared" si="46"/>
        <v>0</v>
      </c>
      <c r="U95" s="90">
        <f t="shared" si="47"/>
        <v>0</v>
      </c>
      <c r="V95" s="82">
        <f t="shared" si="48"/>
        <v>0</v>
      </c>
      <c r="W95" s="4"/>
      <c r="X95" s="4"/>
      <c r="Y95" s="22"/>
      <c r="Z95" s="22"/>
      <c r="AA95" s="22"/>
      <c r="AB95" s="6"/>
      <c r="AC95" s="83">
        <f t="shared" si="64"/>
        <v>0</v>
      </c>
      <c r="AD95" s="80">
        <f t="shared" si="65"/>
        <v>0</v>
      </c>
      <c r="AE95" s="76">
        <f t="shared" si="49"/>
        <v>0</v>
      </c>
      <c r="AF95" s="84">
        <f t="shared" si="50"/>
        <v>0</v>
      </c>
      <c r="AG95" s="85">
        <f t="shared" si="51"/>
        <v>0</v>
      </c>
      <c r="AH95" s="85">
        <f t="shared" si="52"/>
        <v>0</v>
      </c>
      <c r="AI95" s="77">
        <f t="shared" si="53"/>
        <v>0</v>
      </c>
      <c r="AJ95" s="84">
        <f t="shared" si="66"/>
        <v>0</v>
      </c>
      <c r="AK95" s="77">
        <f t="shared" si="67"/>
        <v>0</v>
      </c>
      <c r="AL95" s="5">
        <v>2155</v>
      </c>
      <c r="AM95" s="9">
        <v>0.67900000000000005</v>
      </c>
      <c r="AN95" s="5">
        <v>1273</v>
      </c>
      <c r="AO95" s="10">
        <v>0.81699999999999995</v>
      </c>
      <c r="AP95" s="5"/>
      <c r="AQ95" s="5"/>
      <c r="AR95" s="5"/>
      <c r="AS95" s="80" t="str">
        <f t="shared" si="57"/>
        <v/>
      </c>
      <c r="AT95" s="80" t="str">
        <f t="shared" ca="1" si="58"/>
        <v/>
      </c>
      <c r="AU95" s="80" t="str">
        <f t="shared" si="59"/>
        <v/>
      </c>
      <c r="AV95" s="80" t="str">
        <f t="shared" ca="1" si="60"/>
        <v/>
      </c>
      <c r="AW95" s="5"/>
      <c r="AX95" s="5"/>
      <c r="AY95" s="80" t="str">
        <f t="shared" si="61"/>
        <v/>
      </c>
      <c r="AZ95" s="165"/>
      <c r="BA95" s="165"/>
      <c r="BB95" s="80" t="str">
        <f t="shared" si="62"/>
        <v/>
      </c>
      <c r="BC95" s="5"/>
      <c r="BH95" s="52"/>
      <c r="BI95" s="52"/>
      <c r="BJ95" s="52"/>
      <c r="BK95" s="52"/>
      <c r="BL95" s="52"/>
      <c r="BM95" s="52"/>
      <c r="BP95" s="54"/>
      <c r="BQ95" s="27"/>
      <c r="BR95" s="27"/>
      <c r="BS95" s="27"/>
      <c r="BT95" s="27"/>
      <c r="BU95" s="27"/>
      <c r="BV95" s="27"/>
      <c r="BW95" s="54"/>
      <c r="BX95" s="26"/>
      <c r="BY95" s="54"/>
      <c r="BZ95" s="26"/>
      <c r="CA95" s="26"/>
      <c r="CB95" s="26"/>
    </row>
    <row r="96" spans="1:80" ht="17.45" customHeight="1">
      <c r="A96" s="86">
        <f t="shared" si="63"/>
        <v>13.2</v>
      </c>
      <c r="B96" s="179">
        <f t="shared" si="44"/>
        <v>45829</v>
      </c>
      <c r="C96" s="8"/>
      <c r="D96" s="11"/>
      <c r="E96" s="12"/>
      <c r="F96" s="11"/>
      <c r="G96" s="74">
        <f t="shared" si="72"/>
        <v>828</v>
      </c>
      <c r="H96" s="75">
        <f t="shared" si="72"/>
        <v>6248</v>
      </c>
      <c r="I96" s="88">
        <f t="shared" si="68"/>
        <v>0</v>
      </c>
      <c r="J96" s="78">
        <f t="shared" si="69"/>
        <v>0</v>
      </c>
      <c r="K96" s="78">
        <f t="shared" si="70"/>
        <v>0</v>
      </c>
      <c r="L96" s="78">
        <f t="shared" si="71"/>
        <v>0</v>
      </c>
      <c r="M96" s="78">
        <f t="shared" ca="1" si="54"/>
        <v>6.4876957494407153E-2</v>
      </c>
      <c r="N96" s="78">
        <f t="shared" ca="1" si="55"/>
        <v>9.1830272324255838E-3</v>
      </c>
      <c r="O96" s="78">
        <f t="shared" si="56"/>
        <v>5.0000000000000001E-4</v>
      </c>
      <c r="P96" s="13" t="s">
        <v>186</v>
      </c>
      <c r="Q96" s="8">
        <v>144</v>
      </c>
      <c r="R96" s="13">
        <v>96</v>
      </c>
      <c r="S96" s="89">
        <f t="shared" si="45"/>
        <v>72</v>
      </c>
      <c r="T96" s="75">
        <f t="shared" si="46"/>
        <v>48</v>
      </c>
      <c r="U96" s="90">
        <f t="shared" si="47"/>
        <v>238.464</v>
      </c>
      <c r="V96" s="82">
        <f t="shared" si="48"/>
        <v>1199.616</v>
      </c>
      <c r="W96" s="8"/>
      <c r="X96" s="8"/>
      <c r="Y96" s="23"/>
      <c r="Z96" s="23"/>
      <c r="AA96" s="23"/>
      <c r="AB96" s="12"/>
      <c r="AC96" s="91">
        <f t="shared" si="64"/>
        <v>0</v>
      </c>
      <c r="AD96" s="75">
        <f t="shared" si="65"/>
        <v>0</v>
      </c>
      <c r="AE96" s="88">
        <f t="shared" si="49"/>
        <v>0</v>
      </c>
      <c r="AF96" s="92">
        <f t="shared" si="50"/>
        <v>0</v>
      </c>
      <c r="AG96" s="93">
        <f t="shared" si="51"/>
        <v>0</v>
      </c>
      <c r="AH96" s="93">
        <f t="shared" si="52"/>
        <v>0</v>
      </c>
      <c r="AI96" s="78">
        <f t="shared" si="53"/>
        <v>0</v>
      </c>
      <c r="AJ96" s="92">
        <f t="shared" si="66"/>
        <v>0</v>
      </c>
      <c r="AK96" s="78">
        <f t="shared" si="67"/>
        <v>0</v>
      </c>
      <c r="AL96" s="11">
        <v>2036</v>
      </c>
      <c r="AM96" s="14">
        <v>0.74199999999999999</v>
      </c>
      <c r="AN96" s="11">
        <v>1392</v>
      </c>
      <c r="AO96" s="15">
        <v>0.77500000000000002</v>
      </c>
      <c r="AP96" s="11"/>
      <c r="AQ96" s="11"/>
      <c r="AR96" s="11"/>
      <c r="AS96" s="75" t="str">
        <f t="shared" si="57"/>
        <v/>
      </c>
      <c r="AT96" s="75" t="str">
        <f t="shared" ca="1" si="58"/>
        <v/>
      </c>
      <c r="AU96" s="75" t="str">
        <f t="shared" si="59"/>
        <v/>
      </c>
      <c r="AV96" s="75" t="str">
        <f t="shared" ca="1" si="60"/>
        <v/>
      </c>
      <c r="AW96" s="11"/>
      <c r="AX96" s="11"/>
      <c r="AY96" s="75" t="str">
        <f t="shared" si="61"/>
        <v/>
      </c>
      <c r="AZ96" s="11"/>
      <c r="BA96" s="11"/>
      <c r="BB96" s="75" t="str">
        <f t="shared" si="62"/>
        <v/>
      </c>
      <c r="BC96" s="11"/>
      <c r="BH96" s="52"/>
      <c r="BI96" s="52"/>
      <c r="BJ96" s="52"/>
      <c r="BK96" s="52"/>
      <c r="BL96" s="52"/>
      <c r="BM96" s="52"/>
      <c r="BP96" s="54"/>
      <c r="BQ96" s="27"/>
      <c r="BR96" s="27"/>
      <c r="BS96" s="27"/>
      <c r="BT96" s="27"/>
      <c r="BU96" s="27"/>
      <c r="BV96" s="27"/>
      <c r="BW96" s="54"/>
      <c r="BX96" s="26"/>
      <c r="BY96" s="54"/>
      <c r="BZ96" s="26"/>
      <c r="CA96" s="26"/>
      <c r="CB96" s="26"/>
    </row>
    <row r="97" spans="1:80" ht="17.45" customHeight="1">
      <c r="A97" s="94">
        <f t="shared" si="63"/>
        <v>13.3</v>
      </c>
      <c r="B97" s="179">
        <f t="shared" si="44"/>
        <v>45830</v>
      </c>
      <c r="C97" s="8"/>
      <c r="D97" s="11"/>
      <c r="E97" s="12">
        <v>1</v>
      </c>
      <c r="F97" s="11"/>
      <c r="G97" s="74">
        <f t="shared" si="72"/>
        <v>827</v>
      </c>
      <c r="H97" s="75">
        <f t="shared" si="72"/>
        <v>6248</v>
      </c>
      <c r="I97" s="88">
        <f t="shared" si="68"/>
        <v>0</v>
      </c>
      <c r="J97" s="78">
        <f t="shared" si="69"/>
        <v>1.2077294685990338E-3</v>
      </c>
      <c r="K97" s="78">
        <f t="shared" si="70"/>
        <v>0</v>
      </c>
      <c r="L97" s="78">
        <f t="shared" si="71"/>
        <v>0</v>
      </c>
      <c r="M97" s="78">
        <f t="shared" ca="1" si="54"/>
        <v>6.5995525727069348E-2</v>
      </c>
      <c r="N97" s="78">
        <f t="shared" ca="1" si="55"/>
        <v>9.1830272324255838E-3</v>
      </c>
      <c r="O97" s="78">
        <f t="shared" si="56"/>
        <v>5.0000000000000001E-4</v>
      </c>
      <c r="P97" s="13" t="s">
        <v>186</v>
      </c>
      <c r="Q97" s="8">
        <v>0</v>
      </c>
      <c r="R97" s="13">
        <v>0</v>
      </c>
      <c r="S97" s="89">
        <f t="shared" si="45"/>
        <v>0</v>
      </c>
      <c r="T97" s="75">
        <f t="shared" si="46"/>
        <v>0</v>
      </c>
      <c r="U97" s="90">
        <f t="shared" si="47"/>
        <v>0</v>
      </c>
      <c r="V97" s="82">
        <f t="shared" si="48"/>
        <v>0</v>
      </c>
      <c r="W97" s="8"/>
      <c r="X97" s="8"/>
      <c r="Y97" s="23"/>
      <c r="Z97" s="23"/>
      <c r="AA97" s="23"/>
      <c r="AB97" s="12"/>
      <c r="AC97" s="91">
        <f t="shared" si="64"/>
        <v>0</v>
      </c>
      <c r="AD97" s="75">
        <f t="shared" si="65"/>
        <v>0</v>
      </c>
      <c r="AE97" s="88">
        <f t="shared" si="49"/>
        <v>0</v>
      </c>
      <c r="AF97" s="92">
        <f t="shared" si="50"/>
        <v>0</v>
      </c>
      <c r="AG97" s="93">
        <f t="shared" si="51"/>
        <v>0</v>
      </c>
      <c r="AH97" s="93">
        <f t="shared" si="52"/>
        <v>0</v>
      </c>
      <c r="AI97" s="78">
        <f t="shared" si="53"/>
        <v>0</v>
      </c>
      <c r="AJ97" s="92">
        <f t="shared" si="66"/>
        <v>0</v>
      </c>
      <c r="AK97" s="78">
        <f t="shared" si="67"/>
        <v>0</v>
      </c>
      <c r="AL97" s="11"/>
      <c r="AM97" s="14"/>
      <c r="AN97" s="11">
        <v>1375</v>
      </c>
      <c r="AO97" s="15">
        <v>0.78900000000000003</v>
      </c>
      <c r="AP97" s="11"/>
      <c r="AQ97" s="11"/>
      <c r="AR97" s="11"/>
      <c r="AS97" s="75" t="str">
        <f t="shared" si="57"/>
        <v/>
      </c>
      <c r="AT97" s="75" t="str">
        <f t="shared" ca="1" si="58"/>
        <v/>
      </c>
      <c r="AU97" s="75" t="str">
        <f t="shared" si="59"/>
        <v/>
      </c>
      <c r="AV97" s="75" t="str">
        <f t="shared" ca="1" si="60"/>
        <v/>
      </c>
      <c r="AW97" s="11"/>
      <c r="AX97" s="11"/>
      <c r="AY97" s="75" t="str">
        <f t="shared" si="61"/>
        <v/>
      </c>
      <c r="AZ97" s="11"/>
      <c r="BA97" s="11"/>
      <c r="BB97" s="75" t="str">
        <f t="shared" si="62"/>
        <v/>
      </c>
      <c r="BC97" s="11"/>
      <c r="BH97" s="52"/>
      <c r="BI97" s="52"/>
      <c r="BJ97" s="52"/>
      <c r="BK97" s="52"/>
      <c r="BL97" s="52"/>
      <c r="BM97" s="52"/>
      <c r="BP97" s="54"/>
      <c r="BQ97" s="27"/>
      <c r="BR97" s="27"/>
      <c r="BS97" s="27"/>
      <c r="BT97" s="27"/>
      <c r="BU97" s="27"/>
      <c r="BV97" s="27"/>
      <c r="BW97" s="54"/>
      <c r="BX97" s="26"/>
      <c r="BY97" s="54"/>
      <c r="BZ97" s="26"/>
      <c r="CA97" s="26"/>
      <c r="CB97" s="26"/>
    </row>
    <row r="98" spans="1:80" ht="17.45" customHeight="1">
      <c r="A98" s="86">
        <f t="shared" si="63"/>
        <v>13.4</v>
      </c>
      <c r="B98" s="179">
        <f t="shared" si="44"/>
        <v>45831</v>
      </c>
      <c r="C98" s="8"/>
      <c r="D98" s="11"/>
      <c r="E98" s="12"/>
      <c r="F98" s="11"/>
      <c r="G98" s="74">
        <f t="shared" si="72"/>
        <v>827</v>
      </c>
      <c r="H98" s="75">
        <f t="shared" si="72"/>
        <v>6248</v>
      </c>
      <c r="I98" s="88">
        <f t="shared" si="68"/>
        <v>0</v>
      </c>
      <c r="J98" s="78">
        <f t="shared" si="69"/>
        <v>0</v>
      </c>
      <c r="K98" s="78">
        <f t="shared" si="70"/>
        <v>0</v>
      </c>
      <c r="L98" s="78">
        <f t="shared" si="71"/>
        <v>0</v>
      </c>
      <c r="M98" s="78">
        <f t="shared" ca="1" si="54"/>
        <v>6.5995525727069348E-2</v>
      </c>
      <c r="N98" s="78">
        <f t="shared" ca="1" si="55"/>
        <v>9.1830272324255838E-3</v>
      </c>
      <c r="O98" s="78">
        <f t="shared" si="56"/>
        <v>5.0000000000000001E-4</v>
      </c>
      <c r="P98" s="13" t="s">
        <v>186</v>
      </c>
      <c r="Q98" s="8">
        <v>150</v>
      </c>
      <c r="R98" s="13">
        <v>102</v>
      </c>
      <c r="S98" s="89">
        <f t="shared" si="45"/>
        <v>75</v>
      </c>
      <c r="T98" s="75">
        <f t="shared" si="46"/>
        <v>51</v>
      </c>
      <c r="U98" s="90">
        <f t="shared" si="47"/>
        <v>248.1</v>
      </c>
      <c r="V98" s="82">
        <f t="shared" si="48"/>
        <v>1274.5920000000001</v>
      </c>
      <c r="W98" s="8"/>
      <c r="X98" s="8"/>
      <c r="Y98" s="23"/>
      <c r="Z98" s="23"/>
      <c r="AA98" s="23"/>
      <c r="AB98" s="12"/>
      <c r="AC98" s="91">
        <f t="shared" si="64"/>
        <v>0</v>
      </c>
      <c r="AD98" s="75">
        <f t="shared" si="65"/>
        <v>0</v>
      </c>
      <c r="AE98" s="88">
        <f t="shared" si="49"/>
        <v>0</v>
      </c>
      <c r="AF98" s="92">
        <f t="shared" si="50"/>
        <v>0</v>
      </c>
      <c r="AG98" s="93">
        <f t="shared" si="51"/>
        <v>0</v>
      </c>
      <c r="AH98" s="93">
        <f t="shared" si="52"/>
        <v>0</v>
      </c>
      <c r="AI98" s="78">
        <f t="shared" si="53"/>
        <v>0</v>
      </c>
      <c r="AJ98" s="92">
        <f t="shared" si="66"/>
        <v>0</v>
      </c>
      <c r="AK98" s="78">
        <f t="shared" si="67"/>
        <v>0</v>
      </c>
      <c r="AL98" s="11"/>
      <c r="AM98" s="14"/>
      <c r="AN98" s="11">
        <v>1325</v>
      </c>
      <c r="AO98" s="15">
        <v>0.69</v>
      </c>
      <c r="AP98" s="11"/>
      <c r="AQ98" s="11"/>
      <c r="AR98" s="11"/>
      <c r="AS98" s="75" t="str">
        <f t="shared" si="57"/>
        <v/>
      </c>
      <c r="AT98" s="75" t="str">
        <f t="shared" ca="1" si="58"/>
        <v/>
      </c>
      <c r="AU98" s="75" t="str">
        <f t="shared" si="59"/>
        <v/>
      </c>
      <c r="AV98" s="75" t="str">
        <f t="shared" ca="1" si="60"/>
        <v/>
      </c>
      <c r="AW98" s="11"/>
      <c r="AX98" s="11"/>
      <c r="AY98" s="75" t="str">
        <f t="shared" si="61"/>
        <v/>
      </c>
      <c r="AZ98" s="11"/>
      <c r="BA98" s="11"/>
      <c r="BB98" s="75" t="str">
        <f t="shared" si="62"/>
        <v/>
      </c>
      <c r="BC98" s="11"/>
      <c r="BH98" s="52"/>
      <c r="BI98" s="52"/>
      <c r="BJ98" s="52"/>
      <c r="BK98" s="52"/>
      <c r="BL98" s="52"/>
      <c r="BM98" s="52"/>
      <c r="BP98" s="54"/>
      <c r="BQ98" s="27"/>
      <c r="BR98" s="27"/>
      <c r="BS98" s="27"/>
      <c r="BT98" s="27"/>
      <c r="BU98" s="27"/>
      <c r="BV98" s="27"/>
      <c r="BW98" s="54"/>
      <c r="BX98" s="26"/>
      <c r="BY98" s="54"/>
      <c r="BZ98" s="26"/>
      <c r="CA98" s="26"/>
      <c r="CB98" s="26"/>
    </row>
    <row r="99" spans="1:80" ht="17.45" customHeight="1">
      <c r="A99" s="94">
        <f t="shared" si="63"/>
        <v>13.5</v>
      </c>
      <c r="B99" s="179">
        <f t="shared" si="44"/>
        <v>45832</v>
      </c>
      <c r="C99" s="8"/>
      <c r="D99" s="11"/>
      <c r="E99" s="12">
        <v>1</v>
      </c>
      <c r="F99" s="11"/>
      <c r="G99" s="74">
        <f t="shared" si="72"/>
        <v>826</v>
      </c>
      <c r="H99" s="75">
        <f t="shared" si="72"/>
        <v>6248</v>
      </c>
      <c r="I99" s="88">
        <f t="shared" si="68"/>
        <v>0</v>
      </c>
      <c r="J99" s="78">
        <f t="shared" si="69"/>
        <v>1.2091898428053204E-3</v>
      </c>
      <c r="K99" s="78">
        <f t="shared" si="70"/>
        <v>0</v>
      </c>
      <c r="L99" s="78">
        <f t="shared" si="71"/>
        <v>0</v>
      </c>
      <c r="M99" s="78">
        <f t="shared" ca="1" si="54"/>
        <v>6.7114093959731544E-2</v>
      </c>
      <c r="N99" s="78">
        <f t="shared" ca="1" si="55"/>
        <v>9.1830272324255838E-3</v>
      </c>
      <c r="O99" s="78">
        <f t="shared" si="56"/>
        <v>5.0000000000000001E-4</v>
      </c>
      <c r="P99" s="13" t="s">
        <v>186</v>
      </c>
      <c r="Q99" s="8">
        <v>0</v>
      </c>
      <c r="R99" s="13">
        <v>0</v>
      </c>
      <c r="S99" s="89">
        <f t="shared" si="45"/>
        <v>0</v>
      </c>
      <c r="T99" s="75">
        <f t="shared" si="46"/>
        <v>0</v>
      </c>
      <c r="U99" s="90">
        <f t="shared" si="47"/>
        <v>0</v>
      </c>
      <c r="V99" s="82">
        <f t="shared" si="48"/>
        <v>0</v>
      </c>
      <c r="W99" s="8"/>
      <c r="X99" s="8"/>
      <c r="Y99" s="23"/>
      <c r="Z99" s="23"/>
      <c r="AA99" s="23"/>
      <c r="AB99" s="12"/>
      <c r="AC99" s="91">
        <f t="shared" si="64"/>
        <v>0</v>
      </c>
      <c r="AD99" s="75">
        <f t="shared" si="65"/>
        <v>0</v>
      </c>
      <c r="AE99" s="88">
        <f t="shared" si="49"/>
        <v>0</v>
      </c>
      <c r="AF99" s="92">
        <f t="shared" si="50"/>
        <v>0</v>
      </c>
      <c r="AG99" s="93">
        <f t="shared" si="51"/>
        <v>0</v>
      </c>
      <c r="AH99" s="93">
        <f t="shared" si="52"/>
        <v>0</v>
      </c>
      <c r="AI99" s="78">
        <f t="shared" si="53"/>
        <v>0</v>
      </c>
      <c r="AJ99" s="92">
        <f t="shared" si="66"/>
        <v>0</v>
      </c>
      <c r="AK99" s="78">
        <f t="shared" si="67"/>
        <v>0</v>
      </c>
      <c r="AL99" s="11"/>
      <c r="AM99" s="14"/>
      <c r="AN99" s="11"/>
      <c r="AO99" s="15"/>
      <c r="AP99" s="11"/>
      <c r="AQ99" s="11"/>
      <c r="AR99" s="11"/>
      <c r="AS99" s="75" t="str">
        <f t="shared" si="57"/>
        <v/>
      </c>
      <c r="AT99" s="75" t="str">
        <f t="shared" ca="1" si="58"/>
        <v/>
      </c>
      <c r="AU99" s="75" t="str">
        <f t="shared" si="59"/>
        <v/>
      </c>
      <c r="AV99" s="75" t="str">
        <f t="shared" ca="1" si="60"/>
        <v/>
      </c>
      <c r="AW99" s="11"/>
      <c r="AX99" s="11"/>
      <c r="AY99" s="75" t="str">
        <f t="shared" si="61"/>
        <v/>
      </c>
      <c r="AZ99" s="11"/>
      <c r="BA99" s="11"/>
      <c r="BB99" s="75" t="str">
        <f t="shared" si="62"/>
        <v/>
      </c>
      <c r="BC99" s="11"/>
      <c r="BH99" s="52"/>
      <c r="BI99" s="52"/>
      <c r="BJ99" s="52"/>
      <c r="BK99" s="52"/>
      <c r="BL99" s="52"/>
      <c r="BM99" s="52"/>
      <c r="BP99" s="54"/>
      <c r="BQ99" s="27"/>
      <c r="BR99" s="27"/>
      <c r="BS99" s="27"/>
      <c r="BT99" s="27"/>
      <c r="BU99" s="27"/>
      <c r="BV99" s="27"/>
      <c r="BW99" s="54"/>
      <c r="BX99" s="26"/>
      <c r="BY99" s="54"/>
      <c r="BZ99" s="26"/>
      <c r="CA99" s="26"/>
      <c r="CB99" s="26"/>
    </row>
    <row r="100" spans="1:80" ht="17.45" customHeight="1">
      <c r="A100" s="86">
        <f t="shared" si="63"/>
        <v>13.600000000000001</v>
      </c>
      <c r="B100" s="179">
        <f t="shared" si="44"/>
        <v>45833</v>
      </c>
      <c r="C100" s="8"/>
      <c r="D100" s="11"/>
      <c r="E100" s="12"/>
      <c r="F100" s="11"/>
      <c r="G100" s="74">
        <f t="shared" si="72"/>
        <v>826</v>
      </c>
      <c r="H100" s="75">
        <f t="shared" si="72"/>
        <v>6248</v>
      </c>
      <c r="I100" s="88">
        <f t="shared" si="68"/>
        <v>0</v>
      </c>
      <c r="J100" s="78">
        <f t="shared" si="69"/>
        <v>0</v>
      </c>
      <c r="K100" s="78">
        <f t="shared" si="70"/>
        <v>0</v>
      </c>
      <c r="L100" s="78">
        <f t="shared" si="71"/>
        <v>0</v>
      </c>
      <c r="M100" s="78">
        <f t="shared" ca="1" si="54"/>
        <v>6.7114093959731544E-2</v>
      </c>
      <c r="N100" s="78">
        <f t="shared" ca="1" si="55"/>
        <v>9.1830272324255838E-3</v>
      </c>
      <c r="O100" s="78">
        <f t="shared" si="56"/>
        <v>5.0000000000000001E-4</v>
      </c>
      <c r="P100" s="13" t="s">
        <v>186</v>
      </c>
      <c r="Q100" s="8">
        <v>150</v>
      </c>
      <c r="R100" s="13">
        <v>102</v>
      </c>
      <c r="S100" s="89">
        <f t="shared" si="45"/>
        <v>75</v>
      </c>
      <c r="T100" s="75">
        <f t="shared" si="46"/>
        <v>51</v>
      </c>
      <c r="U100" s="90">
        <f t="shared" si="47"/>
        <v>247.8</v>
      </c>
      <c r="V100" s="82">
        <f t="shared" si="48"/>
        <v>1274.5920000000001</v>
      </c>
      <c r="W100" s="8"/>
      <c r="X100" s="8"/>
      <c r="Y100" s="23"/>
      <c r="Z100" s="23"/>
      <c r="AA100" s="23"/>
      <c r="AB100" s="12"/>
      <c r="AC100" s="91">
        <f t="shared" si="64"/>
        <v>0</v>
      </c>
      <c r="AD100" s="75">
        <f t="shared" si="65"/>
        <v>0</v>
      </c>
      <c r="AE100" s="88">
        <f t="shared" si="49"/>
        <v>0</v>
      </c>
      <c r="AF100" s="92">
        <f t="shared" si="50"/>
        <v>0</v>
      </c>
      <c r="AG100" s="93">
        <f t="shared" si="51"/>
        <v>0</v>
      </c>
      <c r="AH100" s="93">
        <f t="shared" si="52"/>
        <v>0</v>
      </c>
      <c r="AI100" s="78">
        <f t="shared" si="53"/>
        <v>0</v>
      </c>
      <c r="AJ100" s="92">
        <f t="shared" si="66"/>
        <v>0</v>
      </c>
      <c r="AK100" s="78">
        <f t="shared" si="67"/>
        <v>0</v>
      </c>
      <c r="AL100" s="11"/>
      <c r="AM100" s="14"/>
      <c r="AN100" s="11"/>
      <c r="AO100" s="15"/>
      <c r="AP100" s="11"/>
      <c r="AQ100" s="11"/>
      <c r="AR100" s="11"/>
      <c r="AS100" s="75" t="str">
        <f t="shared" si="57"/>
        <v/>
      </c>
      <c r="AT100" s="75" t="str">
        <f t="shared" ca="1" si="58"/>
        <v/>
      </c>
      <c r="AU100" s="75" t="str">
        <f t="shared" si="59"/>
        <v/>
      </c>
      <c r="AV100" s="75" t="str">
        <f t="shared" ca="1" si="60"/>
        <v/>
      </c>
      <c r="AW100" s="11"/>
      <c r="AX100" s="11"/>
      <c r="AY100" s="75" t="str">
        <f t="shared" si="61"/>
        <v/>
      </c>
      <c r="AZ100" s="11"/>
      <c r="BA100" s="11"/>
      <c r="BB100" s="75" t="str">
        <f t="shared" si="62"/>
        <v/>
      </c>
      <c r="BC100" s="11"/>
      <c r="BH100" s="52"/>
      <c r="BI100" s="52"/>
      <c r="BJ100" s="52"/>
      <c r="BK100" s="52"/>
      <c r="BL100" s="52"/>
      <c r="BM100" s="52"/>
      <c r="BP100" s="54"/>
      <c r="BQ100" s="27"/>
      <c r="BR100" s="27"/>
      <c r="BS100" s="27"/>
      <c r="BT100" s="27"/>
      <c r="BU100" s="27"/>
      <c r="BV100" s="27"/>
      <c r="BW100" s="54"/>
      <c r="BX100" s="26"/>
      <c r="BY100" s="54"/>
      <c r="BZ100" s="26"/>
      <c r="CA100" s="26"/>
      <c r="CB100" s="26"/>
    </row>
    <row r="101" spans="1:80" ht="17.45" customHeight="1" thickBot="1">
      <c r="A101" s="94">
        <f t="shared" si="63"/>
        <v>13.700000000000001</v>
      </c>
      <c r="B101" s="180">
        <f t="shared" si="44"/>
        <v>45834</v>
      </c>
      <c r="C101" s="16"/>
      <c r="D101" s="17"/>
      <c r="E101" s="18"/>
      <c r="F101" s="17"/>
      <c r="G101" s="96">
        <f t="shared" si="72"/>
        <v>826</v>
      </c>
      <c r="H101" s="97">
        <f t="shared" si="72"/>
        <v>6248</v>
      </c>
      <c r="I101" s="98">
        <f t="shared" si="68"/>
        <v>0</v>
      </c>
      <c r="J101" s="99">
        <f t="shared" si="69"/>
        <v>0</v>
      </c>
      <c r="K101" s="99">
        <f t="shared" si="70"/>
        <v>0</v>
      </c>
      <c r="L101" s="99">
        <f t="shared" si="71"/>
        <v>0</v>
      </c>
      <c r="M101" s="99">
        <f t="shared" ca="1" si="54"/>
        <v>6.7114093959731544E-2</v>
      </c>
      <c r="N101" s="99">
        <f t="shared" ca="1" si="55"/>
        <v>9.1830272324255838E-3</v>
      </c>
      <c r="O101" s="99">
        <f t="shared" si="56"/>
        <v>5.0000000000000001E-4</v>
      </c>
      <c r="P101" s="19" t="s">
        <v>186</v>
      </c>
      <c r="Q101" s="16">
        <v>0</v>
      </c>
      <c r="R101" s="19">
        <v>0</v>
      </c>
      <c r="S101" s="89">
        <f t="shared" si="45"/>
        <v>0</v>
      </c>
      <c r="T101" s="75">
        <f t="shared" si="46"/>
        <v>0</v>
      </c>
      <c r="U101" s="100">
        <f t="shared" si="47"/>
        <v>0</v>
      </c>
      <c r="V101" s="101">
        <f t="shared" si="48"/>
        <v>0</v>
      </c>
      <c r="W101" s="16"/>
      <c r="X101" s="16"/>
      <c r="Y101" s="23"/>
      <c r="Z101" s="23"/>
      <c r="AA101" s="23"/>
      <c r="AB101" s="12"/>
      <c r="AC101" s="102">
        <f t="shared" si="64"/>
        <v>0</v>
      </c>
      <c r="AD101" s="97">
        <f t="shared" si="65"/>
        <v>0</v>
      </c>
      <c r="AE101" s="98">
        <f t="shared" si="49"/>
        <v>0</v>
      </c>
      <c r="AF101" s="103">
        <f t="shared" si="50"/>
        <v>0</v>
      </c>
      <c r="AG101" s="104">
        <f t="shared" si="51"/>
        <v>0</v>
      </c>
      <c r="AH101" s="104">
        <f t="shared" si="52"/>
        <v>0</v>
      </c>
      <c r="AI101" s="99">
        <f t="shared" si="53"/>
        <v>0</v>
      </c>
      <c r="AJ101" s="103">
        <f t="shared" si="66"/>
        <v>0</v>
      </c>
      <c r="AK101" s="99">
        <f t="shared" si="67"/>
        <v>0</v>
      </c>
      <c r="AL101" s="17"/>
      <c r="AM101" s="20"/>
      <c r="AN101" s="17"/>
      <c r="AO101" s="21"/>
      <c r="AP101" s="17"/>
      <c r="AQ101" s="17"/>
      <c r="AR101" s="17"/>
      <c r="AS101" s="97" t="str">
        <f t="shared" si="57"/>
        <v/>
      </c>
      <c r="AT101" s="97" t="str">
        <f t="shared" ca="1" si="58"/>
        <v/>
      </c>
      <c r="AU101" s="97" t="str">
        <f t="shared" si="59"/>
        <v/>
      </c>
      <c r="AV101" s="97" t="str">
        <f t="shared" ca="1" si="60"/>
        <v/>
      </c>
      <c r="AW101" s="17"/>
      <c r="AX101" s="17"/>
      <c r="AY101" s="97" t="str">
        <f t="shared" si="61"/>
        <v/>
      </c>
      <c r="AZ101" s="17"/>
      <c r="BA101" s="17"/>
      <c r="BB101" s="97" t="str">
        <f t="shared" si="62"/>
        <v/>
      </c>
      <c r="BC101" s="17"/>
      <c r="BH101" s="52"/>
      <c r="BI101" s="52"/>
      <c r="BJ101" s="52"/>
      <c r="BK101" s="52"/>
      <c r="BL101" s="52"/>
      <c r="BM101" s="52"/>
      <c r="BP101" s="54"/>
      <c r="BQ101" s="27"/>
      <c r="BR101" s="27"/>
      <c r="BS101" s="27"/>
      <c r="BT101" s="27"/>
      <c r="BU101" s="27"/>
      <c r="BV101" s="27"/>
      <c r="BW101" s="54"/>
      <c r="BX101" s="26"/>
      <c r="BY101" s="54"/>
      <c r="BZ101" s="26"/>
      <c r="CA101" s="26"/>
      <c r="CB101" s="26"/>
    </row>
    <row r="102" spans="1:80" ht="17.45" customHeight="1" thickTop="1">
      <c r="A102" s="105">
        <f>A95+1</f>
        <v>14.1</v>
      </c>
      <c r="B102" s="178">
        <f t="shared" si="44"/>
        <v>45835</v>
      </c>
      <c r="C102" s="4">
        <v>1</v>
      </c>
      <c r="D102" s="5">
        <v>2</v>
      </c>
      <c r="E102" s="6"/>
      <c r="F102" s="5"/>
      <c r="G102" s="74">
        <f t="shared" si="72"/>
        <v>825</v>
      </c>
      <c r="H102" s="75">
        <f t="shared" si="72"/>
        <v>6246</v>
      </c>
      <c r="I102" s="76">
        <f t="shared" si="68"/>
        <v>1.2106537530266344E-3</v>
      </c>
      <c r="J102" s="77">
        <f t="shared" si="69"/>
        <v>0</v>
      </c>
      <c r="K102" s="77">
        <f t="shared" si="70"/>
        <v>3.201024327784891E-4</v>
      </c>
      <c r="L102" s="77">
        <f t="shared" si="71"/>
        <v>0</v>
      </c>
      <c r="M102" s="78">
        <f t="shared" ca="1" si="54"/>
        <v>6.7114093959731544E-2</v>
      </c>
      <c r="N102" s="78">
        <f t="shared" ca="1" si="55"/>
        <v>9.1830272324255838E-3</v>
      </c>
      <c r="O102" s="78">
        <f t="shared" si="56"/>
        <v>5.0000000000000001E-4</v>
      </c>
      <c r="P102" s="13" t="s">
        <v>186</v>
      </c>
      <c r="Q102" s="8">
        <v>150</v>
      </c>
      <c r="R102" s="13">
        <v>102</v>
      </c>
      <c r="S102" s="79">
        <f t="shared" si="45"/>
        <v>75</v>
      </c>
      <c r="T102" s="80">
        <f t="shared" si="46"/>
        <v>51</v>
      </c>
      <c r="U102" s="90">
        <f t="shared" si="47"/>
        <v>247.5</v>
      </c>
      <c r="V102" s="82">
        <f t="shared" si="48"/>
        <v>1274.184</v>
      </c>
      <c r="W102" s="4"/>
      <c r="X102" s="4"/>
      <c r="Y102" s="22"/>
      <c r="Z102" s="22"/>
      <c r="AA102" s="22"/>
      <c r="AB102" s="6"/>
      <c r="AC102" s="83">
        <f t="shared" si="64"/>
        <v>0</v>
      </c>
      <c r="AD102" s="80">
        <f t="shared" si="65"/>
        <v>0</v>
      </c>
      <c r="AE102" s="76">
        <f t="shared" si="49"/>
        <v>0</v>
      </c>
      <c r="AF102" s="84">
        <f t="shared" si="50"/>
        <v>0</v>
      </c>
      <c r="AG102" s="85">
        <f t="shared" si="51"/>
        <v>0</v>
      </c>
      <c r="AH102" s="85">
        <f t="shared" si="52"/>
        <v>0</v>
      </c>
      <c r="AI102" s="77">
        <f t="shared" si="53"/>
        <v>0</v>
      </c>
      <c r="AJ102" s="84">
        <f t="shared" si="66"/>
        <v>0</v>
      </c>
      <c r="AK102" s="77">
        <f t="shared" si="67"/>
        <v>0</v>
      </c>
      <c r="AL102" s="5">
        <v>2271</v>
      </c>
      <c r="AM102" s="9">
        <v>0.61699999999999999</v>
      </c>
      <c r="AN102" s="5">
        <v>1496</v>
      </c>
      <c r="AO102" s="10">
        <v>0.68300000000000005</v>
      </c>
      <c r="AP102" s="5"/>
      <c r="AQ102" s="5"/>
      <c r="AR102" s="5"/>
      <c r="AS102" s="80" t="str">
        <f t="shared" si="57"/>
        <v/>
      </c>
      <c r="AT102" s="80" t="str">
        <f t="shared" ca="1" si="58"/>
        <v/>
      </c>
      <c r="AU102" s="80" t="str">
        <f t="shared" si="59"/>
        <v/>
      </c>
      <c r="AV102" s="80" t="str">
        <f t="shared" ca="1" si="60"/>
        <v/>
      </c>
      <c r="AW102" s="5"/>
      <c r="AX102" s="5"/>
      <c r="AY102" s="80" t="str">
        <f t="shared" si="61"/>
        <v/>
      </c>
      <c r="AZ102" s="165"/>
      <c r="BA102" s="165"/>
      <c r="BB102" s="80" t="str">
        <f t="shared" si="62"/>
        <v/>
      </c>
      <c r="BC102" s="5"/>
      <c r="BH102" s="52"/>
      <c r="BI102" s="52"/>
      <c r="BJ102" s="52"/>
      <c r="BK102" s="52"/>
      <c r="BL102" s="52"/>
      <c r="BM102" s="52"/>
      <c r="BP102" s="54"/>
      <c r="BQ102" s="27"/>
      <c r="BR102" s="27"/>
      <c r="BS102" s="27"/>
      <c r="BT102" s="27"/>
      <c r="BU102" s="27"/>
      <c r="BV102" s="27"/>
      <c r="BW102" s="54"/>
      <c r="BX102" s="26"/>
      <c r="BY102" s="54"/>
      <c r="BZ102" s="26"/>
      <c r="CA102" s="26"/>
      <c r="CB102" s="26"/>
    </row>
    <row r="103" spans="1:80" ht="17.45" customHeight="1">
      <c r="A103" s="94">
        <f t="shared" si="63"/>
        <v>14.2</v>
      </c>
      <c r="B103" s="179">
        <f t="shared" si="44"/>
        <v>45836</v>
      </c>
      <c r="C103" s="8"/>
      <c r="D103" s="11"/>
      <c r="E103" s="12"/>
      <c r="F103" s="11"/>
      <c r="G103" s="74">
        <f t="shared" si="72"/>
        <v>825</v>
      </c>
      <c r="H103" s="75">
        <f t="shared" si="72"/>
        <v>6246</v>
      </c>
      <c r="I103" s="88">
        <f t="shared" si="68"/>
        <v>0</v>
      </c>
      <c r="J103" s="78">
        <f t="shared" si="69"/>
        <v>0</v>
      </c>
      <c r="K103" s="78">
        <f t="shared" si="70"/>
        <v>0</v>
      </c>
      <c r="L103" s="78">
        <f t="shared" si="71"/>
        <v>0</v>
      </c>
      <c r="M103" s="78">
        <f t="shared" ca="1" si="54"/>
        <v>6.7114093959731544E-2</v>
      </c>
      <c r="N103" s="78">
        <f t="shared" ca="1" si="55"/>
        <v>9.1830272324255838E-3</v>
      </c>
      <c r="O103" s="78">
        <f t="shared" si="56"/>
        <v>5.0000000000000001E-4</v>
      </c>
      <c r="P103" s="13" t="s">
        <v>186</v>
      </c>
      <c r="Q103" s="8">
        <v>0</v>
      </c>
      <c r="R103" s="13">
        <v>0</v>
      </c>
      <c r="S103" s="89">
        <f t="shared" si="45"/>
        <v>0</v>
      </c>
      <c r="T103" s="75">
        <f t="shared" si="46"/>
        <v>0</v>
      </c>
      <c r="U103" s="90">
        <f t="shared" si="47"/>
        <v>0</v>
      </c>
      <c r="V103" s="82">
        <f t="shared" si="48"/>
        <v>0</v>
      </c>
      <c r="W103" s="8"/>
      <c r="X103" s="8"/>
      <c r="Y103" s="23"/>
      <c r="Z103" s="23"/>
      <c r="AA103" s="23"/>
      <c r="AB103" s="12"/>
      <c r="AC103" s="91">
        <f t="shared" si="64"/>
        <v>0</v>
      </c>
      <c r="AD103" s="75">
        <f t="shared" si="65"/>
        <v>0</v>
      </c>
      <c r="AE103" s="88">
        <f t="shared" si="49"/>
        <v>0</v>
      </c>
      <c r="AF103" s="92">
        <f t="shared" si="50"/>
        <v>0</v>
      </c>
      <c r="AG103" s="93">
        <f t="shared" si="51"/>
        <v>0</v>
      </c>
      <c r="AH103" s="93">
        <f t="shared" si="52"/>
        <v>0</v>
      </c>
      <c r="AI103" s="78">
        <f t="shared" si="53"/>
        <v>0</v>
      </c>
      <c r="AJ103" s="92">
        <f t="shared" si="66"/>
        <v>0</v>
      </c>
      <c r="AK103" s="78">
        <f t="shared" si="67"/>
        <v>0</v>
      </c>
      <c r="AL103" s="11">
        <v>2229</v>
      </c>
      <c r="AM103" s="14">
        <v>0.71699999999999997</v>
      </c>
      <c r="AN103" s="11">
        <v>1602</v>
      </c>
      <c r="AO103" s="15">
        <v>0.68300000000000005</v>
      </c>
      <c r="AP103" s="11"/>
      <c r="AQ103" s="11"/>
      <c r="AR103" s="11"/>
      <c r="AS103" s="75" t="str">
        <f t="shared" si="57"/>
        <v/>
      </c>
      <c r="AT103" s="75" t="str">
        <f t="shared" ca="1" si="58"/>
        <v/>
      </c>
      <c r="AU103" s="75" t="str">
        <f t="shared" si="59"/>
        <v/>
      </c>
      <c r="AV103" s="75" t="str">
        <f t="shared" ca="1" si="60"/>
        <v/>
      </c>
      <c r="AW103" s="11"/>
      <c r="AX103" s="11"/>
      <c r="AY103" s="75" t="str">
        <f t="shared" si="61"/>
        <v/>
      </c>
      <c r="AZ103" s="11"/>
      <c r="BA103" s="11"/>
      <c r="BB103" s="75" t="str">
        <f t="shared" si="62"/>
        <v/>
      </c>
      <c r="BC103" s="11"/>
      <c r="BH103" s="52"/>
      <c r="BI103" s="52"/>
      <c r="BJ103" s="52"/>
      <c r="BK103" s="52"/>
      <c r="BL103" s="52"/>
      <c r="BM103" s="52"/>
      <c r="BP103" s="54"/>
      <c r="BQ103" s="27"/>
      <c r="BR103" s="27"/>
      <c r="BS103" s="27"/>
      <c r="BT103" s="27"/>
      <c r="BU103" s="27"/>
      <c r="BV103" s="27"/>
      <c r="BW103" s="54"/>
      <c r="BX103" s="26"/>
      <c r="BY103" s="54"/>
      <c r="BZ103" s="26"/>
      <c r="CA103" s="26"/>
      <c r="CB103" s="26"/>
    </row>
    <row r="104" spans="1:80" ht="17.45" customHeight="1">
      <c r="A104" s="86">
        <f t="shared" si="63"/>
        <v>14.3</v>
      </c>
      <c r="B104" s="179">
        <f t="shared" si="44"/>
        <v>45837</v>
      </c>
      <c r="C104" s="8"/>
      <c r="D104" s="11"/>
      <c r="E104" s="12">
        <v>1</v>
      </c>
      <c r="F104" s="11"/>
      <c r="G104" s="74">
        <f t="shared" si="72"/>
        <v>824</v>
      </c>
      <c r="H104" s="75">
        <f t="shared" si="72"/>
        <v>6246</v>
      </c>
      <c r="I104" s="88">
        <f t="shared" si="68"/>
        <v>0</v>
      </c>
      <c r="J104" s="78">
        <f t="shared" si="69"/>
        <v>1.2121212121212121E-3</v>
      </c>
      <c r="K104" s="78">
        <f t="shared" si="70"/>
        <v>0</v>
      </c>
      <c r="L104" s="78">
        <f t="shared" si="71"/>
        <v>0</v>
      </c>
      <c r="M104" s="78">
        <f t="shared" ca="1" si="54"/>
        <v>6.8232662192393739E-2</v>
      </c>
      <c r="N104" s="78">
        <f t="shared" ca="1" si="55"/>
        <v>9.1830272324255838E-3</v>
      </c>
      <c r="O104" s="78">
        <f t="shared" si="56"/>
        <v>5.0000000000000001E-4</v>
      </c>
      <c r="P104" s="13" t="s">
        <v>186</v>
      </c>
      <c r="Q104" s="8">
        <v>150</v>
      </c>
      <c r="R104" s="13">
        <v>102</v>
      </c>
      <c r="S104" s="89">
        <f t="shared" si="45"/>
        <v>75</v>
      </c>
      <c r="T104" s="75">
        <f t="shared" si="46"/>
        <v>51</v>
      </c>
      <c r="U104" s="90">
        <f t="shared" si="47"/>
        <v>247.2</v>
      </c>
      <c r="V104" s="82">
        <f t="shared" si="48"/>
        <v>1274.184</v>
      </c>
      <c r="W104" s="8"/>
      <c r="X104" s="8"/>
      <c r="Y104" s="23"/>
      <c r="Z104" s="23"/>
      <c r="AA104" s="23"/>
      <c r="AB104" s="12"/>
      <c r="AC104" s="91">
        <f t="shared" si="64"/>
        <v>0</v>
      </c>
      <c r="AD104" s="75">
        <f t="shared" si="65"/>
        <v>0</v>
      </c>
      <c r="AE104" s="88">
        <f t="shared" si="49"/>
        <v>0</v>
      </c>
      <c r="AF104" s="92">
        <f t="shared" si="50"/>
        <v>0</v>
      </c>
      <c r="AG104" s="93">
        <f t="shared" si="51"/>
        <v>0</v>
      </c>
      <c r="AH104" s="93">
        <f t="shared" si="52"/>
        <v>0</v>
      </c>
      <c r="AI104" s="78">
        <f t="shared" si="53"/>
        <v>0</v>
      </c>
      <c r="AJ104" s="92">
        <f t="shared" si="66"/>
        <v>0</v>
      </c>
      <c r="AK104" s="78">
        <f t="shared" si="67"/>
        <v>0</v>
      </c>
      <c r="AL104" s="11"/>
      <c r="AM104" s="14"/>
      <c r="AN104" s="11">
        <v>1569</v>
      </c>
      <c r="AO104" s="15">
        <v>0.68300000000000005</v>
      </c>
      <c r="AP104" s="11"/>
      <c r="AQ104" s="11"/>
      <c r="AR104" s="11"/>
      <c r="AS104" s="75" t="str">
        <f t="shared" si="57"/>
        <v/>
      </c>
      <c r="AT104" s="75" t="str">
        <f t="shared" ca="1" si="58"/>
        <v/>
      </c>
      <c r="AU104" s="75" t="str">
        <f t="shared" si="59"/>
        <v/>
      </c>
      <c r="AV104" s="75" t="str">
        <f t="shared" ca="1" si="60"/>
        <v/>
      </c>
      <c r="AW104" s="11"/>
      <c r="AX104" s="11"/>
      <c r="AY104" s="75" t="str">
        <f t="shared" si="61"/>
        <v/>
      </c>
      <c r="AZ104" s="11"/>
      <c r="BA104" s="11"/>
      <c r="BB104" s="75" t="str">
        <f t="shared" si="62"/>
        <v/>
      </c>
      <c r="BC104" s="11"/>
      <c r="BH104" s="52"/>
      <c r="BI104" s="52"/>
      <c r="BJ104" s="52"/>
      <c r="BK104" s="52"/>
      <c r="BL104" s="52"/>
      <c r="BM104" s="52"/>
      <c r="BP104" s="54"/>
      <c r="BQ104" s="27"/>
      <c r="BR104" s="27"/>
      <c r="BS104" s="27"/>
      <c r="BT104" s="27"/>
      <c r="BU104" s="27"/>
      <c r="BV104" s="27"/>
      <c r="BW104" s="54"/>
      <c r="BX104" s="26"/>
      <c r="BY104" s="54"/>
      <c r="BZ104" s="26"/>
      <c r="CA104" s="26"/>
      <c r="CB104" s="26"/>
    </row>
    <row r="105" spans="1:80" ht="17.45" customHeight="1">
      <c r="A105" s="94">
        <f t="shared" si="63"/>
        <v>14.4</v>
      </c>
      <c r="B105" s="179">
        <f t="shared" si="44"/>
        <v>45838</v>
      </c>
      <c r="C105" s="8"/>
      <c r="D105" s="11"/>
      <c r="E105" s="12"/>
      <c r="F105" s="11"/>
      <c r="G105" s="74">
        <f t="shared" si="72"/>
        <v>824</v>
      </c>
      <c r="H105" s="75">
        <f t="shared" si="72"/>
        <v>6246</v>
      </c>
      <c r="I105" s="88">
        <f t="shared" si="68"/>
        <v>0</v>
      </c>
      <c r="J105" s="78">
        <f t="shared" si="69"/>
        <v>0</v>
      </c>
      <c r="K105" s="78">
        <f t="shared" si="70"/>
        <v>0</v>
      </c>
      <c r="L105" s="78">
        <f t="shared" si="71"/>
        <v>0</v>
      </c>
      <c r="M105" s="78">
        <f t="shared" ca="1" si="54"/>
        <v>6.8232662192393739E-2</v>
      </c>
      <c r="N105" s="78">
        <f t="shared" ca="1" si="55"/>
        <v>9.1830272324255838E-3</v>
      </c>
      <c r="O105" s="78">
        <f t="shared" si="56"/>
        <v>5.0000000000000001E-4</v>
      </c>
      <c r="P105" s="13" t="s">
        <v>186</v>
      </c>
      <c r="Q105" s="8">
        <v>0</v>
      </c>
      <c r="R105" s="13">
        <v>0</v>
      </c>
      <c r="S105" s="89">
        <f t="shared" si="45"/>
        <v>0</v>
      </c>
      <c r="T105" s="75">
        <f t="shared" si="46"/>
        <v>0</v>
      </c>
      <c r="U105" s="90">
        <f t="shared" si="47"/>
        <v>0</v>
      </c>
      <c r="V105" s="82">
        <f t="shared" si="48"/>
        <v>0</v>
      </c>
      <c r="W105" s="8"/>
      <c r="X105" s="8"/>
      <c r="Y105" s="23"/>
      <c r="Z105" s="23"/>
      <c r="AA105" s="23"/>
      <c r="AB105" s="12"/>
      <c r="AC105" s="91">
        <f t="shared" si="64"/>
        <v>0</v>
      </c>
      <c r="AD105" s="75">
        <f t="shared" si="65"/>
        <v>0</v>
      </c>
      <c r="AE105" s="88">
        <f t="shared" si="49"/>
        <v>0</v>
      </c>
      <c r="AF105" s="92">
        <f t="shared" si="50"/>
        <v>0</v>
      </c>
      <c r="AG105" s="93">
        <f t="shared" si="51"/>
        <v>0</v>
      </c>
      <c r="AH105" s="93">
        <f t="shared" si="52"/>
        <v>0</v>
      </c>
      <c r="AI105" s="78">
        <f t="shared" si="53"/>
        <v>0</v>
      </c>
      <c r="AJ105" s="92">
        <f t="shared" si="66"/>
        <v>0</v>
      </c>
      <c r="AK105" s="78">
        <f t="shared" si="67"/>
        <v>0</v>
      </c>
      <c r="AL105" s="11"/>
      <c r="AM105" s="14"/>
      <c r="AN105" s="11">
        <v>1446</v>
      </c>
      <c r="AO105" s="15">
        <v>0.88300000000000001</v>
      </c>
      <c r="AP105" s="11"/>
      <c r="AQ105" s="11"/>
      <c r="AR105" s="11"/>
      <c r="AS105" s="75" t="str">
        <f t="shared" si="57"/>
        <v/>
      </c>
      <c r="AT105" s="75" t="str">
        <f t="shared" ca="1" si="58"/>
        <v/>
      </c>
      <c r="AU105" s="75" t="str">
        <f t="shared" si="59"/>
        <v/>
      </c>
      <c r="AV105" s="75" t="str">
        <f t="shared" ca="1" si="60"/>
        <v/>
      </c>
      <c r="AW105" s="11"/>
      <c r="AX105" s="11"/>
      <c r="AY105" s="75" t="str">
        <f t="shared" si="61"/>
        <v/>
      </c>
      <c r="AZ105" s="11"/>
      <c r="BA105" s="11"/>
      <c r="BB105" s="75" t="str">
        <f t="shared" si="62"/>
        <v/>
      </c>
      <c r="BC105" s="11"/>
      <c r="BH105" s="52"/>
      <c r="BI105" s="52"/>
      <c r="BJ105" s="52"/>
      <c r="BK105" s="52"/>
      <c r="BL105" s="52"/>
      <c r="BM105" s="52"/>
      <c r="BP105" s="54"/>
      <c r="BQ105" s="27"/>
      <c r="BR105" s="27"/>
      <c r="BS105" s="27"/>
      <c r="BT105" s="27"/>
      <c r="BU105" s="27"/>
      <c r="BV105" s="27"/>
      <c r="BW105" s="54"/>
      <c r="BX105" s="26"/>
      <c r="BY105" s="54"/>
      <c r="BZ105" s="26"/>
      <c r="CA105" s="26"/>
      <c r="CB105" s="26"/>
    </row>
    <row r="106" spans="1:80" ht="17.45" customHeight="1">
      <c r="A106" s="86">
        <f t="shared" si="63"/>
        <v>14.5</v>
      </c>
      <c r="B106" s="179">
        <f t="shared" si="44"/>
        <v>45839</v>
      </c>
      <c r="C106" s="8"/>
      <c r="D106" s="11"/>
      <c r="E106" s="12"/>
      <c r="F106" s="11"/>
      <c r="G106" s="74">
        <f t="shared" si="72"/>
        <v>824</v>
      </c>
      <c r="H106" s="75">
        <f t="shared" si="72"/>
        <v>6246</v>
      </c>
      <c r="I106" s="88">
        <f t="shared" si="68"/>
        <v>0</v>
      </c>
      <c r="J106" s="78">
        <f t="shared" si="69"/>
        <v>0</v>
      </c>
      <c r="K106" s="78">
        <f t="shared" si="70"/>
        <v>0</v>
      </c>
      <c r="L106" s="78">
        <f t="shared" si="71"/>
        <v>0</v>
      </c>
      <c r="M106" s="78">
        <f t="shared" ca="1" si="54"/>
        <v>6.8232662192393739E-2</v>
      </c>
      <c r="N106" s="78">
        <f t="shared" ca="1" si="55"/>
        <v>9.1830272324255838E-3</v>
      </c>
      <c r="O106" s="78">
        <f t="shared" si="56"/>
        <v>5.0000000000000001E-4</v>
      </c>
      <c r="P106" s="13" t="s">
        <v>186</v>
      </c>
      <c r="Q106" s="8">
        <v>150</v>
      </c>
      <c r="R106" s="13">
        <v>102</v>
      </c>
      <c r="S106" s="89">
        <f t="shared" si="45"/>
        <v>75</v>
      </c>
      <c r="T106" s="75">
        <f t="shared" si="46"/>
        <v>51</v>
      </c>
      <c r="U106" s="90">
        <f t="shared" si="47"/>
        <v>247.2</v>
      </c>
      <c r="V106" s="82">
        <f t="shared" si="48"/>
        <v>1274.184</v>
      </c>
      <c r="W106" s="8"/>
      <c r="X106" s="8"/>
      <c r="Y106" s="23"/>
      <c r="Z106" s="23"/>
      <c r="AA106" s="23"/>
      <c r="AB106" s="12"/>
      <c r="AC106" s="91">
        <f t="shared" si="64"/>
        <v>0</v>
      </c>
      <c r="AD106" s="75">
        <f t="shared" si="65"/>
        <v>0</v>
      </c>
      <c r="AE106" s="88">
        <f t="shared" si="49"/>
        <v>0</v>
      </c>
      <c r="AF106" s="92">
        <f t="shared" si="50"/>
        <v>0</v>
      </c>
      <c r="AG106" s="93">
        <f t="shared" si="51"/>
        <v>0</v>
      </c>
      <c r="AH106" s="93">
        <f t="shared" si="52"/>
        <v>0</v>
      </c>
      <c r="AI106" s="78">
        <f t="shared" si="53"/>
        <v>0</v>
      </c>
      <c r="AJ106" s="92">
        <f t="shared" si="66"/>
        <v>0</v>
      </c>
      <c r="AK106" s="78">
        <f t="shared" si="67"/>
        <v>0</v>
      </c>
      <c r="AL106" s="11"/>
      <c r="AM106" s="14"/>
      <c r="AN106" s="11"/>
      <c r="AO106" s="15"/>
      <c r="AP106" s="11"/>
      <c r="AQ106" s="11"/>
      <c r="AR106" s="11"/>
      <c r="AS106" s="75" t="str">
        <f t="shared" si="57"/>
        <v/>
      </c>
      <c r="AT106" s="75" t="str">
        <f t="shared" ca="1" si="58"/>
        <v/>
      </c>
      <c r="AU106" s="75" t="str">
        <f t="shared" si="59"/>
        <v/>
      </c>
      <c r="AV106" s="75" t="str">
        <f t="shared" ca="1" si="60"/>
        <v/>
      </c>
      <c r="AW106" s="11"/>
      <c r="AX106" s="11"/>
      <c r="AY106" s="75" t="str">
        <f t="shared" si="61"/>
        <v/>
      </c>
      <c r="AZ106" s="11"/>
      <c r="BA106" s="11"/>
      <c r="BB106" s="75" t="str">
        <f t="shared" si="62"/>
        <v/>
      </c>
      <c r="BC106" s="11"/>
      <c r="BH106" s="52"/>
      <c r="BI106" s="52"/>
      <c r="BJ106" s="52"/>
      <c r="BK106" s="52"/>
      <c r="BL106" s="52"/>
      <c r="BM106" s="52"/>
      <c r="BP106" s="54"/>
      <c r="BQ106" s="27"/>
      <c r="BR106" s="27"/>
      <c r="BS106" s="27"/>
      <c r="BT106" s="27"/>
      <c r="BU106" s="27"/>
      <c r="BV106" s="27"/>
      <c r="BW106" s="54"/>
      <c r="BX106" s="26"/>
      <c r="BY106" s="54"/>
      <c r="BZ106" s="26"/>
      <c r="CA106" s="26"/>
      <c r="CB106" s="26"/>
    </row>
    <row r="107" spans="1:80" ht="17.45" customHeight="1">
      <c r="A107" s="94">
        <f t="shared" si="63"/>
        <v>14.600000000000001</v>
      </c>
      <c r="B107" s="179">
        <f t="shared" si="44"/>
        <v>45840</v>
      </c>
      <c r="C107" s="8"/>
      <c r="D107" s="11"/>
      <c r="E107" s="12"/>
      <c r="F107" s="11"/>
      <c r="G107" s="74">
        <f t="shared" si="72"/>
        <v>824</v>
      </c>
      <c r="H107" s="75">
        <f t="shared" si="72"/>
        <v>6246</v>
      </c>
      <c r="I107" s="88">
        <f t="shared" si="68"/>
        <v>0</v>
      </c>
      <c r="J107" s="78">
        <f t="shared" si="69"/>
        <v>0</v>
      </c>
      <c r="K107" s="78">
        <f t="shared" si="70"/>
        <v>0</v>
      </c>
      <c r="L107" s="78">
        <f t="shared" si="71"/>
        <v>0</v>
      </c>
      <c r="M107" s="78">
        <f t="shared" ca="1" si="54"/>
        <v>6.8232662192393739E-2</v>
      </c>
      <c r="N107" s="78">
        <f t="shared" ca="1" si="55"/>
        <v>9.1830272324255838E-3</v>
      </c>
      <c r="O107" s="78">
        <f t="shared" si="56"/>
        <v>5.0000000000000001E-4</v>
      </c>
      <c r="P107" s="13" t="s">
        <v>186</v>
      </c>
      <c r="Q107" s="8">
        <v>0</v>
      </c>
      <c r="R107" s="13">
        <v>0</v>
      </c>
      <c r="S107" s="89">
        <f t="shared" si="45"/>
        <v>0</v>
      </c>
      <c r="T107" s="75">
        <f t="shared" si="46"/>
        <v>0</v>
      </c>
      <c r="U107" s="90">
        <f t="shared" si="47"/>
        <v>0</v>
      </c>
      <c r="V107" s="82">
        <f t="shared" si="48"/>
        <v>0</v>
      </c>
      <c r="W107" s="8"/>
      <c r="X107" s="8"/>
      <c r="Y107" s="23"/>
      <c r="Z107" s="23"/>
      <c r="AA107" s="23"/>
      <c r="AB107" s="12"/>
      <c r="AC107" s="91">
        <f t="shared" si="64"/>
        <v>0</v>
      </c>
      <c r="AD107" s="75">
        <f t="shared" si="65"/>
        <v>0</v>
      </c>
      <c r="AE107" s="88">
        <f t="shared" ref="AE107:AE130" si="73">IFERROR(W107/H106,0)</f>
        <v>0</v>
      </c>
      <c r="AF107" s="92">
        <f t="shared" ref="AF107:AF130" si="74">IFERROR(X107/$W107,0)</f>
        <v>0</v>
      </c>
      <c r="AG107" s="93">
        <f t="shared" ref="AG107:AG130" si="75">IFERROR(Y107/$W107,0)</f>
        <v>0</v>
      </c>
      <c r="AH107" s="93">
        <f t="shared" ref="AH107:AH130" si="76">IFERROR(Z107/$W107,0)</f>
        <v>0</v>
      </c>
      <c r="AI107" s="78">
        <f t="shared" ref="AI107:AI130" si="77">IFERROR(AA107/$W107,0)</f>
        <v>0</v>
      </c>
      <c r="AJ107" s="92">
        <f t="shared" si="66"/>
        <v>0</v>
      </c>
      <c r="AK107" s="78">
        <f t="shared" si="67"/>
        <v>0</v>
      </c>
      <c r="AL107" s="11"/>
      <c r="AM107" s="14"/>
      <c r="AN107" s="11"/>
      <c r="AO107" s="15"/>
      <c r="AP107" s="11"/>
      <c r="AQ107" s="11"/>
      <c r="AR107" s="11"/>
      <c r="AS107" s="75" t="str">
        <f t="shared" si="57"/>
        <v/>
      </c>
      <c r="AT107" s="75" t="str">
        <f t="shared" ca="1" si="58"/>
        <v/>
      </c>
      <c r="AU107" s="75" t="str">
        <f t="shared" si="59"/>
        <v/>
      </c>
      <c r="AV107" s="75" t="str">
        <f t="shared" ca="1" si="60"/>
        <v/>
      </c>
      <c r="AW107" s="11"/>
      <c r="AX107" s="11"/>
      <c r="AY107" s="75" t="str">
        <f t="shared" si="61"/>
        <v/>
      </c>
      <c r="AZ107" s="11"/>
      <c r="BA107" s="11"/>
      <c r="BB107" s="75" t="str">
        <f t="shared" si="62"/>
        <v/>
      </c>
      <c r="BC107" s="11"/>
      <c r="BH107" s="52"/>
      <c r="BI107" s="52"/>
      <c r="BJ107" s="52"/>
      <c r="BK107" s="52"/>
      <c r="BL107" s="52"/>
      <c r="BM107" s="52"/>
      <c r="BP107" s="54"/>
      <c r="BQ107" s="27"/>
      <c r="BR107" s="27"/>
      <c r="BS107" s="27"/>
      <c r="BT107" s="27"/>
      <c r="BU107" s="27"/>
      <c r="BV107" s="27"/>
      <c r="BW107" s="54"/>
      <c r="BX107" s="26"/>
      <c r="BY107" s="54"/>
      <c r="BZ107" s="26"/>
      <c r="CA107" s="26"/>
      <c r="CB107" s="26"/>
    </row>
    <row r="108" spans="1:80" ht="17.45" customHeight="1" thickBot="1">
      <c r="A108" s="86">
        <f t="shared" si="63"/>
        <v>14.700000000000001</v>
      </c>
      <c r="B108" s="180">
        <f t="shared" si="44"/>
        <v>45841</v>
      </c>
      <c r="C108" s="16"/>
      <c r="D108" s="17"/>
      <c r="E108" s="18"/>
      <c r="F108" s="17">
        <v>1</v>
      </c>
      <c r="G108" s="96">
        <f t="shared" si="72"/>
        <v>824</v>
      </c>
      <c r="H108" s="97">
        <f t="shared" si="72"/>
        <v>6245</v>
      </c>
      <c r="I108" s="98">
        <f t="shared" si="68"/>
        <v>0</v>
      </c>
      <c r="J108" s="99">
        <f t="shared" si="69"/>
        <v>0</v>
      </c>
      <c r="K108" s="99">
        <f t="shared" si="70"/>
        <v>0</v>
      </c>
      <c r="L108" s="99">
        <f t="shared" si="71"/>
        <v>1.6010246557796989E-4</v>
      </c>
      <c r="M108" s="99">
        <f t="shared" ca="1" si="54"/>
        <v>6.8232662192393739E-2</v>
      </c>
      <c r="N108" s="99">
        <f t="shared" ca="1" si="55"/>
        <v>9.3413552881570598E-3</v>
      </c>
      <c r="O108" s="99">
        <f t="shared" si="56"/>
        <v>5.0000000000000001E-4</v>
      </c>
      <c r="P108" s="19" t="s">
        <v>186</v>
      </c>
      <c r="Q108" s="16">
        <v>150</v>
      </c>
      <c r="R108" s="19">
        <v>102</v>
      </c>
      <c r="S108" s="89">
        <f t="shared" si="45"/>
        <v>75</v>
      </c>
      <c r="T108" s="75">
        <f t="shared" si="46"/>
        <v>51</v>
      </c>
      <c r="U108" s="100">
        <f t="shared" si="47"/>
        <v>247.2</v>
      </c>
      <c r="V108" s="101">
        <f t="shared" si="48"/>
        <v>1273.98</v>
      </c>
      <c r="W108" s="16"/>
      <c r="X108" s="16"/>
      <c r="Y108" s="23"/>
      <c r="Z108" s="23"/>
      <c r="AA108" s="23"/>
      <c r="AB108" s="12"/>
      <c r="AC108" s="102">
        <f t="shared" si="64"/>
        <v>0</v>
      </c>
      <c r="AD108" s="97">
        <f t="shared" si="65"/>
        <v>0</v>
      </c>
      <c r="AE108" s="98">
        <f t="shared" si="73"/>
        <v>0</v>
      </c>
      <c r="AF108" s="103">
        <f t="shared" si="74"/>
        <v>0</v>
      </c>
      <c r="AG108" s="104">
        <f t="shared" si="75"/>
        <v>0</v>
      </c>
      <c r="AH108" s="104">
        <f t="shared" si="76"/>
        <v>0</v>
      </c>
      <c r="AI108" s="99">
        <f t="shared" si="77"/>
        <v>0</v>
      </c>
      <c r="AJ108" s="103">
        <f t="shared" si="66"/>
        <v>0</v>
      </c>
      <c r="AK108" s="99">
        <f t="shared" si="67"/>
        <v>0</v>
      </c>
      <c r="AL108" s="17"/>
      <c r="AM108" s="20"/>
      <c r="AN108" s="17"/>
      <c r="AO108" s="21"/>
      <c r="AP108" s="17"/>
      <c r="AQ108" s="17"/>
      <c r="AR108" s="17"/>
      <c r="AS108" s="97" t="str">
        <f t="shared" si="57"/>
        <v/>
      </c>
      <c r="AT108" s="97" t="str">
        <f t="shared" ca="1" si="58"/>
        <v/>
      </c>
      <c r="AU108" s="97" t="str">
        <f t="shared" si="59"/>
        <v/>
      </c>
      <c r="AV108" s="97" t="str">
        <f t="shared" ca="1" si="60"/>
        <v/>
      </c>
      <c r="AW108" s="17"/>
      <c r="AX108" s="17"/>
      <c r="AY108" s="97" t="str">
        <f t="shared" si="61"/>
        <v/>
      </c>
      <c r="AZ108" s="17"/>
      <c r="BA108" s="17"/>
      <c r="BB108" s="97" t="str">
        <f t="shared" si="62"/>
        <v/>
      </c>
      <c r="BC108" s="17"/>
      <c r="BH108" s="52"/>
      <c r="BI108" s="52"/>
      <c r="BJ108" s="52"/>
      <c r="BK108" s="52"/>
      <c r="BL108" s="52"/>
      <c r="BM108" s="52"/>
      <c r="BP108" s="54"/>
      <c r="BQ108" s="27"/>
      <c r="BR108" s="27"/>
      <c r="BS108" s="27"/>
      <c r="BT108" s="27"/>
      <c r="BU108" s="27"/>
      <c r="BV108" s="27"/>
      <c r="BW108" s="54"/>
      <c r="BX108" s="26"/>
      <c r="BY108" s="54"/>
      <c r="BZ108" s="26"/>
      <c r="CA108" s="26"/>
      <c r="CB108" s="26"/>
    </row>
    <row r="109" spans="1:80" ht="17.45" customHeight="1" thickTop="1">
      <c r="A109" s="71">
        <f>A102+1</f>
        <v>15.1</v>
      </c>
      <c r="B109" s="178">
        <f t="shared" si="44"/>
        <v>45842</v>
      </c>
      <c r="C109" s="4"/>
      <c r="D109" s="5"/>
      <c r="E109" s="6">
        <v>1</v>
      </c>
      <c r="F109" s="5"/>
      <c r="G109" s="74">
        <f t="shared" si="72"/>
        <v>823</v>
      </c>
      <c r="H109" s="75">
        <f t="shared" si="72"/>
        <v>6245</v>
      </c>
      <c r="I109" s="76">
        <f t="shared" si="68"/>
        <v>0</v>
      </c>
      <c r="J109" s="77">
        <f t="shared" si="69"/>
        <v>1.2135922330097086E-3</v>
      </c>
      <c r="K109" s="77">
        <f t="shared" si="70"/>
        <v>0</v>
      </c>
      <c r="L109" s="77">
        <f t="shared" si="71"/>
        <v>0</v>
      </c>
      <c r="M109" s="78">
        <f t="shared" ca="1" si="54"/>
        <v>6.9351230425055935E-2</v>
      </c>
      <c r="N109" s="78">
        <f t="shared" ca="1" si="55"/>
        <v>9.3413552881570598E-3</v>
      </c>
      <c r="O109" s="78">
        <f t="shared" si="56"/>
        <v>5.0000000000000001E-4</v>
      </c>
      <c r="P109" s="13" t="s">
        <v>186</v>
      </c>
      <c r="Q109" s="8">
        <v>0</v>
      </c>
      <c r="R109" s="13">
        <v>0</v>
      </c>
      <c r="S109" s="79">
        <f t="shared" si="45"/>
        <v>0</v>
      </c>
      <c r="T109" s="80">
        <f t="shared" si="46"/>
        <v>0</v>
      </c>
      <c r="U109" s="90">
        <f t="shared" si="47"/>
        <v>0</v>
      </c>
      <c r="V109" s="82">
        <f t="shared" si="48"/>
        <v>0</v>
      </c>
      <c r="W109" s="4"/>
      <c r="X109" s="4"/>
      <c r="Y109" s="22"/>
      <c r="Z109" s="22"/>
      <c r="AA109" s="22"/>
      <c r="AB109" s="6"/>
      <c r="AC109" s="83">
        <f t="shared" si="64"/>
        <v>0</v>
      </c>
      <c r="AD109" s="80">
        <f t="shared" si="65"/>
        <v>0</v>
      </c>
      <c r="AE109" s="76">
        <f t="shared" si="73"/>
        <v>0</v>
      </c>
      <c r="AF109" s="84">
        <f t="shared" si="74"/>
        <v>0</v>
      </c>
      <c r="AG109" s="85">
        <f t="shared" si="75"/>
        <v>0</v>
      </c>
      <c r="AH109" s="85">
        <f t="shared" si="76"/>
        <v>0</v>
      </c>
      <c r="AI109" s="77">
        <f t="shared" si="77"/>
        <v>0</v>
      </c>
      <c r="AJ109" s="84">
        <f t="shared" si="66"/>
        <v>0</v>
      </c>
      <c r="AK109" s="77">
        <f t="shared" si="67"/>
        <v>0</v>
      </c>
      <c r="AL109" s="5">
        <v>2454</v>
      </c>
      <c r="AM109" s="9">
        <v>0.58599999999999997</v>
      </c>
      <c r="AN109" s="5">
        <v>1572</v>
      </c>
      <c r="AO109" s="10">
        <v>0.77100000000000002</v>
      </c>
      <c r="AP109" s="5"/>
      <c r="AQ109" s="5"/>
      <c r="AR109" s="5"/>
      <c r="AS109" s="80" t="str">
        <f t="shared" si="57"/>
        <v/>
      </c>
      <c r="AT109" s="80" t="str">
        <f t="shared" ca="1" si="58"/>
        <v/>
      </c>
      <c r="AU109" s="80" t="str">
        <f t="shared" si="59"/>
        <v/>
      </c>
      <c r="AV109" s="80" t="str">
        <f t="shared" ca="1" si="60"/>
        <v/>
      </c>
      <c r="AW109" s="5"/>
      <c r="AX109" s="5"/>
      <c r="AY109" s="80" t="str">
        <f t="shared" si="61"/>
        <v/>
      </c>
      <c r="AZ109" s="165"/>
      <c r="BA109" s="165"/>
      <c r="BB109" s="80" t="str">
        <f t="shared" si="62"/>
        <v/>
      </c>
      <c r="BC109" s="5"/>
      <c r="BH109" s="52"/>
      <c r="BI109" s="52"/>
      <c r="BJ109" s="52"/>
      <c r="BK109" s="52"/>
      <c r="BL109" s="52"/>
      <c r="BM109" s="52"/>
      <c r="BP109" s="54"/>
      <c r="BQ109" s="27"/>
      <c r="BR109" s="27"/>
      <c r="BS109" s="27"/>
      <c r="BT109" s="27"/>
      <c r="BU109" s="27"/>
      <c r="BV109" s="27"/>
      <c r="BW109" s="54"/>
      <c r="BX109" s="26"/>
      <c r="BY109" s="54"/>
      <c r="BZ109" s="26"/>
      <c r="CA109" s="26"/>
      <c r="CB109" s="26"/>
    </row>
    <row r="110" spans="1:80" ht="17.45" customHeight="1">
      <c r="A110" s="86">
        <f t="shared" si="63"/>
        <v>15.2</v>
      </c>
      <c r="B110" s="179">
        <f t="shared" si="44"/>
        <v>45843</v>
      </c>
      <c r="C110" s="8"/>
      <c r="D110" s="11"/>
      <c r="E110" s="12"/>
      <c r="F110" s="11"/>
      <c r="G110" s="74">
        <f t="shared" si="72"/>
        <v>823</v>
      </c>
      <c r="H110" s="75">
        <f t="shared" si="72"/>
        <v>6245</v>
      </c>
      <c r="I110" s="88">
        <f t="shared" si="68"/>
        <v>0</v>
      </c>
      <c r="J110" s="78">
        <f t="shared" si="69"/>
        <v>0</v>
      </c>
      <c r="K110" s="78">
        <f t="shared" si="70"/>
        <v>0</v>
      </c>
      <c r="L110" s="78">
        <f t="shared" si="71"/>
        <v>0</v>
      </c>
      <c r="M110" s="78">
        <f t="shared" ca="1" si="54"/>
        <v>6.9351230425055935E-2</v>
      </c>
      <c r="N110" s="78">
        <f t="shared" ca="1" si="55"/>
        <v>9.3413552881570598E-3</v>
      </c>
      <c r="O110" s="78">
        <f t="shared" si="56"/>
        <v>5.0000000000000001E-4</v>
      </c>
      <c r="P110" s="13" t="s">
        <v>186</v>
      </c>
      <c r="Q110" s="8">
        <v>150</v>
      </c>
      <c r="R110" s="13">
        <v>102</v>
      </c>
      <c r="S110" s="89">
        <f t="shared" si="45"/>
        <v>75</v>
      </c>
      <c r="T110" s="75">
        <f t="shared" si="46"/>
        <v>51</v>
      </c>
      <c r="U110" s="90">
        <f t="shared" si="47"/>
        <v>246.9</v>
      </c>
      <c r="V110" s="82">
        <f t="shared" si="48"/>
        <v>1273.98</v>
      </c>
      <c r="W110" s="8"/>
      <c r="X110" s="8"/>
      <c r="Y110" s="23"/>
      <c r="Z110" s="23"/>
      <c r="AA110" s="23"/>
      <c r="AB110" s="12"/>
      <c r="AC110" s="91">
        <f t="shared" si="64"/>
        <v>0</v>
      </c>
      <c r="AD110" s="75">
        <f t="shared" si="65"/>
        <v>0</v>
      </c>
      <c r="AE110" s="88">
        <f t="shared" si="73"/>
        <v>0</v>
      </c>
      <c r="AF110" s="92">
        <f t="shared" si="74"/>
        <v>0</v>
      </c>
      <c r="AG110" s="93">
        <f t="shared" si="75"/>
        <v>0</v>
      </c>
      <c r="AH110" s="93">
        <f t="shared" si="76"/>
        <v>0</v>
      </c>
      <c r="AI110" s="78">
        <f t="shared" si="77"/>
        <v>0</v>
      </c>
      <c r="AJ110" s="92">
        <f t="shared" si="66"/>
        <v>0</v>
      </c>
      <c r="AK110" s="78">
        <f t="shared" si="67"/>
        <v>0</v>
      </c>
      <c r="AL110" s="11">
        <v>2292</v>
      </c>
      <c r="AM110" s="14">
        <v>0.53300000000000003</v>
      </c>
      <c r="AN110" s="11">
        <v>1616</v>
      </c>
      <c r="AO110" s="15">
        <v>0.56299999999999994</v>
      </c>
      <c r="AP110" s="11"/>
      <c r="AQ110" s="11"/>
      <c r="AR110" s="11"/>
      <c r="AS110" s="75" t="str">
        <f t="shared" si="57"/>
        <v/>
      </c>
      <c r="AT110" s="75" t="str">
        <f t="shared" ca="1" si="58"/>
        <v/>
      </c>
      <c r="AU110" s="75" t="str">
        <f t="shared" si="59"/>
        <v/>
      </c>
      <c r="AV110" s="75" t="str">
        <f t="shared" ca="1" si="60"/>
        <v/>
      </c>
      <c r="AW110" s="11"/>
      <c r="AX110" s="11"/>
      <c r="AY110" s="75" t="str">
        <f t="shared" si="61"/>
        <v/>
      </c>
      <c r="AZ110" s="11"/>
      <c r="BA110" s="11"/>
      <c r="BB110" s="75" t="str">
        <f t="shared" si="62"/>
        <v/>
      </c>
      <c r="BC110" s="11"/>
      <c r="BH110" s="52"/>
      <c r="BI110" s="52"/>
      <c r="BJ110" s="52"/>
      <c r="BK110" s="52"/>
      <c r="BL110" s="52"/>
      <c r="BM110" s="52"/>
      <c r="BP110" s="54"/>
      <c r="BQ110" s="27"/>
      <c r="BR110" s="27"/>
      <c r="BS110" s="27"/>
      <c r="BT110" s="27"/>
      <c r="BU110" s="27"/>
      <c r="BV110" s="27"/>
      <c r="BW110" s="54"/>
      <c r="BX110" s="26"/>
      <c r="BY110" s="54"/>
      <c r="BZ110" s="26"/>
      <c r="CA110" s="26"/>
      <c r="CB110" s="26"/>
    </row>
    <row r="111" spans="1:80" ht="17.45" customHeight="1">
      <c r="A111" s="94">
        <f t="shared" si="63"/>
        <v>15.3</v>
      </c>
      <c r="B111" s="179">
        <f t="shared" si="44"/>
        <v>45844</v>
      </c>
      <c r="C111" s="8"/>
      <c r="D111" s="11"/>
      <c r="E111" s="12"/>
      <c r="F111" s="11"/>
      <c r="G111" s="74">
        <f t="shared" si="72"/>
        <v>823</v>
      </c>
      <c r="H111" s="75">
        <f t="shared" si="72"/>
        <v>6245</v>
      </c>
      <c r="I111" s="88">
        <f t="shared" si="68"/>
        <v>0</v>
      </c>
      <c r="J111" s="78">
        <f t="shared" si="69"/>
        <v>0</v>
      </c>
      <c r="K111" s="78">
        <f t="shared" si="70"/>
        <v>0</v>
      </c>
      <c r="L111" s="78">
        <f t="shared" si="71"/>
        <v>0</v>
      </c>
      <c r="M111" s="78">
        <f t="shared" ca="1" si="54"/>
        <v>6.9351230425055935E-2</v>
      </c>
      <c r="N111" s="78">
        <f t="shared" ca="1" si="55"/>
        <v>9.3413552881570598E-3</v>
      </c>
      <c r="O111" s="78">
        <f t="shared" si="56"/>
        <v>5.0000000000000001E-4</v>
      </c>
      <c r="P111" s="13" t="s">
        <v>186</v>
      </c>
      <c r="Q111" s="8">
        <v>0</v>
      </c>
      <c r="R111" s="13">
        <v>0</v>
      </c>
      <c r="S111" s="89">
        <f t="shared" si="45"/>
        <v>0</v>
      </c>
      <c r="T111" s="75">
        <f t="shared" si="46"/>
        <v>0</v>
      </c>
      <c r="U111" s="90">
        <f t="shared" si="47"/>
        <v>0</v>
      </c>
      <c r="V111" s="82">
        <f t="shared" si="48"/>
        <v>0</v>
      </c>
      <c r="W111" s="8"/>
      <c r="X111" s="8"/>
      <c r="Y111" s="23"/>
      <c r="Z111" s="23"/>
      <c r="AA111" s="23"/>
      <c r="AB111" s="12"/>
      <c r="AC111" s="91">
        <f t="shared" si="64"/>
        <v>0</v>
      </c>
      <c r="AD111" s="75">
        <f t="shared" si="65"/>
        <v>0</v>
      </c>
      <c r="AE111" s="88">
        <f t="shared" si="73"/>
        <v>0</v>
      </c>
      <c r="AF111" s="92">
        <f t="shared" si="74"/>
        <v>0</v>
      </c>
      <c r="AG111" s="93">
        <f t="shared" si="75"/>
        <v>0</v>
      </c>
      <c r="AH111" s="93">
        <f t="shared" si="76"/>
        <v>0</v>
      </c>
      <c r="AI111" s="78">
        <f t="shared" si="77"/>
        <v>0</v>
      </c>
      <c r="AJ111" s="92">
        <f t="shared" si="66"/>
        <v>0</v>
      </c>
      <c r="AK111" s="78">
        <f t="shared" si="67"/>
        <v>0</v>
      </c>
      <c r="AL111" s="11"/>
      <c r="AM111" s="14"/>
      <c r="AN111" s="11">
        <v>1549</v>
      </c>
      <c r="AO111" s="15">
        <v>0.72</v>
      </c>
      <c r="AP111" s="11"/>
      <c r="AQ111" s="11"/>
      <c r="AR111" s="11"/>
      <c r="AS111" s="75" t="str">
        <f t="shared" si="57"/>
        <v/>
      </c>
      <c r="AT111" s="75" t="str">
        <f t="shared" ca="1" si="58"/>
        <v/>
      </c>
      <c r="AU111" s="75" t="str">
        <f t="shared" si="59"/>
        <v/>
      </c>
      <c r="AV111" s="75" t="str">
        <f t="shared" ca="1" si="60"/>
        <v/>
      </c>
      <c r="AW111" s="11"/>
      <c r="AX111" s="11"/>
      <c r="AY111" s="75" t="str">
        <f t="shared" si="61"/>
        <v/>
      </c>
      <c r="AZ111" s="11"/>
      <c r="BA111" s="11"/>
      <c r="BB111" s="75" t="str">
        <f t="shared" si="62"/>
        <v/>
      </c>
      <c r="BC111" s="11"/>
      <c r="BH111" s="52"/>
      <c r="BI111" s="52"/>
      <c r="BJ111" s="52"/>
      <c r="BK111" s="52"/>
      <c r="BL111" s="52"/>
      <c r="BM111" s="52"/>
      <c r="BP111" s="54"/>
      <c r="BQ111" s="27"/>
      <c r="BR111" s="27"/>
      <c r="BS111" s="27"/>
      <c r="BT111" s="27"/>
      <c r="BU111" s="27"/>
      <c r="BV111" s="27"/>
      <c r="BW111" s="54"/>
      <c r="BX111" s="26"/>
      <c r="BY111" s="54"/>
      <c r="BZ111" s="26"/>
      <c r="CA111" s="26"/>
      <c r="CB111" s="26"/>
    </row>
    <row r="112" spans="1:80" ht="17.45" customHeight="1">
      <c r="A112" s="86">
        <f t="shared" si="63"/>
        <v>15.4</v>
      </c>
      <c r="B112" s="179">
        <f t="shared" si="44"/>
        <v>45845</v>
      </c>
      <c r="C112" s="8"/>
      <c r="D112" s="11"/>
      <c r="E112" s="12">
        <v>1</v>
      </c>
      <c r="F112" s="11"/>
      <c r="G112" s="74">
        <f t="shared" si="72"/>
        <v>822</v>
      </c>
      <c r="H112" s="75">
        <f t="shared" si="72"/>
        <v>6245</v>
      </c>
      <c r="I112" s="88">
        <f t="shared" si="68"/>
        <v>0</v>
      </c>
      <c r="J112" s="78">
        <f t="shared" si="69"/>
        <v>1.215066828675577E-3</v>
      </c>
      <c r="K112" s="78">
        <f t="shared" si="70"/>
        <v>0</v>
      </c>
      <c r="L112" s="78">
        <f t="shared" si="71"/>
        <v>0</v>
      </c>
      <c r="M112" s="78">
        <f t="shared" ca="1" si="54"/>
        <v>7.046979865771813E-2</v>
      </c>
      <c r="N112" s="78">
        <f t="shared" ca="1" si="55"/>
        <v>9.3413552881570598E-3</v>
      </c>
      <c r="O112" s="78">
        <f t="shared" si="56"/>
        <v>5.0000000000000001E-4</v>
      </c>
      <c r="P112" s="13" t="s">
        <v>186</v>
      </c>
      <c r="Q112" s="8">
        <v>158</v>
      </c>
      <c r="R112" s="13">
        <v>108</v>
      </c>
      <c r="S112" s="89">
        <f t="shared" si="45"/>
        <v>79</v>
      </c>
      <c r="T112" s="75">
        <f t="shared" si="46"/>
        <v>54</v>
      </c>
      <c r="U112" s="90">
        <f t="shared" si="47"/>
        <v>259.75200000000001</v>
      </c>
      <c r="V112" s="82">
        <f t="shared" si="48"/>
        <v>1348.92</v>
      </c>
      <c r="W112" s="8"/>
      <c r="X112" s="8"/>
      <c r="Y112" s="23"/>
      <c r="Z112" s="23"/>
      <c r="AA112" s="23"/>
      <c r="AB112" s="12"/>
      <c r="AC112" s="91">
        <f t="shared" si="64"/>
        <v>0</v>
      </c>
      <c r="AD112" s="75">
        <f t="shared" si="65"/>
        <v>0</v>
      </c>
      <c r="AE112" s="88">
        <f t="shared" si="73"/>
        <v>0</v>
      </c>
      <c r="AF112" s="92">
        <f t="shared" si="74"/>
        <v>0</v>
      </c>
      <c r="AG112" s="93">
        <f t="shared" si="75"/>
        <v>0</v>
      </c>
      <c r="AH112" s="93">
        <f t="shared" si="76"/>
        <v>0</v>
      </c>
      <c r="AI112" s="78">
        <f t="shared" si="77"/>
        <v>0</v>
      </c>
      <c r="AJ112" s="92">
        <f t="shared" si="66"/>
        <v>0</v>
      </c>
      <c r="AK112" s="78">
        <f t="shared" si="67"/>
        <v>0</v>
      </c>
      <c r="AL112" s="11"/>
      <c r="AM112" s="14"/>
      <c r="AN112" s="11">
        <v>1529</v>
      </c>
      <c r="AO112" s="15">
        <v>0.8</v>
      </c>
      <c r="AP112" s="11"/>
      <c r="AQ112" s="11"/>
      <c r="AR112" s="11"/>
      <c r="AS112" s="75" t="str">
        <f t="shared" si="57"/>
        <v/>
      </c>
      <c r="AT112" s="75" t="str">
        <f t="shared" ca="1" si="58"/>
        <v/>
      </c>
      <c r="AU112" s="75" t="str">
        <f t="shared" si="59"/>
        <v/>
      </c>
      <c r="AV112" s="75" t="str">
        <f t="shared" ca="1" si="60"/>
        <v/>
      </c>
      <c r="AW112" s="11"/>
      <c r="AX112" s="11"/>
      <c r="AY112" s="75" t="str">
        <f t="shared" si="61"/>
        <v/>
      </c>
      <c r="AZ112" s="11"/>
      <c r="BA112" s="11"/>
      <c r="BB112" s="75" t="str">
        <f t="shared" si="62"/>
        <v/>
      </c>
      <c r="BC112" s="11"/>
      <c r="BH112" s="52"/>
      <c r="BI112" s="52"/>
      <c r="BJ112" s="52"/>
      <c r="BK112" s="52"/>
      <c r="BL112" s="52"/>
      <c r="BM112" s="52"/>
      <c r="BP112" s="54"/>
      <c r="BQ112" s="27"/>
      <c r="BR112" s="27"/>
      <c r="BS112" s="27"/>
      <c r="BT112" s="27"/>
      <c r="BU112" s="27"/>
      <c r="BV112" s="27"/>
      <c r="BW112" s="54"/>
      <c r="BX112" s="26"/>
      <c r="BY112" s="54"/>
      <c r="BZ112" s="26"/>
      <c r="CA112" s="26"/>
      <c r="CB112" s="26"/>
    </row>
    <row r="113" spans="1:80" ht="17.45" customHeight="1">
      <c r="A113" s="94">
        <f t="shared" si="63"/>
        <v>15.5</v>
      </c>
      <c r="B113" s="179">
        <f t="shared" si="44"/>
        <v>45846</v>
      </c>
      <c r="C113" s="8"/>
      <c r="D113" s="11"/>
      <c r="E113" s="12"/>
      <c r="F113" s="11">
        <v>1</v>
      </c>
      <c r="G113" s="74">
        <f t="shared" si="72"/>
        <v>822</v>
      </c>
      <c r="H113" s="75">
        <f t="shared" si="72"/>
        <v>6244</v>
      </c>
      <c r="I113" s="88">
        <f t="shared" si="68"/>
        <v>0</v>
      </c>
      <c r="J113" s="78">
        <f t="shared" si="69"/>
        <v>0</v>
      </c>
      <c r="K113" s="78">
        <f t="shared" si="70"/>
        <v>0</v>
      </c>
      <c r="L113" s="78">
        <f t="shared" si="71"/>
        <v>1.6012810248198559E-4</v>
      </c>
      <c r="M113" s="78">
        <f t="shared" ca="1" si="54"/>
        <v>7.046979865771813E-2</v>
      </c>
      <c r="N113" s="78">
        <f t="shared" ca="1" si="55"/>
        <v>9.4996833438885358E-3</v>
      </c>
      <c r="O113" s="78">
        <f t="shared" si="56"/>
        <v>5.0000000000000001E-4</v>
      </c>
      <c r="P113" s="13" t="s">
        <v>186</v>
      </c>
      <c r="Q113" s="8">
        <v>0</v>
      </c>
      <c r="R113" s="13">
        <v>0</v>
      </c>
      <c r="S113" s="89">
        <f t="shared" si="45"/>
        <v>0</v>
      </c>
      <c r="T113" s="75">
        <f t="shared" si="46"/>
        <v>0</v>
      </c>
      <c r="U113" s="90">
        <f t="shared" si="47"/>
        <v>0</v>
      </c>
      <c r="V113" s="82">
        <f t="shared" si="48"/>
        <v>0</v>
      </c>
      <c r="W113" s="8"/>
      <c r="X113" s="8"/>
      <c r="Y113" s="23"/>
      <c r="Z113" s="23"/>
      <c r="AA113" s="23"/>
      <c r="AB113" s="12"/>
      <c r="AC113" s="91">
        <f t="shared" si="64"/>
        <v>0</v>
      </c>
      <c r="AD113" s="75">
        <f t="shared" si="65"/>
        <v>0</v>
      </c>
      <c r="AE113" s="88">
        <f t="shared" si="73"/>
        <v>0</v>
      </c>
      <c r="AF113" s="92">
        <f t="shared" si="74"/>
        <v>0</v>
      </c>
      <c r="AG113" s="93">
        <f t="shared" si="75"/>
        <v>0</v>
      </c>
      <c r="AH113" s="93">
        <f t="shared" si="76"/>
        <v>0</v>
      </c>
      <c r="AI113" s="78">
        <f t="shared" si="77"/>
        <v>0</v>
      </c>
      <c r="AJ113" s="92">
        <f t="shared" si="66"/>
        <v>0</v>
      </c>
      <c r="AK113" s="78">
        <f t="shared" si="67"/>
        <v>0</v>
      </c>
      <c r="AL113" s="11"/>
      <c r="AM113" s="14"/>
      <c r="AN113" s="11"/>
      <c r="AO113" s="15"/>
      <c r="AP113" s="11"/>
      <c r="AQ113" s="11"/>
      <c r="AR113" s="11"/>
      <c r="AS113" s="75" t="str">
        <f t="shared" si="57"/>
        <v/>
      </c>
      <c r="AT113" s="75" t="str">
        <f t="shared" ca="1" si="58"/>
        <v/>
      </c>
      <c r="AU113" s="75" t="str">
        <f t="shared" si="59"/>
        <v/>
      </c>
      <c r="AV113" s="75" t="str">
        <f t="shared" ca="1" si="60"/>
        <v/>
      </c>
      <c r="AW113" s="11"/>
      <c r="AX113" s="11"/>
      <c r="AY113" s="75" t="str">
        <f t="shared" si="61"/>
        <v/>
      </c>
      <c r="AZ113" s="11"/>
      <c r="BA113" s="11"/>
      <c r="BB113" s="75" t="str">
        <f t="shared" si="62"/>
        <v/>
      </c>
      <c r="BC113" s="11"/>
      <c r="BH113" s="52"/>
      <c r="BI113" s="52"/>
      <c r="BJ113" s="52"/>
      <c r="BK113" s="52"/>
      <c r="BL113" s="52"/>
      <c r="BM113" s="52"/>
      <c r="BP113" s="54"/>
      <c r="BQ113" s="27"/>
      <c r="BR113" s="27"/>
      <c r="BS113" s="27"/>
      <c r="BT113" s="27"/>
      <c r="BU113" s="27"/>
      <c r="BV113" s="27"/>
      <c r="BW113" s="54"/>
      <c r="BX113" s="26"/>
      <c r="BY113" s="54"/>
      <c r="BZ113" s="26"/>
      <c r="CA113" s="26"/>
      <c r="CB113" s="26"/>
    </row>
    <row r="114" spans="1:80" ht="17.45" customHeight="1">
      <c r="A114" s="86">
        <f t="shared" si="63"/>
        <v>15.600000000000001</v>
      </c>
      <c r="B114" s="179">
        <f t="shared" si="44"/>
        <v>45847</v>
      </c>
      <c r="C114" s="8"/>
      <c r="D114" s="11"/>
      <c r="E114" s="12"/>
      <c r="F114" s="11">
        <v>4</v>
      </c>
      <c r="G114" s="74">
        <f t="shared" si="72"/>
        <v>822</v>
      </c>
      <c r="H114" s="75">
        <f t="shared" si="72"/>
        <v>6240</v>
      </c>
      <c r="I114" s="88">
        <f t="shared" si="68"/>
        <v>0</v>
      </c>
      <c r="J114" s="78">
        <f t="shared" si="69"/>
        <v>0</v>
      </c>
      <c r="K114" s="78">
        <f t="shared" si="70"/>
        <v>0</v>
      </c>
      <c r="L114" s="78">
        <f t="shared" si="71"/>
        <v>6.406149903907751E-4</v>
      </c>
      <c r="M114" s="78">
        <f t="shared" ca="1" si="54"/>
        <v>7.046979865771813E-2</v>
      </c>
      <c r="N114" s="78">
        <f t="shared" ca="1" si="55"/>
        <v>1.0132995566814438E-2</v>
      </c>
      <c r="O114" s="78">
        <f t="shared" si="56"/>
        <v>5.0000000000000001E-4</v>
      </c>
      <c r="P114" s="13" t="s">
        <v>186</v>
      </c>
      <c r="Q114" s="8">
        <v>158</v>
      </c>
      <c r="R114" s="13">
        <v>108</v>
      </c>
      <c r="S114" s="89">
        <f t="shared" si="45"/>
        <v>79</v>
      </c>
      <c r="T114" s="75">
        <f t="shared" si="46"/>
        <v>54</v>
      </c>
      <c r="U114" s="90">
        <f t="shared" si="47"/>
        <v>259.75200000000001</v>
      </c>
      <c r="V114" s="82">
        <f t="shared" si="48"/>
        <v>1347.84</v>
      </c>
      <c r="W114" s="8"/>
      <c r="X114" s="8"/>
      <c r="Y114" s="23"/>
      <c r="Z114" s="23"/>
      <c r="AA114" s="23"/>
      <c r="AB114" s="12"/>
      <c r="AC114" s="91">
        <f t="shared" si="64"/>
        <v>0</v>
      </c>
      <c r="AD114" s="75">
        <f t="shared" si="65"/>
        <v>0</v>
      </c>
      <c r="AE114" s="88">
        <f t="shared" si="73"/>
        <v>0</v>
      </c>
      <c r="AF114" s="92">
        <f t="shared" si="74"/>
        <v>0</v>
      </c>
      <c r="AG114" s="93">
        <f t="shared" si="75"/>
        <v>0</v>
      </c>
      <c r="AH114" s="93">
        <f t="shared" si="76"/>
        <v>0</v>
      </c>
      <c r="AI114" s="78">
        <f t="shared" si="77"/>
        <v>0</v>
      </c>
      <c r="AJ114" s="92">
        <f t="shared" si="66"/>
        <v>0</v>
      </c>
      <c r="AK114" s="78">
        <f t="shared" si="67"/>
        <v>0</v>
      </c>
      <c r="AL114" s="11"/>
      <c r="AM114" s="14"/>
      <c r="AN114" s="11"/>
      <c r="AO114" s="15"/>
      <c r="AP114" s="11"/>
      <c r="AQ114" s="11"/>
      <c r="AR114" s="11"/>
      <c r="AS114" s="75" t="str">
        <f t="shared" si="57"/>
        <v/>
      </c>
      <c r="AT114" s="75" t="str">
        <f t="shared" ca="1" si="58"/>
        <v/>
      </c>
      <c r="AU114" s="75" t="str">
        <f t="shared" si="59"/>
        <v/>
      </c>
      <c r="AV114" s="75" t="str">
        <f t="shared" ca="1" si="60"/>
        <v/>
      </c>
      <c r="AW114" s="11"/>
      <c r="AX114" s="11"/>
      <c r="AY114" s="75" t="str">
        <f t="shared" si="61"/>
        <v/>
      </c>
      <c r="AZ114" s="11"/>
      <c r="BA114" s="11"/>
      <c r="BB114" s="75" t="str">
        <f t="shared" si="62"/>
        <v/>
      </c>
      <c r="BC114" s="11"/>
      <c r="BH114" s="52"/>
      <c r="BI114" s="52"/>
      <c r="BJ114" s="52"/>
      <c r="BK114" s="52"/>
      <c r="BL114" s="52"/>
      <c r="BM114" s="52"/>
      <c r="BP114" s="54"/>
      <c r="BQ114" s="27"/>
      <c r="BR114" s="27"/>
      <c r="BS114" s="27"/>
      <c r="BT114" s="27"/>
      <c r="BU114" s="27"/>
      <c r="BV114" s="27"/>
      <c r="BW114" s="54"/>
      <c r="BX114" s="26"/>
      <c r="BY114" s="54"/>
      <c r="BZ114" s="26"/>
      <c r="CA114" s="26"/>
      <c r="CB114" s="26"/>
    </row>
    <row r="115" spans="1:80" ht="17.45" customHeight="1" thickBot="1">
      <c r="A115" s="94">
        <f t="shared" si="63"/>
        <v>15.700000000000001</v>
      </c>
      <c r="B115" s="180">
        <f t="shared" si="44"/>
        <v>45848</v>
      </c>
      <c r="C115" s="16"/>
      <c r="D115" s="17">
        <v>1</v>
      </c>
      <c r="E115" s="18"/>
      <c r="F115" s="17"/>
      <c r="G115" s="96">
        <f t="shared" si="72"/>
        <v>822</v>
      </c>
      <c r="H115" s="97">
        <f t="shared" si="72"/>
        <v>6239</v>
      </c>
      <c r="I115" s="98">
        <f t="shared" si="68"/>
        <v>0</v>
      </c>
      <c r="J115" s="99">
        <f t="shared" si="69"/>
        <v>0</v>
      </c>
      <c r="K115" s="99">
        <f t="shared" si="70"/>
        <v>1.6025641025641026E-4</v>
      </c>
      <c r="L115" s="99">
        <f t="shared" si="71"/>
        <v>0</v>
      </c>
      <c r="M115" s="99">
        <f t="shared" ca="1" si="54"/>
        <v>7.046979865771813E-2</v>
      </c>
      <c r="N115" s="99">
        <f t="shared" ca="1" si="55"/>
        <v>1.0132995566814438E-2</v>
      </c>
      <c r="O115" s="99">
        <f t="shared" si="56"/>
        <v>5.0000000000000001E-4</v>
      </c>
      <c r="P115" s="19" t="s">
        <v>186</v>
      </c>
      <c r="Q115" s="16">
        <v>0</v>
      </c>
      <c r="R115" s="19">
        <v>0</v>
      </c>
      <c r="S115" s="89">
        <f t="shared" si="45"/>
        <v>0</v>
      </c>
      <c r="T115" s="75">
        <f t="shared" si="46"/>
        <v>0</v>
      </c>
      <c r="U115" s="100">
        <f t="shared" si="47"/>
        <v>0</v>
      </c>
      <c r="V115" s="101">
        <f t="shared" si="48"/>
        <v>0</v>
      </c>
      <c r="W115" s="16"/>
      <c r="X115" s="16"/>
      <c r="Y115" s="23"/>
      <c r="Z115" s="23"/>
      <c r="AA115" s="23"/>
      <c r="AB115" s="12"/>
      <c r="AC115" s="102">
        <f t="shared" si="64"/>
        <v>0</v>
      </c>
      <c r="AD115" s="97">
        <f t="shared" si="65"/>
        <v>0</v>
      </c>
      <c r="AE115" s="98">
        <f t="shared" si="73"/>
        <v>0</v>
      </c>
      <c r="AF115" s="103">
        <f t="shared" si="74"/>
        <v>0</v>
      </c>
      <c r="AG115" s="104">
        <f t="shared" si="75"/>
        <v>0</v>
      </c>
      <c r="AH115" s="104">
        <f t="shared" si="76"/>
        <v>0</v>
      </c>
      <c r="AI115" s="99">
        <f t="shared" si="77"/>
        <v>0</v>
      </c>
      <c r="AJ115" s="103">
        <f t="shared" si="66"/>
        <v>0</v>
      </c>
      <c r="AK115" s="99">
        <f t="shared" si="67"/>
        <v>0</v>
      </c>
      <c r="AL115" s="17"/>
      <c r="AM115" s="20"/>
      <c r="AN115" s="17"/>
      <c r="AO115" s="21"/>
      <c r="AP115" s="17"/>
      <c r="AQ115" s="17"/>
      <c r="AR115" s="17"/>
      <c r="AS115" s="97" t="str">
        <f t="shared" si="57"/>
        <v/>
      </c>
      <c r="AT115" s="97" t="str">
        <f t="shared" ca="1" si="58"/>
        <v/>
      </c>
      <c r="AU115" s="97" t="str">
        <f t="shared" si="59"/>
        <v/>
      </c>
      <c r="AV115" s="97" t="str">
        <f t="shared" ca="1" si="60"/>
        <v/>
      </c>
      <c r="AW115" s="17"/>
      <c r="AX115" s="17"/>
      <c r="AY115" s="97" t="str">
        <f t="shared" si="61"/>
        <v/>
      </c>
      <c r="AZ115" s="17"/>
      <c r="BA115" s="17"/>
      <c r="BB115" s="97" t="str">
        <f t="shared" si="62"/>
        <v/>
      </c>
      <c r="BC115" s="17"/>
      <c r="BH115" s="52"/>
      <c r="BI115" s="52"/>
      <c r="BJ115" s="52"/>
      <c r="BK115" s="52"/>
      <c r="BL115" s="52"/>
      <c r="BM115" s="52"/>
      <c r="BP115" s="54"/>
      <c r="BQ115" s="27"/>
      <c r="BR115" s="27"/>
      <c r="BS115" s="27"/>
      <c r="BT115" s="27"/>
      <c r="BU115" s="27"/>
      <c r="BV115" s="27"/>
      <c r="BW115" s="54"/>
      <c r="BX115" s="26"/>
      <c r="BY115" s="54"/>
      <c r="BZ115" s="26"/>
      <c r="CA115" s="26"/>
      <c r="CB115" s="26"/>
    </row>
    <row r="116" spans="1:80" ht="17.45" customHeight="1" thickTop="1">
      <c r="A116" s="105">
        <f>A109+1</f>
        <v>16.100000000000001</v>
      </c>
      <c r="B116" s="178">
        <f t="shared" si="44"/>
        <v>45849</v>
      </c>
      <c r="C116" s="4">
        <v>1</v>
      </c>
      <c r="D116" s="5"/>
      <c r="E116" s="6"/>
      <c r="F116" s="5"/>
      <c r="G116" s="74">
        <f t="shared" si="72"/>
        <v>821</v>
      </c>
      <c r="H116" s="75">
        <f t="shared" si="72"/>
        <v>6239</v>
      </c>
      <c r="I116" s="76">
        <f t="shared" si="68"/>
        <v>1.2165450121654502E-3</v>
      </c>
      <c r="J116" s="77">
        <f t="shared" si="69"/>
        <v>0</v>
      </c>
      <c r="K116" s="77">
        <f t="shared" si="70"/>
        <v>0</v>
      </c>
      <c r="L116" s="77">
        <f t="shared" si="71"/>
        <v>0</v>
      </c>
      <c r="M116" s="78">
        <f t="shared" ca="1" si="54"/>
        <v>7.046979865771813E-2</v>
      </c>
      <c r="N116" s="78">
        <f t="shared" ca="1" si="55"/>
        <v>1.0132995566814438E-2</v>
      </c>
      <c r="O116" s="78">
        <f t="shared" si="56"/>
        <v>5.0000000000000001E-4</v>
      </c>
      <c r="P116" s="13" t="s">
        <v>186</v>
      </c>
      <c r="Q116" s="8">
        <v>158</v>
      </c>
      <c r="R116" s="13">
        <v>108</v>
      </c>
      <c r="S116" s="79">
        <f t="shared" si="45"/>
        <v>79</v>
      </c>
      <c r="T116" s="80">
        <f t="shared" si="46"/>
        <v>54</v>
      </c>
      <c r="U116" s="90">
        <f t="shared" si="47"/>
        <v>259.43599999999998</v>
      </c>
      <c r="V116" s="82">
        <f t="shared" si="48"/>
        <v>1347.624</v>
      </c>
      <c r="W116" s="4"/>
      <c r="X116" s="4"/>
      <c r="Y116" s="22"/>
      <c r="Z116" s="22"/>
      <c r="AA116" s="22"/>
      <c r="AB116" s="6"/>
      <c r="AC116" s="83">
        <f t="shared" si="64"/>
        <v>0</v>
      </c>
      <c r="AD116" s="80">
        <f t="shared" si="65"/>
        <v>0</v>
      </c>
      <c r="AE116" s="76">
        <f t="shared" si="73"/>
        <v>0</v>
      </c>
      <c r="AF116" s="84">
        <f t="shared" si="74"/>
        <v>0</v>
      </c>
      <c r="AG116" s="85">
        <f t="shared" si="75"/>
        <v>0</v>
      </c>
      <c r="AH116" s="85">
        <f t="shared" si="76"/>
        <v>0</v>
      </c>
      <c r="AI116" s="77">
        <f t="shared" si="77"/>
        <v>0</v>
      </c>
      <c r="AJ116" s="84">
        <f t="shared" si="66"/>
        <v>0</v>
      </c>
      <c r="AK116" s="77">
        <f t="shared" si="67"/>
        <v>0</v>
      </c>
      <c r="AL116" s="5">
        <v>2353</v>
      </c>
      <c r="AM116" s="9">
        <v>0.629</v>
      </c>
      <c r="AN116" s="5">
        <v>1714</v>
      </c>
      <c r="AO116" s="10">
        <v>0.64500000000000002</v>
      </c>
      <c r="AP116" s="5"/>
      <c r="AQ116" s="5"/>
      <c r="AR116" s="5"/>
      <c r="AS116" s="80" t="str">
        <f t="shared" si="57"/>
        <v/>
      </c>
      <c r="AT116" s="80" t="str">
        <f t="shared" ca="1" si="58"/>
        <v/>
      </c>
      <c r="AU116" s="80" t="str">
        <f t="shared" si="59"/>
        <v/>
      </c>
      <c r="AV116" s="80" t="str">
        <f t="shared" ca="1" si="60"/>
        <v/>
      </c>
      <c r="AW116" s="5"/>
      <c r="AX116" s="5"/>
      <c r="AY116" s="80" t="str">
        <f t="shared" si="61"/>
        <v/>
      </c>
      <c r="AZ116" s="165"/>
      <c r="BA116" s="165"/>
      <c r="BB116" s="80" t="str">
        <f t="shared" si="62"/>
        <v/>
      </c>
      <c r="BC116" s="5"/>
      <c r="BH116" s="52"/>
      <c r="BI116" s="52"/>
      <c r="BJ116" s="52"/>
      <c r="BK116" s="52"/>
      <c r="BL116" s="52"/>
      <c r="BM116" s="52"/>
      <c r="BP116" s="54"/>
      <c r="BQ116" s="27"/>
      <c r="BR116" s="27"/>
      <c r="BS116" s="27"/>
      <c r="BT116" s="27"/>
      <c r="BU116" s="27"/>
      <c r="BV116" s="27"/>
      <c r="BW116" s="54"/>
      <c r="BX116" s="26"/>
      <c r="BY116" s="54"/>
      <c r="BZ116" s="26"/>
      <c r="CA116" s="26"/>
      <c r="CB116" s="26"/>
    </row>
    <row r="117" spans="1:80" ht="17.45" customHeight="1">
      <c r="A117" s="94">
        <f t="shared" si="63"/>
        <v>16.2</v>
      </c>
      <c r="B117" s="179">
        <f t="shared" si="44"/>
        <v>45850</v>
      </c>
      <c r="C117" s="8"/>
      <c r="D117" s="11"/>
      <c r="E117" s="12"/>
      <c r="F117" s="11">
        <v>2</v>
      </c>
      <c r="G117" s="74">
        <f t="shared" si="72"/>
        <v>821</v>
      </c>
      <c r="H117" s="75">
        <f t="shared" si="72"/>
        <v>6237</v>
      </c>
      <c r="I117" s="88">
        <f t="shared" si="68"/>
        <v>0</v>
      </c>
      <c r="J117" s="78">
        <f t="shared" si="69"/>
        <v>0</v>
      </c>
      <c r="K117" s="78">
        <f t="shared" si="70"/>
        <v>0</v>
      </c>
      <c r="L117" s="78">
        <f t="shared" si="71"/>
        <v>3.2056419297964416E-4</v>
      </c>
      <c r="M117" s="78">
        <f t="shared" ca="1" si="54"/>
        <v>7.046979865771813E-2</v>
      </c>
      <c r="N117" s="78">
        <f t="shared" ca="1" si="55"/>
        <v>1.044965167827739E-2</v>
      </c>
      <c r="O117" s="78">
        <f t="shared" si="56"/>
        <v>5.0000000000000001E-4</v>
      </c>
      <c r="P117" s="13" t="s">
        <v>186</v>
      </c>
      <c r="Q117" s="8">
        <v>0</v>
      </c>
      <c r="R117" s="13">
        <v>0</v>
      </c>
      <c r="S117" s="89">
        <f t="shared" si="45"/>
        <v>0</v>
      </c>
      <c r="T117" s="75">
        <f t="shared" si="46"/>
        <v>0</v>
      </c>
      <c r="U117" s="90">
        <f t="shared" si="47"/>
        <v>0</v>
      </c>
      <c r="V117" s="82">
        <f t="shared" si="48"/>
        <v>0</v>
      </c>
      <c r="W117" s="8"/>
      <c r="X117" s="8"/>
      <c r="Y117" s="23"/>
      <c r="Z117" s="23"/>
      <c r="AA117" s="23"/>
      <c r="AB117" s="12"/>
      <c r="AC117" s="91">
        <f t="shared" si="64"/>
        <v>0</v>
      </c>
      <c r="AD117" s="75">
        <f t="shared" si="65"/>
        <v>0</v>
      </c>
      <c r="AE117" s="88">
        <f t="shared" si="73"/>
        <v>0</v>
      </c>
      <c r="AF117" s="92">
        <f t="shared" si="74"/>
        <v>0</v>
      </c>
      <c r="AG117" s="93">
        <f t="shared" si="75"/>
        <v>0</v>
      </c>
      <c r="AH117" s="93">
        <f t="shared" si="76"/>
        <v>0</v>
      </c>
      <c r="AI117" s="78">
        <f t="shared" si="77"/>
        <v>0</v>
      </c>
      <c r="AJ117" s="92">
        <f t="shared" si="66"/>
        <v>0</v>
      </c>
      <c r="AK117" s="78">
        <f t="shared" si="67"/>
        <v>0</v>
      </c>
      <c r="AL117" s="11">
        <v>2485</v>
      </c>
      <c r="AM117" s="14">
        <v>0.61399999999999999</v>
      </c>
      <c r="AN117" s="11">
        <v>1759</v>
      </c>
      <c r="AO117" s="15">
        <v>0.61399999999999999</v>
      </c>
      <c r="AP117" s="11"/>
      <c r="AQ117" s="11"/>
      <c r="AR117" s="11"/>
      <c r="AS117" s="75" t="str">
        <f t="shared" si="57"/>
        <v/>
      </c>
      <c r="AT117" s="75" t="str">
        <f t="shared" ca="1" si="58"/>
        <v/>
      </c>
      <c r="AU117" s="75" t="str">
        <f t="shared" si="59"/>
        <v/>
      </c>
      <c r="AV117" s="75" t="str">
        <f t="shared" ca="1" si="60"/>
        <v/>
      </c>
      <c r="AW117" s="11"/>
      <c r="AX117" s="11"/>
      <c r="AY117" s="75" t="str">
        <f t="shared" si="61"/>
        <v/>
      </c>
      <c r="AZ117" s="11"/>
      <c r="BA117" s="11"/>
      <c r="BB117" s="75" t="str">
        <f t="shared" si="62"/>
        <v/>
      </c>
      <c r="BC117" s="11"/>
      <c r="BH117" s="52"/>
      <c r="BI117" s="52"/>
      <c r="BJ117" s="52"/>
      <c r="BK117" s="52"/>
      <c r="BL117" s="52"/>
      <c r="BM117" s="52"/>
      <c r="BP117" s="54"/>
      <c r="BQ117" s="27"/>
      <c r="BR117" s="27"/>
      <c r="BS117" s="27"/>
      <c r="BT117" s="27"/>
      <c r="BU117" s="27"/>
      <c r="BV117" s="27"/>
      <c r="BW117" s="54"/>
      <c r="BX117" s="26"/>
      <c r="BY117" s="54"/>
      <c r="BZ117" s="26"/>
      <c r="CA117" s="26"/>
      <c r="CB117" s="26"/>
    </row>
    <row r="118" spans="1:80" ht="17.45" customHeight="1">
      <c r="A118" s="86">
        <f t="shared" si="63"/>
        <v>16.3</v>
      </c>
      <c r="B118" s="179">
        <f t="shared" si="44"/>
        <v>45851</v>
      </c>
      <c r="C118" s="8"/>
      <c r="D118" s="11"/>
      <c r="E118" s="12"/>
      <c r="F118" s="11"/>
      <c r="G118" s="74">
        <f t="shared" si="72"/>
        <v>821</v>
      </c>
      <c r="H118" s="75">
        <f t="shared" si="72"/>
        <v>6237</v>
      </c>
      <c r="I118" s="88">
        <f t="shared" si="68"/>
        <v>0</v>
      </c>
      <c r="J118" s="78">
        <f t="shared" si="69"/>
        <v>0</v>
      </c>
      <c r="K118" s="78">
        <f t="shared" si="70"/>
        <v>0</v>
      </c>
      <c r="L118" s="78">
        <f t="shared" si="71"/>
        <v>0</v>
      </c>
      <c r="M118" s="78">
        <f t="shared" ca="1" si="54"/>
        <v>7.046979865771813E-2</v>
      </c>
      <c r="N118" s="78">
        <f t="shared" ca="1" si="55"/>
        <v>1.044965167827739E-2</v>
      </c>
      <c r="O118" s="78">
        <f t="shared" si="56"/>
        <v>5.0000000000000001E-4</v>
      </c>
      <c r="P118" s="13" t="s">
        <v>186</v>
      </c>
      <c r="Q118" s="8">
        <v>160</v>
      </c>
      <c r="R118" s="13">
        <v>114</v>
      </c>
      <c r="S118" s="89">
        <f t="shared" si="45"/>
        <v>80</v>
      </c>
      <c r="T118" s="75">
        <f t="shared" si="46"/>
        <v>57</v>
      </c>
      <c r="U118" s="90">
        <f t="shared" si="47"/>
        <v>262.72000000000003</v>
      </c>
      <c r="V118" s="82">
        <f t="shared" si="48"/>
        <v>1422.0360000000001</v>
      </c>
      <c r="W118" s="8"/>
      <c r="X118" s="8"/>
      <c r="Y118" s="23"/>
      <c r="Z118" s="23"/>
      <c r="AA118" s="23"/>
      <c r="AB118" s="12"/>
      <c r="AC118" s="91">
        <f t="shared" si="64"/>
        <v>0</v>
      </c>
      <c r="AD118" s="75">
        <f t="shared" si="65"/>
        <v>0</v>
      </c>
      <c r="AE118" s="88">
        <f t="shared" si="73"/>
        <v>0</v>
      </c>
      <c r="AF118" s="92">
        <f t="shared" si="74"/>
        <v>0</v>
      </c>
      <c r="AG118" s="93">
        <f t="shared" si="75"/>
        <v>0</v>
      </c>
      <c r="AH118" s="93">
        <f t="shared" si="76"/>
        <v>0</v>
      </c>
      <c r="AI118" s="78">
        <f t="shared" si="77"/>
        <v>0</v>
      </c>
      <c r="AJ118" s="92">
        <f t="shared" si="66"/>
        <v>0</v>
      </c>
      <c r="AK118" s="78">
        <f t="shared" si="67"/>
        <v>0</v>
      </c>
      <c r="AL118" s="11"/>
      <c r="AM118" s="14"/>
      <c r="AN118" s="11">
        <v>1737</v>
      </c>
      <c r="AO118" s="15">
        <v>0.64300000000000002</v>
      </c>
      <c r="AP118" s="11"/>
      <c r="AQ118" s="11"/>
      <c r="AR118" s="11"/>
      <c r="AS118" s="75" t="str">
        <f t="shared" si="57"/>
        <v/>
      </c>
      <c r="AT118" s="75" t="str">
        <f t="shared" ca="1" si="58"/>
        <v/>
      </c>
      <c r="AU118" s="75" t="str">
        <f t="shared" si="59"/>
        <v/>
      </c>
      <c r="AV118" s="75" t="str">
        <f t="shared" ca="1" si="60"/>
        <v/>
      </c>
      <c r="AW118" s="11"/>
      <c r="AX118" s="11"/>
      <c r="AY118" s="75" t="str">
        <f t="shared" si="61"/>
        <v/>
      </c>
      <c r="AZ118" s="11"/>
      <c r="BA118" s="11"/>
      <c r="BB118" s="75" t="str">
        <f t="shared" si="62"/>
        <v/>
      </c>
      <c r="BC118" s="11"/>
      <c r="BH118" s="52"/>
      <c r="BI118" s="52"/>
      <c r="BJ118" s="52"/>
      <c r="BK118" s="52"/>
      <c r="BL118" s="52"/>
      <c r="BM118" s="52"/>
      <c r="BP118" s="54"/>
      <c r="BQ118" s="27"/>
      <c r="BR118" s="27"/>
      <c r="BS118" s="27"/>
      <c r="BT118" s="27"/>
      <c r="BU118" s="27"/>
      <c r="BV118" s="27"/>
      <c r="BW118" s="54"/>
      <c r="BX118" s="26"/>
      <c r="BY118" s="54"/>
      <c r="BZ118" s="26"/>
      <c r="CA118" s="26"/>
      <c r="CB118" s="26"/>
    </row>
    <row r="119" spans="1:80" ht="17.45" customHeight="1">
      <c r="A119" s="94">
        <f t="shared" si="63"/>
        <v>16.399999999999999</v>
      </c>
      <c r="B119" s="179">
        <f t="shared" si="44"/>
        <v>45852</v>
      </c>
      <c r="C119" s="8"/>
      <c r="D119" s="11"/>
      <c r="E119" s="12"/>
      <c r="F119" s="11">
        <v>1</v>
      </c>
      <c r="G119" s="74">
        <f t="shared" si="72"/>
        <v>821</v>
      </c>
      <c r="H119" s="75">
        <f t="shared" si="72"/>
        <v>6236</v>
      </c>
      <c r="I119" s="88">
        <f t="shared" si="68"/>
        <v>0</v>
      </c>
      <c r="J119" s="78">
        <f t="shared" si="69"/>
        <v>0</v>
      </c>
      <c r="K119" s="78">
        <f t="shared" si="70"/>
        <v>0</v>
      </c>
      <c r="L119" s="78">
        <f t="shared" si="71"/>
        <v>1.6033349366682701E-4</v>
      </c>
      <c r="M119" s="78">
        <f t="shared" ca="1" si="54"/>
        <v>7.046979865771813E-2</v>
      </c>
      <c r="N119" s="78">
        <f t="shared" ca="1" si="55"/>
        <v>1.0607979734008866E-2</v>
      </c>
      <c r="O119" s="78">
        <f t="shared" si="56"/>
        <v>5.0000000000000001E-4</v>
      </c>
      <c r="P119" s="13" t="s">
        <v>186</v>
      </c>
      <c r="Q119" s="8">
        <v>0</v>
      </c>
      <c r="R119" s="13">
        <v>0</v>
      </c>
      <c r="S119" s="89">
        <f t="shared" si="45"/>
        <v>0</v>
      </c>
      <c r="T119" s="75">
        <f t="shared" si="46"/>
        <v>0</v>
      </c>
      <c r="U119" s="90">
        <f t="shared" si="47"/>
        <v>0</v>
      </c>
      <c r="V119" s="82">
        <f t="shared" si="48"/>
        <v>0</v>
      </c>
      <c r="W119" s="8"/>
      <c r="X119" s="8"/>
      <c r="Y119" s="23"/>
      <c r="Z119" s="23"/>
      <c r="AA119" s="23"/>
      <c r="AB119" s="12"/>
      <c r="AC119" s="91">
        <f t="shared" si="64"/>
        <v>0</v>
      </c>
      <c r="AD119" s="75">
        <f t="shared" si="65"/>
        <v>0</v>
      </c>
      <c r="AE119" s="88">
        <f t="shared" si="73"/>
        <v>0</v>
      </c>
      <c r="AF119" s="92">
        <f t="shared" si="74"/>
        <v>0</v>
      </c>
      <c r="AG119" s="93">
        <f t="shared" si="75"/>
        <v>0</v>
      </c>
      <c r="AH119" s="93">
        <f t="shared" si="76"/>
        <v>0</v>
      </c>
      <c r="AI119" s="78">
        <f t="shared" si="77"/>
        <v>0</v>
      </c>
      <c r="AJ119" s="92">
        <f t="shared" si="66"/>
        <v>0</v>
      </c>
      <c r="AK119" s="78">
        <f t="shared" si="67"/>
        <v>0</v>
      </c>
      <c r="AL119" s="11"/>
      <c r="AM119" s="14"/>
      <c r="AN119" s="11">
        <v>1734</v>
      </c>
      <c r="AO119" s="15">
        <v>0.8</v>
      </c>
      <c r="AP119" s="11"/>
      <c r="AQ119" s="11"/>
      <c r="AR119" s="11"/>
      <c r="AS119" s="75" t="str">
        <f t="shared" si="57"/>
        <v/>
      </c>
      <c r="AT119" s="75" t="str">
        <f t="shared" ca="1" si="58"/>
        <v/>
      </c>
      <c r="AU119" s="75" t="str">
        <f t="shared" si="59"/>
        <v/>
      </c>
      <c r="AV119" s="75" t="str">
        <f t="shared" ca="1" si="60"/>
        <v/>
      </c>
      <c r="AW119" s="11"/>
      <c r="AX119" s="11"/>
      <c r="AY119" s="75" t="str">
        <f t="shared" si="61"/>
        <v/>
      </c>
      <c r="AZ119" s="11"/>
      <c r="BA119" s="11"/>
      <c r="BB119" s="75" t="str">
        <f t="shared" si="62"/>
        <v/>
      </c>
      <c r="BC119" s="11"/>
      <c r="BH119" s="52"/>
      <c r="BI119" s="52"/>
      <c r="BJ119" s="52"/>
      <c r="BK119" s="52"/>
      <c r="BL119" s="52"/>
      <c r="BM119" s="52"/>
      <c r="BP119" s="54"/>
      <c r="BQ119" s="27"/>
      <c r="BR119" s="27"/>
      <c r="BS119" s="27"/>
      <c r="BT119" s="27"/>
      <c r="BU119" s="27"/>
      <c r="BV119" s="27"/>
      <c r="BW119" s="54"/>
      <c r="BX119" s="26"/>
      <c r="BY119" s="54"/>
      <c r="BZ119" s="26"/>
      <c r="CA119" s="26"/>
      <c r="CB119" s="26"/>
    </row>
    <row r="120" spans="1:80" ht="17.45" customHeight="1">
      <c r="A120" s="86">
        <f t="shared" si="63"/>
        <v>16.5</v>
      </c>
      <c r="B120" s="179">
        <f t="shared" si="44"/>
        <v>45853</v>
      </c>
      <c r="C120" s="8"/>
      <c r="D120" s="11"/>
      <c r="E120" s="12"/>
      <c r="F120" s="11">
        <v>1</v>
      </c>
      <c r="G120" s="74">
        <f t="shared" si="72"/>
        <v>821</v>
      </c>
      <c r="H120" s="75">
        <f t="shared" si="72"/>
        <v>6235</v>
      </c>
      <c r="I120" s="88">
        <f t="shared" si="68"/>
        <v>0</v>
      </c>
      <c r="J120" s="78">
        <f t="shared" si="69"/>
        <v>0</v>
      </c>
      <c r="K120" s="78">
        <f t="shared" si="70"/>
        <v>0</v>
      </c>
      <c r="L120" s="78">
        <f t="shared" si="71"/>
        <v>1.6035920461834508E-4</v>
      </c>
      <c r="M120" s="78">
        <f t="shared" ca="1" si="54"/>
        <v>7.046979865771813E-2</v>
      </c>
      <c r="N120" s="78">
        <f t="shared" ca="1" si="55"/>
        <v>1.0766307789740342E-2</v>
      </c>
      <c r="O120" s="78">
        <f t="shared" si="56"/>
        <v>5.0000000000000001E-4</v>
      </c>
      <c r="P120" s="13" t="s">
        <v>186</v>
      </c>
      <c r="Q120" s="8">
        <v>160</v>
      </c>
      <c r="R120" s="13">
        <v>114</v>
      </c>
      <c r="S120" s="89">
        <f t="shared" si="45"/>
        <v>80</v>
      </c>
      <c r="T120" s="75">
        <f t="shared" si="46"/>
        <v>57</v>
      </c>
      <c r="U120" s="90">
        <f t="shared" si="47"/>
        <v>262.72000000000003</v>
      </c>
      <c r="V120" s="82">
        <f t="shared" si="48"/>
        <v>1421.58</v>
      </c>
      <c r="W120" s="8"/>
      <c r="X120" s="8"/>
      <c r="Y120" s="23"/>
      <c r="Z120" s="23"/>
      <c r="AA120" s="23"/>
      <c r="AB120" s="12"/>
      <c r="AC120" s="91">
        <f t="shared" si="64"/>
        <v>0</v>
      </c>
      <c r="AD120" s="75">
        <f t="shared" si="65"/>
        <v>0</v>
      </c>
      <c r="AE120" s="88">
        <f t="shared" si="73"/>
        <v>0</v>
      </c>
      <c r="AF120" s="92">
        <f t="shared" si="74"/>
        <v>0</v>
      </c>
      <c r="AG120" s="93">
        <f t="shared" si="75"/>
        <v>0</v>
      </c>
      <c r="AH120" s="93">
        <f t="shared" si="76"/>
        <v>0</v>
      </c>
      <c r="AI120" s="78">
        <f t="shared" si="77"/>
        <v>0</v>
      </c>
      <c r="AJ120" s="92">
        <f t="shared" si="66"/>
        <v>0</v>
      </c>
      <c r="AK120" s="78">
        <f t="shared" si="67"/>
        <v>0</v>
      </c>
      <c r="AL120" s="11"/>
      <c r="AM120" s="14"/>
      <c r="AN120" s="11"/>
      <c r="AO120" s="15"/>
      <c r="AP120" s="11"/>
      <c r="AQ120" s="11"/>
      <c r="AR120" s="11"/>
      <c r="AS120" s="75" t="str">
        <f t="shared" si="57"/>
        <v/>
      </c>
      <c r="AT120" s="75" t="str">
        <f t="shared" ca="1" si="58"/>
        <v/>
      </c>
      <c r="AU120" s="75" t="str">
        <f t="shared" si="59"/>
        <v/>
      </c>
      <c r="AV120" s="75" t="str">
        <f t="shared" ca="1" si="60"/>
        <v/>
      </c>
      <c r="AW120" s="11"/>
      <c r="AX120" s="11"/>
      <c r="AY120" s="75" t="str">
        <f t="shared" si="61"/>
        <v/>
      </c>
      <c r="AZ120" s="11"/>
      <c r="BA120" s="11"/>
      <c r="BB120" s="75" t="str">
        <f t="shared" si="62"/>
        <v/>
      </c>
      <c r="BC120" s="11"/>
      <c r="BH120" s="52"/>
      <c r="BI120" s="52"/>
      <c r="BJ120" s="52"/>
      <c r="BK120" s="52"/>
      <c r="BL120" s="52"/>
      <c r="BM120" s="52"/>
      <c r="BP120" s="54"/>
      <c r="BQ120" s="27"/>
      <c r="BR120" s="27"/>
      <c r="BS120" s="27"/>
      <c r="BT120" s="27"/>
      <c r="BU120" s="27"/>
      <c r="BV120" s="27"/>
      <c r="BW120" s="54"/>
      <c r="BX120" s="26"/>
      <c r="BY120" s="54"/>
      <c r="BZ120" s="26"/>
      <c r="CA120" s="26"/>
      <c r="CB120" s="26"/>
    </row>
    <row r="121" spans="1:80" ht="17.45" customHeight="1">
      <c r="A121" s="94">
        <f t="shared" si="63"/>
        <v>16.600000000000001</v>
      </c>
      <c r="B121" s="179">
        <f t="shared" si="44"/>
        <v>45854</v>
      </c>
      <c r="C121" s="8"/>
      <c r="D121" s="11"/>
      <c r="E121" s="12"/>
      <c r="F121" s="11"/>
      <c r="G121" s="74">
        <f t="shared" si="72"/>
        <v>821</v>
      </c>
      <c r="H121" s="75">
        <f t="shared" si="72"/>
        <v>6235</v>
      </c>
      <c r="I121" s="88">
        <f t="shared" si="68"/>
        <v>0</v>
      </c>
      <c r="J121" s="78">
        <f t="shared" si="69"/>
        <v>0</v>
      </c>
      <c r="K121" s="78">
        <f t="shared" si="70"/>
        <v>0</v>
      </c>
      <c r="L121" s="78">
        <f t="shared" si="71"/>
        <v>0</v>
      </c>
      <c r="M121" s="78">
        <f t="shared" ca="1" si="54"/>
        <v>7.046979865771813E-2</v>
      </c>
      <c r="N121" s="78">
        <f t="shared" ca="1" si="55"/>
        <v>1.0766307789740342E-2</v>
      </c>
      <c r="O121" s="78">
        <f t="shared" si="56"/>
        <v>5.0000000000000001E-4</v>
      </c>
      <c r="P121" s="13" t="s">
        <v>186</v>
      </c>
      <c r="Q121" s="8">
        <v>0</v>
      </c>
      <c r="R121" s="13">
        <v>0</v>
      </c>
      <c r="S121" s="89">
        <f t="shared" si="45"/>
        <v>0</v>
      </c>
      <c r="T121" s="75">
        <f t="shared" si="46"/>
        <v>0</v>
      </c>
      <c r="U121" s="90">
        <f t="shared" si="47"/>
        <v>0</v>
      </c>
      <c r="V121" s="82">
        <f t="shared" si="48"/>
        <v>0</v>
      </c>
      <c r="W121" s="8"/>
      <c r="X121" s="8"/>
      <c r="Y121" s="23"/>
      <c r="Z121" s="23"/>
      <c r="AA121" s="23"/>
      <c r="AB121" s="12"/>
      <c r="AC121" s="91">
        <f t="shared" si="64"/>
        <v>0</v>
      </c>
      <c r="AD121" s="75">
        <f t="shared" si="65"/>
        <v>0</v>
      </c>
      <c r="AE121" s="88">
        <f t="shared" si="73"/>
        <v>0</v>
      </c>
      <c r="AF121" s="92">
        <f t="shared" si="74"/>
        <v>0</v>
      </c>
      <c r="AG121" s="93">
        <f t="shared" si="75"/>
        <v>0</v>
      </c>
      <c r="AH121" s="93">
        <f t="shared" si="76"/>
        <v>0</v>
      </c>
      <c r="AI121" s="78">
        <f t="shared" si="77"/>
        <v>0</v>
      </c>
      <c r="AJ121" s="92">
        <f t="shared" si="66"/>
        <v>0</v>
      </c>
      <c r="AK121" s="78">
        <f t="shared" si="67"/>
        <v>0</v>
      </c>
      <c r="AL121" s="11"/>
      <c r="AM121" s="14"/>
      <c r="AN121" s="11"/>
      <c r="AO121" s="15"/>
      <c r="AP121" s="11"/>
      <c r="AQ121" s="11"/>
      <c r="AR121" s="11"/>
      <c r="AS121" s="75" t="str">
        <f t="shared" si="57"/>
        <v/>
      </c>
      <c r="AT121" s="75" t="str">
        <f t="shared" ca="1" si="58"/>
        <v/>
      </c>
      <c r="AU121" s="75" t="str">
        <f t="shared" si="59"/>
        <v/>
      </c>
      <c r="AV121" s="75" t="str">
        <f t="shared" ca="1" si="60"/>
        <v/>
      </c>
      <c r="AW121" s="11"/>
      <c r="AX121" s="11"/>
      <c r="AY121" s="75" t="str">
        <f t="shared" si="61"/>
        <v/>
      </c>
      <c r="AZ121" s="11"/>
      <c r="BA121" s="11"/>
      <c r="BB121" s="75" t="str">
        <f t="shared" si="62"/>
        <v/>
      </c>
      <c r="BC121" s="11"/>
      <c r="BH121" s="52"/>
      <c r="BI121" s="52"/>
      <c r="BJ121" s="52"/>
      <c r="BK121" s="52"/>
      <c r="BL121" s="52"/>
      <c r="BM121" s="52"/>
      <c r="BP121" s="54"/>
      <c r="BQ121" s="27"/>
      <c r="BR121" s="27"/>
      <c r="BS121" s="27"/>
      <c r="BT121" s="27"/>
      <c r="BU121" s="27"/>
      <c r="BV121" s="27"/>
      <c r="BW121" s="54"/>
      <c r="BX121" s="26"/>
      <c r="BY121" s="54"/>
      <c r="BZ121" s="26"/>
      <c r="CA121" s="26"/>
      <c r="CB121" s="26"/>
    </row>
    <row r="122" spans="1:80" ht="17.45" customHeight="1" thickBot="1">
      <c r="A122" s="86">
        <f t="shared" si="63"/>
        <v>16.700000000000003</v>
      </c>
      <c r="B122" s="180">
        <f t="shared" si="44"/>
        <v>45855</v>
      </c>
      <c r="C122" s="16"/>
      <c r="D122" s="17"/>
      <c r="E122" s="18"/>
      <c r="F122" s="17"/>
      <c r="G122" s="96">
        <f t="shared" si="72"/>
        <v>821</v>
      </c>
      <c r="H122" s="97">
        <f t="shared" si="72"/>
        <v>6235</v>
      </c>
      <c r="I122" s="98">
        <f t="shared" si="68"/>
        <v>0</v>
      </c>
      <c r="J122" s="99">
        <f t="shared" si="69"/>
        <v>0</v>
      </c>
      <c r="K122" s="99">
        <f t="shared" si="70"/>
        <v>0</v>
      </c>
      <c r="L122" s="99">
        <f t="shared" si="71"/>
        <v>0</v>
      </c>
      <c r="M122" s="99">
        <f t="shared" ca="1" si="54"/>
        <v>7.046979865771813E-2</v>
      </c>
      <c r="N122" s="99">
        <f t="shared" ca="1" si="55"/>
        <v>1.0766307789740342E-2</v>
      </c>
      <c r="O122" s="99">
        <f t="shared" si="56"/>
        <v>5.0000000000000001E-4</v>
      </c>
      <c r="P122" s="19" t="s">
        <v>186</v>
      </c>
      <c r="Q122" s="16">
        <v>160</v>
      </c>
      <c r="R122" s="19">
        <v>114</v>
      </c>
      <c r="S122" s="89">
        <f t="shared" si="45"/>
        <v>80</v>
      </c>
      <c r="T122" s="75">
        <f t="shared" si="46"/>
        <v>57</v>
      </c>
      <c r="U122" s="100">
        <f t="shared" si="47"/>
        <v>262.72000000000003</v>
      </c>
      <c r="V122" s="101">
        <f t="shared" si="48"/>
        <v>1421.58</v>
      </c>
      <c r="W122" s="16"/>
      <c r="X122" s="16"/>
      <c r="Y122" s="23"/>
      <c r="Z122" s="23"/>
      <c r="AA122" s="23"/>
      <c r="AB122" s="12"/>
      <c r="AC122" s="102">
        <f t="shared" si="64"/>
        <v>0</v>
      </c>
      <c r="AD122" s="97">
        <f t="shared" si="65"/>
        <v>0</v>
      </c>
      <c r="AE122" s="98">
        <f t="shared" si="73"/>
        <v>0</v>
      </c>
      <c r="AF122" s="103">
        <f t="shared" si="74"/>
        <v>0</v>
      </c>
      <c r="AG122" s="104">
        <f t="shared" si="75"/>
        <v>0</v>
      </c>
      <c r="AH122" s="104">
        <f t="shared" si="76"/>
        <v>0</v>
      </c>
      <c r="AI122" s="99">
        <f t="shared" si="77"/>
        <v>0</v>
      </c>
      <c r="AJ122" s="103">
        <f t="shared" si="66"/>
        <v>0</v>
      </c>
      <c r="AK122" s="99">
        <f t="shared" si="67"/>
        <v>0</v>
      </c>
      <c r="AL122" s="17"/>
      <c r="AM122" s="20"/>
      <c r="AN122" s="17"/>
      <c r="AO122" s="21"/>
      <c r="AP122" s="17"/>
      <c r="AQ122" s="17"/>
      <c r="AR122" s="17"/>
      <c r="AS122" s="97" t="str">
        <f t="shared" si="57"/>
        <v/>
      </c>
      <c r="AT122" s="97" t="str">
        <f t="shared" ca="1" si="58"/>
        <v/>
      </c>
      <c r="AU122" s="97" t="str">
        <f t="shared" si="59"/>
        <v/>
      </c>
      <c r="AV122" s="97" t="str">
        <f t="shared" ca="1" si="60"/>
        <v/>
      </c>
      <c r="AW122" s="17"/>
      <c r="AX122" s="17"/>
      <c r="AY122" s="97" t="str">
        <f t="shared" si="61"/>
        <v/>
      </c>
      <c r="AZ122" s="17"/>
      <c r="BA122" s="17"/>
      <c r="BB122" s="97" t="str">
        <f t="shared" si="62"/>
        <v/>
      </c>
      <c r="BC122" s="17"/>
      <c r="BH122" s="52"/>
      <c r="BI122" s="52"/>
      <c r="BJ122" s="52"/>
      <c r="BK122" s="52"/>
      <c r="BL122" s="52"/>
      <c r="BM122" s="52"/>
      <c r="BP122" s="54"/>
      <c r="BQ122" s="27"/>
      <c r="BR122" s="27"/>
      <c r="BS122" s="27"/>
      <c r="BT122" s="27"/>
      <c r="BU122" s="27"/>
      <c r="BV122" s="27"/>
      <c r="BW122" s="54"/>
      <c r="BX122" s="26"/>
      <c r="BY122" s="54"/>
      <c r="BZ122" s="26"/>
      <c r="CA122" s="26"/>
      <c r="CB122" s="26"/>
    </row>
    <row r="123" spans="1:80" ht="17.45" customHeight="1" thickTop="1">
      <c r="A123" s="71">
        <f>A116+1</f>
        <v>17.100000000000001</v>
      </c>
      <c r="B123" s="178">
        <f t="shared" si="44"/>
        <v>45856</v>
      </c>
      <c r="C123" s="4"/>
      <c r="D123" s="5"/>
      <c r="E123" s="6"/>
      <c r="F123" s="5">
        <v>1</v>
      </c>
      <c r="G123" s="74">
        <f t="shared" si="72"/>
        <v>821</v>
      </c>
      <c r="H123" s="75">
        <f t="shared" si="72"/>
        <v>6234</v>
      </c>
      <c r="I123" s="76">
        <f t="shared" si="68"/>
        <v>0</v>
      </c>
      <c r="J123" s="77">
        <f t="shared" si="69"/>
        <v>0</v>
      </c>
      <c r="K123" s="77">
        <f t="shared" si="70"/>
        <v>0</v>
      </c>
      <c r="L123" s="77">
        <f t="shared" si="71"/>
        <v>1.6038492381716118E-4</v>
      </c>
      <c r="M123" s="78">
        <f t="shared" ca="1" si="54"/>
        <v>7.046979865771813E-2</v>
      </c>
      <c r="N123" s="78">
        <f t="shared" ca="1" si="55"/>
        <v>1.0924635845471818E-2</v>
      </c>
      <c r="O123" s="78">
        <f t="shared" si="56"/>
        <v>5.0000000000000001E-4</v>
      </c>
      <c r="P123" s="13" t="s">
        <v>186</v>
      </c>
      <c r="Q123" s="8">
        <v>0</v>
      </c>
      <c r="R123" s="13">
        <v>0</v>
      </c>
      <c r="S123" s="79">
        <f t="shared" si="45"/>
        <v>0</v>
      </c>
      <c r="T123" s="80">
        <f t="shared" si="46"/>
        <v>0</v>
      </c>
      <c r="U123" s="90">
        <f t="shared" si="47"/>
        <v>0</v>
      </c>
      <c r="V123" s="82">
        <f t="shared" si="48"/>
        <v>0</v>
      </c>
      <c r="W123" s="4"/>
      <c r="X123" s="4"/>
      <c r="Y123" s="22"/>
      <c r="Z123" s="22"/>
      <c r="AA123" s="22"/>
      <c r="AB123" s="6"/>
      <c r="AC123" s="83">
        <f t="shared" si="64"/>
        <v>0</v>
      </c>
      <c r="AD123" s="80">
        <f t="shared" si="65"/>
        <v>0</v>
      </c>
      <c r="AE123" s="76">
        <f t="shared" si="73"/>
        <v>0</v>
      </c>
      <c r="AF123" s="84">
        <f t="shared" si="74"/>
        <v>0</v>
      </c>
      <c r="AG123" s="85">
        <f t="shared" si="75"/>
        <v>0</v>
      </c>
      <c r="AH123" s="85">
        <f t="shared" si="76"/>
        <v>0</v>
      </c>
      <c r="AI123" s="77">
        <f t="shared" si="77"/>
        <v>0</v>
      </c>
      <c r="AJ123" s="84">
        <f t="shared" si="66"/>
        <v>0</v>
      </c>
      <c r="AK123" s="77">
        <f t="shared" si="67"/>
        <v>0</v>
      </c>
      <c r="AL123" s="5">
        <v>2530</v>
      </c>
      <c r="AM123" s="9">
        <v>0.67600000000000005</v>
      </c>
      <c r="AN123" s="5">
        <v>1757</v>
      </c>
      <c r="AO123" s="10">
        <v>0.7</v>
      </c>
      <c r="AP123" s="5"/>
      <c r="AQ123" s="5"/>
      <c r="AR123" s="5"/>
      <c r="AS123" s="80" t="str">
        <f t="shared" si="57"/>
        <v/>
      </c>
      <c r="AT123" s="80" t="str">
        <f t="shared" ca="1" si="58"/>
        <v/>
      </c>
      <c r="AU123" s="80" t="str">
        <f t="shared" si="59"/>
        <v/>
      </c>
      <c r="AV123" s="80" t="str">
        <f t="shared" ca="1" si="60"/>
        <v/>
      </c>
      <c r="AW123" s="5"/>
      <c r="AX123" s="5"/>
      <c r="AY123" s="80" t="str">
        <f t="shared" si="61"/>
        <v/>
      </c>
      <c r="AZ123" s="165"/>
      <c r="BA123" s="165"/>
      <c r="BB123" s="80" t="str">
        <f t="shared" si="62"/>
        <v/>
      </c>
      <c r="BC123" s="5"/>
      <c r="BH123" s="52"/>
      <c r="BI123" s="52"/>
      <c r="BJ123" s="52"/>
      <c r="BK123" s="52"/>
      <c r="BL123" s="52"/>
      <c r="BM123" s="52"/>
      <c r="BP123" s="54"/>
      <c r="BQ123" s="27"/>
      <c r="BR123" s="27"/>
      <c r="BS123" s="27"/>
      <c r="BT123" s="27"/>
      <c r="BU123" s="27"/>
      <c r="BV123" s="27"/>
      <c r="BW123" s="54"/>
      <c r="BX123" s="26"/>
      <c r="BY123" s="54"/>
      <c r="BZ123" s="26"/>
      <c r="CA123" s="26"/>
      <c r="CB123" s="26"/>
    </row>
    <row r="124" spans="1:80" ht="17.45" customHeight="1">
      <c r="A124" s="86">
        <f t="shared" si="63"/>
        <v>17.2</v>
      </c>
      <c r="B124" s="179">
        <f t="shared" si="44"/>
        <v>45857</v>
      </c>
      <c r="C124" s="8">
        <v>28</v>
      </c>
      <c r="D124" s="11">
        <v>78</v>
      </c>
      <c r="E124" s="12"/>
      <c r="F124" s="11">
        <v>1</v>
      </c>
      <c r="G124" s="74">
        <f t="shared" si="72"/>
        <v>793</v>
      </c>
      <c r="H124" s="75">
        <f t="shared" si="72"/>
        <v>6155</v>
      </c>
      <c r="I124" s="88">
        <f t="shared" si="68"/>
        <v>3.4104750304506701E-2</v>
      </c>
      <c r="J124" s="78">
        <f t="shared" si="69"/>
        <v>0</v>
      </c>
      <c r="K124" s="78">
        <f t="shared" si="70"/>
        <v>1.2512030798845043E-2</v>
      </c>
      <c r="L124" s="78">
        <f t="shared" si="71"/>
        <v>1.6041065126724414E-4</v>
      </c>
      <c r="M124" s="78">
        <f t="shared" ca="1" si="54"/>
        <v>7.046979865771813E-2</v>
      </c>
      <c r="N124" s="78">
        <f t="shared" ca="1" si="55"/>
        <v>1.1082963901203294E-2</v>
      </c>
      <c r="O124" s="78">
        <f t="shared" si="56"/>
        <v>5.0000000000000001E-4</v>
      </c>
      <c r="P124" s="13" t="s">
        <v>186</v>
      </c>
      <c r="Q124" s="8">
        <v>160</v>
      </c>
      <c r="R124" s="13">
        <v>114</v>
      </c>
      <c r="S124" s="89">
        <f t="shared" si="45"/>
        <v>80</v>
      </c>
      <c r="T124" s="75">
        <f t="shared" si="46"/>
        <v>57</v>
      </c>
      <c r="U124" s="90">
        <f t="shared" si="47"/>
        <v>253.76</v>
      </c>
      <c r="V124" s="82">
        <f t="shared" si="48"/>
        <v>1403.34</v>
      </c>
      <c r="W124" s="8"/>
      <c r="X124" s="8"/>
      <c r="Y124" s="23"/>
      <c r="Z124" s="23"/>
      <c r="AA124" s="23"/>
      <c r="AB124" s="12"/>
      <c r="AC124" s="91">
        <f t="shared" si="64"/>
        <v>0</v>
      </c>
      <c r="AD124" s="75">
        <f t="shared" si="65"/>
        <v>0</v>
      </c>
      <c r="AE124" s="88">
        <f t="shared" si="73"/>
        <v>0</v>
      </c>
      <c r="AF124" s="92">
        <f t="shared" si="74"/>
        <v>0</v>
      </c>
      <c r="AG124" s="93">
        <f t="shared" si="75"/>
        <v>0</v>
      </c>
      <c r="AH124" s="93">
        <f t="shared" si="76"/>
        <v>0</v>
      </c>
      <c r="AI124" s="78">
        <f t="shared" si="77"/>
        <v>0</v>
      </c>
      <c r="AJ124" s="92">
        <f t="shared" si="66"/>
        <v>0</v>
      </c>
      <c r="AK124" s="78">
        <f t="shared" si="67"/>
        <v>0</v>
      </c>
      <c r="AL124" s="11">
        <v>2345</v>
      </c>
      <c r="AM124" s="14">
        <v>0.5</v>
      </c>
      <c r="AN124" s="11">
        <v>1562</v>
      </c>
      <c r="AO124" s="15">
        <v>0.67100000000000004</v>
      </c>
      <c r="AP124" s="11"/>
      <c r="AQ124" s="11"/>
      <c r="AR124" s="11"/>
      <c r="AS124" s="75" t="str">
        <f t="shared" si="57"/>
        <v/>
      </c>
      <c r="AT124" s="75" t="str">
        <f t="shared" ca="1" si="58"/>
        <v/>
      </c>
      <c r="AU124" s="75" t="str">
        <f t="shared" si="59"/>
        <v/>
      </c>
      <c r="AV124" s="75" t="str">
        <f t="shared" ca="1" si="60"/>
        <v/>
      </c>
      <c r="AW124" s="11"/>
      <c r="AX124" s="11"/>
      <c r="AY124" s="75" t="str">
        <f t="shared" si="61"/>
        <v/>
      </c>
      <c r="AZ124" s="11"/>
      <c r="BA124" s="11"/>
      <c r="BB124" s="75" t="str">
        <f t="shared" si="62"/>
        <v/>
      </c>
      <c r="BC124" s="11"/>
      <c r="BH124" s="52"/>
      <c r="BI124" s="52"/>
      <c r="BJ124" s="52"/>
      <c r="BK124" s="52"/>
      <c r="BL124" s="52"/>
      <c r="BM124" s="52"/>
      <c r="BP124" s="54"/>
      <c r="BQ124" s="27"/>
      <c r="BR124" s="27"/>
      <c r="BS124" s="27"/>
      <c r="BT124" s="27"/>
      <c r="BU124" s="27"/>
      <c r="BV124" s="27"/>
      <c r="BW124" s="54"/>
      <c r="BX124" s="26"/>
      <c r="BY124" s="54"/>
      <c r="BZ124" s="26"/>
      <c r="CA124" s="26"/>
      <c r="CB124" s="26"/>
    </row>
    <row r="125" spans="1:80" ht="17.45" customHeight="1">
      <c r="A125" s="94">
        <f t="shared" si="63"/>
        <v>17.3</v>
      </c>
      <c r="B125" s="179">
        <f t="shared" si="44"/>
        <v>45858</v>
      </c>
      <c r="C125" s="8"/>
      <c r="D125" s="11"/>
      <c r="E125" s="12"/>
      <c r="F125" s="11">
        <v>1</v>
      </c>
      <c r="G125" s="74">
        <f t="shared" si="72"/>
        <v>793</v>
      </c>
      <c r="H125" s="75">
        <f t="shared" si="72"/>
        <v>6154</v>
      </c>
      <c r="I125" s="88">
        <f t="shared" si="68"/>
        <v>0</v>
      </c>
      <c r="J125" s="78">
        <f t="shared" si="69"/>
        <v>0</v>
      </c>
      <c r="K125" s="78">
        <f t="shared" si="70"/>
        <v>0</v>
      </c>
      <c r="L125" s="78">
        <f t="shared" si="71"/>
        <v>1.6246953696181965E-4</v>
      </c>
      <c r="M125" s="78">
        <f t="shared" ca="1" si="54"/>
        <v>7.046979865771813E-2</v>
      </c>
      <c r="N125" s="78">
        <f t="shared" ca="1" si="55"/>
        <v>1.1241291956934768E-2</v>
      </c>
      <c r="O125" s="78">
        <f t="shared" si="56"/>
        <v>5.0000000000000001E-4</v>
      </c>
      <c r="P125" s="13" t="s">
        <v>186</v>
      </c>
      <c r="Q125" s="8">
        <v>0</v>
      </c>
      <c r="R125" s="13">
        <v>0</v>
      </c>
      <c r="S125" s="89">
        <f t="shared" si="45"/>
        <v>0</v>
      </c>
      <c r="T125" s="75">
        <f t="shared" si="46"/>
        <v>0</v>
      </c>
      <c r="U125" s="90">
        <f t="shared" si="47"/>
        <v>0</v>
      </c>
      <c r="V125" s="82">
        <f t="shared" si="48"/>
        <v>0</v>
      </c>
      <c r="W125" s="8"/>
      <c r="X125" s="8"/>
      <c r="Y125" s="23"/>
      <c r="Z125" s="23"/>
      <c r="AA125" s="23"/>
      <c r="AB125" s="12"/>
      <c r="AC125" s="91">
        <f t="shared" si="64"/>
        <v>0</v>
      </c>
      <c r="AD125" s="75">
        <f t="shared" si="65"/>
        <v>0</v>
      </c>
      <c r="AE125" s="88">
        <f t="shared" si="73"/>
        <v>0</v>
      </c>
      <c r="AF125" s="92">
        <f t="shared" si="74"/>
        <v>0</v>
      </c>
      <c r="AG125" s="93">
        <f t="shared" si="75"/>
        <v>0</v>
      </c>
      <c r="AH125" s="93">
        <f t="shared" si="76"/>
        <v>0</v>
      </c>
      <c r="AI125" s="78">
        <f t="shared" si="77"/>
        <v>0</v>
      </c>
      <c r="AJ125" s="92">
        <f t="shared" si="66"/>
        <v>0</v>
      </c>
      <c r="AK125" s="78">
        <f t="shared" si="67"/>
        <v>0</v>
      </c>
      <c r="AL125" s="11"/>
      <c r="AM125" s="14"/>
      <c r="AN125" s="11">
        <v>1805</v>
      </c>
      <c r="AO125" s="15">
        <v>0.7</v>
      </c>
      <c r="AP125" s="11"/>
      <c r="AQ125" s="11"/>
      <c r="AR125" s="11"/>
      <c r="AS125" s="75" t="str">
        <f t="shared" si="57"/>
        <v/>
      </c>
      <c r="AT125" s="75" t="str">
        <f t="shared" ca="1" si="58"/>
        <v/>
      </c>
      <c r="AU125" s="75" t="str">
        <f t="shared" si="59"/>
        <v/>
      </c>
      <c r="AV125" s="75" t="str">
        <f t="shared" ca="1" si="60"/>
        <v/>
      </c>
      <c r="AW125" s="11"/>
      <c r="AX125" s="11"/>
      <c r="AY125" s="75" t="str">
        <f t="shared" si="61"/>
        <v/>
      </c>
      <c r="AZ125" s="11"/>
      <c r="BA125" s="11"/>
      <c r="BB125" s="75" t="str">
        <f t="shared" si="62"/>
        <v/>
      </c>
      <c r="BC125" s="11"/>
      <c r="BH125" s="52"/>
      <c r="BI125" s="52"/>
      <c r="BJ125" s="52"/>
      <c r="BK125" s="52"/>
      <c r="BL125" s="52"/>
      <c r="BM125" s="52"/>
      <c r="BP125" s="54"/>
      <c r="BQ125" s="27"/>
      <c r="BR125" s="27"/>
      <c r="BS125" s="27"/>
      <c r="BT125" s="27"/>
      <c r="BU125" s="27"/>
      <c r="BV125" s="27"/>
      <c r="BW125" s="54"/>
      <c r="BX125" s="26"/>
      <c r="BY125" s="54"/>
      <c r="BZ125" s="26"/>
      <c r="CA125" s="26"/>
      <c r="CB125" s="26"/>
    </row>
    <row r="126" spans="1:80" ht="17.45" customHeight="1">
      <c r="A126" s="86">
        <f t="shared" si="63"/>
        <v>17.399999999999999</v>
      </c>
      <c r="B126" s="179">
        <f t="shared" si="44"/>
        <v>45859</v>
      </c>
      <c r="C126" s="8"/>
      <c r="D126" s="11"/>
      <c r="E126" s="12"/>
      <c r="F126" s="11">
        <v>1</v>
      </c>
      <c r="G126" s="74">
        <f t="shared" si="72"/>
        <v>793</v>
      </c>
      <c r="H126" s="75">
        <f t="shared" si="72"/>
        <v>6153</v>
      </c>
      <c r="I126" s="88">
        <f t="shared" si="68"/>
        <v>0</v>
      </c>
      <c r="J126" s="78">
        <f t="shared" si="69"/>
        <v>0</v>
      </c>
      <c r="K126" s="78">
        <f t="shared" si="70"/>
        <v>0</v>
      </c>
      <c r="L126" s="78">
        <f t="shared" si="71"/>
        <v>1.6249593760155997E-4</v>
      </c>
      <c r="M126" s="78">
        <f t="shared" ca="1" si="54"/>
        <v>7.046979865771813E-2</v>
      </c>
      <c r="N126" s="78">
        <f t="shared" ca="1" si="55"/>
        <v>1.1399620012666244E-2</v>
      </c>
      <c r="O126" s="78">
        <f t="shared" si="56"/>
        <v>5.0000000000000001E-4</v>
      </c>
      <c r="P126" s="13" t="s">
        <v>186</v>
      </c>
      <c r="Q126" s="8">
        <v>166</v>
      </c>
      <c r="R126" s="13">
        <v>120</v>
      </c>
      <c r="S126" s="89">
        <f t="shared" si="45"/>
        <v>83</v>
      </c>
      <c r="T126" s="75">
        <f t="shared" si="46"/>
        <v>60</v>
      </c>
      <c r="U126" s="90">
        <f t="shared" si="47"/>
        <v>263.27600000000001</v>
      </c>
      <c r="V126" s="82">
        <f t="shared" si="48"/>
        <v>1476.72</v>
      </c>
      <c r="W126" s="8"/>
      <c r="X126" s="8"/>
      <c r="Y126" s="23"/>
      <c r="Z126" s="23"/>
      <c r="AA126" s="23"/>
      <c r="AB126" s="12"/>
      <c r="AC126" s="91">
        <f t="shared" si="64"/>
        <v>0</v>
      </c>
      <c r="AD126" s="75">
        <f t="shared" si="65"/>
        <v>0</v>
      </c>
      <c r="AE126" s="88">
        <f t="shared" si="73"/>
        <v>0</v>
      </c>
      <c r="AF126" s="92">
        <f t="shared" si="74"/>
        <v>0</v>
      </c>
      <c r="AG126" s="93">
        <f t="shared" si="75"/>
        <v>0</v>
      </c>
      <c r="AH126" s="93">
        <f t="shared" si="76"/>
        <v>0</v>
      </c>
      <c r="AI126" s="78">
        <f t="shared" si="77"/>
        <v>0</v>
      </c>
      <c r="AJ126" s="92">
        <f t="shared" si="66"/>
        <v>0</v>
      </c>
      <c r="AK126" s="78">
        <f t="shared" si="67"/>
        <v>0</v>
      </c>
      <c r="AL126" s="11"/>
      <c r="AM126" s="14"/>
      <c r="AN126" s="11">
        <v>1796</v>
      </c>
      <c r="AO126" s="15">
        <v>0.67100000000000004</v>
      </c>
      <c r="AP126" s="11"/>
      <c r="AQ126" s="11"/>
      <c r="AR126" s="11"/>
      <c r="AS126" s="75" t="str">
        <f t="shared" si="57"/>
        <v/>
      </c>
      <c r="AT126" s="75" t="str">
        <f t="shared" ca="1" si="58"/>
        <v/>
      </c>
      <c r="AU126" s="75" t="str">
        <f t="shared" si="59"/>
        <v/>
      </c>
      <c r="AV126" s="75" t="str">
        <f t="shared" ca="1" si="60"/>
        <v/>
      </c>
      <c r="AW126" s="11"/>
      <c r="AX126" s="11"/>
      <c r="AY126" s="75" t="str">
        <f t="shared" si="61"/>
        <v/>
      </c>
      <c r="AZ126" s="11"/>
      <c r="BA126" s="11"/>
      <c r="BB126" s="75" t="str">
        <f t="shared" si="62"/>
        <v/>
      </c>
      <c r="BC126" s="11"/>
      <c r="BH126" s="52"/>
      <c r="BI126" s="52"/>
      <c r="BJ126" s="52"/>
      <c r="BK126" s="52"/>
      <c r="BL126" s="52"/>
      <c r="BM126" s="52"/>
      <c r="BP126" s="54"/>
      <c r="BQ126" s="27"/>
      <c r="BR126" s="27"/>
      <c r="BS126" s="27"/>
      <c r="BT126" s="27"/>
      <c r="BU126" s="27"/>
      <c r="BV126" s="27"/>
      <c r="BW126" s="54"/>
      <c r="BX126" s="26"/>
      <c r="BY126" s="54"/>
      <c r="BZ126" s="26"/>
      <c r="CA126" s="26"/>
      <c r="CB126" s="26"/>
    </row>
    <row r="127" spans="1:80" ht="17.45" customHeight="1">
      <c r="A127" s="94">
        <f t="shared" si="63"/>
        <v>17.5</v>
      </c>
      <c r="B127" s="179">
        <f t="shared" si="44"/>
        <v>45860</v>
      </c>
      <c r="C127" s="8"/>
      <c r="D127" s="11"/>
      <c r="E127" s="12">
        <v>1</v>
      </c>
      <c r="F127" s="11"/>
      <c r="G127" s="74">
        <f t="shared" si="72"/>
        <v>792</v>
      </c>
      <c r="H127" s="75">
        <f t="shared" si="72"/>
        <v>6153</v>
      </c>
      <c r="I127" s="88">
        <f t="shared" si="68"/>
        <v>0</v>
      </c>
      <c r="J127" s="78">
        <f t="shared" si="69"/>
        <v>1.2610340479192938E-3</v>
      </c>
      <c r="K127" s="78">
        <f t="shared" si="70"/>
        <v>0</v>
      </c>
      <c r="L127" s="78">
        <f t="shared" si="71"/>
        <v>0</v>
      </c>
      <c r="M127" s="78">
        <f t="shared" ca="1" si="54"/>
        <v>7.1588366890380312E-2</v>
      </c>
      <c r="N127" s="78">
        <f t="shared" ca="1" si="55"/>
        <v>1.1399620012666244E-2</v>
      </c>
      <c r="O127" s="78">
        <f t="shared" si="56"/>
        <v>5.0000000000000001E-4</v>
      </c>
      <c r="P127" s="13" t="s">
        <v>186</v>
      </c>
      <c r="Q127" s="8">
        <v>0</v>
      </c>
      <c r="R127" s="13">
        <v>0</v>
      </c>
      <c r="S127" s="89">
        <f t="shared" si="45"/>
        <v>0</v>
      </c>
      <c r="T127" s="75">
        <f t="shared" si="46"/>
        <v>0</v>
      </c>
      <c r="U127" s="90">
        <f t="shared" si="47"/>
        <v>0</v>
      </c>
      <c r="V127" s="82">
        <f t="shared" si="48"/>
        <v>0</v>
      </c>
      <c r="W127" s="8"/>
      <c r="X127" s="8"/>
      <c r="Y127" s="23"/>
      <c r="Z127" s="23"/>
      <c r="AA127" s="23"/>
      <c r="AB127" s="12"/>
      <c r="AC127" s="91">
        <f t="shared" si="64"/>
        <v>0</v>
      </c>
      <c r="AD127" s="75">
        <f t="shared" si="65"/>
        <v>0</v>
      </c>
      <c r="AE127" s="88">
        <f t="shared" si="73"/>
        <v>0</v>
      </c>
      <c r="AF127" s="92">
        <f t="shared" si="74"/>
        <v>0</v>
      </c>
      <c r="AG127" s="93">
        <f t="shared" si="75"/>
        <v>0</v>
      </c>
      <c r="AH127" s="93">
        <f t="shared" si="76"/>
        <v>0</v>
      </c>
      <c r="AI127" s="78">
        <f t="shared" si="77"/>
        <v>0</v>
      </c>
      <c r="AJ127" s="92">
        <f t="shared" si="66"/>
        <v>0</v>
      </c>
      <c r="AK127" s="78">
        <f t="shared" si="67"/>
        <v>0</v>
      </c>
      <c r="AL127" s="11"/>
      <c r="AM127" s="14"/>
      <c r="AN127" s="11"/>
      <c r="AO127" s="15"/>
      <c r="AP127" s="11"/>
      <c r="AQ127" s="11"/>
      <c r="AR127" s="11"/>
      <c r="AS127" s="75" t="str">
        <f t="shared" si="57"/>
        <v/>
      </c>
      <c r="AT127" s="75" t="str">
        <f t="shared" ca="1" si="58"/>
        <v/>
      </c>
      <c r="AU127" s="75" t="str">
        <f t="shared" si="59"/>
        <v/>
      </c>
      <c r="AV127" s="75" t="str">
        <f t="shared" ca="1" si="60"/>
        <v/>
      </c>
      <c r="AW127" s="11"/>
      <c r="AX127" s="11"/>
      <c r="AY127" s="75" t="str">
        <f t="shared" si="61"/>
        <v/>
      </c>
      <c r="AZ127" s="11"/>
      <c r="BA127" s="11"/>
      <c r="BB127" s="75" t="str">
        <f t="shared" si="62"/>
        <v/>
      </c>
      <c r="BC127" s="11"/>
      <c r="BH127" s="52"/>
      <c r="BI127" s="52"/>
      <c r="BJ127" s="52"/>
      <c r="BK127" s="52"/>
      <c r="BL127" s="52"/>
      <c r="BM127" s="52"/>
      <c r="BP127" s="54"/>
      <c r="BQ127" s="27"/>
      <c r="BR127" s="27"/>
      <c r="BS127" s="27"/>
      <c r="BT127" s="27"/>
      <c r="BU127" s="27"/>
      <c r="BV127" s="27"/>
      <c r="BW127" s="54"/>
      <c r="BX127" s="26"/>
      <c r="BY127" s="54"/>
      <c r="BZ127" s="26"/>
      <c r="CA127" s="26"/>
      <c r="CB127" s="26"/>
    </row>
    <row r="128" spans="1:80" ht="17.45" customHeight="1">
      <c r="A128" s="86">
        <f t="shared" si="63"/>
        <v>17.600000000000001</v>
      </c>
      <c r="B128" s="179">
        <f t="shared" si="44"/>
        <v>45861</v>
      </c>
      <c r="C128" s="8"/>
      <c r="D128" s="11"/>
      <c r="E128" s="12"/>
      <c r="F128" s="11">
        <v>1</v>
      </c>
      <c r="G128" s="74">
        <f t="shared" si="72"/>
        <v>792</v>
      </c>
      <c r="H128" s="75">
        <f t="shared" si="72"/>
        <v>6152</v>
      </c>
      <c r="I128" s="88">
        <f t="shared" si="68"/>
        <v>0</v>
      </c>
      <c r="J128" s="78">
        <f t="shared" si="69"/>
        <v>0</v>
      </c>
      <c r="K128" s="78">
        <f t="shared" si="70"/>
        <v>0</v>
      </c>
      <c r="L128" s="78">
        <f t="shared" si="71"/>
        <v>1.6252234682268812E-4</v>
      </c>
      <c r="M128" s="78">
        <f t="shared" ca="1" si="54"/>
        <v>7.1588366890380312E-2</v>
      </c>
      <c r="N128" s="78">
        <f t="shared" ca="1" si="55"/>
        <v>1.155794806839772E-2</v>
      </c>
      <c r="O128" s="78">
        <f t="shared" si="56"/>
        <v>5.0000000000000001E-4</v>
      </c>
      <c r="P128" s="13" t="s">
        <v>186</v>
      </c>
      <c r="Q128" s="8">
        <v>166</v>
      </c>
      <c r="R128" s="13">
        <v>120</v>
      </c>
      <c r="S128" s="89">
        <f t="shared" si="45"/>
        <v>83</v>
      </c>
      <c r="T128" s="75">
        <f t="shared" si="46"/>
        <v>60</v>
      </c>
      <c r="U128" s="90">
        <f t="shared" si="47"/>
        <v>262.94400000000002</v>
      </c>
      <c r="V128" s="82">
        <f t="shared" si="48"/>
        <v>1476.48</v>
      </c>
      <c r="W128" s="8"/>
      <c r="X128" s="8"/>
      <c r="Y128" s="23"/>
      <c r="Z128" s="23"/>
      <c r="AA128" s="23"/>
      <c r="AB128" s="12"/>
      <c r="AC128" s="91">
        <f t="shared" si="64"/>
        <v>0</v>
      </c>
      <c r="AD128" s="75">
        <f t="shared" si="65"/>
        <v>0</v>
      </c>
      <c r="AE128" s="88">
        <f t="shared" si="73"/>
        <v>0</v>
      </c>
      <c r="AF128" s="92">
        <f t="shared" si="74"/>
        <v>0</v>
      </c>
      <c r="AG128" s="93">
        <f t="shared" si="75"/>
        <v>0</v>
      </c>
      <c r="AH128" s="93">
        <f t="shared" si="76"/>
        <v>0</v>
      </c>
      <c r="AI128" s="78">
        <f t="shared" si="77"/>
        <v>0</v>
      </c>
      <c r="AJ128" s="92">
        <f t="shared" si="66"/>
        <v>0</v>
      </c>
      <c r="AK128" s="78">
        <f t="shared" si="67"/>
        <v>0</v>
      </c>
      <c r="AL128" s="11"/>
      <c r="AM128" s="14"/>
      <c r="AN128" s="11"/>
      <c r="AO128" s="15"/>
      <c r="AP128" s="11"/>
      <c r="AQ128" s="11"/>
      <c r="AR128" s="11"/>
      <c r="AS128" s="75" t="str">
        <f t="shared" si="57"/>
        <v/>
      </c>
      <c r="AT128" s="75" t="str">
        <f t="shared" ca="1" si="58"/>
        <v/>
      </c>
      <c r="AU128" s="75" t="str">
        <f t="shared" si="59"/>
        <v/>
      </c>
      <c r="AV128" s="75" t="str">
        <f t="shared" ca="1" si="60"/>
        <v/>
      </c>
      <c r="AW128" s="11"/>
      <c r="AX128" s="11"/>
      <c r="AY128" s="75" t="str">
        <f t="shared" si="61"/>
        <v/>
      </c>
      <c r="AZ128" s="11"/>
      <c r="BA128" s="11"/>
      <c r="BB128" s="75" t="str">
        <f t="shared" si="62"/>
        <v/>
      </c>
      <c r="BC128" s="11"/>
      <c r="BH128" s="52"/>
      <c r="BI128" s="52"/>
      <c r="BJ128" s="52"/>
      <c r="BK128" s="52"/>
      <c r="BL128" s="52"/>
      <c r="BM128" s="52"/>
      <c r="BP128" s="54"/>
      <c r="BQ128" s="27"/>
      <c r="BR128" s="27"/>
      <c r="BS128" s="27"/>
      <c r="BT128" s="27"/>
      <c r="BU128" s="27"/>
      <c r="BV128" s="27"/>
      <c r="BW128" s="54"/>
      <c r="BX128" s="26"/>
      <c r="BY128" s="54"/>
      <c r="BZ128" s="26"/>
      <c r="CA128" s="26"/>
      <c r="CB128" s="26"/>
    </row>
    <row r="129" spans="1:80" ht="17.45" customHeight="1" thickBot="1">
      <c r="A129" s="94">
        <f t="shared" si="63"/>
        <v>17.700000000000003</v>
      </c>
      <c r="B129" s="180">
        <f t="shared" si="44"/>
        <v>45862</v>
      </c>
      <c r="C129" s="16"/>
      <c r="D129" s="17"/>
      <c r="E129" s="18">
        <v>1</v>
      </c>
      <c r="F129" s="17">
        <v>1</v>
      </c>
      <c r="G129" s="96">
        <f t="shared" si="72"/>
        <v>791</v>
      </c>
      <c r="H129" s="97">
        <f t="shared" si="72"/>
        <v>6151</v>
      </c>
      <c r="I129" s="98">
        <f t="shared" si="68"/>
        <v>0</v>
      </c>
      <c r="J129" s="99">
        <f t="shared" si="69"/>
        <v>1.2626262626262627E-3</v>
      </c>
      <c r="K129" s="99">
        <f t="shared" si="70"/>
        <v>0</v>
      </c>
      <c r="L129" s="99">
        <f t="shared" si="71"/>
        <v>1.6254876462938882E-4</v>
      </c>
      <c r="M129" s="99">
        <f t="shared" ca="1" si="54"/>
        <v>7.2706935123042507E-2</v>
      </c>
      <c r="N129" s="99">
        <f t="shared" ca="1" si="55"/>
        <v>1.1716276124129196E-2</v>
      </c>
      <c r="O129" s="99">
        <f t="shared" si="56"/>
        <v>5.0000000000000001E-4</v>
      </c>
      <c r="P129" s="19" t="s">
        <v>186</v>
      </c>
      <c r="Q129" s="16">
        <v>0</v>
      </c>
      <c r="R129" s="19">
        <v>0</v>
      </c>
      <c r="S129" s="89">
        <f t="shared" si="45"/>
        <v>0</v>
      </c>
      <c r="T129" s="75">
        <f t="shared" si="46"/>
        <v>0</v>
      </c>
      <c r="U129" s="100">
        <f t="shared" si="47"/>
        <v>0</v>
      </c>
      <c r="V129" s="101">
        <f t="shared" si="48"/>
        <v>0</v>
      </c>
      <c r="W129" s="16"/>
      <c r="X129" s="16"/>
      <c r="Y129" s="23"/>
      <c r="Z129" s="23"/>
      <c r="AA129" s="23"/>
      <c r="AB129" s="12"/>
      <c r="AC129" s="102">
        <f t="shared" si="64"/>
        <v>0</v>
      </c>
      <c r="AD129" s="97">
        <f t="shared" si="65"/>
        <v>0</v>
      </c>
      <c r="AE129" s="98">
        <f t="shared" si="73"/>
        <v>0</v>
      </c>
      <c r="AF129" s="103">
        <f t="shared" si="74"/>
        <v>0</v>
      </c>
      <c r="AG129" s="104">
        <f t="shared" si="75"/>
        <v>0</v>
      </c>
      <c r="AH129" s="104">
        <f t="shared" si="76"/>
        <v>0</v>
      </c>
      <c r="AI129" s="99">
        <f t="shared" si="77"/>
        <v>0</v>
      </c>
      <c r="AJ129" s="103">
        <f t="shared" si="66"/>
        <v>0</v>
      </c>
      <c r="AK129" s="99">
        <f t="shared" si="67"/>
        <v>0</v>
      </c>
      <c r="AL129" s="17"/>
      <c r="AM129" s="20"/>
      <c r="AN129" s="17"/>
      <c r="AO129" s="21"/>
      <c r="AP129" s="17"/>
      <c r="AQ129" s="17"/>
      <c r="AR129" s="17"/>
      <c r="AS129" s="97" t="str">
        <f t="shared" si="57"/>
        <v/>
      </c>
      <c r="AT129" s="97" t="str">
        <f t="shared" ca="1" si="58"/>
        <v/>
      </c>
      <c r="AU129" s="97" t="str">
        <f t="shared" si="59"/>
        <v/>
      </c>
      <c r="AV129" s="97" t="str">
        <f t="shared" ca="1" si="60"/>
        <v/>
      </c>
      <c r="AW129" s="17"/>
      <c r="AX129" s="17"/>
      <c r="AY129" s="97" t="str">
        <f t="shared" si="61"/>
        <v/>
      </c>
      <c r="AZ129" s="17"/>
      <c r="BA129" s="17"/>
      <c r="BB129" s="97" t="str">
        <f t="shared" si="62"/>
        <v/>
      </c>
      <c r="BC129" s="17"/>
      <c r="BH129" s="52"/>
      <c r="BI129" s="52"/>
      <c r="BJ129" s="52"/>
      <c r="BK129" s="52"/>
      <c r="BL129" s="52"/>
      <c r="BM129" s="52"/>
      <c r="BP129" s="54"/>
      <c r="BQ129" s="27"/>
      <c r="BR129" s="27"/>
      <c r="BS129" s="27"/>
      <c r="BT129" s="27"/>
      <c r="BU129" s="27"/>
      <c r="BV129" s="27"/>
      <c r="BW129" s="54"/>
      <c r="BX129" s="26"/>
      <c r="BY129" s="54"/>
      <c r="BZ129" s="26"/>
      <c r="CA129" s="26"/>
      <c r="CB129" s="26"/>
    </row>
    <row r="130" spans="1:80" ht="17.45" customHeight="1" thickTop="1">
      <c r="A130" s="105">
        <f>A123+1</f>
        <v>18.100000000000001</v>
      </c>
      <c r="B130" s="178">
        <f t="shared" si="44"/>
        <v>45863</v>
      </c>
      <c r="C130" s="4"/>
      <c r="D130" s="5">
        <v>1</v>
      </c>
      <c r="E130" s="6">
        <v>1</v>
      </c>
      <c r="F130" s="5"/>
      <c r="G130" s="74">
        <f t="shared" si="72"/>
        <v>790</v>
      </c>
      <c r="H130" s="75">
        <f t="shared" si="72"/>
        <v>6150</v>
      </c>
      <c r="I130" s="76">
        <f t="shared" si="68"/>
        <v>0</v>
      </c>
      <c r="J130" s="77">
        <f t="shared" si="69"/>
        <v>1.2642225031605564E-3</v>
      </c>
      <c r="K130" s="77">
        <f t="shared" si="70"/>
        <v>1.6257519102584944E-4</v>
      </c>
      <c r="L130" s="77">
        <f t="shared" si="71"/>
        <v>0</v>
      </c>
      <c r="M130" s="78">
        <f t="shared" ca="1" si="54"/>
        <v>7.3825503355704702E-2</v>
      </c>
      <c r="N130" s="78">
        <f t="shared" ca="1" si="55"/>
        <v>1.1716276124129196E-2</v>
      </c>
      <c r="O130" s="78">
        <f t="shared" si="56"/>
        <v>5.0000000000000001E-4</v>
      </c>
      <c r="P130" s="13" t="s">
        <v>186</v>
      </c>
      <c r="Q130" s="8">
        <v>166</v>
      </c>
      <c r="R130" s="13">
        <v>120</v>
      </c>
      <c r="S130" s="79">
        <f t="shared" si="45"/>
        <v>83</v>
      </c>
      <c r="T130" s="80">
        <f t="shared" si="46"/>
        <v>60</v>
      </c>
      <c r="U130" s="90">
        <f t="shared" si="47"/>
        <v>262.27999999999997</v>
      </c>
      <c r="V130" s="82">
        <f t="shared" si="48"/>
        <v>1476</v>
      </c>
      <c r="W130" s="4"/>
      <c r="X130" s="4"/>
      <c r="Y130" s="22"/>
      <c r="Z130" s="22"/>
      <c r="AA130" s="22"/>
      <c r="AB130" s="6"/>
      <c r="AC130" s="83">
        <f t="shared" si="64"/>
        <v>0</v>
      </c>
      <c r="AD130" s="80">
        <f t="shared" si="65"/>
        <v>0</v>
      </c>
      <c r="AE130" s="76">
        <f t="shared" si="73"/>
        <v>0</v>
      </c>
      <c r="AF130" s="84">
        <f t="shared" si="74"/>
        <v>0</v>
      </c>
      <c r="AG130" s="85">
        <f t="shared" si="75"/>
        <v>0</v>
      </c>
      <c r="AH130" s="85">
        <f t="shared" si="76"/>
        <v>0</v>
      </c>
      <c r="AI130" s="77">
        <f t="shared" si="77"/>
        <v>0</v>
      </c>
      <c r="AJ130" s="84">
        <f t="shared" si="66"/>
        <v>0</v>
      </c>
      <c r="AK130" s="77">
        <f t="shared" si="67"/>
        <v>0</v>
      </c>
      <c r="AL130" s="5">
        <v>2696</v>
      </c>
      <c r="AM130" s="9">
        <v>0.66700000000000004</v>
      </c>
      <c r="AN130" s="5">
        <v>1888</v>
      </c>
      <c r="AO130" s="10">
        <v>0.69299999999999995</v>
      </c>
      <c r="AP130" s="5"/>
      <c r="AQ130" s="5"/>
      <c r="AR130" s="5"/>
      <c r="AS130" s="80" t="str">
        <f t="shared" si="57"/>
        <v/>
      </c>
      <c r="AT130" s="80" t="str">
        <f t="shared" ca="1" si="58"/>
        <v/>
      </c>
      <c r="AU130" s="80" t="str">
        <f t="shared" si="59"/>
        <v/>
      </c>
      <c r="AV130" s="80" t="str">
        <f t="shared" ca="1" si="60"/>
        <v/>
      </c>
      <c r="AW130" s="5"/>
      <c r="AX130" s="5"/>
      <c r="AY130" s="80" t="str">
        <f t="shared" si="61"/>
        <v/>
      </c>
      <c r="AZ130" s="165"/>
      <c r="BA130" s="165"/>
      <c r="BB130" s="80" t="str">
        <f t="shared" si="62"/>
        <v/>
      </c>
      <c r="BC130" s="5"/>
      <c r="BH130" s="52"/>
      <c r="BI130" s="52"/>
      <c r="BJ130" s="52"/>
      <c r="BK130" s="52"/>
      <c r="BL130" s="52"/>
      <c r="BM130" s="52"/>
      <c r="BP130" s="54"/>
      <c r="BQ130" s="27"/>
      <c r="BR130" s="27"/>
      <c r="BS130" s="27"/>
      <c r="BT130" s="27"/>
      <c r="BU130" s="27"/>
      <c r="BV130" s="27"/>
      <c r="BW130" s="54"/>
      <c r="BX130" s="26"/>
      <c r="BY130" s="54"/>
      <c r="BZ130" s="26"/>
      <c r="CA130" s="26"/>
      <c r="CB130" s="26"/>
    </row>
    <row r="131" spans="1:80" ht="17.45" customHeight="1">
      <c r="A131" s="94">
        <f t="shared" si="63"/>
        <v>18.2</v>
      </c>
      <c r="B131" s="179">
        <f t="shared" si="44"/>
        <v>45864</v>
      </c>
      <c r="C131" s="8"/>
      <c r="D131" s="11"/>
      <c r="E131" s="12"/>
      <c r="F131" s="11">
        <v>1</v>
      </c>
      <c r="G131" s="74">
        <f t="shared" si="72"/>
        <v>790</v>
      </c>
      <c r="H131" s="75">
        <f t="shared" si="72"/>
        <v>6149</v>
      </c>
      <c r="I131" s="88">
        <f t="shared" si="68"/>
        <v>0</v>
      </c>
      <c r="J131" s="78">
        <f t="shared" si="69"/>
        <v>0</v>
      </c>
      <c r="K131" s="78">
        <f t="shared" si="70"/>
        <v>0</v>
      </c>
      <c r="L131" s="78">
        <f t="shared" si="71"/>
        <v>1.6260162601626016E-4</v>
      </c>
      <c r="M131" s="78">
        <f t="shared" ca="1" si="54"/>
        <v>7.3825503355704702E-2</v>
      </c>
      <c r="N131" s="78">
        <f t="shared" ca="1" si="55"/>
        <v>1.1874604179860672E-2</v>
      </c>
      <c r="O131" s="78">
        <f t="shared" si="56"/>
        <v>5.0000000000000001E-4</v>
      </c>
      <c r="P131" s="13" t="s">
        <v>186</v>
      </c>
      <c r="Q131" s="8">
        <v>0</v>
      </c>
      <c r="R131" s="13">
        <v>0</v>
      </c>
      <c r="S131" s="89">
        <f t="shared" si="45"/>
        <v>0</v>
      </c>
      <c r="T131" s="75">
        <f t="shared" si="46"/>
        <v>0</v>
      </c>
      <c r="U131" s="90">
        <f t="shared" si="47"/>
        <v>0</v>
      </c>
      <c r="V131" s="82">
        <f t="shared" si="48"/>
        <v>0</v>
      </c>
      <c r="W131" s="123"/>
      <c r="X131" s="8"/>
      <c r="Y131" s="23"/>
      <c r="Z131" s="23"/>
      <c r="AA131" s="23"/>
      <c r="AB131" s="12"/>
      <c r="AC131" s="91">
        <f t="shared" si="64"/>
        <v>0</v>
      </c>
      <c r="AD131" s="75">
        <f>W132-AC131</f>
        <v>0</v>
      </c>
      <c r="AE131" s="88">
        <f>IFERROR(W132/H130,0)</f>
        <v>0</v>
      </c>
      <c r="AF131" s="92">
        <f>IFERROR(X131/$W132,0)</f>
        <v>0</v>
      </c>
      <c r="AG131" s="93">
        <f>IFERROR(Y131/$W132,0)</f>
        <v>0</v>
      </c>
      <c r="AH131" s="93">
        <f>IFERROR(Z131/$W132,0)</f>
        <v>0</v>
      </c>
      <c r="AI131" s="78">
        <f>IFERROR(AA131/$W132,0)</f>
        <v>0</v>
      </c>
      <c r="AJ131" s="92">
        <f>IFERROR(AC131/W132,0)</f>
        <v>0</v>
      </c>
      <c r="AK131" s="78">
        <f>IFERROR(AD131/W132,0)</f>
        <v>0</v>
      </c>
      <c r="AL131" s="11">
        <v>2545</v>
      </c>
      <c r="AM131" s="14">
        <v>0.72</v>
      </c>
      <c r="AN131" s="11">
        <v>1922</v>
      </c>
      <c r="AO131" s="15">
        <v>0.77300000000000002</v>
      </c>
      <c r="AP131" s="11"/>
      <c r="AQ131" s="11"/>
      <c r="AR131" s="11"/>
      <c r="AS131" s="75" t="str">
        <f t="shared" si="57"/>
        <v/>
      </c>
      <c r="AT131" s="75" t="str">
        <f t="shared" ca="1" si="58"/>
        <v/>
      </c>
      <c r="AU131" s="75" t="str">
        <f t="shared" si="59"/>
        <v/>
      </c>
      <c r="AV131" s="75" t="str">
        <f t="shared" ca="1" si="60"/>
        <v/>
      </c>
      <c r="AW131" s="11"/>
      <c r="AX131" s="11"/>
      <c r="AY131" s="75" t="str">
        <f t="shared" si="61"/>
        <v/>
      </c>
      <c r="AZ131" s="11"/>
      <c r="BA131" s="11"/>
      <c r="BB131" s="75" t="str">
        <f t="shared" si="62"/>
        <v/>
      </c>
      <c r="BC131" s="11"/>
      <c r="BH131" s="52"/>
      <c r="BI131" s="52"/>
      <c r="BJ131" s="52"/>
      <c r="BK131" s="52"/>
      <c r="BL131" s="52"/>
      <c r="BM131" s="52"/>
      <c r="BP131" s="54"/>
      <c r="BQ131" s="27"/>
      <c r="BR131" s="27"/>
      <c r="BS131" s="27"/>
      <c r="BT131" s="27"/>
      <c r="BU131" s="27"/>
      <c r="BV131" s="27"/>
      <c r="BW131" s="54"/>
      <c r="BX131" s="26"/>
      <c r="BY131" s="54"/>
      <c r="BZ131" s="26"/>
      <c r="CA131" s="26"/>
      <c r="CB131" s="26"/>
    </row>
    <row r="132" spans="1:80" ht="17.45" customHeight="1">
      <c r="A132" s="86">
        <f t="shared" si="63"/>
        <v>18.3</v>
      </c>
      <c r="B132" s="179">
        <f t="shared" si="44"/>
        <v>45865</v>
      </c>
      <c r="C132" s="8"/>
      <c r="D132" s="11"/>
      <c r="E132" s="12"/>
      <c r="F132" s="11">
        <v>1</v>
      </c>
      <c r="G132" s="74">
        <f t="shared" si="72"/>
        <v>790</v>
      </c>
      <c r="H132" s="75">
        <f t="shared" si="72"/>
        <v>6148</v>
      </c>
      <c r="I132" s="88">
        <f t="shared" si="68"/>
        <v>0</v>
      </c>
      <c r="J132" s="78">
        <f t="shared" si="69"/>
        <v>0</v>
      </c>
      <c r="K132" s="78">
        <f t="shared" si="70"/>
        <v>0</v>
      </c>
      <c r="L132" s="78">
        <f t="shared" si="71"/>
        <v>1.626280696048138E-4</v>
      </c>
      <c r="M132" s="78">
        <f t="shared" ca="1" si="54"/>
        <v>7.3825503355704702E-2</v>
      </c>
      <c r="N132" s="78">
        <f t="shared" ca="1" si="55"/>
        <v>1.2032932235592146E-2</v>
      </c>
      <c r="O132" s="78">
        <f t="shared" si="56"/>
        <v>5.0000000000000001E-4</v>
      </c>
      <c r="P132" s="13" t="s">
        <v>186</v>
      </c>
      <c r="Q132" s="8">
        <v>172</v>
      </c>
      <c r="R132" s="13">
        <v>126</v>
      </c>
      <c r="S132" s="89">
        <f t="shared" si="45"/>
        <v>86</v>
      </c>
      <c r="T132" s="75">
        <f t="shared" si="46"/>
        <v>63</v>
      </c>
      <c r="U132" s="90">
        <f t="shared" si="47"/>
        <v>271.76</v>
      </c>
      <c r="V132" s="82">
        <f t="shared" si="48"/>
        <v>1549.296</v>
      </c>
      <c r="W132" s="8"/>
      <c r="X132" s="8"/>
      <c r="Y132" s="23"/>
      <c r="Z132" s="23"/>
      <c r="AA132" s="23"/>
      <c r="AB132" s="12"/>
      <c r="AC132" s="91">
        <f t="shared" si="64"/>
        <v>0</v>
      </c>
      <c r="AD132" s="75" t="e">
        <f>#REF!-AC132</f>
        <v>#REF!</v>
      </c>
      <c r="AE132" s="88">
        <f>IFERROR(#REF!/H131,0)</f>
        <v>0</v>
      </c>
      <c r="AF132" s="92">
        <f>IFERROR(X132/#REF!,0)</f>
        <v>0</v>
      </c>
      <c r="AG132" s="93">
        <f>IFERROR(Y132/#REF!,0)</f>
        <v>0</v>
      </c>
      <c r="AH132" s="93">
        <f>IFERROR(Z132/#REF!,0)</f>
        <v>0</v>
      </c>
      <c r="AI132" s="78">
        <f>IFERROR(AA132/#REF!,0)</f>
        <v>0</v>
      </c>
      <c r="AJ132" s="92">
        <f>IFERROR(AC132/#REF!,0)</f>
        <v>0</v>
      </c>
      <c r="AK132" s="78">
        <f>IFERROR(AD132/#REF!,0)</f>
        <v>0</v>
      </c>
      <c r="AL132" s="11"/>
      <c r="AM132" s="14"/>
      <c r="AN132" s="11">
        <v>1932</v>
      </c>
      <c r="AO132" s="15">
        <v>0.65300000000000002</v>
      </c>
      <c r="AP132" s="11"/>
      <c r="AQ132" s="11"/>
      <c r="AR132" s="11"/>
      <c r="AS132" s="75" t="str">
        <f t="shared" si="57"/>
        <v/>
      </c>
      <c r="AT132" s="75" t="str">
        <f t="shared" ca="1" si="58"/>
        <v/>
      </c>
      <c r="AU132" s="75" t="str">
        <f t="shared" si="59"/>
        <v/>
      </c>
      <c r="AV132" s="75" t="str">
        <f t="shared" ca="1" si="60"/>
        <v/>
      </c>
      <c r="AW132" s="11"/>
      <c r="AX132" s="11"/>
      <c r="AY132" s="75" t="str">
        <f t="shared" si="61"/>
        <v/>
      </c>
      <c r="AZ132" s="11"/>
      <c r="BA132" s="11"/>
      <c r="BB132" s="75" t="str">
        <f t="shared" si="62"/>
        <v/>
      </c>
      <c r="BC132" s="11"/>
      <c r="BH132" s="52"/>
      <c r="BI132" s="52"/>
      <c r="BJ132" s="52"/>
      <c r="BK132" s="52"/>
      <c r="BL132" s="52"/>
      <c r="BM132" s="52"/>
      <c r="BP132" s="54"/>
      <c r="BQ132" s="27"/>
      <c r="BR132" s="27"/>
      <c r="BS132" s="27"/>
      <c r="BT132" s="27"/>
      <c r="BU132" s="27"/>
      <c r="BV132" s="27"/>
      <c r="BW132" s="54"/>
      <c r="BX132" s="26"/>
      <c r="BY132" s="54"/>
      <c r="BZ132" s="26"/>
      <c r="CA132" s="26"/>
      <c r="CB132" s="26"/>
    </row>
    <row r="133" spans="1:80" ht="17.45" customHeight="1">
      <c r="A133" s="94">
        <f t="shared" si="63"/>
        <v>18.399999999999999</v>
      </c>
      <c r="B133" s="179">
        <f t="shared" si="44"/>
        <v>45866</v>
      </c>
      <c r="C133" s="8"/>
      <c r="D133" s="11"/>
      <c r="E133" s="12"/>
      <c r="F133" s="11"/>
      <c r="G133" s="74">
        <f t="shared" si="72"/>
        <v>790</v>
      </c>
      <c r="H133" s="75">
        <f t="shared" si="72"/>
        <v>6148</v>
      </c>
      <c r="I133" s="88">
        <f t="shared" si="68"/>
        <v>0</v>
      </c>
      <c r="J133" s="78">
        <f t="shared" si="69"/>
        <v>0</v>
      </c>
      <c r="K133" s="78">
        <f t="shared" si="70"/>
        <v>0</v>
      </c>
      <c r="L133" s="78">
        <f t="shared" si="71"/>
        <v>0</v>
      </c>
      <c r="M133" s="78">
        <f t="shared" ca="1" si="54"/>
        <v>7.3825503355704702E-2</v>
      </c>
      <c r="N133" s="78">
        <f t="shared" ca="1" si="55"/>
        <v>1.2032932235592146E-2</v>
      </c>
      <c r="O133" s="78">
        <f t="shared" si="56"/>
        <v>5.0000000000000001E-4</v>
      </c>
      <c r="P133" s="13" t="s">
        <v>186</v>
      </c>
      <c r="Q133" s="8">
        <v>0</v>
      </c>
      <c r="R133" s="13">
        <v>0</v>
      </c>
      <c r="S133" s="89">
        <f t="shared" si="45"/>
        <v>0</v>
      </c>
      <c r="T133" s="75">
        <f t="shared" si="46"/>
        <v>0</v>
      </c>
      <c r="U133" s="90">
        <f t="shared" si="47"/>
        <v>0</v>
      </c>
      <c r="V133" s="82">
        <f t="shared" si="48"/>
        <v>0</v>
      </c>
      <c r="W133" s="8"/>
      <c r="X133" s="8"/>
      <c r="Y133" s="23"/>
      <c r="Z133" s="23"/>
      <c r="AA133" s="23"/>
      <c r="AB133" s="12"/>
      <c r="AC133" s="91">
        <f t="shared" si="64"/>
        <v>0</v>
      </c>
      <c r="AD133" s="75">
        <f t="shared" si="65"/>
        <v>0</v>
      </c>
      <c r="AE133" s="88">
        <f t="shared" ref="AE133:AE196" si="78">IFERROR(W133/H132,0)</f>
        <v>0</v>
      </c>
      <c r="AF133" s="92">
        <f t="shared" ref="AF133:AF196" si="79">IFERROR(X133/$W133,0)</f>
        <v>0</v>
      </c>
      <c r="AG133" s="93">
        <f t="shared" ref="AG133:AG196" si="80">IFERROR(Y133/$W133,0)</f>
        <v>0</v>
      </c>
      <c r="AH133" s="93">
        <f t="shared" ref="AH133:AH196" si="81">IFERROR(Z133/$W133,0)</f>
        <v>0</v>
      </c>
      <c r="AI133" s="78">
        <f t="shared" ref="AI133:AI196" si="82">IFERROR(AA133/$W133,0)</f>
        <v>0</v>
      </c>
      <c r="AJ133" s="92">
        <f t="shared" si="66"/>
        <v>0</v>
      </c>
      <c r="AK133" s="78">
        <f t="shared" si="67"/>
        <v>0</v>
      </c>
      <c r="AL133" s="11"/>
      <c r="AM133" s="14"/>
      <c r="AN133" s="11">
        <v>1899</v>
      </c>
      <c r="AO133" s="15">
        <v>0.73299999999999998</v>
      </c>
      <c r="AP133" s="11"/>
      <c r="AQ133" s="11"/>
      <c r="AR133" s="11"/>
      <c r="AS133" s="75" t="str">
        <f t="shared" si="57"/>
        <v/>
      </c>
      <c r="AT133" s="75" t="str">
        <f t="shared" ca="1" si="58"/>
        <v/>
      </c>
      <c r="AU133" s="75" t="str">
        <f t="shared" si="59"/>
        <v/>
      </c>
      <c r="AV133" s="75" t="str">
        <f t="shared" ca="1" si="60"/>
        <v/>
      </c>
      <c r="AW133" s="11"/>
      <c r="AX133" s="11"/>
      <c r="AY133" s="75" t="str">
        <f t="shared" si="61"/>
        <v/>
      </c>
      <c r="AZ133" s="11"/>
      <c r="BA133" s="11"/>
      <c r="BB133" s="75" t="str">
        <f t="shared" si="62"/>
        <v/>
      </c>
      <c r="BC133" s="11"/>
      <c r="BH133" s="52"/>
      <c r="BI133" s="52"/>
      <c r="BJ133" s="52"/>
      <c r="BK133" s="52"/>
      <c r="BL133" s="52"/>
      <c r="BM133" s="52"/>
      <c r="BP133" s="54"/>
      <c r="BQ133" s="27"/>
      <c r="BR133" s="27"/>
      <c r="BS133" s="27"/>
      <c r="BT133" s="27"/>
      <c r="BU133" s="27"/>
      <c r="BV133" s="27"/>
      <c r="BW133" s="54"/>
      <c r="BX133" s="26"/>
      <c r="BY133" s="54"/>
      <c r="BZ133" s="26"/>
      <c r="CA133" s="26"/>
      <c r="CB133" s="26"/>
    </row>
    <row r="134" spans="1:80" ht="17.45" customHeight="1">
      <c r="A134" s="86">
        <f t="shared" si="63"/>
        <v>18.5</v>
      </c>
      <c r="B134" s="179">
        <f t="shared" si="44"/>
        <v>45867</v>
      </c>
      <c r="C134" s="8"/>
      <c r="D134" s="11"/>
      <c r="E134" s="12"/>
      <c r="F134" s="11">
        <v>1</v>
      </c>
      <c r="G134" s="74">
        <f t="shared" si="72"/>
        <v>790</v>
      </c>
      <c r="H134" s="75">
        <f t="shared" si="72"/>
        <v>6147</v>
      </c>
      <c r="I134" s="88">
        <f t="shared" si="68"/>
        <v>0</v>
      </c>
      <c r="J134" s="78">
        <f t="shared" si="69"/>
        <v>0</v>
      </c>
      <c r="K134" s="78">
        <f t="shared" si="70"/>
        <v>0</v>
      </c>
      <c r="L134" s="78">
        <f t="shared" si="71"/>
        <v>1.6265452179570593E-4</v>
      </c>
      <c r="M134" s="78">
        <f t="shared" ca="1" si="54"/>
        <v>7.3825503355704702E-2</v>
      </c>
      <c r="N134" s="78">
        <f t="shared" ca="1" si="55"/>
        <v>1.2191260291323622E-2</v>
      </c>
      <c r="O134" s="78">
        <f t="shared" si="56"/>
        <v>5.0000000000000001E-4</v>
      </c>
      <c r="P134" s="13" t="s">
        <v>186</v>
      </c>
      <c r="Q134" s="8">
        <v>172</v>
      </c>
      <c r="R134" s="13">
        <v>126</v>
      </c>
      <c r="S134" s="89">
        <f t="shared" si="45"/>
        <v>86</v>
      </c>
      <c r="T134" s="75">
        <f t="shared" si="46"/>
        <v>63</v>
      </c>
      <c r="U134" s="90">
        <f t="shared" si="47"/>
        <v>271.76</v>
      </c>
      <c r="V134" s="82">
        <f t="shared" si="48"/>
        <v>1549.0440000000001</v>
      </c>
      <c r="W134" s="8"/>
      <c r="X134" s="8"/>
      <c r="Y134" s="23"/>
      <c r="Z134" s="23"/>
      <c r="AA134" s="23"/>
      <c r="AB134" s="12"/>
      <c r="AC134" s="91">
        <f t="shared" si="64"/>
        <v>0</v>
      </c>
      <c r="AD134" s="75">
        <f t="shared" si="65"/>
        <v>0</v>
      </c>
      <c r="AE134" s="88">
        <f t="shared" si="78"/>
        <v>0</v>
      </c>
      <c r="AF134" s="92">
        <f t="shared" si="79"/>
        <v>0</v>
      </c>
      <c r="AG134" s="93">
        <f t="shared" si="80"/>
        <v>0</v>
      </c>
      <c r="AH134" s="93">
        <f t="shared" si="81"/>
        <v>0</v>
      </c>
      <c r="AI134" s="78">
        <f t="shared" si="82"/>
        <v>0</v>
      </c>
      <c r="AJ134" s="92">
        <f t="shared" si="66"/>
        <v>0</v>
      </c>
      <c r="AK134" s="78">
        <f t="shared" si="67"/>
        <v>0</v>
      </c>
      <c r="AL134" s="11"/>
      <c r="AM134" s="14"/>
      <c r="AN134" s="11"/>
      <c r="AO134" s="15"/>
      <c r="AP134" s="11"/>
      <c r="AQ134" s="11"/>
      <c r="AR134" s="11"/>
      <c r="AS134" s="75" t="str">
        <f t="shared" si="57"/>
        <v/>
      </c>
      <c r="AT134" s="75" t="str">
        <f t="shared" ca="1" si="58"/>
        <v/>
      </c>
      <c r="AU134" s="75" t="str">
        <f t="shared" si="59"/>
        <v/>
      </c>
      <c r="AV134" s="75" t="str">
        <f t="shared" ca="1" si="60"/>
        <v/>
      </c>
      <c r="AW134" s="11"/>
      <c r="AX134" s="11"/>
      <c r="AY134" s="75" t="str">
        <f t="shared" si="61"/>
        <v/>
      </c>
      <c r="AZ134" s="11"/>
      <c r="BA134" s="11"/>
      <c r="BB134" s="75" t="str">
        <f t="shared" si="62"/>
        <v/>
      </c>
      <c r="BC134" s="11"/>
      <c r="BH134" s="52"/>
      <c r="BI134" s="52"/>
      <c r="BJ134" s="52"/>
      <c r="BK134" s="52"/>
      <c r="BL134" s="52"/>
      <c r="BM134" s="52"/>
      <c r="BP134" s="54"/>
      <c r="BQ134" s="27"/>
      <c r="BR134" s="27"/>
      <c r="BS134" s="27"/>
      <c r="BT134" s="27"/>
      <c r="BU134" s="27"/>
      <c r="BV134" s="27"/>
      <c r="BW134" s="54"/>
      <c r="BX134" s="26"/>
      <c r="BY134" s="54"/>
      <c r="BZ134" s="26"/>
      <c r="CA134" s="26"/>
      <c r="CB134" s="26"/>
    </row>
    <row r="135" spans="1:80" ht="17.45" customHeight="1">
      <c r="A135" s="94">
        <f t="shared" si="63"/>
        <v>18.600000000000001</v>
      </c>
      <c r="B135" s="179">
        <f t="shared" si="44"/>
        <v>45868</v>
      </c>
      <c r="C135" s="8"/>
      <c r="D135" s="11"/>
      <c r="E135" s="12">
        <v>1</v>
      </c>
      <c r="F135" s="11">
        <v>1</v>
      </c>
      <c r="G135" s="74">
        <f t="shared" si="72"/>
        <v>789</v>
      </c>
      <c r="H135" s="75">
        <f t="shared" si="72"/>
        <v>6146</v>
      </c>
      <c r="I135" s="88">
        <f t="shared" si="68"/>
        <v>0</v>
      </c>
      <c r="J135" s="78">
        <f t="shared" si="69"/>
        <v>1.2658227848101266E-3</v>
      </c>
      <c r="K135" s="78">
        <f t="shared" si="70"/>
        <v>0</v>
      </c>
      <c r="L135" s="78">
        <f t="shared" si="71"/>
        <v>1.6268098259313485E-4</v>
      </c>
      <c r="M135" s="78">
        <f t="shared" ca="1" si="54"/>
        <v>7.4944071588366884E-2</v>
      </c>
      <c r="N135" s="78">
        <f t="shared" ca="1" si="55"/>
        <v>1.2349588347055098E-2</v>
      </c>
      <c r="O135" s="78">
        <f t="shared" si="56"/>
        <v>5.0000000000000001E-4</v>
      </c>
      <c r="P135" s="13" t="s">
        <v>186</v>
      </c>
      <c r="Q135" s="8">
        <v>0</v>
      </c>
      <c r="R135" s="13">
        <v>0</v>
      </c>
      <c r="S135" s="89">
        <f t="shared" si="45"/>
        <v>0</v>
      </c>
      <c r="T135" s="75">
        <f t="shared" si="46"/>
        <v>0</v>
      </c>
      <c r="U135" s="90">
        <f t="shared" si="47"/>
        <v>0</v>
      </c>
      <c r="V135" s="82">
        <f t="shared" si="48"/>
        <v>0</v>
      </c>
      <c r="W135" s="8"/>
      <c r="X135" s="8"/>
      <c r="Y135" s="23"/>
      <c r="Z135" s="23"/>
      <c r="AA135" s="23"/>
      <c r="AB135" s="12"/>
      <c r="AC135" s="91">
        <f t="shared" si="64"/>
        <v>0</v>
      </c>
      <c r="AD135" s="75">
        <f t="shared" si="65"/>
        <v>0</v>
      </c>
      <c r="AE135" s="88">
        <f t="shared" si="78"/>
        <v>0</v>
      </c>
      <c r="AF135" s="92">
        <f t="shared" si="79"/>
        <v>0</v>
      </c>
      <c r="AG135" s="93">
        <f t="shared" si="80"/>
        <v>0</v>
      </c>
      <c r="AH135" s="93">
        <f t="shared" si="81"/>
        <v>0</v>
      </c>
      <c r="AI135" s="78">
        <f t="shared" si="82"/>
        <v>0</v>
      </c>
      <c r="AJ135" s="92">
        <f t="shared" si="66"/>
        <v>0</v>
      </c>
      <c r="AK135" s="78">
        <f t="shared" si="67"/>
        <v>0</v>
      </c>
      <c r="AL135" s="11"/>
      <c r="AM135" s="14"/>
      <c r="AN135" s="11"/>
      <c r="AO135" s="15"/>
      <c r="AP135" s="11"/>
      <c r="AQ135" s="11"/>
      <c r="AR135" s="11"/>
      <c r="AS135" s="75" t="str">
        <f t="shared" si="57"/>
        <v/>
      </c>
      <c r="AT135" s="75" t="str">
        <f t="shared" ca="1" si="58"/>
        <v/>
      </c>
      <c r="AU135" s="75" t="str">
        <f t="shared" si="59"/>
        <v/>
      </c>
      <c r="AV135" s="75" t="str">
        <f t="shared" ca="1" si="60"/>
        <v/>
      </c>
      <c r="AW135" s="11"/>
      <c r="AX135" s="11"/>
      <c r="AY135" s="75" t="str">
        <f t="shared" si="61"/>
        <v/>
      </c>
      <c r="AZ135" s="11"/>
      <c r="BA135" s="11"/>
      <c r="BB135" s="75" t="str">
        <f t="shared" si="62"/>
        <v/>
      </c>
      <c r="BC135" s="11"/>
      <c r="BH135" s="52"/>
      <c r="BI135" s="52"/>
      <c r="BJ135" s="52"/>
      <c r="BK135" s="52"/>
      <c r="BL135" s="52"/>
      <c r="BM135" s="52"/>
      <c r="BP135" s="54"/>
      <c r="BQ135" s="27"/>
      <c r="BR135" s="27"/>
      <c r="BS135" s="27"/>
      <c r="BT135" s="27"/>
      <c r="BU135" s="27"/>
      <c r="BV135" s="27"/>
      <c r="BW135" s="54"/>
      <c r="BX135" s="26"/>
      <c r="BY135" s="54"/>
      <c r="BZ135" s="26"/>
      <c r="CA135" s="26"/>
      <c r="CB135" s="26"/>
    </row>
    <row r="136" spans="1:80" ht="17.45" customHeight="1" thickBot="1">
      <c r="A136" s="86">
        <f t="shared" si="63"/>
        <v>18.700000000000003</v>
      </c>
      <c r="B136" s="180">
        <f t="shared" si="44"/>
        <v>45869</v>
      </c>
      <c r="C136" s="16"/>
      <c r="D136" s="17"/>
      <c r="E136" s="18"/>
      <c r="F136" s="17"/>
      <c r="G136" s="96">
        <f t="shared" si="72"/>
        <v>789</v>
      </c>
      <c r="H136" s="97">
        <f t="shared" si="72"/>
        <v>6146</v>
      </c>
      <c r="I136" s="98">
        <f t="shared" si="68"/>
        <v>0</v>
      </c>
      <c r="J136" s="99">
        <f t="shared" si="69"/>
        <v>0</v>
      </c>
      <c r="K136" s="99">
        <f t="shared" si="70"/>
        <v>0</v>
      </c>
      <c r="L136" s="99">
        <f t="shared" si="71"/>
        <v>0</v>
      </c>
      <c r="M136" s="99">
        <f t="shared" ca="1" si="54"/>
        <v>7.4944071588366884E-2</v>
      </c>
      <c r="N136" s="99">
        <f t="shared" ca="1" si="55"/>
        <v>1.2349588347055098E-2</v>
      </c>
      <c r="O136" s="99">
        <f t="shared" si="56"/>
        <v>5.0000000000000001E-4</v>
      </c>
      <c r="P136" s="19" t="s">
        <v>186</v>
      </c>
      <c r="Q136" s="16">
        <v>172</v>
      </c>
      <c r="R136" s="19">
        <v>126</v>
      </c>
      <c r="S136" s="89">
        <f t="shared" si="45"/>
        <v>86</v>
      </c>
      <c r="T136" s="75">
        <f t="shared" si="46"/>
        <v>63</v>
      </c>
      <c r="U136" s="100">
        <f t="shared" si="47"/>
        <v>271.416</v>
      </c>
      <c r="V136" s="101">
        <f t="shared" si="48"/>
        <v>1548.7919999999999</v>
      </c>
      <c r="W136" s="16"/>
      <c r="X136" s="16"/>
      <c r="Y136" s="23"/>
      <c r="Z136" s="23"/>
      <c r="AA136" s="23"/>
      <c r="AB136" s="12"/>
      <c r="AC136" s="102">
        <f t="shared" si="64"/>
        <v>0</v>
      </c>
      <c r="AD136" s="97">
        <f t="shared" si="65"/>
        <v>0</v>
      </c>
      <c r="AE136" s="98">
        <f t="shared" si="78"/>
        <v>0</v>
      </c>
      <c r="AF136" s="103">
        <f t="shared" si="79"/>
        <v>0</v>
      </c>
      <c r="AG136" s="104">
        <f t="shared" si="80"/>
        <v>0</v>
      </c>
      <c r="AH136" s="104">
        <f t="shared" si="81"/>
        <v>0</v>
      </c>
      <c r="AI136" s="99">
        <f t="shared" si="82"/>
        <v>0</v>
      </c>
      <c r="AJ136" s="103">
        <f t="shared" si="66"/>
        <v>0</v>
      </c>
      <c r="AK136" s="99">
        <f t="shared" si="67"/>
        <v>0</v>
      </c>
      <c r="AL136" s="17"/>
      <c r="AM136" s="20"/>
      <c r="AN136" s="17"/>
      <c r="AO136" s="21"/>
      <c r="AP136" s="17"/>
      <c r="AQ136" s="17"/>
      <c r="AR136" s="17"/>
      <c r="AS136" s="97" t="str">
        <f t="shared" si="57"/>
        <v/>
      </c>
      <c r="AT136" s="97" t="str">
        <f t="shared" ca="1" si="58"/>
        <v/>
      </c>
      <c r="AU136" s="97" t="str">
        <f t="shared" si="59"/>
        <v/>
      </c>
      <c r="AV136" s="97" t="str">
        <f t="shared" ca="1" si="60"/>
        <v/>
      </c>
      <c r="AW136" s="17"/>
      <c r="AX136" s="17"/>
      <c r="AY136" s="97" t="str">
        <f t="shared" si="61"/>
        <v/>
      </c>
      <c r="AZ136" s="17"/>
      <c r="BA136" s="17"/>
      <c r="BB136" s="97" t="str">
        <f t="shared" si="62"/>
        <v/>
      </c>
      <c r="BC136" s="17"/>
      <c r="BH136" s="52"/>
      <c r="BI136" s="52"/>
      <c r="BJ136" s="52"/>
      <c r="BK136" s="52"/>
      <c r="BL136" s="52"/>
      <c r="BM136" s="52"/>
      <c r="BP136" s="54"/>
      <c r="BQ136" s="27"/>
      <c r="BR136" s="27"/>
      <c r="BS136" s="27"/>
      <c r="BT136" s="27"/>
      <c r="BU136" s="27"/>
      <c r="BV136" s="27"/>
      <c r="BW136" s="54"/>
      <c r="BX136" s="26"/>
      <c r="BY136" s="54"/>
      <c r="BZ136" s="26"/>
      <c r="CA136" s="26"/>
      <c r="CB136" s="26"/>
    </row>
    <row r="137" spans="1:80" ht="17.45" customHeight="1" thickTop="1">
      <c r="A137" s="71">
        <f>A130+1</f>
        <v>19.100000000000001</v>
      </c>
      <c r="B137" s="178">
        <f t="shared" si="44"/>
        <v>45870</v>
      </c>
      <c r="C137" s="4"/>
      <c r="D137" s="5"/>
      <c r="E137" s="6">
        <v>1</v>
      </c>
      <c r="F137" s="5"/>
      <c r="G137" s="74">
        <f t="shared" si="72"/>
        <v>788</v>
      </c>
      <c r="H137" s="75">
        <f t="shared" si="72"/>
        <v>6146</v>
      </c>
      <c r="I137" s="76">
        <f t="shared" si="68"/>
        <v>0</v>
      </c>
      <c r="J137" s="77">
        <f t="shared" si="69"/>
        <v>1.2674271229404308E-3</v>
      </c>
      <c r="K137" s="77">
        <f t="shared" si="70"/>
        <v>0</v>
      </c>
      <c r="L137" s="77">
        <f t="shared" si="71"/>
        <v>0</v>
      </c>
      <c r="M137" s="78">
        <f t="shared" ca="1" si="54"/>
        <v>7.6062639821029079E-2</v>
      </c>
      <c r="N137" s="78">
        <f t="shared" ca="1" si="55"/>
        <v>1.2349588347055098E-2</v>
      </c>
      <c r="O137" s="78">
        <f t="shared" si="56"/>
        <v>5.0000000000000001E-4</v>
      </c>
      <c r="P137" s="13" t="s">
        <v>186</v>
      </c>
      <c r="Q137" s="8">
        <v>0</v>
      </c>
      <c r="R137" s="13">
        <v>0</v>
      </c>
      <c r="S137" s="79">
        <f t="shared" si="45"/>
        <v>0</v>
      </c>
      <c r="T137" s="80">
        <f t="shared" si="46"/>
        <v>0</v>
      </c>
      <c r="U137" s="90">
        <f t="shared" si="47"/>
        <v>0</v>
      </c>
      <c r="V137" s="82">
        <f t="shared" si="48"/>
        <v>0</v>
      </c>
      <c r="W137" s="4"/>
      <c r="X137" s="4"/>
      <c r="Y137" s="22"/>
      <c r="Z137" s="22"/>
      <c r="AA137" s="22"/>
      <c r="AB137" s="6"/>
      <c r="AC137" s="83">
        <f t="shared" si="64"/>
        <v>0</v>
      </c>
      <c r="AD137" s="80">
        <f t="shared" si="65"/>
        <v>0</v>
      </c>
      <c r="AE137" s="76">
        <f t="shared" si="78"/>
        <v>0</v>
      </c>
      <c r="AF137" s="84">
        <f t="shared" si="79"/>
        <v>0</v>
      </c>
      <c r="AG137" s="85">
        <f t="shared" si="80"/>
        <v>0</v>
      </c>
      <c r="AH137" s="85">
        <f t="shared" si="81"/>
        <v>0</v>
      </c>
      <c r="AI137" s="77">
        <f t="shared" si="82"/>
        <v>0</v>
      </c>
      <c r="AJ137" s="84">
        <f t="shared" si="66"/>
        <v>0</v>
      </c>
      <c r="AK137" s="77">
        <f t="shared" si="67"/>
        <v>0</v>
      </c>
      <c r="AL137" s="5">
        <v>2785</v>
      </c>
      <c r="AM137" s="9">
        <v>0.64300000000000002</v>
      </c>
      <c r="AN137" s="5">
        <v>1979</v>
      </c>
      <c r="AO137" s="10">
        <v>0.68600000000000005</v>
      </c>
      <c r="AP137" s="5"/>
      <c r="AQ137" s="5"/>
      <c r="AR137" s="5"/>
      <c r="AS137" s="80" t="str">
        <f t="shared" si="57"/>
        <v/>
      </c>
      <c r="AT137" s="80" t="str">
        <f t="shared" ca="1" si="58"/>
        <v/>
      </c>
      <c r="AU137" s="80" t="str">
        <f t="shared" si="59"/>
        <v/>
      </c>
      <c r="AV137" s="80" t="str">
        <f t="shared" ca="1" si="60"/>
        <v/>
      </c>
      <c r="AW137" s="5"/>
      <c r="AX137" s="5"/>
      <c r="AY137" s="80" t="str">
        <f t="shared" si="61"/>
        <v/>
      </c>
      <c r="AZ137" s="165"/>
      <c r="BA137" s="165"/>
      <c r="BB137" s="80" t="str">
        <f t="shared" si="62"/>
        <v/>
      </c>
      <c r="BC137" s="5"/>
      <c r="BH137" s="52"/>
      <c r="BI137" s="52"/>
      <c r="BJ137" s="52"/>
      <c r="BK137" s="52"/>
      <c r="BL137" s="52"/>
      <c r="BM137" s="52"/>
      <c r="BP137" s="54"/>
      <c r="BQ137" s="27"/>
      <c r="BR137" s="27"/>
      <c r="BS137" s="27"/>
      <c r="BT137" s="27"/>
      <c r="BU137" s="27"/>
      <c r="BV137" s="27"/>
      <c r="BW137" s="54"/>
      <c r="BX137" s="26"/>
      <c r="BY137" s="54"/>
      <c r="BZ137" s="26"/>
      <c r="CA137" s="26"/>
      <c r="CB137" s="26"/>
    </row>
    <row r="138" spans="1:80" ht="17.45" customHeight="1">
      <c r="A138" s="86">
        <f t="shared" si="63"/>
        <v>19.2</v>
      </c>
      <c r="B138" s="179">
        <f t="shared" si="44"/>
        <v>45871</v>
      </c>
      <c r="C138" s="8"/>
      <c r="D138" s="11"/>
      <c r="E138" s="12"/>
      <c r="F138" s="11">
        <v>2</v>
      </c>
      <c r="G138" s="74">
        <f t="shared" si="72"/>
        <v>788</v>
      </c>
      <c r="H138" s="75">
        <f t="shared" si="72"/>
        <v>6144</v>
      </c>
      <c r="I138" s="88">
        <f t="shared" si="68"/>
        <v>0</v>
      </c>
      <c r="J138" s="78">
        <f t="shared" si="69"/>
        <v>0</v>
      </c>
      <c r="K138" s="78">
        <f t="shared" si="70"/>
        <v>0</v>
      </c>
      <c r="L138" s="78">
        <f t="shared" si="71"/>
        <v>3.254149040026033E-4</v>
      </c>
      <c r="M138" s="78">
        <f t="shared" ca="1" si="54"/>
        <v>7.6062639821029079E-2</v>
      </c>
      <c r="N138" s="78">
        <f t="shared" ca="1" si="55"/>
        <v>1.266624445851805E-2</v>
      </c>
      <c r="O138" s="78">
        <f t="shared" si="56"/>
        <v>5.0000000000000001E-4</v>
      </c>
      <c r="P138" s="13" t="s">
        <v>186</v>
      </c>
      <c r="Q138" s="8">
        <v>186</v>
      </c>
      <c r="R138" s="13">
        <v>142</v>
      </c>
      <c r="S138" s="89">
        <f t="shared" si="45"/>
        <v>93</v>
      </c>
      <c r="T138" s="75">
        <f t="shared" si="46"/>
        <v>71</v>
      </c>
      <c r="U138" s="90">
        <f t="shared" si="47"/>
        <v>293.13600000000002</v>
      </c>
      <c r="V138" s="82">
        <f t="shared" si="48"/>
        <v>1744.896</v>
      </c>
      <c r="W138" s="8"/>
      <c r="X138" s="8"/>
      <c r="Y138" s="23"/>
      <c r="Z138" s="23"/>
      <c r="AA138" s="23"/>
      <c r="AB138" s="12"/>
      <c r="AC138" s="91">
        <f t="shared" si="64"/>
        <v>0</v>
      </c>
      <c r="AD138" s="75">
        <f t="shared" si="65"/>
        <v>0</v>
      </c>
      <c r="AE138" s="88">
        <f t="shared" si="78"/>
        <v>0</v>
      </c>
      <c r="AF138" s="92">
        <f t="shared" si="79"/>
        <v>0</v>
      </c>
      <c r="AG138" s="93">
        <f t="shared" si="80"/>
        <v>0</v>
      </c>
      <c r="AH138" s="93">
        <f t="shared" si="81"/>
        <v>0</v>
      </c>
      <c r="AI138" s="78">
        <f t="shared" si="82"/>
        <v>0</v>
      </c>
      <c r="AJ138" s="92">
        <f t="shared" si="66"/>
        <v>0</v>
      </c>
      <c r="AK138" s="78">
        <f t="shared" si="67"/>
        <v>0</v>
      </c>
      <c r="AL138" s="11">
        <v>2723</v>
      </c>
      <c r="AM138" s="14">
        <v>0.71399999999999997</v>
      </c>
      <c r="AN138" s="11">
        <v>2030</v>
      </c>
      <c r="AO138" s="15">
        <v>0.68600000000000005</v>
      </c>
      <c r="AP138" s="11"/>
      <c r="AQ138" s="11"/>
      <c r="AR138" s="11"/>
      <c r="AS138" s="75" t="str">
        <f t="shared" si="57"/>
        <v/>
      </c>
      <c r="AT138" s="75" t="str">
        <f t="shared" ca="1" si="58"/>
        <v/>
      </c>
      <c r="AU138" s="75" t="str">
        <f t="shared" si="59"/>
        <v/>
      </c>
      <c r="AV138" s="75" t="str">
        <f t="shared" ca="1" si="60"/>
        <v/>
      </c>
      <c r="AW138" s="11"/>
      <c r="AX138" s="11"/>
      <c r="AY138" s="75" t="str">
        <f t="shared" si="61"/>
        <v/>
      </c>
      <c r="AZ138" s="11"/>
      <c r="BA138" s="11"/>
      <c r="BB138" s="75" t="str">
        <f t="shared" si="62"/>
        <v/>
      </c>
      <c r="BC138" s="11"/>
      <c r="BH138" s="52"/>
      <c r="BI138" s="52"/>
      <c r="BJ138" s="52"/>
      <c r="BK138" s="52"/>
      <c r="BL138" s="52"/>
      <c r="BM138" s="52"/>
      <c r="BP138" s="54"/>
      <c r="BQ138" s="27"/>
      <c r="BR138" s="27"/>
      <c r="BS138" s="27"/>
      <c r="BT138" s="27"/>
      <c r="BU138" s="27"/>
      <c r="BV138" s="27"/>
      <c r="BW138" s="54"/>
      <c r="BX138" s="26"/>
      <c r="BY138" s="54"/>
      <c r="BZ138" s="26"/>
      <c r="CA138" s="26"/>
      <c r="CB138" s="26"/>
    </row>
    <row r="139" spans="1:80" ht="17.45" customHeight="1">
      <c r="A139" s="94">
        <f t="shared" si="63"/>
        <v>19.3</v>
      </c>
      <c r="B139" s="179">
        <f t="shared" ref="B139:B202" si="83">B138+1</f>
        <v>45872</v>
      </c>
      <c r="C139" s="8"/>
      <c r="D139" s="11"/>
      <c r="E139" s="12"/>
      <c r="F139" s="11">
        <v>2</v>
      </c>
      <c r="G139" s="74">
        <f t="shared" si="72"/>
        <v>788</v>
      </c>
      <c r="H139" s="75">
        <f t="shared" si="72"/>
        <v>6142</v>
      </c>
      <c r="I139" s="88">
        <f t="shared" si="68"/>
        <v>0</v>
      </c>
      <c r="J139" s="78">
        <f t="shared" si="69"/>
        <v>0</v>
      </c>
      <c r="K139" s="78">
        <f t="shared" si="70"/>
        <v>0</v>
      </c>
      <c r="L139" s="78">
        <f t="shared" si="71"/>
        <v>3.2552083333333332E-4</v>
      </c>
      <c r="M139" s="78">
        <f t="shared" ca="1" si="54"/>
        <v>7.6062639821029079E-2</v>
      </c>
      <c r="N139" s="78">
        <f t="shared" ca="1" si="55"/>
        <v>1.2982900569981E-2</v>
      </c>
      <c r="O139" s="78">
        <f t="shared" si="56"/>
        <v>5.0000000000000001E-4</v>
      </c>
      <c r="P139" s="13" t="s">
        <v>186</v>
      </c>
      <c r="Q139" s="8">
        <v>0</v>
      </c>
      <c r="R139" s="13">
        <v>0</v>
      </c>
      <c r="S139" s="89">
        <f t="shared" ref="S139:S202" si="84">IF($P139="FULL FEED",Q139,Q139/2)</f>
        <v>0</v>
      </c>
      <c r="T139" s="75">
        <f t="shared" ref="T139:T202" si="85">IF($P139="FULL FEED",R139,R139/2)</f>
        <v>0</v>
      </c>
      <c r="U139" s="90">
        <f t="shared" ref="U139:U202" si="86">IF($P139="FULL FEED",(Q139*G139/1000),(Q139*2*G139/1000))</f>
        <v>0</v>
      </c>
      <c r="V139" s="82">
        <f t="shared" ref="V139:V202" si="87">IF($P139="FULL FEED",(R139*H139/1000),(R139*2*H139/1000))</f>
        <v>0</v>
      </c>
      <c r="W139" s="8"/>
      <c r="X139" s="8"/>
      <c r="Y139" s="23"/>
      <c r="Z139" s="23"/>
      <c r="AA139" s="23"/>
      <c r="AB139" s="12"/>
      <c r="AC139" s="91">
        <f t="shared" si="64"/>
        <v>0</v>
      </c>
      <c r="AD139" s="75">
        <f t="shared" si="65"/>
        <v>0</v>
      </c>
      <c r="AE139" s="88">
        <f t="shared" si="78"/>
        <v>0</v>
      </c>
      <c r="AF139" s="92">
        <f t="shared" si="79"/>
        <v>0</v>
      </c>
      <c r="AG139" s="93">
        <f t="shared" si="80"/>
        <v>0</v>
      </c>
      <c r="AH139" s="93">
        <f t="shared" si="81"/>
        <v>0</v>
      </c>
      <c r="AI139" s="78">
        <f t="shared" si="82"/>
        <v>0</v>
      </c>
      <c r="AJ139" s="92">
        <f t="shared" si="66"/>
        <v>0</v>
      </c>
      <c r="AK139" s="78">
        <f t="shared" si="67"/>
        <v>0</v>
      </c>
      <c r="AL139" s="11"/>
      <c r="AM139" s="14"/>
      <c r="AN139" s="11">
        <v>1991</v>
      </c>
      <c r="AO139" s="15">
        <v>0.7</v>
      </c>
      <c r="AP139" s="11"/>
      <c r="AQ139" s="11"/>
      <c r="AR139" s="11"/>
      <c r="AS139" s="75" t="str">
        <f t="shared" si="57"/>
        <v/>
      </c>
      <c r="AT139" s="75" t="str">
        <f t="shared" ca="1" si="58"/>
        <v/>
      </c>
      <c r="AU139" s="75" t="str">
        <f t="shared" si="59"/>
        <v/>
      </c>
      <c r="AV139" s="75" t="str">
        <f t="shared" ca="1" si="60"/>
        <v/>
      </c>
      <c r="AW139" s="11"/>
      <c r="AX139" s="11"/>
      <c r="AY139" s="75" t="str">
        <f t="shared" si="61"/>
        <v/>
      </c>
      <c r="AZ139" s="11"/>
      <c r="BA139" s="11"/>
      <c r="BB139" s="75" t="str">
        <f t="shared" si="62"/>
        <v/>
      </c>
      <c r="BC139" s="11"/>
      <c r="BH139" s="52"/>
      <c r="BI139" s="52"/>
      <c r="BJ139" s="52"/>
      <c r="BK139" s="52"/>
      <c r="BL139" s="52"/>
      <c r="BM139" s="52"/>
      <c r="BP139" s="54"/>
      <c r="BQ139" s="27"/>
      <c r="BR139" s="27"/>
      <c r="BS139" s="27"/>
      <c r="BT139" s="27"/>
      <c r="BU139" s="27"/>
      <c r="BV139" s="27"/>
      <c r="BW139" s="54"/>
      <c r="BX139" s="26"/>
      <c r="BY139" s="54"/>
      <c r="BZ139" s="26"/>
      <c r="CA139" s="26"/>
      <c r="CB139" s="26"/>
    </row>
    <row r="140" spans="1:80" ht="17.45" customHeight="1">
      <c r="A140" s="86">
        <f t="shared" si="63"/>
        <v>19.399999999999999</v>
      </c>
      <c r="B140" s="179">
        <f t="shared" si="83"/>
        <v>45873</v>
      </c>
      <c r="C140" s="8"/>
      <c r="D140" s="11"/>
      <c r="E140" s="12"/>
      <c r="F140" s="11">
        <v>2</v>
      </c>
      <c r="G140" s="74">
        <f t="shared" si="72"/>
        <v>788</v>
      </c>
      <c r="H140" s="75">
        <f t="shared" si="72"/>
        <v>6140</v>
      </c>
      <c r="I140" s="88">
        <f t="shared" si="68"/>
        <v>0</v>
      </c>
      <c r="J140" s="78">
        <f t="shared" si="69"/>
        <v>0</v>
      </c>
      <c r="K140" s="78">
        <f t="shared" si="70"/>
        <v>0</v>
      </c>
      <c r="L140" s="78">
        <f t="shared" si="71"/>
        <v>3.2562683165092806E-4</v>
      </c>
      <c r="M140" s="78">
        <f t="shared" ref="M140:M203" ca="1" si="88">IF(ROW()=11,
   IF($B$4&gt;0,E140/$B$4,""),
   IF($B$4&gt;0,
      (OFFSET(M140,-1,0)*$B$4 + E140)/$B$4,
      "")
)</f>
        <v>7.6062639821029079E-2</v>
      </c>
      <c r="N140" s="78">
        <f t="shared" ref="N140:N203" ca="1" si="89">IF(ROW()=11,
   IF($B$3&gt;0,F140/$B$3,""),
   IF($B$3&gt;0,
      (OFFSET(N140,-1,0)*$B$3 + F140)/$B$3,
      "")
)</f>
        <v>1.3299556681443952E-2</v>
      </c>
      <c r="O140" s="78">
        <f t="shared" ref="O140:O203" si="90">$O$10</f>
        <v>5.0000000000000001E-4</v>
      </c>
      <c r="P140" s="13" t="s">
        <v>186</v>
      </c>
      <c r="Q140" s="8">
        <v>186</v>
      </c>
      <c r="R140" s="13">
        <v>142</v>
      </c>
      <c r="S140" s="89">
        <f t="shared" si="84"/>
        <v>93</v>
      </c>
      <c r="T140" s="75">
        <f t="shared" si="85"/>
        <v>71</v>
      </c>
      <c r="U140" s="90">
        <f t="shared" si="86"/>
        <v>293.13600000000002</v>
      </c>
      <c r="V140" s="82">
        <f t="shared" si="87"/>
        <v>1743.76</v>
      </c>
      <c r="W140" s="8"/>
      <c r="X140" s="8"/>
      <c r="Y140" s="23"/>
      <c r="Z140" s="23"/>
      <c r="AA140" s="23"/>
      <c r="AB140" s="12"/>
      <c r="AC140" s="91">
        <f t="shared" si="64"/>
        <v>0</v>
      </c>
      <c r="AD140" s="75">
        <f t="shared" si="65"/>
        <v>0</v>
      </c>
      <c r="AE140" s="88">
        <f t="shared" si="78"/>
        <v>0</v>
      </c>
      <c r="AF140" s="92">
        <f t="shared" si="79"/>
        <v>0</v>
      </c>
      <c r="AG140" s="93">
        <f t="shared" si="80"/>
        <v>0</v>
      </c>
      <c r="AH140" s="93">
        <f t="shared" si="81"/>
        <v>0</v>
      </c>
      <c r="AI140" s="78">
        <f t="shared" si="82"/>
        <v>0</v>
      </c>
      <c r="AJ140" s="92">
        <f t="shared" si="66"/>
        <v>0</v>
      </c>
      <c r="AK140" s="78">
        <f t="shared" si="67"/>
        <v>0</v>
      </c>
      <c r="AL140" s="11"/>
      <c r="AM140" s="14"/>
      <c r="AN140" s="11">
        <v>2020</v>
      </c>
      <c r="AO140" s="15">
        <v>0.75700000000000001</v>
      </c>
      <c r="AP140" s="11"/>
      <c r="AQ140" s="11"/>
      <c r="AR140" s="11"/>
      <c r="AS140" s="75" t="str">
        <f t="shared" ref="AS140:AS203" si="91">IF(OR(AR140="",AP140=""),"", (AR140-AP140)/100*1000)</f>
        <v/>
      </c>
      <c r="AT140" s="75" t="str">
        <f t="shared" ref="AT140:AT203" ca="1" si="92">IF(OR(AP141="",OFFSET(AP141,-1,0)=""),"", (AP141-OFFSET(AP141,-1,0))/100*1000)</f>
        <v/>
      </c>
      <c r="AU140" s="75" t="str">
        <f t="shared" ref="AU140:AU203" si="93">IFERROR(IF(OR(AP140="",AR140="",K140="",L140=""),"", ((AR140-AP140)/100*1000)/(U140+V140)),0)</f>
        <v/>
      </c>
      <c r="AV140" s="75" t="str">
        <f t="shared" ref="AV140:AV203" ca="1" si="94">IF(OR(AP140="",AP141="",M140="",N140=""),"", ((AP141-AP140)/100*1000)/((G140+H140))*1000)</f>
        <v/>
      </c>
      <c r="AW140" s="11"/>
      <c r="AX140" s="11"/>
      <c r="AY140" s="75" t="str">
        <f t="shared" ref="AY140:AY203" si="95">IF(OR(AW140="",AX140=""),"",MOD(AX140-AW140,1)*24)</f>
        <v/>
      </c>
      <c r="AZ140" s="11"/>
      <c r="BA140" s="11"/>
      <c r="BB140" s="75" t="str">
        <f t="shared" ref="BB140:BB203" si="96">IF(OR(AZ140="",BA140=""),"",MOD(BA140-AZ140,1)*24)</f>
        <v/>
      </c>
      <c r="BC140" s="11"/>
      <c r="BH140" s="52"/>
      <c r="BI140" s="52"/>
      <c r="BJ140" s="52"/>
      <c r="BK140" s="52"/>
      <c r="BL140" s="52"/>
      <c r="BM140" s="52"/>
      <c r="BP140" s="54"/>
      <c r="BQ140" s="27"/>
      <c r="BR140" s="27"/>
      <c r="BS140" s="27"/>
      <c r="BT140" s="27"/>
      <c r="BU140" s="27"/>
      <c r="BV140" s="27"/>
      <c r="BW140" s="54"/>
      <c r="BX140" s="26"/>
      <c r="BY140" s="54"/>
      <c r="BZ140" s="26"/>
      <c r="CA140" s="26"/>
      <c r="CB140" s="26"/>
    </row>
    <row r="141" spans="1:80" ht="17.45" customHeight="1">
      <c r="A141" s="94">
        <f t="shared" si="63"/>
        <v>19.5</v>
      </c>
      <c r="B141" s="179">
        <f t="shared" si="83"/>
        <v>45874</v>
      </c>
      <c r="C141" s="8"/>
      <c r="D141" s="11"/>
      <c r="E141" s="12">
        <v>1</v>
      </c>
      <c r="F141" s="11">
        <v>2</v>
      </c>
      <c r="G141" s="74">
        <f t="shared" si="72"/>
        <v>787</v>
      </c>
      <c r="H141" s="75">
        <f t="shared" si="72"/>
        <v>6138</v>
      </c>
      <c r="I141" s="88">
        <f t="shared" si="68"/>
        <v>0</v>
      </c>
      <c r="J141" s="78">
        <f t="shared" si="69"/>
        <v>1.2690355329949238E-3</v>
      </c>
      <c r="K141" s="78">
        <f t="shared" si="70"/>
        <v>0</v>
      </c>
      <c r="L141" s="78">
        <f t="shared" si="71"/>
        <v>3.2573289902280132E-4</v>
      </c>
      <c r="M141" s="78">
        <f t="shared" ca="1" si="88"/>
        <v>7.7181208053691275E-2</v>
      </c>
      <c r="N141" s="78">
        <f t="shared" ca="1" si="89"/>
        <v>1.3616212792906902E-2</v>
      </c>
      <c r="O141" s="78">
        <f t="shared" si="90"/>
        <v>5.0000000000000001E-4</v>
      </c>
      <c r="P141" s="13" t="s">
        <v>186</v>
      </c>
      <c r="Q141" s="8">
        <v>0</v>
      </c>
      <c r="R141" s="13">
        <v>0</v>
      </c>
      <c r="S141" s="89">
        <f t="shared" si="84"/>
        <v>0</v>
      </c>
      <c r="T141" s="75">
        <f t="shared" si="85"/>
        <v>0</v>
      </c>
      <c r="U141" s="90">
        <f t="shared" si="86"/>
        <v>0</v>
      </c>
      <c r="V141" s="82">
        <f t="shared" si="87"/>
        <v>0</v>
      </c>
      <c r="W141" s="8"/>
      <c r="X141" s="8"/>
      <c r="Y141" s="23"/>
      <c r="Z141" s="23"/>
      <c r="AA141" s="23"/>
      <c r="AB141" s="12"/>
      <c r="AC141" s="91">
        <f t="shared" si="64"/>
        <v>0</v>
      </c>
      <c r="AD141" s="75">
        <f t="shared" si="65"/>
        <v>0</v>
      </c>
      <c r="AE141" s="88">
        <f t="shared" si="78"/>
        <v>0</v>
      </c>
      <c r="AF141" s="92">
        <f t="shared" si="79"/>
        <v>0</v>
      </c>
      <c r="AG141" s="93">
        <f t="shared" si="80"/>
        <v>0</v>
      </c>
      <c r="AH141" s="93">
        <f t="shared" si="81"/>
        <v>0</v>
      </c>
      <c r="AI141" s="78">
        <f t="shared" si="82"/>
        <v>0</v>
      </c>
      <c r="AJ141" s="92">
        <f t="shared" si="66"/>
        <v>0</v>
      </c>
      <c r="AK141" s="78">
        <f t="shared" si="67"/>
        <v>0</v>
      </c>
      <c r="AL141" s="11"/>
      <c r="AM141" s="14"/>
      <c r="AN141" s="11"/>
      <c r="AO141" s="15"/>
      <c r="AP141" s="11"/>
      <c r="AQ141" s="11"/>
      <c r="AR141" s="11"/>
      <c r="AS141" s="75" t="str">
        <f t="shared" si="91"/>
        <v/>
      </c>
      <c r="AT141" s="75" t="str">
        <f t="shared" ca="1" si="92"/>
        <v/>
      </c>
      <c r="AU141" s="75" t="str">
        <f t="shared" si="93"/>
        <v/>
      </c>
      <c r="AV141" s="75" t="str">
        <f t="shared" ca="1" si="94"/>
        <v/>
      </c>
      <c r="AW141" s="11"/>
      <c r="AX141" s="11"/>
      <c r="AY141" s="75" t="str">
        <f t="shared" si="95"/>
        <v/>
      </c>
      <c r="AZ141" s="11"/>
      <c r="BA141" s="11"/>
      <c r="BB141" s="75" t="str">
        <f t="shared" si="96"/>
        <v/>
      </c>
      <c r="BC141" s="11"/>
      <c r="BH141" s="52"/>
      <c r="BI141" s="52"/>
      <c r="BJ141" s="52"/>
      <c r="BK141" s="52"/>
      <c r="BL141" s="52"/>
      <c r="BM141" s="52"/>
      <c r="BP141" s="54"/>
      <c r="BQ141" s="27"/>
      <c r="BR141" s="27"/>
      <c r="BS141" s="27"/>
      <c r="BT141" s="27"/>
      <c r="BU141" s="27"/>
      <c r="BV141" s="27"/>
      <c r="BW141" s="54"/>
      <c r="BX141" s="26"/>
      <c r="BY141" s="54"/>
      <c r="BZ141" s="26"/>
      <c r="CA141" s="26"/>
      <c r="CB141" s="26"/>
    </row>
    <row r="142" spans="1:80" ht="17.45" customHeight="1">
      <c r="A142" s="86">
        <f t="shared" si="63"/>
        <v>19.600000000000001</v>
      </c>
      <c r="B142" s="179">
        <f t="shared" si="83"/>
        <v>45875</v>
      </c>
      <c r="C142" s="8"/>
      <c r="D142" s="11"/>
      <c r="E142" s="12">
        <v>1</v>
      </c>
      <c r="F142" s="11">
        <v>1</v>
      </c>
      <c r="G142" s="74">
        <f t="shared" si="72"/>
        <v>786</v>
      </c>
      <c r="H142" s="75">
        <f t="shared" si="72"/>
        <v>6137</v>
      </c>
      <c r="I142" s="88">
        <f t="shared" si="68"/>
        <v>0</v>
      </c>
      <c r="J142" s="78">
        <f t="shared" si="69"/>
        <v>1.2706480304955528E-3</v>
      </c>
      <c r="K142" s="78">
        <f t="shared" si="70"/>
        <v>0</v>
      </c>
      <c r="L142" s="78">
        <f t="shared" si="71"/>
        <v>1.6291951775822744E-4</v>
      </c>
      <c r="M142" s="78">
        <f t="shared" ca="1" si="88"/>
        <v>7.829977628635347E-2</v>
      </c>
      <c r="N142" s="78">
        <f t="shared" ca="1" si="89"/>
        <v>1.3774540848638378E-2</v>
      </c>
      <c r="O142" s="78">
        <f t="shared" si="90"/>
        <v>5.0000000000000001E-4</v>
      </c>
      <c r="P142" s="13" t="s">
        <v>186</v>
      </c>
      <c r="Q142" s="8">
        <v>186</v>
      </c>
      <c r="R142" s="13">
        <v>142</v>
      </c>
      <c r="S142" s="89">
        <f t="shared" si="84"/>
        <v>93</v>
      </c>
      <c r="T142" s="75">
        <f t="shared" si="85"/>
        <v>71</v>
      </c>
      <c r="U142" s="90">
        <f t="shared" si="86"/>
        <v>292.392</v>
      </c>
      <c r="V142" s="82">
        <f t="shared" si="87"/>
        <v>1742.9079999999999</v>
      </c>
      <c r="W142" s="8"/>
      <c r="X142" s="8"/>
      <c r="Y142" s="23"/>
      <c r="Z142" s="23"/>
      <c r="AA142" s="23"/>
      <c r="AB142" s="12"/>
      <c r="AC142" s="91">
        <f t="shared" si="64"/>
        <v>0</v>
      </c>
      <c r="AD142" s="75">
        <f t="shared" si="65"/>
        <v>0</v>
      </c>
      <c r="AE142" s="88">
        <f t="shared" si="78"/>
        <v>0</v>
      </c>
      <c r="AF142" s="92">
        <f t="shared" si="79"/>
        <v>0</v>
      </c>
      <c r="AG142" s="93">
        <f t="shared" si="80"/>
        <v>0</v>
      </c>
      <c r="AH142" s="93">
        <f t="shared" si="81"/>
        <v>0</v>
      </c>
      <c r="AI142" s="78">
        <f t="shared" si="82"/>
        <v>0</v>
      </c>
      <c r="AJ142" s="92">
        <f t="shared" si="66"/>
        <v>0</v>
      </c>
      <c r="AK142" s="78">
        <f t="shared" si="67"/>
        <v>0</v>
      </c>
      <c r="AL142" s="11"/>
      <c r="AM142" s="14"/>
      <c r="AN142" s="11"/>
      <c r="AO142" s="15"/>
      <c r="AP142" s="11"/>
      <c r="AQ142" s="11"/>
      <c r="AR142" s="11"/>
      <c r="AS142" s="75" t="str">
        <f t="shared" si="91"/>
        <v/>
      </c>
      <c r="AT142" s="75" t="str">
        <f t="shared" ca="1" si="92"/>
        <v/>
      </c>
      <c r="AU142" s="75" t="str">
        <f t="shared" si="93"/>
        <v/>
      </c>
      <c r="AV142" s="75" t="str">
        <f t="shared" ca="1" si="94"/>
        <v/>
      </c>
      <c r="AW142" s="11"/>
      <c r="AX142" s="11"/>
      <c r="AY142" s="75" t="str">
        <f t="shared" si="95"/>
        <v/>
      </c>
      <c r="AZ142" s="11"/>
      <c r="BA142" s="11"/>
      <c r="BB142" s="75" t="str">
        <f t="shared" si="96"/>
        <v/>
      </c>
      <c r="BC142" s="11"/>
      <c r="BH142" s="52"/>
      <c r="BI142" s="52"/>
      <c r="BJ142" s="52"/>
      <c r="BK142" s="52"/>
      <c r="BL142" s="52"/>
      <c r="BM142" s="52"/>
      <c r="BP142" s="54"/>
      <c r="BQ142" s="27"/>
      <c r="BR142" s="27"/>
      <c r="BS142" s="27"/>
      <c r="BT142" s="27"/>
      <c r="BU142" s="27"/>
      <c r="BV142" s="27"/>
      <c r="BW142" s="54"/>
      <c r="BX142" s="26"/>
      <c r="BY142" s="54"/>
      <c r="BZ142" s="26"/>
      <c r="CA142" s="26"/>
      <c r="CB142" s="26"/>
    </row>
    <row r="143" spans="1:80" ht="17.45" customHeight="1" thickBot="1">
      <c r="A143" s="94">
        <f t="shared" si="63"/>
        <v>19.700000000000003</v>
      </c>
      <c r="B143" s="180">
        <f t="shared" si="83"/>
        <v>45876</v>
      </c>
      <c r="C143" s="16"/>
      <c r="D143" s="17"/>
      <c r="E143" s="18"/>
      <c r="F143" s="17">
        <v>1</v>
      </c>
      <c r="G143" s="96">
        <f t="shared" si="72"/>
        <v>786</v>
      </c>
      <c r="H143" s="97">
        <f t="shared" si="72"/>
        <v>6136</v>
      </c>
      <c r="I143" s="98">
        <f t="shared" si="68"/>
        <v>0</v>
      </c>
      <c r="J143" s="99">
        <f t="shared" si="69"/>
        <v>0</v>
      </c>
      <c r="K143" s="99">
        <f t="shared" si="70"/>
        <v>0</v>
      </c>
      <c r="L143" s="99">
        <f t="shared" si="71"/>
        <v>1.6294606485253382E-4</v>
      </c>
      <c r="M143" s="99">
        <f t="shared" ca="1" si="88"/>
        <v>7.829977628635347E-2</v>
      </c>
      <c r="N143" s="99">
        <f t="shared" ca="1" si="89"/>
        <v>1.3932868904369854E-2</v>
      </c>
      <c r="O143" s="99">
        <f t="shared" si="90"/>
        <v>5.0000000000000001E-4</v>
      </c>
      <c r="P143" s="19" t="s">
        <v>186</v>
      </c>
      <c r="Q143" s="16">
        <v>0</v>
      </c>
      <c r="R143" s="19">
        <v>0</v>
      </c>
      <c r="S143" s="89">
        <f t="shared" si="84"/>
        <v>0</v>
      </c>
      <c r="T143" s="75">
        <f t="shared" si="85"/>
        <v>0</v>
      </c>
      <c r="U143" s="100">
        <f t="shared" si="86"/>
        <v>0</v>
      </c>
      <c r="V143" s="101">
        <f t="shared" si="87"/>
        <v>0</v>
      </c>
      <c r="W143" s="16"/>
      <c r="X143" s="16"/>
      <c r="Y143" s="23"/>
      <c r="Z143" s="23"/>
      <c r="AA143" s="23"/>
      <c r="AB143" s="12"/>
      <c r="AC143" s="102">
        <f t="shared" si="64"/>
        <v>0</v>
      </c>
      <c r="AD143" s="97">
        <f t="shared" si="65"/>
        <v>0</v>
      </c>
      <c r="AE143" s="98">
        <f t="shared" si="78"/>
        <v>0</v>
      </c>
      <c r="AF143" s="103">
        <f t="shared" si="79"/>
        <v>0</v>
      </c>
      <c r="AG143" s="104">
        <f t="shared" si="80"/>
        <v>0</v>
      </c>
      <c r="AH143" s="104">
        <f t="shared" si="81"/>
        <v>0</v>
      </c>
      <c r="AI143" s="99">
        <f t="shared" si="82"/>
        <v>0</v>
      </c>
      <c r="AJ143" s="103">
        <f t="shared" si="66"/>
        <v>0</v>
      </c>
      <c r="AK143" s="99">
        <f t="shared" si="67"/>
        <v>0</v>
      </c>
      <c r="AL143" s="17"/>
      <c r="AM143" s="20"/>
      <c r="AN143" s="17"/>
      <c r="AO143" s="21"/>
      <c r="AP143" s="17"/>
      <c r="AQ143" s="17"/>
      <c r="AR143" s="17"/>
      <c r="AS143" s="97" t="str">
        <f t="shared" si="91"/>
        <v/>
      </c>
      <c r="AT143" s="97" t="str">
        <f t="shared" ca="1" si="92"/>
        <v/>
      </c>
      <c r="AU143" s="97" t="str">
        <f t="shared" si="93"/>
        <v/>
      </c>
      <c r="AV143" s="97" t="str">
        <f t="shared" ca="1" si="94"/>
        <v/>
      </c>
      <c r="AW143" s="17"/>
      <c r="AX143" s="17"/>
      <c r="AY143" s="97" t="str">
        <f t="shared" si="95"/>
        <v/>
      </c>
      <c r="AZ143" s="17"/>
      <c r="BA143" s="17"/>
      <c r="BB143" s="97" t="str">
        <f t="shared" si="96"/>
        <v/>
      </c>
      <c r="BC143" s="17"/>
      <c r="BH143" s="52"/>
      <c r="BI143" s="52"/>
      <c r="BJ143" s="52"/>
      <c r="BK143" s="52"/>
      <c r="BL143" s="52"/>
      <c r="BM143" s="52"/>
      <c r="BP143" s="54"/>
      <c r="BQ143" s="27"/>
      <c r="BR143" s="27"/>
      <c r="BS143" s="27"/>
      <c r="BT143" s="27"/>
      <c r="BU143" s="27"/>
      <c r="BV143" s="27"/>
      <c r="BW143" s="54"/>
      <c r="BX143" s="26"/>
      <c r="BY143" s="54"/>
      <c r="BZ143" s="26"/>
      <c r="CA143" s="26"/>
      <c r="CB143" s="26"/>
    </row>
    <row r="144" spans="1:80" ht="17.45" customHeight="1" thickTop="1">
      <c r="A144" s="105">
        <f>A137+1</f>
        <v>20.100000000000001</v>
      </c>
      <c r="B144" s="178">
        <f t="shared" si="83"/>
        <v>45877</v>
      </c>
      <c r="C144" s="4"/>
      <c r="D144" s="5"/>
      <c r="E144" s="6"/>
      <c r="F144" s="5"/>
      <c r="G144" s="74">
        <f t="shared" si="72"/>
        <v>786</v>
      </c>
      <c r="H144" s="75">
        <f t="shared" si="72"/>
        <v>6136</v>
      </c>
      <c r="I144" s="76">
        <f t="shared" si="68"/>
        <v>0</v>
      </c>
      <c r="J144" s="77">
        <f t="shared" si="69"/>
        <v>0</v>
      </c>
      <c r="K144" s="77">
        <f t="shared" si="70"/>
        <v>0</v>
      </c>
      <c r="L144" s="77">
        <f t="shared" si="71"/>
        <v>0</v>
      </c>
      <c r="M144" s="78">
        <f t="shared" ca="1" si="88"/>
        <v>7.829977628635347E-2</v>
      </c>
      <c r="N144" s="78">
        <f t="shared" ca="1" si="89"/>
        <v>1.3932868904369854E-2</v>
      </c>
      <c r="O144" s="78">
        <f t="shared" si="90"/>
        <v>5.0000000000000001E-4</v>
      </c>
      <c r="P144" s="13" t="s">
        <v>186</v>
      </c>
      <c r="Q144" s="8">
        <v>196</v>
      </c>
      <c r="R144" s="13">
        <v>154</v>
      </c>
      <c r="S144" s="79">
        <f t="shared" si="84"/>
        <v>98</v>
      </c>
      <c r="T144" s="80">
        <f t="shared" si="85"/>
        <v>77</v>
      </c>
      <c r="U144" s="90">
        <f t="shared" si="86"/>
        <v>308.11200000000002</v>
      </c>
      <c r="V144" s="82">
        <f t="shared" si="87"/>
        <v>1889.8879999999999</v>
      </c>
      <c r="W144" s="4"/>
      <c r="X144" s="4"/>
      <c r="Y144" s="22"/>
      <c r="Z144" s="22"/>
      <c r="AA144" s="22"/>
      <c r="AB144" s="6"/>
      <c r="AC144" s="83">
        <f t="shared" si="64"/>
        <v>0</v>
      </c>
      <c r="AD144" s="80">
        <f t="shared" si="65"/>
        <v>0</v>
      </c>
      <c r="AE144" s="76">
        <f t="shared" si="78"/>
        <v>0</v>
      </c>
      <c r="AF144" s="84">
        <f t="shared" si="79"/>
        <v>0</v>
      </c>
      <c r="AG144" s="85">
        <f t="shared" si="80"/>
        <v>0</v>
      </c>
      <c r="AH144" s="85">
        <f t="shared" si="81"/>
        <v>0</v>
      </c>
      <c r="AI144" s="77">
        <f t="shared" si="82"/>
        <v>0</v>
      </c>
      <c r="AJ144" s="84">
        <f t="shared" si="66"/>
        <v>0</v>
      </c>
      <c r="AK144" s="77">
        <f t="shared" si="67"/>
        <v>0</v>
      </c>
      <c r="AL144" s="5">
        <v>3021</v>
      </c>
      <c r="AM144" s="9">
        <v>0.74299999999999999</v>
      </c>
      <c r="AN144" s="5">
        <v>2132</v>
      </c>
      <c r="AO144" s="10">
        <v>0.71399999999999997</v>
      </c>
      <c r="AP144" s="5"/>
      <c r="AQ144" s="5"/>
      <c r="AR144" s="5"/>
      <c r="AS144" s="80" t="str">
        <f t="shared" si="91"/>
        <v/>
      </c>
      <c r="AT144" s="80" t="str">
        <f t="shared" ca="1" si="92"/>
        <v/>
      </c>
      <c r="AU144" s="80" t="str">
        <f t="shared" si="93"/>
        <v/>
      </c>
      <c r="AV144" s="80" t="str">
        <f t="shared" ca="1" si="94"/>
        <v/>
      </c>
      <c r="AW144" s="5"/>
      <c r="AX144" s="5"/>
      <c r="AY144" s="80" t="str">
        <f t="shared" si="95"/>
        <v/>
      </c>
      <c r="AZ144" s="165"/>
      <c r="BA144" s="165"/>
      <c r="BB144" s="80" t="str">
        <f t="shared" si="96"/>
        <v/>
      </c>
      <c r="BC144" s="5"/>
      <c r="BH144" s="52"/>
      <c r="BI144" s="52"/>
      <c r="BJ144" s="52"/>
      <c r="BK144" s="52"/>
      <c r="BL144" s="52"/>
      <c r="BM144" s="52"/>
      <c r="BP144" s="54"/>
      <c r="BQ144" s="27"/>
      <c r="BR144" s="27"/>
      <c r="BS144" s="27"/>
      <c r="BT144" s="27"/>
      <c r="BU144" s="27"/>
      <c r="BV144" s="27"/>
      <c r="BW144" s="54"/>
      <c r="BX144" s="26"/>
      <c r="BY144" s="54"/>
      <c r="BZ144" s="26"/>
      <c r="CA144" s="26"/>
      <c r="CB144" s="26"/>
    </row>
    <row r="145" spans="1:80" ht="17.45" customHeight="1">
      <c r="A145" s="94">
        <f t="shared" si="63"/>
        <v>20.2</v>
      </c>
      <c r="B145" s="179">
        <f t="shared" si="83"/>
        <v>45878</v>
      </c>
      <c r="C145" s="8"/>
      <c r="D145" s="11"/>
      <c r="E145" s="12">
        <v>1</v>
      </c>
      <c r="F145" s="11">
        <v>1</v>
      </c>
      <c r="G145" s="74">
        <f t="shared" si="72"/>
        <v>785</v>
      </c>
      <c r="H145" s="75">
        <f t="shared" si="72"/>
        <v>6135</v>
      </c>
      <c r="I145" s="88">
        <f t="shared" si="68"/>
        <v>0</v>
      </c>
      <c r="J145" s="78">
        <f t="shared" si="69"/>
        <v>1.2722646310432571E-3</v>
      </c>
      <c r="K145" s="78">
        <f t="shared" si="70"/>
        <v>0</v>
      </c>
      <c r="L145" s="78">
        <f t="shared" si="71"/>
        <v>1.6297262059973924E-4</v>
      </c>
      <c r="M145" s="78">
        <f t="shared" ca="1" si="88"/>
        <v>7.9418344519015666E-2</v>
      </c>
      <c r="N145" s="78">
        <f t="shared" ca="1" si="89"/>
        <v>1.409119696010133E-2</v>
      </c>
      <c r="O145" s="78">
        <f t="shared" si="90"/>
        <v>5.0000000000000001E-4</v>
      </c>
      <c r="P145" s="13" t="s">
        <v>186</v>
      </c>
      <c r="Q145" s="8">
        <v>0</v>
      </c>
      <c r="R145" s="13">
        <v>0</v>
      </c>
      <c r="S145" s="89">
        <f t="shared" si="84"/>
        <v>0</v>
      </c>
      <c r="T145" s="75">
        <f t="shared" si="85"/>
        <v>0</v>
      </c>
      <c r="U145" s="90">
        <f t="shared" si="86"/>
        <v>0</v>
      </c>
      <c r="V145" s="82">
        <f t="shared" si="87"/>
        <v>0</v>
      </c>
      <c r="W145" s="8"/>
      <c r="X145" s="8"/>
      <c r="Y145" s="23"/>
      <c r="Z145" s="23"/>
      <c r="AA145" s="23"/>
      <c r="AB145" s="12"/>
      <c r="AC145" s="91">
        <f t="shared" si="64"/>
        <v>0</v>
      </c>
      <c r="AD145" s="75">
        <f t="shared" si="65"/>
        <v>0</v>
      </c>
      <c r="AE145" s="88">
        <f t="shared" si="78"/>
        <v>0</v>
      </c>
      <c r="AF145" s="92">
        <f t="shared" si="79"/>
        <v>0</v>
      </c>
      <c r="AG145" s="93">
        <f t="shared" si="80"/>
        <v>0</v>
      </c>
      <c r="AH145" s="93">
        <f t="shared" si="81"/>
        <v>0</v>
      </c>
      <c r="AI145" s="78">
        <f t="shared" si="82"/>
        <v>0</v>
      </c>
      <c r="AJ145" s="92">
        <f t="shared" si="66"/>
        <v>0</v>
      </c>
      <c r="AK145" s="78">
        <f t="shared" si="67"/>
        <v>0</v>
      </c>
      <c r="AL145" s="11">
        <v>3011</v>
      </c>
      <c r="AM145" s="14">
        <v>0.74299999999999999</v>
      </c>
      <c r="AN145" s="11">
        <v>2214</v>
      </c>
      <c r="AO145" s="15">
        <v>0.61399999999999999</v>
      </c>
      <c r="AP145" s="11"/>
      <c r="AQ145" s="11"/>
      <c r="AR145" s="11"/>
      <c r="AS145" s="75" t="str">
        <f t="shared" si="91"/>
        <v/>
      </c>
      <c r="AT145" s="75" t="str">
        <f t="shared" ca="1" si="92"/>
        <v/>
      </c>
      <c r="AU145" s="75" t="str">
        <f t="shared" si="93"/>
        <v/>
      </c>
      <c r="AV145" s="75" t="str">
        <f t="shared" ca="1" si="94"/>
        <v/>
      </c>
      <c r="AW145" s="11"/>
      <c r="AX145" s="11"/>
      <c r="AY145" s="75" t="str">
        <f t="shared" si="95"/>
        <v/>
      </c>
      <c r="AZ145" s="11"/>
      <c r="BA145" s="11"/>
      <c r="BB145" s="75" t="str">
        <f t="shared" si="96"/>
        <v/>
      </c>
      <c r="BC145" s="11"/>
      <c r="BH145" s="52"/>
      <c r="BI145" s="52"/>
      <c r="BJ145" s="52"/>
      <c r="BK145" s="52"/>
      <c r="BL145" s="52"/>
      <c r="BM145" s="52"/>
      <c r="BP145" s="54"/>
      <c r="BQ145" s="27"/>
      <c r="BR145" s="27"/>
      <c r="BS145" s="27"/>
      <c r="BT145" s="27"/>
      <c r="BU145" s="27"/>
      <c r="BV145" s="27"/>
      <c r="BW145" s="54"/>
      <c r="BX145" s="26"/>
      <c r="BY145" s="54"/>
      <c r="BZ145" s="26"/>
      <c r="CA145" s="26"/>
      <c r="CB145" s="26"/>
    </row>
    <row r="146" spans="1:80" ht="17.45" customHeight="1">
      <c r="A146" s="86">
        <f t="shared" ref="A146:A209" si="97">A139+1</f>
        <v>20.3</v>
      </c>
      <c r="B146" s="179">
        <f t="shared" si="83"/>
        <v>45879</v>
      </c>
      <c r="C146" s="8"/>
      <c r="D146" s="11"/>
      <c r="E146" s="12">
        <v>1</v>
      </c>
      <c r="F146" s="11"/>
      <c r="G146" s="74">
        <f t="shared" si="72"/>
        <v>784</v>
      </c>
      <c r="H146" s="75">
        <f t="shared" si="72"/>
        <v>6135</v>
      </c>
      <c r="I146" s="88">
        <f t="shared" si="68"/>
        <v>0</v>
      </c>
      <c r="J146" s="78">
        <f t="shared" si="69"/>
        <v>1.2738853503184713E-3</v>
      </c>
      <c r="K146" s="78">
        <f t="shared" si="70"/>
        <v>0</v>
      </c>
      <c r="L146" s="78">
        <f t="shared" si="71"/>
        <v>0</v>
      </c>
      <c r="M146" s="78">
        <f t="shared" ca="1" si="88"/>
        <v>8.0536912751677847E-2</v>
      </c>
      <c r="N146" s="78">
        <f t="shared" ca="1" si="89"/>
        <v>1.409119696010133E-2</v>
      </c>
      <c r="O146" s="78">
        <f t="shared" si="90"/>
        <v>5.0000000000000001E-4</v>
      </c>
      <c r="P146" s="13" t="s">
        <v>186</v>
      </c>
      <c r="Q146" s="8">
        <v>196</v>
      </c>
      <c r="R146" s="13">
        <v>154</v>
      </c>
      <c r="S146" s="89">
        <f t="shared" si="84"/>
        <v>98</v>
      </c>
      <c r="T146" s="75">
        <f t="shared" si="85"/>
        <v>77</v>
      </c>
      <c r="U146" s="90">
        <f t="shared" si="86"/>
        <v>307.32799999999997</v>
      </c>
      <c r="V146" s="82">
        <f t="shared" si="87"/>
        <v>1889.58</v>
      </c>
      <c r="W146" s="8"/>
      <c r="X146" s="8"/>
      <c r="Y146" s="23"/>
      <c r="Z146" s="23"/>
      <c r="AA146" s="23"/>
      <c r="AB146" s="12"/>
      <c r="AC146" s="91">
        <f t="shared" ref="AC146:AC209" si="98">SUM(X146,Y146,Z146,AA146)</f>
        <v>0</v>
      </c>
      <c r="AD146" s="75">
        <f t="shared" ref="AD146:AD209" si="99">W146-AC146</f>
        <v>0</v>
      </c>
      <c r="AE146" s="88">
        <f t="shared" si="78"/>
        <v>0</v>
      </c>
      <c r="AF146" s="92">
        <f t="shared" si="79"/>
        <v>0</v>
      </c>
      <c r="AG146" s="93">
        <f t="shared" si="80"/>
        <v>0</v>
      </c>
      <c r="AH146" s="93">
        <f t="shared" si="81"/>
        <v>0</v>
      </c>
      <c r="AI146" s="78">
        <f t="shared" si="82"/>
        <v>0</v>
      </c>
      <c r="AJ146" s="92">
        <f t="shared" ref="AJ146:AJ209" si="100">IFERROR(AC146/W146,0)</f>
        <v>0</v>
      </c>
      <c r="AK146" s="78">
        <f t="shared" ref="AK146:AK209" si="101">IFERROR(AD146/W146,0)</f>
        <v>0</v>
      </c>
      <c r="AL146" s="11"/>
      <c r="AM146" s="14"/>
      <c r="AN146" s="11">
        <v>2190</v>
      </c>
      <c r="AO146" s="15">
        <v>0.71399999999999997</v>
      </c>
      <c r="AP146" s="11"/>
      <c r="AQ146" s="11"/>
      <c r="AR146" s="11"/>
      <c r="AS146" s="75" t="str">
        <f t="shared" si="91"/>
        <v/>
      </c>
      <c r="AT146" s="75" t="str">
        <f t="shared" ca="1" si="92"/>
        <v/>
      </c>
      <c r="AU146" s="75" t="str">
        <f t="shared" si="93"/>
        <v/>
      </c>
      <c r="AV146" s="75" t="str">
        <f t="shared" ca="1" si="94"/>
        <v/>
      </c>
      <c r="AW146" s="11"/>
      <c r="AX146" s="11"/>
      <c r="AY146" s="75" t="str">
        <f t="shared" si="95"/>
        <v/>
      </c>
      <c r="AZ146" s="11"/>
      <c r="BA146" s="11"/>
      <c r="BB146" s="75" t="str">
        <f t="shared" si="96"/>
        <v/>
      </c>
      <c r="BC146" s="11"/>
      <c r="BH146" s="52"/>
      <c r="BI146" s="52"/>
      <c r="BJ146" s="52"/>
      <c r="BK146" s="52"/>
      <c r="BL146" s="52"/>
      <c r="BM146" s="52"/>
      <c r="BP146" s="54"/>
      <c r="BQ146" s="27"/>
      <c r="BR146" s="27"/>
      <c r="BS146" s="27"/>
      <c r="BT146" s="27"/>
      <c r="BU146" s="27"/>
      <c r="BV146" s="27"/>
      <c r="BW146" s="54"/>
      <c r="BX146" s="26"/>
      <c r="BY146" s="54"/>
      <c r="BZ146" s="26"/>
      <c r="CA146" s="26"/>
      <c r="CB146" s="26"/>
    </row>
    <row r="147" spans="1:80" ht="17.45" customHeight="1">
      <c r="A147" s="94">
        <f t="shared" si="97"/>
        <v>20.399999999999999</v>
      </c>
      <c r="B147" s="179">
        <f t="shared" si="83"/>
        <v>45880</v>
      </c>
      <c r="C147" s="8"/>
      <c r="D147" s="11">
        <v>2</v>
      </c>
      <c r="E147" s="12"/>
      <c r="F147" s="11">
        <v>1</v>
      </c>
      <c r="G147" s="74">
        <f t="shared" si="72"/>
        <v>784</v>
      </c>
      <c r="H147" s="75">
        <f t="shared" si="72"/>
        <v>6132</v>
      </c>
      <c r="I147" s="88">
        <f t="shared" ref="I147:I210" si="102">IFERROR(C147/G146,0)</f>
        <v>0</v>
      </c>
      <c r="J147" s="78">
        <f t="shared" ref="J147:J210" si="103">IFERROR(E147/G146,0)</f>
        <v>0</v>
      </c>
      <c r="K147" s="78">
        <f t="shared" ref="K147:K210" si="104">IFERROR(D147/H146,0)</f>
        <v>3.2599837000814997E-4</v>
      </c>
      <c r="L147" s="78">
        <f t="shared" ref="L147:L210" si="105">IFERROR(F147/H146,0)</f>
        <v>1.6299918500407498E-4</v>
      </c>
      <c r="M147" s="78">
        <f t="shared" ca="1" si="88"/>
        <v>8.0536912751677847E-2</v>
      </c>
      <c r="N147" s="78">
        <f t="shared" ca="1" si="89"/>
        <v>1.4249525015832806E-2</v>
      </c>
      <c r="O147" s="78">
        <f t="shared" si="90"/>
        <v>5.0000000000000001E-4</v>
      </c>
      <c r="P147" s="13" t="s">
        <v>186</v>
      </c>
      <c r="Q147" s="8">
        <v>0</v>
      </c>
      <c r="R147" s="13">
        <v>0</v>
      </c>
      <c r="S147" s="89">
        <f t="shared" si="84"/>
        <v>0</v>
      </c>
      <c r="T147" s="75">
        <f t="shared" si="85"/>
        <v>0</v>
      </c>
      <c r="U147" s="90">
        <f t="shared" si="86"/>
        <v>0</v>
      </c>
      <c r="V147" s="82">
        <f t="shared" si="87"/>
        <v>0</v>
      </c>
      <c r="W147" s="8"/>
      <c r="X147" s="8"/>
      <c r="Y147" s="23"/>
      <c r="Z147" s="23"/>
      <c r="AA147" s="23"/>
      <c r="AB147" s="12"/>
      <c r="AC147" s="91">
        <f t="shared" si="98"/>
        <v>0</v>
      </c>
      <c r="AD147" s="75">
        <f t="shared" si="99"/>
        <v>0</v>
      </c>
      <c r="AE147" s="88">
        <f t="shared" si="78"/>
        <v>0</v>
      </c>
      <c r="AF147" s="92">
        <f t="shared" si="79"/>
        <v>0</v>
      </c>
      <c r="AG147" s="93">
        <f t="shared" si="80"/>
        <v>0</v>
      </c>
      <c r="AH147" s="93">
        <f t="shared" si="81"/>
        <v>0</v>
      </c>
      <c r="AI147" s="78">
        <f t="shared" si="82"/>
        <v>0</v>
      </c>
      <c r="AJ147" s="92">
        <f t="shared" si="100"/>
        <v>0</v>
      </c>
      <c r="AK147" s="78">
        <f t="shared" si="101"/>
        <v>0</v>
      </c>
      <c r="AL147" s="11"/>
      <c r="AM147" s="14"/>
      <c r="AN147" s="11">
        <v>2178</v>
      </c>
      <c r="AO147" s="15">
        <v>0.81399999999999995</v>
      </c>
      <c r="AP147" s="11"/>
      <c r="AQ147" s="11"/>
      <c r="AR147" s="11"/>
      <c r="AS147" s="75" t="str">
        <f t="shared" si="91"/>
        <v/>
      </c>
      <c r="AT147" s="75" t="str">
        <f t="shared" ca="1" si="92"/>
        <v/>
      </c>
      <c r="AU147" s="75" t="str">
        <f t="shared" si="93"/>
        <v/>
      </c>
      <c r="AV147" s="75" t="str">
        <f t="shared" ca="1" si="94"/>
        <v/>
      </c>
      <c r="AW147" s="11"/>
      <c r="AX147" s="11"/>
      <c r="AY147" s="75" t="str">
        <f t="shared" si="95"/>
        <v/>
      </c>
      <c r="AZ147" s="11"/>
      <c r="BA147" s="11"/>
      <c r="BB147" s="75" t="str">
        <f t="shared" si="96"/>
        <v/>
      </c>
      <c r="BC147" s="11"/>
      <c r="BH147" s="52"/>
      <c r="BI147" s="52"/>
      <c r="BJ147" s="52"/>
      <c r="BK147" s="52"/>
      <c r="BL147" s="52"/>
      <c r="BM147" s="52"/>
      <c r="BP147" s="54"/>
      <c r="BQ147" s="27"/>
      <c r="BR147" s="27"/>
      <c r="BS147" s="27"/>
      <c r="BT147" s="27"/>
      <c r="BU147" s="27"/>
      <c r="BV147" s="27"/>
      <c r="BW147" s="54"/>
      <c r="BX147" s="26"/>
      <c r="BY147" s="54"/>
      <c r="BZ147" s="26"/>
      <c r="CA147" s="26"/>
      <c r="CB147" s="26"/>
    </row>
    <row r="148" spans="1:80" ht="17.45" customHeight="1">
      <c r="A148" s="86">
        <f t="shared" si="97"/>
        <v>20.5</v>
      </c>
      <c r="B148" s="179">
        <f t="shared" si="83"/>
        <v>45881</v>
      </c>
      <c r="C148" s="8"/>
      <c r="D148" s="11"/>
      <c r="E148" s="12">
        <v>1</v>
      </c>
      <c r="F148" s="11">
        <v>1</v>
      </c>
      <c r="G148" s="74">
        <f t="shared" si="72"/>
        <v>783</v>
      </c>
      <c r="H148" s="75">
        <f t="shared" si="72"/>
        <v>6131</v>
      </c>
      <c r="I148" s="88">
        <f t="shared" si="102"/>
        <v>0</v>
      </c>
      <c r="J148" s="78">
        <f t="shared" si="103"/>
        <v>1.2755102040816326E-3</v>
      </c>
      <c r="K148" s="78">
        <f t="shared" si="104"/>
        <v>0</v>
      </c>
      <c r="L148" s="78">
        <f t="shared" si="105"/>
        <v>1.6307893020221786E-4</v>
      </c>
      <c r="M148" s="78">
        <f t="shared" ca="1" si="88"/>
        <v>8.1655480984340043E-2</v>
      </c>
      <c r="N148" s="78">
        <f t="shared" ca="1" si="89"/>
        <v>1.4407853071564281E-2</v>
      </c>
      <c r="O148" s="78">
        <f t="shared" si="90"/>
        <v>5.0000000000000001E-4</v>
      </c>
      <c r="P148" s="13" t="s">
        <v>186</v>
      </c>
      <c r="Q148" s="8">
        <v>196</v>
      </c>
      <c r="R148" s="13">
        <v>154</v>
      </c>
      <c r="S148" s="89">
        <f t="shared" si="84"/>
        <v>98</v>
      </c>
      <c r="T148" s="75">
        <f t="shared" si="85"/>
        <v>77</v>
      </c>
      <c r="U148" s="90">
        <f t="shared" si="86"/>
        <v>306.93599999999998</v>
      </c>
      <c r="V148" s="82">
        <f t="shared" si="87"/>
        <v>1888.348</v>
      </c>
      <c r="W148" s="8"/>
      <c r="X148" s="8"/>
      <c r="Y148" s="23"/>
      <c r="Z148" s="23"/>
      <c r="AA148" s="23"/>
      <c r="AB148" s="12"/>
      <c r="AC148" s="91">
        <f t="shared" si="98"/>
        <v>0</v>
      </c>
      <c r="AD148" s="75">
        <f t="shared" si="99"/>
        <v>0</v>
      </c>
      <c r="AE148" s="88">
        <f t="shared" si="78"/>
        <v>0</v>
      </c>
      <c r="AF148" s="92">
        <f t="shared" si="79"/>
        <v>0</v>
      </c>
      <c r="AG148" s="93">
        <f t="shared" si="80"/>
        <v>0</v>
      </c>
      <c r="AH148" s="93">
        <f t="shared" si="81"/>
        <v>0</v>
      </c>
      <c r="AI148" s="78">
        <f t="shared" si="82"/>
        <v>0</v>
      </c>
      <c r="AJ148" s="92">
        <f t="shared" si="100"/>
        <v>0</v>
      </c>
      <c r="AK148" s="78">
        <f t="shared" si="101"/>
        <v>0</v>
      </c>
      <c r="AL148" s="11"/>
      <c r="AM148" s="14"/>
      <c r="AN148" s="11"/>
      <c r="AO148" s="15"/>
      <c r="AP148" s="11"/>
      <c r="AQ148" s="11"/>
      <c r="AR148" s="11"/>
      <c r="AS148" s="75" t="str">
        <f t="shared" si="91"/>
        <v/>
      </c>
      <c r="AT148" s="75" t="str">
        <f t="shared" ca="1" si="92"/>
        <v/>
      </c>
      <c r="AU148" s="75" t="str">
        <f t="shared" si="93"/>
        <v/>
      </c>
      <c r="AV148" s="75" t="str">
        <f t="shared" ca="1" si="94"/>
        <v/>
      </c>
      <c r="AW148" s="11"/>
      <c r="AX148" s="11"/>
      <c r="AY148" s="75" t="str">
        <f t="shared" si="95"/>
        <v/>
      </c>
      <c r="AZ148" s="11"/>
      <c r="BA148" s="11"/>
      <c r="BB148" s="75" t="str">
        <f t="shared" si="96"/>
        <v/>
      </c>
      <c r="BC148" s="11"/>
      <c r="BH148" s="52"/>
      <c r="BI148" s="52"/>
      <c r="BJ148" s="52"/>
      <c r="BK148" s="52"/>
      <c r="BL148" s="52"/>
      <c r="BM148" s="52"/>
      <c r="BP148" s="54"/>
      <c r="BQ148" s="27"/>
      <c r="BR148" s="27"/>
      <c r="BS148" s="27"/>
      <c r="BT148" s="27"/>
      <c r="BU148" s="27"/>
      <c r="BV148" s="27"/>
      <c r="BW148" s="54"/>
      <c r="BX148" s="26"/>
      <c r="BY148" s="54"/>
      <c r="BZ148" s="26"/>
      <c r="CA148" s="26"/>
      <c r="CB148" s="26"/>
    </row>
    <row r="149" spans="1:80" ht="17.45" customHeight="1">
      <c r="A149" s="94">
        <f t="shared" si="97"/>
        <v>20.6</v>
      </c>
      <c r="B149" s="179">
        <f t="shared" si="83"/>
        <v>45882</v>
      </c>
      <c r="C149" s="8"/>
      <c r="D149" s="11"/>
      <c r="E149" s="12">
        <v>1</v>
      </c>
      <c r="F149" s="11">
        <v>1</v>
      </c>
      <c r="G149" s="74">
        <f t="shared" si="72"/>
        <v>782</v>
      </c>
      <c r="H149" s="75">
        <f t="shared" si="72"/>
        <v>6130</v>
      </c>
      <c r="I149" s="88">
        <f t="shared" si="102"/>
        <v>0</v>
      </c>
      <c r="J149" s="78">
        <f t="shared" si="103"/>
        <v>1.277139208173691E-3</v>
      </c>
      <c r="K149" s="78">
        <f t="shared" si="104"/>
        <v>0</v>
      </c>
      <c r="L149" s="78">
        <f t="shared" si="105"/>
        <v>1.6310552927744252E-4</v>
      </c>
      <c r="M149" s="78">
        <f t="shared" ca="1" si="88"/>
        <v>8.2774049217002238E-2</v>
      </c>
      <c r="N149" s="78">
        <f t="shared" ca="1" si="89"/>
        <v>1.4566181127295756E-2</v>
      </c>
      <c r="O149" s="78">
        <f t="shared" si="90"/>
        <v>5.0000000000000001E-4</v>
      </c>
      <c r="P149" s="13" t="s">
        <v>186</v>
      </c>
      <c r="Q149" s="8">
        <v>0</v>
      </c>
      <c r="R149" s="13">
        <v>0</v>
      </c>
      <c r="S149" s="89">
        <f t="shared" si="84"/>
        <v>0</v>
      </c>
      <c r="T149" s="75">
        <f t="shared" si="85"/>
        <v>0</v>
      </c>
      <c r="U149" s="90">
        <f t="shared" si="86"/>
        <v>0</v>
      </c>
      <c r="V149" s="82">
        <f t="shared" si="87"/>
        <v>0</v>
      </c>
      <c r="W149" s="8"/>
      <c r="X149" s="8"/>
      <c r="Y149" s="23"/>
      <c r="Z149" s="23"/>
      <c r="AA149" s="23"/>
      <c r="AB149" s="12"/>
      <c r="AC149" s="91">
        <f t="shared" si="98"/>
        <v>0</v>
      </c>
      <c r="AD149" s="75">
        <f t="shared" si="99"/>
        <v>0</v>
      </c>
      <c r="AE149" s="88">
        <f t="shared" si="78"/>
        <v>0</v>
      </c>
      <c r="AF149" s="92">
        <f t="shared" si="79"/>
        <v>0</v>
      </c>
      <c r="AG149" s="93">
        <f t="shared" si="80"/>
        <v>0</v>
      </c>
      <c r="AH149" s="93">
        <f t="shared" si="81"/>
        <v>0</v>
      </c>
      <c r="AI149" s="78">
        <f t="shared" si="82"/>
        <v>0</v>
      </c>
      <c r="AJ149" s="92">
        <f t="shared" si="100"/>
        <v>0</v>
      </c>
      <c r="AK149" s="78">
        <f t="shared" si="101"/>
        <v>0</v>
      </c>
      <c r="AL149" s="11"/>
      <c r="AM149" s="14"/>
      <c r="AN149" s="11"/>
      <c r="AO149" s="15"/>
      <c r="AP149" s="11"/>
      <c r="AQ149" s="11"/>
      <c r="AR149" s="11"/>
      <c r="AS149" s="75" t="str">
        <f t="shared" si="91"/>
        <v/>
      </c>
      <c r="AT149" s="75" t="str">
        <f t="shared" ca="1" si="92"/>
        <v/>
      </c>
      <c r="AU149" s="75" t="str">
        <f t="shared" si="93"/>
        <v/>
      </c>
      <c r="AV149" s="75" t="str">
        <f t="shared" ca="1" si="94"/>
        <v/>
      </c>
      <c r="AW149" s="11"/>
      <c r="AX149" s="11"/>
      <c r="AY149" s="75" t="str">
        <f t="shared" si="95"/>
        <v/>
      </c>
      <c r="AZ149" s="11"/>
      <c r="BA149" s="11"/>
      <c r="BB149" s="75" t="str">
        <f t="shared" si="96"/>
        <v/>
      </c>
      <c r="BC149" s="11"/>
      <c r="BH149" s="52"/>
      <c r="BI149" s="52"/>
      <c r="BJ149" s="52"/>
      <c r="BK149" s="52"/>
      <c r="BL149" s="52"/>
      <c r="BM149" s="52"/>
      <c r="BP149" s="54"/>
      <c r="BQ149" s="27"/>
      <c r="BR149" s="27"/>
      <c r="BS149" s="27"/>
      <c r="BT149" s="27"/>
      <c r="BU149" s="27"/>
      <c r="BV149" s="27"/>
      <c r="BW149" s="54"/>
      <c r="BX149" s="26"/>
      <c r="BY149" s="54"/>
      <c r="BZ149" s="26"/>
      <c r="CA149" s="26"/>
      <c r="CB149" s="26"/>
    </row>
    <row r="150" spans="1:80" ht="17.45" customHeight="1" thickBot="1">
      <c r="A150" s="86">
        <f t="shared" si="97"/>
        <v>20.700000000000003</v>
      </c>
      <c r="B150" s="180">
        <f t="shared" si="83"/>
        <v>45883</v>
      </c>
      <c r="C150" s="16"/>
      <c r="D150" s="17"/>
      <c r="E150" s="18">
        <v>2</v>
      </c>
      <c r="F150" s="17">
        <v>1</v>
      </c>
      <c r="G150" s="96">
        <f t="shared" si="72"/>
        <v>780</v>
      </c>
      <c r="H150" s="97">
        <f t="shared" si="72"/>
        <v>6129</v>
      </c>
      <c r="I150" s="98">
        <f t="shared" si="102"/>
        <v>0</v>
      </c>
      <c r="J150" s="99">
        <f t="shared" si="103"/>
        <v>2.5575447570332483E-3</v>
      </c>
      <c r="K150" s="99">
        <f t="shared" si="104"/>
        <v>0</v>
      </c>
      <c r="L150" s="99">
        <f t="shared" si="105"/>
        <v>1.6313213703099511E-4</v>
      </c>
      <c r="M150" s="99">
        <f t="shared" ca="1" si="88"/>
        <v>8.5011185682326629E-2</v>
      </c>
      <c r="N150" s="99">
        <f t="shared" ca="1" si="89"/>
        <v>1.4724509183027232E-2</v>
      </c>
      <c r="O150" s="99">
        <f t="shared" si="90"/>
        <v>5.0000000000000001E-4</v>
      </c>
      <c r="P150" s="19" t="s">
        <v>186</v>
      </c>
      <c r="Q150" s="16">
        <v>196</v>
      </c>
      <c r="R150" s="19">
        <v>154</v>
      </c>
      <c r="S150" s="89">
        <f t="shared" si="84"/>
        <v>98</v>
      </c>
      <c r="T150" s="75">
        <f t="shared" si="85"/>
        <v>77</v>
      </c>
      <c r="U150" s="100">
        <f t="shared" si="86"/>
        <v>305.76</v>
      </c>
      <c r="V150" s="101">
        <f t="shared" si="87"/>
        <v>1887.732</v>
      </c>
      <c r="W150" s="16"/>
      <c r="X150" s="16"/>
      <c r="Y150" s="23"/>
      <c r="Z150" s="23"/>
      <c r="AA150" s="23"/>
      <c r="AB150" s="12"/>
      <c r="AC150" s="102">
        <f t="shared" si="98"/>
        <v>0</v>
      </c>
      <c r="AD150" s="97">
        <f t="shared" si="99"/>
        <v>0</v>
      </c>
      <c r="AE150" s="98">
        <f t="shared" si="78"/>
        <v>0</v>
      </c>
      <c r="AF150" s="103">
        <f t="shared" si="79"/>
        <v>0</v>
      </c>
      <c r="AG150" s="104">
        <f t="shared" si="80"/>
        <v>0</v>
      </c>
      <c r="AH150" s="104">
        <f t="shared" si="81"/>
        <v>0</v>
      </c>
      <c r="AI150" s="99">
        <f t="shared" si="82"/>
        <v>0</v>
      </c>
      <c r="AJ150" s="103">
        <f t="shared" si="100"/>
        <v>0</v>
      </c>
      <c r="AK150" s="99">
        <f t="shared" si="101"/>
        <v>0</v>
      </c>
      <c r="AL150" s="17"/>
      <c r="AM150" s="20"/>
      <c r="AN150" s="17"/>
      <c r="AO150" s="21"/>
      <c r="AP150" s="17"/>
      <c r="AQ150" s="17"/>
      <c r="AR150" s="17"/>
      <c r="AS150" s="97" t="str">
        <f t="shared" si="91"/>
        <v/>
      </c>
      <c r="AT150" s="97" t="str">
        <f t="shared" ca="1" si="92"/>
        <v/>
      </c>
      <c r="AU150" s="97" t="str">
        <f t="shared" si="93"/>
        <v/>
      </c>
      <c r="AV150" s="97" t="str">
        <f t="shared" ca="1" si="94"/>
        <v/>
      </c>
      <c r="AW150" s="17"/>
      <c r="AX150" s="17"/>
      <c r="AY150" s="97" t="str">
        <f t="shared" si="95"/>
        <v/>
      </c>
      <c r="AZ150" s="17"/>
      <c r="BA150" s="17"/>
      <c r="BB150" s="97" t="str">
        <f t="shared" si="96"/>
        <v/>
      </c>
      <c r="BC150" s="17"/>
      <c r="BH150" s="52"/>
      <c r="BI150" s="52"/>
      <c r="BJ150" s="52"/>
      <c r="BK150" s="52"/>
      <c r="BL150" s="52"/>
      <c r="BM150" s="52"/>
      <c r="BP150" s="54"/>
      <c r="BQ150" s="27"/>
      <c r="BR150" s="27"/>
      <c r="BS150" s="27"/>
      <c r="BT150" s="27"/>
      <c r="BU150" s="27"/>
      <c r="BV150" s="27"/>
      <c r="BW150" s="54"/>
      <c r="BX150" s="26"/>
      <c r="BY150" s="54"/>
      <c r="BZ150" s="26"/>
      <c r="CA150" s="26"/>
      <c r="CB150" s="26"/>
    </row>
    <row r="151" spans="1:80" ht="17.45" customHeight="1" thickTop="1">
      <c r="A151" s="71">
        <f>A144+1</f>
        <v>21.1</v>
      </c>
      <c r="B151" s="178">
        <f t="shared" si="83"/>
        <v>45884</v>
      </c>
      <c r="C151" s="4"/>
      <c r="D151" s="5"/>
      <c r="E151" s="6"/>
      <c r="F151" s="5">
        <v>1</v>
      </c>
      <c r="G151" s="74">
        <f t="shared" si="72"/>
        <v>780</v>
      </c>
      <c r="H151" s="75">
        <f t="shared" si="72"/>
        <v>6128</v>
      </c>
      <c r="I151" s="76">
        <f t="shared" si="102"/>
        <v>0</v>
      </c>
      <c r="J151" s="77">
        <f t="shared" si="103"/>
        <v>0</v>
      </c>
      <c r="K151" s="77">
        <f t="shared" si="104"/>
        <v>0</v>
      </c>
      <c r="L151" s="77">
        <f t="shared" si="105"/>
        <v>1.6315875346712352E-4</v>
      </c>
      <c r="M151" s="78">
        <f t="shared" ca="1" si="88"/>
        <v>8.5011185682326629E-2</v>
      </c>
      <c r="N151" s="78">
        <f t="shared" ca="1" si="89"/>
        <v>1.4882837238758708E-2</v>
      </c>
      <c r="O151" s="78">
        <f t="shared" si="90"/>
        <v>5.0000000000000001E-4</v>
      </c>
      <c r="P151" s="13" t="s">
        <v>186</v>
      </c>
      <c r="Q151" s="8">
        <v>0</v>
      </c>
      <c r="R151" s="13">
        <v>0</v>
      </c>
      <c r="S151" s="79">
        <f t="shared" si="84"/>
        <v>0</v>
      </c>
      <c r="T151" s="80">
        <f t="shared" si="85"/>
        <v>0</v>
      </c>
      <c r="U151" s="90">
        <f t="shared" si="86"/>
        <v>0</v>
      </c>
      <c r="V151" s="82">
        <f t="shared" si="87"/>
        <v>0</v>
      </c>
      <c r="W151" s="4"/>
      <c r="X151" s="4"/>
      <c r="Y151" s="22"/>
      <c r="Z151" s="22"/>
      <c r="AA151" s="22"/>
      <c r="AB151" s="6"/>
      <c r="AC151" s="83">
        <f t="shared" si="98"/>
        <v>0</v>
      </c>
      <c r="AD151" s="80">
        <f t="shared" si="99"/>
        <v>0</v>
      </c>
      <c r="AE151" s="76">
        <f t="shared" si="78"/>
        <v>0</v>
      </c>
      <c r="AF151" s="84">
        <f t="shared" si="79"/>
        <v>0</v>
      </c>
      <c r="AG151" s="85">
        <f t="shared" si="80"/>
        <v>0</v>
      </c>
      <c r="AH151" s="85">
        <f t="shared" si="81"/>
        <v>0</v>
      </c>
      <c r="AI151" s="77">
        <f t="shared" si="82"/>
        <v>0</v>
      </c>
      <c r="AJ151" s="84">
        <f t="shared" si="100"/>
        <v>0</v>
      </c>
      <c r="AK151" s="77">
        <f t="shared" si="101"/>
        <v>0</v>
      </c>
      <c r="AL151" s="5">
        <v>3078</v>
      </c>
      <c r="AM151" s="9">
        <v>0.74299999999999999</v>
      </c>
      <c r="AN151" s="5">
        <v>2189</v>
      </c>
      <c r="AO151" s="10">
        <v>0.74299999999999999</v>
      </c>
      <c r="AP151" s="5"/>
      <c r="AQ151" s="5"/>
      <c r="AR151" s="5"/>
      <c r="AS151" s="80" t="str">
        <f t="shared" si="91"/>
        <v/>
      </c>
      <c r="AT151" s="80" t="str">
        <f t="shared" ca="1" si="92"/>
        <v/>
      </c>
      <c r="AU151" s="80" t="str">
        <f t="shared" si="93"/>
        <v/>
      </c>
      <c r="AV151" s="80" t="str">
        <f t="shared" ca="1" si="94"/>
        <v/>
      </c>
      <c r="AW151" s="5"/>
      <c r="AX151" s="5"/>
      <c r="AY151" s="80" t="str">
        <f t="shared" si="95"/>
        <v/>
      </c>
      <c r="AZ151" s="165"/>
      <c r="BA151" s="165"/>
      <c r="BB151" s="80" t="str">
        <f t="shared" si="96"/>
        <v/>
      </c>
      <c r="BC151" s="5"/>
      <c r="BH151" s="52"/>
      <c r="BI151" s="52"/>
      <c r="BJ151" s="52"/>
      <c r="BK151" s="52"/>
      <c r="BL151" s="52"/>
      <c r="BM151" s="52"/>
      <c r="BP151" s="54"/>
      <c r="BQ151" s="27"/>
      <c r="BR151" s="27"/>
      <c r="BS151" s="27"/>
      <c r="BT151" s="27"/>
      <c r="BU151" s="27"/>
      <c r="BV151" s="27"/>
      <c r="BW151" s="54"/>
      <c r="BX151" s="26"/>
      <c r="BY151" s="54"/>
      <c r="BZ151" s="26"/>
      <c r="CA151" s="26"/>
      <c r="CB151" s="26"/>
    </row>
    <row r="152" spans="1:80" ht="17.45" customHeight="1">
      <c r="A152" s="86">
        <f t="shared" si="97"/>
        <v>21.2</v>
      </c>
      <c r="B152" s="179">
        <f t="shared" si="83"/>
        <v>45885</v>
      </c>
      <c r="C152" s="8"/>
      <c r="D152" s="11"/>
      <c r="E152" s="12">
        <v>1</v>
      </c>
      <c r="F152" s="11">
        <v>1</v>
      </c>
      <c r="G152" s="74">
        <f t="shared" si="72"/>
        <v>779</v>
      </c>
      <c r="H152" s="75">
        <f t="shared" si="72"/>
        <v>6127</v>
      </c>
      <c r="I152" s="88">
        <f t="shared" si="102"/>
        <v>0</v>
      </c>
      <c r="J152" s="78">
        <f t="shared" si="103"/>
        <v>1.2820512820512821E-3</v>
      </c>
      <c r="K152" s="78">
        <f t="shared" si="104"/>
        <v>0</v>
      </c>
      <c r="L152" s="78">
        <f t="shared" si="105"/>
        <v>1.6318537859007833E-4</v>
      </c>
      <c r="M152" s="78">
        <f t="shared" ca="1" si="88"/>
        <v>8.612975391498881E-2</v>
      </c>
      <c r="N152" s="78">
        <f t="shared" ca="1" si="89"/>
        <v>1.5041165294490184E-2</v>
      </c>
      <c r="O152" s="78">
        <f t="shared" si="90"/>
        <v>5.0000000000000001E-4</v>
      </c>
      <c r="P152" s="13" t="s">
        <v>186</v>
      </c>
      <c r="Q152" s="8">
        <v>204</v>
      </c>
      <c r="R152" s="13">
        <v>166</v>
      </c>
      <c r="S152" s="89">
        <f t="shared" si="84"/>
        <v>102</v>
      </c>
      <c r="T152" s="75">
        <f t="shared" si="85"/>
        <v>83</v>
      </c>
      <c r="U152" s="90">
        <f t="shared" si="86"/>
        <v>317.83199999999999</v>
      </c>
      <c r="V152" s="82">
        <f t="shared" si="87"/>
        <v>2034.164</v>
      </c>
      <c r="W152" s="8"/>
      <c r="X152" s="8"/>
      <c r="Y152" s="23"/>
      <c r="Z152" s="23"/>
      <c r="AA152" s="23"/>
      <c r="AB152" s="12"/>
      <c r="AC152" s="91">
        <f t="shared" si="98"/>
        <v>0</v>
      </c>
      <c r="AD152" s="75">
        <f t="shared" si="99"/>
        <v>0</v>
      </c>
      <c r="AE152" s="88">
        <f t="shared" si="78"/>
        <v>0</v>
      </c>
      <c r="AF152" s="92">
        <f t="shared" si="79"/>
        <v>0</v>
      </c>
      <c r="AG152" s="93">
        <f t="shared" si="80"/>
        <v>0</v>
      </c>
      <c r="AH152" s="93">
        <f t="shared" si="81"/>
        <v>0</v>
      </c>
      <c r="AI152" s="78">
        <f t="shared" si="82"/>
        <v>0</v>
      </c>
      <c r="AJ152" s="92">
        <f t="shared" si="100"/>
        <v>0</v>
      </c>
      <c r="AK152" s="78">
        <f t="shared" si="101"/>
        <v>0</v>
      </c>
      <c r="AL152" s="11">
        <v>3139</v>
      </c>
      <c r="AM152" s="14">
        <v>0.6</v>
      </c>
      <c r="AN152" s="11">
        <v>2293</v>
      </c>
      <c r="AO152" s="15">
        <v>0.65700000000000003</v>
      </c>
      <c r="AP152" s="11"/>
      <c r="AQ152" s="11"/>
      <c r="AR152" s="11"/>
      <c r="AS152" s="75" t="str">
        <f t="shared" si="91"/>
        <v/>
      </c>
      <c r="AT152" s="75" t="str">
        <f t="shared" ca="1" si="92"/>
        <v/>
      </c>
      <c r="AU152" s="75" t="str">
        <f t="shared" si="93"/>
        <v/>
      </c>
      <c r="AV152" s="75" t="str">
        <f t="shared" ca="1" si="94"/>
        <v/>
      </c>
      <c r="AW152" s="11"/>
      <c r="AX152" s="11"/>
      <c r="AY152" s="75" t="str">
        <f t="shared" si="95"/>
        <v/>
      </c>
      <c r="AZ152" s="11"/>
      <c r="BA152" s="11"/>
      <c r="BB152" s="75" t="str">
        <f t="shared" si="96"/>
        <v/>
      </c>
      <c r="BC152" s="11"/>
      <c r="BH152" s="52"/>
      <c r="BI152" s="52"/>
      <c r="BJ152" s="52"/>
      <c r="BK152" s="52"/>
      <c r="BL152" s="52"/>
      <c r="BM152" s="52"/>
      <c r="BP152" s="54"/>
      <c r="BQ152" s="27"/>
      <c r="BR152" s="27"/>
      <c r="BS152" s="27"/>
      <c r="BT152" s="27"/>
      <c r="BU152" s="27"/>
      <c r="BV152" s="27"/>
      <c r="BW152" s="54"/>
      <c r="BX152" s="26"/>
      <c r="BY152" s="54"/>
      <c r="BZ152" s="26"/>
      <c r="CA152" s="26"/>
      <c r="CB152" s="26"/>
    </row>
    <row r="153" spans="1:80" ht="17.45" customHeight="1">
      <c r="A153" s="94">
        <f t="shared" si="97"/>
        <v>21.3</v>
      </c>
      <c r="B153" s="179">
        <f t="shared" si="83"/>
        <v>45886</v>
      </c>
      <c r="C153" s="8"/>
      <c r="D153" s="11"/>
      <c r="E153" s="12"/>
      <c r="F153" s="11">
        <v>1</v>
      </c>
      <c r="G153" s="74">
        <f t="shared" si="72"/>
        <v>779</v>
      </c>
      <c r="H153" s="75">
        <f t="shared" si="72"/>
        <v>6126</v>
      </c>
      <c r="I153" s="88">
        <f t="shared" si="102"/>
        <v>0</v>
      </c>
      <c r="J153" s="78">
        <f t="shared" si="103"/>
        <v>0</v>
      </c>
      <c r="K153" s="78">
        <f t="shared" si="104"/>
        <v>0</v>
      </c>
      <c r="L153" s="78">
        <f t="shared" si="105"/>
        <v>1.6321201240411296E-4</v>
      </c>
      <c r="M153" s="78">
        <f t="shared" ca="1" si="88"/>
        <v>8.612975391498881E-2</v>
      </c>
      <c r="N153" s="78">
        <f t="shared" ca="1" si="89"/>
        <v>1.5199493350221659E-2</v>
      </c>
      <c r="O153" s="78">
        <f t="shared" si="90"/>
        <v>5.0000000000000001E-4</v>
      </c>
      <c r="P153" s="13" t="s">
        <v>186</v>
      </c>
      <c r="Q153" s="8">
        <v>0</v>
      </c>
      <c r="R153" s="13">
        <v>0</v>
      </c>
      <c r="S153" s="89">
        <f t="shared" si="84"/>
        <v>0</v>
      </c>
      <c r="T153" s="75">
        <f t="shared" si="85"/>
        <v>0</v>
      </c>
      <c r="U153" s="90">
        <f t="shared" si="86"/>
        <v>0</v>
      </c>
      <c r="V153" s="82">
        <f t="shared" si="87"/>
        <v>0</v>
      </c>
      <c r="W153" s="8"/>
      <c r="X153" s="8"/>
      <c r="Y153" s="23"/>
      <c r="Z153" s="23"/>
      <c r="AA153" s="23"/>
      <c r="AB153" s="12"/>
      <c r="AC153" s="91">
        <f t="shared" si="98"/>
        <v>0</v>
      </c>
      <c r="AD153" s="75">
        <f t="shared" si="99"/>
        <v>0</v>
      </c>
      <c r="AE153" s="88">
        <f t="shared" si="78"/>
        <v>0</v>
      </c>
      <c r="AF153" s="92">
        <f t="shared" si="79"/>
        <v>0</v>
      </c>
      <c r="AG153" s="93">
        <f t="shared" si="80"/>
        <v>0</v>
      </c>
      <c r="AH153" s="93">
        <f t="shared" si="81"/>
        <v>0</v>
      </c>
      <c r="AI153" s="78">
        <f t="shared" si="82"/>
        <v>0</v>
      </c>
      <c r="AJ153" s="92">
        <f t="shared" si="100"/>
        <v>0</v>
      </c>
      <c r="AK153" s="78">
        <f t="shared" si="101"/>
        <v>0</v>
      </c>
      <c r="AL153" s="11"/>
      <c r="AM153" s="14"/>
      <c r="AN153" s="11">
        <v>2328</v>
      </c>
      <c r="AO153" s="15">
        <v>0.72899999999999998</v>
      </c>
      <c r="AP153" s="11"/>
      <c r="AQ153" s="11"/>
      <c r="AR153" s="11"/>
      <c r="AS153" s="75" t="str">
        <f t="shared" si="91"/>
        <v/>
      </c>
      <c r="AT153" s="75" t="str">
        <f t="shared" ca="1" si="92"/>
        <v/>
      </c>
      <c r="AU153" s="75" t="str">
        <f t="shared" si="93"/>
        <v/>
      </c>
      <c r="AV153" s="75" t="str">
        <f t="shared" ca="1" si="94"/>
        <v/>
      </c>
      <c r="AW153" s="11"/>
      <c r="AX153" s="11"/>
      <c r="AY153" s="75" t="str">
        <f t="shared" si="95"/>
        <v/>
      </c>
      <c r="AZ153" s="11"/>
      <c r="BA153" s="11"/>
      <c r="BB153" s="75" t="str">
        <f t="shared" si="96"/>
        <v/>
      </c>
      <c r="BC153" s="11"/>
      <c r="BH153" s="52"/>
      <c r="BI153" s="52"/>
      <c r="BJ153" s="52"/>
      <c r="BK153" s="52"/>
      <c r="BL153" s="52"/>
      <c r="BM153" s="52"/>
      <c r="BQ153" s="27"/>
      <c r="BR153" s="27"/>
      <c r="BS153" s="27"/>
      <c r="BT153" s="27"/>
      <c r="BU153" s="27"/>
      <c r="BV153" s="27"/>
      <c r="BW153" s="54"/>
      <c r="BX153" s="26"/>
      <c r="BY153" s="54"/>
      <c r="BZ153" s="26"/>
      <c r="CA153" s="26"/>
      <c r="CB153" s="26"/>
    </row>
    <row r="154" spans="1:80" ht="17.45" customHeight="1">
      <c r="A154" s="86">
        <f t="shared" si="97"/>
        <v>21.4</v>
      </c>
      <c r="B154" s="179">
        <f t="shared" si="83"/>
        <v>45887</v>
      </c>
      <c r="C154" s="8"/>
      <c r="D154" s="11"/>
      <c r="E154" s="12">
        <v>1</v>
      </c>
      <c r="F154" s="11">
        <v>1</v>
      </c>
      <c r="G154" s="74">
        <f t="shared" si="72"/>
        <v>778</v>
      </c>
      <c r="H154" s="75">
        <f t="shared" si="72"/>
        <v>6125</v>
      </c>
      <c r="I154" s="88">
        <f t="shared" si="102"/>
        <v>0</v>
      </c>
      <c r="J154" s="78">
        <f t="shared" si="103"/>
        <v>1.2836970474967907E-3</v>
      </c>
      <c r="K154" s="78">
        <f t="shared" si="104"/>
        <v>0</v>
      </c>
      <c r="L154" s="78">
        <f t="shared" si="105"/>
        <v>1.6323865491348351E-4</v>
      </c>
      <c r="M154" s="78">
        <f t="shared" ca="1" si="88"/>
        <v>8.7248322147651006E-2</v>
      </c>
      <c r="N154" s="78">
        <f t="shared" ca="1" si="89"/>
        <v>1.5357821405953135E-2</v>
      </c>
      <c r="O154" s="78">
        <f t="shared" si="90"/>
        <v>5.0000000000000001E-4</v>
      </c>
      <c r="P154" s="13" t="s">
        <v>186</v>
      </c>
      <c r="Q154" s="8">
        <v>204</v>
      </c>
      <c r="R154" s="13">
        <v>166</v>
      </c>
      <c r="S154" s="89">
        <f t="shared" si="84"/>
        <v>102</v>
      </c>
      <c r="T154" s="75">
        <f t="shared" si="85"/>
        <v>83</v>
      </c>
      <c r="U154" s="90">
        <f t="shared" si="86"/>
        <v>317.42399999999998</v>
      </c>
      <c r="V154" s="82">
        <f t="shared" si="87"/>
        <v>2033.5</v>
      </c>
      <c r="W154" s="8"/>
      <c r="X154" s="8"/>
      <c r="Y154" s="23"/>
      <c r="Z154" s="23"/>
      <c r="AA154" s="23"/>
      <c r="AB154" s="12"/>
      <c r="AC154" s="91">
        <f t="shared" si="98"/>
        <v>0</v>
      </c>
      <c r="AD154" s="75">
        <f t="shared" si="99"/>
        <v>0</v>
      </c>
      <c r="AE154" s="88">
        <f t="shared" si="78"/>
        <v>0</v>
      </c>
      <c r="AF154" s="92">
        <f t="shared" si="79"/>
        <v>0</v>
      </c>
      <c r="AG154" s="93">
        <f t="shared" si="80"/>
        <v>0</v>
      </c>
      <c r="AH154" s="93">
        <f t="shared" si="81"/>
        <v>0</v>
      </c>
      <c r="AI154" s="78">
        <f t="shared" si="82"/>
        <v>0</v>
      </c>
      <c r="AJ154" s="92">
        <f t="shared" si="100"/>
        <v>0</v>
      </c>
      <c r="AK154" s="78">
        <f t="shared" si="101"/>
        <v>0</v>
      </c>
      <c r="AL154" s="11"/>
      <c r="AM154" s="14"/>
      <c r="AN154" s="11">
        <v>2246</v>
      </c>
      <c r="AO154" s="15">
        <v>0.74299999999999999</v>
      </c>
      <c r="AP154" s="11"/>
      <c r="AQ154" s="11"/>
      <c r="AR154" s="11"/>
      <c r="AS154" s="75" t="str">
        <f t="shared" si="91"/>
        <v/>
      </c>
      <c r="AT154" s="75" t="str">
        <f t="shared" ca="1" si="92"/>
        <v/>
      </c>
      <c r="AU154" s="75" t="str">
        <f t="shared" si="93"/>
        <v/>
      </c>
      <c r="AV154" s="75" t="str">
        <f t="shared" ca="1" si="94"/>
        <v/>
      </c>
      <c r="AW154" s="11"/>
      <c r="AX154" s="11"/>
      <c r="AY154" s="75" t="str">
        <f t="shared" si="95"/>
        <v/>
      </c>
      <c r="AZ154" s="11"/>
      <c r="BA154" s="11"/>
      <c r="BB154" s="75" t="str">
        <f t="shared" si="96"/>
        <v/>
      </c>
      <c r="BC154" s="11"/>
      <c r="BH154" s="52"/>
      <c r="BI154" s="52"/>
      <c r="BJ154" s="52"/>
      <c r="BK154" s="52"/>
      <c r="BL154" s="52"/>
      <c r="BM154" s="52"/>
      <c r="BQ154" s="27"/>
      <c r="BR154" s="27"/>
      <c r="BS154" s="27"/>
      <c r="BT154" s="27"/>
      <c r="BU154" s="27"/>
      <c r="BV154" s="27"/>
      <c r="BW154" s="54"/>
      <c r="BX154" s="26"/>
      <c r="BY154" s="54"/>
      <c r="BZ154" s="26"/>
      <c r="CA154" s="26"/>
      <c r="CB154" s="26"/>
    </row>
    <row r="155" spans="1:80" ht="17.45" customHeight="1">
      <c r="A155" s="94">
        <f t="shared" si="97"/>
        <v>21.5</v>
      </c>
      <c r="B155" s="179">
        <f t="shared" si="83"/>
        <v>45888</v>
      </c>
      <c r="C155" s="8"/>
      <c r="D155" s="11"/>
      <c r="E155" s="12">
        <v>1</v>
      </c>
      <c r="F155" s="11">
        <v>1</v>
      </c>
      <c r="G155" s="74">
        <f t="shared" si="72"/>
        <v>777</v>
      </c>
      <c r="H155" s="75">
        <f t="shared" si="72"/>
        <v>6124</v>
      </c>
      <c r="I155" s="88">
        <f t="shared" si="102"/>
        <v>0</v>
      </c>
      <c r="J155" s="78">
        <f t="shared" si="103"/>
        <v>1.2853470437017994E-3</v>
      </c>
      <c r="K155" s="78">
        <f t="shared" si="104"/>
        <v>0</v>
      </c>
      <c r="L155" s="78">
        <f t="shared" si="105"/>
        <v>1.6326530612244898E-4</v>
      </c>
      <c r="M155" s="78">
        <f t="shared" ca="1" si="88"/>
        <v>8.8366890380313201E-2</v>
      </c>
      <c r="N155" s="78">
        <f t="shared" ca="1" si="89"/>
        <v>1.5516149461684611E-2</v>
      </c>
      <c r="O155" s="78">
        <f t="shared" si="90"/>
        <v>5.0000000000000001E-4</v>
      </c>
      <c r="P155" s="13" t="s">
        <v>186</v>
      </c>
      <c r="Q155" s="8">
        <v>0</v>
      </c>
      <c r="R155" s="13">
        <v>0</v>
      </c>
      <c r="S155" s="89">
        <f t="shared" si="84"/>
        <v>0</v>
      </c>
      <c r="T155" s="75">
        <f t="shared" si="85"/>
        <v>0</v>
      </c>
      <c r="U155" s="90">
        <f t="shared" si="86"/>
        <v>0</v>
      </c>
      <c r="V155" s="82">
        <f t="shared" si="87"/>
        <v>0</v>
      </c>
      <c r="W155" s="8"/>
      <c r="X155" s="8"/>
      <c r="Y155" s="23"/>
      <c r="Z155" s="23"/>
      <c r="AA155" s="23"/>
      <c r="AB155" s="12"/>
      <c r="AC155" s="91">
        <f t="shared" si="98"/>
        <v>0</v>
      </c>
      <c r="AD155" s="75">
        <f t="shared" si="99"/>
        <v>0</v>
      </c>
      <c r="AE155" s="88">
        <f t="shared" si="78"/>
        <v>0</v>
      </c>
      <c r="AF155" s="92">
        <f t="shared" si="79"/>
        <v>0</v>
      </c>
      <c r="AG155" s="93">
        <f t="shared" si="80"/>
        <v>0</v>
      </c>
      <c r="AH155" s="93">
        <f t="shared" si="81"/>
        <v>0</v>
      </c>
      <c r="AI155" s="78">
        <f t="shared" si="82"/>
        <v>0</v>
      </c>
      <c r="AJ155" s="92">
        <f t="shared" si="100"/>
        <v>0</v>
      </c>
      <c r="AK155" s="78">
        <f t="shared" si="101"/>
        <v>0</v>
      </c>
      <c r="AL155" s="11"/>
      <c r="AM155" s="14"/>
      <c r="AN155" s="11"/>
      <c r="AO155" s="15"/>
      <c r="AP155" s="11"/>
      <c r="AQ155" s="11"/>
      <c r="AR155" s="11"/>
      <c r="AS155" s="75" t="str">
        <f t="shared" si="91"/>
        <v/>
      </c>
      <c r="AT155" s="75" t="str">
        <f t="shared" ca="1" si="92"/>
        <v/>
      </c>
      <c r="AU155" s="75" t="str">
        <f t="shared" si="93"/>
        <v/>
      </c>
      <c r="AV155" s="75" t="str">
        <f t="shared" ca="1" si="94"/>
        <v/>
      </c>
      <c r="AW155" s="11"/>
      <c r="AX155" s="11"/>
      <c r="AY155" s="75" t="str">
        <f t="shared" si="95"/>
        <v/>
      </c>
      <c r="AZ155" s="11"/>
      <c r="BA155" s="11"/>
      <c r="BB155" s="75" t="str">
        <f t="shared" si="96"/>
        <v/>
      </c>
      <c r="BC155" s="11"/>
      <c r="BH155" s="52"/>
      <c r="BI155" s="52"/>
      <c r="BJ155" s="52"/>
      <c r="BK155" s="52"/>
      <c r="BL155" s="52"/>
      <c r="BM155" s="52"/>
      <c r="BQ155" s="27"/>
      <c r="BR155" s="27"/>
      <c r="BS155" s="27"/>
      <c r="BT155" s="27"/>
      <c r="BU155" s="27"/>
      <c r="BV155" s="27"/>
      <c r="BW155" s="54"/>
      <c r="BX155" s="26"/>
      <c r="BY155" s="54"/>
      <c r="BZ155" s="26"/>
      <c r="CA155" s="26"/>
      <c r="CB155" s="26"/>
    </row>
    <row r="156" spans="1:80" ht="17.45" customHeight="1">
      <c r="A156" s="86">
        <f t="shared" si="97"/>
        <v>21.6</v>
      </c>
      <c r="B156" s="179">
        <f t="shared" si="83"/>
        <v>45889</v>
      </c>
      <c r="C156" s="8"/>
      <c r="D156" s="11"/>
      <c r="E156" s="12"/>
      <c r="F156" s="11">
        <v>1</v>
      </c>
      <c r="G156" s="74">
        <f t="shared" ref="G156:H219" si="106">G155-E156-C156</f>
        <v>777</v>
      </c>
      <c r="H156" s="75">
        <f t="shared" si="106"/>
        <v>6123</v>
      </c>
      <c r="I156" s="88">
        <f t="shared" si="102"/>
        <v>0</v>
      </c>
      <c r="J156" s="78">
        <f t="shared" si="103"/>
        <v>0</v>
      </c>
      <c r="K156" s="78">
        <f t="shared" si="104"/>
        <v>0</v>
      </c>
      <c r="L156" s="78">
        <f t="shared" si="105"/>
        <v>1.6329196603527107E-4</v>
      </c>
      <c r="M156" s="78">
        <f t="shared" ca="1" si="88"/>
        <v>8.8366890380313201E-2</v>
      </c>
      <c r="N156" s="78">
        <f t="shared" ca="1" si="89"/>
        <v>1.5674477517416085E-2</v>
      </c>
      <c r="O156" s="78">
        <f t="shared" si="90"/>
        <v>5.0000000000000001E-4</v>
      </c>
      <c r="P156" s="13" t="s">
        <v>186</v>
      </c>
      <c r="Q156" s="8">
        <v>204</v>
      </c>
      <c r="R156" s="13">
        <v>166</v>
      </c>
      <c r="S156" s="89">
        <f t="shared" si="84"/>
        <v>102</v>
      </c>
      <c r="T156" s="75">
        <f t="shared" si="85"/>
        <v>83</v>
      </c>
      <c r="U156" s="90">
        <f t="shared" si="86"/>
        <v>317.01600000000002</v>
      </c>
      <c r="V156" s="82">
        <f t="shared" si="87"/>
        <v>2032.836</v>
      </c>
      <c r="W156" s="8"/>
      <c r="X156" s="8"/>
      <c r="Y156" s="23"/>
      <c r="Z156" s="23"/>
      <c r="AA156" s="23"/>
      <c r="AB156" s="12"/>
      <c r="AC156" s="91">
        <f t="shared" si="98"/>
        <v>0</v>
      </c>
      <c r="AD156" s="75">
        <f t="shared" si="99"/>
        <v>0</v>
      </c>
      <c r="AE156" s="88">
        <f t="shared" si="78"/>
        <v>0</v>
      </c>
      <c r="AF156" s="92">
        <f t="shared" si="79"/>
        <v>0</v>
      </c>
      <c r="AG156" s="93">
        <f t="shared" si="80"/>
        <v>0</v>
      </c>
      <c r="AH156" s="93">
        <f t="shared" si="81"/>
        <v>0</v>
      </c>
      <c r="AI156" s="78">
        <f t="shared" si="82"/>
        <v>0</v>
      </c>
      <c r="AJ156" s="92">
        <f t="shared" si="100"/>
        <v>0</v>
      </c>
      <c r="AK156" s="78">
        <f t="shared" si="101"/>
        <v>0</v>
      </c>
      <c r="AL156" s="11"/>
      <c r="AM156" s="14"/>
      <c r="AN156" s="11"/>
      <c r="AO156" s="15"/>
      <c r="AP156" s="11"/>
      <c r="AQ156" s="11"/>
      <c r="AR156" s="11"/>
      <c r="AS156" s="75" t="str">
        <f t="shared" si="91"/>
        <v/>
      </c>
      <c r="AT156" s="75" t="str">
        <f t="shared" ca="1" si="92"/>
        <v/>
      </c>
      <c r="AU156" s="75" t="str">
        <f t="shared" si="93"/>
        <v/>
      </c>
      <c r="AV156" s="75" t="str">
        <f t="shared" ca="1" si="94"/>
        <v/>
      </c>
      <c r="AW156" s="11"/>
      <c r="AX156" s="11"/>
      <c r="AY156" s="75" t="str">
        <f t="shared" si="95"/>
        <v/>
      </c>
      <c r="AZ156" s="11"/>
      <c r="BA156" s="11"/>
      <c r="BB156" s="75" t="str">
        <f t="shared" si="96"/>
        <v/>
      </c>
      <c r="BC156" s="11"/>
      <c r="BH156" s="52"/>
      <c r="BI156" s="52"/>
      <c r="BJ156" s="52"/>
      <c r="BK156" s="52"/>
      <c r="BL156" s="52"/>
      <c r="BM156" s="52"/>
      <c r="BQ156" s="27"/>
      <c r="BR156" s="27"/>
      <c r="BS156" s="27"/>
      <c r="BT156" s="27"/>
      <c r="BU156" s="27"/>
      <c r="BV156" s="27"/>
      <c r="BW156" s="54"/>
      <c r="BX156" s="26"/>
      <c r="BY156" s="54"/>
      <c r="BZ156" s="26"/>
      <c r="CA156" s="26"/>
      <c r="CB156" s="26"/>
    </row>
    <row r="157" spans="1:80" ht="17.45" customHeight="1" thickBot="1">
      <c r="A157" s="94">
        <f t="shared" si="97"/>
        <v>21.700000000000003</v>
      </c>
      <c r="B157" s="180">
        <f t="shared" si="83"/>
        <v>45890</v>
      </c>
      <c r="C157" s="16"/>
      <c r="D157" s="17"/>
      <c r="E157" s="18"/>
      <c r="F157" s="17">
        <v>1</v>
      </c>
      <c r="G157" s="96">
        <f t="shared" si="106"/>
        <v>777</v>
      </c>
      <c r="H157" s="97">
        <f t="shared" si="106"/>
        <v>6122</v>
      </c>
      <c r="I157" s="98">
        <f t="shared" si="102"/>
        <v>0</v>
      </c>
      <c r="J157" s="99">
        <f t="shared" si="103"/>
        <v>0</v>
      </c>
      <c r="K157" s="99">
        <f t="shared" si="104"/>
        <v>0</v>
      </c>
      <c r="L157" s="99">
        <f t="shared" si="105"/>
        <v>1.6331863465621427E-4</v>
      </c>
      <c r="M157" s="99">
        <f t="shared" ca="1" si="88"/>
        <v>8.8366890380313201E-2</v>
      </c>
      <c r="N157" s="99">
        <f t="shared" ca="1" si="89"/>
        <v>1.5832805573147559E-2</v>
      </c>
      <c r="O157" s="99">
        <f t="shared" si="90"/>
        <v>5.0000000000000001E-4</v>
      </c>
      <c r="P157" s="19" t="s">
        <v>186</v>
      </c>
      <c r="Q157" s="16">
        <v>0</v>
      </c>
      <c r="R157" s="19">
        <v>0</v>
      </c>
      <c r="S157" s="89">
        <f t="shared" si="84"/>
        <v>0</v>
      </c>
      <c r="T157" s="75">
        <f t="shared" si="85"/>
        <v>0</v>
      </c>
      <c r="U157" s="100">
        <f t="shared" si="86"/>
        <v>0</v>
      </c>
      <c r="V157" s="101">
        <f t="shared" si="87"/>
        <v>0</v>
      </c>
      <c r="W157" s="16"/>
      <c r="X157" s="16"/>
      <c r="Y157" s="23"/>
      <c r="Z157" s="23"/>
      <c r="AA157" s="23"/>
      <c r="AB157" s="12"/>
      <c r="AC157" s="102">
        <f t="shared" si="98"/>
        <v>0</v>
      </c>
      <c r="AD157" s="97">
        <f t="shared" si="99"/>
        <v>0</v>
      </c>
      <c r="AE157" s="98">
        <f t="shared" si="78"/>
        <v>0</v>
      </c>
      <c r="AF157" s="103">
        <f t="shared" si="79"/>
        <v>0</v>
      </c>
      <c r="AG157" s="104">
        <f t="shared" si="80"/>
        <v>0</v>
      </c>
      <c r="AH157" s="104">
        <f t="shared" si="81"/>
        <v>0</v>
      </c>
      <c r="AI157" s="99">
        <f t="shared" si="82"/>
        <v>0</v>
      </c>
      <c r="AJ157" s="103">
        <f t="shared" si="100"/>
        <v>0</v>
      </c>
      <c r="AK157" s="99">
        <f t="shared" si="101"/>
        <v>0</v>
      </c>
      <c r="AL157" s="17"/>
      <c r="AM157" s="20"/>
      <c r="AN157" s="17"/>
      <c r="AO157" s="21"/>
      <c r="AP157" s="17"/>
      <c r="AQ157" s="17"/>
      <c r="AR157" s="17"/>
      <c r="AS157" s="97" t="str">
        <f t="shared" si="91"/>
        <v/>
      </c>
      <c r="AT157" s="97" t="str">
        <f t="shared" ca="1" si="92"/>
        <v/>
      </c>
      <c r="AU157" s="97" t="str">
        <f t="shared" si="93"/>
        <v/>
      </c>
      <c r="AV157" s="97" t="str">
        <f t="shared" ca="1" si="94"/>
        <v/>
      </c>
      <c r="AW157" s="17"/>
      <c r="AX157" s="17"/>
      <c r="AY157" s="97" t="str">
        <f t="shared" si="95"/>
        <v/>
      </c>
      <c r="AZ157" s="17"/>
      <c r="BA157" s="17"/>
      <c r="BB157" s="97" t="str">
        <f t="shared" si="96"/>
        <v/>
      </c>
      <c r="BC157" s="17"/>
      <c r="BH157" s="52"/>
      <c r="BI157" s="52"/>
      <c r="BJ157" s="52"/>
      <c r="BK157" s="52"/>
      <c r="BL157" s="52"/>
      <c r="BM157" s="52"/>
      <c r="BQ157" s="27"/>
      <c r="BR157" s="27"/>
      <c r="BS157" s="27"/>
      <c r="BT157" s="27"/>
      <c r="BU157" s="27"/>
      <c r="BV157" s="27"/>
      <c r="BW157" s="54"/>
      <c r="BX157" s="26"/>
      <c r="BY157" s="54"/>
      <c r="BZ157" s="26"/>
      <c r="CA157" s="26"/>
      <c r="CB157" s="26"/>
    </row>
    <row r="158" spans="1:80" ht="17.45" customHeight="1" thickTop="1">
      <c r="A158" s="105">
        <f>A151+1</f>
        <v>22.1</v>
      </c>
      <c r="B158" s="178">
        <f t="shared" si="83"/>
        <v>45891</v>
      </c>
      <c r="C158" s="4"/>
      <c r="D158" s="5"/>
      <c r="E158" s="6">
        <v>1</v>
      </c>
      <c r="F158" s="5"/>
      <c r="G158" s="74">
        <f t="shared" si="106"/>
        <v>776</v>
      </c>
      <c r="H158" s="75">
        <f t="shared" si="106"/>
        <v>6122</v>
      </c>
      <c r="I158" s="76">
        <f t="shared" si="102"/>
        <v>0</v>
      </c>
      <c r="J158" s="77">
        <f t="shared" si="103"/>
        <v>1.287001287001287E-3</v>
      </c>
      <c r="K158" s="77">
        <f t="shared" si="104"/>
        <v>0</v>
      </c>
      <c r="L158" s="77">
        <f t="shared" si="105"/>
        <v>0</v>
      </c>
      <c r="M158" s="78">
        <f t="shared" ca="1" si="88"/>
        <v>8.9485458612975396E-2</v>
      </c>
      <c r="N158" s="78">
        <f t="shared" ca="1" si="89"/>
        <v>1.5832805573147559E-2</v>
      </c>
      <c r="O158" s="78">
        <f t="shared" si="90"/>
        <v>5.0000000000000001E-4</v>
      </c>
      <c r="P158" s="13" t="s">
        <v>186</v>
      </c>
      <c r="Q158" s="8">
        <v>214</v>
      </c>
      <c r="R158" s="13">
        <v>184</v>
      </c>
      <c r="S158" s="79">
        <f t="shared" si="84"/>
        <v>107</v>
      </c>
      <c r="T158" s="80">
        <f t="shared" si="85"/>
        <v>92</v>
      </c>
      <c r="U158" s="90">
        <f t="shared" si="86"/>
        <v>332.12799999999999</v>
      </c>
      <c r="V158" s="82">
        <f t="shared" si="87"/>
        <v>2252.8960000000002</v>
      </c>
      <c r="W158" s="4"/>
      <c r="X158" s="4"/>
      <c r="Y158" s="22"/>
      <c r="Z158" s="22"/>
      <c r="AA158" s="22"/>
      <c r="AB158" s="6"/>
      <c r="AC158" s="83">
        <f t="shared" si="98"/>
        <v>0</v>
      </c>
      <c r="AD158" s="80">
        <f t="shared" si="99"/>
        <v>0</v>
      </c>
      <c r="AE158" s="76">
        <f t="shared" si="78"/>
        <v>0</v>
      </c>
      <c r="AF158" s="84">
        <f t="shared" si="79"/>
        <v>0</v>
      </c>
      <c r="AG158" s="85">
        <f t="shared" si="80"/>
        <v>0</v>
      </c>
      <c r="AH158" s="85">
        <f t="shared" si="81"/>
        <v>0</v>
      </c>
      <c r="AI158" s="77">
        <f t="shared" si="82"/>
        <v>0</v>
      </c>
      <c r="AJ158" s="84">
        <f t="shared" si="100"/>
        <v>0</v>
      </c>
      <c r="AK158" s="77">
        <f t="shared" si="101"/>
        <v>0</v>
      </c>
      <c r="AL158" s="5">
        <v>3426</v>
      </c>
      <c r="AM158" s="9">
        <v>0.65300000000000002</v>
      </c>
      <c r="AN158" s="5">
        <v>2407</v>
      </c>
      <c r="AO158" s="10">
        <v>0.73299999999999998</v>
      </c>
      <c r="AP158" s="5"/>
      <c r="AQ158" s="5"/>
      <c r="AR158" s="5"/>
      <c r="AS158" s="80" t="str">
        <f t="shared" si="91"/>
        <v/>
      </c>
      <c r="AT158" s="80" t="str">
        <f t="shared" ca="1" si="92"/>
        <v/>
      </c>
      <c r="AU158" s="80" t="str">
        <f t="shared" si="93"/>
        <v/>
      </c>
      <c r="AV158" s="80" t="str">
        <f t="shared" ca="1" si="94"/>
        <v/>
      </c>
      <c r="AW158" s="5"/>
      <c r="AX158" s="5"/>
      <c r="AY158" s="80" t="str">
        <f t="shared" si="95"/>
        <v/>
      </c>
      <c r="AZ158" s="165"/>
      <c r="BA158" s="165"/>
      <c r="BB158" s="80" t="str">
        <f t="shared" si="96"/>
        <v/>
      </c>
      <c r="BC158" s="5"/>
      <c r="BH158" s="52"/>
      <c r="BI158" s="52"/>
      <c r="BJ158" s="52"/>
      <c r="BK158" s="52"/>
      <c r="BL158" s="52"/>
      <c r="BM158" s="52"/>
      <c r="BQ158" s="27"/>
      <c r="BR158" s="27"/>
      <c r="BS158" s="27"/>
      <c r="BT158" s="27"/>
      <c r="BU158" s="27"/>
      <c r="BV158" s="27"/>
      <c r="BW158" s="54"/>
      <c r="BX158" s="26"/>
      <c r="BY158" s="54"/>
      <c r="BZ158" s="26"/>
      <c r="CA158" s="26"/>
      <c r="CB158" s="26"/>
    </row>
    <row r="159" spans="1:80" ht="17.45" customHeight="1">
      <c r="A159" s="94">
        <f t="shared" si="97"/>
        <v>22.2</v>
      </c>
      <c r="B159" s="179">
        <f t="shared" si="83"/>
        <v>45892</v>
      </c>
      <c r="C159" s="8"/>
      <c r="D159" s="11"/>
      <c r="E159" s="12"/>
      <c r="F159" s="11">
        <v>1</v>
      </c>
      <c r="G159" s="74">
        <f t="shared" si="106"/>
        <v>776</v>
      </c>
      <c r="H159" s="75">
        <f t="shared" si="106"/>
        <v>6121</v>
      </c>
      <c r="I159" s="88">
        <f t="shared" si="102"/>
        <v>0</v>
      </c>
      <c r="J159" s="78">
        <f t="shared" si="103"/>
        <v>0</v>
      </c>
      <c r="K159" s="78">
        <f t="shared" si="104"/>
        <v>0</v>
      </c>
      <c r="L159" s="78">
        <f t="shared" si="105"/>
        <v>1.6334531198954589E-4</v>
      </c>
      <c r="M159" s="78">
        <f t="shared" ca="1" si="88"/>
        <v>8.9485458612975396E-2</v>
      </c>
      <c r="N159" s="78">
        <f t="shared" ca="1" si="89"/>
        <v>1.5991133628879037E-2</v>
      </c>
      <c r="O159" s="78">
        <f t="shared" si="90"/>
        <v>5.0000000000000001E-4</v>
      </c>
      <c r="P159" s="13" t="s">
        <v>186</v>
      </c>
      <c r="Q159" s="8">
        <v>0</v>
      </c>
      <c r="R159" s="13">
        <v>0</v>
      </c>
      <c r="S159" s="89">
        <f t="shared" si="84"/>
        <v>0</v>
      </c>
      <c r="T159" s="75">
        <f t="shared" si="85"/>
        <v>0</v>
      </c>
      <c r="U159" s="90">
        <f t="shared" si="86"/>
        <v>0</v>
      </c>
      <c r="V159" s="82">
        <f t="shared" si="87"/>
        <v>0</v>
      </c>
      <c r="W159" s="8"/>
      <c r="X159" s="8"/>
      <c r="Y159" s="23"/>
      <c r="Z159" s="23"/>
      <c r="AA159" s="23"/>
      <c r="AB159" s="12"/>
      <c r="AC159" s="91">
        <f t="shared" si="98"/>
        <v>0</v>
      </c>
      <c r="AD159" s="75">
        <f t="shared" si="99"/>
        <v>0</v>
      </c>
      <c r="AE159" s="88">
        <f t="shared" si="78"/>
        <v>0</v>
      </c>
      <c r="AF159" s="92">
        <f t="shared" si="79"/>
        <v>0</v>
      </c>
      <c r="AG159" s="93">
        <f t="shared" si="80"/>
        <v>0</v>
      </c>
      <c r="AH159" s="93">
        <f t="shared" si="81"/>
        <v>0</v>
      </c>
      <c r="AI159" s="78">
        <f t="shared" si="82"/>
        <v>0</v>
      </c>
      <c r="AJ159" s="92">
        <f t="shared" si="100"/>
        <v>0</v>
      </c>
      <c r="AK159" s="78">
        <f t="shared" si="101"/>
        <v>0</v>
      </c>
      <c r="AL159" s="11"/>
      <c r="AM159" s="14"/>
      <c r="AN159" s="11">
        <v>2519</v>
      </c>
      <c r="AO159" s="15">
        <v>0.76700000000000002</v>
      </c>
      <c r="AP159" s="11"/>
      <c r="AQ159" s="11"/>
      <c r="AR159" s="11"/>
      <c r="AS159" s="75" t="str">
        <f t="shared" si="91"/>
        <v/>
      </c>
      <c r="AT159" s="75" t="str">
        <f t="shared" ca="1" si="92"/>
        <v/>
      </c>
      <c r="AU159" s="75" t="str">
        <f t="shared" si="93"/>
        <v/>
      </c>
      <c r="AV159" s="75" t="str">
        <f t="shared" ca="1" si="94"/>
        <v/>
      </c>
      <c r="AW159" s="11"/>
      <c r="AX159" s="11"/>
      <c r="AY159" s="75" t="str">
        <f t="shared" si="95"/>
        <v/>
      </c>
      <c r="AZ159" s="11"/>
      <c r="BA159" s="11"/>
      <c r="BB159" s="75" t="str">
        <f t="shared" si="96"/>
        <v/>
      </c>
      <c r="BC159" s="11"/>
      <c r="BH159" s="52"/>
      <c r="BI159" s="52"/>
      <c r="BJ159" s="52"/>
      <c r="BK159" s="52"/>
      <c r="BL159" s="52"/>
      <c r="BM159" s="52"/>
      <c r="BQ159" s="27"/>
      <c r="BR159" s="27"/>
      <c r="BS159" s="27"/>
      <c r="BT159" s="27"/>
      <c r="BU159" s="27"/>
      <c r="BV159" s="27"/>
      <c r="BW159" s="54"/>
      <c r="BX159" s="26"/>
      <c r="BY159" s="54"/>
      <c r="BZ159" s="26"/>
      <c r="CA159" s="26"/>
      <c r="CB159" s="26"/>
    </row>
    <row r="160" spans="1:80" ht="17.45" customHeight="1">
      <c r="A160" s="86">
        <f t="shared" si="97"/>
        <v>22.3</v>
      </c>
      <c r="B160" s="179">
        <f t="shared" si="83"/>
        <v>45893</v>
      </c>
      <c r="C160" s="8"/>
      <c r="D160" s="11"/>
      <c r="E160" s="12"/>
      <c r="F160" s="11"/>
      <c r="G160" s="74">
        <f t="shared" si="106"/>
        <v>776</v>
      </c>
      <c r="H160" s="75">
        <f t="shared" si="106"/>
        <v>6121</v>
      </c>
      <c r="I160" s="88">
        <f t="shared" si="102"/>
        <v>0</v>
      </c>
      <c r="J160" s="78">
        <f t="shared" si="103"/>
        <v>0</v>
      </c>
      <c r="K160" s="78">
        <f t="shared" si="104"/>
        <v>0</v>
      </c>
      <c r="L160" s="78">
        <f t="shared" si="105"/>
        <v>0</v>
      </c>
      <c r="M160" s="78">
        <f t="shared" ca="1" si="88"/>
        <v>8.9485458612975396E-2</v>
      </c>
      <c r="N160" s="78">
        <f t="shared" ca="1" si="89"/>
        <v>1.5991133628879037E-2</v>
      </c>
      <c r="O160" s="78">
        <f t="shared" si="90"/>
        <v>5.0000000000000001E-4</v>
      </c>
      <c r="P160" s="13" t="s">
        <v>184</v>
      </c>
      <c r="Q160" s="8">
        <v>107</v>
      </c>
      <c r="R160" s="13">
        <v>102</v>
      </c>
      <c r="S160" s="89">
        <f t="shared" si="84"/>
        <v>107</v>
      </c>
      <c r="T160" s="75">
        <f t="shared" si="85"/>
        <v>102</v>
      </c>
      <c r="U160" s="90">
        <f t="shared" si="86"/>
        <v>83.031999999999996</v>
      </c>
      <c r="V160" s="82">
        <f t="shared" si="87"/>
        <v>624.34199999999998</v>
      </c>
      <c r="W160" s="8"/>
      <c r="X160" s="8"/>
      <c r="Y160" s="23"/>
      <c r="Z160" s="23"/>
      <c r="AA160" s="23"/>
      <c r="AB160" s="12"/>
      <c r="AC160" s="91">
        <f t="shared" si="98"/>
        <v>0</v>
      </c>
      <c r="AD160" s="75">
        <f t="shared" si="99"/>
        <v>0</v>
      </c>
      <c r="AE160" s="88">
        <f t="shared" si="78"/>
        <v>0</v>
      </c>
      <c r="AF160" s="92">
        <f t="shared" si="79"/>
        <v>0</v>
      </c>
      <c r="AG160" s="93">
        <f t="shared" si="80"/>
        <v>0</v>
      </c>
      <c r="AH160" s="93">
        <f t="shared" si="81"/>
        <v>0</v>
      </c>
      <c r="AI160" s="78">
        <f t="shared" si="82"/>
        <v>0</v>
      </c>
      <c r="AJ160" s="92">
        <f t="shared" si="100"/>
        <v>0</v>
      </c>
      <c r="AK160" s="78">
        <f t="shared" si="101"/>
        <v>0</v>
      </c>
      <c r="AL160" s="11"/>
      <c r="AM160" s="14"/>
      <c r="AN160" s="11">
        <v>2399</v>
      </c>
      <c r="AO160" s="15">
        <v>0.71699999999999997</v>
      </c>
      <c r="AP160" s="11"/>
      <c r="AQ160" s="11"/>
      <c r="AR160" s="11"/>
      <c r="AS160" s="75" t="str">
        <f t="shared" si="91"/>
        <v/>
      </c>
      <c r="AT160" s="75" t="str">
        <f t="shared" ca="1" si="92"/>
        <v/>
      </c>
      <c r="AU160" s="75" t="str">
        <f t="shared" si="93"/>
        <v/>
      </c>
      <c r="AV160" s="75" t="str">
        <f t="shared" ca="1" si="94"/>
        <v/>
      </c>
      <c r="AW160" s="11"/>
      <c r="AX160" s="11"/>
      <c r="AY160" s="75" t="str">
        <f t="shared" si="95"/>
        <v/>
      </c>
      <c r="AZ160" s="11"/>
      <c r="BA160" s="11"/>
      <c r="BB160" s="75" t="str">
        <f t="shared" si="96"/>
        <v/>
      </c>
      <c r="BC160" s="11"/>
      <c r="BH160" s="52"/>
      <c r="BI160" s="52"/>
      <c r="BJ160" s="52"/>
      <c r="BK160" s="52"/>
      <c r="BL160" s="52"/>
      <c r="BM160" s="52"/>
      <c r="BQ160" s="27"/>
      <c r="BR160" s="27"/>
      <c r="BS160" s="27"/>
      <c r="BT160" s="27"/>
      <c r="BU160" s="27"/>
      <c r="BV160" s="27"/>
      <c r="BW160" s="54"/>
      <c r="BX160" s="26"/>
      <c r="BY160" s="54"/>
      <c r="BZ160" s="26"/>
      <c r="CA160" s="26"/>
      <c r="CB160" s="26"/>
    </row>
    <row r="161" spans="1:80" ht="17.45" customHeight="1">
      <c r="A161" s="94">
        <f t="shared" si="97"/>
        <v>22.4</v>
      </c>
      <c r="B161" s="179">
        <f t="shared" si="83"/>
        <v>45894</v>
      </c>
      <c r="C161" s="8"/>
      <c r="D161" s="11"/>
      <c r="E161" s="12"/>
      <c r="F161" s="11">
        <v>1</v>
      </c>
      <c r="G161" s="74">
        <f t="shared" si="106"/>
        <v>776</v>
      </c>
      <c r="H161" s="75">
        <f t="shared" si="106"/>
        <v>6120</v>
      </c>
      <c r="I161" s="88">
        <f t="shared" si="102"/>
        <v>0</v>
      </c>
      <c r="J161" s="78">
        <f t="shared" si="103"/>
        <v>0</v>
      </c>
      <c r="K161" s="78">
        <f t="shared" si="104"/>
        <v>0</v>
      </c>
      <c r="L161" s="78">
        <f t="shared" si="105"/>
        <v>1.6337199803953602E-4</v>
      </c>
      <c r="M161" s="78">
        <f t="shared" ca="1" si="88"/>
        <v>8.9485458612975396E-2</v>
      </c>
      <c r="N161" s="78">
        <f t="shared" ca="1" si="89"/>
        <v>1.6149461684610514E-2</v>
      </c>
      <c r="O161" s="78">
        <f t="shared" si="90"/>
        <v>5.0000000000000001E-4</v>
      </c>
      <c r="P161" s="13" t="s">
        <v>184</v>
      </c>
      <c r="Q161" s="8">
        <v>106.9</v>
      </c>
      <c r="R161" s="13">
        <v>101.9</v>
      </c>
      <c r="S161" s="89">
        <f t="shared" si="84"/>
        <v>106.9</v>
      </c>
      <c r="T161" s="75">
        <f t="shared" si="85"/>
        <v>101.9</v>
      </c>
      <c r="U161" s="90">
        <f t="shared" si="86"/>
        <v>82.954400000000007</v>
      </c>
      <c r="V161" s="82">
        <f t="shared" si="87"/>
        <v>623.62800000000004</v>
      </c>
      <c r="W161" s="8"/>
      <c r="X161" s="8"/>
      <c r="Y161" s="23"/>
      <c r="Z161" s="23"/>
      <c r="AA161" s="23"/>
      <c r="AB161" s="12"/>
      <c r="AC161" s="91">
        <f t="shared" si="98"/>
        <v>0</v>
      </c>
      <c r="AD161" s="75">
        <f t="shared" si="99"/>
        <v>0</v>
      </c>
      <c r="AE161" s="88">
        <f t="shared" si="78"/>
        <v>0</v>
      </c>
      <c r="AF161" s="92">
        <f t="shared" si="79"/>
        <v>0</v>
      </c>
      <c r="AG161" s="93">
        <f t="shared" si="80"/>
        <v>0</v>
      </c>
      <c r="AH161" s="93">
        <f t="shared" si="81"/>
        <v>0</v>
      </c>
      <c r="AI161" s="78">
        <f t="shared" si="82"/>
        <v>0</v>
      </c>
      <c r="AJ161" s="92">
        <f t="shared" si="100"/>
        <v>0</v>
      </c>
      <c r="AK161" s="78">
        <f t="shared" si="101"/>
        <v>0</v>
      </c>
      <c r="AL161" s="11"/>
      <c r="AM161" s="14"/>
      <c r="AN161" s="11">
        <v>2358</v>
      </c>
      <c r="AO161" s="15">
        <v>0.7</v>
      </c>
      <c r="AP161" s="11"/>
      <c r="AQ161" s="11"/>
      <c r="AR161" s="11"/>
      <c r="AS161" s="75" t="str">
        <f t="shared" si="91"/>
        <v/>
      </c>
      <c r="AT161" s="75" t="str">
        <f t="shared" ca="1" si="92"/>
        <v/>
      </c>
      <c r="AU161" s="75" t="str">
        <f t="shared" si="93"/>
        <v/>
      </c>
      <c r="AV161" s="75" t="str">
        <f t="shared" ca="1" si="94"/>
        <v/>
      </c>
      <c r="AW161" s="11"/>
      <c r="AX161" s="11"/>
      <c r="AY161" s="75" t="str">
        <f t="shared" si="95"/>
        <v/>
      </c>
      <c r="AZ161" s="11"/>
      <c r="BA161" s="11"/>
      <c r="BB161" s="75" t="str">
        <f t="shared" si="96"/>
        <v/>
      </c>
      <c r="BC161" s="11"/>
      <c r="BH161" s="52"/>
      <c r="BI161" s="52"/>
      <c r="BJ161" s="52"/>
      <c r="BK161" s="52"/>
      <c r="BL161" s="52"/>
      <c r="BM161" s="52"/>
      <c r="BQ161" s="27"/>
      <c r="BR161" s="27"/>
      <c r="BS161" s="27"/>
      <c r="BT161" s="27"/>
      <c r="BU161" s="27"/>
      <c r="BV161" s="27"/>
      <c r="BW161" s="54"/>
      <c r="BX161" s="26"/>
      <c r="BY161" s="54"/>
      <c r="BZ161" s="26"/>
      <c r="CA161" s="26"/>
      <c r="CB161" s="26"/>
    </row>
    <row r="162" spans="1:80" ht="17.45" customHeight="1">
      <c r="A162" s="86">
        <f t="shared" si="97"/>
        <v>22.5</v>
      </c>
      <c r="B162" s="179">
        <f t="shared" si="83"/>
        <v>45895</v>
      </c>
      <c r="C162" s="8"/>
      <c r="D162" s="11"/>
      <c r="E162" s="12"/>
      <c r="F162" s="11"/>
      <c r="G162" s="74">
        <f t="shared" si="106"/>
        <v>776</v>
      </c>
      <c r="H162" s="75">
        <f t="shared" si="106"/>
        <v>6120</v>
      </c>
      <c r="I162" s="88">
        <f t="shared" si="102"/>
        <v>0</v>
      </c>
      <c r="J162" s="78">
        <f t="shared" si="103"/>
        <v>0</v>
      </c>
      <c r="K162" s="78">
        <f t="shared" si="104"/>
        <v>0</v>
      </c>
      <c r="L162" s="78">
        <f t="shared" si="105"/>
        <v>0</v>
      </c>
      <c r="M162" s="78">
        <f t="shared" ca="1" si="88"/>
        <v>8.9485458612975396E-2</v>
      </c>
      <c r="N162" s="78">
        <f t="shared" ca="1" si="89"/>
        <v>1.6149461684610514E-2</v>
      </c>
      <c r="O162" s="78">
        <f t="shared" si="90"/>
        <v>5.0000000000000001E-4</v>
      </c>
      <c r="P162" s="13" t="s">
        <v>184</v>
      </c>
      <c r="Q162" s="8">
        <v>106.9</v>
      </c>
      <c r="R162" s="13">
        <v>101.9</v>
      </c>
      <c r="S162" s="89">
        <f t="shared" si="84"/>
        <v>106.9</v>
      </c>
      <c r="T162" s="75">
        <f t="shared" si="85"/>
        <v>101.9</v>
      </c>
      <c r="U162" s="90">
        <f t="shared" si="86"/>
        <v>82.954400000000007</v>
      </c>
      <c r="V162" s="82">
        <f t="shared" si="87"/>
        <v>623.62800000000004</v>
      </c>
      <c r="W162" s="8"/>
      <c r="X162" s="8"/>
      <c r="Y162" s="23"/>
      <c r="Z162" s="23"/>
      <c r="AA162" s="23"/>
      <c r="AB162" s="12"/>
      <c r="AC162" s="91">
        <f t="shared" si="98"/>
        <v>0</v>
      </c>
      <c r="AD162" s="75">
        <f t="shared" si="99"/>
        <v>0</v>
      </c>
      <c r="AE162" s="88">
        <f t="shared" si="78"/>
        <v>0</v>
      </c>
      <c r="AF162" s="92">
        <f t="shared" si="79"/>
        <v>0</v>
      </c>
      <c r="AG162" s="93">
        <f t="shared" si="80"/>
        <v>0</v>
      </c>
      <c r="AH162" s="93">
        <f t="shared" si="81"/>
        <v>0</v>
      </c>
      <c r="AI162" s="78">
        <f t="shared" si="82"/>
        <v>0</v>
      </c>
      <c r="AJ162" s="92">
        <f t="shared" si="100"/>
        <v>0</v>
      </c>
      <c r="AK162" s="78">
        <f t="shared" si="101"/>
        <v>0</v>
      </c>
      <c r="AL162" s="11"/>
      <c r="AM162" s="14"/>
      <c r="AN162" s="11">
        <v>2439</v>
      </c>
      <c r="AO162" s="15">
        <v>0.65300000000000002</v>
      </c>
      <c r="AP162" s="11"/>
      <c r="AQ162" s="11"/>
      <c r="AR162" s="11"/>
      <c r="AS162" s="75" t="str">
        <f t="shared" si="91"/>
        <v/>
      </c>
      <c r="AT162" s="75" t="str">
        <f t="shared" ca="1" si="92"/>
        <v/>
      </c>
      <c r="AU162" s="75" t="str">
        <f t="shared" si="93"/>
        <v/>
      </c>
      <c r="AV162" s="75" t="str">
        <f t="shared" ca="1" si="94"/>
        <v/>
      </c>
      <c r="AW162" s="11"/>
      <c r="AX162" s="11"/>
      <c r="AY162" s="75" t="str">
        <f t="shared" si="95"/>
        <v/>
      </c>
      <c r="AZ162" s="11"/>
      <c r="BA162" s="11"/>
      <c r="BB162" s="75" t="str">
        <f t="shared" si="96"/>
        <v/>
      </c>
      <c r="BC162" s="11"/>
      <c r="BH162" s="52"/>
      <c r="BI162" s="52"/>
      <c r="BJ162" s="52"/>
      <c r="BK162" s="52"/>
      <c r="BL162" s="52"/>
      <c r="BM162" s="52"/>
      <c r="BQ162" s="27"/>
      <c r="BR162" s="27"/>
      <c r="BS162" s="27"/>
      <c r="BT162" s="27"/>
      <c r="BU162" s="27"/>
      <c r="BV162" s="27"/>
      <c r="BW162" s="54"/>
      <c r="BX162" s="26"/>
      <c r="BY162" s="54"/>
      <c r="BZ162" s="26"/>
      <c r="CA162" s="26"/>
      <c r="CB162" s="26"/>
    </row>
    <row r="163" spans="1:80" ht="17.45" customHeight="1">
      <c r="A163" s="94">
        <f t="shared" si="97"/>
        <v>22.6</v>
      </c>
      <c r="B163" s="179">
        <f t="shared" si="83"/>
        <v>45896</v>
      </c>
      <c r="C163" s="8"/>
      <c r="D163" s="11"/>
      <c r="E163" s="12"/>
      <c r="F163" s="11">
        <v>2</v>
      </c>
      <c r="G163" s="74">
        <f t="shared" si="106"/>
        <v>776</v>
      </c>
      <c r="H163" s="75">
        <f t="shared" si="106"/>
        <v>6118</v>
      </c>
      <c r="I163" s="88">
        <f t="shared" si="102"/>
        <v>0</v>
      </c>
      <c r="J163" s="78">
        <f t="shared" si="103"/>
        <v>0</v>
      </c>
      <c r="K163" s="78">
        <f t="shared" si="104"/>
        <v>0</v>
      </c>
      <c r="L163" s="78">
        <f t="shared" si="105"/>
        <v>3.2679738562091501E-4</v>
      </c>
      <c r="M163" s="78">
        <f t="shared" ca="1" si="88"/>
        <v>8.9485458612975396E-2</v>
      </c>
      <c r="N163" s="78">
        <f t="shared" ca="1" si="89"/>
        <v>1.6466117796073466E-2</v>
      </c>
      <c r="O163" s="78">
        <f t="shared" si="90"/>
        <v>5.0000000000000001E-4</v>
      </c>
      <c r="P163" s="13" t="s">
        <v>184</v>
      </c>
      <c r="Q163" s="8">
        <v>106.9</v>
      </c>
      <c r="R163" s="13">
        <v>101.9</v>
      </c>
      <c r="S163" s="89">
        <f t="shared" si="84"/>
        <v>106.9</v>
      </c>
      <c r="T163" s="75">
        <f t="shared" si="85"/>
        <v>101.9</v>
      </c>
      <c r="U163" s="90">
        <f t="shared" si="86"/>
        <v>82.954400000000007</v>
      </c>
      <c r="V163" s="82">
        <f t="shared" si="87"/>
        <v>623.42420000000004</v>
      </c>
      <c r="W163" s="8"/>
      <c r="X163" s="8"/>
      <c r="Y163" s="23"/>
      <c r="Z163" s="23"/>
      <c r="AA163" s="23"/>
      <c r="AB163" s="12"/>
      <c r="AC163" s="91">
        <f t="shared" si="98"/>
        <v>0</v>
      </c>
      <c r="AD163" s="75">
        <f t="shared" si="99"/>
        <v>0</v>
      </c>
      <c r="AE163" s="88">
        <f t="shared" si="78"/>
        <v>0</v>
      </c>
      <c r="AF163" s="92">
        <f t="shared" si="79"/>
        <v>0</v>
      </c>
      <c r="AG163" s="93">
        <f t="shared" si="80"/>
        <v>0</v>
      </c>
      <c r="AH163" s="93">
        <f t="shared" si="81"/>
        <v>0</v>
      </c>
      <c r="AI163" s="78">
        <f t="shared" si="82"/>
        <v>0</v>
      </c>
      <c r="AJ163" s="92">
        <f t="shared" si="100"/>
        <v>0</v>
      </c>
      <c r="AK163" s="78">
        <f t="shared" si="101"/>
        <v>0</v>
      </c>
      <c r="AL163" s="11"/>
      <c r="AM163" s="14"/>
      <c r="AN163" s="11"/>
      <c r="AO163" s="15"/>
      <c r="AP163" s="11"/>
      <c r="AQ163" s="11"/>
      <c r="AR163" s="11"/>
      <c r="AS163" s="75" t="str">
        <f t="shared" si="91"/>
        <v/>
      </c>
      <c r="AT163" s="75" t="str">
        <f t="shared" ca="1" si="92"/>
        <v/>
      </c>
      <c r="AU163" s="75" t="str">
        <f t="shared" si="93"/>
        <v/>
      </c>
      <c r="AV163" s="75" t="str">
        <f t="shared" ca="1" si="94"/>
        <v/>
      </c>
      <c r="AW163" s="11"/>
      <c r="AX163" s="11"/>
      <c r="AY163" s="75" t="str">
        <f t="shared" si="95"/>
        <v/>
      </c>
      <c r="AZ163" s="11"/>
      <c r="BA163" s="11"/>
      <c r="BB163" s="75" t="str">
        <f t="shared" si="96"/>
        <v/>
      </c>
      <c r="BC163" s="11"/>
      <c r="BH163" s="52"/>
      <c r="BI163" s="52"/>
      <c r="BJ163" s="52"/>
      <c r="BK163" s="52"/>
      <c r="BL163" s="52"/>
      <c r="BM163" s="52"/>
      <c r="BQ163" s="27"/>
      <c r="BR163" s="27"/>
      <c r="BS163" s="27"/>
      <c r="BT163" s="27"/>
      <c r="BU163" s="27"/>
      <c r="BV163" s="27"/>
      <c r="BW163" s="54"/>
      <c r="BX163" s="26"/>
      <c r="BY163" s="54"/>
      <c r="BZ163" s="26"/>
      <c r="CA163" s="26"/>
      <c r="CB163" s="26"/>
    </row>
    <row r="164" spans="1:80" ht="17.45" customHeight="1" thickBot="1">
      <c r="A164" s="86">
        <f t="shared" si="97"/>
        <v>22.700000000000003</v>
      </c>
      <c r="B164" s="180">
        <f t="shared" si="83"/>
        <v>45897</v>
      </c>
      <c r="C164" s="16"/>
      <c r="D164" s="17">
        <v>1</v>
      </c>
      <c r="E164" s="18"/>
      <c r="F164" s="17">
        <v>1</v>
      </c>
      <c r="G164" s="96">
        <f t="shared" si="106"/>
        <v>776</v>
      </c>
      <c r="H164" s="97">
        <f t="shared" si="106"/>
        <v>6116</v>
      </c>
      <c r="I164" s="98">
        <f t="shared" si="102"/>
        <v>0</v>
      </c>
      <c r="J164" s="99">
        <f t="shared" si="103"/>
        <v>0</v>
      </c>
      <c r="K164" s="99">
        <f t="shared" si="104"/>
        <v>1.6345210853220007E-4</v>
      </c>
      <c r="L164" s="99">
        <f t="shared" si="105"/>
        <v>1.6345210853220007E-4</v>
      </c>
      <c r="M164" s="99">
        <f t="shared" ca="1" si="88"/>
        <v>8.9485458612975396E-2</v>
      </c>
      <c r="N164" s="99">
        <f t="shared" ca="1" si="89"/>
        <v>1.6624445851804941E-2</v>
      </c>
      <c r="O164" s="99">
        <f t="shared" si="90"/>
        <v>5.0000000000000001E-4</v>
      </c>
      <c r="P164" s="19" t="s">
        <v>184</v>
      </c>
      <c r="Q164" s="16">
        <v>106.9</v>
      </c>
      <c r="R164" s="19">
        <v>101.9</v>
      </c>
      <c r="S164" s="89">
        <f t="shared" si="84"/>
        <v>106.9</v>
      </c>
      <c r="T164" s="75">
        <f t="shared" si="85"/>
        <v>101.9</v>
      </c>
      <c r="U164" s="100">
        <f t="shared" si="86"/>
        <v>82.954400000000007</v>
      </c>
      <c r="V164" s="101">
        <f t="shared" si="87"/>
        <v>623.22040000000004</v>
      </c>
      <c r="W164" s="16"/>
      <c r="X164" s="16"/>
      <c r="Y164" s="23"/>
      <c r="Z164" s="23"/>
      <c r="AA164" s="23"/>
      <c r="AB164" s="12"/>
      <c r="AC164" s="102">
        <f t="shared" si="98"/>
        <v>0</v>
      </c>
      <c r="AD164" s="97">
        <f t="shared" si="99"/>
        <v>0</v>
      </c>
      <c r="AE164" s="98">
        <f t="shared" si="78"/>
        <v>0</v>
      </c>
      <c r="AF164" s="103">
        <f t="shared" si="79"/>
        <v>0</v>
      </c>
      <c r="AG164" s="104">
        <f t="shared" si="80"/>
        <v>0</v>
      </c>
      <c r="AH164" s="104">
        <f t="shared" si="81"/>
        <v>0</v>
      </c>
      <c r="AI164" s="99">
        <f t="shared" si="82"/>
        <v>0</v>
      </c>
      <c r="AJ164" s="103">
        <f t="shared" si="100"/>
        <v>0</v>
      </c>
      <c r="AK164" s="99">
        <f t="shared" si="101"/>
        <v>0</v>
      </c>
      <c r="AL164" s="17"/>
      <c r="AM164" s="20"/>
      <c r="AN164" s="17"/>
      <c r="AO164" s="21"/>
      <c r="AP164" s="17"/>
      <c r="AQ164" s="17"/>
      <c r="AR164" s="17"/>
      <c r="AS164" s="97" t="str">
        <f t="shared" si="91"/>
        <v/>
      </c>
      <c r="AT164" s="97" t="str">
        <f t="shared" ca="1" si="92"/>
        <v/>
      </c>
      <c r="AU164" s="97" t="str">
        <f t="shared" si="93"/>
        <v/>
      </c>
      <c r="AV164" s="97" t="str">
        <f t="shared" ca="1" si="94"/>
        <v/>
      </c>
      <c r="AW164" s="17"/>
      <c r="AX164" s="17"/>
      <c r="AY164" s="97" t="str">
        <f t="shared" si="95"/>
        <v/>
      </c>
      <c r="AZ164" s="17"/>
      <c r="BA164" s="17"/>
      <c r="BB164" s="97" t="str">
        <f t="shared" si="96"/>
        <v/>
      </c>
      <c r="BC164" s="17"/>
      <c r="BH164" s="52"/>
      <c r="BI164" s="52"/>
      <c r="BJ164" s="52"/>
      <c r="BK164" s="52"/>
      <c r="BL164" s="52"/>
      <c r="BM164" s="52"/>
      <c r="BQ164" s="27"/>
      <c r="BR164" s="27"/>
      <c r="BS164" s="27"/>
      <c r="BT164" s="27"/>
      <c r="BU164" s="27"/>
      <c r="BV164" s="27"/>
      <c r="BW164" s="54"/>
      <c r="BX164" s="26"/>
      <c r="BY164" s="54"/>
      <c r="BZ164" s="26"/>
      <c r="CA164" s="26"/>
      <c r="CB164" s="26"/>
    </row>
    <row r="165" spans="1:80" ht="17.45" customHeight="1" thickTop="1">
      <c r="A165" s="71">
        <f>A158+1</f>
        <v>23.1</v>
      </c>
      <c r="B165" s="178">
        <f t="shared" si="83"/>
        <v>45898</v>
      </c>
      <c r="C165" s="4">
        <v>2</v>
      </c>
      <c r="D165" s="5"/>
      <c r="E165" s="6"/>
      <c r="F165" s="5">
        <v>1</v>
      </c>
      <c r="G165" s="74">
        <f t="shared" si="106"/>
        <v>774</v>
      </c>
      <c r="H165" s="75">
        <f t="shared" si="106"/>
        <v>6115</v>
      </c>
      <c r="I165" s="76">
        <f t="shared" si="102"/>
        <v>2.5773195876288659E-3</v>
      </c>
      <c r="J165" s="77">
        <f t="shared" si="103"/>
        <v>0</v>
      </c>
      <c r="K165" s="77">
        <f t="shared" si="104"/>
        <v>0</v>
      </c>
      <c r="L165" s="77">
        <f t="shared" si="105"/>
        <v>1.6350555918901244E-4</v>
      </c>
      <c r="M165" s="78">
        <f t="shared" ca="1" si="88"/>
        <v>8.9485458612975396E-2</v>
      </c>
      <c r="N165" s="78">
        <f t="shared" ca="1" si="89"/>
        <v>1.6782773907536415E-2</v>
      </c>
      <c r="O165" s="78">
        <f t="shared" si="90"/>
        <v>5.0000000000000001E-4</v>
      </c>
      <c r="P165" s="13" t="s">
        <v>184</v>
      </c>
      <c r="Q165" s="8">
        <v>110</v>
      </c>
      <c r="R165" s="13">
        <v>105.9</v>
      </c>
      <c r="S165" s="79">
        <f t="shared" si="84"/>
        <v>110</v>
      </c>
      <c r="T165" s="80">
        <f t="shared" si="85"/>
        <v>105.9</v>
      </c>
      <c r="U165" s="90">
        <f t="shared" si="86"/>
        <v>85.14</v>
      </c>
      <c r="V165" s="82">
        <f t="shared" si="87"/>
        <v>647.57849999999996</v>
      </c>
      <c r="W165" s="4"/>
      <c r="X165" s="4"/>
      <c r="Y165" s="22"/>
      <c r="Z165" s="22"/>
      <c r="AA165" s="22"/>
      <c r="AB165" s="6"/>
      <c r="AC165" s="83">
        <f t="shared" si="98"/>
        <v>0</v>
      </c>
      <c r="AD165" s="80">
        <f t="shared" si="99"/>
        <v>0</v>
      </c>
      <c r="AE165" s="76">
        <f t="shared" si="78"/>
        <v>0</v>
      </c>
      <c r="AF165" s="84">
        <f t="shared" si="79"/>
        <v>0</v>
      </c>
      <c r="AG165" s="85">
        <f t="shared" si="80"/>
        <v>0</v>
      </c>
      <c r="AH165" s="85">
        <f t="shared" si="81"/>
        <v>0</v>
      </c>
      <c r="AI165" s="77">
        <f t="shared" si="82"/>
        <v>0</v>
      </c>
      <c r="AJ165" s="84">
        <f t="shared" si="100"/>
        <v>0</v>
      </c>
      <c r="AK165" s="77">
        <f t="shared" si="101"/>
        <v>0</v>
      </c>
      <c r="AL165" s="5">
        <v>3569</v>
      </c>
      <c r="AM165" s="9">
        <v>0.627</v>
      </c>
      <c r="AN165" s="5">
        <v>2478</v>
      </c>
      <c r="AO165" s="10">
        <v>0.65</v>
      </c>
      <c r="AP165" s="5"/>
      <c r="AQ165" s="5"/>
      <c r="AR165" s="5"/>
      <c r="AS165" s="80" t="str">
        <f t="shared" si="91"/>
        <v/>
      </c>
      <c r="AT165" s="80" t="str">
        <f t="shared" ca="1" si="92"/>
        <v/>
      </c>
      <c r="AU165" s="80" t="str">
        <f t="shared" si="93"/>
        <v/>
      </c>
      <c r="AV165" s="80" t="str">
        <f t="shared" ca="1" si="94"/>
        <v/>
      </c>
      <c r="AW165" s="5"/>
      <c r="AX165" s="5"/>
      <c r="AY165" s="80" t="str">
        <f t="shared" si="95"/>
        <v/>
      </c>
      <c r="AZ165" s="165"/>
      <c r="BA165" s="165"/>
      <c r="BB165" s="80" t="str">
        <f t="shared" si="96"/>
        <v/>
      </c>
      <c r="BC165" s="5"/>
      <c r="BH165" s="52"/>
      <c r="BI165" s="52"/>
      <c r="BJ165" s="52"/>
      <c r="BK165" s="52"/>
      <c r="BL165" s="52"/>
      <c r="BM165" s="52"/>
      <c r="BQ165" s="27"/>
      <c r="BR165" s="27"/>
      <c r="BS165" s="27"/>
      <c r="BT165" s="27"/>
      <c r="BU165" s="27"/>
      <c r="BV165" s="27"/>
      <c r="BW165" s="54"/>
      <c r="BX165" s="26"/>
      <c r="BY165" s="54"/>
      <c r="BZ165" s="26"/>
      <c r="CA165" s="26"/>
      <c r="CB165" s="26"/>
    </row>
    <row r="166" spans="1:80" ht="17.45" customHeight="1">
      <c r="A166" s="86">
        <f t="shared" si="97"/>
        <v>23.2</v>
      </c>
      <c r="B166" s="179">
        <f t="shared" si="83"/>
        <v>45899</v>
      </c>
      <c r="C166" s="8"/>
      <c r="D166" s="11"/>
      <c r="E166" s="12">
        <v>1</v>
      </c>
      <c r="F166" s="11">
        <v>1</v>
      </c>
      <c r="G166" s="74">
        <f t="shared" si="106"/>
        <v>773</v>
      </c>
      <c r="H166" s="75">
        <f t="shared" si="106"/>
        <v>6114</v>
      </c>
      <c r="I166" s="88">
        <f t="shared" si="102"/>
        <v>0</v>
      </c>
      <c r="J166" s="78">
        <f t="shared" si="103"/>
        <v>1.2919896640826874E-3</v>
      </c>
      <c r="K166" s="78">
        <f t="shared" si="104"/>
        <v>0</v>
      </c>
      <c r="L166" s="78">
        <f t="shared" si="105"/>
        <v>1.6353229762878168E-4</v>
      </c>
      <c r="M166" s="78">
        <f t="shared" ca="1" si="88"/>
        <v>9.0604026845637578E-2</v>
      </c>
      <c r="N166" s="78">
        <f t="shared" ca="1" si="89"/>
        <v>1.6941101963267893E-2</v>
      </c>
      <c r="O166" s="78">
        <f t="shared" si="90"/>
        <v>5.0000000000000001E-4</v>
      </c>
      <c r="P166" s="13" t="s">
        <v>184</v>
      </c>
      <c r="Q166" s="8">
        <v>110</v>
      </c>
      <c r="R166" s="13">
        <v>105.9</v>
      </c>
      <c r="S166" s="89">
        <f t="shared" si="84"/>
        <v>110</v>
      </c>
      <c r="T166" s="75">
        <f t="shared" si="85"/>
        <v>105.9</v>
      </c>
      <c r="U166" s="90">
        <f t="shared" si="86"/>
        <v>85.03</v>
      </c>
      <c r="V166" s="82">
        <f t="shared" si="87"/>
        <v>647.47259999999994</v>
      </c>
      <c r="W166" s="8"/>
      <c r="X166" s="8"/>
      <c r="Y166" s="23"/>
      <c r="Z166" s="23"/>
      <c r="AA166" s="23"/>
      <c r="AB166" s="12"/>
      <c r="AC166" s="91">
        <f t="shared" si="98"/>
        <v>0</v>
      </c>
      <c r="AD166" s="75">
        <f t="shared" si="99"/>
        <v>0</v>
      </c>
      <c r="AE166" s="88">
        <f t="shared" si="78"/>
        <v>0</v>
      </c>
      <c r="AF166" s="92">
        <f t="shared" si="79"/>
        <v>0</v>
      </c>
      <c r="AG166" s="93">
        <f t="shared" si="80"/>
        <v>0</v>
      </c>
      <c r="AH166" s="93">
        <f t="shared" si="81"/>
        <v>0</v>
      </c>
      <c r="AI166" s="78">
        <f t="shared" si="82"/>
        <v>0</v>
      </c>
      <c r="AJ166" s="92">
        <f t="shared" si="100"/>
        <v>0</v>
      </c>
      <c r="AK166" s="78">
        <f t="shared" si="101"/>
        <v>0</v>
      </c>
      <c r="AL166" s="11"/>
      <c r="AM166" s="14"/>
      <c r="AN166" s="11">
        <v>2591</v>
      </c>
      <c r="AO166" s="15">
        <v>0.75</v>
      </c>
      <c r="AP166" s="11"/>
      <c r="AQ166" s="11"/>
      <c r="AR166" s="11"/>
      <c r="AS166" s="75" t="str">
        <f t="shared" si="91"/>
        <v/>
      </c>
      <c r="AT166" s="75" t="str">
        <f t="shared" ca="1" si="92"/>
        <v/>
      </c>
      <c r="AU166" s="75" t="str">
        <f t="shared" si="93"/>
        <v/>
      </c>
      <c r="AV166" s="75" t="str">
        <f t="shared" ca="1" si="94"/>
        <v/>
      </c>
      <c r="AW166" s="11"/>
      <c r="AX166" s="11"/>
      <c r="AY166" s="75" t="str">
        <f t="shared" si="95"/>
        <v/>
      </c>
      <c r="AZ166" s="11"/>
      <c r="BA166" s="11"/>
      <c r="BB166" s="75" t="str">
        <f t="shared" si="96"/>
        <v/>
      </c>
      <c r="BC166" s="11"/>
      <c r="BH166" s="52"/>
      <c r="BI166" s="52"/>
      <c r="BJ166" s="52"/>
      <c r="BK166" s="52"/>
      <c r="BL166" s="52"/>
      <c r="BM166" s="52"/>
      <c r="BQ166" s="27"/>
      <c r="BR166" s="27"/>
      <c r="BS166" s="27"/>
      <c r="BT166" s="27"/>
      <c r="BU166" s="27"/>
      <c r="BV166" s="27"/>
      <c r="BW166" s="54"/>
      <c r="BX166" s="26"/>
      <c r="BY166" s="54"/>
      <c r="BZ166" s="26"/>
      <c r="CA166" s="26"/>
      <c r="CB166" s="26"/>
    </row>
    <row r="167" spans="1:80" ht="17.45" customHeight="1">
      <c r="A167" s="94">
        <f t="shared" si="97"/>
        <v>23.3</v>
      </c>
      <c r="B167" s="179">
        <f t="shared" si="83"/>
        <v>45900</v>
      </c>
      <c r="C167" s="8"/>
      <c r="D167" s="11"/>
      <c r="E167" s="12">
        <v>1</v>
      </c>
      <c r="F167" s="11"/>
      <c r="G167" s="74">
        <f t="shared" si="106"/>
        <v>772</v>
      </c>
      <c r="H167" s="75">
        <f t="shared" si="106"/>
        <v>6114</v>
      </c>
      <c r="I167" s="88">
        <f t="shared" si="102"/>
        <v>0</v>
      </c>
      <c r="J167" s="78">
        <f t="shared" si="103"/>
        <v>1.29366106080207E-3</v>
      </c>
      <c r="K167" s="78">
        <f t="shared" si="104"/>
        <v>0</v>
      </c>
      <c r="L167" s="78">
        <f t="shared" si="105"/>
        <v>0</v>
      </c>
      <c r="M167" s="78">
        <f t="shared" ca="1" si="88"/>
        <v>9.1722595078299773E-2</v>
      </c>
      <c r="N167" s="78">
        <f t="shared" ca="1" si="89"/>
        <v>1.6941101963267893E-2</v>
      </c>
      <c r="O167" s="78">
        <f t="shared" si="90"/>
        <v>5.0000000000000001E-4</v>
      </c>
      <c r="P167" s="13" t="s">
        <v>184</v>
      </c>
      <c r="Q167" s="8">
        <v>110</v>
      </c>
      <c r="R167" s="13">
        <v>105.9</v>
      </c>
      <c r="S167" s="89">
        <f t="shared" si="84"/>
        <v>110</v>
      </c>
      <c r="T167" s="75">
        <f t="shared" si="85"/>
        <v>105.9</v>
      </c>
      <c r="U167" s="90">
        <f t="shared" si="86"/>
        <v>84.92</v>
      </c>
      <c r="V167" s="82">
        <f t="shared" si="87"/>
        <v>647.47259999999994</v>
      </c>
      <c r="W167" s="8"/>
      <c r="X167" s="8"/>
      <c r="Y167" s="23"/>
      <c r="Z167" s="23"/>
      <c r="AA167" s="23"/>
      <c r="AB167" s="12"/>
      <c r="AC167" s="91">
        <f t="shared" si="98"/>
        <v>0</v>
      </c>
      <c r="AD167" s="75">
        <f t="shared" si="99"/>
        <v>0</v>
      </c>
      <c r="AE167" s="88">
        <f t="shared" si="78"/>
        <v>0</v>
      </c>
      <c r="AF167" s="92">
        <f t="shared" si="79"/>
        <v>0</v>
      </c>
      <c r="AG167" s="93">
        <f t="shared" si="80"/>
        <v>0</v>
      </c>
      <c r="AH167" s="93">
        <f t="shared" si="81"/>
        <v>0</v>
      </c>
      <c r="AI167" s="78">
        <f t="shared" si="82"/>
        <v>0</v>
      </c>
      <c r="AJ167" s="92">
        <f t="shared" si="100"/>
        <v>0</v>
      </c>
      <c r="AK167" s="78">
        <f t="shared" si="101"/>
        <v>0</v>
      </c>
      <c r="AL167" s="11"/>
      <c r="AM167" s="14"/>
      <c r="AN167" s="11">
        <v>2548</v>
      </c>
      <c r="AO167" s="15">
        <v>0.78300000000000003</v>
      </c>
      <c r="AP167" s="11"/>
      <c r="AQ167" s="11"/>
      <c r="AR167" s="11"/>
      <c r="AS167" s="75" t="str">
        <f t="shared" si="91"/>
        <v/>
      </c>
      <c r="AT167" s="75" t="str">
        <f t="shared" ca="1" si="92"/>
        <v/>
      </c>
      <c r="AU167" s="75" t="str">
        <f t="shared" si="93"/>
        <v/>
      </c>
      <c r="AV167" s="75" t="str">
        <f t="shared" ca="1" si="94"/>
        <v/>
      </c>
      <c r="AW167" s="11"/>
      <c r="AX167" s="11"/>
      <c r="AY167" s="75" t="str">
        <f t="shared" si="95"/>
        <v/>
      </c>
      <c r="AZ167" s="11"/>
      <c r="BA167" s="11"/>
      <c r="BB167" s="75" t="str">
        <f t="shared" si="96"/>
        <v/>
      </c>
      <c r="BC167" s="11"/>
      <c r="BH167" s="52"/>
      <c r="BI167" s="52"/>
      <c r="BJ167" s="52"/>
      <c r="BK167" s="52"/>
      <c r="BL167" s="52"/>
      <c r="BM167" s="52"/>
      <c r="BQ167" s="27"/>
      <c r="BR167" s="27"/>
      <c r="BS167" s="27"/>
      <c r="BT167" s="27"/>
      <c r="BU167" s="27"/>
      <c r="BV167" s="27"/>
      <c r="BW167" s="54"/>
      <c r="BX167" s="26"/>
      <c r="BY167" s="54"/>
      <c r="BZ167" s="26"/>
      <c r="CA167" s="26"/>
      <c r="CB167" s="26"/>
    </row>
    <row r="168" spans="1:80" ht="17.45" customHeight="1">
      <c r="A168" s="86">
        <f t="shared" si="97"/>
        <v>23.4</v>
      </c>
      <c r="B168" s="179">
        <f t="shared" si="83"/>
        <v>45901</v>
      </c>
      <c r="C168" s="8"/>
      <c r="D168" s="11"/>
      <c r="E168" s="12"/>
      <c r="F168" s="11">
        <v>1</v>
      </c>
      <c r="G168" s="74">
        <f t="shared" si="106"/>
        <v>772</v>
      </c>
      <c r="H168" s="75">
        <f t="shared" si="106"/>
        <v>6113</v>
      </c>
      <c r="I168" s="88">
        <f t="shared" si="102"/>
        <v>0</v>
      </c>
      <c r="J168" s="78">
        <f t="shared" si="103"/>
        <v>0</v>
      </c>
      <c r="K168" s="78">
        <f t="shared" si="104"/>
        <v>0</v>
      </c>
      <c r="L168" s="78">
        <f t="shared" si="105"/>
        <v>1.6355904481517829E-4</v>
      </c>
      <c r="M168" s="78">
        <f t="shared" ca="1" si="88"/>
        <v>9.1722595078299773E-2</v>
      </c>
      <c r="N168" s="78">
        <f t="shared" ca="1" si="89"/>
        <v>1.709943001899937E-2</v>
      </c>
      <c r="O168" s="78">
        <f t="shared" si="90"/>
        <v>5.0000000000000001E-4</v>
      </c>
      <c r="P168" s="13" t="s">
        <v>184</v>
      </c>
      <c r="Q168" s="8">
        <v>110.4</v>
      </c>
      <c r="R168" s="13">
        <v>106</v>
      </c>
      <c r="S168" s="89">
        <f t="shared" si="84"/>
        <v>110.4</v>
      </c>
      <c r="T168" s="75">
        <f t="shared" si="85"/>
        <v>106</v>
      </c>
      <c r="U168" s="90">
        <f t="shared" si="86"/>
        <v>85.228800000000007</v>
      </c>
      <c r="V168" s="82">
        <f t="shared" si="87"/>
        <v>647.97799999999995</v>
      </c>
      <c r="W168" s="8"/>
      <c r="X168" s="8"/>
      <c r="Y168" s="23"/>
      <c r="Z168" s="23"/>
      <c r="AA168" s="23"/>
      <c r="AB168" s="12"/>
      <c r="AC168" s="91">
        <f t="shared" si="98"/>
        <v>0</v>
      </c>
      <c r="AD168" s="75">
        <f t="shared" si="99"/>
        <v>0</v>
      </c>
      <c r="AE168" s="88">
        <f t="shared" si="78"/>
        <v>0</v>
      </c>
      <c r="AF168" s="92">
        <f t="shared" si="79"/>
        <v>0</v>
      </c>
      <c r="AG168" s="93">
        <f t="shared" si="80"/>
        <v>0</v>
      </c>
      <c r="AH168" s="93">
        <f t="shared" si="81"/>
        <v>0</v>
      </c>
      <c r="AI168" s="78">
        <f t="shared" si="82"/>
        <v>0</v>
      </c>
      <c r="AJ168" s="92">
        <f t="shared" si="100"/>
        <v>0</v>
      </c>
      <c r="AK168" s="78">
        <f t="shared" si="101"/>
        <v>0</v>
      </c>
      <c r="AL168" s="11"/>
      <c r="AM168" s="14"/>
      <c r="AN168" s="11">
        <v>2519</v>
      </c>
      <c r="AO168" s="15">
        <v>0.71699999999999997</v>
      </c>
      <c r="AP168" s="11"/>
      <c r="AQ168" s="11"/>
      <c r="AR168" s="11"/>
      <c r="AS168" s="75" t="str">
        <f t="shared" si="91"/>
        <v/>
      </c>
      <c r="AT168" s="75" t="str">
        <f t="shared" ca="1" si="92"/>
        <v/>
      </c>
      <c r="AU168" s="75" t="str">
        <f t="shared" si="93"/>
        <v/>
      </c>
      <c r="AV168" s="75" t="str">
        <f t="shared" ca="1" si="94"/>
        <v/>
      </c>
      <c r="AW168" s="11"/>
      <c r="AX168" s="11"/>
      <c r="AY168" s="75" t="str">
        <f t="shared" si="95"/>
        <v/>
      </c>
      <c r="AZ168" s="11"/>
      <c r="BA168" s="11"/>
      <c r="BB168" s="75" t="str">
        <f t="shared" si="96"/>
        <v/>
      </c>
      <c r="BC168" s="11"/>
      <c r="BH168" s="52"/>
      <c r="BI168" s="52"/>
      <c r="BJ168" s="52"/>
      <c r="BK168" s="52"/>
      <c r="BL168" s="52"/>
      <c r="BM168" s="52"/>
      <c r="BQ168" s="27"/>
      <c r="BR168" s="27"/>
      <c r="BS168" s="27"/>
      <c r="BT168" s="27"/>
      <c r="BU168" s="27"/>
      <c r="BV168" s="27"/>
      <c r="BW168" s="54"/>
      <c r="BX168" s="26"/>
      <c r="BY168" s="54"/>
      <c r="BZ168" s="26"/>
      <c r="CA168" s="26"/>
      <c r="CB168" s="26"/>
    </row>
    <row r="169" spans="1:80" ht="17.45" customHeight="1">
      <c r="A169" s="94">
        <f t="shared" si="97"/>
        <v>23.5</v>
      </c>
      <c r="B169" s="179">
        <f t="shared" si="83"/>
        <v>45902</v>
      </c>
      <c r="C169" s="8"/>
      <c r="D169" s="11"/>
      <c r="E169" s="12">
        <v>2</v>
      </c>
      <c r="F169" s="11">
        <v>1</v>
      </c>
      <c r="G169" s="74">
        <f t="shared" si="106"/>
        <v>770</v>
      </c>
      <c r="H169" s="75">
        <f t="shared" si="106"/>
        <v>6112</v>
      </c>
      <c r="I169" s="88">
        <f t="shared" si="102"/>
        <v>0</v>
      </c>
      <c r="J169" s="78">
        <f t="shared" si="103"/>
        <v>2.5906735751295338E-3</v>
      </c>
      <c r="K169" s="78">
        <f t="shared" si="104"/>
        <v>0</v>
      </c>
      <c r="L169" s="78">
        <f t="shared" si="105"/>
        <v>1.6358580075249469E-4</v>
      </c>
      <c r="M169" s="78">
        <f t="shared" ca="1" si="88"/>
        <v>9.3959731543624164E-2</v>
      </c>
      <c r="N169" s="78">
        <f t="shared" ca="1" si="89"/>
        <v>1.7257758074730848E-2</v>
      </c>
      <c r="O169" s="78">
        <f t="shared" si="90"/>
        <v>5.0000000000000001E-4</v>
      </c>
      <c r="P169" s="13" t="s">
        <v>184</v>
      </c>
      <c r="Q169" s="8">
        <v>110.4</v>
      </c>
      <c r="R169" s="13">
        <v>106</v>
      </c>
      <c r="S169" s="89">
        <f t="shared" si="84"/>
        <v>110.4</v>
      </c>
      <c r="T169" s="75">
        <f t="shared" si="85"/>
        <v>106</v>
      </c>
      <c r="U169" s="90">
        <f t="shared" si="86"/>
        <v>85.007999999999996</v>
      </c>
      <c r="V169" s="82">
        <f t="shared" si="87"/>
        <v>647.87199999999996</v>
      </c>
      <c r="W169" s="8"/>
      <c r="X169" s="8"/>
      <c r="Y169" s="23"/>
      <c r="Z169" s="23"/>
      <c r="AA169" s="23"/>
      <c r="AB169" s="12"/>
      <c r="AC169" s="91">
        <f t="shared" si="98"/>
        <v>0</v>
      </c>
      <c r="AD169" s="75">
        <f t="shared" si="99"/>
        <v>0</v>
      </c>
      <c r="AE169" s="88">
        <f t="shared" si="78"/>
        <v>0</v>
      </c>
      <c r="AF169" s="92">
        <f t="shared" si="79"/>
        <v>0</v>
      </c>
      <c r="AG169" s="93">
        <f t="shared" si="80"/>
        <v>0</v>
      </c>
      <c r="AH169" s="93">
        <f t="shared" si="81"/>
        <v>0</v>
      </c>
      <c r="AI169" s="78">
        <f t="shared" si="82"/>
        <v>0</v>
      </c>
      <c r="AJ169" s="92">
        <f t="shared" si="100"/>
        <v>0</v>
      </c>
      <c r="AK169" s="78">
        <f t="shared" si="101"/>
        <v>0</v>
      </c>
      <c r="AL169" s="11"/>
      <c r="AM169" s="14"/>
      <c r="AN169" s="11">
        <v>2601</v>
      </c>
      <c r="AO169" s="15">
        <v>0.68300000000000005</v>
      </c>
      <c r="AP169" s="11"/>
      <c r="AQ169" s="11"/>
      <c r="AR169" s="11"/>
      <c r="AS169" s="75" t="str">
        <f t="shared" si="91"/>
        <v/>
      </c>
      <c r="AT169" s="75" t="str">
        <f t="shared" ca="1" si="92"/>
        <v/>
      </c>
      <c r="AU169" s="75" t="str">
        <f t="shared" si="93"/>
        <v/>
      </c>
      <c r="AV169" s="75" t="str">
        <f t="shared" ca="1" si="94"/>
        <v/>
      </c>
      <c r="AW169" s="11"/>
      <c r="AX169" s="11"/>
      <c r="AY169" s="75" t="str">
        <f t="shared" si="95"/>
        <v/>
      </c>
      <c r="AZ169" s="11"/>
      <c r="BA169" s="11"/>
      <c r="BB169" s="75" t="str">
        <f t="shared" si="96"/>
        <v/>
      </c>
      <c r="BC169" s="11"/>
      <c r="BH169" s="52"/>
      <c r="BI169" s="52"/>
      <c r="BJ169" s="52"/>
      <c r="BK169" s="52"/>
      <c r="BL169" s="52"/>
      <c r="BM169" s="52"/>
      <c r="BQ169" s="27"/>
      <c r="BR169" s="27"/>
      <c r="BS169" s="27"/>
      <c r="BT169" s="27"/>
      <c r="BU169" s="27"/>
      <c r="BV169" s="27"/>
      <c r="BW169" s="54"/>
      <c r="BX169" s="26"/>
      <c r="BY169" s="54"/>
      <c r="BZ169" s="26"/>
      <c r="CA169" s="26"/>
      <c r="CB169" s="26"/>
    </row>
    <row r="170" spans="1:80" ht="17.45" customHeight="1">
      <c r="A170" s="86">
        <f t="shared" si="97"/>
        <v>23.6</v>
      </c>
      <c r="B170" s="179">
        <f t="shared" si="83"/>
        <v>45903</v>
      </c>
      <c r="C170" s="8"/>
      <c r="D170" s="11"/>
      <c r="E170" s="12"/>
      <c r="F170" s="11">
        <v>2</v>
      </c>
      <c r="G170" s="74">
        <f t="shared" si="106"/>
        <v>770</v>
      </c>
      <c r="H170" s="75">
        <f t="shared" si="106"/>
        <v>6110</v>
      </c>
      <c r="I170" s="88">
        <f t="shared" si="102"/>
        <v>0</v>
      </c>
      <c r="J170" s="78">
        <f t="shared" si="103"/>
        <v>0</v>
      </c>
      <c r="K170" s="78">
        <f t="shared" si="104"/>
        <v>0</v>
      </c>
      <c r="L170" s="78">
        <f t="shared" si="105"/>
        <v>3.2722513089005238E-4</v>
      </c>
      <c r="M170" s="78">
        <f t="shared" ca="1" si="88"/>
        <v>9.3959731543624164E-2</v>
      </c>
      <c r="N170" s="78">
        <f t="shared" ca="1" si="89"/>
        <v>1.75744141861938E-2</v>
      </c>
      <c r="O170" s="78">
        <f t="shared" si="90"/>
        <v>5.0000000000000001E-4</v>
      </c>
      <c r="P170" s="13" t="s">
        <v>184</v>
      </c>
      <c r="Q170" s="8">
        <v>110.4</v>
      </c>
      <c r="R170" s="13">
        <v>106</v>
      </c>
      <c r="S170" s="89">
        <f t="shared" si="84"/>
        <v>110.4</v>
      </c>
      <c r="T170" s="75">
        <f t="shared" si="85"/>
        <v>106</v>
      </c>
      <c r="U170" s="90">
        <f t="shared" si="86"/>
        <v>85.007999999999996</v>
      </c>
      <c r="V170" s="82">
        <f t="shared" si="87"/>
        <v>647.66</v>
      </c>
      <c r="W170" s="8"/>
      <c r="X170" s="8"/>
      <c r="Y170" s="23"/>
      <c r="Z170" s="23"/>
      <c r="AA170" s="23"/>
      <c r="AB170" s="12"/>
      <c r="AC170" s="91">
        <f t="shared" si="98"/>
        <v>0</v>
      </c>
      <c r="AD170" s="75">
        <f t="shared" si="99"/>
        <v>0</v>
      </c>
      <c r="AE170" s="88">
        <f t="shared" si="78"/>
        <v>0</v>
      </c>
      <c r="AF170" s="92">
        <f t="shared" si="79"/>
        <v>0</v>
      </c>
      <c r="AG170" s="93">
        <f t="shared" si="80"/>
        <v>0</v>
      </c>
      <c r="AH170" s="93">
        <f t="shared" si="81"/>
        <v>0</v>
      </c>
      <c r="AI170" s="78">
        <f t="shared" si="82"/>
        <v>0</v>
      </c>
      <c r="AJ170" s="92">
        <f t="shared" si="100"/>
        <v>0</v>
      </c>
      <c r="AK170" s="78">
        <f t="shared" si="101"/>
        <v>0</v>
      </c>
      <c r="AL170" s="11"/>
      <c r="AM170" s="14"/>
      <c r="AN170" s="11"/>
      <c r="AO170" s="15"/>
      <c r="AP170" s="11"/>
      <c r="AQ170" s="11"/>
      <c r="AR170" s="11"/>
      <c r="AS170" s="75" t="str">
        <f t="shared" si="91"/>
        <v/>
      </c>
      <c r="AT170" s="75" t="str">
        <f t="shared" ca="1" si="92"/>
        <v/>
      </c>
      <c r="AU170" s="75" t="str">
        <f t="shared" si="93"/>
        <v/>
      </c>
      <c r="AV170" s="75" t="str">
        <f t="shared" ca="1" si="94"/>
        <v/>
      </c>
      <c r="AW170" s="11"/>
      <c r="AX170" s="11"/>
      <c r="AY170" s="75" t="str">
        <f t="shared" si="95"/>
        <v/>
      </c>
      <c r="AZ170" s="11"/>
      <c r="BA170" s="11"/>
      <c r="BB170" s="75" t="str">
        <f t="shared" si="96"/>
        <v/>
      </c>
      <c r="BC170" s="11"/>
      <c r="BH170" s="52"/>
      <c r="BI170" s="52"/>
      <c r="BJ170" s="52"/>
      <c r="BK170" s="52"/>
      <c r="BL170" s="52"/>
      <c r="BM170" s="52"/>
      <c r="BQ170" s="27"/>
      <c r="BR170" s="27"/>
      <c r="BS170" s="27"/>
      <c r="BT170" s="27"/>
      <c r="BU170" s="27"/>
      <c r="BV170" s="27"/>
      <c r="BW170" s="54"/>
      <c r="BX170" s="26"/>
      <c r="BY170" s="54"/>
      <c r="BZ170" s="26"/>
      <c r="CA170" s="26"/>
      <c r="CB170" s="26"/>
    </row>
    <row r="171" spans="1:80" ht="17.45" customHeight="1" thickBot="1">
      <c r="A171" s="94">
        <f t="shared" si="97"/>
        <v>23.700000000000003</v>
      </c>
      <c r="B171" s="180">
        <f t="shared" si="83"/>
        <v>45904</v>
      </c>
      <c r="C171" s="16"/>
      <c r="D171" s="17"/>
      <c r="E171" s="18">
        <v>2</v>
      </c>
      <c r="F171" s="17">
        <v>1</v>
      </c>
      <c r="G171" s="96">
        <f t="shared" si="106"/>
        <v>768</v>
      </c>
      <c r="H171" s="97">
        <f t="shared" si="106"/>
        <v>6109</v>
      </c>
      <c r="I171" s="98">
        <f t="shared" si="102"/>
        <v>0</v>
      </c>
      <c r="J171" s="99">
        <f t="shared" si="103"/>
        <v>2.5974025974025974E-3</v>
      </c>
      <c r="K171" s="99">
        <f t="shared" si="104"/>
        <v>0</v>
      </c>
      <c r="L171" s="99">
        <f t="shared" si="105"/>
        <v>1.6366612111292964E-4</v>
      </c>
      <c r="M171" s="99">
        <f t="shared" ca="1" si="88"/>
        <v>9.6196868008948541E-2</v>
      </c>
      <c r="N171" s="99">
        <f t="shared" ca="1" si="89"/>
        <v>1.7732742241925274E-2</v>
      </c>
      <c r="O171" s="99">
        <f t="shared" si="90"/>
        <v>5.0000000000000001E-4</v>
      </c>
      <c r="P171" s="19" t="s">
        <v>184</v>
      </c>
      <c r="Q171" s="16">
        <v>110.4</v>
      </c>
      <c r="R171" s="19">
        <v>106</v>
      </c>
      <c r="S171" s="89">
        <f t="shared" si="84"/>
        <v>110.4</v>
      </c>
      <c r="T171" s="75">
        <f t="shared" si="85"/>
        <v>106</v>
      </c>
      <c r="U171" s="100">
        <f t="shared" si="86"/>
        <v>84.787200000000013</v>
      </c>
      <c r="V171" s="101">
        <f t="shared" si="87"/>
        <v>647.55399999999997</v>
      </c>
      <c r="W171" s="16"/>
      <c r="X171" s="16"/>
      <c r="Y171" s="23"/>
      <c r="Z171" s="23"/>
      <c r="AA171" s="23"/>
      <c r="AB171" s="12"/>
      <c r="AC171" s="102">
        <f t="shared" si="98"/>
        <v>0</v>
      </c>
      <c r="AD171" s="97">
        <f t="shared" si="99"/>
        <v>0</v>
      </c>
      <c r="AE171" s="98">
        <f t="shared" si="78"/>
        <v>0</v>
      </c>
      <c r="AF171" s="103">
        <f t="shared" si="79"/>
        <v>0</v>
      </c>
      <c r="AG171" s="104">
        <f t="shared" si="80"/>
        <v>0</v>
      </c>
      <c r="AH171" s="104">
        <f t="shared" si="81"/>
        <v>0</v>
      </c>
      <c r="AI171" s="99">
        <f t="shared" si="82"/>
        <v>0</v>
      </c>
      <c r="AJ171" s="103">
        <f t="shared" si="100"/>
        <v>0</v>
      </c>
      <c r="AK171" s="99">
        <f t="shared" si="101"/>
        <v>0</v>
      </c>
      <c r="AL171" s="17"/>
      <c r="AM171" s="20"/>
      <c r="AN171" s="17"/>
      <c r="AO171" s="21"/>
      <c r="AP171" s="17"/>
      <c r="AQ171" s="17"/>
      <c r="AR171" s="17"/>
      <c r="AS171" s="97" t="str">
        <f t="shared" si="91"/>
        <v/>
      </c>
      <c r="AT171" s="97" t="str">
        <f t="shared" ca="1" si="92"/>
        <v/>
      </c>
      <c r="AU171" s="97" t="str">
        <f t="shared" si="93"/>
        <v/>
      </c>
      <c r="AV171" s="97" t="str">
        <f t="shared" ca="1" si="94"/>
        <v/>
      </c>
      <c r="AW171" s="17"/>
      <c r="AX171" s="17"/>
      <c r="AY171" s="97" t="str">
        <f t="shared" si="95"/>
        <v/>
      </c>
      <c r="AZ171" s="17"/>
      <c r="BA171" s="17"/>
      <c r="BB171" s="97" t="str">
        <f t="shared" si="96"/>
        <v/>
      </c>
      <c r="BC171" s="17"/>
      <c r="BH171" s="52"/>
      <c r="BI171" s="52"/>
      <c r="BJ171" s="52"/>
      <c r="BK171" s="52"/>
      <c r="BL171" s="52"/>
      <c r="BM171" s="52"/>
      <c r="BQ171" s="27"/>
      <c r="BR171" s="27"/>
      <c r="BS171" s="27"/>
      <c r="BT171" s="27"/>
      <c r="BU171" s="27"/>
      <c r="BV171" s="27"/>
      <c r="BW171" s="54"/>
      <c r="BX171" s="26"/>
      <c r="BY171" s="54"/>
      <c r="BZ171" s="26"/>
      <c r="CA171" s="26"/>
      <c r="CB171" s="26"/>
    </row>
    <row r="172" spans="1:80" ht="17.45" customHeight="1" thickTop="1">
      <c r="A172" s="105">
        <f>A165+1</f>
        <v>24.1</v>
      </c>
      <c r="B172" s="178">
        <f t="shared" si="83"/>
        <v>45905</v>
      </c>
      <c r="C172" s="4">
        <v>1</v>
      </c>
      <c r="D172" s="5"/>
      <c r="E172" s="6">
        <v>1</v>
      </c>
      <c r="F172" s="5">
        <v>1</v>
      </c>
      <c r="G172" s="74">
        <f t="shared" si="106"/>
        <v>766</v>
      </c>
      <c r="H172" s="75">
        <f t="shared" si="106"/>
        <v>6108</v>
      </c>
      <c r="I172" s="76">
        <f t="shared" si="102"/>
        <v>1.3020833333333333E-3</v>
      </c>
      <c r="J172" s="77">
        <f t="shared" si="103"/>
        <v>1.3020833333333333E-3</v>
      </c>
      <c r="K172" s="77">
        <f t="shared" si="104"/>
        <v>0</v>
      </c>
      <c r="L172" s="77">
        <f t="shared" si="105"/>
        <v>1.636929120969062E-4</v>
      </c>
      <c r="M172" s="78">
        <f t="shared" ca="1" si="88"/>
        <v>9.7315436241610737E-2</v>
      </c>
      <c r="N172" s="78">
        <f t="shared" ca="1" si="89"/>
        <v>1.7891070297656748E-2</v>
      </c>
      <c r="O172" s="78">
        <f t="shared" si="90"/>
        <v>5.0000000000000001E-4</v>
      </c>
      <c r="P172" s="13" t="s">
        <v>184</v>
      </c>
      <c r="Q172" s="8">
        <v>114</v>
      </c>
      <c r="R172" s="13">
        <v>110</v>
      </c>
      <c r="S172" s="79">
        <f t="shared" si="84"/>
        <v>114</v>
      </c>
      <c r="T172" s="80">
        <f t="shared" si="85"/>
        <v>110</v>
      </c>
      <c r="U172" s="90">
        <f t="shared" si="86"/>
        <v>87.323999999999998</v>
      </c>
      <c r="V172" s="82">
        <f t="shared" si="87"/>
        <v>671.88</v>
      </c>
      <c r="W172" s="4"/>
      <c r="X172" s="4"/>
      <c r="Y172" s="22"/>
      <c r="Z172" s="22"/>
      <c r="AA172" s="22"/>
      <c r="AB172" s="6"/>
      <c r="AC172" s="83">
        <f t="shared" si="98"/>
        <v>0</v>
      </c>
      <c r="AD172" s="80">
        <f t="shared" si="99"/>
        <v>0</v>
      </c>
      <c r="AE172" s="76">
        <f t="shared" si="78"/>
        <v>0</v>
      </c>
      <c r="AF172" s="84">
        <f t="shared" si="79"/>
        <v>0</v>
      </c>
      <c r="AG172" s="85">
        <f t="shared" si="80"/>
        <v>0</v>
      </c>
      <c r="AH172" s="85">
        <f t="shared" si="81"/>
        <v>0</v>
      </c>
      <c r="AI172" s="77">
        <f t="shared" si="82"/>
        <v>0</v>
      </c>
      <c r="AJ172" s="84">
        <f t="shared" si="100"/>
        <v>0</v>
      </c>
      <c r="AK172" s="77">
        <f t="shared" si="101"/>
        <v>0</v>
      </c>
      <c r="AL172" s="5">
        <v>3639</v>
      </c>
      <c r="AM172" s="9">
        <v>0.66</v>
      </c>
      <c r="AN172" s="5">
        <v>2665</v>
      </c>
      <c r="AO172" s="10">
        <v>0.66700000000000004</v>
      </c>
      <c r="AP172" s="5"/>
      <c r="AQ172" s="5"/>
      <c r="AR172" s="5"/>
      <c r="AS172" s="80" t="str">
        <f t="shared" si="91"/>
        <v/>
      </c>
      <c r="AT172" s="80" t="str">
        <f t="shared" ca="1" si="92"/>
        <v/>
      </c>
      <c r="AU172" s="80" t="str">
        <f t="shared" si="93"/>
        <v/>
      </c>
      <c r="AV172" s="80" t="str">
        <f t="shared" ca="1" si="94"/>
        <v/>
      </c>
      <c r="AW172" s="5"/>
      <c r="AX172" s="5"/>
      <c r="AY172" s="80" t="str">
        <f t="shared" si="95"/>
        <v/>
      </c>
      <c r="AZ172" s="165"/>
      <c r="BA172" s="165"/>
      <c r="BB172" s="80" t="str">
        <f t="shared" si="96"/>
        <v/>
      </c>
      <c r="BC172" s="5"/>
      <c r="BH172" s="52"/>
      <c r="BI172" s="52"/>
      <c r="BJ172" s="52"/>
      <c r="BK172" s="52"/>
      <c r="BL172" s="52"/>
      <c r="BM172" s="52"/>
      <c r="BQ172" s="27"/>
      <c r="BR172" s="27"/>
      <c r="BS172" s="27"/>
      <c r="BT172" s="27"/>
      <c r="BU172" s="27"/>
      <c r="BV172" s="27"/>
      <c r="BW172" s="54"/>
      <c r="BX172" s="26"/>
      <c r="BY172" s="54"/>
      <c r="BZ172" s="26"/>
      <c r="CA172" s="26"/>
      <c r="CB172" s="26"/>
    </row>
    <row r="173" spans="1:80" ht="17.45" customHeight="1">
      <c r="A173" s="94">
        <f t="shared" si="97"/>
        <v>24.2</v>
      </c>
      <c r="B173" s="179">
        <f t="shared" si="83"/>
        <v>45906</v>
      </c>
      <c r="C173" s="8"/>
      <c r="D173" s="11"/>
      <c r="E173" s="12"/>
      <c r="F173" s="11"/>
      <c r="G173" s="74">
        <f t="shared" si="106"/>
        <v>766</v>
      </c>
      <c r="H173" s="75">
        <f t="shared" si="106"/>
        <v>6108</v>
      </c>
      <c r="I173" s="88">
        <f t="shared" si="102"/>
        <v>0</v>
      </c>
      <c r="J173" s="78">
        <f t="shared" si="103"/>
        <v>0</v>
      </c>
      <c r="K173" s="78">
        <f t="shared" si="104"/>
        <v>0</v>
      </c>
      <c r="L173" s="78">
        <f t="shared" si="105"/>
        <v>0</v>
      </c>
      <c r="M173" s="78">
        <f t="shared" ca="1" si="88"/>
        <v>9.7315436241610737E-2</v>
      </c>
      <c r="N173" s="78">
        <f t="shared" ca="1" si="89"/>
        <v>1.7891070297656748E-2</v>
      </c>
      <c r="O173" s="78">
        <f t="shared" si="90"/>
        <v>5.0000000000000001E-4</v>
      </c>
      <c r="P173" s="13" t="s">
        <v>184</v>
      </c>
      <c r="Q173" s="8">
        <v>114</v>
      </c>
      <c r="R173" s="13">
        <v>110</v>
      </c>
      <c r="S173" s="89">
        <f t="shared" si="84"/>
        <v>114</v>
      </c>
      <c r="T173" s="75">
        <f t="shared" si="85"/>
        <v>110</v>
      </c>
      <c r="U173" s="90">
        <f t="shared" si="86"/>
        <v>87.323999999999998</v>
      </c>
      <c r="V173" s="82">
        <f t="shared" si="87"/>
        <v>671.88</v>
      </c>
      <c r="W173" s="8"/>
      <c r="X173" s="8"/>
      <c r="Y173" s="23"/>
      <c r="Z173" s="23"/>
      <c r="AA173" s="23"/>
      <c r="AB173" s="12"/>
      <c r="AC173" s="91">
        <f t="shared" si="98"/>
        <v>0</v>
      </c>
      <c r="AD173" s="75">
        <f t="shared" si="99"/>
        <v>0</v>
      </c>
      <c r="AE173" s="88">
        <f t="shared" si="78"/>
        <v>0</v>
      </c>
      <c r="AF173" s="92">
        <f t="shared" si="79"/>
        <v>0</v>
      </c>
      <c r="AG173" s="93">
        <f t="shared" si="80"/>
        <v>0</v>
      </c>
      <c r="AH173" s="93">
        <f t="shared" si="81"/>
        <v>0</v>
      </c>
      <c r="AI173" s="78">
        <f t="shared" si="82"/>
        <v>0</v>
      </c>
      <c r="AJ173" s="92">
        <f t="shared" si="100"/>
        <v>0</v>
      </c>
      <c r="AK173" s="78">
        <f t="shared" si="101"/>
        <v>0</v>
      </c>
      <c r="AL173" s="11"/>
      <c r="AM173" s="14"/>
      <c r="AN173" s="11">
        <v>2672</v>
      </c>
      <c r="AO173" s="15">
        <v>0.7</v>
      </c>
      <c r="AP173" s="11"/>
      <c r="AQ173" s="11"/>
      <c r="AR173" s="11"/>
      <c r="AS173" s="75" t="str">
        <f t="shared" si="91"/>
        <v/>
      </c>
      <c r="AT173" s="75" t="str">
        <f t="shared" ca="1" si="92"/>
        <v/>
      </c>
      <c r="AU173" s="75" t="str">
        <f t="shared" si="93"/>
        <v/>
      </c>
      <c r="AV173" s="75" t="str">
        <f t="shared" ca="1" si="94"/>
        <v/>
      </c>
      <c r="AW173" s="11"/>
      <c r="AX173" s="11"/>
      <c r="AY173" s="75" t="str">
        <f t="shared" si="95"/>
        <v/>
      </c>
      <c r="AZ173" s="11"/>
      <c r="BA173" s="11"/>
      <c r="BB173" s="75" t="str">
        <f t="shared" si="96"/>
        <v/>
      </c>
      <c r="BC173" s="11"/>
      <c r="BH173" s="52"/>
      <c r="BI173" s="52"/>
      <c r="BJ173" s="52"/>
      <c r="BK173" s="52"/>
      <c r="BL173" s="52"/>
      <c r="BM173" s="52"/>
      <c r="BQ173" s="27"/>
      <c r="BR173" s="27"/>
      <c r="BS173" s="27"/>
      <c r="BT173" s="27"/>
      <c r="BU173" s="27"/>
      <c r="BV173" s="27"/>
      <c r="BW173" s="54"/>
      <c r="BX173" s="26"/>
      <c r="BY173" s="54"/>
      <c r="BZ173" s="26"/>
      <c r="CA173" s="26"/>
      <c r="CB173" s="26"/>
    </row>
    <row r="174" spans="1:80" ht="17.45" customHeight="1">
      <c r="A174" s="86">
        <f t="shared" si="97"/>
        <v>24.3</v>
      </c>
      <c r="B174" s="179">
        <f t="shared" si="83"/>
        <v>45907</v>
      </c>
      <c r="C174" s="8"/>
      <c r="D174" s="11"/>
      <c r="E174" s="12">
        <v>1</v>
      </c>
      <c r="F174" s="11">
        <v>2</v>
      </c>
      <c r="G174" s="74">
        <f t="shared" si="106"/>
        <v>765</v>
      </c>
      <c r="H174" s="75">
        <f t="shared" si="106"/>
        <v>6106</v>
      </c>
      <c r="I174" s="88">
        <f t="shared" si="102"/>
        <v>0</v>
      </c>
      <c r="J174" s="78">
        <f t="shared" si="103"/>
        <v>1.3054830287206266E-3</v>
      </c>
      <c r="K174" s="78">
        <f t="shared" si="104"/>
        <v>0</v>
      </c>
      <c r="L174" s="78">
        <f t="shared" si="105"/>
        <v>3.2743942370661429E-4</v>
      </c>
      <c r="M174" s="78">
        <f t="shared" ca="1" si="88"/>
        <v>9.8434004474272932E-2</v>
      </c>
      <c r="N174" s="78">
        <f t="shared" ca="1" si="89"/>
        <v>1.82077264091197E-2</v>
      </c>
      <c r="O174" s="78">
        <f t="shared" si="90"/>
        <v>5.0000000000000001E-4</v>
      </c>
      <c r="P174" s="13" t="s">
        <v>184</v>
      </c>
      <c r="Q174" s="8">
        <v>114</v>
      </c>
      <c r="R174" s="13">
        <v>110</v>
      </c>
      <c r="S174" s="89">
        <f t="shared" si="84"/>
        <v>114</v>
      </c>
      <c r="T174" s="75">
        <f t="shared" si="85"/>
        <v>110</v>
      </c>
      <c r="U174" s="90">
        <f t="shared" si="86"/>
        <v>87.21</v>
      </c>
      <c r="V174" s="82">
        <f t="shared" si="87"/>
        <v>671.66</v>
      </c>
      <c r="W174" s="8"/>
      <c r="X174" s="8"/>
      <c r="Y174" s="23"/>
      <c r="Z174" s="23"/>
      <c r="AA174" s="23"/>
      <c r="AB174" s="12"/>
      <c r="AC174" s="91">
        <f t="shared" si="98"/>
        <v>0</v>
      </c>
      <c r="AD174" s="75">
        <f t="shared" si="99"/>
        <v>0</v>
      </c>
      <c r="AE174" s="88">
        <f t="shared" si="78"/>
        <v>0</v>
      </c>
      <c r="AF174" s="92">
        <f t="shared" si="79"/>
        <v>0</v>
      </c>
      <c r="AG174" s="93">
        <f t="shared" si="80"/>
        <v>0</v>
      </c>
      <c r="AH174" s="93">
        <f t="shared" si="81"/>
        <v>0</v>
      </c>
      <c r="AI174" s="78">
        <f t="shared" si="82"/>
        <v>0</v>
      </c>
      <c r="AJ174" s="92">
        <f t="shared" si="100"/>
        <v>0</v>
      </c>
      <c r="AK174" s="78">
        <f t="shared" si="101"/>
        <v>0</v>
      </c>
      <c r="AL174" s="11"/>
      <c r="AM174" s="14"/>
      <c r="AN174" s="11">
        <v>2682</v>
      </c>
      <c r="AO174" s="15">
        <v>0.76700000000000002</v>
      </c>
      <c r="AP174" s="11"/>
      <c r="AQ174" s="11"/>
      <c r="AR174" s="11"/>
      <c r="AS174" s="75" t="str">
        <f t="shared" si="91"/>
        <v/>
      </c>
      <c r="AT174" s="75" t="str">
        <f t="shared" ca="1" si="92"/>
        <v/>
      </c>
      <c r="AU174" s="75" t="str">
        <f t="shared" si="93"/>
        <v/>
      </c>
      <c r="AV174" s="75" t="str">
        <f t="shared" ca="1" si="94"/>
        <v/>
      </c>
      <c r="AW174" s="11"/>
      <c r="AX174" s="11"/>
      <c r="AY174" s="75" t="str">
        <f t="shared" si="95"/>
        <v/>
      </c>
      <c r="AZ174" s="11"/>
      <c r="BA174" s="11"/>
      <c r="BB174" s="75" t="str">
        <f t="shared" si="96"/>
        <v/>
      </c>
      <c r="BC174" s="11"/>
      <c r="BH174" s="52"/>
      <c r="BI174" s="52"/>
      <c r="BJ174" s="52"/>
      <c r="BK174" s="52"/>
      <c r="BL174" s="52"/>
      <c r="BM174" s="52"/>
      <c r="BQ174" s="27"/>
      <c r="BR174" s="27"/>
      <c r="BS174" s="27"/>
      <c r="BT174" s="27"/>
      <c r="BU174" s="27"/>
      <c r="BV174" s="27"/>
      <c r="BW174" s="54"/>
      <c r="BX174" s="26"/>
      <c r="BY174" s="54"/>
      <c r="BZ174" s="26"/>
      <c r="CA174" s="26"/>
      <c r="CB174" s="26"/>
    </row>
    <row r="175" spans="1:80" ht="17.45" customHeight="1">
      <c r="A175" s="94">
        <f t="shared" si="97"/>
        <v>24.4</v>
      </c>
      <c r="B175" s="179">
        <f t="shared" si="83"/>
        <v>45908</v>
      </c>
      <c r="C175" s="8"/>
      <c r="D175" s="11"/>
      <c r="E175" s="12"/>
      <c r="F175" s="11">
        <v>1</v>
      </c>
      <c r="G175" s="74">
        <f t="shared" si="106"/>
        <v>765</v>
      </c>
      <c r="H175" s="75">
        <f t="shared" si="106"/>
        <v>6105</v>
      </c>
      <c r="I175" s="88">
        <f t="shared" si="102"/>
        <v>0</v>
      </c>
      <c r="J175" s="78">
        <f t="shared" si="103"/>
        <v>0</v>
      </c>
      <c r="K175" s="78">
        <f t="shared" si="104"/>
        <v>0</v>
      </c>
      <c r="L175" s="78">
        <f t="shared" si="105"/>
        <v>1.6377333770062233E-4</v>
      </c>
      <c r="M175" s="78">
        <f t="shared" ca="1" si="88"/>
        <v>9.8434004474272932E-2</v>
      </c>
      <c r="N175" s="78">
        <f t="shared" ca="1" si="89"/>
        <v>1.8366054464851175E-2</v>
      </c>
      <c r="O175" s="78">
        <f t="shared" si="90"/>
        <v>5.0000000000000001E-4</v>
      </c>
      <c r="P175" s="13" t="s">
        <v>184</v>
      </c>
      <c r="Q175" s="8">
        <v>114</v>
      </c>
      <c r="R175" s="13">
        <v>110</v>
      </c>
      <c r="S175" s="89">
        <f t="shared" si="84"/>
        <v>114</v>
      </c>
      <c r="T175" s="75">
        <f t="shared" si="85"/>
        <v>110</v>
      </c>
      <c r="U175" s="90">
        <f t="shared" si="86"/>
        <v>87.21</v>
      </c>
      <c r="V175" s="82">
        <f t="shared" si="87"/>
        <v>671.55</v>
      </c>
      <c r="W175" s="8"/>
      <c r="X175" s="8"/>
      <c r="Y175" s="23"/>
      <c r="Z175" s="23"/>
      <c r="AA175" s="23"/>
      <c r="AB175" s="12"/>
      <c r="AC175" s="91">
        <f t="shared" si="98"/>
        <v>0</v>
      </c>
      <c r="AD175" s="75">
        <f t="shared" si="99"/>
        <v>0</v>
      </c>
      <c r="AE175" s="88">
        <f t="shared" si="78"/>
        <v>0</v>
      </c>
      <c r="AF175" s="92">
        <f t="shared" si="79"/>
        <v>0</v>
      </c>
      <c r="AG175" s="93">
        <f t="shared" si="80"/>
        <v>0</v>
      </c>
      <c r="AH175" s="93">
        <f t="shared" si="81"/>
        <v>0</v>
      </c>
      <c r="AI175" s="78">
        <f t="shared" si="82"/>
        <v>0</v>
      </c>
      <c r="AJ175" s="92">
        <f t="shared" si="100"/>
        <v>0</v>
      </c>
      <c r="AK175" s="78">
        <f t="shared" si="101"/>
        <v>0</v>
      </c>
      <c r="AL175" s="11"/>
      <c r="AM175" s="14"/>
      <c r="AN175" s="11">
        <v>2642</v>
      </c>
      <c r="AO175" s="15">
        <v>0.73699999999999999</v>
      </c>
      <c r="AP175" s="11"/>
      <c r="AQ175" s="11"/>
      <c r="AR175" s="11"/>
      <c r="AS175" s="75" t="str">
        <f t="shared" si="91"/>
        <v/>
      </c>
      <c r="AT175" s="75" t="str">
        <f t="shared" ca="1" si="92"/>
        <v/>
      </c>
      <c r="AU175" s="75" t="str">
        <f t="shared" si="93"/>
        <v/>
      </c>
      <c r="AV175" s="75" t="str">
        <f t="shared" ca="1" si="94"/>
        <v/>
      </c>
      <c r="AW175" s="11"/>
      <c r="AX175" s="11"/>
      <c r="AY175" s="75" t="str">
        <f t="shared" si="95"/>
        <v/>
      </c>
      <c r="AZ175" s="11"/>
      <c r="BA175" s="11"/>
      <c r="BB175" s="75" t="str">
        <f t="shared" si="96"/>
        <v/>
      </c>
      <c r="BC175" s="11"/>
      <c r="BH175" s="52"/>
      <c r="BI175" s="52"/>
      <c r="BJ175" s="52"/>
      <c r="BK175" s="52"/>
      <c r="BL175" s="52"/>
      <c r="BM175" s="52"/>
      <c r="BQ175" s="27"/>
      <c r="BR175" s="27"/>
      <c r="BS175" s="27"/>
      <c r="BT175" s="27"/>
      <c r="BU175" s="27"/>
      <c r="BV175" s="27"/>
      <c r="BW175" s="54"/>
      <c r="BX175" s="26"/>
      <c r="BY175" s="54"/>
      <c r="BZ175" s="26"/>
      <c r="CA175" s="26"/>
      <c r="CB175" s="26"/>
    </row>
    <row r="176" spans="1:80" ht="17.45" customHeight="1">
      <c r="A176" s="86">
        <f t="shared" si="97"/>
        <v>24.5</v>
      </c>
      <c r="B176" s="179">
        <f t="shared" si="83"/>
        <v>45909</v>
      </c>
      <c r="C176" s="8"/>
      <c r="D176" s="11"/>
      <c r="E176" s="12">
        <v>1</v>
      </c>
      <c r="F176" s="11">
        <v>1</v>
      </c>
      <c r="G176" s="74">
        <f t="shared" si="106"/>
        <v>764</v>
      </c>
      <c r="H176" s="75">
        <f t="shared" si="106"/>
        <v>6104</v>
      </c>
      <c r="I176" s="88">
        <f t="shared" si="102"/>
        <v>0</v>
      </c>
      <c r="J176" s="78">
        <f t="shared" si="103"/>
        <v>1.30718954248366E-3</v>
      </c>
      <c r="K176" s="78">
        <f t="shared" si="104"/>
        <v>0</v>
      </c>
      <c r="L176" s="78">
        <f t="shared" si="105"/>
        <v>1.6380016380016381E-4</v>
      </c>
      <c r="M176" s="78">
        <f t="shared" ca="1" si="88"/>
        <v>9.9552572706935127E-2</v>
      </c>
      <c r="N176" s="78">
        <f t="shared" ca="1" si="89"/>
        <v>1.8524382520582649E-2</v>
      </c>
      <c r="O176" s="78">
        <f t="shared" si="90"/>
        <v>5.0000000000000001E-4</v>
      </c>
      <c r="P176" s="13" t="s">
        <v>184</v>
      </c>
      <c r="Q176" s="8">
        <v>114</v>
      </c>
      <c r="R176" s="13">
        <v>110</v>
      </c>
      <c r="S176" s="89">
        <f t="shared" si="84"/>
        <v>114</v>
      </c>
      <c r="T176" s="75">
        <f t="shared" si="85"/>
        <v>110</v>
      </c>
      <c r="U176" s="90">
        <f t="shared" si="86"/>
        <v>87.096000000000004</v>
      </c>
      <c r="V176" s="82">
        <f t="shared" si="87"/>
        <v>671.44</v>
      </c>
      <c r="W176" s="8"/>
      <c r="X176" s="8"/>
      <c r="Y176" s="23"/>
      <c r="Z176" s="23"/>
      <c r="AA176" s="23"/>
      <c r="AB176" s="12"/>
      <c r="AC176" s="91">
        <f t="shared" si="98"/>
        <v>0</v>
      </c>
      <c r="AD176" s="75">
        <f t="shared" si="99"/>
        <v>0</v>
      </c>
      <c r="AE176" s="88">
        <f t="shared" si="78"/>
        <v>0</v>
      </c>
      <c r="AF176" s="92">
        <f t="shared" si="79"/>
        <v>0</v>
      </c>
      <c r="AG176" s="93">
        <f t="shared" si="80"/>
        <v>0</v>
      </c>
      <c r="AH176" s="93">
        <f t="shared" si="81"/>
        <v>0</v>
      </c>
      <c r="AI176" s="78">
        <f t="shared" si="82"/>
        <v>0</v>
      </c>
      <c r="AJ176" s="92">
        <f t="shared" si="100"/>
        <v>0</v>
      </c>
      <c r="AK176" s="78">
        <f t="shared" si="101"/>
        <v>0</v>
      </c>
      <c r="AL176" s="11"/>
      <c r="AM176" s="14"/>
      <c r="AN176" s="11">
        <v>2713</v>
      </c>
      <c r="AO176" s="15">
        <v>0.61699999999999999</v>
      </c>
      <c r="AP176" s="11"/>
      <c r="AQ176" s="11"/>
      <c r="AR176" s="11"/>
      <c r="AS176" s="75" t="str">
        <f t="shared" si="91"/>
        <v/>
      </c>
      <c r="AT176" s="75" t="str">
        <f t="shared" ca="1" si="92"/>
        <v/>
      </c>
      <c r="AU176" s="75" t="str">
        <f t="shared" si="93"/>
        <v/>
      </c>
      <c r="AV176" s="75" t="str">
        <f t="shared" ca="1" si="94"/>
        <v/>
      </c>
      <c r="AW176" s="11"/>
      <c r="AX176" s="11"/>
      <c r="AY176" s="75" t="str">
        <f t="shared" si="95"/>
        <v/>
      </c>
      <c r="AZ176" s="11"/>
      <c r="BA176" s="11"/>
      <c r="BB176" s="75" t="str">
        <f t="shared" si="96"/>
        <v/>
      </c>
      <c r="BC176" s="11"/>
      <c r="BH176" s="52"/>
      <c r="BI176" s="52"/>
      <c r="BJ176" s="52"/>
      <c r="BK176" s="52"/>
      <c r="BL176" s="52"/>
      <c r="BM176" s="52"/>
      <c r="BQ176" s="27"/>
      <c r="BR176" s="27"/>
      <c r="BS176" s="27"/>
      <c r="BT176" s="27"/>
      <c r="BU176" s="27"/>
      <c r="BV176" s="27"/>
      <c r="BW176" s="54"/>
      <c r="BX176" s="26"/>
      <c r="BY176" s="54"/>
      <c r="BZ176" s="26"/>
      <c r="CA176" s="26"/>
      <c r="CB176" s="26"/>
    </row>
    <row r="177" spans="1:80" ht="17.45" customHeight="1">
      <c r="A177" s="94">
        <f t="shared" si="97"/>
        <v>24.6</v>
      </c>
      <c r="B177" s="179">
        <f t="shared" si="83"/>
        <v>45910</v>
      </c>
      <c r="C177" s="8"/>
      <c r="D177" s="11"/>
      <c r="E177" s="12">
        <v>2</v>
      </c>
      <c r="F177" s="11">
        <v>1</v>
      </c>
      <c r="G177" s="74">
        <f t="shared" si="106"/>
        <v>762</v>
      </c>
      <c r="H177" s="75">
        <f t="shared" si="106"/>
        <v>6103</v>
      </c>
      <c r="I177" s="88">
        <f t="shared" si="102"/>
        <v>0</v>
      </c>
      <c r="J177" s="78">
        <f t="shared" si="103"/>
        <v>2.617801047120419E-3</v>
      </c>
      <c r="K177" s="78">
        <f t="shared" si="104"/>
        <v>0</v>
      </c>
      <c r="L177" s="78">
        <f t="shared" si="105"/>
        <v>1.6382699868938401E-4</v>
      </c>
      <c r="M177" s="78">
        <f t="shared" ca="1" si="88"/>
        <v>0.1017897091722595</v>
      </c>
      <c r="N177" s="78">
        <f t="shared" ca="1" si="89"/>
        <v>1.8682710576314127E-2</v>
      </c>
      <c r="O177" s="78">
        <f t="shared" si="90"/>
        <v>5.0000000000000001E-4</v>
      </c>
      <c r="P177" s="13" t="s">
        <v>184</v>
      </c>
      <c r="Q177" s="8">
        <v>114</v>
      </c>
      <c r="R177" s="13">
        <v>115</v>
      </c>
      <c r="S177" s="89">
        <f t="shared" si="84"/>
        <v>114</v>
      </c>
      <c r="T177" s="75">
        <f t="shared" si="85"/>
        <v>115</v>
      </c>
      <c r="U177" s="90">
        <f t="shared" si="86"/>
        <v>86.867999999999995</v>
      </c>
      <c r="V177" s="82">
        <f t="shared" si="87"/>
        <v>701.84500000000003</v>
      </c>
      <c r="W177" s="8"/>
      <c r="X177" s="8"/>
      <c r="Y177" s="23"/>
      <c r="Z177" s="23"/>
      <c r="AA177" s="23"/>
      <c r="AB177" s="12"/>
      <c r="AC177" s="91">
        <f t="shared" si="98"/>
        <v>0</v>
      </c>
      <c r="AD177" s="75">
        <f t="shared" si="99"/>
        <v>0</v>
      </c>
      <c r="AE177" s="88">
        <f t="shared" si="78"/>
        <v>0</v>
      </c>
      <c r="AF177" s="92">
        <f t="shared" si="79"/>
        <v>0</v>
      </c>
      <c r="AG177" s="93">
        <f t="shared" si="80"/>
        <v>0</v>
      </c>
      <c r="AH177" s="93">
        <f t="shared" si="81"/>
        <v>0</v>
      </c>
      <c r="AI177" s="78">
        <f t="shared" si="82"/>
        <v>0</v>
      </c>
      <c r="AJ177" s="92">
        <f t="shared" si="100"/>
        <v>0</v>
      </c>
      <c r="AK177" s="78">
        <f t="shared" si="101"/>
        <v>0</v>
      </c>
      <c r="AL177" s="11"/>
      <c r="AM177" s="14"/>
      <c r="AN177" s="11"/>
      <c r="AO177" s="15"/>
      <c r="AP177" s="11"/>
      <c r="AQ177" s="11"/>
      <c r="AR177" s="11"/>
      <c r="AS177" s="75" t="str">
        <f t="shared" si="91"/>
        <v/>
      </c>
      <c r="AT177" s="75" t="str">
        <f t="shared" ca="1" si="92"/>
        <v/>
      </c>
      <c r="AU177" s="75" t="str">
        <f t="shared" si="93"/>
        <v/>
      </c>
      <c r="AV177" s="75" t="str">
        <f t="shared" ca="1" si="94"/>
        <v/>
      </c>
      <c r="AW177" s="11"/>
      <c r="AX177" s="11"/>
      <c r="AY177" s="75" t="str">
        <f t="shared" si="95"/>
        <v/>
      </c>
      <c r="AZ177" s="11"/>
      <c r="BA177" s="11"/>
      <c r="BB177" s="75" t="str">
        <f t="shared" si="96"/>
        <v/>
      </c>
      <c r="BC177" s="11"/>
      <c r="BH177" s="52"/>
      <c r="BI177" s="52"/>
      <c r="BJ177" s="52"/>
      <c r="BK177" s="52"/>
      <c r="BL177" s="52"/>
      <c r="BM177" s="52"/>
      <c r="BQ177" s="27"/>
      <c r="BR177" s="27"/>
      <c r="BS177" s="27"/>
      <c r="BT177" s="27"/>
      <c r="BU177" s="27"/>
      <c r="BV177" s="27"/>
      <c r="BW177" s="54"/>
      <c r="BX177" s="26"/>
      <c r="BY177" s="54"/>
      <c r="BZ177" s="26"/>
      <c r="CA177" s="26"/>
      <c r="CB177" s="26"/>
    </row>
    <row r="178" spans="1:80" ht="17.45" customHeight="1" thickBot="1">
      <c r="A178" s="86">
        <f t="shared" si="97"/>
        <v>24.700000000000003</v>
      </c>
      <c r="B178" s="180">
        <f t="shared" si="83"/>
        <v>45911</v>
      </c>
      <c r="C178" s="16"/>
      <c r="D178" s="17"/>
      <c r="E178" s="18">
        <v>1</v>
      </c>
      <c r="F178" s="17"/>
      <c r="G178" s="96">
        <f t="shared" si="106"/>
        <v>761</v>
      </c>
      <c r="H178" s="97">
        <f t="shared" si="106"/>
        <v>6103</v>
      </c>
      <c r="I178" s="98">
        <f t="shared" si="102"/>
        <v>0</v>
      </c>
      <c r="J178" s="99">
        <f t="shared" si="103"/>
        <v>1.3123359580052493E-3</v>
      </c>
      <c r="K178" s="99">
        <f t="shared" si="104"/>
        <v>0</v>
      </c>
      <c r="L178" s="99">
        <f t="shared" si="105"/>
        <v>0</v>
      </c>
      <c r="M178" s="99">
        <f t="shared" ca="1" si="88"/>
        <v>0.1029082774049217</v>
      </c>
      <c r="N178" s="99">
        <f t="shared" ca="1" si="89"/>
        <v>1.8682710576314127E-2</v>
      </c>
      <c r="O178" s="99">
        <f t="shared" si="90"/>
        <v>5.0000000000000001E-4</v>
      </c>
      <c r="P178" s="19" t="s">
        <v>184</v>
      </c>
      <c r="Q178" s="16">
        <v>114</v>
      </c>
      <c r="R178" s="19">
        <v>115</v>
      </c>
      <c r="S178" s="89">
        <f t="shared" si="84"/>
        <v>114</v>
      </c>
      <c r="T178" s="75">
        <f t="shared" si="85"/>
        <v>115</v>
      </c>
      <c r="U178" s="100">
        <f t="shared" si="86"/>
        <v>86.754000000000005</v>
      </c>
      <c r="V178" s="101">
        <f t="shared" si="87"/>
        <v>701.84500000000003</v>
      </c>
      <c r="W178" s="16"/>
      <c r="X178" s="16"/>
      <c r="Y178" s="23"/>
      <c r="Z178" s="23"/>
      <c r="AA178" s="23"/>
      <c r="AB178" s="12"/>
      <c r="AC178" s="102">
        <f t="shared" si="98"/>
        <v>0</v>
      </c>
      <c r="AD178" s="97">
        <f t="shared" si="99"/>
        <v>0</v>
      </c>
      <c r="AE178" s="98">
        <f t="shared" si="78"/>
        <v>0</v>
      </c>
      <c r="AF178" s="103">
        <f t="shared" si="79"/>
        <v>0</v>
      </c>
      <c r="AG178" s="104">
        <f t="shared" si="80"/>
        <v>0</v>
      </c>
      <c r="AH178" s="104">
        <f t="shared" si="81"/>
        <v>0</v>
      </c>
      <c r="AI178" s="99">
        <f t="shared" si="82"/>
        <v>0</v>
      </c>
      <c r="AJ178" s="103">
        <f t="shared" si="100"/>
        <v>0</v>
      </c>
      <c r="AK178" s="99">
        <f t="shared" si="101"/>
        <v>0</v>
      </c>
      <c r="AL178" s="17"/>
      <c r="AM178" s="20"/>
      <c r="AN178" s="17"/>
      <c r="AO178" s="21"/>
      <c r="AP178" s="17"/>
      <c r="AQ178" s="17"/>
      <c r="AR178" s="17"/>
      <c r="AS178" s="97" t="str">
        <f t="shared" si="91"/>
        <v/>
      </c>
      <c r="AT178" s="97" t="str">
        <f t="shared" ca="1" si="92"/>
        <v/>
      </c>
      <c r="AU178" s="97" t="str">
        <f t="shared" si="93"/>
        <v/>
      </c>
      <c r="AV178" s="97" t="str">
        <f t="shared" ca="1" si="94"/>
        <v/>
      </c>
      <c r="AW178" s="17"/>
      <c r="AX178" s="17"/>
      <c r="AY178" s="97" t="str">
        <f t="shared" si="95"/>
        <v/>
      </c>
      <c r="AZ178" s="17"/>
      <c r="BA178" s="17"/>
      <c r="BB178" s="97" t="str">
        <f t="shared" si="96"/>
        <v/>
      </c>
      <c r="BC178" s="17"/>
      <c r="BH178" s="52"/>
      <c r="BI178" s="52"/>
      <c r="BJ178" s="52"/>
      <c r="BK178" s="52"/>
      <c r="BL178" s="52"/>
      <c r="BM178" s="52"/>
      <c r="BQ178" s="27"/>
      <c r="BR178" s="27"/>
      <c r="BS178" s="27"/>
      <c r="BT178" s="27"/>
      <c r="BU178" s="27"/>
      <c r="BV178" s="27"/>
      <c r="BW178" s="54"/>
      <c r="BX178" s="26"/>
      <c r="BY178" s="54"/>
      <c r="BZ178" s="26"/>
      <c r="CA178" s="26"/>
      <c r="CB178" s="26"/>
    </row>
    <row r="179" spans="1:80" ht="17.45" customHeight="1" thickTop="1">
      <c r="A179" s="71">
        <f>A172+1</f>
        <v>25.1</v>
      </c>
      <c r="B179" s="178">
        <f t="shared" si="83"/>
        <v>45912</v>
      </c>
      <c r="C179" s="4"/>
      <c r="D179" s="5"/>
      <c r="E179" s="6"/>
      <c r="F179" s="5">
        <v>1</v>
      </c>
      <c r="G179" s="74">
        <f t="shared" si="106"/>
        <v>761</v>
      </c>
      <c r="H179" s="75">
        <f t="shared" si="106"/>
        <v>6102</v>
      </c>
      <c r="I179" s="76">
        <f t="shared" si="102"/>
        <v>0</v>
      </c>
      <c r="J179" s="77">
        <f t="shared" si="103"/>
        <v>0</v>
      </c>
      <c r="K179" s="77">
        <f t="shared" si="104"/>
        <v>0</v>
      </c>
      <c r="L179" s="77">
        <f t="shared" si="105"/>
        <v>1.6385384237260363E-4</v>
      </c>
      <c r="M179" s="78">
        <f t="shared" ca="1" si="88"/>
        <v>0.1029082774049217</v>
      </c>
      <c r="N179" s="78">
        <f t="shared" ca="1" si="89"/>
        <v>1.8841038632045604E-2</v>
      </c>
      <c r="O179" s="78">
        <f t="shared" si="90"/>
        <v>5.0000000000000001E-4</v>
      </c>
      <c r="P179" s="13" t="s">
        <v>184</v>
      </c>
      <c r="Q179" s="8">
        <v>114</v>
      </c>
      <c r="R179" s="13">
        <v>115</v>
      </c>
      <c r="S179" s="79">
        <f t="shared" si="84"/>
        <v>114</v>
      </c>
      <c r="T179" s="80">
        <f t="shared" si="85"/>
        <v>115</v>
      </c>
      <c r="U179" s="90">
        <f t="shared" si="86"/>
        <v>86.754000000000005</v>
      </c>
      <c r="V179" s="82">
        <f t="shared" si="87"/>
        <v>701.73</v>
      </c>
      <c r="W179" s="4"/>
      <c r="X179" s="4"/>
      <c r="Y179" s="22"/>
      <c r="Z179" s="22"/>
      <c r="AA179" s="22"/>
      <c r="AB179" s="6"/>
      <c r="AC179" s="83">
        <f t="shared" si="98"/>
        <v>0</v>
      </c>
      <c r="AD179" s="80">
        <f t="shared" si="99"/>
        <v>0</v>
      </c>
      <c r="AE179" s="76">
        <f t="shared" si="78"/>
        <v>0</v>
      </c>
      <c r="AF179" s="84">
        <f t="shared" si="79"/>
        <v>0</v>
      </c>
      <c r="AG179" s="85">
        <f t="shared" si="80"/>
        <v>0</v>
      </c>
      <c r="AH179" s="85">
        <f t="shared" si="81"/>
        <v>0</v>
      </c>
      <c r="AI179" s="77">
        <f t="shared" si="82"/>
        <v>0</v>
      </c>
      <c r="AJ179" s="84">
        <f t="shared" si="100"/>
        <v>0</v>
      </c>
      <c r="AK179" s="77">
        <f t="shared" si="101"/>
        <v>0</v>
      </c>
      <c r="AL179" s="5">
        <v>3688</v>
      </c>
      <c r="AM179" s="9">
        <v>0.64</v>
      </c>
      <c r="AN179" s="5">
        <v>2771</v>
      </c>
      <c r="AO179" s="10">
        <v>0.61699999999999999</v>
      </c>
      <c r="AP179" s="5"/>
      <c r="AQ179" s="5"/>
      <c r="AR179" s="5"/>
      <c r="AS179" s="80" t="str">
        <f t="shared" si="91"/>
        <v/>
      </c>
      <c r="AT179" s="80" t="str">
        <f t="shared" ca="1" si="92"/>
        <v/>
      </c>
      <c r="AU179" s="80" t="str">
        <f t="shared" si="93"/>
        <v/>
      </c>
      <c r="AV179" s="80" t="str">
        <f t="shared" ca="1" si="94"/>
        <v/>
      </c>
      <c r="AW179" s="5"/>
      <c r="AX179" s="5"/>
      <c r="AY179" s="80" t="str">
        <f t="shared" si="95"/>
        <v/>
      </c>
      <c r="AZ179" s="165"/>
      <c r="BA179" s="165"/>
      <c r="BB179" s="80" t="str">
        <f t="shared" si="96"/>
        <v/>
      </c>
      <c r="BC179" s="5"/>
      <c r="BH179" s="52"/>
      <c r="BI179" s="52"/>
      <c r="BJ179" s="52"/>
      <c r="BK179" s="52"/>
      <c r="BL179" s="52"/>
      <c r="BM179" s="52"/>
      <c r="BQ179" s="27"/>
      <c r="BR179" s="27"/>
      <c r="BS179" s="27"/>
      <c r="BT179" s="27"/>
      <c r="BU179" s="27"/>
      <c r="BV179" s="27"/>
      <c r="BW179" s="54"/>
      <c r="BX179" s="26"/>
      <c r="BY179" s="54"/>
      <c r="BZ179" s="26"/>
      <c r="CA179" s="26"/>
      <c r="CB179" s="26"/>
    </row>
    <row r="180" spans="1:80" ht="17.45" customHeight="1">
      <c r="A180" s="86">
        <f t="shared" si="97"/>
        <v>25.2</v>
      </c>
      <c r="B180" s="179">
        <f t="shared" si="83"/>
        <v>45913</v>
      </c>
      <c r="C180" s="8"/>
      <c r="D180" s="11"/>
      <c r="E180" s="12">
        <v>1</v>
      </c>
      <c r="F180" s="11"/>
      <c r="G180" s="74">
        <f t="shared" si="106"/>
        <v>760</v>
      </c>
      <c r="H180" s="75">
        <f t="shared" si="106"/>
        <v>6102</v>
      </c>
      <c r="I180" s="88">
        <f t="shared" si="102"/>
        <v>0</v>
      </c>
      <c r="J180" s="78">
        <f t="shared" si="103"/>
        <v>1.3140604467805519E-3</v>
      </c>
      <c r="K180" s="78">
        <f t="shared" si="104"/>
        <v>0</v>
      </c>
      <c r="L180" s="78">
        <f t="shared" si="105"/>
        <v>0</v>
      </c>
      <c r="M180" s="78">
        <f t="shared" ca="1" si="88"/>
        <v>0.1040268456375839</v>
      </c>
      <c r="N180" s="78">
        <f t="shared" ca="1" si="89"/>
        <v>1.8841038632045604E-2</v>
      </c>
      <c r="O180" s="78">
        <f t="shared" si="90"/>
        <v>5.0000000000000001E-4</v>
      </c>
      <c r="P180" s="13" t="s">
        <v>184</v>
      </c>
      <c r="Q180" s="8">
        <v>114</v>
      </c>
      <c r="R180" s="13">
        <v>120</v>
      </c>
      <c r="S180" s="89">
        <f t="shared" si="84"/>
        <v>114</v>
      </c>
      <c r="T180" s="75">
        <f t="shared" si="85"/>
        <v>120</v>
      </c>
      <c r="U180" s="90">
        <f t="shared" si="86"/>
        <v>86.64</v>
      </c>
      <c r="V180" s="82">
        <f t="shared" si="87"/>
        <v>732.24</v>
      </c>
      <c r="W180" s="8"/>
      <c r="X180" s="8"/>
      <c r="Y180" s="23"/>
      <c r="Z180" s="23"/>
      <c r="AA180" s="23"/>
      <c r="AB180" s="12"/>
      <c r="AC180" s="91">
        <f t="shared" si="98"/>
        <v>0</v>
      </c>
      <c r="AD180" s="75">
        <f t="shared" si="99"/>
        <v>0</v>
      </c>
      <c r="AE180" s="88">
        <f t="shared" si="78"/>
        <v>0</v>
      </c>
      <c r="AF180" s="92">
        <f t="shared" si="79"/>
        <v>0</v>
      </c>
      <c r="AG180" s="93">
        <f t="shared" si="80"/>
        <v>0</v>
      </c>
      <c r="AH180" s="93">
        <f t="shared" si="81"/>
        <v>0</v>
      </c>
      <c r="AI180" s="78">
        <f t="shared" si="82"/>
        <v>0</v>
      </c>
      <c r="AJ180" s="92">
        <f t="shared" si="100"/>
        <v>0</v>
      </c>
      <c r="AK180" s="78">
        <f t="shared" si="101"/>
        <v>0</v>
      </c>
      <c r="AL180" s="11"/>
      <c r="AM180" s="14"/>
      <c r="AN180" s="11">
        <v>2975</v>
      </c>
      <c r="AO180" s="15">
        <v>0.66700000000000004</v>
      </c>
      <c r="AP180" s="11"/>
      <c r="AQ180" s="11"/>
      <c r="AR180" s="11"/>
      <c r="AS180" s="75" t="str">
        <f t="shared" si="91"/>
        <v/>
      </c>
      <c r="AT180" s="75" t="str">
        <f t="shared" ca="1" si="92"/>
        <v/>
      </c>
      <c r="AU180" s="75" t="str">
        <f t="shared" si="93"/>
        <v/>
      </c>
      <c r="AV180" s="75" t="str">
        <f t="shared" ca="1" si="94"/>
        <v/>
      </c>
      <c r="AW180" s="11"/>
      <c r="AX180" s="11"/>
      <c r="AY180" s="75" t="str">
        <f t="shared" si="95"/>
        <v/>
      </c>
      <c r="AZ180" s="11"/>
      <c r="BA180" s="11"/>
      <c r="BB180" s="75" t="str">
        <f t="shared" si="96"/>
        <v/>
      </c>
      <c r="BC180" s="11"/>
      <c r="BH180" s="52"/>
      <c r="BI180" s="52"/>
      <c r="BJ180" s="52"/>
      <c r="BK180" s="52"/>
      <c r="BL180" s="52"/>
      <c r="BM180" s="52"/>
      <c r="BQ180" s="27"/>
      <c r="BR180" s="27"/>
      <c r="BS180" s="27"/>
      <c r="BT180" s="27"/>
      <c r="BU180" s="27"/>
      <c r="BV180" s="27"/>
      <c r="BW180" s="54"/>
      <c r="BX180" s="26"/>
      <c r="BY180" s="54"/>
      <c r="BZ180" s="26"/>
      <c r="CA180" s="26"/>
      <c r="CB180" s="26"/>
    </row>
    <row r="181" spans="1:80" ht="17.45" customHeight="1">
      <c r="A181" s="94">
        <f t="shared" si="97"/>
        <v>25.3</v>
      </c>
      <c r="B181" s="179">
        <f t="shared" si="83"/>
        <v>45914</v>
      </c>
      <c r="C181" s="8"/>
      <c r="D181" s="11"/>
      <c r="E181" s="12"/>
      <c r="F181" s="11"/>
      <c r="G181" s="74">
        <f t="shared" si="106"/>
        <v>760</v>
      </c>
      <c r="H181" s="75">
        <f t="shared" si="106"/>
        <v>6102</v>
      </c>
      <c r="I181" s="88">
        <f t="shared" si="102"/>
        <v>0</v>
      </c>
      <c r="J181" s="78">
        <f t="shared" si="103"/>
        <v>0</v>
      </c>
      <c r="K181" s="78">
        <f t="shared" si="104"/>
        <v>0</v>
      </c>
      <c r="L181" s="78">
        <f t="shared" si="105"/>
        <v>0</v>
      </c>
      <c r="M181" s="78">
        <f t="shared" ca="1" si="88"/>
        <v>0.1040268456375839</v>
      </c>
      <c r="N181" s="78">
        <f t="shared" ca="1" si="89"/>
        <v>1.8841038632045604E-2</v>
      </c>
      <c r="O181" s="78">
        <f t="shared" si="90"/>
        <v>5.0000000000000001E-4</v>
      </c>
      <c r="P181" s="13" t="s">
        <v>184</v>
      </c>
      <c r="Q181" s="8">
        <v>114</v>
      </c>
      <c r="R181" s="13">
        <v>120</v>
      </c>
      <c r="S181" s="89">
        <f t="shared" si="84"/>
        <v>114</v>
      </c>
      <c r="T181" s="75">
        <f t="shared" si="85"/>
        <v>120</v>
      </c>
      <c r="U181" s="90">
        <f t="shared" si="86"/>
        <v>86.64</v>
      </c>
      <c r="V181" s="82">
        <f t="shared" si="87"/>
        <v>732.24</v>
      </c>
      <c r="W181" s="8"/>
      <c r="X181" s="8"/>
      <c r="Y181" s="23"/>
      <c r="Z181" s="23"/>
      <c r="AA181" s="23"/>
      <c r="AB181" s="12"/>
      <c r="AC181" s="91">
        <f t="shared" si="98"/>
        <v>0</v>
      </c>
      <c r="AD181" s="75">
        <f t="shared" si="99"/>
        <v>0</v>
      </c>
      <c r="AE181" s="88">
        <f t="shared" si="78"/>
        <v>0</v>
      </c>
      <c r="AF181" s="92">
        <f t="shared" si="79"/>
        <v>0</v>
      </c>
      <c r="AG181" s="93">
        <f t="shared" si="80"/>
        <v>0</v>
      </c>
      <c r="AH181" s="93">
        <f t="shared" si="81"/>
        <v>0</v>
      </c>
      <c r="AI181" s="78">
        <f t="shared" si="82"/>
        <v>0</v>
      </c>
      <c r="AJ181" s="92">
        <f t="shared" si="100"/>
        <v>0</v>
      </c>
      <c r="AK181" s="78">
        <f t="shared" si="101"/>
        <v>0</v>
      </c>
      <c r="AL181" s="11"/>
      <c r="AM181" s="14"/>
      <c r="AN181" s="11">
        <v>2932</v>
      </c>
      <c r="AO181" s="15">
        <v>0.76700000000000002</v>
      </c>
      <c r="AP181" s="11"/>
      <c r="AQ181" s="11"/>
      <c r="AR181" s="11"/>
      <c r="AS181" s="75" t="str">
        <f t="shared" si="91"/>
        <v/>
      </c>
      <c r="AT181" s="75" t="str">
        <f t="shared" ca="1" si="92"/>
        <v/>
      </c>
      <c r="AU181" s="75" t="str">
        <f t="shared" si="93"/>
        <v/>
      </c>
      <c r="AV181" s="75" t="str">
        <f t="shared" ca="1" si="94"/>
        <v/>
      </c>
      <c r="AW181" s="11"/>
      <c r="AX181" s="11"/>
      <c r="AY181" s="75" t="str">
        <f t="shared" si="95"/>
        <v/>
      </c>
      <c r="AZ181" s="11"/>
      <c r="BA181" s="11"/>
      <c r="BB181" s="75" t="str">
        <f t="shared" si="96"/>
        <v/>
      </c>
      <c r="BC181" s="11"/>
      <c r="BH181" s="52"/>
      <c r="BI181" s="52"/>
      <c r="BJ181" s="52"/>
      <c r="BK181" s="52"/>
      <c r="BL181" s="52"/>
      <c r="BM181" s="52"/>
      <c r="BQ181" s="27"/>
      <c r="BR181" s="27"/>
      <c r="BS181" s="27"/>
      <c r="BT181" s="27"/>
      <c r="BU181" s="27"/>
      <c r="BV181" s="27"/>
      <c r="BW181" s="54"/>
      <c r="BX181" s="26"/>
      <c r="BY181" s="54"/>
      <c r="BZ181" s="26"/>
      <c r="CA181" s="26"/>
      <c r="CB181" s="26"/>
    </row>
    <row r="182" spans="1:80" ht="17.45" customHeight="1">
      <c r="A182" s="86">
        <f t="shared" si="97"/>
        <v>25.4</v>
      </c>
      <c r="B182" s="179">
        <f t="shared" si="83"/>
        <v>45915</v>
      </c>
      <c r="C182" s="8"/>
      <c r="D182" s="11"/>
      <c r="E182" s="12">
        <v>1</v>
      </c>
      <c r="F182" s="11"/>
      <c r="G182" s="74">
        <f t="shared" si="106"/>
        <v>759</v>
      </c>
      <c r="H182" s="75">
        <f t="shared" si="106"/>
        <v>6102</v>
      </c>
      <c r="I182" s="88">
        <f t="shared" si="102"/>
        <v>0</v>
      </c>
      <c r="J182" s="78">
        <f t="shared" si="103"/>
        <v>1.3157894736842105E-3</v>
      </c>
      <c r="K182" s="78">
        <f t="shared" si="104"/>
        <v>0</v>
      </c>
      <c r="L182" s="78">
        <f t="shared" si="105"/>
        <v>0</v>
      </c>
      <c r="M182" s="78">
        <f t="shared" ca="1" si="88"/>
        <v>0.10514541387024609</v>
      </c>
      <c r="N182" s="78">
        <f t="shared" ca="1" si="89"/>
        <v>1.8841038632045604E-2</v>
      </c>
      <c r="O182" s="78">
        <f t="shared" si="90"/>
        <v>5.0000000000000001E-4</v>
      </c>
      <c r="P182" s="13" t="s">
        <v>184</v>
      </c>
      <c r="Q182" s="8">
        <v>114</v>
      </c>
      <c r="R182" s="13">
        <v>120</v>
      </c>
      <c r="S182" s="89">
        <f t="shared" si="84"/>
        <v>114</v>
      </c>
      <c r="T182" s="75">
        <f t="shared" si="85"/>
        <v>120</v>
      </c>
      <c r="U182" s="90">
        <f t="shared" si="86"/>
        <v>86.525999999999996</v>
      </c>
      <c r="V182" s="82">
        <f t="shared" si="87"/>
        <v>732.24</v>
      </c>
      <c r="W182" s="8"/>
      <c r="X182" s="8"/>
      <c r="Y182" s="23"/>
      <c r="Z182" s="23"/>
      <c r="AA182" s="23"/>
      <c r="AB182" s="12"/>
      <c r="AC182" s="91">
        <f t="shared" si="98"/>
        <v>0</v>
      </c>
      <c r="AD182" s="75">
        <f t="shared" si="99"/>
        <v>0</v>
      </c>
      <c r="AE182" s="88">
        <f t="shared" si="78"/>
        <v>0</v>
      </c>
      <c r="AF182" s="92">
        <f t="shared" si="79"/>
        <v>0</v>
      </c>
      <c r="AG182" s="93">
        <f t="shared" si="80"/>
        <v>0</v>
      </c>
      <c r="AH182" s="93">
        <f t="shared" si="81"/>
        <v>0</v>
      </c>
      <c r="AI182" s="78">
        <f t="shared" si="82"/>
        <v>0</v>
      </c>
      <c r="AJ182" s="92">
        <f t="shared" si="100"/>
        <v>0</v>
      </c>
      <c r="AK182" s="78">
        <f t="shared" si="101"/>
        <v>0</v>
      </c>
      <c r="AL182" s="11"/>
      <c r="AM182" s="14"/>
      <c r="AN182" s="11">
        <v>2862</v>
      </c>
      <c r="AO182" s="15">
        <v>0.65</v>
      </c>
      <c r="AP182" s="11"/>
      <c r="AQ182" s="11"/>
      <c r="AR182" s="11"/>
      <c r="AS182" s="75" t="str">
        <f t="shared" si="91"/>
        <v/>
      </c>
      <c r="AT182" s="75" t="str">
        <f t="shared" ca="1" si="92"/>
        <v/>
      </c>
      <c r="AU182" s="75" t="str">
        <f t="shared" si="93"/>
        <v/>
      </c>
      <c r="AV182" s="75" t="str">
        <f t="shared" ca="1" si="94"/>
        <v/>
      </c>
      <c r="AW182" s="11"/>
      <c r="AX182" s="11"/>
      <c r="AY182" s="75" t="str">
        <f t="shared" si="95"/>
        <v/>
      </c>
      <c r="AZ182" s="11"/>
      <c r="BA182" s="11"/>
      <c r="BB182" s="75" t="str">
        <f t="shared" si="96"/>
        <v/>
      </c>
      <c r="BC182" s="11"/>
      <c r="BH182" s="52"/>
      <c r="BI182" s="52"/>
      <c r="BJ182" s="52"/>
      <c r="BK182" s="52"/>
      <c r="BL182" s="52"/>
      <c r="BM182" s="52"/>
      <c r="BQ182" s="27"/>
      <c r="BR182" s="27"/>
      <c r="BS182" s="27"/>
      <c r="BT182" s="27"/>
      <c r="BU182" s="27"/>
      <c r="BV182" s="27"/>
      <c r="BW182" s="54"/>
      <c r="BX182" s="26"/>
      <c r="BY182" s="54"/>
      <c r="BZ182" s="26"/>
      <c r="CA182" s="26"/>
      <c r="CB182" s="26"/>
    </row>
    <row r="183" spans="1:80" ht="17.45" customHeight="1">
      <c r="A183" s="94">
        <f t="shared" si="97"/>
        <v>25.5</v>
      </c>
      <c r="B183" s="179">
        <f t="shared" si="83"/>
        <v>45916</v>
      </c>
      <c r="C183" s="8"/>
      <c r="D183" s="11"/>
      <c r="E183" s="12">
        <v>1</v>
      </c>
      <c r="F183" s="11"/>
      <c r="G183" s="74">
        <f t="shared" si="106"/>
        <v>758</v>
      </c>
      <c r="H183" s="75">
        <f t="shared" si="106"/>
        <v>6102</v>
      </c>
      <c r="I183" s="88">
        <f t="shared" si="102"/>
        <v>0</v>
      </c>
      <c r="J183" s="78">
        <f t="shared" si="103"/>
        <v>1.3175230566534915E-3</v>
      </c>
      <c r="K183" s="78">
        <f t="shared" si="104"/>
        <v>0</v>
      </c>
      <c r="L183" s="78">
        <f t="shared" si="105"/>
        <v>0</v>
      </c>
      <c r="M183" s="78">
        <f t="shared" ca="1" si="88"/>
        <v>0.10626398210290827</v>
      </c>
      <c r="N183" s="78">
        <f t="shared" ca="1" si="89"/>
        <v>1.8841038632045604E-2</v>
      </c>
      <c r="O183" s="78">
        <f t="shared" si="90"/>
        <v>5.0000000000000001E-4</v>
      </c>
      <c r="P183" s="13" t="s">
        <v>184</v>
      </c>
      <c r="Q183" s="8">
        <v>114</v>
      </c>
      <c r="R183" s="13">
        <v>120</v>
      </c>
      <c r="S183" s="89">
        <f t="shared" si="84"/>
        <v>114</v>
      </c>
      <c r="T183" s="75">
        <f t="shared" si="85"/>
        <v>120</v>
      </c>
      <c r="U183" s="90">
        <f t="shared" si="86"/>
        <v>86.412000000000006</v>
      </c>
      <c r="V183" s="82">
        <f t="shared" si="87"/>
        <v>732.24</v>
      </c>
      <c r="W183" s="8"/>
      <c r="X183" s="8"/>
      <c r="Y183" s="23"/>
      <c r="Z183" s="23"/>
      <c r="AA183" s="23"/>
      <c r="AB183" s="12"/>
      <c r="AC183" s="91">
        <f t="shared" si="98"/>
        <v>0</v>
      </c>
      <c r="AD183" s="75">
        <f t="shared" si="99"/>
        <v>0</v>
      </c>
      <c r="AE183" s="88">
        <f t="shared" si="78"/>
        <v>0</v>
      </c>
      <c r="AF183" s="92">
        <f t="shared" si="79"/>
        <v>0</v>
      </c>
      <c r="AG183" s="93">
        <f t="shared" si="80"/>
        <v>0</v>
      </c>
      <c r="AH183" s="93">
        <f t="shared" si="81"/>
        <v>0</v>
      </c>
      <c r="AI183" s="78">
        <f t="shared" si="82"/>
        <v>0</v>
      </c>
      <c r="AJ183" s="92">
        <f t="shared" si="100"/>
        <v>0</v>
      </c>
      <c r="AK183" s="78">
        <f t="shared" si="101"/>
        <v>0</v>
      </c>
      <c r="AL183" s="11"/>
      <c r="AM183" s="14"/>
      <c r="AN183" s="11">
        <v>2889</v>
      </c>
      <c r="AO183" s="15">
        <v>0.68300000000000005</v>
      </c>
      <c r="AP183" s="11"/>
      <c r="AQ183" s="11"/>
      <c r="AR183" s="11"/>
      <c r="AS183" s="75" t="str">
        <f t="shared" si="91"/>
        <v/>
      </c>
      <c r="AT183" s="75" t="str">
        <f t="shared" ca="1" si="92"/>
        <v/>
      </c>
      <c r="AU183" s="75" t="str">
        <f t="shared" si="93"/>
        <v/>
      </c>
      <c r="AV183" s="75" t="str">
        <f t="shared" ca="1" si="94"/>
        <v/>
      </c>
      <c r="AW183" s="11"/>
      <c r="AX183" s="11"/>
      <c r="AY183" s="75" t="str">
        <f t="shared" si="95"/>
        <v/>
      </c>
      <c r="AZ183" s="11"/>
      <c r="BA183" s="11"/>
      <c r="BB183" s="75" t="str">
        <f t="shared" si="96"/>
        <v/>
      </c>
      <c r="BC183" s="11"/>
      <c r="BH183" s="52"/>
      <c r="BI183" s="52"/>
      <c r="BJ183" s="52"/>
      <c r="BK183" s="52"/>
      <c r="BL183" s="52"/>
      <c r="BM183" s="52"/>
      <c r="BQ183" s="27"/>
      <c r="BR183" s="27"/>
      <c r="BS183" s="27"/>
      <c r="BT183" s="27"/>
      <c r="BU183" s="27"/>
      <c r="BV183" s="27"/>
      <c r="BW183" s="54"/>
      <c r="BX183" s="26"/>
      <c r="BY183" s="54"/>
      <c r="BZ183" s="26"/>
      <c r="CA183" s="26"/>
      <c r="CB183" s="26"/>
    </row>
    <row r="184" spans="1:80" ht="17.45" customHeight="1">
      <c r="A184" s="86">
        <f t="shared" si="97"/>
        <v>25.6</v>
      </c>
      <c r="B184" s="179">
        <f t="shared" si="83"/>
        <v>45917</v>
      </c>
      <c r="C184" s="8"/>
      <c r="D184" s="11"/>
      <c r="E184" s="12"/>
      <c r="F184" s="11"/>
      <c r="G184" s="74">
        <f t="shared" si="106"/>
        <v>758</v>
      </c>
      <c r="H184" s="75">
        <f t="shared" si="106"/>
        <v>6102</v>
      </c>
      <c r="I184" s="88">
        <f t="shared" si="102"/>
        <v>0</v>
      </c>
      <c r="J184" s="78">
        <f t="shared" si="103"/>
        <v>0</v>
      </c>
      <c r="K184" s="78">
        <f t="shared" si="104"/>
        <v>0</v>
      </c>
      <c r="L184" s="78">
        <f t="shared" si="105"/>
        <v>0</v>
      </c>
      <c r="M184" s="78">
        <f t="shared" ca="1" si="88"/>
        <v>0.10626398210290827</v>
      </c>
      <c r="N184" s="78">
        <f t="shared" ca="1" si="89"/>
        <v>1.8841038632045604E-2</v>
      </c>
      <c r="O184" s="78">
        <f t="shared" si="90"/>
        <v>5.0000000000000001E-4</v>
      </c>
      <c r="P184" s="13" t="s">
        <v>184</v>
      </c>
      <c r="Q184" s="8">
        <v>114</v>
      </c>
      <c r="R184" s="13">
        <v>120</v>
      </c>
      <c r="S184" s="89">
        <f t="shared" si="84"/>
        <v>114</v>
      </c>
      <c r="T184" s="75">
        <f t="shared" si="85"/>
        <v>120</v>
      </c>
      <c r="U184" s="90">
        <f t="shared" si="86"/>
        <v>86.412000000000006</v>
      </c>
      <c r="V184" s="82">
        <f t="shared" si="87"/>
        <v>732.24</v>
      </c>
      <c r="W184" s="8"/>
      <c r="X184" s="8"/>
      <c r="Y184" s="23"/>
      <c r="Z184" s="23"/>
      <c r="AA184" s="23"/>
      <c r="AB184" s="12"/>
      <c r="AC184" s="91">
        <f t="shared" si="98"/>
        <v>0</v>
      </c>
      <c r="AD184" s="75">
        <f t="shared" si="99"/>
        <v>0</v>
      </c>
      <c r="AE184" s="88">
        <f t="shared" si="78"/>
        <v>0</v>
      </c>
      <c r="AF184" s="92">
        <f t="shared" si="79"/>
        <v>0</v>
      </c>
      <c r="AG184" s="93">
        <f t="shared" si="80"/>
        <v>0</v>
      </c>
      <c r="AH184" s="93">
        <f t="shared" si="81"/>
        <v>0</v>
      </c>
      <c r="AI184" s="78">
        <f t="shared" si="82"/>
        <v>0</v>
      </c>
      <c r="AJ184" s="92">
        <f t="shared" si="100"/>
        <v>0</v>
      </c>
      <c r="AK184" s="78">
        <f t="shared" si="101"/>
        <v>0</v>
      </c>
      <c r="AL184" s="11"/>
      <c r="AM184" s="14"/>
      <c r="AN184" s="11"/>
      <c r="AO184" s="15"/>
      <c r="AP184" s="11"/>
      <c r="AQ184" s="11"/>
      <c r="AR184" s="11"/>
      <c r="AS184" s="75" t="str">
        <f t="shared" si="91"/>
        <v/>
      </c>
      <c r="AT184" s="75" t="str">
        <f t="shared" ca="1" si="92"/>
        <v/>
      </c>
      <c r="AU184" s="75" t="str">
        <f t="shared" si="93"/>
        <v/>
      </c>
      <c r="AV184" s="75" t="str">
        <f t="shared" ca="1" si="94"/>
        <v/>
      </c>
      <c r="AW184" s="11"/>
      <c r="AX184" s="11"/>
      <c r="AY184" s="75" t="str">
        <f t="shared" si="95"/>
        <v/>
      </c>
      <c r="AZ184" s="11"/>
      <c r="BA184" s="11"/>
      <c r="BB184" s="75" t="str">
        <f t="shared" si="96"/>
        <v/>
      </c>
      <c r="BC184" s="11"/>
      <c r="BH184" s="52"/>
      <c r="BI184" s="52"/>
      <c r="BJ184" s="52"/>
      <c r="BK184" s="52"/>
      <c r="BL184" s="52"/>
      <c r="BM184" s="52"/>
      <c r="BQ184" s="27"/>
      <c r="BR184" s="27"/>
      <c r="BS184" s="27"/>
      <c r="BT184" s="27"/>
      <c r="BU184" s="27"/>
      <c r="BV184" s="27"/>
      <c r="BW184" s="54"/>
      <c r="BX184" s="26"/>
      <c r="BY184" s="54"/>
      <c r="BZ184" s="26"/>
      <c r="CA184" s="26"/>
      <c r="CB184" s="26"/>
    </row>
    <row r="185" spans="1:80" ht="17.45" customHeight="1" thickBot="1">
      <c r="A185" s="94">
        <f t="shared" si="97"/>
        <v>25.700000000000003</v>
      </c>
      <c r="B185" s="180">
        <f t="shared" si="83"/>
        <v>45918</v>
      </c>
      <c r="C185" s="16"/>
      <c r="D185" s="17"/>
      <c r="E185" s="18">
        <v>2</v>
      </c>
      <c r="F185" s="17"/>
      <c r="G185" s="96">
        <f t="shared" si="106"/>
        <v>756</v>
      </c>
      <c r="H185" s="97">
        <f t="shared" si="106"/>
        <v>6102</v>
      </c>
      <c r="I185" s="98">
        <f t="shared" si="102"/>
        <v>0</v>
      </c>
      <c r="J185" s="99">
        <f t="shared" si="103"/>
        <v>2.6385224274406332E-3</v>
      </c>
      <c r="K185" s="99">
        <f t="shared" si="104"/>
        <v>0</v>
      </c>
      <c r="L185" s="99">
        <f t="shared" si="105"/>
        <v>0</v>
      </c>
      <c r="M185" s="99">
        <f t="shared" ca="1" si="88"/>
        <v>0.10850111856823266</v>
      </c>
      <c r="N185" s="99">
        <f t="shared" ca="1" si="89"/>
        <v>1.8841038632045604E-2</v>
      </c>
      <c r="O185" s="99">
        <f t="shared" si="90"/>
        <v>5.0000000000000001E-4</v>
      </c>
      <c r="P185" s="19" t="s">
        <v>184</v>
      </c>
      <c r="Q185" s="16">
        <v>114</v>
      </c>
      <c r="R185" s="19">
        <v>120</v>
      </c>
      <c r="S185" s="89">
        <f t="shared" si="84"/>
        <v>114</v>
      </c>
      <c r="T185" s="75">
        <f t="shared" si="85"/>
        <v>120</v>
      </c>
      <c r="U185" s="100">
        <f t="shared" si="86"/>
        <v>86.183999999999997</v>
      </c>
      <c r="V185" s="101">
        <f t="shared" si="87"/>
        <v>732.24</v>
      </c>
      <c r="W185" s="16"/>
      <c r="X185" s="16"/>
      <c r="Y185" s="23"/>
      <c r="Z185" s="23"/>
      <c r="AA185" s="23"/>
      <c r="AB185" s="12"/>
      <c r="AC185" s="102">
        <f t="shared" si="98"/>
        <v>0</v>
      </c>
      <c r="AD185" s="97">
        <f t="shared" si="99"/>
        <v>0</v>
      </c>
      <c r="AE185" s="98">
        <f t="shared" si="78"/>
        <v>0</v>
      </c>
      <c r="AF185" s="103">
        <f t="shared" si="79"/>
        <v>0</v>
      </c>
      <c r="AG185" s="104">
        <f t="shared" si="80"/>
        <v>0</v>
      </c>
      <c r="AH185" s="104">
        <f t="shared" si="81"/>
        <v>0</v>
      </c>
      <c r="AI185" s="99">
        <f t="shared" si="82"/>
        <v>0</v>
      </c>
      <c r="AJ185" s="103">
        <f t="shared" si="100"/>
        <v>0</v>
      </c>
      <c r="AK185" s="99">
        <f t="shared" si="101"/>
        <v>0</v>
      </c>
      <c r="AL185" s="17"/>
      <c r="AM185" s="20"/>
      <c r="AN185" s="17"/>
      <c r="AO185" s="21"/>
      <c r="AP185" s="17"/>
      <c r="AQ185" s="17"/>
      <c r="AR185" s="17"/>
      <c r="AS185" s="97" t="str">
        <f t="shared" si="91"/>
        <v/>
      </c>
      <c r="AT185" s="97" t="str">
        <f t="shared" ca="1" si="92"/>
        <v/>
      </c>
      <c r="AU185" s="97" t="str">
        <f t="shared" si="93"/>
        <v/>
      </c>
      <c r="AV185" s="97" t="str">
        <f t="shared" ca="1" si="94"/>
        <v/>
      </c>
      <c r="AW185" s="17"/>
      <c r="AX185" s="17"/>
      <c r="AY185" s="97" t="str">
        <f t="shared" si="95"/>
        <v/>
      </c>
      <c r="AZ185" s="17"/>
      <c r="BA185" s="17"/>
      <c r="BB185" s="97" t="str">
        <f t="shared" si="96"/>
        <v/>
      </c>
      <c r="BC185" s="17"/>
      <c r="BH185" s="52"/>
      <c r="BI185" s="52"/>
      <c r="BJ185" s="52"/>
      <c r="BK185" s="52"/>
      <c r="BL185" s="52"/>
      <c r="BM185" s="52"/>
      <c r="BQ185" s="27"/>
      <c r="BR185" s="27"/>
      <c r="BS185" s="27"/>
      <c r="BT185" s="27"/>
      <c r="BU185" s="27"/>
      <c r="BV185" s="27"/>
      <c r="BW185" s="54"/>
      <c r="BX185" s="26"/>
      <c r="BY185" s="54"/>
      <c r="BZ185" s="26"/>
      <c r="CA185" s="26"/>
      <c r="CB185" s="26"/>
    </row>
    <row r="186" spans="1:80" ht="17.45" customHeight="1" thickTop="1">
      <c r="A186" s="105">
        <f>A179+1</f>
        <v>26.1</v>
      </c>
      <c r="B186" s="178">
        <f t="shared" si="83"/>
        <v>45919</v>
      </c>
      <c r="C186" s="4"/>
      <c r="D186" s="5"/>
      <c r="E186" s="6"/>
      <c r="F186" s="5">
        <v>1</v>
      </c>
      <c r="G186" s="74">
        <f t="shared" si="106"/>
        <v>756</v>
      </c>
      <c r="H186" s="75">
        <f t="shared" si="106"/>
        <v>6101</v>
      </c>
      <c r="I186" s="76">
        <f t="shared" si="102"/>
        <v>0</v>
      </c>
      <c r="J186" s="77">
        <f t="shared" si="103"/>
        <v>0</v>
      </c>
      <c r="K186" s="77">
        <f t="shared" si="104"/>
        <v>0</v>
      </c>
      <c r="L186" s="77">
        <f t="shared" si="105"/>
        <v>1.6388069485414618E-4</v>
      </c>
      <c r="M186" s="78">
        <f t="shared" ca="1" si="88"/>
        <v>0.10850111856823266</v>
      </c>
      <c r="N186" s="78">
        <f t="shared" ca="1" si="89"/>
        <v>1.8999366687777082E-2</v>
      </c>
      <c r="O186" s="78">
        <f t="shared" si="90"/>
        <v>5.0000000000000001E-4</v>
      </c>
      <c r="P186" s="13" t="s">
        <v>184</v>
      </c>
      <c r="Q186" s="8">
        <v>114</v>
      </c>
      <c r="R186" s="13">
        <v>120</v>
      </c>
      <c r="S186" s="79">
        <f t="shared" si="84"/>
        <v>114</v>
      </c>
      <c r="T186" s="80">
        <f t="shared" si="85"/>
        <v>120</v>
      </c>
      <c r="U186" s="90">
        <f t="shared" si="86"/>
        <v>86.183999999999997</v>
      </c>
      <c r="V186" s="82">
        <f t="shared" si="87"/>
        <v>732.12</v>
      </c>
      <c r="W186" s="4"/>
      <c r="X186" s="4"/>
      <c r="Y186" s="22"/>
      <c r="Z186" s="22"/>
      <c r="AA186" s="22"/>
      <c r="AB186" s="6"/>
      <c r="AC186" s="83">
        <f t="shared" si="98"/>
        <v>0</v>
      </c>
      <c r="AD186" s="80">
        <f t="shared" si="99"/>
        <v>0</v>
      </c>
      <c r="AE186" s="76">
        <f t="shared" si="78"/>
        <v>0</v>
      </c>
      <c r="AF186" s="84">
        <f t="shared" si="79"/>
        <v>0</v>
      </c>
      <c r="AG186" s="85">
        <f t="shared" si="80"/>
        <v>0</v>
      </c>
      <c r="AH186" s="85">
        <f t="shared" si="81"/>
        <v>0</v>
      </c>
      <c r="AI186" s="77">
        <f t="shared" si="82"/>
        <v>0</v>
      </c>
      <c r="AJ186" s="84">
        <f t="shared" si="100"/>
        <v>0</v>
      </c>
      <c r="AK186" s="77">
        <f t="shared" si="101"/>
        <v>0</v>
      </c>
      <c r="AL186" s="5">
        <v>3774</v>
      </c>
      <c r="AM186" s="9">
        <v>0.68</v>
      </c>
      <c r="AN186" s="5">
        <v>2952</v>
      </c>
      <c r="AO186" s="10">
        <v>0.75</v>
      </c>
      <c r="AP186" s="5"/>
      <c r="AQ186" s="5"/>
      <c r="AR186" s="5"/>
      <c r="AS186" s="80" t="str">
        <f t="shared" si="91"/>
        <v/>
      </c>
      <c r="AT186" s="80" t="str">
        <f t="shared" ca="1" si="92"/>
        <v/>
      </c>
      <c r="AU186" s="80" t="str">
        <f t="shared" si="93"/>
        <v/>
      </c>
      <c r="AV186" s="80" t="str">
        <f t="shared" ca="1" si="94"/>
        <v/>
      </c>
      <c r="AW186" s="5"/>
      <c r="AX186" s="5"/>
      <c r="AY186" s="80" t="str">
        <f t="shared" si="95"/>
        <v/>
      </c>
      <c r="AZ186" s="165"/>
      <c r="BA186" s="165"/>
      <c r="BB186" s="80" t="str">
        <f t="shared" si="96"/>
        <v/>
      </c>
      <c r="BC186" s="5"/>
      <c r="BH186" s="52"/>
      <c r="BI186" s="52"/>
      <c r="BJ186" s="52"/>
      <c r="BK186" s="52"/>
      <c r="BL186" s="52"/>
      <c r="BM186" s="52"/>
      <c r="BQ186" s="27"/>
      <c r="BR186" s="27"/>
      <c r="BS186" s="27"/>
      <c r="BT186" s="27"/>
      <c r="BU186" s="27"/>
      <c r="BV186" s="27"/>
      <c r="BW186" s="54"/>
      <c r="BX186" s="26"/>
      <c r="BY186" s="54"/>
      <c r="BZ186" s="26"/>
      <c r="CA186" s="26"/>
      <c r="CB186" s="26"/>
    </row>
    <row r="187" spans="1:80" ht="17.45" customHeight="1">
      <c r="A187" s="94">
        <f t="shared" si="97"/>
        <v>26.2</v>
      </c>
      <c r="B187" s="179">
        <f t="shared" si="83"/>
        <v>45920</v>
      </c>
      <c r="C187" s="8">
        <v>5</v>
      </c>
      <c r="D187" s="11">
        <v>14</v>
      </c>
      <c r="E187" s="12"/>
      <c r="F187" s="11"/>
      <c r="G187" s="74">
        <f t="shared" si="106"/>
        <v>751</v>
      </c>
      <c r="H187" s="75">
        <f t="shared" si="106"/>
        <v>6087</v>
      </c>
      <c r="I187" s="88">
        <f t="shared" si="102"/>
        <v>6.6137566137566134E-3</v>
      </c>
      <c r="J187" s="78">
        <f t="shared" si="103"/>
        <v>0</v>
      </c>
      <c r="K187" s="78">
        <f t="shared" si="104"/>
        <v>2.2947057859367317E-3</v>
      </c>
      <c r="L187" s="78">
        <f t="shared" si="105"/>
        <v>0</v>
      </c>
      <c r="M187" s="78">
        <f t="shared" ca="1" si="88"/>
        <v>0.10850111856823266</v>
      </c>
      <c r="N187" s="78">
        <f t="shared" ca="1" si="89"/>
        <v>1.8999366687777082E-2</v>
      </c>
      <c r="O187" s="78">
        <f t="shared" si="90"/>
        <v>5.0000000000000001E-4</v>
      </c>
      <c r="P187" s="13" t="s">
        <v>184</v>
      </c>
      <c r="Q187" s="8">
        <v>114</v>
      </c>
      <c r="R187" s="13">
        <v>120</v>
      </c>
      <c r="S187" s="89">
        <f t="shared" si="84"/>
        <v>114</v>
      </c>
      <c r="T187" s="75">
        <f t="shared" si="85"/>
        <v>120</v>
      </c>
      <c r="U187" s="90">
        <f t="shared" si="86"/>
        <v>85.614000000000004</v>
      </c>
      <c r="V187" s="82">
        <f t="shared" si="87"/>
        <v>730.44</v>
      </c>
      <c r="W187" s="8"/>
      <c r="X187" s="8"/>
      <c r="Y187" s="23"/>
      <c r="Z187" s="23"/>
      <c r="AA187" s="23"/>
      <c r="AB187" s="12"/>
      <c r="AC187" s="91">
        <f t="shared" si="98"/>
        <v>0</v>
      </c>
      <c r="AD187" s="75">
        <f t="shared" si="99"/>
        <v>0</v>
      </c>
      <c r="AE187" s="88">
        <f t="shared" si="78"/>
        <v>0</v>
      </c>
      <c r="AF187" s="92">
        <f t="shared" si="79"/>
        <v>0</v>
      </c>
      <c r="AG187" s="93">
        <f t="shared" si="80"/>
        <v>0</v>
      </c>
      <c r="AH187" s="93">
        <f t="shared" si="81"/>
        <v>0</v>
      </c>
      <c r="AI187" s="78">
        <f t="shared" si="82"/>
        <v>0</v>
      </c>
      <c r="AJ187" s="92">
        <f t="shared" si="100"/>
        <v>0</v>
      </c>
      <c r="AK187" s="78">
        <f t="shared" si="101"/>
        <v>0</v>
      </c>
      <c r="AL187" s="11"/>
      <c r="AM187" s="14"/>
      <c r="AN187" s="11">
        <v>3086</v>
      </c>
      <c r="AO187" s="15">
        <v>0.75</v>
      </c>
      <c r="AP187" s="11"/>
      <c r="AQ187" s="11"/>
      <c r="AR187" s="11"/>
      <c r="AS187" s="75" t="str">
        <f t="shared" si="91"/>
        <v/>
      </c>
      <c r="AT187" s="75" t="str">
        <f t="shared" ca="1" si="92"/>
        <v/>
      </c>
      <c r="AU187" s="75" t="str">
        <f t="shared" si="93"/>
        <v/>
      </c>
      <c r="AV187" s="75" t="str">
        <f t="shared" ca="1" si="94"/>
        <v/>
      </c>
      <c r="AW187" s="11"/>
      <c r="AX187" s="11"/>
      <c r="AY187" s="75" t="str">
        <f t="shared" si="95"/>
        <v/>
      </c>
      <c r="AZ187" s="11"/>
      <c r="BA187" s="11"/>
      <c r="BB187" s="75" t="str">
        <f t="shared" si="96"/>
        <v/>
      </c>
      <c r="BC187" s="11"/>
      <c r="BH187" s="52"/>
      <c r="BI187" s="52"/>
      <c r="BJ187" s="52"/>
      <c r="BK187" s="52"/>
      <c r="BL187" s="52"/>
      <c r="BM187" s="52"/>
      <c r="BQ187" s="27"/>
      <c r="BR187" s="27"/>
      <c r="BS187" s="27"/>
      <c r="BT187" s="27"/>
      <c r="BU187" s="27"/>
      <c r="BV187" s="27"/>
      <c r="BW187" s="54"/>
      <c r="BX187" s="26"/>
      <c r="BY187" s="54"/>
      <c r="BZ187" s="26"/>
      <c r="CA187" s="26"/>
      <c r="CB187" s="26"/>
    </row>
    <row r="188" spans="1:80" ht="17.45" customHeight="1">
      <c r="A188" s="86">
        <f t="shared" si="97"/>
        <v>26.3</v>
      </c>
      <c r="B188" s="179">
        <f t="shared" si="83"/>
        <v>45921</v>
      </c>
      <c r="C188" s="8"/>
      <c r="D188" s="11"/>
      <c r="E188" s="12">
        <v>1</v>
      </c>
      <c r="F188" s="11">
        <v>1</v>
      </c>
      <c r="G188" s="74">
        <f t="shared" si="106"/>
        <v>750</v>
      </c>
      <c r="H188" s="75">
        <f t="shared" si="106"/>
        <v>6086</v>
      </c>
      <c r="I188" s="88">
        <f t="shared" si="102"/>
        <v>0</v>
      </c>
      <c r="J188" s="78">
        <f t="shared" si="103"/>
        <v>1.3315579227696406E-3</v>
      </c>
      <c r="K188" s="78">
        <f t="shared" si="104"/>
        <v>0</v>
      </c>
      <c r="L188" s="78">
        <f t="shared" si="105"/>
        <v>1.642845408247084E-4</v>
      </c>
      <c r="M188" s="78">
        <f t="shared" ca="1" si="88"/>
        <v>0.10961968680089486</v>
      </c>
      <c r="N188" s="78">
        <f t="shared" ca="1" si="89"/>
        <v>1.915769474350856E-2</v>
      </c>
      <c r="O188" s="78">
        <f t="shared" si="90"/>
        <v>5.0000000000000001E-4</v>
      </c>
      <c r="P188" s="13" t="s">
        <v>184</v>
      </c>
      <c r="Q188" s="8">
        <v>117</v>
      </c>
      <c r="R188" s="13">
        <v>122</v>
      </c>
      <c r="S188" s="89">
        <f t="shared" si="84"/>
        <v>117</v>
      </c>
      <c r="T188" s="75">
        <f t="shared" si="85"/>
        <v>122</v>
      </c>
      <c r="U188" s="90">
        <f t="shared" si="86"/>
        <v>87.75</v>
      </c>
      <c r="V188" s="82">
        <f t="shared" si="87"/>
        <v>742.49199999999996</v>
      </c>
      <c r="W188" s="8"/>
      <c r="X188" s="8"/>
      <c r="Y188" s="23"/>
      <c r="Z188" s="23"/>
      <c r="AA188" s="23"/>
      <c r="AB188" s="12"/>
      <c r="AC188" s="91">
        <f t="shared" si="98"/>
        <v>0</v>
      </c>
      <c r="AD188" s="75">
        <f t="shared" si="99"/>
        <v>0</v>
      </c>
      <c r="AE188" s="88">
        <f t="shared" si="78"/>
        <v>0</v>
      </c>
      <c r="AF188" s="92">
        <f t="shared" si="79"/>
        <v>0</v>
      </c>
      <c r="AG188" s="93">
        <f t="shared" si="80"/>
        <v>0</v>
      </c>
      <c r="AH188" s="93">
        <f t="shared" si="81"/>
        <v>0</v>
      </c>
      <c r="AI188" s="78">
        <f t="shared" si="82"/>
        <v>0</v>
      </c>
      <c r="AJ188" s="92">
        <f t="shared" si="100"/>
        <v>0</v>
      </c>
      <c r="AK188" s="78">
        <f t="shared" si="101"/>
        <v>0</v>
      </c>
      <c r="AL188" s="11"/>
      <c r="AM188" s="14"/>
      <c r="AN188" s="11">
        <v>3051</v>
      </c>
      <c r="AO188" s="15">
        <v>0.75</v>
      </c>
      <c r="AP188" s="11"/>
      <c r="AQ188" s="11"/>
      <c r="AR188" s="11"/>
      <c r="AS188" s="75" t="str">
        <f t="shared" si="91"/>
        <v/>
      </c>
      <c r="AT188" s="75" t="str">
        <f t="shared" ca="1" si="92"/>
        <v/>
      </c>
      <c r="AU188" s="75" t="str">
        <f t="shared" si="93"/>
        <v/>
      </c>
      <c r="AV188" s="75" t="str">
        <f t="shared" ca="1" si="94"/>
        <v/>
      </c>
      <c r="AW188" s="11"/>
      <c r="AX188" s="11"/>
      <c r="AY188" s="75" t="str">
        <f t="shared" si="95"/>
        <v/>
      </c>
      <c r="AZ188" s="11"/>
      <c r="BA188" s="11"/>
      <c r="BB188" s="75" t="str">
        <f t="shared" si="96"/>
        <v/>
      </c>
      <c r="BC188" s="11"/>
      <c r="BH188" s="52"/>
      <c r="BI188" s="52"/>
      <c r="BJ188" s="52"/>
      <c r="BK188" s="52"/>
      <c r="BL188" s="52"/>
      <c r="BM188" s="52"/>
      <c r="BQ188" s="27"/>
      <c r="BR188" s="27"/>
      <c r="BS188" s="27"/>
      <c r="BT188" s="27"/>
      <c r="BU188" s="27"/>
      <c r="BV188" s="27"/>
      <c r="BW188" s="54"/>
      <c r="BX188" s="26"/>
      <c r="BY188" s="54"/>
      <c r="BZ188" s="26"/>
      <c r="CA188" s="26"/>
      <c r="CB188" s="26"/>
    </row>
    <row r="189" spans="1:80" ht="17.45" customHeight="1">
      <c r="A189" s="94">
        <f t="shared" si="97"/>
        <v>26.4</v>
      </c>
      <c r="B189" s="179">
        <f t="shared" si="83"/>
        <v>45922</v>
      </c>
      <c r="C189" s="8"/>
      <c r="D189" s="11"/>
      <c r="E189" s="12"/>
      <c r="F189" s="11">
        <v>1</v>
      </c>
      <c r="G189" s="74">
        <f t="shared" si="106"/>
        <v>750</v>
      </c>
      <c r="H189" s="75">
        <f t="shared" si="106"/>
        <v>6085</v>
      </c>
      <c r="I189" s="88">
        <f t="shared" si="102"/>
        <v>0</v>
      </c>
      <c r="J189" s="78">
        <f t="shared" si="103"/>
        <v>0</v>
      </c>
      <c r="K189" s="78">
        <f t="shared" si="104"/>
        <v>0</v>
      </c>
      <c r="L189" s="78">
        <f t="shared" si="105"/>
        <v>1.6431153466973383E-4</v>
      </c>
      <c r="M189" s="78">
        <f t="shared" ca="1" si="88"/>
        <v>0.10961968680089486</v>
      </c>
      <c r="N189" s="78">
        <f t="shared" ca="1" si="89"/>
        <v>1.9316022799240034E-2</v>
      </c>
      <c r="O189" s="78">
        <f t="shared" si="90"/>
        <v>5.0000000000000001E-4</v>
      </c>
      <c r="P189" s="13" t="s">
        <v>184</v>
      </c>
      <c r="Q189" s="8">
        <v>117</v>
      </c>
      <c r="R189" s="13">
        <v>122</v>
      </c>
      <c r="S189" s="89">
        <f t="shared" si="84"/>
        <v>117</v>
      </c>
      <c r="T189" s="75">
        <f t="shared" si="85"/>
        <v>122</v>
      </c>
      <c r="U189" s="90">
        <f t="shared" si="86"/>
        <v>87.75</v>
      </c>
      <c r="V189" s="82">
        <f t="shared" si="87"/>
        <v>742.37</v>
      </c>
      <c r="W189" s="8"/>
      <c r="X189" s="8"/>
      <c r="Y189" s="23"/>
      <c r="Z189" s="23"/>
      <c r="AA189" s="23"/>
      <c r="AB189" s="12"/>
      <c r="AC189" s="91">
        <f t="shared" si="98"/>
        <v>0</v>
      </c>
      <c r="AD189" s="75">
        <f t="shared" si="99"/>
        <v>0</v>
      </c>
      <c r="AE189" s="88">
        <f t="shared" si="78"/>
        <v>0</v>
      </c>
      <c r="AF189" s="92">
        <f t="shared" si="79"/>
        <v>0</v>
      </c>
      <c r="AG189" s="93">
        <f t="shared" si="80"/>
        <v>0</v>
      </c>
      <c r="AH189" s="93">
        <f t="shared" si="81"/>
        <v>0</v>
      </c>
      <c r="AI189" s="78">
        <f t="shared" si="82"/>
        <v>0</v>
      </c>
      <c r="AJ189" s="92">
        <f t="shared" si="100"/>
        <v>0</v>
      </c>
      <c r="AK189" s="78">
        <f t="shared" si="101"/>
        <v>0</v>
      </c>
      <c r="AL189" s="11"/>
      <c r="AM189" s="14"/>
      <c r="AN189" s="11">
        <v>3002</v>
      </c>
      <c r="AO189" s="15">
        <v>0.65</v>
      </c>
      <c r="AP189" s="11"/>
      <c r="AQ189" s="11"/>
      <c r="AR189" s="11"/>
      <c r="AS189" s="75" t="str">
        <f t="shared" si="91"/>
        <v/>
      </c>
      <c r="AT189" s="75" t="str">
        <f t="shared" ca="1" si="92"/>
        <v/>
      </c>
      <c r="AU189" s="75" t="str">
        <f t="shared" si="93"/>
        <v/>
      </c>
      <c r="AV189" s="75" t="str">
        <f t="shared" ca="1" si="94"/>
        <v/>
      </c>
      <c r="AW189" s="11"/>
      <c r="AX189" s="11"/>
      <c r="AY189" s="75" t="str">
        <f t="shared" si="95"/>
        <v/>
      </c>
      <c r="AZ189" s="11"/>
      <c r="BA189" s="11"/>
      <c r="BB189" s="75" t="str">
        <f t="shared" si="96"/>
        <v/>
      </c>
      <c r="BC189" s="11"/>
      <c r="BH189" s="52"/>
      <c r="BI189" s="52"/>
      <c r="BJ189" s="52"/>
      <c r="BK189" s="52"/>
      <c r="BL189" s="52"/>
      <c r="BM189" s="52"/>
      <c r="BQ189" s="27"/>
      <c r="BR189" s="27"/>
      <c r="BS189" s="27"/>
      <c r="BT189" s="27"/>
      <c r="BU189" s="27"/>
      <c r="BV189" s="27"/>
      <c r="BW189" s="54"/>
      <c r="BX189" s="26"/>
      <c r="BY189" s="54"/>
      <c r="BZ189" s="26"/>
      <c r="CA189" s="26"/>
      <c r="CB189" s="26"/>
    </row>
    <row r="190" spans="1:80" ht="17.45" customHeight="1">
      <c r="A190" s="86">
        <f t="shared" si="97"/>
        <v>26.5</v>
      </c>
      <c r="B190" s="179">
        <f t="shared" si="83"/>
        <v>45923</v>
      </c>
      <c r="C190" s="8"/>
      <c r="D190" s="11"/>
      <c r="E190" s="12">
        <v>2</v>
      </c>
      <c r="F190" s="11"/>
      <c r="G190" s="74">
        <f t="shared" si="106"/>
        <v>748</v>
      </c>
      <c r="H190" s="75">
        <f t="shared" si="106"/>
        <v>6085</v>
      </c>
      <c r="I190" s="88">
        <f t="shared" si="102"/>
        <v>0</v>
      </c>
      <c r="J190" s="78">
        <f t="shared" si="103"/>
        <v>2.6666666666666666E-3</v>
      </c>
      <c r="K190" s="78">
        <f t="shared" si="104"/>
        <v>0</v>
      </c>
      <c r="L190" s="78">
        <f t="shared" si="105"/>
        <v>0</v>
      </c>
      <c r="M190" s="78">
        <f t="shared" ca="1" si="88"/>
        <v>0.11185682326621924</v>
      </c>
      <c r="N190" s="78">
        <f t="shared" ca="1" si="89"/>
        <v>1.9316022799240034E-2</v>
      </c>
      <c r="O190" s="78">
        <f t="shared" si="90"/>
        <v>5.0000000000000001E-4</v>
      </c>
      <c r="P190" s="13" t="s">
        <v>184</v>
      </c>
      <c r="Q190" s="8">
        <v>117</v>
      </c>
      <c r="R190" s="13">
        <v>122</v>
      </c>
      <c r="S190" s="89">
        <f t="shared" si="84"/>
        <v>117</v>
      </c>
      <c r="T190" s="75">
        <f t="shared" si="85"/>
        <v>122</v>
      </c>
      <c r="U190" s="90">
        <f t="shared" si="86"/>
        <v>87.516000000000005</v>
      </c>
      <c r="V190" s="82">
        <f t="shared" si="87"/>
        <v>742.37</v>
      </c>
      <c r="W190" s="8"/>
      <c r="X190" s="8"/>
      <c r="Y190" s="23"/>
      <c r="Z190" s="23"/>
      <c r="AA190" s="23"/>
      <c r="AB190" s="12">
        <v>49.4</v>
      </c>
      <c r="AC190" s="91">
        <f t="shared" si="98"/>
        <v>0</v>
      </c>
      <c r="AD190" s="75">
        <f t="shared" si="99"/>
        <v>0</v>
      </c>
      <c r="AE190" s="88">
        <f t="shared" si="78"/>
        <v>0</v>
      </c>
      <c r="AF190" s="92">
        <f t="shared" si="79"/>
        <v>0</v>
      </c>
      <c r="AG190" s="93">
        <f t="shared" si="80"/>
        <v>0</v>
      </c>
      <c r="AH190" s="93">
        <f t="shared" si="81"/>
        <v>0</v>
      </c>
      <c r="AI190" s="78">
        <f t="shared" si="82"/>
        <v>0</v>
      </c>
      <c r="AJ190" s="92">
        <f t="shared" si="100"/>
        <v>0</v>
      </c>
      <c r="AK190" s="78">
        <f t="shared" si="101"/>
        <v>0</v>
      </c>
      <c r="AL190" s="11"/>
      <c r="AM190" s="14"/>
      <c r="AN190" s="11">
        <v>3087</v>
      </c>
      <c r="AO190" s="15">
        <v>0.81699999999999995</v>
      </c>
      <c r="AP190" s="11"/>
      <c r="AQ190" s="11"/>
      <c r="AR190" s="11"/>
      <c r="AS190" s="75" t="str">
        <f t="shared" si="91"/>
        <v/>
      </c>
      <c r="AT190" s="75" t="str">
        <f t="shared" ca="1" si="92"/>
        <v/>
      </c>
      <c r="AU190" s="75" t="str">
        <f t="shared" si="93"/>
        <v/>
      </c>
      <c r="AV190" s="75" t="str">
        <f t="shared" ca="1" si="94"/>
        <v/>
      </c>
      <c r="AW190" s="11"/>
      <c r="AX190" s="11"/>
      <c r="AY190" s="75" t="str">
        <f t="shared" si="95"/>
        <v/>
      </c>
      <c r="AZ190" s="11"/>
      <c r="BA190" s="11"/>
      <c r="BB190" s="75" t="str">
        <f t="shared" si="96"/>
        <v/>
      </c>
      <c r="BC190" s="11"/>
      <c r="BH190" s="52"/>
      <c r="BI190" s="52"/>
      <c r="BJ190" s="52"/>
      <c r="BK190" s="52"/>
      <c r="BL190" s="52"/>
      <c r="BM190" s="52"/>
      <c r="BQ190" s="27"/>
      <c r="BR190" s="27"/>
      <c r="BS190" s="27"/>
      <c r="BT190" s="27"/>
      <c r="BU190" s="27"/>
      <c r="BV190" s="27"/>
      <c r="BW190" s="54"/>
      <c r="BX190" s="26"/>
      <c r="BY190" s="54"/>
      <c r="BZ190" s="26"/>
      <c r="CA190" s="26"/>
      <c r="CB190" s="26"/>
    </row>
    <row r="191" spans="1:80" ht="17.45" customHeight="1">
      <c r="A191" s="94">
        <f t="shared" si="97"/>
        <v>26.6</v>
      </c>
      <c r="B191" s="179">
        <f t="shared" si="83"/>
        <v>45924</v>
      </c>
      <c r="C191" s="8"/>
      <c r="D191" s="11">
        <v>1</v>
      </c>
      <c r="E191" s="12">
        <v>1</v>
      </c>
      <c r="F191" s="11">
        <v>1</v>
      </c>
      <c r="G191" s="74">
        <f t="shared" si="106"/>
        <v>747</v>
      </c>
      <c r="H191" s="75">
        <f t="shared" si="106"/>
        <v>6083</v>
      </c>
      <c r="I191" s="88">
        <f t="shared" si="102"/>
        <v>0</v>
      </c>
      <c r="J191" s="78">
        <f t="shared" si="103"/>
        <v>1.3368983957219251E-3</v>
      </c>
      <c r="K191" s="78">
        <f t="shared" si="104"/>
        <v>1.6433853738701725E-4</v>
      </c>
      <c r="L191" s="78">
        <f t="shared" si="105"/>
        <v>1.6433853738701725E-4</v>
      </c>
      <c r="M191" s="78">
        <f t="shared" ca="1" si="88"/>
        <v>0.11297539149888143</v>
      </c>
      <c r="N191" s="78">
        <f t="shared" ca="1" si="89"/>
        <v>1.9474350854971512E-2</v>
      </c>
      <c r="O191" s="78">
        <f t="shared" si="90"/>
        <v>5.0000000000000001E-4</v>
      </c>
      <c r="P191" s="13" t="s">
        <v>184</v>
      </c>
      <c r="Q191" s="8">
        <v>117</v>
      </c>
      <c r="R191" s="13">
        <v>122</v>
      </c>
      <c r="S191" s="89">
        <f t="shared" si="84"/>
        <v>117</v>
      </c>
      <c r="T191" s="75">
        <f t="shared" si="85"/>
        <v>122</v>
      </c>
      <c r="U191" s="90">
        <f t="shared" si="86"/>
        <v>87.399000000000001</v>
      </c>
      <c r="V191" s="82">
        <f t="shared" si="87"/>
        <v>742.12599999999998</v>
      </c>
      <c r="W191" s="8"/>
      <c r="X191" s="8"/>
      <c r="Y191" s="23"/>
      <c r="Z191" s="23"/>
      <c r="AA191" s="23"/>
      <c r="AB191" s="12">
        <v>50</v>
      </c>
      <c r="AC191" s="91">
        <f t="shared" si="98"/>
        <v>0</v>
      </c>
      <c r="AD191" s="75">
        <f t="shared" si="99"/>
        <v>0</v>
      </c>
      <c r="AE191" s="88">
        <f t="shared" si="78"/>
        <v>0</v>
      </c>
      <c r="AF191" s="92">
        <f t="shared" si="79"/>
        <v>0</v>
      </c>
      <c r="AG191" s="93">
        <f t="shared" si="80"/>
        <v>0</v>
      </c>
      <c r="AH191" s="93">
        <f t="shared" si="81"/>
        <v>0</v>
      </c>
      <c r="AI191" s="78">
        <f t="shared" si="82"/>
        <v>0</v>
      </c>
      <c r="AJ191" s="92">
        <f t="shared" si="100"/>
        <v>0</v>
      </c>
      <c r="AK191" s="78">
        <f t="shared" si="101"/>
        <v>0</v>
      </c>
      <c r="AL191" s="11"/>
      <c r="AM191" s="14"/>
      <c r="AN191" s="11"/>
      <c r="AO191" s="15"/>
      <c r="AP191" s="11"/>
      <c r="AQ191" s="11"/>
      <c r="AR191" s="11"/>
      <c r="AS191" s="75" t="str">
        <f t="shared" si="91"/>
        <v/>
      </c>
      <c r="AT191" s="75" t="str">
        <f t="shared" ca="1" si="92"/>
        <v/>
      </c>
      <c r="AU191" s="75" t="str">
        <f t="shared" si="93"/>
        <v/>
      </c>
      <c r="AV191" s="75" t="str">
        <f t="shared" ca="1" si="94"/>
        <v/>
      </c>
      <c r="AW191" s="11"/>
      <c r="AX191" s="11"/>
      <c r="AY191" s="75" t="str">
        <f t="shared" si="95"/>
        <v/>
      </c>
      <c r="AZ191" s="11"/>
      <c r="BA191" s="11"/>
      <c r="BB191" s="75" t="str">
        <f t="shared" si="96"/>
        <v/>
      </c>
      <c r="BC191" s="11"/>
      <c r="BH191" s="52"/>
      <c r="BI191" s="52"/>
      <c r="BJ191" s="52"/>
      <c r="BK191" s="52"/>
      <c r="BL191" s="52"/>
      <c r="BM191" s="52"/>
      <c r="BQ191" s="27"/>
      <c r="BR191" s="27"/>
      <c r="BS191" s="27"/>
      <c r="BT191" s="27"/>
      <c r="BU191" s="27"/>
      <c r="BV191" s="27"/>
      <c r="BW191" s="54"/>
      <c r="BX191" s="26"/>
      <c r="BY191" s="54"/>
      <c r="BZ191" s="26"/>
      <c r="CA191" s="26"/>
      <c r="CB191" s="26"/>
    </row>
    <row r="192" spans="1:80" ht="17.45" customHeight="1" thickBot="1">
      <c r="A192" s="86">
        <f t="shared" si="97"/>
        <v>26.700000000000003</v>
      </c>
      <c r="B192" s="180">
        <f t="shared" si="83"/>
        <v>45925</v>
      </c>
      <c r="C192" s="16"/>
      <c r="D192" s="17"/>
      <c r="E192" s="18"/>
      <c r="F192" s="17"/>
      <c r="G192" s="96">
        <f t="shared" si="106"/>
        <v>747</v>
      </c>
      <c r="H192" s="97">
        <f t="shared" si="106"/>
        <v>6083</v>
      </c>
      <c r="I192" s="98">
        <f t="shared" si="102"/>
        <v>0</v>
      </c>
      <c r="J192" s="99">
        <f t="shared" si="103"/>
        <v>0</v>
      </c>
      <c r="K192" s="99">
        <f t="shared" si="104"/>
        <v>0</v>
      </c>
      <c r="L192" s="99">
        <f t="shared" si="105"/>
        <v>0</v>
      </c>
      <c r="M192" s="99">
        <f t="shared" ca="1" si="88"/>
        <v>0.11297539149888143</v>
      </c>
      <c r="N192" s="99">
        <f t="shared" ca="1" si="89"/>
        <v>1.9474350854971512E-2</v>
      </c>
      <c r="O192" s="99">
        <f t="shared" si="90"/>
        <v>5.0000000000000001E-4</v>
      </c>
      <c r="P192" s="19" t="s">
        <v>184</v>
      </c>
      <c r="Q192" s="16">
        <v>117</v>
      </c>
      <c r="R192" s="19">
        <v>125</v>
      </c>
      <c r="S192" s="89">
        <f t="shared" si="84"/>
        <v>117</v>
      </c>
      <c r="T192" s="75">
        <f t="shared" si="85"/>
        <v>125</v>
      </c>
      <c r="U192" s="100">
        <f t="shared" si="86"/>
        <v>87.399000000000001</v>
      </c>
      <c r="V192" s="101">
        <f t="shared" si="87"/>
        <v>760.375</v>
      </c>
      <c r="W192" s="16"/>
      <c r="X192" s="16"/>
      <c r="Y192" s="23"/>
      <c r="Z192" s="23"/>
      <c r="AA192" s="23"/>
      <c r="AB192" s="12">
        <v>50.2</v>
      </c>
      <c r="AC192" s="102">
        <f t="shared" si="98"/>
        <v>0</v>
      </c>
      <c r="AD192" s="97">
        <f t="shared" si="99"/>
        <v>0</v>
      </c>
      <c r="AE192" s="98">
        <f t="shared" si="78"/>
        <v>0</v>
      </c>
      <c r="AF192" s="103">
        <f t="shared" si="79"/>
        <v>0</v>
      </c>
      <c r="AG192" s="104">
        <f t="shared" si="80"/>
        <v>0</v>
      </c>
      <c r="AH192" s="104">
        <f t="shared" si="81"/>
        <v>0</v>
      </c>
      <c r="AI192" s="99">
        <f t="shared" si="82"/>
        <v>0</v>
      </c>
      <c r="AJ192" s="103">
        <f t="shared" si="100"/>
        <v>0</v>
      </c>
      <c r="AK192" s="99">
        <f t="shared" si="101"/>
        <v>0</v>
      </c>
      <c r="AL192" s="17"/>
      <c r="AM192" s="20"/>
      <c r="AN192" s="17"/>
      <c r="AO192" s="21"/>
      <c r="AP192" s="17"/>
      <c r="AQ192" s="17"/>
      <c r="AR192" s="17"/>
      <c r="AS192" s="97" t="str">
        <f t="shared" si="91"/>
        <v/>
      </c>
      <c r="AT192" s="97" t="str">
        <f t="shared" ca="1" si="92"/>
        <v/>
      </c>
      <c r="AU192" s="97" t="str">
        <f t="shared" si="93"/>
        <v/>
      </c>
      <c r="AV192" s="97" t="str">
        <f t="shared" ca="1" si="94"/>
        <v/>
      </c>
      <c r="AW192" s="17"/>
      <c r="AX192" s="17"/>
      <c r="AY192" s="97" t="str">
        <f t="shared" si="95"/>
        <v/>
      </c>
      <c r="AZ192" s="17"/>
      <c r="BA192" s="17"/>
      <c r="BB192" s="97" t="str">
        <f t="shared" si="96"/>
        <v/>
      </c>
      <c r="BC192" s="17"/>
      <c r="BH192" s="52"/>
      <c r="BI192" s="52"/>
      <c r="BJ192" s="52"/>
      <c r="BK192" s="52"/>
      <c r="BL192" s="52"/>
      <c r="BM192" s="52"/>
      <c r="BQ192" s="27"/>
      <c r="BR192" s="27"/>
      <c r="BS192" s="27"/>
      <c r="BT192" s="27"/>
      <c r="BU192" s="27"/>
      <c r="BV192" s="27"/>
      <c r="BW192" s="54"/>
      <c r="BX192" s="26"/>
      <c r="BY192" s="54"/>
      <c r="BZ192" s="26"/>
      <c r="CA192" s="26"/>
      <c r="CB192" s="26"/>
    </row>
    <row r="193" spans="1:80" ht="17.45" customHeight="1" thickTop="1">
      <c r="A193" s="71">
        <f>A186+1</f>
        <v>27.1</v>
      </c>
      <c r="B193" s="178">
        <f t="shared" si="83"/>
        <v>45926</v>
      </c>
      <c r="C193" s="4"/>
      <c r="D193" s="5"/>
      <c r="E193" s="6"/>
      <c r="F193" s="5">
        <v>4</v>
      </c>
      <c r="G193" s="74">
        <f t="shared" si="106"/>
        <v>747</v>
      </c>
      <c r="H193" s="75">
        <f t="shared" si="106"/>
        <v>6079</v>
      </c>
      <c r="I193" s="76">
        <f t="shared" si="102"/>
        <v>0</v>
      </c>
      <c r="J193" s="77">
        <f t="shared" si="103"/>
        <v>0</v>
      </c>
      <c r="K193" s="77">
        <f t="shared" si="104"/>
        <v>0</v>
      </c>
      <c r="L193" s="77">
        <f t="shared" si="105"/>
        <v>6.5757027782344243E-4</v>
      </c>
      <c r="M193" s="78">
        <f t="shared" ca="1" si="88"/>
        <v>0.11297539149888143</v>
      </c>
      <c r="N193" s="78">
        <f t="shared" ca="1" si="89"/>
        <v>2.0107663077897416E-2</v>
      </c>
      <c r="O193" s="78">
        <f t="shared" si="90"/>
        <v>5.0000000000000001E-4</v>
      </c>
      <c r="P193" s="13" t="s">
        <v>184</v>
      </c>
      <c r="Q193" s="8">
        <v>117</v>
      </c>
      <c r="R193" s="13">
        <v>125</v>
      </c>
      <c r="S193" s="79">
        <f t="shared" si="84"/>
        <v>117</v>
      </c>
      <c r="T193" s="80">
        <f t="shared" si="85"/>
        <v>125</v>
      </c>
      <c r="U193" s="90">
        <f t="shared" si="86"/>
        <v>87.399000000000001</v>
      </c>
      <c r="V193" s="82">
        <f t="shared" si="87"/>
        <v>759.875</v>
      </c>
      <c r="W193" s="4">
        <v>610</v>
      </c>
      <c r="X193" s="4">
        <v>23</v>
      </c>
      <c r="Y193" s="6">
        <v>36</v>
      </c>
      <c r="Z193" s="6">
        <v>4</v>
      </c>
      <c r="AA193" s="6">
        <v>10</v>
      </c>
      <c r="AB193" s="6">
        <v>50.2</v>
      </c>
      <c r="AC193" s="83">
        <f t="shared" si="98"/>
        <v>73</v>
      </c>
      <c r="AD193" s="80">
        <f t="shared" si="99"/>
        <v>537</v>
      </c>
      <c r="AE193" s="76">
        <f t="shared" si="78"/>
        <v>0.10027946736807496</v>
      </c>
      <c r="AF193" s="84">
        <f t="shared" si="79"/>
        <v>3.7704918032786888E-2</v>
      </c>
      <c r="AG193" s="85">
        <f t="shared" si="80"/>
        <v>5.9016393442622953E-2</v>
      </c>
      <c r="AH193" s="85">
        <f t="shared" si="81"/>
        <v>6.5573770491803279E-3</v>
      </c>
      <c r="AI193" s="77">
        <f t="shared" si="82"/>
        <v>1.6393442622950821E-2</v>
      </c>
      <c r="AJ193" s="84">
        <f t="shared" si="100"/>
        <v>0.11967213114754098</v>
      </c>
      <c r="AK193" s="77">
        <f t="shared" si="101"/>
        <v>0.88032786885245906</v>
      </c>
      <c r="AL193" s="5">
        <v>3996</v>
      </c>
      <c r="AM193" s="9">
        <v>0.74</v>
      </c>
      <c r="AN193" s="5">
        <v>3225</v>
      </c>
      <c r="AO193" s="10">
        <v>0.75</v>
      </c>
      <c r="AP193" s="5">
        <v>20820</v>
      </c>
      <c r="AQ193" s="5">
        <v>20889</v>
      </c>
      <c r="AR193" s="5">
        <v>21002</v>
      </c>
      <c r="AS193" s="80">
        <f t="shared" si="91"/>
        <v>1820</v>
      </c>
      <c r="AT193" s="80">
        <f t="shared" ca="1" si="92"/>
        <v>2570</v>
      </c>
      <c r="AU193" s="184">
        <f t="shared" si="93"/>
        <v>2.1480654428201502</v>
      </c>
      <c r="AV193" s="80">
        <f t="shared" ca="1" si="94"/>
        <v>376.50161148549665</v>
      </c>
      <c r="AW193" s="5"/>
      <c r="AX193" s="5"/>
      <c r="AY193" s="80" t="str">
        <f t="shared" si="95"/>
        <v/>
      </c>
      <c r="AZ193" s="165"/>
      <c r="BA193" s="165"/>
      <c r="BB193" s="80" t="str">
        <f t="shared" si="96"/>
        <v/>
      </c>
      <c r="BC193" s="5"/>
      <c r="BH193" s="52"/>
      <c r="BI193" s="52"/>
      <c r="BJ193" s="52"/>
      <c r="BK193" s="52"/>
      <c r="BL193" s="52"/>
      <c r="BM193" s="52"/>
      <c r="BQ193" s="27"/>
      <c r="BR193" s="27"/>
      <c r="BS193" s="27"/>
      <c r="BT193" s="27"/>
      <c r="BU193" s="27"/>
      <c r="BV193" s="27"/>
      <c r="BW193" s="54"/>
      <c r="BX193" s="26"/>
      <c r="BY193" s="54"/>
      <c r="BZ193" s="26"/>
      <c r="CA193" s="26"/>
      <c r="CB193" s="26"/>
    </row>
    <row r="194" spans="1:80" ht="17.45" customHeight="1">
      <c r="A194" s="86">
        <f t="shared" si="97"/>
        <v>27.2</v>
      </c>
      <c r="B194" s="179">
        <f t="shared" si="83"/>
        <v>45927</v>
      </c>
      <c r="C194" s="8"/>
      <c r="D194" s="11"/>
      <c r="E194" s="12"/>
      <c r="F194" s="11">
        <v>1</v>
      </c>
      <c r="G194" s="74">
        <f t="shared" si="106"/>
        <v>747</v>
      </c>
      <c r="H194" s="75">
        <f t="shared" si="106"/>
        <v>6078</v>
      </c>
      <c r="I194" s="88">
        <f t="shared" si="102"/>
        <v>0</v>
      </c>
      <c r="J194" s="78">
        <f t="shared" si="103"/>
        <v>0</v>
      </c>
      <c r="K194" s="78">
        <f t="shared" si="104"/>
        <v>0</v>
      </c>
      <c r="L194" s="78">
        <f t="shared" si="105"/>
        <v>1.6450074025333114E-4</v>
      </c>
      <c r="M194" s="78">
        <f t="shared" ca="1" si="88"/>
        <v>0.11297539149888143</v>
      </c>
      <c r="N194" s="78">
        <f t="shared" ca="1" si="89"/>
        <v>2.026599113362889E-2</v>
      </c>
      <c r="O194" s="78">
        <f t="shared" si="90"/>
        <v>5.0000000000000001E-4</v>
      </c>
      <c r="P194" s="13" t="s">
        <v>184</v>
      </c>
      <c r="Q194" s="8">
        <v>117</v>
      </c>
      <c r="R194" s="13">
        <v>130</v>
      </c>
      <c r="S194" s="89">
        <f t="shared" si="84"/>
        <v>117</v>
      </c>
      <c r="T194" s="75">
        <f t="shared" si="85"/>
        <v>130</v>
      </c>
      <c r="U194" s="90">
        <f t="shared" si="86"/>
        <v>87.399000000000001</v>
      </c>
      <c r="V194" s="82">
        <f t="shared" si="87"/>
        <v>790.14</v>
      </c>
      <c r="W194" s="8">
        <v>770</v>
      </c>
      <c r="X194" s="8">
        <v>18</v>
      </c>
      <c r="Y194" s="12">
        <v>34</v>
      </c>
      <c r="Z194" s="12">
        <v>4</v>
      </c>
      <c r="AA194" s="12">
        <v>5</v>
      </c>
      <c r="AB194" s="12">
        <v>50.2</v>
      </c>
      <c r="AC194" s="91">
        <f t="shared" si="98"/>
        <v>61</v>
      </c>
      <c r="AD194" s="75">
        <f t="shared" si="99"/>
        <v>709</v>
      </c>
      <c r="AE194" s="88">
        <f t="shared" si="78"/>
        <v>0.12666556999506498</v>
      </c>
      <c r="AF194" s="92">
        <f t="shared" si="79"/>
        <v>2.3376623376623377E-2</v>
      </c>
      <c r="AG194" s="93">
        <f t="shared" si="80"/>
        <v>4.4155844155844157E-2</v>
      </c>
      <c r="AH194" s="93">
        <f t="shared" si="81"/>
        <v>5.1948051948051948E-3</v>
      </c>
      <c r="AI194" s="78">
        <f t="shared" si="82"/>
        <v>6.4935064935064939E-3</v>
      </c>
      <c r="AJ194" s="92">
        <f t="shared" si="100"/>
        <v>7.9220779220779219E-2</v>
      </c>
      <c r="AK194" s="78">
        <f t="shared" si="101"/>
        <v>0.92077922077922081</v>
      </c>
      <c r="AL194" s="11"/>
      <c r="AM194" s="14"/>
      <c r="AN194" s="11"/>
      <c r="AO194" s="15"/>
      <c r="AP194" s="11">
        <v>21077</v>
      </c>
      <c r="AQ194" s="11">
        <v>21154</v>
      </c>
      <c r="AR194" s="11">
        <v>21256</v>
      </c>
      <c r="AS194" s="75">
        <f t="shared" si="91"/>
        <v>1790</v>
      </c>
      <c r="AT194" s="75">
        <f t="shared" ca="1" si="92"/>
        <v>2370</v>
      </c>
      <c r="AU194" s="182">
        <f t="shared" si="93"/>
        <v>2.0397953823134927</v>
      </c>
      <c r="AV194" s="193">
        <f t="shared" ca="1" si="94"/>
        <v>347.25274725274721</v>
      </c>
      <c r="AW194" s="11"/>
      <c r="AX194" s="11"/>
      <c r="AY194" s="75" t="str">
        <f t="shared" si="95"/>
        <v/>
      </c>
      <c r="AZ194" s="11"/>
      <c r="BA194" s="11"/>
      <c r="BB194" s="75" t="str">
        <f t="shared" si="96"/>
        <v/>
      </c>
      <c r="BC194" s="11"/>
      <c r="BH194" s="52"/>
      <c r="BI194" s="52"/>
      <c r="BJ194" s="52"/>
      <c r="BK194" s="52"/>
      <c r="BL194" s="52"/>
      <c r="BM194" s="52"/>
      <c r="BQ194" s="27"/>
      <c r="BR194" s="27"/>
      <c r="BS194" s="27"/>
      <c r="BT194" s="27"/>
      <c r="BU194" s="27"/>
      <c r="BV194" s="27"/>
      <c r="BW194" s="54"/>
      <c r="BX194" s="26"/>
      <c r="BY194" s="54"/>
      <c r="BZ194" s="26"/>
      <c r="CA194" s="26"/>
      <c r="CB194" s="26"/>
    </row>
    <row r="195" spans="1:80" ht="17.45" customHeight="1">
      <c r="A195" s="94">
        <f t="shared" si="97"/>
        <v>27.3</v>
      </c>
      <c r="B195" s="179">
        <f t="shared" si="83"/>
        <v>45928</v>
      </c>
      <c r="C195" s="8"/>
      <c r="D195" s="11"/>
      <c r="E195" s="12"/>
      <c r="F195" s="11">
        <v>2</v>
      </c>
      <c r="G195" s="74">
        <f t="shared" si="106"/>
        <v>747</v>
      </c>
      <c r="H195" s="75">
        <f t="shared" si="106"/>
        <v>6076</v>
      </c>
      <c r="I195" s="88">
        <f t="shared" si="102"/>
        <v>0</v>
      </c>
      <c r="J195" s="78">
        <f t="shared" si="103"/>
        <v>0</v>
      </c>
      <c r="K195" s="78">
        <f t="shared" si="104"/>
        <v>0</v>
      </c>
      <c r="L195" s="78">
        <f t="shared" si="105"/>
        <v>3.2905561039815728E-4</v>
      </c>
      <c r="M195" s="78">
        <f t="shared" ca="1" si="88"/>
        <v>0.11297539149888143</v>
      </c>
      <c r="N195" s="78">
        <f t="shared" ca="1" si="89"/>
        <v>2.0582647245091838E-2</v>
      </c>
      <c r="O195" s="78">
        <f t="shared" si="90"/>
        <v>5.0000000000000001E-4</v>
      </c>
      <c r="P195" s="13" t="s">
        <v>184</v>
      </c>
      <c r="Q195" s="8">
        <v>117</v>
      </c>
      <c r="R195" s="13">
        <v>130</v>
      </c>
      <c r="S195" s="89">
        <f t="shared" si="84"/>
        <v>117</v>
      </c>
      <c r="T195" s="75">
        <f t="shared" si="85"/>
        <v>130</v>
      </c>
      <c r="U195" s="90">
        <f t="shared" si="86"/>
        <v>87.399000000000001</v>
      </c>
      <c r="V195" s="82">
        <f t="shared" si="87"/>
        <v>789.88</v>
      </c>
      <c r="W195" s="8">
        <v>1056</v>
      </c>
      <c r="X195" s="8">
        <v>29</v>
      </c>
      <c r="Y195" s="12">
        <v>50</v>
      </c>
      <c r="Z195" s="12">
        <v>6</v>
      </c>
      <c r="AA195" s="12">
        <v>15</v>
      </c>
      <c r="AB195" s="12">
        <v>50.3</v>
      </c>
      <c r="AC195" s="91">
        <f t="shared" si="98"/>
        <v>100</v>
      </c>
      <c r="AD195" s="75">
        <f t="shared" si="99"/>
        <v>956</v>
      </c>
      <c r="AE195" s="88">
        <f t="shared" si="78"/>
        <v>0.17374136229022705</v>
      </c>
      <c r="AF195" s="92">
        <f t="shared" si="79"/>
        <v>2.7462121212121212E-2</v>
      </c>
      <c r="AG195" s="93">
        <f t="shared" si="80"/>
        <v>4.7348484848484848E-2</v>
      </c>
      <c r="AH195" s="93">
        <f t="shared" si="81"/>
        <v>5.681818181818182E-3</v>
      </c>
      <c r="AI195" s="78">
        <f t="shared" si="82"/>
        <v>1.4204545454545454E-2</v>
      </c>
      <c r="AJ195" s="92">
        <f t="shared" si="100"/>
        <v>9.4696969696969696E-2</v>
      </c>
      <c r="AK195" s="78">
        <f t="shared" si="101"/>
        <v>0.90530303030303028</v>
      </c>
      <c r="AL195" s="11"/>
      <c r="AM195" s="14"/>
      <c r="AN195" s="11"/>
      <c r="AO195" s="15"/>
      <c r="AP195" s="11">
        <v>21314</v>
      </c>
      <c r="AQ195" s="11">
        <v>21379</v>
      </c>
      <c r="AR195" s="11">
        <v>21472</v>
      </c>
      <c r="AS195" s="75">
        <f t="shared" si="91"/>
        <v>1580</v>
      </c>
      <c r="AT195" s="75">
        <f t="shared" ca="1" si="92"/>
        <v>2280</v>
      </c>
      <c r="AU195" s="182">
        <f t="shared" si="93"/>
        <v>1.8010233916462153</v>
      </c>
      <c r="AV195" s="193">
        <f t="shared" ca="1" si="94"/>
        <v>334.16385754067124</v>
      </c>
      <c r="AW195" s="11"/>
      <c r="AX195" s="11"/>
      <c r="AY195" s="75" t="str">
        <f t="shared" si="95"/>
        <v/>
      </c>
      <c r="AZ195" s="11"/>
      <c r="BA195" s="11"/>
      <c r="BB195" s="75" t="str">
        <f t="shared" si="96"/>
        <v/>
      </c>
      <c r="BC195" s="11"/>
      <c r="BH195" s="52"/>
      <c r="BI195" s="52"/>
      <c r="BJ195" s="52"/>
      <c r="BK195" s="52"/>
      <c r="BL195" s="52"/>
      <c r="BM195" s="52"/>
      <c r="BQ195" s="27"/>
      <c r="BR195" s="27"/>
      <c r="BS195" s="27"/>
      <c r="BT195" s="27"/>
      <c r="BU195" s="27"/>
      <c r="BV195" s="27"/>
      <c r="BW195" s="54"/>
      <c r="BX195" s="26"/>
      <c r="BY195" s="54"/>
      <c r="BZ195" s="26"/>
      <c r="CA195" s="26"/>
      <c r="CB195" s="26"/>
    </row>
    <row r="196" spans="1:80" ht="17.45" customHeight="1">
      <c r="A196" s="86">
        <f t="shared" si="97"/>
        <v>27.4</v>
      </c>
      <c r="B196" s="179">
        <f t="shared" si="83"/>
        <v>45929</v>
      </c>
      <c r="C196" s="8"/>
      <c r="D196" s="11"/>
      <c r="E196" s="12">
        <v>1</v>
      </c>
      <c r="F196" s="11"/>
      <c r="G196" s="74">
        <f t="shared" si="106"/>
        <v>746</v>
      </c>
      <c r="H196" s="75">
        <f t="shared" si="106"/>
        <v>6076</v>
      </c>
      <c r="I196" s="88">
        <f t="shared" si="102"/>
        <v>0</v>
      </c>
      <c r="J196" s="78">
        <f t="shared" si="103"/>
        <v>1.3386880856760374E-3</v>
      </c>
      <c r="K196" s="78">
        <f t="shared" si="104"/>
        <v>0</v>
      </c>
      <c r="L196" s="78">
        <f t="shared" si="105"/>
        <v>0</v>
      </c>
      <c r="M196" s="78">
        <f t="shared" ca="1" si="88"/>
        <v>0.11409395973154363</v>
      </c>
      <c r="N196" s="78">
        <f t="shared" ca="1" si="89"/>
        <v>2.0582647245091838E-2</v>
      </c>
      <c r="O196" s="78">
        <f t="shared" si="90"/>
        <v>5.0000000000000001E-4</v>
      </c>
      <c r="P196" s="13" t="s">
        <v>184</v>
      </c>
      <c r="Q196" s="8">
        <v>117</v>
      </c>
      <c r="R196" s="13">
        <v>130</v>
      </c>
      <c r="S196" s="89">
        <f t="shared" si="84"/>
        <v>117</v>
      </c>
      <c r="T196" s="75">
        <f t="shared" si="85"/>
        <v>130</v>
      </c>
      <c r="U196" s="90">
        <f t="shared" si="86"/>
        <v>87.281999999999996</v>
      </c>
      <c r="V196" s="82">
        <f t="shared" si="87"/>
        <v>789.88</v>
      </c>
      <c r="W196" s="8">
        <v>1303</v>
      </c>
      <c r="X196" s="8">
        <v>47</v>
      </c>
      <c r="Y196" s="12">
        <v>67</v>
      </c>
      <c r="Z196" s="12">
        <v>7</v>
      </c>
      <c r="AA196" s="12">
        <v>19</v>
      </c>
      <c r="AB196" s="12">
        <v>50.3</v>
      </c>
      <c r="AC196" s="91">
        <f t="shared" si="98"/>
        <v>140</v>
      </c>
      <c r="AD196" s="75">
        <f t="shared" si="99"/>
        <v>1163</v>
      </c>
      <c r="AE196" s="88">
        <f t="shared" si="78"/>
        <v>0.21445029624753126</v>
      </c>
      <c r="AF196" s="92">
        <f t="shared" si="79"/>
        <v>3.6070606293169612E-2</v>
      </c>
      <c r="AG196" s="93">
        <f t="shared" si="80"/>
        <v>5.1419800460475826E-2</v>
      </c>
      <c r="AH196" s="93">
        <f t="shared" si="81"/>
        <v>5.3722179585571758E-3</v>
      </c>
      <c r="AI196" s="78">
        <f t="shared" si="82"/>
        <v>1.4581734458940905E-2</v>
      </c>
      <c r="AJ196" s="92">
        <f t="shared" si="100"/>
        <v>0.10744435917114352</v>
      </c>
      <c r="AK196" s="78">
        <f t="shared" si="101"/>
        <v>0.89255564082885652</v>
      </c>
      <c r="AL196" s="11"/>
      <c r="AM196" s="14"/>
      <c r="AN196" s="11"/>
      <c r="AO196" s="15"/>
      <c r="AP196" s="11">
        <v>21542</v>
      </c>
      <c r="AQ196" s="11">
        <v>21610</v>
      </c>
      <c r="AR196" s="11">
        <v>21704</v>
      </c>
      <c r="AS196" s="75">
        <f t="shared" si="91"/>
        <v>1620</v>
      </c>
      <c r="AT196" s="75">
        <f t="shared" ca="1" si="92"/>
        <v>2300</v>
      </c>
      <c r="AU196" s="182">
        <f t="shared" si="93"/>
        <v>1.8468652312799687</v>
      </c>
      <c r="AV196" s="193">
        <f t="shared" ca="1" si="94"/>
        <v>337.14453239519202</v>
      </c>
      <c r="AW196" s="11"/>
      <c r="AX196" s="11"/>
      <c r="AY196" s="75" t="str">
        <f t="shared" si="95"/>
        <v/>
      </c>
      <c r="AZ196" s="11"/>
      <c r="BA196" s="11"/>
      <c r="BB196" s="75" t="str">
        <f t="shared" si="96"/>
        <v/>
      </c>
      <c r="BC196" s="11"/>
      <c r="BH196" s="52"/>
      <c r="BI196" s="52"/>
      <c r="BJ196" s="52"/>
      <c r="BK196" s="52"/>
      <c r="BL196" s="52"/>
      <c r="BM196" s="52"/>
      <c r="BQ196" s="27"/>
      <c r="BR196" s="27"/>
      <c r="BS196" s="27"/>
      <c r="BT196" s="27"/>
      <c r="BU196" s="27"/>
      <c r="BV196" s="27"/>
      <c r="BW196" s="54"/>
      <c r="BX196" s="26"/>
      <c r="BY196" s="54"/>
      <c r="BZ196" s="26"/>
      <c r="CA196" s="26"/>
      <c r="CB196" s="26"/>
    </row>
    <row r="197" spans="1:80" ht="17.45" customHeight="1">
      <c r="A197" s="94">
        <f t="shared" si="97"/>
        <v>27.5</v>
      </c>
      <c r="B197" s="179">
        <f t="shared" si="83"/>
        <v>45930</v>
      </c>
      <c r="C197" s="8"/>
      <c r="D197" s="11"/>
      <c r="E197" s="12">
        <v>2</v>
      </c>
      <c r="F197" s="11">
        <v>3</v>
      </c>
      <c r="G197" s="74">
        <f t="shared" si="106"/>
        <v>744</v>
      </c>
      <c r="H197" s="75">
        <f t="shared" si="106"/>
        <v>6073</v>
      </c>
      <c r="I197" s="88">
        <f t="shared" si="102"/>
        <v>0</v>
      </c>
      <c r="J197" s="78">
        <f t="shared" si="103"/>
        <v>2.6809651474530832E-3</v>
      </c>
      <c r="K197" s="78">
        <f t="shared" si="104"/>
        <v>0</v>
      </c>
      <c r="L197" s="78">
        <f t="shared" si="105"/>
        <v>4.9374588545095461E-4</v>
      </c>
      <c r="M197" s="78">
        <f t="shared" ca="1" si="88"/>
        <v>0.116331096196868</v>
      </c>
      <c r="N197" s="78">
        <f t="shared" ca="1" si="89"/>
        <v>2.1057631412286264E-2</v>
      </c>
      <c r="O197" s="78">
        <f t="shared" si="90"/>
        <v>5.0000000000000001E-4</v>
      </c>
      <c r="P197" s="13" t="s">
        <v>184</v>
      </c>
      <c r="Q197" s="8">
        <v>117</v>
      </c>
      <c r="R197" s="13">
        <v>135</v>
      </c>
      <c r="S197" s="89">
        <f t="shared" si="84"/>
        <v>117</v>
      </c>
      <c r="T197" s="75">
        <f t="shared" si="85"/>
        <v>135</v>
      </c>
      <c r="U197" s="90">
        <f t="shared" si="86"/>
        <v>87.048000000000002</v>
      </c>
      <c r="V197" s="82">
        <f t="shared" si="87"/>
        <v>819.85500000000002</v>
      </c>
      <c r="W197" s="8">
        <v>1638</v>
      </c>
      <c r="X197" s="8">
        <v>40</v>
      </c>
      <c r="Y197" s="12">
        <v>46</v>
      </c>
      <c r="Z197" s="12">
        <v>10</v>
      </c>
      <c r="AA197" s="12">
        <v>16</v>
      </c>
      <c r="AB197" s="12">
        <v>50.5</v>
      </c>
      <c r="AC197" s="91">
        <f t="shared" si="98"/>
        <v>112</v>
      </c>
      <c r="AD197" s="75">
        <f t="shared" si="99"/>
        <v>1526</v>
      </c>
      <c r="AE197" s="88">
        <f t="shared" ref="AE197:AE260" si="107">IFERROR(W197/H196,0)</f>
        <v>0.2695852534562212</v>
      </c>
      <c r="AF197" s="92">
        <f t="shared" ref="AF197:AF260" si="108">IFERROR(X197/$W197,0)</f>
        <v>2.442002442002442E-2</v>
      </c>
      <c r="AG197" s="93">
        <f t="shared" ref="AG197:AG260" si="109">IFERROR(Y197/$W197,0)</f>
        <v>2.8083028083028084E-2</v>
      </c>
      <c r="AH197" s="93">
        <f t="shared" ref="AH197:AH260" si="110">IFERROR(Z197/$W197,0)</f>
        <v>6.105006105006105E-3</v>
      </c>
      <c r="AI197" s="78">
        <f t="shared" ref="AI197:AI260" si="111">IFERROR(AA197/$W197,0)</f>
        <v>9.768009768009768E-3</v>
      </c>
      <c r="AJ197" s="92">
        <f t="shared" si="100"/>
        <v>6.8376068376068383E-2</v>
      </c>
      <c r="AK197" s="78">
        <f t="shared" si="101"/>
        <v>0.93162393162393164</v>
      </c>
      <c r="AL197" s="11"/>
      <c r="AM197" s="14"/>
      <c r="AN197" s="11"/>
      <c r="AO197" s="15"/>
      <c r="AP197" s="11">
        <v>21772</v>
      </c>
      <c r="AQ197" s="11">
        <v>21849</v>
      </c>
      <c r="AR197" s="11">
        <v>21942</v>
      </c>
      <c r="AS197" s="75">
        <f t="shared" si="91"/>
        <v>1700</v>
      </c>
      <c r="AT197" s="75">
        <f t="shared" ca="1" si="92"/>
        <v>2330</v>
      </c>
      <c r="AU197" s="182">
        <f t="shared" si="93"/>
        <v>1.8745113865540195</v>
      </c>
      <c r="AV197" s="193">
        <f t="shared" ca="1" si="94"/>
        <v>341.79257738007925</v>
      </c>
      <c r="AW197" s="11"/>
      <c r="AX197" s="11"/>
      <c r="AY197" s="75" t="str">
        <f t="shared" si="95"/>
        <v/>
      </c>
      <c r="AZ197" s="11"/>
      <c r="BA197" s="11"/>
      <c r="BB197" s="75" t="str">
        <f t="shared" si="96"/>
        <v/>
      </c>
      <c r="BC197" s="11"/>
      <c r="BH197" s="52"/>
      <c r="BI197" s="52"/>
      <c r="BJ197" s="52"/>
      <c r="BK197" s="52"/>
      <c r="BL197" s="52"/>
      <c r="BM197" s="52"/>
      <c r="BQ197" s="27"/>
      <c r="BR197" s="27"/>
      <c r="BS197" s="27"/>
      <c r="BT197" s="27"/>
      <c r="BU197" s="27"/>
      <c r="BV197" s="27"/>
      <c r="BW197" s="54"/>
      <c r="BX197" s="26"/>
      <c r="BY197" s="54"/>
      <c r="BZ197" s="26"/>
      <c r="CA197" s="26"/>
      <c r="CB197" s="26"/>
    </row>
    <row r="198" spans="1:80" ht="17.45" customHeight="1">
      <c r="A198" s="86">
        <f t="shared" si="97"/>
        <v>27.6</v>
      </c>
      <c r="B198" s="179">
        <f t="shared" si="83"/>
        <v>45931</v>
      </c>
      <c r="C198" s="8"/>
      <c r="D198" s="11"/>
      <c r="E198" s="12">
        <v>3</v>
      </c>
      <c r="F198" s="11">
        <v>1</v>
      </c>
      <c r="G198" s="74">
        <f t="shared" si="106"/>
        <v>741</v>
      </c>
      <c r="H198" s="75">
        <f t="shared" si="106"/>
        <v>6072</v>
      </c>
      <c r="I198" s="88">
        <f t="shared" si="102"/>
        <v>0</v>
      </c>
      <c r="J198" s="78">
        <f t="shared" si="103"/>
        <v>4.0322580645161289E-3</v>
      </c>
      <c r="K198" s="78">
        <f t="shared" si="104"/>
        <v>0</v>
      </c>
      <c r="L198" s="78">
        <f t="shared" si="105"/>
        <v>1.6466326362588507E-4</v>
      </c>
      <c r="M198" s="78">
        <f t="shared" ca="1" si="88"/>
        <v>0.11968680089485459</v>
      </c>
      <c r="N198" s="78">
        <f t="shared" ca="1" si="89"/>
        <v>2.1215959468017742E-2</v>
      </c>
      <c r="O198" s="78">
        <f t="shared" si="90"/>
        <v>5.0000000000000001E-4</v>
      </c>
      <c r="P198" s="13" t="s">
        <v>184</v>
      </c>
      <c r="Q198" s="8">
        <v>117</v>
      </c>
      <c r="R198" s="13">
        <v>135</v>
      </c>
      <c r="S198" s="89">
        <f t="shared" si="84"/>
        <v>117</v>
      </c>
      <c r="T198" s="75">
        <f t="shared" si="85"/>
        <v>135</v>
      </c>
      <c r="U198" s="90">
        <f t="shared" si="86"/>
        <v>86.697000000000003</v>
      </c>
      <c r="V198" s="82">
        <f t="shared" si="87"/>
        <v>819.72</v>
      </c>
      <c r="W198" s="8">
        <v>1961</v>
      </c>
      <c r="X198" s="8">
        <v>49</v>
      </c>
      <c r="Y198" s="12">
        <v>53</v>
      </c>
      <c r="Z198" s="12">
        <v>12</v>
      </c>
      <c r="AA198" s="12">
        <v>14</v>
      </c>
      <c r="AB198" s="12">
        <v>51.2</v>
      </c>
      <c r="AC198" s="91">
        <f t="shared" si="98"/>
        <v>128</v>
      </c>
      <c r="AD198" s="75">
        <f t="shared" si="99"/>
        <v>1833</v>
      </c>
      <c r="AE198" s="88">
        <f t="shared" si="107"/>
        <v>0.32290465997036061</v>
      </c>
      <c r="AF198" s="92">
        <f t="shared" si="108"/>
        <v>2.4987251402345742E-2</v>
      </c>
      <c r="AG198" s="93">
        <f t="shared" si="109"/>
        <v>2.7027027027027029E-2</v>
      </c>
      <c r="AH198" s="93">
        <f t="shared" si="110"/>
        <v>6.1193268740438551E-3</v>
      </c>
      <c r="AI198" s="78">
        <f t="shared" si="111"/>
        <v>7.1392146863844975E-3</v>
      </c>
      <c r="AJ198" s="92">
        <f t="shared" si="100"/>
        <v>6.5272819989801126E-2</v>
      </c>
      <c r="AK198" s="78">
        <f t="shared" si="101"/>
        <v>0.93472718001019883</v>
      </c>
      <c r="AL198" s="11"/>
      <c r="AM198" s="14"/>
      <c r="AN198" s="11"/>
      <c r="AO198" s="15"/>
      <c r="AP198" s="11">
        <v>22005</v>
      </c>
      <c r="AQ198" s="11">
        <v>22116</v>
      </c>
      <c r="AR198" s="11">
        <v>22181</v>
      </c>
      <c r="AS198" s="75">
        <f t="shared" si="91"/>
        <v>1760</v>
      </c>
      <c r="AT198" s="75">
        <f t="shared" ca="1" si="92"/>
        <v>2140</v>
      </c>
      <c r="AU198" s="182">
        <f t="shared" si="93"/>
        <v>1.941711155020261</v>
      </c>
      <c r="AV198" s="193">
        <f t="shared" ca="1" si="94"/>
        <v>314.10538676060474</v>
      </c>
      <c r="AW198" s="169"/>
      <c r="AX198" s="169"/>
      <c r="AY198" s="75" t="str">
        <f t="shared" si="95"/>
        <v/>
      </c>
      <c r="AZ198" s="169">
        <v>0.29166666666666669</v>
      </c>
      <c r="BA198" s="169">
        <v>0.35416666666666669</v>
      </c>
      <c r="BB198" s="170">
        <f t="shared" si="96"/>
        <v>1.5</v>
      </c>
      <c r="BC198" s="11" t="s">
        <v>187</v>
      </c>
      <c r="BH198" s="52"/>
      <c r="BI198" s="52"/>
      <c r="BJ198" s="52"/>
      <c r="BK198" s="52"/>
      <c r="BL198" s="52"/>
      <c r="BM198" s="52"/>
      <c r="BQ198" s="27"/>
      <c r="BR198" s="27"/>
      <c r="BS198" s="27"/>
      <c r="BT198" s="27"/>
      <c r="BU198" s="27"/>
      <c r="BV198" s="27"/>
      <c r="BW198" s="54"/>
      <c r="BX198" s="26"/>
      <c r="BY198" s="54"/>
      <c r="BZ198" s="26"/>
      <c r="CA198" s="26"/>
      <c r="CB198" s="26"/>
    </row>
    <row r="199" spans="1:80" ht="17.45" customHeight="1" thickBot="1">
      <c r="A199" s="94">
        <f t="shared" si="97"/>
        <v>27.700000000000003</v>
      </c>
      <c r="B199" s="180">
        <f t="shared" si="83"/>
        <v>45932</v>
      </c>
      <c r="C199" s="16"/>
      <c r="D199" s="17"/>
      <c r="E199" s="18">
        <v>2</v>
      </c>
      <c r="F199" s="17">
        <v>1</v>
      </c>
      <c r="G199" s="96">
        <f t="shared" si="106"/>
        <v>739</v>
      </c>
      <c r="H199" s="97">
        <f t="shared" si="106"/>
        <v>6071</v>
      </c>
      <c r="I199" s="98">
        <f t="shared" si="102"/>
        <v>0</v>
      </c>
      <c r="J199" s="99">
        <f t="shared" si="103"/>
        <v>2.6990553306342779E-3</v>
      </c>
      <c r="K199" s="99">
        <f t="shared" si="104"/>
        <v>0</v>
      </c>
      <c r="L199" s="99">
        <f t="shared" si="105"/>
        <v>1.6469038208168644E-4</v>
      </c>
      <c r="M199" s="99">
        <f t="shared" ca="1" si="88"/>
        <v>0.12192393736017897</v>
      </c>
      <c r="N199" s="99">
        <f t="shared" ca="1" si="89"/>
        <v>2.1374287523749216E-2</v>
      </c>
      <c r="O199" s="99">
        <f t="shared" si="90"/>
        <v>5.0000000000000001E-4</v>
      </c>
      <c r="P199" s="19" t="s">
        <v>184</v>
      </c>
      <c r="Q199" s="16">
        <v>120</v>
      </c>
      <c r="R199" s="19">
        <v>140</v>
      </c>
      <c r="S199" s="89">
        <f t="shared" si="84"/>
        <v>120</v>
      </c>
      <c r="T199" s="75">
        <f t="shared" si="85"/>
        <v>140</v>
      </c>
      <c r="U199" s="100">
        <f t="shared" si="86"/>
        <v>88.68</v>
      </c>
      <c r="V199" s="101">
        <f t="shared" si="87"/>
        <v>849.94</v>
      </c>
      <c r="W199" s="16">
        <v>2242</v>
      </c>
      <c r="X199" s="8">
        <v>52</v>
      </c>
      <c r="Y199" s="12">
        <v>115</v>
      </c>
      <c r="Z199" s="12">
        <v>15</v>
      </c>
      <c r="AA199" s="12">
        <v>6</v>
      </c>
      <c r="AB199" s="12">
        <v>51.4</v>
      </c>
      <c r="AC199" s="102">
        <f t="shared" si="98"/>
        <v>188</v>
      </c>
      <c r="AD199" s="97">
        <f t="shared" si="99"/>
        <v>2054</v>
      </c>
      <c r="AE199" s="98">
        <f t="shared" si="107"/>
        <v>0.36923583662714099</v>
      </c>
      <c r="AF199" s="103">
        <f t="shared" si="108"/>
        <v>2.31935771632471E-2</v>
      </c>
      <c r="AG199" s="104">
        <f t="shared" si="109"/>
        <v>5.129348795718109E-2</v>
      </c>
      <c r="AH199" s="104">
        <f t="shared" si="110"/>
        <v>6.6904549509366638E-3</v>
      </c>
      <c r="AI199" s="99">
        <f t="shared" si="111"/>
        <v>2.6761819803746653E-3</v>
      </c>
      <c r="AJ199" s="103">
        <f t="shared" si="100"/>
        <v>8.3853702051739518E-2</v>
      </c>
      <c r="AK199" s="99">
        <f t="shared" si="101"/>
        <v>0.91614629794826052</v>
      </c>
      <c r="AL199" s="17"/>
      <c r="AM199" s="20"/>
      <c r="AN199" s="17"/>
      <c r="AO199" s="21"/>
      <c r="AP199" s="17">
        <v>22219</v>
      </c>
      <c r="AQ199" s="17">
        <v>22330</v>
      </c>
      <c r="AR199" s="17">
        <v>22419</v>
      </c>
      <c r="AS199" s="97">
        <f t="shared" si="91"/>
        <v>2000</v>
      </c>
      <c r="AT199" s="97">
        <f t="shared" ca="1" si="92"/>
        <v>2570</v>
      </c>
      <c r="AU199" s="183">
        <f t="shared" si="93"/>
        <v>2.130787752232</v>
      </c>
      <c r="AV199" s="191">
        <f t="shared" ca="1" si="94"/>
        <v>377.38619676945666</v>
      </c>
      <c r="AW199" s="167"/>
      <c r="AX199" s="167"/>
      <c r="AY199" s="97" t="str">
        <f t="shared" si="95"/>
        <v/>
      </c>
      <c r="AZ199" s="167">
        <v>0.29166666666666669</v>
      </c>
      <c r="BA199" s="167">
        <v>0.35416666666666669</v>
      </c>
      <c r="BB199" s="171">
        <f t="shared" si="96"/>
        <v>1.5</v>
      </c>
      <c r="BC199" s="17" t="s">
        <v>187</v>
      </c>
      <c r="BH199" s="52"/>
      <c r="BI199" s="52"/>
      <c r="BJ199" s="52"/>
      <c r="BK199" s="52"/>
      <c r="BL199" s="52"/>
      <c r="BM199" s="52"/>
      <c r="BQ199" s="27"/>
      <c r="BR199" s="27"/>
      <c r="BS199" s="27"/>
      <c r="BT199" s="27"/>
      <c r="BU199" s="27"/>
      <c r="BV199" s="27"/>
      <c r="BW199" s="54"/>
      <c r="BX199" s="26"/>
      <c r="BY199" s="54"/>
      <c r="BZ199" s="26"/>
      <c r="CA199" s="26"/>
      <c r="CB199" s="26"/>
    </row>
    <row r="200" spans="1:80" ht="17.45" customHeight="1" thickTop="1">
      <c r="A200" s="105">
        <f>A193+1</f>
        <v>28.1</v>
      </c>
      <c r="B200" s="178">
        <f t="shared" si="83"/>
        <v>45933</v>
      </c>
      <c r="C200" s="4"/>
      <c r="D200" s="5"/>
      <c r="E200" s="6">
        <v>1</v>
      </c>
      <c r="F200" s="5">
        <v>1</v>
      </c>
      <c r="G200" s="74">
        <f t="shared" si="106"/>
        <v>738</v>
      </c>
      <c r="H200" s="75">
        <f t="shared" si="106"/>
        <v>6070</v>
      </c>
      <c r="I200" s="76">
        <f t="shared" si="102"/>
        <v>0</v>
      </c>
      <c r="J200" s="77">
        <f t="shared" si="103"/>
        <v>1.3531799729364006E-3</v>
      </c>
      <c r="K200" s="77">
        <f t="shared" si="104"/>
        <v>0</v>
      </c>
      <c r="L200" s="77">
        <f t="shared" si="105"/>
        <v>1.6471750947125678E-4</v>
      </c>
      <c r="M200" s="78">
        <f t="shared" ca="1" si="88"/>
        <v>0.12304250559284116</v>
      </c>
      <c r="N200" s="78">
        <f t="shared" ca="1" si="89"/>
        <v>2.1532615579480694E-2</v>
      </c>
      <c r="O200" s="78">
        <f t="shared" si="90"/>
        <v>5.0000000000000001E-4</v>
      </c>
      <c r="P200" s="13" t="s">
        <v>184</v>
      </c>
      <c r="Q200" s="8">
        <v>120</v>
      </c>
      <c r="R200" s="13">
        <v>140</v>
      </c>
      <c r="S200" s="79">
        <f t="shared" si="84"/>
        <v>120</v>
      </c>
      <c r="T200" s="80">
        <f t="shared" si="85"/>
        <v>140</v>
      </c>
      <c r="U200" s="90">
        <f t="shared" si="86"/>
        <v>88.56</v>
      </c>
      <c r="V200" s="82">
        <f t="shared" si="87"/>
        <v>849.8</v>
      </c>
      <c r="W200" s="4">
        <v>2606</v>
      </c>
      <c r="X200" s="4">
        <v>73</v>
      </c>
      <c r="Y200" s="6">
        <v>49</v>
      </c>
      <c r="Z200" s="6">
        <v>13</v>
      </c>
      <c r="AA200" s="6">
        <v>9</v>
      </c>
      <c r="AB200" s="6">
        <v>51.4</v>
      </c>
      <c r="AC200" s="83">
        <f t="shared" si="98"/>
        <v>144</v>
      </c>
      <c r="AD200" s="80">
        <f t="shared" si="99"/>
        <v>2462</v>
      </c>
      <c r="AE200" s="76">
        <f t="shared" si="107"/>
        <v>0.42925382968209519</v>
      </c>
      <c r="AF200" s="84">
        <f t="shared" si="108"/>
        <v>2.8012279355333843E-2</v>
      </c>
      <c r="AG200" s="85">
        <f t="shared" si="109"/>
        <v>1.8802762854950115E-2</v>
      </c>
      <c r="AH200" s="85">
        <f t="shared" si="110"/>
        <v>4.9884881043745204E-3</v>
      </c>
      <c r="AI200" s="77">
        <f t="shared" si="111"/>
        <v>3.4535686876438986E-3</v>
      </c>
      <c r="AJ200" s="84">
        <f t="shared" si="100"/>
        <v>5.5257099002302378E-2</v>
      </c>
      <c r="AK200" s="77">
        <f t="shared" si="101"/>
        <v>0.94474290099769764</v>
      </c>
      <c r="AL200" s="5">
        <v>3958</v>
      </c>
      <c r="AM200" s="9">
        <v>0.65</v>
      </c>
      <c r="AN200" s="5">
        <v>3335</v>
      </c>
      <c r="AO200" s="10">
        <v>0.79500000000000004</v>
      </c>
      <c r="AP200" s="5">
        <v>22476</v>
      </c>
      <c r="AQ200" s="5">
        <v>22579</v>
      </c>
      <c r="AR200" s="5">
        <v>22656</v>
      </c>
      <c r="AS200" s="80">
        <f t="shared" si="91"/>
        <v>1800</v>
      </c>
      <c r="AT200" s="80">
        <f t="shared" ca="1" si="92"/>
        <v>2300</v>
      </c>
      <c r="AU200" s="184">
        <f t="shared" si="93"/>
        <v>1.918240334200094</v>
      </c>
      <c r="AV200" s="192">
        <f t="shared" ca="1" si="94"/>
        <v>337.83783783783781</v>
      </c>
      <c r="AW200" s="165"/>
      <c r="AX200" s="165"/>
      <c r="AY200" s="80" t="str">
        <f t="shared" si="95"/>
        <v/>
      </c>
      <c r="AZ200" s="165"/>
      <c r="BA200" s="165"/>
      <c r="BB200" s="172" t="str">
        <f t="shared" si="96"/>
        <v/>
      </c>
      <c r="BC200" s="5" t="s">
        <v>187</v>
      </c>
      <c r="BH200" s="52"/>
      <c r="BI200" s="52"/>
      <c r="BJ200" s="52"/>
      <c r="BK200" s="52"/>
      <c r="BL200" s="52"/>
      <c r="BM200" s="52"/>
      <c r="BQ200" s="27"/>
      <c r="BR200" s="27"/>
      <c r="BS200" s="27"/>
      <c r="BT200" s="27"/>
      <c r="BU200" s="27"/>
      <c r="BV200" s="27"/>
      <c r="BW200" s="54"/>
      <c r="BX200" s="26"/>
      <c r="BY200" s="54"/>
      <c r="BZ200" s="26"/>
      <c r="CA200" s="26"/>
      <c r="CB200" s="26"/>
    </row>
    <row r="201" spans="1:80" ht="17.45" customHeight="1">
      <c r="A201" s="94">
        <f t="shared" si="97"/>
        <v>28.2</v>
      </c>
      <c r="B201" s="179">
        <f t="shared" si="83"/>
        <v>45934</v>
      </c>
      <c r="C201" s="8"/>
      <c r="D201" s="11"/>
      <c r="E201" s="12">
        <v>1</v>
      </c>
      <c r="F201" s="11">
        <v>1</v>
      </c>
      <c r="G201" s="74">
        <f t="shared" si="106"/>
        <v>737</v>
      </c>
      <c r="H201" s="75">
        <f t="shared" si="106"/>
        <v>6069</v>
      </c>
      <c r="I201" s="88">
        <f t="shared" si="102"/>
        <v>0</v>
      </c>
      <c r="J201" s="78">
        <f t="shared" si="103"/>
        <v>1.3550135501355014E-3</v>
      </c>
      <c r="K201" s="78">
        <f t="shared" si="104"/>
        <v>0</v>
      </c>
      <c r="L201" s="78">
        <f t="shared" si="105"/>
        <v>1.6474464579901152E-4</v>
      </c>
      <c r="M201" s="78">
        <f t="shared" ca="1" si="88"/>
        <v>0.12416107382550336</v>
      </c>
      <c r="N201" s="78">
        <f t="shared" ca="1" si="89"/>
        <v>2.1690943635212168E-2</v>
      </c>
      <c r="O201" s="78">
        <f t="shared" si="90"/>
        <v>5.0000000000000001E-4</v>
      </c>
      <c r="P201" s="13" t="s">
        <v>184</v>
      </c>
      <c r="Q201" s="8">
        <v>120</v>
      </c>
      <c r="R201" s="13">
        <v>140</v>
      </c>
      <c r="S201" s="89">
        <f t="shared" si="84"/>
        <v>120</v>
      </c>
      <c r="T201" s="75">
        <f t="shared" si="85"/>
        <v>140</v>
      </c>
      <c r="U201" s="90">
        <f t="shared" si="86"/>
        <v>88.44</v>
      </c>
      <c r="V201" s="82">
        <f t="shared" si="87"/>
        <v>849.66</v>
      </c>
      <c r="W201" s="8">
        <v>2850</v>
      </c>
      <c r="X201" s="8">
        <v>65</v>
      </c>
      <c r="Y201" s="12">
        <v>54</v>
      </c>
      <c r="Z201" s="12">
        <v>23</v>
      </c>
      <c r="AA201" s="12">
        <v>19</v>
      </c>
      <c r="AB201" s="12">
        <v>51.6</v>
      </c>
      <c r="AC201" s="91">
        <f t="shared" si="98"/>
        <v>161</v>
      </c>
      <c r="AD201" s="75">
        <f t="shared" si="99"/>
        <v>2689</v>
      </c>
      <c r="AE201" s="88">
        <f t="shared" si="107"/>
        <v>0.46952224052718289</v>
      </c>
      <c r="AF201" s="92">
        <f t="shared" si="108"/>
        <v>2.2807017543859651E-2</v>
      </c>
      <c r="AG201" s="93">
        <f t="shared" si="109"/>
        <v>1.8947368421052633E-2</v>
      </c>
      <c r="AH201" s="93">
        <f t="shared" si="110"/>
        <v>8.0701754385964913E-3</v>
      </c>
      <c r="AI201" s="78">
        <f t="shared" si="111"/>
        <v>6.6666666666666671E-3</v>
      </c>
      <c r="AJ201" s="92">
        <f t="shared" si="100"/>
        <v>5.6491228070175439E-2</v>
      </c>
      <c r="AK201" s="78">
        <f t="shared" si="101"/>
        <v>0.94350877192982452</v>
      </c>
      <c r="AL201" s="11"/>
      <c r="AM201" s="14"/>
      <c r="AN201" s="11"/>
      <c r="AO201" s="15"/>
      <c r="AP201" s="11">
        <v>22706</v>
      </c>
      <c r="AQ201" s="11">
        <v>22812</v>
      </c>
      <c r="AR201" s="11">
        <v>22913</v>
      </c>
      <c r="AS201" s="75">
        <f t="shared" si="91"/>
        <v>2070</v>
      </c>
      <c r="AT201" s="75">
        <f t="shared" ca="1" si="92"/>
        <v>2640</v>
      </c>
      <c r="AU201" s="182">
        <f t="shared" si="93"/>
        <v>2.2065877838183563</v>
      </c>
      <c r="AV201" s="193">
        <f t="shared" ca="1" si="94"/>
        <v>387.89303555686161</v>
      </c>
      <c r="AW201" s="169"/>
      <c r="AX201" s="169"/>
      <c r="AY201" s="75" t="str">
        <f t="shared" si="95"/>
        <v/>
      </c>
      <c r="AZ201" s="169">
        <v>0.29166666666666669</v>
      </c>
      <c r="BA201" s="169">
        <v>0.3611111111111111</v>
      </c>
      <c r="BB201" s="170">
        <f t="shared" si="96"/>
        <v>1.6666666666666661</v>
      </c>
      <c r="BC201" s="11" t="s">
        <v>187</v>
      </c>
      <c r="BH201" s="52"/>
      <c r="BI201" s="52"/>
      <c r="BJ201" s="52"/>
      <c r="BK201" s="52"/>
      <c r="BL201" s="52"/>
      <c r="BM201" s="52"/>
      <c r="BQ201" s="27"/>
      <c r="BR201" s="27"/>
      <c r="BS201" s="27"/>
      <c r="BT201" s="27"/>
      <c r="BU201" s="27"/>
      <c r="BV201" s="27"/>
      <c r="BW201" s="54"/>
      <c r="BX201" s="26"/>
      <c r="BY201" s="54"/>
      <c r="BZ201" s="26"/>
      <c r="CA201" s="26"/>
      <c r="CB201" s="26"/>
    </row>
    <row r="202" spans="1:80" ht="17.45" customHeight="1">
      <c r="A202" s="86">
        <f t="shared" si="97"/>
        <v>28.3</v>
      </c>
      <c r="B202" s="179">
        <f t="shared" si="83"/>
        <v>45935</v>
      </c>
      <c r="C202" s="8"/>
      <c r="D202" s="11"/>
      <c r="E202" s="12"/>
      <c r="F202" s="11">
        <v>4</v>
      </c>
      <c r="G202" s="74">
        <f t="shared" si="106"/>
        <v>737</v>
      </c>
      <c r="H202" s="75">
        <f t="shared" si="106"/>
        <v>6065</v>
      </c>
      <c r="I202" s="88">
        <f t="shared" si="102"/>
        <v>0</v>
      </c>
      <c r="J202" s="78">
        <f t="shared" si="103"/>
        <v>0</v>
      </c>
      <c r="K202" s="78">
        <f t="shared" si="104"/>
        <v>0</v>
      </c>
      <c r="L202" s="78">
        <f t="shared" si="105"/>
        <v>6.5908716427747567E-4</v>
      </c>
      <c r="M202" s="78">
        <f t="shared" ca="1" si="88"/>
        <v>0.12416107382550336</v>
      </c>
      <c r="N202" s="78">
        <f t="shared" ca="1" si="89"/>
        <v>2.2324255858138072E-2</v>
      </c>
      <c r="O202" s="78">
        <f t="shared" si="90"/>
        <v>5.0000000000000001E-4</v>
      </c>
      <c r="P202" s="13" t="s">
        <v>184</v>
      </c>
      <c r="Q202" s="8">
        <v>120</v>
      </c>
      <c r="R202" s="13">
        <v>145</v>
      </c>
      <c r="S202" s="89">
        <f t="shared" si="84"/>
        <v>120</v>
      </c>
      <c r="T202" s="75">
        <f t="shared" si="85"/>
        <v>145</v>
      </c>
      <c r="U202" s="90">
        <f t="shared" si="86"/>
        <v>88.44</v>
      </c>
      <c r="V202" s="82">
        <f t="shared" si="87"/>
        <v>879.42499999999995</v>
      </c>
      <c r="W202" s="8">
        <v>3135</v>
      </c>
      <c r="X202" s="8">
        <v>74</v>
      </c>
      <c r="Y202" s="12">
        <v>56</v>
      </c>
      <c r="Z202" s="12">
        <v>20</v>
      </c>
      <c r="AA202" s="12">
        <v>37</v>
      </c>
      <c r="AB202" s="12">
        <v>51.9</v>
      </c>
      <c r="AC202" s="91">
        <f t="shared" si="98"/>
        <v>187</v>
      </c>
      <c r="AD202" s="75">
        <f t="shared" si="99"/>
        <v>2948</v>
      </c>
      <c r="AE202" s="88">
        <f t="shared" si="107"/>
        <v>0.51655956500247158</v>
      </c>
      <c r="AF202" s="92">
        <f t="shared" si="108"/>
        <v>2.3604465709728868E-2</v>
      </c>
      <c r="AG202" s="93">
        <f t="shared" si="109"/>
        <v>1.7862838915470493E-2</v>
      </c>
      <c r="AH202" s="93">
        <f t="shared" si="110"/>
        <v>6.379585326953748E-3</v>
      </c>
      <c r="AI202" s="78">
        <f t="shared" si="111"/>
        <v>1.1802232854864434E-2</v>
      </c>
      <c r="AJ202" s="92">
        <f t="shared" si="100"/>
        <v>5.9649122807017542E-2</v>
      </c>
      <c r="AK202" s="78">
        <f t="shared" si="101"/>
        <v>0.94035087719298249</v>
      </c>
      <c r="AL202" s="11"/>
      <c r="AM202" s="14"/>
      <c r="AN202" s="11"/>
      <c r="AO202" s="15"/>
      <c r="AP202" s="11">
        <v>22970</v>
      </c>
      <c r="AQ202" s="11">
        <v>23083</v>
      </c>
      <c r="AR202" s="11">
        <v>23187</v>
      </c>
      <c r="AS202" s="75">
        <f t="shared" si="91"/>
        <v>2170</v>
      </c>
      <c r="AT202" s="75">
        <f t="shared" ca="1" si="92"/>
        <v>2680</v>
      </c>
      <c r="AU202" s="182">
        <f t="shared" si="93"/>
        <v>2.2420482195347491</v>
      </c>
      <c r="AV202" s="193">
        <f t="shared" ca="1" si="94"/>
        <v>394.00176418700386</v>
      </c>
      <c r="AW202" s="169"/>
      <c r="AX202" s="169"/>
      <c r="AY202" s="75" t="str">
        <f t="shared" si="95"/>
        <v/>
      </c>
      <c r="AZ202" s="169">
        <v>0.29166666666666669</v>
      </c>
      <c r="BA202" s="169">
        <v>0.3611111111111111</v>
      </c>
      <c r="BB202" s="170">
        <f t="shared" si="96"/>
        <v>1.6666666666666661</v>
      </c>
      <c r="BC202" s="11" t="s">
        <v>187</v>
      </c>
      <c r="BH202" s="52"/>
      <c r="BI202" s="52"/>
      <c r="BJ202" s="52"/>
      <c r="BK202" s="52"/>
      <c r="BL202" s="52"/>
      <c r="BM202" s="52"/>
      <c r="BQ202" s="27"/>
      <c r="BR202" s="27"/>
      <c r="BS202" s="27"/>
      <c r="BT202" s="27"/>
      <c r="BU202" s="27"/>
      <c r="BV202" s="27"/>
      <c r="BW202" s="54"/>
      <c r="BX202" s="26"/>
      <c r="BY202" s="54"/>
      <c r="BZ202" s="26"/>
      <c r="CA202" s="26"/>
      <c r="CB202" s="26"/>
    </row>
    <row r="203" spans="1:80" ht="17.45" customHeight="1">
      <c r="A203" s="94">
        <f t="shared" si="97"/>
        <v>28.4</v>
      </c>
      <c r="B203" s="179">
        <f t="shared" ref="B203:B266" si="112">B202+1</f>
        <v>45936</v>
      </c>
      <c r="C203" s="8"/>
      <c r="D203" s="11"/>
      <c r="E203" s="12"/>
      <c r="F203" s="11">
        <v>3</v>
      </c>
      <c r="G203" s="74">
        <f t="shared" si="106"/>
        <v>737</v>
      </c>
      <c r="H203" s="75">
        <f t="shared" si="106"/>
        <v>6062</v>
      </c>
      <c r="I203" s="88">
        <f t="shared" si="102"/>
        <v>0</v>
      </c>
      <c r="J203" s="78">
        <f t="shared" si="103"/>
        <v>0</v>
      </c>
      <c r="K203" s="78">
        <f t="shared" si="104"/>
        <v>0</v>
      </c>
      <c r="L203" s="78">
        <f t="shared" si="105"/>
        <v>4.9464138499587804E-4</v>
      </c>
      <c r="M203" s="78">
        <f t="shared" ca="1" si="88"/>
        <v>0.12416107382550336</v>
      </c>
      <c r="N203" s="78">
        <f t="shared" ca="1" si="89"/>
        <v>2.2799240025332498E-2</v>
      </c>
      <c r="O203" s="78">
        <f t="shared" si="90"/>
        <v>5.0000000000000001E-4</v>
      </c>
      <c r="P203" s="13" t="s">
        <v>184</v>
      </c>
      <c r="Q203" s="8">
        <v>120</v>
      </c>
      <c r="R203" s="13">
        <v>150</v>
      </c>
      <c r="S203" s="89">
        <f t="shared" ref="S203:S255" si="113">IF($P203="FULL FEED",Q203,Q203/2)</f>
        <v>120</v>
      </c>
      <c r="T203" s="75">
        <f t="shared" ref="T203:T255" si="114">IF($P203="FULL FEED",R203,R203/2)</f>
        <v>150</v>
      </c>
      <c r="U203" s="90">
        <f t="shared" ref="U203:U255" si="115">IF($P203="FULL FEED",(Q203*G203/1000),(Q203*2*G203/1000))</f>
        <v>88.44</v>
      </c>
      <c r="V203" s="82">
        <f t="shared" ref="V203:V255" si="116">IF($P203="FULL FEED",(R203*H203/1000),(R203*2*H203/1000))</f>
        <v>909.3</v>
      </c>
      <c r="W203" s="8">
        <v>3429</v>
      </c>
      <c r="X203" s="8">
        <v>66</v>
      </c>
      <c r="Y203" s="12">
        <v>59</v>
      </c>
      <c r="Z203" s="12">
        <v>19</v>
      </c>
      <c r="AA203" s="12">
        <v>25</v>
      </c>
      <c r="AB203" s="12">
        <v>52.4</v>
      </c>
      <c r="AC203" s="91">
        <f t="shared" si="98"/>
        <v>169</v>
      </c>
      <c r="AD203" s="75">
        <f t="shared" si="99"/>
        <v>3260</v>
      </c>
      <c r="AE203" s="88">
        <f t="shared" si="107"/>
        <v>0.56537510305028849</v>
      </c>
      <c r="AF203" s="92">
        <f t="shared" si="108"/>
        <v>1.9247594050743656E-2</v>
      </c>
      <c r="AG203" s="93">
        <f t="shared" si="109"/>
        <v>1.7206182560513268E-2</v>
      </c>
      <c r="AH203" s="93">
        <f t="shared" si="110"/>
        <v>5.5409740449110529E-3</v>
      </c>
      <c r="AI203" s="78">
        <f t="shared" si="111"/>
        <v>7.2907553222513856E-3</v>
      </c>
      <c r="AJ203" s="92">
        <f t="shared" si="100"/>
        <v>4.9285505978419367E-2</v>
      </c>
      <c r="AK203" s="78">
        <f t="shared" si="101"/>
        <v>0.95071449402158059</v>
      </c>
      <c r="AL203" s="11"/>
      <c r="AM203" s="14"/>
      <c r="AN203" s="11"/>
      <c r="AO203" s="15"/>
      <c r="AP203" s="11">
        <v>23238</v>
      </c>
      <c r="AQ203" s="11">
        <v>23367</v>
      </c>
      <c r="AR203" s="11">
        <v>23465</v>
      </c>
      <c r="AS203" s="75">
        <f t="shared" si="91"/>
        <v>2270</v>
      </c>
      <c r="AT203" s="75">
        <f t="shared" ca="1" si="92"/>
        <v>2990</v>
      </c>
      <c r="AU203" s="182">
        <f t="shared" si="93"/>
        <v>2.2751418205143623</v>
      </c>
      <c r="AV203" s="193">
        <f t="shared" ca="1" si="94"/>
        <v>439.77055449330783</v>
      </c>
      <c r="AW203" s="169">
        <v>0.27083333333333331</v>
      </c>
      <c r="AX203" s="169">
        <v>0.85416666666666663</v>
      </c>
      <c r="AY203" s="75">
        <f t="shared" si="95"/>
        <v>13.999999999999998</v>
      </c>
      <c r="AZ203" s="169">
        <v>0.27083333333333331</v>
      </c>
      <c r="BA203" s="169">
        <v>0.35416666666666669</v>
      </c>
      <c r="BB203" s="170">
        <f t="shared" si="96"/>
        <v>2.0000000000000009</v>
      </c>
      <c r="BC203" s="11"/>
      <c r="BH203" s="52"/>
      <c r="BI203" s="52"/>
      <c r="BJ203" s="52"/>
      <c r="BK203" s="52"/>
      <c r="BL203" s="52"/>
      <c r="BM203" s="52"/>
      <c r="BQ203" s="27"/>
      <c r="BR203" s="27"/>
      <c r="BS203" s="27"/>
      <c r="BT203" s="27"/>
      <c r="BU203" s="27"/>
      <c r="BV203" s="27"/>
      <c r="BW203" s="54"/>
      <c r="BX203" s="26"/>
      <c r="BY203" s="54"/>
      <c r="BZ203" s="26"/>
      <c r="CA203" s="26"/>
      <c r="CB203" s="26"/>
    </row>
    <row r="204" spans="1:80" ht="17.45" customHeight="1">
      <c r="A204" s="86">
        <f t="shared" si="97"/>
        <v>28.5</v>
      </c>
      <c r="B204" s="179">
        <f t="shared" si="112"/>
        <v>45937</v>
      </c>
      <c r="C204" s="8"/>
      <c r="D204" s="11"/>
      <c r="E204" s="12"/>
      <c r="F204" s="11">
        <v>3</v>
      </c>
      <c r="G204" s="74">
        <f t="shared" si="106"/>
        <v>737</v>
      </c>
      <c r="H204" s="75">
        <f t="shared" si="106"/>
        <v>6059</v>
      </c>
      <c r="I204" s="88">
        <f t="shared" si="102"/>
        <v>0</v>
      </c>
      <c r="J204" s="78">
        <f t="shared" si="103"/>
        <v>0</v>
      </c>
      <c r="K204" s="78">
        <f t="shared" si="104"/>
        <v>0</v>
      </c>
      <c r="L204" s="78">
        <f t="shared" si="105"/>
        <v>4.9488617617947871E-4</v>
      </c>
      <c r="M204" s="78">
        <f t="shared" ref="M204:M267" ca="1" si="117">IF(ROW()=11,
   IF($B$4&gt;0,E204/$B$4,""),
   IF($B$4&gt;0,
      (OFFSET(M204,-1,0)*$B$4 + E204)/$B$4,
      "")
)</f>
        <v>0.12416107382550336</v>
      </c>
      <c r="N204" s="78">
        <f t="shared" ref="N204:N267" ca="1" si="118">IF(ROW()=11,
   IF($B$3&gt;0,F204/$B$3,""),
   IF($B$3&gt;0,
      (OFFSET(N204,-1,0)*$B$3 + F204)/$B$3,
      "")
)</f>
        <v>2.3274224192526925E-2</v>
      </c>
      <c r="O204" s="78">
        <f t="shared" ref="O204:O267" si="119">$O$10</f>
        <v>5.0000000000000001E-4</v>
      </c>
      <c r="P204" s="13" t="s">
        <v>184</v>
      </c>
      <c r="Q204" s="8">
        <v>120</v>
      </c>
      <c r="R204" s="13">
        <v>150</v>
      </c>
      <c r="S204" s="89">
        <f t="shared" si="113"/>
        <v>120</v>
      </c>
      <c r="T204" s="75">
        <f t="shared" si="114"/>
        <v>150</v>
      </c>
      <c r="U204" s="90">
        <f t="shared" si="115"/>
        <v>88.44</v>
      </c>
      <c r="V204" s="82">
        <f t="shared" si="116"/>
        <v>908.85</v>
      </c>
      <c r="W204" s="8">
        <v>3610</v>
      </c>
      <c r="X204" s="8">
        <v>68</v>
      </c>
      <c r="Y204" s="12">
        <v>46</v>
      </c>
      <c r="Z204" s="12">
        <v>14</v>
      </c>
      <c r="AA204" s="12">
        <v>16</v>
      </c>
      <c r="AB204" s="12">
        <v>52.7</v>
      </c>
      <c r="AC204" s="91">
        <f t="shared" si="98"/>
        <v>144</v>
      </c>
      <c r="AD204" s="75">
        <f t="shared" si="99"/>
        <v>3466</v>
      </c>
      <c r="AE204" s="88">
        <f t="shared" si="107"/>
        <v>0.59551303200263939</v>
      </c>
      <c r="AF204" s="92">
        <f t="shared" si="108"/>
        <v>1.8836565096952907E-2</v>
      </c>
      <c r="AG204" s="93">
        <f t="shared" si="109"/>
        <v>1.2742382271468145E-2</v>
      </c>
      <c r="AH204" s="93">
        <f t="shared" si="110"/>
        <v>3.8781163434903048E-3</v>
      </c>
      <c r="AI204" s="78">
        <f t="shared" si="111"/>
        <v>4.43213296398892E-3</v>
      </c>
      <c r="AJ204" s="92">
        <f t="shared" si="100"/>
        <v>3.9889196675900275E-2</v>
      </c>
      <c r="AK204" s="78">
        <f t="shared" si="101"/>
        <v>0.9601108033240997</v>
      </c>
      <c r="AL204" s="11"/>
      <c r="AM204" s="14"/>
      <c r="AN204" s="11"/>
      <c r="AO204" s="15"/>
      <c r="AP204" s="11">
        <v>23537</v>
      </c>
      <c r="AQ204" s="11">
        <v>23635</v>
      </c>
      <c r="AR204" s="11">
        <v>23736</v>
      </c>
      <c r="AS204" s="75">
        <f t="shared" ref="AS204:AS267" si="120">IF(OR(AR204="",AP204=""),"", (AR204-AP204)/100*1000)</f>
        <v>1990</v>
      </c>
      <c r="AT204" s="75">
        <f t="shared" ref="AT204:AT267" ca="1" si="121">IF(OR(AP205="",OFFSET(AP205,-1,0)=""),"", (AP205-OFFSET(AP205,-1,0))/100*1000)</f>
        <v>2540</v>
      </c>
      <c r="AU204" s="182">
        <f t="shared" ref="AU204:AU267" si="122">IFERROR(IF(OR(AP204="",AR204="",K204="",L204=""),"", ((AR204-AP204)/100*1000)/(U204+V204)),0)</f>
        <v>1.9954075544726209</v>
      </c>
      <c r="AV204" s="193">
        <f t="shared" ref="AV204:AV267" ca="1" si="123">IF(OR(AP204="",AP205="",M204="",N204=""),"", ((AP205-AP204)/100*1000)/((G204+H204))*1000)</f>
        <v>373.74926427310186</v>
      </c>
      <c r="AW204" s="169">
        <v>0.27083333333333331</v>
      </c>
      <c r="AX204" s="169">
        <v>0.85416666666666663</v>
      </c>
      <c r="AY204" s="75">
        <f t="shared" ref="AY204:AY267" si="124">IF(OR(AW204="",AX204=""),"",MOD(AX204-AW204,1)*24)</f>
        <v>13.999999999999998</v>
      </c>
      <c r="AZ204" s="169">
        <v>0.27083333333333331</v>
      </c>
      <c r="BA204" s="169">
        <v>0.35416666666666669</v>
      </c>
      <c r="BB204" s="170">
        <f t="shared" ref="BB204:BB267" si="125">IF(OR(AZ204="",BA204=""),"",MOD(BA204-AZ204,1)*24)</f>
        <v>2.0000000000000009</v>
      </c>
      <c r="BC204" s="11" t="s">
        <v>188</v>
      </c>
      <c r="BH204" s="52"/>
      <c r="BI204" s="52"/>
      <c r="BJ204" s="52"/>
      <c r="BK204" s="52"/>
      <c r="BL204" s="52"/>
      <c r="BM204" s="52"/>
      <c r="BQ204" s="27"/>
      <c r="BR204" s="27"/>
      <c r="BS204" s="27"/>
      <c r="BT204" s="27"/>
      <c r="BU204" s="27"/>
      <c r="BV204" s="27"/>
      <c r="BW204" s="54"/>
      <c r="BX204" s="26"/>
      <c r="BY204" s="54"/>
      <c r="BZ204" s="26"/>
      <c r="CA204" s="26"/>
      <c r="CB204" s="26"/>
    </row>
    <row r="205" spans="1:80" ht="17.45" customHeight="1">
      <c r="A205" s="94">
        <f t="shared" si="97"/>
        <v>28.6</v>
      </c>
      <c r="B205" s="179">
        <f t="shared" si="112"/>
        <v>45938</v>
      </c>
      <c r="C205" s="8"/>
      <c r="D205" s="11"/>
      <c r="E205" s="12"/>
      <c r="F205" s="11">
        <v>1</v>
      </c>
      <c r="G205" s="74">
        <f t="shared" si="106"/>
        <v>737</v>
      </c>
      <c r="H205" s="75">
        <f t="shared" si="106"/>
        <v>6058</v>
      </c>
      <c r="I205" s="88">
        <f t="shared" si="102"/>
        <v>0</v>
      </c>
      <c r="J205" s="78">
        <f t="shared" si="103"/>
        <v>0</v>
      </c>
      <c r="K205" s="78">
        <f t="shared" si="104"/>
        <v>0</v>
      </c>
      <c r="L205" s="78">
        <f t="shared" si="105"/>
        <v>1.6504373659019642E-4</v>
      </c>
      <c r="M205" s="78">
        <f t="shared" ca="1" si="117"/>
        <v>0.12416107382550336</v>
      </c>
      <c r="N205" s="78">
        <f t="shared" ca="1" si="118"/>
        <v>2.3432552248258399E-2</v>
      </c>
      <c r="O205" s="78">
        <f t="shared" si="119"/>
        <v>5.0000000000000001E-4</v>
      </c>
      <c r="P205" s="13" t="s">
        <v>184</v>
      </c>
      <c r="Q205" s="8">
        <v>120</v>
      </c>
      <c r="R205" s="13">
        <v>150</v>
      </c>
      <c r="S205" s="89">
        <f t="shared" si="113"/>
        <v>120</v>
      </c>
      <c r="T205" s="75">
        <f t="shared" si="114"/>
        <v>150</v>
      </c>
      <c r="U205" s="90">
        <f t="shared" si="115"/>
        <v>88.44</v>
      </c>
      <c r="V205" s="82">
        <f t="shared" si="116"/>
        <v>908.7</v>
      </c>
      <c r="W205" s="8">
        <v>3894</v>
      </c>
      <c r="X205" s="8">
        <v>72</v>
      </c>
      <c r="Y205" s="12">
        <v>77</v>
      </c>
      <c r="Z205" s="12">
        <v>18</v>
      </c>
      <c r="AA205" s="12">
        <v>26</v>
      </c>
      <c r="AB205" s="12">
        <v>52.9</v>
      </c>
      <c r="AC205" s="91">
        <f t="shared" si="98"/>
        <v>193</v>
      </c>
      <c r="AD205" s="75">
        <f t="shared" si="99"/>
        <v>3701</v>
      </c>
      <c r="AE205" s="88">
        <f t="shared" si="107"/>
        <v>0.64268031028222483</v>
      </c>
      <c r="AF205" s="92">
        <f t="shared" si="108"/>
        <v>1.8489984591679508E-2</v>
      </c>
      <c r="AG205" s="93">
        <f t="shared" si="109"/>
        <v>1.977401129943503E-2</v>
      </c>
      <c r="AH205" s="93">
        <f t="shared" si="110"/>
        <v>4.6224961479198771E-3</v>
      </c>
      <c r="AI205" s="78">
        <f t="shared" si="111"/>
        <v>6.6769388803287104E-3</v>
      </c>
      <c r="AJ205" s="92">
        <f t="shared" si="100"/>
        <v>4.9563430919363126E-2</v>
      </c>
      <c r="AK205" s="78">
        <f t="shared" si="101"/>
        <v>0.95043656908063689</v>
      </c>
      <c r="AL205" s="11"/>
      <c r="AM205" s="14"/>
      <c r="AN205" s="11"/>
      <c r="AO205" s="15"/>
      <c r="AP205" s="11">
        <v>23791</v>
      </c>
      <c r="AQ205" s="11"/>
      <c r="AR205" s="11">
        <v>23997</v>
      </c>
      <c r="AS205" s="75">
        <f t="shared" si="120"/>
        <v>2060</v>
      </c>
      <c r="AT205" s="75">
        <f t="shared" ca="1" si="121"/>
        <v>2690</v>
      </c>
      <c r="AU205" s="182">
        <f t="shared" si="122"/>
        <v>2.0659084983051526</v>
      </c>
      <c r="AV205" s="193">
        <f t="shared" ca="1" si="123"/>
        <v>395.87932303164092</v>
      </c>
      <c r="AW205" s="169">
        <v>0.27083333333333331</v>
      </c>
      <c r="AX205" s="169">
        <v>0.85416666666666663</v>
      </c>
      <c r="AY205" s="75">
        <f t="shared" si="124"/>
        <v>13.999999999999998</v>
      </c>
      <c r="AZ205" s="169">
        <v>0.27083333333333331</v>
      </c>
      <c r="BA205" s="169">
        <v>0.35416666666666669</v>
      </c>
      <c r="BB205" s="170">
        <f t="shared" si="125"/>
        <v>2.0000000000000009</v>
      </c>
      <c r="BC205" s="11" t="s">
        <v>189</v>
      </c>
      <c r="BH205" s="52"/>
      <c r="BI205" s="52"/>
      <c r="BJ205" s="52"/>
      <c r="BK205" s="52"/>
      <c r="BL205" s="52"/>
      <c r="BM205" s="52"/>
      <c r="BQ205" s="27"/>
      <c r="BR205" s="27"/>
      <c r="BS205" s="27"/>
      <c r="BT205" s="27"/>
      <c r="BU205" s="27"/>
      <c r="BV205" s="27"/>
      <c r="BW205" s="54"/>
      <c r="BX205" s="26"/>
      <c r="BY205" s="54"/>
      <c r="BZ205" s="26"/>
      <c r="CA205" s="26"/>
      <c r="CB205" s="26"/>
    </row>
    <row r="206" spans="1:80" ht="17.45" customHeight="1" thickBot="1">
      <c r="A206" s="86">
        <f t="shared" si="97"/>
        <v>28.700000000000003</v>
      </c>
      <c r="B206" s="180">
        <f t="shared" si="112"/>
        <v>45939</v>
      </c>
      <c r="C206" s="16"/>
      <c r="D206" s="17"/>
      <c r="E206" s="18"/>
      <c r="F206" s="17">
        <v>3</v>
      </c>
      <c r="G206" s="96">
        <f t="shared" si="106"/>
        <v>737</v>
      </c>
      <c r="H206" s="97">
        <f t="shared" si="106"/>
        <v>6055</v>
      </c>
      <c r="I206" s="98">
        <f t="shared" si="102"/>
        <v>0</v>
      </c>
      <c r="J206" s="99">
        <f t="shared" si="103"/>
        <v>0</v>
      </c>
      <c r="K206" s="99">
        <f t="shared" si="104"/>
        <v>0</v>
      </c>
      <c r="L206" s="99">
        <f t="shared" si="105"/>
        <v>4.9521294156487292E-4</v>
      </c>
      <c r="M206" s="99">
        <f t="shared" ca="1" si="117"/>
        <v>0.12416107382550336</v>
      </c>
      <c r="N206" s="99">
        <f t="shared" ca="1" si="118"/>
        <v>2.3907536415452828E-2</v>
      </c>
      <c r="O206" s="99">
        <f t="shared" si="119"/>
        <v>5.0000000000000001E-4</v>
      </c>
      <c r="P206" s="19" t="s">
        <v>184</v>
      </c>
      <c r="Q206" s="16">
        <v>120</v>
      </c>
      <c r="R206" s="19">
        <v>155</v>
      </c>
      <c r="S206" s="89">
        <f t="shared" si="113"/>
        <v>120</v>
      </c>
      <c r="T206" s="75">
        <f t="shared" si="114"/>
        <v>155</v>
      </c>
      <c r="U206" s="100">
        <f t="shared" si="115"/>
        <v>88.44</v>
      </c>
      <c r="V206" s="101">
        <f t="shared" si="116"/>
        <v>938.52499999999998</v>
      </c>
      <c r="W206" s="16">
        <v>4110</v>
      </c>
      <c r="X206" s="8">
        <v>77</v>
      </c>
      <c r="Y206" s="12">
        <v>67</v>
      </c>
      <c r="Z206" s="12">
        <v>31</v>
      </c>
      <c r="AA206" s="12">
        <v>22</v>
      </c>
      <c r="AB206" s="12">
        <v>52.9</v>
      </c>
      <c r="AC206" s="102">
        <f t="shared" si="98"/>
        <v>197</v>
      </c>
      <c r="AD206" s="97">
        <f t="shared" si="99"/>
        <v>3913</v>
      </c>
      <c r="AE206" s="98">
        <f t="shared" si="107"/>
        <v>0.67844172994387586</v>
      </c>
      <c r="AF206" s="103">
        <f t="shared" si="108"/>
        <v>1.8734793187347932E-2</v>
      </c>
      <c r="AG206" s="104">
        <f t="shared" si="109"/>
        <v>1.6301703163017031E-2</v>
      </c>
      <c r="AH206" s="104">
        <f t="shared" si="110"/>
        <v>7.5425790754257904E-3</v>
      </c>
      <c r="AI206" s="99">
        <f t="shared" si="111"/>
        <v>5.3527980535279804E-3</v>
      </c>
      <c r="AJ206" s="103">
        <f t="shared" si="100"/>
        <v>4.7931873479318737E-2</v>
      </c>
      <c r="AK206" s="99">
        <f t="shared" si="101"/>
        <v>0.95206812652068129</v>
      </c>
      <c r="AL206" s="17"/>
      <c r="AM206" s="20"/>
      <c r="AN206" s="17"/>
      <c r="AO206" s="21"/>
      <c r="AP206" s="17">
        <v>24060</v>
      </c>
      <c r="AQ206" s="17">
        <v>24174</v>
      </c>
      <c r="AR206" s="17">
        <v>24265</v>
      </c>
      <c r="AS206" s="97">
        <f t="shared" si="120"/>
        <v>2050</v>
      </c>
      <c r="AT206" s="97">
        <f t="shared" ca="1" si="121"/>
        <v>2700</v>
      </c>
      <c r="AU206" s="183">
        <f t="shared" si="122"/>
        <v>1.9961731899334447</v>
      </c>
      <c r="AV206" s="191">
        <f t="shared" ca="1" si="123"/>
        <v>397.52650176678446</v>
      </c>
      <c r="AW206" s="167">
        <v>0.27083333333333331</v>
      </c>
      <c r="AX206" s="167">
        <v>0.85416666666666663</v>
      </c>
      <c r="AY206" s="97">
        <f t="shared" si="124"/>
        <v>13.999999999999998</v>
      </c>
      <c r="AZ206" s="167">
        <v>0.27083333333333331</v>
      </c>
      <c r="BA206" s="167">
        <v>0.35416666666666669</v>
      </c>
      <c r="BB206" s="171">
        <f t="shared" si="125"/>
        <v>2.0000000000000009</v>
      </c>
      <c r="BC206" s="17" t="s">
        <v>189</v>
      </c>
      <c r="BH206" s="52"/>
      <c r="BI206" s="52"/>
      <c r="BJ206" s="52"/>
      <c r="BK206" s="52"/>
      <c r="BL206" s="52"/>
      <c r="BM206" s="52"/>
      <c r="BQ206" s="27"/>
      <c r="BR206" s="27"/>
      <c r="BS206" s="27"/>
      <c r="BT206" s="27"/>
      <c r="BU206" s="27"/>
      <c r="BV206" s="27"/>
      <c r="BW206" s="54"/>
      <c r="BX206" s="26"/>
      <c r="BY206" s="54"/>
      <c r="BZ206" s="26"/>
      <c r="CA206" s="26"/>
      <c r="CB206" s="26"/>
    </row>
    <row r="207" spans="1:80" ht="17.45" customHeight="1" thickTop="1">
      <c r="A207" s="71">
        <f>A200+1</f>
        <v>29.1</v>
      </c>
      <c r="B207" s="178">
        <f t="shared" si="112"/>
        <v>45940</v>
      </c>
      <c r="C207" s="4"/>
      <c r="D207" s="5"/>
      <c r="E207" s="6">
        <v>1</v>
      </c>
      <c r="F207" s="5">
        <v>2</v>
      </c>
      <c r="G207" s="74">
        <f t="shared" si="106"/>
        <v>736</v>
      </c>
      <c r="H207" s="75">
        <f t="shared" si="106"/>
        <v>6053</v>
      </c>
      <c r="I207" s="76">
        <f t="shared" si="102"/>
        <v>0</v>
      </c>
      <c r="J207" s="77">
        <f t="shared" si="103"/>
        <v>1.3568521031207597E-3</v>
      </c>
      <c r="K207" s="77">
        <f t="shared" si="104"/>
        <v>0</v>
      </c>
      <c r="L207" s="77">
        <f t="shared" si="105"/>
        <v>3.3030553261767135E-4</v>
      </c>
      <c r="M207" s="78">
        <f t="shared" ca="1" si="117"/>
        <v>0.12527964205816555</v>
      </c>
      <c r="N207" s="78">
        <f t="shared" ca="1" si="118"/>
        <v>2.4224192526915777E-2</v>
      </c>
      <c r="O207" s="78">
        <f t="shared" si="119"/>
        <v>5.0000000000000001E-4</v>
      </c>
      <c r="P207" s="13" t="s">
        <v>184</v>
      </c>
      <c r="Q207" s="8">
        <v>120</v>
      </c>
      <c r="R207" s="13">
        <v>155</v>
      </c>
      <c r="S207" s="79">
        <f t="shared" si="113"/>
        <v>120</v>
      </c>
      <c r="T207" s="80">
        <f t="shared" si="114"/>
        <v>155</v>
      </c>
      <c r="U207" s="90">
        <f t="shared" si="115"/>
        <v>88.32</v>
      </c>
      <c r="V207" s="82">
        <f t="shared" si="116"/>
        <v>938.21500000000003</v>
      </c>
      <c r="W207" s="4">
        <v>4290</v>
      </c>
      <c r="X207" s="4">
        <v>78</v>
      </c>
      <c r="Y207" s="6">
        <v>85</v>
      </c>
      <c r="Z207" s="6">
        <v>15</v>
      </c>
      <c r="AA207" s="6">
        <v>22</v>
      </c>
      <c r="AB207" s="6">
        <v>53.5</v>
      </c>
      <c r="AC207" s="83">
        <f t="shared" si="98"/>
        <v>200</v>
      </c>
      <c r="AD207" s="80">
        <f t="shared" si="99"/>
        <v>4090</v>
      </c>
      <c r="AE207" s="76">
        <f t="shared" si="107"/>
        <v>0.708505367464905</v>
      </c>
      <c r="AF207" s="84">
        <f t="shared" si="108"/>
        <v>1.8181818181818181E-2</v>
      </c>
      <c r="AG207" s="85">
        <f t="shared" si="109"/>
        <v>1.9813519813519812E-2</v>
      </c>
      <c r="AH207" s="85">
        <f t="shared" si="110"/>
        <v>3.4965034965034965E-3</v>
      </c>
      <c r="AI207" s="77">
        <f t="shared" si="111"/>
        <v>5.1282051282051282E-3</v>
      </c>
      <c r="AJ207" s="84">
        <f t="shared" si="100"/>
        <v>4.6620046620046623E-2</v>
      </c>
      <c r="AK207" s="77">
        <f t="shared" si="101"/>
        <v>0.9533799533799534</v>
      </c>
      <c r="AL207" s="5">
        <v>4076</v>
      </c>
      <c r="AM207" s="9">
        <v>0.68</v>
      </c>
      <c r="AN207" s="5">
        <v>3265</v>
      </c>
      <c r="AO207" s="10">
        <v>0.71</v>
      </c>
      <c r="AP207" s="5">
        <v>24330</v>
      </c>
      <c r="AQ207" s="5">
        <v>24429</v>
      </c>
      <c r="AR207" s="5">
        <v>24546</v>
      </c>
      <c r="AS207" s="80">
        <f t="shared" si="120"/>
        <v>2160</v>
      </c>
      <c r="AT207" s="80">
        <f t="shared" ca="1" si="121"/>
        <v>2860</v>
      </c>
      <c r="AU207" s="184">
        <f t="shared" si="122"/>
        <v>2.104165956348298</v>
      </c>
      <c r="AV207" s="192">
        <f t="shared" ca="1" si="123"/>
        <v>421.26970098689054</v>
      </c>
      <c r="AW207" s="165">
        <v>0.27083333333333331</v>
      </c>
      <c r="AX207" s="165">
        <v>0.85416666666666663</v>
      </c>
      <c r="AY207" s="80">
        <f t="shared" si="124"/>
        <v>13.999999999999998</v>
      </c>
      <c r="AZ207" s="165">
        <v>0.27083333333333331</v>
      </c>
      <c r="BA207" s="165">
        <v>0.35416666666666669</v>
      </c>
      <c r="BB207" s="172">
        <f t="shared" si="125"/>
        <v>2.0000000000000009</v>
      </c>
      <c r="BC207" s="5" t="s">
        <v>189</v>
      </c>
      <c r="BH207" s="52"/>
      <c r="BI207" s="52"/>
      <c r="BJ207" s="52"/>
      <c r="BK207" s="52"/>
      <c r="BL207" s="52"/>
      <c r="BM207" s="52"/>
      <c r="BQ207" s="27"/>
      <c r="BR207" s="27"/>
      <c r="BS207" s="27"/>
      <c r="BT207" s="27"/>
      <c r="BU207" s="27"/>
      <c r="BV207" s="27"/>
      <c r="BW207" s="54"/>
      <c r="BX207" s="26"/>
      <c r="BY207" s="54"/>
      <c r="BZ207" s="26"/>
      <c r="CA207" s="26"/>
      <c r="CB207" s="26"/>
    </row>
    <row r="208" spans="1:80" ht="17.45" customHeight="1">
      <c r="A208" s="86">
        <f t="shared" si="97"/>
        <v>29.2</v>
      </c>
      <c r="B208" s="179">
        <f t="shared" si="112"/>
        <v>45941</v>
      </c>
      <c r="C208" s="8"/>
      <c r="D208" s="11"/>
      <c r="E208" s="12">
        <v>1</v>
      </c>
      <c r="F208" s="11">
        <v>1</v>
      </c>
      <c r="G208" s="74">
        <f t="shared" si="106"/>
        <v>735</v>
      </c>
      <c r="H208" s="75">
        <f t="shared" si="106"/>
        <v>6052</v>
      </c>
      <c r="I208" s="88">
        <f t="shared" si="102"/>
        <v>0</v>
      </c>
      <c r="J208" s="78">
        <f t="shared" si="103"/>
        <v>1.358695652173913E-3</v>
      </c>
      <c r="K208" s="78">
        <f t="shared" si="104"/>
        <v>0</v>
      </c>
      <c r="L208" s="78">
        <f t="shared" si="105"/>
        <v>1.6520733520568312E-4</v>
      </c>
      <c r="M208" s="78">
        <f t="shared" ca="1" si="117"/>
        <v>0.12639821029082773</v>
      </c>
      <c r="N208" s="78">
        <f t="shared" ca="1" si="118"/>
        <v>2.4382520582647255E-2</v>
      </c>
      <c r="O208" s="78">
        <f t="shared" si="119"/>
        <v>5.0000000000000001E-4</v>
      </c>
      <c r="P208" s="13" t="s">
        <v>184</v>
      </c>
      <c r="Q208" s="8">
        <v>120</v>
      </c>
      <c r="R208" s="13">
        <v>160</v>
      </c>
      <c r="S208" s="89">
        <f t="shared" si="113"/>
        <v>120</v>
      </c>
      <c r="T208" s="75">
        <f t="shared" si="114"/>
        <v>160</v>
      </c>
      <c r="U208" s="90">
        <f t="shared" si="115"/>
        <v>88.2</v>
      </c>
      <c r="V208" s="82">
        <f t="shared" si="116"/>
        <v>968.32</v>
      </c>
      <c r="W208" s="8">
        <v>4424</v>
      </c>
      <c r="X208" s="8">
        <v>89</v>
      </c>
      <c r="Y208" s="12">
        <v>52</v>
      </c>
      <c r="Z208" s="12">
        <v>26</v>
      </c>
      <c r="AA208" s="12">
        <v>17</v>
      </c>
      <c r="AB208" s="28">
        <v>54</v>
      </c>
      <c r="AC208" s="91">
        <f t="shared" si="98"/>
        <v>184</v>
      </c>
      <c r="AD208" s="75">
        <f t="shared" si="99"/>
        <v>4240</v>
      </c>
      <c r="AE208" s="88">
        <f t="shared" si="107"/>
        <v>0.73087725094994216</v>
      </c>
      <c r="AF208" s="92">
        <f t="shared" si="108"/>
        <v>2.0117540687160939E-2</v>
      </c>
      <c r="AG208" s="93">
        <f t="shared" si="109"/>
        <v>1.1754068716094032E-2</v>
      </c>
      <c r="AH208" s="93">
        <f t="shared" si="110"/>
        <v>5.8770343580470162E-3</v>
      </c>
      <c r="AI208" s="78">
        <f t="shared" si="111"/>
        <v>3.8426763110307413E-3</v>
      </c>
      <c r="AJ208" s="92">
        <f t="shared" si="100"/>
        <v>4.1591320072332731E-2</v>
      </c>
      <c r="AK208" s="78">
        <f t="shared" si="101"/>
        <v>0.95840867992766732</v>
      </c>
      <c r="AL208" s="11"/>
      <c r="AM208" s="14"/>
      <c r="AN208" s="11"/>
      <c r="AO208" s="15"/>
      <c r="AP208" s="11">
        <v>24616</v>
      </c>
      <c r="AQ208" s="11">
        <v>24723</v>
      </c>
      <c r="AR208" s="11">
        <v>24806</v>
      </c>
      <c r="AS208" s="75">
        <f t="shared" si="120"/>
        <v>1900</v>
      </c>
      <c r="AT208" s="75">
        <f t="shared" ca="1" si="121"/>
        <v>2610</v>
      </c>
      <c r="AU208" s="182">
        <f t="shared" si="122"/>
        <v>1.7983568697232424</v>
      </c>
      <c r="AV208" s="193">
        <f t="shared" ca="1" si="123"/>
        <v>384.55871519080597</v>
      </c>
      <c r="AW208" s="169">
        <v>0.27083333333333331</v>
      </c>
      <c r="AX208" s="169">
        <v>0.85416666666666663</v>
      </c>
      <c r="AY208" s="75">
        <f t="shared" si="124"/>
        <v>13.999999999999998</v>
      </c>
      <c r="AZ208" s="169">
        <v>0.27083333333333331</v>
      </c>
      <c r="BA208" s="169">
        <v>0.375</v>
      </c>
      <c r="BB208" s="170">
        <f t="shared" si="125"/>
        <v>2.5000000000000004</v>
      </c>
      <c r="BC208" s="11" t="s">
        <v>189</v>
      </c>
      <c r="BH208" s="52"/>
      <c r="BI208" s="52"/>
      <c r="BJ208" s="52"/>
      <c r="BK208" s="52"/>
      <c r="BL208" s="52"/>
      <c r="BM208" s="52"/>
      <c r="BQ208" s="27"/>
      <c r="BR208" s="27"/>
      <c r="BS208" s="27"/>
      <c r="BT208" s="27"/>
      <c r="BU208" s="27"/>
      <c r="BV208" s="27"/>
      <c r="BW208" s="54"/>
      <c r="BX208" s="26"/>
      <c r="BY208" s="54"/>
      <c r="BZ208" s="26"/>
      <c r="CA208" s="26"/>
      <c r="CB208" s="26"/>
    </row>
    <row r="209" spans="1:80" ht="17.45" customHeight="1">
      <c r="A209" s="94">
        <f t="shared" si="97"/>
        <v>29.3</v>
      </c>
      <c r="B209" s="179">
        <f t="shared" si="112"/>
        <v>45942</v>
      </c>
      <c r="C209" s="8"/>
      <c r="D209" s="11"/>
      <c r="E209" s="12">
        <v>2</v>
      </c>
      <c r="F209" s="11">
        <v>3</v>
      </c>
      <c r="G209" s="74">
        <f t="shared" si="106"/>
        <v>733</v>
      </c>
      <c r="H209" s="75">
        <f t="shared" si="106"/>
        <v>6049</v>
      </c>
      <c r="I209" s="88">
        <f t="shared" si="102"/>
        <v>0</v>
      </c>
      <c r="J209" s="78">
        <f t="shared" si="103"/>
        <v>2.7210884353741495E-3</v>
      </c>
      <c r="K209" s="78">
        <f t="shared" si="104"/>
        <v>0</v>
      </c>
      <c r="L209" s="78">
        <f t="shared" si="105"/>
        <v>4.9570389953734306E-4</v>
      </c>
      <c r="M209" s="78">
        <f t="shared" ca="1" si="117"/>
        <v>0.12863534675615212</v>
      </c>
      <c r="N209" s="78">
        <f t="shared" ca="1" si="118"/>
        <v>2.4857504749841681E-2</v>
      </c>
      <c r="O209" s="78">
        <f t="shared" si="119"/>
        <v>5.0000000000000001E-4</v>
      </c>
      <c r="P209" s="13" t="s">
        <v>184</v>
      </c>
      <c r="Q209" s="8">
        <v>123</v>
      </c>
      <c r="R209" s="13">
        <v>160</v>
      </c>
      <c r="S209" s="89">
        <f t="shared" si="113"/>
        <v>123</v>
      </c>
      <c r="T209" s="75">
        <f t="shared" si="114"/>
        <v>160</v>
      </c>
      <c r="U209" s="90">
        <f t="shared" si="115"/>
        <v>90.159000000000006</v>
      </c>
      <c r="V209" s="82">
        <f t="shared" si="116"/>
        <v>967.84</v>
      </c>
      <c r="W209" s="8">
        <v>4350</v>
      </c>
      <c r="X209" s="8">
        <v>77</v>
      </c>
      <c r="Y209" s="12">
        <v>48</v>
      </c>
      <c r="Z209" s="12">
        <v>18</v>
      </c>
      <c r="AA209" s="12">
        <v>21</v>
      </c>
      <c r="AB209" s="28">
        <v>54</v>
      </c>
      <c r="AC209" s="91">
        <f t="shared" si="98"/>
        <v>164</v>
      </c>
      <c r="AD209" s="75">
        <f t="shared" si="99"/>
        <v>4186</v>
      </c>
      <c r="AE209" s="88">
        <f t="shared" si="107"/>
        <v>0.71877065432914744</v>
      </c>
      <c r="AF209" s="92">
        <f t="shared" si="108"/>
        <v>1.7701149425287357E-2</v>
      </c>
      <c r="AG209" s="93">
        <f t="shared" si="109"/>
        <v>1.1034482758620689E-2</v>
      </c>
      <c r="AH209" s="93">
        <f t="shared" si="110"/>
        <v>4.1379310344827587E-3</v>
      </c>
      <c r="AI209" s="78">
        <f t="shared" si="111"/>
        <v>4.827586206896552E-3</v>
      </c>
      <c r="AJ209" s="92">
        <f t="shared" si="100"/>
        <v>3.7701149425287357E-2</v>
      </c>
      <c r="AK209" s="78">
        <f t="shared" si="101"/>
        <v>0.96229885057471265</v>
      </c>
      <c r="AL209" s="11"/>
      <c r="AM209" s="14"/>
      <c r="AN209" s="11"/>
      <c r="AO209" s="15"/>
      <c r="AP209" s="11">
        <v>24877</v>
      </c>
      <c r="AQ209" s="11">
        <v>24999</v>
      </c>
      <c r="AR209" s="11">
        <v>25096</v>
      </c>
      <c r="AS209" s="75">
        <f t="shared" si="120"/>
        <v>2190</v>
      </c>
      <c r="AT209" s="75">
        <f t="shared" ca="1" si="121"/>
        <v>2850</v>
      </c>
      <c r="AU209" s="182">
        <f t="shared" si="122"/>
        <v>2.0699452456949392</v>
      </c>
      <c r="AV209" s="193">
        <f t="shared" ca="1" si="123"/>
        <v>420.23002064287823</v>
      </c>
      <c r="AW209" s="169">
        <v>0.27083333333333331</v>
      </c>
      <c r="AX209" s="169">
        <v>0.85416666666666663</v>
      </c>
      <c r="AY209" s="75">
        <f t="shared" si="124"/>
        <v>13.999999999999998</v>
      </c>
      <c r="AZ209" s="169">
        <v>0.27083333333333331</v>
      </c>
      <c r="BA209" s="169">
        <v>0.375</v>
      </c>
      <c r="BB209" s="170">
        <f t="shared" si="125"/>
        <v>2.5000000000000004</v>
      </c>
      <c r="BC209" s="11" t="s">
        <v>188</v>
      </c>
      <c r="BH209" s="52"/>
      <c r="BI209" s="52"/>
      <c r="BJ209" s="52"/>
      <c r="BK209" s="52"/>
      <c r="BL209" s="52"/>
      <c r="BM209" s="52"/>
      <c r="BQ209" s="27"/>
      <c r="BR209" s="27"/>
      <c r="BS209" s="27"/>
      <c r="BT209" s="27"/>
      <c r="BU209" s="27"/>
      <c r="BV209" s="27"/>
      <c r="BW209" s="54"/>
      <c r="BX209" s="26"/>
      <c r="BY209" s="54"/>
      <c r="BZ209" s="26"/>
      <c r="CA209" s="26"/>
      <c r="CB209" s="26"/>
    </row>
    <row r="210" spans="1:80" ht="17.45" customHeight="1">
      <c r="A210" s="86">
        <f t="shared" ref="A210:A273" si="126">A203+1</f>
        <v>29.4</v>
      </c>
      <c r="B210" s="179">
        <f t="shared" si="112"/>
        <v>45943</v>
      </c>
      <c r="C210" s="8"/>
      <c r="D210" s="11"/>
      <c r="E210" s="12">
        <v>1</v>
      </c>
      <c r="F210" s="11">
        <v>1</v>
      </c>
      <c r="G210" s="74">
        <f t="shared" si="106"/>
        <v>732</v>
      </c>
      <c r="H210" s="75">
        <f t="shared" si="106"/>
        <v>6048</v>
      </c>
      <c r="I210" s="88">
        <f t="shared" si="102"/>
        <v>0</v>
      </c>
      <c r="J210" s="78">
        <f t="shared" si="103"/>
        <v>1.364256480218281E-3</v>
      </c>
      <c r="K210" s="78">
        <f t="shared" si="104"/>
        <v>0</v>
      </c>
      <c r="L210" s="78">
        <f t="shared" si="105"/>
        <v>1.6531658125309968E-4</v>
      </c>
      <c r="M210" s="78">
        <f t="shared" ca="1" si="117"/>
        <v>0.12975391498881431</v>
      </c>
      <c r="N210" s="78">
        <f t="shared" ca="1" si="118"/>
        <v>2.5015832805573155E-2</v>
      </c>
      <c r="O210" s="78">
        <f t="shared" si="119"/>
        <v>5.0000000000000001E-4</v>
      </c>
      <c r="P210" s="13" t="s">
        <v>184</v>
      </c>
      <c r="Q210" s="8">
        <v>123</v>
      </c>
      <c r="R210" s="13">
        <v>160</v>
      </c>
      <c r="S210" s="89">
        <f t="shared" si="113"/>
        <v>123</v>
      </c>
      <c r="T210" s="75">
        <f t="shared" si="114"/>
        <v>160</v>
      </c>
      <c r="U210" s="90">
        <f t="shared" si="115"/>
        <v>90.036000000000001</v>
      </c>
      <c r="V210" s="82">
        <f t="shared" si="116"/>
        <v>967.68</v>
      </c>
      <c r="W210" s="8">
        <v>4620</v>
      </c>
      <c r="X210" s="8">
        <v>86</v>
      </c>
      <c r="Y210" s="12">
        <v>47</v>
      </c>
      <c r="Z210" s="12">
        <v>22</v>
      </c>
      <c r="AA210" s="12">
        <v>19</v>
      </c>
      <c r="AB210" s="12">
        <v>54.4</v>
      </c>
      <c r="AC210" s="91">
        <f t="shared" ref="AC210:AC273" si="127">SUM(X210,Y210,Z210,AA210)</f>
        <v>174</v>
      </c>
      <c r="AD210" s="75">
        <f t="shared" ref="AD210:AD273" si="128">W210-AC210</f>
        <v>4446</v>
      </c>
      <c r="AE210" s="88">
        <f t="shared" si="107"/>
        <v>0.7637626053893205</v>
      </c>
      <c r="AF210" s="92">
        <f t="shared" si="108"/>
        <v>1.8614718614718615E-2</v>
      </c>
      <c r="AG210" s="93">
        <f t="shared" si="109"/>
        <v>1.0173160173160173E-2</v>
      </c>
      <c r="AH210" s="93">
        <f t="shared" si="110"/>
        <v>4.7619047619047623E-3</v>
      </c>
      <c r="AI210" s="78">
        <f t="shared" si="111"/>
        <v>4.1125541125541128E-3</v>
      </c>
      <c r="AJ210" s="92">
        <f t="shared" ref="AJ210:AJ273" si="129">IFERROR(AC210/W210,0)</f>
        <v>3.7662337662337661E-2</v>
      </c>
      <c r="AK210" s="78">
        <f t="shared" ref="AK210:AK273" si="130">IFERROR(AD210/W210,0)</f>
        <v>0.96233766233766238</v>
      </c>
      <c r="AL210" s="11"/>
      <c r="AM210" s="14"/>
      <c r="AN210" s="11"/>
      <c r="AO210" s="15"/>
      <c r="AP210" s="11">
        <v>25162</v>
      </c>
      <c r="AQ210" s="11">
        <v>25287</v>
      </c>
      <c r="AR210" s="11">
        <v>25381</v>
      </c>
      <c r="AS210" s="75">
        <f t="shared" si="120"/>
        <v>2190</v>
      </c>
      <c r="AT210" s="75">
        <f t="shared" ca="1" si="121"/>
        <v>2860</v>
      </c>
      <c r="AU210" s="182">
        <f t="shared" si="122"/>
        <v>2.0704990753661665</v>
      </c>
      <c r="AV210" s="193">
        <f t="shared" ca="1" si="123"/>
        <v>421.82890855457225</v>
      </c>
      <c r="AW210" s="169">
        <v>0.27083333333333331</v>
      </c>
      <c r="AX210" s="169">
        <v>0.85416666666666663</v>
      </c>
      <c r="AY210" s="75">
        <f t="shared" si="124"/>
        <v>13.999999999999998</v>
      </c>
      <c r="AZ210" s="169">
        <v>0.27083333333333331</v>
      </c>
      <c r="BA210" s="169">
        <v>0.375</v>
      </c>
      <c r="BB210" s="170">
        <f t="shared" si="125"/>
        <v>2.5000000000000004</v>
      </c>
      <c r="BC210" s="11" t="s">
        <v>190</v>
      </c>
      <c r="BH210" s="52"/>
      <c r="BI210" s="52"/>
      <c r="BJ210" s="52"/>
      <c r="BK210" s="52"/>
      <c r="BL210" s="52"/>
      <c r="BM210" s="52"/>
      <c r="BQ210" s="27"/>
      <c r="BR210" s="27"/>
      <c r="BS210" s="27"/>
      <c r="BT210" s="27"/>
      <c r="BU210" s="27"/>
      <c r="BV210" s="27"/>
      <c r="BW210" s="54"/>
      <c r="BX210" s="26"/>
      <c r="BY210" s="54"/>
      <c r="BZ210" s="26"/>
      <c r="CA210" s="26"/>
      <c r="CB210" s="26"/>
    </row>
    <row r="211" spans="1:80" ht="17.45" customHeight="1">
      <c r="A211" s="94">
        <f t="shared" si="126"/>
        <v>29.5</v>
      </c>
      <c r="B211" s="179">
        <f t="shared" si="112"/>
        <v>45944</v>
      </c>
      <c r="C211" s="8"/>
      <c r="D211" s="11"/>
      <c r="E211" s="12">
        <v>0</v>
      </c>
      <c r="F211" s="11">
        <v>4</v>
      </c>
      <c r="G211" s="74">
        <f t="shared" si="106"/>
        <v>732</v>
      </c>
      <c r="H211" s="75">
        <f t="shared" si="106"/>
        <v>6044</v>
      </c>
      <c r="I211" s="88">
        <f t="shared" ref="I211:I274" si="131">IFERROR(C211/G210,0)</f>
        <v>0</v>
      </c>
      <c r="J211" s="78">
        <f t="shared" ref="J211:J274" si="132">IFERROR(E211/G210,0)</f>
        <v>0</v>
      </c>
      <c r="K211" s="78">
        <f t="shared" ref="K211:K274" si="133">IFERROR(D211/H210,0)</f>
        <v>0</v>
      </c>
      <c r="L211" s="78">
        <f t="shared" ref="L211:L274" si="134">IFERROR(F211/H210,0)</f>
        <v>6.6137566137566134E-4</v>
      </c>
      <c r="M211" s="78">
        <f t="shared" ca="1" si="117"/>
        <v>0.12975391498881431</v>
      </c>
      <c r="N211" s="78">
        <f t="shared" ca="1" si="118"/>
        <v>2.5649145028499059E-2</v>
      </c>
      <c r="O211" s="78">
        <f t="shared" si="119"/>
        <v>5.0000000000000001E-4</v>
      </c>
      <c r="P211" s="13" t="s">
        <v>184</v>
      </c>
      <c r="Q211" s="8">
        <v>123</v>
      </c>
      <c r="R211" s="13">
        <v>160</v>
      </c>
      <c r="S211" s="89">
        <f t="shared" si="113"/>
        <v>123</v>
      </c>
      <c r="T211" s="75">
        <f t="shared" si="114"/>
        <v>160</v>
      </c>
      <c r="U211" s="90">
        <f t="shared" si="115"/>
        <v>90.036000000000001</v>
      </c>
      <c r="V211" s="82">
        <f t="shared" si="116"/>
        <v>967.04</v>
      </c>
      <c r="W211" s="8">
        <v>4800</v>
      </c>
      <c r="X211" s="8">
        <v>82</v>
      </c>
      <c r="Y211" s="12">
        <v>34</v>
      </c>
      <c r="Z211" s="12">
        <v>12</v>
      </c>
      <c r="AA211" s="12">
        <v>27</v>
      </c>
      <c r="AB211" s="12">
        <v>55.7</v>
      </c>
      <c r="AC211" s="91">
        <f t="shared" si="127"/>
        <v>155</v>
      </c>
      <c r="AD211" s="75">
        <f t="shared" si="128"/>
        <v>4645</v>
      </c>
      <c r="AE211" s="88">
        <f t="shared" si="107"/>
        <v>0.79365079365079361</v>
      </c>
      <c r="AF211" s="92">
        <f t="shared" si="108"/>
        <v>1.7083333333333332E-2</v>
      </c>
      <c r="AG211" s="93">
        <f t="shared" si="109"/>
        <v>7.083333333333333E-3</v>
      </c>
      <c r="AH211" s="93">
        <f t="shared" si="110"/>
        <v>2.5000000000000001E-3</v>
      </c>
      <c r="AI211" s="78">
        <f t="shared" si="111"/>
        <v>5.6249999999999998E-3</v>
      </c>
      <c r="AJ211" s="92">
        <f t="shared" si="129"/>
        <v>3.229166666666667E-2</v>
      </c>
      <c r="AK211" s="78">
        <f t="shared" si="130"/>
        <v>0.96770833333333328</v>
      </c>
      <c r="AL211" s="11"/>
      <c r="AM211" s="14"/>
      <c r="AN211" s="11"/>
      <c r="AO211" s="15"/>
      <c r="AP211" s="11">
        <v>25448</v>
      </c>
      <c r="AQ211" s="11">
        <v>25581</v>
      </c>
      <c r="AR211" s="11">
        <v>25681</v>
      </c>
      <c r="AS211" s="75">
        <f t="shared" si="120"/>
        <v>2330</v>
      </c>
      <c r="AT211" s="75">
        <f t="shared" ca="1" si="121"/>
        <v>2970</v>
      </c>
      <c r="AU211" s="182">
        <f t="shared" si="122"/>
        <v>2.2041934543968456</v>
      </c>
      <c r="AV211" s="193">
        <f t="shared" ca="1" si="123"/>
        <v>438.31168831168833</v>
      </c>
      <c r="AW211" s="169">
        <v>0.27083333333333331</v>
      </c>
      <c r="AX211" s="169">
        <v>0.85416666666666663</v>
      </c>
      <c r="AY211" s="75">
        <f t="shared" si="124"/>
        <v>13.999999999999998</v>
      </c>
      <c r="AZ211" s="169">
        <v>0.27083333333333331</v>
      </c>
      <c r="BA211" s="169">
        <v>0.375</v>
      </c>
      <c r="BB211" s="170">
        <f t="shared" si="125"/>
        <v>2.5000000000000004</v>
      </c>
      <c r="BC211" s="11" t="s">
        <v>190</v>
      </c>
      <c r="BH211" s="52"/>
      <c r="BI211" s="52"/>
      <c r="BJ211" s="52"/>
      <c r="BK211" s="52"/>
      <c r="BL211" s="52"/>
      <c r="BM211" s="52"/>
      <c r="BQ211" s="27"/>
      <c r="BR211" s="27"/>
      <c r="BS211" s="27"/>
      <c r="BT211" s="27"/>
      <c r="BU211" s="27"/>
      <c r="BV211" s="27"/>
      <c r="BW211" s="54"/>
      <c r="BX211" s="26"/>
      <c r="BY211" s="54"/>
      <c r="BZ211" s="26"/>
      <c r="CA211" s="26"/>
      <c r="CB211" s="26"/>
    </row>
    <row r="212" spans="1:80" ht="17.45" customHeight="1">
      <c r="A212" s="86">
        <f t="shared" si="126"/>
        <v>29.6</v>
      </c>
      <c r="B212" s="179">
        <f t="shared" si="112"/>
        <v>45945</v>
      </c>
      <c r="C212" s="8"/>
      <c r="D212" s="11"/>
      <c r="E212" s="12">
        <v>5</v>
      </c>
      <c r="F212" s="11">
        <v>7</v>
      </c>
      <c r="G212" s="74">
        <f t="shared" si="106"/>
        <v>727</v>
      </c>
      <c r="H212" s="75">
        <f t="shared" si="106"/>
        <v>6037</v>
      </c>
      <c r="I212" s="88">
        <f t="shared" si="131"/>
        <v>0</v>
      </c>
      <c r="J212" s="78">
        <f t="shared" si="132"/>
        <v>6.8306010928961746E-3</v>
      </c>
      <c r="K212" s="78">
        <f t="shared" si="133"/>
        <v>0</v>
      </c>
      <c r="L212" s="78">
        <f t="shared" si="134"/>
        <v>1.158173395102581E-3</v>
      </c>
      <c r="M212" s="78">
        <f t="shared" ca="1" si="117"/>
        <v>0.13534675615212527</v>
      </c>
      <c r="N212" s="78">
        <f t="shared" ca="1" si="118"/>
        <v>2.6757441418619389E-2</v>
      </c>
      <c r="O212" s="78">
        <f t="shared" si="119"/>
        <v>5.0000000000000001E-4</v>
      </c>
      <c r="P212" s="13" t="s">
        <v>184</v>
      </c>
      <c r="Q212" s="8">
        <v>123</v>
      </c>
      <c r="R212" s="13">
        <v>160</v>
      </c>
      <c r="S212" s="89">
        <f t="shared" si="113"/>
        <v>123</v>
      </c>
      <c r="T212" s="75">
        <f t="shared" si="114"/>
        <v>160</v>
      </c>
      <c r="U212" s="90">
        <f t="shared" si="115"/>
        <v>89.421000000000006</v>
      </c>
      <c r="V212" s="82">
        <f t="shared" si="116"/>
        <v>965.92</v>
      </c>
      <c r="W212" s="8">
        <v>4842</v>
      </c>
      <c r="X212" s="8">
        <v>96</v>
      </c>
      <c r="Y212" s="12">
        <v>18</v>
      </c>
      <c r="Z212" s="12">
        <v>15</v>
      </c>
      <c r="AA212" s="12">
        <v>31</v>
      </c>
      <c r="AB212" s="12">
        <v>52.3</v>
      </c>
      <c r="AC212" s="91">
        <f t="shared" si="127"/>
        <v>160</v>
      </c>
      <c r="AD212" s="75">
        <f t="shared" si="128"/>
        <v>4682</v>
      </c>
      <c r="AE212" s="88">
        <f t="shared" si="107"/>
        <v>0.80112508272667105</v>
      </c>
      <c r="AF212" s="92">
        <f t="shared" si="108"/>
        <v>1.9826517967781909E-2</v>
      </c>
      <c r="AG212" s="93">
        <f t="shared" si="109"/>
        <v>3.7174721189591076E-3</v>
      </c>
      <c r="AH212" s="93">
        <f t="shared" si="110"/>
        <v>3.0978934324659233E-3</v>
      </c>
      <c r="AI212" s="78">
        <f t="shared" si="111"/>
        <v>6.4023130937629078E-3</v>
      </c>
      <c r="AJ212" s="92">
        <f t="shared" si="129"/>
        <v>3.3044196612969846E-2</v>
      </c>
      <c r="AK212" s="78">
        <f t="shared" si="130"/>
        <v>0.96695580338703013</v>
      </c>
      <c r="AL212" s="11"/>
      <c r="AM212" s="14"/>
      <c r="AN212" s="11"/>
      <c r="AO212" s="15"/>
      <c r="AP212" s="11">
        <v>25745</v>
      </c>
      <c r="AQ212" s="11">
        <v>25864</v>
      </c>
      <c r="AR212" s="11">
        <v>25966</v>
      </c>
      <c r="AS212" s="75">
        <f t="shared" si="120"/>
        <v>2210</v>
      </c>
      <c r="AT212" s="75">
        <f t="shared" ca="1" si="121"/>
        <v>2760</v>
      </c>
      <c r="AU212" s="182">
        <f t="shared" si="122"/>
        <v>2.0941098659106396</v>
      </c>
      <c r="AV212" s="193">
        <f t="shared" ca="1" si="123"/>
        <v>408.04257835600237</v>
      </c>
      <c r="AW212" s="169">
        <v>0.27083333333333331</v>
      </c>
      <c r="AX212" s="169">
        <v>0.85416666666666663</v>
      </c>
      <c r="AY212" s="75">
        <f t="shared" si="124"/>
        <v>13.999999999999998</v>
      </c>
      <c r="AZ212" s="169">
        <v>0.27083333333333331</v>
      </c>
      <c r="BA212" s="169">
        <v>0.375</v>
      </c>
      <c r="BB212" s="170">
        <f t="shared" si="125"/>
        <v>2.5000000000000004</v>
      </c>
      <c r="BC212" s="11" t="s">
        <v>190</v>
      </c>
      <c r="BH212" s="52"/>
      <c r="BI212" s="52"/>
      <c r="BJ212" s="52"/>
      <c r="BK212" s="52"/>
      <c r="BL212" s="52"/>
      <c r="BM212" s="52"/>
      <c r="BQ212" s="27"/>
      <c r="BR212" s="27"/>
      <c r="BS212" s="27"/>
      <c r="BT212" s="27"/>
      <c r="BU212" s="27"/>
      <c r="BV212" s="27"/>
      <c r="BW212" s="54"/>
      <c r="BX212" s="26"/>
      <c r="BY212" s="54"/>
      <c r="BZ212" s="26"/>
      <c r="CA212" s="26"/>
      <c r="CB212" s="26"/>
    </row>
    <row r="213" spans="1:80" ht="17.45" customHeight="1" thickBot="1">
      <c r="A213" s="94">
        <f t="shared" si="126"/>
        <v>29.700000000000003</v>
      </c>
      <c r="B213" s="180">
        <f t="shared" si="112"/>
        <v>45946</v>
      </c>
      <c r="C213" s="16"/>
      <c r="D213" s="17"/>
      <c r="E213" s="18">
        <v>2</v>
      </c>
      <c r="F213" s="17">
        <v>8</v>
      </c>
      <c r="G213" s="96">
        <f t="shared" si="106"/>
        <v>725</v>
      </c>
      <c r="H213" s="97">
        <f t="shared" si="106"/>
        <v>6029</v>
      </c>
      <c r="I213" s="98">
        <f t="shared" si="131"/>
        <v>0</v>
      </c>
      <c r="J213" s="99">
        <f t="shared" si="132"/>
        <v>2.751031636863824E-3</v>
      </c>
      <c r="K213" s="99">
        <f t="shared" si="133"/>
        <v>0</v>
      </c>
      <c r="L213" s="99">
        <f t="shared" si="134"/>
        <v>1.3251615040583071E-3</v>
      </c>
      <c r="M213" s="99">
        <f t="shared" ca="1" si="117"/>
        <v>0.13758389261744966</v>
      </c>
      <c r="N213" s="99">
        <f t="shared" ca="1" si="118"/>
        <v>2.8024065864471193E-2</v>
      </c>
      <c r="O213" s="99">
        <f t="shared" si="119"/>
        <v>5.0000000000000001E-4</v>
      </c>
      <c r="P213" s="19" t="s">
        <v>184</v>
      </c>
      <c r="Q213" s="16">
        <v>123</v>
      </c>
      <c r="R213" s="19">
        <v>162</v>
      </c>
      <c r="S213" s="89">
        <f t="shared" si="113"/>
        <v>123</v>
      </c>
      <c r="T213" s="75">
        <f t="shared" si="114"/>
        <v>162</v>
      </c>
      <c r="U213" s="100">
        <f t="shared" si="115"/>
        <v>89.174999999999997</v>
      </c>
      <c r="V213" s="101">
        <f t="shared" si="116"/>
        <v>976.69799999999998</v>
      </c>
      <c r="W213" s="16">
        <v>4920</v>
      </c>
      <c r="X213" s="8">
        <v>96</v>
      </c>
      <c r="Y213" s="12">
        <v>17</v>
      </c>
      <c r="Z213" s="12">
        <v>17</v>
      </c>
      <c r="AA213" s="12">
        <v>16</v>
      </c>
      <c r="AB213" s="12">
        <v>52.7</v>
      </c>
      <c r="AC213" s="102">
        <f t="shared" si="127"/>
        <v>146</v>
      </c>
      <c r="AD213" s="97">
        <f t="shared" si="128"/>
        <v>4774</v>
      </c>
      <c r="AE213" s="98">
        <f t="shared" si="107"/>
        <v>0.81497432499585887</v>
      </c>
      <c r="AF213" s="103">
        <f t="shared" si="108"/>
        <v>1.9512195121951219E-2</v>
      </c>
      <c r="AG213" s="104">
        <f t="shared" si="109"/>
        <v>3.4552845528455283E-3</v>
      </c>
      <c r="AH213" s="104">
        <f t="shared" si="110"/>
        <v>3.4552845528455283E-3</v>
      </c>
      <c r="AI213" s="99">
        <f t="shared" si="111"/>
        <v>3.2520325203252032E-3</v>
      </c>
      <c r="AJ213" s="103">
        <f t="shared" si="129"/>
        <v>2.9674796747967479E-2</v>
      </c>
      <c r="AK213" s="99">
        <f t="shared" si="130"/>
        <v>0.97032520325203253</v>
      </c>
      <c r="AL213" s="17"/>
      <c r="AM213" s="20"/>
      <c r="AN213" s="17"/>
      <c r="AO213" s="21"/>
      <c r="AP213" s="17">
        <v>26021</v>
      </c>
      <c r="AQ213" s="17">
        <v>26159</v>
      </c>
      <c r="AR213" s="17">
        <v>26259</v>
      </c>
      <c r="AS213" s="97">
        <f t="shared" si="120"/>
        <v>2380</v>
      </c>
      <c r="AT213" s="97">
        <f t="shared" ca="1" si="121"/>
        <v>3030</v>
      </c>
      <c r="AU213" s="183">
        <f t="shared" si="122"/>
        <v>2.2329114256576532</v>
      </c>
      <c r="AV213" s="191">
        <f t="shared" ca="1" si="123"/>
        <v>448.62303819958544</v>
      </c>
      <c r="AW213" s="167">
        <v>0.27083333333333331</v>
      </c>
      <c r="AX213" s="167">
        <v>0.85416666666666663</v>
      </c>
      <c r="AY213" s="97">
        <f t="shared" si="124"/>
        <v>13.999999999999998</v>
      </c>
      <c r="AZ213" s="167">
        <v>0.27083333333333331</v>
      </c>
      <c r="BA213" s="167">
        <v>0.375</v>
      </c>
      <c r="BB213" s="171">
        <f t="shared" si="125"/>
        <v>2.5000000000000004</v>
      </c>
      <c r="BC213" s="17" t="s">
        <v>190</v>
      </c>
      <c r="BH213" s="52"/>
      <c r="BI213" s="52"/>
      <c r="BJ213" s="52"/>
      <c r="BK213" s="52"/>
      <c r="BL213" s="52"/>
      <c r="BM213" s="52"/>
      <c r="BQ213" s="27"/>
      <c r="BR213" s="27"/>
      <c r="BS213" s="27"/>
      <c r="BT213" s="27"/>
      <c r="BU213" s="27"/>
      <c r="BV213" s="27"/>
      <c r="BW213" s="54"/>
      <c r="BX213" s="26"/>
      <c r="BY213" s="54"/>
      <c r="BZ213" s="26"/>
      <c r="CA213" s="26"/>
      <c r="CB213" s="26"/>
    </row>
    <row r="214" spans="1:80" ht="17.45" customHeight="1" thickTop="1">
      <c r="A214" s="105">
        <f>A207+1</f>
        <v>30.1</v>
      </c>
      <c r="B214" s="178">
        <f t="shared" si="112"/>
        <v>45947</v>
      </c>
      <c r="C214" s="4"/>
      <c r="D214" s="5"/>
      <c r="E214" s="6">
        <v>4</v>
      </c>
      <c r="F214" s="5">
        <v>7</v>
      </c>
      <c r="G214" s="74">
        <f t="shared" si="106"/>
        <v>721</v>
      </c>
      <c r="H214" s="75">
        <f t="shared" si="106"/>
        <v>6022</v>
      </c>
      <c r="I214" s="76">
        <f t="shared" si="131"/>
        <v>0</v>
      </c>
      <c r="J214" s="77">
        <f t="shared" si="132"/>
        <v>5.5172413793103444E-3</v>
      </c>
      <c r="K214" s="77">
        <f t="shared" si="133"/>
        <v>0</v>
      </c>
      <c r="L214" s="77">
        <f t="shared" si="134"/>
        <v>1.1610549013103333E-3</v>
      </c>
      <c r="M214" s="78">
        <f t="shared" ca="1" si="117"/>
        <v>0.14205816554809844</v>
      </c>
      <c r="N214" s="78">
        <f t="shared" ca="1" si="118"/>
        <v>2.9132362254591523E-2</v>
      </c>
      <c r="O214" s="78">
        <f t="shared" si="119"/>
        <v>5.0000000000000001E-4</v>
      </c>
      <c r="P214" s="13" t="s">
        <v>184</v>
      </c>
      <c r="Q214" s="8">
        <v>123</v>
      </c>
      <c r="R214" s="13">
        <v>162</v>
      </c>
      <c r="S214" s="79">
        <f t="shared" si="113"/>
        <v>123</v>
      </c>
      <c r="T214" s="80">
        <f t="shared" si="114"/>
        <v>162</v>
      </c>
      <c r="U214" s="90">
        <f t="shared" si="115"/>
        <v>88.683000000000007</v>
      </c>
      <c r="V214" s="82">
        <f t="shared" si="116"/>
        <v>975.56399999999996</v>
      </c>
      <c r="W214" s="4">
        <v>4991</v>
      </c>
      <c r="X214" s="4">
        <v>86</v>
      </c>
      <c r="Y214" s="6">
        <v>18</v>
      </c>
      <c r="Z214" s="6">
        <v>19</v>
      </c>
      <c r="AA214" s="6">
        <v>22</v>
      </c>
      <c r="AB214" s="6">
        <v>55.1</v>
      </c>
      <c r="AC214" s="83">
        <f t="shared" si="127"/>
        <v>145</v>
      </c>
      <c r="AD214" s="80">
        <f t="shared" si="128"/>
        <v>4846</v>
      </c>
      <c r="AE214" s="76">
        <f t="shared" si="107"/>
        <v>0.82783214463426769</v>
      </c>
      <c r="AF214" s="84">
        <f t="shared" si="108"/>
        <v>1.7231015828491285E-2</v>
      </c>
      <c r="AG214" s="85">
        <f t="shared" si="109"/>
        <v>3.6064916850330597E-3</v>
      </c>
      <c r="AH214" s="85">
        <f t="shared" si="110"/>
        <v>3.806852334201563E-3</v>
      </c>
      <c r="AI214" s="77">
        <f t="shared" si="111"/>
        <v>4.4079342817070731E-3</v>
      </c>
      <c r="AJ214" s="84">
        <f t="shared" si="129"/>
        <v>2.9052294129432981E-2</v>
      </c>
      <c r="AK214" s="77">
        <f t="shared" si="130"/>
        <v>0.970947705870567</v>
      </c>
      <c r="AL214" s="5">
        <v>4144</v>
      </c>
      <c r="AM214" s="9">
        <v>0.68</v>
      </c>
      <c r="AN214" s="5">
        <v>3439</v>
      </c>
      <c r="AO214" s="10">
        <v>0.71499999999999997</v>
      </c>
      <c r="AP214" s="5">
        <v>26324</v>
      </c>
      <c r="AQ214" s="5">
        <v>26443</v>
      </c>
      <c r="AR214" s="5">
        <v>26586</v>
      </c>
      <c r="AS214" s="80">
        <f t="shared" si="120"/>
        <v>2620</v>
      </c>
      <c r="AT214" s="80">
        <f t="shared" ca="1" si="121"/>
        <v>3100</v>
      </c>
      <c r="AU214" s="184">
        <f t="shared" si="122"/>
        <v>2.4618345177388332</v>
      </c>
      <c r="AV214" s="192">
        <f t="shared" ca="1" si="123"/>
        <v>459.7360225418953</v>
      </c>
      <c r="AW214" s="165">
        <v>0.22916666666666666</v>
      </c>
      <c r="AX214" s="165">
        <v>0.85416666666666663</v>
      </c>
      <c r="AY214" s="80">
        <f t="shared" si="124"/>
        <v>15</v>
      </c>
      <c r="AZ214" s="165">
        <v>0.27083333333333331</v>
      </c>
      <c r="BA214" s="165">
        <v>0.375</v>
      </c>
      <c r="BB214" s="172">
        <f t="shared" si="125"/>
        <v>2.5000000000000004</v>
      </c>
      <c r="BC214" s="5" t="s">
        <v>190</v>
      </c>
      <c r="BH214" s="52"/>
      <c r="BI214" s="52"/>
      <c r="BJ214" s="52"/>
      <c r="BK214" s="52"/>
      <c r="BL214" s="52"/>
      <c r="BM214" s="52"/>
      <c r="BQ214" s="27"/>
      <c r="BR214" s="27"/>
      <c r="BS214" s="27"/>
      <c r="BT214" s="27"/>
      <c r="BU214" s="27"/>
      <c r="BV214" s="27"/>
      <c r="BW214" s="54"/>
      <c r="BX214" s="26"/>
      <c r="BY214" s="54"/>
      <c r="BZ214" s="26"/>
      <c r="CA214" s="26"/>
      <c r="CB214" s="26"/>
    </row>
    <row r="215" spans="1:80" ht="17.45" customHeight="1">
      <c r="A215" s="94">
        <f t="shared" si="126"/>
        <v>30.2</v>
      </c>
      <c r="B215" s="179">
        <f t="shared" si="112"/>
        <v>45948</v>
      </c>
      <c r="C215" s="8"/>
      <c r="D215" s="11"/>
      <c r="E215" s="12">
        <v>2</v>
      </c>
      <c r="F215" s="11">
        <v>2</v>
      </c>
      <c r="G215" s="74">
        <f t="shared" si="106"/>
        <v>719</v>
      </c>
      <c r="H215" s="75">
        <f t="shared" si="106"/>
        <v>6020</v>
      </c>
      <c r="I215" s="88">
        <f t="shared" si="131"/>
        <v>0</v>
      </c>
      <c r="J215" s="78">
        <f t="shared" si="132"/>
        <v>2.7739251040221915E-3</v>
      </c>
      <c r="K215" s="78">
        <f t="shared" si="133"/>
        <v>0</v>
      </c>
      <c r="L215" s="78">
        <f t="shared" si="134"/>
        <v>3.3211557622052476E-4</v>
      </c>
      <c r="M215" s="78">
        <f t="shared" ca="1" si="117"/>
        <v>0.14429530201342283</v>
      </c>
      <c r="N215" s="78">
        <f t="shared" ca="1" si="118"/>
        <v>2.9449018366054475E-2</v>
      </c>
      <c r="O215" s="78">
        <f t="shared" si="119"/>
        <v>5.0000000000000001E-4</v>
      </c>
      <c r="P215" s="13" t="s">
        <v>184</v>
      </c>
      <c r="Q215" s="8">
        <v>126</v>
      </c>
      <c r="R215" s="13">
        <v>162</v>
      </c>
      <c r="S215" s="89">
        <f t="shared" si="113"/>
        <v>126</v>
      </c>
      <c r="T215" s="75">
        <f t="shared" si="114"/>
        <v>162</v>
      </c>
      <c r="U215" s="90">
        <f t="shared" si="115"/>
        <v>90.593999999999994</v>
      </c>
      <c r="V215" s="82">
        <f t="shared" si="116"/>
        <v>975.24</v>
      </c>
      <c r="W215" s="8">
        <v>5091</v>
      </c>
      <c r="X215" s="8">
        <v>100</v>
      </c>
      <c r="Y215" s="12">
        <v>12</v>
      </c>
      <c r="Z215" s="12">
        <v>15</v>
      </c>
      <c r="AA215" s="12">
        <v>25</v>
      </c>
      <c r="AB215" s="12">
        <v>55.6</v>
      </c>
      <c r="AC215" s="91">
        <f t="shared" si="127"/>
        <v>152</v>
      </c>
      <c r="AD215" s="75">
        <f t="shared" si="128"/>
        <v>4939</v>
      </c>
      <c r="AE215" s="88">
        <f t="shared" si="107"/>
        <v>0.84540019926934573</v>
      </c>
      <c r="AF215" s="92">
        <f t="shared" si="108"/>
        <v>1.9642506383814574E-2</v>
      </c>
      <c r="AG215" s="93">
        <f t="shared" si="109"/>
        <v>2.3571007660577489E-3</v>
      </c>
      <c r="AH215" s="93">
        <f t="shared" si="110"/>
        <v>2.9463759575721863E-3</v>
      </c>
      <c r="AI215" s="78">
        <f t="shared" si="111"/>
        <v>4.9106265959536436E-3</v>
      </c>
      <c r="AJ215" s="92">
        <f t="shared" si="129"/>
        <v>2.9856609703398155E-2</v>
      </c>
      <c r="AK215" s="78">
        <f t="shared" si="130"/>
        <v>0.97014339029660179</v>
      </c>
      <c r="AL215" s="11"/>
      <c r="AM215" s="14"/>
      <c r="AN215" s="11"/>
      <c r="AO215" s="15"/>
      <c r="AP215" s="11">
        <v>26634</v>
      </c>
      <c r="AQ215" s="11">
        <v>26742</v>
      </c>
      <c r="AR215" s="11">
        <v>26852</v>
      </c>
      <c r="AS215" s="75">
        <f t="shared" si="120"/>
        <v>2180</v>
      </c>
      <c r="AT215" s="75">
        <f t="shared" ca="1" si="121"/>
        <v>2940</v>
      </c>
      <c r="AU215" s="182">
        <f t="shared" si="122"/>
        <v>2.045346648727663</v>
      </c>
      <c r="AV215" s="193">
        <f t="shared" ca="1" si="123"/>
        <v>436.26650838403327</v>
      </c>
      <c r="AW215" s="169">
        <v>0.22916666666666666</v>
      </c>
      <c r="AX215" s="169">
        <v>0.85416666666666663</v>
      </c>
      <c r="AY215" s="75">
        <f t="shared" si="124"/>
        <v>15</v>
      </c>
      <c r="AZ215" s="169">
        <v>0.22916666666666666</v>
      </c>
      <c r="BA215" s="169">
        <v>0.35416666666666669</v>
      </c>
      <c r="BB215" s="170">
        <f t="shared" si="125"/>
        <v>3.0000000000000009</v>
      </c>
      <c r="BC215" s="11"/>
      <c r="BH215" s="52"/>
      <c r="BI215" s="52"/>
      <c r="BJ215" s="52"/>
      <c r="BK215" s="52"/>
      <c r="BL215" s="52"/>
      <c r="BM215" s="52"/>
      <c r="BQ215" s="27"/>
      <c r="BR215" s="27"/>
      <c r="BS215" s="27"/>
      <c r="BT215" s="27"/>
      <c r="BU215" s="27"/>
      <c r="BV215" s="27"/>
      <c r="BW215" s="54"/>
      <c r="BX215" s="26"/>
      <c r="BY215" s="54"/>
      <c r="BZ215" s="26"/>
      <c r="CA215" s="26"/>
      <c r="CB215" s="26"/>
    </row>
    <row r="216" spans="1:80" ht="17.45" customHeight="1">
      <c r="A216" s="86">
        <f t="shared" si="126"/>
        <v>30.3</v>
      </c>
      <c r="B216" s="179">
        <f t="shared" si="112"/>
        <v>45949</v>
      </c>
      <c r="C216" s="8"/>
      <c r="D216" s="11"/>
      <c r="E216" s="12"/>
      <c r="F216" s="11">
        <v>6</v>
      </c>
      <c r="G216" s="74">
        <f t="shared" si="106"/>
        <v>719</v>
      </c>
      <c r="H216" s="75">
        <f t="shared" si="106"/>
        <v>6014</v>
      </c>
      <c r="I216" s="88">
        <f t="shared" si="131"/>
        <v>0</v>
      </c>
      <c r="J216" s="78">
        <f t="shared" si="132"/>
        <v>0</v>
      </c>
      <c r="K216" s="78">
        <f t="shared" si="133"/>
        <v>0</v>
      </c>
      <c r="L216" s="78">
        <f t="shared" si="134"/>
        <v>9.9667774086378727E-4</v>
      </c>
      <c r="M216" s="78">
        <f t="shared" ca="1" si="117"/>
        <v>0.14429530201342283</v>
      </c>
      <c r="N216" s="78">
        <f t="shared" ca="1" si="118"/>
        <v>3.0398986700443328E-2</v>
      </c>
      <c r="O216" s="78">
        <f t="shared" si="119"/>
        <v>5.0000000000000001E-4</v>
      </c>
      <c r="P216" s="13" t="s">
        <v>184</v>
      </c>
      <c r="Q216" s="8">
        <v>126</v>
      </c>
      <c r="R216" s="13">
        <v>164</v>
      </c>
      <c r="S216" s="89">
        <f t="shared" si="113"/>
        <v>126</v>
      </c>
      <c r="T216" s="75">
        <f t="shared" si="114"/>
        <v>164</v>
      </c>
      <c r="U216" s="90">
        <f t="shared" si="115"/>
        <v>90.593999999999994</v>
      </c>
      <c r="V216" s="82">
        <f t="shared" si="116"/>
        <v>986.29600000000005</v>
      </c>
      <c r="W216" s="8">
        <v>5060</v>
      </c>
      <c r="X216" s="8">
        <v>101</v>
      </c>
      <c r="Y216" s="12">
        <v>11</v>
      </c>
      <c r="Z216" s="12">
        <v>18</v>
      </c>
      <c r="AA216" s="12">
        <v>41</v>
      </c>
      <c r="AB216" s="12">
        <v>56.7</v>
      </c>
      <c r="AC216" s="91">
        <f t="shared" si="127"/>
        <v>171</v>
      </c>
      <c r="AD216" s="75">
        <f t="shared" si="128"/>
        <v>4889</v>
      </c>
      <c r="AE216" s="88">
        <f t="shared" si="107"/>
        <v>0.84053156146179397</v>
      </c>
      <c r="AF216" s="92">
        <f t="shared" si="108"/>
        <v>1.9960474308300395E-2</v>
      </c>
      <c r="AG216" s="93">
        <f t="shared" si="109"/>
        <v>2.1739130434782609E-3</v>
      </c>
      <c r="AH216" s="93">
        <f t="shared" si="110"/>
        <v>3.5573122529644267E-3</v>
      </c>
      <c r="AI216" s="78">
        <f t="shared" si="111"/>
        <v>8.1027667984189724E-3</v>
      </c>
      <c r="AJ216" s="92">
        <f t="shared" si="129"/>
        <v>3.3794466403162055E-2</v>
      </c>
      <c r="AK216" s="78">
        <f t="shared" si="130"/>
        <v>0.96620553359683792</v>
      </c>
      <c r="AL216" s="11"/>
      <c r="AM216" s="14"/>
      <c r="AN216" s="11"/>
      <c r="AO216" s="15"/>
      <c r="AP216" s="11">
        <v>26928</v>
      </c>
      <c r="AQ216" s="11">
        <v>27062</v>
      </c>
      <c r="AR216" s="11">
        <v>27164</v>
      </c>
      <c r="AS216" s="75">
        <f t="shared" si="120"/>
        <v>2360</v>
      </c>
      <c r="AT216" s="75">
        <f t="shared" ca="1" si="121"/>
        <v>3010</v>
      </c>
      <c r="AU216" s="182">
        <f t="shared" si="122"/>
        <v>2.1914958816592223</v>
      </c>
      <c r="AV216" s="193">
        <f t="shared" ca="1" si="123"/>
        <v>447.05183424922024</v>
      </c>
      <c r="AW216" s="169">
        <v>0.20833333333333334</v>
      </c>
      <c r="AX216" s="169">
        <v>0.875</v>
      </c>
      <c r="AY216" s="75">
        <f t="shared" si="124"/>
        <v>16</v>
      </c>
      <c r="AZ216" s="169">
        <v>0.22916666666666666</v>
      </c>
      <c r="BA216" s="169">
        <v>0.35416666666666669</v>
      </c>
      <c r="BB216" s="170">
        <f t="shared" si="125"/>
        <v>3.0000000000000009</v>
      </c>
      <c r="BC216" s="11" t="s">
        <v>191</v>
      </c>
      <c r="BH216" s="52"/>
      <c r="BI216" s="52"/>
      <c r="BJ216" s="52"/>
      <c r="BK216" s="52"/>
      <c r="BL216" s="52"/>
      <c r="BM216" s="52"/>
      <c r="BQ216" s="27"/>
      <c r="BR216" s="27"/>
      <c r="BS216" s="27"/>
      <c r="BT216" s="27"/>
      <c r="BU216" s="27"/>
      <c r="BV216" s="27"/>
      <c r="BW216" s="54"/>
      <c r="BX216" s="26"/>
      <c r="BY216" s="54"/>
      <c r="BZ216" s="26"/>
      <c r="CA216" s="26"/>
      <c r="CB216" s="26"/>
    </row>
    <row r="217" spans="1:80" ht="17.45" customHeight="1">
      <c r="A217" s="94">
        <f t="shared" si="126"/>
        <v>30.4</v>
      </c>
      <c r="B217" s="179">
        <f t="shared" si="112"/>
        <v>45950</v>
      </c>
      <c r="C217" s="8"/>
      <c r="D217" s="11"/>
      <c r="E217" s="12">
        <v>3</v>
      </c>
      <c r="F217" s="11">
        <v>5</v>
      </c>
      <c r="G217" s="74">
        <f t="shared" si="106"/>
        <v>716</v>
      </c>
      <c r="H217" s="75">
        <f t="shared" si="106"/>
        <v>6009</v>
      </c>
      <c r="I217" s="88">
        <f t="shared" si="131"/>
        <v>0</v>
      </c>
      <c r="J217" s="78">
        <f t="shared" si="132"/>
        <v>4.172461752433936E-3</v>
      </c>
      <c r="K217" s="78">
        <f t="shared" si="133"/>
        <v>0</v>
      </c>
      <c r="L217" s="78">
        <f t="shared" si="134"/>
        <v>8.3139341536415034E-4</v>
      </c>
      <c r="M217" s="78">
        <f t="shared" ca="1" si="117"/>
        <v>0.1476510067114094</v>
      </c>
      <c r="N217" s="78">
        <f t="shared" ca="1" si="118"/>
        <v>3.1190626979100706E-2</v>
      </c>
      <c r="O217" s="78">
        <f t="shared" si="119"/>
        <v>5.0000000000000001E-4</v>
      </c>
      <c r="P217" s="13" t="s">
        <v>184</v>
      </c>
      <c r="Q217" s="8">
        <v>126</v>
      </c>
      <c r="R217" s="13">
        <v>164</v>
      </c>
      <c r="S217" s="89">
        <f t="shared" si="113"/>
        <v>126</v>
      </c>
      <c r="T217" s="75">
        <f t="shared" si="114"/>
        <v>164</v>
      </c>
      <c r="U217" s="90">
        <f t="shared" si="115"/>
        <v>90.215999999999994</v>
      </c>
      <c r="V217" s="82">
        <f t="shared" si="116"/>
        <v>985.476</v>
      </c>
      <c r="W217" s="8">
        <v>5022</v>
      </c>
      <c r="X217" s="8">
        <v>97</v>
      </c>
      <c r="Y217" s="12">
        <v>23</v>
      </c>
      <c r="Z217" s="12">
        <v>14</v>
      </c>
      <c r="AA217" s="12">
        <v>26</v>
      </c>
      <c r="AB217" s="12">
        <v>57.2</v>
      </c>
      <c r="AC217" s="91">
        <f t="shared" si="127"/>
        <v>160</v>
      </c>
      <c r="AD217" s="75">
        <f t="shared" si="128"/>
        <v>4862</v>
      </c>
      <c r="AE217" s="88">
        <f t="shared" si="107"/>
        <v>0.83505154639175261</v>
      </c>
      <c r="AF217" s="92">
        <f t="shared" si="108"/>
        <v>1.9315013938669853E-2</v>
      </c>
      <c r="AG217" s="93">
        <f t="shared" si="109"/>
        <v>4.5798486658701716E-3</v>
      </c>
      <c r="AH217" s="93">
        <f t="shared" si="110"/>
        <v>2.7877339705296694E-3</v>
      </c>
      <c r="AI217" s="78">
        <f t="shared" si="111"/>
        <v>5.177220230983672E-3</v>
      </c>
      <c r="AJ217" s="92">
        <f t="shared" si="129"/>
        <v>3.1859816806053362E-2</v>
      </c>
      <c r="AK217" s="78">
        <f t="shared" si="130"/>
        <v>0.96814018319394668</v>
      </c>
      <c r="AL217" s="11"/>
      <c r="AM217" s="14"/>
      <c r="AN217" s="11"/>
      <c r="AO217" s="15"/>
      <c r="AP217" s="11">
        <v>27229</v>
      </c>
      <c r="AQ217" s="11">
        <v>27353</v>
      </c>
      <c r="AR217" s="11">
        <v>27446</v>
      </c>
      <c r="AS217" s="75">
        <f t="shared" si="120"/>
        <v>2170</v>
      </c>
      <c r="AT217" s="75">
        <f t="shared" ca="1" si="121"/>
        <v>2870</v>
      </c>
      <c r="AU217" s="182">
        <f t="shared" si="122"/>
        <v>2.017306069023475</v>
      </c>
      <c r="AV217" s="193">
        <f t="shared" ca="1" si="123"/>
        <v>426.7657992565056</v>
      </c>
      <c r="AW217" s="169">
        <v>0.20833333333333334</v>
      </c>
      <c r="AX217" s="169">
        <v>0.875</v>
      </c>
      <c r="AY217" s="75">
        <f t="shared" si="124"/>
        <v>16</v>
      </c>
      <c r="AZ217" s="169">
        <v>0.22916666666666666</v>
      </c>
      <c r="BA217" s="169">
        <v>0.375</v>
      </c>
      <c r="BB217" s="170">
        <f t="shared" si="125"/>
        <v>3.5</v>
      </c>
      <c r="BC217" s="11" t="s">
        <v>191</v>
      </c>
      <c r="BH217" s="52"/>
      <c r="BI217" s="52"/>
      <c r="BJ217" s="52"/>
      <c r="BK217" s="52"/>
      <c r="BL217" s="52"/>
      <c r="BM217" s="52"/>
      <c r="BQ217" s="27"/>
      <c r="BR217" s="27"/>
      <c r="BS217" s="27"/>
      <c r="BT217" s="27"/>
      <c r="BU217" s="27"/>
      <c r="BV217" s="27"/>
      <c r="BW217" s="54"/>
      <c r="BX217" s="26"/>
      <c r="BY217" s="54"/>
      <c r="BZ217" s="26"/>
      <c r="CA217" s="26"/>
      <c r="CB217" s="26"/>
    </row>
    <row r="218" spans="1:80" ht="17.45" customHeight="1">
      <c r="A218" s="86">
        <f t="shared" si="126"/>
        <v>30.5</v>
      </c>
      <c r="B218" s="179">
        <f t="shared" si="112"/>
        <v>45951</v>
      </c>
      <c r="C218" s="8"/>
      <c r="D218" s="11"/>
      <c r="E218" s="12">
        <v>1</v>
      </c>
      <c r="F218" s="11">
        <v>3</v>
      </c>
      <c r="G218" s="74">
        <f t="shared" si="106"/>
        <v>715</v>
      </c>
      <c r="H218" s="75">
        <f t="shared" si="106"/>
        <v>6006</v>
      </c>
      <c r="I218" s="88">
        <f t="shared" si="131"/>
        <v>0</v>
      </c>
      <c r="J218" s="78">
        <f t="shared" si="132"/>
        <v>1.3966480446927375E-3</v>
      </c>
      <c r="K218" s="78">
        <f t="shared" si="133"/>
        <v>0</v>
      </c>
      <c r="L218" s="78">
        <f t="shared" si="134"/>
        <v>4.992511233150275E-4</v>
      </c>
      <c r="M218" s="78">
        <f t="shared" ca="1" si="117"/>
        <v>0.14876957494407159</v>
      </c>
      <c r="N218" s="78">
        <f t="shared" ca="1" si="118"/>
        <v>3.1665611146295132E-2</v>
      </c>
      <c r="O218" s="78">
        <f t="shared" si="119"/>
        <v>5.0000000000000001E-4</v>
      </c>
      <c r="P218" s="13" t="s">
        <v>184</v>
      </c>
      <c r="Q218" s="8">
        <v>126</v>
      </c>
      <c r="R218" s="13">
        <v>164</v>
      </c>
      <c r="S218" s="89">
        <f t="shared" si="113"/>
        <v>126</v>
      </c>
      <c r="T218" s="75">
        <f t="shared" si="114"/>
        <v>164</v>
      </c>
      <c r="U218" s="90">
        <f t="shared" si="115"/>
        <v>90.09</v>
      </c>
      <c r="V218" s="82">
        <f t="shared" si="116"/>
        <v>984.98400000000004</v>
      </c>
      <c r="W218" s="8">
        <v>5063</v>
      </c>
      <c r="X218" s="8">
        <v>124</v>
      </c>
      <c r="Y218" s="12">
        <v>21</v>
      </c>
      <c r="Z218" s="12">
        <v>19</v>
      </c>
      <c r="AA218" s="12">
        <v>27</v>
      </c>
      <c r="AB218" s="12">
        <v>56.9</v>
      </c>
      <c r="AC218" s="91">
        <f t="shared" si="127"/>
        <v>191</v>
      </c>
      <c r="AD218" s="75">
        <f t="shared" si="128"/>
        <v>4872</v>
      </c>
      <c r="AE218" s="88">
        <f t="shared" si="107"/>
        <v>0.84256947911466129</v>
      </c>
      <c r="AF218" s="92">
        <f t="shared" si="108"/>
        <v>2.449140825597472E-2</v>
      </c>
      <c r="AG218" s="93">
        <f t="shared" si="109"/>
        <v>4.1477384949634606E-3</v>
      </c>
      <c r="AH218" s="93">
        <f t="shared" si="110"/>
        <v>3.7527157811574167E-3</v>
      </c>
      <c r="AI218" s="78">
        <f t="shared" si="111"/>
        <v>5.3328066363815922E-3</v>
      </c>
      <c r="AJ218" s="92">
        <f t="shared" si="129"/>
        <v>3.7724669168477186E-2</v>
      </c>
      <c r="AK218" s="78">
        <f t="shared" si="130"/>
        <v>0.96227533083152283</v>
      </c>
      <c r="AL218" s="11"/>
      <c r="AM218" s="14"/>
      <c r="AN218" s="11"/>
      <c r="AO218" s="15"/>
      <c r="AP218" s="11">
        <v>27516</v>
      </c>
      <c r="AQ218" s="11">
        <v>27647</v>
      </c>
      <c r="AR218" s="11">
        <v>27749</v>
      </c>
      <c r="AS218" s="75">
        <f t="shared" si="120"/>
        <v>2330</v>
      </c>
      <c r="AT218" s="75">
        <f t="shared" ca="1" si="121"/>
        <v>2950</v>
      </c>
      <c r="AU218" s="182">
        <f t="shared" si="122"/>
        <v>2.167292670085966</v>
      </c>
      <c r="AV218" s="193">
        <f t="shared" ca="1" si="123"/>
        <v>438.92277934831128</v>
      </c>
      <c r="AW218" s="169">
        <v>0.20833333333333334</v>
      </c>
      <c r="AX218" s="169">
        <v>0.875</v>
      </c>
      <c r="AY218" s="75">
        <f t="shared" si="124"/>
        <v>16</v>
      </c>
      <c r="AZ218" s="169">
        <v>0.22916666666666666</v>
      </c>
      <c r="BA218" s="169">
        <v>0.375</v>
      </c>
      <c r="BB218" s="170">
        <f t="shared" si="125"/>
        <v>3.5</v>
      </c>
      <c r="BC218" s="11" t="s">
        <v>191</v>
      </c>
      <c r="BH218" s="52"/>
      <c r="BI218" s="52"/>
      <c r="BJ218" s="52"/>
      <c r="BK218" s="52"/>
      <c r="BL218" s="52"/>
      <c r="BM218" s="52"/>
      <c r="BQ218" s="27"/>
      <c r="BR218" s="27"/>
      <c r="BS218" s="27"/>
      <c r="BT218" s="27"/>
      <c r="BU218" s="27"/>
      <c r="BV218" s="27"/>
      <c r="BW218" s="54"/>
      <c r="BX218" s="26"/>
      <c r="BY218" s="54"/>
      <c r="BZ218" s="26"/>
      <c r="CA218" s="26"/>
      <c r="CB218" s="26"/>
    </row>
    <row r="219" spans="1:80" ht="17.45" customHeight="1">
      <c r="A219" s="94">
        <f t="shared" si="126"/>
        <v>30.6</v>
      </c>
      <c r="B219" s="179">
        <f t="shared" si="112"/>
        <v>45952</v>
      </c>
      <c r="C219" s="8"/>
      <c r="D219" s="11"/>
      <c r="E219" s="12">
        <v>0</v>
      </c>
      <c r="F219" s="11">
        <v>4</v>
      </c>
      <c r="G219" s="74">
        <f t="shared" si="106"/>
        <v>715</v>
      </c>
      <c r="H219" s="75">
        <f t="shared" si="106"/>
        <v>6002</v>
      </c>
      <c r="I219" s="88">
        <f t="shared" si="131"/>
        <v>0</v>
      </c>
      <c r="J219" s="78">
        <f t="shared" si="132"/>
        <v>0</v>
      </c>
      <c r="K219" s="78">
        <f t="shared" si="133"/>
        <v>0</v>
      </c>
      <c r="L219" s="78">
        <f t="shared" si="134"/>
        <v>6.66000666000666E-4</v>
      </c>
      <c r="M219" s="78">
        <f t="shared" ca="1" si="117"/>
        <v>0.14876957494407159</v>
      </c>
      <c r="N219" s="78">
        <f t="shared" ca="1" si="118"/>
        <v>3.2298923369221036E-2</v>
      </c>
      <c r="O219" s="78">
        <f t="shared" si="119"/>
        <v>5.0000000000000001E-4</v>
      </c>
      <c r="P219" s="13" t="s">
        <v>184</v>
      </c>
      <c r="Q219" s="8">
        <v>126</v>
      </c>
      <c r="R219" s="13">
        <v>164</v>
      </c>
      <c r="S219" s="89">
        <f t="shared" si="113"/>
        <v>126</v>
      </c>
      <c r="T219" s="75">
        <f t="shared" si="114"/>
        <v>164</v>
      </c>
      <c r="U219" s="90">
        <f t="shared" si="115"/>
        <v>90.09</v>
      </c>
      <c r="V219" s="82">
        <f t="shared" si="116"/>
        <v>984.32799999999997</v>
      </c>
      <c r="W219" s="8">
        <v>5021</v>
      </c>
      <c r="X219" s="8">
        <v>109</v>
      </c>
      <c r="Y219" s="12">
        <v>5</v>
      </c>
      <c r="Z219" s="12">
        <v>17</v>
      </c>
      <c r="AA219" s="12">
        <v>48</v>
      </c>
      <c r="AB219" s="12">
        <v>56.8</v>
      </c>
      <c r="AC219" s="91">
        <f t="shared" si="127"/>
        <v>179</v>
      </c>
      <c r="AD219" s="75">
        <f t="shared" si="128"/>
        <v>4842</v>
      </c>
      <c r="AE219" s="88">
        <f t="shared" si="107"/>
        <v>0.83599733599733594</v>
      </c>
      <c r="AF219" s="92">
        <f t="shared" si="108"/>
        <v>2.1708822943636727E-2</v>
      </c>
      <c r="AG219" s="93">
        <f t="shared" si="109"/>
        <v>9.9581756622186819E-4</v>
      </c>
      <c r="AH219" s="93">
        <f t="shared" si="110"/>
        <v>3.3857797251543517E-3</v>
      </c>
      <c r="AI219" s="78">
        <f t="shared" si="111"/>
        <v>9.559848635729935E-3</v>
      </c>
      <c r="AJ219" s="92">
        <f t="shared" si="129"/>
        <v>3.5650268870742879E-2</v>
      </c>
      <c r="AK219" s="78">
        <f t="shared" si="130"/>
        <v>0.96434973112925715</v>
      </c>
      <c r="AL219" s="11"/>
      <c r="AM219" s="14"/>
      <c r="AN219" s="11"/>
      <c r="AO219" s="15"/>
      <c r="AP219" s="11">
        <v>27811</v>
      </c>
      <c r="AQ219" s="11">
        <v>27931</v>
      </c>
      <c r="AR219" s="11">
        <v>28017</v>
      </c>
      <c r="AS219" s="75">
        <f t="shared" si="120"/>
        <v>2060</v>
      </c>
      <c r="AT219" s="75">
        <f t="shared" ca="1" si="121"/>
        <v>2820</v>
      </c>
      <c r="AU219" s="182">
        <f t="shared" si="122"/>
        <v>1.9173170963256387</v>
      </c>
      <c r="AV219" s="193">
        <f t="shared" ca="1" si="123"/>
        <v>419.83028137561411</v>
      </c>
      <c r="AW219" s="169">
        <v>0.20833333333333334</v>
      </c>
      <c r="AX219" s="169">
        <v>0.875</v>
      </c>
      <c r="AY219" s="75">
        <f t="shared" si="124"/>
        <v>16</v>
      </c>
      <c r="AZ219" s="169">
        <v>0.22916666666666666</v>
      </c>
      <c r="BA219" s="169">
        <v>0.375</v>
      </c>
      <c r="BB219" s="170">
        <f t="shared" si="125"/>
        <v>3.5</v>
      </c>
      <c r="BC219" s="11" t="s">
        <v>191</v>
      </c>
      <c r="BH219" s="52"/>
      <c r="BI219" s="52"/>
      <c r="BJ219" s="52"/>
      <c r="BK219" s="52"/>
      <c r="BL219" s="52"/>
      <c r="BM219" s="52"/>
      <c r="BQ219" s="27"/>
      <c r="BR219" s="27"/>
      <c r="BS219" s="27"/>
      <c r="BT219" s="27"/>
      <c r="BU219" s="27"/>
      <c r="BV219" s="27"/>
      <c r="BW219" s="54"/>
      <c r="BX219" s="26"/>
      <c r="BY219" s="54"/>
      <c r="BZ219" s="26"/>
      <c r="CA219" s="26"/>
      <c r="CB219" s="26"/>
    </row>
    <row r="220" spans="1:80" ht="17.45" customHeight="1" thickBot="1">
      <c r="A220" s="86">
        <f t="shared" si="126"/>
        <v>30.700000000000003</v>
      </c>
      <c r="B220" s="180">
        <f t="shared" si="112"/>
        <v>45953</v>
      </c>
      <c r="C220" s="16">
        <v>85</v>
      </c>
      <c r="D220" s="17"/>
      <c r="E220" s="18">
        <v>4</v>
      </c>
      <c r="F220" s="17"/>
      <c r="G220" s="96">
        <f t="shared" ref="G220:H283" si="135">G219-E220-C220</f>
        <v>626</v>
      </c>
      <c r="H220" s="97">
        <f t="shared" si="135"/>
        <v>6002</v>
      </c>
      <c r="I220" s="98">
        <f t="shared" si="131"/>
        <v>0.11888111888111888</v>
      </c>
      <c r="J220" s="99">
        <f t="shared" si="132"/>
        <v>5.5944055944055944E-3</v>
      </c>
      <c r="K220" s="99">
        <f t="shared" si="133"/>
        <v>0</v>
      </c>
      <c r="L220" s="99">
        <f t="shared" si="134"/>
        <v>0</v>
      </c>
      <c r="M220" s="99">
        <f t="shared" ca="1" si="117"/>
        <v>0.15324384787472037</v>
      </c>
      <c r="N220" s="99">
        <f t="shared" ca="1" si="118"/>
        <v>3.2298923369221036E-2</v>
      </c>
      <c r="O220" s="99">
        <f t="shared" si="119"/>
        <v>5.0000000000000001E-4</v>
      </c>
      <c r="P220" s="19" t="s">
        <v>184</v>
      </c>
      <c r="Q220" s="16">
        <v>126</v>
      </c>
      <c r="R220" s="19">
        <v>164</v>
      </c>
      <c r="S220" s="89">
        <f t="shared" si="113"/>
        <v>126</v>
      </c>
      <c r="T220" s="75">
        <f t="shared" si="114"/>
        <v>164</v>
      </c>
      <c r="U220" s="100">
        <f t="shared" si="115"/>
        <v>78.876000000000005</v>
      </c>
      <c r="V220" s="101">
        <f t="shared" si="116"/>
        <v>984.32799999999997</v>
      </c>
      <c r="W220" s="16">
        <v>5055</v>
      </c>
      <c r="X220" s="8">
        <v>91</v>
      </c>
      <c r="Y220" s="12">
        <v>8</v>
      </c>
      <c r="Z220" s="12">
        <v>20</v>
      </c>
      <c r="AA220" s="12">
        <v>14</v>
      </c>
      <c r="AB220" s="12">
        <v>56.8</v>
      </c>
      <c r="AC220" s="102">
        <f t="shared" si="127"/>
        <v>133</v>
      </c>
      <c r="AD220" s="97">
        <f t="shared" si="128"/>
        <v>4922</v>
      </c>
      <c r="AE220" s="98">
        <f t="shared" si="107"/>
        <v>0.84221926024658444</v>
      </c>
      <c r="AF220" s="103">
        <f t="shared" si="108"/>
        <v>1.8001978239366962E-2</v>
      </c>
      <c r="AG220" s="104">
        <f t="shared" si="109"/>
        <v>1.582591493570722E-3</v>
      </c>
      <c r="AH220" s="104">
        <f t="shared" si="110"/>
        <v>3.956478733926805E-3</v>
      </c>
      <c r="AI220" s="99">
        <f t="shared" si="111"/>
        <v>2.7695351137487635E-3</v>
      </c>
      <c r="AJ220" s="103">
        <f t="shared" si="129"/>
        <v>2.6310583580613254E-2</v>
      </c>
      <c r="AK220" s="99">
        <f t="shared" si="130"/>
        <v>0.97368941641938678</v>
      </c>
      <c r="AL220" s="17"/>
      <c r="AM220" s="20"/>
      <c r="AN220" s="17"/>
      <c r="AO220" s="21"/>
      <c r="AP220" s="17">
        <v>28093</v>
      </c>
      <c r="AQ220" s="17">
        <v>28220</v>
      </c>
      <c r="AR220" s="17">
        <v>28312</v>
      </c>
      <c r="AS220" s="97">
        <f t="shared" si="120"/>
        <v>2190</v>
      </c>
      <c r="AT220" s="97">
        <f t="shared" ca="1" si="121"/>
        <v>2810</v>
      </c>
      <c r="AU220" s="183">
        <f t="shared" si="122"/>
        <v>2.0598116636130039</v>
      </c>
      <c r="AV220" s="191">
        <f t="shared" ca="1" si="123"/>
        <v>423.95896197948099</v>
      </c>
      <c r="AW220" s="167">
        <v>0.20833333333333334</v>
      </c>
      <c r="AX220" s="167">
        <v>0.875</v>
      </c>
      <c r="AY220" s="97">
        <f t="shared" si="124"/>
        <v>16</v>
      </c>
      <c r="AZ220" s="167">
        <v>0.22916666666666666</v>
      </c>
      <c r="BA220" s="167">
        <v>0.375</v>
      </c>
      <c r="BB220" s="171">
        <f t="shared" si="125"/>
        <v>3.5</v>
      </c>
      <c r="BC220" s="17" t="s">
        <v>192</v>
      </c>
      <c r="BH220" s="52"/>
      <c r="BI220" s="52"/>
      <c r="BJ220" s="52"/>
      <c r="BK220" s="52"/>
      <c r="BL220" s="52"/>
      <c r="BM220" s="52"/>
      <c r="BQ220" s="27"/>
      <c r="BR220" s="27"/>
      <c r="BS220" s="27"/>
      <c r="BT220" s="27"/>
      <c r="BU220" s="27"/>
      <c r="BV220" s="27"/>
      <c r="BW220" s="54"/>
      <c r="BX220" s="26"/>
      <c r="BY220" s="54"/>
      <c r="BZ220" s="26"/>
      <c r="CA220" s="26"/>
      <c r="CB220" s="26"/>
    </row>
    <row r="221" spans="1:80" ht="17.45" customHeight="1" thickTop="1">
      <c r="A221" s="71">
        <f>A214+1</f>
        <v>31.1</v>
      </c>
      <c r="B221" s="178">
        <f t="shared" si="112"/>
        <v>45954</v>
      </c>
      <c r="C221" s="4">
        <v>0</v>
      </c>
      <c r="D221" s="5">
        <v>0</v>
      </c>
      <c r="E221" s="6">
        <v>0</v>
      </c>
      <c r="F221" s="5">
        <v>2</v>
      </c>
      <c r="G221" s="74">
        <f t="shared" si="135"/>
        <v>626</v>
      </c>
      <c r="H221" s="75">
        <f t="shared" si="135"/>
        <v>6000</v>
      </c>
      <c r="I221" s="76">
        <f t="shared" si="131"/>
        <v>0</v>
      </c>
      <c r="J221" s="77">
        <f t="shared" si="132"/>
        <v>0</v>
      </c>
      <c r="K221" s="77">
        <f t="shared" si="133"/>
        <v>0</v>
      </c>
      <c r="L221" s="77">
        <f t="shared" si="134"/>
        <v>3.332222592469177E-4</v>
      </c>
      <c r="M221" s="78">
        <f t="shared" ca="1" si="117"/>
        <v>0.15324384787472037</v>
      </c>
      <c r="N221" s="78">
        <f t="shared" ca="1" si="118"/>
        <v>3.2615579480683984E-2</v>
      </c>
      <c r="O221" s="78">
        <f t="shared" si="119"/>
        <v>5.0000000000000001E-4</v>
      </c>
      <c r="P221" s="13" t="s">
        <v>184</v>
      </c>
      <c r="Q221" s="8">
        <v>126</v>
      </c>
      <c r="R221" s="13">
        <v>164</v>
      </c>
      <c r="S221" s="79">
        <f t="shared" si="113"/>
        <v>126</v>
      </c>
      <c r="T221" s="80">
        <f t="shared" si="114"/>
        <v>164</v>
      </c>
      <c r="U221" s="90">
        <f t="shared" si="115"/>
        <v>78.876000000000005</v>
      </c>
      <c r="V221" s="82">
        <f t="shared" si="116"/>
        <v>984</v>
      </c>
      <c r="W221" s="4">
        <v>5044</v>
      </c>
      <c r="X221" s="4">
        <v>77</v>
      </c>
      <c r="Y221" s="6">
        <v>4</v>
      </c>
      <c r="Z221" s="6">
        <v>17</v>
      </c>
      <c r="AA221" s="6">
        <v>38</v>
      </c>
      <c r="AB221" s="6">
        <v>56.2</v>
      </c>
      <c r="AC221" s="83">
        <f t="shared" si="127"/>
        <v>136</v>
      </c>
      <c r="AD221" s="80">
        <f t="shared" si="128"/>
        <v>4908</v>
      </c>
      <c r="AE221" s="76">
        <f t="shared" si="107"/>
        <v>0.84038653782072648</v>
      </c>
      <c r="AF221" s="84">
        <f t="shared" si="108"/>
        <v>1.5265662172878667E-2</v>
      </c>
      <c r="AG221" s="85">
        <f t="shared" si="109"/>
        <v>7.9302141157811261E-4</v>
      </c>
      <c r="AH221" s="85">
        <f t="shared" si="110"/>
        <v>3.3703409992069788E-3</v>
      </c>
      <c r="AI221" s="77">
        <f t="shared" si="111"/>
        <v>7.5337034099920699E-3</v>
      </c>
      <c r="AJ221" s="84">
        <f t="shared" si="129"/>
        <v>2.696272799365583E-2</v>
      </c>
      <c r="AK221" s="77">
        <f t="shared" si="130"/>
        <v>0.97303727200634416</v>
      </c>
      <c r="AL221" s="5">
        <v>4179</v>
      </c>
      <c r="AM221" s="9">
        <v>0.66</v>
      </c>
      <c r="AN221" s="5">
        <v>3383</v>
      </c>
      <c r="AO221" s="10">
        <v>0.69499999999999995</v>
      </c>
      <c r="AP221" s="5">
        <v>28374</v>
      </c>
      <c r="AQ221" s="5">
        <v>28480</v>
      </c>
      <c r="AR221" s="5">
        <v>28587</v>
      </c>
      <c r="AS221" s="80">
        <f t="shared" si="120"/>
        <v>2130</v>
      </c>
      <c r="AT221" s="80">
        <f t="shared" ca="1" si="121"/>
        <v>2740</v>
      </c>
      <c r="AU221" s="184">
        <f t="shared" si="122"/>
        <v>2.0039967032842965</v>
      </c>
      <c r="AV221" s="192">
        <f t="shared" ca="1" si="123"/>
        <v>413.52248717174768</v>
      </c>
      <c r="AW221" s="165">
        <v>0.20833333333333334</v>
      </c>
      <c r="AX221" s="165">
        <v>0.875</v>
      </c>
      <c r="AY221" s="80">
        <f t="shared" si="124"/>
        <v>16</v>
      </c>
      <c r="AZ221" s="165">
        <v>0.22916666666666666</v>
      </c>
      <c r="BA221" s="165">
        <v>0.375</v>
      </c>
      <c r="BB221" s="172">
        <f t="shared" si="125"/>
        <v>3.5</v>
      </c>
      <c r="BC221" s="5"/>
      <c r="BH221" s="52"/>
      <c r="BI221" s="52"/>
      <c r="BJ221" s="52"/>
      <c r="BK221" s="52"/>
      <c r="BL221" s="52"/>
      <c r="BM221" s="52"/>
      <c r="BQ221" s="27"/>
      <c r="BR221" s="27"/>
      <c r="BS221" s="27"/>
      <c r="BT221" s="27"/>
      <c r="BU221" s="27"/>
      <c r="BV221" s="27"/>
      <c r="BW221" s="54"/>
      <c r="BX221" s="26"/>
      <c r="BY221" s="54"/>
      <c r="BZ221" s="26"/>
      <c r="CA221" s="26"/>
      <c r="CB221" s="26"/>
    </row>
    <row r="222" spans="1:80" ht="17.45" customHeight="1">
      <c r="A222" s="86">
        <f t="shared" si="126"/>
        <v>31.2</v>
      </c>
      <c r="B222" s="179">
        <f t="shared" si="112"/>
        <v>45955</v>
      </c>
      <c r="C222" s="8">
        <v>0</v>
      </c>
      <c r="D222" s="11">
        <v>0</v>
      </c>
      <c r="E222" s="12">
        <v>1</v>
      </c>
      <c r="F222" s="11">
        <v>1</v>
      </c>
      <c r="G222" s="74">
        <f t="shared" si="135"/>
        <v>625</v>
      </c>
      <c r="H222" s="75">
        <f t="shared" si="135"/>
        <v>5999</v>
      </c>
      <c r="I222" s="88">
        <f t="shared" si="131"/>
        <v>0</v>
      </c>
      <c r="J222" s="78">
        <f t="shared" si="132"/>
        <v>1.5974440894568689E-3</v>
      </c>
      <c r="K222" s="78">
        <f t="shared" si="133"/>
        <v>0</v>
      </c>
      <c r="L222" s="78">
        <f t="shared" si="134"/>
        <v>1.6666666666666666E-4</v>
      </c>
      <c r="M222" s="78">
        <f t="shared" ca="1" si="117"/>
        <v>0.15436241610738255</v>
      </c>
      <c r="N222" s="78">
        <f t="shared" ca="1" si="118"/>
        <v>3.2773907536415459E-2</v>
      </c>
      <c r="O222" s="78">
        <f t="shared" si="119"/>
        <v>5.0000000000000001E-4</v>
      </c>
      <c r="P222" s="13" t="s">
        <v>184</v>
      </c>
      <c r="Q222" s="8">
        <v>126</v>
      </c>
      <c r="R222" s="13">
        <v>167</v>
      </c>
      <c r="S222" s="89">
        <f t="shared" si="113"/>
        <v>126</v>
      </c>
      <c r="T222" s="75">
        <f t="shared" si="114"/>
        <v>167</v>
      </c>
      <c r="U222" s="90">
        <f t="shared" si="115"/>
        <v>78.75</v>
      </c>
      <c r="V222" s="82">
        <f t="shared" si="116"/>
        <v>1001.833</v>
      </c>
      <c r="W222" s="8">
        <v>5022</v>
      </c>
      <c r="X222" s="8">
        <v>83</v>
      </c>
      <c r="Y222" s="12">
        <v>14</v>
      </c>
      <c r="Z222" s="12">
        <v>13</v>
      </c>
      <c r="AA222" s="12">
        <v>34</v>
      </c>
      <c r="AB222" s="12">
        <v>56.4</v>
      </c>
      <c r="AC222" s="91">
        <f t="shared" si="127"/>
        <v>144</v>
      </c>
      <c r="AD222" s="75">
        <f t="shared" si="128"/>
        <v>4878</v>
      </c>
      <c r="AE222" s="88">
        <f t="shared" si="107"/>
        <v>0.83699999999999997</v>
      </c>
      <c r="AF222" s="92">
        <f t="shared" si="108"/>
        <v>1.6527279968140181E-2</v>
      </c>
      <c r="AG222" s="93">
        <f t="shared" si="109"/>
        <v>2.7877339705296694E-3</v>
      </c>
      <c r="AH222" s="93">
        <f t="shared" si="110"/>
        <v>2.588610115491836E-3</v>
      </c>
      <c r="AI222" s="78">
        <f t="shared" si="111"/>
        <v>6.7702110712863405E-3</v>
      </c>
      <c r="AJ222" s="92">
        <f t="shared" si="129"/>
        <v>2.8673835125448029E-2</v>
      </c>
      <c r="AK222" s="78">
        <f t="shared" si="130"/>
        <v>0.97132616487455192</v>
      </c>
      <c r="AL222" s="11"/>
      <c r="AM222" s="14"/>
      <c r="AN222" s="11"/>
      <c r="AO222" s="15"/>
      <c r="AP222" s="11">
        <v>28648</v>
      </c>
      <c r="AQ222" s="11">
        <v>28768</v>
      </c>
      <c r="AR222" s="11">
        <v>28859</v>
      </c>
      <c r="AS222" s="75">
        <f t="shared" si="120"/>
        <v>2110</v>
      </c>
      <c r="AT222" s="75">
        <f t="shared" ca="1" si="121"/>
        <v>2770</v>
      </c>
      <c r="AU222" s="182">
        <f t="shared" si="122"/>
        <v>1.9526496345028561</v>
      </c>
      <c r="AV222" s="193">
        <f t="shared" ca="1" si="123"/>
        <v>418.17632850241546</v>
      </c>
      <c r="AW222" s="169">
        <v>0.20833333333333334</v>
      </c>
      <c r="AX222" s="169">
        <v>0.875</v>
      </c>
      <c r="AY222" s="75">
        <f t="shared" si="124"/>
        <v>16</v>
      </c>
      <c r="AZ222" s="169">
        <v>0.22916666666666666</v>
      </c>
      <c r="BA222" s="169">
        <v>0.375</v>
      </c>
      <c r="BB222" s="170">
        <f t="shared" si="125"/>
        <v>3.5</v>
      </c>
      <c r="BC222" s="11"/>
      <c r="BH222" s="52"/>
      <c r="BI222" s="52"/>
      <c r="BJ222" s="52"/>
      <c r="BK222" s="52"/>
      <c r="BL222" s="52"/>
      <c r="BM222" s="52"/>
      <c r="BQ222" s="27"/>
      <c r="BR222" s="27"/>
      <c r="BS222" s="27"/>
      <c r="BT222" s="27"/>
      <c r="BU222" s="27"/>
      <c r="BV222" s="27"/>
      <c r="BW222" s="54"/>
      <c r="BX222" s="26"/>
      <c r="BY222" s="54"/>
      <c r="BZ222" s="26"/>
      <c r="CA222" s="26"/>
      <c r="CB222" s="26"/>
    </row>
    <row r="223" spans="1:80" ht="17.45" customHeight="1">
      <c r="A223" s="94">
        <f t="shared" si="126"/>
        <v>31.3</v>
      </c>
      <c r="B223" s="179">
        <f t="shared" si="112"/>
        <v>45956</v>
      </c>
      <c r="C223" s="8">
        <v>0</v>
      </c>
      <c r="D223" s="11">
        <v>0</v>
      </c>
      <c r="E223" s="12">
        <v>1</v>
      </c>
      <c r="F223" s="11">
        <v>4</v>
      </c>
      <c r="G223" s="74">
        <f t="shared" si="135"/>
        <v>624</v>
      </c>
      <c r="H223" s="75">
        <f t="shared" si="135"/>
        <v>5995</v>
      </c>
      <c r="I223" s="88">
        <f t="shared" si="131"/>
        <v>0</v>
      </c>
      <c r="J223" s="78">
        <f t="shared" si="132"/>
        <v>1.6000000000000001E-3</v>
      </c>
      <c r="K223" s="78">
        <f t="shared" si="133"/>
        <v>0</v>
      </c>
      <c r="L223" s="78">
        <f t="shared" si="134"/>
        <v>6.6677779629938322E-4</v>
      </c>
      <c r="M223" s="78">
        <f t="shared" ca="1" si="117"/>
        <v>0.15548098434004473</v>
      </c>
      <c r="N223" s="78">
        <f t="shared" ca="1" si="118"/>
        <v>3.3407219759341363E-2</v>
      </c>
      <c r="O223" s="78">
        <f t="shared" si="119"/>
        <v>5.0000000000000001E-4</v>
      </c>
      <c r="P223" s="13" t="s">
        <v>184</v>
      </c>
      <c r="Q223" s="8">
        <v>126</v>
      </c>
      <c r="R223" s="13">
        <v>167</v>
      </c>
      <c r="S223" s="89">
        <f t="shared" si="113"/>
        <v>126</v>
      </c>
      <c r="T223" s="75">
        <f t="shared" si="114"/>
        <v>167</v>
      </c>
      <c r="U223" s="90">
        <f t="shared" si="115"/>
        <v>78.623999999999995</v>
      </c>
      <c r="V223" s="82">
        <f t="shared" si="116"/>
        <v>1001.165</v>
      </c>
      <c r="W223" s="8">
        <v>4980</v>
      </c>
      <c r="X223" s="8">
        <v>67</v>
      </c>
      <c r="Y223" s="12">
        <v>6</v>
      </c>
      <c r="Z223" s="12">
        <v>17</v>
      </c>
      <c r="AA223" s="12">
        <v>33</v>
      </c>
      <c r="AB223" s="12">
        <v>56</v>
      </c>
      <c r="AC223" s="91">
        <f t="shared" si="127"/>
        <v>123</v>
      </c>
      <c r="AD223" s="75">
        <f t="shared" si="128"/>
        <v>4857</v>
      </c>
      <c r="AE223" s="88">
        <f t="shared" si="107"/>
        <v>0.83013835639273215</v>
      </c>
      <c r="AF223" s="92">
        <f t="shared" si="108"/>
        <v>1.3453815261044177E-2</v>
      </c>
      <c r="AG223" s="93">
        <f t="shared" si="109"/>
        <v>1.2048192771084338E-3</v>
      </c>
      <c r="AH223" s="93">
        <f t="shared" si="110"/>
        <v>3.4136546184738957E-3</v>
      </c>
      <c r="AI223" s="78">
        <f t="shared" si="111"/>
        <v>6.6265060240963854E-3</v>
      </c>
      <c r="AJ223" s="92">
        <f t="shared" si="129"/>
        <v>2.4698795180722891E-2</v>
      </c>
      <c r="AK223" s="78">
        <f t="shared" si="130"/>
        <v>0.97530120481927707</v>
      </c>
      <c r="AL223" s="11"/>
      <c r="AM223" s="14"/>
      <c r="AN223" s="11"/>
      <c r="AO223" s="15"/>
      <c r="AP223" s="11">
        <v>28925</v>
      </c>
      <c r="AQ223" s="11">
        <v>29043</v>
      </c>
      <c r="AR223" s="11">
        <v>29140</v>
      </c>
      <c r="AS223" s="75">
        <f t="shared" si="120"/>
        <v>2150</v>
      </c>
      <c r="AT223" s="75">
        <f t="shared" ca="1" si="121"/>
        <v>2950</v>
      </c>
      <c r="AU223" s="182">
        <f t="shared" si="122"/>
        <v>1.9911297484971602</v>
      </c>
      <c r="AV223" s="193">
        <f t="shared" ca="1" si="123"/>
        <v>445.68665961625624</v>
      </c>
      <c r="AW223" s="169">
        <v>0.20833333333333334</v>
      </c>
      <c r="AX223" s="169">
        <v>0.875</v>
      </c>
      <c r="AY223" s="75">
        <f t="shared" si="124"/>
        <v>16</v>
      </c>
      <c r="AZ223" s="169">
        <v>0.22916666666666666</v>
      </c>
      <c r="BA223" s="169">
        <v>0.375</v>
      </c>
      <c r="BB223" s="170">
        <f t="shared" si="125"/>
        <v>3.5</v>
      </c>
      <c r="BC223" s="11"/>
      <c r="BH223" s="52"/>
      <c r="BI223" s="52"/>
      <c r="BJ223" s="52"/>
      <c r="BK223" s="52"/>
      <c r="BL223" s="52"/>
      <c r="BM223" s="52"/>
      <c r="BQ223" s="27"/>
      <c r="BR223" s="27"/>
      <c r="BS223" s="27"/>
      <c r="BT223" s="27"/>
      <c r="BU223" s="27"/>
      <c r="BV223" s="27"/>
      <c r="BW223" s="54"/>
      <c r="BX223" s="26"/>
      <c r="BY223" s="54"/>
      <c r="BZ223" s="26"/>
      <c r="CA223" s="26"/>
      <c r="CB223" s="26"/>
    </row>
    <row r="224" spans="1:80" ht="17.45" customHeight="1">
      <c r="A224" s="86">
        <f t="shared" si="126"/>
        <v>31.4</v>
      </c>
      <c r="B224" s="179">
        <f t="shared" si="112"/>
        <v>45957</v>
      </c>
      <c r="C224" s="8">
        <v>0</v>
      </c>
      <c r="D224" s="11">
        <v>0</v>
      </c>
      <c r="E224" s="12">
        <v>0</v>
      </c>
      <c r="F224" s="11">
        <v>3</v>
      </c>
      <c r="G224" s="74">
        <f t="shared" si="135"/>
        <v>624</v>
      </c>
      <c r="H224" s="75">
        <f t="shared" si="135"/>
        <v>5992</v>
      </c>
      <c r="I224" s="88">
        <f t="shared" si="131"/>
        <v>0</v>
      </c>
      <c r="J224" s="78">
        <f t="shared" si="132"/>
        <v>0</v>
      </c>
      <c r="K224" s="78">
        <f t="shared" si="133"/>
        <v>0</v>
      </c>
      <c r="L224" s="78">
        <f t="shared" si="134"/>
        <v>5.0041701417848203E-4</v>
      </c>
      <c r="M224" s="78">
        <f t="shared" ca="1" si="117"/>
        <v>0.15548098434004473</v>
      </c>
      <c r="N224" s="78">
        <f t="shared" ca="1" si="118"/>
        <v>3.3882203926535792E-2</v>
      </c>
      <c r="O224" s="78">
        <f t="shared" si="119"/>
        <v>5.0000000000000001E-4</v>
      </c>
      <c r="P224" s="13" t="s">
        <v>184</v>
      </c>
      <c r="Q224" s="8">
        <v>126</v>
      </c>
      <c r="R224" s="13">
        <v>167</v>
      </c>
      <c r="S224" s="89">
        <f t="shared" si="113"/>
        <v>126</v>
      </c>
      <c r="T224" s="75">
        <f t="shared" si="114"/>
        <v>167</v>
      </c>
      <c r="U224" s="90">
        <f t="shared" si="115"/>
        <v>78.623999999999995</v>
      </c>
      <c r="V224" s="82">
        <f t="shared" si="116"/>
        <v>1000.664</v>
      </c>
      <c r="W224" s="8">
        <v>4965</v>
      </c>
      <c r="X224" s="8">
        <v>80</v>
      </c>
      <c r="Y224" s="12">
        <v>8</v>
      </c>
      <c r="Z224" s="12">
        <v>10</v>
      </c>
      <c r="AA224" s="12">
        <v>43</v>
      </c>
      <c r="AB224" s="12">
        <v>55.7</v>
      </c>
      <c r="AC224" s="91">
        <f t="shared" si="127"/>
        <v>141</v>
      </c>
      <c r="AD224" s="75">
        <f t="shared" si="128"/>
        <v>4824</v>
      </c>
      <c r="AE224" s="88">
        <f t="shared" si="107"/>
        <v>0.82819015846538779</v>
      </c>
      <c r="AF224" s="92">
        <f t="shared" si="108"/>
        <v>1.6112789526686808E-2</v>
      </c>
      <c r="AG224" s="93">
        <f t="shared" si="109"/>
        <v>1.6112789526686808E-3</v>
      </c>
      <c r="AH224" s="93">
        <f t="shared" si="110"/>
        <v>2.014098690835851E-3</v>
      </c>
      <c r="AI224" s="78">
        <f t="shared" si="111"/>
        <v>8.66062437059416E-3</v>
      </c>
      <c r="AJ224" s="92">
        <f t="shared" si="129"/>
        <v>2.8398791540785499E-2</v>
      </c>
      <c r="AK224" s="78">
        <f t="shared" si="130"/>
        <v>0.97160120845921449</v>
      </c>
      <c r="AL224" s="11"/>
      <c r="AM224" s="14"/>
      <c r="AN224" s="11"/>
      <c r="AO224" s="15"/>
      <c r="AP224" s="11">
        <v>29220</v>
      </c>
      <c r="AQ224" s="11">
        <v>29342</v>
      </c>
      <c r="AR224" s="11">
        <v>29443</v>
      </c>
      <c r="AS224" s="75">
        <f t="shared" si="120"/>
        <v>2230</v>
      </c>
      <c r="AT224" s="75">
        <f t="shared" ca="1" si="121"/>
        <v>3020</v>
      </c>
      <c r="AU224" s="182">
        <f t="shared" si="122"/>
        <v>2.066176961107693</v>
      </c>
      <c r="AV224" s="193">
        <f t="shared" ca="1" si="123"/>
        <v>456.46916565900847</v>
      </c>
      <c r="AW224" s="169">
        <v>0.20833333333333334</v>
      </c>
      <c r="AX224" s="169">
        <v>0.875</v>
      </c>
      <c r="AY224" s="75">
        <f t="shared" si="124"/>
        <v>16</v>
      </c>
      <c r="AZ224" s="169">
        <v>0.22916666666666666</v>
      </c>
      <c r="BA224" s="169">
        <v>0.375</v>
      </c>
      <c r="BB224" s="170">
        <f t="shared" si="125"/>
        <v>3.5</v>
      </c>
      <c r="BC224" s="11" t="s">
        <v>193</v>
      </c>
      <c r="BH224" s="52"/>
      <c r="BI224" s="52"/>
      <c r="BJ224" s="52"/>
      <c r="BK224" s="52"/>
      <c r="BL224" s="52"/>
      <c r="BM224" s="52"/>
      <c r="BQ224" s="27"/>
      <c r="BR224" s="27"/>
      <c r="BS224" s="27"/>
      <c r="BT224" s="27"/>
      <c r="BU224" s="27"/>
      <c r="BV224" s="27"/>
      <c r="BW224" s="54"/>
      <c r="BX224" s="26"/>
      <c r="BY224" s="54"/>
      <c r="BZ224" s="26"/>
      <c r="CA224" s="26"/>
      <c r="CB224" s="26"/>
    </row>
    <row r="225" spans="1:80" ht="17.45" customHeight="1">
      <c r="A225" s="94">
        <f t="shared" si="126"/>
        <v>31.5</v>
      </c>
      <c r="B225" s="179">
        <f t="shared" si="112"/>
        <v>45958</v>
      </c>
      <c r="C225" s="8">
        <v>0</v>
      </c>
      <c r="D225" s="11">
        <v>0</v>
      </c>
      <c r="E225" s="12">
        <v>0</v>
      </c>
      <c r="F225" s="11">
        <v>2</v>
      </c>
      <c r="G225" s="74">
        <f t="shared" si="135"/>
        <v>624</v>
      </c>
      <c r="H225" s="75">
        <f t="shared" si="135"/>
        <v>5990</v>
      </c>
      <c r="I225" s="88">
        <f t="shared" si="131"/>
        <v>0</v>
      </c>
      <c r="J225" s="78">
        <f t="shared" si="132"/>
        <v>0</v>
      </c>
      <c r="K225" s="78">
        <f t="shared" si="133"/>
        <v>0</v>
      </c>
      <c r="L225" s="78">
        <f t="shared" si="134"/>
        <v>3.3377837116154872E-4</v>
      </c>
      <c r="M225" s="78">
        <f t="shared" ca="1" si="117"/>
        <v>0.15548098434004473</v>
      </c>
      <c r="N225" s="78">
        <f t="shared" ca="1" si="118"/>
        <v>3.4198860037998741E-2</v>
      </c>
      <c r="O225" s="78">
        <f t="shared" si="119"/>
        <v>5.0000000000000001E-4</v>
      </c>
      <c r="P225" s="13" t="s">
        <v>184</v>
      </c>
      <c r="Q225" s="8">
        <v>126</v>
      </c>
      <c r="R225" s="13">
        <v>167</v>
      </c>
      <c r="S225" s="89">
        <f t="shared" si="113"/>
        <v>126</v>
      </c>
      <c r="T225" s="75">
        <f t="shared" si="114"/>
        <v>167</v>
      </c>
      <c r="U225" s="90">
        <f t="shared" si="115"/>
        <v>78.623999999999995</v>
      </c>
      <c r="V225" s="82">
        <f t="shared" si="116"/>
        <v>1000.33</v>
      </c>
      <c r="W225" s="8">
        <v>4920</v>
      </c>
      <c r="X225" s="8">
        <v>68</v>
      </c>
      <c r="Y225" s="12">
        <v>11</v>
      </c>
      <c r="Z225" s="12">
        <v>17</v>
      </c>
      <c r="AA225" s="12">
        <v>31</v>
      </c>
      <c r="AB225" s="12">
        <v>56.9</v>
      </c>
      <c r="AC225" s="91">
        <f t="shared" si="127"/>
        <v>127</v>
      </c>
      <c r="AD225" s="75">
        <f t="shared" si="128"/>
        <v>4793</v>
      </c>
      <c r="AE225" s="88">
        <f t="shared" si="107"/>
        <v>0.82109479305740984</v>
      </c>
      <c r="AF225" s="92">
        <f t="shared" si="108"/>
        <v>1.3821138211382113E-2</v>
      </c>
      <c r="AG225" s="93">
        <f t="shared" si="109"/>
        <v>2.2357723577235773E-3</v>
      </c>
      <c r="AH225" s="93">
        <f t="shared" si="110"/>
        <v>3.4552845528455283E-3</v>
      </c>
      <c r="AI225" s="78">
        <f t="shared" si="111"/>
        <v>6.3008130081300814E-3</v>
      </c>
      <c r="AJ225" s="92">
        <f t="shared" si="129"/>
        <v>2.5813008130081302E-2</v>
      </c>
      <c r="AK225" s="78">
        <f t="shared" si="130"/>
        <v>0.97418699186991875</v>
      </c>
      <c r="AL225" s="11"/>
      <c r="AM225" s="14"/>
      <c r="AN225" s="11"/>
      <c r="AO225" s="15"/>
      <c r="AP225" s="11">
        <v>29522</v>
      </c>
      <c r="AQ225" s="11">
        <v>29661</v>
      </c>
      <c r="AR225" s="11">
        <v>29753</v>
      </c>
      <c r="AS225" s="75">
        <f t="shared" si="120"/>
        <v>2310</v>
      </c>
      <c r="AT225" s="75">
        <f t="shared" ca="1" si="121"/>
        <v>2600</v>
      </c>
      <c r="AU225" s="182">
        <f t="shared" si="122"/>
        <v>2.1409624506698153</v>
      </c>
      <c r="AV225" s="193">
        <f t="shared" ca="1" si="123"/>
        <v>393.10553371635928</v>
      </c>
      <c r="AW225" s="169">
        <v>0.20833333333333334</v>
      </c>
      <c r="AX225" s="169">
        <v>0.875</v>
      </c>
      <c r="AY225" s="75">
        <f t="shared" si="124"/>
        <v>16</v>
      </c>
      <c r="AZ225" s="169">
        <v>0.22916666666666666</v>
      </c>
      <c r="BA225" s="169">
        <v>0.375</v>
      </c>
      <c r="BB225" s="170">
        <f t="shared" si="125"/>
        <v>3.5</v>
      </c>
      <c r="BC225" s="11" t="s">
        <v>193</v>
      </c>
      <c r="BH225" s="52"/>
      <c r="BI225" s="52"/>
      <c r="BJ225" s="52"/>
      <c r="BK225" s="52"/>
      <c r="BL225" s="52"/>
      <c r="BM225" s="52"/>
      <c r="BQ225" s="27"/>
      <c r="BR225" s="27"/>
      <c r="BS225" s="27"/>
      <c r="BT225" s="27"/>
      <c r="BU225" s="27"/>
      <c r="BV225" s="27"/>
      <c r="BW225" s="54"/>
      <c r="BX225" s="26"/>
      <c r="BY225" s="54"/>
      <c r="BZ225" s="26"/>
      <c r="CA225" s="26"/>
      <c r="CB225" s="26"/>
    </row>
    <row r="226" spans="1:80" ht="17.45" customHeight="1">
      <c r="A226" s="86">
        <f t="shared" si="126"/>
        <v>31.6</v>
      </c>
      <c r="B226" s="179">
        <f t="shared" si="112"/>
        <v>45959</v>
      </c>
      <c r="C226" s="8">
        <v>0</v>
      </c>
      <c r="D226" s="11">
        <v>0</v>
      </c>
      <c r="E226" s="12">
        <v>0</v>
      </c>
      <c r="F226" s="11">
        <v>2</v>
      </c>
      <c r="G226" s="74">
        <f t="shared" si="135"/>
        <v>624</v>
      </c>
      <c r="H226" s="75">
        <f t="shared" si="135"/>
        <v>5988</v>
      </c>
      <c r="I226" s="88">
        <f t="shared" si="131"/>
        <v>0</v>
      </c>
      <c r="J226" s="78">
        <f t="shared" si="132"/>
        <v>0</v>
      </c>
      <c r="K226" s="78">
        <f t="shared" si="133"/>
        <v>0</v>
      </c>
      <c r="L226" s="78">
        <f t="shared" si="134"/>
        <v>3.33889816360601E-4</v>
      </c>
      <c r="M226" s="78">
        <f t="shared" ca="1" si="117"/>
        <v>0.15548098434004473</v>
      </c>
      <c r="N226" s="78">
        <f t="shared" ca="1" si="118"/>
        <v>3.4515516149461696E-2</v>
      </c>
      <c r="O226" s="78">
        <f t="shared" si="119"/>
        <v>5.0000000000000001E-4</v>
      </c>
      <c r="P226" s="13" t="s">
        <v>184</v>
      </c>
      <c r="Q226" s="8">
        <v>126</v>
      </c>
      <c r="R226" s="13">
        <v>167</v>
      </c>
      <c r="S226" s="89">
        <f t="shared" si="113"/>
        <v>126</v>
      </c>
      <c r="T226" s="75">
        <f t="shared" si="114"/>
        <v>167</v>
      </c>
      <c r="U226" s="90">
        <f t="shared" si="115"/>
        <v>78.623999999999995</v>
      </c>
      <c r="V226" s="82">
        <f t="shared" si="116"/>
        <v>999.99599999999998</v>
      </c>
      <c r="W226" s="8">
        <v>5122</v>
      </c>
      <c r="X226" s="8">
        <v>87</v>
      </c>
      <c r="Y226" s="12">
        <v>2</v>
      </c>
      <c r="Z226" s="12">
        <v>27</v>
      </c>
      <c r="AA226" s="12">
        <v>33</v>
      </c>
      <c r="AB226" s="12">
        <v>57</v>
      </c>
      <c r="AC226" s="91">
        <f t="shared" si="127"/>
        <v>149</v>
      </c>
      <c r="AD226" s="75">
        <f t="shared" si="128"/>
        <v>4973</v>
      </c>
      <c r="AE226" s="88">
        <f t="shared" si="107"/>
        <v>0.85509181969949921</v>
      </c>
      <c r="AF226" s="92">
        <f t="shared" si="108"/>
        <v>1.6985552518547442E-2</v>
      </c>
      <c r="AG226" s="93">
        <f t="shared" si="109"/>
        <v>3.9047247169074581E-4</v>
      </c>
      <c r="AH226" s="93">
        <f t="shared" si="110"/>
        <v>5.2713783678250683E-3</v>
      </c>
      <c r="AI226" s="78">
        <f t="shared" si="111"/>
        <v>6.4427957828973054E-3</v>
      </c>
      <c r="AJ226" s="92">
        <f t="shared" si="129"/>
        <v>2.9090199140960563E-2</v>
      </c>
      <c r="AK226" s="78">
        <f t="shared" si="130"/>
        <v>0.97090980085903944</v>
      </c>
      <c r="AL226" s="11"/>
      <c r="AM226" s="14"/>
      <c r="AN226" s="11"/>
      <c r="AO226" s="15"/>
      <c r="AP226" s="11">
        <v>29782</v>
      </c>
      <c r="AQ226" s="11">
        <v>29960</v>
      </c>
      <c r="AR226" s="11">
        <v>30052</v>
      </c>
      <c r="AS226" s="75">
        <f t="shared" si="120"/>
        <v>2700</v>
      </c>
      <c r="AT226" s="75">
        <f t="shared" ca="1" si="121"/>
        <v>3480</v>
      </c>
      <c r="AU226" s="182">
        <f t="shared" si="122"/>
        <v>2.5031985314568619</v>
      </c>
      <c r="AV226" s="193">
        <f t="shared" ca="1" si="123"/>
        <v>526.31578947368416</v>
      </c>
      <c r="AW226" s="169">
        <v>0.20833333333333334</v>
      </c>
      <c r="AX226" s="169">
        <v>0.875</v>
      </c>
      <c r="AY226" s="75">
        <f t="shared" si="124"/>
        <v>16</v>
      </c>
      <c r="AZ226" s="169">
        <v>0.22916666666666666</v>
      </c>
      <c r="BA226" s="169">
        <v>0.39583333333333331</v>
      </c>
      <c r="BB226" s="170">
        <f t="shared" si="125"/>
        <v>4</v>
      </c>
      <c r="BC226" s="11" t="s">
        <v>188</v>
      </c>
      <c r="BH226" s="52"/>
      <c r="BI226" s="52"/>
      <c r="BJ226" s="52"/>
      <c r="BK226" s="52"/>
      <c r="BL226" s="52"/>
      <c r="BM226" s="52"/>
      <c r="BQ226" s="27"/>
      <c r="BR226" s="27"/>
      <c r="BS226" s="27"/>
      <c r="BT226" s="27"/>
      <c r="BU226" s="27"/>
      <c r="BV226" s="27"/>
      <c r="BW226" s="54"/>
      <c r="BX226" s="26"/>
      <c r="BY226" s="54"/>
      <c r="BZ226" s="26"/>
      <c r="CA226" s="26"/>
      <c r="CB226" s="26"/>
    </row>
    <row r="227" spans="1:80" ht="17.45" customHeight="1" thickBot="1">
      <c r="A227" s="94">
        <f t="shared" si="126"/>
        <v>31.700000000000003</v>
      </c>
      <c r="B227" s="180">
        <f t="shared" si="112"/>
        <v>45960</v>
      </c>
      <c r="C227" s="16">
        <v>0</v>
      </c>
      <c r="D227" s="17">
        <v>0</v>
      </c>
      <c r="E227" s="18">
        <v>1</v>
      </c>
      <c r="F227" s="17">
        <v>2</v>
      </c>
      <c r="G227" s="96">
        <f t="shared" si="135"/>
        <v>623</v>
      </c>
      <c r="H227" s="97">
        <f t="shared" si="135"/>
        <v>5986</v>
      </c>
      <c r="I227" s="98">
        <f t="shared" si="131"/>
        <v>0</v>
      </c>
      <c r="J227" s="99">
        <f t="shared" si="132"/>
        <v>1.6025641025641025E-3</v>
      </c>
      <c r="K227" s="99">
        <f t="shared" si="133"/>
        <v>0</v>
      </c>
      <c r="L227" s="99">
        <f t="shared" si="134"/>
        <v>3.3400133600534405E-4</v>
      </c>
      <c r="M227" s="99">
        <f t="shared" ca="1" si="117"/>
        <v>0.15659955257270694</v>
      </c>
      <c r="N227" s="99">
        <f t="shared" ca="1" si="118"/>
        <v>3.4832172260924651E-2</v>
      </c>
      <c r="O227" s="99">
        <f t="shared" si="119"/>
        <v>5.0000000000000001E-4</v>
      </c>
      <c r="P227" s="19" t="s">
        <v>184</v>
      </c>
      <c r="Q227" s="16">
        <v>129</v>
      </c>
      <c r="R227" s="19">
        <v>167</v>
      </c>
      <c r="S227" s="89">
        <f t="shared" si="113"/>
        <v>129</v>
      </c>
      <c r="T227" s="75">
        <f t="shared" si="114"/>
        <v>167</v>
      </c>
      <c r="U227" s="100">
        <f t="shared" si="115"/>
        <v>80.367000000000004</v>
      </c>
      <c r="V227" s="101">
        <f t="shared" si="116"/>
        <v>999.66200000000003</v>
      </c>
      <c r="W227" s="16">
        <v>5201</v>
      </c>
      <c r="X227" s="8">
        <v>100</v>
      </c>
      <c r="Y227" s="12">
        <v>9</v>
      </c>
      <c r="Z227" s="12">
        <v>17</v>
      </c>
      <c r="AA227" s="12">
        <v>15</v>
      </c>
      <c r="AB227" s="12">
        <v>57.3</v>
      </c>
      <c r="AC227" s="102">
        <f t="shared" si="127"/>
        <v>141</v>
      </c>
      <c r="AD227" s="97">
        <f t="shared" si="128"/>
        <v>5060</v>
      </c>
      <c r="AE227" s="98">
        <f t="shared" si="107"/>
        <v>0.86857047428189715</v>
      </c>
      <c r="AF227" s="103">
        <f t="shared" si="108"/>
        <v>1.9227071716977504E-2</v>
      </c>
      <c r="AG227" s="104">
        <f t="shared" si="109"/>
        <v>1.7304364545279755E-3</v>
      </c>
      <c r="AH227" s="104">
        <f t="shared" si="110"/>
        <v>3.2686021918861756E-3</v>
      </c>
      <c r="AI227" s="99">
        <f t="shared" si="111"/>
        <v>2.8840607575466256E-3</v>
      </c>
      <c r="AJ227" s="103">
        <f t="shared" si="129"/>
        <v>2.7110171120938283E-2</v>
      </c>
      <c r="AK227" s="99">
        <f t="shared" si="130"/>
        <v>0.97288982887906172</v>
      </c>
      <c r="AL227" s="17"/>
      <c r="AM227" s="20"/>
      <c r="AN227" s="17"/>
      <c r="AO227" s="21"/>
      <c r="AP227" s="17">
        <v>30130</v>
      </c>
      <c r="AQ227" s="17">
        <v>30250</v>
      </c>
      <c r="AR227" s="17">
        <v>30341</v>
      </c>
      <c r="AS227" s="97">
        <f t="shared" si="120"/>
        <v>2110</v>
      </c>
      <c r="AT227" s="97">
        <f t="shared" ca="1" si="121"/>
        <v>2780</v>
      </c>
      <c r="AU227" s="183">
        <f t="shared" si="122"/>
        <v>1.9536512445499148</v>
      </c>
      <c r="AV227" s="191">
        <f t="shared" ca="1" si="123"/>
        <v>420.63852322590407</v>
      </c>
      <c r="AW227" s="167">
        <v>0.20833333333333334</v>
      </c>
      <c r="AX227" s="167">
        <v>0.875</v>
      </c>
      <c r="AY227" s="97">
        <f t="shared" si="124"/>
        <v>16</v>
      </c>
      <c r="AZ227" s="167">
        <v>0.22916666666666666</v>
      </c>
      <c r="BA227" s="167">
        <v>0.39583333333333331</v>
      </c>
      <c r="BB227" s="171">
        <f t="shared" si="125"/>
        <v>4</v>
      </c>
      <c r="BC227" s="17" t="s">
        <v>188</v>
      </c>
      <c r="BH227" s="52"/>
      <c r="BI227" s="52"/>
      <c r="BJ227" s="52"/>
      <c r="BK227" s="52"/>
      <c r="BL227" s="52"/>
      <c r="BM227" s="52"/>
      <c r="BQ227" s="27"/>
      <c r="BR227" s="27"/>
      <c r="BS227" s="27"/>
      <c r="BT227" s="27"/>
      <c r="BU227" s="27"/>
      <c r="BV227" s="27"/>
      <c r="BW227" s="54"/>
      <c r="BX227" s="26"/>
      <c r="BY227" s="54"/>
      <c r="BZ227" s="26"/>
      <c r="CA227" s="26"/>
      <c r="CB227" s="26"/>
    </row>
    <row r="228" spans="1:80" ht="17.45" customHeight="1" thickTop="1">
      <c r="A228" s="105">
        <f>A221+1</f>
        <v>32.1</v>
      </c>
      <c r="B228" s="178">
        <f t="shared" si="112"/>
        <v>45961</v>
      </c>
      <c r="C228" s="4">
        <v>0</v>
      </c>
      <c r="D228" s="5">
        <v>0</v>
      </c>
      <c r="E228" s="6">
        <v>1</v>
      </c>
      <c r="F228" s="5">
        <v>2</v>
      </c>
      <c r="G228" s="74">
        <f t="shared" si="135"/>
        <v>622</v>
      </c>
      <c r="H228" s="75">
        <f t="shared" si="135"/>
        <v>5984</v>
      </c>
      <c r="I228" s="76">
        <f t="shared" si="131"/>
        <v>0</v>
      </c>
      <c r="J228" s="77">
        <f t="shared" si="132"/>
        <v>1.6051364365971107E-3</v>
      </c>
      <c r="K228" s="77">
        <f t="shared" si="133"/>
        <v>0</v>
      </c>
      <c r="L228" s="77">
        <f t="shared" si="134"/>
        <v>3.3411293017039759E-4</v>
      </c>
      <c r="M228" s="78">
        <f t="shared" ca="1" si="117"/>
        <v>0.15771812080536912</v>
      </c>
      <c r="N228" s="78">
        <f t="shared" ca="1" si="118"/>
        <v>3.51488283723876E-2</v>
      </c>
      <c r="O228" s="78">
        <f t="shared" si="119"/>
        <v>5.0000000000000001E-4</v>
      </c>
      <c r="P228" s="13" t="s">
        <v>184</v>
      </c>
      <c r="Q228" s="8">
        <v>129</v>
      </c>
      <c r="R228" s="13">
        <v>167</v>
      </c>
      <c r="S228" s="79">
        <f t="shared" si="113"/>
        <v>129</v>
      </c>
      <c r="T228" s="80">
        <f t="shared" si="114"/>
        <v>167</v>
      </c>
      <c r="U228" s="90">
        <f t="shared" si="115"/>
        <v>80.238</v>
      </c>
      <c r="V228" s="82">
        <f t="shared" si="116"/>
        <v>999.32799999999997</v>
      </c>
      <c r="W228" s="4">
        <v>5190</v>
      </c>
      <c r="X228" s="4">
        <v>119</v>
      </c>
      <c r="Y228" s="6">
        <v>3</v>
      </c>
      <c r="Z228" s="6">
        <v>23</v>
      </c>
      <c r="AA228" s="6">
        <v>11</v>
      </c>
      <c r="AB228" s="6">
        <v>58</v>
      </c>
      <c r="AC228" s="83">
        <f t="shared" si="127"/>
        <v>156</v>
      </c>
      <c r="AD228" s="80">
        <f t="shared" si="128"/>
        <v>5034</v>
      </c>
      <c r="AE228" s="76">
        <f t="shared" si="107"/>
        <v>0.86702305379218181</v>
      </c>
      <c r="AF228" s="84">
        <f t="shared" si="108"/>
        <v>2.2928709055876687E-2</v>
      </c>
      <c r="AG228" s="85">
        <f t="shared" si="109"/>
        <v>5.7803468208092489E-4</v>
      </c>
      <c r="AH228" s="85">
        <f t="shared" si="110"/>
        <v>4.4315992292870907E-3</v>
      </c>
      <c r="AI228" s="77">
        <f t="shared" si="111"/>
        <v>2.1194605009633911E-3</v>
      </c>
      <c r="AJ228" s="84">
        <f t="shared" si="129"/>
        <v>3.0057803468208091E-2</v>
      </c>
      <c r="AK228" s="77">
        <f t="shared" si="130"/>
        <v>0.96994219653179192</v>
      </c>
      <c r="AL228" s="5">
        <v>4195</v>
      </c>
      <c r="AM228" s="9">
        <v>0.55000000000000004</v>
      </c>
      <c r="AN228" s="5">
        <v>3474</v>
      </c>
      <c r="AO228" s="10">
        <v>0.755</v>
      </c>
      <c r="AP228" s="5">
        <v>30408</v>
      </c>
      <c r="AQ228" s="5">
        <v>30527</v>
      </c>
      <c r="AR228" s="5">
        <v>30667</v>
      </c>
      <c r="AS228" s="80">
        <f t="shared" si="120"/>
        <v>2590</v>
      </c>
      <c r="AT228" s="80">
        <f t="shared" ca="1" si="121"/>
        <v>3400</v>
      </c>
      <c r="AU228" s="184">
        <f t="shared" si="122"/>
        <v>2.3991122358429222</v>
      </c>
      <c r="AV228" s="192">
        <f t="shared" ca="1" si="123"/>
        <v>514.68362095065095</v>
      </c>
      <c r="AW228" s="165">
        <v>0.20833333333333334</v>
      </c>
      <c r="AX228" s="165">
        <v>0.875</v>
      </c>
      <c r="AY228" s="80">
        <f t="shared" si="124"/>
        <v>16</v>
      </c>
      <c r="AZ228" s="165">
        <v>0.22916666666666666</v>
      </c>
      <c r="BA228" s="165">
        <v>0.39583333333333331</v>
      </c>
      <c r="BB228" s="172">
        <f t="shared" si="125"/>
        <v>4</v>
      </c>
      <c r="BC228" s="5" t="s">
        <v>194</v>
      </c>
      <c r="BH228" s="52"/>
      <c r="BI228" s="52"/>
      <c r="BJ228" s="52"/>
      <c r="BK228" s="52"/>
      <c r="BL228" s="52"/>
      <c r="BM228" s="52"/>
      <c r="BQ228" s="27"/>
      <c r="BR228" s="27"/>
      <c r="BS228" s="27"/>
      <c r="BT228" s="27"/>
      <c r="BU228" s="27"/>
      <c r="BV228" s="27"/>
      <c r="BW228" s="54"/>
      <c r="BX228" s="26"/>
      <c r="BY228" s="54"/>
      <c r="BZ228" s="26"/>
      <c r="CA228" s="26"/>
      <c r="CB228" s="26"/>
    </row>
    <row r="229" spans="1:80" ht="17.45" customHeight="1">
      <c r="A229" s="94">
        <f t="shared" si="126"/>
        <v>32.200000000000003</v>
      </c>
      <c r="B229" s="179">
        <f t="shared" si="112"/>
        <v>45962</v>
      </c>
      <c r="C229" s="8">
        <v>0</v>
      </c>
      <c r="D229" s="11">
        <v>0</v>
      </c>
      <c r="E229" s="12">
        <v>0</v>
      </c>
      <c r="F229" s="11">
        <v>4</v>
      </c>
      <c r="G229" s="74">
        <f t="shared" si="135"/>
        <v>622</v>
      </c>
      <c r="H229" s="75">
        <f t="shared" si="135"/>
        <v>5980</v>
      </c>
      <c r="I229" s="88">
        <f t="shared" si="131"/>
        <v>0</v>
      </c>
      <c r="J229" s="78">
        <f t="shared" si="132"/>
        <v>0</v>
      </c>
      <c r="K229" s="78">
        <f t="shared" si="133"/>
        <v>0</v>
      </c>
      <c r="L229" s="78">
        <f t="shared" si="134"/>
        <v>6.6844919786096253E-4</v>
      </c>
      <c r="M229" s="78">
        <f t="shared" ca="1" si="117"/>
        <v>0.15771812080536912</v>
      </c>
      <c r="N229" s="78">
        <f t="shared" ca="1" si="118"/>
        <v>3.5782140595313504E-2</v>
      </c>
      <c r="O229" s="78">
        <f t="shared" si="119"/>
        <v>5.0000000000000001E-4</v>
      </c>
      <c r="P229" s="13" t="s">
        <v>184</v>
      </c>
      <c r="Q229" s="8">
        <v>129</v>
      </c>
      <c r="R229" s="13">
        <v>167</v>
      </c>
      <c r="S229" s="89">
        <f t="shared" si="113"/>
        <v>129</v>
      </c>
      <c r="T229" s="75">
        <f t="shared" si="114"/>
        <v>167</v>
      </c>
      <c r="U229" s="90">
        <f t="shared" si="115"/>
        <v>80.238</v>
      </c>
      <c r="V229" s="82">
        <f t="shared" si="116"/>
        <v>998.66</v>
      </c>
      <c r="W229" s="8">
        <v>5193</v>
      </c>
      <c r="X229" s="8">
        <v>109</v>
      </c>
      <c r="Y229" s="12">
        <v>13</v>
      </c>
      <c r="Z229" s="12">
        <v>15</v>
      </c>
      <c r="AA229" s="12">
        <v>18</v>
      </c>
      <c r="AB229" s="12">
        <v>58.2</v>
      </c>
      <c r="AC229" s="91">
        <f t="shared" si="127"/>
        <v>155</v>
      </c>
      <c r="AD229" s="75">
        <f t="shared" si="128"/>
        <v>5038</v>
      </c>
      <c r="AE229" s="88">
        <f t="shared" si="107"/>
        <v>0.86781417112299464</v>
      </c>
      <c r="AF229" s="92">
        <f t="shared" si="108"/>
        <v>2.0989793953398807E-2</v>
      </c>
      <c r="AG229" s="93">
        <f t="shared" si="109"/>
        <v>2.5033699210475638E-3</v>
      </c>
      <c r="AH229" s="93">
        <f t="shared" si="110"/>
        <v>2.8885037550548816E-3</v>
      </c>
      <c r="AI229" s="78">
        <f t="shared" si="111"/>
        <v>3.4662045060658577E-3</v>
      </c>
      <c r="AJ229" s="92">
        <f t="shared" si="129"/>
        <v>2.9847872135567111E-2</v>
      </c>
      <c r="AK229" s="78">
        <f t="shared" si="130"/>
        <v>0.97015212786443294</v>
      </c>
      <c r="AL229" s="11"/>
      <c r="AM229" s="14"/>
      <c r="AN229" s="11"/>
      <c r="AO229" s="15"/>
      <c r="AP229" s="11">
        <v>30748</v>
      </c>
      <c r="AQ229" s="11">
        <v>30864</v>
      </c>
      <c r="AR229" s="11">
        <v>30956</v>
      </c>
      <c r="AS229" s="75">
        <f t="shared" si="120"/>
        <v>2080</v>
      </c>
      <c r="AT229" s="75">
        <f t="shared" ca="1" si="121"/>
        <v>2880</v>
      </c>
      <c r="AU229" s="182">
        <f t="shared" si="122"/>
        <v>1.9278930909131355</v>
      </c>
      <c r="AV229" s="193">
        <f t="shared" ca="1" si="123"/>
        <v>436.23144501666161</v>
      </c>
      <c r="AW229" s="169">
        <v>0.20833333333333334</v>
      </c>
      <c r="AX229" s="169">
        <v>0.875</v>
      </c>
      <c r="AY229" s="75">
        <f t="shared" si="124"/>
        <v>16</v>
      </c>
      <c r="AZ229" s="169">
        <v>0.22916666666666666</v>
      </c>
      <c r="BA229" s="169">
        <v>0.39583333333333331</v>
      </c>
      <c r="BB229" s="170">
        <f t="shared" si="125"/>
        <v>4</v>
      </c>
      <c r="BC229" s="11" t="s">
        <v>195</v>
      </c>
      <c r="BH229" s="52"/>
      <c r="BI229" s="52"/>
      <c r="BJ229" s="52"/>
      <c r="BK229" s="52"/>
      <c r="BL229" s="52"/>
      <c r="BM229" s="52"/>
      <c r="BQ229" s="27"/>
      <c r="BR229" s="27"/>
      <c r="BS229" s="27"/>
      <c r="BT229" s="27"/>
      <c r="BU229" s="27"/>
      <c r="BV229" s="27"/>
      <c r="BW229" s="54"/>
      <c r="BX229" s="26"/>
      <c r="BY229" s="54"/>
      <c r="BZ229" s="26"/>
      <c r="CA229" s="26"/>
      <c r="CB229" s="26"/>
    </row>
    <row r="230" spans="1:80" ht="17.45" customHeight="1">
      <c r="A230" s="86">
        <f t="shared" si="126"/>
        <v>32.299999999999997</v>
      </c>
      <c r="B230" s="179">
        <f t="shared" si="112"/>
        <v>45963</v>
      </c>
      <c r="C230" s="8">
        <v>0</v>
      </c>
      <c r="D230" s="11">
        <v>0</v>
      </c>
      <c r="E230" s="12">
        <v>1</v>
      </c>
      <c r="F230" s="11">
        <v>2</v>
      </c>
      <c r="G230" s="74">
        <f t="shared" si="135"/>
        <v>621</v>
      </c>
      <c r="H230" s="75">
        <f t="shared" si="135"/>
        <v>5978</v>
      </c>
      <c r="I230" s="88">
        <f t="shared" si="131"/>
        <v>0</v>
      </c>
      <c r="J230" s="78">
        <f t="shared" si="132"/>
        <v>1.6077170418006431E-3</v>
      </c>
      <c r="K230" s="78">
        <f t="shared" si="133"/>
        <v>0</v>
      </c>
      <c r="L230" s="78">
        <f t="shared" si="134"/>
        <v>3.3444816053511704E-4</v>
      </c>
      <c r="M230" s="78">
        <f t="shared" ca="1" si="117"/>
        <v>0.15883668903803133</v>
      </c>
      <c r="N230" s="78">
        <f t="shared" ca="1" si="118"/>
        <v>3.6098796706776452E-2</v>
      </c>
      <c r="O230" s="78">
        <f t="shared" si="119"/>
        <v>5.0000000000000001E-4</v>
      </c>
      <c r="P230" s="13" t="s">
        <v>184</v>
      </c>
      <c r="Q230" s="8">
        <v>132</v>
      </c>
      <c r="R230" s="13">
        <v>167</v>
      </c>
      <c r="S230" s="89">
        <f t="shared" si="113"/>
        <v>132</v>
      </c>
      <c r="T230" s="75">
        <f t="shared" si="114"/>
        <v>167</v>
      </c>
      <c r="U230" s="90">
        <f t="shared" si="115"/>
        <v>81.971999999999994</v>
      </c>
      <c r="V230" s="82">
        <f t="shared" si="116"/>
        <v>998.32600000000002</v>
      </c>
      <c r="W230" s="8">
        <v>5280</v>
      </c>
      <c r="X230" s="8">
        <v>125</v>
      </c>
      <c r="Y230" s="12">
        <v>2</v>
      </c>
      <c r="Z230" s="12">
        <v>23</v>
      </c>
      <c r="AA230" s="12">
        <v>18</v>
      </c>
      <c r="AB230" s="12">
        <v>58.8</v>
      </c>
      <c r="AC230" s="91">
        <f t="shared" si="127"/>
        <v>168</v>
      </c>
      <c r="AD230" s="75">
        <f t="shared" si="128"/>
        <v>5112</v>
      </c>
      <c r="AE230" s="88">
        <f t="shared" si="107"/>
        <v>0.882943143812709</v>
      </c>
      <c r="AF230" s="92">
        <f t="shared" si="108"/>
        <v>2.3674242424242424E-2</v>
      </c>
      <c r="AG230" s="93">
        <f t="shared" si="109"/>
        <v>3.7878787878787879E-4</v>
      </c>
      <c r="AH230" s="93">
        <f t="shared" si="110"/>
        <v>4.3560606060606064E-3</v>
      </c>
      <c r="AI230" s="78">
        <f t="shared" si="111"/>
        <v>3.4090909090909089E-3</v>
      </c>
      <c r="AJ230" s="92">
        <f t="shared" si="129"/>
        <v>3.1818181818181815E-2</v>
      </c>
      <c r="AK230" s="78">
        <f t="shared" si="130"/>
        <v>0.96818181818181814</v>
      </c>
      <c r="AL230" s="11"/>
      <c r="AM230" s="14"/>
      <c r="AN230" s="11"/>
      <c r="AO230" s="15"/>
      <c r="AP230" s="11">
        <v>31036</v>
      </c>
      <c r="AQ230" s="11">
        <v>31159</v>
      </c>
      <c r="AR230" s="11">
        <v>31246</v>
      </c>
      <c r="AS230" s="75">
        <f t="shared" si="120"/>
        <v>2100</v>
      </c>
      <c r="AT230" s="75">
        <f t="shared" ca="1" si="121"/>
        <v>2890</v>
      </c>
      <c r="AU230" s="182">
        <f t="shared" si="122"/>
        <v>1.9439080698103672</v>
      </c>
      <c r="AV230" s="193">
        <f t="shared" ca="1" si="123"/>
        <v>437.94514320351567</v>
      </c>
      <c r="AW230" s="169">
        <v>0.20833333333333334</v>
      </c>
      <c r="AX230" s="169">
        <v>0.875</v>
      </c>
      <c r="AY230" s="75">
        <f t="shared" si="124"/>
        <v>16</v>
      </c>
      <c r="AZ230" s="169">
        <v>0.22916666666666666</v>
      </c>
      <c r="BA230" s="169">
        <v>0.39583333333333331</v>
      </c>
      <c r="BB230" s="170">
        <f t="shared" si="125"/>
        <v>4</v>
      </c>
      <c r="BC230" s="11" t="s">
        <v>195</v>
      </c>
      <c r="BH230" s="52"/>
      <c r="BI230" s="52"/>
      <c r="BJ230" s="52"/>
      <c r="BK230" s="52"/>
      <c r="BL230" s="52"/>
      <c r="BM230" s="52"/>
      <c r="BQ230" s="27"/>
      <c r="BR230" s="27"/>
      <c r="BS230" s="27"/>
      <c r="BT230" s="27"/>
      <c r="BU230" s="27"/>
      <c r="BV230" s="27"/>
      <c r="BW230" s="54"/>
      <c r="BX230" s="26"/>
      <c r="BY230" s="54"/>
      <c r="BZ230" s="26"/>
      <c r="CA230" s="26"/>
      <c r="CB230" s="26"/>
    </row>
    <row r="231" spans="1:80" ht="17.45" customHeight="1">
      <c r="A231" s="94">
        <f t="shared" si="126"/>
        <v>32.4</v>
      </c>
      <c r="B231" s="179">
        <f t="shared" si="112"/>
        <v>45964</v>
      </c>
      <c r="C231" s="8">
        <v>0</v>
      </c>
      <c r="D231" s="11">
        <v>0</v>
      </c>
      <c r="E231" s="12">
        <v>1</v>
      </c>
      <c r="F231" s="11">
        <v>2</v>
      </c>
      <c r="G231" s="74">
        <f t="shared" si="135"/>
        <v>620</v>
      </c>
      <c r="H231" s="75">
        <f t="shared" si="135"/>
        <v>5976</v>
      </c>
      <c r="I231" s="88">
        <f t="shared" si="131"/>
        <v>0</v>
      </c>
      <c r="J231" s="78">
        <f t="shared" si="132"/>
        <v>1.6103059581320451E-3</v>
      </c>
      <c r="K231" s="78">
        <f t="shared" si="133"/>
        <v>0</v>
      </c>
      <c r="L231" s="78">
        <f t="shared" si="134"/>
        <v>3.3456005352960856E-4</v>
      </c>
      <c r="M231" s="78">
        <f t="shared" ca="1" si="117"/>
        <v>0.15995525727069351</v>
      </c>
      <c r="N231" s="78">
        <f t="shared" ca="1" si="118"/>
        <v>3.6415452818239408E-2</v>
      </c>
      <c r="O231" s="78">
        <f t="shared" si="119"/>
        <v>5.0000000000000001E-4</v>
      </c>
      <c r="P231" s="13" t="s">
        <v>184</v>
      </c>
      <c r="Q231" s="8">
        <v>132</v>
      </c>
      <c r="R231" s="13">
        <v>167</v>
      </c>
      <c r="S231" s="89">
        <f t="shared" si="113"/>
        <v>132</v>
      </c>
      <c r="T231" s="75">
        <f t="shared" si="114"/>
        <v>167</v>
      </c>
      <c r="U231" s="90">
        <f t="shared" si="115"/>
        <v>81.84</v>
      </c>
      <c r="V231" s="82">
        <f t="shared" si="116"/>
        <v>997.99199999999996</v>
      </c>
      <c r="W231" s="8">
        <v>5210</v>
      </c>
      <c r="X231" s="8">
        <v>110</v>
      </c>
      <c r="Y231" s="12">
        <v>3</v>
      </c>
      <c r="Z231" s="12">
        <v>23</v>
      </c>
      <c r="AA231" s="12">
        <v>25</v>
      </c>
      <c r="AB231" s="12">
        <v>57.2</v>
      </c>
      <c r="AC231" s="91">
        <f t="shared" si="127"/>
        <v>161</v>
      </c>
      <c r="AD231" s="75">
        <f t="shared" si="128"/>
        <v>5049</v>
      </c>
      <c r="AE231" s="88">
        <f t="shared" si="107"/>
        <v>0.87152893944463028</v>
      </c>
      <c r="AF231" s="92">
        <f t="shared" si="108"/>
        <v>2.1113243761996161E-2</v>
      </c>
      <c r="AG231" s="93">
        <f t="shared" si="109"/>
        <v>5.7581573896353167E-4</v>
      </c>
      <c r="AH231" s="93">
        <f t="shared" si="110"/>
        <v>4.4145873320537432E-3</v>
      </c>
      <c r="AI231" s="78">
        <f t="shared" si="111"/>
        <v>4.7984644913627635E-3</v>
      </c>
      <c r="AJ231" s="92">
        <f t="shared" si="129"/>
        <v>3.0902111324376199E-2</v>
      </c>
      <c r="AK231" s="78">
        <f t="shared" si="130"/>
        <v>0.96909788867562385</v>
      </c>
      <c r="AL231" s="11"/>
      <c r="AM231" s="14"/>
      <c r="AN231" s="11"/>
      <c r="AO231" s="15"/>
      <c r="AP231" s="11">
        <v>31325</v>
      </c>
      <c r="AQ231" s="11">
        <v>31446</v>
      </c>
      <c r="AR231" s="11">
        <v>31533</v>
      </c>
      <c r="AS231" s="75">
        <f t="shared" si="120"/>
        <v>2080</v>
      </c>
      <c r="AT231" s="75">
        <f t="shared" ca="1" si="121"/>
        <v>2790</v>
      </c>
      <c r="AU231" s="182">
        <f t="shared" si="122"/>
        <v>1.9262255610131949</v>
      </c>
      <c r="AV231" s="193">
        <f t="shared" ca="1" si="123"/>
        <v>422.98362644026685</v>
      </c>
      <c r="AW231" s="169">
        <v>0.20833333333333334</v>
      </c>
      <c r="AX231" s="169">
        <v>0.875</v>
      </c>
      <c r="AY231" s="75">
        <f t="shared" si="124"/>
        <v>16</v>
      </c>
      <c r="AZ231" s="169">
        <v>0.22916666666666666</v>
      </c>
      <c r="BA231" s="169">
        <v>0.39583333333333331</v>
      </c>
      <c r="BB231" s="170">
        <f t="shared" si="125"/>
        <v>4</v>
      </c>
      <c r="BC231" s="11" t="s">
        <v>195</v>
      </c>
      <c r="BH231" s="52"/>
      <c r="BI231" s="52"/>
      <c r="BJ231" s="52"/>
      <c r="BK231" s="52"/>
      <c r="BL231" s="52"/>
      <c r="BM231" s="52"/>
      <c r="BQ231" s="27"/>
      <c r="BR231" s="27"/>
      <c r="BS231" s="27"/>
      <c r="BT231" s="27"/>
      <c r="BU231" s="27"/>
      <c r="BV231" s="27"/>
      <c r="BW231" s="54"/>
      <c r="BX231" s="26"/>
      <c r="BY231" s="54"/>
      <c r="BZ231" s="26"/>
      <c r="CA231" s="26"/>
      <c r="CB231" s="26"/>
    </row>
    <row r="232" spans="1:80" ht="17.45" customHeight="1">
      <c r="A232" s="86">
        <f t="shared" si="126"/>
        <v>32.5</v>
      </c>
      <c r="B232" s="179">
        <f t="shared" si="112"/>
        <v>45965</v>
      </c>
      <c r="C232" s="8">
        <v>0</v>
      </c>
      <c r="D232" s="11">
        <v>0</v>
      </c>
      <c r="E232" s="12">
        <v>1</v>
      </c>
      <c r="F232" s="11">
        <v>3</v>
      </c>
      <c r="G232" s="74">
        <f t="shared" si="135"/>
        <v>619</v>
      </c>
      <c r="H232" s="75">
        <f t="shared" si="135"/>
        <v>5973</v>
      </c>
      <c r="I232" s="88">
        <f t="shared" si="131"/>
        <v>0</v>
      </c>
      <c r="J232" s="78">
        <f t="shared" si="132"/>
        <v>1.6129032258064516E-3</v>
      </c>
      <c r="K232" s="78">
        <f t="shared" si="133"/>
        <v>0</v>
      </c>
      <c r="L232" s="78">
        <f t="shared" si="134"/>
        <v>5.0200803212851401E-4</v>
      </c>
      <c r="M232" s="78">
        <f t="shared" ca="1" si="117"/>
        <v>0.16107382550335569</v>
      </c>
      <c r="N232" s="78">
        <f t="shared" ca="1" si="118"/>
        <v>3.689043698543383E-2</v>
      </c>
      <c r="O232" s="78">
        <f t="shared" si="119"/>
        <v>5.0000000000000001E-4</v>
      </c>
      <c r="P232" s="13" t="s">
        <v>184</v>
      </c>
      <c r="Q232" s="8">
        <v>132</v>
      </c>
      <c r="R232" s="13">
        <v>167</v>
      </c>
      <c r="S232" s="89">
        <f t="shared" si="113"/>
        <v>132</v>
      </c>
      <c r="T232" s="75">
        <f t="shared" si="114"/>
        <v>167</v>
      </c>
      <c r="U232" s="90">
        <f t="shared" si="115"/>
        <v>81.707999999999998</v>
      </c>
      <c r="V232" s="82">
        <f t="shared" si="116"/>
        <v>997.49099999999999</v>
      </c>
      <c r="W232" s="8">
        <v>5243</v>
      </c>
      <c r="X232" s="8">
        <v>93</v>
      </c>
      <c r="Y232" s="12">
        <v>8</v>
      </c>
      <c r="Z232" s="12">
        <v>17</v>
      </c>
      <c r="AA232" s="12">
        <v>26</v>
      </c>
      <c r="AB232" s="12">
        <v>58.7</v>
      </c>
      <c r="AC232" s="91">
        <f t="shared" si="127"/>
        <v>144</v>
      </c>
      <c r="AD232" s="75">
        <f t="shared" si="128"/>
        <v>5099</v>
      </c>
      <c r="AE232" s="88">
        <f t="shared" si="107"/>
        <v>0.87734270414993309</v>
      </c>
      <c r="AF232" s="92">
        <f t="shared" si="108"/>
        <v>1.7737936296013734E-2</v>
      </c>
      <c r="AG232" s="93">
        <f t="shared" si="109"/>
        <v>1.5258439824527943E-3</v>
      </c>
      <c r="AH232" s="93">
        <f t="shared" si="110"/>
        <v>3.2424184627121875E-3</v>
      </c>
      <c r="AI232" s="78">
        <f t="shared" si="111"/>
        <v>4.9589929429715808E-3</v>
      </c>
      <c r="AJ232" s="92">
        <f t="shared" si="129"/>
        <v>2.7465191684150295E-2</v>
      </c>
      <c r="AK232" s="78">
        <f t="shared" si="130"/>
        <v>0.97253480831584971</v>
      </c>
      <c r="AL232" s="11"/>
      <c r="AM232" s="14"/>
      <c r="AN232" s="11"/>
      <c r="AO232" s="15"/>
      <c r="AP232" s="11">
        <v>31604</v>
      </c>
      <c r="AQ232" s="11">
        <v>31714</v>
      </c>
      <c r="AR232" s="11">
        <v>31805</v>
      </c>
      <c r="AS232" s="75">
        <f t="shared" si="120"/>
        <v>2009.9999999999998</v>
      </c>
      <c r="AT232" s="75">
        <f t="shared" ca="1" si="121"/>
        <v>2740</v>
      </c>
      <c r="AU232" s="182">
        <f t="shared" si="122"/>
        <v>1.8624924596853774</v>
      </c>
      <c r="AV232" s="193">
        <f t="shared" ca="1" si="123"/>
        <v>415.65533980582524</v>
      </c>
      <c r="AW232" s="169">
        <v>0.20833333333333334</v>
      </c>
      <c r="AX232" s="169">
        <v>0.875</v>
      </c>
      <c r="AY232" s="75">
        <f t="shared" si="124"/>
        <v>16</v>
      </c>
      <c r="AZ232" s="169">
        <v>0.22916666666666666</v>
      </c>
      <c r="BA232" s="169">
        <v>0.39583333333333331</v>
      </c>
      <c r="BB232" s="170">
        <f t="shared" si="125"/>
        <v>4</v>
      </c>
      <c r="BC232" s="11" t="s">
        <v>195</v>
      </c>
      <c r="BH232" s="52"/>
      <c r="BI232" s="52"/>
      <c r="BJ232" s="52"/>
      <c r="BK232" s="52"/>
      <c r="BL232" s="52"/>
      <c r="BM232" s="52"/>
      <c r="BQ232" s="27"/>
      <c r="BR232" s="27"/>
      <c r="BS232" s="27"/>
      <c r="BT232" s="27"/>
      <c r="BU232" s="27"/>
      <c r="BV232" s="27"/>
      <c r="BW232" s="54"/>
      <c r="BX232" s="26"/>
      <c r="BY232" s="54"/>
      <c r="BZ232" s="26"/>
      <c r="CA232" s="26"/>
      <c r="CB232" s="26"/>
    </row>
    <row r="233" spans="1:80" ht="17.45" customHeight="1">
      <c r="A233" s="94">
        <f t="shared" si="126"/>
        <v>32.6</v>
      </c>
      <c r="B233" s="179">
        <f t="shared" si="112"/>
        <v>45966</v>
      </c>
      <c r="C233" s="8">
        <v>0</v>
      </c>
      <c r="D233" s="11">
        <v>0</v>
      </c>
      <c r="E233" s="12">
        <v>1</v>
      </c>
      <c r="F233" s="11">
        <v>1</v>
      </c>
      <c r="G233" s="74">
        <f t="shared" si="135"/>
        <v>618</v>
      </c>
      <c r="H233" s="75">
        <f t="shared" si="135"/>
        <v>5972</v>
      </c>
      <c r="I233" s="88">
        <f t="shared" si="131"/>
        <v>0</v>
      </c>
      <c r="J233" s="78">
        <f t="shared" si="132"/>
        <v>1.6155088852988692E-3</v>
      </c>
      <c r="K233" s="78">
        <f t="shared" si="133"/>
        <v>0</v>
      </c>
      <c r="L233" s="78">
        <f t="shared" si="134"/>
        <v>1.6742005692281934E-4</v>
      </c>
      <c r="M233" s="78">
        <f t="shared" ca="1" si="117"/>
        <v>0.1621923937360179</v>
      </c>
      <c r="N233" s="78">
        <f t="shared" ca="1" si="118"/>
        <v>3.7048765041165305E-2</v>
      </c>
      <c r="O233" s="78">
        <f t="shared" si="119"/>
        <v>5.0000000000000001E-4</v>
      </c>
      <c r="P233" s="13" t="s">
        <v>184</v>
      </c>
      <c r="Q233" s="8">
        <v>132</v>
      </c>
      <c r="R233" s="13">
        <v>167</v>
      </c>
      <c r="S233" s="89">
        <f t="shared" si="113"/>
        <v>132</v>
      </c>
      <c r="T233" s="75">
        <f t="shared" si="114"/>
        <v>167</v>
      </c>
      <c r="U233" s="90">
        <f t="shared" si="115"/>
        <v>81.575999999999993</v>
      </c>
      <c r="V233" s="82">
        <f t="shared" si="116"/>
        <v>997.32399999999996</v>
      </c>
      <c r="W233" s="8">
        <v>5222</v>
      </c>
      <c r="X233" s="8">
        <v>109</v>
      </c>
      <c r="Y233" s="12">
        <v>5</v>
      </c>
      <c r="Z233" s="12">
        <v>13</v>
      </c>
      <c r="AA233" s="12">
        <v>20</v>
      </c>
      <c r="AB233" s="12">
        <v>59.1</v>
      </c>
      <c r="AC233" s="91">
        <f t="shared" si="127"/>
        <v>147</v>
      </c>
      <c r="AD233" s="75">
        <f t="shared" si="128"/>
        <v>5075</v>
      </c>
      <c r="AE233" s="88">
        <f t="shared" si="107"/>
        <v>0.87426753725096262</v>
      </c>
      <c r="AF233" s="92">
        <f t="shared" si="108"/>
        <v>2.0873228648027577E-2</v>
      </c>
      <c r="AG233" s="93">
        <f t="shared" si="109"/>
        <v>9.5748755266181543E-4</v>
      </c>
      <c r="AH233" s="93">
        <f t="shared" si="110"/>
        <v>2.4894676369207201E-3</v>
      </c>
      <c r="AI233" s="78">
        <f t="shared" si="111"/>
        <v>3.8299502106472617E-3</v>
      </c>
      <c r="AJ233" s="92">
        <f t="shared" si="129"/>
        <v>2.8150134048257374E-2</v>
      </c>
      <c r="AK233" s="78">
        <f t="shared" si="130"/>
        <v>0.97184986595174261</v>
      </c>
      <c r="AL233" s="11"/>
      <c r="AM233" s="14"/>
      <c r="AN233" s="11"/>
      <c r="AO233" s="15"/>
      <c r="AP233" s="11">
        <v>31878</v>
      </c>
      <c r="AQ233" s="11">
        <v>31999</v>
      </c>
      <c r="AR233" s="11">
        <v>32077</v>
      </c>
      <c r="AS233" s="75">
        <f t="shared" si="120"/>
        <v>1990</v>
      </c>
      <c r="AT233" s="75">
        <f t="shared" ca="1" si="121"/>
        <v>2770</v>
      </c>
      <c r="AU233" s="182">
        <f t="shared" si="122"/>
        <v>1.8444712206877378</v>
      </c>
      <c r="AV233" s="193">
        <f t="shared" ca="1" si="123"/>
        <v>420.33383915022762</v>
      </c>
      <c r="AW233" s="169">
        <v>0.20833333333333334</v>
      </c>
      <c r="AX233" s="169">
        <v>0.875</v>
      </c>
      <c r="AY233" s="75">
        <f t="shared" si="124"/>
        <v>16</v>
      </c>
      <c r="AZ233" s="169">
        <v>0.22916666666666666</v>
      </c>
      <c r="BA233" s="169">
        <v>0.39583333333333331</v>
      </c>
      <c r="BB233" s="170">
        <f t="shared" si="125"/>
        <v>4</v>
      </c>
      <c r="BC233" s="11" t="s">
        <v>195</v>
      </c>
      <c r="BH233" s="52"/>
      <c r="BI233" s="52"/>
      <c r="BJ233" s="52"/>
      <c r="BK233" s="52"/>
      <c r="BL233" s="52"/>
      <c r="BM233" s="52"/>
      <c r="BQ233" s="27"/>
      <c r="BR233" s="27"/>
      <c r="BS233" s="27"/>
      <c r="BT233" s="27"/>
      <c r="BU233" s="27"/>
      <c r="BV233" s="27"/>
      <c r="BW233" s="54"/>
      <c r="BX233" s="26"/>
      <c r="BY233" s="54"/>
      <c r="BZ233" s="26"/>
      <c r="CA233" s="26"/>
      <c r="CB233" s="26"/>
    </row>
    <row r="234" spans="1:80" ht="17.45" customHeight="1" thickBot="1">
      <c r="A234" s="86">
        <f t="shared" si="126"/>
        <v>32.700000000000003</v>
      </c>
      <c r="B234" s="180">
        <f t="shared" si="112"/>
        <v>45967</v>
      </c>
      <c r="C234" s="16">
        <v>0</v>
      </c>
      <c r="D234" s="17">
        <v>0</v>
      </c>
      <c r="E234" s="18">
        <v>1</v>
      </c>
      <c r="F234" s="17">
        <v>3</v>
      </c>
      <c r="G234" s="96">
        <f t="shared" si="135"/>
        <v>617</v>
      </c>
      <c r="H234" s="97">
        <f t="shared" si="135"/>
        <v>5969</v>
      </c>
      <c r="I234" s="98">
        <f t="shared" si="131"/>
        <v>0</v>
      </c>
      <c r="J234" s="99">
        <f t="shared" si="132"/>
        <v>1.6181229773462784E-3</v>
      </c>
      <c r="K234" s="99">
        <f t="shared" si="133"/>
        <v>0</v>
      </c>
      <c r="L234" s="99">
        <f t="shared" si="134"/>
        <v>5.0234427327528462E-4</v>
      </c>
      <c r="M234" s="99">
        <f t="shared" ca="1" si="117"/>
        <v>0.16331096196868009</v>
      </c>
      <c r="N234" s="99">
        <f t="shared" ca="1" si="118"/>
        <v>3.7523749208359727E-2</v>
      </c>
      <c r="O234" s="99">
        <f t="shared" si="119"/>
        <v>5.0000000000000001E-4</v>
      </c>
      <c r="P234" s="19" t="s">
        <v>184</v>
      </c>
      <c r="Q234" s="16">
        <v>132</v>
      </c>
      <c r="R234" s="19">
        <v>167</v>
      </c>
      <c r="S234" s="89">
        <f t="shared" si="113"/>
        <v>132</v>
      </c>
      <c r="T234" s="75">
        <f t="shared" si="114"/>
        <v>167</v>
      </c>
      <c r="U234" s="100">
        <f t="shared" si="115"/>
        <v>81.444000000000003</v>
      </c>
      <c r="V234" s="101">
        <f t="shared" si="116"/>
        <v>996.82299999999998</v>
      </c>
      <c r="W234" s="16">
        <v>5252</v>
      </c>
      <c r="X234" s="8">
        <v>74</v>
      </c>
      <c r="Y234" s="12">
        <v>13</v>
      </c>
      <c r="Z234" s="12">
        <v>15</v>
      </c>
      <c r="AA234" s="12">
        <v>25</v>
      </c>
      <c r="AB234" s="12">
        <v>59.1</v>
      </c>
      <c r="AC234" s="102">
        <f>SUM(X234,Y234,Z234,AA234)</f>
        <v>127</v>
      </c>
      <c r="AD234" s="97">
        <f t="shared" si="128"/>
        <v>5125</v>
      </c>
      <c r="AE234" s="98">
        <f t="shared" si="107"/>
        <v>0.87943737441393166</v>
      </c>
      <c r="AF234" s="103">
        <f t="shared" ref="AF234:AI238" si="136">IFERROR(X234/$W234,0)</f>
        <v>1.408987052551409E-2</v>
      </c>
      <c r="AG234" s="104">
        <f t="shared" si="136"/>
        <v>2.4752475247524753E-3</v>
      </c>
      <c r="AH234" s="104">
        <f t="shared" si="136"/>
        <v>2.8560548362528563E-3</v>
      </c>
      <c r="AI234" s="99">
        <f t="shared" si="136"/>
        <v>4.7600913937547598E-3</v>
      </c>
      <c r="AJ234" s="103">
        <f t="shared" si="129"/>
        <v>2.418126428027418E-2</v>
      </c>
      <c r="AK234" s="99">
        <f t="shared" si="130"/>
        <v>0.97581873571972577</v>
      </c>
      <c r="AL234" s="17"/>
      <c r="AM234" s="20"/>
      <c r="AN234" s="17"/>
      <c r="AO234" s="21"/>
      <c r="AP234" s="17">
        <v>32155</v>
      </c>
      <c r="AQ234" s="17">
        <v>32277</v>
      </c>
      <c r="AR234" s="17">
        <v>32364</v>
      </c>
      <c r="AS234" s="97">
        <f t="shared" si="120"/>
        <v>2090</v>
      </c>
      <c r="AT234" s="97">
        <f t="shared" ca="1" si="121"/>
        <v>2740</v>
      </c>
      <c r="AU234" s="183">
        <f t="shared" si="122"/>
        <v>1.9382954314654903</v>
      </c>
      <c r="AV234" s="191">
        <f t="shared" ca="1" si="123"/>
        <v>416.03401153962955</v>
      </c>
      <c r="AW234" s="167">
        <v>0.20833333333333334</v>
      </c>
      <c r="AX234" s="167">
        <v>0.875</v>
      </c>
      <c r="AY234" s="97">
        <f t="shared" si="124"/>
        <v>16</v>
      </c>
      <c r="AZ234" s="167">
        <v>0.22916666666666666</v>
      </c>
      <c r="BA234" s="167">
        <v>0.39583333333333331</v>
      </c>
      <c r="BB234" s="171">
        <f t="shared" si="125"/>
        <v>4</v>
      </c>
      <c r="BC234" s="17" t="s">
        <v>188</v>
      </c>
      <c r="BH234" s="52"/>
      <c r="BI234" s="52"/>
      <c r="BJ234" s="52"/>
      <c r="BK234" s="52"/>
      <c r="BL234" s="52"/>
      <c r="BM234" s="52"/>
      <c r="BQ234" s="27"/>
      <c r="BR234" s="27"/>
      <c r="BS234" s="27"/>
      <c r="BT234" s="27"/>
      <c r="BU234" s="27"/>
      <c r="BV234" s="27"/>
      <c r="BW234" s="54"/>
      <c r="BX234" s="26"/>
      <c r="BY234" s="54"/>
      <c r="BZ234" s="26"/>
      <c r="CA234" s="26"/>
      <c r="CB234" s="26"/>
    </row>
    <row r="235" spans="1:80" ht="17.45" customHeight="1" thickTop="1">
      <c r="A235" s="71">
        <f>A228+1</f>
        <v>33.1</v>
      </c>
      <c r="B235" s="178">
        <f t="shared" si="112"/>
        <v>45968</v>
      </c>
      <c r="C235" s="4">
        <v>0</v>
      </c>
      <c r="D235" s="5">
        <v>0</v>
      </c>
      <c r="E235" s="6">
        <v>1</v>
      </c>
      <c r="F235" s="5">
        <v>3</v>
      </c>
      <c r="G235" s="74">
        <f t="shared" si="135"/>
        <v>616</v>
      </c>
      <c r="H235" s="75">
        <f t="shared" si="135"/>
        <v>5966</v>
      </c>
      <c r="I235" s="76">
        <f t="shared" si="131"/>
        <v>0</v>
      </c>
      <c r="J235" s="77">
        <f t="shared" si="132"/>
        <v>1.6207455429497568E-3</v>
      </c>
      <c r="K235" s="77">
        <f t="shared" si="133"/>
        <v>0</v>
      </c>
      <c r="L235" s="77">
        <f t="shared" si="134"/>
        <v>5.0259674987435078E-4</v>
      </c>
      <c r="M235" s="78">
        <f t="shared" ca="1" si="117"/>
        <v>0.16442953020134229</v>
      </c>
      <c r="N235" s="78">
        <f t="shared" ca="1" si="118"/>
        <v>3.799873337555415E-2</v>
      </c>
      <c r="O235" s="78">
        <f t="shared" si="119"/>
        <v>5.0000000000000001E-4</v>
      </c>
      <c r="P235" s="13" t="s">
        <v>184</v>
      </c>
      <c r="Q235" s="8">
        <v>132</v>
      </c>
      <c r="R235" s="13">
        <v>167</v>
      </c>
      <c r="S235" s="79">
        <f t="shared" si="113"/>
        <v>132</v>
      </c>
      <c r="T235" s="80">
        <f t="shared" si="114"/>
        <v>167</v>
      </c>
      <c r="U235" s="90">
        <f t="shared" si="115"/>
        <v>81.311999999999998</v>
      </c>
      <c r="V235" s="82">
        <f t="shared" si="116"/>
        <v>996.322</v>
      </c>
      <c r="W235" s="4">
        <v>5222</v>
      </c>
      <c r="X235" s="4">
        <v>107</v>
      </c>
      <c r="Y235" s="6">
        <v>11</v>
      </c>
      <c r="Z235" s="6">
        <v>33</v>
      </c>
      <c r="AA235" s="6">
        <v>22</v>
      </c>
      <c r="AB235" s="6"/>
      <c r="AC235" s="83">
        <f>SUM(X235,Y235,Z235,AA235)</f>
        <v>173</v>
      </c>
      <c r="AD235" s="80">
        <f t="shared" si="128"/>
        <v>5049</v>
      </c>
      <c r="AE235" s="76">
        <f t="shared" si="107"/>
        <v>0.87485340928128663</v>
      </c>
      <c r="AF235" s="84">
        <f t="shared" si="136"/>
        <v>2.049023362696285E-2</v>
      </c>
      <c r="AG235" s="85">
        <f t="shared" si="136"/>
        <v>2.1064726158559937E-3</v>
      </c>
      <c r="AH235" s="85">
        <f t="shared" si="136"/>
        <v>6.3194178475679819E-3</v>
      </c>
      <c r="AI235" s="77">
        <f t="shared" si="136"/>
        <v>4.2129452317119873E-3</v>
      </c>
      <c r="AJ235" s="84">
        <f t="shared" si="129"/>
        <v>3.312906932209881E-2</v>
      </c>
      <c r="AK235" s="77">
        <f t="shared" si="130"/>
        <v>0.9668709306779012</v>
      </c>
      <c r="AL235" s="5">
        <v>4233</v>
      </c>
      <c r="AM235" s="9">
        <v>0.64</v>
      </c>
      <c r="AN235" s="5">
        <v>3795</v>
      </c>
      <c r="AO235" s="10">
        <v>0.745</v>
      </c>
      <c r="AP235" s="5">
        <v>32429</v>
      </c>
      <c r="AQ235" s="5">
        <v>32538</v>
      </c>
      <c r="AR235" s="5">
        <v>32633</v>
      </c>
      <c r="AS235" s="80">
        <f t="shared" si="120"/>
        <v>2040</v>
      </c>
      <c r="AT235" s="80">
        <f t="shared" ca="1" si="121"/>
        <v>2880</v>
      </c>
      <c r="AU235" s="184">
        <f t="shared" si="122"/>
        <v>1.893036040065551</v>
      </c>
      <c r="AV235" s="192">
        <f t="shared" ca="1" si="123"/>
        <v>437.55697356426623</v>
      </c>
      <c r="AW235" s="165">
        <v>0.20833333333333334</v>
      </c>
      <c r="AX235" s="165">
        <v>0.875</v>
      </c>
      <c r="AY235" s="80">
        <f t="shared" si="124"/>
        <v>16</v>
      </c>
      <c r="AZ235" s="165">
        <v>0.22916666666666666</v>
      </c>
      <c r="BA235" s="165">
        <v>0.39583333333333331</v>
      </c>
      <c r="BB235" s="80">
        <f t="shared" si="125"/>
        <v>4</v>
      </c>
      <c r="BC235" s="5" t="s">
        <v>188</v>
      </c>
      <c r="BH235" s="52"/>
      <c r="BI235" s="52"/>
      <c r="BJ235" s="52"/>
      <c r="BK235" s="52"/>
      <c r="BL235" s="52"/>
      <c r="BM235" s="52"/>
      <c r="BQ235" s="27"/>
      <c r="BR235" s="27"/>
      <c r="BS235" s="27"/>
      <c r="BT235" s="27"/>
      <c r="BU235" s="27"/>
      <c r="BV235" s="27"/>
      <c r="BW235" s="54"/>
      <c r="BX235" s="26"/>
      <c r="BY235" s="54"/>
      <c r="BZ235" s="26"/>
      <c r="CA235" s="26"/>
      <c r="CB235" s="26"/>
    </row>
    <row r="236" spans="1:80" ht="17.45" customHeight="1">
      <c r="A236" s="86">
        <f t="shared" si="126"/>
        <v>33.200000000000003</v>
      </c>
      <c r="B236" s="179">
        <f t="shared" si="112"/>
        <v>45969</v>
      </c>
      <c r="C236" s="8">
        <v>0</v>
      </c>
      <c r="D236" s="11">
        <v>0</v>
      </c>
      <c r="E236" s="12">
        <v>1</v>
      </c>
      <c r="F236" s="11">
        <v>3</v>
      </c>
      <c r="G236" s="74">
        <f t="shared" si="135"/>
        <v>615</v>
      </c>
      <c r="H236" s="75">
        <f t="shared" si="135"/>
        <v>5963</v>
      </c>
      <c r="I236" s="88">
        <f t="shared" si="131"/>
        <v>0</v>
      </c>
      <c r="J236" s="78">
        <f t="shared" si="132"/>
        <v>1.6233766233766235E-3</v>
      </c>
      <c r="K236" s="78">
        <f t="shared" si="133"/>
        <v>0</v>
      </c>
      <c r="L236" s="78">
        <f t="shared" si="134"/>
        <v>5.0284948038887027E-4</v>
      </c>
      <c r="M236" s="78">
        <f t="shared" ca="1" si="117"/>
        <v>0.16554809843400448</v>
      </c>
      <c r="N236" s="78">
        <f t="shared" ca="1" si="118"/>
        <v>3.8473717542748573E-2</v>
      </c>
      <c r="O236" s="78">
        <f t="shared" si="119"/>
        <v>5.0000000000000001E-4</v>
      </c>
      <c r="P236" s="13" t="s">
        <v>184</v>
      </c>
      <c r="Q236" s="8">
        <v>132</v>
      </c>
      <c r="R236" s="13">
        <v>167</v>
      </c>
      <c r="S236" s="89">
        <f t="shared" si="113"/>
        <v>132</v>
      </c>
      <c r="T236" s="75">
        <f t="shared" si="114"/>
        <v>167</v>
      </c>
      <c r="U236" s="90">
        <f t="shared" si="115"/>
        <v>81.180000000000007</v>
      </c>
      <c r="V236" s="82">
        <f t="shared" si="116"/>
        <v>995.82100000000003</v>
      </c>
      <c r="W236" s="8">
        <v>5289</v>
      </c>
      <c r="X236" s="8">
        <v>121</v>
      </c>
      <c r="Y236" s="12">
        <v>11</v>
      </c>
      <c r="Z236" s="12">
        <v>33</v>
      </c>
      <c r="AA236" s="12">
        <v>22</v>
      </c>
      <c r="AB236" s="12"/>
      <c r="AC236" s="91">
        <f>SUM(X236,Y236,Z236,AA236)</f>
        <v>187</v>
      </c>
      <c r="AD236" s="75">
        <f t="shared" si="128"/>
        <v>5102</v>
      </c>
      <c r="AE236" s="88">
        <f t="shared" si="107"/>
        <v>0.88652363392557831</v>
      </c>
      <c r="AF236" s="92">
        <f t="shared" si="136"/>
        <v>2.2877670637171488E-2</v>
      </c>
      <c r="AG236" s="93">
        <f t="shared" si="136"/>
        <v>2.0797882397428627E-3</v>
      </c>
      <c r="AH236" s="93">
        <f t="shared" si="136"/>
        <v>6.239364719228588E-3</v>
      </c>
      <c r="AI236" s="78">
        <f t="shared" si="136"/>
        <v>4.1595764794857253E-3</v>
      </c>
      <c r="AJ236" s="92">
        <f t="shared" si="129"/>
        <v>3.5356400075628666E-2</v>
      </c>
      <c r="AK236" s="78">
        <f t="shared" si="130"/>
        <v>0.96464359992437132</v>
      </c>
      <c r="AL236" s="11"/>
      <c r="AM236" s="14"/>
      <c r="AN236" s="11"/>
      <c r="AO236" s="15"/>
      <c r="AP236" s="11">
        <v>32717</v>
      </c>
      <c r="AQ236" s="11">
        <v>32842</v>
      </c>
      <c r="AR236" s="11">
        <v>32942</v>
      </c>
      <c r="AS236" s="75">
        <f t="shared" si="120"/>
        <v>2250</v>
      </c>
      <c r="AT236" s="75">
        <f t="shared" ca="1" si="121"/>
        <v>3110</v>
      </c>
      <c r="AU236" s="182">
        <f t="shared" si="122"/>
        <v>2.0891345504785974</v>
      </c>
      <c r="AV236" s="193">
        <f t="shared" ca="1" si="123"/>
        <v>472.78808148373366</v>
      </c>
      <c r="AW236" s="169">
        <v>0.20833333333333334</v>
      </c>
      <c r="AX236" s="169">
        <v>0.875</v>
      </c>
      <c r="AY236" s="75">
        <f t="shared" si="124"/>
        <v>16</v>
      </c>
      <c r="AZ236" s="190">
        <v>0.22916666666666666</v>
      </c>
      <c r="BA236" s="169">
        <v>0.39583333333333331</v>
      </c>
      <c r="BB236" s="75">
        <f t="shared" si="125"/>
        <v>4</v>
      </c>
      <c r="BC236" s="11" t="s">
        <v>188</v>
      </c>
      <c r="BH236" s="52"/>
      <c r="BI236" s="52"/>
      <c r="BJ236" s="52"/>
      <c r="BK236" s="52"/>
      <c r="BL236" s="52"/>
      <c r="BM236" s="52"/>
      <c r="BQ236" s="27"/>
      <c r="BR236" s="27"/>
      <c r="BS236" s="27"/>
      <c r="BT236" s="27"/>
      <c r="BU236" s="27"/>
      <c r="BV236" s="27"/>
      <c r="BW236" s="54"/>
      <c r="BX236" s="26"/>
      <c r="BY236" s="54"/>
      <c r="BZ236" s="26"/>
      <c r="CA236" s="26"/>
      <c r="CB236" s="26"/>
    </row>
    <row r="237" spans="1:80" ht="17.45" customHeight="1">
      <c r="A237" s="94">
        <f t="shared" si="126"/>
        <v>33.299999999999997</v>
      </c>
      <c r="B237" s="179">
        <f t="shared" si="112"/>
        <v>45970</v>
      </c>
      <c r="C237" s="8">
        <v>0</v>
      </c>
      <c r="D237" s="11">
        <v>0</v>
      </c>
      <c r="E237" s="12">
        <v>0</v>
      </c>
      <c r="F237" s="11">
        <v>5</v>
      </c>
      <c r="G237" s="74">
        <f t="shared" si="135"/>
        <v>615</v>
      </c>
      <c r="H237" s="75">
        <f t="shared" si="135"/>
        <v>5958</v>
      </c>
      <c r="I237" s="88">
        <f t="shared" si="131"/>
        <v>0</v>
      </c>
      <c r="J237" s="78">
        <f t="shared" si="132"/>
        <v>0</v>
      </c>
      <c r="K237" s="78">
        <f t="shared" si="133"/>
        <v>0</v>
      </c>
      <c r="L237" s="78">
        <f t="shared" si="134"/>
        <v>8.3850410867013247E-4</v>
      </c>
      <c r="M237" s="78">
        <f t="shared" ca="1" si="117"/>
        <v>0.16554809843400448</v>
      </c>
      <c r="N237" s="78">
        <f t="shared" ca="1" si="118"/>
        <v>3.9265357821405951E-2</v>
      </c>
      <c r="O237" s="78">
        <f t="shared" si="119"/>
        <v>5.0000000000000001E-4</v>
      </c>
      <c r="P237" s="13" t="s">
        <v>184</v>
      </c>
      <c r="Q237" s="8">
        <v>132</v>
      </c>
      <c r="R237" s="13">
        <v>167</v>
      </c>
      <c r="S237" s="89">
        <f t="shared" si="113"/>
        <v>132</v>
      </c>
      <c r="T237" s="75">
        <f t="shared" si="114"/>
        <v>167</v>
      </c>
      <c r="U237" s="90">
        <f t="shared" si="115"/>
        <v>81.180000000000007</v>
      </c>
      <c r="V237" s="82">
        <f t="shared" si="116"/>
        <v>994.98599999999999</v>
      </c>
      <c r="W237" s="8">
        <v>5180</v>
      </c>
      <c r="X237" s="8">
        <v>118</v>
      </c>
      <c r="Y237" s="12">
        <v>3</v>
      </c>
      <c r="Z237" s="12">
        <v>27</v>
      </c>
      <c r="AA237" s="12">
        <v>17</v>
      </c>
      <c r="AB237" s="12"/>
      <c r="AC237" s="91">
        <f>SUM(X237,Y237,Z237,AA237)</f>
        <v>165</v>
      </c>
      <c r="AD237" s="75">
        <f t="shared" si="128"/>
        <v>5015</v>
      </c>
      <c r="AE237" s="88">
        <f t="shared" si="107"/>
        <v>0.86869025658225729</v>
      </c>
      <c r="AF237" s="92">
        <f t="shared" si="136"/>
        <v>2.277992277992278E-2</v>
      </c>
      <c r="AG237" s="93">
        <f t="shared" si="136"/>
        <v>5.7915057915057912E-4</v>
      </c>
      <c r="AH237" s="93">
        <f t="shared" si="136"/>
        <v>5.2123552123552125E-3</v>
      </c>
      <c r="AI237" s="78">
        <f t="shared" si="136"/>
        <v>3.281853281853282E-3</v>
      </c>
      <c r="AJ237" s="92">
        <f t="shared" si="129"/>
        <v>3.1853281853281852E-2</v>
      </c>
      <c r="AK237" s="78">
        <f t="shared" si="130"/>
        <v>0.96814671814671815</v>
      </c>
      <c r="AL237" s="11"/>
      <c r="AM237" s="14"/>
      <c r="AN237" s="11"/>
      <c r="AO237" s="15"/>
      <c r="AP237" s="11">
        <v>33028</v>
      </c>
      <c r="AQ237" s="11">
        <v>33142</v>
      </c>
      <c r="AR237" s="11">
        <v>33253</v>
      </c>
      <c r="AS237" s="75">
        <f t="shared" si="120"/>
        <v>2250</v>
      </c>
      <c r="AT237" s="75">
        <f t="shared" ca="1" si="121"/>
        <v>3100</v>
      </c>
      <c r="AU237" s="182">
        <f t="shared" si="122"/>
        <v>2.0907555154130497</v>
      </c>
      <c r="AV237" s="193">
        <f t="shared" ca="1" si="123"/>
        <v>471.62635022059942</v>
      </c>
      <c r="AW237" s="169">
        <v>0.20833333333333334</v>
      </c>
      <c r="AX237" s="169">
        <v>0.875</v>
      </c>
      <c r="AY237" s="75">
        <f t="shared" si="124"/>
        <v>16</v>
      </c>
      <c r="AZ237" s="190">
        <v>0.22916666666666666</v>
      </c>
      <c r="BA237" s="169">
        <v>0.39583333333333331</v>
      </c>
      <c r="BB237" s="75">
        <f t="shared" si="125"/>
        <v>4</v>
      </c>
      <c r="BC237" s="11" t="s">
        <v>188</v>
      </c>
      <c r="BH237" s="52"/>
      <c r="BI237" s="52"/>
      <c r="BJ237" s="52"/>
      <c r="BK237" s="52"/>
      <c r="BL237" s="52"/>
      <c r="BM237" s="52"/>
      <c r="BQ237" s="27"/>
      <c r="BR237" s="27"/>
      <c r="BS237" s="27"/>
      <c r="BT237" s="27"/>
      <c r="BU237" s="27"/>
      <c r="BV237" s="27"/>
      <c r="BW237" s="54"/>
      <c r="BX237" s="26"/>
      <c r="BY237" s="54"/>
      <c r="BZ237" s="26"/>
      <c r="CA237" s="26"/>
      <c r="CB237" s="26"/>
    </row>
    <row r="238" spans="1:80" ht="17.45" customHeight="1">
      <c r="A238" s="86">
        <f t="shared" si="126"/>
        <v>33.4</v>
      </c>
      <c r="B238" s="179">
        <f t="shared" si="112"/>
        <v>45971</v>
      </c>
      <c r="C238" s="8">
        <v>0</v>
      </c>
      <c r="D238" s="11">
        <v>0</v>
      </c>
      <c r="E238" s="12">
        <v>1</v>
      </c>
      <c r="F238" s="11">
        <v>4</v>
      </c>
      <c r="G238" s="74">
        <f t="shared" si="135"/>
        <v>614</v>
      </c>
      <c r="H238" s="75">
        <f t="shared" si="135"/>
        <v>5954</v>
      </c>
      <c r="I238" s="88">
        <f t="shared" si="131"/>
        <v>0</v>
      </c>
      <c r="J238" s="78">
        <f t="shared" si="132"/>
        <v>1.6260162601626016E-3</v>
      </c>
      <c r="K238" s="78">
        <f t="shared" si="133"/>
        <v>0</v>
      </c>
      <c r="L238" s="78">
        <f t="shared" si="134"/>
        <v>6.7136623027861698E-4</v>
      </c>
      <c r="M238" s="78">
        <f t="shared" ca="1" si="117"/>
        <v>0.16666666666666666</v>
      </c>
      <c r="N238" s="78">
        <f t="shared" ca="1" si="118"/>
        <v>3.9898670044331855E-2</v>
      </c>
      <c r="O238" s="78">
        <f t="shared" si="119"/>
        <v>5.0000000000000001E-4</v>
      </c>
      <c r="P238" s="13" t="s">
        <v>184</v>
      </c>
      <c r="Q238" s="8">
        <v>132</v>
      </c>
      <c r="R238" s="13">
        <v>167</v>
      </c>
      <c r="S238" s="89">
        <f t="shared" si="113"/>
        <v>132</v>
      </c>
      <c r="T238" s="75">
        <f t="shared" si="114"/>
        <v>167</v>
      </c>
      <c r="U238" s="90">
        <f t="shared" si="115"/>
        <v>81.048000000000002</v>
      </c>
      <c r="V238" s="82">
        <f t="shared" si="116"/>
        <v>994.31799999999998</v>
      </c>
      <c r="W238" s="8">
        <v>5254</v>
      </c>
      <c r="X238" s="8">
        <v>110</v>
      </c>
      <c r="Y238" s="12">
        <v>7</v>
      </c>
      <c r="Z238" s="12">
        <v>19</v>
      </c>
      <c r="AA238" s="12">
        <v>23</v>
      </c>
      <c r="AB238" s="12"/>
      <c r="AC238" s="91">
        <f>SUM(X238,Y238,Z238,AA238)</f>
        <v>159</v>
      </c>
      <c r="AD238" s="75">
        <f t="shared" si="128"/>
        <v>5095</v>
      </c>
      <c r="AE238" s="88">
        <f t="shared" si="107"/>
        <v>0.88183954347096338</v>
      </c>
      <c r="AF238" s="92">
        <f t="shared" si="136"/>
        <v>2.0936429387133613E-2</v>
      </c>
      <c r="AG238" s="93">
        <f t="shared" si="136"/>
        <v>1.3323182337266844E-3</v>
      </c>
      <c r="AH238" s="93">
        <f t="shared" si="136"/>
        <v>3.616292348686715E-3</v>
      </c>
      <c r="AI238" s="78">
        <f t="shared" si="136"/>
        <v>4.3776170536733916E-3</v>
      </c>
      <c r="AJ238" s="92">
        <f t="shared" si="129"/>
        <v>3.0262657023220403E-2</v>
      </c>
      <c r="AK238" s="78">
        <f t="shared" si="130"/>
        <v>0.9697373429767796</v>
      </c>
      <c r="AL238" s="11"/>
      <c r="AM238" s="14"/>
      <c r="AN238" s="11"/>
      <c r="AO238" s="15"/>
      <c r="AP238" s="11">
        <v>33338</v>
      </c>
      <c r="AQ238" s="11">
        <v>33475</v>
      </c>
      <c r="AR238" s="11">
        <v>33539</v>
      </c>
      <c r="AS238" s="75">
        <f t="shared" si="120"/>
        <v>2009.9999999999998</v>
      </c>
      <c r="AT238" s="75">
        <f t="shared" ca="1" si="121"/>
        <v>3080</v>
      </c>
      <c r="AU238" s="182">
        <f t="shared" si="122"/>
        <v>1.86913106793408</v>
      </c>
      <c r="AV238" s="193">
        <f t="shared" ca="1" si="123"/>
        <v>468.94031668696709</v>
      </c>
      <c r="AW238" s="169">
        <v>0.20833333333333334</v>
      </c>
      <c r="AX238" s="169">
        <v>0.875</v>
      </c>
      <c r="AY238" s="75">
        <f t="shared" si="124"/>
        <v>16</v>
      </c>
      <c r="AZ238" s="169">
        <v>0.22916666666666666</v>
      </c>
      <c r="BA238" s="169">
        <v>0.39583333333333331</v>
      </c>
      <c r="BB238" s="75">
        <f t="shared" si="125"/>
        <v>4</v>
      </c>
      <c r="BC238" s="11" t="s">
        <v>188</v>
      </c>
      <c r="BH238" s="52"/>
      <c r="BI238" s="52"/>
      <c r="BJ238" s="52"/>
      <c r="BK238" s="52"/>
      <c r="BL238" s="52"/>
      <c r="BM238" s="52"/>
      <c r="BQ238" s="27"/>
      <c r="BR238" s="27"/>
      <c r="BS238" s="27"/>
      <c r="BT238" s="27"/>
      <c r="BU238" s="27"/>
      <c r="BV238" s="27"/>
      <c r="BW238" s="54"/>
      <c r="BX238" s="26"/>
      <c r="BY238" s="54"/>
      <c r="BZ238" s="26"/>
      <c r="CA238" s="26"/>
      <c r="CB238" s="26"/>
    </row>
    <row r="239" spans="1:80" ht="17.45" customHeight="1">
      <c r="A239" s="94">
        <f t="shared" si="126"/>
        <v>33.5</v>
      </c>
      <c r="B239" s="179">
        <f t="shared" si="112"/>
        <v>45972</v>
      </c>
      <c r="C239" s="8">
        <v>0</v>
      </c>
      <c r="D239" s="11">
        <v>0</v>
      </c>
      <c r="E239" s="12">
        <v>2</v>
      </c>
      <c r="F239" s="11">
        <v>2</v>
      </c>
      <c r="G239" s="74">
        <f t="shared" si="135"/>
        <v>612</v>
      </c>
      <c r="H239" s="75">
        <f t="shared" si="135"/>
        <v>5952</v>
      </c>
      <c r="I239" s="88">
        <f t="shared" si="131"/>
        <v>0</v>
      </c>
      <c r="J239" s="78">
        <f t="shared" si="132"/>
        <v>3.2573289902280132E-3</v>
      </c>
      <c r="K239" s="78">
        <f t="shared" si="133"/>
        <v>0</v>
      </c>
      <c r="L239" s="78">
        <f t="shared" si="134"/>
        <v>3.3590863285186428E-4</v>
      </c>
      <c r="M239" s="78">
        <f t="shared" ca="1" si="117"/>
        <v>0.16890380313199105</v>
      </c>
      <c r="N239" s="78">
        <f t="shared" ca="1" si="118"/>
        <v>4.021532615579481E-2</v>
      </c>
      <c r="O239" s="78">
        <f t="shared" si="119"/>
        <v>5.0000000000000001E-4</v>
      </c>
      <c r="P239" s="13" t="s">
        <v>184</v>
      </c>
      <c r="Q239" s="8">
        <v>132</v>
      </c>
      <c r="R239" s="13">
        <v>167</v>
      </c>
      <c r="S239" s="89">
        <f t="shared" si="113"/>
        <v>132</v>
      </c>
      <c r="T239" s="75">
        <f t="shared" si="114"/>
        <v>167</v>
      </c>
      <c r="U239" s="90">
        <f t="shared" si="115"/>
        <v>80.784000000000006</v>
      </c>
      <c r="V239" s="82">
        <f t="shared" si="116"/>
        <v>993.98400000000004</v>
      </c>
      <c r="W239" s="8">
        <v>5207</v>
      </c>
      <c r="X239" s="8">
        <v>80</v>
      </c>
      <c r="Y239" s="12">
        <v>5</v>
      </c>
      <c r="Z239" s="12">
        <v>21</v>
      </c>
      <c r="AA239" s="12">
        <v>25</v>
      </c>
      <c r="AB239" s="12"/>
      <c r="AC239" s="91">
        <f t="shared" si="127"/>
        <v>131</v>
      </c>
      <c r="AD239" s="75">
        <f t="shared" si="128"/>
        <v>5076</v>
      </c>
      <c r="AE239" s="88">
        <f t="shared" si="107"/>
        <v>0.87453812562982869</v>
      </c>
      <c r="AF239" s="92">
        <f t="shared" si="108"/>
        <v>1.5363933166890723E-2</v>
      </c>
      <c r="AG239" s="93">
        <f t="shared" si="109"/>
        <v>9.602458229306702E-4</v>
      </c>
      <c r="AH239" s="93">
        <f t="shared" si="110"/>
        <v>4.0330324563088151E-3</v>
      </c>
      <c r="AI239" s="78">
        <f t="shared" si="111"/>
        <v>4.8012291146533517E-3</v>
      </c>
      <c r="AJ239" s="92">
        <f t="shared" si="129"/>
        <v>2.5158440560783559E-2</v>
      </c>
      <c r="AK239" s="78">
        <f t="shared" si="130"/>
        <v>0.97484155943921647</v>
      </c>
      <c r="AL239" s="11"/>
      <c r="AM239" s="14"/>
      <c r="AN239" s="11"/>
      <c r="AO239" s="15"/>
      <c r="AP239" s="11">
        <v>33646</v>
      </c>
      <c r="AQ239" s="11">
        <v>33769</v>
      </c>
      <c r="AR239" s="11">
        <v>33868</v>
      </c>
      <c r="AS239" s="75">
        <f t="shared" si="120"/>
        <v>2220</v>
      </c>
      <c r="AT239" s="75">
        <f t="shared" ca="1" si="121"/>
        <v>3020</v>
      </c>
      <c r="AU239" s="75">
        <f t="shared" si="122"/>
        <v>2.0655620561832877</v>
      </c>
      <c r="AV239" s="170">
        <f t="shared" ca="1" si="123"/>
        <v>460.08531383302864</v>
      </c>
      <c r="AW239" s="169">
        <v>0.20833333333333334</v>
      </c>
      <c r="AX239" s="169">
        <v>0.875</v>
      </c>
      <c r="AY239" s="75">
        <f t="shared" si="124"/>
        <v>16</v>
      </c>
      <c r="AZ239" s="169">
        <v>0.22916666666666666</v>
      </c>
      <c r="BA239" s="169">
        <v>0.39583333333333331</v>
      </c>
      <c r="BB239" s="75">
        <f t="shared" si="125"/>
        <v>4</v>
      </c>
      <c r="BC239" s="11" t="s">
        <v>188</v>
      </c>
      <c r="BH239" s="52"/>
      <c r="BI239" s="52"/>
      <c r="BJ239" s="52"/>
      <c r="BK239" s="52"/>
      <c r="BL239" s="52"/>
      <c r="BM239" s="52"/>
      <c r="BQ239" s="27"/>
      <c r="BR239" s="27"/>
      <c r="BS239" s="27"/>
      <c r="BT239" s="27"/>
      <c r="BU239" s="27"/>
      <c r="BV239" s="27"/>
      <c r="BW239" s="54"/>
      <c r="BX239" s="26"/>
      <c r="BY239" s="54"/>
      <c r="BZ239" s="26"/>
      <c r="CA239" s="26"/>
      <c r="CB239" s="26"/>
    </row>
    <row r="240" spans="1:80" ht="17.45" customHeight="1">
      <c r="A240" s="86">
        <f t="shared" si="126"/>
        <v>33.6</v>
      </c>
      <c r="B240" s="179">
        <f t="shared" si="112"/>
        <v>45973</v>
      </c>
      <c r="C240" s="8">
        <v>0</v>
      </c>
      <c r="D240" s="11">
        <v>0</v>
      </c>
      <c r="E240" s="12">
        <v>0</v>
      </c>
      <c r="F240" s="11">
        <v>6</v>
      </c>
      <c r="G240" s="74">
        <f t="shared" si="135"/>
        <v>612</v>
      </c>
      <c r="H240" s="75">
        <f t="shared" si="135"/>
        <v>5946</v>
      </c>
      <c r="I240" s="88">
        <f t="shared" si="131"/>
        <v>0</v>
      </c>
      <c r="J240" s="78">
        <f t="shared" si="132"/>
        <v>0</v>
      </c>
      <c r="K240" s="78">
        <f t="shared" si="133"/>
        <v>0</v>
      </c>
      <c r="L240" s="78">
        <f t="shared" si="134"/>
        <v>1.0080645161290322E-3</v>
      </c>
      <c r="M240" s="78">
        <f t="shared" ca="1" si="117"/>
        <v>0.16890380313199105</v>
      </c>
      <c r="N240" s="78">
        <f t="shared" ca="1" si="118"/>
        <v>4.1165294490183663E-2</v>
      </c>
      <c r="O240" s="78">
        <f t="shared" si="119"/>
        <v>5.0000000000000001E-4</v>
      </c>
      <c r="P240" s="13" t="s">
        <v>184</v>
      </c>
      <c r="Q240" s="8">
        <v>132</v>
      </c>
      <c r="R240" s="13">
        <v>167</v>
      </c>
      <c r="S240" s="89">
        <f t="shared" si="113"/>
        <v>132</v>
      </c>
      <c r="T240" s="75">
        <f t="shared" si="114"/>
        <v>167</v>
      </c>
      <c r="U240" s="90">
        <f t="shared" si="115"/>
        <v>80.784000000000006</v>
      </c>
      <c r="V240" s="82">
        <f t="shared" si="116"/>
        <v>992.98199999999997</v>
      </c>
      <c r="W240" s="8">
        <v>5160</v>
      </c>
      <c r="X240" s="8">
        <v>84</v>
      </c>
      <c r="Y240" s="12">
        <v>10</v>
      </c>
      <c r="Z240" s="12">
        <v>28</v>
      </c>
      <c r="AA240" s="12">
        <v>21</v>
      </c>
      <c r="AB240" s="12">
        <v>59.4</v>
      </c>
      <c r="AC240" s="91">
        <f t="shared" si="127"/>
        <v>143</v>
      </c>
      <c r="AD240" s="75">
        <f t="shared" si="128"/>
        <v>5017</v>
      </c>
      <c r="AE240" s="88">
        <f t="shared" si="107"/>
        <v>0.86693548387096775</v>
      </c>
      <c r="AF240" s="92">
        <f t="shared" si="108"/>
        <v>1.627906976744186E-2</v>
      </c>
      <c r="AG240" s="93">
        <f t="shared" si="109"/>
        <v>1.937984496124031E-3</v>
      </c>
      <c r="AH240" s="93">
        <f t="shared" si="110"/>
        <v>5.4263565891472867E-3</v>
      </c>
      <c r="AI240" s="78">
        <f t="shared" si="111"/>
        <v>4.0697674418604651E-3</v>
      </c>
      <c r="AJ240" s="92">
        <f t="shared" si="129"/>
        <v>2.7713178294573645E-2</v>
      </c>
      <c r="AK240" s="78">
        <f t="shared" si="130"/>
        <v>0.97228682170542635</v>
      </c>
      <c r="AL240" s="11"/>
      <c r="AM240" s="14"/>
      <c r="AN240" s="11"/>
      <c r="AO240" s="15"/>
      <c r="AP240" s="11">
        <v>33948</v>
      </c>
      <c r="AQ240" s="11">
        <v>34056</v>
      </c>
      <c r="AR240" s="11">
        <v>34156</v>
      </c>
      <c r="AS240" s="75">
        <f t="shared" si="120"/>
        <v>2080</v>
      </c>
      <c r="AT240" s="75">
        <f t="shared" ca="1" si="121"/>
        <v>2730</v>
      </c>
      <c r="AU240" s="75">
        <f t="shared" si="122"/>
        <v>1.9371073399604755</v>
      </c>
      <c r="AV240" s="170">
        <f t="shared" ca="1" si="123"/>
        <v>416.2854528819762</v>
      </c>
      <c r="AW240" s="169">
        <v>0.20833333333333334</v>
      </c>
      <c r="AX240" s="169">
        <v>0.875</v>
      </c>
      <c r="AY240" s="75">
        <f t="shared" si="124"/>
        <v>16</v>
      </c>
      <c r="AZ240" s="169">
        <v>0.22916666666666666</v>
      </c>
      <c r="BA240" s="169">
        <v>0.39583333333333331</v>
      </c>
      <c r="BB240" s="75">
        <f t="shared" si="125"/>
        <v>4</v>
      </c>
      <c r="BC240" s="11" t="s">
        <v>188</v>
      </c>
      <c r="BH240" s="52"/>
      <c r="BI240" s="52"/>
      <c r="BJ240" s="52"/>
      <c r="BK240" s="52"/>
      <c r="BL240" s="52"/>
      <c r="BM240" s="52"/>
      <c r="BQ240" s="27"/>
      <c r="BR240" s="27"/>
      <c r="BS240" s="27"/>
      <c r="BT240" s="27"/>
      <c r="BU240" s="27"/>
      <c r="BV240" s="27"/>
      <c r="BW240" s="54"/>
      <c r="BX240" s="26"/>
      <c r="BY240" s="54"/>
      <c r="BZ240" s="26"/>
      <c r="CA240" s="26"/>
      <c r="CB240" s="26"/>
    </row>
    <row r="241" spans="1:80" ht="17.45" customHeight="1" thickBot="1">
      <c r="A241" s="94">
        <f t="shared" si="126"/>
        <v>33.700000000000003</v>
      </c>
      <c r="B241" s="180">
        <f t="shared" si="112"/>
        <v>45974</v>
      </c>
      <c r="C241" s="16">
        <v>0</v>
      </c>
      <c r="D241" s="17">
        <v>0</v>
      </c>
      <c r="E241" s="18"/>
      <c r="F241" s="17">
        <v>2</v>
      </c>
      <c r="G241" s="96">
        <f t="shared" si="135"/>
        <v>612</v>
      </c>
      <c r="H241" s="97">
        <f t="shared" si="135"/>
        <v>5944</v>
      </c>
      <c r="I241" s="98">
        <f t="shared" si="131"/>
        <v>0</v>
      </c>
      <c r="J241" s="99">
        <f t="shared" si="132"/>
        <v>0</v>
      </c>
      <c r="K241" s="99">
        <f t="shared" si="133"/>
        <v>0</v>
      </c>
      <c r="L241" s="99">
        <f t="shared" si="134"/>
        <v>3.3636057854019509E-4</v>
      </c>
      <c r="M241" s="99">
        <f t="shared" ca="1" si="117"/>
        <v>0.16890380313199105</v>
      </c>
      <c r="N241" s="99">
        <f t="shared" ca="1" si="118"/>
        <v>4.1481950601646611E-2</v>
      </c>
      <c r="O241" s="99">
        <f t="shared" si="119"/>
        <v>5.0000000000000001E-4</v>
      </c>
      <c r="P241" s="19" t="s">
        <v>184</v>
      </c>
      <c r="Q241" s="16">
        <v>132</v>
      </c>
      <c r="R241" s="19">
        <v>167</v>
      </c>
      <c r="S241" s="89">
        <f t="shared" si="113"/>
        <v>132</v>
      </c>
      <c r="T241" s="75">
        <f t="shared" si="114"/>
        <v>167</v>
      </c>
      <c r="U241" s="100">
        <f t="shared" si="115"/>
        <v>80.784000000000006</v>
      </c>
      <c r="V241" s="101">
        <f t="shared" si="116"/>
        <v>992.64800000000002</v>
      </c>
      <c r="W241" s="16">
        <v>5190</v>
      </c>
      <c r="X241" s="8">
        <v>81</v>
      </c>
      <c r="Y241" s="12">
        <v>2</v>
      </c>
      <c r="Z241" s="12">
        <v>27</v>
      </c>
      <c r="AA241" s="12">
        <v>26</v>
      </c>
      <c r="AB241" s="12">
        <v>60.2</v>
      </c>
      <c r="AC241" s="102">
        <f t="shared" si="127"/>
        <v>136</v>
      </c>
      <c r="AD241" s="97">
        <f t="shared" si="128"/>
        <v>5054</v>
      </c>
      <c r="AE241" s="98">
        <f t="shared" si="107"/>
        <v>0.87285570131180623</v>
      </c>
      <c r="AF241" s="103">
        <f t="shared" si="108"/>
        <v>1.560693641618497E-2</v>
      </c>
      <c r="AG241" s="104">
        <f t="shared" si="109"/>
        <v>3.8535645472061658E-4</v>
      </c>
      <c r="AH241" s="104">
        <f t="shared" si="110"/>
        <v>5.2023121387283237E-3</v>
      </c>
      <c r="AI241" s="99">
        <f t="shared" si="111"/>
        <v>5.0096339113680152E-3</v>
      </c>
      <c r="AJ241" s="103">
        <f t="shared" si="129"/>
        <v>2.6204238921001925E-2</v>
      </c>
      <c r="AK241" s="99">
        <f t="shared" si="130"/>
        <v>0.97379576107899812</v>
      </c>
      <c r="AL241" s="17"/>
      <c r="AM241" s="20"/>
      <c r="AN241" s="17"/>
      <c r="AO241" s="21"/>
      <c r="AP241" s="17">
        <v>34221</v>
      </c>
      <c r="AQ241" s="17">
        <v>34333</v>
      </c>
      <c r="AR241" s="17">
        <v>34424</v>
      </c>
      <c r="AS241" s="97">
        <f t="shared" si="120"/>
        <v>2029.9999999999998</v>
      </c>
      <c r="AT241" s="97">
        <f t="shared" ca="1" si="121"/>
        <v>2710</v>
      </c>
      <c r="AU241" s="97">
        <f t="shared" si="122"/>
        <v>1.8911305047734741</v>
      </c>
      <c r="AV241" s="171">
        <f t="shared" ca="1" si="123"/>
        <v>413.36180597925562</v>
      </c>
      <c r="AW241" s="167">
        <v>0.20833333333333334</v>
      </c>
      <c r="AX241" s="167">
        <v>0.875</v>
      </c>
      <c r="AY241" s="97">
        <f t="shared" si="124"/>
        <v>16</v>
      </c>
      <c r="AZ241" s="167">
        <v>0.22916666666666666</v>
      </c>
      <c r="BA241" s="167">
        <v>0.39583333333333331</v>
      </c>
      <c r="BB241" s="97">
        <f t="shared" si="125"/>
        <v>4</v>
      </c>
      <c r="BC241" s="17" t="s">
        <v>188</v>
      </c>
      <c r="BH241" s="52"/>
      <c r="BI241" s="52"/>
      <c r="BJ241" s="52"/>
      <c r="BK241" s="52"/>
      <c r="BL241" s="52"/>
      <c r="BM241" s="52"/>
      <c r="BQ241" s="27"/>
      <c r="BR241" s="27"/>
      <c r="BS241" s="27"/>
      <c r="BT241" s="27"/>
      <c r="BU241" s="27"/>
      <c r="BV241" s="27"/>
      <c r="BW241" s="54"/>
      <c r="BX241" s="26"/>
      <c r="BY241" s="54"/>
      <c r="BZ241" s="26"/>
      <c r="CA241" s="26"/>
      <c r="CB241" s="26"/>
    </row>
    <row r="242" spans="1:80" ht="17.45" customHeight="1" thickTop="1">
      <c r="A242" s="105">
        <f>A235+1</f>
        <v>34.1</v>
      </c>
      <c r="B242" s="178">
        <f t="shared" si="112"/>
        <v>45975</v>
      </c>
      <c r="C242" s="4">
        <v>0</v>
      </c>
      <c r="D242" s="5">
        <v>0</v>
      </c>
      <c r="E242" s="6">
        <v>1</v>
      </c>
      <c r="F242" s="5">
        <v>1</v>
      </c>
      <c r="G242" s="74">
        <f t="shared" si="135"/>
        <v>611</v>
      </c>
      <c r="H242" s="75">
        <f t="shared" si="135"/>
        <v>5943</v>
      </c>
      <c r="I242" s="76">
        <f t="shared" si="131"/>
        <v>0</v>
      </c>
      <c r="J242" s="77">
        <f t="shared" si="132"/>
        <v>1.6339869281045752E-3</v>
      </c>
      <c r="K242" s="77">
        <f t="shared" si="133"/>
        <v>0</v>
      </c>
      <c r="L242" s="77">
        <f t="shared" si="134"/>
        <v>1.6823687752355316E-4</v>
      </c>
      <c r="M242" s="78">
        <f t="shared" ca="1" si="117"/>
        <v>0.17002237136465326</v>
      </c>
      <c r="N242" s="78">
        <f t="shared" ca="1" si="118"/>
        <v>4.1640278657378085E-2</v>
      </c>
      <c r="O242" s="78">
        <f t="shared" si="119"/>
        <v>5.0000000000000001E-4</v>
      </c>
      <c r="P242" s="13" t="s">
        <v>184</v>
      </c>
      <c r="Q242" s="8">
        <v>132</v>
      </c>
      <c r="R242" s="13">
        <v>167</v>
      </c>
      <c r="S242" s="79">
        <f t="shared" si="113"/>
        <v>132</v>
      </c>
      <c r="T242" s="80">
        <f t="shared" si="114"/>
        <v>167</v>
      </c>
      <c r="U242" s="90">
        <f t="shared" si="115"/>
        <v>80.652000000000001</v>
      </c>
      <c r="V242" s="82">
        <f t="shared" si="116"/>
        <v>992.48099999999999</v>
      </c>
      <c r="W242" s="4">
        <v>5220</v>
      </c>
      <c r="X242" s="4">
        <v>78</v>
      </c>
      <c r="Y242" s="6">
        <v>7</v>
      </c>
      <c r="Z242" s="6">
        <v>16</v>
      </c>
      <c r="AA242" s="6">
        <v>33</v>
      </c>
      <c r="AB242" s="6">
        <v>60</v>
      </c>
      <c r="AC242" s="83">
        <f t="shared" si="127"/>
        <v>134</v>
      </c>
      <c r="AD242" s="80">
        <f t="shared" si="128"/>
        <v>5086</v>
      </c>
      <c r="AE242" s="76">
        <f t="shared" si="107"/>
        <v>0.87819650067294752</v>
      </c>
      <c r="AF242" s="84">
        <f t="shared" si="108"/>
        <v>1.4942528735632184E-2</v>
      </c>
      <c r="AG242" s="85">
        <f t="shared" si="109"/>
        <v>1.3409961685823754E-3</v>
      </c>
      <c r="AH242" s="85">
        <f t="shared" si="110"/>
        <v>3.0651340996168583E-3</v>
      </c>
      <c r="AI242" s="77">
        <f t="shared" si="111"/>
        <v>6.32183908045977E-3</v>
      </c>
      <c r="AJ242" s="84">
        <f t="shared" si="129"/>
        <v>2.5670498084291189E-2</v>
      </c>
      <c r="AK242" s="77">
        <f t="shared" si="130"/>
        <v>0.97432950191570877</v>
      </c>
      <c r="AL242" s="5">
        <v>4287</v>
      </c>
      <c r="AM242" s="9">
        <v>0.66</v>
      </c>
      <c r="AN242" s="5">
        <v>3584</v>
      </c>
      <c r="AO242" s="10">
        <v>0.77</v>
      </c>
      <c r="AP242" s="5">
        <v>34492</v>
      </c>
      <c r="AQ242" s="5">
        <v>34597</v>
      </c>
      <c r="AR242" s="5">
        <v>34694</v>
      </c>
      <c r="AS242" s="80">
        <f t="shared" si="120"/>
        <v>2020</v>
      </c>
      <c r="AT242" s="80">
        <f t="shared" ca="1" si="121"/>
        <v>2680</v>
      </c>
      <c r="AU242" s="80">
        <f t="shared" si="122"/>
        <v>1.8823389085975364</v>
      </c>
      <c r="AV242" s="172">
        <f t="shared" ca="1" si="123"/>
        <v>408.91058895331093</v>
      </c>
      <c r="AW242" s="165">
        <v>0.20833333333333334</v>
      </c>
      <c r="AX242" s="165">
        <v>0.875</v>
      </c>
      <c r="AY242" s="80">
        <f t="shared" si="124"/>
        <v>16</v>
      </c>
      <c r="AZ242" s="165">
        <v>0.22916666666666666</v>
      </c>
      <c r="BA242" s="165">
        <v>0.39583333333333331</v>
      </c>
      <c r="BB242" s="80">
        <f t="shared" si="125"/>
        <v>4</v>
      </c>
      <c r="BC242" s="5" t="s">
        <v>188</v>
      </c>
      <c r="BH242" s="52"/>
      <c r="BI242" s="52"/>
      <c r="BJ242" s="52"/>
      <c r="BK242" s="52"/>
      <c r="BL242" s="52"/>
      <c r="BM242" s="52"/>
      <c r="BQ242" s="27"/>
      <c r="BR242" s="27"/>
      <c r="BS242" s="27"/>
      <c r="BT242" s="27"/>
      <c r="BU242" s="27"/>
      <c r="BV242" s="27"/>
      <c r="BW242" s="54"/>
      <c r="BX242" s="26"/>
      <c r="BY242" s="54"/>
      <c r="BZ242" s="26"/>
      <c r="CA242" s="26"/>
      <c r="CB242" s="26"/>
    </row>
    <row r="243" spans="1:80" ht="17.45" customHeight="1">
      <c r="A243" s="94">
        <f t="shared" si="126"/>
        <v>34.200000000000003</v>
      </c>
      <c r="B243" s="179">
        <f t="shared" si="112"/>
        <v>45976</v>
      </c>
      <c r="C243" s="8">
        <v>0</v>
      </c>
      <c r="D243" s="11">
        <v>0</v>
      </c>
      <c r="E243" s="12"/>
      <c r="F243" s="11">
        <v>3</v>
      </c>
      <c r="G243" s="74">
        <f t="shared" si="135"/>
        <v>611</v>
      </c>
      <c r="H243" s="75">
        <f t="shared" si="135"/>
        <v>5940</v>
      </c>
      <c r="I243" s="88">
        <f t="shared" si="131"/>
        <v>0</v>
      </c>
      <c r="J243" s="78">
        <f t="shared" si="132"/>
        <v>0</v>
      </c>
      <c r="K243" s="78">
        <f t="shared" si="133"/>
        <v>0</v>
      </c>
      <c r="L243" s="78">
        <f t="shared" si="134"/>
        <v>5.0479555779909136E-4</v>
      </c>
      <c r="M243" s="78">
        <f t="shared" ca="1" si="117"/>
        <v>0.17002237136465326</v>
      </c>
      <c r="N243" s="78">
        <f t="shared" ca="1" si="118"/>
        <v>4.2115262824572515E-2</v>
      </c>
      <c r="O243" s="78">
        <f t="shared" si="119"/>
        <v>5.0000000000000001E-4</v>
      </c>
      <c r="P243" s="13" t="s">
        <v>184</v>
      </c>
      <c r="Q243" s="8">
        <v>135</v>
      </c>
      <c r="R243" s="13">
        <v>165</v>
      </c>
      <c r="S243" s="89">
        <f t="shared" si="113"/>
        <v>135</v>
      </c>
      <c r="T243" s="75">
        <f t="shared" si="114"/>
        <v>165</v>
      </c>
      <c r="U243" s="90">
        <f t="shared" si="115"/>
        <v>82.484999999999999</v>
      </c>
      <c r="V243" s="82">
        <f t="shared" si="116"/>
        <v>980.1</v>
      </c>
      <c r="W243" s="8">
        <v>5230</v>
      </c>
      <c r="X243" s="8">
        <v>64</v>
      </c>
      <c r="Y243" s="12"/>
      <c r="Z243" s="12">
        <v>17</v>
      </c>
      <c r="AA243" s="12">
        <v>28</v>
      </c>
      <c r="AB243" s="12">
        <v>60.2</v>
      </c>
      <c r="AC243" s="91">
        <f t="shared" si="127"/>
        <v>109</v>
      </c>
      <c r="AD243" s="75">
        <f t="shared" si="128"/>
        <v>5121</v>
      </c>
      <c r="AE243" s="88">
        <f t="shared" si="107"/>
        <v>0.88002692242974934</v>
      </c>
      <c r="AF243" s="92">
        <f t="shared" si="108"/>
        <v>1.2237093690248566E-2</v>
      </c>
      <c r="AG243" s="93">
        <f t="shared" si="109"/>
        <v>0</v>
      </c>
      <c r="AH243" s="93">
        <f t="shared" si="110"/>
        <v>3.2504780114722752E-3</v>
      </c>
      <c r="AI243" s="78">
        <f t="shared" si="111"/>
        <v>5.3537284894837472E-3</v>
      </c>
      <c r="AJ243" s="92">
        <f t="shared" si="129"/>
        <v>2.084130019120459E-2</v>
      </c>
      <c r="AK243" s="78">
        <f t="shared" si="130"/>
        <v>0.97915869980879544</v>
      </c>
      <c r="AL243" s="11"/>
      <c r="AM243" s="14"/>
      <c r="AN243" s="11"/>
      <c r="AO243" s="15"/>
      <c r="AP243" s="11">
        <v>34760</v>
      </c>
      <c r="AQ243" s="11">
        <v>34877</v>
      </c>
      <c r="AR243" s="11">
        <v>34967</v>
      </c>
      <c r="AS243" s="75">
        <f t="shared" si="120"/>
        <v>2070</v>
      </c>
      <c r="AT243" s="75">
        <f t="shared" ca="1" si="121"/>
        <v>2830</v>
      </c>
      <c r="AU243" s="75">
        <f t="shared" si="122"/>
        <v>1.948079447761826</v>
      </c>
      <c r="AV243" s="170">
        <f t="shared" ca="1" si="123"/>
        <v>431.99511524958024</v>
      </c>
      <c r="AW243" s="169">
        <v>0.20833333333333334</v>
      </c>
      <c r="AX243" s="169">
        <v>0.875</v>
      </c>
      <c r="AY243" s="75">
        <f t="shared" si="124"/>
        <v>16</v>
      </c>
      <c r="AZ243" s="169">
        <v>0.22916666666666666</v>
      </c>
      <c r="BA243" s="169">
        <v>0.39583333333333331</v>
      </c>
      <c r="BB243" s="75">
        <f t="shared" si="125"/>
        <v>4</v>
      </c>
      <c r="BC243" s="11" t="s">
        <v>188</v>
      </c>
      <c r="BH243" s="52"/>
      <c r="BI243" s="52"/>
      <c r="BJ243" s="52"/>
      <c r="BK243" s="52"/>
      <c r="BL243" s="52"/>
      <c r="BM243" s="52"/>
      <c r="BQ243" s="27"/>
      <c r="BR243" s="27"/>
      <c r="BS243" s="27"/>
      <c r="BT243" s="27"/>
      <c r="BU243" s="27"/>
      <c r="BV243" s="27"/>
      <c r="BW243" s="54"/>
      <c r="BX243" s="26"/>
      <c r="BY243" s="54"/>
      <c r="BZ243" s="26"/>
      <c r="CA243" s="26"/>
      <c r="CB243" s="26"/>
    </row>
    <row r="244" spans="1:80" ht="17.45" customHeight="1">
      <c r="A244" s="86">
        <f t="shared" si="126"/>
        <v>34.299999999999997</v>
      </c>
      <c r="B244" s="179">
        <f t="shared" si="112"/>
        <v>45977</v>
      </c>
      <c r="C244" s="8">
        <v>0</v>
      </c>
      <c r="D244" s="11">
        <v>0</v>
      </c>
      <c r="E244" s="12"/>
      <c r="F244" s="11">
        <v>3</v>
      </c>
      <c r="G244" s="74">
        <f t="shared" si="135"/>
        <v>611</v>
      </c>
      <c r="H244" s="75">
        <f t="shared" si="135"/>
        <v>5937</v>
      </c>
      <c r="I244" s="88">
        <f t="shared" si="131"/>
        <v>0</v>
      </c>
      <c r="J244" s="78">
        <f t="shared" si="132"/>
        <v>0</v>
      </c>
      <c r="K244" s="78">
        <f t="shared" si="133"/>
        <v>0</v>
      </c>
      <c r="L244" s="78">
        <f t="shared" si="134"/>
        <v>5.0505050505050505E-4</v>
      </c>
      <c r="M244" s="78">
        <f t="shared" ca="1" si="117"/>
        <v>0.17002237136465326</v>
      </c>
      <c r="N244" s="78">
        <f t="shared" ca="1" si="118"/>
        <v>4.2590246991766938E-2</v>
      </c>
      <c r="O244" s="78">
        <f t="shared" si="119"/>
        <v>5.0000000000000001E-4</v>
      </c>
      <c r="P244" s="13" t="s">
        <v>184</v>
      </c>
      <c r="Q244" s="8">
        <v>135</v>
      </c>
      <c r="R244" s="13">
        <v>165</v>
      </c>
      <c r="S244" s="89">
        <f t="shared" si="113"/>
        <v>135</v>
      </c>
      <c r="T244" s="75">
        <f t="shared" si="114"/>
        <v>165</v>
      </c>
      <c r="U244" s="90">
        <f t="shared" si="115"/>
        <v>82.484999999999999</v>
      </c>
      <c r="V244" s="82">
        <f t="shared" si="116"/>
        <v>979.60500000000002</v>
      </c>
      <c r="W244" s="8">
        <v>5254</v>
      </c>
      <c r="X244" s="8">
        <v>69</v>
      </c>
      <c r="Y244" s="12">
        <v>3</v>
      </c>
      <c r="Z244" s="12">
        <v>13</v>
      </c>
      <c r="AA244" s="12">
        <v>40</v>
      </c>
      <c r="AB244" s="12">
        <v>61</v>
      </c>
      <c r="AC244" s="91">
        <f t="shared" si="127"/>
        <v>125</v>
      </c>
      <c r="AD244" s="75">
        <f t="shared" si="128"/>
        <v>5129</v>
      </c>
      <c r="AE244" s="88">
        <f t="shared" si="107"/>
        <v>0.88451178451178447</v>
      </c>
      <c r="AF244" s="92">
        <f t="shared" si="108"/>
        <v>1.3132851161020176E-2</v>
      </c>
      <c r="AG244" s="93">
        <f t="shared" si="109"/>
        <v>5.7099352874000761E-4</v>
      </c>
      <c r="AH244" s="93">
        <f t="shared" si="110"/>
        <v>2.4743052912066998E-3</v>
      </c>
      <c r="AI244" s="78">
        <f t="shared" si="111"/>
        <v>7.6132470498667679E-3</v>
      </c>
      <c r="AJ244" s="92">
        <f t="shared" si="129"/>
        <v>2.379139703083365E-2</v>
      </c>
      <c r="AK244" s="78">
        <f t="shared" si="130"/>
        <v>0.97620860296916634</v>
      </c>
      <c r="AL244" s="11"/>
      <c r="AM244" s="14"/>
      <c r="AN244" s="11"/>
      <c r="AO244" s="15"/>
      <c r="AP244" s="11">
        <v>35043</v>
      </c>
      <c r="AQ244" s="11">
        <v>35153</v>
      </c>
      <c r="AR244" s="11">
        <v>35238</v>
      </c>
      <c r="AS244" s="75">
        <f t="shared" si="120"/>
        <v>1950</v>
      </c>
      <c r="AT244" s="75">
        <f t="shared" ca="1" si="121"/>
        <v>2640</v>
      </c>
      <c r="AU244" s="75">
        <f t="shared" si="122"/>
        <v>1.8360025986498321</v>
      </c>
      <c r="AV244" s="170">
        <f t="shared" ca="1" si="123"/>
        <v>403.17654245571168</v>
      </c>
      <c r="AW244" s="169">
        <v>0.20833333333333334</v>
      </c>
      <c r="AX244" s="169">
        <v>0.875</v>
      </c>
      <c r="AY244" s="75">
        <f t="shared" si="124"/>
        <v>16</v>
      </c>
      <c r="AZ244" s="169">
        <v>0.22916666666666666</v>
      </c>
      <c r="BA244" s="169">
        <v>0.39583333333333331</v>
      </c>
      <c r="BB244" s="75">
        <f t="shared" si="125"/>
        <v>4</v>
      </c>
      <c r="BC244" s="11" t="s">
        <v>188</v>
      </c>
      <c r="BH244" s="52"/>
      <c r="BI244" s="52"/>
      <c r="BJ244" s="52"/>
      <c r="BK244" s="52"/>
      <c r="BL244" s="52"/>
      <c r="BM244" s="52"/>
      <c r="BQ244" s="27"/>
      <c r="BR244" s="27"/>
      <c r="BS244" s="27"/>
      <c r="BT244" s="27"/>
      <c r="BU244" s="27"/>
      <c r="BV244" s="27"/>
      <c r="BW244" s="54"/>
      <c r="BX244" s="26"/>
      <c r="BY244" s="54"/>
      <c r="BZ244" s="26"/>
      <c r="CA244" s="26"/>
      <c r="CB244" s="26"/>
    </row>
    <row r="245" spans="1:80" ht="17.45" customHeight="1">
      <c r="A245" s="94">
        <f t="shared" si="126"/>
        <v>34.4</v>
      </c>
      <c r="B245" s="179">
        <f t="shared" si="112"/>
        <v>45978</v>
      </c>
      <c r="C245" s="8">
        <v>0</v>
      </c>
      <c r="D245" s="11">
        <v>0</v>
      </c>
      <c r="E245" s="12">
        <v>2</v>
      </c>
      <c r="F245" s="11">
        <v>1</v>
      </c>
      <c r="G245" s="74">
        <f t="shared" si="135"/>
        <v>609</v>
      </c>
      <c r="H245" s="75">
        <f t="shared" si="135"/>
        <v>5936</v>
      </c>
      <c r="I245" s="88">
        <f t="shared" si="131"/>
        <v>0</v>
      </c>
      <c r="J245" s="78">
        <f t="shared" si="132"/>
        <v>3.2733224222585926E-3</v>
      </c>
      <c r="K245" s="78">
        <f t="shared" si="133"/>
        <v>0</v>
      </c>
      <c r="L245" s="78">
        <f t="shared" si="134"/>
        <v>1.6843523665150751E-4</v>
      </c>
      <c r="M245" s="78">
        <f t="shared" ca="1" si="117"/>
        <v>0.17225950782997762</v>
      </c>
      <c r="N245" s="78">
        <f t="shared" ca="1" si="118"/>
        <v>4.2748575047498419E-2</v>
      </c>
      <c r="O245" s="78">
        <f t="shared" si="119"/>
        <v>5.0000000000000001E-4</v>
      </c>
      <c r="P245" s="13" t="s">
        <v>184</v>
      </c>
      <c r="Q245" s="8">
        <v>135</v>
      </c>
      <c r="R245" s="13">
        <v>165</v>
      </c>
      <c r="S245" s="89">
        <f t="shared" si="113"/>
        <v>135</v>
      </c>
      <c r="T245" s="75">
        <f t="shared" si="114"/>
        <v>165</v>
      </c>
      <c r="U245" s="90">
        <f t="shared" si="115"/>
        <v>82.215000000000003</v>
      </c>
      <c r="V245" s="82">
        <f t="shared" si="116"/>
        <v>979.44</v>
      </c>
      <c r="W245" s="8">
        <v>5119</v>
      </c>
      <c r="X245" s="8">
        <v>97</v>
      </c>
      <c r="Y245" s="12">
        <v>1</v>
      </c>
      <c r="Z245" s="12">
        <v>11</v>
      </c>
      <c r="AA245" s="12">
        <v>23</v>
      </c>
      <c r="AB245" s="12">
        <v>60.3</v>
      </c>
      <c r="AC245" s="91">
        <f t="shared" si="127"/>
        <v>132</v>
      </c>
      <c r="AD245" s="75">
        <f t="shared" si="128"/>
        <v>4987</v>
      </c>
      <c r="AE245" s="88">
        <f t="shared" si="107"/>
        <v>0.86221997641906689</v>
      </c>
      <c r="AF245" s="92">
        <f t="shared" si="108"/>
        <v>1.8949013479195156E-2</v>
      </c>
      <c r="AG245" s="93">
        <f t="shared" si="109"/>
        <v>1.9535065442469231E-4</v>
      </c>
      <c r="AH245" s="93">
        <f t="shared" si="110"/>
        <v>2.1488571986716157E-3</v>
      </c>
      <c r="AI245" s="78">
        <f t="shared" si="111"/>
        <v>4.4930650517679234E-3</v>
      </c>
      <c r="AJ245" s="92">
        <f t="shared" si="129"/>
        <v>2.5786286384059387E-2</v>
      </c>
      <c r="AK245" s="78">
        <f t="shared" si="130"/>
        <v>0.97421371361594067</v>
      </c>
      <c r="AL245" s="11"/>
      <c r="AM245" s="14"/>
      <c r="AN245" s="11"/>
      <c r="AO245" s="15"/>
      <c r="AP245" s="11">
        <v>35307</v>
      </c>
      <c r="AQ245" s="11">
        <v>35417</v>
      </c>
      <c r="AR245" s="11">
        <v>35499</v>
      </c>
      <c r="AS245" s="75">
        <f t="shared" si="120"/>
        <v>1920</v>
      </c>
      <c r="AT245" s="75">
        <f t="shared" ca="1" si="121"/>
        <v>2610</v>
      </c>
      <c r="AU245" s="75">
        <f t="shared" si="122"/>
        <v>1.8084971106432881</v>
      </c>
      <c r="AV245" s="170">
        <f t="shared" ca="1" si="123"/>
        <v>398.77769289533995</v>
      </c>
      <c r="AW245" s="169">
        <v>0.20833333333333334</v>
      </c>
      <c r="AX245" s="169">
        <v>0.875</v>
      </c>
      <c r="AY245" s="75">
        <f t="shared" si="124"/>
        <v>16</v>
      </c>
      <c r="AZ245" s="169">
        <v>0.22916666666666666</v>
      </c>
      <c r="BA245" s="169">
        <v>0.39583333333333331</v>
      </c>
      <c r="BB245" s="75">
        <f t="shared" si="125"/>
        <v>4</v>
      </c>
      <c r="BC245" s="11" t="s">
        <v>188</v>
      </c>
      <c r="BH245" s="52"/>
      <c r="BI245" s="52"/>
      <c r="BJ245" s="52"/>
      <c r="BK245" s="52"/>
      <c r="BL245" s="52"/>
      <c r="BM245" s="52"/>
      <c r="BQ245" s="27"/>
      <c r="BR245" s="27"/>
      <c r="BS245" s="27"/>
      <c r="BT245" s="27"/>
      <c r="BU245" s="27"/>
      <c r="BV245" s="27"/>
      <c r="BW245" s="54"/>
      <c r="BX245" s="26"/>
      <c r="BY245" s="54"/>
      <c r="BZ245" s="26"/>
      <c r="CA245" s="26"/>
      <c r="CB245" s="26"/>
    </row>
    <row r="246" spans="1:80" ht="17.45" customHeight="1">
      <c r="A246" s="86">
        <f t="shared" si="126"/>
        <v>34.5</v>
      </c>
      <c r="B246" s="179">
        <f t="shared" si="112"/>
        <v>45979</v>
      </c>
      <c r="C246" s="8">
        <v>0</v>
      </c>
      <c r="D246" s="11">
        <v>0</v>
      </c>
      <c r="E246" s="12"/>
      <c r="F246" s="11">
        <v>3</v>
      </c>
      <c r="G246" s="74">
        <f t="shared" si="135"/>
        <v>609</v>
      </c>
      <c r="H246" s="75">
        <f t="shared" si="135"/>
        <v>5933</v>
      </c>
      <c r="I246" s="88">
        <f t="shared" si="131"/>
        <v>0</v>
      </c>
      <c r="J246" s="78">
        <f t="shared" si="132"/>
        <v>0</v>
      </c>
      <c r="K246" s="78">
        <f t="shared" si="133"/>
        <v>0</v>
      </c>
      <c r="L246" s="78">
        <f t="shared" si="134"/>
        <v>5.0539083557951485E-4</v>
      </c>
      <c r="M246" s="78">
        <f t="shared" ca="1" si="117"/>
        <v>0.17225950782997762</v>
      </c>
      <c r="N246" s="78">
        <f t="shared" ca="1" si="118"/>
        <v>4.3223559214692842E-2</v>
      </c>
      <c r="O246" s="78">
        <f t="shared" si="119"/>
        <v>5.0000000000000001E-4</v>
      </c>
      <c r="P246" s="13" t="s">
        <v>184</v>
      </c>
      <c r="Q246" s="8">
        <v>135</v>
      </c>
      <c r="R246" s="13">
        <v>165</v>
      </c>
      <c r="S246" s="89">
        <f t="shared" si="113"/>
        <v>135</v>
      </c>
      <c r="T246" s="75">
        <f t="shared" si="114"/>
        <v>165</v>
      </c>
      <c r="U246" s="90">
        <f t="shared" si="115"/>
        <v>82.215000000000003</v>
      </c>
      <c r="V246" s="82">
        <f t="shared" si="116"/>
        <v>978.94500000000005</v>
      </c>
      <c r="W246" s="8">
        <v>5177</v>
      </c>
      <c r="X246" s="8">
        <v>98</v>
      </c>
      <c r="Y246" s="12">
        <v>4</v>
      </c>
      <c r="Z246" s="12">
        <v>25</v>
      </c>
      <c r="AA246" s="12">
        <v>28</v>
      </c>
      <c r="AB246" s="12">
        <v>61.3</v>
      </c>
      <c r="AC246" s="91">
        <f t="shared" si="127"/>
        <v>155</v>
      </c>
      <c r="AD246" s="75">
        <f t="shared" si="128"/>
        <v>5022</v>
      </c>
      <c r="AE246" s="88">
        <f t="shared" si="107"/>
        <v>0.8721361185983828</v>
      </c>
      <c r="AF246" s="92">
        <f t="shared" si="108"/>
        <v>1.8929882171141589E-2</v>
      </c>
      <c r="AG246" s="93">
        <f t="shared" si="109"/>
        <v>7.7264825188333008E-4</v>
      </c>
      <c r="AH246" s="93">
        <f t="shared" si="110"/>
        <v>4.8290515742708132E-3</v>
      </c>
      <c r="AI246" s="78">
        <f t="shared" si="111"/>
        <v>5.4085377631833105E-3</v>
      </c>
      <c r="AJ246" s="92">
        <f t="shared" si="129"/>
        <v>2.9940119760479042E-2</v>
      </c>
      <c r="AK246" s="78">
        <f t="shared" si="130"/>
        <v>0.97005988023952094</v>
      </c>
      <c r="AL246" s="11"/>
      <c r="AM246" s="14"/>
      <c r="AN246" s="11"/>
      <c r="AO246" s="15"/>
      <c r="AP246" s="11">
        <v>35568</v>
      </c>
      <c r="AQ246" s="11">
        <v>35688</v>
      </c>
      <c r="AR246" s="11">
        <v>35767</v>
      </c>
      <c r="AS246" s="75">
        <f t="shared" si="120"/>
        <v>1990</v>
      </c>
      <c r="AT246" s="75">
        <f t="shared" ca="1" si="121"/>
        <v>2670</v>
      </c>
      <c r="AU246" s="75">
        <f t="shared" si="122"/>
        <v>1.8753062686117079</v>
      </c>
      <c r="AV246" s="170">
        <f t="shared" ca="1" si="123"/>
        <v>408.13206970345459</v>
      </c>
      <c r="AW246" s="169">
        <v>0.20833333333333334</v>
      </c>
      <c r="AX246" s="169">
        <v>0.875</v>
      </c>
      <c r="AY246" s="75">
        <f t="shared" si="124"/>
        <v>16</v>
      </c>
      <c r="AZ246" s="169">
        <v>0.22916666666666666</v>
      </c>
      <c r="BA246" s="169">
        <v>0.39583333333333331</v>
      </c>
      <c r="BB246" s="75">
        <f t="shared" si="125"/>
        <v>4</v>
      </c>
      <c r="BC246" s="11" t="s">
        <v>188</v>
      </c>
      <c r="BH246" s="52"/>
      <c r="BI246" s="52"/>
      <c r="BJ246" s="52"/>
      <c r="BK246" s="52"/>
      <c r="BL246" s="52"/>
      <c r="BM246" s="52"/>
      <c r="BQ246" s="27"/>
      <c r="BR246" s="27"/>
      <c r="BS246" s="27"/>
      <c r="BT246" s="27"/>
      <c r="BU246" s="27"/>
      <c r="BV246" s="27"/>
      <c r="BW246" s="54"/>
      <c r="BX246" s="26"/>
      <c r="BY246" s="54"/>
      <c r="BZ246" s="26"/>
      <c r="CA246" s="26"/>
      <c r="CB246" s="26"/>
    </row>
    <row r="247" spans="1:80" ht="17.45" customHeight="1">
      <c r="A247" s="94">
        <f t="shared" si="126"/>
        <v>34.6</v>
      </c>
      <c r="B247" s="179">
        <f t="shared" si="112"/>
        <v>45980</v>
      </c>
      <c r="C247" s="8">
        <v>0</v>
      </c>
      <c r="D247" s="11">
        <v>0</v>
      </c>
      <c r="E247" s="12">
        <v>3</v>
      </c>
      <c r="F247" s="11">
        <v>3</v>
      </c>
      <c r="G247" s="74">
        <f t="shared" si="135"/>
        <v>606</v>
      </c>
      <c r="H247" s="75">
        <f t="shared" si="135"/>
        <v>5930</v>
      </c>
      <c r="I247" s="88">
        <f t="shared" si="131"/>
        <v>0</v>
      </c>
      <c r="J247" s="78">
        <f t="shared" si="132"/>
        <v>4.9261083743842365E-3</v>
      </c>
      <c r="K247" s="78">
        <f t="shared" si="133"/>
        <v>0</v>
      </c>
      <c r="L247" s="78">
        <f t="shared" si="134"/>
        <v>5.056463846283499E-4</v>
      </c>
      <c r="M247" s="78">
        <f t="shared" ca="1" si="117"/>
        <v>0.17561521252796419</v>
      </c>
      <c r="N247" s="78">
        <f t="shared" ca="1" si="118"/>
        <v>4.3698543381887271E-2</v>
      </c>
      <c r="O247" s="78">
        <f t="shared" si="119"/>
        <v>5.0000000000000001E-4</v>
      </c>
      <c r="P247" s="13" t="s">
        <v>184</v>
      </c>
      <c r="Q247" s="8">
        <v>135</v>
      </c>
      <c r="R247" s="13">
        <v>165</v>
      </c>
      <c r="S247" s="89">
        <f t="shared" si="113"/>
        <v>135</v>
      </c>
      <c r="T247" s="75">
        <f t="shared" si="114"/>
        <v>165</v>
      </c>
      <c r="U247" s="90">
        <f t="shared" si="115"/>
        <v>81.81</v>
      </c>
      <c r="V247" s="82">
        <f t="shared" si="116"/>
        <v>978.45</v>
      </c>
      <c r="W247" s="8">
        <v>5180</v>
      </c>
      <c r="X247" s="8">
        <v>105</v>
      </c>
      <c r="Y247" s="12">
        <v>7</v>
      </c>
      <c r="Z247" s="12">
        <v>26</v>
      </c>
      <c r="AA247" s="12">
        <v>47</v>
      </c>
      <c r="AB247" s="12">
        <v>61</v>
      </c>
      <c r="AC247" s="91">
        <f t="shared" si="127"/>
        <v>185</v>
      </c>
      <c r="AD247" s="75">
        <f t="shared" si="128"/>
        <v>4995</v>
      </c>
      <c r="AE247" s="88">
        <f t="shared" si="107"/>
        <v>0.87308275745828412</v>
      </c>
      <c r="AF247" s="92">
        <f t="shared" si="108"/>
        <v>2.0270270270270271E-2</v>
      </c>
      <c r="AG247" s="93">
        <f t="shared" si="109"/>
        <v>1.3513513513513514E-3</v>
      </c>
      <c r="AH247" s="93">
        <f t="shared" si="110"/>
        <v>5.0193050193050193E-3</v>
      </c>
      <c r="AI247" s="78">
        <f t="shared" si="111"/>
        <v>9.0733590733590736E-3</v>
      </c>
      <c r="AJ247" s="92">
        <f t="shared" si="129"/>
        <v>3.5714285714285712E-2</v>
      </c>
      <c r="AK247" s="78">
        <f t="shared" si="130"/>
        <v>0.9642857142857143</v>
      </c>
      <c r="AL247" s="11"/>
      <c r="AM247" s="14"/>
      <c r="AN247" s="11"/>
      <c r="AO247" s="15"/>
      <c r="AP247" s="11">
        <v>35835</v>
      </c>
      <c r="AQ247" s="11">
        <v>35949</v>
      </c>
      <c r="AR247" s="11">
        <v>36030</v>
      </c>
      <c r="AS247" s="75">
        <f t="shared" si="120"/>
        <v>1950</v>
      </c>
      <c r="AT247" s="75">
        <f t="shared" ca="1" si="121"/>
        <v>2730</v>
      </c>
      <c r="AU247" s="75">
        <f t="shared" si="122"/>
        <v>1.8391715239658197</v>
      </c>
      <c r="AV247" s="170">
        <f t="shared" ca="1" si="123"/>
        <v>417.68665850673193</v>
      </c>
      <c r="AW247" s="169">
        <v>0.20833333333333334</v>
      </c>
      <c r="AX247" s="169">
        <v>0.875</v>
      </c>
      <c r="AY247" s="75">
        <f t="shared" si="124"/>
        <v>16</v>
      </c>
      <c r="AZ247" s="169">
        <v>0.22916666666666666</v>
      </c>
      <c r="BA247" s="169">
        <v>0.39583333333333331</v>
      </c>
      <c r="BB247" s="75">
        <f t="shared" si="125"/>
        <v>4</v>
      </c>
      <c r="BC247" s="11" t="s">
        <v>188</v>
      </c>
      <c r="BH247" s="52"/>
      <c r="BI247" s="52"/>
      <c r="BJ247" s="52"/>
      <c r="BK247" s="52"/>
      <c r="BL247" s="52"/>
      <c r="BM247" s="52"/>
      <c r="BQ247" s="27"/>
      <c r="BR247" s="27"/>
      <c r="BS247" s="27"/>
      <c r="BT247" s="27"/>
      <c r="BU247" s="27"/>
      <c r="BV247" s="27"/>
      <c r="BW247" s="54"/>
      <c r="BX247" s="26"/>
      <c r="BY247" s="54"/>
      <c r="BZ247" s="26"/>
      <c r="CA247" s="26"/>
      <c r="CB247" s="26"/>
    </row>
    <row r="248" spans="1:80" ht="17.45" customHeight="1" thickBot="1">
      <c r="A248" s="86">
        <f t="shared" si="126"/>
        <v>34.700000000000003</v>
      </c>
      <c r="B248" s="180">
        <f t="shared" si="112"/>
        <v>45981</v>
      </c>
      <c r="C248" s="16">
        <v>0</v>
      </c>
      <c r="D248" s="17">
        <v>0</v>
      </c>
      <c r="E248" s="18">
        <v>1</v>
      </c>
      <c r="F248" s="17">
        <v>2</v>
      </c>
      <c r="G248" s="96">
        <f t="shared" si="135"/>
        <v>605</v>
      </c>
      <c r="H248" s="97">
        <f t="shared" si="135"/>
        <v>5928</v>
      </c>
      <c r="I248" s="98">
        <f t="shared" si="131"/>
        <v>0</v>
      </c>
      <c r="J248" s="99">
        <f t="shared" si="132"/>
        <v>1.6501650165016502E-3</v>
      </c>
      <c r="K248" s="99">
        <f t="shared" si="133"/>
        <v>0</v>
      </c>
      <c r="L248" s="99">
        <f t="shared" si="134"/>
        <v>3.3726812816188871E-4</v>
      </c>
      <c r="M248" s="99">
        <f t="shared" ca="1" si="117"/>
        <v>0.1767337807606264</v>
      </c>
      <c r="N248" s="99">
        <f t="shared" ca="1" si="118"/>
        <v>4.401519949335022E-2</v>
      </c>
      <c r="O248" s="99">
        <f t="shared" si="119"/>
        <v>5.0000000000000001E-4</v>
      </c>
      <c r="P248" s="19" t="s">
        <v>184</v>
      </c>
      <c r="Q248" s="16">
        <v>135</v>
      </c>
      <c r="R248" s="19">
        <v>165</v>
      </c>
      <c r="S248" s="89">
        <f t="shared" si="113"/>
        <v>135</v>
      </c>
      <c r="T248" s="75">
        <f t="shared" si="114"/>
        <v>165</v>
      </c>
      <c r="U248" s="100">
        <f t="shared" si="115"/>
        <v>81.674999999999997</v>
      </c>
      <c r="V248" s="101">
        <f t="shared" si="116"/>
        <v>978.12</v>
      </c>
      <c r="W248" s="16">
        <v>5206</v>
      </c>
      <c r="X248" s="8">
        <v>79</v>
      </c>
      <c r="Y248" s="12">
        <v>6</v>
      </c>
      <c r="Z248" s="12">
        <v>11</v>
      </c>
      <c r="AA248" s="12">
        <v>27</v>
      </c>
      <c r="AB248" s="12">
        <v>61.9</v>
      </c>
      <c r="AC248" s="102">
        <f t="shared" si="127"/>
        <v>123</v>
      </c>
      <c r="AD248" s="97">
        <f t="shared" si="128"/>
        <v>5083</v>
      </c>
      <c r="AE248" s="98">
        <f t="shared" si="107"/>
        <v>0.87790893760539634</v>
      </c>
      <c r="AF248" s="103">
        <f t="shared" si="108"/>
        <v>1.5174798309642719E-2</v>
      </c>
      <c r="AG248" s="104">
        <f t="shared" si="109"/>
        <v>1.1525163273146369E-3</v>
      </c>
      <c r="AH248" s="104">
        <f t="shared" si="110"/>
        <v>2.1129466000768342E-3</v>
      </c>
      <c r="AI248" s="99">
        <f t="shared" si="111"/>
        <v>5.1863234729158667E-3</v>
      </c>
      <c r="AJ248" s="103">
        <f t="shared" si="129"/>
        <v>2.3626584709950056E-2</v>
      </c>
      <c r="AK248" s="99">
        <f t="shared" si="130"/>
        <v>0.97637341529004995</v>
      </c>
      <c r="AL248" s="17"/>
      <c r="AM248" s="20"/>
      <c r="AN248" s="17"/>
      <c r="AO248" s="21"/>
      <c r="AP248" s="17">
        <v>36108</v>
      </c>
      <c r="AQ248" s="17">
        <v>36216</v>
      </c>
      <c r="AR248" s="17">
        <v>36293</v>
      </c>
      <c r="AS248" s="97">
        <f t="shared" si="120"/>
        <v>1850</v>
      </c>
      <c r="AT248" s="97">
        <f t="shared" ca="1" si="121"/>
        <v>2510</v>
      </c>
      <c r="AU248" s="97">
        <f t="shared" si="122"/>
        <v>1.7456206153076772</v>
      </c>
      <c r="AV248" s="171">
        <f t="shared" ca="1" si="123"/>
        <v>384.20327567733045</v>
      </c>
      <c r="AW248" s="167">
        <v>0.20833333333333334</v>
      </c>
      <c r="AX248" s="167">
        <v>0.875</v>
      </c>
      <c r="AY248" s="97">
        <f t="shared" si="124"/>
        <v>16</v>
      </c>
      <c r="AZ248" s="167">
        <v>0.22916666666666666</v>
      </c>
      <c r="BA248" s="167">
        <v>0.39583333333333331</v>
      </c>
      <c r="BB248" s="97">
        <f t="shared" si="125"/>
        <v>4</v>
      </c>
      <c r="BC248" s="17"/>
      <c r="BH248" s="52"/>
      <c r="BI248" s="52"/>
      <c r="BJ248" s="52"/>
      <c r="BK248" s="52"/>
      <c r="BL248" s="52"/>
      <c r="BM248" s="52"/>
      <c r="BQ248" s="27"/>
      <c r="BR248" s="27"/>
      <c r="BS248" s="27"/>
      <c r="BT248" s="27"/>
      <c r="BU248" s="27"/>
      <c r="BV248" s="27"/>
      <c r="BW248" s="54"/>
      <c r="BX248" s="26"/>
      <c r="BY248" s="54"/>
      <c r="BZ248" s="26"/>
      <c r="CA248" s="26"/>
      <c r="CB248" s="26"/>
    </row>
    <row r="249" spans="1:80" ht="17.45" customHeight="1" thickTop="1">
      <c r="A249" s="71">
        <f>A242+1</f>
        <v>35.1</v>
      </c>
      <c r="B249" s="178">
        <f t="shared" si="112"/>
        <v>45982</v>
      </c>
      <c r="C249" s="4">
        <v>0</v>
      </c>
      <c r="D249" s="5">
        <v>0</v>
      </c>
      <c r="E249" s="6">
        <v>3</v>
      </c>
      <c r="F249" s="5">
        <v>3</v>
      </c>
      <c r="G249" s="74">
        <f t="shared" si="135"/>
        <v>602</v>
      </c>
      <c r="H249" s="75">
        <f t="shared" si="135"/>
        <v>5925</v>
      </c>
      <c r="I249" s="76">
        <f t="shared" si="131"/>
        <v>0</v>
      </c>
      <c r="J249" s="77">
        <f t="shared" si="132"/>
        <v>4.9586776859504135E-3</v>
      </c>
      <c r="K249" s="77">
        <f t="shared" si="133"/>
        <v>0</v>
      </c>
      <c r="L249" s="77">
        <f t="shared" si="134"/>
        <v>5.0607287449392713E-4</v>
      </c>
      <c r="M249" s="78">
        <f t="shared" ca="1" si="117"/>
        <v>0.18008948545861297</v>
      </c>
      <c r="N249" s="78">
        <f t="shared" ca="1" si="118"/>
        <v>4.4490183660544649E-2</v>
      </c>
      <c r="O249" s="78">
        <f t="shared" si="119"/>
        <v>5.0000000000000001E-4</v>
      </c>
      <c r="P249" s="13" t="s">
        <v>184</v>
      </c>
      <c r="Q249" s="8">
        <v>135</v>
      </c>
      <c r="R249" s="13">
        <v>165</v>
      </c>
      <c r="S249" s="79">
        <f t="shared" si="113"/>
        <v>135</v>
      </c>
      <c r="T249" s="80">
        <f t="shared" si="114"/>
        <v>165</v>
      </c>
      <c r="U249" s="90">
        <f t="shared" si="115"/>
        <v>81.27</v>
      </c>
      <c r="V249" s="82">
        <f t="shared" si="116"/>
        <v>977.625</v>
      </c>
      <c r="W249" s="4">
        <v>5190</v>
      </c>
      <c r="X249" s="4">
        <v>89</v>
      </c>
      <c r="Y249" s="6">
        <v>1</v>
      </c>
      <c r="Z249" s="6">
        <v>27</v>
      </c>
      <c r="AA249" s="6">
        <v>29</v>
      </c>
      <c r="AB249" s="6">
        <v>60.3</v>
      </c>
      <c r="AC249" s="83">
        <f t="shared" si="127"/>
        <v>146</v>
      </c>
      <c r="AD249" s="80">
        <f t="shared" si="128"/>
        <v>5044</v>
      </c>
      <c r="AE249" s="76">
        <f t="shared" si="107"/>
        <v>0.87550607287449389</v>
      </c>
      <c r="AF249" s="84">
        <f t="shared" si="108"/>
        <v>1.7148362235067438E-2</v>
      </c>
      <c r="AG249" s="85">
        <f t="shared" si="109"/>
        <v>1.9267822736030829E-4</v>
      </c>
      <c r="AH249" s="85">
        <f t="shared" si="110"/>
        <v>5.2023121387283237E-3</v>
      </c>
      <c r="AI249" s="77">
        <f t="shared" si="111"/>
        <v>5.5876685934489407E-3</v>
      </c>
      <c r="AJ249" s="84">
        <f t="shared" si="129"/>
        <v>2.8131021194605008E-2</v>
      </c>
      <c r="AK249" s="77">
        <f t="shared" si="130"/>
        <v>0.97186897880539502</v>
      </c>
      <c r="AL249" s="5">
        <v>4496</v>
      </c>
      <c r="AM249" s="9">
        <v>0.59</v>
      </c>
      <c r="AN249" s="5">
        <v>3915</v>
      </c>
      <c r="AO249" s="10">
        <v>0.71</v>
      </c>
      <c r="AP249" s="5">
        <v>36359</v>
      </c>
      <c r="AQ249" s="5">
        <v>36469</v>
      </c>
      <c r="AR249" s="5">
        <v>36554</v>
      </c>
      <c r="AS249" s="80">
        <f t="shared" si="120"/>
        <v>1950</v>
      </c>
      <c r="AT249" s="80">
        <f t="shared" ca="1" si="121"/>
        <v>2550</v>
      </c>
      <c r="AU249" s="80">
        <f t="shared" si="122"/>
        <v>1.8415423625571941</v>
      </c>
      <c r="AV249" s="172">
        <f t="shared" ca="1" si="123"/>
        <v>390.68484755630453</v>
      </c>
      <c r="AW249" s="165">
        <v>0.20833333333333334</v>
      </c>
      <c r="AX249" s="165">
        <v>0.875</v>
      </c>
      <c r="AY249" s="80">
        <f t="shared" si="124"/>
        <v>16</v>
      </c>
      <c r="AZ249" s="165">
        <v>0.22916666666666666</v>
      </c>
      <c r="BA249" s="165">
        <v>0.39583333333333331</v>
      </c>
      <c r="BB249" s="80">
        <f t="shared" si="125"/>
        <v>4</v>
      </c>
      <c r="BC249" s="5"/>
      <c r="BH249" s="52"/>
      <c r="BI249" s="52"/>
      <c r="BJ249" s="52"/>
      <c r="BK249" s="52"/>
      <c r="BL249" s="52"/>
      <c r="BM249" s="52"/>
      <c r="BQ249" s="27"/>
      <c r="BR249" s="27"/>
      <c r="BS249" s="27"/>
      <c r="BT249" s="27"/>
      <c r="BU249" s="27"/>
      <c r="BV249" s="27"/>
      <c r="BW249" s="54"/>
      <c r="BX249" s="26"/>
      <c r="BY249" s="54"/>
      <c r="BZ249" s="26"/>
      <c r="CA249" s="26"/>
      <c r="CB249" s="26"/>
    </row>
    <row r="250" spans="1:80" ht="17.45" customHeight="1">
      <c r="A250" s="86">
        <f t="shared" si="126"/>
        <v>35.200000000000003</v>
      </c>
      <c r="B250" s="179">
        <f t="shared" si="112"/>
        <v>45983</v>
      </c>
      <c r="C250" s="8">
        <v>0</v>
      </c>
      <c r="D250" s="11">
        <v>0</v>
      </c>
      <c r="E250" s="12">
        <v>1</v>
      </c>
      <c r="F250" s="11">
        <v>1</v>
      </c>
      <c r="G250" s="74">
        <f t="shared" si="135"/>
        <v>601</v>
      </c>
      <c r="H250" s="75">
        <f t="shared" si="135"/>
        <v>5924</v>
      </c>
      <c r="I250" s="88">
        <f t="shared" si="131"/>
        <v>0</v>
      </c>
      <c r="J250" s="78">
        <f t="shared" si="132"/>
        <v>1.6611295681063123E-3</v>
      </c>
      <c r="K250" s="78">
        <f t="shared" si="133"/>
        <v>0</v>
      </c>
      <c r="L250" s="78">
        <f t="shared" si="134"/>
        <v>1.6877637130801687E-4</v>
      </c>
      <c r="M250" s="78">
        <f t="shared" ca="1" si="117"/>
        <v>0.18120805369127516</v>
      </c>
      <c r="N250" s="78">
        <f t="shared" ca="1" si="118"/>
        <v>4.4648511716276124E-2</v>
      </c>
      <c r="O250" s="78">
        <f t="shared" si="119"/>
        <v>5.0000000000000001E-4</v>
      </c>
      <c r="P250" s="13" t="s">
        <v>184</v>
      </c>
      <c r="Q250" s="8">
        <v>135</v>
      </c>
      <c r="R250" s="13">
        <v>165</v>
      </c>
      <c r="S250" s="89">
        <f t="shared" si="113"/>
        <v>135</v>
      </c>
      <c r="T250" s="75">
        <f t="shared" si="114"/>
        <v>165</v>
      </c>
      <c r="U250" s="90">
        <f t="shared" si="115"/>
        <v>81.135000000000005</v>
      </c>
      <c r="V250" s="82">
        <f t="shared" si="116"/>
        <v>977.46</v>
      </c>
      <c r="W250" s="8">
        <v>5100</v>
      </c>
      <c r="X250" s="8">
        <v>78</v>
      </c>
      <c r="Y250" s="12">
        <v>1</v>
      </c>
      <c r="Z250" s="12">
        <v>21</v>
      </c>
      <c r="AA250" s="12">
        <v>20</v>
      </c>
      <c r="AB250" s="12">
        <v>60.6</v>
      </c>
      <c r="AC250" s="91">
        <f t="shared" si="127"/>
        <v>120</v>
      </c>
      <c r="AD250" s="75">
        <f t="shared" si="128"/>
        <v>4980</v>
      </c>
      <c r="AE250" s="88">
        <f t="shared" si="107"/>
        <v>0.86075949367088611</v>
      </c>
      <c r="AF250" s="92">
        <f t="shared" si="108"/>
        <v>1.5294117647058824E-2</v>
      </c>
      <c r="AG250" s="93">
        <f t="shared" si="109"/>
        <v>1.9607843137254901E-4</v>
      </c>
      <c r="AH250" s="93">
        <f t="shared" si="110"/>
        <v>4.1176470588235297E-3</v>
      </c>
      <c r="AI250" s="78">
        <f t="shared" si="111"/>
        <v>3.9215686274509803E-3</v>
      </c>
      <c r="AJ250" s="92">
        <f t="shared" si="129"/>
        <v>2.3529411764705882E-2</v>
      </c>
      <c r="AK250" s="78">
        <f t="shared" si="130"/>
        <v>0.97647058823529409</v>
      </c>
      <c r="AL250" s="11"/>
      <c r="AM250" s="14"/>
      <c r="AN250" s="11"/>
      <c r="AO250" s="15"/>
      <c r="AP250" s="11">
        <v>36614</v>
      </c>
      <c r="AQ250" s="11">
        <v>36720</v>
      </c>
      <c r="AR250" s="11">
        <v>36802</v>
      </c>
      <c r="AS250" s="75">
        <f t="shared" si="120"/>
        <v>1880</v>
      </c>
      <c r="AT250" s="75">
        <f t="shared" ca="1" si="121"/>
        <v>2580</v>
      </c>
      <c r="AU250" s="75">
        <f t="shared" si="122"/>
        <v>1.775938862360015</v>
      </c>
      <c r="AV250" s="170">
        <f t="shared" ca="1" si="123"/>
        <v>395.40229885057471</v>
      </c>
      <c r="AW250" s="169">
        <v>0.20833333333333334</v>
      </c>
      <c r="AX250" s="169">
        <v>0.875</v>
      </c>
      <c r="AY250" s="75">
        <f t="shared" si="124"/>
        <v>16</v>
      </c>
      <c r="AZ250" s="169">
        <v>0.22916666666666666</v>
      </c>
      <c r="BA250" s="169">
        <v>0.39583333333333331</v>
      </c>
      <c r="BB250" s="75">
        <f t="shared" si="125"/>
        <v>4</v>
      </c>
      <c r="BC250" s="11"/>
      <c r="BH250" s="52"/>
      <c r="BI250" s="52"/>
      <c r="BJ250" s="52"/>
      <c r="BK250" s="52"/>
      <c r="BL250" s="52"/>
      <c r="BM250" s="52"/>
      <c r="BQ250" s="27"/>
      <c r="BR250" s="27"/>
      <c r="BS250" s="27"/>
      <c r="BT250" s="27"/>
      <c r="BU250" s="27"/>
      <c r="BV250" s="27"/>
      <c r="BW250" s="54"/>
      <c r="BX250" s="26"/>
      <c r="BY250" s="54"/>
      <c r="BZ250" s="26"/>
      <c r="CA250" s="26"/>
      <c r="CB250" s="26"/>
    </row>
    <row r="251" spans="1:80" ht="17.45" customHeight="1">
      <c r="A251" s="94">
        <f t="shared" si="126"/>
        <v>35.299999999999997</v>
      </c>
      <c r="B251" s="179">
        <f t="shared" si="112"/>
        <v>45984</v>
      </c>
      <c r="C251" s="8">
        <v>0</v>
      </c>
      <c r="D251" s="11">
        <v>0</v>
      </c>
      <c r="E251" s="12">
        <v>0</v>
      </c>
      <c r="F251" s="11">
        <v>2</v>
      </c>
      <c r="G251" s="74">
        <f t="shared" si="135"/>
        <v>601</v>
      </c>
      <c r="H251" s="75">
        <f t="shared" si="135"/>
        <v>5922</v>
      </c>
      <c r="I251" s="88">
        <f t="shared" si="131"/>
        <v>0</v>
      </c>
      <c r="J251" s="78">
        <f t="shared" si="132"/>
        <v>0</v>
      </c>
      <c r="K251" s="78">
        <f t="shared" si="133"/>
        <v>0</v>
      </c>
      <c r="L251" s="78">
        <f t="shared" si="134"/>
        <v>3.3760972316002703E-4</v>
      </c>
      <c r="M251" s="78">
        <f t="shared" ca="1" si="117"/>
        <v>0.18120805369127516</v>
      </c>
      <c r="N251" s="78">
        <f t="shared" ca="1" si="118"/>
        <v>4.4965167827739072E-2</v>
      </c>
      <c r="O251" s="78">
        <f t="shared" si="119"/>
        <v>5.0000000000000001E-4</v>
      </c>
      <c r="P251" s="13" t="s">
        <v>184</v>
      </c>
      <c r="Q251" s="8">
        <v>145</v>
      </c>
      <c r="R251" s="13">
        <v>165</v>
      </c>
      <c r="S251" s="89">
        <f t="shared" si="113"/>
        <v>145</v>
      </c>
      <c r="T251" s="75">
        <f t="shared" si="114"/>
        <v>165</v>
      </c>
      <c r="U251" s="90">
        <f t="shared" si="115"/>
        <v>87.144999999999996</v>
      </c>
      <c r="V251" s="82">
        <f t="shared" si="116"/>
        <v>977.13</v>
      </c>
      <c r="W251" s="8">
        <v>5190</v>
      </c>
      <c r="X251" s="8">
        <v>58</v>
      </c>
      <c r="Y251" s="12">
        <v>4</v>
      </c>
      <c r="Z251" s="12">
        <v>22</v>
      </c>
      <c r="AA251" s="12">
        <v>34</v>
      </c>
      <c r="AB251" s="12">
        <v>60.6</v>
      </c>
      <c r="AC251" s="91">
        <f t="shared" si="127"/>
        <v>118</v>
      </c>
      <c r="AD251" s="75">
        <f t="shared" si="128"/>
        <v>5072</v>
      </c>
      <c r="AE251" s="88">
        <f t="shared" si="107"/>
        <v>0.87609723160027009</v>
      </c>
      <c r="AF251" s="92">
        <f t="shared" si="108"/>
        <v>1.1175337186897881E-2</v>
      </c>
      <c r="AG251" s="93">
        <f t="shared" si="109"/>
        <v>7.7071290944123315E-4</v>
      </c>
      <c r="AH251" s="93">
        <f t="shared" si="110"/>
        <v>4.2389210019267822E-3</v>
      </c>
      <c r="AI251" s="78">
        <f t="shared" si="111"/>
        <v>6.5510597302504813E-3</v>
      </c>
      <c r="AJ251" s="92">
        <f t="shared" si="129"/>
        <v>2.2736030828516378E-2</v>
      </c>
      <c r="AK251" s="78">
        <f t="shared" si="130"/>
        <v>0.97726396917148362</v>
      </c>
      <c r="AL251" s="11"/>
      <c r="AM251" s="14"/>
      <c r="AN251" s="11"/>
      <c r="AO251" s="15"/>
      <c r="AP251" s="11">
        <v>36872</v>
      </c>
      <c r="AQ251" s="11">
        <v>36982</v>
      </c>
      <c r="AR251" s="11">
        <v>37059</v>
      </c>
      <c r="AS251" s="75">
        <f t="shared" si="120"/>
        <v>1870</v>
      </c>
      <c r="AT251" s="75">
        <f t="shared" ca="1" si="121"/>
        <v>2600</v>
      </c>
      <c r="AU251" s="75">
        <f t="shared" si="122"/>
        <v>1.7570646684362592</v>
      </c>
      <c r="AV251" s="170">
        <f t="shared" ca="1" si="123"/>
        <v>398.58960600950485</v>
      </c>
      <c r="AW251" s="169">
        <v>0.20833333333333334</v>
      </c>
      <c r="AX251" s="169">
        <v>0.875</v>
      </c>
      <c r="AY251" s="75">
        <f t="shared" si="124"/>
        <v>16</v>
      </c>
      <c r="AZ251" s="169">
        <v>0.22916666666666666</v>
      </c>
      <c r="BA251" s="169">
        <v>0.39583333333333331</v>
      </c>
      <c r="BB251" s="75">
        <f t="shared" si="125"/>
        <v>4</v>
      </c>
      <c r="BC251" s="11"/>
      <c r="BH251" s="52"/>
      <c r="BI251" s="52"/>
      <c r="BJ251" s="52"/>
      <c r="BK251" s="52"/>
      <c r="BL251" s="52"/>
      <c r="BM251" s="52"/>
      <c r="BQ251" s="27"/>
      <c r="BR251" s="27"/>
      <c r="BS251" s="27"/>
      <c r="BT251" s="27"/>
      <c r="BU251" s="27"/>
      <c r="BV251" s="27"/>
      <c r="BW251" s="54"/>
      <c r="BX251" s="26"/>
      <c r="BY251" s="54"/>
      <c r="BZ251" s="26"/>
      <c r="CA251" s="26"/>
      <c r="CB251" s="26"/>
    </row>
    <row r="252" spans="1:80" ht="17.45" customHeight="1">
      <c r="A252" s="86">
        <f t="shared" si="126"/>
        <v>35.4</v>
      </c>
      <c r="B252" s="179">
        <f t="shared" si="112"/>
        <v>45985</v>
      </c>
      <c r="C252" s="8"/>
      <c r="D252" s="11"/>
      <c r="E252" s="12">
        <v>1</v>
      </c>
      <c r="F252" s="11">
        <v>2</v>
      </c>
      <c r="G252" s="74">
        <f t="shared" si="135"/>
        <v>600</v>
      </c>
      <c r="H252" s="75">
        <f t="shared" si="135"/>
        <v>5920</v>
      </c>
      <c r="I252" s="88">
        <f t="shared" si="131"/>
        <v>0</v>
      </c>
      <c r="J252" s="78">
        <f t="shared" si="132"/>
        <v>1.6638935108153079E-3</v>
      </c>
      <c r="K252" s="78">
        <f t="shared" si="133"/>
        <v>0</v>
      </c>
      <c r="L252" s="78">
        <f t="shared" si="134"/>
        <v>3.3772374197906115E-4</v>
      </c>
      <c r="M252" s="78">
        <f t="shared" ca="1" si="117"/>
        <v>0.18232662192393737</v>
      </c>
      <c r="N252" s="78">
        <f t="shared" ca="1" si="118"/>
        <v>4.5281823939202027E-2</v>
      </c>
      <c r="O252" s="78">
        <f t="shared" si="119"/>
        <v>5.0000000000000001E-4</v>
      </c>
      <c r="P252" s="13" t="s">
        <v>184</v>
      </c>
      <c r="Q252" s="8">
        <v>135</v>
      </c>
      <c r="R252" s="13">
        <v>165</v>
      </c>
      <c r="S252" s="89">
        <f t="shared" si="113"/>
        <v>135</v>
      </c>
      <c r="T252" s="75">
        <f t="shared" si="114"/>
        <v>165</v>
      </c>
      <c r="U252" s="90">
        <f t="shared" si="115"/>
        <v>81</v>
      </c>
      <c r="V252" s="82">
        <f t="shared" si="116"/>
        <v>976.8</v>
      </c>
      <c r="W252" s="8">
        <v>5176</v>
      </c>
      <c r="X252" s="8">
        <v>68</v>
      </c>
      <c r="Y252" s="12">
        <v>1</v>
      </c>
      <c r="Z252" s="12">
        <v>14</v>
      </c>
      <c r="AA252" s="12">
        <v>19</v>
      </c>
      <c r="AB252" s="12">
        <v>61</v>
      </c>
      <c r="AC252" s="91">
        <f t="shared" si="127"/>
        <v>102</v>
      </c>
      <c r="AD252" s="75">
        <f t="shared" si="128"/>
        <v>5074</v>
      </c>
      <c r="AE252" s="88">
        <f t="shared" si="107"/>
        <v>0.87402904424181016</v>
      </c>
      <c r="AF252" s="92">
        <f t="shared" si="108"/>
        <v>1.3137557959814529E-2</v>
      </c>
      <c r="AG252" s="93">
        <f t="shared" si="109"/>
        <v>1.9319938176197836E-4</v>
      </c>
      <c r="AH252" s="93">
        <f t="shared" si="110"/>
        <v>2.704791344667697E-3</v>
      </c>
      <c r="AI252" s="78">
        <f t="shared" si="111"/>
        <v>3.6707882534775887E-3</v>
      </c>
      <c r="AJ252" s="92">
        <f t="shared" si="129"/>
        <v>1.9706336939721791E-2</v>
      </c>
      <c r="AK252" s="78">
        <f t="shared" si="130"/>
        <v>0.98029366306027821</v>
      </c>
      <c r="AL252" s="11"/>
      <c r="AM252" s="14"/>
      <c r="AN252" s="11"/>
      <c r="AO252" s="15"/>
      <c r="AP252" s="11">
        <v>37132</v>
      </c>
      <c r="AQ252" s="11">
        <v>37251</v>
      </c>
      <c r="AR252" s="11">
        <v>37326</v>
      </c>
      <c r="AS252" s="75">
        <f t="shared" si="120"/>
        <v>1940</v>
      </c>
      <c r="AT252" s="75">
        <f t="shared" ca="1" si="121"/>
        <v>2530</v>
      </c>
      <c r="AU252" s="75">
        <f t="shared" si="122"/>
        <v>1.8339950841368879</v>
      </c>
      <c r="AV252" s="170">
        <f t="shared" ca="1" si="123"/>
        <v>388.0368098159509</v>
      </c>
      <c r="AW252" s="169">
        <v>0.20833333333333334</v>
      </c>
      <c r="AX252" s="169">
        <v>0.875</v>
      </c>
      <c r="AY252" s="75">
        <f t="shared" si="124"/>
        <v>16</v>
      </c>
      <c r="AZ252" s="169">
        <v>0.22916666666666666</v>
      </c>
      <c r="BA252" s="169">
        <v>0.39583333333333331</v>
      </c>
      <c r="BB252" s="75">
        <f t="shared" si="125"/>
        <v>4</v>
      </c>
      <c r="BC252" s="11"/>
      <c r="BH252" s="52"/>
      <c r="BI252" s="52"/>
      <c r="BJ252" s="52"/>
      <c r="BK252" s="52"/>
      <c r="BL252" s="52"/>
      <c r="BM252" s="52"/>
      <c r="BQ252" s="27"/>
      <c r="BR252" s="27"/>
      <c r="BS252" s="27"/>
      <c r="BT252" s="27"/>
      <c r="BU252" s="27"/>
      <c r="BV252" s="27"/>
      <c r="BW252" s="54"/>
      <c r="BX252" s="26"/>
      <c r="BY252" s="54"/>
      <c r="BZ252" s="26"/>
      <c r="CA252" s="26"/>
      <c r="CB252" s="26"/>
    </row>
    <row r="253" spans="1:80" ht="17.45" customHeight="1">
      <c r="A253" s="94">
        <f t="shared" si="126"/>
        <v>35.5</v>
      </c>
      <c r="B253" s="179">
        <f t="shared" si="112"/>
        <v>45986</v>
      </c>
      <c r="C253" s="8"/>
      <c r="D253" s="11"/>
      <c r="E253" s="12">
        <v>1</v>
      </c>
      <c r="F253" s="11">
        <v>4</v>
      </c>
      <c r="G253" s="74">
        <f t="shared" si="135"/>
        <v>599</v>
      </c>
      <c r="H253" s="75">
        <f t="shared" si="135"/>
        <v>5916</v>
      </c>
      <c r="I253" s="88">
        <f t="shared" si="131"/>
        <v>0</v>
      </c>
      <c r="J253" s="78">
        <f t="shared" si="132"/>
        <v>1.6666666666666668E-3</v>
      </c>
      <c r="K253" s="78">
        <f t="shared" si="133"/>
        <v>0</v>
      </c>
      <c r="L253" s="78">
        <f t="shared" si="134"/>
        <v>6.7567567567567571E-4</v>
      </c>
      <c r="M253" s="78">
        <f t="shared" ca="1" si="117"/>
        <v>0.18344519015659955</v>
      </c>
      <c r="N253" s="78">
        <f t="shared" ca="1" si="118"/>
        <v>4.5915136162127931E-2</v>
      </c>
      <c r="O253" s="78">
        <f t="shared" si="119"/>
        <v>5.0000000000000001E-4</v>
      </c>
      <c r="P253" s="13" t="s">
        <v>184</v>
      </c>
      <c r="Q253" s="8">
        <v>135</v>
      </c>
      <c r="R253" s="13">
        <v>165</v>
      </c>
      <c r="S253" s="89">
        <f t="shared" si="113"/>
        <v>135</v>
      </c>
      <c r="T253" s="75">
        <f t="shared" si="114"/>
        <v>165</v>
      </c>
      <c r="U253" s="90">
        <f t="shared" si="115"/>
        <v>80.864999999999995</v>
      </c>
      <c r="V253" s="82">
        <f t="shared" si="116"/>
        <v>976.14</v>
      </c>
      <c r="W253" s="8">
        <v>5110</v>
      </c>
      <c r="X253" s="8">
        <v>92</v>
      </c>
      <c r="Y253" s="12">
        <v>3</v>
      </c>
      <c r="Z253" s="12">
        <v>20</v>
      </c>
      <c r="AA253" s="12">
        <v>20</v>
      </c>
      <c r="AB253" s="12">
        <v>60.9</v>
      </c>
      <c r="AC253" s="91">
        <f t="shared" si="127"/>
        <v>135</v>
      </c>
      <c r="AD253" s="75">
        <f t="shared" si="128"/>
        <v>4975</v>
      </c>
      <c r="AE253" s="88">
        <f t="shared" si="107"/>
        <v>0.86317567567567566</v>
      </c>
      <c r="AF253" s="92">
        <f t="shared" si="108"/>
        <v>1.8003913894324854E-2</v>
      </c>
      <c r="AG253" s="93">
        <f t="shared" si="109"/>
        <v>5.8708414872798433E-4</v>
      </c>
      <c r="AH253" s="93">
        <f t="shared" si="110"/>
        <v>3.9138943248532287E-3</v>
      </c>
      <c r="AI253" s="78">
        <f t="shared" si="111"/>
        <v>3.9138943248532287E-3</v>
      </c>
      <c r="AJ253" s="92">
        <f t="shared" si="129"/>
        <v>2.6418786692759294E-2</v>
      </c>
      <c r="AK253" s="78">
        <f t="shared" si="130"/>
        <v>0.97358121330724068</v>
      </c>
      <c r="AL253" s="11"/>
      <c r="AM253" s="14"/>
      <c r="AN253" s="11"/>
      <c r="AO253" s="15"/>
      <c r="AP253" s="11">
        <v>37385</v>
      </c>
      <c r="AQ253" s="11">
        <v>37505</v>
      </c>
      <c r="AR253" s="11">
        <v>37567</v>
      </c>
      <c r="AS253" s="75">
        <f t="shared" si="120"/>
        <v>1820</v>
      </c>
      <c r="AT253" s="75">
        <f t="shared" ca="1" si="121"/>
        <v>2470</v>
      </c>
      <c r="AU253" s="75">
        <f t="shared" si="122"/>
        <v>1.7218461596681192</v>
      </c>
      <c r="AV253" s="170">
        <f t="shared" ca="1" si="123"/>
        <v>379.12509593246352</v>
      </c>
      <c r="AW253" s="169">
        <v>0.20833333333333334</v>
      </c>
      <c r="AX253" s="169">
        <v>0.875</v>
      </c>
      <c r="AY253" s="75">
        <f t="shared" si="124"/>
        <v>16</v>
      </c>
      <c r="AZ253" s="169">
        <v>0.22916666666666666</v>
      </c>
      <c r="BA253" s="169">
        <v>0.39583333333333331</v>
      </c>
      <c r="BB253" s="75">
        <f t="shared" si="125"/>
        <v>4</v>
      </c>
      <c r="BC253" s="11"/>
      <c r="BH253" s="52"/>
      <c r="BI253" s="52"/>
      <c r="BJ253" s="52"/>
      <c r="BK253" s="52"/>
      <c r="BL253" s="52"/>
      <c r="BM253" s="52"/>
      <c r="BQ253" s="27"/>
      <c r="BR253" s="27"/>
      <c r="BS253" s="27"/>
      <c r="BT253" s="27"/>
      <c r="BU253" s="27"/>
      <c r="BV253" s="27"/>
      <c r="BW253" s="54"/>
      <c r="BX253" s="26"/>
      <c r="BY253" s="54"/>
      <c r="BZ253" s="26"/>
      <c r="CA253" s="26"/>
      <c r="CB253" s="26"/>
    </row>
    <row r="254" spans="1:80" ht="17.45" customHeight="1">
      <c r="A254" s="86">
        <f t="shared" si="126"/>
        <v>35.6</v>
      </c>
      <c r="B254" s="179">
        <f t="shared" si="112"/>
        <v>45987</v>
      </c>
      <c r="C254" s="8"/>
      <c r="D254" s="11"/>
      <c r="E254" s="12">
        <v>2</v>
      </c>
      <c r="F254" s="11">
        <v>2</v>
      </c>
      <c r="G254" s="74">
        <f t="shared" si="135"/>
        <v>597</v>
      </c>
      <c r="H254" s="75">
        <f t="shared" si="135"/>
        <v>5914</v>
      </c>
      <c r="I254" s="88">
        <f t="shared" si="131"/>
        <v>0</v>
      </c>
      <c r="J254" s="78">
        <f t="shared" si="132"/>
        <v>3.3388981636060101E-3</v>
      </c>
      <c r="K254" s="78">
        <f t="shared" si="133"/>
        <v>0</v>
      </c>
      <c r="L254" s="78">
        <f t="shared" si="134"/>
        <v>3.3806626098715348E-4</v>
      </c>
      <c r="M254" s="78">
        <f t="shared" ca="1" si="117"/>
        <v>0.18568232662192394</v>
      </c>
      <c r="N254" s="78">
        <f t="shared" ca="1" si="118"/>
        <v>4.623179227359088E-2</v>
      </c>
      <c r="O254" s="78">
        <f t="shared" si="119"/>
        <v>5.0000000000000001E-4</v>
      </c>
      <c r="P254" s="13" t="s">
        <v>184</v>
      </c>
      <c r="Q254" s="8">
        <v>135</v>
      </c>
      <c r="R254" s="13">
        <v>165</v>
      </c>
      <c r="S254" s="89">
        <f t="shared" si="113"/>
        <v>135</v>
      </c>
      <c r="T254" s="75">
        <f t="shared" si="114"/>
        <v>165</v>
      </c>
      <c r="U254" s="90">
        <f t="shared" si="115"/>
        <v>80.594999999999999</v>
      </c>
      <c r="V254" s="82">
        <f t="shared" si="116"/>
        <v>975.81</v>
      </c>
      <c r="W254" s="8">
        <v>5114</v>
      </c>
      <c r="X254" s="8">
        <v>95</v>
      </c>
      <c r="Y254" s="12">
        <v>6</v>
      </c>
      <c r="Z254" s="12">
        <v>29</v>
      </c>
      <c r="AA254" s="12">
        <v>20</v>
      </c>
      <c r="AB254" s="12">
        <v>60.6</v>
      </c>
      <c r="AC254" s="91">
        <f t="shared" si="127"/>
        <v>150</v>
      </c>
      <c r="AD254" s="75">
        <f t="shared" si="128"/>
        <v>4964</v>
      </c>
      <c r="AE254" s="88">
        <f t="shared" si="107"/>
        <v>0.86443542934415141</v>
      </c>
      <c r="AF254" s="92">
        <f t="shared" si="108"/>
        <v>1.8576456785295268E-2</v>
      </c>
      <c r="AG254" s="93">
        <f t="shared" si="109"/>
        <v>1.1732499022291747E-3</v>
      </c>
      <c r="AH254" s="93">
        <f t="shared" si="110"/>
        <v>5.6707078607743447E-3</v>
      </c>
      <c r="AI254" s="78">
        <f t="shared" si="111"/>
        <v>3.9108330074305829E-3</v>
      </c>
      <c r="AJ254" s="92">
        <f t="shared" si="129"/>
        <v>2.933124755572937E-2</v>
      </c>
      <c r="AK254" s="78">
        <f t="shared" si="130"/>
        <v>0.97066875244427064</v>
      </c>
      <c r="AL254" s="11"/>
      <c r="AM254" s="14"/>
      <c r="AN254" s="11"/>
      <c r="AO254" s="15"/>
      <c r="AP254" s="11">
        <v>37632</v>
      </c>
      <c r="AQ254" s="11">
        <v>37734</v>
      </c>
      <c r="AR254" s="11">
        <v>37816</v>
      </c>
      <c r="AS254" s="75">
        <f t="shared" si="120"/>
        <v>1840</v>
      </c>
      <c r="AT254" s="75">
        <f t="shared" ca="1" si="121"/>
        <v>2450</v>
      </c>
      <c r="AU254" s="75">
        <f t="shared" si="122"/>
        <v>1.7417562393210937</v>
      </c>
      <c r="AV254" s="170">
        <f t="shared" ca="1" si="123"/>
        <v>376.28628474888649</v>
      </c>
      <c r="AW254" s="169">
        <v>0.20833333333333334</v>
      </c>
      <c r="AX254" s="169">
        <v>0.875</v>
      </c>
      <c r="AY254" s="75">
        <f t="shared" si="124"/>
        <v>16</v>
      </c>
      <c r="AZ254" s="169">
        <v>0.22916666666666666</v>
      </c>
      <c r="BA254" s="169">
        <v>0.39583333333333331</v>
      </c>
      <c r="BB254" s="75">
        <f t="shared" si="125"/>
        <v>4</v>
      </c>
      <c r="BC254" s="11"/>
      <c r="BH254" s="52"/>
      <c r="BI254" s="52"/>
      <c r="BJ254" s="52"/>
      <c r="BK254" s="52"/>
      <c r="BL254" s="52"/>
      <c r="BM254" s="52"/>
      <c r="BQ254" s="27"/>
      <c r="BR254" s="27"/>
      <c r="BS254" s="27"/>
      <c r="BT254" s="27"/>
      <c r="BU254" s="27"/>
      <c r="BV254" s="27"/>
      <c r="BW254" s="54"/>
      <c r="BX254" s="26"/>
      <c r="BY254" s="54"/>
      <c r="BZ254" s="26"/>
      <c r="CA254" s="26"/>
      <c r="CB254" s="26"/>
    </row>
    <row r="255" spans="1:80" ht="17.45" customHeight="1" thickBot="1">
      <c r="A255" s="94">
        <f t="shared" si="126"/>
        <v>35.700000000000003</v>
      </c>
      <c r="B255" s="180">
        <f t="shared" si="112"/>
        <v>45988</v>
      </c>
      <c r="C255" s="16"/>
      <c r="D255" s="17"/>
      <c r="E255" s="18"/>
      <c r="F255" s="17">
        <v>2</v>
      </c>
      <c r="G255" s="96">
        <f t="shared" si="135"/>
        <v>597</v>
      </c>
      <c r="H255" s="97">
        <f t="shared" si="135"/>
        <v>5912</v>
      </c>
      <c r="I255" s="98">
        <f t="shared" si="131"/>
        <v>0</v>
      </c>
      <c r="J255" s="99">
        <f t="shared" si="132"/>
        <v>0</v>
      </c>
      <c r="K255" s="99">
        <f t="shared" si="133"/>
        <v>0</v>
      </c>
      <c r="L255" s="99">
        <f t="shared" si="134"/>
        <v>3.3818058843422386E-4</v>
      </c>
      <c r="M255" s="99">
        <f t="shared" ca="1" si="117"/>
        <v>0.18568232662192394</v>
      </c>
      <c r="N255" s="99">
        <f t="shared" ca="1" si="118"/>
        <v>4.6548448385053828E-2</v>
      </c>
      <c r="O255" s="99">
        <f t="shared" si="119"/>
        <v>5.0000000000000001E-4</v>
      </c>
      <c r="P255" s="19" t="s">
        <v>184</v>
      </c>
      <c r="Q255" s="16">
        <v>135</v>
      </c>
      <c r="R255" s="19">
        <v>165</v>
      </c>
      <c r="S255" s="89">
        <f t="shared" si="113"/>
        <v>135</v>
      </c>
      <c r="T255" s="75">
        <f t="shared" si="114"/>
        <v>165</v>
      </c>
      <c r="U255" s="100">
        <f t="shared" si="115"/>
        <v>80.594999999999999</v>
      </c>
      <c r="V255" s="101">
        <f t="shared" si="116"/>
        <v>975.48</v>
      </c>
      <c r="W255" s="16">
        <v>5136</v>
      </c>
      <c r="X255" s="8">
        <v>74</v>
      </c>
      <c r="Y255" s="12">
        <v>5</v>
      </c>
      <c r="Z255" s="12">
        <v>27</v>
      </c>
      <c r="AA255" s="12">
        <v>25</v>
      </c>
      <c r="AB255" s="12">
        <v>60.1</v>
      </c>
      <c r="AC255" s="102">
        <f t="shared" si="127"/>
        <v>131</v>
      </c>
      <c r="AD255" s="97">
        <f t="shared" si="128"/>
        <v>5005</v>
      </c>
      <c r="AE255" s="98">
        <f t="shared" si="107"/>
        <v>0.8684477510990869</v>
      </c>
      <c r="AF255" s="103">
        <f t="shared" si="108"/>
        <v>1.440809968847352E-2</v>
      </c>
      <c r="AG255" s="104">
        <f t="shared" si="109"/>
        <v>9.735202492211838E-4</v>
      </c>
      <c r="AH255" s="104">
        <f t="shared" si="110"/>
        <v>5.2570093457943922E-3</v>
      </c>
      <c r="AI255" s="99">
        <f t="shared" si="111"/>
        <v>4.8676012461059187E-3</v>
      </c>
      <c r="AJ255" s="103">
        <f t="shared" si="129"/>
        <v>2.5506230529595015E-2</v>
      </c>
      <c r="AK255" s="99">
        <f t="shared" si="130"/>
        <v>0.974493769470405</v>
      </c>
      <c r="AL255" s="17"/>
      <c r="AM255" s="20"/>
      <c r="AN255" s="17"/>
      <c r="AO255" s="21"/>
      <c r="AP255" s="17">
        <v>37877</v>
      </c>
      <c r="AQ255" s="17">
        <v>37973</v>
      </c>
      <c r="AR255" s="17">
        <v>38050</v>
      </c>
      <c r="AS255" s="97">
        <f t="shared" si="120"/>
        <v>1730</v>
      </c>
      <c r="AT255" s="97">
        <f t="shared" ca="1" si="121"/>
        <v>2430</v>
      </c>
      <c r="AU255" s="97">
        <f t="shared" si="122"/>
        <v>1.6381412304997276</v>
      </c>
      <c r="AV255" s="171">
        <f t="shared" ca="1" si="123"/>
        <v>373.32923644184973</v>
      </c>
      <c r="AW255" s="167">
        <v>0.20833333333333334</v>
      </c>
      <c r="AX255" s="167">
        <v>0.875</v>
      </c>
      <c r="AY255" s="97">
        <f t="shared" si="124"/>
        <v>16</v>
      </c>
      <c r="AZ255" s="167">
        <v>0.22916666666666666</v>
      </c>
      <c r="BA255" s="167">
        <v>0.39583333333333331</v>
      </c>
      <c r="BB255" s="97">
        <f t="shared" si="125"/>
        <v>4</v>
      </c>
      <c r="BC255" s="17"/>
      <c r="BH255" s="52"/>
      <c r="BI255" s="52"/>
      <c r="BJ255" s="52"/>
      <c r="BK255" s="52"/>
      <c r="BL255" s="52"/>
      <c r="BM255" s="52"/>
      <c r="BQ255" s="27"/>
      <c r="BR255" s="27"/>
      <c r="BS255" s="27"/>
      <c r="BT255" s="27"/>
      <c r="BU255" s="27"/>
      <c r="BV255" s="27"/>
      <c r="BW255" s="54"/>
      <c r="BX255" s="26"/>
      <c r="BY255" s="54"/>
      <c r="BZ255" s="26"/>
      <c r="CA255" s="26"/>
      <c r="CB255" s="26"/>
    </row>
    <row r="256" spans="1:80" ht="17.45" customHeight="1" thickTop="1">
      <c r="A256" s="105">
        <f>A249+1</f>
        <v>36.1</v>
      </c>
      <c r="B256" s="178">
        <f t="shared" si="112"/>
        <v>45989</v>
      </c>
      <c r="C256" s="4"/>
      <c r="D256" s="5"/>
      <c r="E256" s="6"/>
      <c r="F256" s="5">
        <v>4</v>
      </c>
      <c r="G256" s="74">
        <f t="shared" si="135"/>
        <v>597</v>
      </c>
      <c r="H256" s="75">
        <f t="shared" si="135"/>
        <v>5908</v>
      </c>
      <c r="I256" s="76">
        <f t="shared" si="131"/>
        <v>0</v>
      </c>
      <c r="J256" s="77">
        <f t="shared" si="132"/>
        <v>0</v>
      </c>
      <c r="K256" s="77">
        <f t="shared" si="133"/>
        <v>0</v>
      </c>
      <c r="L256" s="77">
        <f t="shared" si="134"/>
        <v>6.7658998646820032E-4</v>
      </c>
      <c r="M256" s="78">
        <f t="shared" ca="1" si="117"/>
        <v>0.18568232662192394</v>
      </c>
      <c r="N256" s="78">
        <f t="shared" ca="1" si="118"/>
        <v>4.7181760607979732E-2</v>
      </c>
      <c r="O256" s="78">
        <f t="shared" si="119"/>
        <v>5.0000000000000001E-4</v>
      </c>
      <c r="P256" s="12" t="s">
        <v>184</v>
      </c>
      <c r="Q256" s="8">
        <v>135</v>
      </c>
      <c r="R256" s="13">
        <v>165</v>
      </c>
      <c r="S256" s="79">
        <f t="shared" ref="S256:S319" si="137">IF($P256="FULL FEED",Q256,Q256/2)</f>
        <v>135</v>
      </c>
      <c r="T256" s="80">
        <f t="shared" ref="T256:T319" si="138">IF($P256="FULL FEED",R256,R256/2)</f>
        <v>165</v>
      </c>
      <c r="U256" s="90">
        <f t="shared" ref="U256:U319" si="139">IF($P256="FULL FEED",(Q256*G256/1000),(Q256*2*G256/1000))</f>
        <v>80.594999999999999</v>
      </c>
      <c r="V256" s="82">
        <f t="shared" ref="V256:V319" si="140">IF($P256="FULL FEED",(R256*H256/1000),(R256*2*H256/1000))</f>
        <v>974.82</v>
      </c>
      <c r="W256" s="4">
        <v>5137</v>
      </c>
      <c r="X256" s="4">
        <v>83</v>
      </c>
      <c r="Y256" s="6">
        <v>1</v>
      </c>
      <c r="Z256" s="6">
        <v>37</v>
      </c>
      <c r="AA256" s="6">
        <v>30</v>
      </c>
      <c r="AB256" s="6">
        <v>61</v>
      </c>
      <c r="AC256" s="83">
        <f t="shared" si="127"/>
        <v>151</v>
      </c>
      <c r="AD256" s="80">
        <f t="shared" si="128"/>
        <v>4986</v>
      </c>
      <c r="AE256" s="76">
        <f t="shared" si="107"/>
        <v>0.86891069012178623</v>
      </c>
      <c r="AF256" s="84">
        <f t="shared" si="108"/>
        <v>1.6157290247226008E-2</v>
      </c>
      <c r="AG256" s="85">
        <f t="shared" si="109"/>
        <v>1.9466614755693986E-4</v>
      </c>
      <c r="AH256" s="85">
        <f t="shared" si="110"/>
        <v>7.202647459606774E-3</v>
      </c>
      <c r="AI256" s="77">
        <f t="shared" si="111"/>
        <v>5.8399844267081951E-3</v>
      </c>
      <c r="AJ256" s="84">
        <f t="shared" si="129"/>
        <v>2.9394588281097919E-2</v>
      </c>
      <c r="AK256" s="77">
        <f t="shared" si="130"/>
        <v>0.97060541171890213</v>
      </c>
      <c r="AL256" s="5">
        <v>4485</v>
      </c>
      <c r="AM256" s="9">
        <v>0.55000000000000004</v>
      </c>
      <c r="AN256" s="5">
        <v>3942</v>
      </c>
      <c r="AO256" s="10">
        <v>0.755</v>
      </c>
      <c r="AP256" s="5">
        <v>38120</v>
      </c>
      <c r="AQ256" s="5">
        <v>38212</v>
      </c>
      <c r="AR256" s="5">
        <v>38281</v>
      </c>
      <c r="AS256" s="80">
        <f t="shared" si="120"/>
        <v>1610</v>
      </c>
      <c r="AT256" s="80">
        <f t="shared" ca="1" si="121"/>
        <v>2490</v>
      </c>
      <c r="AU256" s="80">
        <f t="shared" si="122"/>
        <v>1.5254662857738426</v>
      </c>
      <c r="AV256" s="172">
        <f t="shared" ca="1" si="123"/>
        <v>382.78247501921595</v>
      </c>
      <c r="AW256" s="165">
        <v>0.20833333333333334</v>
      </c>
      <c r="AX256" s="165">
        <v>0.875</v>
      </c>
      <c r="AY256" s="80">
        <f t="shared" si="124"/>
        <v>16</v>
      </c>
      <c r="AZ256" s="165">
        <v>0.22916666666666666</v>
      </c>
      <c r="BA256" s="165">
        <v>0.39583333333333331</v>
      </c>
      <c r="BB256" s="80">
        <f t="shared" si="125"/>
        <v>4</v>
      </c>
      <c r="BC256" s="5"/>
      <c r="BH256" s="52"/>
      <c r="BI256" s="52"/>
      <c r="BJ256" s="52"/>
      <c r="BK256" s="52"/>
      <c r="BL256" s="52"/>
      <c r="BM256" s="52"/>
      <c r="BQ256" s="27"/>
      <c r="BR256" s="27"/>
      <c r="BS256" s="27"/>
      <c r="BT256" s="27"/>
      <c r="BU256" s="27"/>
      <c r="BV256" s="27"/>
      <c r="BW256" s="54"/>
      <c r="BX256" s="26"/>
      <c r="BY256" s="54"/>
      <c r="BZ256" s="26"/>
      <c r="CA256" s="26"/>
      <c r="CB256" s="26"/>
    </row>
    <row r="257" spans="1:80" ht="17.45" customHeight="1">
      <c r="A257" s="94">
        <f t="shared" si="126"/>
        <v>36.200000000000003</v>
      </c>
      <c r="B257" s="179">
        <f t="shared" si="112"/>
        <v>45990</v>
      </c>
      <c r="C257" s="8"/>
      <c r="D257" s="11"/>
      <c r="E257" s="12">
        <v>2</v>
      </c>
      <c r="F257" s="11">
        <v>4</v>
      </c>
      <c r="G257" s="74">
        <f t="shared" si="135"/>
        <v>595</v>
      </c>
      <c r="H257" s="75">
        <f t="shared" si="135"/>
        <v>5904</v>
      </c>
      <c r="I257" s="88">
        <f t="shared" si="131"/>
        <v>0</v>
      </c>
      <c r="J257" s="78">
        <f t="shared" si="132"/>
        <v>3.3500837520938024E-3</v>
      </c>
      <c r="K257" s="78">
        <f t="shared" si="133"/>
        <v>0</v>
      </c>
      <c r="L257" s="78">
        <f t="shared" si="134"/>
        <v>6.770480704129993E-4</v>
      </c>
      <c r="M257" s="78">
        <f t="shared" ca="1" si="117"/>
        <v>0.18791946308724833</v>
      </c>
      <c r="N257" s="78">
        <f t="shared" ca="1" si="118"/>
        <v>4.7815072830905636E-2</v>
      </c>
      <c r="O257" s="78">
        <f t="shared" si="119"/>
        <v>5.0000000000000001E-4</v>
      </c>
      <c r="P257" s="13" t="s">
        <v>184</v>
      </c>
      <c r="Q257" s="8">
        <v>135</v>
      </c>
      <c r="R257" s="13">
        <v>164</v>
      </c>
      <c r="S257" s="89">
        <f t="shared" si="137"/>
        <v>135</v>
      </c>
      <c r="T257" s="75">
        <f t="shared" si="138"/>
        <v>164</v>
      </c>
      <c r="U257" s="90">
        <f t="shared" si="139"/>
        <v>80.325000000000003</v>
      </c>
      <c r="V257" s="82">
        <f t="shared" si="140"/>
        <v>968.25599999999997</v>
      </c>
      <c r="W257" s="8">
        <v>5141</v>
      </c>
      <c r="X257" s="8">
        <v>69</v>
      </c>
      <c r="Y257" s="12">
        <v>1</v>
      </c>
      <c r="Z257" s="12">
        <v>12</v>
      </c>
      <c r="AA257" s="12">
        <v>32</v>
      </c>
      <c r="AB257" s="12">
        <v>61</v>
      </c>
      <c r="AC257" s="91">
        <f t="shared" si="127"/>
        <v>114</v>
      </c>
      <c r="AD257" s="75">
        <f t="shared" si="128"/>
        <v>5027</v>
      </c>
      <c r="AE257" s="88">
        <f t="shared" si="107"/>
        <v>0.87017603249830733</v>
      </c>
      <c r="AF257" s="92">
        <f t="shared" si="108"/>
        <v>1.3421513324255981E-2</v>
      </c>
      <c r="AG257" s="93">
        <f t="shared" si="109"/>
        <v>1.9451468585878233E-4</v>
      </c>
      <c r="AH257" s="93">
        <f t="shared" si="110"/>
        <v>2.3341762303053879E-3</v>
      </c>
      <c r="AI257" s="78">
        <f t="shared" si="111"/>
        <v>6.2244699474810344E-3</v>
      </c>
      <c r="AJ257" s="92">
        <f t="shared" si="129"/>
        <v>2.2174674187901186E-2</v>
      </c>
      <c r="AK257" s="78">
        <f t="shared" si="130"/>
        <v>0.9778253258120988</v>
      </c>
      <c r="AL257" s="11"/>
      <c r="AM257" s="14"/>
      <c r="AN257" s="11"/>
      <c r="AO257" s="15"/>
      <c r="AP257" s="11">
        <v>38369</v>
      </c>
      <c r="AQ257" s="11">
        <v>38454</v>
      </c>
      <c r="AR257" s="11">
        <v>38531</v>
      </c>
      <c r="AS257" s="75">
        <f t="shared" si="120"/>
        <v>1620</v>
      </c>
      <c r="AT257" s="75">
        <f t="shared" ca="1" si="121"/>
        <v>2210</v>
      </c>
      <c r="AU257" s="75">
        <f t="shared" si="122"/>
        <v>1.5449450257061688</v>
      </c>
      <c r="AV257" s="170">
        <f t="shared" ca="1" si="123"/>
        <v>340.05231574088322</v>
      </c>
      <c r="AW257" s="169">
        <v>0.20833333333333334</v>
      </c>
      <c r="AX257" s="169">
        <v>0.875</v>
      </c>
      <c r="AY257" s="75">
        <f t="shared" si="124"/>
        <v>16</v>
      </c>
      <c r="AZ257" s="169">
        <v>0.22916666666666666</v>
      </c>
      <c r="BA257" s="169">
        <v>0.39583333333333331</v>
      </c>
      <c r="BB257" s="75">
        <f t="shared" si="125"/>
        <v>4</v>
      </c>
      <c r="BC257" s="11"/>
      <c r="BH257" s="52"/>
      <c r="BI257" s="52"/>
      <c r="BJ257" s="52"/>
      <c r="BK257" s="52"/>
      <c r="BL257" s="52"/>
      <c r="BM257" s="52"/>
      <c r="BQ257" s="27"/>
      <c r="BR257" s="27"/>
      <c r="BS257" s="27"/>
      <c r="BT257" s="27"/>
      <c r="BU257" s="27"/>
      <c r="BV257" s="27"/>
      <c r="BW257" s="54"/>
      <c r="BX257" s="26"/>
      <c r="BY257" s="54"/>
      <c r="BZ257" s="26"/>
      <c r="CA257" s="26"/>
      <c r="CB257" s="26"/>
    </row>
    <row r="258" spans="1:80" ht="17.45" customHeight="1">
      <c r="A258" s="86">
        <f t="shared" si="126"/>
        <v>36.299999999999997</v>
      </c>
      <c r="B258" s="179">
        <f t="shared" si="112"/>
        <v>45991</v>
      </c>
      <c r="C258" s="8"/>
      <c r="D258" s="11"/>
      <c r="E258" s="12"/>
      <c r="F258" s="11">
        <v>4</v>
      </c>
      <c r="G258" s="74">
        <f t="shared" si="135"/>
        <v>595</v>
      </c>
      <c r="H258" s="75">
        <f t="shared" si="135"/>
        <v>5900</v>
      </c>
      <c r="I258" s="88">
        <f t="shared" si="131"/>
        <v>0</v>
      </c>
      <c r="J258" s="78">
        <f t="shared" si="132"/>
        <v>0</v>
      </c>
      <c r="K258" s="78">
        <f t="shared" si="133"/>
        <v>0</v>
      </c>
      <c r="L258" s="78">
        <f t="shared" si="134"/>
        <v>6.7750677506775068E-4</v>
      </c>
      <c r="M258" s="78">
        <f t="shared" ca="1" si="117"/>
        <v>0.18791946308724833</v>
      </c>
      <c r="N258" s="78">
        <f t="shared" ca="1" si="118"/>
        <v>4.844838505383154E-2</v>
      </c>
      <c r="O258" s="78">
        <f t="shared" si="119"/>
        <v>5.0000000000000001E-4</v>
      </c>
      <c r="P258" s="13" t="s">
        <v>184</v>
      </c>
      <c r="Q258" s="8">
        <v>135</v>
      </c>
      <c r="R258" s="13">
        <v>164</v>
      </c>
      <c r="S258" s="89">
        <f t="shared" si="137"/>
        <v>135</v>
      </c>
      <c r="T258" s="75">
        <f t="shared" si="138"/>
        <v>164</v>
      </c>
      <c r="U258" s="90">
        <f t="shared" si="139"/>
        <v>80.325000000000003</v>
      </c>
      <c r="V258" s="82">
        <f t="shared" si="140"/>
        <v>967.6</v>
      </c>
      <c r="W258" s="8">
        <v>5100</v>
      </c>
      <c r="X258" s="8">
        <v>57</v>
      </c>
      <c r="Y258" s="12">
        <v>3</v>
      </c>
      <c r="Z258" s="12">
        <v>21</v>
      </c>
      <c r="AA258" s="12">
        <v>33</v>
      </c>
      <c r="AB258" s="12">
        <v>60.9</v>
      </c>
      <c r="AC258" s="91">
        <f t="shared" si="127"/>
        <v>114</v>
      </c>
      <c r="AD258" s="75">
        <f t="shared" si="128"/>
        <v>4986</v>
      </c>
      <c r="AE258" s="88">
        <f t="shared" si="107"/>
        <v>0.86382113821138207</v>
      </c>
      <c r="AF258" s="92">
        <f t="shared" si="108"/>
        <v>1.1176470588235295E-2</v>
      </c>
      <c r="AG258" s="93">
        <f t="shared" si="109"/>
        <v>5.8823529411764701E-4</v>
      </c>
      <c r="AH258" s="93">
        <f t="shared" si="110"/>
        <v>4.1176470588235297E-3</v>
      </c>
      <c r="AI258" s="78">
        <f t="shared" si="111"/>
        <v>6.4705882352941177E-3</v>
      </c>
      <c r="AJ258" s="92">
        <f t="shared" si="129"/>
        <v>2.2352941176470589E-2</v>
      </c>
      <c r="AK258" s="78">
        <f t="shared" si="130"/>
        <v>0.97764705882352942</v>
      </c>
      <c r="AL258" s="11"/>
      <c r="AM258" s="14"/>
      <c r="AN258" s="11"/>
      <c r="AO258" s="15"/>
      <c r="AP258" s="11">
        <v>38590</v>
      </c>
      <c r="AQ258" s="11">
        <v>38698</v>
      </c>
      <c r="AR258" s="11">
        <v>38775</v>
      </c>
      <c r="AS258" s="75">
        <f t="shared" si="120"/>
        <v>1850</v>
      </c>
      <c r="AT258" s="75">
        <f t="shared" ca="1" si="121"/>
        <v>2440</v>
      </c>
      <c r="AU258" s="75">
        <f t="shared" si="122"/>
        <v>1.7653935157573299</v>
      </c>
      <c r="AV258" s="170">
        <f t="shared" ca="1" si="123"/>
        <v>375.67359507313319</v>
      </c>
      <c r="AW258" s="169">
        <v>0.20833333333333334</v>
      </c>
      <c r="AX258" s="169">
        <v>0.875</v>
      </c>
      <c r="AY258" s="75">
        <f t="shared" si="124"/>
        <v>16</v>
      </c>
      <c r="AZ258" s="169">
        <v>0.22916666666666666</v>
      </c>
      <c r="BA258" s="169">
        <v>0.39583333333333331</v>
      </c>
      <c r="BB258" s="75">
        <f t="shared" si="125"/>
        <v>4</v>
      </c>
      <c r="BC258" s="11"/>
      <c r="BH258" s="52"/>
      <c r="BI258" s="52"/>
      <c r="BJ258" s="52"/>
      <c r="BK258" s="52"/>
      <c r="BL258" s="52"/>
      <c r="BM258" s="52"/>
      <c r="BQ258" s="27"/>
      <c r="BR258" s="27"/>
      <c r="BS258" s="27"/>
      <c r="BT258" s="27"/>
      <c r="BU258" s="27"/>
      <c r="BV258" s="27"/>
      <c r="BW258" s="54"/>
      <c r="BX258" s="26"/>
      <c r="BY258" s="54"/>
      <c r="BZ258" s="26"/>
      <c r="CA258" s="26"/>
      <c r="CB258" s="26"/>
    </row>
    <row r="259" spans="1:80" ht="17.45" customHeight="1">
      <c r="A259" s="94">
        <f t="shared" si="126"/>
        <v>36.4</v>
      </c>
      <c r="B259" s="179">
        <f t="shared" si="112"/>
        <v>45992</v>
      </c>
      <c r="C259" s="8"/>
      <c r="D259" s="11"/>
      <c r="E259" s="12"/>
      <c r="F259" s="11">
        <v>3</v>
      </c>
      <c r="G259" s="74">
        <f t="shared" si="135"/>
        <v>595</v>
      </c>
      <c r="H259" s="75">
        <f t="shared" si="135"/>
        <v>5897</v>
      </c>
      <c r="I259" s="88">
        <f t="shared" si="131"/>
        <v>0</v>
      </c>
      <c r="J259" s="78">
        <f t="shared" si="132"/>
        <v>0</v>
      </c>
      <c r="K259" s="78">
        <f t="shared" si="133"/>
        <v>0</v>
      </c>
      <c r="L259" s="78">
        <f t="shared" si="134"/>
        <v>5.0847457627118645E-4</v>
      </c>
      <c r="M259" s="78">
        <f t="shared" ca="1" si="117"/>
        <v>0.18791946308724833</v>
      </c>
      <c r="N259" s="78">
        <f t="shared" ca="1" si="118"/>
        <v>4.8923369221025963E-2</v>
      </c>
      <c r="O259" s="78">
        <f t="shared" si="119"/>
        <v>5.0000000000000001E-4</v>
      </c>
      <c r="P259" s="13" t="s">
        <v>184</v>
      </c>
      <c r="Q259" s="8">
        <v>135</v>
      </c>
      <c r="R259" s="13">
        <v>164</v>
      </c>
      <c r="S259" s="89">
        <f t="shared" si="137"/>
        <v>135</v>
      </c>
      <c r="T259" s="75">
        <f t="shared" si="138"/>
        <v>164</v>
      </c>
      <c r="U259" s="90">
        <f t="shared" si="139"/>
        <v>80.325000000000003</v>
      </c>
      <c r="V259" s="82">
        <f t="shared" si="140"/>
        <v>967.10799999999995</v>
      </c>
      <c r="W259" s="8">
        <v>5135</v>
      </c>
      <c r="X259" s="8">
        <v>60</v>
      </c>
      <c r="Y259" s="12">
        <v>2</v>
      </c>
      <c r="Z259" s="12">
        <v>23</v>
      </c>
      <c r="AA259" s="12">
        <v>45</v>
      </c>
      <c r="AB259" s="12">
        <v>61.1</v>
      </c>
      <c r="AC259" s="91">
        <f t="shared" si="127"/>
        <v>130</v>
      </c>
      <c r="AD259" s="75">
        <f t="shared" si="128"/>
        <v>5005</v>
      </c>
      <c r="AE259" s="88">
        <f t="shared" si="107"/>
        <v>0.87033898305084745</v>
      </c>
      <c r="AF259" s="92">
        <f t="shared" si="108"/>
        <v>1.1684518013631937E-2</v>
      </c>
      <c r="AG259" s="93">
        <f t="shared" si="109"/>
        <v>3.8948393378773126E-4</v>
      </c>
      <c r="AH259" s="93">
        <f t="shared" si="110"/>
        <v>4.4790652385589096E-3</v>
      </c>
      <c r="AI259" s="78">
        <f t="shared" si="111"/>
        <v>8.7633885102239538E-3</v>
      </c>
      <c r="AJ259" s="92">
        <f t="shared" si="129"/>
        <v>2.5316455696202531E-2</v>
      </c>
      <c r="AK259" s="78">
        <f t="shared" si="130"/>
        <v>0.97468354430379744</v>
      </c>
      <c r="AL259" s="11"/>
      <c r="AM259" s="14"/>
      <c r="AN259" s="11"/>
      <c r="AO259" s="15"/>
      <c r="AP259" s="11">
        <v>38834</v>
      </c>
      <c r="AQ259" s="11">
        <v>38930</v>
      </c>
      <c r="AR259" s="11" t="s">
        <v>196</v>
      </c>
      <c r="AS259" s="75" t="e">
        <f t="shared" si="120"/>
        <v>#VALUE!</v>
      </c>
      <c r="AT259" s="75">
        <f t="shared" ca="1" si="121"/>
        <v>2380</v>
      </c>
      <c r="AU259" s="75">
        <f t="shared" si="122"/>
        <v>0</v>
      </c>
      <c r="AV259" s="170">
        <f t="shared" ca="1" si="123"/>
        <v>366.60505237215034</v>
      </c>
      <c r="AW259" s="169">
        <v>0.20833333333333334</v>
      </c>
      <c r="AX259" s="169">
        <v>0.875</v>
      </c>
      <c r="AY259" s="75">
        <f t="shared" si="124"/>
        <v>16</v>
      </c>
      <c r="AZ259" s="169">
        <v>0.22916666666666666</v>
      </c>
      <c r="BA259" s="169">
        <v>0.39583333333333331</v>
      </c>
      <c r="BB259" s="75">
        <f t="shared" si="125"/>
        <v>4</v>
      </c>
      <c r="BC259" s="11" t="s">
        <v>197</v>
      </c>
      <c r="BH259" s="52"/>
      <c r="BI259" s="52"/>
      <c r="BJ259" s="52"/>
      <c r="BK259" s="52"/>
      <c r="BL259" s="52"/>
      <c r="BM259" s="52"/>
      <c r="BQ259" s="27"/>
      <c r="BR259" s="27"/>
      <c r="BS259" s="27"/>
      <c r="BT259" s="27"/>
      <c r="BU259" s="27"/>
      <c r="BV259" s="27"/>
      <c r="BW259" s="54"/>
      <c r="BX259" s="26"/>
      <c r="BY259" s="54"/>
      <c r="BZ259" s="26"/>
      <c r="CA259" s="26"/>
      <c r="CB259" s="26"/>
    </row>
    <row r="260" spans="1:80" ht="17.45" customHeight="1">
      <c r="A260" s="86">
        <f t="shared" si="126"/>
        <v>36.5</v>
      </c>
      <c r="B260" s="179">
        <f t="shared" si="112"/>
        <v>45993</v>
      </c>
      <c r="C260" s="8"/>
      <c r="D260" s="11"/>
      <c r="E260" s="12">
        <v>1</v>
      </c>
      <c r="F260" s="11">
        <v>1</v>
      </c>
      <c r="G260" s="74">
        <f t="shared" si="135"/>
        <v>594</v>
      </c>
      <c r="H260" s="75">
        <f t="shared" si="135"/>
        <v>5896</v>
      </c>
      <c r="I260" s="88">
        <f t="shared" si="131"/>
        <v>0</v>
      </c>
      <c r="J260" s="78">
        <f t="shared" si="132"/>
        <v>1.6806722689075631E-3</v>
      </c>
      <c r="K260" s="78">
        <f t="shared" si="133"/>
        <v>0</v>
      </c>
      <c r="L260" s="78">
        <f t="shared" si="134"/>
        <v>1.6957775139901646E-4</v>
      </c>
      <c r="M260" s="78">
        <f t="shared" ca="1" si="117"/>
        <v>0.18903803131991051</v>
      </c>
      <c r="N260" s="78">
        <f t="shared" ca="1" si="118"/>
        <v>4.9081697276757444E-2</v>
      </c>
      <c r="O260" s="78">
        <f t="shared" si="119"/>
        <v>5.0000000000000001E-4</v>
      </c>
      <c r="P260" s="13" t="s">
        <v>184</v>
      </c>
      <c r="Q260" s="8">
        <v>135</v>
      </c>
      <c r="R260" s="13">
        <v>164</v>
      </c>
      <c r="S260" s="89">
        <f t="shared" si="137"/>
        <v>135</v>
      </c>
      <c r="T260" s="75">
        <f t="shared" si="138"/>
        <v>164</v>
      </c>
      <c r="U260" s="90">
        <f t="shared" si="139"/>
        <v>80.19</v>
      </c>
      <c r="V260" s="82">
        <f t="shared" si="140"/>
        <v>966.94399999999996</v>
      </c>
      <c r="W260" s="8">
        <v>5074</v>
      </c>
      <c r="X260" s="8">
        <v>65</v>
      </c>
      <c r="Y260" s="12">
        <v>2</v>
      </c>
      <c r="Z260" s="12">
        <v>18</v>
      </c>
      <c r="AA260" s="12">
        <v>22</v>
      </c>
      <c r="AB260" s="12">
        <v>61.6</v>
      </c>
      <c r="AC260" s="91">
        <f t="shared" si="127"/>
        <v>107</v>
      </c>
      <c r="AD260" s="75">
        <f t="shared" si="128"/>
        <v>4967</v>
      </c>
      <c r="AE260" s="88">
        <f t="shared" si="107"/>
        <v>0.86043751059860951</v>
      </c>
      <c r="AF260" s="92">
        <f t="shared" si="108"/>
        <v>1.2810405991328341E-2</v>
      </c>
      <c r="AG260" s="93">
        <f t="shared" si="109"/>
        <v>3.9416633819471815E-4</v>
      </c>
      <c r="AH260" s="93">
        <f t="shared" si="110"/>
        <v>3.5474970437524636E-3</v>
      </c>
      <c r="AI260" s="78">
        <f t="shared" si="111"/>
        <v>4.3358297201418995E-3</v>
      </c>
      <c r="AJ260" s="92">
        <f t="shared" si="129"/>
        <v>2.1087899093417423E-2</v>
      </c>
      <c r="AK260" s="78">
        <f t="shared" si="130"/>
        <v>0.97891210090658254</v>
      </c>
      <c r="AL260" s="11"/>
      <c r="AM260" s="14"/>
      <c r="AN260" s="11"/>
      <c r="AO260" s="15"/>
      <c r="AP260" s="11">
        <v>39072</v>
      </c>
      <c r="AQ260" s="11">
        <v>39167</v>
      </c>
      <c r="AR260" s="11">
        <v>39237</v>
      </c>
      <c r="AS260" s="75">
        <f t="shared" si="120"/>
        <v>1650</v>
      </c>
      <c r="AT260" s="75">
        <f t="shared" ca="1" si="121"/>
        <v>2360</v>
      </c>
      <c r="AU260" s="75">
        <f t="shared" si="122"/>
        <v>1.5757295627875707</v>
      </c>
      <c r="AV260" s="170">
        <f t="shared" ca="1" si="123"/>
        <v>363.63636363636363</v>
      </c>
      <c r="AW260" s="169">
        <v>0.20833333333333334</v>
      </c>
      <c r="AX260" s="169">
        <v>0.875</v>
      </c>
      <c r="AY260" s="75">
        <f t="shared" si="124"/>
        <v>16</v>
      </c>
      <c r="AZ260" s="169">
        <v>0.22916666666666666</v>
      </c>
      <c r="BA260" s="169">
        <v>0.39583333333333331</v>
      </c>
      <c r="BB260" s="75">
        <f t="shared" si="125"/>
        <v>4</v>
      </c>
      <c r="BC260" s="11" t="s">
        <v>197</v>
      </c>
      <c r="BH260" s="52"/>
      <c r="BI260" s="52"/>
      <c r="BJ260" s="52"/>
      <c r="BK260" s="52"/>
      <c r="BL260" s="52"/>
      <c r="BM260" s="52"/>
      <c r="BQ260" s="27"/>
      <c r="BR260" s="27"/>
      <c r="BS260" s="27"/>
      <c r="BT260" s="27"/>
      <c r="BU260" s="27"/>
      <c r="BV260" s="27"/>
      <c r="BW260" s="54"/>
      <c r="BX260" s="26"/>
      <c r="BY260" s="54"/>
      <c r="BZ260" s="26"/>
      <c r="CA260" s="26"/>
      <c r="CB260" s="26"/>
    </row>
    <row r="261" spans="1:80" ht="17.45" customHeight="1">
      <c r="A261" s="94">
        <f t="shared" si="126"/>
        <v>36.6</v>
      </c>
      <c r="B261" s="179">
        <f t="shared" si="112"/>
        <v>45994</v>
      </c>
      <c r="C261" s="8"/>
      <c r="D261" s="11"/>
      <c r="E261" s="12"/>
      <c r="F261" s="11">
        <v>4</v>
      </c>
      <c r="G261" s="74">
        <f t="shared" si="135"/>
        <v>594</v>
      </c>
      <c r="H261" s="75">
        <f t="shared" si="135"/>
        <v>5892</v>
      </c>
      <c r="I261" s="88">
        <f t="shared" si="131"/>
        <v>0</v>
      </c>
      <c r="J261" s="78">
        <f t="shared" si="132"/>
        <v>0</v>
      </c>
      <c r="K261" s="78">
        <f t="shared" si="133"/>
        <v>0</v>
      </c>
      <c r="L261" s="78">
        <f t="shared" si="134"/>
        <v>6.7842605156037987E-4</v>
      </c>
      <c r="M261" s="78">
        <f t="shared" ca="1" si="117"/>
        <v>0.18903803131991051</v>
      </c>
      <c r="N261" s="78">
        <f t="shared" ca="1" si="118"/>
        <v>4.9715009499683341E-2</v>
      </c>
      <c r="O261" s="78">
        <f t="shared" si="119"/>
        <v>5.0000000000000001E-4</v>
      </c>
      <c r="P261" s="13" t="s">
        <v>184</v>
      </c>
      <c r="Q261" s="8">
        <v>135</v>
      </c>
      <c r="R261" s="13">
        <v>164</v>
      </c>
      <c r="S261" s="89">
        <f t="shared" si="137"/>
        <v>135</v>
      </c>
      <c r="T261" s="75">
        <f t="shared" si="138"/>
        <v>164</v>
      </c>
      <c r="U261" s="90">
        <f t="shared" si="139"/>
        <v>80.19</v>
      </c>
      <c r="V261" s="82">
        <f t="shared" si="140"/>
        <v>966.28800000000001</v>
      </c>
      <c r="W261" s="8">
        <v>5150</v>
      </c>
      <c r="X261" s="8">
        <v>79</v>
      </c>
      <c r="Y261" s="12">
        <v>1</v>
      </c>
      <c r="Z261" s="12">
        <v>18</v>
      </c>
      <c r="AA261" s="12">
        <v>18</v>
      </c>
      <c r="AB261" s="12">
        <v>60.6</v>
      </c>
      <c r="AC261" s="91">
        <f t="shared" si="127"/>
        <v>116</v>
      </c>
      <c r="AD261" s="75">
        <f t="shared" si="128"/>
        <v>5034</v>
      </c>
      <c r="AE261" s="88">
        <f t="shared" ref="AE261:AE324" si="141">IFERROR(W261/H260,0)</f>
        <v>0.87347354138398914</v>
      </c>
      <c r="AF261" s="92">
        <f t="shared" ref="AF261:AF324" si="142">IFERROR(X261/$W261,0)</f>
        <v>1.5339805825242718E-2</v>
      </c>
      <c r="AG261" s="93">
        <f t="shared" ref="AG261:AG324" si="143">IFERROR(Y261/$W261,0)</f>
        <v>1.9417475728155341E-4</v>
      </c>
      <c r="AH261" s="93">
        <f t="shared" ref="AH261:AH324" si="144">IFERROR(Z261/$W261,0)</f>
        <v>3.4951456310679612E-3</v>
      </c>
      <c r="AI261" s="78">
        <f t="shared" ref="AI261:AI324" si="145">IFERROR(AA261/$W261,0)</f>
        <v>3.4951456310679612E-3</v>
      </c>
      <c r="AJ261" s="92">
        <f t="shared" si="129"/>
        <v>2.2524271844660194E-2</v>
      </c>
      <c r="AK261" s="78">
        <f t="shared" si="130"/>
        <v>0.97747572815533978</v>
      </c>
      <c r="AL261" s="11"/>
      <c r="AM261" s="14"/>
      <c r="AN261" s="11"/>
      <c r="AO261" s="15"/>
      <c r="AP261" s="11">
        <v>39308</v>
      </c>
      <c r="AQ261" s="11">
        <v>39407</v>
      </c>
      <c r="AR261" s="11">
        <v>39487</v>
      </c>
      <c r="AS261" s="75">
        <f t="shared" si="120"/>
        <v>1790</v>
      </c>
      <c r="AT261" s="75">
        <f t="shared" ca="1" si="121"/>
        <v>2470</v>
      </c>
      <c r="AU261" s="75">
        <f t="shared" si="122"/>
        <v>1.7104994084921039</v>
      </c>
      <c r="AV261" s="170">
        <f t="shared" ca="1" si="123"/>
        <v>380.8202281837805</v>
      </c>
      <c r="AW261" s="169">
        <v>0.20833333333333334</v>
      </c>
      <c r="AX261" s="169">
        <v>0.875</v>
      </c>
      <c r="AY261" s="75">
        <f t="shared" si="124"/>
        <v>16</v>
      </c>
      <c r="AZ261" s="169">
        <v>0.22916666666666666</v>
      </c>
      <c r="BA261" s="169">
        <v>0.39583333333333331</v>
      </c>
      <c r="BB261" s="75">
        <f t="shared" si="125"/>
        <v>4</v>
      </c>
      <c r="BC261" s="11"/>
      <c r="BH261" s="52"/>
      <c r="BI261" s="52"/>
      <c r="BJ261" s="52"/>
      <c r="BK261" s="52"/>
      <c r="BL261" s="52"/>
      <c r="BM261" s="52"/>
      <c r="BQ261" s="27"/>
      <c r="BR261" s="27"/>
      <c r="BS261" s="27"/>
      <c r="BT261" s="27"/>
      <c r="BU261" s="27"/>
      <c r="BV261" s="27"/>
      <c r="BW261" s="54"/>
      <c r="BX261" s="26"/>
      <c r="BY261" s="54"/>
      <c r="BZ261" s="26"/>
      <c r="CA261" s="26"/>
      <c r="CB261" s="26"/>
    </row>
    <row r="262" spans="1:80" ht="17.45" customHeight="1" thickBot="1">
      <c r="A262" s="86">
        <f t="shared" si="126"/>
        <v>36.700000000000003</v>
      </c>
      <c r="B262" s="180">
        <f t="shared" si="112"/>
        <v>45995</v>
      </c>
      <c r="C262" s="16"/>
      <c r="D262" s="17"/>
      <c r="E262" s="18"/>
      <c r="F262" s="17">
        <v>3</v>
      </c>
      <c r="G262" s="96">
        <f t="shared" si="135"/>
        <v>594</v>
      </c>
      <c r="H262" s="97">
        <f t="shared" si="135"/>
        <v>5889</v>
      </c>
      <c r="I262" s="98">
        <f t="shared" si="131"/>
        <v>0</v>
      </c>
      <c r="J262" s="99">
        <f t="shared" si="132"/>
        <v>0</v>
      </c>
      <c r="K262" s="99">
        <f t="shared" si="133"/>
        <v>0</v>
      </c>
      <c r="L262" s="99">
        <f t="shared" si="134"/>
        <v>5.0916496945010179E-4</v>
      </c>
      <c r="M262" s="99">
        <f t="shared" ca="1" si="117"/>
        <v>0.18903803131991051</v>
      </c>
      <c r="N262" s="99">
        <f t="shared" ca="1" si="118"/>
        <v>5.018999366687777E-2</v>
      </c>
      <c r="O262" s="99">
        <f t="shared" si="119"/>
        <v>5.0000000000000001E-4</v>
      </c>
      <c r="P262" s="19" t="s">
        <v>184</v>
      </c>
      <c r="Q262" s="16">
        <v>135</v>
      </c>
      <c r="R262" s="19">
        <v>164</v>
      </c>
      <c r="S262" s="89">
        <f t="shared" si="137"/>
        <v>135</v>
      </c>
      <c r="T262" s="75">
        <f t="shared" si="138"/>
        <v>164</v>
      </c>
      <c r="U262" s="100">
        <f t="shared" si="139"/>
        <v>80.19</v>
      </c>
      <c r="V262" s="101">
        <f t="shared" si="140"/>
        <v>965.79600000000005</v>
      </c>
      <c r="W262" s="16">
        <v>5107</v>
      </c>
      <c r="X262" s="8">
        <v>72</v>
      </c>
      <c r="Y262" s="12">
        <v>1</v>
      </c>
      <c r="Z262" s="12">
        <v>34</v>
      </c>
      <c r="AA262" s="12">
        <v>19</v>
      </c>
      <c r="AB262" s="12">
        <v>61</v>
      </c>
      <c r="AC262" s="102">
        <f t="shared" si="127"/>
        <v>126</v>
      </c>
      <c r="AD262" s="97">
        <f t="shared" si="128"/>
        <v>4981</v>
      </c>
      <c r="AE262" s="98">
        <f t="shared" si="141"/>
        <v>0.86676849966055669</v>
      </c>
      <c r="AF262" s="103">
        <f t="shared" si="142"/>
        <v>1.4098296455844919E-2</v>
      </c>
      <c r="AG262" s="104">
        <f t="shared" si="143"/>
        <v>1.9580967299784609E-4</v>
      </c>
      <c r="AH262" s="104">
        <f t="shared" si="144"/>
        <v>6.6575288819267671E-3</v>
      </c>
      <c r="AI262" s="99">
        <f t="shared" si="145"/>
        <v>3.7203837869590759E-3</v>
      </c>
      <c r="AJ262" s="103">
        <f t="shared" si="129"/>
        <v>2.4672018797728609E-2</v>
      </c>
      <c r="AK262" s="99">
        <f t="shared" si="130"/>
        <v>0.97532798120227138</v>
      </c>
      <c r="AL262" s="17"/>
      <c r="AM262" s="20"/>
      <c r="AN262" s="17"/>
      <c r="AO262" s="21"/>
      <c r="AP262" s="17">
        <v>39555</v>
      </c>
      <c r="AQ262" s="17">
        <v>39675</v>
      </c>
      <c r="AR262" s="17">
        <v>39743</v>
      </c>
      <c r="AS262" s="97">
        <f t="shared" si="120"/>
        <v>1880</v>
      </c>
      <c r="AT262" s="97">
        <f t="shared" ca="1" si="121"/>
        <v>2480</v>
      </c>
      <c r="AU262" s="97">
        <f t="shared" si="122"/>
        <v>1.7973471920274267</v>
      </c>
      <c r="AV262" s="171">
        <f t="shared" ca="1" si="123"/>
        <v>382.53894801789295</v>
      </c>
      <c r="AW262" s="167">
        <v>0.20833333333333334</v>
      </c>
      <c r="AX262" s="167">
        <v>0.875</v>
      </c>
      <c r="AY262" s="97">
        <f t="shared" si="124"/>
        <v>16</v>
      </c>
      <c r="AZ262" s="167">
        <v>0.22916666666666666</v>
      </c>
      <c r="BA262" s="167">
        <v>0.39583333333333331</v>
      </c>
      <c r="BB262" s="97">
        <f t="shared" si="125"/>
        <v>4</v>
      </c>
      <c r="BC262" s="17" t="s">
        <v>198</v>
      </c>
      <c r="BH262" s="52"/>
      <c r="BI262" s="52"/>
      <c r="BJ262" s="52"/>
      <c r="BK262" s="52"/>
      <c r="BL262" s="52"/>
      <c r="BM262" s="52"/>
      <c r="BQ262" s="27"/>
      <c r="BR262" s="27"/>
      <c r="BS262" s="27"/>
      <c r="BT262" s="27"/>
      <c r="BU262" s="27"/>
      <c r="BV262" s="27"/>
      <c r="BW262" s="54"/>
      <c r="BX262" s="26"/>
      <c r="BY262" s="54"/>
      <c r="BZ262" s="26"/>
      <c r="CA262" s="26"/>
      <c r="CB262" s="26"/>
    </row>
    <row r="263" spans="1:80" ht="17.45" customHeight="1" thickTop="1">
      <c r="A263" s="71">
        <f>A256+1</f>
        <v>37.1</v>
      </c>
      <c r="B263" s="178">
        <f t="shared" si="112"/>
        <v>45996</v>
      </c>
      <c r="C263" s="4"/>
      <c r="D263" s="5"/>
      <c r="E263" s="6"/>
      <c r="F263" s="5">
        <v>1</v>
      </c>
      <c r="G263" s="74">
        <f t="shared" si="135"/>
        <v>594</v>
      </c>
      <c r="H263" s="75">
        <f t="shared" si="135"/>
        <v>5888</v>
      </c>
      <c r="I263" s="76">
        <f t="shared" si="131"/>
        <v>0</v>
      </c>
      <c r="J263" s="77">
        <f t="shared" si="132"/>
        <v>0</v>
      </c>
      <c r="K263" s="77">
        <f t="shared" si="133"/>
        <v>0</v>
      </c>
      <c r="L263" s="77">
        <f t="shared" si="134"/>
        <v>1.6980811682798438E-4</v>
      </c>
      <c r="M263" s="78">
        <f t="shared" ca="1" si="117"/>
        <v>0.18903803131991051</v>
      </c>
      <c r="N263" s="78">
        <f t="shared" ca="1" si="118"/>
        <v>5.0348321722609245E-2</v>
      </c>
      <c r="O263" s="78">
        <f t="shared" si="119"/>
        <v>5.0000000000000001E-4</v>
      </c>
      <c r="P263" s="13" t="s">
        <v>184</v>
      </c>
      <c r="Q263" s="8">
        <v>135</v>
      </c>
      <c r="R263" s="13">
        <v>164</v>
      </c>
      <c r="S263" s="79">
        <f t="shared" si="137"/>
        <v>135</v>
      </c>
      <c r="T263" s="80">
        <f t="shared" si="138"/>
        <v>164</v>
      </c>
      <c r="U263" s="90">
        <f t="shared" si="139"/>
        <v>80.19</v>
      </c>
      <c r="V263" s="82">
        <f t="shared" si="140"/>
        <v>965.63199999999995</v>
      </c>
      <c r="W263" s="4">
        <v>5103</v>
      </c>
      <c r="X263" s="4">
        <v>57</v>
      </c>
      <c r="Y263" s="6"/>
      <c r="Z263" s="6">
        <v>17</v>
      </c>
      <c r="AA263" s="6">
        <v>18</v>
      </c>
      <c r="AB263" s="6">
        <v>61.25</v>
      </c>
      <c r="AC263" s="83">
        <f t="shared" si="127"/>
        <v>92</v>
      </c>
      <c r="AD263" s="80">
        <f t="shared" si="128"/>
        <v>5011</v>
      </c>
      <c r="AE263" s="76">
        <f t="shared" si="141"/>
        <v>0.86653082017320426</v>
      </c>
      <c r="AF263" s="84">
        <f t="shared" si="142"/>
        <v>1.1169900058788948E-2</v>
      </c>
      <c r="AG263" s="85">
        <f t="shared" si="143"/>
        <v>0</v>
      </c>
      <c r="AH263" s="85">
        <f t="shared" si="144"/>
        <v>3.331373701744072E-3</v>
      </c>
      <c r="AI263" s="77">
        <f t="shared" si="145"/>
        <v>3.5273368606701938E-3</v>
      </c>
      <c r="AJ263" s="84">
        <f t="shared" si="129"/>
        <v>1.8028610621203214E-2</v>
      </c>
      <c r="AK263" s="77">
        <f t="shared" si="130"/>
        <v>0.9819713893787968</v>
      </c>
      <c r="AL263" s="5">
        <v>4669</v>
      </c>
      <c r="AM263" s="9">
        <v>0.67700000000000005</v>
      </c>
      <c r="AN263" s="5">
        <v>3757</v>
      </c>
      <c r="AO263" s="10">
        <v>0.75</v>
      </c>
      <c r="AP263" s="5">
        <v>39803</v>
      </c>
      <c r="AQ263" s="5">
        <v>39893</v>
      </c>
      <c r="AR263" s="5">
        <v>39977</v>
      </c>
      <c r="AS263" s="80">
        <f t="shared" si="120"/>
        <v>1740</v>
      </c>
      <c r="AT263" s="80">
        <f t="shared" ca="1" si="121"/>
        <v>2320</v>
      </c>
      <c r="AU263" s="80">
        <f t="shared" si="122"/>
        <v>1.6637630495438041</v>
      </c>
      <c r="AV263" s="172">
        <f t="shared" ca="1" si="123"/>
        <v>357.91422400493673</v>
      </c>
      <c r="AW263" s="165">
        <v>0.20833333333333334</v>
      </c>
      <c r="AX263" s="165">
        <v>0.875</v>
      </c>
      <c r="AY263" s="80">
        <f t="shared" si="124"/>
        <v>16</v>
      </c>
      <c r="AZ263" s="165">
        <v>0.22916666666666666</v>
      </c>
      <c r="BA263" s="165">
        <v>0.39583333333333331</v>
      </c>
      <c r="BB263" s="80">
        <f t="shared" si="125"/>
        <v>4</v>
      </c>
      <c r="BC263" s="5" t="s">
        <v>198</v>
      </c>
      <c r="BH263" s="52"/>
      <c r="BI263" s="52"/>
      <c r="BJ263" s="52"/>
      <c r="BK263" s="52"/>
      <c r="BL263" s="52"/>
      <c r="BM263" s="52"/>
      <c r="BQ263" s="27"/>
      <c r="BR263" s="27"/>
      <c r="BS263" s="27"/>
      <c r="BT263" s="27"/>
      <c r="BU263" s="27"/>
      <c r="BV263" s="27"/>
      <c r="BW263" s="54"/>
      <c r="BX263" s="26"/>
      <c r="BY263" s="54"/>
      <c r="BZ263" s="26"/>
      <c r="CA263" s="26"/>
      <c r="CB263" s="26"/>
    </row>
    <row r="264" spans="1:80" ht="17.45" customHeight="1">
      <c r="A264" s="86">
        <f t="shared" si="126"/>
        <v>37.200000000000003</v>
      </c>
      <c r="B264" s="179">
        <f t="shared" si="112"/>
        <v>45997</v>
      </c>
      <c r="C264" s="8"/>
      <c r="D264" s="11"/>
      <c r="E264" s="12"/>
      <c r="F264" s="11">
        <v>2</v>
      </c>
      <c r="G264" s="74">
        <f t="shared" si="135"/>
        <v>594</v>
      </c>
      <c r="H264" s="75">
        <f t="shared" si="135"/>
        <v>5886</v>
      </c>
      <c r="I264" s="88">
        <f t="shared" si="131"/>
        <v>0</v>
      </c>
      <c r="J264" s="78">
        <f t="shared" si="132"/>
        <v>0</v>
      </c>
      <c r="K264" s="78">
        <f t="shared" si="133"/>
        <v>0</v>
      </c>
      <c r="L264" s="78">
        <f t="shared" si="134"/>
        <v>3.3967391304347825E-4</v>
      </c>
      <c r="M264" s="78">
        <f t="shared" ca="1" si="117"/>
        <v>0.18903803131991051</v>
      </c>
      <c r="N264" s="78">
        <f t="shared" ca="1" si="118"/>
        <v>5.06649778340722E-2</v>
      </c>
      <c r="O264" s="78">
        <f t="shared" si="119"/>
        <v>5.0000000000000001E-4</v>
      </c>
      <c r="P264" s="13" t="s">
        <v>184</v>
      </c>
      <c r="Q264" s="8">
        <v>135</v>
      </c>
      <c r="R264" s="13">
        <v>164</v>
      </c>
      <c r="S264" s="89">
        <f t="shared" si="137"/>
        <v>135</v>
      </c>
      <c r="T264" s="75">
        <f t="shared" si="138"/>
        <v>164</v>
      </c>
      <c r="U264" s="90">
        <f t="shared" si="139"/>
        <v>80.19</v>
      </c>
      <c r="V264" s="82">
        <f t="shared" si="140"/>
        <v>965.30399999999997</v>
      </c>
      <c r="W264" s="8">
        <v>5010</v>
      </c>
      <c r="X264" s="8">
        <v>57</v>
      </c>
      <c r="Y264" s="12">
        <v>5</v>
      </c>
      <c r="Z264" s="12">
        <v>17</v>
      </c>
      <c r="AA264" s="12">
        <v>30</v>
      </c>
      <c r="AB264" s="12">
        <v>61.15</v>
      </c>
      <c r="AC264" s="91">
        <f t="shared" si="127"/>
        <v>109</v>
      </c>
      <c r="AD264" s="75">
        <f t="shared" si="128"/>
        <v>4901</v>
      </c>
      <c r="AE264" s="88">
        <f t="shared" si="141"/>
        <v>0.85088315217391308</v>
      </c>
      <c r="AF264" s="92">
        <f t="shared" si="142"/>
        <v>1.1377245508982036E-2</v>
      </c>
      <c r="AG264" s="93">
        <f t="shared" si="143"/>
        <v>9.9800399201596798E-4</v>
      </c>
      <c r="AH264" s="93">
        <f t="shared" si="144"/>
        <v>3.3932135728542913E-3</v>
      </c>
      <c r="AI264" s="78">
        <f t="shared" si="145"/>
        <v>5.9880239520958087E-3</v>
      </c>
      <c r="AJ264" s="92">
        <f t="shared" si="129"/>
        <v>2.1756487025948103E-2</v>
      </c>
      <c r="AK264" s="78">
        <f t="shared" si="130"/>
        <v>0.97824351297405188</v>
      </c>
      <c r="AL264" s="11"/>
      <c r="AM264" s="14"/>
      <c r="AN264" s="11"/>
      <c r="AO264" s="15"/>
      <c r="AP264" s="11">
        <v>40035</v>
      </c>
      <c r="AQ264" s="11">
        <v>40131</v>
      </c>
      <c r="AR264" s="11">
        <v>40210</v>
      </c>
      <c r="AS264" s="75">
        <f t="shared" si="120"/>
        <v>1750</v>
      </c>
      <c r="AT264" s="75">
        <f t="shared" ca="1" si="121"/>
        <v>2330</v>
      </c>
      <c r="AU264" s="75">
        <f t="shared" si="122"/>
        <v>1.673849873839544</v>
      </c>
      <c r="AV264" s="170">
        <f t="shared" ca="1" si="123"/>
        <v>359.5679012345679</v>
      </c>
      <c r="AW264" s="169">
        <v>0.20833333333333334</v>
      </c>
      <c r="AX264" s="169">
        <v>0.875</v>
      </c>
      <c r="AY264" s="75">
        <f t="shared" si="124"/>
        <v>16</v>
      </c>
      <c r="AZ264" s="169">
        <v>0.22916666666666666</v>
      </c>
      <c r="BA264" s="169">
        <v>0.39583333333333331</v>
      </c>
      <c r="BB264" s="75">
        <f t="shared" si="125"/>
        <v>4</v>
      </c>
      <c r="BC264" s="11" t="s">
        <v>198</v>
      </c>
      <c r="BH264" s="52"/>
      <c r="BI264" s="52"/>
      <c r="BJ264" s="52"/>
      <c r="BK264" s="52"/>
      <c r="BL264" s="52"/>
      <c r="BM264" s="52"/>
      <c r="BQ264" s="27"/>
      <c r="BR264" s="27"/>
      <c r="BS264" s="27"/>
      <c r="BT264" s="27"/>
      <c r="BU264" s="27"/>
      <c r="BV264" s="27"/>
      <c r="BW264" s="54"/>
      <c r="BX264" s="26"/>
      <c r="BY264" s="54"/>
      <c r="BZ264" s="26"/>
      <c r="CA264" s="26"/>
      <c r="CB264" s="26"/>
    </row>
    <row r="265" spans="1:80" ht="17.45" customHeight="1">
      <c r="A265" s="94">
        <f t="shared" si="126"/>
        <v>37.299999999999997</v>
      </c>
      <c r="B265" s="179">
        <f t="shared" si="112"/>
        <v>45998</v>
      </c>
      <c r="C265" s="8"/>
      <c r="D265" s="11"/>
      <c r="E265" s="12">
        <v>5</v>
      </c>
      <c r="F265" s="11">
        <v>4</v>
      </c>
      <c r="G265" s="74">
        <f t="shared" si="135"/>
        <v>589</v>
      </c>
      <c r="H265" s="75">
        <f t="shared" si="135"/>
        <v>5882</v>
      </c>
      <c r="I265" s="88">
        <f t="shared" si="131"/>
        <v>0</v>
      </c>
      <c r="J265" s="78">
        <f t="shared" si="132"/>
        <v>8.4175084175084174E-3</v>
      </c>
      <c r="K265" s="78">
        <f t="shared" si="133"/>
        <v>0</v>
      </c>
      <c r="L265" s="78">
        <f t="shared" si="134"/>
        <v>6.7957866123003743E-4</v>
      </c>
      <c r="M265" s="78">
        <f t="shared" ca="1" si="117"/>
        <v>0.19463087248322147</v>
      </c>
      <c r="N265" s="78">
        <f t="shared" ca="1" si="118"/>
        <v>5.1298290056998097E-2</v>
      </c>
      <c r="O265" s="78">
        <f t="shared" si="119"/>
        <v>5.0000000000000001E-4</v>
      </c>
      <c r="P265" s="13" t="s">
        <v>184</v>
      </c>
      <c r="Q265" s="8">
        <v>135</v>
      </c>
      <c r="R265" s="13">
        <v>164</v>
      </c>
      <c r="S265" s="89">
        <f t="shared" si="137"/>
        <v>135</v>
      </c>
      <c r="T265" s="75">
        <f t="shared" si="138"/>
        <v>164</v>
      </c>
      <c r="U265" s="90">
        <f t="shared" si="139"/>
        <v>79.515000000000001</v>
      </c>
      <c r="V265" s="82">
        <f t="shared" si="140"/>
        <v>964.64800000000002</v>
      </c>
      <c r="W265" s="8">
        <v>5133</v>
      </c>
      <c r="X265" s="8">
        <v>61</v>
      </c>
      <c r="Y265" s="12">
        <v>9</v>
      </c>
      <c r="Z265" s="12">
        <v>32</v>
      </c>
      <c r="AA265" s="12">
        <v>31</v>
      </c>
      <c r="AB265" s="12">
        <v>62</v>
      </c>
      <c r="AC265" s="91">
        <f t="shared" si="127"/>
        <v>133</v>
      </c>
      <c r="AD265" s="75">
        <f t="shared" si="128"/>
        <v>5000</v>
      </c>
      <c r="AE265" s="88">
        <f t="shared" si="141"/>
        <v>0.87206931702344548</v>
      </c>
      <c r="AF265" s="92">
        <f t="shared" si="142"/>
        <v>1.188388856419248E-2</v>
      </c>
      <c r="AG265" s="93">
        <f t="shared" si="143"/>
        <v>1.7533606078316774E-3</v>
      </c>
      <c r="AH265" s="93">
        <f t="shared" si="144"/>
        <v>6.2341710500681859E-3</v>
      </c>
      <c r="AI265" s="78">
        <f t="shared" si="145"/>
        <v>6.0393532047535552E-3</v>
      </c>
      <c r="AJ265" s="92">
        <f t="shared" si="129"/>
        <v>2.59107734268459E-2</v>
      </c>
      <c r="AK265" s="78">
        <f t="shared" si="130"/>
        <v>0.97408922657315411</v>
      </c>
      <c r="AL265" s="11"/>
      <c r="AM265" s="14"/>
      <c r="AN265" s="11"/>
      <c r="AO265" s="15"/>
      <c r="AP265" s="11">
        <v>40268</v>
      </c>
      <c r="AQ265" s="11">
        <v>40365</v>
      </c>
      <c r="AR265" s="11">
        <v>40439</v>
      </c>
      <c r="AS265" s="75">
        <f t="shared" si="120"/>
        <v>1710</v>
      </c>
      <c r="AT265" s="75">
        <f t="shared" ca="1" si="121"/>
        <v>2360</v>
      </c>
      <c r="AU265" s="75">
        <f t="shared" si="122"/>
        <v>1.637675343792109</v>
      </c>
      <c r="AV265" s="170">
        <f t="shared" ca="1" si="123"/>
        <v>364.7040642868181</v>
      </c>
      <c r="AW265" s="169">
        <v>0.20833333333333334</v>
      </c>
      <c r="AX265" s="169">
        <v>0.875</v>
      </c>
      <c r="AY265" s="75">
        <f t="shared" si="124"/>
        <v>16</v>
      </c>
      <c r="AZ265" s="169">
        <v>0.22916666666666666</v>
      </c>
      <c r="BA265" s="169">
        <v>0.39583333333333331</v>
      </c>
      <c r="BB265" s="75">
        <f t="shared" si="125"/>
        <v>4</v>
      </c>
      <c r="BC265" s="11" t="s">
        <v>198</v>
      </c>
      <c r="BH265" s="52"/>
      <c r="BI265" s="52"/>
      <c r="BJ265" s="52"/>
      <c r="BK265" s="52"/>
      <c r="BL265" s="52"/>
      <c r="BM265" s="52"/>
      <c r="BQ265" s="27"/>
      <c r="BR265" s="27"/>
      <c r="BS265" s="27"/>
      <c r="BT265" s="27"/>
      <c r="BU265" s="27"/>
      <c r="BV265" s="27"/>
      <c r="BW265" s="54"/>
      <c r="BX265" s="26"/>
      <c r="BY265" s="54"/>
      <c r="BZ265" s="26"/>
      <c r="CA265" s="26"/>
      <c r="CB265" s="26"/>
    </row>
    <row r="266" spans="1:80" ht="17.45" customHeight="1">
      <c r="A266" s="86">
        <f t="shared" si="126"/>
        <v>37.4</v>
      </c>
      <c r="B266" s="179">
        <f t="shared" si="112"/>
        <v>45999</v>
      </c>
      <c r="C266" s="8"/>
      <c r="D266" s="11"/>
      <c r="E266" s="12">
        <v>1</v>
      </c>
      <c r="F266" s="11">
        <v>7</v>
      </c>
      <c r="G266" s="74">
        <f t="shared" si="135"/>
        <v>588</v>
      </c>
      <c r="H266" s="75">
        <f t="shared" si="135"/>
        <v>5875</v>
      </c>
      <c r="I266" s="88">
        <f t="shared" si="131"/>
        <v>0</v>
      </c>
      <c r="J266" s="78">
        <f t="shared" si="132"/>
        <v>1.697792869269949E-3</v>
      </c>
      <c r="K266" s="78">
        <f t="shared" si="133"/>
        <v>0</v>
      </c>
      <c r="L266" s="78">
        <f t="shared" si="134"/>
        <v>1.1900714042842571E-3</v>
      </c>
      <c r="M266" s="78">
        <f t="shared" ca="1" si="117"/>
        <v>0.19574944071588368</v>
      </c>
      <c r="N266" s="78">
        <f t="shared" ca="1" si="118"/>
        <v>5.2406586447118431E-2</v>
      </c>
      <c r="O266" s="78">
        <f t="shared" si="119"/>
        <v>5.0000000000000001E-4</v>
      </c>
      <c r="P266" s="13" t="s">
        <v>184</v>
      </c>
      <c r="Q266" s="8">
        <v>135</v>
      </c>
      <c r="R266" s="13">
        <v>162</v>
      </c>
      <c r="S266" s="89">
        <f t="shared" si="137"/>
        <v>135</v>
      </c>
      <c r="T266" s="75">
        <f t="shared" si="138"/>
        <v>162</v>
      </c>
      <c r="U266" s="90">
        <f t="shared" si="139"/>
        <v>79.38</v>
      </c>
      <c r="V266" s="82">
        <f t="shared" si="140"/>
        <v>951.75</v>
      </c>
      <c r="W266" s="8">
        <v>5100</v>
      </c>
      <c r="X266" s="8">
        <v>57</v>
      </c>
      <c r="Y266" s="12">
        <v>3</v>
      </c>
      <c r="Z266" s="12">
        <v>23</v>
      </c>
      <c r="AA266" s="12">
        <v>36</v>
      </c>
      <c r="AB266" s="12">
        <v>62.3</v>
      </c>
      <c r="AC266" s="91">
        <f t="shared" si="127"/>
        <v>119</v>
      </c>
      <c r="AD266" s="75">
        <f t="shared" si="128"/>
        <v>4981</v>
      </c>
      <c r="AE266" s="88">
        <f t="shared" si="141"/>
        <v>0.86705202312138729</v>
      </c>
      <c r="AF266" s="92">
        <f t="shared" si="142"/>
        <v>1.1176470588235295E-2</v>
      </c>
      <c r="AG266" s="93">
        <f t="shared" si="143"/>
        <v>5.8823529411764701E-4</v>
      </c>
      <c r="AH266" s="93">
        <f t="shared" si="144"/>
        <v>4.5098039215686276E-3</v>
      </c>
      <c r="AI266" s="78">
        <f t="shared" si="145"/>
        <v>7.058823529411765E-3</v>
      </c>
      <c r="AJ266" s="92">
        <f t="shared" si="129"/>
        <v>2.3333333333333334E-2</v>
      </c>
      <c r="AK266" s="78">
        <f t="shared" si="130"/>
        <v>0.97666666666666668</v>
      </c>
      <c r="AL266" s="11"/>
      <c r="AM266" s="14"/>
      <c r="AN266" s="11"/>
      <c r="AO266" s="15"/>
      <c r="AP266" s="11">
        <v>40504</v>
      </c>
      <c r="AQ266" s="11">
        <v>40604</v>
      </c>
      <c r="AR266" s="11">
        <v>40672</v>
      </c>
      <c r="AS266" s="75">
        <f t="shared" si="120"/>
        <v>1680</v>
      </c>
      <c r="AT266" s="75">
        <f t="shared" ca="1" si="121"/>
        <v>2320</v>
      </c>
      <c r="AU266" s="75">
        <f t="shared" si="122"/>
        <v>1.6292804980943236</v>
      </c>
      <c r="AV266" s="170">
        <f t="shared" ca="1" si="123"/>
        <v>358.96642426117904</v>
      </c>
      <c r="AW266" s="169">
        <v>0.20833333333333334</v>
      </c>
      <c r="AX266" s="169">
        <v>0.875</v>
      </c>
      <c r="AY266" s="75">
        <f t="shared" si="124"/>
        <v>16</v>
      </c>
      <c r="AZ266" s="169">
        <v>0.22916666666666666</v>
      </c>
      <c r="BA266" s="169">
        <v>0.39583333333333331</v>
      </c>
      <c r="BB266" s="75">
        <f t="shared" si="125"/>
        <v>4</v>
      </c>
      <c r="BC266" s="11" t="s">
        <v>198</v>
      </c>
      <c r="BH266" s="52"/>
      <c r="BI266" s="52"/>
      <c r="BJ266" s="52"/>
      <c r="BK266" s="52"/>
      <c r="BL266" s="52"/>
      <c r="BM266" s="52"/>
      <c r="BQ266" s="27"/>
      <c r="BR266" s="27"/>
      <c r="BS266" s="27"/>
      <c r="BT266" s="27"/>
      <c r="BU266" s="27"/>
      <c r="BV266" s="27"/>
      <c r="BW266" s="54"/>
      <c r="BX266" s="26"/>
      <c r="BY266" s="54"/>
      <c r="BZ266" s="26"/>
      <c r="CA266" s="26"/>
      <c r="CB266" s="26"/>
    </row>
    <row r="267" spans="1:80" ht="17.45" customHeight="1">
      <c r="A267" s="94">
        <f t="shared" si="126"/>
        <v>37.5</v>
      </c>
      <c r="B267" s="179">
        <f t="shared" ref="B267:B330" si="146">B266+1</f>
        <v>46000</v>
      </c>
      <c r="C267" s="8"/>
      <c r="D267" s="11"/>
      <c r="E267" s="12">
        <v>3</v>
      </c>
      <c r="F267" s="11">
        <v>2</v>
      </c>
      <c r="G267" s="74">
        <f t="shared" si="135"/>
        <v>585</v>
      </c>
      <c r="H267" s="75">
        <f t="shared" si="135"/>
        <v>5873</v>
      </c>
      <c r="I267" s="88">
        <f t="shared" si="131"/>
        <v>0</v>
      </c>
      <c r="J267" s="78">
        <f t="shared" si="132"/>
        <v>5.1020408163265302E-3</v>
      </c>
      <c r="K267" s="78">
        <f t="shared" si="133"/>
        <v>0</v>
      </c>
      <c r="L267" s="78">
        <f t="shared" si="134"/>
        <v>3.4042553191489364E-4</v>
      </c>
      <c r="M267" s="78">
        <f t="shared" ca="1" si="117"/>
        <v>0.19910514541387025</v>
      </c>
      <c r="N267" s="78">
        <f t="shared" ca="1" si="118"/>
        <v>5.2723242558581379E-2</v>
      </c>
      <c r="O267" s="78">
        <f t="shared" si="119"/>
        <v>5.0000000000000001E-4</v>
      </c>
      <c r="P267" s="13" t="s">
        <v>184</v>
      </c>
      <c r="Q267" s="8">
        <v>135</v>
      </c>
      <c r="R267" s="13">
        <v>162</v>
      </c>
      <c r="S267" s="89">
        <f t="shared" si="137"/>
        <v>135</v>
      </c>
      <c r="T267" s="75">
        <f t="shared" si="138"/>
        <v>162</v>
      </c>
      <c r="U267" s="90">
        <f t="shared" si="139"/>
        <v>78.974999999999994</v>
      </c>
      <c r="V267" s="82">
        <f t="shared" si="140"/>
        <v>951.42600000000004</v>
      </c>
      <c r="W267" s="8">
        <v>5052</v>
      </c>
      <c r="X267" s="8">
        <v>45</v>
      </c>
      <c r="Y267" s="12">
        <v>3</v>
      </c>
      <c r="Z267" s="12">
        <v>15</v>
      </c>
      <c r="AA267" s="12">
        <v>33</v>
      </c>
      <c r="AB267" s="12">
        <v>62.3</v>
      </c>
      <c r="AC267" s="91">
        <f t="shared" si="127"/>
        <v>96</v>
      </c>
      <c r="AD267" s="75">
        <f t="shared" si="128"/>
        <v>4956</v>
      </c>
      <c r="AE267" s="88">
        <f t="shared" si="141"/>
        <v>0.85991489361702123</v>
      </c>
      <c r="AF267" s="92">
        <f t="shared" si="142"/>
        <v>8.9073634204275536E-3</v>
      </c>
      <c r="AG267" s="93">
        <f t="shared" si="143"/>
        <v>5.9382422802850359E-4</v>
      </c>
      <c r="AH267" s="93">
        <f t="shared" si="144"/>
        <v>2.9691211401425177E-3</v>
      </c>
      <c r="AI267" s="78">
        <f t="shared" si="145"/>
        <v>6.5320665083135393E-3</v>
      </c>
      <c r="AJ267" s="92">
        <f t="shared" si="129"/>
        <v>1.9002375296912115E-2</v>
      </c>
      <c r="AK267" s="78">
        <f t="shared" si="130"/>
        <v>0.98099762470308793</v>
      </c>
      <c r="AL267" s="11"/>
      <c r="AM267" s="14"/>
      <c r="AN267" s="11"/>
      <c r="AO267" s="15"/>
      <c r="AP267" s="11">
        <v>40736</v>
      </c>
      <c r="AQ267" s="11">
        <v>40816</v>
      </c>
      <c r="AR267" s="11">
        <v>40902</v>
      </c>
      <c r="AS267" s="75">
        <f t="shared" si="120"/>
        <v>1660</v>
      </c>
      <c r="AT267" s="75">
        <f t="shared" ca="1" si="121"/>
        <v>2310</v>
      </c>
      <c r="AU267" s="75">
        <f t="shared" si="122"/>
        <v>1.6110232812274055</v>
      </c>
      <c r="AV267" s="170">
        <f t="shared" ca="1" si="123"/>
        <v>357.69588107773302</v>
      </c>
      <c r="AW267" s="169">
        <v>0.20833333333333334</v>
      </c>
      <c r="AX267" s="169">
        <v>0.875</v>
      </c>
      <c r="AY267" s="75">
        <f t="shared" si="124"/>
        <v>16</v>
      </c>
      <c r="AZ267" s="169">
        <v>0.22916666666666666</v>
      </c>
      <c r="BA267" s="169">
        <v>0.39583333333333331</v>
      </c>
      <c r="BB267" s="75">
        <f t="shared" si="125"/>
        <v>4</v>
      </c>
      <c r="BC267" s="11" t="s">
        <v>199</v>
      </c>
      <c r="BH267" s="52"/>
      <c r="BI267" s="52"/>
      <c r="BJ267" s="52"/>
      <c r="BK267" s="52"/>
      <c r="BL267" s="52"/>
      <c r="BM267" s="52"/>
      <c r="BQ267" s="27"/>
      <c r="BR267" s="27"/>
      <c r="BS267" s="27"/>
      <c r="BT267" s="27"/>
      <c r="BU267" s="27"/>
      <c r="BV267" s="27"/>
      <c r="BW267" s="54"/>
      <c r="BX267" s="26"/>
      <c r="BY267" s="54"/>
      <c r="BZ267" s="26"/>
      <c r="CA267" s="26"/>
      <c r="CB267" s="26"/>
    </row>
    <row r="268" spans="1:80" ht="17.45" customHeight="1">
      <c r="A268" s="86">
        <f t="shared" si="126"/>
        <v>37.6</v>
      </c>
      <c r="B268" s="179">
        <f t="shared" si="146"/>
        <v>46001</v>
      </c>
      <c r="C268" s="8"/>
      <c r="D268" s="11"/>
      <c r="E268" s="12">
        <v>1</v>
      </c>
      <c r="F268" s="11">
        <v>3</v>
      </c>
      <c r="G268" s="74">
        <f t="shared" si="135"/>
        <v>584</v>
      </c>
      <c r="H268" s="75">
        <f t="shared" si="135"/>
        <v>5870</v>
      </c>
      <c r="I268" s="88">
        <f t="shared" si="131"/>
        <v>0</v>
      </c>
      <c r="J268" s="78">
        <f t="shared" si="132"/>
        <v>1.7094017094017094E-3</v>
      </c>
      <c r="K268" s="78">
        <f t="shared" si="133"/>
        <v>0</v>
      </c>
      <c r="L268" s="78">
        <f t="shared" si="134"/>
        <v>5.1081219138430101E-4</v>
      </c>
      <c r="M268" s="78">
        <f t="shared" ref="M268:M331" ca="1" si="147">IF(ROW()=11,
   IF($B$4&gt;0,E268/$B$4,""),
   IF($B$4&gt;0,
      (OFFSET(M268,-1,0)*$B$4 + E268)/$B$4,
      "")
)</f>
        <v>0.20022371364653244</v>
      </c>
      <c r="N268" s="78">
        <f t="shared" ref="N268:N331" ca="1" si="148">IF(ROW()=11,
   IF($B$3&gt;0,F268/$B$3,""),
   IF($B$3&gt;0,
      (OFFSET(N268,-1,0)*$B$3 + F268)/$B$3,
      "")
)</f>
        <v>5.3198226725775809E-2</v>
      </c>
      <c r="O268" s="78">
        <f t="shared" ref="O268:O331" si="149">$O$10</f>
        <v>5.0000000000000001E-4</v>
      </c>
      <c r="P268" s="13" t="s">
        <v>184</v>
      </c>
      <c r="Q268" s="8">
        <v>135</v>
      </c>
      <c r="R268" s="13">
        <v>162</v>
      </c>
      <c r="S268" s="89">
        <f t="shared" si="137"/>
        <v>135</v>
      </c>
      <c r="T268" s="75">
        <f t="shared" si="138"/>
        <v>162</v>
      </c>
      <c r="U268" s="90">
        <f t="shared" si="139"/>
        <v>78.84</v>
      </c>
      <c r="V268" s="82">
        <f t="shared" si="140"/>
        <v>950.94</v>
      </c>
      <c r="W268" s="8">
        <v>5048</v>
      </c>
      <c r="X268" s="8">
        <v>47</v>
      </c>
      <c r="Y268" s="12">
        <v>3</v>
      </c>
      <c r="Z268" s="12">
        <v>19</v>
      </c>
      <c r="AA268" s="12">
        <v>34</v>
      </c>
      <c r="AB268" s="12">
        <v>62.3</v>
      </c>
      <c r="AC268" s="91">
        <f t="shared" si="127"/>
        <v>103</v>
      </c>
      <c r="AD268" s="75">
        <f t="shared" si="128"/>
        <v>4945</v>
      </c>
      <c r="AE268" s="88">
        <f t="shared" si="141"/>
        <v>0.85952664736931716</v>
      </c>
      <c r="AF268" s="92">
        <f t="shared" si="142"/>
        <v>9.3106180665610151E-3</v>
      </c>
      <c r="AG268" s="93">
        <f t="shared" si="143"/>
        <v>5.9429477020602221E-4</v>
      </c>
      <c r="AH268" s="93">
        <f t="shared" si="144"/>
        <v>3.763866877971474E-3</v>
      </c>
      <c r="AI268" s="78">
        <f t="shared" si="145"/>
        <v>6.735340729001585E-3</v>
      </c>
      <c r="AJ268" s="92">
        <f t="shared" si="129"/>
        <v>2.0404120443740095E-2</v>
      </c>
      <c r="AK268" s="78">
        <f t="shared" si="130"/>
        <v>0.97959587955625993</v>
      </c>
      <c r="AL268" s="11"/>
      <c r="AM268" s="14"/>
      <c r="AN268" s="11"/>
      <c r="AO268" s="15"/>
      <c r="AP268" s="11">
        <v>40967</v>
      </c>
      <c r="AQ268" s="11">
        <v>41068</v>
      </c>
      <c r="AR268" s="11">
        <v>41152</v>
      </c>
      <c r="AS268" s="75">
        <f t="shared" ref="AS268:AS331" si="150">IF(OR(AR268="",AP268=""),"", (AR268-AP268)/100*1000)</f>
        <v>1850</v>
      </c>
      <c r="AT268" s="75">
        <f t="shared" ref="AT268:AT331" ca="1" si="151">IF(OR(AP269="",OFFSET(AP269,-1,0)=""),"", (AP269-OFFSET(AP269,-1,0))/100*1000)</f>
        <v>2470</v>
      </c>
      <c r="AU268" s="75">
        <f t="shared" ref="AU268:AU331" si="152">IFERROR(IF(OR(AP268="",AR268="",K268="",L268=""),"", ((AR268-AP268)/100*1000)/(U268+V268)),0)</f>
        <v>1.7965002233486764</v>
      </c>
      <c r="AV268" s="170">
        <f t="shared" ref="AV268:AV331" ca="1" si="153">IF(OR(AP268="",AP269="",M268="",N268=""),"", ((AP269-AP268)/100*1000)/((G268+H268))*1000)</f>
        <v>382.70839789277966</v>
      </c>
      <c r="AW268" s="169">
        <v>0.20833333333333334</v>
      </c>
      <c r="AX268" s="169">
        <v>0.875</v>
      </c>
      <c r="AY268" s="75">
        <f t="shared" ref="AY268:AY331" si="154">IF(OR(AW268="",AX268=""),"",MOD(AX268-AW268,1)*24)</f>
        <v>16</v>
      </c>
      <c r="AZ268" s="169">
        <v>0.22916666666666666</v>
      </c>
      <c r="BA268" s="169">
        <v>0.39583333333333331</v>
      </c>
      <c r="BB268" s="75">
        <f t="shared" ref="BB268:BB331" si="155">IF(OR(AZ268="",BA268=""),"",MOD(BA268-AZ268,1)*24)</f>
        <v>4</v>
      </c>
      <c r="BC268" s="11" t="s">
        <v>199</v>
      </c>
      <c r="BH268" s="52"/>
      <c r="BI268" s="52"/>
      <c r="BJ268" s="52"/>
      <c r="BK268" s="52"/>
      <c r="BL268" s="52"/>
      <c r="BM268" s="52"/>
      <c r="BQ268" s="27"/>
      <c r="BR268" s="27"/>
      <c r="BS268" s="27"/>
      <c r="BT268" s="27"/>
      <c r="BU268" s="27"/>
      <c r="BV268" s="27"/>
      <c r="BW268" s="54"/>
      <c r="BX268" s="26"/>
      <c r="BY268" s="54"/>
      <c r="BZ268" s="26"/>
      <c r="CA268" s="26"/>
      <c r="CB268" s="26"/>
    </row>
    <row r="269" spans="1:80" ht="17.45" customHeight="1" thickBot="1">
      <c r="A269" s="94">
        <f t="shared" si="126"/>
        <v>37.700000000000003</v>
      </c>
      <c r="B269" s="180">
        <f t="shared" si="146"/>
        <v>46002</v>
      </c>
      <c r="C269" s="16"/>
      <c r="D269" s="17"/>
      <c r="E269" s="18"/>
      <c r="F269" s="17">
        <v>5</v>
      </c>
      <c r="G269" s="96">
        <f t="shared" si="135"/>
        <v>584</v>
      </c>
      <c r="H269" s="97">
        <f t="shared" si="135"/>
        <v>5865</v>
      </c>
      <c r="I269" s="98">
        <f t="shared" si="131"/>
        <v>0</v>
      </c>
      <c r="J269" s="99">
        <f t="shared" si="132"/>
        <v>0</v>
      </c>
      <c r="K269" s="99">
        <f t="shared" si="133"/>
        <v>0</v>
      </c>
      <c r="L269" s="99">
        <f t="shared" si="134"/>
        <v>8.5178875638841568E-4</v>
      </c>
      <c r="M269" s="99">
        <f t="shared" ca="1" si="147"/>
        <v>0.20022371364653244</v>
      </c>
      <c r="N269" s="99">
        <f t="shared" ca="1" si="148"/>
        <v>5.3989867004433187E-2</v>
      </c>
      <c r="O269" s="99">
        <f t="shared" si="149"/>
        <v>5.0000000000000001E-4</v>
      </c>
      <c r="P269" s="19" t="s">
        <v>184</v>
      </c>
      <c r="Q269" s="16">
        <v>135</v>
      </c>
      <c r="R269" s="19">
        <v>162</v>
      </c>
      <c r="S269" s="89">
        <f t="shared" si="137"/>
        <v>135</v>
      </c>
      <c r="T269" s="75">
        <f t="shared" si="138"/>
        <v>162</v>
      </c>
      <c r="U269" s="100">
        <f t="shared" si="139"/>
        <v>78.84</v>
      </c>
      <c r="V269" s="101">
        <f t="shared" si="140"/>
        <v>950.13</v>
      </c>
      <c r="W269" s="16">
        <v>5010</v>
      </c>
      <c r="X269" s="8">
        <v>52</v>
      </c>
      <c r="Y269" s="12">
        <v>4</v>
      </c>
      <c r="Z269" s="12">
        <v>23</v>
      </c>
      <c r="AA269" s="12">
        <v>31</v>
      </c>
      <c r="AB269" s="12">
        <v>62.6</v>
      </c>
      <c r="AC269" s="102">
        <f t="shared" si="127"/>
        <v>110</v>
      </c>
      <c r="AD269" s="97">
        <f t="shared" si="128"/>
        <v>4900</v>
      </c>
      <c r="AE269" s="98">
        <f t="shared" si="141"/>
        <v>0.8534923339011925</v>
      </c>
      <c r="AF269" s="103">
        <f t="shared" si="142"/>
        <v>1.0379241516966068E-2</v>
      </c>
      <c r="AG269" s="104">
        <f t="shared" si="143"/>
        <v>7.9840319361277441E-4</v>
      </c>
      <c r="AH269" s="104">
        <f t="shared" si="144"/>
        <v>4.590818363273453E-3</v>
      </c>
      <c r="AI269" s="99">
        <f t="shared" si="145"/>
        <v>6.1876247504990024E-3</v>
      </c>
      <c r="AJ269" s="103">
        <f t="shared" si="129"/>
        <v>2.1956087824351298E-2</v>
      </c>
      <c r="AK269" s="99">
        <f t="shared" si="130"/>
        <v>0.97804391217564868</v>
      </c>
      <c r="AL269" s="17"/>
      <c r="AM269" s="20"/>
      <c r="AN269" s="17"/>
      <c r="AO269" s="21"/>
      <c r="AP269" s="17">
        <v>41214</v>
      </c>
      <c r="AQ269" s="17">
        <v>41301</v>
      </c>
      <c r="AR269" s="17">
        <v>41430</v>
      </c>
      <c r="AS269" s="97">
        <f t="shared" si="150"/>
        <v>2160</v>
      </c>
      <c r="AT269" s="97">
        <f t="shared" ca="1" si="151"/>
        <v>2840</v>
      </c>
      <c r="AU269" s="97">
        <f t="shared" si="152"/>
        <v>2.0991865652059825</v>
      </c>
      <c r="AV269" s="171">
        <f t="shared" ca="1" si="153"/>
        <v>440.37835323305939</v>
      </c>
      <c r="AW269" s="167">
        <v>0.20833333333333334</v>
      </c>
      <c r="AX269" s="167">
        <v>0.875</v>
      </c>
      <c r="AY269" s="97">
        <f t="shared" si="154"/>
        <v>16</v>
      </c>
      <c r="AZ269" s="167">
        <v>0.22916666666666666</v>
      </c>
      <c r="BA269" s="167">
        <v>0.39583333333333331</v>
      </c>
      <c r="BB269" s="97">
        <f t="shared" si="155"/>
        <v>4</v>
      </c>
      <c r="BC269" s="17" t="s">
        <v>191</v>
      </c>
      <c r="BH269" s="52"/>
      <c r="BI269" s="52"/>
      <c r="BJ269" s="52"/>
      <c r="BK269" s="52"/>
      <c r="BL269" s="52"/>
      <c r="BM269" s="52"/>
      <c r="BQ269" s="27"/>
      <c r="BR269" s="27"/>
      <c r="BS269" s="27"/>
      <c r="BT269" s="27"/>
      <c r="BU269" s="27"/>
      <c r="BV269" s="27"/>
      <c r="BW269" s="54"/>
      <c r="BX269" s="26"/>
      <c r="BY269" s="54"/>
      <c r="BZ269" s="26"/>
      <c r="CA269" s="26"/>
      <c r="CB269" s="26"/>
    </row>
    <row r="270" spans="1:80" ht="17.45" customHeight="1" thickTop="1">
      <c r="A270" s="105">
        <f>A263+1</f>
        <v>38.1</v>
      </c>
      <c r="B270" s="178">
        <f t="shared" si="146"/>
        <v>46003</v>
      </c>
      <c r="C270" s="4"/>
      <c r="D270" s="5"/>
      <c r="E270" s="6">
        <v>4</v>
      </c>
      <c r="F270" s="5">
        <v>4</v>
      </c>
      <c r="G270" s="74">
        <f t="shared" si="135"/>
        <v>580</v>
      </c>
      <c r="H270" s="75">
        <f t="shared" si="135"/>
        <v>5861</v>
      </c>
      <c r="I270" s="76">
        <f t="shared" si="131"/>
        <v>0</v>
      </c>
      <c r="J270" s="77">
        <f t="shared" si="132"/>
        <v>6.8493150684931503E-3</v>
      </c>
      <c r="K270" s="77">
        <f t="shared" si="133"/>
        <v>0</v>
      </c>
      <c r="L270" s="77">
        <f t="shared" si="134"/>
        <v>6.8201193520886613E-4</v>
      </c>
      <c r="M270" s="78">
        <f t="shared" ca="1" si="147"/>
        <v>0.20469798657718122</v>
      </c>
      <c r="N270" s="78">
        <f t="shared" ca="1" si="148"/>
        <v>5.4623179227359091E-2</v>
      </c>
      <c r="O270" s="78">
        <f t="shared" si="149"/>
        <v>5.0000000000000001E-4</v>
      </c>
      <c r="P270" s="13" t="s">
        <v>184</v>
      </c>
      <c r="Q270" s="8">
        <v>135</v>
      </c>
      <c r="R270" s="13">
        <v>162</v>
      </c>
      <c r="S270" s="79">
        <f t="shared" si="137"/>
        <v>135</v>
      </c>
      <c r="T270" s="80">
        <f t="shared" si="138"/>
        <v>162</v>
      </c>
      <c r="U270" s="90">
        <f t="shared" si="139"/>
        <v>78.3</v>
      </c>
      <c r="V270" s="82">
        <f t="shared" si="140"/>
        <v>949.48199999999997</v>
      </c>
      <c r="W270" s="4">
        <v>5018</v>
      </c>
      <c r="X270" s="4">
        <v>48</v>
      </c>
      <c r="Y270" s="6">
        <v>8</v>
      </c>
      <c r="Z270" s="6">
        <v>16</v>
      </c>
      <c r="AA270" s="6">
        <v>32</v>
      </c>
      <c r="AB270" s="6">
        <v>62.3</v>
      </c>
      <c r="AC270" s="83">
        <f t="shared" si="127"/>
        <v>104</v>
      </c>
      <c r="AD270" s="80">
        <f t="shared" si="128"/>
        <v>4914</v>
      </c>
      <c r="AE270" s="76">
        <f t="shared" si="141"/>
        <v>0.85558397271952258</v>
      </c>
      <c r="AF270" s="84">
        <f t="shared" si="142"/>
        <v>9.5655639697090466E-3</v>
      </c>
      <c r="AG270" s="85">
        <f t="shared" si="143"/>
        <v>1.5942606616181746E-3</v>
      </c>
      <c r="AH270" s="85">
        <f t="shared" si="144"/>
        <v>3.1885213232363493E-3</v>
      </c>
      <c r="AI270" s="77">
        <f t="shared" si="145"/>
        <v>6.3770426464726986E-3</v>
      </c>
      <c r="AJ270" s="84">
        <f t="shared" si="129"/>
        <v>2.072538860103627E-2</v>
      </c>
      <c r="AK270" s="77">
        <f t="shared" si="130"/>
        <v>0.97927461139896377</v>
      </c>
      <c r="AL270" s="5">
        <v>4651</v>
      </c>
      <c r="AM270" s="9">
        <v>0.66</v>
      </c>
      <c r="AN270" s="5">
        <v>3977</v>
      </c>
      <c r="AO270" s="10">
        <v>0.80500000000000005</v>
      </c>
      <c r="AP270" s="5">
        <v>41498</v>
      </c>
      <c r="AQ270" s="5">
        <v>41611</v>
      </c>
      <c r="AR270" s="5">
        <v>41683</v>
      </c>
      <c r="AS270" s="80">
        <f t="shared" si="150"/>
        <v>1850</v>
      </c>
      <c r="AT270" s="80">
        <f t="shared" ca="1" si="151"/>
        <v>2480</v>
      </c>
      <c r="AU270" s="80">
        <f t="shared" si="152"/>
        <v>1.7999926054357831</v>
      </c>
      <c r="AV270" s="172">
        <f t="shared" ca="1" si="153"/>
        <v>385.03337990995186</v>
      </c>
      <c r="AW270" s="165">
        <v>0.20833333333333334</v>
      </c>
      <c r="AX270" s="165">
        <v>0.875</v>
      </c>
      <c r="AY270" s="80">
        <f t="shared" si="154"/>
        <v>16</v>
      </c>
      <c r="AZ270" s="165">
        <v>0.22916666666666666</v>
      </c>
      <c r="BA270" s="165">
        <v>0.39583333333333331</v>
      </c>
      <c r="BB270" s="80">
        <f t="shared" si="155"/>
        <v>4</v>
      </c>
      <c r="BC270" s="5" t="s">
        <v>191</v>
      </c>
      <c r="BH270" s="52"/>
      <c r="BI270" s="52"/>
      <c r="BJ270" s="52"/>
      <c r="BK270" s="52"/>
      <c r="BL270" s="52"/>
      <c r="BM270" s="52"/>
      <c r="BQ270" s="27"/>
      <c r="BR270" s="27"/>
      <c r="BS270" s="27"/>
      <c r="BT270" s="27"/>
      <c r="BU270" s="27"/>
      <c r="BV270" s="27"/>
      <c r="BW270" s="54"/>
      <c r="BX270" s="26"/>
      <c r="BY270" s="54"/>
      <c r="BZ270" s="26"/>
      <c r="CA270" s="26"/>
      <c r="CB270" s="26"/>
    </row>
    <row r="271" spans="1:80" ht="17.45" customHeight="1">
      <c r="A271" s="94">
        <f t="shared" si="126"/>
        <v>38.200000000000003</v>
      </c>
      <c r="B271" s="179">
        <f t="shared" si="146"/>
        <v>46004</v>
      </c>
      <c r="C271" s="8"/>
      <c r="D271" s="11"/>
      <c r="E271" s="12">
        <v>1</v>
      </c>
      <c r="F271" s="11">
        <v>2</v>
      </c>
      <c r="G271" s="74">
        <f t="shared" si="135"/>
        <v>579</v>
      </c>
      <c r="H271" s="75">
        <f t="shared" si="135"/>
        <v>5859</v>
      </c>
      <c r="I271" s="88">
        <f t="shared" si="131"/>
        <v>0</v>
      </c>
      <c r="J271" s="78">
        <f t="shared" si="132"/>
        <v>1.7241379310344827E-3</v>
      </c>
      <c r="K271" s="78">
        <f t="shared" si="133"/>
        <v>0</v>
      </c>
      <c r="L271" s="78">
        <f t="shared" si="134"/>
        <v>3.4123869646817952E-4</v>
      </c>
      <c r="M271" s="78">
        <f t="shared" ca="1" si="147"/>
        <v>0.2058165548098434</v>
      </c>
      <c r="N271" s="78">
        <f t="shared" ca="1" si="148"/>
        <v>5.4939835338822039E-2</v>
      </c>
      <c r="O271" s="78">
        <f t="shared" si="149"/>
        <v>5.0000000000000001E-4</v>
      </c>
      <c r="P271" s="13" t="s">
        <v>184</v>
      </c>
      <c r="Q271" s="8">
        <v>135</v>
      </c>
      <c r="R271" s="13">
        <v>162</v>
      </c>
      <c r="S271" s="89">
        <f t="shared" si="137"/>
        <v>135</v>
      </c>
      <c r="T271" s="75">
        <f t="shared" si="138"/>
        <v>162</v>
      </c>
      <c r="U271" s="90">
        <f t="shared" si="139"/>
        <v>78.165000000000006</v>
      </c>
      <c r="V271" s="82">
        <f t="shared" si="140"/>
        <v>949.15800000000002</v>
      </c>
      <c r="W271" s="8">
        <v>5014</v>
      </c>
      <c r="X271" s="8">
        <v>46</v>
      </c>
      <c r="Y271" s="12">
        <v>6</v>
      </c>
      <c r="Z271" s="12">
        <v>23</v>
      </c>
      <c r="AA271" s="12">
        <v>48</v>
      </c>
      <c r="AB271" s="12">
        <v>62.6</v>
      </c>
      <c r="AC271" s="91">
        <f t="shared" si="127"/>
        <v>123</v>
      </c>
      <c r="AD271" s="75">
        <f t="shared" si="128"/>
        <v>4891</v>
      </c>
      <c r="AE271" s="88">
        <f t="shared" si="141"/>
        <v>0.85548541204572603</v>
      </c>
      <c r="AF271" s="92">
        <f t="shared" si="142"/>
        <v>9.1743119266055051E-3</v>
      </c>
      <c r="AG271" s="93">
        <f t="shared" si="143"/>
        <v>1.1966493817311527E-3</v>
      </c>
      <c r="AH271" s="93">
        <f t="shared" si="144"/>
        <v>4.5871559633027525E-3</v>
      </c>
      <c r="AI271" s="78">
        <f t="shared" si="145"/>
        <v>9.5731950538492216E-3</v>
      </c>
      <c r="AJ271" s="92">
        <f t="shared" si="129"/>
        <v>2.4531312325488632E-2</v>
      </c>
      <c r="AK271" s="78">
        <f t="shared" si="130"/>
        <v>0.97546868767451134</v>
      </c>
      <c r="AL271" s="11"/>
      <c r="AM271" s="14"/>
      <c r="AN271" s="11"/>
      <c r="AO271" s="15"/>
      <c r="AP271" s="11">
        <v>41746</v>
      </c>
      <c r="AQ271" s="11">
        <v>41838</v>
      </c>
      <c r="AR271" s="11">
        <v>41916</v>
      </c>
      <c r="AS271" s="75">
        <f t="shared" si="150"/>
        <v>1700</v>
      </c>
      <c r="AT271" s="75">
        <f t="shared" ca="1" si="151"/>
        <v>2310</v>
      </c>
      <c r="AU271" s="75">
        <f t="shared" si="152"/>
        <v>1.654786274618596</v>
      </c>
      <c r="AV271" s="170">
        <f t="shared" ca="1" si="153"/>
        <v>358.80708294501397</v>
      </c>
      <c r="AW271" s="169">
        <v>0.20833333333333334</v>
      </c>
      <c r="AX271" s="169">
        <v>0.875</v>
      </c>
      <c r="AY271" s="75">
        <f t="shared" si="154"/>
        <v>16</v>
      </c>
      <c r="AZ271" s="169">
        <v>0.22916666666666666</v>
      </c>
      <c r="BA271" s="169">
        <v>0.39583333333333331</v>
      </c>
      <c r="BB271" s="75">
        <f t="shared" si="155"/>
        <v>4</v>
      </c>
      <c r="BC271" s="11" t="s">
        <v>191</v>
      </c>
      <c r="BH271" s="52"/>
      <c r="BI271" s="52"/>
      <c r="BJ271" s="52"/>
      <c r="BK271" s="52"/>
      <c r="BL271" s="52"/>
      <c r="BM271" s="52"/>
      <c r="BQ271" s="27"/>
      <c r="BR271" s="27"/>
      <c r="BS271" s="27"/>
      <c r="BT271" s="27"/>
      <c r="BU271" s="27"/>
      <c r="BV271" s="27"/>
      <c r="BW271" s="54"/>
      <c r="BX271" s="26"/>
      <c r="BY271" s="54"/>
      <c r="BZ271" s="26"/>
      <c r="CA271" s="26"/>
      <c r="CB271" s="26"/>
    </row>
    <row r="272" spans="1:80" ht="17.45" customHeight="1">
      <c r="A272" s="86">
        <f t="shared" si="126"/>
        <v>38.299999999999997</v>
      </c>
      <c r="B272" s="179">
        <f t="shared" si="146"/>
        <v>46005</v>
      </c>
      <c r="C272" s="8"/>
      <c r="D272" s="11"/>
      <c r="E272" s="12"/>
      <c r="F272" s="11">
        <v>2</v>
      </c>
      <c r="G272" s="74">
        <f t="shared" si="135"/>
        <v>579</v>
      </c>
      <c r="H272" s="75">
        <f t="shared" si="135"/>
        <v>5857</v>
      </c>
      <c r="I272" s="88">
        <f t="shared" si="131"/>
        <v>0</v>
      </c>
      <c r="J272" s="78">
        <f t="shared" si="132"/>
        <v>0</v>
      </c>
      <c r="K272" s="78">
        <f t="shared" si="133"/>
        <v>0</v>
      </c>
      <c r="L272" s="78">
        <f t="shared" si="134"/>
        <v>3.413551800648575E-4</v>
      </c>
      <c r="M272" s="78">
        <f t="shared" ca="1" si="147"/>
        <v>0.2058165548098434</v>
      </c>
      <c r="N272" s="78">
        <f t="shared" ca="1" si="148"/>
        <v>5.5256491450284988E-2</v>
      </c>
      <c r="O272" s="78">
        <f t="shared" si="149"/>
        <v>5.0000000000000001E-4</v>
      </c>
      <c r="P272" s="13" t="s">
        <v>184</v>
      </c>
      <c r="Q272" s="8">
        <v>135</v>
      </c>
      <c r="R272" s="13">
        <v>162</v>
      </c>
      <c r="S272" s="89">
        <f t="shared" si="137"/>
        <v>135</v>
      </c>
      <c r="T272" s="75">
        <f t="shared" si="138"/>
        <v>162</v>
      </c>
      <c r="U272" s="90">
        <f t="shared" si="139"/>
        <v>78.165000000000006</v>
      </c>
      <c r="V272" s="82">
        <f t="shared" si="140"/>
        <v>948.83399999999995</v>
      </c>
      <c r="W272" s="8">
        <v>4947</v>
      </c>
      <c r="X272" s="8">
        <v>35</v>
      </c>
      <c r="Y272" s="12">
        <v>18</v>
      </c>
      <c r="Z272" s="12">
        <v>19</v>
      </c>
      <c r="AA272" s="12">
        <v>43</v>
      </c>
      <c r="AB272" s="12">
        <v>63</v>
      </c>
      <c r="AC272" s="91">
        <f t="shared" si="127"/>
        <v>115</v>
      </c>
      <c r="AD272" s="75">
        <f t="shared" si="128"/>
        <v>4832</v>
      </c>
      <c r="AE272" s="88">
        <f t="shared" si="141"/>
        <v>0.84434203789042495</v>
      </c>
      <c r="AF272" s="92">
        <f t="shared" si="142"/>
        <v>7.0749949464321811E-3</v>
      </c>
      <c r="AG272" s="93">
        <f t="shared" si="143"/>
        <v>3.6385688295936932E-3</v>
      </c>
      <c r="AH272" s="93">
        <f t="shared" si="144"/>
        <v>3.8407115423488981E-3</v>
      </c>
      <c r="AI272" s="78">
        <f t="shared" si="145"/>
        <v>8.6921366484738229E-3</v>
      </c>
      <c r="AJ272" s="92">
        <f t="shared" si="129"/>
        <v>2.3246411966848596E-2</v>
      </c>
      <c r="AK272" s="78">
        <f t="shared" si="130"/>
        <v>0.97675358803315138</v>
      </c>
      <c r="AL272" s="11"/>
      <c r="AM272" s="14"/>
      <c r="AN272" s="11"/>
      <c r="AO272" s="15"/>
      <c r="AP272" s="11">
        <v>41977</v>
      </c>
      <c r="AQ272" s="11">
        <v>42063</v>
      </c>
      <c r="AR272" s="11">
        <v>42143</v>
      </c>
      <c r="AS272" s="75">
        <f t="shared" si="150"/>
        <v>1660</v>
      </c>
      <c r="AT272" s="75">
        <f t="shared" ca="1" si="151"/>
        <v>2340</v>
      </c>
      <c r="AU272" s="75">
        <f t="shared" si="152"/>
        <v>1.6163598990846144</v>
      </c>
      <c r="AV272" s="170">
        <f t="shared" ca="1" si="153"/>
        <v>363.57986326911123</v>
      </c>
      <c r="AW272" s="169">
        <v>0.20833333333333334</v>
      </c>
      <c r="AX272" s="169">
        <v>0.875</v>
      </c>
      <c r="AY272" s="75">
        <f t="shared" si="154"/>
        <v>16</v>
      </c>
      <c r="AZ272" s="169">
        <v>0.22916666666666666</v>
      </c>
      <c r="BA272" s="169">
        <v>0.39583333333333331</v>
      </c>
      <c r="BB272" s="75">
        <f t="shared" si="155"/>
        <v>4</v>
      </c>
      <c r="BC272" s="11" t="s">
        <v>191</v>
      </c>
      <c r="BH272" s="52"/>
      <c r="BI272" s="52"/>
      <c r="BJ272" s="52"/>
      <c r="BK272" s="52"/>
      <c r="BL272" s="52"/>
      <c r="BM272" s="52"/>
      <c r="BQ272" s="27"/>
      <c r="BR272" s="27"/>
      <c r="BS272" s="27"/>
      <c r="BT272" s="27"/>
      <c r="BU272" s="27"/>
      <c r="BV272" s="27"/>
      <c r="BW272" s="54"/>
      <c r="BX272" s="26"/>
      <c r="BY272" s="54"/>
      <c r="BZ272" s="26"/>
      <c r="CA272" s="26"/>
      <c r="CB272" s="26"/>
    </row>
    <row r="273" spans="1:80" ht="17.45" customHeight="1">
      <c r="A273" s="94">
        <f t="shared" si="126"/>
        <v>38.4</v>
      </c>
      <c r="B273" s="179">
        <f t="shared" si="146"/>
        <v>46006</v>
      </c>
      <c r="C273" s="8"/>
      <c r="D273" s="11"/>
      <c r="E273" s="12">
        <v>2</v>
      </c>
      <c r="F273" s="11">
        <v>6</v>
      </c>
      <c r="G273" s="74">
        <f t="shared" si="135"/>
        <v>577</v>
      </c>
      <c r="H273" s="75">
        <f t="shared" si="135"/>
        <v>5851</v>
      </c>
      <c r="I273" s="88">
        <f t="shared" si="131"/>
        <v>0</v>
      </c>
      <c r="J273" s="78">
        <f t="shared" si="132"/>
        <v>3.4542314335060447E-3</v>
      </c>
      <c r="K273" s="78">
        <f t="shared" si="133"/>
        <v>0</v>
      </c>
      <c r="L273" s="78">
        <f t="shared" si="134"/>
        <v>1.0244152296397474E-3</v>
      </c>
      <c r="M273" s="78">
        <f t="shared" ca="1" si="147"/>
        <v>0.20805369127516779</v>
      </c>
      <c r="N273" s="78">
        <f t="shared" ca="1" si="148"/>
        <v>5.6206459784673847E-2</v>
      </c>
      <c r="O273" s="78">
        <f t="shared" si="149"/>
        <v>5.0000000000000001E-4</v>
      </c>
      <c r="P273" s="13" t="s">
        <v>184</v>
      </c>
      <c r="Q273" s="8">
        <v>135</v>
      </c>
      <c r="R273" s="13">
        <v>162</v>
      </c>
      <c r="S273" s="89">
        <f t="shared" si="137"/>
        <v>135</v>
      </c>
      <c r="T273" s="75">
        <f t="shared" si="138"/>
        <v>162</v>
      </c>
      <c r="U273" s="90">
        <f t="shared" si="139"/>
        <v>77.894999999999996</v>
      </c>
      <c r="V273" s="82">
        <f t="shared" si="140"/>
        <v>947.86199999999997</v>
      </c>
      <c r="W273" s="8">
        <v>4991</v>
      </c>
      <c r="X273" s="8">
        <v>39</v>
      </c>
      <c r="Y273" s="12">
        <v>1</v>
      </c>
      <c r="Z273" s="12">
        <v>9</v>
      </c>
      <c r="AA273" s="12">
        <v>29</v>
      </c>
      <c r="AB273" s="12">
        <v>62.6</v>
      </c>
      <c r="AC273" s="91">
        <f t="shared" si="127"/>
        <v>78</v>
      </c>
      <c r="AD273" s="75">
        <f t="shared" si="128"/>
        <v>4913</v>
      </c>
      <c r="AE273" s="88">
        <f t="shared" si="141"/>
        <v>0.85214273518866313</v>
      </c>
      <c r="AF273" s="92">
        <f t="shared" si="142"/>
        <v>7.814065317571629E-3</v>
      </c>
      <c r="AG273" s="93">
        <f t="shared" si="143"/>
        <v>2.0036064916850331E-4</v>
      </c>
      <c r="AH273" s="93">
        <f t="shared" si="144"/>
        <v>1.8032458425165298E-3</v>
      </c>
      <c r="AI273" s="78">
        <f t="shared" si="145"/>
        <v>5.8104588258865962E-3</v>
      </c>
      <c r="AJ273" s="92">
        <f t="shared" si="129"/>
        <v>1.5628130635143258E-2</v>
      </c>
      <c r="AK273" s="78">
        <f t="shared" si="130"/>
        <v>0.98437186936485677</v>
      </c>
      <c r="AL273" s="11"/>
      <c r="AM273" s="14"/>
      <c r="AN273" s="11"/>
      <c r="AO273" s="15"/>
      <c r="AP273" s="11">
        <v>42211</v>
      </c>
      <c r="AQ273" s="11">
        <v>42304</v>
      </c>
      <c r="AR273" s="11">
        <v>42380</v>
      </c>
      <c r="AS273" s="75">
        <f t="shared" si="150"/>
        <v>1690</v>
      </c>
      <c r="AT273" s="75">
        <f t="shared" ca="1" si="151"/>
        <v>2360</v>
      </c>
      <c r="AU273" s="75">
        <f t="shared" si="152"/>
        <v>1.6475637017344262</v>
      </c>
      <c r="AV273" s="170">
        <f t="shared" ca="1" si="153"/>
        <v>367.14374611076539</v>
      </c>
      <c r="AW273" s="169">
        <v>0.20833333333333334</v>
      </c>
      <c r="AX273" s="169">
        <v>0.875</v>
      </c>
      <c r="AY273" s="75">
        <f t="shared" si="154"/>
        <v>16</v>
      </c>
      <c r="AZ273" s="169">
        <v>0.22916666666666666</v>
      </c>
      <c r="BA273" s="169">
        <v>0.39583333333333331</v>
      </c>
      <c r="BB273" s="75">
        <f t="shared" si="155"/>
        <v>4</v>
      </c>
      <c r="BC273" s="11" t="s">
        <v>191</v>
      </c>
      <c r="BH273" s="52"/>
      <c r="BI273" s="52"/>
      <c r="BJ273" s="52"/>
      <c r="BK273" s="52"/>
      <c r="BL273" s="52"/>
      <c r="BM273" s="52"/>
      <c r="BQ273" s="27"/>
      <c r="BR273" s="27"/>
      <c r="BS273" s="27"/>
      <c r="BT273" s="27"/>
      <c r="BU273" s="27"/>
      <c r="BV273" s="27"/>
      <c r="BW273" s="54"/>
      <c r="BX273" s="26"/>
      <c r="BY273" s="54"/>
      <c r="BZ273" s="26"/>
      <c r="CA273" s="26"/>
      <c r="CB273" s="26"/>
    </row>
    <row r="274" spans="1:80" ht="17.45" customHeight="1">
      <c r="A274" s="86">
        <f t="shared" ref="A274:A337" si="156">A267+1</f>
        <v>38.5</v>
      </c>
      <c r="B274" s="179">
        <f t="shared" si="146"/>
        <v>46007</v>
      </c>
      <c r="C274" s="8"/>
      <c r="D274" s="11"/>
      <c r="E274" s="12"/>
      <c r="F274" s="11">
        <v>2</v>
      </c>
      <c r="G274" s="74">
        <f t="shared" si="135"/>
        <v>577</v>
      </c>
      <c r="H274" s="75">
        <f t="shared" si="135"/>
        <v>5849</v>
      </c>
      <c r="I274" s="88">
        <f t="shared" si="131"/>
        <v>0</v>
      </c>
      <c r="J274" s="78">
        <f t="shared" si="132"/>
        <v>0</v>
      </c>
      <c r="K274" s="78">
        <f t="shared" si="133"/>
        <v>0</v>
      </c>
      <c r="L274" s="78">
        <f t="shared" si="134"/>
        <v>3.4182191078448127E-4</v>
      </c>
      <c r="M274" s="78">
        <f t="shared" ca="1" si="147"/>
        <v>0.20805369127516779</v>
      </c>
      <c r="N274" s="78">
        <f t="shared" ca="1" si="148"/>
        <v>5.6523115896136795E-2</v>
      </c>
      <c r="O274" s="78">
        <f t="shared" si="149"/>
        <v>5.0000000000000001E-4</v>
      </c>
      <c r="P274" s="13" t="s">
        <v>184</v>
      </c>
      <c r="Q274" s="8">
        <v>135</v>
      </c>
      <c r="R274" s="13">
        <v>162</v>
      </c>
      <c r="S274" s="89">
        <f t="shared" si="137"/>
        <v>135</v>
      </c>
      <c r="T274" s="75">
        <f t="shared" si="138"/>
        <v>162</v>
      </c>
      <c r="U274" s="90">
        <f t="shared" si="139"/>
        <v>77.894999999999996</v>
      </c>
      <c r="V274" s="82">
        <f t="shared" si="140"/>
        <v>947.53800000000001</v>
      </c>
      <c r="W274" s="8">
        <v>4972</v>
      </c>
      <c r="X274" s="8">
        <v>46</v>
      </c>
      <c r="Y274" s="12">
        <v>2</v>
      </c>
      <c r="Z274" s="12">
        <v>11</v>
      </c>
      <c r="AA274" s="12">
        <v>27</v>
      </c>
      <c r="AB274" s="12">
        <v>62.9</v>
      </c>
      <c r="AC274" s="91">
        <f t="shared" ref="AC274:AC337" si="157">SUM(X274,Y274,Z274,AA274)</f>
        <v>86</v>
      </c>
      <c r="AD274" s="75">
        <f t="shared" ref="AD274:AD337" si="158">W274-AC274</f>
        <v>4886</v>
      </c>
      <c r="AE274" s="88">
        <f t="shared" si="141"/>
        <v>0.84976927021022053</v>
      </c>
      <c r="AF274" s="92">
        <f t="shared" si="142"/>
        <v>9.2518101367658895E-3</v>
      </c>
      <c r="AG274" s="93">
        <f t="shared" si="143"/>
        <v>4.0225261464199515E-4</v>
      </c>
      <c r="AH274" s="93">
        <f t="shared" si="144"/>
        <v>2.2123893805309734E-3</v>
      </c>
      <c r="AI274" s="78">
        <f t="shared" si="145"/>
        <v>5.4304102976669346E-3</v>
      </c>
      <c r="AJ274" s="92">
        <f t="shared" ref="AJ274:AJ337" si="159">IFERROR(AC274/W274,0)</f>
        <v>1.7296862429605792E-2</v>
      </c>
      <c r="AK274" s="78">
        <f t="shared" ref="AK274:AK337" si="160">IFERROR(AD274/W274,0)</f>
        <v>0.98270313757039418</v>
      </c>
      <c r="AL274" s="11"/>
      <c r="AM274" s="14"/>
      <c r="AN274" s="11"/>
      <c r="AO274" s="15"/>
      <c r="AP274" s="11">
        <v>42447</v>
      </c>
      <c r="AQ274" s="11">
        <v>42534</v>
      </c>
      <c r="AR274" s="11">
        <v>42612</v>
      </c>
      <c r="AS274" s="75">
        <f t="shared" si="150"/>
        <v>1650</v>
      </c>
      <c r="AT274" s="75">
        <f t="shared" ca="1" si="151"/>
        <v>2160</v>
      </c>
      <c r="AU274" s="75">
        <f t="shared" si="152"/>
        <v>1.6090763609129022</v>
      </c>
      <c r="AV274" s="170">
        <f t="shared" ca="1" si="153"/>
        <v>336.1344537815126</v>
      </c>
      <c r="AW274" s="169">
        <v>0.20833333333333334</v>
      </c>
      <c r="AX274" s="169">
        <v>0.875</v>
      </c>
      <c r="AY274" s="75">
        <f t="shared" si="154"/>
        <v>16</v>
      </c>
      <c r="AZ274" s="169">
        <v>0.22916666666666666</v>
      </c>
      <c r="BA274" s="169">
        <v>0.39583333333333331</v>
      </c>
      <c r="BB274" s="75">
        <f t="shared" si="155"/>
        <v>4</v>
      </c>
      <c r="BC274" s="11" t="s">
        <v>200</v>
      </c>
      <c r="BH274" s="52"/>
      <c r="BI274" s="52"/>
      <c r="BJ274" s="52"/>
      <c r="BK274" s="52"/>
      <c r="BL274" s="52"/>
      <c r="BM274" s="52"/>
      <c r="BQ274" s="27"/>
      <c r="BR274" s="27"/>
      <c r="BS274" s="27"/>
      <c r="BT274" s="27"/>
      <c r="BU274" s="27"/>
      <c r="BV274" s="27"/>
      <c r="BW274" s="54"/>
      <c r="BX274" s="26"/>
      <c r="BY274" s="54"/>
      <c r="BZ274" s="26"/>
      <c r="CA274" s="26"/>
      <c r="CB274" s="26"/>
    </row>
    <row r="275" spans="1:80" ht="17.45" customHeight="1">
      <c r="A275" s="94">
        <f t="shared" si="156"/>
        <v>38.6</v>
      </c>
      <c r="B275" s="179">
        <f t="shared" si="146"/>
        <v>46008</v>
      </c>
      <c r="C275" s="8"/>
      <c r="D275" s="11"/>
      <c r="E275" s="12"/>
      <c r="F275" s="11">
        <v>1</v>
      </c>
      <c r="G275" s="74">
        <f t="shared" si="135"/>
        <v>577</v>
      </c>
      <c r="H275" s="75">
        <f t="shared" si="135"/>
        <v>5848</v>
      </c>
      <c r="I275" s="88">
        <f t="shared" ref="I275:I338" si="161">IFERROR(C275/G274,0)</f>
        <v>0</v>
      </c>
      <c r="J275" s="78">
        <f t="shared" ref="J275:J338" si="162">IFERROR(E275/G274,0)</f>
        <v>0</v>
      </c>
      <c r="K275" s="78">
        <f t="shared" ref="K275:K338" si="163">IFERROR(D275/H274,0)</f>
        <v>0</v>
      </c>
      <c r="L275" s="78">
        <f t="shared" ref="L275:L338" si="164">IFERROR(F275/H274,0)</f>
        <v>1.7096939647803043E-4</v>
      </c>
      <c r="M275" s="78">
        <f t="shared" ca="1" si="147"/>
        <v>0.20805369127516779</v>
      </c>
      <c r="N275" s="78">
        <f t="shared" ca="1" si="148"/>
        <v>5.668144395186827E-2</v>
      </c>
      <c r="O275" s="78">
        <f t="shared" si="149"/>
        <v>5.0000000000000001E-4</v>
      </c>
      <c r="P275" s="13" t="s">
        <v>184</v>
      </c>
      <c r="Q275" s="8">
        <v>135</v>
      </c>
      <c r="R275" s="13">
        <v>162</v>
      </c>
      <c r="S275" s="89">
        <f t="shared" si="137"/>
        <v>135</v>
      </c>
      <c r="T275" s="75">
        <f t="shared" si="138"/>
        <v>162</v>
      </c>
      <c r="U275" s="90">
        <f t="shared" si="139"/>
        <v>77.894999999999996</v>
      </c>
      <c r="V275" s="82">
        <f t="shared" si="140"/>
        <v>947.37599999999998</v>
      </c>
      <c r="W275" s="8">
        <v>4882</v>
      </c>
      <c r="X275" s="8">
        <v>45</v>
      </c>
      <c r="Y275" s="12">
        <v>4</v>
      </c>
      <c r="Z275" s="12">
        <v>14</v>
      </c>
      <c r="AA275" s="12">
        <v>15</v>
      </c>
      <c r="AB275" s="12">
        <v>63</v>
      </c>
      <c r="AC275" s="91">
        <f t="shared" si="157"/>
        <v>78</v>
      </c>
      <c r="AD275" s="75">
        <f t="shared" si="158"/>
        <v>4804</v>
      </c>
      <c r="AE275" s="88">
        <f t="shared" si="141"/>
        <v>0.83467259360574453</v>
      </c>
      <c r="AF275" s="92">
        <f t="shared" si="142"/>
        <v>9.2175337976239252E-3</v>
      </c>
      <c r="AG275" s="93">
        <f t="shared" si="143"/>
        <v>8.1933633756657109E-4</v>
      </c>
      <c r="AH275" s="93">
        <f t="shared" si="144"/>
        <v>2.8676771814829987E-3</v>
      </c>
      <c r="AI275" s="78">
        <f t="shared" si="145"/>
        <v>3.0725112658746417E-3</v>
      </c>
      <c r="AJ275" s="92">
        <f t="shared" si="159"/>
        <v>1.5977058582548137E-2</v>
      </c>
      <c r="AK275" s="78">
        <f t="shared" si="160"/>
        <v>0.98402294141745184</v>
      </c>
      <c r="AL275" s="11"/>
      <c r="AM275" s="14"/>
      <c r="AN275" s="11"/>
      <c r="AO275" s="15"/>
      <c r="AP275" s="11">
        <v>42663</v>
      </c>
      <c r="AQ275" s="11">
        <v>42766</v>
      </c>
      <c r="AR275" s="11">
        <v>42849</v>
      </c>
      <c r="AS275" s="75">
        <f t="shared" si="150"/>
        <v>1860</v>
      </c>
      <c r="AT275" s="75">
        <f t="shared" ca="1" si="151"/>
        <v>2510</v>
      </c>
      <c r="AU275" s="75">
        <f t="shared" si="152"/>
        <v>1.8141545015903113</v>
      </c>
      <c r="AV275" s="170">
        <f t="shared" ca="1" si="153"/>
        <v>390.66147859922177</v>
      </c>
      <c r="AW275" s="169">
        <v>0.20833333333333334</v>
      </c>
      <c r="AX275" s="169">
        <v>0.875</v>
      </c>
      <c r="AY275" s="75">
        <f t="shared" si="154"/>
        <v>16</v>
      </c>
      <c r="AZ275" s="169">
        <v>0.22916666666666666</v>
      </c>
      <c r="BA275" s="169">
        <v>0.39583333333333331</v>
      </c>
      <c r="BB275" s="75">
        <f t="shared" si="155"/>
        <v>4</v>
      </c>
      <c r="BC275" s="11" t="s">
        <v>201</v>
      </c>
      <c r="BH275" s="52"/>
      <c r="BI275" s="52"/>
      <c r="BJ275" s="52"/>
      <c r="BK275" s="52"/>
      <c r="BL275" s="52"/>
      <c r="BM275" s="52"/>
      <c r="BQ275" s="27"/>
      <c r="BR275" s="27"/>
      <c r="BS275" s="27"/>
      <c r="BT275" s="27"/>
      <c r="BU275" s="27"/>
      <c r="BV275" s="27"/>
      <c r="BW275" s="54"/>
      <c r="BX275" s="26"/>
      <c r="BY275" s="54"/>
      <c r="BZ275" s="26"/>
      <c r="CA275" s="26"/>
      <c r="CB275" s="26"/>
    </row>
    <row r="276" spans="1:80" ht="17.45" customHeight="1" thickBot="1">
      <c r="A276" s="86">
        <f t="shared" si="156"/>
        <v>38.700000000000003</v>
      </c>
      <c r="B276" s="180">
        <f t="shared" si="146"/>
        <v>46009</v>
      </c>
      <c r="C276" s="16"/>
      <c r="D276" s="17"/>
      <c r="E276" s="18">
        <v>1</v>
      </c>
      <c r="F276" s="17">
        <v>1</v>
      </c>
      <c r="G276" s="96">
        <f t="shared" si="135"/>
        <v>576</v>
      </c>
      <c r="H276" s="97">
        <f t="shared" si="135"/>
        <v>5847</v>
      </c>
      <c r="I276" s="98">
        <f t="shared" si="161"/>
        <v>0</v>
      </c>
      <c r="J276" s="99">
        <f t="shared" si="162"/>
        <v>1.7331022530329288E-3</v>
      </c>
      <c r="K276" s="99">
        <f t="shared" si="163"/>
        <v>0</v>
      </c>
      <c r="L276" s="99">
        <f t="shared" si="164"/>
        <v>1.7099863201094391E-4</v>
      </c>
      <c r="M276" s="99">
        <f t="shared" ca="1" si="147"/>
        <v>0.20917225950782997</v>
      </c>
      <c r="N276" s="99">
        <f t="shared" ca="1" si="148"/>
        <v>5.6839772007599744E-2</v>
      </c>
      <c r="O276" s="99">
        <f t="shared" si="149"/>
        <v>5.0000000000000001E-4</v>
      </c>
      <c r="P276" s="19" t="s">
        <v>184</v>
      </c>
      <c r="Q276" s="16">
        <v>135</v>
      </c>
      <c r="R276" s="19">
        <v>162</v>
      </c>
      <c r="S276" s="89">
        <f t="shared" si="137"/>
        <v>135</v>
      </c>
      <c r="T276" s="75">
        <f t="shared" si="138"/>
        <v>162</v>
      </c>
      <c r="U276" s="100">
        <f t="shared" si="139"/>
        <v>77.760000000000005</v>
      </c>
      <c r="V276" s="101">
        <f t="shared" si="140"/>
        <v>947.21400000000006</v>
      </c>
      <c r="W276" s="16">
        <v>5025</v>
      </c>
      <c r="X276" s="8">
        <v>45</v>
      </c>
      <c r="Y276" s="12">
        <v>3</v>
      </c>
      <c r="Z276" s="12">
        <v>19</v>
      </c>
      <c r="AA276" s="12">
        <v>30</v>
      </c>
      <c r="AB276" s="12">
        <v>62.6</v>
      </c>
      <c r="AC276" s="102">
        <f t="shared" si="157"/>
        <v>97</v>
      </c>
      <c r="AD276" s="97">
        <f t="shared" si="158"/>
        <v>4928</v>
      </c>
      <c r="AE276" s="98">
        <f t="shared" si="141"/>
        <v>0.85926812585499313</v>
      </c>
      <c r="AF276" s="103">
        <f t="shared" si="142"/>
        <v>8.9552238805970154E-3</v>
      </c>
      <c r="AG276" s="104">
        <f t="shared" si="143"/>
        <v>5.9701492537313433E-4</v>
      </c>
      <c r="AH276" s="104">
        <f t="shared" si="144"/>
        <v>3.781094527363184E-3</v>
      </c>
      <c r="AI276" s="99">
        <f t="shared" si="145"/>
        <v>5.9701492537313433E-3</v>
      </c>
      <c r="AJ276" s="103">
        <f t="shared" si="159"/>
        <v>1.9303482587064675E-2</v>
      </c>
      <c r="AK276" s="99">
        <f t="shared" si="160"/>
        <v>0.98069651741293529</v>
      </c>
      <c r="AL276" s="17"/>
      <c r="AM276" s="20"/>
      <c r="AN276" s="17"/>
      <c r="AO276" s="21"/>
      <c r="AP276" s="17">
        <v>42914</v>
      </c>
      <c r="AQ276" s="17">
        <v>43006</v>
      </c>
      <c r="AR276" s="17">
        <v>43082</v>
      </c>
      <c r="AS276" s="97">
        <f t="shared" si="150"/>
        <v>1680</v>
      </c>
      <c r="AT276" s="97">
        <f t="shared" ca="1" si="151"/>
        <v>2310</v>
      </c>
      <c r="AU276" s="97">
        <f t="shared" si="152"/>
        <v>1.6390659665513465</v>
      </c>
      <c r="AV276" s="171">
        <f t="shared" ca="1" si="153"/>
        <v>359.64502568893045</v>
      </c>
      <c r="AW276" s="167">
        <v>0.20833333333333334</v>
      </c>
      <c r="AX276" s="167">
        <v>0.875</v>
      </c>
      <c r="AY276" s="97">
        <f t="shared" si="154"/>
        <v>16</v>
      </c>
      <c r="AZ276" s="167">
        <v>0.22916666666666666</v>
      </c>
      <c r="BA276" s="167">
        <v>0.39583333333333331</v>
      </c>
      <c r="BB276" s="97">
        <f t="shared" si="155"/>
        <v>4</v>
      </c>
      <c r="BC276" s="17"/>
      <c r="BH276" s="52"/>
      <c r="BI276" s="52"/>
      <c r="BJ276" s="52"/>
      <c r="BK276" s="52"/>
      <c r="BL276" s="52"/>
      <c r="BM276" s="52"/>
      <c r="BQ276" s="27"/>
      <c r="BR276" s="27"/>
      <c r="BS276" s="27"/>
      <c r="BT276" s="27"/>
      <c r="BU276" s="27"/>
      <c r="BV276" s="27"/>
      <c r="BW276" s="54"/>
      <c r="BX276" s="26"/>
      <c r="BY276" s="54"/>
      <c r="BZ276" s="26"/>
      <c r="CA276" s="26"/>
      <c r="CB276" s="26"/>
    </row>
    <row r="277" spans="1:80" ht="17.45" customHeight="1" thickTop="1">
      <c r="A277" s="71">
        <f>A270+1</f>
        <v>39.1</v>
      </c>
      <c r="B277" s="178">
        <f t="shared" si="146"/>
        <v>46010</v>
      </c>
      <c r="C277" s="4"/>
      <c r="D277" s="5"/>
      <c r="E277" s="6">
        <v>1</v>
      </c>
      <c r="F277" s="5">
        <v>2</v>
      </c>
      <c r="G277" s="74">
        <f t="shared" si="135"/>
        <v>575</v>
      </c>
      <c r="H277" s="75">
        <f t="shared" si="135"/>
        <v>5845</v>
      </c>
      <c r="I277" s="76">
        <f t="shared" si="161"/>
        <v>0</v>
      </c>
      <c r="J277" s="77">
        <f t="shared" si="162"/>
        <v>1.736111111111111E-3</v>
      </c>
      <c r="K277" s="77">
        <f t="shared" si="163"/>
        <v>0</v>
      </c>
      <c r="L277" s="77">
        <f t="shared" si="164"/>
        <v>3.4205575508807937E-4</v>
      </c>
      <c r="M277" s="78">
        <f t="shared" ca="1" si="147"/>
        <v>0.21029082774049218</v>
      </c>
      <c r="N277" s="78">
        <f t="shared" ca="1" si="148"/>
        <v>5.7156428119062699E-2</v>
      </c>
      <c r="O277" s="78">
        <f t="shared" si="149"/>
        <v>5.0000000000000001E-4</v>
      </c>
      <c r="P277" s="13" t="s">
        <v>184</v>
      </c>
      <c r="Q277" s="8">
        <v>135</v>
      </c>
      <c r="R277" s="13">
        <v>162</v>
      </c>
      <c r="S277" s="79">
        <f t="shared" si="137"/>
        <v>135</v>
      </c>
      <c r="T277" s="80">
        <f t="shared" si="138"/>
        <v>162</v>
      </c>
      <c r="U277" s="90">
        <f t="shared" si="139"/>
        <v>77.625</v>
      </c>
      <c r="V277" s="82">
        <f t="shared" si="140"/>
        <v>946.89</v>
      </c>
      <c r="W277" s="4">
        <v>4912</v>
      </c>
      <c r="X277" s="4">
        <v>41</v>
      </c>
      <c r="Y277" s="6">
        <v>4</v>
      </c>
      <c r="Z277" s="6">
        <v>14</v>
      </c>
      <c r="AA277" s="6">
        <v>30</v>
      </c>
      <c r="AB277" s="6">
        <v>62.3</v>
      </c>
      <c r="AC277" s="83">
        <f t="shared" si="157"/>
        <v>89</v>
      </c>
      <c r="AD277" s="80">
        <f t="shared" si="158"/>
        <v>4823</v>
      </c>
      <c r="AE277" s="76">
        <f t="shared" si="141"/>
        <v>0.84008893449632294</v>
      </c>
      <c r="AF277" s="84">
        <f t="shared" si="142"/>
        <v>8.3469055374592836E-3</v>
      </c>
      <c r="AG277" s="85">
        <f t="shared" si="143"/>
        <v>8.1433224755700329E-4</v>
      </c>
      <c r="AH277" s="85">
        <f t="shared" si="144"/>
        <v>2.8501628664495114E-3</v>
      </c>
      <c r="AI277" s="77">
        <f t="shared" si="145"/>
        <v>6.1074918566775245E-3</v>
      </c>
      <c r="AJ277" s="84">
        <f t="shared" si="159"/>
        <v>1.8118892508143324E-2</v>
      </c>
      <c r="AK277" s="77">
        <f t="shared" si="160"/>
        <v>0.98188110749185664</v>
      </c>
      <c r="AL277" s="5">
        <v>4633</v>
      </c>
      <c r="AM277" s="9">
        <v>0.62</v>
      </c>
      <c r="AN277" s="5">
        <v>4059</v>
      </c>
      <c r="AO277" s="10">
        <v>0.76</v>
      </c>
      <c r="AP277" s="5">
        <v>43145</v>
      </c>
      <c r="AQ277" s="5">
        <v>43236</v>
      </c>
      <c r="AR277" s="5">
        <v>43312</v>
      </c>
      <c r="AS277" s="80">
        <f t="shared" si="150"/>
        <v>1670</v>
      </c>
      <c r="AT277" s="80">
        <f t="shared" ca="1" si="151"/>
        <v>2340</v>
      </c>
      <c r="AU277" s="80">
        <f t="shared" si="152"/>
        <v>1.6300395797035672</v>
      </c>
      <c r="AV277" s="172">
        <f t="shared" ca="1" si="153"/>
        <v>364.48598130841123</v>
      </c>
      <c r="AW277" s="165">
        <v>0.20833333333333334</v>
      </c>
      <c r="AX277" s="165">
        <v>0.875</v>
      </c>
      <c r="AY277" s="80">
        <f t="shared" si="154"/>
        <v>16</v>
      </c>
      <c r="AZ277" s="165">
        <v>0.22916666666666666</v>
      </c>
      <c r="BA277" s="165">
        <v>0.39583333333333331</v>
      </c>
      <c r="BB277" s="80">
        <f t="shared" si="155"/>
        <v>4</v>
      </c>
      <c r="BC277" s="5"/>
      <c r="BH277" s="52"/>
      <c r="BI277" s="52"/>
      <c r="BJ277" s="52"/>
      <c r="BK277" s="52"/>
      <c r="BL277" s="52"/>
      <c r="BM277" s="52"/>
      <c r="BQ277" s="27"/>
      <c r="BR277" s="27"/>
      <c r="BS277" s="27"/>
      <c r="BT277" s="27"/>
      <c r="BU277" s="27"/>
      <c r="BV277" s="27"/>
      <c r="BW277" s="54"/>
      <c r="BX277" s="26"/>
      <c r="BY277" s="54"/>
      <c r="BZ277" s="26"/>
      <c r="CA277" s="26"/>
      <c r="CB277" s="26"/>
    </row>
    <row r="278" spans="1:80" ht="17.45" customHeight="1">
      <c r="A278" s="86">
        <f t="shared" si="156"/>
        <v>39.200000000000003</v>
      </c>
      <c r="B278" s="179">
        <f t="shared" si="146"/>
        <v>46011</v>
      </c>
      <c r="C278" s="8"/>
      <c r="D278" s="11"/>
      <c r="E278" s="12">
        <v>2</v>
      </c>
      <c r="F278" s="11"/>
      <c r="G278" s="74">
        <f t="shared" si="135"/>
        <v>573</v>
      </c>
      <c r="H278" s="75">
        <f t="shared" si="135"/>
        <v>5845</v>
      </c>
      <c r="I278" s="88">
        <f t="shared" si="161"/>
        <v>0</v>
      </c>
      <c r="J278" s="78">
        <f t="shared" si="162"/>
        <v>3.4782608695652175E-3</v>
      </c>
      <c r="K278" s="78">
        <f t="shared" si="163"/>
        <v>0</v>
      </c>
      <c r="L278" s="78">
        <f t="shared" si="164"/>
        <v>0</v>
      </c>
      <c r="M278" s="78">
        <f t="shared" ca="1" si="147"/>
        <v>0.21252796420581654</v>
      </c>
      <c r="N278" s="78">
        <f t="shared" ca="1" si="148"/>
        <v>5.7156428119062699E-2</v>
      </c>
      <c r="O278" s="78">
        <f t="shared" si="149"/>
        <v>5.0000000000000001E-4</v>
      </c>
      <c r="P278" s="13" t="s">
        <v>184</v>
      </c>
      <c r="Q278" s="8">
        <v>135</v>
      </c>
      <c r="R278" s="13">
        <v>162</v>
      </c>
      <c r="S278" s="89">
        <f t="shared" si="137"/>
        <v>135</v>
      </c>
      <c r="T278" s="75">
        <f t="shared" si="138"/>
        <v>162</v>
      </c>
      <c r="U278" s="90">
        <f t="shared" si="139"/>
        <v>77.355000000000004</v>
      </c>
      <c r="V278" s="82">
        <f t="shared" si="140"/>
        <v>946.89</v>
      </c>
      <c r="W278" s="8">
        <v>4950</v>
      </c>
      <c r="X278" s="8">
        <v>36</v>
      </c>
      <c r="Y278" s="12">
        <v>4</v>
      </c>
      <c r="Z278" s="12">
        <v>14</v>
      </c>
      <c r="AA278" s="12">
        <v>30</v>
      </c>
      <c r="AB278" s="12">
        <v>62.6</v>
      </c>
      <c r="AC278" s="91">
        <f t="shared" si="157"/>
        <v>84</v>
      </c>
      <c r="AD278" s="75">
        <f t="shared" si="158"/>
        <v>4866</v>
      </c>
      <c r="AE278" s="88">
        <f t="shared" si="141"/>
        <v>0.84687767322497864</v>
      </c>
      <c r="AF278" s="92">
        <f t="shared" si="142"/>
        <v>7.2727272727272727E-3</v>
      </c>
      <c r="AG278" s="93">
        <f t="shared" si="143"/>
        <v>8.0808080808080808E-4</v>
      </c>
      <c r="AH278" s="93">
        <f t="shared" si="144"/>
        <v>2.8282828282828283E-3</v>
      </c>
      <c r="AI278" s="78">
        <f t="shared" si="145"/>
        <v>6.0606060606060606E-3</v>
      </c>
      <c r="AJ278" s="92">
        <f t="shared" si="159"/>
        <v>1.6969696969696971E-2</v>
      </c>
      <c r="AK278" s="78">
        <f t="shared" si="160"/>
        <v>0.98303030303030303</v>
      </c>
      <c r="AL278" s="11"/>
      <c r="AM278" s="14"/>
      <c r="AN278" s="11"/>
      <c r="AO278" s="15"/>
      <c r="AP278" s="11">
        <v>43379</v>
      </c>
      <c r="AQ278" s="11">
        <v>43469</v>
      </c>
      <c r="AR278" s="11">
        <v>43554</v>
      </c>
      <c r="AS278" s="75">
        <f t="shared" si="150"/>
        <v>1750</v>
      </c>
      <c r="AT278" s="75">
        <f t="shared" ca="1" si="151"/>
        <v>2410</v>
      </c>
      <c r="AU278" s="75">
        <f t="shared" si="152"/>
        <v>1.7085755849430557</v>
      </c>
      <c r="AV278" s="170">
        <f t="shared" ca="1" si="153"/>
        <v>375.50638828295416</v>
      </c>
      <c r="AW278" s="169">
        <v>0.20833333333333334</v>
      </c>
      <c r="AX278" s="169">
        <v>0.875</v>
      </c>
      <c r="AY278" s="75">
        <f t="shared" si="154"/>
        <v>16</v>
      </c>
      <c r="AZ278" s="169">
        <v>0.22916666666666666</v>
      </c>
      <c r="BA278" s="169">
        <v>0.39583333333333331</v>
      </c>
      <c r="BB278" s="75">
        <f t="shared" si="155"/>
        <v>4</v>
      </c>
      <c r="BC278" s="11"/>
      <c r="BH278" s="52"/>
      <c r="BI278" s="52"/>
      <c r="BJ278" s="52"/>
      <c r="BK278" s="52"/>
      <c r="BL278" s="52"/>
      <c r="BM278" s="52"/>
      <c r="BQ278" s="27"/>
      <c r="BR278" s="27"/>
      <c r="BS278" s="27"/>
      <c r="BT278" s="27"/>
      <c r="BU278" s="27"/>
      <c r="BV278" s="27"/>
      <c r="BW278" s="54"/>
      <c r="BX278" s="26"/>
      <c r="BY278" s="54"/>
      <c r="BZ278" s="26"/>
      <c r="CA278" s="26"/>
      <c r="CB278" s="26"/>
    </row>
    <row r="279" spans="1:80" ht="17.45" customHeight="1">
      <c r="A279" s="94">
        <f t="shared" si="156"/>
        <v>39.299999999999997</v>
      </c>
      <c r="B279" s="179">
        <f t="shared" si="146"/>
        <v>46012</v>
      </c>
      <c r="C279" s="8"/>
      <c r="D279" s="11"/>
      <c r="E279" s="12"/>
      <c r="F279" s="11">
        <v>1</v>
      </c>
      <c r="G279" s="74">
        <f t="shared" si="135"/>
        <v>573</v>
      </c>
      <c r="H279" s="75">
        <f t="shared" si="135"/>
        <v>5844</v>
      </c>
      <c r="I279" s="88">
        <f t="shared" si="161"/>
        <v>0</v>
      </c>
      <c r="J279" s="78">
        <f t="shared" si="162"/>
        <v>0</v>
      </c>
      <c r="K279" s="78">
        <f t="shared" si="163"/>
        <v>0</v>
      </c>
      <c r="L279" s="78">
        <f t="shared" si="164"/>
        <v>1.7108639863130882E-4</v>
      </c>
      <c r="M279" s="78">
        <f t="shared" ca="1" si="147"/>
        <v>0.21252796420581654</v>
      </c>
      <c r="N279" s="78">
        <f t="shared" ca="1" si="148"/>
        <v>5.7314756174794174E-2</v>
      </c>
      <c r="O279" s="78">
        <f t="shared" si="149"/>
        <v>5.0000000000000001E-4</v>
      </c>
      <c r="P279" s="13" t="s">
        <v>184</v>
      </c>
      <c r="Q279" s="8">
        <v>135</v>
      </c>
      <c r="R279" s="13">
        <v>162</v>
      </c>
      <c r="S279" s="89">
        <f t="shared" si="137"/>
        <v>135</v>
      </c>
      <c r="T279" s="75">
        <f t="shared" si="138"/>
        <v>162</v>
      </c>
      <c r="U279" s="90">
        <f t="shared" si="139"/>
        <v>77.355000000000004</v>
      </c>
      <c r="V279" s="82">
        <f t="shared" si="140"/>
        <v>946.72799999999995</v>
      </c>
      <c r="W279" s="8">
        <v>4902</v>
      </c>
      <c r="X279" s="8">
        <v>31</v>
      </c>
      <c r="Y279" s="12">
        <v>4</v>
      </c>
      <c r="Z279" s="12">
        <v>9</v>
      </c>
      <c r="AA279" s="12">
        <v>19</v>
      </c>
      <c r="AB279" s="12">
        <v>62.6</v>
      </c>
      <c r="AC279" s="91">
        <f t="shared" si="157"/>
        <v>63</v>
      </c>
      <c r="AD279" s="75">
        <f t="shared" si="158"/>
        <v>4839</v>
      </c>
      <c r="AE279" s="88">
        <f t="shared" si="141"/>
        <v>0.83866552609067579</v>
      </c>
      <c r="AF279" s="92">
        <f t="shared" si="142"/>
        <v>6.3239494084047325E-3</v>
      </c>
      <c r="AG279" s="93">
        <f t="shared" si="143"/>
        <v>8.1599347205222358E-4</v>
      </c>
      <c r="AH279" s="93">
        <f t="shared" si="144"/>
        <v>1.8359853121175031E-3</v>
      </c>
      <c r="AI279" s="78">
        <f t="shared" si="145"/>
        <v>3.875968992248062E-3</v>
      </c>
      <c r="AJ279" s="92">
        <f t="shared" si="159"/>
        <v>1.2851897184822521E-2</v>
      </c>
      <c r="AK279" s="78">
        <f t="shared" si="160"/>
        <v>0.98714810281517751</v>
      </c>
      <c r="AL279" s="11"/>
      <c r="AM279" s="14"/>
      <c r="AN279" s="11"/>
      <c r="AO279" s="15"/>
      <c r="AP279" s="11">
        <v>43620</v>
      </c>
      <c r="AQ279" s="11">
        <v>43702</v>
      </c>
      <c r="AR279" s="11">
        <v>43787</v>
      </c>
      <c r="AS279" s="75">
        <f t="shared" si="150"/>
        <v>1670</v>
      </c>
      <c r="AT279" s="75">
        <f t="shared" ca="1" si="151"/>
        <v>2390</v>
      </c>
      <c r="AU279" s="75">
        <f t="shared" si="152"/>
        <v>1.6307271969166564</v>
      </c>
      <c r="AV279" s="170">
        <f t="shared" ca="1" si="153"/>
        <v>372.44818450989561</v>
      </c>
      <c r="AW279" s="169">
        <v>0.20833333333333334</v>
      </c>
      <c r="AX279" s="169">
        <v>0.875</v>
      </c>
      <c r="AY279" s="75">
        <f t="shared" si="154"/>
        <v>16</v>
      </c>
      <c r="AZ279" s="169">
        <v>0.22916666666666666</v>
      </c>
      <c r="BA279" s="169">
        <v>0.39583333333333331</v>
      </c>
      <c r="BB279" s="75">
        <f t="shared" si="155"/>
        <v>4</v>
      </c>
      <c r="BC279" s="11"/>
      <c r="BH279" s="52"/>
      <c r="BI279" s="52"/>
      <c r="BJ279" s="52"/>
      <c r="BK279" s="52"/>
      <c r="BL279" s="52"/>
      <c r="BM279" s="52"/>
      <c r="BQ279" s="27"/>
      <c r="BR279" s="27"/>
      <c r="BS279" s="27"/>
      <c r="BT279" s="27"/>
      <c r="BU279" s="27"/>
      <c r="BV279" s="27"/>
      <c r="BW279" s="54"/>
      <c r="BX279" s="26"/>
      <c r="BY279" s="54"/>
      <c r="BZ279" s="26"/>
      <c r="CA279" s="26"/>
      <c r="CB279" s="26"/>
    </row>
    <row r="280" spans="1:80" ht="17.45" customHeight="1">
      <c r="A280" s="86">
        <f t="shared" si="156"/>
        <v>39.4</v>
      </c>
      <c r="B280" s="179">
        <f t="shared" si="146"/>
        <v>46013</v>
      </c>
      <c r="C280" s="8"/>
      <c r="D280" s="11"/>
      <c r="E280" s="12"/>
      <c r="F280" s="11">
        <v>3</v>
      </c>
      <c r="G280" s="74">
        <f t="shared" si="135"/>
        <v>573</v>
      </c>
      <c r="H280" s="75">
        <f t="shared" si="135"/>
        <v>5841</v>
      </c>
      <c r="I280" s="88">
        <f t="shared" si="161"/>
        <v>0</v>
      </c>
      <c r="J280" s="78">
        <f t="shared" si="162"/>
        <v>0</v>
      </c>
      <c r="K280" s="78">
        <f t="shared" si="163"/>
        <v>0</v>
      </c>
      <c r="L280" s="78">
        <f t="shared" si="164"/>
        <v>5.1334702258726901E-4</v>
      </c>
      <c r="M280" s="78">
        <f t="shared" ca="1" si="147"/>
        <v>0.21252796420581654</v>
      </c>
      <c r="N280" s="78">
        <f t="shared" ca="1" si="148"/>
        <v>5.7789740341988603E-2</v>
      </c>
      <c r="O280" s="78">
        <f t="shared" si="149"/>
        <v>5.0000000000000001E-4</v>
      </c>
      <c r="P280" s="13" t="s">
        <v>184</v>
      </c>
      <c r="Q280" s="8">
        <v>133</v>
      </c>
      <c r="R280" s="13">
        <v>161</v>
      </c>
      <c r="S280" s="89">
        <f t="shared" si="137"/>
        <v>133</v>
      </c>
      <c r="T280" s="75">
        <f t="shared" si="138"/>
        <v>161</v>
      </c>
      <c r="U280" s="90">
        <f t="shared" si="139"/>
        <v>76.209000000000003</v>
      </c>
      <c r="V280" s="82">
        <f t="shared" si="140"/>
        <v>940.40099999999995</v>
      </c>
      <c r="W280" s="8">
        <v>4852</v>
      </c>
      <c r="X280" s="8">
        <v>22</v>
      </c>
      <c r="Y280" s="12">
        <v>3</v>
      </c>
      <c r="Z280" s="12">
        <v>16</v>
      </c>
      <c r="AA280" s="12">
        <v>14</v>
      </c>
      <c r="AB280" s="12">
        <v>62.6</v>
      </c>
      <c r="AC280" s="91">
        <f t="shared" si="157"/>
        <v>55</v>
      </c>
      <c r="AD280" s="75">
        <f t="shared" si="158"/>
        <v>4797</v>
      </c>
      <c r="AE280" s="88">
        <f t="shared" si="141"/>
        <v>0.83025325119780968</v>
      </c>
      <c r="AF280" s="92">
        <f t="shared" si="142"/>
        <v>4.5342126957955481E-3</v>
      </c>
      <c r="AG280" s="93">
        <f t="shared" si="143"/>
        <v>6.1830173124484747E-4</v>
      </c>
      <c r="AH280" s="93">
        <f t="shared" si="144"/>
        <v>3.2976092333058533E-3</v>
      </c>
      <c r="AI280" s="78">
        <f t="shared" si="145"/>
        <v>2.8854080791426216E-3</v>
      </c>
      <c r="AJ280" s="92">
        <f t="shared" si="159"/>
        <v>1.1335531739488871E-2</v>
      </c>
      <c r="AK280" s="78">
        <f t="shared" si="160"/>
        <v>0.98866446826051113</v>
      </c>
      <c r="AL280" s="11"/>
      <c r="AM280" s="14"/>
      <c r="AN280" s="11"/>
      <c r="AO280" s="15"/>
      <c r="AP280" s="11">
        <v>43859</v>
      </c>
      <c r="AQ280" s="11">
        <v>43946</v>
      </c>
      <c r="AR280" s="11">
        <v>44018</v>
      </c>
      <c r="AS280" s="75">
        <f t="shared" si="150"/>
        <v>1590</v>
      </c>
      <c r="AT280" s="75">
        <f t="shared" ca="1" si="151"/>
        <v>2400</v>
      </c>
      <c r="AU280" s="75">
        <f t="shared" si="152"/>
        <v>1.5640216012040018</v>
      </c>
      <c r="AV280" s="170">
        <f t="shared" ca="1" si="153"/>
        <v>374.18147801683813</v>
      </c>
      <c r="AW280" s="169">
        <v>0.20833333333333334</v>
      </c>
      <c r="AX280" s="169">
        <v>0.875</v>
      </c>
      <c r="AY280" s="75">
        <f t="shared" si="154"/>
        <v>16</v>
      </c>
      <c r="AZ280" s="169">
        <v>0.22916666666666666</v>
      </c>
      <c r="BA280" s="169">
        <v>0.39583333333333331</v>
      </c>
      <c r="BB280" s="75">
        <f t="shared" si="155"/>
        <v>4</v>
      </c>
      <c r="BC280" s="11" t="s">
        <v>200</v>
      </c>
      <c r="BH280" s="52"/>
      <c r="BI280" s="52"/>
      <c r="BJ280" s="52"/>
      <c r="BK280" s="52"/>
      <c r="BL280" s="52"/>
      <c r="BM280" s="52"/>
      <c r="BQ280" s="27"/>
      <c r="BR280" s="27"/>
      <c r="BS280" s="27"/>
      <c r="BT280" s="27"/>
      <c r="BU280" s="27"/>
      <c r="BV280" s="27"/>
      <c r="BW280" s="54"/>
      <c r="BX280" s="26"/>
      <c r="BY280" s="54"/>
      <c r="BZ280" s="26"/>
      <c r="CA280" s="26"/>
      <c r="CB280" s="26"/>
    </row>
    <row r="281" spans="1:80" ht="17.45" customHeight="1">
      <c r="A281" s="94">
        <f t="shared" si="156"/>
        <v>39.5</v>
      </c>
      <c r="B281" s="179">
        <f t="shared" si="146"/>
        <v>46014</v>
      </c>
      <c r="C281" s="8"/>
      <c r="D281" s="11"/>
      <c r="E281" s="12"/>
      <c r="F281" s="11">
        <v>2</v>
      </c>
      <c r="G281" s="74">
        <f t="shared" si="135"/>
        <v>573</v>
      </c>
      <c r="H281" s="75">
        <f t="shared" si="135"/>
        <v>5839</v>
      </c>
      <c r="I281" s="88">
        <f t="shared" si="161"/>
        <v>0</v>
      </c>
      <c r="J281" s="78">
        <f t="shared" si="162"/>
        <v>0</v>
      </c>
      <c r="K281" s="78">
        <f t="shared" si="163"/>
        <v>0</v>
      </c>
      <c r="L281" s="78">
        <f t="shared" si="164"/>
        <v>3.4240712206813899E-4</v>
      </c>
      <c r="M281" s="78">
        <f t="shared" ca="1" si="147"/>
        <v>0.21252796420581654</v>
      </c>
      <c r="N281" s="78">
        <f t="shared" ca="1" si="148"/>
        <v>5.8106396453451552E-2</v>
      </c>
      <c r="O281" s="78">
        <f t="shared" si="149"/>
        <v>5.0000000000000001E-4</v>
      </c>
      <c r="P281" s="13" t="s">
        <v>184</v>
      </c>
      <c r="Q281" s="8">
        <v>133</v>
      </c>
      <c r="R281" s="13">
        <v>161</v>
      </c>
      <c r="S281" s="89">
        <f t="shared" si="137"/>
        <v>133</v>
      </c>
      <c r="T281" s="75">
        <f t="shared" si="138"/>
        <v>161</v>
      </c>
      <c r="U281" s="90">
        <f t="shared" si="139"/>
        <v>76.209000000000003</v>
      </c>
      <c r="V281" s="82">
        <f t="shared" si="140"/>
        <v>940.07899999999995</v>
      </c>
      <c r="W281" s="8">
        <v>4826</v>
      </c>
      <c r="X281" s="8">
        <v>25</v>
      </c>
      <c r="Y281" s="12">
        <v>10</v>
      </c>
      <c r="Z281" s="12">
        <v>8</v>
      </c>
      <c r="AA281" s="12">
        <v>8</v>
      </c>
      <c r="AB281" s="12">
        <v>62.2</v>
      </c>
      <c r="AC281" s="91">
        <f t="shared" si="157"/>
        <v>51</v>
      </c>
      <c r="AD281" s="75">
        <f t="shared" si="158"/>
        <v>4775</v>
      </c>
      <c r="AE281" s="88">
        <f t="shared" si="141"/>
        <v>0.82622838555041944</v>
      </c>
      <c r="AF281" s="92">
        <f t="shared" si="142"/>
        <v>5.1802735184417739E-3</v>
      </c>
      <c r="AG281" s="93">
        <f t="shared" si="143"/>
        <v>2.0721094073767096E-3</v>
      </c>
      <c r="AH281" s="93">
        <f t="shared" si="144"/>
        <v>1.6576875259013675E-3</v>
      </c>
      <c r="AI281" s="78">
        <f t="shared" si="145"/>
        <v>1.6576875259013675E-3</v>
      </c>
      <c r="AJ281" s="92">
        <f t="shared" si="159"/>
        <v>1.0567757977621219E-2</v>
      </c>
      <c r="AK281" s="78">
        <f t="shared" si="160"/>
        <v>0.98943224202237878</v>
      </c>
      <c r="AL281" s="11"/>
      <c r="AM281" s="14"/>
      <c r="AN281" s="11"/>
      <c r="AO281" s="15"/>
      <c r="AP281" s="11">
        <v>44099</v>
      </c>
      <c r="AQ281" s="11">
        <v>44183</v>
      </c>
      <c r="AR281" s="11">
        <v>44264</v>
      </c>
      <c r="AS281" s="75">
        <f t="shared" si="150"/>
        <v>1650</v>
      </c>
      <c r="AT281" s="75">
        <f t="shared" ca="1" si="151"/>
        <v>2340</v>
      </c>
      <c r="AU281" s="75">
        <f t="shared" si="152"/>
        <v>1.6235555275669888</v>
      </c>
      <c r="AV281" s="170">
        <f t="shared" ca="1" si="153"/>
        <v>364.94073611977541</v>
      </c>
      <c r="AW281" s="169">
        <v>0.20833333333333334</v>
      </c>
      <c r="AX281" s="169">
        <v>0.875</v>
      </c>
      <c r="AY281" s="75">
        <f t="shared" si="154"/>
        <v>16</v>
      </c>
      <c r="AZ281" s="169">
        <v>0.22916666666666666</v>
      </c>
      <c r="BA281" s="169">
        <v>0.39583333333333331</v>
      </c>
      <c r="BB281" s="75">
        <f t="shared" si="155"/>
        <v>4</v>
      </c>
      <c r="BC281" s="11" t="s">
        <v>200</v>
      </c>
      <c r="BH281" s="52"/>
      <c r="BI281" s="52"/>
      <c r="BJ281" s="52"/>
      <c r="BK281" s="52"/>
      <c r="BL281" s="52"/>
      <c r="BM281" s="52"/>
      <c r="BQ281" s="27"/>
      <c r="BR281" s="27"/>
      <c r="BS281" s="27"/>
      <c r="BT281" s="27"/>
      <c r="BU281" s="27"/>
      <c r="BV281" s="27"/>
      <c r="BW281" s="54"/>
      <c r="BX281" s="26"/>
      <c r="BY281" s="54"/>
      <c r="BZ281" s="26"/>
      <c r="CA281" s="26"/>
      <c r="CB281" s="26"/>
    </row>
    <row r="282" spans="1:80" ht="17.45" customHeight="1">
      <c r="A282" s="86">
        <f t="shared" si="156"/>
        <v>39.6</v>
      </c>
      <c r="B282" s="179">
        <f t="shared" si="146"/>
        <v>46015</v>
      </c>
      <c r="C282" s="8"/>
      <c r="D282" s="11"/>
      <c r="E282" s="12">
        <v>1</v>
      </c>
      <c r="F282" s="11">
        <v>1</v>
      </c>
      <c r="G282" s="74">
        <f t="shared" si="135"/>
        <v>572</v>
      </c>
      <c r="H282" s="75">
        <f t="shared" si="135"/>
        <v>5838</v>
      </c>
      <c r="I282" s="88">
        <f t="shared" si="161"/>
        <v>0</v>
      </c>
      <c r="J282" s="78">
        <f t="shared" si="162"/>
        <v>1.7452006980802793E-3</v>
      </c>
      <c r="K282" s="78">
        <f t="shared" si="163"/>
        <v>0</v>
      </c>
      <c r="L282" s="78">
        <f t="shared" si="164"/>
        <v>1.7126220243192326E-4</v>
      </c>
      <c r="M282" s="78">
        <f t="shared" ca="1" si="147"/>
        <v>0.21364653243847875</v>
      </c>
      <c r="N282" s="78">
        <f t="shared" ca="1" si="148"/>
        <v>5.8264724509183026E-2</v>
      </c>
      <c r="O282" s="78">
        <f t="shared" si="149"/>
        <v>5.0000000000000001E-4</v>
      </c>
      <c r="P282" s="13" t="s">
        <v>184</v>
      </c>
      <c r="Q282" s="8">
        <v>133</v>
      </c>
      <c r="R282" s="13">
        <v>161</v>
      </c>
      <c r="S282" s="89">
        <f t="shared" si="137"/>
        <v>133</v>
      </c>
      <c r="T282" s="75">
        <f t="shared" si="138"/>
        <v>161</v>
      </c>
      <c r="U282" s="90">
        <f t="shared" si="139"/>
        <v>76.075999999999993</v>
      </c>
      <c r="V282" s="82">
        <f t="shared" si="140"/>
        <v>939.91800000000001</v>
      </c>
      <c r="W282" s="8">
        <v>4813</v>
      </c>
      <c r="X282" s="8">
        <v>28</v>
      </c>
      <c r="Y282" s="12">
        <v>2</v>
      </c>
      <c r="Z282" s="12">
        <v>10</v>
      </c>
      <c r="AA282" s="12">
        <v>19</v>
      </c>
      <c r="AB282" s="12">
        <v>63.6</v>
      </c>
      <c r="AC282" s="91">
        <f t="shared" si="157"/>
        <v>59</v>
      </c>
      <c r="AD282" s="75">
        <f t="shared" si="158"/>
        <v>4754</v>
      </c>
      <c r="AE282" s="88">
        <f t="shared" si="141"/>
        <v>0.82428498030484676</v>
      </c>
      <c r="AF282" s="92">
        <f t="shared" si="142"/>
        <v>5.8175773945564101E-3</v>
      </c>
      <c r="AG282" s="93">
        <f t="shared" si="143"/>
        <v>4.1554124246831497E-4</v>
      </c>
      <c r="AH282" s="93">
        <f t="shared" si="144"/>
        <v>2.0777062123415748E-3</v>
      </c>
      <c r="AI282" s="78">
        <f t="shared" si="145"/>
        <v>3.9476418034489922E-3</v>
      </c>
      <c r="AJ282" s="92">
        <f t="shared" si="159"/>
        <v>1.2258466652815292E-2</v>
      </c>
      <c r="AK282" s="78">
        <f t="shared" si="160"/>
        <v>0.98774153334718473</v>
      </c>
      <c r="AL282" s="11"/>
      <c r="AM282" s="14"/>
      <c r="AN282" s="11"/>
      <c r="AO282" s="15"/>
      <c r="AP282" s="11">
        <v>44333</v>
      </c>
      <c r="AQ282" s="11">
        <v>44423</v>
      </c>
      <c r="AR282" s="11">
        <v>44505</v>
      </c>
      <c r="AS282" s="75">
        <f t="shared" si="150"/>
        <v>1720</v>
      </c>
      <c r="AT282" s="75">
        <f t="shared" ca="1" si="151"/>
        <v>2400</v>
      </c>
      <c r="AU282" s="75">
        <f t="shared" si="152"/>
        <v>1.6929233834058075</v>
      </c>
      <c r="AV282" s="170">
        <f t="shared" ca="1" si="153"/>
        <v>374.41497659906395</v>
      </c>
      <c r="AW282" s="169">
        <v>0.20833333333333334</v>
      </c>
      <c r="AX282" s="169">
        <v>0.875</v>
      </c>
      <c r="AY282" s="75">
        <f t="shared" si="154"/>
        <v>16</v>
      </c>
      <c r="AZ282" s="169">
        <v>0.22916666666666666</v>
      </c>
      <c r="BA282" s="169">
        <v>0.39583333333333331</v>
      </c>
      <c r="BB282" s="75">
        <f t="shared" si="155"/>
        <v>4</v>
      </c>
      <c r="BC282" s="11" t="s">
        <v>200</v>
      </c>
      <c r="BH282" s="52"/>
      <c r="BI282" s="52"/>
      <c r="BJ282" s="52"/>
      <c r="BK282" s="52"/>
      <c r="BL282" s="52"/>
      <c r="BM282" s="52"/>
      <c r="BQ282" s="27"/>
      <c r="BR282" s="27"/>
      <c r="BS282" s="27"/>
      <c r="BT282" s="27"/>
      <c r="BU282" s="27"/>
      <c r="BV282" s="27"/>
      <c r="BW282" s="54"/>
      <c r="BX282" s="26"/>
      <c r="BY282" s="54"/>
      <c r="BZ282" s="26"/>
      <c r="CA282" s="26"/>
      <c r="CB282" s="26"/>
    </row>
    <row r="283" spans="1:80" ht="17.45" customHeight="1" thickBot="1">
      <c r="A283" s="94">
        <f t="shared" si="156"/>
        <v>39.700000000000003</v>
      </c>
      <c r="B283" s="180">
        <f t="shared" si="146"/>
        <v>46016</v>
      </c>
      <c r="C283" s="16"/>
      <c r="D283" s="17"/>
      <c r="E283" s="18"/>
      <c r="F283" s="17">
        <v>2</v>
      </c>
      <c r="G283" s="96">
        <f t="shared" si="135"/>
        <v>572</v>
      </c>
      <c r="H283" s="97">
        <f t="shared" si="135"/>
        <v>5836</v>
      </c>
      <c r="I283" s="98">
        <f t="shared" si="161"/>
        <v>0</v>
      </c>
      <c r="J283" s="99">
        <f t="shared" si="162"/>
        <v>0</v>
      </c>
      <c r="K283" s="99">
        <f t="shared" si="163"/>
        <v>0</v>
      </c>
      <c r="L283" s="99">
        <f t="shared" si="164"/>
        <v>3.4258307639602604E-4</v>
      </c>
      <c r="M283" s="99">
        <f t="shared" ca="1" si="147"/>
        <v>0.21364653243847875</v>
      </c>
      <c r="N283" s="99">
        <f t="shared" ca="1" si="148"/>
        <v>5.8581380620645981E-2</v>
      </c>
      <c r="O283" s="99">
        <f t="shared" si="149"/>
        <v>5.0000000000000001E-4</v>
      </c>
      <c r="P283" s="19" t="s">
        <v>184</v>
      </c>
      <c r="Q283" s="16">
        <v>133</v>
      </c>
      <c r="R283" s="19">
        <v>161</v>
      </c>
      <c r="S283" s="89">
        <f t="shared" si="137"/>
        <v>133</v>
      </c>
      <c r="T283" s="75">
        <f t="shared" si="138"/>
        <v>161</v>
      </c>
      <c r="U283" s="100">
        <f t="shared" si="139"/>
        <v>76.075999999999993</v>
      </c>
      <c r="V283" s="101">
        <f t="shared" si="140"/>
        <v>939.596</v>
      </c>
      <c r="W283" s="16">
        <v>4788</v>
      </c>
      <c r="X283" s="8">
        <v>30</v>
      </c>
      <c r="Y283" s="12">
        <v>4</v>
      </c>
      <c r="Z283" s="12">
        <v>10</v>
      </c>
      <c r="AA283" s="12">
        <v>24</v>
      </c>
      <c r="AB283" s="12">
        <v>62.6</v>
      </c>
      <c r="AC283" s="102">
        <f t="shared" si="157"/>
        <v>68</v>
      </c>
      <c r="AD283" s="97">
        <f t="shared" si="158"/>
        <v>4720</v>
      </c>
      <c r="AE283" s="98">
        <f t="shared" si="141"/>
        <v>0.82014388489208634</v>
      </c>
      <c r="AF283" s="103">
        <f t="shared" si="142"/>
        <v>6.2656641604010022E-3</v>
      </c>
      <c r="AG283" s="104">
        <f t="shared" si="143"/>
        <v>8.3542188805346695E-4</v>
      </c>
      <c r="AH283" s="104">
        <f t="shared" si="144"/>
        <v>2.0885547201336674E-3</v>
      </c>
      <c r="AI283" s="99">
        <f t="shared" si="145"/>
        <v>5.0125313283208017E-3</v>
      </c>
      <c r="AJ283" s="103">
        <f t="shared" si="159"/>
        <v>1.4202172096908938E-2</v>
      </c>
      <c r="AK283" s="99">
        <f t="shared" si="160"/>
        <v>0.98579782790309101</v>
      </c>
      <c r="AL283" s="17"/>
      <c r="AM283" s="20"/>
      <c r="AN283" s="17"/>
      <c r="AO283" s="21"/>
      <c r="AP283" s="17">
        <v>44573</v>
      </c>
      <c r="AQ283" s="17">
        <v>44666</v>
      </c>
      <c r="AR283" s="17">
        <v>44749</v>
      </c>
      <c r="AS283" s="97">
        <f t="shared" si="150"/>
        <v>1760</v>
      </c>
      <c r="AT283" s="97">
        <f t="shared" ca="1" si="151"/>
        <v>2370</v>
      </c>
      <c r="AU283" s="97">
        <f t="shared" si="152"/>
        <v>1.7328428862861238</v>
      </c>
      <c r="AV283" s="171">
        <f t="shared" ca="1" si="153"/>
        <v>369.85018726591761</v>
      </c>
      <c r="AW283" s="167">
        <v>0.20833333333333334</v>
      </c>
      <c r="AX283" s="167">
        <v>0.875</v>
      </c>
      <c r="AY283" s="97">
        <f t="shared" si="154"/>
        <v>16</v>
      </c>
      <c r="AZ283" s="167">
        <v>0.22916666666666666</v>
      </c>
      <c r="BA283" s="167">
        <v>0.39583333333333331</v>
      </c>
      <c r="BB283" s="97">
        <f t="shared" si="155"/>
        <v>4</v>
      </c>
      <c r="BC283" s="17"/>
      <c r="BH283" s="52"/>
      <c r="BI283" s="52"/>
      <c r="BJ283" s="52"/>
      <c r="BK283" s="52"/>
      <c r="BL283" s="52"/>
      <c r="BM283" s="52"/>
      <c r="BQ283" s="27"/>
      <c r="BR283" s="27"/>
      <c r="BS283" s="27"/>
      <c r="BT283" s="27"/>
      <c r="BU283" s="27"/>
      <c r="BV283" s="27"/>
      <c r="BW283" s="54"/>
      <c r="BX283" s="26"/>
      <c r="BY283" s="54"/>
      <c r="BZ283" s="26"/>
      <c r="CA283" s="26"/>
      <c r="CB283" s="26"/>
    </row>
    <row r="284" spans="1:80" ht="17.45" customHeight="1" thickTop="1">
      <c r="A284" s="105">
        <f>A277+1</f>
        <v>40.1</v>
      </c>
      <c r="B284" s="178">
        <f t="shared" si="146"/>
        <v>46017</v>
      </c>
      <c r="C284" s="4"/>
      <c r="D284" s="5"/>
      <c r="E284" s="6"/>
      <c r="F284" s="5">
        <v>2</v>
      </c>
      <c r="G284" s="74">
        <f t="shared" ref="G284:H347" si="165">G283-E284-C284</f>
        <v>572</v>
      </c>
      <c r="H284" s="75">
        <f t="shared" si="165"/>
        <v>5834</v>
      </c>
      <c r="I284" s="76">
        <f t="shared" si="161"/>
        <v>0</v>
      </c>
      <c r="J284" s="77">
        <f t="shared" si="162"/>
        <v>0</v>
      </c>
      <c r="K284" s="77">
        <f t="shared" si="163"/>
        <v>0</v>
      </c>
      <c r="L284" s="77">
        <f t="shared" si="164"/>
        <v>3.4270047978067172E-4</v>
      </c>
      <c r="M284" s="78">
        <f t="shared" ca="1" si="147"/>
        <v>0.21364653243847875</v>
      </c>
      <c r="N284" s="78">
        <f t="shared" ca="1" si="148"/>
        <v>5.889803673210893E-2</v>
      </c>
      <c r="O284" s="78">
        <f t="shared" si="149"/>
        <v>5.0000000000000001E-4</v>
      </c>
      <c r="P284" s="13" t="s">
        <v>184</v>
      </c>
      <c r="Q284" s="8">
        <v>133</v>
      </c>
      <c r="R284" s="13">
        <v>161</v>
      </c>
      <c r="S284" s="79">
        <f t="shared" si="137"/>
        <v>133</v>
      </c>
      <c r="T284" s="80">
        <f t="shared" si="138"/>
        <v>161</v>
      </c>
      <c r="U284" s="90">
        <f t="shared" si="139"/>
        <v>76.075999999999993</v>
      </c>
      <c r="V284" s="82">
        <f t="shared" si="140"/>
        <v>939.274</v>
      </c>
      <c r="W284" s="4">
        <v>4782</v>
      </c>
      <c r="X284" s="4">
        <v>27</v>
      </c>
      <c r="Y284" s="6">
        <v>5</v>
      </c>
      <c r="Z284" s="6">
        <v>17</v>
      </c>
      <c r="AA284" s="6">
        <v>25</v>
      </c>
      <c r="AB284" s="6">
        <v>62.6</v>
      </c>
      <c r="AC284" s="83">
        <f t="shared" si="157"/>
        <v>74</v>
      </c>
      <c r="AD284" s="80">
        <f t="shared" si="158"/>
        <v>4708</v>
      </c>
      <c r="AE284" s="76">
        <f t="shared" si="141"/>
        <v>0.81939684715558603</v>
      </c>
      <c r="AF284" s="84">
        <f t="shared" si="142"/>
        <v>5.6461731493099125E-3</v>
      </c>
      <c r="AG284" s="85">
        <f t="shared" si="143"/>
        <v>1.0455876202425764E-3</v>
      </c>
      <c r="AH284" s="85">
        <f t="shared" si="144"/>
        <v>3.5549979088247597E-3</v>
      </c>
      <c r="AI284" s="77">
        <f t="shared" si="145"/>
        <v>5.2279381012128815E-3</v>
      </c>
      <c r="AJ284" s="84">
        <f t="shared" si="159"/>
        <v>1.547469677959013E-2</v>
      </c>
      <c r="AK284" s="77">
        <f t="shared" si="160"/>
        <v>0.98452530322040988</v>
      </c>
      <c r="AL284" s="5">
        <v>4491</v>
      </c>
      <c r="AM284" s="9">
        <v>0.53</v>
      </c>
      <c r="AN284" s="5">
        <v>4047</v>
      </c>
      <c r="AO284" s="10">
        <v>0.72499999999999998</v>
      </c>
      <c r="AP284" s="5">
        <v>44810</v>
      </c>
      <c r="AQ284" s="5">
        <v>44897</v>
      </c>
      <c r="AR284" s="5">
        <v>44986</v>
      </c>
      <c r="AS284" s="80">
        <f t="shared" si="150"/>
        <v>1760</v>
      </c>
      <c r="AT284" s="80">
        <f t="shared" ca="1" si="151"/>
        <v>2420</v>
      </c>
      <c r="AU284" s="80">
        <f t="shared" si="152"/>
        <v>1.7333924262569558</v>
      </c>
      <c r="AV284" s="172">
        <f t="shared" ca="1" si="153"/>
        <v>377.7708398376522</v>
      </c>
      <c r="AW284" s="165">
        <v>0.20833333333333334</v>
      </c>
      <c r="AX284" s="165">
        <v>0.875</v>
      </c>
      <c r="AY284" s="80">
        <f t="shared" si="154"/>
        <v>16</v>
      </c>
      <c r="AZ284" s="165">
        <v>0.22916666666666666</v>
      </c>
      <c r="BA284" s="165">
        <v>0.39583333333333331</v>
      </c>
      <c r="BB284" s="80">
        <f t="shared" si="155"/>
        <v>4</v>
      </c>
      <c r="BC284" s="5"/>
      <c r="BH284" s="52"/>
      <c r="BI284" s="52"/>
      <c r="BJ284" s="52"/>
      <c r="BK284" s="52"/>
      <c r="BL284" s="52"/>
      <c r="BM284" s="52"/>
      <c r="BQ284" s="27"/>
      <c r="BR284" s="27"/>
      <c r="BS284" s="27"/>
      <c r="BT284" s="27"/>
      <c r="BU284" s="27"/>
      <c r="BV284" s="27"/>
      <c r="BW284" s="54"/>
      <c r="BX284" s="26"/>
      <c r="BY284" s="54"/>
      <c r="BZ284" s="26"/>
      <c r="CA284" s="26"/>
      <c r="CB284" s="26"/>
    </row>
    <row r="285" spans="1:80" ht="17.45" customHeight="1">
      <c r="A285" s="94">
        <f t="shared" si="156"/>
        <v>40.200000000000003</v>
      </c>
      <c r="B285" s="179">
        <f t="shared" si="146"/>
        <v>46018</v>
      </c>
      <c r="C285" s="8"/>
      <c r="D285" s="11"/>
      <c r="E285" s="12"/>
      <c r="F285" s="11">
        <v>1</v>
      </c>
      <c r="G285" s="74">
        <f t="shared" si="165"/>
        <v>572</v>
      </c>
      <c r="H285" s="75">
        <f t="shared" si="165"/>
        <v>5833</v>
      </c>
      <c r="I285" s="88">
        <f t="shared" si="161"/>
        <v>0</v>
      </c>
      <c r="J285" s="78">
        <f t="shared" si="162"/>
        <v>0</v>
      </c>
      <c r="K285" s="78">
        <f t="shared" si="163"/>
        <v>0</v>
      </c>
      <c r="L285" s="78">
        <f t="shared" si="164"/>
        <v>1.7140898183064793E-4</v>
      </c>
      <c r="M285" s="78">
        <f t="shared" ca="1" si="147"/>
        <v>0.21364653243847875</v>
      </c>
      <c r="N285" s="78">
        <f t="shared" ca="1" si="148"/>
        <v>5.9056364787840404E-2</v>
      </c>
      <c r="O285" s="78">
        <f t="shared" si="149"/>
        <v>5.0000000000000001E-4</v>
      </c>
      <c r="P285" s="13" t="s">
        <v>184</v>
      </c>
      <c r="Q285" s="8">
        <v>133</v>
      </c>
      <c r="R285" s="13">
        <v>161</v>
      </c>
      <c r="S285" s="89">
        <f t="shared" si="137"/>
        <v>133</v>
      </c>
      <c r="T285" s="75">
        <f t="shared" si="138"/>
        <v>161</v>
      </c>
      <c r="U285" s="90">
        <f t="shared" si="139"/>
        <v>76.075999999999993</v>
      </c>
      <c r="V285" s="82">
        <f t="shared" si="140"/>
        <v>939.11300000000006</v>
      </c>
      <c r="W285" s="8">
        <v>4780</v>
      </c>
      <c r="X285" s="8">
        <v>30</v>
      </c>
      <c r="Y285" s="12">
        <v>1</v>
      </c>
      <c r="Z285" s="12">
        <v>9</v>
      </c>
      <c r="AA285" s="12">
        <v>23</v>
      </c>
      <c r="AB285" s="12">
        <v>62.9</v>
      </c>
      <c r="AC285" s="91">
        <f t="shared" si="157"/>
        <v>63</v>
      </c>
      <c r="AD285" s="75">
        <f t="shared" si="158"/>
        <v>4717</v>
      </c>
      <c r="AE285" s="88">
        <f t="shared" si="141"/>
        <v>0.8193349331504971</v>
      </c>
      <c r="AF285" s="92">
        <f t="shared" si="142"/>
        <v>6.2761506276150627E-3</v>
      </c>
      <c r="AG285" s="93">
        <f t="shared" si="143"/>
        <v>2.0920502092050208E-4</v>
      </c>
      <c r="AH285" s="93">
        <f t="shared" si="144"/>
        <v>1.8828451882845188E-3</v>
      </c>
      <c r="AI285" s="78">
        <f t="shared" si="145"/>
        <v>4.8117154811715482E-3</v>
      </c>
      <c r="AJ285" s="92">
        <f t="shared" si="159"/>
        <v>1.3179916317991631E-2</v>
      </c>
      <c r="AK285" s="78">
        <f t="shared" si="160"/>
        <v>0.98682008368200835</v>
      </c>
      <c r="AL285" s="11"/>
      <c r="AM285" s="14"/>
      <c r="AN285" s="11"/>
      <c r="AO285" s="15"/>
      <c r="AP285" s="11">
        <v>45052</v>
      </c>
      <c r="AQ285" s="11">
        <v>45147</v>
      </c>
      <c r="AR285" s="11">
        <v>45247</v>
      </c>
      <c r="AS285" s="75">
        <f t="shared" si="150"/>
        <v>1950</v>
      </c>
      <c r="AT285" s="75">
        <f t="shared" ca="1" si="151"/>
        <v>2530</v>
      </c>
      <c r="AU285" s="75">
        <f t="shared" si="152"/>
        <v>1.9208245952231553</v>
      </c>
      <c r="AV285" s="170">
        <f t="shared" ca="1" si="153"/>
        <v>395.00390320062451</v>
      </c>
      <c r="AW285" s="169">
        <v>0.20833333333333334</v>
      </c>
      <c r="AX285" s="169">
        <v>0.875</v>
      </c>
      <c r="AY285" s="75">
        <f t="shared" si="154"/>
        <v>16</v>
      </c>
      <c r="AZ285" s="169">
        <v>0.22916666666666666</v>
      </c>
      <c r="BA285" s="169">
        <v>0.39583333333333331</v>
      </c>
      <c r="BB285" s="75">
        <f t="shared" si="155"/>
        <v>4</v>
      </c>
      <c r="BC285" s="11"/>
      <c r="BH285" s="52"/>
      <c r="BI285" s="52"/>
      <c r="BJ285" s="52"/>
      <c r="BK285" s="52"/>
      <c r="BL285" s="52"/>
      <c r="BM285" s="52"/>
      <c r="BQ285" s="27"/>
      <c r="BR285" s="27"/>
      <c r="BS285" s="27"/>
      <c r="BT285" s="27"/>
      <c r="BU285" s="27"/>
      <c r="BV285" s="27"/>
      <c r="BW285" s="54"/>
      <c r="BX285" s="26"/>
      <c r="BY285" s="54"/>
      <c r="BZ285" s="26"/>
      <c r="CA285" s="26"/>
      <c r="CB285" s="26"/>
    </row>
    <row r="286" spans="1:80" ht="17.45" customHeight="1">
      <c r="A286" s="86">
        <f t="shared" si="156"/>
        <v>40.299999999999997</v>
      </c>
      <c r="B286" s="179">
        <f t="shared" si="146"/>
        <v>46019</v>
      </c>
      <c r="C286" s="8"/>
      <c r="D286" s="11"/>
      <c r="E286" s="12">
        <v>1</v>
      </c>
      <c r="F286" s="11">
        <v>2</v>
      </c>
      <c r="G286" s="74">
        <f t="shared" si="165"/>
        <v>571</v>
      </c>
      <c r="H286" s="75">
        <f t="shared" si="165"/>
        <v>5831</v>
      </c>
      <c r="I286" s="88">
        <f t="shared" si="161"/>
        <v>0</v>
      </c>
      <c r="J286" s="78">
        <f t="shared" si="162"/>
        <v>1.7482517482517483E-3</v>
      </c>
      <c r="K286" s="78">
        <f t="shared" si="163"/>
        <v>0</v>
      </c>
      <c r="L286" s="78">
        <f t="shared" si="164"/>
        <v>3.4287673581347508E-4</v>
      </c>
      <c r="M286" s="78">
        <f t="shared" ca="1" si="147"/>
        <v>0.21476510067114093</v>
      </c>
      <c r="N286" s="78">
        <f t="shared" ca="1" si="148"/>
        <v>5.937302089930336E-2</v>
      </c>
      <c r="O286" s="78">
        <f t="shared" si="149"/>
        <v>5.0000000000000001E-4</v>
      </c>
      <c r="P286" s="13" t="s">
        <v>184</v>
      </c>
      <c r="Q286" s="8">
        <v>133</v>
      </c>
      <c r="R286" s="13">
        <v>161</v>
      </c>
      <c r="S286" s="89">
        <f t="shared" si="137"/>
        <v>133</v>
      </c>
      <c r="T286" s="75">
        <f t="shared" si="138"/>
        <v>161</v>
      </c>
      <c r="U286" s="90">
        <f t="shared" si="139"/>
        <v>75.942999999999998</v>
      </c>
      <c r="V286" s="82">
        <f t="shared" si="140"/>
        <v>938.79100000000005</v>
      </c>
      <c r="W286" s="8">
        <v>4841</v>
      </c>
      <c r="X286" s="8">
        <v>24</v>
      </c>
      <c r="Y286" s="12">
        <v>1</v>
      </c>
      <c r="Z286" s="12">
        <v>12</v>
      </c>
      <c r="AA286" s="12">
        <v>25</v>
      </c>
      <c r="AB286" s="12">
        <v>63</v>
      </c>
      <c r="AC286" s="91">
        <f t="shared" si="157"/>
        <v>62</v>
      </c>
      <c r="AD286" s="75">
        <f t="shared" si="158"/>
        <v>4779</v>
      </c>
      <c r="AE286" s="88">
        <f t="shared" si="141"/>
        <v>0.82993313903651633</v>
      </c>
      <c r="AF286" s="92">
        <f t="shared" si="142"/>
        <v>4.957653377401363E-3</v>
      </c>
      <c r="AG286" s="93">
        <f t="shared" si="143"/>
        <v>2.065688907250568E-4</v>
      </c>
      <c r="AH286" s="93">
        <f t="shared" si="144"/>
        <v>2.4788266887006815E-3</v>
      </c>
      <c r="AI286" s="78">
        <f t="shared" si="145"/>
        <v>5.1642222681264199E-3</v>
      </c>
      <c r="AJ286" s="92">
        <f t="shared" si="159"/>
        <v>1.2807271224953521E-2</v>
      </c>
      <c r="AK286" s="78">
        <f t="shared" si="160"/>
        <v>0.98719272877504649</v>
      </c>
      <c r="AL286" s="11"/>
      <c r="AM286" s="14"/>
      <c r="AN286" s="11"/>
      <c r="AO286" s="15"/>
      <c r="AP286" s="11">
        <v>45305</v>
      </c>
      <c r="AQ286" s="11">
        <v>45387</v>
      </c>
      <c r="AR286" s="11">
        <v>45463</v>
      </c>
      <c r="AS286" s="75">
        <f t="shared" si="150"/>
        <v>1580</v>
      </c>
      <c r="AT286" s="75">
        <f t="shared" ca="1" si="151"/>
        <v>2490</v>
      </c>
      <c r="AU286" s="75">
        <f t="shared" si="152"/>
        <v>1.5570583029641265</v>
      </c>
      <c r="AV286" s="170">
        <f t="shared" ca="1" si="153"/>
        <v>388.94095595126521</v>
      </c>
      <c r="AW286" s="169">
        <v>0.20833333333333334</v>
      </c>
      <c r="AX286" s="169">
        <v>0.875</v>
      </c>
      <c r="AY286" s="75">
        <f t="shared" si="154"/>
        <v>16</v>
      </c>
      <c r="AZ286" s="169">
        <v>0.22916666666666666</v>
      </c>
      <c r="BA286" s="169">
        <v>0.39583333333333331</v>
      </c>
      <c r="BB286" s="75">
        <f t="shared" si="155"/>
        <v>4</v>
      </c>
      <c r="BC286" s="11"/>
      <c r="BH286" s="52"/>
      <c r="BI286" s="52"/>
      <c r="BJ286" s="52"/>
      <c r="BK286" s="52"/>
      <c r="BL286" s="52"/>
      <c r="BM286" s="52"/>
      <c r="BQ286" s="27"/>
      <c r="BR286" s="27"/>
      <c r="BS286" s="27"/>
      <c r="BT286" s="27"/>
      <c r="BU286" s="27"/>
      <c r="BV286" s="27"/>
      <c r="BW286" s="54"/>
      <c r="BX286" s="26"/>
      <c r="BY286" s="54"/>
      <c r="BZ286" s="26"/>
      <c r="CA286" s="26"/>
      <c r="CB286" s="26"/>
    </row>
    <row r="287" spans="1:80" ht="17.45" customHeight="1">
      <c r="A287" s="94">
        <f t="shared" si="156"/>
        <v>40.4</v>
      </c>
      <c r="B287" s="179">
        <f t="shared" si="146"/>
        <v>46020</v>
      </c>
      <c r="C287" s="8"/>
      <c r="D287" s="11"/>
      <c r="E287" s="12"/>
      <c r="F287" s="11">
        <v>2</v>
      </c>
      <c r="G287" s="74">
        <f t="shared" si="165"/>
        <v>571</v>
      </c>
      <c r="H287" s="75">
        <f t="shared" si="165"/>
        <v>5829</v>
      </c>
      <c r="I287" s="88">
        <f t="shared" si="161"/>
        <v>0</v>
      </c>
      <c r="J287" s="78">
        <f t="shared" si="162"/>
        <v>0</v>
      </c>
      <c r="K287" s="78">
        <f t="shared" si="163"/>
        <v>0</v>
      </c>
      <c r="L287" s="78">
        <f t="shared" si="164"/>
        <v>3.4299434059338022E-4</v>
      </c>
      <c r="M287" s="78">
        <f t="shared" ca="1" si="147"/>
        <v>0.21476510067114093</v>
      </c>
      <c r="N287" s="78">
        <f t="shared" ca="1" si="148"/>
        <v>5.9689677010766308E-2</v>
      </c>
      <c r="O287" s="78">
        <f t="shared" si="149"/>
        <v>5.0000000000000001E-4</v>
      </c>
      <c r="P287" s="13" t="s">
        <v>184</v>
      </c>
      <c r="Q287" s="8">
        <v>133</v>
      </c>
      <c r="R287" s="13">
        <v>161</v>
      </c>
      <c r="S287" s="89">
        <f t="shared" si="137"/>
        <v>133</v>
      </c>
      <c r="T287" s="75">
        <f t="shared" si="138"/>
        <v>161</v>
      </c>
      <c r="U287" s="90">
        <f t="shared" si="139"/>
        <v>75.942999999999998</v>
      </c>
      <c r="V287" s="82">
        <f t="shared" si="140"/>
        <v>938.46900000000005</v>
      </c>
      <c r="W287" s="8">
        <v>4875</v>
      </c>
      <c r="X287" s="8">
        <v>43</v>
      </c>
      <c r="Y287" s="12">
        <v>3</v>
      </c>
      <c r="Z287" s="12">
        <v>8</v>
      </c>
      <c r="AA287" s="12">
        <v>32</v>
      </c>
      <c r="AB287" s="12">
        <v>63.3</v>
      </c>
      <c r="AC287" s="91">
        <f t="shared" si="157"/>
        <v>86</v>
      </c>
      <c r="AD287" s="75">
        <f t="shared" si="158"/>
        <v>4789</v>
      </c>
      <c r="AE287" s="88">
        <f t="shared" si="141"/>
        <v>0.83604870519636421</v>
      </c>
      <c r="AF287" s="92">
        <f t="shared" si="142"/>
        <v>8.82051282051282E-3</v>
      </c>
      <c r="AG287" s="93">
        <f t="shared" si="143"/>
        <v>6.1538461538461541E-4</v>
      </c>
      <c r="AH287" s="93">
        <f t="shared" si="144"/>
        <v>1.6410256410256409E-3</v>
      </c>
      <c r="AI287" s="78">
        <f t="shared" si="145"/>
        <v>6.5641025641025637E-3</v>
      </c>
      <c r="AJ287" s="92">
        <f t="shared" si="159"/>
        <v>1.764102564102564E-2</v>
      </c>
      <c r="AK287" s="78">
        <f t="shared" si="160"/>
        <v>0.98235897435897435</v>
      </c>
      <c r="AL287" s="11"/>
      <c r="AM287" s="14"/>
      <c r="AN287" s="11"/>
      <c r="AO287" s="15"/>
      <c r="AP287" s="11">
        <v>45554</v>
      </c>
      <c r="AQ287" s="11">
        <v>45625</v>
      </c>
      <c r="AR287" s="11">
        <v>45700</v>
      </c>
      <c r="AS287" s="75">
        <f t="shared" si="150"/>
        <v>1460</v>
      </c>
      <c r="AT287" s="75">
        <f t="shared" ca="1" si="151"/>
        <v>2140</v>
      </c>
      <c r="AU287" s="75">
        <f t="shared" si="152"/>
        <v>1.4392574220336509</v>
      </c>
      <c r="AV287" s="170">
        <f t="shared" ca="1" si="153"/>
        <v>334.375</v>
      </c>
      <c r="AW287" s="169">
        <v>0.20833333333333334</v>
      </c>
      <c r="AX287" s="169">
        <v>0.875</v>
      </c>
      <c r="AY287" s="75">
        <f t="shared" si="154"/>
        <v>16</v>
      </c>
      <c r="AZ287" s="169">
        <v>0.22916666666666666</v>
      </c>
      <c r="BA287" s="169">
        <v>0.39583333333333331</v>
      </c>
      <c r="BB287" s="75">
        <f t="shared" si="155"/>
        <v>4</v>
      </c>
      <c r="BC287" s="11"/>
      <c r="BH287" s="52"/>
      <c r="BI287" s="52"/>
      <c r="BJ287" s="52"/>
      <c r="BK287" s="52"/>
      <c r="BL287" s="52"/>
      <c r="BM287" s="52"/>
      <c r="BQ287" s="27"/>
      <c r="BR287" s="27"/>
      <c r="BS287" s="27"/>
      <c r="BT287" s="27"/>
      <c r="BU287" s="27"/>
      <c r="BV287" s="27"/>
      <c r="BW287" s="54"/>
      <c r="BX287" s="26"/>
      <c r="BY287" s="54"/>
      <c r="BZ287" s="26"/>
      <c r="CA287" s="26"/>
      <c r="CB287" s="26"/>
    </row>
    <row r="288" spans="1:80" ht="17.45" customHeight="1">
      <c r="A288" s="86">
        <f t="shared" si="156"/>
        <v>40.5</v>
      </c>
      <c r="B288" s="179">
        <f t="shared" si="146"/>
        <v>46021</v>
      </c>
      <c r="C288" s="8"/>
      <c r="D288" s="11"/>
      <c r="E288" s="12">
        <v>2</v>
      </c>
      <c r="F288" s="11">
        <v>2</v>
      </c>
      <c r="G288" s="74">
        <f t="shared" si="165"/>
        <v>569</v>
      </c>
      <c r="H288" s="75">
        <f t="shared" si="165"/>
        <v>5827</v>
      </c>
      <c r="I288" s="88">
        <f t="shared" si="161"/>
        <v>0</v>
      </c>
      <c r="J288" s="78">
        <f t="shared" si="162"/>
        <v>3.5026269702276708E-3</v>
      </c>
      <c r="K288" s="78">
        <f t="shared" si="163"/>
        <v>0</v>
      </c>
      <c r="L288" s="78">
        <f t="shared" si="164"/>
        <v>3.4311202607651396E-4</v>
      </c>
      <c r="M288" s="78">
        <f t="shared" ca="1" si="147"/>
        <v>0.21700223713646533</v>
      </c>
      <c r="N288" s="78">
        <f t="shared" ca="1" si="148"/>
        <v>6.0006333122229256E-2</v>
      </c>
      <c r="O288" s="78">
        <f t="shared" si="149"/>
        <v>5.0000000000000001E-4</v>
      </c>
      <c r="P288" s="13" t="s">
        <v>184</v>
      </c>
      <c r="Q288" s="8">
        <v>133</v>
      </c>
      <c r="R288" s="13">
        <v>161</v>
      </c>
      <c r="S288" s="89">
        <f t="shared" si="137"/>
        <v>133</v>
      </c>
      <c r="T288" s="75">
        <f t="shared" si="138"/>
        <v>161</v>
      </c>
      <c r="U288" s="90">
        <f t="shared" si="139"/>
        <v>75.677000000000007</v>
      </c>
      <c r="V288" s="82">
        <f t="shared" si="140"/>
        <v>938.14700000000005</v>
      </c>
      <c r="W288" s="8">
        <v>4804</v>
      </c>
      <c r="X288" s="8">
        <v>23</v>
      </c>
      <c r="Y288" s="12">
        <v>2</v>
      </c>
      <c r="Z288" s="12">
        <v>5</v>
      </c>
      <c r="AA288" s="12">
        <v>24</v>
      </c>
      <c r="AB288" s="12">
        <v>63</v>
      </c>
      <c r="AC288" s="91">
        <f t="shared" si="157"/>
        <v>54</v>
      </c>
      <c r="AD288" s="75">
        <f t="shared" si="158"/>
        <v>4750</v>
      </c>
      <c r="AE288" s="88">
        <f t="shared" si="141"/>
        <v>0.82415508663578663</v>
      </c>
      <c r="AF288" s="92">
        <f t="shared" si="142"/>
        <v>4.7876769358867607E-3</v>
      </c>
      <c r="AG288" s="93">
        <f t="shared" si="143"/>
        <v>4.1631973355537054E-4</v>
      </c>
      <c r="AH288" s="93">
        <f t="shared" si="144"/>
        <v>1.0407993338884263E-3</v>
      </c>
      <c r="AI288" s="78">
        <f t="shared" si="145"/>
        <v>4.9958368026644462E-3</v>
      </c>
      <c r="AJ288" s="92">
        <f t="shared" si="159"/>
        <v>1.1240632805995004E-2</v>
      </c>
      <c r="AK288" s="78">
        <f t="shared" si="160"/>
        <v>0.98875936719400503</v>
      </c>
      <c r="AL288" s="11"/>
      <c r="AM288" s="14"/>
      <c r="AN288" s="11"/>
      <c r="AO288" s="15"/>
      <c r="AP288" s="11">
        <v>45768</v>
      </c>
      <c r="AQ288" s="11">
        <v>45850</v>
      </c>
      <c r="AR288" s="11">
        <v>45931</v>
      </c>
      <c r="AS288" s="75">
        <f t="shared" si="150"/>
        <v>1630</v>
      </c>
      <c r="AT288" s="75">
        <f t="shared" ca="1" si="151"/>
        <v>2280</v>
      </c>
      <c r="AU288" s="75">
        <f t="shared" si="152"/>
        <v>1.6077741304210591</v>
      </c>
      <c r="AV288" s="170">
        <f t="shared" ca="1" si="153"/>
        <v>356.47279549718576</v>
      </c>
      <c r="AW288" s="169">
        <v>0.20833333333333334</v>
      </c>
      <c r="AX288" s="169">
        <v>0.875</v>
      </c>
      <c r="AY288" s="75">
        <f t="shared" si="154"/>
        <v>16</v>
      </c>
      <c r="AZ288" s="169">
        <v>0.22916666666666666</v>
      </c>
      <c r="BA288" s="169">
        <v>0.39583333333333331</v>
      </c>
      <c r="BB288" s="75">
        <f t="shared" si="155"/>
        <v>4</v>
      </c>
      <c r="BC288" s="11"/>
      <c r="BH288" s="52"/>
      <c r="BI288" s="52"/>
      <c r="BJ288" s="52"/>
      <c r="BK288" s="52"/>
      <c r="BL288" s="52"/>
      <c r="BM288" s="52"/>
      <c r="BQ288" s="27"/>
      <c r="BR288" s="27"/>
      <c r="BS288" s="27"/>
      <c r="BT288" s="27"/>
      <c r="BU288" s="27"/>
      <c r="BV288" s="27"/>
      <c r="BW288" s="54"/>
      <c r="BX288" s="26"/>
      <c r="BY288" s="54"/>
      <c r="BZ288" s="26"/>
      <c r="CA288" s="26"/>
      <c r="CB288" s="26"/>
    </row>
    <row r="289" spans="1:80" ht="17.45" customHeight="1">
      <c r="A289" s="94">
        <f t="shared" si="156"/>
        <v>40.6</v>
      </c>
      <c r="B289" s="179">
        <f t="shared" si="146"/>
        <v>46022</v>
      </c>
      <c r="C289" s="8"/>
      <c r="D289" s="11"/>
      <c r="E289" s="12"/>
      <c r="F289" s="11"/>
      <c r="G289" s="74">
        <f t="shared" si="165"/>
        <v>569</v>
      </c>
      <c r="H289" s="75">
        <f t="shared" si="165"/>
        <v>5827</v>
      </c>
      <c r="I289" s="88">
        <f t="shared" si="161"/>
        <v>0</v>
      </c>
      <c r="J289" s="78">
        <f t="shared" si="162"/>
        <v>0</v>
      </c>
      <c r="K289" s="78">
        <f t="shared" si="163"/>
        <v>0</v>
      </c>
      <c r="L289" s="78">
        <f t="shared" si="164"/>
        <v>0</v>
      </c>
      <c r="M289" s="78">
        <f t="shared" ca="1" si="147"/>
        <v>0.21700223713646533</v>
      </c>
      <c r="N289" s="78">
        <f t="shared" ca="1" si="148"/>
        <v>6.0006333122229256E-2</v>
      </c>
      <c r="O289" s="78">
        <f t="shared" si="149"/>
        <v>5.0000000000000001E-4</v>
      </c>
      <c r="P289" s="13" t="s">
        <v>184</v>
      </c>
      <c r="Q289" s="8">
        <v>133</v>
      </c>
      <c r="R289" s="13">
        <v>161</v>
      </c>
      <c r="S289" s="89">
        <f t="shared" si="137"/>
        <v>133</v>
      </c>
      <c r="T289" s="75">
        <f t="shared" si="138"/>
        <v>161</v>
      </c>
      <c r="U289" s="90">
        <f t="shared" si="139"/>
        <v>75.677000000000007</v>
      </c>
      <c r="V289" s="82">
        <f t="shared" si="140"/>
        <v>938.14700000000005</v>
      </c>
      <c r="W289" s="8">
        <v>4824</v>
      </c>
      <c r="X289" s="8">
        <v>23</v>
      </c>
      <c r="Y289" s="12">
        <v>2</v>
      </c>
      <c r="Z289" s="12">
        <v>14</v>
      </c>
      <c r="AA289" s="12">
        <v>31</v>
      </c>
      <c r="AB289" s="12">
        <v>63.3</v>
      </c>
      <c r="AC289" s="91">
        <f t="shared" si="157"/>
        <v>70</v>
      </c>
      <c r="AD289" s="75">
        <f t="shared" si="158"/>
        <v>4754</v>
      </c>
      <c r="AE289" s="88">
        <f t="shared" si="141"/>
        <v>0.82787025913849321</v>
      </c>
      <c r="AF289" s="92">
        <f t="shared" si="142"/>
        <v>4.7678275290215589E-3</v>
      </c>
      <c r="AG289" s="93">
        <f t="shared" si="143"/>
        <v>4.1459369817578774E-4</v>
      </c>
      <c r="AH289" s="93">
        <f t="shared" si="144"/>
        <v>2.9021558872305139E-3</v>
      </c>
      <c r="AI289" s="78">
        <f t="shared" si="145"/>
        <v>6.42620232172471E-3</v>
      </c>
      <c r="AJ289" s="92">
        <f t="shared" si="159"/>
        <v>1.451077943615257E-2</v>
      </c>
      <c r="AK289" s="78">
        <f t="shared" si="160"/>
        <v>0.98548922056384747</v>
      </c>
      <c r="AL289" s="11"/>
      <c r="AM289" s="14"/>
      <c r="AN289" s="11"/>
      <c r="AO289" s="15"/>
      <c r="AP289" s="11">
        <v>45996</v>
      </c>
      <c r="AQ289" s="11">
        <v>46077</v>
      </c>
      <c r="AR289" s="11">
        <v>46158</v>
      </c>
      <c r="AS289" s="75">
        <f t="shared" si="150"/>
        <v>1620</v>
      </c>
      <c r="AT289" s="75">
        <f t="shared" ca="1" si="151"/>
        <v>2330</v>
      </c>
      <c r="AU289" s="75">
        <f t="shared" si="152"/>
        <v>1.5979104854491508</v>
      </c>
      <c r="AV289" s="170">
        <f t="shared" ca="1" si="153"/>
        <v>364.29018136335213</v>
      </c>
      <c r="AW289" s="169">
        <v>0.20833333333333334</v>
      </c>
      <c r="AX289" s="169">
        <v>0.875</v>
      </c>
      <c r="AY289" s="75">
        <f t="shared" si="154"/>
        <v>16</v>
      </c>
      <c r="AZ289" s="169">
        <v>0.22916666666666666</v>
      </c>
      <c r="BA289" s="169">
        <v>0.39583333333333331</v>
      </c>
      <c r="BB289" s="75">
        <f t="shared" si="155"/>
        <v>4</v>
      </c>
      <c r="BC289" s="11" t="s">
        <v>200</v>
      </c>
      <c r="BH289" s="52"/>
      <c r="BI289" s="52"/>
      <c r="BJ289" s="52"/>
      <c r="BK289" s="52"/>
      <c r="BL289" s="52"/>
      <c r="BM289" s="52"/>
      <c r="BQ289" s="27"/>
      <c r="BR289" s="27"/>
      <c r="BS289" s="27"/>
      <c r="BT289" s="27"/>
      <c r="BU289" s="27"/>
      <c r="BV289" s="27"/>
      <c r="BW289" s="54"/>
      <c r="BX289" s="26"/>
      <c r="BY289" s="54"/>
      <c r="BZ289" s="26"/>
      <c r="CA289" s="26"/>
      <c r="CB289" s="26"/>
    </row>
    <row r="290" spans="1:80" ht="17.45" customHeight="1" thickBot="1">
      <c r="A290" s="86">
        <f t="shared" si="156"/>
        <v>40.700000000000003</v>
      </c>
      <c r="B290" s="180">
        <f t="shared" si="146"/>
        <v>46023</v>
      </c>
      <c r="C290" s="16"/>
      <c r="D290" s="17"/>
      <c r="E290" s="18"/>
      <c r="F290" s="17">
        <v>1</v>
      </c>
      <c r="G290" s="96">
        <f t="shared" si="165"/>
        <v>569</v>
      </c>
      <c r="H290" s="97">
        <f t="shared" si="165"/>
        <v>5826</v>
      </c>
      <c r="I290" s="98">
        <f t="shared" si="161"/>
        <v>0</v>
      </c>
      <c r="J290" s="99">
        <f t="shared" si="162"/>
        <v>0</v>
      </c>
      <c r="K290" s="99">
        <f t="shared" si="163"/>
        <v>0</v>
      </c>
      <c r="L290" s="99">
        <f t="shared" si="164"/>
        <v>1.7161489617298782E-4</v>
      </c>
      <c r="M290" s="99">
        <f t="shared" ca="1" si="147"/>
        <v>0.21700223713646533</v>
      </c>
      <c r="N290" s="99">
        <f t="shared" ca="1" si="148"/>
        <v>6.0164661177960738E-2</v>
      </c>
      <c r="O290" s="99">
        <f t="shared" si="149"/>
        <v>5.0000000000000001E-4</v>
      </c>
      <c r="P290" s="19" t="s">
        <v>184</v>
      </c>
      <c r="Q290" s="16">
        <v>133</v>
      </c>
      <c r="R290" s="19">
        <v>161</v>
      </c>
      <c r="S290" s="89">
        <f t="shared" si="137"/>
        <v>133</v>
      </c>
      <c r="T290" s="75">
        <f t="shared" si="138"/>
        <v>161</v>
      </c>
      <c r="U290" s="100">
        <f t="shared" si="139"/>
        <v>75.677000000000007</v>
      </c>
      <c r="V290" s="101">
        <f t="shared" si="140"/>
        <v>937.98599999999999</v>
      </c>
      <c r="W290" s="16">
        <v>4753</v>
      </c>
      <c r="X290" s="8">
        <v>36</v>
      </c>
      <c r="Y290" s="12">
        <v>4</v>
      </c>
      <c r="Z290" s="12">
        <v>12</v>
      </c>
      <c r="AA290" s="12">
        <v>23</v>
      </c>
      <c r="AB290" s="12">
        <v>63.3</v>
      </c>
      <c r="AC290" s="102">
        <f t="shared" si="157"/>
        <v>75</v>
      </c>
      <c r="AD290" s="97">
        <f t="shared" si="158"/>
        <v>4678</v>
      </c>
      <c r="AE290" s="98">
        <f t="shared" si="141"/>
        <v>0.81568560151021108</v>
      </c>
      <c r="AF290" s="103">
        <f t="shared" si="142"/>
        <v>7.5741636860929941E-3</v>
      </c>
      <c r="AG290" s="104">
        <f t="shared" si="143"/>
        <v>8.415737428992215E-4</v>
      </c>
      <c r="AH290" s="104">
        <f t="shared" si="144"/>
        <v>2.5247212286976647E-3</v>
      </c>
      <c r="AI290" s="99">
        <f t="shared" si="145"/>
        <v>4.8390490216705237E-3</v>
      </c>
      <c r="AJ290" s="103">
        <f t="shared" si="159"/>
        <v>1.5779507679360403E-2</v>
      </c>
      <c r="AK290" s="99">
        <f t="shared" si="160"/>
        <v>0.98422049232063957</v>
      </c>
      <c r="AL290" s="17"/>
      <c r="AM290" s="20"/>
      <c r="AN290" s="17"/>
      <c r="AO290" s="21"/>
      <c r="AP290" s="17">
        <v>46229</v>
      </c>
      <c r="AQ290" s="17">
        <v>46316</v>
      </c>
      <c r="AR290" s="17">
        <v>46399</v>
      </c>
      <c r="AS290" s="97">
        <f t="shared" si="150"/>
        <v>1700</v>
      </c>
      <c r="AT290" s="97">
        <f t="shared" ca="1" si="151"/>
        <v>2360</v>
      </c>
      <c r="AU290" s="97">
        <f t="shared" si="152"/>
        <v>1.6770859743326925</v>
      </c>
      <c r="AV290" s="171">
        <f t="shared" ca="1" si="153"/>
        <v>369.03831118060987</v>
      </c>
      <c r="AW290" s="167">
        <v>0.20833333333333334</v>
      </c>
      <c r="AX290" s="167">
        <v>0.875</v>
      </c>
      <c r="AY290" s="97">
        <f t="shared" si="154"/>
        <v>16</v>
      </c>
      <c r="AZ290" s="167">
        <v>0.22916666666666666</v>
      </c>
      <c r="BA290" s="167">
        <v>0.39583333333333331</v>
      </c>
      <c r="BB290" s="97">
        <f t="shared" si="155"/>
        <v>4</v>
      </c>
      <c r="BC290" s="17" t="s">
        <v>200</v>
      </c>
      <c r="BH290" s="52"/>
      <c r="BI290" s="52"/>
      <c r="BJ290" s="52"/>
      <c r="BK290" s="52"/>
      <c r="BL290" s="52"/>
      <c r="BM290" s="52"/>
      <c r="BQ290" s="27"/>
      <c r="BR290" s="27"/>
      <c r="BS290" s="27"/>
      <c r="BT290" s="27"/>
      <c r="BU290" s="27"/>
      <c r="BV290" s="27"/>
      <c r="BW290" s="54"/>
      <c r="BX290" s="26"/>
      <c r="BY290" s="54"/>
      <c r="BZ290" s="26"/>
      <c r="CA290" s="26"/>
      <c r="CB290" s="26"/>
    </row>
    <row r="291" spans="1:80" ht="17.45" customHeight="1" thickTop="1">
      <c r="A291" s="71">
        <f>A284+1</f>
        <v>41.1</v>
      </c>
      <c r="B291" s="178">
        <f t="shared" si="146"/>
        <v>46024</v>
      </c>
      <c r="C291" s="4"/>
      <c r="D291" s="5"/>
      <c r="E291" s="6"/>
      <c r="F291" s="5">
        <v>1</v>
      </c>
      <c r="G291" s="74">
        <f t="shared" si="165"/>
        <v>569</v>
      </c>
      <c r="H291" s="75">
        <f t="shared" si="165"/>
        <v>5825</v>
      </c>
      <c r="I291" s="76">
        <f t="shared" si="161"/>
        <v>0</v>
      </c>
      <c r="J291" s="77">
        <f t="shared" si="162"/>
        <v>0</v>
      </c>
      <c r="K291" s="77">
        <f t="shared" si="163"/>
        <v>0</v>
      </c>
      <c r="L291" s="77">
        <f t="shared" si="164"/>
        <v>1.7164435290078958E-4</v>
      </c>
      <c r="M291" s="78">
        <f t="shared" ca="1" si="147"/>
        <v>0.21700223713646533</v>
      </c>
      <c r="N291" s="78">
        <f t="shared" ca="1" si="148"/>
        <v>6.0322989233692212E-2</v>
      </c>
      <c r="O291" s="78">
        <f t="shared" si="149"/>
        <v>5.0000000000000001E-4</v>
      </c>
      <c r="P291" s="13" t="s">
        <v>184</v>
      </c>
      <c r="Q291" s="8">
        <v>133</v>
      </c>
      <c r="R291" s="13">
        <v>161</v>
      </c>
      <c r="S291" s="79">
        <f t="shared" si="137"/>
        <v>133</v>
      </c>
      <c r="T291" s="80">
        <f t="shared" si="138"/>
        <v>161</v>
      </c>
      <c r="U291" s="90">
        <f t="shared" si="139"/>
        <v>75.677000000000007</v>
      </c>
      <c r="V291" s="82">
        <f t="shared" si="140"/>
        <v>937.82500000000005</v>
      </c>
      <c r="W291" s="4">
        <v>4770</v>
      </c>
      <c r="X291" s="4">
        <v>16</v>
      </c>
      <c r="Y291" s="6">
        <v>3</v>
      </c>
      <c r="Z291" s="6">
        <v>14</v>
      </c>
      <c r="AA291" s="6">
        <v>25</v>
      </c>
      <c r="AB291" s="6">
        <v>63.3</v>
      </c>
      <c r="AC291" s="83">
        <f t="shared" si="157"/>
        <v>58</v>
      </c>
      <c r="AD291" s="80">
        <f t="shared" si="158"/>
        <v>4712</v>
      </c>
      <c r="AE291" s="76">
        <f t="shared" si="141"/>
        <v>0.81874356333676623</v>
      </c>
      <c r="AF291" s="84">
        <f t="shared" si="142"/>
        <v>3.3542976939203353E-3</v>
      </c>
      <c r="AG291" s="85">
        <f t="shared" si="143"/>
        <v>6.2893081761006286E-4</v>
      </c>
      <c r="AH291" s="85">
        <f t="shared" si="144"/>
        <v>2.9350104821802936E-3</v>
      </c>
      <c r="AI291" s="77">
        <f t="shared" si="145"/>
        <v>5.2410901467505244E-3</v>
      </c>
      <c r="AJ291" s="84">
        <f t="shared" si="159"/>
        <v>1.2159329140461216E-2</v>
      </c>
      <c r="AK291" s="77">
        <f t="shared" si="160"/>
        <v>0.98784067085953875</v>
      </c>
      <c r="AL291" s="5">
        <v>4621</v>
      </c>
      <c r="AM291" s="9">
        <v>0.59</v>
      </c>
      <c r="AN291" s="5">
        <v>4113</v>
      </c>
      <c r="AO291" s="10">
        <v>0.80500000000000005</v>
      </c>
      <c r="AP291" s="5">
        <v>46465</v>
      </c>
      <c r="AQ291" s="5">
        <v>46555</v>
      </c>
      <c r="AR291" s="5">
        <v>46637</v>
      </c>
      <c r="AS291" s="80">
        <f t="shared" si="150"/>
        <v>1720</v>
      </c>
      <c r="AT291" s="80">
        <f t="shared" ca="1" si="151"/>
        <v>2360</v>
      </c>
      <c r="AU291" s="80">
        <f t="shared" si="152"/>
        <v>1.6970859455630081</v>
      </c>
      <c r="AV291" s="172">
        <f t="shared" ca="1" si="153"/>
        <v>369.09602752580543</v>
      </c>
      <c r="AW291" s="165">
        <v>0.20833333333333334</v>
      </c>
      <c r="AX291" s="165">
        <v>0.875</v>
      </c>
      <c r="AY291" s="80">
        <f t="shared" si="154"/>
        <v>16</v>
      </c>
      <c r="AZ291" s="165">
        <v>0.22916666666666666</v>
      </c>
      <c r="BA291" s="165">
        <v>0.39583333333333331</v>
      </c>
      <c r="BB291" s="80">
        <f t="shared" si="155"/>
        <v>4</v>
      </c>
      <c r="BC291" s="5" t="s">
        <v>200</v>
      </c>
      <c r="BH291" s="52"/>
      <c r="BI291" s="52"/>
      <c r="BJ291" s="52"/>
      <c r="BK291" s="52"/>
      <c r="BL291" s="52"/>
      <c r="BM291" s="52"/>
      <c r="BQ291" s="27"/>
      <c r="BR291" s="27"/>
      <c r="BS291" s="27"/>
      <c r="BT291" s="27"/>
      <c r="BU291" s="27"/>
      <c r="BV291" s="27"/>
      <c r="BW291" s="54"/>
      <c r="BX291" s="26"/>
      <c r="BY291" s="54"/>
      <c r="BZ291" s="26"/>
      <c r="CA291" s="26"/>
      <c r="CB291" s="26"/>
    </row>
    <row r="292" spans="1:80" ht="17.45" customHeight="1">
      <c r="A292" s="86">
        <f t="shared" si="156"/>
        <v>41.2</v>
      </c>
      <c r="B292" s="179">
        <f t="shared" si="146"/>
        <v>46025</v>
      </c>
      <c r="C292" s="8"/>
      <c r="D292" s="11"/>
      <c r="E292" s="12">
        <v>1</v>
      </c>
      <c r="F292" s="11">
        <v>2</v>
      </c>
      <c r="G292" s="74">
        <f t="shared" si="165"/>
        <v>568</v>
      </c>
      <c r="H292" s="75">
        <f t="shared" si="165"/>
        <v>5823</v>
      </c>
      <c r="I292" s="88">
        <f t="shared" si="161"/>
        <v>0</v>
      </c>
      <c r="J292" s="78">
        <f t="shared" si="162"/>
        <v>1.7574692442882249E-3</v>
      </c>
      <c r="K292" s="78">
        <f t="shared" si="163"/>
        <v>0</v>
      </c>
      <c r="L292" s="78">
        <f t="shared" si="164"/>
        <v>3.4334763948497857E-4</v>
      </c>
      <c r="M292" s="78">
        <f t="shared" ca="1" si="147"/>
        <v>0.21812080536912751</v>
      </c>
      <c r="N292" s="78">
        <f t="shared" ca="1" si="148"/>
        <v>6.063964534515516E-2</v>
      </c>
      <c r="O292" s="78">
        <f t="shared" si="149"/>
        <v>5.0000000000000001E-4</v>
      </c>
      <c r="P292" s="13" t="s">
        <v>184</v>
      </c>
      <c r="Q292" s="8">
        <v>133</v>
      </c>
      <c r="R292" s="13">
        <v>161</v>
      </c>
      <c r="S292" s="89">
        <f t="shared" si="137"/>
        <v>133</v>
      </c>
      <c r="T292" s="75">
        <f t="shared" si="138"/>
        <v>161</v>
      </c>
      <c r="U292" s="90">
        <f t="shared" si="139"/>
        <v>75.543999999999997</v>
      </c>
      <c r="V292" s="82">
        <f t="shared" si="140"/>
        <v>937.50300000000004</v>
      </c>
      <c r="W292" s="8">
        <v>4729</v>
      </c>
      <c r="X292" s="8">
        <v>11</v>
      </c>
      <c r="Y292" s="12"/>
      <c r="Z292" s="12">
        <v>5</v>
      </c>
      <c r="AA292" s="12">
        <v>11</v>
      </c>
      <c r="AB292" s="12">
        <v>62.7</v>
      </c>
      <c r="AC292" s="91">
        <f t="shared" si="157"/>
        <v>27</v>
      </c>
      <c r="AD292" s="75">
        <f t="shared" si="158"/>
        <v>4702</v>
      </c>
      <c r="AE292" s="88">
        <f t="shared" si="141"/>
        <v>0.81184549356223179</v>
      </c>
      <c r="AF292" s="92">
        <f t="shared" si="142"/>
        <v>2.326073165574117E-3</v>
      </c>
      <c r="AG292" s="93">
        <f t="shared" si="143"/>
        <v>0</v>
      </c>
      <c r="AH292" s="93">
        <f t="shared" si="144"/>
        <v>1.0573059843518714E-3</v>
      </c>
      <c r="AI292" s="78">
        <f t="shared" si="145"/>
        <v>2.326073165574117E-3</v>
      </c>
      <c r="AJ292" s="92">
        <f t="shared" si="159"/>
        <v>5.7094523155001055E-3</v>
      </c>
      <c r="AK292" s="78">
        <f t="shared" si="160"/>
        <v>0.99429054768449987</v>
      </c>
      <c r="AL292" s="11"/>
      <c r="AM292" s="14"/>
      <c r="AN292" s="11"/>
      <c r="AO292" s="15"/>
      <c r="AP292" s="11">
        <v>46701</v>
      </c>
      <c r="AQ292" s="11">
        <v>46794</v>
      </c>
      <c r="AR292" s="11">
        <v>46877</v>
      </c>
      <c r="AS292" s="75">
        <f t="shared" si="150"/>
        <v>1760</v>
      </c>
      <c r="AT292" s="75">
        <f t="shared" ca="1" si="151"/>
        <v>2410</v>
      </c>
      <c r="AU292" s="75">
        <f t="shared" si="152"/>
        <v>1.7373330161384417</v>
      </c>
      <c r="AV292" s="170">
        <f t="shared" ca="1" si="153"/>
        <v>377.09278673134094</v>
      </c>
      <c r="AW292" s="169">
        <v>0.20833333333333334</v>
      </c>
      <c r="AX292" s="169">
        <v>0.875</v>
      </c>
      <c r="AY292" s="75">
        <f t="shared" si="154"/>
        <v>16</v>
      </c>
      <c r="AZ292" s="169">
        <v>0.22916666666666666</v>
      </c>
      <c r="BA292" s="169">
        <v>0.39583333333333331</v>
      </c>
      <c r="BB292" s="75">
        <f t="shared" si="155"/>
        <v>4</v>
      </c>
      <c r="BC292" s="11" t="s">
        <v>200</v>
      </c>
      <c r="BH292" s="52"/>
      <c r="BI292" s="52"/>
      <c r="BJ292" s="52"/>
      <c r="BK292" s="52"/>
      <c r="BL292" s="52"/>
      <c r="BM292" s="52"/>
      <c r="BQ292" s="27"/>
      <c r="BR292" s="27"/>
      <c r="BS292" s="27"/>
      <c r="BT292" s="27"/>
      <c r="BU292" s="27"/>
      <c r="BV292" s="27"/>
      <c r="BW292" s="54"/>
      <c r="BX292" s="26"/>
      <c r="BY292" s="54"/>
      <c r="BZ292" s="26"/>
      <c r="CA292" s="26"/>
      <c r="CB292" s="26"/>
    </row>
    <row r="293" spans="1:80" ht="17.45" customHeight="1">
      <c r="A293" s="94">
        <f t="shared" si="156"/>
        <v>41.3</v>
      </c>
      <c r="B293" s="179">
        <f t="shared" si="146"/>
        <v>46026</v>
      </c>
      <c r="C293" s="8"/>
      <c r="D293" s="11"/>
      <c r="E293" s="12">
        <v>1</v>
      </c>
      <c r="F293" s="11">
        <v>2</v>
      </c>
      <c r="G293" s="74">
        <f t="shared" si="165"/>
        <v>567</v>
      </c>
      <c r="H293" s="75">
        <f t="shared" si="165"/>
        <v>5821</v>
      </c>
      <c r="I293" s="88">
        <f t="shared" si="161"/>
        <v>0</v>
      </c>
      <c r="J293" s="78">
        <f t="shared" si="162"/>
        <v>1.7605633802816902E-3</v>
      </c>
      <c r="K293" s="78">
        <f t="shared" si="163"/>
        <v>0</v>
      </c>
      <c r="L293" s="78">
        <f t="shared" si="164"/>
        <v>3.4346556757685042E-4</v>
      </c>
      <c r="M293" s="78">
        <f t="shared" ca="1" si="147"/>
        <v>0.21923937360178972</v>
      </c>
      <c r="N293" s="78">
        <f t="shared" ca="1" si="148"/>
        <v>6.0956301456618116E-2</v>
      </c>
      <c r="O293" s="78">
        <f t="shared" si="149"/>
        <v>5.0000000000000001E-4</v>
      </c>
      <c r="P293" s="13" t="s">
        <v>184</v>
      </c>
      <c r="Q293" s="8">
        <v>133</v>
      </c>
      <c r="R293" s="13">
        <v>161</v>
      </c>
      <c r="S293" s="89">
        <f t="shared" si="137"/>
        <v>133</v>
      </c>
      <c r="T293" s="75">
        <f t="shared" si="138"/>
        <v>161</v>
      </c>
      <c r="U293" s="90">
        <f t="shared" si="139"/>
        <v>75.411000000000001</v>
      </c>
      <c r="V293" s="82">
        <f t="shared" si="140"/>
        <v>937.18100000000004</v>
      </c>
      <c r="W293" s="8">
        <v>4696</v>
      </c>
      <c r="X293" s="8">
        <v>22</v>
      </c>
      <c r="Y293" s="12">
        <v>2</v>
      </c>
      <c r="Z293" s="12">
        <v>8</v>
      </c>
      <c r="AA293" s="12">
        <v>35</v>
      </c>
      <c r="AB293" s="12">
        <v>63</v>
      </c>
      <c r="AC293" s="91">
        <f t="shared" si="157"/>
        <v>67</v>
      </c>
      <c r="AD293" s="75">
        <f t="shared" si="158"/>
        <v>4629</v>
      </c>
      <c r="AE293" s="88">
        <f t="shared" si="141"/>
        <v>0.80645715267044482</v>
      </c>
      <c r="AF293" s="92">
        <f t="shared" si="142"/>
        <v>4.6848381601362864E-3</v>
      </c>
      <c r="AG293" s="93">
        <f t="shared" si="143"/>
        <v>4.2589437819420784E-4</v>
      </c>
      <c r="AH293" s="93">
        <f t="shared" si="144"/>
        <v>1.7035775127768314E-3</v>
      </c>
      <c r="AI293" s="78">
        <f t="shared" si="145"/>
        <v>7.4531516183986369E-3</v>
      </c>
      <c r="AJ293" s="92">
        <f t="shared" si="159"/>
        <v>1.4267461669505963E-2</v>
      </c>
      <c r="AK293" s="78">
        <f t="shared" si="160"/>
        <v>0.98573253833049401</v>
      </c>
      <c r="AL293" s="11"/>
      <c r="AM293" s="14"/>
      <c r="AN293" s="11"/>
      <c r="AO293" s="15"/>
      <c r="AP293" s="11">
        <v>46942</v>
      </c>
      <c r="AQ293" s="11">
        <v>47034</v>
      </c>
      <c r="AR293" s="11">
        <v>47115</v>
      </c>
      <c r="AS293" s="75">
        <f t="shared" si="150"/>
        <v>1730</v>
      </c>
      <c r="AT293" s="75">
        <f t="shared" ca="1" si="151"/>
        <v>2380</v>
      </c>
      <c r="AU293" s="75">
        <f t="shared" si="152"/>
        <v>1.7084867350324711</v>
      </c>
      <c r="AV293" s="170">
        <f t="shared" ca="1" si="153"/>
        <v>372.57357545397616</v>
      </c>
      <c r="AW293" s="169">
        <v>0.20833333333333334</v>
      </c>
      <c r="AX293" s="169">
        <v>0.875</v>
      </c>
      <c r="AY293" s="75">
        <f t="shared" si="154"/>
        <v>16</v>
      </c>
      <c r="AZ293" s="169">
        <v>0.22916666666666666</v>
      </c>
      <c r="BA293" s="169">
        <v>0.39583333333333331</v>
      </c>
      <c r="BB293" s="75">
        <f t="shared" si="155"/>
        <v>4</v>
      </c>
      <c r="BC293" s="11"/>
      <c r="BH293" s="52"/>
      <c r="BI293" s="52"/>
      <c r="BJ293" s="52"/>
      <c r="BK293" s="52"/>
      <c r="BL293" s="52"/>
      <c r="BM293" s="52"/>
      <c r="BQ293" s="27"/>
      <c r="BR293" s="27"/>
      <c r="BS293" s="27"/>
      <c r="BT293" s="27"/>
      <c r="BU293" s="27"/>
      <c r="BV293" s="27"/>
      <c r="BW293" s="54"/>
      <c r="BX293" s="26"/>
      <c r="BY293" s="54"/>
      <c r="BZ293" s="26"/>
      <c r="CA293" s="26"/>
      <c r="CB293" s="26"/>
    </row>
    <row r="294" spans="1:80" ht="17.45" customHeight="1">
      <c r="A294" s="86">
        <f t="shared" si="156"/>
        <v>41.4</v>
      </c>
      <c r="B294" s="179">
        <f t="shared" si="146"/>
        <v>46027</v>
      </c>
      <c r="C294" s="8"/>
      <c r="D294" s="11"/>
      <c r="E294" s="12"/>
      <c r="F294" s="11">
        <v>4</v>
      </c>
      <c r="G294" s="74">
        <f t="shared" si="165"/>
        <v>567</v>
      </c>
      <c r="H294" s="75">
        <f t="shared" si="165"/>
        <v>5817</v>
      </c>
      <c r="I294" s="88">
        <f t="shared" si="161"/>
        <v>0</v>
      </c>
      <c r="J294" s="78">
        <f t="shared" si="162"/>
        <v>0</v>
      </c>
      <c r="K294" s="78">
        <f t="shared" si="163"/>
        <v>0</v>
      </c>
      <c r="L294" s="78">
        <f t="shared" si="164"/>
        <v>6.8716715341006701E-4</v>
      </c>
      <c r="M294" s="78">
        <f t="shared" ca="1" si="147"/>
        <v>0.21923937360178972</v>
      </c>
      <c r="N294" s="78">
        <f t="shared" ca="1" si="148"/>
        <v>6.1589613679544013E-2</v>
      </c>
      <c r="O294" s="78">
        <f t="shared" si="149"/>
        <v>5.0000000000000001E-4</v>
      </c>
      <c r="P294" s="13" t="s">
        <v>184</v>
      </c>
      <c r="Q294" s="8">
        <v>133</v>
      </c>
      <c r="R294" s="13">
        <v>161</v>
      </c>
      <c r="S294" s="89">
        <f t="shared" si="137"/>
        <v>133</v>
      </c>
      <c r="T294" s="75">
        <f t="shared" si="138"/>
        <v>161</v>
      </c>
      <c r="U294" s="90">
        <f t="shared" si="139"/>
        <v>75.411000000000001</v>
      </c>
      <c r="V294" s="82">
        <f t="shared" si="140"/>
        <v>936.53700000000003</v>
      </c>
      <c r="W294" s="8">
        <v>4705</v>
      </c>
      <c r="X294" s="8">
        <v>28</v>
      </c>
      <c r="Y294" s="12"/>
      <c r="Z294" s="12">
        <v>7</v>
      </c>
      <c r="AA294" s="12">
        <v>25</v>
      </c>
      <c r="AB294" s="12">
        <v>63.7</v>
      </c>
      <c r="AC294" s="91">
        <f t="shared" si="157"/>
        <v>60</v>
      </c>
      <c r="AD294" s="75">
        <f t="shared" si="158"/>
        <v>4645</v>
      </c>
      <c r="AE294" s="88">
        <f t="shared" si="141"/>
        <v>0.80828036419859128</v>
      </c>
      <c r="AF294" s="92">
        <f t="shared" si="142"/>
        <v>5.951115834218916E-3</v>
      </c>
      <c r="AG294" s="93">
        <f t="shared" si="143"/>
        <v>0</v>
      </c>
      <c r="AH294" s="93">
        <f t="shared" si="144"/>
        <v>1.487778958554729E-3</v>
      </c>
      <c r="AI294" s="78">
        <f t="shared" si="145"/>
        <v>5.3134962805526037E-3</v>
      </c>
      <c r="AJ294" s="92">
        <f t="shared" si="159"/>
        <v>1.2752391073326248E-2</v>
      </c>
      <c r="AK294" s="78">
        <f t="shared" si="160"/>
        <v>0.98724760892667374</v>
      </c>
      <c r="AL294" s="11"/>
      <c r="AM294" s="14"/>
      <c r="AN294" s="11"/>
      <c r="AO294" s="15"/>
      <c r="AP294" s="11">
        <v>47180</v>
      </c>
      <c r="AQ294" s="11">
        <v>47270</v>
      </c>
      <c r="AR294" s="11">
        <v>47352</v>
      </c>
      <c r="AS294" s="75">
        <f t="shared" si="150"/>
        <v>1720</v>
      </c>
      <c r="AT294" s="75">
        <f t="shared" ca="1" si="151"/>
        <v>2390</v>
      </c>
      <c r="AU294" s="75">
        <f t="shared" si="152"/>
        <v>1.6996920790396344</v>
      </c>
      <c r="AV294" s="170">
        <f t="shared" ca="1" si="153"/>
        <v>374.37343358395992</v>
      </c>
      <c r="AW294" s="169">
        <v>0.20833333333333334</v>
      </c>
      <c r="AX294" s="169">
        <v>0.875</v>
      </c>
      <c r="AY294" s="75">
        <f t="shared" si="154"/>
        <v>16</v>
      </c>
      <c r="AZ294" s="169">
        <v>0.22916666666666666</v>
      </c>
      <c r="BA294" s="169">
        <v>0.39583333333333331</v>
      </c>
      <c r="BB294" s="75">
        <f t="shared" si="155"/>
        <v>4</v>
      </c>
      <c r="BC294" s="11"/>
      <c r="BH294" s="52"/>
      <c r="BI294" s="52"/>
      <c r="BJ294" s="52"/>
      <c r="BK294" s="52"/>
      <c r="BL294" s="52"/>
      <c r="BM294" s="52"/>
      <c r="BQ294" s="27"/>
      <c r="BR294" s="27"/>
      <c r="BS294" s="27"/>
      <c r="BT294" s="27"/>
      <c r="BU294" s="27"/>
      <c r="BV294" s="27"/>
      <c r="BW294" s="54"/>
      <c r="BX294" s="26"/>
      <c r="BY294" s="54"/>
      <c r="BZ294" s="26"/>
      <c r="CA294" s="26"/>
      <c r="CB294" s="26"/>
    </row>
    <row r="295" spans="1:80" ht="17.45" customHeight="1">
      <c r="A295" s="94">
        <f t="shared" si="156"/>
        <v>41.5</v>
      </c>
      <c r="B295" s="179">
        <f t="shared" si="146"/>
        <v>46028</v>
      </c>
      <c r="C295" s="8"/>
      <c r="D295" s="11"/>
      <c r="E295" s="12">
        <v>1</v>
      </c>
      <c r="F295" s="11">
        <v>2</v>
      </c>
      <c r="G295" s="74">
        <f t="shared" si="165"/>
        <v>566</v>
      </c>
      <c r="H295" s="75">
        <f t="shared" si="165"/>
        <v>5815</v>
      </c>
      <c r="I295" s="88">
        <f t="shared" si="161"/>
        <v>0</v>
      </c>
      <c r="J295" s="78">
        <f t="shared" si="162"/>
        <v>1.7636684303350969E-3</v>
      </c>
      <c r="K295" s="78">
        <f t="shared" si="163"/>
        <v>0</v>
      </c>
      <c r="L295" s="78">
        <f t="shared" si="164"/>
        <v>3.4381983840467596E-4</v>
      </c>
      <c r="M295" s="78">
        <f t="shared" ca="1" si="147"/>
        <v>0.2203579418344519</v>
      </c>
      <c r="N295" s="78">
        <f t="shared" ca="1" si="148"/>
        <v>6.1906269791006968E-2</v>
      </c>
      <c r="O295" s="78">
        <f t="shared" si="149"/>
        <v>5.0000000000000001E-4</v>
      </c>
      <c r="P295" s="13" t="s">
        <v>184</v>
      </c>
      <c r="Q295" s="8">
        <v>133</v>
      </c>
      <c r="R295" s="13">
        <v>161</v>
      </c>
      <c r="S295" s="89">
        <f t="shared" si="137"/>
        <v>133</v>
      </c>
      <c r="T295" s="75">
        <f t="shared" si="138"/>
        <v>161</v>
      </c>
      <c r="U295" s="90">
        <f t="shared" si="139"/>
        <v>75.278000000000006</v>
      </c>
      <c r="V295" s="82">
        <f t="shared" si="140"/>
        <v>936.21500000000003</v>
      </c>
      <c r="W295" s="8">
        <v>4835</v>
      </c>
      <c r="X295" s="8">
        <v>25</v>
      </c>
      <c r="Y295" s="12">
        <v>1</v>
      </c>
      <c r="Z295" s="12">
        <v>9</v>
      </c>
      <c r="AA295" s="12">
        <v>26</v>
      </c>
      <c r="AB295" s="12">
        <v>63.7</v>
      </c>
      <c r="AC295" s="91">
        <f t="shared" si="157"/>
        <v>61</v>
      </c>
      <c r="AD295" s="75">
        <f t="shared" si="158"/>
        <v>4774</v>
      </c>
      <c r="AE295" s="88">
        <f t="shared" si="141"/>
        <v>0.83118445934330409</v>
      </c>
      <c r="AF295" s="92">
        <f t="shared" si="142"/>
        <v>5.170630816959669E-3</v>
      </c>
      <c r="AG295" s="93">
        <f t="shared" si="143"/>
        <v>2.0682523267838676E-4</v>
      </c>
      <c r="AH295" s="93">
        <f t="shared" si="144"/>
        <v>1.8614270941054809E-3</v>
      </c>
      <c r="AI295" s="78">
        <f t="shared" si="145"/>
        <v>5.3774560496380559E-3</v>
      </c>
      <c r="AJ295" s="92">
        <f t="shared" si="159"/>
        <v>1.2616339193381593E-2</v>
      </c>
      <c r="AK295" s="78">
        <f t="shared" si="160"/>
        <v>0.98738366080661844</v>
      </c>
      <c r="AL295" s="11"/>
      <c r="AM295" s="14"/>
      <c r="AN295" s="11"/>
      <c r="AO295" s="15"/>
      <c r="AP295" s="11">
        <v>47419</v>
      </c>
      <c r="AQ295" s="11">
        <v>47515</v>
      </c>
      <c r="AR295" s="11">
        <v>47589</v>
      </c>
      <c r="AS295" s="75">
        <f t="shared" si="150"/>
        <v>1700</v>
      </c>
      <c r="AT295" s="75">
        <f t="shared" ca="1" si="151"/>
        <v>2360</v>
      </c>
      <c r="AU295" s="75">
        <f t="shared" si="152"/>
        <v>1.6806838999380123</v>
      </c>
      <c r="AV295" s="170">
        <f t="shared" ca="1" si="153"/>
        <v>369.84798620905815</v>
      </c>
      <c r="AW295" s="169">
        <v>0.20833333333333334</v>
      </c>
      <c r="AX295" s="169">
        <v>0.875</v>
      </c>
      <c r="AY295" s="75">
        <f t="shared" si="154"/>
        <v>16</v>
      </c>
      <c r="AZ295" s="169">
        <v>0.22916666666666666</v>
      </c>
      <c r="BA295" s="169">
        <v>0.39583333333333331</v>
      </c>
      <c r="BB295" s="75">
        <f t="shared" si="155"/>
        <v>4</v>
      </c>
      <c r="BC295" s="11"/>
      <c r="BH295" s="52"/>
      <c r="BI295" s="52"/>
      <c r="BJ295" s="52"/>
      <c r="BK295" s="52"/>
      <c r="BL295" s="52"/>
      <c r="BM295" s="52"/>
      <c r="BQ295" s="27"/>
      <c r="BR295" s="27"/>
      <c r="BS295" s="27"/>
      <c r="BT295" s="27"/>
      <c r="BU295" s="27"/>
      <c r="BV295" s="27"/>
      <c r="BW295" s="54"/>
      <c r="BX295" s="26"/>
      <c r="BY295" s="54"/>
      <c r="BZ295" s="26"/>
      <c r="CA295" s="26"/>
      <c r="CB295" s="26"/>
    </row>
    <row r="296" spans="1:80" ht="17.45" customHeight="1">
      <c r="A296" s="86">
        <f t="shared" si="156"/>
        <v>41.6</v>
      </c>
      <c r="B296" s="179">
        <f t="shared" si="146"/>
        <v>46029</v>
      </c>
      <c r="C296" s="8"/>
      <c r="D296" s="11"/>
      <c r="E296" s="12"/>
      <c r="F296" s="11">
        <v>1</v>
      </c>
      <c r="G296" s="74">
        <f t="shared" si="165"/>
        <v>566</v>
      </c>
      <c r="H296" s="75">
        <f t="shared" si="165"/>
        <v>5814</v>
      </c>
      <c r="I296" s="88">
        <f t="shared" si="161"/>
        <v>0</v>
      </c>
      <c r="J296" s="78">
        <f t="shared" si="162"/>
        <v>0</v>
      </c>
      <c r="K296" s="78">
        <f t="shared" si="163"/>
        <v>0</v>
      </c>
      <c r="L296" s="78">
        <f t="shared" si="164"/>
        <v>1.7196904557179707E-4</v>
      </c>
      <c r="M296" s="78">
        <f t="shared" ca="1" si="147"/>
        <v>0.2203579418344519</v>
      </c>
      <c r="N296" s="78">
        <f t="shared" ca="1" si="148"/>
        <v>6.2064597846738442E-2</v>
      </c>
      <c r="O296" s="78">
        <f t="shared" si="149"/>
        <v>5.0000000000000001E-4</v>
      </c>
      <c r="P296" s="13" t="s">
        <v>184</v>
      </c>
      <c r="Q296" s="8">
        <v>133</v>
      </c>
      <c r="R296" s="13">
        <v>161</v>
      </c>
      <c r="S296" s="89">
        <f t="shared" si="137"/>
        <v>133</v>
      </c>
      <c r="T296" s="75">
        <f t="shared" si="138"/>
        <v>161</v>
      </c>
      <c r="U296" s="90">
        <f t="shared" si="139"/>
        <v>75.278000000000006</v>
      </c>
      <c r="V296" s="82">
        <f t="shared" si="140"/>
        <v>936.05399999999997</v>
      </c>
      <c r="W296" s="8">
        <v>4752</v>
      </c>
      <c r="X296" s="8">
        <v>24</v>
      </c>
      <c r="Y296" s="12">
        <v>3</v>
      </c>
      <c r="Z296" s="12">
        <v>13</v>
      </c>
      <c r="AA296" s="12">
        <v>25</v>
      </c>
      <c r="AB296" s="12">
        <v>63.7</v>
      </c>
      <c r="AC296" s="91">
        <f t="shared" si="157"/>
        <v>65</v>
      </c>
      <c r="AD296" s="75">
        <f t="shared" si="158"/>
        <v>4687</v>
      </c>
      <c r="AE296" s="88">
        <f t="shared" si="141"/>
        <v>0.81719690455717975</v>
      </c>
      <c r="AF296" s="92">
        <f t="shared" si="142"/>
        <v>5.0505050505050509E-3</v>
      </c>
      <c r="AG296" s="93">
        <f t="shared" si="143"/>
        <v>6.3131313131313137E-4</v>
      </c>
      <c r="AH296" s="93">
        <f t="shared" si="144"/>
        <v>2.7356902356902358E-3</v>
      </c>
      <c r="AI296" s="78">
        <f t="shared" si="145"/>
        <v>5.2609427609427613E-3</v>
      </c>
      <c r="AJ296" s="92">
        <f t="shared" si="159"/>
        <v>1.3678451178451179E-2</v>
      </c>
      <c r="AK296" s="78">
        <f t="shared" si="160"/>
        <v>0.98632154882154888</v>
      </c>
      <c r="AL296" s="11"/>
      <c r="AM296" s="14"/>
      <c r="AN296" s="11"/>
      <c r="AO296" s="15"/>
      <c r="AP296" s="11">
        <v>47655</v>
      </c>
      <c r="AQ296" s="11">
        <v>47742</v>
      </c>
      <c r="AR296" s="11">
        <v>47821</v>
      </c>
      <c r="AS296" s="75">
        <f t="shared" si="150"/>
        <v>1660</v>
      </c>
      <c r="AT296" s="75">
        <f t="shared" ca="1" si="151"/>
        <v>2280</v>
      </c>
      <c r="AU296" s="75">
        <f t="shared" si="152"/>
        <v>1.6413996590634925</v>
      </c>
      <c r="AV296" s="170">
        <f t="shared" ca="1" si="153"/>
        <v>357.36677115987459</v>
      </c>
      <c r="AW296" s="169">
        <v>0.20833333333333334</v>
      </c>
      <c r="AX296" s="169">
        <v>0.875</v>
      </c>
      <c r="AY296" s="75">
        <f t="shared" si="154"/>
        <v>16</v>
      </c>
      <c r="AZ296" s="169">
        <v>0.22916666666666666</v>
      </c>
      <c r="BA296" s="169">
        <v>0.39583333333333331</v>
      </c>
      <c r="BB296" s="75">
        <f t="shared" si="155"/>
        <v>4</v>
      </c>
      <c r="BC296" s="11"/>
      <c r="BH296" s="52"/>
      <c r="BI296" s="52"/>
      <c r="BJ296" s="52"/>
      <c r="BK296" s="52"/>
      <c r="BL296" s="52"/>
      <c r="BM296" s="52"/>
      <c r="BQ296" s="27"/>
      <c r="BR296" s="27"/>
      <c r="BS296" s="27"/>
      <c r="BT296" s="27"/>
      <c r="BU296" s="27"/>
      <c r="BV296" s="27"/>
      <c r="BW296" s="54"/>
      <c r="BX296" s="26"/>
      <c r="BY296" s="54"/>
      <c r="BZ296" s="26"/>
      <c r="CA296" s="26"/>
      <c r="CB296" s="26"/>
    </row>
    <row r="297" spans="1:80" ht="17.45" customHeight="1" thickBot="1">
      <c r="A297" s="94">
        <f t="shared" si="156"/>
        <v>41.7</v>
      </c>
      <c r="B297" s="180">
        <f t="shared" si="146"/>
        <v>46030</v>
      </c>
      <c r="C297" s="16"/>
      <c r="D297" s="17"/>
      <c r="E297" s="18"/>
      <c r="F297" s="17">
        <v>2</v>
      </c>
      <c r="G297" s="96">
        <f t="shared" si="165"/>
        <v>566</v>
      </c>
      <c r="H297" s="97">
        <f t="shared" si="165"/>
        <v>5812</v>
      </c>
      <c r="I297" s="98">
        <f t="shared" si="161"/>
        <v>0</v>
      </c>
      <c r="J297" s="99">
        <f t="shared" si="162"/>
        <v>0</v>
      </c>
      <c r="K297" s="99">
        <f t="shared" si="163"/>
        <v>0</v>
      </c>
      <c r="L297" s="99">
        <f t="shared" si="164"/>
        <v>3.4399724802201581E-4</v>
      </c>
      <c r="M297" s="99">
        <f t="shared" ca="1" si="147"/>
        <v>0.2203579418344519</v>
      </c>
      <c r="N297" s="99">
        <f t="shared" ca="1" si="148"/>
        <v>6.2381253958201391E-2</v>
      </c>
      <c r="O297" s="99">
        <f t="shared" si="149"/>
        <v>5.0000000000000001E-4</v>
      </c>
      <c r="P297" s="19" t="s">
        <v>184</v>
      </c>
      <c r="Q297" s="16">
        <v>133</v>
      </c>
      <c r="R297" s="19">
        <v>161</v>
      </c>
      <c r="S297" s="89">
        <f t="shared" si="137"/>
        <v>133</v>
      </c>
      <c r="T297" s="75">
        <f t="shared" si="138"/>
        <v>161</v>
      </c>
      <c r="U297" s="100">
        <f t="shared" si="139"/>
        <v>75.278000000000006</v>
      </c>
      <c r="V297" s="101">
        <f t="shared" si="140"/>
        <v>935.73199999999997</v>
      </c>
      <c r="W297" s="16">
        <v>4760</v>
      </c>
      <c r="X297" s="8">
        <v>22</v>
      </c>
      <c r="Y297" s="12">
        <v>2</v>
      </c>
      <c r="Z297" s="12">
        <v>10</v>
      </c>
      <c r="AA297" s="12">
        <v>21</v>
      </c>
      <c r="AB297" s="12">
        <v>63.3</v>
      </c>
      <c r="AC297" s="102">
        <f t="shared" si="157"/>
        <v>55</v>
      </c>
      <c r="AD297" s="97">
        <f t="shared" si="158"/>
        <v>4705</v>
      </c>
      <c r="AE297" s="98">
        <f t="shared" si="141"/>
        <v>0.81871345029239762</v>
      </c>
      <c r="AF297" s="103">
        <f t="shared" si="142"/>
        <v>4.6218487394957984E-3</v>
      </c>
      <c r="AG297" s="104">
        <f t="shared" si="143"/>
        <v>4.2016806722689078E-4</v>
      </c>
      <c r="AH297" s="104">
        <f t="shared" si="144"/>
        <v>2.1008403361344537E-3</v>
      </c>
      <c r="AI297" s="99">
        <f t="shared" si="145"/>
        <v>4.4117647058823529E-3</v>
      </c>
      <c r="AJ297" s="103">
        <f t="shared" si="159"/>
        <v>1.1554621848739496E-2</v>
      </c>
      <c r="AK297" s="99">
        <f t="shared" si="160"/>
        <v>0.98844537815126055</v>
      </c>
      <c r="AL297" s="17"/>
      <c r="AM297" s="20"/>
      <c r="AN297" s="17"/>
      <c r="AO297" s="21"/>
      <c r="AP297" s="17">
        <v>47883</v>
      </c>
      <c r="AQ297" s="17">
        <v>47968</v>
      </c>
      <c r="AR297" s="17">
        <v>48039</v>
      </c>
      <c r="AS297" s="97">
        <f t="shared" si="150"/>
        <v>1560</v>
      </c>
      <c r="AT297" s="97">
        <f t="shared" ca="1" si="151"/>
        <v>2140</v>
      </c>
      <c r="AU297" s="97">
        <f t="shared" si="152"/>
        <v>1.543011444001543</v>
      </c>
      <c r="AV297" s="171">
        <f t="shared" ca="1" si="153"/>
        <v>335.52837880213229</v>
      </c>
      <c r="AW297" s="167">
        <v>0.20833333333333334</v>
      </c>
      <c r="AX297" s="167">
        <v>0.875</v>
      </c>
      <c r="AY297" s="97">
        <f t="shared" si="154"/>
        <v>16</v>
      </c>
      <c r="AZ297" s="167">
        <v>0.22916666666666666</v>
      </c>
      <c r="BA297" s="167">
        <v>0.39583333333333331</v>
      </c>
      <c r="BB297" s="97">
        <f t="shared" si="155"/>
        <v>4</v>
      </c>
      <c r="BC297" s="17" t="s">
        <v>200</v>
      </c>
      <c r="BH297" s="52"/>
      <c r="BI297" s="52"/>
      <c r="BJ297" s="52"/>
      <c r="BK297" s="52"/>
      <c r="BL297" s="52"/>
      <c r="BM297" s="52"/>
      <c r="BQ297" s="27"/>
      <c r="BR297" s="27"/>
      <c r="BS297" s="27"/>
      <c r="BT297" s="27"/>
      <c r="BU297" s="27"/>
      <c r="BV297" s="27"/>
      <c r="BW297" s="54"/>
      <c r="BX297" s="26"/>
      <c r="BY297" s="54"/>
      <c r="BZ297" s="26"/>
      <c r="CA297" s="26"/>
      <c r="CB297" s="26"/>
    </row>
    <row r="298" spans="1:80" ht="17.45" customHeight="1" thickTop="1">
      <c r="A298" s="105">
        <f>A291+1</f>
        <v>42.1</v>
      </c>
      <c r="B298" s="178">
        <f t="shared" si="146"/>
        <v>46031</v>
      </c>
      <c r="C298" s="4"/>
      <c r="D298" s="5"/>
      <c r="E298" s="6"/>
      <c r="F298" s="5"/>
      <c r="G298" s="74">
        <f t="shared" si="165"/>
        <v>566</v>
      </c>
      <c r="H298" s="75">
        <f t="shared" si="165"/>
        <v>5812</v>
      </c>
      <c r="I298" s="76">
        <f t="shared" si="161"/>
        <v>0</v>
      </c>
      <c r="J298" s="77">
        <f t="shared" si="162"/>
        <v>0</v>
      </c>
      <c r="K298" s="77">
        <f t="shared" si="163"/>
        <v>0</v>
      </c>
      <c r="L298" s="77">
        <f t="shared" si="164"/>
        <v>0</v>
      </c>
      <c r="M298" s="78">
        <f t="shared" ca="1" si="147"/>
        <v>0.2203579418344519</v>
      </c>
      <c r="N298" s="78">
        <f t="shared" ca="1" si="148"/>
        <v>6.2381253958201391E-2</v>
      </c>
      <c r="O298" s="78">
        <f t="shared" si="149"/>
        <v>5.0000000000000001E-4</v>
      </c>
      <c r="P298" s="13" t="s">
        <v>184</v>
      </c>
      <c r="Q298" s="8">
        <v>133</v>
      </c>
      <c r="R298" s="13">
        <v>161</v>
      </c>
      <c r="S298" s="79">
        <f t="shared" si="137"/>
        <v>133</v>
      </c>
      <c r="T298" s="80">
        <f t="shared" si="138"/>
        <v>161</v>
      </c>
      <c r="U298" s="90">
        <f t="shared" si="139"/>
        <v>75.278000000000006</v>
      </c>
      <c r="V298" s="82">
        <f t="shared" si="140"/>
        <v>935.73199999999997</v>
      </c>
      <c r="W298" s="4">
        <v>4766</v>
      </c>
      <c r="X298" s="4">
        <v>15</v>
      </c>
      <c r="Y298" s="6">
        <v>3</v>
      </c>
      <c r="Z298" s="6">
        <v>12</v>
      </c>
      <c r="AA298" s="6">
        <v>22</v>
      </c>
      <c r="AB298" s="6">
        <v>64</v>
      </c>
      <c r="AC298" s="83">
        <f t="shared" si="157"/>
        <v>52</v>
      </c>
      <c r="AD298" s="80">
        <f t="shared" si="158"/>
        <v>4714</v>
      </c>
      <c r="AE298" s="76">
        <f t="shared" si="141"/>
        <v>0.82002752924982791</v>
      </c>
      <c r="AF298" s="84">
        <f t="shared" si="142"/>
        <v>3.147293327738145E-3</v>
      </c>
      <c r="AG298" s="85">
        <f t="shared" si="143"/>
        <v>6.29458665547629E-4</v>
      </c>
      <c r="AH298" s="85">
        <f t="shared" si="144"/>
        <v>2.517834662190516E-3</v>
      </c>
      <c r="AI298" s="77">
        <f t="shared" si="145"/>
        <v>4.6160302140159466E-3</v>
      </c>
      <c r="AJ298" s="84">
        <f t="shared" si="159"/>
        <v>1.0910616869492237E-2</v>
      </c>
      <c r="AK298" s="77">
        <f t="shared" si="160"/>
        <v>0.98908938313050776</v>
      </c>
      <c r="AL298" s="5"/>
      <c r="AM298" s="9"/>
      <c r="AN298" s="5"/>
      <c r="AO298" s="10"/>
      <c r="AP298" s="5">
        <v>48097</v>
      </c>
      <c r="AQ298" s="5">
        <v>48180</v>
      </c>
      <c r="AR298" s="5">
        <v>48255</v>
      </c>
      <c r="AS298" s="80">
        <f t="shared" si="150"/>
        <v>1580</v>
      </c>
      <c r="AT298" s="80">
        <f t="shared" ca="1" si="151"/>
        <v>2150</v>
      </c>
      <c r="AU298" s="80">
        <f t="shared" si="152"/>
        <v>1.5627936420015629</v>
      </c>
      <c r="AV298" s="172">
        <f t="shared" ca="1" si="153"/>
        <v>337.09626842270302</v>
      </c>
      <c r="AW298" s="165">
        <v>0.20833333333333334</v>
      </c>
      <c r="AX298" s="165">
        <v>0.875</v>
      </c>
      <c r="AY298" s="80">
        <f t="shared" si="154"/>
        <v>16</v>
      </c>
      <c r="AZ298" s="165">
        <v>0.22916666666666666</v>
      </c>
      <c r="BA298" s="165">
        <v>0.39583333333333331</v>
      </c>
      <c r="BB298" s="80">
        <f t="shared" si="155"/>
        <v>4</v>
      </c>
      <c r="BC298" s="5" t="s">
        <v>200</v>
      </c>
      <c r="BH298" s="52"/>
      <c r="BI298" s="52"/>
      <c r="BJ298" s="52"/>
      <c r="BK298" s="52"/>
      <c r="BL298" s="52"/>
      <c r="BM298" s="52"/>
      <c r="BQ298" s="27"/>
      <c r="BR298" s="27"/>
      <c r="BS298" s="27"/>
      <c r="BT298" s="27"/>
      <c r="BU298" s="27"/>
      <c r="BV298" s="27"/>
      <c r="BW298" s="54"/>
      <c r="BX298" s="26"/>
      <c r="BY298" s="54"/>
      <c r="BZ298" s="26"/>
      <c r="CA298" s="26"/>
      <c r="CB298" s="26"/>
    </row>
    <row r="299" spans="1:80" ht="17.45" customHeight="1">
      <c r="A299" s="94">
        <f t="shared" si="156"/>
        <v>42.2</v>
      </c>
      <c r="B299" s="179">
        <f t="shared" si="146"/>
        <v>46032</v>
      </c>
      <c r="C299" s="8"/>
      <c r="D299" s="11"/>
      <c r="E299" s="12"/>
      <c r="F299" s="11">
        <v>2</v>
      </c>
      <c r="G299" s="74">
        <f t="shared" si="165"/>
        <v>566</v>
      </c>
      <c r="H299" s="75">
        <f t="shared" si="165"/>
        <v>5810</v>
      </c>
      <c r="I299" s="88">
        <f t="shared" si="161"/>
        <v>0</v>
      </c>
      <c r="J299" s="78">
        <f t="shared" si="162"/>
        <v>0</v>
      </c>
      <c r="K299" s="78">
        <f t="shared" si="163"/>
        <v>0</v>
      </c>
      <c r="L299" s="78">
        <f t="shared" si="164"/>
        <v>3.4411562284927734E-4</v>
      </c>
      <c r="M299" s="78">
        <f t="shared" ca="1" si="147"/>
        <v>0.2203579418344519</v>
      </c>
      <c r="N299" s="78">
        <f t="shared" ca="1" si="148"/>
        <v>6.2697910069664339E-2</v>
      </c>
      <c r="O299" s="78">
        <f t="shared" si="149"/>
        <v>5.0000000000000001E-4</v>
      </c>
      <c r="P299" s="13" t="s">
        <v>184</v>
      </c>
      <c r="Q299" s="8">
        <v>133</v>
      </c>
      <c r="R299" s="13">
        <v>161</v>
      </c>
      <c r="S299" s="89">
        <f t="shared" si="137"/>
        <v>133</v>
      </c>
      <c r="T299" s="75">
        <f t="shared" si="138"/>
        <v>161</v>
      </c>
      <c r="U299" s="90">
        <f t="shared" si="139"/>
        <v>75.278000000000006</v>
      </c>
      <c r="V299" s="82">
        <f t="shared" si="140"/>
        <v>935.41</v>
      </c>
      <c r="W299" s="8">
        <v>4637</v>
      </c>
      <c r="X299" s="8">
        <v>17</v>
      </c>
      <c r="Y299" s="12">
        <v>3</v>
      </c>
      <c r="Z299" s="12">
        <v>11</v>
      </c>
      <c r="AA299" s="12">
        <v>26</v>
      </c>
      <c r="AB299" s="12">
        <v>63.3</v>
      </c>
      <c r="AC299" s="91">
        <f t="shared" si="157"/>
        <v>57</v>
      </c>
      <c r="AD299" s="75">
        <f t="shared" si="158"/>
        <v>4580</v>
      </c>
      <c r="AE299" s="88">
        <f t="shared" si="141"/>
        <v>0.79783207157604952</v>
      </c>
      <c r="AF299" s="92">
        <f t="shared" si="142"/>
        <v>3.666163467759327E-3</v>
      </c>
      <c r="AG299" s="93">
        <f t="shared" si="143"/>
        <v>6.4697002372223421E-4</v>
      </c>
      <c r="AH299" s="93">
        <f t="shared" si="144"/>
        <v>2.3722234203148586E-3</v>
      </c>
      <c r="AI299" s="78">
        <f t="shared" si="145"/>
        <v>5.6070735389260294E-3</v>
      </c>
      <c r="AJ299" s="92">
        <f t="shared" si="159"/>
        <v>1.2292430450722451E-2</v>
      </c>
      <c r="AK299" s="78">
        <f t="shared" si="160"/>
        <v>0.98770756954927752</v>
      </c>
      <c r="AL299" s="11"/>
      <c r="AM299" s="14"/>
      <c r="AN299" s="11"/>
      <c r="AO299" s="15"/>
      <c r="AP299" s="11">
        <v>48312</v>
      </c>
      <c r="AQ299" s="11">
        <v>48404</v>
      </c>
      <c r="AR299" s="11">
        <v>48473</v>
      </c>
      <c r="AS299" s="75">
        <f t="shared" si="150"/>
        <v>1610</v>
      </c>
      <c r="AT299" s="75">
        <f t="shared" ca="1" si="151"/>
        <v>2290</v>
      </c>
      <c r="AU299" s="75">
        <f t="shared" si="152"/>
        <v>1.5929742907801419</v>
      </c>
      <c r="AV299" s="170">
        <f t="shared" ca="1" si="153"/>
        <v>359.15934755332495</v>
      </c>
      <c r="AW299" s="169">
        <v>0.20833333333333334</v>
      </c>
      <c r="AX299" s="169">
        <v>0.875</v>
      </c>
      <c r="AY299" s="75">
        <f t="shared" si="154"/>
        <v>16</v>
      </c>
      <c r="AZ299" s="169">
        <v>0.22916666666666666</v>
      </c>
      <c r="BA299" s="169">
        <v>0.39583333333333331</v>
      </c>
      <c r="BB299" s="75">
        <f t="shared" si="155"/>
        <v>4</v>
      </c>
      <c r="BC299" s="11" t="s">
        <v>200</v>
      </c>
      <c r="BH299" s="52"/>
      <c r="BI299" s="52"/>
      <c r="BJ299" s="52"/>
      <c r="BK299" s="52"/>
      <c r="BL299" s="52"/>
      <c r="BM299" s="52"/>
      <c r="BQ299" s="27"/>
      <c r="BR299" s="27"/>
      <c r="BS299" s="27"/>
      <c r="BT299" s="27"/>
      <c r="BU299" s="27"/>
      <c r="BV299" s="27"/>
      <c r="BW299" s="54"/>
      <c r="BX299" s="26"/>
      <c r="BY299" s="54"/>
      <c r="BZ299" s="26"/>
      <c r="CA299" s="26"/>
      <c r="CB299" s="26"/>
    </row>
    <row r="300" spans="1:80" ht="17.45" customHeight="1">
      <c r="A300" s="86">
        <f t="shared" si="156"/>
        <v>42.3</v>
      </c>
      <c r="B300" s="179">
        <f t="shared" si="146"/>
        <v>46033</v>
      </c>
      <c r="C300" s="8"/>
      <c r="D300" s="11"/>
      <c r="E300" s="12">
        <v>1</v>
      </c>
      <c r="F300" s="11"/>
      <c r="G300" s="74">
        <f t="shared" si="165"/>
        <v>565</v>
      </c>
      <c r="H300" s="75">
        <f t="shared" si="165"/>
        <v>5810</v>
      </c>
      <c r="I300" s="88">
        <f t="shared" si="161"/>
        <v>0</v>
      </c>
      <c r="J300" s="78">
        <f t="shared" si="162"/>
        <v>1.7667844522968198E-3</v>
      </c>
      <c r="K300" s="78">
        <f t="shared" si="163"/>
        <v>0</v>
      </c>
      <c r="L300" s="78">
        <f t="shared" si="164"/>
        <v>0</v>
      </c>
      <c r="M300" s="78">
        <f t="shared" ca="1" si="147"/>
        <v>0.22147651006711411</v>
      </c>
      <c r="N300" s="78">
        <f t="shared" ca="1" si="148"/>
        <v>6.2697910069664339E-2</v>
      </c>
      <c r="O300" s="78">
        <f t="shared" si="149"/>
        <v>5.0000000000000001E-4</v>
      </c>
      <c r="P300" s="13" t="s">
        <v>184</v>
      </c>
      <c r="Q300" s="8">
        <v>133</v>
      </c>
      <c r="R300" s="13">
        <v>161</v>
      </c>
      <c r="S300" s="89">
        <f t="shared" si="137"/>
        <v>133</v>
      </c>
      <c r="T300" s="75">
        <f t="shared" si="138"/>
        <v>161</v>
      </c>
      <c r="U300" s="90">
        <f t="shared" si="139"/>
        <v>75.144999999999996</v>
      </c>
      <c r="V300" s="82">
        <f t="shared" si="140"/>
        <v>935.41</v>
      </c>
      <c r="W300" s="8">
        <v>4661</v>
      </c>
      <c r="X300" s="8">
        <v>19</v>
      </c>
      <c r="Y300" s="12">
        <v>1</v>
      </c>
      <c r="Z300" s="12">
        <v>15</v>
      </c>
      <c r="AA300" s="12">
        <v>25</v>
      </c>
      <c r="AB300" s="12">
        <v>63.6</v>
      </c>
      <c r="AC300" s="91">
        <f t="shared" si="157"/>
        <v>60</v>
      </c>
      <c r="AD300" s="75">
        <f t="shared" si="158"/>
        <v>4601</v>
      </c>
      <c r="AE300" s="88">
        <f t="shared" si="141"/>
        <v>0.8022375215146299</v>
      </c>
      <c r="AF300" s="92">
        <f t="shared" si="142"/>
        <v>4.0763784595580351E-3</v>
      </c>
      <c r="AG300" s="93">
        <f t="shared" si="143"/>
        <v>2.1454623471358077E-4</v>
      </c>
      <c r="AH300" s="93">
        <f t="shared" si="144"/>
        <v>3.2181935207037118E-3</v>
      </c>
      <c r="AI300" s="78">
        <f t="shared" si="145"/>
        <v>5.3636558678395192E-3</v>
      </c>
      <c r="AJ300" s="92">
        <f t="shared" si="159"/>
        <v>1.2872774082814847E-2</v>
      </c>
      <c r="AK300" s="78">
        <f t="shared" si="160"/>
        <v>0.98712722591718516</v>
      </c>
      <c r="AL300" s="11"/>
      <c r="AM300" s="14"/>
      <c r="AN300" s="11"/>
      <c r="AO300" s="15"/>
      <c r="AP300" s="11">
        <v>48541</v>
      </c>
      <c r="AQ300" s="11">
        <v>48627</v>
      </c>
      <c r="AR300" s="11">
        <v>48708</v>
      </c>
      <c r="AS300" s="75">
        <f t="shared" si="150"/>
        <v>1670</v>
      </c>
      <c r="AT300" s="75">
        <f t="shared" ca="1" si="151"/>
        <v>2310</v>
      </c>
      <c r="AU300" s="75">
        <f t="shared" si="152"/>
        <v>1.6525572581403289</v>
      </c>
      <c r="AV300" s="170">
        <f t="shared" ca="1" si="153"/>
        <v>362.35294117647061</v>
      </c>
      <c r="AW300" s="169">
        <v>0.20833333333333334</v>
      </c>
      <c r="AX300" s="169">
        <v>0.875</v>
      </c>
      <c r="AY300" s="75">
        <f t="shared" si="154"/>
        <v>16</v>
      </c>
      <c r="AZ300" s="169">
        <v>0.22916666666666666</v>
      </c>
      <c r="BA300" s="169">
        <v>0.39583333333333331</v>
      </c>
      <c r="BB300" s="75">
        <f t="shared" si="155"/>
        <v>4</v>
      </c>
      <c r="BC300" s="11" t="s">
        <v>202</v>
      </c>
      <c r="BH300" s="52"/>
      <c r="BI300" s="52"/>
      <c r="BJ300" s="52"/>
      <c r="BK300" s="52"/>
      <c r="BL300" s="52"/>
      <c r="BM300" s="52"/>
      <c r="BQ300" s="27"/>
      <c r="BR300" s="27"/>
      <c r="BS300" s="27"/>
      <c r="BT300" s="27"/>
      <c r="BU300" s="27"/>
      <c r="BV300" s="27"/>
      <c r="BW300" s="54"/>
      <c r="BX300" s="26"/>
      <c r="BY300" s="54"/>
      <c r="BZ300" s="26"/>
      <c r="CA300" s="26"/>
      <c r="CB300" s="26"/>
    </row>
    <row r="301" spans="1:80" ht="17.45" customHeight="1">
      <c r="A301" s="94">
        <f t="shared" si="156"/>
        <v>42.4</v>
      </c>
      <c r="B301" s="179">
        <f t="shared" si="146"/>
        <v>46034</v>
      </c>
      <c r="C301" s="8"/>
      <c r="D301" s="11"/>
      <c r="E301" s="12"/>
      <c r="F301" s="11">
        <v>2</v>
      </c>
      <c r="G301" s="74">
        <f t="shared" si="165"/>
        <v>565</v>
      </c>
      <c r="H301" s="75">
        <f t="shared" si="165"/>
        <v>5808</v>
      </c>
      <c r="I301" s="88">
        <f t="shared" si="161"/>
        <v>0</v>
      </c>
      <c r="J301" s="78">
        <f t="shared" si="162"/>
        <v>0</v>
      </c>
      <c r="K301" s="78">
        <f t="shared" si="163"/>
        <v>0</v>
      </c>
      <c r="L301" s="78">
        <f t="shared" si="164"/>
        <v>3.4423407917383823E-4</v>
      </c>
      <c r="M301" s="78">
        <f t="shared" ca="1" si="147"/>
        <v>0.22147651006711411</v>
      </c>
      <c r="N301" s="78">
        <f t="shared" ca="1" si="148"/>
        <v>6.3014566181127288E-2</v>
      </c>
      <c r="O301" s="78">
        <f t="shared" si="149"/>
        <v>5.0000000000000001E-4</v>
      </c>
      <c r="P301" s="13" t="s">
        <v>184</v>
      </c>
      <c r="Q301" s="8">
        <v>133</v>
      </c>
      <c r="R301" s="13">
        <v>160</v>
      </c>
      <c r="S301" s="89">
        <f t="shared" si="137"/>
        <v>133</v>
      </c>
      <c r="T301" s="75">
        <f t="shared" si="138"/>
        <v>160</v>
      </c>
      <c r="U301" s="90">
        <f t="shared" si="139"/>
        <v>75.144999999999996</v>
      </c>
      <c r="V301" s="82">
        <f t="shared" si="140"/>
        <v>929.28</v>
      </c>
      <c r="W301" s="8">
        <v>4729</v>
      </c>
      <c r="X301" s="8"/>
      <c r="Y301" s="12"/>
      <c r="Z301" s="12"/>
      <c r="AA301" s="12"/>
      <c r="AB301" s="12">
        <v>63.9</v>
      </c>
      <c r="AC301" s="91">
        <f t="shared" si="157"/>
        <v>0</v>
      </c>
      <c r="AD301" s="75">
        <f t="shared" si="158"/>
        <v>4729</v>
      </c>
      <c r="AE301" s="88">
        <f t="shared" si="141"/>
        <v>0.81394148020654045</v>
      </c>
      <c r="AF301" s="92">
        <f t="shared" si="142"/>
        <v>0</v>
      </c>
      <c r="AG301" s="93">
        <f t="shared" si="143"/>
        <v>0</v>
      </c>
      <c r="AH301" s="93">
        <f t="shared" si="144"/>
        <v>0</v>
      </c>
      <c r="AI301" s="78">
        <f t="shared" si="145"/>
        <v>0</v>
      </c>
      <c r="AJ301" s="92">
        <f t="shared" si="159"/>
        <v>0</v>
      </c>
      <c r="AK301" s="78">
        <f t="shared" si="160"/>
        <v>1</v>
      </c>
      <c r="AL301" s="11"/>
      <c r="AM301" s="14"/>
      <c r="AN301" s="11"/>
      <c r="AO301" s="15"/>
      <c r="AP301" s="11">
        <v>48772</v>
      </c>
      <c r="AQ301" s="11">
        <v>48852</v>
      </c>
      <c r="AR301" s="11">
        <v>48935</v>
      </c>
      <c r="AS301" s="75">
        <f t="shared" si="150"/>
        <v>1630</v>
      </c>
      <c r="AT301" s="75">
        <f t="shared" ca="1" si="151"/>
        <v>2310</v>
      </c>
      <c r="AU301" s="75">
        <f t="shared" si="152"/>
        <v>1.6228190258107873</v>
      </c>
      <c r="AV301" s="170">
        <f t="shared" ca="1" si="153"/>
        <v>362.4666562058685</v>
      </c>
      <c r="AW301" s="169">
        <v>0.20833333333333334</v>
      </c>
      <c r="AX301" s="169">
        <v>0.875</v>
      </c>
      <c r="AY301" s="75">
        <f t="shared" si="154"/>
        <v>16</v>
      </c>
      <c r="AZ301" s="169">
        <v>0.22916666666666666</v>
      </c>
      <c r="BA301" s="169">
        <v>0.39583333333333331</v>
      </c>
      <c r="BB301" s="75">
        <f t="shared" si="155"/>
        <v>4</v>
      </c>
      <c r="BC301" s="11" t="s">
        <v>203</v>
      </c>
      <c r="BH301" s="52"/>
      <c r="BI301" s="52"/>
      <c r="BJ301" s="52"/>
      <c r="BK301" s="52"/>
      <c r="BL301" s="52"/>
      <c r="BM301" s="52"/>
      <c r="BQ301" s="27"/>
      <c r="BR301" s="27"/>
      <c r="BS301" s="27"/>
      <c r="BT301" s="27"/>
      <c r="BU301" s="27"/>
      <c r="BV301" s="27"/>
      <c r="BW301" s="54"/>
      <c r="BX301" s="26"/>
      <c r="BY301" s="54"/>
      <c r="BZ301" s="26"/>
      <c r="CA301" s="26"/>
      <c r="CB301" s="26"/>
    </row>
    <row r="302" spans="1:80" ht="17.45" customHeight="1">
      <c r="A302" s="86">
        <f t="shared" si="156"/>
        <v>42.5</v>
      </c>
      <c r="B302" s="179">
        <f t="shared" si="146"/>
        <v>46035</v>
      </c>
      <c r="C302" s="8"/>
      <c r="D302" s="11"/>
      <c r="E302" s="12"/>
      <c r="F302" s="11"/>
      <c r="G302" s="74">
        <f t="shared" si="165"/>
        <v>565</v>
      </c>
      <c r="H302" s="75">
        <f t="shared" si="165"/>
        <v>5808</v>
      </c>
      <c r="I302" s="88">
        <f t="shared" si="161"/>
        <v>0</v>
      </c>
      <c r="J302" s="78">
        <f t="shared" si="162"/>
        <v>0</v>
      </c>
      <c r="K302" s="78">
        <f t="shared" si="163"/>
        <v>0</v>
      </c>
      <c r="L302" s="78">
        <f t="shared" si="164"/>
        <v>0</v>
      </c>
      <c r="M302" s="78">
        <f t="shared" ca="1" si="147"/>
        <v>0.22147651006711411</v>
      </c>
      <c r="N302" s="78">
        <f t="shared" ca="1" si="148"/>
        <v>6.3014566181127288E-2</v>
      </c>
      <c r="O302" s="78">
        <f t="shared" si="149"/>
        <v>5.0000000000000001E-4</v>
      </c>
      <c r="P302" s="13" t="s">
        <v>184</v>
      </c>
      <c r="Q302" s="8">
        <v>133</v>
      </c>
      <c r="R302" s="13">
        <v>160</v>
      </c>
      <c r="S302" s="89">
        <f t="shared" si="137"/>
        <v>133</v>
      </c>
      <c r="T302" s="75">
        <f t="shared" si="138"/>
        <v>160</v>
      </c>
      <c r="U302" s="90">
        <f t="shared" si="139"/>
        <v>75.144999999999996</v>
      </c>
      <c r="V302" s="82">
        <f t="shared" si="140"/>
        <v>929.28</v>
      </c>
      <c r="W302" s="8">
        <v>4764</v>
      </c>
      <c r="X302" s="8"/>
      <c r="Y302" s="12"/>
      <c r="Z302" s="12"/>
      <c r="AA302" s="12"/>
      <c r="AB302" s="12">
        <v>63.3</v>
      </c>
      <c r="AC302" s="91">
        <f t="shared" si="157"/>
        <v>0</v>
      </c>
      <c r="AD302" s="75">
        <f t="shared" si="158"/>
        <v>4764</v>
      </c>
      <c r="AE302" s="88">
        <f t="shared" si="141"/>
        <v>0.82024793388429751</v>
      </c>
      <c r="AF302" s="92">
        <f t="shared" si="142"/>
        <v>0</v>
      </c>
      <c r="AG302" s="93">
        <f t="shared" si="143"/>
        <v>0</v>
      </c>
      <c r="AH302" s="93">
        <f t="shared" si="144"/>
        <v>0</v>
      </c>
      <c r="AI302" s="78">
        <f t="shared" si="145"/>
        <v>0</v>
      </c>
      <c r="AJ302" s="92">
        <f t="shared" si="159"/>
        <v>0</v>
      </c>
      <c r="AK302" s="78">
        <f t="shared" si="160"/>
        <v>1</v>
      </c>
      <c r="AL302" s="11"/>
      <c r="AM302" s="14"/>
      <c r="AN302" s="11"/>
      <c r="AO302" s="15"/>
      <c r="AP302" s="11">
        <v>49003</v>
      </c>
      <c r="AQ302" s="11">
        <v>49090</v>
      </c>
      <c r="AR302" s="11">
        <v>49169</v>
      </c>
      <c r="AS302" s="75">
        <f t="shared" si="150"/>
        <v>1660</v>
      </c>
      <c r="AT302" s="75">
        <f t="shared" ca="1" si="151"/>
        <v>2290</v>
      </c>
      <c r="AU302" s="75">
        <f t="shared" si="152"/>
        <v>1.6526868606416607</v>
      </c>
      <c r="AV302" s="170">
        <f t="shared" ca="1" si="153"/>
        <v>359.32841675819867</v>
      </c>
      <c r="AW302" s="169">
        <v>0.20833333333333334</v>
      </c>
      <c r="AX302" s="169">
        <v>0.875</v>
      </c>
      <c r="AY302" s="75">
        <f t="shared" si="154"/>
        <v>16</v>
      </c>
      <c r="AZ302" s="169">
        <v>0.22916666666666666</v>
      </c>
      <c r="BA302" s="169">
        <v>0.39583333333333331</v>
      </c>
      <c r="BB302" s="75">
        <f t="shared" si="155"/>
        <v>4</v>
      </c>
      <c r="BC302" s="11" t="s">
        <v>203</v>
      </c>
      <c r="BH302" s="52"/>
      <c r="BI302" s="52"/>
      <c r="BJ302" s="52"/>
      <c r="BK302" s="52"/>
      <c r="BL302" s="52"/>
      <c r="BM302" s="52"/>
      <c r="BQ302" s="27"/>
      <c r="BR302" s="27"/>
      <c r="BS302" s="27"/>
      <c r="BT302" s="27"/>
      <c r="BU302" s="27"/>
      <c r="BV302" s="27"/>
      <c r="BW302" s="54"/>
      <c r="BX302" s="26"/>
      <c r="BY302" s="54"/>
      <c r="BZ302" s="26"/>
      <c r="CA302" s="26"/>
      <c r="CB302" s="26"/>
    </row>
    <row r="303" spans="1:80" ht="17.45" customHeight="1">
      <c r="A303" s="94">
        <f t="shared" si="156"/>
        <v>42.6</v>
      </c>
      <c r="B303" s="179">
        <f t="shared" si="146"/>
        <v>46036</v>
      </c>
      <c r="C303" s="8"/>
      <c r="D303" s="11"/>
      <c r="E303" s="12"/>
      <c r="F303" s="11"/>
      <c r="G303" s="74">
        <f t="shared" si="165"/>
        <v>565</v>
      </c>
      <c r="H303" s="75">
        <f t="shared" si="165"/>
        <v>5808</v>
      </c>
      <c r="I303" s="88">
        <f t="shared" si="161"/>
        <v>0</v>
      </c>
      <c r="J303" s="78">
        <f t="shared" si="162"/>
        <v>0</v>
      </c>
      <c r="K303" s="78">
        <f t="shared" si="163"/>
        <v>0</v>
      </c>
      <c r="L303" s="78">
        <f t="shared" si="164"/>
        <v>0</v>
      </c>
      <c r="M303" s="78">
        <f t="shared" ca="1" si="147"/>
        <v>0.22147651006711411</v>
      </c>
      <c r="N303" s="78">
        <f t="shared" ca="1" si="148"/>
        <v>6.3014566181127288E-2</v>
      </c>
      <c r="O303" s="78">
        <f t="shared" si="149"/>
        <v>5.0000000000000001E-4</v>
      </c>
      <c r="P303" s="13" t="s">
        <v>184</v>
      </c>
      <c r="Q303" s="8">
        <v>133</v>
      </c>
      <c r="R303" s="13">
        <v>160</v>
      </c>
      <c r="S303" s="89">
        <f t="shared" si="137"/>
        <v>133</v>
      </c>
      <c r="T303" s="75">
        <f t="shared" si="138"/>
        <v>160</v>
      </c>
      <c r="U303" s="90">
        <f t="shared" si="139"/>
        <v>75.144999999999996</v>
      </c>
      <c r="V303" s="82">
        <f t="shared" si="140"/>
        <v>929.28</v>
      </c>
      <c r="W303" s="8">
        <v>4693</v>
      </c>
      <c r="X303" s="8"/>
      <c r="Y303" s="12"/>
      <c r="Z303" s="12"/>
      <c r="AA303" s="12"/>
      <c r="AB303" s="12">
        <v>62.9</v>
      </c>
      <c r="AC303" s="91">
        <f t="shared" si="157"/>
        <v>0</v>
      </c>
      <c r="AD303" s="75">
        <f t="shared" si="158"/>
        <v>4693</v>
      </c>
      <c r="AE303" s="88">
        <f t="shared" si="141"/>
        <v>0.80802341597796146</v>
      </c>
      <c r="AF303" s="92">
        <f t="shared" si="142"/>
        <v>0</v>
      </c>
      <c r="AG303" s="93">
        <f t="shared" si="143"/>
        <v>0</v>
      </c>
      <c r="AH303" s="93">
        <f t="shared" si="144"/>
        <v>0</v>
      </c>
      <c r="AI303" s="78">
        <f t="shared" si="145"/>
        <v>0</v>
      </c>
      <c r="AJ303" s="92">
        <f t="shared" si="159"/>
        <v>0</v>
      </c>
      <c r="AK303" s="78">
        <f t="shared" si="160"/>
        <v>1</v>
      </c>
      <c r="AL303" s="11"/>
      <c r="AM303" s="14"/>
      <c r="AN303" s="11"/>
      <c r="AO303" s="15"/>
      <c r="AP303" s="11">
        <v>49232</v>
      </c>
      <c r="AQ303" s="11">
        <v>49321</v>
      </c>
      <c r="AR303" s="11">
        <v>49398</v>
      </c>
      <c r="AS303" s="75">
        <f t="shared" si="150"/>
        <v>1660</v>
      </c>
      <c r="AT303" s="75">
        <f t="shared" ca="1" si="151"/>
        <v>2310</v>
      </c>
      <c r="AU303" s="75">
        <f t="shared" si="152"/>
        <v>1.6526868606416607</v>
      </c>
      <c r="AV303" s="170">
        <f t="shared" ca="1" si="153"/>
        <v>362.4666562058685</v>
      </c>
      <c r="AW303" s="169">
        <v>0.20833333333333334</v>
      </c>
      <c r="AX303" s="169">
        <v>0.875</v>
      </c>
      <c r="AY303" s="75">
        <f t="shared" si="154"/>
        <v>16</v>
      </c>
      <c r="AZ303" s="169">
        <v>0.22916666666666666</v>
      </c>
      <c r="BA303" s="169">
        <v>0.39583333333333331</v>
      </c>
      <c r="BB303" s="75">
        <f t="shared" si="155"/>
        <v>4</v>
      </c>
      <c r="BC303" s="11" t="s">
        <v>203</v>
      </c>
      <c r="BH303" s="52"/>
      <c r="BI303" s="52"/>
      <c r="BJ303" s="52"/>
      <c r="BK303" s="52"/>
      <c r="BL303" s="52"/>
      <c r="BM303" s="52"/>
      <c r="BQ303" s="27"/>
      <c r="BR303" s="27"/>
      <c r="BS303" s="27"/>
      <c r="BT303" s="27"/>
      <c r="BU303" s="27"/>
      <c r="BV303" s="27"/>
      <c r="BW303" s="54"/>
      <c r="BX303" s="26"/>
      <c r="BY303" s="54"/>
      <c r="BZ303" s="26"/>
      <c r="CA303" s="26"/>
      <c r="CB303" s="26"/>
    </row>
    <row r="304" spans="1:80" ht="17.45" customHeight="1" thickBot="1">
      <c r="A304" s="86">
        <f t="shared" si="156"/>
        <v>42.7</v>
      </c>
      <c r="B304" s="180">
        <f t="shared" si="146"/>
        <v>46037</v>
      </c>
      <c r="C304" s="16"/>
      <c r="D304" s="17"/>
      <c r="E304" s="18"/>
      <c r="F304" s="17"/>
      <c r="G304" s="96">
        <f t="shared" si="165"/>
        <v>565</v>
      </c>
      <c r="H304" s="97">
        <f t="shared" si="165"/>
        <v>5808</v>
      </c>
      <c r="I304" s="98">
        <f t="shared" si="161"/>
        <v>0</v>
      </c>
      <c r="J304" s="99">
        <f t="shared" si="162"/>
        <v>0</v>
      </c>
      <c r="K304" s="99">
        <f t="shared" si="163"/>
        <v>0</v>
      </c>
      <c r="L304" s="99">
        <f t="shared" si="164"/>
        <v>0</v>
      </c>
      <c r="M304" s="99">
        <f t="shared" ca="1" si="147"/>
        <v>0.22147651006711411</v>
      </c>
      <c r="N304" s="99">
        <f t="shared" ca="1" si="148"/>
        <v>6.3014566181127288E-2</v>
      </c>
      <c r="O304" s="99">
        <f t="shared" si="149"/>
        <v>5.0000000000000001E-4</v>
      </c>
      <c r="P304" s="19" t="s">
        <v>184</v>
      </c>
      <c r="Q304" s="16">
        <v>133</v>
      </c>
      <c r="R304" s="19">
        <v>160</v>
      </c>
      <c r="S304" s="89">
        <f t="shared" si="137"/>
        <v>133</v>
      </c>
      <c r="T304" s="75">
        <f t="shared" si="138"/>
        <v>160</v>
      </c>
      <c r="U304" s="100">
        <f t="shared" si="139"/>
        <v>75.144999999999996</v>
      </c>
      <c r="V304" s="101">
        <f t="shared" si="140"/>
        <v>929.28</v>
      </c>
      <c r="W304" s="16">
        <v>4661</v>
      </c>
      <c r="X304" s="8"/>
      <c r="Y304" s="12"/>
      <c r="Z304" s="12"/>
      <c r="AA304" s="12"/>
      <c r="AB304" s="12">
        <v>63.3</v>
      </c>
      <c r="AC304" s="102">
        <f t="shared" si="157"/>
        <v>0</v>
      </c>
      <c r="AD304" s="97">
        <f t="shared" si="158"/>
        <v>4661</v>
      </c>
      <c r="AE304" s="98">
        <f t="shared" si="141"/>
        <v>0.80251377410468316</v>
      </c>
      <c r="AF304" s="103">
        <f t="shared" si="142"/>
        <v>0</v>
      </c>
      <c r="AG304" s="104">
        <f t="shared" si="143"/>
        <v>0</v>
      </c>
      <c r="AH304" s="104">
        <f t="shared" si="144"/>
        <v>0</v>
      </c>
      <c r="AI304" s="99">
        <f t="shared" si="145"/>
        <v>0</v>
      </c>
      <c r="AJ304" s="103">
        <f t="shared" si="159"/>
        <v>0</v>
      </c>
      <c r="AK304" s="99">
        <f t="shared" si="160"/>
        <v>1</v>
      </c>
      <c r="AL304" s="17"/>
      <c r="AM304" s="20"/>
      <c r="AN304" s="17"/>
      <c r="AO304" s="21"/>
      <c r="AP304" s="17">
        <v>49463</v>
      </c>
      <c r="AQ304" s="17">
        <v>49549</v>
      </c>
      <c r="AR304" s="17">
        <v>49619</v>
      </c>
      <c r="AS304" s="97">
        <f t="shared" si="150"/>
        <v>1560</v>
      </c>
      <c r="AT304" s="97">
        <f t="shared" ca="1" si="151"/>
        <v>2160</v>
      </c>
      <c r="AU304" s="97">
        <f t="shared" si="152"/>
        <v>1.5531274112054161</v>
      </c>
      <c r="AV304" s="171">
        <f t="shared" ca="1" si="153"/>
        <v>338.92986034834462</v>
      </c>
      <c r="AW304" s="167">
        <v>0.20833333333333334</v>
      </c>
      <c r="AX304" s="167">
        <v>0.875</v>
      </c>
      <c r="AY304" s="97">
        <f t="shared" si="154"/>
        <v>16</v>
      </c>
      <c r="AZ304" s="167">
        <v>0.22916666666666666</v>
      </c>
      <c r="BA304" s="167">
        <v>0.39583333333333331</v>
      </c>
      <c r="BB304" s="97">
        <f t="shared" si="155"/>
        <v>4</v>
      </c>
      <c r="BC304" s="17"/>
      <c r="BH304" s="52"/>
      <c r="BI304" s="52"/>
      <c r="BJ304" s="52"/>
      <c r="BK304" s="52"/>
      <c r="BL304" s="52"/>
      <c r="BM304" s="52"/>
      <c r="BQ304" s="27"/>
      <c r="BR304" s="27"/>
      <c r="BS304" s="27"/>
      <c r="BT304" s="27"/>
      <c r="BU304" s="27"/>
      <c r="BV304" s="27"/>
      <c r="BW304" s="54"/>
      <c r="BX304" s="26"/>
      <c r="BY304" s="54"/>
      <c r="BZ304" s="26"/>
      <c r="CA304" s="26"/>
      <c r="CB304" s="26"/>
    </row>
    <row r="305" spans="1:80" ht="17.45" customHeight="1" thickTop="1">
      <c r="A305" s="71">
        <f>A298+1</f>
        <v>43.1</v>
      </c>
      <c r="B305" s="178">
        <f t="shared" si="146"/>
        <v>46038</v>
      </c>
      <c r="C305" s="4"/>
      <c r="D305" s="5"/>
      <c r="E305" s="6"/>
      <c r="F305" s="5"/>
      <c r="G305" s="74">
        <f t="shared" si="165"/>
        <v>565</v>
      </c>
      <c r="H305" s="75">
        <f t="shared" si="165"/>
        <v>5808</v>
      </c>
      <c r="I305" s="76">
        <f t="shared" si="161"/>
        <v>0</v>
      </c>
      <c r="J305" s="77">
        <f t="shared" si="162"/>
        <v>0</v>
      </c>
      <c r="K305" s="77">
        <f t="shared" si="163"/>
        <v>0</v>
      </c>
      <c r="L305" s="77">
        <f t="shared" si="164"/>
        <v>0</v>
      </c>
      <c r="M305" s="78">
        <f t="shared" ca="1" si="147"/>
        <v>0.22147651006711411</v>
      </c>
      <c r="N305" s="78">
        <f t="shared" ca="1" si="148"/>
        <v>6.3014566181127288E-2</v>
      </c>
      <c r="O305" s="78">
        <f t="shared" si="149"/>
        <v>5.0000000000000001E-4</v>
      </c>
      <c r="P305" s="13" t="s">
        <v>184</v>
      </c>
      <c r="Q305" s="8">
        <v>133</v>
      </c>
      <c r="R305" s="13">
        <v>160</v>
      </c>
      <c r="S305" s="79">
        <f t="shared" si="137"/>
        <v>133</v>
      </c>
      <c r="T305" s="80">
        <f t="shared" si="138"/>
        <v>160</v>
      </c>
      <c r="U305" s="90">
        <f t="shared" si="139"/>
        <v>75.144999999999996</v>
      </c>
      <c r="V305" s="82">
        <f t="shared" si="140"/>
        <v>929.28</v>
      </c>
      <c r="W305" s="4">
        <v>4784</v>
      </c>
      <c r="X305" s="4"/>
      <c r="Y305" s="6"/>
      <c r="Z305" s="6"/>
      <c r="AA305" s="6"/>
      <c r="AB305" s="6">
        <v>63.3</v>
      </c>
      <c r="AC305" s="83">
        <f t="shared" si="157"/>
        <v>0</v>
      </c>
      <c r="AD305" s="80">
        <f t="shared" si="158"/>
        <v>4784</v>
      </c>
      <c r="AE305" s="76">
        <f t="shared" si="141"/>
        <v>0.82369146005509641</v>
      </c>
      <c r="AF305" s="84">
        <f t="shared" si="142"/>
        <v>0</v>
      </c>
      <c r="AG305" s="85">
        <f t="shared" si="143"/>
        <v>0</v>
      </c>
      <c r="AH305" s="85">
        <f t="shared" si="144"/>
        <v>0</v>
      </c>
      <c r="AI305" s="77">
        <f t="shared" si="145"/>
        <v>0</v>
      </c>
      <c r="AJ305" s="84">
        <f t="shared" si="159"/>
        <v>0</v>
      </c>
      <c r="AK305" s="77">
        <f t="shared" si="160"/>
        <v>1</v>
      </c>
      <c r="AL305" s="5"/>
      <c r="AM305" s="9"/>
      <c r="AN305" s="5"/>
      <c r="AO305" s="10"/>
      <c r="AP305" s="5">
        <v>49679</v>
      </c>
      <c r="AQ305" s="5">
        <v>49770</v>
      </c>
      <c r="AR305" s="5">
        <v>49840</v>
      </c>
      <c r="AS305" s="80">
        <f t="shared" si="150"/>
        <v>1610</v>
      </c>
      <c r="AT305" s="80">
        <f t="shared" ca="1" si="151"/>
        <v>2290</v>
      </c>
      <c r="AU305" s="80">
        <f t="shared" si="152"/>
        <v>1.6029071359235385</v>
      </c>
      <c r="AV305" s="172">
        <f t="shared" ca="1" si="153"/>
        <v>359.32841675819867</v>
      </c>
      <c r="AW305" s="165">
        <v>0.20833333333333334</v>
      </c>
      <c r="AX305" s="165">
        <v>0.875</v>
      </c>
      <c r="AY305" s="80">
        <f t="shared" si="154"/>
        <v>16</v>
      </c>
      <c r="AZ305" s="165">
        <v>0.22916666666666666</v>
      </c>
      <c r="BA305" s="165">
        <v>0.39583333333333331</v>
      </c>
      <c r="BB305" s="80">
        <f t="shared" si="155"/>
        <v>4</v>
      </c>
      <c r="BC305" s="5"/>
      <c r="BH305" s="52"/>
      <c r="BI305" s="52"/>
      <c r="BJ305" s="52"/>
      <c r="BK305" s="52"/>
      <c r="BL305" s="52"/>
      <c r="BM305" s="52"/>
      <c r="BQ305" s="27"/>
      <c r="BR305" s="27"/>
      <c r="BS305" s="27"/>
      <c r="BT305" s="27"/>
      <c r="BU305" s="27"/>
      <c r="BV305" s="27"/>
      <c r="BW305" s="54"/>
      <c r="BX305" s="26"/>
      <c r="BY305" s="54"/>
      <c r="BZ305" s="26"/>
      <c r="CA305" s="26"/>
      <c r="CB305" s="26"/>
    </row>
    <row r="306" spans="1:80" ht="17.45" customHeight="1">
      <c r="A306" s="86">
        <f t="shared" si="156"/>
        <v>43.2</v>
      </c>
      <c r="B306" s="179">
        <f t="shared" si="146"/>
        <v>46039</v>
      </c>
      <c r="C306" s="8"/>
      <c r="D306" s="11"/>
      <c r="E306" s="12"/>
      <c r="F306" s="11"/>
      <c r="G306" s="74">
        <f t="shared" si="165"/>
        <v>565</v>
      </c>
      <c r="H306" s="75">
        <f t="shared" si="165"/>
        <v>5808</v>
      </c>
      <c r="I306" s="88">
        <f t="shared" si="161"/>
        <v>0</v>
      </c>
      <c r="J306" s="78">
        <f t="shared" si="162"/>
        <v>0</v>
      </c>
      <c r="K306" s="78">
        <f t="shared" si="163"/>
        <v>0</v>
      </c>
      <c r="L306" s="78">
        <f t="shared" si="164"/>
        <v>0</v>
      </c>
      <c r="M306" s="78">
        <f t="shared" ca="1" si="147"/>
        <v>0.22147651006711411</v>
      </c>
      <c r="N306" s="78">
        <f t="shared" ca="1" si="148"/>
        <v>6.3014566181127288E-2</v>
      </c>
      <c r="O306" s="78">
        <f t="shared" si="149"/>
        <v>5.0000000000000001E-4</v>
      </c>
      <c r="P306" s="13" t="s">
        <v>184</v>
      </c>
      <c r="Q306" s="8">
        <v>133</v>
      </c>
      <c r="R306" s="13">
        <v>160</v>
      </c>
      <c r="S306" s="89">
        <f t="shared" si="137"/>
        <v>133</v>
      </c>
      <c r="T306" s="75">
        <f t="shared" si="138"/>
        <v>160</v>
      </c>
      <c r="U306" s="90">
        <f t="shared" si="139"/>
        <v>75.144999999999996</v>
      </c>
      <c r="V306" s="82">
        <f t="shared" si="140"/>
        <v>929.28</v>
      </c>
      <c r="W306" s="8">
        <v>4791</v>
      </c>
      <c r="X306" s="8"/>
      <c r="Y306" s="12"/>
      <c r="Z306" s="12"/>
      <c r="AA306" s="12"/>
      <c r="AB306" s="12">
        <v>63.9</v>
      </c>
      <c r="AC306" s="91">
        <f t="shared" si="157"/>
        <v>0</v>
      </c>
      <c r="AD306" s="75">
        <f t="shared" si="158"/>
        <v>4791</v>
      </c>
      <c r="AE306" s="88">
        <f t="shared" si="141"/>
        <v>0.82489669421487599</v>
      </c>
      <c r="AF306" s="92">
        <f t="shared" si="142"/>
        <v>0</v>
      </c>
      <c r="AG306" s="93">
        <f t="shared" si="143"/>
        <v>0</v>
      </c>
      <c r="AH306" s="93">
        <f t="shared" si="144"/>
        <v>0</v>
      </c>
      <c r="AI306" s="78">
        <f t="shared" si="145"/>
        <v>0</v>
      </c>
      <c r="AJ306" s="92">
        <f t="shared" si="159"/>
        <v>0</v>
      </c>
      <c r="AK306" s="78">
        <f t="shared" si="160"/>
        <v>1</v>
      </c>
      <c r="AL306" s="11"/>
      <c r="AM306" s="14"/>
      <c r="AN306" s="11"/>
      <c r="AO306" s="15"/>
      <c r="AP306" s="11">
        <v>49908</v>
      </c>
      <c r="AQ306" s="11">
        <v>49994</v>
      </c>
      <c r="AR306" s="11">
        <v>50066</v>
      </c>
      <c r="AS306" s="75">
        <f t="shared" si="150"/>
        <v>1580</v>
      </c>
      <c r="AT306" s="75">
        <f t="shared" ca="1" si="151"/>
        <v>2170</v>
      </c>
      <c r="AU306" s="75">
        <f t="shared" si="152"/>
        <v>1.5730393010926651</v>
      </c>
      <c r="AV306" s="170">
        <f t="shared" ca="1" si="153"/>
        <v>340.49898007217951</v>
      </c>
      <c r="AW306" s="169">
        <v>0.20833333333333334</v>
      </c>
      <c r="AX306" s="169">
        <v>0.875</v>
      </c>
      <c r="AY306" s="75">
        <f t="shared" si="154"/>
        <v>16</v>
      </c>
      <c r="AZ306" s="169">
        <v>0.22916666666666666</v>
      </c>
      <c r="BA306" s="169">
        <v>0.39583333333333331</v>
      </c>
      <c r="BB306" s="75">
        <f t="shared" si="155"/>
        <v>4</v>
      </c>
      <c r="BC306" s="11"/>
      <c r="BH306" s="52"/>
      <c r="BI306" s="52"/>
      <c r="BJ306" s="52"/>
      <c r="BK306" s="52"/>
      <c r="BL306" s="52"/>
      <c r="BM306" s="52"/>
      <c r="BQ306" s="27"/>
      <c r="BR306" s="27"/>
      <c r="BS306" s="27"/>
      <c r="BT306" s="27"/>
      <c r="BU306" s="27"/>
      <c r="BV306" s="27"/>
      <c r="BW306" s="54"/>
      <c r="BX306" s="26"/>
      <c r="BY306" s="54"/>
      <c r="BZ306" s="26"/>
      <c r="CA306" s="26"/>
      <c r="CB306" s="26"/>
    </row>
    <row r="307" spans="1:80" ht="17.45" customHeight="1">
      <c r="A307" s="94">
        <f t="shared" si="156"/>
        <v>43.3</v>
      </c>
      <c r="B307" s="179">
        <f t="shared" si="146"/>
        <v>46040</v>
      </c>
      <c r="C307" s="8"/>
      <c r="D307" s="11"/>
      <c r="E307" s="12"/>
      <c r="F307" s="11">
        <v>1</v>
      </c>
      <c r="G307" s="74">
        <f t="shared" si="165"/>
        <v>565</v>
      </c>
      <c r="H307" s="75">
        <f t="shared" si="165"/>
        <v>5807</v>
      </c>
      <c r="I307" s="88">
        <f t="shared" si="161"/>
        <v>0</v>
      </c>
      <c r="J307" s="78">
        <f t="shared" si="162"/>
        <v>0</v>
      </c>
      <c r="K307" s="78">
        <f t="shared" si="163"/>
        <v>0</v>
      </c>
      <c r="L307" s="78">
        <f t="shared" si="164"/>
        <v>1.7217630853994491E-4</v>
      </c>
      <c r="M307" s="78">
        <f t="shared" ca="1" si="147"/>
        <v>0.22147651006711411</v>
      </c>
      <c r="N307" s="78">
        <f t="shared" ca="1" si="148"/>
        <v>6.3172894236858762E-2</v>
      </c>
      <c r="O307" s="78">
        <f t="shared" si="149"/>
        <v>5.0000000000000001E-4</v>
      </c>
      <c r="P307" s="13" t="s">
        <v>184</v>
      </c>
      <c r="Q307" s="8">
        <v>133</v>
      </c>
      <c r="R307" s="13">
        <v>160</v>
      </c>
      <c r="S307" s="89">
        <f t="shared" si="137"/>
        <v>133</v>
      </c>
      <c r="T307" s="75">
        <f t="shared" si="138"/>
        <v>160</v>
      </c>
      <c r="U307" s="90">
        <f t="shared" si="139"/>
        <v>75.144999999999996</v>
      </c>
      <c r="V307" s="82">
        <f t="shared" si="140"/>
        <v>929.12</v>
      </c>
      <c r="W307" s="8">
        <v>4647</v>
      </c>
      <c r="X307" s="8"/>
      <c r="Y307" s="12"/>
      <c r="Z307" s="12"/>
      <c r="AA307" s="12"/>
      <c r="AB307" s="12">
        <v>64.3</v>
      </c>
      <c r="AC307" s="91">
        <f t="shared" si="157"/>
        <v>0</v>
      </c>
      <c r="AD307" s="75">
        <f t="shared" si="158"/>
        <v>4647</v>
      </c>
      <c r="AE307" s="88">
        <f t="shared" si="141"/>
        <v>0.80010330578512401</v>
      </c>
      <c r="AF307" s="92">
        <f t="shared" si="142"/>
        <v>0</v>
      </c>
      <c r="AG307" s="93">
        <f t="shared" si="143"/>
        <v>0</v>
      </c>
      <c r="AH307" s="93">
        <f t="shared" si="144"/>
        <v>0</v>
      </c>
      <c r="AI307" s="78">
        <f t="shared" si="145"/>
        <v>0</v>
      </c>
      <c r="AJ307" s="92">
        <f t="shared" si="159"/>
        <v>0</v>
      </c>
      <c r="AK307" s="78">
        <f t="shared" si="160"/>
        <v>1</v>
      </c>
      <c r="AL307" s="11"/>
      <c r="AM307" s="14"/>
      <c r="AN307" s="11"/>
      <c r="AO307" s="15"/>
      <c r="AP307" s="11">
        <v>50125</v>
      </c>
      <c r="AQ307" s="11">
        <v>50220</v>
      </c>
      <c r="AR307" s="11">
        <v>50281</v>
      </c>
      <c r="AS307" s="75">
        <f t="shared" si="150"/>
        <v>1560</v>
      </c>
      <c r="AT307" s="75">
        <f t="shared" ca="1" si="151"/>
        <v>2270</v>
      </c>
      <c r="AU307" s="75">
        <f t="shared" si="152"/>
        <v>1.5533748562381444</v>
      </c>
      <c r="AV307" s="170">
        <f t="shared" ca="1" si="153"/>
        <v>356.24607658505965</v>
      </c>
      <c r="AW307" s="169">
        <v>0.20833333333333334</v>
      </c>
      <c r="AX307" s="169">
        <v>0.875</v>
      </c>
      <c r="AY307" s="75">
        <f t="shared" si="154"/>
        <v>16</v>
      </c>
      <c r="AZ307" s="169">
        <v>0.22916666666666666</v>
      </c>
      <c r="BA307" s="169">
        <v>0.39583333333333331</v>
      </c>
      <c r="BB307" s="75">
        <f t="shared" si="155"/>
        <v>4</v>
      </c>
      <c r="BC307" s="11"/>
      <c r="BH307" s="52"/>
      <c r="BI307" s="52"/>
      <c r="BJ307" s="52"/>
      <c r="BK307" s="52"/>
      <c r="BL307" s="52"/>
      <c r="BM307" s="52"/>
      <c r="BQ307" s="27"/>
      <c r="BR307" s="27"/>
      <c r="BS307" s="27"/>
      <c r="BT307" s="27"/>
      <c r="BU307" s="27"/>
      <c r="BV307" s="27"/>
      <c r="BW307" s="54"/>
      <c r="BX307" s="26"/>
      <c r="BY307" s="54"/>
      <c r="BZ307" s="26"/>
      <c r="CA307" s="26"/>
      <c r="CB307" s="26"/>
    </row>
    <row r="308" spans="1:80" ht="17.45" customHeight="1">
      <c r="A308" s="86">
        <f t="shared" si="156"/>
        <v>43.4</v>
      </c>
      <c r="B308" s="179">
        <f t="shared" si="146"/>
        <v>46041</v>
      </c>
      <c r="C308" s="8"/>
      <c r="D308" s="11"/>
      <c r="E308" s="12"/>
      <c r="F308" s="11">
        <v>1</v>
      </c>
      <c r="G308" s="74">
        <f t="shared" si="165"/>
        <v>565</v>
      </c>
      <c r="H308" s="75">
        <f t="shared" si="165"/>
        <v>5806</v>
      </c>
      <c r="I308" s="88">
        <f t="shared" si="161"/>
        <v>0</v>
      </c>
      <c r="J308" s="78">
        <f t="shared" si="162"/>
        <v>0</v>
      </c>
      <c r="K308" s="78">
        <f t="shared" si="163"/>
        <v>0</v>
      </c>
      <c r="L308" s="78">
        <f t="shared" si="164"/>
        <v>1.7220595832615808E-4</v>
      </c>
      <c r="M308" s="78">
        <f t="shared" ca="1" si="147"/>
        <v>0.22147651006711411</v>
      </c>
      <c r="N308" s="78">
        <f t="shared" ca="1" si="148"/>
        <v>6.3331222292590236E-2</v>
      </c>
      <c r="O308" s="78">
        <f t="shared" si="149"/>
        <v>5.0000000000000001E-4</v>
      </c>
      <c r="P308" s="13" t="s">
        <v>184</v>
      </c>
      <c r="Q308" s="8">
        <v>133</v>
      </c>
      <c r="R308" s="13">
        <v>160</v>
      </c>
      <c r="S308" s="89">
        <f t="shared" si="137"/>
        <v>133</v>
      </c>
      <c r="T308" s="75">
        <f t="shared" si="138"/>
        <v>160</v>
      </c>
      <c r="U308" s="90">
        <f t="shared" si="139"/>
        <v>75.144999999999996</v>
      </c>
      <c r="V308" s="82">
        <f t="shared" si="140"/>
        <v>928.96</v>
      </c>
      <c r="W308" s="8">
        <v>4807</v>
      </c>
      <c r="X308" s="8"/>
      <c r="Y308" s="12"/>
      <c r="Z308" s="12"/>
      <c r="AA308" s="12"/>
      <c r="AB308" s="12">
        <v>64.3</v>
      </c>
      <c r="AC308" s="91">
        <f t="shared" si="157"/>
        <v>0</v>
      </c>
      <c r="AD308" s="75">
        <f t="shared" si="158"/>
        <v>4807</v>
      </c>
      <c r="AE308" s="88">
        <f t="shared" si="141"/>
        <v>0.82779404167384196</v>
      </c>
      <c r="AF308" s="92">
        <f t="shared" si="142"/>
        <v>0</v>
      </c>
      <c r="AG308" s="93">
        <f t="shared" si="143"/>
        <v>0</v>
      </c>
      <c r="AH308" s="93">
        <f t="shared" si="144"/>
        <v>0</v>
      </c>
      <c r="AI308" s="78">
        <f t="shared" si="145"/>
        <v>0</v>
      </c>
      <c r="AJ308" s="92">
        <f t="shared" si="159"/>
        <v>0</v>
      </c>
      <c r="AK308" s="78">
        <f t="shared" si="160"/>
        <v>1</v>
      </c>
      <c r="AL308" s="11"/>
      <c r="AM308" s="14"/>
      <c r="AN308" s="11"/>
      <c r="AO308" s="15"/>
      <c r="AP308" s="11">
        <v>50352</v>
      </c>
      <c r="AQ308" s="11">
        <v>50439</v>
      </c>
      <c r="AR308" s="11">
        <v>50516</v>
      </c>
      <c r="AS308" s="75">
        <f t="shared" si="150"/>
        <v>1640</v>
      </c>
      <c r="AT308" s="75" t="str">
        <f t="shared" ca="1" si="151"/>
        <v/>
      </c>
      <c r="AU308" s="75">
        <f t="shared" si="152"/>
        <v>1.6332953227003151</v>
      </c>
      <c r="AV308" s="170" t="str">
        <f t="shared" ca="1" si="153"/>
        <v/>
      </c>
      <c r="AW308" s="169">
        <v>0.20833333333333334</v>
      </c>
      <c r="AX308" s="169">
        <v>0.875</v>
      </c>
      <c r="AY308" s="75">
        <f t="shared" si="154"/>
        <v>16</v>
      </c>
      <c r="AZ308" s="169">
        <v>0.22916666666666666</v>
      </c>
      <c r="BA308" s="169">
        <v>0.39583333333333331</v>
      </c>
      <c r="BB308" s="75">
        <f t="shared" si="155"/>
        <v>4</v>
      </c>
      <c r="BC308" s="11"/>
      <c r="BH308" s="52"/>
      <c r="BI308" s="52"/>
      <c r="BJ308" s="52"/>
      <c r="BK308" s="52"/>
      <c r="BL308" s="52"/>
      <c r="BM308" s="52"/>
      <c r="BQ308" s="27"/>
      <c r="BR308" s="27"/>
      <c r="BS308" s="27"/>
      <c r="BT308" s="27"/>
      <c r="BU308" s="27"/>
      <c r="BV308" s="27"/>
      <c r="BW308" s="54"/>
      <c r="BX308" s="26"/>
      <c r="BY308" s="54"/>
      <c r="BZ308" s="26"/>
      <c r="CA308" s="26"/>
      <c r="CB308" s="26"/>
    </row>
    <row r="309" spans="1:80" ht="17.45" customHeight="1">
      <c r="A309" s="94">
        <f t="shared" si="156"/>
        <v>43.5</v>
      </c>
      <c r="B309" s="179">
        <f t="shared" si="146"/>
        <v>46042</v>
      </c>
      <c r="C309" s="8"/>
      <c r="D309" s="11"/>
      <c r="E309" s="12"/>
      <c r="F309" s="11"/>
      <c r="G309" s="74">
        <f t="shared" si="165"/>
        <v>565</v>
      </c>
      <c r="H309" s="75">
        <f t="shared" si="165"/>
        <v>5806</v>
      </c>
      <c r="I309" s="88">
        <f t="shared" si="161"/>
        <v>0</v>
      </c>
      <c r="J309" s="78">
        <f t="shared" si="162"/>
        <v>0</v>
      </c>
      <c r="K309" s="78">
        <f t="shared" si="163"/>
        <v>0</v>
      </c>
      <c r="L309" s="78">
        <f t="shared" si="164"/>
        <v>0</v>
      </c>
      <c r="M309" s="78">
        <f t="shared" ca="1" si="147"/>
        <v>0.22147651006711411</v>
      </c>
      <c r="N309" s="78">
        <f t="shared" ca="1" si="148"/>
        <v>6.3331222292590236E-2</v>
      </c>
      <c r="O309" s="78">
        <f t="shared" si="149"/>
        <v>5.0000000000000001E-4</v>
      </c>
      <c r="P309" s="13" t="s">
        <v>184</v>
      </c>
      <c r="Q309" s="8"/>
      <c r="R309" s="13"/>
      <c r="S309" s="89">
        <f t="shared" si="137"/>
        <v>0</v>
      </c>
      <c r="T309" s="75">
        <f t="shared" si="138"/>
        <v>0</v>
      </c>
      <c r="U309" s="90">
        <f t="shared" si="139"/>
        <v>0</v>
      </c>
      <c r="V309" s="82">
        <f t="shared" si="140"/>
        <v>0</v>
      </c>
      <c r="W309" s="8"/>
      <c r="X309" s="8"/>
      <c r="Y309" s="12"/>
      <c r="Z309" s="12"/>
      <c r="AA309" s="12"/>
      <c r="AB309" s="12"/>
      <c r="AC309" s="91">
        <f t="shared" si="157"/>
        <v>0</v>
      </c>
      <c r="AD309" s="75">
        <f t="shared" si="158"/>
        <v>0</v>
      </c>
      <c r="AE309" s="88">
        <f t="shared" si="141"/>
        <v>0</v>
      </c>
      <c r="AF309" s="92">
        <f t="shared" si="142"/>
        <v>0</v>
      </c>
      <c r="AG309" s="93">
        <f t="shared" si="143"/>
        <v>0</v>
      </c>
      <c r="AH309" s="93">
        <f t="shared" si="144"/>
        <v>0</v>
      </c>
      <c r="AI309" s="78">
        <f t="shared" si="145"/>
        <v>0</v>
      </c>
      <c r="AJ309" s="92">
        <f t="shared" si="159"/>
        <v>0</v>
      </c>
      <c r="AK309" s="78">
        <f t="shared" si="160"/>
        <v>0</v>
      </c>
      <c r="AL309" s="11"/>
      <c r="AM309" s="14"/>
      <c r="AN309" s="11"/>
      <c r="AO309" s="15"/>
      <c r="AP309" s="11"/>
      <c r="AQ309" s="11"/>
      <c r="AR309" s="11"/>
      <c r="AS309" s="75" t="str">
        <f t="shared" si="150"/>
        <v/>
      </c>
      <c r="AT309" s="75" t="str">
        <f t="shared" ca="1" si="151"/>
        <v/>
      </c>
      <c r="AU309" s="75" t="str">
        <f t="shared" si="152"/>
        <v/>
      </c>
      <c r="AV309" s="170" t="str">
        <f t="shared" ca="1" si="153"/>
        <v/>
      </c>
      <c r="AW309" s="169">
        <v>0.20833333333333334</v>
      </c>
      <c r="AX309" s="169">
        <v>0.875</v>
      </c>
      <c r="AY309" s="75">
        <f t="shared" si="154"/>
        <v>16</v>
      </c>
      <c r="AZ309" s="169">
        <v>0.22916666666666666</v>
      </c>
      <c r="BA309" s="169">
        <v>0.39583333333333331</v>
      </c>
      <c r="BB309" s="75">
        <f t="shared" si="155"/>
        <v>4</v>
      </c>
      <c r="BC309" s="11"/>
      <c r="BH309" s="52"/>
      <c r="BI309" s="52"/>
      <c r="BJ309" s="52"/>
      <c r="BK309" s="52"/>
      <c r="BL309" s="52"/>
      <c r="BM309" s="52"/>
      <c r="BQ309" s="27"/>
      <c r="BR309" s="27"/>
      <c r="BS309" s="27"/>
      <c r="BT309" s="27"/>
      <c r="BU309" s="27"/>
      <c r="BV309" s="27"/>
      <c r="BW309" s="54"/>
      <c r="BX309" s="26"/>
      <c r="BY309" s="54"/>
      <c r="BZ309" s="26"/>
      <c r="CA309" s="26"/>
      <c r="CB309" s="26"/>
    </row>
    <row r="310" spans="1:80" ht="17.45" customHeight="1">
      <c r="A310" s="86">
        <f t="shared" si="156"/>
        <v>43.6</v>
      </c>
      <c r="B310" s="179">
        <f t="shared" si="146"/>
        <v>46043</v>
      </c>
      <c r="C310" s="8"/>
      <c r="D310" s="11"/>
      <c r="E310" s="12"/>
      <c r="F310" s="11"/>
      <c r="G310" s="74">
        <f t="shared" si="165"/>
        <v>565</v>
      </c>
      <c r="H310" s="75">
        <f t="shared" si="165"/>
        <v>5806</v>
      </c>
      <c r="I310" s="88">
        <f t="shared" si="161"/>
        <v>0</v>
      </c>
      <c r="J310" s="78">
        <f t="shared" si="162"/>
        <v>0</v>
      </c>
      <c r="K310" s="78">
        <f t="shared" si="163"/>
        <v>0</v>
      </c>
      <c r="L310" s="78">
        <f t="shared" si="164"/>
        <v>0</v>
      </c>
      <c r="M310" s="78">
        <f t="shared" ca="1" si="147"/>
        <v>0.22147651006711411</v>
      </c>
      <c r="N310" s="78">
        <f t="shared" ca="1" si="148"/>
        <v>6.3331222292590236E-2</v>
      </c>
      <c r="O310" s="78">
        <f t="shared" si="149"/>
        <v>5.0000000000000001E-4</v>
      </c>
      <c r="P310" s="13" t="s">
        <v>184</v>
      </c>
      <c r="Q310" s="8"/>
      <c r="R310" s="13"/>
      <c r="S310" s="89">
        <f t="shared" si="137"/>
        <v>0</v>
      </c>
      <c r="T310" s="75">
        <f t="shared" si="138"/>
        <v>0</v>
      </c>
      <c r="U310" s="90">
        <f t="shared" si="139"/>
        <v>0</v>
      </c>
      <c r="V310" s="82">
        <f t="shared" si="140"/>
        <v>0</v>
      </c>
      <c r="W310" s="8"/>
      <c r="X310" s="8"/>
      <c r="Y310" s="12"/>
      <c r="Z310" s="12"/>
      <c r="AA310" s="12"/>
      <c r="AB310" s="12"/>
      <c r="AC310" s="91">
        <f t="shared" si="157"/>
        <v>0</v>
      </c>
      <c r="AD310" s="75">
        <f t="shared" si="158"/>
        <v>0</v>
      </c>
      <c r="AE310" s="88">
        <f t="shared" si="141"/>
        <v>0</v>
      </c>
      <c r="AF310" s="92">
        <f t="shared" si="142"/>
        <v>0</v>
      </c>
      <c r="AG310" s="93">
        <f t="shared" si="143"/>
        <v>0</v>
      </c>
      <c r="AH310" s="93">
        <f t="shared" si="144"/>
        <v>0</v>
      </c>
      <c r="AI310" s="78">
        <f t="shared" si="145"/>
        <v>0</v>
      </c>
      <c r="AJ310" s="92">
        <f t="shared" si="159"/>
        <v>0</v>
      </c>
      <c r="AK310" s="78">
        <f t="shared" si="160"/>
        <v>0</v>
      </c>
      <c r="AL310" s="11"/>
      <c r="AM310" s="14"/>
      <c r="AN310" s="11"/>
      <c r="AO310" s="15"/>
      <c r="AP310" s="11"/>
      <c r="AQ310" s="11"/>
      <c r="AR310" s="11"/>
      <c r="AS310" s="75" t="str">
        <f t="shared" si="150"/>
        <v/>
      </c>
      <c r="AT310" s="75" t="str">
        <f t="shared" ca="1" si="151"/>
        <v/>
      </c>
      <c r="AU310" s="75" t="str">
        <f t="shared" si="152"/>
        <v/>
      </c>
      <c r="AV310" s="170" t="str">
        <f t="shared" ca="1" si="153"/>
        <v/>
      </c>
      <c r="AW310" s="169">
        <v>0.20833333333333334</v>
      </c>
      <c r="AX310" s="169">
        <v>0.875</v>
      </c>
      <c r="AY310" s="75">
        <f t="shared" si="154"/>
        <v>16</v>
      </c>
      <c r="AZ310" s="169">
        <v>0.22916666666666666</v>
      </c>
      <c r="BA310" s="169">
        <v>0.39583333333333331</v>
      </c>
      <c r="BB310" s="75">
        <f t="shared" si="155"/>
        <v>4</v>
      </c>
      <c r="BC310" s="11"/>
      <c r="BH310" s="52"/>
      <c r="BI310" s="52"/>
      <c r="BJ310" s="52"/>
      <c r="BK310" s="52"/>
      <c r="BL310" s="52"/>
      <c r="BM310" s="52"/>
      <c r="BQ310" s="27"/>
      <c r="BR310" s="27"/>
      <c r="BS310" s="27"/>
      <c r="BT310" s="27"/>
      <c r="BU310" s="27"/>
      <c r="BV310" s="27"/>
      <c r="BW310" s="54"/>
      <c r="BX310" s="26"/>
      <c r="BY310" s="54"/>
      <c r="BZ310" s="26"/>
      <c r="CA310" s="26"/>
      <c r="CB310" s="26"/>
    </row>
    <row r="311" spans="1:80" ht="17.45" customHeight="1" thickBot="1">
      <c r="A311" s="94">
        <f t="shared" si="156"/>
        <v>43.7</v>
      </c>
      <c r="B311" s="180">
        <f t="shared" si="146"/>
        <v>46044</v>
      </c>
      <c r="C311" s="16"/>
      <c r="D311" s="17"/>
      <c r="E311" s="18"/>
      <c r="F311" s="17"/>
      <c r="G311" s="96">
        <f t="shared" si="165"/>
        <v>565</v>
      </c>
      <c r="H311" s="97">
        <f t="shared" si="165"/>
        <v>5806</v>
      </c>
      <c r="I311" s="98">
        <f t="shared" si="161"/>
        <v>0</v>
      </c>
      <c r="J311" s="99">
        <f t="shared" si="162"/>
        <v>0</v>
      </c>
      <c r="K311" s="99">
        <f t="shared" si="163"/>
        <v>0</v>
      </c>
      <c r="L311" s="99">
        <f t="shared" si="164"/>
        <v>0</v>
      </c>
      <c r="M311" s="99">
        <f t="shared" ca="1" si="147"/>
        <v>0.22147651006711411</v>
      </c>
      <c r="N311" s="99">
        <f t="shared" ca="1" si="148"/>
        <v>6.3331222292590236E-2</v>
      </c>
      <c r="O311" s="99">
        <f t="shared" si="149"/>
        <v>5.0000000000000001E-4</v>
      </c>
      <c r="P311" s="19" t="s">
        <v>184</v>
      </c>
      <c r="Q311" s="16"/>
      <c r="R311" s="19"/>
      <c r="S311" s="89">
        <f t="shared" si="137"/>
        <v>0</v>
      </c>
      <c r="T311" s="75">
        <f t="shared" si="138"/>
        <v>0</v>
      </c>
      <c r="U311" s="100">
        <f t="shared" si="139"/>
        <v>0</v>
      </c>
      <c r="V311" s="101">
        <f t="shared" si="140"/>
        <v>0</v>
      </c>
      <c r="W311" s="16"/>
      <c r="X311" s="8"/>
      <c r="Y311" s="12"/>
      <c r="Z311" s="12"/>
      <c r="AA311" s="12"/>
      <c r="AB311" s="12"/>
      <c r="AC311" s="102">
        <f t="shared" si="157"/>
        <v>0</v>
      </c>
      <c r="AD311" s="97">
        <f t="shared" si="158"/>
        <v>0</v>
      </c>
      <c r="AE311" s="98">
        <f t="shared" si="141"/>
        <v>0</v>
      </c>
      <c r="AF311" s="103">
        <f t="shared" si="142"/>
        <v>0</v>
      </c>
      <c r="AG311" s="104">
        <f t="shared" si="143"/>
        <v>0</v>
      </c>
      <c r="AH311" s="104">
        <f t="shared" si="144"/>
        <v>0</v>
      </c>
      <c r="AI311" s="99">
        <f t="shared" si="145"/>
        <v>0</v>
      </c>
      <c r="AJ311" s="103">
        <f t="shared" si="159"/>
        <v>0</v>
      </c>
      <c r="AK311" s="99">
        <f t="shared" si="160"/>
        <v>0</v>
      </c>
      <c r="AL311" s="17"/>
      <c r="AM311" s="20"/>
      <c r="AN311" s="17"/>
      <c r="AO311" s="21"/>
      <c r="AP311" s="17"/>
      <c r="AQ311" s="17"/>
      <c r="AR311" s="17"/>
      <c r="AS311" s="97" t="str">
        <f t="shared" si="150"/>
        <v/>
      </c>
      <c r="AT311" s="97" t="str">
        <f t="shared" ca="1" si="151"/>
        <v/>
      </c>
      <c r="AU311" s="97" t="str">
        <f t="shared" si="152"/>
        <v/>
      </c>
      <c r="AV311" s="171" t="str">
        <f t="shared" ca="1" si="153"/>
        <v/>
      </c>
      <c r="AW311" s="167">
        <v>0.20833333333333334</v>
      </c>
      <c r="AX311" s="167">
        <v>0.875</v>
      </c>
      <c r="AY311" s="97">
        <f t="shared" si="154"/>
        <v>16</v>
      </c>
      <c r="AZ311" s="167">
        <v>0.22916666666666666</v>
      </c>
      <c r="BA311" s="167">
        <v>0.39583333333333331</v>
      </c>
      <c r="BB311" s="97">
        <f t="shared" si="155"/>
        <v>4</v>
      </c>
      <c r="BC311" s="17"/>
      <c r="BH311" s="52"/>
      <c r="BI311" s="52"/>
      <c r="BJ311" s="52"/>
      <c r="BK311" s="52"/>
      <c r="BL311" s="52"/>
      <c r="BM311" s="52"/>
      <c r="BQ311" s="27"/>
      <c r="BR311" s="27"/>
      <c r="BS311" s="27"/>
      <c r="BT311" s="27"/>
      <c r="BU311" s="27"/>
      <c r="BV311" s="27"/>
      <c r="BW311" s="54"/>
      <c r="BX311" s="26"/>
      <c r="BY311" s="54"/>
      <c r="BZ311" s="26"/>
      <c r="CA311" s="26"/>
      <c r="CB311" s="26"/>
    </row>
    <row r="312" spans="1:80" ht="17.45" customHeight="1" thickTop="1">
      <c r="A312" s="105">
        <f>A305+1</f>
        <v>44.1</v>
      </c>
      <c r="B312" s="178">
        <f t="shared" si="146"/>
        <v>46045</v>
      </c>
      <c r="C312" s="4"/>
      <c r="D312" s="5"/>
      <c r="E312" s="6"/>
      <c r="F312" s="5"/>
      <c r="G312" s="74">
        <f t="shared" si="165"/>
        <v>565</v>
      </c>
      <c r="H312" s="75">
        <f t="shared" si="165"/>
        <v>5806</v>
      </c>
      <c r="I312" s="76">
        <f t="shared" si="161"/>
        <v>0</v>
      </c>
      <c r="J312" s="77">
        <f t="shared" si="162"/>
        <v>0</v>
      </c>
      <c r="K312" s="77">
        <f t="shared" si="163"/>
        <v>0</v>
      </c>
      <c r="L312" s="77">
        <f t="shared" si="164"/>
        <v>0</v>
      </c>
      <c r="M312" s="78">
        <f t="shared" ca="1" si="147"/>
        <v>0.22147651006711411</v>
      </c>
      <c r="N312" s="78">
        <f t="shared" ca="1" si="148"/>
        <v>6.3331222292590236E-2</v>
      </c>
      <c r="O312" s="78">
        <f t="shared" si="149"/>
        <v>5.0000000000000001E-4</v>
      </c>
      <c r="P312" s="13"/>
      <c r="Q312" s="8"/>
      <c r="R312" s="13"/>
      <c r="S312" s="79">
        <f t="shared" si="137"/>
        <v>0</v>
      </c>
      <c r="T312" s="80">
        <f t="shared" si="138"/>
        <v>0</v>
      </c>
      <c r="U312" s="90">
        <f t="shared" si="139"/>
        <v>0</v>
      </c>
      <c r="V312" s="82">
        <f t="shared" si="140"/>
        <v>0</v>
      </c>
      <c r="W312" s="4"/>
      <c r="X312" s="4"/>
      <c r="Y312" s="6"/>
      <c r="Z312" s="6"/>
      <c r="AA312" s="6"/>
      <c r="AB312" s="6"/>
      <c r="AC312" s="83">
        <f t="shared" si="157"/>
        <v>0</v>
      </c>
      <c r="AD312" s="80">
        <f t="shared" si="158"/>
        <v>0</v>
      </c>
      <c r="AE312" s="76">
        <f t="shared" si="141"/>
        <v>0</v>
      </c>
      <c r="AF312" s="84">
        <f t="shared" si="142"/>
        <v>0</v>
      </c>
      <c r="AG312" s="85">
        <f t="shared" si="143"/>
        <v>0</v>
      </c>
      <c r="AH312" s="85">
        <f t="shared" si="144"/>
        <v>0</v>
      </c>
      <c r="AI312" s="77">
        <f t="shared" si="145"/>
        <v>0</v>
      </c>
      <c r="AJ312" s="84">
        <f t="shared" si="159"/>
        <v>0</v>
      </c>
      <c r="AK312" s="77">
        <f t="shared" si="160"/>
        <v>0</v>
      </c>
      <c r="AL312" s="5"/>
      <c r="AM312" s="9"/>
      <c r="AN312" s="5"/>
      <c r="AO312" s="10"/>
      <c r="AP312" s="5"/>
      <c r="AQ312" s="5"/>
      <c r="AR312" s="5"/>
      <c r="AS312" s="80" t="str">
        <f t="shared" si="150"/>
        <v/>
      </c>
      <c r="AT312" s="80" t="str">
        <f t="shared" ca="1" si="151"/>
        <v/>
      </c>
      <c r="AU312" s="80" t="str">
        <f t="shared" si="152"/>
        <v/>
      </c>
      <c r="AV312" s="172" t="str">
        <f t="shared" ca="1" si="153"/>
        <v/>
      </c>
      <c r="AW312" s="5"/>
      <c r="AX312" s="5"/>
      <c r="AY312" s="80" t="str">
        <f t="shared" si="154"/>
        <v/>
      </c>
      <c r="AZ312" s="165"/>
      <c r="BA312" s="165"/>
      <c r="BB312" s="80" t="str">
        <f t="shared" si="155"/>
        <v/>
      </c>
      <c r="BC312" s="5"/>
      <c r="BH312" s="52"/>
      <c r="BI312" s="52"/>
      <c r="BJ312" s="52"/>
      <c r="BK312" s="52"/>
      <c r="BL312" s="52"/>
      <c r="BM312" s="52"/>
      <c r="BQ312" s="27"/>
      <c r="BR312" s="27"/>
      <c r="BS312" s="27"/>
      <c r="BT312" s="27"/>
      <c r="BU312" s="27"/>
      <c r="BV312" s="27"/>
      <c r="BW312" s="54"/>
      <c r="BX312" s="26"/>
      <c r="BY312" s="54"/>
      <c r="BZ312" s="26"/>
      <c r="CA312" s="26"/>
      <c r="CB312" s="26"/>
    </row>
    <row r="313" spans="1:80" ht="17.45" customHeight="1">
      <c r="A313" s="94">
        <f t="shared" si="156"/>
        <v>44.2</v>
      </c>
      <c r="B313" s="179">
        <f t="shared" si="146"/>
        <v>46046</v>
      </c>
      <c r="C313" s="8"/>
      <c r="D313" s="11"/>
      <c r="E313" s="12"/>
      <c r="F313" s="11"/>
      <c r="G313" s="74">
        <f t="shared" si="165"/>
        <v>565</v>
      </c>
      <c r="H313" s="75">
        <f t="shared" si="165"/>
        <v>5806</v>
      </c>
      <c r="I313" s="88">
        <f t="shared" si="161"/>
        <v>0</v>
      </c>
      <c r="J313" s="78">
        <f t="shared" si="162"/>
        <v>0</v>
      </c>
      <c r="K313" s="78">
        <f t="shared" si="163"/>
        <v>0</v>
      </c>
      <c r="L313" s="78">
        <f t="shared" si="164"/>
        <v>0</v>
      </c>
      <c r="M313" s="78">
        <f t="shared" ca="1" si="147"/>
        <v>0.22147651006711411</v>
      </c>
      <c r="N313" s="78">
        <f t="shared" ca="1" si="148"/>
        <v>6.3331222292590236E-2</v>
      </c>
      <c r="O313" s="78">
        <f t="shared" si="149"/>
        <v>5.0000000000000001E-4</v>
      </c>
      <c r="P313" s="13"/>
      <c r="Q313" s="8"/>
      <c r="R313" s="13"/>
      <c r="S313" s="89">
        <f t="shared" si="137"/>
        <v>0</v>
      </c>
      <c r="T313" s="75">
        <f t="shared" si="138"/>
        <v>0</v>
      </c>
      <c r="U313" s="90">
        <f t="shared" si="139"/>
        <v>0</v>
      </c>
      <c r="V313" s="82">
        <f t="shared" si="140"/>
        <v>0</v>
      </c>
      <c r="W313" s="8"/>
      <c r="X313" s="8"/>
      <c r="Y313" s="12"/>
      <c r="Z313" s="12"/>
      <c r="AA313" s="12"/>
      <c r="AB313" s="12"/>
      <c r="AC313" s="91">
        <f t="shared" si="157"/>
        <v>0</v>
      </c>
      <c r="AD313" s="75">
        <f t="shared" si="158"/>
        <v>0</v>
      </c>
      <c r="AE313" s="88">
        <f t="shared" si="141"/>
        <v>0</v>
      </c>
      <c r="AF313" s="92">
        <f t="shared" si="142"/>
        <v>0</v>
      </c>
      <c r="AG313" s="93">
        <f t="shared" si="143"/>
        <v>0</v>
      </c>
      <c r="AH313" s="93">
        <f t="shared" si="144"/>
        <v>0</v>
      </c>
      <c r="AI313" s="78">
        <f t="shared" si="145"/>
        <v>0</v>
      </c>
      <c r="AJ313" s="92">
        <f t="shared" si="159"/>
        <v>0</v>
      </c>
      <c r="AK313" s="78">
        <f t="shared" si="160"/>
        <v>0</v>
      </c>
      <c r="AL313" s="11"/>
      <c r="AM313" s="14"/>
      <c r="AN313" s="11"/>
      <c r="AO313" s="15"/>
      <c r="AP313" s="11"/>
      <c r="AQ313" s="11"/>
      <c r="AR313" s="11"/>
      <c r="AS313" s="75" t="str">
        <f t="shared" si="150"/>
        <v/>
      </c>
      <c r="AT313" s="75" t="str">
        <f t="shared" ca="1" si="151"/>
        <v/>
      </c>
      <c r="AU313" s="75" t="str">
        <f t="shared" si="152"/>
        <v/>
      </c>
      <c r="AV313" s="170" t="str">
        <f t="shared" ca="1" si="153"/>
        <v/>
      </c>
      <c r="AW313" s="11"/>
      <c r="AX313" s="11"/>
      <c r="AY313" s="75" t="str">
        <f t="shared" si="154"/>
        <v/>
      </c>
      <c r="AZ313" s="11"/>
      <c r="BA313" s="11"/>
      <c r="BB313" s="75" t="str">
        <f t="shared" si="155"/>
        <v/>
      </c>
      <c r="BC313" s="11"/>
      <c r="BH313" s="52"/>
      <c r="BI313" s="52"/>
      <c r="BJ313" s="52"/>
      <c r="BK313" s="52"/>
      <c r="BL313" s="52"/>
      <c r="BM313" s="52"/>
      <c r="BQ313" s="27"/>
      <c r="BR313" s="27"/>
      <c r="BS313" s="27"/>
      <c r="BT313" s="27"/>
      <c r="BU313" s="27"/>
      <c r="BV313" s="27"/>
      <c r="BW313" s="54"/>
      <c r="BX313" s="26"/>
      <c r="BY313" s="54"/>
      <c r="BZ313" s="26"/>
      <c r="CA313" s="26"/>
      <c r="CB313" s="26"/>
    </row>
    <row r="314" spans="1:80" ht="17.45" customHeight="1">
      <c r="A314" s="86">
        <f t="shared" si="156"/>
        <v>44.3</v>
      </c>
      <c r="B314" s="179">
        <f t="shared" si="146"/>
        <v>46047</v>
      </c>
      <c r="C314" s="8"/>
      <c r="D314" s="11"/>
      <c r="E314" s="12"/>
      <c r="F314" s="11"/>
      <c r="G314" s="74">
        <f t="shared" si="165"/>
        <v>565</v>
      </c>
      <c r="H314" s="75">
        <f t="shared" si="165"/>
        <v>5806</v>
      </c>
      <c r="I314" s="88">
        <f t="shared" si="161"/>
        <v>0</v>
      </c>
      <c r="J314" s="78">
        <f t="shared" si="162"/>
        <v>0</v>
      </c>
      <c r="K314" s="78">
        <f t="shared" si="163"/>
        <v>0</v>
      </c>
      <c r="L314" s="78">
        <f t="shared" si="164"/>
        <v>0</v>
      </c>
      <c r="M314" s="78">
        <f t="shared" ca="1" si="147"/>
        <v>0.22147651006711411</v>
      </c>
      <c r="N314" s="78">
        <f t="shared" ca="1" si="148"/>
        <v>6.3331222292590236E-2</v>
      </c>
      <c r="O314" s="78">
        <f t="shared" si="149"/>
        <v>5.0000000000000001E-4</v>
      </c>
      <c r="P314" s="13"/>
      <c r="Q314" s="8"/>
      <c r="R314" s="13"/>
      <c r="S314" s="89">
        <f t="shared" si="137"/>
        <v>0</v>
      </c>
      <c r="T314" s="75">
        <f t="shared" si="138"/>
        <v>0</v>
      </c>
      <c r="U314" s="90">
        <f t="shared" si="139"/>
        <v>0</v>
      </c>
      <c r="V314" s="82">
        <f t="shared" si="140"/>
        <v>0</v>
      </c>
      <c r="W314" s="8"/>
      <c r="X314" s="8"/>
      <c r="Y314" s="12"/>
      <c r="Z314" s="12"/>
      <c r="AA314" s="12"/>
      <c r="AB314" s="12"/>
      <c r="AC314" s="91">
        <f t="shared" si="157"/>
        <v>0</v>
      </c>
      <c r="AD314" s="75">
        <f t="shared" si="158"/>
        <v>0</v>
      </c>
      <c r="AE314" s="88">
        <f t="shared" si="141"/>
        <v>0</v>
      </c>
      <c r="AF314" s="92">
        <f t="shared" si="142"/>
        <v>0</v>
      </c>
      <c r="AG314" s="93">
        <f t="shared" si="143"/>
        <v>0</v>
      </c>
      <c r="AH314" s="93">
        <f t="shared" si="144"/>
        <v>0</v>
      </c>
      <c r="AI314" s="78">
        <f t="shared" si="145"/>
        <v>0</v>
      </c>
      <c r="AJ314" s="92">
        <f t="shared" si="159"/>
        <v>0</v>
      </c>
      <c r="AK314" s="78">
        <f t="shared" si="160"/>
        <v>0</v>
      </c>
      <c r="AL314" s="11"/>
      <c r="AM314" s="14"/>
      <c r="AN314" s="11"/>
      <c r="AO314" s="15"/>
      <c r="AP314" s="11"/>
      <c r="AQ314" s="11"/>
      <c r="AR314" s="11"/>
      <c r="AS314" s="75" t="str">
        <f t="shared" si="150"/>
        <v/>
      </c>
      <c r="AT314" s="75" t="str">
        <f t="shared" ca="1" si="151"/>
        <v/>
      </c>
      <c r="AU314" s="75" t="str">
        <f t="shared" si="152"/>
        <v/>
      </c>
      <c r="AV314" s="170" t="str">
        <f t="shared" ca="1" si="153"/>
        <v/>
      </c>
      <c r="AW314" s="11"/>
      <c r="AX314" s="11"/>
      <c r="AY314" s="75" t="str">
        <f t="shared" si="154"/>
        <v/>
      </c>
      <c r="AZ314" s="11"/>
      <c r="BA314" s="11"/>
      <c r="BB314" s="75" t="str">
        <f t="shared" si="155"/>
        <v/>
      </c>
      <c r="BC314" s="11"/>
      <c r="BH314" s="52"/>
      <c r="BI314" s="52"/>
      <c r="BJ314" s="52"/>
      <c r="BK314" s="52"/>
      <c r="BL314" s="52"/>
      <c r="BM314" s="52"/>
      <c r="BQ314" s="27"/>
      <c r="BR314" s="27"/>
      <c r="BS314" s="27"/>
      <c r="BT314" s="27"/>
      <c r="BU314" s="27"/>
      <c r="BV314" s="27"/>
      <c r="BW314" s="54"/>
      <c r="BX314" s="26"/>
      <c r="BY314" s="54"/>
      <c r="BZ314" s="26"/>
      <c r="CA314" s="26"/>
      <c r="CB314" s="26"/>
    </row>
    <row r="315" spans="1:80" ht="17.45" customHeight="1">
      <c r="A315" s="94">
        <f t="shared" si="156"/>
        <v>44.4</v>
      </c>
      <c r="B315" s="179">
        <f t="shared" si="146"/>
        <v>46048</v>
      </c>
      <c r="C315" s="8"/>
      <c r="D315" s="11"/>
      <c r="E315" s="12"/>
      <c r="F315" s="11"/>
      <c r="G315" s="74">
        <f t="shared" si="165"/>
        <v>565</v>
      </c>
      <c r="H315" s="75">
        <f t="shared" si="165"/>
        <v>5806</v>
      </c>
      <c r="I315" s="88">
        <f t="shared" si="161"/>
        <v>0</v>
      </c>
      <c r="J315" s="78">
        <f t="shared" si="162"/>
        <v>0</v>
      </c>
      <c r="K315" s="78">
        <f t="shared" si="163"/>
        <v>0</v>
      </c>
      <c r="L315" s="78">
        <f t="shared" si="164"/>
        <v>0</v>
      </c>
      <c r="M315" s="78">
        <f t="shared" ca="1" si="147"/>
        <v>0.22147651006711411</v>
      </c>
      <c r="N315" s="78">
        <f t="shared" ca="1" si="148"/>
        <v>6.3331222292590236E-2</v>
      </c>
      <c r="O315" s="78">
        <f t="shared" si="149"/>
        <v>5.0000000000000001E-4</v>
      </c>
      <c r="P315" s="13"/>
      <c r="Q315" s="8"/>
      <c r="R315" s="13"/>
      <c r="S315" s="89">
        <f t="shared" si="137"/>
        <v>0</v>
      </c>
      <c r="T315" s="75">
        <f t="shared" si="138"/>
        <v>0</v>
      </c>
      <c r="U315" s="90">
        <f t="shared" si="139"/>
        <v>0</v>
      </c>
      <c r="V315" s="82">
        <f t="shared" si="140"/>
        <v>0</v>
      </c>
      <c r="W315" s="8"/>
      <c r="X315" s="8"/>
      <c r="Y315" s="12"/>
      <c r="Z315" s="12"/>
      <c r="AA315" s="12"/>
      <c r="AB315" s="12"/>
      <c r="AC315" s="91">
        <f t="shared" si="157"/>
        <v>0</v>
      </c>
      <c r="AD315" s="75">
        <f t="shared" si="158"/>
        <v>0</v>
      </c>
      <c r="AE315" s="88">
        <f t="shared" si="141"/>
        <v>0</v>
      </c>
      <c r="AF315" s="92">
        <f t="shared" si="142"/>
        <v>0</v>
      </c>
      <c r="AG315" s="93">
        <f t="shared" si="143"/>
        <v>0</v>
      </c>
      <c r="AH315" s="93">
        <f t="shared" si="144"/>
        <v>0</v>
      </c>
      <c r="AI315" s="78">
        <f t="shared" si="145"/>
        <v>0</v>
      </c>
      <c r="AJ315" s="92">
        <f t="shared" si="159"/>
        <v>0</v>
      </c>
      <c r="AK315" s="78">
        <f t="shared" si="160"/>
        <v>0</v>
      </c>
      <c r="AL315" s="11"/>
      <c r="AM315" s="14"/>
      <c r="AN315" s="11"/>
      <c r="AO315" s="15"/>
      <c r="AP315" s="11"/>
      <c r="AQ315" s="11"/>
      <c r="AR315" s="11"/>
      <c r="AS315" s="75" t="str">
        <f t="shared" si="150"/>
        <v/>
      </c>
      <c r="AT315" s="75" t="str">
        <f t="shared" ca="1" si="151"/>
        <v/>
      </c>
      <c r="AU315" s="75" t="str">
        <f t="shared" si="152"/>
        <v/>
      </c>
      <c r="AV315" s="170" t="str">
        <f t="shared" ca="1" si="153"/>
        <v/>
      </c>
      <c r="AW315" s="11"/>
      <c r="AX315" s="11"/>
      <c r="AY315" s="75" t="str">
        <f t="shared" si="154"/>
        <v/>
      </c>
      <c r="AZ315" s="11"/>
      <c r="BA315" s="11"/>
      <c r="BB315" s="75" t="str">
        <f t="shared" si="155"/>
        <v/>
      </c>
      <c r="BC315" s="11"/>
      <c r="BH315" s="52"/>
      <c r="BI315" s="52"/>
      <c r="BJ315" s="52"/>
      <c r="BK315" s="52"/>
      <c r="BL315" s="52"/>
      <c r="BM315" s="52"/>
      <c r="BQ315" s="27"/>
      <c r="BR315" s="27"/>
      <c r="BS315" s="27"/>
      <c r="BT315" s="27"/>
      <c r="BU315" s="27"/>
      <c r="BV315" s="27"/>
      <c r="BW315" s="54"/>
      <c r="BX315" s="26"/>
      <c r="BY315" s="54"/>
      <c r="BZ315" s="26"/>
      <c r="CA315" s="26"/>
      <c r="CB315" s="26"/>
    </row>
    <row r="316" spans="1:80" ht="17.45" customHeight="1">
      <c r="A316" s="86">
        <f t="shared" si="156"/>
        <v>44.5</v>
      </c>
      <c r="B316" s="179">
        <f t="shared" si="146"/>
        <v>46049</v>
      </c>
      <c r="C316" s="8"/>
      <c r="D316" s="11"/>
      <c r="E316" s="12"/>
      <c r="F316" s="11"/>
      <c r="G316" s="74">
        <f t="shared" si="165"/>
        <v>565</v>
      </c>
      <c r="H316" s="75">
        <f t="shared" si="165"/>
        <v>5806</v>
      </c>
      <c r="I316" s="88">
        <f t="shared" si="161"/>
        <v>0</v>
      </c>
      <c r="J316" s="78">
        <f t="shared" si="162"/>
        <v>0</v>
      </c>
      <c r="K316" s="78">
        <f t="shared" si="163"/>
        <v>0</v>
      </c>
      <c r="L316" s="78">
        <f t="shared" si="164"/>
        <v>0</v>
      </c>
      <c r="M316" s="78">
        <f t="shared" ca="1" si="147"/>
        <v>0.22147651006711411</v>
      </c>
      <c r="N316" s="78">
        <f t="shared" ca="1" si="148"/>
        <v>6.3331222292590236E-2</v>
      </c>
      <c r="O316" s="78">
        <f t="shared" si="149"/>
        <v>5.0000000000000001E-4</v>
      </c>
      <c r="P316" s="13"/>
      <c r="Q316" s="8"/>
      <c r="R316" s="13"/>
      <c r="S316" s="89">
        <f t="shared" si="137"/>
        <v>0</v>
      </c>
      <c r="T316" s="75">
        <f t="shared" si="138"/>
        <v>0</v>
      </c>
      <c r="U316" s="90">
        <f t="shared" si="139"/>
        <v>0</v>
      </c>
      <c r="V316" s="82">
        <f t="shared" si="140"/>
        <v>0</v>
      </c>
      <c r="W316" s="8"/>
      <c r="X316" s="8"/>
      <c r="Y316" s="12"/>
      <c r="Z316" s="12"/>
      <c r="AA316" s="12"/>
      <c r="AB316" s="12"/>
      <c r="AC316" s="91">
        <f t="shared" si="157"/>
        <v>0</v>
      </c>
      <c r="AD316" s="75">
        <f t="shared" si="158"/>
        <v>0</v>
      </c>
      <c r="AE316" s="88">
        <f t="shared" si="141"/>
        <v>0</v>
      </c>
      <c r="AF316" s="92">
        <f t="shared" si="142"/>
        <v>0</v>
      </c>
      <c r="AG316" s="93">
        <f t="shared" si="143"/>
        <v>0</v>
      </c>
      <c r="AH316" s="93">
        <f t="shared" si="144"/>
        <v>0</v>
      </c>
      <c r="AI316" s="78">
        <f t="shared" si="145"/>
        <v>0</v>
      </c>
      <c r="AJ316" s="92">
        <f t="shared" si="159"/>
        <v>0</v>
      </c>
      <c r="AK316" s="78">
        <f t="shared" si="160"/>
        <v>0</v>
      </c>
      <c r="AL316" s="11"/>
      <c r="AM316" s="14"/>
      <c r="AN316" s="11"/>
      <c r="AO316" s="15"/>
      <c r="AP316" s="11"/>
      <c r="AQ316" s="11"/>
      <c r="AR316" s="11"/>
      <c r="AS316" s="75" t="str">
        <f t="shared" si="150"/>
        <v/>
      </c>
      <c r="AT316" s="75" t="str">
        <f t="shared" ca="1" si="151"/>
        <v/>
      </c>
      <c r="AU316" s="75" t="str">
        <f t="shared" si="152"/>
        <v/>
      </c>
      <c r="AV316" s="170" t="str">
        <f t="shared" ca="1" si="153"/>
        <v/>
      </c>
      <c r="AW316" s="11"/>
      <c r="AX316" s="11"/>
      <c r="AY316" s="75" t="str">
        <f t="shared" si="154"/>
        <v/>
      </c>
      <c r="AZ316" s="11"/>
      <c r="BA316" s="11"/>
      <c r="BB316" s="75" t="str">
        <f t="shared" si="155"/>
        <v/>
      </c>
      <c r="BC316" s="11"/>
      <c r="BH316" s="52"/>
      <c r="BI316" s="52"/>
      <c r="BJ316" s="52"/>
      <c r="BK316" s="52"/>
      <c r="BL316" s="52"/>
      <c r="BM316" s="52"/>
      <c r="BQ316" s="27"/>
      <c r="BR316" s="27"/>
      <c r="BS316" s="27"/>
      <c r="BT316" s="27"/>
      <c r="BU316" s="27"/>
      <c r="BV316" s="27"/>
      <c r="BW316" s="54"/>
      <c r="BX316" s="26"/>
      <c r="BY316" s="54"/>
      <c r="BZ316" s="26"/>
      <c r="CA316" s="26"/>
      <c r="CB316" s="26"/>
    </row>
    <row r="317" spans="1:80" ht="17.45" customHeight="1">
      <c r="A317" s="94">
        <f t="shared" si="156"/>
        <v>44.6</v>
      </c>
      <c r="B317" s="179">
        <f t="shared" si="146"/>
        <v>46050</v>
      </c>
      <c r="C317" s="8"/>
      <c r="D317" s="11"/>
      <c r="E317" s="12"/>
      <c r="F317" s="11"/>
      <c r="G317" s="74">
        <f t="shared" si="165"/>
        <v>565</v>
      </c>
      <c r="H317" s="75">
        <f t="shared" si="165"/>
        <v>5806</v>
      </c>
      <c r="I317" s="88">
        <f t="shared" si="161"/>
        <v>0</v>
      </c>
      <c r="J317" s="78">
        <f t="shared" si="162"/>
        <v>0</v>
      </c>
      <c r="K317" s="78">
        <f t="shared" si="163"/>
        <v>0</v>
      </c>
      <c r="L317" s="78">
        <f t="shared" si="164"/>
        <v>0</v>
      </c>
      <c r="M317" s="78">
        <f t="shared" ca="1" si="147"/>
        <v>0.22147651006711411</v>
      </c>
      <c r="N317" s="78">
        <f t="shared" ca="1" si="148"/>
        <v>6.3331222292590236E-2</v>
      </c>
      <c r="O317" s="78">
        <f t="shared" si="149"/>
        <v>5.0000000000000001E-4</v>
      </c>
      <c r="P317" s="13"/>
      <c r="Q317" s="8"/>
      <c r="R317" s="13"/>
      <c r="S317" s="89">
        <f t="shared" si="137"/>
        <v>0</v>
      </c>
      <c r="T317" s="75">
        <f t="shared" si="138"/>
        <v>0</v>
      </c>
      <c r="U317" s="90">
        <f t="shared" si="139"/>
        <v>0</v>
      </c>
      <c r="V317" s="82">
        <f t="shared" si="140"/>
        <v>0</v>
      </c>
      <c r="W317" s="8"/>
      <c r="X317" s="8"/>
      <c r="Y317" s="12"/>
      <c r="Z317" s="12"/>
      <c r="AA317" s="12"/>
      <c r="AB317" s="12"/>
      <c r="AC317" s="91">
        <f t="shared" si="157"/>
        <v>0</v>
      </c>
      <c r="AD317" s="75">
        <f t="shared" si="158"/>
        <v>0</v>
      </c>
      <c r="AE317" s="88">
        <f t="shared" si="141"/>
        <v>0</v>
      </c>
      <c r="AF317" s="92">
        <f t="shared" si="142"/>
        <v>0</v>
      </c>
      <c r="AG317" s="93">
        <f t="shared" si="143"/>
        <v>0</v>
      </c>
      <c r="AH317" s="93">
        <f t="shared" si="144"/>
        <v>0</v>
      </c>
      <c r="AI317" s="78">
        <f t="shared" si="145"/>
        <v>0</v>
      </c>
      <c r="AJ317" s="92">
        <f t="shared" si="159"/>
        <v>0</v>
      </c>
      <c r="AK317" s="78">
        <f t="shared" si="160"/>
        <v>0</v>
      </c>
      <c r="AL317" s="11"/>
      <c r="AM317" s="14"/>
      <c r="AN317" s="11"/>
      <c r="AO317" s="15"/>
      <c r="AP317" s="11"/>
      <c r="AQ317" s="11"/>
      <c r="AR317" s="11"/>
      <c r="AS317" s="75" t="str">
        <f t="shared" si="150"/>
        <v/>
      </c>
      <c r="AT317" s="75" t="str">
        <f t="shared" ca="1" si="151"/>
        <v/>
      </c>
      <c r="AU317" s="75" t="str">
        <f t="shared" si="152"/>
        <v/>
      </c>
      <c r="AV317" s="170" t="str">
        <f t="shared" ca="1" si="153"/>
        <v/>
      </c>
      <c r="AW317" s="11"/>
      <c r="AX317" s="11"/>
      <c r="AY317" s="75" t="str">
        <f t="shared" si="154"/>
        <v/>
      </c>
      <c r="AZ317" s="11"/>
      <c r="BA317" s="11"/>
      <c r="BB317" s="75" t="str">
        <f t="shared" si="155"/>
        <v/>
      </c>
      <c r="BC317" s="11"/>
      <c r="BH317" s="52"/>
      <c r="BI317" s="52"/>
      <c r="BJ317" s="52"/>
      <c r="BK317" s="52"/>
      <c r="BL317" s="52"/>
      <c r="BM317" s="52"/>
      <c r="BQ317" s="27"/>
      <c r="BR317" s="27"/>
      <c r="BS317" s="27"/>
      <c r="BT317" s="27"/>
      <c r="BU317" s="27"/>
      <c r="BV317" s="27"/>
      <c r="BW317" s="54"/>
      <c r="BX317" s="26"/>
      <c r="BY317" s="54"/>
      <c r="BZ317" s="26"/>
      <c r="CA317" s="26"/>
      <c r="CB317" s="26"/>
    </row>
    <row r="318" spans="1:80" ht="17.45" customHeight="1" thickBot="1">
      <c r="A318" s="86">
        <f t="shared" si="156"/>
        <v>44.7</v>
      </c>
      <c r="B318" s="180">
        <f t="shared" si="146"/>
        <v>46051</v>
      </c>
      <c r="C318" s="16"/>
      <c r="D318" s="17"/>
      <c r="E318" s="18"/>
      <c r="F318" s="17"/>
      <c r="G318" s="96">
        <f t="shared" si="165"/>
        <v>565</v>
      </c>
      <c r="H318" s="97">
        <f t="shared" si="165"/>
        <v>5806</v>
      </c>
      <c r="I318" s="98">
        <f t="shared" si="161"/>
        <v>0</v>
      </c>
      <c r="J318" s="99">
        <f t="shared" si="162"/>
        <v>0</v>
      </c>
      <c r="K318" s="99">
        <f t="shared" si="163"/>
        <v>0</v>
      </c>
      <c r="L318" s="99">
        <f t="shared" si="164"/>
        <v>0</v>
      </c>
      <c r="M318" s="99">
        <f t="shared" ca="1" si="147"/>
        <v>0.22147651006711411</v>
      </c>
      <c r="N318" s="99">
        <f t="shared" ca="1" si="148"/>
        <v>6.3331222292590236E-2</v>
      </c>
      <c r="O318" s="99">
        <f t="shared" si="149"/>
        <v>5.0000000000000001E-4</v>
      </c>
      <c r="P318" s="19"/>
      <c r="Q318" s="16"/>
      <c r="R318" s="19"/>
      <c r="S318" s="89">
        <f t="shared" si="137"/>
        <v>0</v>
      </c>
      <c r="T318" s="75">
        <f t="shared" si="138"/>
        <v>0</v>
      </c>
      <c r="U318" s="100">
        <f t="shared" si="139"/>
        <v>0</v>
      </c>
      <c r="V318" s="101">
        <f t="shared" si="140"/>
        <v>0</v>
      </c>
      <c r="W318" s="16"/>
      <c r="X318" s="8"/>
      <c r="Y318" s="12"/>
      <c r="Z318" s="12"/>
      <c r="AA318" s="12"/>
      <c r="AB318" s="12"/>
      <c r="AC318" s="102">
        <f t="shared" si="157"/>
        <v>0</v>
      </c>
      <c r="AD318" s="97">
        <f t="shared" si="158"/>
        <v>0</v>
      </c>
      <c r="AE318" s="98">
        <f t="shared" si="141"/>
        <v>0</v>
      </c>
      <c r="AF318" s="103">
        <f t="shared" si="142"/>
        <v>0</v>
      </c>
      <c r="AG318" s="104">
        <f t="shared" si="143"/>
        <v>0</v>
      </c>
      <c r="AH318" s="104">
        <f t="shared" si="144"/>
        <v>0</v>
      </c>
      <c r="AI318" s="99">
        <f t="shared" si="145"/>
        <v>0</v>
      </c>
      <c r="AJ318" s="103">
        <f t="shared" si="159"/>
        <v>0</v>
      </c>
      <c r="AK318" s="99">
        <f t="shared" si="160"/>
        <v>0</v>
      </c>
      <c r="AL318" s="17"/>
      <c r="AM318" s="20"/>
      <c r="AN318" s="17"/>
      <c r="AO318" s="21"/>
      <c r="AP318" s="17"/>
      <c r="AQ318" s="17"/>
      <c r="AR318" s="17"/>
      <c r="AS318" s="97" t="str">
        <f t="shared" si="150"/>
        <v/>
      </c>
      <c r="AT318" s="97" t="str">
        <f t="shared" ca="1" si="151"/>
        <v/>
      </c>
      <c r="AU318" s="97" t="str">
        <f t="shared" si="152"/>
        <v/>
      </c>
      <c r="AV318" s="171" t="str">
        <f t="shared" ca="1" si="153"/>
        <v/>
      </c>
      <c r="AW318" s="17"/>
      <c r="AX318" s="17"/>
      <c r="AY318" s="97" t="str">
        <f t="shared" si="154"/>
        <v/>
      </c>
      <c r="AZ318" s="17"/>
      <c r="BA318" s="17"/>
      <c r="BB318" s="97" t="str">
        <f t="shared" si="155"/>
        <v/>
      </c>
      <c r="BC318" s="17"/>
      <c r="BH318" s="52"/>
      <c r="BI318" s="52"/>
      <c r="BJ318" s="52"/>
      <c r="BK318" s="52"/>
      <c r="BL318" s="52"/>
      <c r="BM318" s="52"/>
      <c r="BQ318" s="27"/>
      <c r="BR318" s="27"/>
      <c r="BS318" s="27"/>
      <c r="BT318" s="27"/>
      <c r="BU318" s="27"/>
      <c r="BV318" s="27"/>
      <c r="BW318" s="54"/>
      <c r="BX318" s="26"/>
      <c r="BY318" s="54"/>
      <c r="BZ318" s="26"/>
      <c r="CA318" s="26"/>
      <c r="CB318" s="26"/>
    </row>
    <row r="319" spans="1:80" ht="17.45" customHeight="1" thickTop="1">
      <c r="A319" s="71">
        <f>A312+1</f>
        <v>45.1</v>
      </c>
      <c r="B319" s="178">
        <f t="shared" si="146"/>
        <v>46052</v>
      </c>
      <c r="C319" s="4"/>
      <c r="D319" s="5"/>
      <c r="E319" s="6"/>
      <c r="F319" s="5"/>
      <c r="G319" s="74">
        <f t="shared" si="165"/>
        <v>565</v>
      </c>
      <c r="H319" s="75">
        <f t="shared" si="165"/>
        <v>5806</v>
      </c>
      <c r="I319" s="76">
        <f t="shared" si="161"/>
        <v>0</v>
      </c>
      <c r="J319" s="77">
        <f t="shared" si="162"/>
        <v>0</v>
      </c>
      <c r="K319" s="77">
        <f t="shared" si="163"/>
        <v>0</v>
      </c>
      <c r="L319" s="77">
        <f t="shared" si="164"/>
        <v>0</v>
      </c>
      <c r="M319" s="78">
        <f t="shared" ca="1" si="147"/>
        <v>0.22147651006711411</v>
      </c>
      <c r="N319" s="78">
        <f t="shared" ca="1" si="148"/>
        <v>6.3331222292590236E-2</v>
      </c>
      <c r="O319" s="78">
        <f t="shared" si="149"/>
        <v>5.0000000000000001E-4</v>
      </c>
      <c r="P319" s="13"/>
      <c r="Q319" s="8"/>
      <c r="R319" s="13"/>
      <c r="S319" s="79">
        <f t="shared" si="137"/>
        <v>0</v>
      </c>
      <c r="T319" s="80">
        <f t="shared" si="138"/>
        <v>0</v>
      </c>
      <c r="U319" s="90">
        <f t="shared" si="139"/>
        <v>0</v>
      </c>
      <c r="V319" s="82">
        <f t="shared" si="140"/>
        <v>0</v>
      </c>
      <c r="W319" s="4"/>
      <c r="X319" s="4"/>
      <c r="Y319" s="6"/>
      <c r="Z319" s="6"/>
      <c r="AA319" s="6"/>
      <c r="AB319" s="6"/>
      <c r="AC319" s="83">
        <f t="shared" si="157"/>
        <v>0</v>
      </c>
      <c r="AD319" s="80">
        <f t="shared" si="158"/>
        <v>0</v>
      </c>
      <c r="AE319" s="76">
        <f t="shared" si="141"/>
        <v>0</v>
      </c>
      <c r="AF319" s="84">
        <f t="shared" si="142"/>
        <v>0</v>
      </c>
      <c r="AG319" s="85">
        <f t="shared" si="143"/>
        <v>0</v>
      </c>
      <c r="AH319" s="85">
        <f t="shared" si="144"/>
        <v>0</v>
      </c>
      <c r="AI319" s="77">
        <f t="shared" si="145"/>
        <v>0</v>
      </c>
      <c r="AJ319" s="84">
        <f t="shared" si="159"/>
        <v>0</v>
      </c>
      <c r="AK319" s="77">
        <f t="shared" si="160"/>
        <v>0</v>
      </c>
      <c r="AL319" s="5"/>
      <c r="AM319" s="9"/>
      <c r="AN319" s="5"/>
      <c r="AO319" s="10"/>
      <c r="AP319" s="5"/>
      <c r="AQ319" s="5"/>
      <c r="AR319" s="5"/>
      <c r="AS319" s="80" t="str">
        <f t="shared" si="150"/>
        <v/>
      </c>
      <c r="AT319" s="80" t="str">
        <f t="shared" ca="1" si="151"/>
        <v/>
      </c>
      <c r="AU319" s="80" t="str">
        <f t="shared" si="152"/>
        <v/>
      </c>
      <c r="AV319" s="172" t="str">
        <f t="shared" ca="1" si="153"/>
        <v/>
      </c>
      <c r="AW319" s="5"/>
      <c r="AX319" s="5"/>
      <c r="AY319" s="80" t="str">
        <f t="shared" si="154"/>
        <v/>
      </c>
      <c r="AZ319" s="165"/>
      <c r="BA319" s="165"/>
      <c r="BB319" s="80" t="str">
        <f t="shared" si="155"/>
        <v/>
      </c>
      <c r="BC319" s="5"/>
      <c r="BH319" s="52"/>
      <c r="BI319" s="52"/>
      <c r="BJ319" s="52"/>
      <c r="BK319" s="52"/>
      <c r="BL319" s="52"/>
      <c r="BM319" s="52"/>
      <c r="BQ319" s="27"/>
      <c r="BR319" s="27"/>
      <c r="BS319" s="27"/>
      <c r="BT319" s="27"/>
      <c r="BU319" s="27"/>
      <c r="BV319" s="27"/>
      <c r="BW319" s="54"/>
      <c r="BX319" s="26"/>
      <c r="BY319" s="54"/>
      <c r="BZ319" s="26"/>
      <c r="CA319" s="26"/>
      <c r="CB319" s="26"/>
    </row>
    <row r="320" spans="1:80" ht="17.45" customHeight="1">
      <c r="A320" s="86">
        <f t="shared" si="156"/>
        <v>45.2</v>
      </c>
      <c r="B320" s="179">
        <f t="shared" si="146"/>
        <v>46053</v>
      </c>
      <c r="C320" s="8"/>
      <c r="D320" s="11"/>
      <c r="E320" s="12"/>
      <c r="F320" s="11"/>
      <c r="G320" s="74">
        <f t="shared" si="165"/>
        <v>565</v>
      </c>
      <c r="H320" s="75">
        <f t="shared" si="165"/>
        <v>5806</v>
      </c>
      <c r="I320" s="88">
        <f t="shared" si="161"/>
        <v>0</v>
      </c>
      <c r="J320" s="78">
        <f t="shared" si="162"/>
        <v>0</v>
      </c>
      <c r="K320" s="78">
        <f t="shared" si="163"/>
        <v>0</v>
      </c>
      <c r="L320" s="78">
        <f t="shared" si="164"/>
        <v>0</v>
      </c>
      <c r="M320" s="78">
        <f t="shared" ca="1" si="147"/>
        <v>0.22147651006711411</v>
      </c>
      <c r="N320" s="78">
        <f t="shared" ca="1" si="148"/>
        <v>6.3331222292590236E-2</v>
      </c>
      <c r="O320" s="78">
        <f t="shared" si="149"/>
        <v>5.0000000000000001E-4</v>
      </c>
      <c r="P320" s="13"/>
      <c r="Q320" s="8"/>
      <c r="R320" s="13"/>
      <c r="S320" s="89">
        <f t="shared" ref="S320:S383" si="166">IF($P320="FULL FEED",Q320,Q320/2)</f>
        <v>0</v>
      </c>
      <c r="T320" s="75">
        <f t="shared" ref="T320:T383" si="167">IF($P320="FULL FEED",R320,R320/2)</f>
        <v>0</v>
      </c>
      <c r="U320" s="90">
        <f t="shared" ref="U320:U383" si="168">IF($P320="FULL FEED",(Q320*G320/1000),(Q320*2*G320/1000))</f>
        <v>0</v>
      </c>
      <c r="V320" s="82">
        <f t="shared" ref="V320:V383" si="169">IF($P320="FULL FEED",(R320*H320/1000),(R320*2*H320/1000))</f>
        <v>0</v>
      </c>
      <c r="W320" s="8"/>
      <c r="X320" s="8"/>
      <c r="Y320" s="12"/>
      <c r="Z320" s="12"/>
      <c r="AA320" s="12"/>
      <c r="AB320" s="12"/>
      <c r="AC320" s="91">
        <f t="shared" si="157"/>
        <v>0</v>
      </c>
      <c r="AD320" s="75">
        <f t="shared" si="158"/>
        <v>0</v>
      </c>
      <c r="AE320" s="88">
        <f t="shared" si="141"/>
        <v>0</v>
      </c>
      <c r="AF320" s="92">
        <f t="shared" si="142"/>
        <v>0</v>
      </c>
      <c r="AG320" s="93">
        <f t="shared" si="143"/>
        <v>0</v>
      </c>
      <c r="AH320" s="93">
        <f t="shared" si="144"/>
        <v>0</v>
      </c>
      <c r="AI320" s="78">
        <f t="shared" si="145"/>
        <v>0</v>
      </c>
      <c r="AJ320" s="92">
        <f t="shared" si="159"/>
        <v>0</v>
      </c>
      <c r="AK320" s="78">
        <f t="shared" si="160"/>
        <v>0</v>
      </c>
      <c r="AL320" s="11"/>
      <c r="AM320" s="14"/>
      <c r="AN320" s="11"/>
      <c r="AO320" s="15"/>
      <c r="AP320" s="11"/>
      <c r="AQ320" s="11"/>
      <c r="AR320" s="11"/>
      <c r="AS320" s="75" t="str">
        <f t="shared" si="150"/>
        <v/>
      </c>
      <c r="AT320" s="75" t="str">
        <f t="shared" ca="1" si="151"/>
        <v/>
      </c>
      <c r="AU320" s="75" t="str">
        <f t="shared" si="152"/>
        <v/>
      </c>
      <c r="AV320" s="170" t="str">
        <f t="shared" ca="1" si="153"/>
        <v/>
      </c>
      <c r="AW320" s="11"/>
      <c r="AX320" s="11"/>
      <c r="AY320" s="75" t="str">
        <f t="shared" si="154"/>
        <v/>
      </c>
      <c r="AZ320" s="11"/>
      <c r="BA320" s="11"/>
      <c r="BB320" s="75" t="str">
        <f t="shared" si="155"/>
        <v/>
      </c>
      <c r="BC320" s="11"/>
      <c r="BH320" s="52"/>
      <c r="BI320" s="52"/>
      <c r="BJ320" s="52"/>
      <c r="BK320" s="52"/>
      <c r="BL320" s="52"/>
      <c r="BM320" s="52"/>
      <c r="BQ320" s="27"/>
      <c r="BR320" s="27"/>
      <c r="BS320" s="27"/>
      <c r="BT320" s="27"/>
      <c r="BU320" s="27"/>
      <c r="BV320" s="27"/>
      <c r="BW320" s="54"/>
      <c r="BX320" s="26"/>
      <c r="BY320" s="54"/>
      <c r="BZ320" s="26"/>
      <c r="CA320" s="26"/>
      <c r="CB320" s="26"/>
    </row>
    <row r="321" spans="1:80" ht="17.45" customHeight="1">
      <c r="A321" s="94">
        <f t="shared" si="156"/>
        <v>45.3</v>
      </c>
      <c r="B321" s="179">
        <f t="shared" si="146"/>
        <v>46054</v>
      </c>
      <c r="C321" s="8"/>
      <c r="D321" s="11"/>
      <c r="E321" s="12"/>
      <c r="F321" s="11"/>
      <c r="G321" s="74">
        <f t="shared" si="165"/>
        <v>565</v>
      </c>
      <c r="H321" s="75">
        <f t="shared" si="165"/>
        <v>5806</v>
      </c>
      <c r="I321" s="88">
        <f t="shared" si="161"/>
        <v>0</v>
      </c>
      <c r="J321" s="78">
        <f t="shared" si="162"/>
        <v>0</v>
      </c>
      <c r="K321" s="78">
        <f t="shared" si="163"/>
        <v>0</v>
      </c>
      <c r="L321" s="78">
        <f t="shared" si="164"/>
        <v>0</v>
      </c>
      <c r="M321" s="78">
        <f t="shared" ca="1" si="147"/>
        <v>0.22147651006711411</v>
      </c>
      <c r="N321" s="78">
        <f t="shared" ca="1" si="148"/>
        <v>6.3331222292590236E-2</v>
      </c>
      <c r="O321" s="78">
        <f t="shared" si="149"/>
        <v>5.0000000000000001E-4</v>
      </c>
      <c r="P321" s="13"/>
      <c r="Q321" s="8"/>
      <c r="R321" s="13"/>
      <c r="S321" s="89">
        <f t="shared" si="166"/>
        <v>0</v>
      </c>
      <c r="T321" s="75">
        <f t="shared" si="167"/>
        <v>0</v>
      </c>
      <c r="U321" s="90">
        <f t="shared" si="168"/>
        <v>0</v>
      </c>
      <c r="V321" s="82">
        <f t="shared" si="169"/>
        <v>0</v>
      </c>
      <c r="W321" s="8"/>
      <c r="X321" s="8"/>
      <c r="Y321" s="12"/>
      <c r="Z321" s="12"/>
      <c r="AA321" s="12"/>
      <c r="AB321" s="12"/>
      <c r="AC321" s="91">
        <f t="shared" si="157"/>
        <v>0</v>
      </c>
      <c r="AD321" s="75">
        <f t="shared" si="158"/>
        <v>0</v>
      </c>
      <c r="AE321" s="88">
        <f t="shared" si="141"/>
        <v>0</v>
      </c>
      <c r="AF321" s="92">
        <f t="shared" si="142"/>
        <v>0</v>
      </c>
      <c r="AG321" s="93">
        <f t="shared" si="143"/>
        <v>0</v>
      </c>
      <c r="AH321" s="93">
        <f t="shared" si="144"/>
        <v>0</v>
      </c>
      <c r="AI321" s="78">
        <f t="shared" si="145"/>
        <v>0</v>
      </c>
      <c r="AJ321" s="92">
        <f t="shared" si="159"/>
        <v>0</v>
      </c>
      <c r="AK321" s="78">
        <f t="shared" si="160"/>
        <v>0</v>
      </c>
      <c r="AL321" s="11"/>
      <c r="AM321" s="14"/>
      <c r="AN321" s="11"/>
      <c r="AO321" s="15"/>
      <c r="AP321" s="11"/>
      <c r="AQ321" s="11"/>
      <c r="AR321" s="11"/>
      <c r="AS321" s="75" t="str">
        <f t="shared" si="150"/>
        <v/>
      </c>
      <c r="AT321" s="75" t="str">
        <f t="shared" ca="1" si="151"/>
        <v/>
      </c>
      <c r="AU321" s="75" t="str">
        <f t="shared" si="152"/>
        <v/>
      </c>
      <c r="AV321" s="170" t="str">
        <f t="shared" ca="1" si="153"/>
        <v/>
      </c>
      <c r="AW321" s="11"/>
      <c r="AX321" s="11"/>
      <c r="AY321" s="75" t="str">
        <f t="shared" si="154"/>
        <v/>
      </c>
      <c r="AZ321" s="11"/>
      <c r="BA321" s="11"/>
      <c r="BB321" s="75" t="str">
        <f t="shared" si="155"/>
        <v/>
      </c>
      <c r="BC321" s="11"/>
      <c r="BH321" s="52"/>
      <c r="BI321" s="52"/>
      <c r="BJ321" s="52"/>
      <c r="BK321" s="52"/>
      <c r="BL321" s="52"/>
      <c r="BM321" s="52"/>
      <c r="BQ321" s="27"/>
      <c r="BR321" s="27"/>
      <c r="BS321" s="27"/>
      <c r="BT321" s="27"/>
      <c r="BU321" s="27"/>
      <c r="BV321" s="27"/>
      <c r="BW321" s="54"/>
      <c r="BX321" s="26"/>
      <c r="BY321" s="54"/>
      <c r="BZ321" s="26"/>
      <c r="CA321" s="26"/>
      <c r="CB321" s="26"/>
    </row>
    <row r="322" spans="1:80" ht="17.45" customHeight="1">
      <c r="A322" s="86">
        <f t="shared" si="156"/>
        <v>45.4</v>
      </c>
      <c r="B322" s="179">
        <f t="shared" si="146"/>
        <v>46055</v>
      </c>
      <c r="C322" s="8"/>
      <c r="D322" s="11"/>
      <c r="E322" s="12"/>
      <c r="F322" s="11"/>
      <c r="G322" s="74">
        <f t="shared" si="165"/>
        <v>565</v>
      </c>
      <c r="H322" s="75">
        <f t="shared" si="165"/>
        <v>5806</v>
      </c>
      <c r="I322" s="88">
        <f t="shared" si="161"/>
        <v>0</v>
      </c>
      <c r="J322" s="78">
        <f t="shared" si="162"/>
        <v>0</v>
      </c>
      <c r="K322" s="78">
        <f t="shared" si="163"/>
        <v>0</v>
      </c>
      <c r="L322" s="78">
        <f t="shared" si="164"/>
        <v>0</v>
      </c>
      <c r="M322" s="78">
        <f t="shared" ca="1" si="147"/>
        <v>0.22147651006711411</v>
      </c>
      <c r="N322" s="78">
        <f t="shared" ca="1" si="148"/>
        <v>6.3331222292590236E-2</v>
      </c>
      <c r="O322" s="78">
        <f t="shared" si="149"/>
        <v>5.0000000000000001E-4</v>
      </c>
      <c r="P322" s="13"/>
      <c r="Q322" s="8"/>
      <c r="R322" s="13"/>
      <c r="S322" s="89">
        <f t="shared" si="166"/>
        <v>0</v>
      </c>
      <c r="T322" s="75">
        <f t="shared" si="167"/>
        <v>0</v>
      </c>
      <c r="U322" s="90">
        <f t="shared" si="168"/>
        <v>0</v>
      </c>
      <c r="V322" s="82">
        <f t="shared" si="169"/>
        <v>0</v>
      </c>
      <c r="W322" s="8"/>
      <c r="X322" s="8"/>
      <c r="Y322" s="12"/>
      <c r="Z322" s="12"/>
      <c r="AA322" s="12"/>
      <c r="AB322" s="12"/>
      <c r="AC322" s="91">
        <f t="shared" si="157"/>
        <v>0</v>
      </c>
      <c r="AD322" s="75">
        <f t="shared" si="158"/>
        <v>0</v>
      </c>
      <c r="AE322" s="88">
        <f t="shared" si="141"/>
        <v>0</v>
      </c>
      <c r="AF322" s="92">
        <f t="shared" si="142"/>
        <v>0</v>
      </c>
      <c r="AG322" s="93">
        <f t="shared" si="143"/>
        <v>0</v>
      </c>
      <c r="AH322" s="93">
        <f t="shared" si="144"/>
        <v>0</v>
      </c>
      <c r="AI322" s="78">
        <f t="shared" si="145"/>
        <v>0</v>
      </c>
      <c r="AJ322" s="92">
        <f t="shared" si="159"/>
        <v>0</v>
      </c>
      <c r="AK322" s="78">
        <f t="shared" si="160"/>
        <v>0</v>
      </c>
      <c r="AL322" s="11"/>
      <c r="AM322" s="14"/>
      <c r="AN322" s="11"/>
      <c r="AO322" s="15"/>
      <c r="AP322" s="11"/>
      <c r="AQ322" s="11"/>
      <c r="AR322" s="11"/>
      <c r="AS322" s="75" t="str">
        <f t="shared" si="150"/>
        <v/>
      </c>
      <c r="AT322" s="75" t="str">
        <f t="shared" ca="1" si="151"/>
        <v/>
      </c>
      <c r="AU322" s="75" t="str">
        <f t="shared" si="152"/>
        <v/>
      </c>
      <c r="AV322" s="170" t="str">
        <f t="shared" ca="1" si="153"/>
        <v/>
      </c>
      <c r="AW322" s="11"/>
      <c r="AX322" s="11"/>
      <c r="AY322" s="75" t="str">
        <f t="shared" si="154"/>
        <v/>
      </c>
      <c r="AZ322" s="11"/>
      <c r="BA322" s="11"/>
      <c r="BB322" s="75" t="str">
        <f t="shared" si="155"/>
        <v/>
      </c>
      <c r="BC322" s="11"/>
      <c r="BH322" s="52"/>
      <c r="BI322" s="52"/>
      <c r="BJ322" s="52"/>
      <c r="BK322" s="52"/>
      <c r="BL322" s="52"/>
      <c r="BM322" s="52"/>
      <c r="BQ322" s="27"/>
      <c r="BR322" s="27"/>
      <c r="BS322" s="27"/>
      <c r="BT322" s="27"/>
      <c r="BU322" s="27"/>
      <c r="BV322" s="27"/>
      <c r="BW322" s="54"/>
      <c r="BX322" s="26"/>
      <c r="BY322" s="54"/>
      <c r="BZ322" s="26"/>
      <c r="CA322" s="26"/>
      <c r="CB322" s="26"/>
    </row>
    <row r="323" spans="1:80" ht="17.45" customHeight="1">
      <c r="A323" s="94">
        <f t="shared" si="156"/>
        <v>45.5</v>
      </c>
      <c r="B323" s="179">
        <f t="shared" si="146"/>
        <v>46056</v>
      </c>
      <c r="C323" s="8"/>
      <c r="D323" s="11"/>
      <c r="E323" s="12"/>
      <c r="F323" s="11"/>
      <c r="G323" s="74">
        <f t="shared" si="165"/>
        <v>565</v>
      </c>
      <c r="H323" s="75">
        <f t="shared" si="165"/>
        <v>5806</v>
      </c>
      <c r="I323" s="88">
        <f t="shared" si="161"/>
        <v>0</v>
      </c>
      <c r="J323" s="78">
        <f t="shared" si="162"/>
        <v>0</v>
      </c>
      <c r="K323" s="78">
        <f t="shared" si="163"/>
        <v>0</v>
      </c>
      <c r="L323" s="78">
        <f t="shared" si="164"/>
        <v>0</v>
      </c>
      <c r="M323" s="78">
        <f t="shared" ca="1" si="147"/>
        <v>0.22147651006711411</v>
      </c>
      <c r="N323" s="78">
        <f t="shared" ca="1" si="148"/>
        <v>6.3331222292590236E-2</v>
      </c>
      <c r="O323" s="78">
        <f t="shared" si="149"/>
        <v>5.0000000000000001E-4</v>
      </c>
      <c r="P323" s="13"/>
      <c r="Q323" s="8"/>
      <c r="R323" s="13"/>
      <c r="S323" s="89">
        <f t="shared" si="166"/>
        <v>0</v>
      </c>
      <c r="T323" s="75">
        <f t="shared" si="167"/>
        <v>0</v>
      </c>
      <c r="U323" s="90">
        <f t="shared" si="168"/>
        <v>0</v>
      </c>
      <c r="V323" s="82">
        <f t="shared" si="169"/>
        <v>0</v>
      </c>
      <c r="W323" s="8"/>
      <c r="X323" s="8"/>
      <c r="Y323" s="12"/>
      <c r="Z323" s="12"/>
      <c r="AA323" s="12"/>
      <c r="AB323" s="12"/>
      <c r="AC323" s="91">
        <f t="shared" si="157"/>
        <v>0</v>
      </c>
      <c r="AD323" s="75">
        <f t="shared" si="158"/>
        <v>0</v>
      </c>
      <c r="AE323" s="88">
        <f t="shared" si="141"/>
        <v>0</v>
      </c>
      <c r="AF323" s="92">
        <f t="shared" si="142"/>
        <v>0</v>
      </c>
      <c r="AG323" s="93">
        <f t="shared" si="143"/>
        <v>0</v>
      </c>
      <c r="AH323" s="93">
        <f t="shared" si="144"/>
        <v>0</v>
      </c>
      <c r="AI323" s="78">
        <f t="shared" si="145"/>
        <v>0</v>
      </c>
      <c r="AJ323" s="92">
        <f t="shared" si="159"/>
        <v>0</v>
      </c>
      <c r="AK323" s="78">
        <f t="shared" si="160"/>
        <v>0</v>
      </c>
      <c r="AL323" s="11"/>
      <c r="AM323" s="14"/>
      <c r="AN323" s="11"/>
      <c r="AO323" s="15"/>
      <c r="AP323" s="11"/>
      <c r="AQ323" s="11"/>
      <c r="AR323" s="11"/>
      <c r="AS323" s="75" t="str">
        <f t="shared" si="150"/>
        <v/>
      </c>
      <c r="AT323" s="75" t="str">
        <f t="shared" ca="1" si="151"/>
        <v/>
      </c>
      <c r="AU323" s="75" t="str">
        <f t="shared" si="152"/>
        <v/>
      </c>
      <c r="AV323" s="170" t="str">
        <f t="shared" ca="1" si="153"/>
        <v/>
      </c>
      <c r="AW323" s="11"/>
      <c r="AX323" s="11"/>
      <c r="AY323" s="75" t="str">
        <f t="shared" si="154"/>
        <v/>
      </c>
      <c r="AZ323" s="11"/>
      <c r="BA323" s="11"/>
      <c r="BB323" s="75" t="str">
        <f t="shared" si="155"/>
        <v/>
      </c>
      <c r="BC323" s="11"/>
      <c r="BH323" s="52"/>
      <c r="BI323" s="52"/>
      <c r="BJ323" s="52"/>
      <c r="BK323" s="52"/>
      <c r="BL323" s="52"/>
      <c r="BM323" s="52"/>
      <c r="BQ323" s="27"/>
      <c r="BR323" s="27"/>
      <c r="BS323" s="27"/>
      <c r="BT323" s="27"/>
      <c r="BU323" s="27"/>
      <c r="BV323" s="27"/>
      <c r="BW323" s="54"/>
      <c r="BX323" s="26"/>
      <c r="BY323" s="54"/>
      <c r="BZ323" s="26"/>
      <c r="CA323" s="26"/>
      <c r="CB323" s="26"/>
    </row>
    <row r="324" spans="1:80" ht="17.45" customHeight="1">
      <c r="A324" s="86">
        <f t="shared" si="156"/>
        <v>45.6</v>
      </c>
      <c r="B324" s="179">
        <f t="shared" si="146"/>
        <v>46057</v>
      </c>
      <c r="C324" s="8"/>
      <c r="D324" s="11"/>
      <c r="E324" s="12"/>
      <c r="F324" s="11"/>
      <c r="G324" s="74">
        <f t="shared" si="165"/>
        <v>565</v>
      </c>
      <c r="H324" s="75">
        <f t="shared" si="165"/>
        <v>5806</v>
      </c>
      <c r="I324" s="88">
        <f t="shared" si="161"/>
        <v>0</v>
      </c>
      <c r="J324" s="78">
        <f t="shared" si="162"/>
        <v>0</v>
      </c>
      <c r="K324" s="78">
        <f t="shared" si="163"/>
        <v>0</v>
      </c>
      <c r="L324" s="78">
        <f t="shared" si="164"/>
        <v>0</v>
      </c>
      <c r="M324" s="78">
        <f t="shared" ca="1" si="147"/>
        <v>0.22147651006711411</v>
      </c>
      <c r="N324" s="78">
        <f t="shared" ca="1" si="148"/>
        <v>6.3331222292590236E-2</v>
      </c>
      <c r="O324" s="78">
        <f t="shared" si="149"/>
        <v>5.0000000000000001E-4</v>
      </c>
      <c r="P324" s="13"/>
      <c r="Q324" s="8"/>
      <c r="R324" s="13"/>
      <c r="S324" s="89">
        <f t="shared" si="166"/>
        <v>0</v>
      </c>
      <c r="T324" s="75">
        <f t="shared" si="167"/>
        <v>0</v>
      </c>
      <c r="U324" s="90">
        <f t="shared" si="168"/>
        <v>0</v>
      </c>
      <c r="V324" s="82">
        <f t="shared" si="169"/>
        <v>0</v>
      </c>
      <c r="W324" s="8"/>
      <c r="X324" s="8"/>
      <c r="Y324" s="12"/>
      <c r="Z324" s="12"/>
      <c r="AA324" s="12"/>
      <c r="AB324" s="12"/>
      <c r="AC324" s="91">
        <f t="shared" si="157"/>
        <v>0</v>
      </c>
      <c r="AD324" s="75">
        <f t="shared" si="158"/>
        <v>0</v>
      </c>
      <c r="AE324" s="88">
        <f t="shared" si="141"/>
        <v>0</v>
      </c>
      <c r="AF324" s="92">
        <f t="shared" si="142"/>
        <v>0</v>
      </c>
      <c r="AG324" s="93">
        <f t="shared" si="143"/>
        <v>0</v>
      </c>
      <c r="AH324" s="93">
        <f t="shared" si="144"/>
        <v>0</v>
      </c>
      <c r="AI324" s="78">
        <f t="shared" si="145"/>
        <v>0</v>
      </c>
      <c r="AJ324" s="92">
        <f t="shared" si="159"/>
        <v>0</v>
      </c>
      <c r="AK324" s="78">
        <f t="shared" si="160"/>
        <v>0</v>
      </c>
      <c r="AL324" s="11"/>
      <c r="AM324" s="14"/>
      <c r="AN324" s="11"/>
      <c r="AO324" s="15"/>
      <c r="AP324" s="11"/>
      <c r="AQ324" s="11"/>
      <c r="AR324" s="11"/>
      <c r="AS324" s="75" t="str">
        <f t="shared" si="150"/>
        <v/>
      </c>
      <c r="AT324" s="75" t="str">
        <f t="shared" ca="1" si="151"/>
        <v/>
      </c>
      <c r="AU324" s="75" t="str">
        <f t="shared" si="152"/>
        <v/>
      </c>
      <c r="AV324" s="170" t="str">
        <f t="shared" ca="1" si="153"/>
        <v/>
      </c>
      <c r="AW324" s="11"/>
      <c r="AX324" s="11"/>
      <c r="AY324" s="75" t="str">
        <f t="shared" si="154"/>
        <v/>
      </c>
      <c r="AZ324" s="11"/>
      <c r="BA324" s="11"/>
      <c r="BB324" s="75" t="str">
        <f t="shared" si="155"/>
        <v/>
      </c>
      <c r="BC324" s="11"/>
      <c r="BH324" s="52"/>
      <c r="BI324" s="52"/>
      <c r="BJ324" s="52"/>
      <c r="BK324" s="52"/>
      <c r="BL324" s="52"/>
      <c r="BM324" s="52"/>
      <c r="BQ324" s="27"/>
      <c r="BR324" s="27"/>
      <c r="BS324" s="27"/>
      <c r="BT324" s="27"/>
      <c r="BU324" s="27"/>
      <c r="BV324" s="27"/>
      <c r="BW324" s="54"/>
      <c r="BX324" s="26"/>
      <c r="BY324" s="54"/>
      <c r="BZ324" s="26"/>
      <c r="CA324" s="26"/>
      <c r="CB324" s="26"/>
    </row>
    <row r="325" spans="1:80" ht="17.45" customHeight="1" thickBot="1">
      <c r="A325" s="94">
        <f t="shared" si="156"/>
        <v>45.7</v>
      </c>
      <c r="B325" s="180">
        <f t="shared" si="146"/>
        <v>46058</v>
      </c>
      <c r="C325" s="16"/>
      <c r="D325" s="17"/>
      <c r="E325" s="18"/>
      <c r="F325" s="17"/>
      <c r="G325" s="96">
        <f t="shared" si="165"/>
        <v>565</v>
      </c>
      <c r="H325" s="97">
        <f t="shared" si="165"/>
        <v>5806</v>
      </c>
      <c r="I325" s="98">
        <f t="shared" si="161"/>
        <v>0</v>
      </c>
      <c r="J325" s="99">
        <f t="shared" si="162"/>
        <v>0</v>
      </c>
      <c r="K325" s="99">
        <f t="shared" si="163"/>
        <v>0</v>
      </c>
      <c r="L325" s="99">
        <f t="shared" si="164"/>
        <v>0</v>
      </c>
      <c r="M325" s="99">
        <f t="shared" ca="1" si="147"/>
        <v>0.22147651006711411</v>
      </c>
      <c r="N325" s="99">
        <f t="shared" ca="1" si="148"/>
        <v>6.3331222292590236E-2</v>
      </c>
      <c r="O325" s="99">
        <f t="shared" si="149"/>
        <v>5.0000000000000001E-4</v>
      </c>
      <c r="P325" s="19"/>
      <c r="Q325" s="16"/>
      <c r="R325" s="19"/>
      <c r="S325" s="89">
        <f t="shared" si="166"/>
        <v>0</v>
      </c>
      <c r="T325" s="75">
        <f t="shared" si="167"/>
        <v>0</v>
      </c>
      <c r="U325" s="100">
        <f t="shared" si="168"/>
        <v>0</v>
      </c>
      <c r="V325" s="101">
        <f t="shared" si="169"/>
        <v>0</v>
      </c>
      <c r="W325" s="16"/>
      <c r="X325" s="8"/>
      <c r="Y325" s="12"/>
      <c r="Z325" s="12"/>
      <c r="AA325" s="12"/>
      <c r="AB325" s="12"/>
      <c r="AC325" s="102">
        <f t="shared" si="157"/>
        <v>0</v>
      </c>
      <c r="AD325" s="97">
        <f t="shared" si="158"/>
        <v>0</v>
      </c>
      <c r="AE325" s="98">
        <f t="shared" ref="AE325:AE388" si="170">IFERROR(W325/H324,0)</f>
        <v>0</v>
      </c>
      <c r="AF325" s="103">
        <f t="shared" ref="AF325:AF388" si="171">IFERROR(X325/$W325,0)</f>
        <v>0</v>
      </c>
      <c r="AG325" s="104">
        <f t="shared" ref="AG325:AG388" si="172">IFERROR(Y325/$W325,0)</f>
        <v>0</v>
      </c>
      <c r="AH325" s="104">
        <f t="shared" ref="AH325:AH388" si="173">IFERROR(Z325/$W325,0)</f>
        <v>0</v>
      </c>
      <c r="AI325" s="99">
        <f t="shared" ref="AI325:AI388" si="174">IFERROR(AA325/$W325,0)</f>
        <v>0</v>
      </c>
      <c r="AJ325" s="103">
        <f t="shared" si="159"/>
        <v>0</v>
      </c>
      <c r="AK325" s="99">
        <f t="shared" si="160"/>
        <v>0</v>
      </c>
      <c r="AL325" s="17"/>
      <c r="AM325" s="20"/>
      <c r="AN325" s="17"/>
      <c r="AO325" s="21"/>
      <c r="AP325" s="17"/>
      <c r="AQ325" s="17"/>
      <c r="AR325" s="17"/>
      <c r="AS325" s="97" t="str">
        <f t="shared" si="150"/>
        <v/>
      </c>
      <c r="AT325" s="97" t="str">
        <f t="shared" ca="1" si="151"/>
        <v/>
      </c>
      <c r="AU325" s="97" t="str">
        <f t="shared" si="152"/>
        <v/>
      </c>
      <c r="AV325" s="171" t="str">
        <f t="shared" ca="1" si="153"/>
        <v/>
      </c>
      <c r="AW325" s="17"/>
      <c r="AX325" s="17"/>
      <c r="AY325" s="97" t="str">
        <f t="shared" si="154"/>
        <v/>
      </c>
      <c r="AZ325" s="17"/>
      <c r="BA325" s="17"/>
      <c r="BB325" s="97" t="str">
        <f t="shared" si="155"/>
        <v/>
      </c>
      <c r="BC325" s="17"/>
      <c r="BH325" s="52"/>
      <c r="BI325" s="52"/>
      <c r="BJ325" s="52"/>
      <c r="BK325" s="52"/>
      <c r="BL325" s="52"/>
      <c r="BM325" s="52"/>
      <c r="BQ325" s="27"/>
      <c r="BR325" s="27"/>
      <c r="BS325" s="27"/>
      <c r="BT325" s="27"/>
      <c r="BU325" s="27"/>
      <c r="BV325" s="27"/>
      <c r="BW325" s="54"/>
      <c r="BX325" s="26"/>
      <c r="BY325" s="54"/>
      <c r="BZ325" s="26"/>
      <c r="CA325" s="26"/>
      <c r="CB325" s="26"/>
    </row>
    <row r="326" spans="1:80" ht="17.45" customHeight="1" thickTop="1">
      <c r="A326" s="105">
        <f>A319+1</f>
        <v>46.1</v>
      </c>
      <c r="B326" s="178">
        <f t="shared" si="146"/>
        <v>46059</v>
      </c>
      <c r="C326" s="4"/>
      <c r="D326" s="5"/>
      <c r="E326" s="6"/>
      <c r="F326" s="5"/>
      <c r="G326" s="74">
        <f t="shared" si="165"/>
        <v>565</v>
      </c>
      <c r="H326" s="75">
        <f t="shared" si="165"/>
        <v>5806</v>
      </c>
      <c r="I326" s="76">
        <f t="shared" si="161"/>
        <v>0</v>
      </c>
      <c r="J326" s="77">
        <f t="shared" si="162"/>
        <v>0</v>
      </c>
      <c r="K326" s="77">
        <f t="shared" si="163"/>
        <v>0</v>
      </c>
      <c r="L326" s="77">
        <f t="shared" si="164"/>
        <v>0</v>
      </c>
      <c r="M326" s="78">
        <f t="shared" ca="1" si="147"/>
        <v>0.22147651006711411</v>
      </c>
      <c r="N326" s="78">
        <f t="shared" ca="1" si="148"/>
        <v>6.3331222292590236E-2</v>
      </c>
      <c r="O326" s="78">
        <f t="shared" si="149"/>
        <v>5.0000000000000001E-4</v>
      </c>
      <c r="P326" s="13"/>
      <c r="Q326" s="8"/>
      <c r="R326" s="13"/>
      <c r="S326" s="79">
        <f t="shared" si="166"/>
        <v>0</v>
      </c>
      <c r="T326" s="80">
        <f t="shared" si="167"/>
        <v>0</v>
      </c>
      <c r="U326" s="90">
        <f t="shared" si="168"/>
        <v>0</v>
      </c>
      <c r="V326" s="82">
        <f t="shared" si="169"/>
        <v>0</v>
      </c>
      <c r="W326" s="4"/>
      <c r="X326" s="4"/>
      <c r="Y326" s="6"/>
      <c r="Z326" s="6"/>
      <c r="AA326" s="6"/>
      <c r="AB326" s="6"/>
      <c r="AC326" s="83">
        <f t="shared" si="157"/>
        <v>0</v>
      </c>
      <c r="AD326" s="80">
        <f t="shared" si="158"/>
        <v>0</v>
      </c>
      <c r="AE326" s="76">
        <f t="shared" si="170"/>
        <v>0</v>
      </c>
      <c r="AF326" s="84">
        <f t="shared" si="171"/>
        <v>0</v>
      </c>
      <c r="AG326" s="85">
        <f t="shared" si="172"/>
        <v>0</v>
      </c>
      <c r="AH326" s="85">
        <f t="shared" si="173"/>
        <v>0</v>
      </c>
      <c r="AI326" s="77">
        <f t="shared" si="174"/>
        <v>0</v>
      </c>
      <c r="AJ326" s="84">
        <f t="shared" si="159"/>
        <v>0</v>
      </c>
      <c r="AK326" s="77">
        <f t="shared" si="160"/>
        <v>0</v>
      </c>
      <c r="AL326" s="5"/>
      <c r="AM326" s="9"/>
      <c r="AN326" s="5"/>
      <c r="AO326" s="10"/>
      <c r="AP326" s="5"/>
      <c r="AQ326" s="5"/>
      <c r="AR326" s="5"/>
      <c r="AS326" s="80" t="str">
        <f t="shared" si="150"/>
        <v/>
      </c>
      <c r="AT326" s="80" t="str">
        <f t="shared" ca="1" si="151"/>
        <v/>
      </c>
      <c r="AU326" s="80" t="str">
        <f t="shared" si="152"/>
        <v/>
      </c>
      <c r="AV326" s="172" t="str">
        <f t="shared" ca="1" si="153"/>
        <v/>
      </c>
      <c r="AW326" s="5"/>
      <c r="AX326" s="5"/>
      <c r="AY326" s="80" t="str">
        <f t="shared" si="154"/>
        <v/>
      </c>
      <c r="AZ326" s="165"/>
      <c r="BA326" s="165"/>
      <c r="BB326" s="80" t="str">
        <f t="shared" si="155"/>
        <v/>
      </c>
      <c r="BC326" s="5"/>
      <c r="BH326" s="52"/>
      <c r="BI326" s="52"/>
      <c r="BJ326" s="52"/>
      <c r="BK326" s="52"/>
      <c r="BL326" s="52"/>
      <c r="BM326" s="52"/>
      <c r="BQ326" s="27"/>
      <c r="BR326" s="27"/>
      <c r="BS326" s="27"/>
      <c r="BT326" s="27"/>
      <c r="BU326" s="27"/>
      <c r="BV326" s="27"/>
      <c r="BW326" s="54"/>
      <c r="BX326" s="26"/>
      <c r="BY326" s="54"/>
      <c r="BZ326" s="26"/>
      <c r="CA326" s="26"/>
      <c r="CB326" s="26"/>
    </row>
    <row r="327" spans="1:80" ht="17.45" customHeight="1">
      <c r="A327" s="94">
        <f t="shared" si="156"/>
        <v>46.2</v>
      </c>
      <c r="B327" s="179">
        <f t="shared" si="146"/>
        <v>46060</v>
      </c>
      <c r="C327" s="8"/>
      <c r="D327" s="11"/>
      <c r="E327" s="12"/>
      <c r="F327" s="11"/>
      <c r="G327" s="74">
        <f t="shared" si="165"/>
        <v>565</v>
      </c>
      <c r="H327" s="75">
        <f t="shared" si="165"/>
        <v>5806</v>
      </c>
      <c r="I327" s="88">
        <f t="shared" si="161"/>
        <v>0</v>
      </c>
      <c r="J327" s="78">
        <f t="shared" si="162"/>
        <v>0</v>
      </c>
      <c r="K327" s="78">
        <f t="shared" si="163"/>
        <v>0</v>
      </c>
      <c r="L327" s="78">
        <f t="shared" si="164"/>
        <v>0</v>
      </c>
      <c r="M327" s="78">
        <f t="shared" ca="1" si="147"/>
        <v>0.22147651006711411</v>
      </c>
      <c r="N327" s="78">
        <f t="shared" ca="1" si="148"/>
        <v>6.3331222292590236E-2</v>
      </c>
      <c r="O327" s="78">
        <f t="shared" si="149"/>
        <v>5.0000000000000001E-4</v>
      </c>
      <c r="P327" s="13"/>
      <c r="Q327" s="8"/>
      <c r="R327" s="13"/>
      <c r="S327" s="89">
        <f t="shared" si="166"/>
        <v>0</v>
      </c>
      <c r="T327" s="75">
        <f t="shared" si="167"/>
        <v>0</v>
      </c>
      <c r="U327" s="90">
        <f t="shared" si="168"/>
        <v>0</v>
      </c>
      <c r="V327" s="82">
        <f t="shared" si="169"/>
        <v>0</v>
      </c>
      <c r="W327" s="8"/>
      <c r="X327" s="8"/>
      <c r="Y327" s="12"/>
      <c r="Z327" s="12"/>
      <c r="AA327" s="12"/>
      <c r="AB327" s="12"/>
      <c r="AC327" s="91">
        <f t="shared" si="157"/>
        <v>0</v>
      </c>
      <c r="AD327" s="75">
        <f t="shared" si="158"/>
        <v>0</v>
      </c>
      <c r="AE327" s="88">
        <f t="shared" si="170"/>
        <v>0</v>
      </c>
      <c r="AF327" s="92">
        <f t="shared" si="171"/>
        <v>0</v>
      </c>
      <c r="AG327" s="93">
        <f t="shared" si="172"/>
        <v>0</v>
      </c>
      <c r="AH327" s="93">
        <f t="shared" si="173"/>
        <v>0</v>
      </c>
      <c r="AI327" s="78">
        <f t="shared" si="174"/>
        <v>0</v>
      </c>
      <c r="AJ327" s="92">
        <f t="shared" si="159"/>
        <v>0</v>
      </c>
      <c r="AK327" s="78">
        <f t="shared" si="160"/>
        <v>0</v>
      </c>
      <c r="AL327" s="11"/>
      <c r="AM327" s="14"/>
      <c r="AN327" s="11"/>
      <c r="AO327" s="15"/>
      <c r="AP327" s="11"/>
      <c r="AQ327" s="11"/>
      <c r="AR327" s="11"/>
      <c r="AS327" s="75" t="str">
        <f t="shared" si="150"/>
        <v/>
      </c>
      <c r="AT327" s="75" t="str">
        <f t="shared" ca="1" si="151"/>
        <v/>
      </c>
      <c r="AU327" s="75" t="str">
        <f t="shared" si="152"/>
        <v/>
      </c>
      <c r="AV327" s="170" t="str">
        <f t="shared" ca="1" si="153"/>
        <v/>
      </c>
      <c r="AW327" s="11"/>
      <c r="AX327" s="11"/>
      <c r="AY327" s="75" t="str">
        <f t="shared" si="154"/>
        <v/>
      </c>
      <c r="AZ327" s="11"/>
      <c r="BA327" s="11"/>
      <c r="BB327" s="75" t="str">
        <f t="shared" si="155"/>
        <v/>
      </c>
      <c r="BC327" s="11"/>
      <c r="BH327" s="52"/>
      <c r="BI327" s="52"/>
      <c r="BJ327" s="52"/>
      <c r="BK327" s="52"/>
      <c r="BL327" s="52"/>
      <c r="BM327" s="52"/>
      <c r="BQ327" s="27"/>
      <c r="BR327" s="27"/>
      <c r="BS327" s="27"/>
      <c r="BT327" s="27"/>
      <c r="BU327" s="27"/>
      <c r="BV327" s="27"/>
      <c r="BW327" s="54"/>
      <c r="BX327" s="26"/>
      <c r="BY327" s="54"/>
      <c r="BZ327" s="26"/>
      <c r="CA327" s="26"/>
      <c r="CB327" s="26"/>
    </row>
    <row r="328" spans="1:80" ht="17.45" customHeight="1">
      <c r="A328" s="86">
        <f t="shared" si="156"/>
        <v>46.3</v>
      </c>
      <c r="B328" s="179">
        <f t="shared" si="146"/>
        <v>46061</v>
      </c>
      <c r="C328" s="8"/>
      <c r="D328" s="11"/>
      <c r="E328" s="12"/>
      <c r="F328" s="11"/>
      <c r="G328" s="74">
        <f t="shared" si="165"/>
        <v>565</v>
      </c>
      <c r="H328" s="75">
        <f t="shared" si="165"/>
        <v>5806</v>
      </c>
      <c r="I328" s="88">
        <f t="shared" si="161"/>
        <v>0</v>
      </c>
      <c r="J328" s="78">
        <f t="shared" si="162"/>
        <v>0</v>
      </c>
      <c r="K328" s="78">
        <f t="shared" si="163"/>
        <v>0</v>
      </c>
      <c r="L328" s="78">
        <f t="shared" si="164"/>
        <v>0</v>
      </c>
      <c r="M328" s="78">
        <f t="shared" ca="1" si="147"/>
        <v>0.22147651006711411</v>
      </c>
      <c r="N328" s="78">
        <f t="shared" ca="1" si="148"/>
        <v>6.3331222292590236E-2</v>
      </c>
      <c r="O328" s="78">
        <f t="shared" si="149"/>
        <v>5.0000000000000001E-4</v>
      </c>
      <c r="P328" s="13"/>
      <c r="Q328" s="8"/>
      <c r="R328" s="13"/>
      <c r="S328" s="89">
        <f t="shared" si="166"/>
        <v>0</v>
      </c>
      <c r="T328" s="75">
        <f t="shared" si="167"/>
        <v>0</v>
      </c>
      <c r="U328" s="90">
        <f t="shared" si="168"/>
        <v>0</v>
      </c>
      <c r="V328" s="82">
        <f t="shared" si="169"/>
        <v>0</v>
      </c>
      <c r="W328" s="8"/>
      <c r="X328" s="8"/>
      <c r="Y328" s="12"/>
      <c r="Z328" s="12"/>
      <c r="AA328" s="12"/>
      <c r="AB328" s="12"/>
      <c r="AC328" s="91">
        <f t="shared" si="157"/>
        <v>0</v>
      </c>
      <c r="AD328" s="75">
        <f t="shared" si="158"/>
        <v>0</v>
      </c>
      <c r="AE328" s="88">
        <f t="shared" si="170"/>
        <v>0</v>
      </c>
      <c r="AF328" s="92">
        <f t="shared" si="171"/>
        <v>0</v>
      </c>
      <c r="AG328" s="93">
        <f t="shared" si="172"/>
        <v>0</v>
      </c>
      <c r="AH328" s="93">
        <f t="shared" si="173"/>
        <v>0</v>
      </c>
      <c r="AI328" s="78">
        <f t="shared" si="174"/>
        <v>0</v>
      </c>
      <c r="AJ328" s="92">
        <f t="shared" si="159"/>
        <v>0</v>
      </c>
      <c r="AK328" s="78">
        <f t="shared" si="160"/>
        <v>0</v>
      </c>
      <c r="AL328" s="11"/>
      <c r="AM328" s="14"/>
      <c r="AN328" s="11"/>
      <c r="AO328" s="15"/>
      <c r="AP328" s="11"/>
      <c r="AQ328" s="11"/>
      <c r="AR328" s="11"/>
      <c r="AS328" s="75" t="str">
        <f t="shared" si="150"/>
        <v/>
      </c>
      <c r="AT328" s="75" t="str">
        <f t="shared" ca="1" si="151"/>
        <v/>
      </c>
      <c r="AU328" s="75" t="str">
        <f t="shared" si="152"/>
        <v/>
      </c>
      <c r="AV328" s="170" t="str">
        <f t="shared" ca="1" si="153"/>
        <v/>
      </c>
      <c r="AW328" s="11"/>
      <c r="AX328" s="11"/>
      <c r="AY328" s="75" t="str">
        <f t="shared" si="154"/>
        <v/>
      </c>
      <c r="AZ328" s="11"/>
      <c r="BA328" s="11"/>
      <c r="BB328" s="75" t="str">
        <f t="shared" si="155"/>
        <v/>
      </c>
      <c r="BC328" s="11"/>
      <c r="BH328" s="52"/>
      <c r="BI328" s="52"/>
      <c r="BJ328" s="52"/>
      <c r="BK328" s="52"/>
      <c r="BL328" s="52"/>
      <c r="BM328" s="52"/>
      <c r="BQ328" s="27"/>
      <c r="BR328" s="27"/>
      <c r="BS328" s="27"/>
      <c r="BT328" s="27"/>
      <c r="BU328" s="27"/>
      <c r="BV328" s="27"/>
      <c r="BW328" s="54"/>
      <c r="BX328" s="26"/>
      <c r="BY328" s="54"/>
      <c r="BZ328" s="26"/>
      <c r="CA328" s="26"/>
      <c r="CB328" s="26"/>
    </row>
    <row r="329" spans="1:80" ht="17.45" customHeight="1">
      <c r="A329" s="94">
        <f t="shared" si="156"/>
        <v>46.4</v>
      </c>
      <c r="B329" s="179">
        <f t="shared" si="146"/>
        <v>46062</v>
      </c>
      <c r="C329" s="8"/>
      <c r="D329" s="11"/>
      <c r="E329" s="12"/>
      <c r="F329" s="11"/>
      <c r="G329" s="74">
        <f t="shared" si="165"/>
        <v>565</v>
      </c>
      <c r="H329" s="75">
        <f t="shared" si="165"/>
        <v>5806</v>
      </c>
      <c r="I329" s="88">
        <f t="shared" si="161"/>
        <v>0</v>
      </c>
      <c r="J329" s="78">
        <f t="shared" si="162"/>
        <v>0</v>
      </c>
      <c r="K329" s="78">
        <f t="shared" si="163"/>
        <v>0</v>
      </c>
      <c r="L329" s="78">
        <f t="shared" si="164"/>
        <v>0</v>
      </c>
      <c r="M329" s="78">
        <f t="shared" ca="1" si="147"/>
        <v>0.22147651006711411</v>
      </c>
      <c r="N329" s="78">
        <f t="shared" ca="1" si="148"/>
        <v>6.3331222292590236E-2</v>
      </c>
      <c r="O329" s="78">
        <f t="shared" si="149"/>
        <v>5.0000000000000001E-4</v>
      </c>
      <c r="P329" s="13"/>
      <c r="Q329" s="8"/>
      <c r="R329" s="13"/>
      <c r="S329" s="89">
        <f t="shared" si="166"/>
        <v>0</v>
      </c>
      <c r="T329" s="75">
        <f t="shared" si="167"/>
        <v>0</v>
      </c>
      <c r="U329" s="90">
        <f t="shared" si="168"/>
        <v>0</v>
      </c>
      <c r="V329" s="82">
        <f t="shared" si="169"/>
        <v>0</v>
      </c>
      <c r="W329" s="8"/>
      <c r="X329" s="8"/>
      <c r="Y329" s="12"/>
      <c r="Z329" s="12"/>
      <c r="AA329" s="12"/>
      <c r="AB329" s="12"/>
      <c r="AC329" s="91">
        <f t="shared" si="157"/>
        <v>0</v>
      </c>
      <c r="AD329" s="75">
        <f t="shared" si="158"/>
        <v>0</v>
      </c>
      <c r="AE329" s="88">
        <f t="shared" si="170"/>
        <v>0</v>
      </c>
      <c r="AF329" s="92">
        <f t="shared" si="171"/>
        <v>0</v>
      </c>
      <c r="AG329" s="93">
        <f t="shared" si="172"/>
        <v>0</v>
      </c>
      <c r="AH329" s="93">
        <f t="shared" si="173"/>
        <v>0</v>
      </c>
      <c r="AI329" s="78">
        <f t="shared" si="174"/>
        <v>0</v>
      </c>
      <c r="AJ329" s="92">
        <f t="shared" si="159"/>
        <v>0</v>
      </c>
      <c r="AK329" s="78">
        <f t="shared" si="160"/>
        <v>0</v>
      </c>
      <c r="AL329" s="11"/>
      <c r="AM329" s="14"/>
      <c r="AN329" s="11"/>
      <c r="AO329" s="15"/>
      <c r="AP329" s="11"/>
      <c r="AQ329" s="11"/>
      <c r="AR329" s="11"/>
      <c r="AS329" s="75" t="str">
        <f t="shared" si="150"/>
        <v/>
      </c>
      <c r="AT329" s="75" t="str">
        <f t="shared" ca="1" si="151"/>
        <v/>
      </c>
      <c r="AU329" s="75" t="str">
        <f t="shared" si="152"/>
        <v/>
      </c>
      <c r="AV329" s="170" t="str">
        <f t="shared" ca="1" si="153"/>
        <v/>
      </c>
      <c r="AW329" s="11"/>
      <c r="AX329" s="11"/>
      <c r="AY329" s="75" t="str">
        <f t="shared" si="154"/>
        <v/>
      </c>
      <c r="AZ329" s="11"/>
      <c r="BA329" s="11"/>
      <c r="BB329" s="75" t="str">
        <f t="shared" si="155"/>
        <v/>
      </c>
      <c r="BC329" s="11"/>
      <c r="BH329" s="52"/>
      <c r="BI329" s="52"/>
      <c r="BJ329" s="52"/>
      <c r="BK329" s="52"/>
      <c r="BL329" s="52"/>
      <c r="BM329" s="52"/>
      <c r="BQ329" s="27"/>
      <c r="BR329" s="27"/>
      <c r="BS329" s="27"/>
      <c r="BT329" s="27"/>
      <c r="BU329" s="27"/>
      <c r="BV329" s="27"/>
      <c r="BW329" s="54"/>
      <c r="BX329" s="26"/>
      <c r="BY329" s="54"/>
      <c r="BZ329" s="26"/>
      <c r="CA329" s="26"/>
      <c r="CB329" s="26"/>
    </row>
    <row r="330" spans="1:80" ht="17.45" customHeight="1">
      <c r="A330" s="86">
        <f t="shared" si="156"/>
        <v>46.5</v>
      </c>
      <c r="B330" s="179">
        <f t="shared" si="146"/>
        <v>46063</v>
      </c>
      <c r="C330" s="8"/>
      <c r="D330" s="11"/>
      <c r="E330" s="12"/>
      <c r="F330" s="11"/>
      <c r="G330" s="74">
        <f t="shared" si="165"/>
        <v>565</v>
      </c>
      <c r="H330" s="75">
        <f t="shared" si="165"/>
        <v>5806</v>
      </c>
      <c r="I330" s="88">
        <f t="shared" si="161"/>
        <v>0</v>
      </c>
      <c r="J330" s="78">
        <f t="shared" si="162"/>
        <v>0</v>
      </c>
      <c r="K330" s="78">
        <f t="shared" si="163"/>
        <v>0</v>
      </c>
      <c r="L330" s="78">
        <f t="shared" si="164"/>
        <v>0</v>
      </c>
      <c r="M330" s="78">
        <f t="shared" ca="1" si="147"/>
        <v>0.22147651006711411</v>
      </c>
      <c r="N330" s="78">
        <f t="shared" ca="1" si="148"/>
        <v>6.3331222292590236E-2</v>
      </c>
      <c r="O330" s="78">
        <f t="shared" si="149"/>
        <v>5.0000000000000001E-4</v>
      </c>
      <c r="P330" s="13"/>
      <c r="Q330" s="8"/>
      <c r="R330" s="13"/>
      <c r="S330" s="89">
        <f t="shared" si="166"/>
        <v>0</v>
      </c>
      <c r="T330" s="75">
        <f t="shared" si="167"/>
        <v>0</v>
      </c>
      <c r="U330" s="90">
        <f t="shared" si="168"/>
        <v>0</v>
      </c>
      <c r="V330" s="82">
        <f t="shared" si="169"/>
        <v>0</v>
      </c>
      <c r="W330" s="8"/>
      <c r="X330" s="8"/>
      <c r="Y330" s="12"/>
      <c r="Z330" s="12"/>
      <c r="AA330" s="12"/>
      <c r="AB330" s="12"/>
      <c r="AC330" s="91">
        <f t="shared" si="157"/>
        <v>0</v>
      </c>
      <c r="AD330" s="75">
        <f t="shared" si="158"/>
        <v>0</v>
      </c>
      <c r="AE330" s="88">
        <f t="shared" si="170"/>
        <v>0</v>
      </c>
      <c r="AF330" s="92">
        <f t="shared" si="171"/>
        <v>0</v>
      </c>
      <c r="AG330" s="93">
        <f t="shared" si="172"/>
        <v>0</v>
      </c>
      <c r="AH330" s="93">
        <f t="shared" si="173"/>
        <v>0</v>
      </c>
      <c r="AI330" s="78">
        <f t="shared" si="174"/>
        <v>0</v>
      </c>
      <c r="AJ330" s="92">
        <f t="shared" si="159"/>
        <v>0</v>
      </c>
      <c r="AK330" s="78">
        <f t="shared" si="160"/>
        <v>0</v>
      </c>
      <c r="AL330" s="11"/>
      <c r="AM330" s="14"/>
      <c r="AN330" s="11"/>
      <c r="AO330" s="15"/>
      <c r="AP330" s="11"/>
      <c r="AQ330" s="11"/>
      <c r="AR330" s="11"/>
      <c r="AS330" s="75" t="str">
        <f t="shared" si="150"/>
        <v/>
      </c>
      <c r="AT330" s="75" t="str">
        <f t="shared" ca="1" si="151"/>
        <v/>
      </c>
      <c r="AU330" s="75" t="str">
        <f t="shared" si="152"/>
        <v/>
      </c>
      <c r="AV330" s="170" t="str">
        <f t="shared" ca="1" si="153"/>
        <v/>
      </c>
      <c r="AW330" s="11"/>
      <c r="AX330" s="11"/>
      <c r="AY330" s="75" t="str">
        <f t="shared" si="154"/>
        <v/>
      </c>
      <c r="AZ330" s="11"/>
      <c r="BA330" s="11"/>
      <c r="BB330" s="75" t="str">
        <f t="shared" si="155"/>
        <v/>
      </c>
      <c r="BC330" s="11"/>
      <c r="BH330" s="52"/>
      <c r="BI330" s="52"/>
      <c r="BJ330" s="52"/>
      <c r="BK330" s="52"/>
      <c r="BL330" s="52"/>
      <c r="BM330" s="52"/>
      <c r="BQ330" s="27"/>
      <c r="BR330" s="27"/>
      <c r="BS330" s="27"/>
      <c r="BT330" s="27"/>
      <c r="BU330" s="27"/>
      <c r="BV330" s="27"/>
      <c r="BW330" s="54"/>
      <c r="BX330" s="26"/>
      <c r="BY330" s="54"/>
      <c r="BZ330" s="26"/>
      <c r="CA330" s="26"/>
      <c r="CB330" s="26"/>
    </row>
    <row r="331" spans="1:80" ht="17.45" customHeight="1">
      <c r="A331" s="94">
        <f t="shared" si="156"/>
        <v>46.6</v>
      </c>
      <c r="B331" s="179">
        <f t="shared" ref="B331:B394" si="175">B330+1</f>
        <v>46064</v>
      </c>
      <c r="C331" s="8"/>
      <c r="D331" s="11"/>
      <c r="E331" s="12"/>
      <c r="F331" s="11"/>
      <c r="G331" s="74">
        <f t="shared" si="165"/>
        <v>565</v>
      </c>
      <c r="H331" s="75">
        <f t="shared" si="165"/>
        <v>5806</v>
      </c>
      <c r="I331" s="88">
        <f t="shared" si="161"/>
        <v>0</v>
      </c>
      <c r="J331" s="78">
        <f t="shared" si="162"/>
        <v>0</v>
      </c>
      <c r="K331" s="78">
        <f t="shared" si="163"/>
        <v>0</v>
      </c>
      <c r="L331" s="78">
        <f t="shared" si="164"/>
        <v>0</v>
      </c>
      <c r="M331" s="78">
        <f t="shared" ca="1" si="147"/>
        <v>0.22147651006711411</v>
      </c>
      <c r="N331" s="78">
        <f t="shared" ca="1" si="148"/>
        <v>6.3331222292590236E-2</v>
      </c>
      <c r="O331" s="78">
        <f t="shared" si="149"/>
        <v>5.0000000000000001E-4</v>
      </c>
      <c r="P331" s="13"/>
      <c r="Q331" s="8"/>
      <c r="R331" s="13"/>
      <c r="S331" s="89">
        <f t="shared" si="166"/>
        <v>0</v>
      </c>
      <c r="T331" s="75">
        <f t="shared" si="167"/>
        <v>0</v>
      </c>
      <c r="U331" s="90">
        <f t="shared" si="168"/>
        <v>0</v>
      </c>
      <c r="V331" s="82">
        <f t="shared" si="169"/>
        <v>0</v>
      </c>
      <c r="W331" s="8"/>
      <c r="X331" s="8"/>
      <c r="Y331" s="12"/>
      <c r="Z331" s="12"/>
      <c r="AA331" s="12"/>
      <c r="AB331" s="12"/>
      <c r="AC331" s="91">
        <f t="shared" si="157"/>
        <v>0</v>
      </c>
      <c r="AD331" s="75">
        <f t="shared" si="158"/>
        <v>0</v>
      </c>
      <c r="AE331" s="88">
        <f t="shared" si="170"/>
        <v>0</v>
      </c>
      <c r="AF331" s="92">
        <f t="shared" si="171"/>
        <v>0</v>
      </c>
      <c r="AG331" s="93">
        <f t="shared" si="172"/>
        <v>0</v>
      </c>
      <c r="AH331" s="93">
        <f t="shared" si="173"/>
        <v>0</v>
      </c>
      <c r="AI331" s="78">
        <f t="shared" si="174"/>
        <v>0</v>
      </c>
      <c r="AJ331" s="92">
        <f t="shared" si="159"/>
        <v>0</v>
      </c>
      <c r="AK331" s="78">
        <f t="shared" si="160"/>
        <v>0</v>
      </c>
      <c r="AL331" s="11"/>
      <c r="AM331" s="14"/>
      <c r="AN331" s="11"/>
      <c r="AO331" s="15"/>
      <c r="AP331" s="11"/>
      <c r="AQ331" s="11"/>
      <c r="AR331" s="11"/>
      <c r="AS331" s="75" t="str">
        <f t="shared" si="150"/>
        <v/>
      </c>
      <c r="AT331" s="75" t="str">
        <f t="shared" ca="1" si="151"/>
        <v/>
      </c>
      <c r="AU331" s="75" t="str">
        <f t="shared" si="152"/>
        <v/>
      </c>
      <c r="AV331" s="170" t="str">
        <f t="shared" ca="1" si="153"/>
        <v/>
      </c>
      <c r="AW331" s="11"/>
      <c r="AX331" s="11"/>
      <c r="AY331" s="75" t="str">
        <f t="shared" si="154"/>
        <v/>
      </c>
      <c r="AZ331" s="11"/>
      <c r="BA331" s="11"/>
      <c r="BB331" s="75" t="str">
        <f t="shared" si="155"/>
        <v/>
      </c>
      <c r="BC331" s="11"/>
      <c r="BH331" s="52"/>
      <c r="BI331" s="52"/>
      <c r="BJ331" s="52"/>
      <c r="BK331" s="52"/>
      <c r="BL331" s="52"/>
      <c r="BM331" s="52"/>
      <c r="BQ331" s="27"/>
      <c r="BR331" s="27"/>
      <c r="BS331" s="27"/>
      <c r="BT331" s="27"/>
      <c r="BU331" s="27"/>
      <c r="BV331" s="27"/>
      <c r="BW331" s="54"/>
      <c r="BX331" s="26"/>
      <c r="BY331" s="54"/>
      <c r="BZ331" s="26"/>
      <c r="CA331" s="26"/>
      <c r="CB331" s="26"/>
    </row>
    <row r="332" spans="1:80" ht="17.45" customHeight="1" thickBot="1">
      <c r="A332" s="86">
        <f t="shared" si="156"/>
        <v>46.7</v>
      </c>
      <c r="B332" s="180">
        <f t="shared" si="175"/>
        <v>46065</v>
      </c>
      <c r="C332" s="16"/>
      <c r="D332" s="17"/>
      <c r="E332" s="18"/>
      <c r="F332" s="17"/>
      <c r="G332" s="96">
        <f t="shared" si="165"/>
        <v>565</v>
      </c>
      <c r="H332" s="97">
        <f t="shared" si="165"/>
        <v>5806</v>
      </c>
      <c r="I332" s="98">
        <f t="shared" si="161"/>
        <v>0</v>
      </c>
      <c r="J332" s="99">
        <f t="shared" si="162"/>
        <v>0</v>
      </c>
      <c r="K332" s="99">
        <f t="shared" si="163"/>
        <v>0</v>
      </c>
      <c r="L332" s="99">
        <f t="shared" si="164"/>
        <v>0</v>
      </c>
      <c r="M332" s="99">
        <f t="shared" ref="M332:M395" ca="1" si="176">IF(ROW()=11,
   IF($B$4&gt;0,E332/$B$4,""),
   IF($B$4&gt;0,
      (OFFSET(M332,-1,0)*$B$4 + E332)/$B$4,
      "")
)</f>
        <v>0.22147651006711411</v>
      </c>
      <c r="N332" s="99">
        <f t="shared" ref="N332:N395" ca="1" si="177">IF(ROW()=11,
   IF($B$3&gt;0,F332/$B$3,""),
   IF($B$3&gt;0,
      (OFFSET(N332,-1,0)*$B$3 + F332)/$B$3,
      "")
)</f>
        <v>6.3331222292590236E-2</v>
      </c>
      <c r="O332" s="99">
        <f t="shared" ref="O332:O395" si="178">$O$10</f>
        <v>5.0000000000000001E-4</v>
      </c>
      <c r="P332" s="19"/>
      <c r="Q332" s="16"/>
      <c r="R332" s="19"/>
      <c r="S332" s="89">
        <f t="shared" si="166"/>
        <v>0</v>
      </c>
      <c r="T332" s="75">
        <f t="shared" si="167"/>
        <v>0</v>
      </c>
      <c r="U332" s="100">
        <f t="shared" si="168"/>
        <v>0</v>
      </c>
      <c r="V332" s="101">
        <f t="shared" si="169"/>
        <v>0</v>
      </c>
      <c r="W332" s="16"/>
      <c r="X332" s="8"/>
      <c r="Y332" s="12"/>
      <c r="Z332" s="12"/>
      <c r="AA332" s="12"/>
      <c r="AB332" s="12"/>
      <c r="AC332" s="102">
        <f t="shared" si="157"/>
        <v>0</v>
      </c>
      <c r="AD332" s="97">
        <f t="shared" si="158"/>
        <v>0</v>
      </c>
      <c r="AE332" s="98">
        <f t="shared" si="170"/>
        <v>0</v>
      </c>
      <c r="AF332" s="103">
        <f t="shared" si="171"/>
        <v>0</v>
      </c>
      <c r="AG332" s="104">
        <f t="shared" si="172"/>
        <v>0</v>
      </c>
      <c r="AH332" s="104">
        <f t="shared" si="173"/>
        <v>0</v>
      </c>
      <c r="AI332" s="99">
        <f t="shared" si="174"/>
        <v>0</v>
      </c>
      <c r="AJ332" s="103">
        <f t="shared" si="159"/>
        <v>0</v>
      </c>
      <c r="AK332" s="99">
        <f t="shared" si="160"/>
        <v>0</v>
      </c>
      <c r="AL332" s="17"/>
      <c r="AM332" s="20"/>
      <c r="AN332" s="17"/>
      <c r="AO332" s="21"/>
      <c r="AP332" s="17"/>
      <c r="AQ332" s="17"/>
      <c r="AR332" s="17"/>
      <c r="AS332" s="97" t="str">
        <f t="shared" ref="AS332:AS395" si="179">IF(OR(AR332="",AP332=""),"", (AR332-AP332)/100*1000)</f>
        <v/>
      </c>
      <c r="AT332" s="97" t="str">
        <f t="shared" ref="AT332:AT395" ca="1" si="180">IF(OR(AP333="",OFFSET(AP333,-1,0)=""),"", (AP333-OFFSET(AP333,-1,0))/100*1000)</f>
        <v/>
      </c>
      <c r="AU332" s="97" t="str">
        <f t="shared" ref="AU332:AU395" si="181">IFERROR(IF(OR(AP332="",AR332="",K332="",L332=""),"", ((AR332-AP332)/100*1000)/(U332+V332)),0)</f>
        <v/>
      </c>
      <c r="AV332" s="171" t="str">
        <f t="shared" ref="AV332:AV395" ca="1" si="182">IF(OR(AP332="",AP333="",M332="",N332=""),"", ((AP333-AP332)/100*1000)/((G332+H332))*1000)</f>
        <v/>
      </c>
      <c r="AW332" s="17"/>
      <c r="AX332" s="17"/>
      <c r="AY332" s="97" t="str">
        <f t="shared" ref="AY332:AY395" si="183">IF(OR(AW332="",AX332=""),"",MOD(AX332-AW332,1)*24)</f>
        <v/>
      </c>
      <c r="AZ332" s="17"/>
      <c r="BA332" s="17"/>
      <c r="BB332" s="97" t="str">
        <f t="shared" ref="BB332:BB395" si="184">IF(OR(AZ332="",BA332=""),"",MOD(BA332-AZ332,1)*24)</f>
        <v/>
      </c>
      <c r="BC332" s="17"/>
      <c r="BH332" s="52"/>
      <c r="BI332" s="52"/>
      <c r="BJ332" s="52"/>
      <c r="BK332" s="52"/>
      <c r="BL332" s="52"/>
      <c r="BM332" s="52"/>
      <c r="BQ332" s="27"/>
      <c r="BR332" s="27"/>
      <c r="BS332" s="27"/>
      <c r="BT332" s="27"/>
      <c r="BU332" s="27"/>
      <c r="BV332" s="27"/>
      <c r="BW332" s="54"/>
      <c r="BX332" s="26"/>
      <c r="BY332" s="54"/>
      <c r="BZ332" s="26"/>
      <c r="CA332" s="26"/>
      <c r="CB332" s="26"/>
    </row>
    <row r="333" spans="1:80" ht="17.45" customHeight="1" thickTop="1">
      <c r="A333" s="71">
        <f>A326+1</f>
        <v>47.1</v>
      </c>
      <c r="B333" s="178">
        <f t="shared" si="175"/>
        <v>46066</v>
      </c>
      <c r="C333" s="4"/>
      <c r="D333" s="5"/>
      <c r="E333" s="6"/>
      <c r="F333" s="5"/>
      <c r="G333" s="74">
        <f t="shared" si="165"/>
        <v>565</v>
      </c>
      <c r="H333" s="75">
        <f t="shared" si="165"/>
        <v>5806</v>
      </c>
      <c r="I333" s="76">
        <f t="shared" si="161"/>
        <v>0</v>
      </c>
      <c r="J333" s="77">
        <f t="shared" si="162"/>
        <v>0</v>
      </c>
      <c r="K333" s="77">
        <f t="shared" si="163"/>
        <v>0</v>
      </c>
      <c r="L333" s="77">
        <f t="shared" si="164"/>
        <v>0</v>
      </c>
      <c r="M333" s="78">
        <f t="shared" ca="1" si="176"/>
        <v>0.22147651006711411</v>
      </c>
      <c r="N333" s="78">
        <f t="shared" ca="1" si="177"/>
        <v>6.3331222292590236E-2</v>
      </c>
      <c r="O333" s="78">
        <f t="shared" si="178"/>
        <v>5.0000000000000001E-4</v>
      </c>
      <c r="P333" s="13"/>
      <c r="Q333" s="8"/>
      <c r="R333" s="13"/>
      <c r="S333" s="79">
        <f t="shared" si="166"/>
        <v>0</v>
      </c>
      <c r="T333" s="80">
        <f t="shared" si="167"/>
        <v>0</v>
      </c>
      <c r="U333" s="90">
        <f t="shared" si="168"/>
        <v>0</v>
      </c>
      <c r="V333" s="82">
        <f t="shared" si="169"/>
        <v>0</v>
      </c>
      <c r="W333" s="4"/>
      <c r="X333" s="4"/>
      <c r="Y333" s="6"/>
      <c r="Z333" s="6"/>
      <c r="AA333" s="6"/>
      <c r="AB333" s="6"/>
      <c r="AC333" s="83">
        <f t="shared" si="157"/>
        <v>0</v>
      </c>
      <c r="AD333" s="80">
        <f t="shared" si="158"/>
        <v>0</v>
      </c>
      <c r="AE333" s="76">
        <f t="shared" si="170"/>
        <v>0</v>
      </c>
      <c r="AF333" s="84">
        <f t="shared" si="171"/>
        <v>0</v>
      </c>
      <c r="AG333" s="85">
        <f t="shared" si="172"/>
        <v>0</v>
      </c>
      <c r="AH333" s="85">
        <f t="shared" si="173"/>
        <v>0</v>
      </c>
      <c r="AI333" s="77">
        <f t="shared" si="174"/>
        <v>0</v>
      </c>
      <c r="AJ333" s="84">
        <f t="shared" si="159"/>
        <v>0</v>
      </c>
      <c r="AK333" s="77">
        <f t="shared" si="160"/>
        <v>0</v>
      </c>
      <c r="AL333" s="5"/>
      <c r="AM333" s="9"/>
      <c r="AN333" s="5"/>
      <c r="AO333" s="10"/>
      <c r="AP333" s="5"/>
      <c r="AQ333" s="5"/>
      <c r="AR333" s="5"/>
      <c r="AS333" s="80" t="str">
        <f t="shared" si="179"/>
        <v/>
      </c>
      <c r="AT333" s="80" t="str">
        <f t="shared" ca="1" si="180"/>
        <v/>
      </c>
      <c r="AU333" s="80" t="str">
        <f t="shared" si="181"/>
        <v/>
      </c>
      <c r="AV333" s="172" t="str">
        <f t="shared" ca="1" si="182"/>
        <v/>
      </c>
      <c r="AW333" s="5"/>
      <c r="AX333" s="5"/>
      <c r="AY333" s="80" t="str">
        <f t="shared" si="183"/>
        <v/>
      </c>
      <c r="AZ333" s="165"/>
      <c r="BA333" s="165"/>
      <c r="BB333" s="80" t="str">
        <f t="shared" si="184"/>
        <v/>
      </c>
      <c r="BC333" s="5"/>
      <c r="BH333" s="52"/>
      <c r="BI333" s="52"/>
      <c r="BJ333" s="52"/>
      <c r="BK333" s="52"/>
      <c r="BL333" s="52"/>
      <c r="BM333" s="52"/>
      <c r="BQ333" s="27"/>
      <c r="BR333" s="27"/>
      <c r="BS333" s="27"/>
      <c r="BT333" s="27"/>
      <c r="BU333" s="27"/>
      <c r="BV333" s="27"/>
      <c r="BW333" s="54"/>
      <c r="BX333" s="26"/>
      <c r="BY333" s="54"/>
      <c r="BZ333" s="26"/>
      <c r="CA333" s="26"/>
      <c r="CB333" s="26"/>
    </row>
    <row r="334" spans="1:80" ht="17.45" customHeight="1">
      <c r="A334" s="86">
        <f t="shared" si="156"/>
        <v>47.2</v>
      </c>
      <c r="B334" s="179">
        <f t="shared" si="175"/>
        <v>46067</v>
      </c>
      <c r="C334" s="8"/>
      <c r="D334" s="11"/>
      <c r="E334" s="12"/>
      <c r="F334" s="11"/>
      <c r="G334" s="74">
        <f t="shared" si="165"/>
        <v>565</v>
      </c>
      <c r="H334" s="75">
        <f t="shared" si="165"/>
        <v>5806</v>
      </c>
      <c r="I334" s="88">
        <f t="shared" si="161"/>
        <v>0</v>
      </c>
      <c r="J334" s="78">
        <f t="shared" si="162"/>
        <v>0</v>
      </c>
      <c r="K334" s="78">
        <f t="shared" si="163"/>
        <v>0</v>
      </c>
      <c r="L334" s="78">
        <f t="shared" si="164"/>
        <v>0</v>
      </c>
      <c r="M334" s="78">
        <f t="shared" ca="1" si="176"/>
        <v>0.22147651006711411</v>
      </c>
      <c r="N334" s="78">
        <f t="shared" ca="1" si="177"/>
        <v>6.3331222292590236E-2</v>
      </c>
      <c r="O334" s="78">
        <f t="shared" si="178"/>
        <v>5.0000000000000001E-4</v>
      </c>
      <c r="P334" s="13"/>
      <c r="Q334" s="8"/>
      <c r="R334" s="13"/>
      <c r="S334" s="89">
        <f t="shared" si="166"/>
        <v>0</v>
      </c>
      <c r="T334" s="75">
        <f t="shared" si="167"/>
        <v>0</v>
      </c>
      <c r="U334" s="90">
        <f t="shared" si="168"/>
        <v>0</v>
      </c>
      <c r="V334" s="82">
        <f t="shared" si="169"/>
        <v>0</v>
      </c>
      <c r="W334" s="8"/>
      <c r="X334" s="8"/>
      <c r="Y334" s="12"/>
      <c r="Z334" s="12"/>
      <c r="AA334" s="12"/>
      <c r="AB334" s="12"/>
      <c r="AC334" s="91">
        <f t="shared" si="157"/>
        <v>0</v>
      </c>
      <c r="AD334" s="75">
        <f t="shared" si="158"/>
        <v>0</v>
      </c>
      <c r="AE334" s="88">
        <f t="shared" si="170"/>
        <v>0</v>
      </c>
      <c r="AF334" s="92">
        <f t="shared" si="171"/>
        <v>0</v>
      </c>
      <c r="AG334" s="93">
        <f t="shared" si="172"/>
        <v>0</v>
      </c>
      <c r="AH334" s="93">
        <f t="shared" si="173"/>
        <v>0</v>
      </c>
      <c r="AI334" s="78">
        <f t="shared" si="174"/>
        <v>0</v>
      </c>
      <c r="AJ334" s="92">
        <f t="shared" si="159"/>
        <v>0</v>
      </c>
      <c r="AK334" s="78">
        <f t="shared" si="160"/>
        <v>0</v>
      </c>
      <c r="AL334" s="11"/>
      <c r="AM334" s="14"/>
      <c r="AN334" s="11"/>
      <c r="AO334" s="15"/>
      <c r="AP334" s="11"/>
      <c r="AQ334" s="11"/>
      <c r="AR334" s="11"/>
      <c r="AS334" s="75" t="str">
        <f t="shared" si="179"/>
        <v/>
      </c>
      <c r="AT334" s="75" t="str">
        <f t="shared" ca="1" si="180"/>
        <v/>
      </c>
      <c r="AU334" s="75" t="str">
        <f t="shared" si="181"/>
        <v/>
      </c>
      <c r="AV334" s="170" t="str">
        <f t="shared" ca="1" si="182"/>
        <v/>
      </c>
      <c r="AW334" s="11"/>
      <c r="AX334" s="11"/>
      <c r="AY334" s="75" t="str">
        <f t="shared" si="183"/>
        <v/>
      </c>
      <c r="AZ334" s="11"/>
      <c r="BA334" s="11"/>
      <c r="BB334" s="75" t="str">
        <f t="shared" si="184"/>
        <v/>
      </c>
      <c r="BC334" s="11"/>
      <c r="BH334" s="52"/>
      <c r="BI334" s="52"/>
      <c r="BJ334" s="52"/>
      <c r="BK334" s="52"/>
      <c r="BL334" s="52"/>
      <c r="BM334" s="52"/>
      <c r="BQ334" s="27"/>
      <c r="BR334" s="27"/>
      <c r="BS334" s="27"/>
      <c r="BT334" s="27"/>
      <c r="BU334" s="27"/>
      <c r="BV334" s="27"/>
      <c r="BW334" s="54"/>
      <c r="BX334" s="26"/>
      <c r="BY334" s="54"/>
      <c r="BZ334" s="26"/>
      <c r="CA334" s="26"/>
      <c r="CB334" s="26"/>
    </row>
    <row r="335" spans="1:80" ht="17.45" customHeight="1">
      <c r="A335" s="94">
        <f t="shared" si="156"/>
        <v>47.3</v>
      </c>
      <c r="B335" s="179">
        <f t="shared" si="175"/>
        <v>46068</v>
      </c>
      <c r="C335" s="8"/>
      <c r="D335" s="11"/>
      <c r="E335" s="12"/>
      <c r="F335" s="11"/>
      <c r="G335" s="74">
        <f t="shared" si="165"/>
        <v>565</v>
      </c>
      <c r="H335" s="75">
        <f t="shared" si="165"/>
        <v>5806</v>
      </c>
      <c r="I335" s="88">
        <f t="shared" si="161"/>
        <v>0</v>
      </c>
      <c r="J335" s="78">
        <f t="shared" si="162"/>
        <v>0</v>
      </c>
      <c r="K335" s="78">
        <f t="shared" si="163"/>
        <v>0</v>
      </c>
      <c r="L335" s="78">
        <f t="shared" si="164"/>
        <v>0</v>
      </c>
      <c r="M335" s="78">
        <f t="shared" ca="1" si="176"/>
        <v>0.22147651006711411</v>
      </c>
      <c r="N335" s="78">
        <f t="shared" ca="1" si="177"/>
        <v>6.3331222292590236E-2</v>
      </c>
      <c r="O335" s="78">
        <f t="shared" si="178"/>
        <v>5.0000000000000001E-4</v>
      </c>
      <c r="P335" s="13"/>
      <c r="Q335" s="8"/>
      <c r="R335" s="13"/>
      <c r="S335" s="89">
        <f t="shared" si="166"/>
        <v>0</v>
      </c>
      <c r="T335" s="75">
        <f t="shared" si="167"/>
        <v>0</v>
      </c>
      <c r="U335" s="90">
        <f t="shared" si="168"/>
        <v>0</v>
      </c>
      <c r="V335" s="82">
        <f t="shared" si="169"/>
        <v>0</v>
      </c>
      <c r="W335" s="8"/>
      <c r="X335" s="8"/>
      <c r="Y335" s="12"/>
      <c r="Z335" s="12"/>
      <c r="AA335" s="12"/>
      <c r="AB335" s="12"/>
      <c r="AC335" s="91">
        <f t="shared" si="157"/>
        <v>0</v>
      </c>
      <c r="AD335" s="75">
        <f t="shared" si="158"/>
        <v>0</v>
      </c>
      <c r="AE335" s="88">
        <f t="shared" si="170"/>
        <v>0</v>
      </c>
      <c r="AF335" s="92">
        <f t="shared" si="171"/>
        <v>0</v>
      </c>
      <c r="AG335" s="93">
        <f t="shared" si="172"/>
        <v>0</v>
      </c>
      <c r="AH335" s="93">
        <f t="shared" si="173"/>
        <v>0</v>
      </c>
      <c r="AI335" s="78">
        <f t="shared" si="174"/>
        <v>0</v>
      </c>
      <c r="AJ335" s="92">
        <f t="shared" si="159"/>
        <v>0</v>
      </c>
      <c r="AK335" s="78">
        <f t="shared" si="160"/>
        <v>0</v>
      </c>
      <c r="AL335" s="11"/>
      <c r="AM335" s="14"/>
      <c r="AN335" s="11"/>
      <c r="AO335" s="15"/>
      <c r="AP335" s="11"/>
      <c r="AQ335" s="11"/>
      <c r="AR335" s="11"/>
      <c r="AS335" s="75" t="str">
        <f t="shared" si="179"/>
        <v/>
      </c>
      <c r="AT335" s="75" t="str">
        <f t="shared" ca="1" si="180"/>
        <v/>
      </c>
      <c r="AU335" s="75" t="str">
        <f t="shared" si="181"/>
        <v/>
      </c>
      <c r="AV335" s="170" t="str">
        <f t="shared" ca="1" si="182"/>
        <v/>
      </c>
      <c r="AW335" s="11"/>
      <c r="AX335" s="11"/>
      <c r="AY335" s="75" t="str">
        <f t="shared" si="183"/>
        <v/>
      </c>
      <c r="AZ335" s="11"/>
      <c r="BA335" s="11"/>
      <c r="BB335" s="75" t="str">
        <f t="shared" si="184"/>
        <v/>
      </c>
      <c r="BC335" s="11"/>
      <c r="BH335" s="52"/>
      <c r="BI335" s="52"/>
      <c r="BJ335" s="52"/>
      <c r="BK335" s="52"/>
      <c r="BL335" s="52"/>
      <c r="BM335" s="52"/>
      <c r="BQ335" s="27"/>
      <c r="BR335" s="27"/>
      <c r="BS335" s="27"/>
      <c r="BT335" s="27"/>
      <c r="BU335" s="27"/>
      <c r="BV335" s="27"/>
      <c r="BW335" s="54"/>
      <c r="BX335" s="26"/>
      <c r="BY335" s="54"/>
      <c r="BZ335" s="26"/>
      <c r="CA335" s="26"/>
      <c r="CB335" s="26"/>
    </row>
    <row r="336" spans="1:80" ht="17.45" customHeight="1">
      <c r="A336" s="86">
        <f t="shared" si="156"/>
        <v>47.4</v>
      </c>
      <c r="B336" s="179">
        <f t="shared" si="175"/>
        <v>46069</v>
      </c>
      <c r="C336" s="8"/>
      <c r="D336" s="11"/>
      <c r="E336" s="12"/>
      <c r="F336" s="11"/>
      <c r="G336" s="74">
        <f t="shared" si="165"/>
        <v>565</v>
      </c>
      <c r="H336" s="75">
        <f t="shared" si="165"/>
        <v>5806</v>
      </c>
      <c r="I336" s="88">
        <f t="shared" si="161"/>
        <v>0</v>
      </c>
      <c r="J336" s="78">
        <f t="shared" si="162"/>
        <v>0</v>
      </c>
      <c r="K336" s="78">
        <f t="shared" si="163"/>
        <v>0</v>
      </c>
      <c r="L336" s="78">
        <f t="shared" si="164"/>
        <v>0</v>
      </c>
      <c r="M336" s="78">
        <f t="shared" ca="1" si="176"/>
        <v>0.22147651006711411</v>
      </c>
      <c r="N336" s="78">
        <f t="shared" ca="1" si="177"/>
        <v>6.3331222292590236E-2</v>
      </c>
      <c r="O336" s="78">
        <f t="shared" si="178"/>
        <v>5.0000000000000001E-4</v>
      </c>
      <c r="P336" s="13"/>
      <c r="Q336" s="8"/>
      <c r="R336" s="13"/>
      <c r="S336" s="89">
        <f t="shared" si="166"/>
        <v>0</v>
      </c>
      <c r="T336" s="75">
        <f t="shared" si="167"/>
        <v>0</v>
      </c>
      <c r="U336" s="90">
        <f t="shared" si="168"/>
        <v>0</v>
      </c>
      <c r="V336" s="82">
        <f t="shared" si="169"/>
        <v>0</v>
      </c>
      <c r="W336" s="8"/>
      <c r="X336" s="8"/>
      <c r="Y336" s="12"/>
      <c r="Z336" s="12"/>
      <c r="AA336" s="12"/>
      <c r="AB336" s="12"/>
      <c r="AC336" s="91">
        <f t="shared" si="157"/>
        <v>0</v>
      </c>
      <c r="AD336" s="75">
        <f t="shared" si="158"/>
        <v>0</v>
      </c>
      <c r="AE336" s="88">
        <f t="shared" si="170"/>
        <v>0</v>
      </c>
      <c r="AF336" s="92">
        <f t="shared" si="171"/>
        <v>0</v>
      </c>
      <c r="AG336" s="93">
        <f t="shared" si="172"/>
        <v>0</v>
      </c>
      <c r="AH336" s="93">
        <f t="shared" si="173"/>
        <v>0</v>
      </c>
      <c r="AI336" s="78">
        <f t="shared" si="174"/>
        <v>0</v>
      </c>
      <c r="AJ336" s="92">
        <f t="shared" si="159"/>
        <v>0</v>
      </c>
      <c r="AK336" s="78">
        <f t="shared" si="160"/>
        <v>0</v>
      </c>
      <c r="AL336" s="11"/>
      <c r="AM336" s="14"/>
      <c r="AN336" s="11"/>
      <c r="AO336" s="15"/>
      <c r="AP336" s="11"/>
      <c r="AQ336" s="11"/>
      <c r="AR336" s="11"/>
      <c r="AS336" s="75" t="str">
        <f t="shared" si="179"/>
        <v/>
      </c>
      <c r="AT336" s="75" t="str">
        <f t="shared" ca="1" si="180"/>
        <v/>
      </c>
      <c r="AU336" s="75" t="str">
        <f t="shared" si="181"/>
        <v/>
      </c>
      <c r="AV336" s="170" t="str">
        <f t="shared" ca="1" si="182"/>
        <v/>
      </c>
      <c r="AW336" s="11"/>
      <c r="AX336" s="11"/>
      <c r="AY336" s="75" t="str">
        <f t="shared" si="183"/>
        <v/>
      </c>
      <c r="AZ336" s="11"/>
      <c r="BA336" s="11"/>
      <c r="BB336" s="75" t="str">
        <f t="shared" si="184"/>
        <v/>
      </c>
      <c r="BC336" s="11"/>
      <c r="BH336" s="52"/>
      <c r="BI336" s="52"/>
      <c r="BJ336" s="52"/>
      <c r="BK336" s="52"/>
      <c r="BL336" s="52"/>
      <c r="BM336" s="52"/>
      <c r="BQ336" s="27"/>
      <c r="BR336" s="27"/>
      <c r="BS336" s="27"/>
      <c r="BT336" s="27"/>
      <c r="BU336" s="27"/>
      <c r="BV336" s="27"/>
      <c r="BW336" s="54"/>
      <c r="BX336" s="26"/>
      <c r="BY336" s="54"/>
      <c r="BZ336" s="26"/>
      <c r="CA336" s="26"/>
      <c r="CB336" s="26"/>
    </row>
    <row r="337" spans="1:80" ht="17.45" customHeight="1">
      <c r="A337" s="94">
        <f t="shared" si="156"/>
        <v>47.5</v>
      </c>
      <c r="B337" s="179">
        <f t="shared" si="175"/>
        <v>46070</v>
      </c>
      <c r="C337" s="8"/>
      <c r="D337" s="11"/>
      <c r="E337" s="12"/>
      <c r="F337" s="11"/>
      <c r="G337" s="74">
        <f t="shared" si="165"/>
        <v>565</v>
      </c>
      <c r="H337" s="75">
        <f t="shared" si="165"/>
        <v>5806</v>
      </c>
      <c r="I337" s="88">
        <f t="shared" si="161"/>
        <v>0</v>
      </c>
      <c r="J337" s="78">
        <f t="shared" si="162"/>
        <v>0</v>
      </c>
      <c r="K337" s="78">
        <f t="shared" si="163"/>
        <v>0</v>
      </c>
      <c r="L337" s="78">
        <f t="shared" si="164"/>
        <v>0</v>
      </c>
      <c r="M337" s="78">
        <f t="shared" ca="1" si="176"/>
        <v>0.22147651006711411</v>
      </c>
      <c r="N337" s="78">
        <f t="shared" ca="1" si="177"/>
        <v>6.3331222292590236E-2</v>
      </c>
      <c r="O337" s="78">
        <f t="shared" si="178"/>
        <v>5.0000000000000001E-4</v>
      </c>
      <c r="P337" s="13"/>
      <c r="Q337" s="8"/>
      <c r="R337" s="13"/>
      <c r="S337" s="89">
        <f t="shared" si="166"/>
        <v>0</v>
      </c>
      <c r="T337" s="75">
        <f t="shared" si="167"/>
        <v>0</v>
      </c>
      <c r="U337" s="90">
        <f t="shared" si="168"/>
        <v>0</v>
      </c>
      <c r="V337" s="82">
        <f t="shared" si="169"/>
        <v>0</v>
      </c>
      <c r="W337" s="8"/>
      <c r="X337" s="8"/>
      <c r="Y337" s="12"/>
      <c r="Z337" s="12"/>
      <c r="AA337" s="12"/>
      <c r="AB337" s="12"/>
      <c r="AC337" s="91">
        <f t="shared" si="157"/>
        <v>0</v>
      </c>
      <c r="AD337" s="75">
        <f t="shared" si="158"/>
        <v>0</v>
      </c>
      <c r="AE337" s="88">
        <f t="shared" si="170"/>
        <v>0</v>
      </c>
      <c r="AF337" s="92">
        <f t="shared" si="171"/>
        <v>0</v>
      </c>
      <c r="AG337" s="93">
        <f t="shared" si="172"/>
        <v>0</v>
      </c>
      <c r="AH337" s="93">
        <f t="shared" si="173"/>
        <v>0</v>
      </c>
      <c r="AI337" s="78">
        <f t="shared" si="174"/>
        <v>0</v>
      </c>
      <c r="AJ337" s="92">
        <f t="shared" si="159"/>
        <v>0</v>
      </c>
      <c r="AK337" s="78">
        <f t="shared" si="160"/>
        <v>0</v>
      </c>
      <c r="AL337" s="11"/>
      <c r="AM337" s="14"/>
      <c r="AN337" s="11"/>
      <c r="AO337" s="15"/>
      <c r="AP337" s="11"/>
      <c r="AQ337" s="11"/>
      <c r="AR337" s="11"/>
      <c r="AS337" s="75" t="str">
        <f t="shared" si="179"/>
        <v/>
      </c>
      <c r="AT337" s="75" t="str">
        <f t="shared" ca="1" si="180"/>
        <v/>
      </c>
      <c r="AU337" s="75" t="str">
        <f t="shared" si="181"/>
        <v/>
      </c>
      <c r="AV337" s="170" t="str">
        <f t="shared" ca="1" si="182"/>
        <v/>
      </c>
      <c r="AW337" s="11"/>
      <c r="AX337" s="11"/>
      <c r="AY337" s="75" t="str">
        <f t="shared" si="183"/>
        <v/>
      </c>
      <c r="AZ337" s="11"/>
      <c r="BA337" s="11"/>
      <c r="BB337" s="75" t="str">
        <f t="shared" si="184"/>
        <v/>
      </c>
      <c r="BC337" s="11"/>
      <c r="BH337" s="52"/>
      <c r="BI337" s="52"/>
      <c r="BJ337" s="52"/>
      <c r="BK337" s="52"/>
      <c r="BL337" s="52"/>
      <c r="BM337" s="52"/>
      <c r="BQ337" s="27"/>
      <c r="BR337" s="27"/>
      <c r="BS337" s="27"/>
      <c r="BT337" s="27"/>
      <c r="BU337" s="27"/>
      <c r="BV337" s="27"/>
      <c r="BW337" s="54"/>
      <c r="BX337" s="26"/>
      <c r="BY337" s="54"/>
      <c r="BZ337" s="26"/>
      <c r="CA337" s="26"/>
      <c r="CB337" s="26"/>
    </row>
    <row r="338" spans="1:80" ht="17.45" customHeight="1">
      <c r="A338" s="86">
        <f t="shared" ref="A338:A401" si="185">A331+1</f>
        <v>47.6</v>
      </c>
      <c r="B338" s="179">
        <f t="shared" si="175"/>
        <v>46071</v>
      </c>
      <c r="C338" s="8"/>
      <c r="D338" s="11"/>
      <c r="E338" s="12"/>
      <c r="F338" s="11"/>
      <c r="G338" s="74">
        <f t="shared" si="165"/>
        <v>565</v>
      </c>
      <c r="H338" s="75">
        <f t="shared" si="165"/>
        <v>5806</v>
      </c>
      <c r="I338" s="88">
        <f t="shared" si="161"/>
        <v>0</v>
      </c>
      <c r="J338" s="78">
        <f t="shared" si="162"/>
        <v>0</v>
      </c>
      <c r="K338" s="78">
        <f t="shared" si="163"/>
        <v>0</v>
      </c>
      <c r="L338" s="78">
        <f t="shared" si="164"/>
        <v>0</v>
      </c>
      <c r="M338" s="78">
        <f t="shared" ca="1" si="176"/>
        <v>0.22147651006711411</v>
      </c>
      <c r="N338" s="78">
        <f t="shared" ca="1" si="177"/>
        <v>6.3331222292590236E-2</v>
      </c>
      <c r="O338" s="78">
        <f t="shared" si="178"/>
        <v>5.0000000000000001E-4</v>
      </c>
      <c r="P338" s="13"/>
      <c r="Q338" s="8"/>
      <c r="R338" s="13"/>
      <c r="S338" s="89">
        <f t="shared" si="166"/>
        <v>0</v>
      </c>
      <c r="T338" s="75">
        <f t="shared" si="167"/>
        <v>0</v>
      </c>
      <c r="U338" s="90">
        <f t="shared" si="168"/>
        <v>0</v>
      </c>
      <c r="V338" s="82">
        <f t="shared" si="169"/>
        <v>0</v>
      </c>
      <c r="W338" s="8"/>
      <c r="X338" s="8"/>
      <c r="Y338" s="12"/>
      <c r="Z338" s="12"/>
      <c r="AA338" s="12"/>
      <c r="AB338" s="12"/>
      <c r="AC338" s="91">
        <f t="shared" ref="AC338:AC401" si="186">SUM(X338,Y338,Z338,AA338)</f>
        <v>0</v>
      </c>
      <c r="AD338" s="75">
        <f t="shared" ref="AD338:AD401" si="187">W338-AC338</f>
        <v>0</v>
      </c>
      <c r="AE338" s="88">
        <f t="shared" si="170"/>
        <v>0</v>
      </c>
      <c r="AF338" s="92">
        <f t="shared" si="171"/>
        <v>0</v>
      </c>
      <c r="AG338" s="93">
        <f t="shared" si="172"/>
        <v>0</v>
      </c>
      <c r="AH338" s="93">
        <f t="shared" si="173"/>
        <v>0</v>
      </c>
      <c r="AI338" s="78">
        <f t="shared" si="174"/>
        <v>0</v>
      </c>
      <c r="AJ338" s="92">
        <f t="shared" ref="AJ338:AJ401" si="188">IFERROR(AC338/W338,0)</f>
        <v>0</v>
      </c>
      <c r="AK338" s="78">
        <f t="shared" ref="AK338:AK401" si="189">IFERROR(AD338/W338,0)</f>
        <v>0</v>
      </c>
      <c r="AL338" s="11"/>
      <c r="AM338" s="14"/>
      <c r="AN338" s="11"/>
      <c r="AO338" s="15"/>
      <c r="AP338" s="11"/>
      <c r="AQ338" s="11"/>
      <c r="AR338" s="11"/>
      <c r="AS338" s="75" t="str">
        <f t="shared" si="179"/>
        <v/>
      </c>
      <c r="AT338" s="75" t="str">
        <f t="shared" ca="1" si="180"/>
        <v/>
      </c>
      <c r="AU338" s="75" t="str">
        <f t="shared" si="181"/>
        <v/>
      </c>
      <c r="AV338" s="170" t="str">
        <f t="shared" ca="1" si="182"/>
        <v/>
      </c>
      <c r="AW338" s="11"/>
      <c r="AX338" s="11"/>
      <c r="AY338" s="75" t="str">
        <f t="shared" si="183"/>
        <v/>
      </c>
      <c r="AZ338" s="11"/>
      <c r="BA338" s="11"/>
      <c r="BB338" s="75" t="str">
        <f t="shared" si="184"/>
        <v/>
      </c>
      <c r="BC338" s="11"/>
      <c r="BH338" s="52"/>
      <c r="BI338" s="52"/>
      <c r="BJ338" s="52"/>
      <c r="BK338" s="52"/>
      <c r="BL338" s="52"/>
      <c r="BM338" s="52"/>
      <c r="BQ338" s="27"/>
      <c r="BR338" s="27"/>
      <c r="BS338" s="27"/>
      <c r="BT338" s="27"/>
      <c r="BU338" s="27"/>
      <c r="BV338" s="27"/>
      <c r="BW338" s="54"/>
      <c r="BX338" s="26"/>
      <c r="BY338" s="54"/>
      <c r="BZ338" s="26"/>
      <c r="CA338" s="26"/>
      <c r="CB338" s="26"/>
    </row>
    <row r="339" spans="1:80" ht="17.45" customHeight="1" thickBot="1">
      <c r="A339" s="94">
        <f t="shared" si="185"/>
        <v>47.7</v>
      </c>
      <c r="B339" s="180">
        <f t="shared" si="175"/>
        <v>46072</v>
      </c>
      <c r="C339" s="16"/>
      <c r="D339" s="17"/>
      <c r="E339" s="18"/>
      <c r="F339" s="17"/>
      <c r="G339" s="96">
        <f t="shared" si="165"/>
        <v>565</v>
      </c>
      <c r="H339" s="97">
        <f t="shared" si="165"/>
        <v>5806</v>
      </c>
      <c r="I339" s="98">
        <f t="shared" ref="I339:I402" si="190">IFERROR(C339/G338,0)</f>
        <v>0</v>
      </c>
      <c r="J339" s="99">
        <f t="shared" ref="J339:J402" si="191">IFERROR(E339/G338,0)</f>
        <v>0</v>
      </c>
      <c r="K339" s="99">
        <f t="shared" ref="K339:K402" si="192">IFERROR(D339/H338,0)</f>
        <v>0</v>
      </c>
      <c r="L339" s="99">
        <f t="shared" ref="L339:L402" si="193">IFERROR(F339/H338,0)</f>
        <v>0</v>
      </c>
      <c r="M339" s="99">
        <f t="shared" ca="1" si="176"/>
        <v>0.22147651006711411</v>
      </c>
      <c r="N339" s="99">
        <f t="shared" ca="1" si="177"/>
        <v>6.3331222292590236E-2</v>
      </c>
      <c r="O339" s="99">
        <f t="shared" si="178"/>
        <v>5.0000000000000001E-4</v>
      </c>
      <c r="P339" s="19"/>
      <c r="Q339" s="16"/>
      <c r="R339" s="19"/>
      <c r="S339" s="89">
        <f t="shared" si="166"/>
        <v>0</v>
      </c>
      <c r="T339" s="75">
        <f t="shared" si="167"/>
        <v>0</v>
      </c>
      <c r="U339" s="100">
        <f t="shared" si="168"/>
        <v>0</v>
      </c>
      <c r="V339" s="101">
        <f t="shared" si="169"/>
        <v>0</v>
      </c>
      <c r="W339" s="16"/>
      <c r="X339" s="8"/>
      <c r="Y339" s="12"/>
      <c r="Z339" s="12"/>
      <c r="AA339" s="12"/>
      <c r="AB339" s="12"/>
      <c r="AC339" s="102">
        <f t="shared" si="186"/>
        <v>0</v>
      </c>
      <c r="AD339" s="97">
        <f t="shared" si="187"/>
        <v>0</v>
      </c>
      <c r="AE339" s="98">
        <f t="shared" si="170"/>
        <v>0</v>
      </c>
      <c r="AF339" s="103">
        <f t="shared" si="171"/>
        <v>0</v>
      </c>
      <c r="AG339" s="104">
        <f t="shared" si="172"/>
        <v>0</v>
      </c>
      <c r="AH339" s="104">
        <f t="shared" si="173"/>
        <v>0</v>
      </c>
      <c r="AI339" s="99">
        <f t="shared" si="174"/>
        <v>0</v>
      </c>
      <c r="AJ339" s="103">
        <f t="shared" si="188"/>
        <v>0</v>
      </c>
      <c r="AK339" s="99">
        <f t="shared" si="189"/>
        <v>0</v>
      </c>
      <c r="AL339" s="17"/>
      <c r="AM339" s="20"/>
      <c r="AN339" s="17"/>
      <c r="AO339" s="21"/>
      <c r="AP339" s="17"/>
      <c r="AQ339" s="17"/>
      <c r="AR339" s="17"/>
      <c r="AS339" s="97" t="str">
        <f t="shared" si="179"/>
        <v/>
      </c>
      <c r="AT339" s="97" t="str">
        <f t="shared" ca="1" si="180"/>
        <v/>
      </c>
      <c r="AU339" s="97" t="str">
        <f t="shared" si="181"/>
        <v/>
      </c>
      <c r="AV339" s="171" t="str">
        <f t="shared" ca="1" si="182"/>
        <v/>
      </c>
      <c r="AW339" s="17"/>
      <c r="AX339" s="17"/>
      <c r="AY339" s="97" t="str">
        <f t="shared" si="183"/>
        <v/>
      </c>
      <c r="AZ339" s="17"/>
      <c r="BA339" s="17"/>
      <c r="BB339" s="97" t="str">
        <f t="shared" si="184"/>
        <v/>
      </c>
      <c r="BC339" s="17"/>
      <c r="BH339" s="52"/>
      <c r="BI339" s="52"/>
      <c r="BJ339" s="52"/>
      <c r="BK339" s="52"/>
      <c r="BL339" s="52"/>
      <c r="BM339" s="52"/>
      <c r="BQ339" s="27"/>
      <c r="BR339" s="27"/>
      <c r="BS339" s="27"/>
      <c r="BT339" s="27"/>
      <c r="BU339" s="27"/>
      <c r="BV339" s="27"/>
      <c r="BW339" s="54"/>
      <c r="BX339" s="26"/>
      <c r="BY339" s="54"/>
      <c r="BZ339" s="26"/>
      <c r="CA339" s="26"/>
      <c r="CB339" s="26"/>
    </row>
    <row r="340" spans="1:80" ht="17.45" customHeight="1" thickTop="1">
      <c r="A340" s="105">
        <f>A333+1</f>
        <v>48.1</v>
      </c>
      <c r="B340" s="178">
        <f t="shared" si="175"/>
        <v>46073</v>
      </c>
      <c r="C340" s="4"/>
      <c r="D340" s="5"/>
      <c r="E340" s="6"/>
      <c r="F340" s="5"/>
      <c r="G340" s="74">
        <f t="shared" si="165"/>
        <v>565</v>
      </c>
      <c r="H340" s="75">
        <f t="shared" si="165"/>
        <v>5806</v>
      </c>
      <c r="I340" s="76">
        <f t="shared" si="190"/>
        <v>0</v>
      </c>
      <c r="J340" s="77">
        <f t="shared" si="191"/>
        <v>0</v>
      </c>
      <c r="K340" s="77">
        <f t="shared" si="192"/>
        <v>0</v>
      </c>
      <c r="L340" s="77">
        <f t="shared" si="193"/>
        <v>0</v>
      </c>
      <c r="M340" s="78">
        <f t="shared" ca="1" si="176"/>
        <v>0.22147651006711411</v>
      </c>
      <c r="N340" s="78">
        <f t="shared" ca="1" si="177"/>
        <v>6.3331222292590236E-2</v>
      </c>
      <c r="O340" s="78">
        <f t="shared" si="178"/>
        <v>5.0000000000000001E-4</v>
      </c>
      <c r="P340" s="13"/>
      <c r="Q340" s="8"/>
      <c r="R340" s="13"/>
      <c r="S340" s="79">
        <f t="shared" si="166"/>
        <v>0</v>
      </c>
      <c r="T340" s="80">
        <f t="shared" si="167"/>
        <v>0</v>
      </c>
      <c r="U340" s="90">
        <f t="shared" si="168"/>
        <v>0</v>
      </c>
      <c r="V340" s="82">
        <f t="shared" si="169"/>
        <v>0</v>
      </c>
      <c r="W340" s="4"/>
      <c r="X340" s="4"/>
      <c r="Y340" s="6"/>
      <c r="Z340" s="6"/>
      <c r="AA340" s="6"/>
      <c r="AB340" s="6"/>
      <c r="AC340" s="83">
        <f t="shared" si="186"/>
        <v>0</v>
      </c>
      <c r="AD340" s="80">
        <f t="shared" si="187"/>
        <v>0</v>
      </c>
      <c r="AE340" s="76">
        <f t="shared" si="170"/>
        <v>0</v>
      </c>
      <c r="AF340" s="84">
        <f t="shared" si="171"/>
        <v>0</v>
      </c>
      <c r="AG340" s="85">
        <f t="shared" si="172"/>
        <v>0</v>
      </c>
      <c r="AH340" s="85">
        <f t="shared" si="173"/>
        <v>0</v>
      </c>
      <c r="AI340" s="77">
        <f t="shared" si="174"/>
        <v>0</v>
      </c>
      <c r="AJ340" s="84">
        <f t="shared" si="188"/>
        <v>0</v>
      </c>
      <c r="AK340" s="77">
        <f t="shared" si="189"/>
        <v>0</v>
      </c>
      <c r="AL340" s="5"/>
      <c r="AM340" s="9"/>
      <c r="AN340" s="5"/>
      <c r="AO340" s="10"/>
      <c r="AP340" s="5"/>
      <c r="AQ340" s="5"/>
      <c r="AR340" s="5"/>
      <c r="AS340" s="80" t="str">
        <f t="shared" si="179"/>
        <v/>
      </c>
      <c r="AT340" s="80" t="str">
        <f t="shared" ca="1" si="180"/>
        <v/>
      </c>
      <c r="AU340" s="80" t="str">
        <f t="shared" si="181"/>
        <v/>
      </c>
      <c r="AV340" s="172" t="str">
        <f t="shared" ca="1" si="182"/>
        <v/>
      </c>
      <c r="AW340" s="5"/>
      <c r="AX340" s="5"/>
      <c r="AY340" s="80" t="str">
        <f t="shared" si="183"/>
        <v/>
      </c>
      <c r="AZ340" s="165"/>
      <c r="BA340" s="165"/>
      <c r="BB340" s="80" t="str">
        <f t="shared" si="184"/>
        <v/>
      </c>
      <c r="BC340" s="5"/>
      <c r="BH340" s="52"/>
      <c r="BI340" s="52"/>
      <c r="BJ340" s="52"/>
      <c r="BK340" s="52"/>
      <c r="BL340" s="52"/>
      <c r="BM340" s="52"/>
      <c r="BQ340" s="27"/>
      <c r="BR340" s="27"/>
      <c r="BS340" s="27"/>
      <c r="BT340" s="27"/>
      <c r="BU340" s="27"/>
      <c r="BV340" s="27"/>
      <c r="BW340" s="54"/>
      <c r="BX340" s="26"/>
      <c r="BY340" s="54"/>
      <c r="BZ340" s="26"/>
      <c r="CA340" s="26"/>
      <c r="CB340" s="26"/>
    </row>
    <row r="341" spans="1:80" ht="17.45" customHeight="1">
      <c r="A341" s="94">
        <f t="shared" si="185"/>
        <v>48.2</v>
      </c>
      <c r="B341" s="179">
        <f t="shared" si="175"/>
        <v>46074</v>
      </c>
      <c r="C341" s="8"/>
      <c r="D341" s="11"/>
      <c r="E341" s="12"/>
      <c r="F341" s="11"/>
      <c r="G341" s="74">
        <f t="shared" si="165"/>
        <v>565</v>
      </c>
      <c r="H341" s="75">
        <f t="shared" si="165"/>
        <v>5806</v>
      </c>
      <c r="I341" s="88">
        <f t="shared" si="190"/>
        <v>0</v>
      </c>
      <c r="J341" s="78">
        <f t="shared" si="191"/>
        <v>0</v>
      </c>
      <c r="K341" s="78">
        <f t="shared" si="192"/>
        <v>0</v>
      </c>
      <c r="L341" s="78">
        <f t="shared" si="193"/>
        <v>0</v>
      </c>
      <c r="M341" s="78">
        <f t="shared" ca="1" si="176"/>
        <v>0.22147651006711411</v>
      </c>
      <c r="N341" s="78">
        <f t="shared" ca="1" si="177"/>
        <v>6.3331222292590236E-2</v>
      </c>
      <c r="O341" s="78">
        <f t="shared" si="178"/>
        <v>5.0000000000000001E-4</v>
      </c>
      <c r="P341" s="13"/>
      <c r="Q341" s="8"/>
      <c r="R341" s="13"/>
      <c r="S341" s="89">
        <f t="shared" si="166"/>
        <v>0</v>
      </c>
      <c r="T341" s="75">
        <f t="shared" si="167"/>
        <v>0</v>
      </c>
      <c r="U341" s="90">
        <f t="shared" si="168"/>
        <v>0</v>
      </c>
      <c r="V341" s="82">
        <f t="shared" si="169"/>
        <v>0</v>
      </c>
      <c r="W341" s="8"/>
      <c r="X341" s="8"/>
      <c r="Y341" s="12"/>
      <c r="Z341" s="12"/>
      <c r="AA341" s="12"/>
      <c r="AB341" s="12"/>
      <c r="AC341" s="91">
        <f t="shared" si="186"/>
        <v>0</v>
      </c>
      <c r="AD341" s="75">
        <f t="shared" si="187"/>
        <v>0</v>
      </c>
      <c r="AE341" s="88">
        <f t="shared" si="170"/>
        <v>0</v>
      </c>
      <c r="AF341" s="92">
        <f t="shared" si="171"/>
        <v>0</v>
      </c>
      <c r="AG341" s="93">
        <f t="shared" si="172"/>
        <v>0</v>
      </c>
      <c r="AH341" s="93">
        <f t="shared" si="173"/>
        <v>0</v>
      </c>
      <c r="AI341" s="78">
        <f t="shared" si="174"/>
        <v>0</v>
      </c>
      <c r="AJ341" s="92">
        <f t="shared" si="188"/>
        <v>0</v>
      </c>
      <c r="AK341" s="78">
        <f t="shared" si="189"/>
        <v>0</v>
      </c>
      <c r="AL341" s="11"/>
      <c r="AM341" s="14"/>
      <c r="AN341" s="11"/>
      <c r="AO341" s="15"/>
      <c r="AP341" s="11"/>
      <c r="AQ341" s="11"/>
      <c r="AR341" s="11"/>
      <c r="AS341" s="75" t="str">
        <f t="shared" si="179"/>
        <v/>
      </c>
      <c r="AT341" s="75" t="str">
        <f t="shared" ca="1" si="180"/>
        <v/>
      </c>
      <c r="AU341" s="75" t="str">
        <f t="shared" si="181"/>
        <v/>
      </c>
      <c r="AV341" s="170" t="str">
        <f t="shared" ca="1" si="182"/>
        <v/>
      </c>
      <c r="AW341" s="11"/>
      <c r="AX341" s="11"/>
      <c r="AY341" s="75" t="str">
        <f t="shared" si="183"/>
        <v/>
      </c>
      <c r="AZ341" s="11"/>
      <c r="BA341" s="11"/>
      <c r="BB341" s="75" t="str">
        <f t="shared" si="184"/>
        <v/>
      </c>
      <c r="BC341" s="11"/>
      <c r="BH341" s="52"/>
      <c r="BI341" s="52"/>
      <c r="BJ341" s="52"/>
      <c r="BK341" s="52"/>
      <c r="BL341" s="52"/>
      <c r="BM341" s="52"/>
      <c r="BQ341" s="27"/>
      <c r="BR341" s="27"/>
      <c r="BS341" s="27"/>
      <c r="BT341" s="27"/>
      <c r="BU341" s="27"/>
      <c r="BV341" s="27"/>
      <c r="BW341" s="54"/>
      <c r="BX341" s="26"/>
      <c r="BY341" s="54"/>
      <c r="BZ341" s="26"/>
      <c r="CA341" s="26"/>
      <c r="CB341" s="26"/>
    </row>
    <row r="342" spans="1:80" ht="17.45" customHeight="1">
      <c r="A342" s="86">
        <f t="shared" si="185"/>
        <v>48.3</v>
      </c>
      <c r="B342" s="179">
        <f t="shared" si="175"/>
        <v>46075</v>
      </c>
      <c r="C342" s="8"/>
      <c r="D342" s="11"/>
      <c r="E342" s="12"/>
      <c r="F342" s="11"/>
      <c r="G342" s="74">
        <f t="shared" si="165"/>
        <v>565</v>
      </c>
      <c r="H342" s="75">
        <f t="shared" si="165"/>
        <v>5806</v>
      </c>
      <c r="I342" s="88">
        <f t="shared" si="190"/>
        <v>0</v>
      </c>
      <c r="J342" s="78">
        <f t="shared" si="191"/>
        <v>0</v>
      </c>
      <c r="K342" s="78">
        <f t="shared" si="192"/>
        <v>0</v>
      </c>
      <c r="L342" s="78">
        <f t="shared" si="193"/>
        <v>0</v>
      </c>
      <c r="M342" s="78">
        <f t="shared" ca="1" si="176"/>
        <v>0.22147651006711411</v>
      </c>
      <c r="N342" s="78">
        <f t="shared" ca="1" si="177"/>
        <v>6.3331222292590236E-2</v>
      </c>
      <c r="O342" s="78">
        <f t="shared" si="178"/>
        <v>5.0000000000000001E-4</v>
      </c>
      <c r="P342" s="13"/>
      <c r="Q342" s="8"/>
      <c r="R342" s="13"/>
      <c r="S342" s="89">
        <f t="shared" si="166"/>
        <v>0</v>
      </c>
      <c r="T342" s="75">
        <f t="shared" si="167"/>
        <v>0</v>
      </c>
      <c r="U342" s="90">
        <f t="shared" si="168"/>
        <v>0</v>
      </c>
      <c r="V342" s="82">
        <f t="shared" si="169"/>
        <v>0</v>
      </c>
      <c r="W342" s="8"/>
      <c r="X342" s="8"/>
      <c r="Y342" s="12"/>
      <c r="Z342" s="12"/>
      <c r="AA342" s="12"/>
      <c r="AB342" s="12"/>
      <c r="AC342" s="91">
        <f t="shared" si="186"/>
        <v>0</v>
      </c>
      <c r="AD342" s="75">
        <f t="shared" si="187"/>
        <v>0</v>
      </c>
      <c r="AE342" s="88">
        <f t="shared" si="170"/>
        <v>0</v>
      </c>
      <c r="AF342" s="92">
        <f t="shared" si="171"/>
        <v>0</v>
      </c>
      <c r="AG342" s="93">
        <f t="shared" si="172"/>
        <v>0</v>
      </c>
      <c r="AH342" s="93">
        <f t="shared" si="173"/>
        <v>0</v>
      </c>
      <c r="AI342" s="78">
        <f t="shared" si="174"/>
        <v>0</v>
      </c>
      <c r="AJ342" s="92">
        <f t="shared" si="188"/>
        <v>0</v>
      </c>
      <c r="AK342" s="78">
        <f t="shared" si="189"/>
        <v>0</v>
      </c>
      <c r="AL342" s="11"/>
      <c r="AM342" s="14"/>
      <c r="AN342" s="11"/>
      <c r="AO342" s="15"/>
      <c r="AP342" s="11"/>
      <c r="AQ342" s="11"/>
      <c r="AR342" s="11"/>
      <c r="AS342" s="75" t="str">
        <f t="shared" si="179"/>
        <v/>
      </c>
      <c r="AT342" s="75" t="str">
        <f t="shared" ca="1" si="180"/>
        <v/>
      </c>
      <c r="AU342" s="75" t="str">
        <f t="shared" si="181"/>
        <v/>
      </c>
      <c r="AV342" s="170" t="str">
        <f t="shared" ca="1" si="182"/>
        <v/>
      </c>
      <c r="AW342" s="11"/>
      <c r="AX342" s="11"/>
      <c r="AY342" s="75" t="str">
        <f t="shared" si="183"/>
        <v/>
      </c>
      <c r="AZ342" s="11"/>
      <c r="BA342" s="11"/>
      <c r="BB342" s="75" t="str">
        <f t="shared" si="184"/>
        <v/>
      </c>
      <c r="BC342" s="11"/>
      <c r="BH342" s="52"/>
      <c r="BI342" s="52"/>
      <c r="BJ342" s="52"/>
      <c r="BK342" s="52"/>
      <c r="BL342" s="52"/>
      <c r="BM342" s="52"/>
      <c r="BQ342" s="27"/>
      <c r="BR342" s="27"/>
      <c r="BS342" s="27"/>
      <c r="BT342" s="27"/>
      <c r="BU342" s="27"/>
      <c r="BV342" s="27"/>
      <c r="BW342" s="54"/>
      <c r="BX342" s="26"/>
      <c r="BY342" s="54"/>
      <c r="BZ342" s="26"/>
      <c r="CA342" s="26"/>
      <c r="CB342" s="26"/>
    </row>
    <row r="343" spans="1:80" ht="17.45" customHeight="1">
      <c r="A343" s="94">
        <f t="shared" si="185"/>
        <v>48.4</v>
      </c>
      <c r="B343" s="179">
        <f t="shared" si="175"/>
        <v>46076</v>
      </c>
      <c r="C343" s="8"/>
      <c r="D343" s="11"/>
      <c r="E343" s="12"/>
      <c r="F343" s="11"/>
      <c r="G343" s="74">
        <f t="shared" si="165"/>
        <v>565</v>
      </c>
      <c r="H343" s="75">
        <f t="shared" si="165"/>
        <v>5806</v>
      </c>
      <c r="I343" s="88">
        <f t="shared" si="190"/>
        <v>0</v>
      </c>
      <c r="J343" s="78">
        <f t="shared" si="191"/>
        <v>0</v>
      </c>
      <c r="K343" s="78">
        <f t="shared" si="192"/>
        <v>0</v>
      </c>
      <c r="L343" s="78">
        <f t="shared" si="193"/>
        <v>0</v>
      </c>
      <c r="M343" s="78">
        <f t="shared" ca="1" si="176"/>
        <v>0.22147651006711411</v>
      </c>
      <c r="N343" s="78">
        <f t="shared" ca="1" si="177"/>
        <v>6.3331222292590236E-2</v>
      </c>
      <c r="O343" s="78">
        <f t="shared" si="178"/>
        <v>5.0000000000000001E-4</v>
      </c>
      <c r="P343" s="13"/>
      <c r="Q343" s="8"/>
      <c r="R343" s="13"/>
      <c r="S343" s="89">
        <f t="shared" si="166"/>
        <v>0</v>
      </c>
      <c r="T343" s="75">
        <f t="shared" si="167"/>
        <v>0</v>
      </c>
      <c r="U343" s="90">
        <f t="shared" si="168"/>
        <v>0</v>
      </c>
      <c r="V343" s="82">
        <f t="shared" si="169"/>
        <v>0</v>
      </c>
      <c r="W343" s="8"/>
      <c r="X343" s="8"/>
      <c r="Y343" s="12"/>
      <c r="Z343" s="12"/>
      <c r="AA343" s="12"/>
      <c r="AB343" s="12"/>
      <c r="AC343" s="91">
        <f t="shared" si="186"/>
        <v>0</v>
      </c>
      <c r="AD343" s="75">
        <f t="shared" si="187"/>
        <v>0</v>
      </c>
      <c r="AE343" s="88">
        <f t="shared" si="170"/>
        <v>0</v>
      </c>
      <c r="AF343" s="92">
        <f t="shared" si="171"/>
        <v>0</v>
      </c>
      <c r="AG343" s="93">
        <f t="shared" si="172"/>
        <v>0</v>
      </c>
      <c r="AH343" s="93">
        <f t="shared" si="173"/>
        <v>0</v>
      </c>
      <c r="AI343" s="78">
        <f t="shared" si="174"/>
        <v>0</v>
      </c>
      <c r="AJ343" s="92">
        <f t="shared" si="188"/>
        <v>0</v>
      </c>
      <c r="AK343" s="78">
        <f t="shared" si="189"/>
        <v>0</v>
      </c>
      <c r="AL343" s="11"/>
      <c r="AM343" s="14"/>
      <c r="AN343" s="11"/>
      <c r="AO343" s="15"/>
      <c r="AP343" s="11"/>
      <c r="AQ343" s="11"/>
      <c r="AR343" s="11"/>
      <c r="AS343" s="75" t="str">
        <f t="shared" si="179"/>
        <v/>
      </c>
      <c r="AT343" s="75" t="str">
        <f t="shared" ca="1" si="180"/>
        <v/>
      </c>
      <c r="AU343" s="75" t="str">
        <f t="shared" si="181"/>
        <v/>
      </c>
      <c r="AV343" s="170" t="str">
        <f t="shared" ca="1" si="182"/>
        <v/>
      </c>
      <c r="AW343" s="11"/>
      <c r="AX343" s="11"/>
      <c r="AY343" s="75" t="str">
        <f t="shared" si="183"/>
        <v/>
      </c>
      <c r="AZ343" s="11"/>
      <c r="BA343" s="11"/>
      <c r="BB343" s="75" t="str">
        <f t="shared" si="184"/>
        <v/>
      </c>
      <c r="BC343" s="11"/>
      <c r="BH343" s="52"/>
      <c r="BI343" s="52"/>
      <c r="BJ343" s="52"/>
      <c r="BK343" s="52"/>
      <c r="BL343" s="52"/>
      <c r="BM343" s="52"/>
      <c r="BQ343" s="27"/>
      <c r="BR343" s="27"/>
      <c r="BS343" s="27"/>
      <c r="BT343" s="27"/>
      <c r="BU343" s="27"/>
      <c r="BV343" s="27"/>
      <c r="BW343" s="54"/>
      <c r="BX343" s="26"/>
      <c r="BY343" s="54"/>
      <c r="BZ343" s="26"/>
      <c r="CA343" s="26"/>
      <c r="CB343" s="26"/>
    </row>
    <row r="344" spans="1:80" ht="17.45" customHeight="1">
      <c r="A344" s="86">
        <f t="shared" si="185"/>
        <v>48.5</v>
      </c>
      <c r="B344" s="179">
        <f t="shared" si="175"/>
        <v>46077</v>
      </c>
      <c r="C344" s="8"/>
      <c r="D344" s="11"/>
      <c r="E344" s="12"/>
      <c r="F344" s="11"/>
      <c r="G344" s="74">
        <f t="shared" si="165"/>
        <v>565</v>
      </c>
      <c r="H344" s="75">
        <f t="shared" si="165"/>
        <v>5806</v>
      </c>
      <c r="I344" s="88">
        <f t="shared" si="190"/>
        <v>0</v>
      </c>
      <c r="J344" s="78">
        <f t="shared" si="191"/>
        <v>0</v>
      </c>
      <c r="K344" s="78">
        <f t="shared" si="192"/>
        <v>0</v>
      </c>
      <c r="L344" s="78">
        <f t="shared" si="193"/>
        <v>0</v>
      </c>
      <c r="M344" s="78">
        <f t="shared" ca="1" si="176"/>
        <v>0.22147651006711411</v>
      </c>
      <c r="N344" s="78">
        <f t="shared" ca="1" si="177"/>
        <v>6.3331222292590236E-2</v>
      </c>
      <c r="O344" s="78">
        <f t="shared" si="178"/>
        <v>5.0000000000000001E-4</v>
      </c>
      <c r="P344" s="13"/>
      <c r="Q344" s="8"/>
      <c r="R344" s="13"/>
      <c r="S344" s="89">
        <f t="shared" si="166"/>
        <v>0</v>
      </c>
      <c r="T344" s="75">
        <f t="shared" si="167"/>
        <v>0</v>
      </c>
      <c r="U344" s="90">
        <f t="shared" si="168"/>
        <v>0</v>
      </c>
      <c r="V344" s="82">
        <f t="shared" si="169"/>
        <v>0</v>
      </c>
      <c r="W344" s="8"/>
      <c r="X344" s="8"/>
      <c r="Y344" s="12"/>
      <c r="Z344" s="12"/>
      <c r="AA344" s="12"/>
      <c r="AB344" s="12"/>
      <c r="AC344" s="91">
        <f t="shared" si="186"/>
        <v>0</v>
      </c>
      <c r="AD344" s="75">
        <f t="shared" si="187"/>
        <v>0</v>
      </c>
      <c r="AE344" s="88">
        <f t="shared" si="170"/>
        <v>0</v>
      </c>
      <c r="AF344" s="92">
        <f t="shared" si="171"/>
        <v>0</v>
      </c>
      <c r="AG344" s="93">
        <f t="shared" si="172"/>
        <v>0</v>
      </c>
      <c r="AH344" s="93">
        <f t="shared" si="173"/>
        <v>0</v>
      </c>
      <c r="AI344" s="78">
        <f t="shared" si="174"/>
        <v>0</v>
      </c>
      <c r="AJ344" s="92">
        <f t="shared" si="188"/>
        <v>0</v>
      </c>
      <c r="AK344" s="78">
        <f t="shared" si="189"/>
        <v>0</v>
      </c>
      <c r="AL344" s="11"/>
      <c r="AM344" s="14"/>
      <c r="AN344" s="11"/>
      <c r="AO344" s="15"/>
      <c r="AP344" s="11"/>
      <c r="AQ344" s="11"/>
      <c r="AR344" s="11"/>
      <c r="AS344" s="75" t="str">
        <f t="shared" si="179"/>
        <v/>
      </c>
      <c r="AT344" s="75" t="str">
        <f t="shared" ca="1" si="180"/>
        <v/>
      </c>
      <c r="AU344" s="75" t="str">
        <f t="shared" si="181"/>
        <v/>
      </c>
      <c r="AV344" s="170" t="str">
        <f t="shared" ca="1" si="182"/>
        <v/>
      </c>
      <c r="AW344" s="11"/>
      <c r="AX344" s="11"/>
      <c r="AY344" s="75" t="str">
        <f t="shared" si="183"/>
        <v/>
      </c>
      <c r="AZ344" s="11"/>
      <c r="BA344" s="11"/>
      <c r="BB344" s="75" t="str">
        <f t="shared" si="184"/>
        <v/>
      </c>
      <c r="BC344" s="11"/>
      <c r="BH344" s="52"/>
      <c r="BI344" s="52"/>
      <c r="BJ344" s="52"/>
      <c r="BK344" s="52"/>
      <c r="BL344" s="52"/>
      <c r="BM344" s="52"/>
      <c r="BQ344" s="27"/>
      <c r="BR344" s="27"/>
      <c r="BS344" s="27"/>
      <c r="BT344" s="27"/>
      <c r="BU344" s="27"/>
      <c r="BV344" s="27"/>
      <c r="BW344" s="54"/>
      <c r="BX344" s="26"/>
      <c r="BY344" s="54"/>
      <c r="BZ344" s="26"/>
      <c r="CA344" s="26"/>
      <c r="CB344" s="26"/>
    </row>
    <row r="345" spans="1:80" ht="17.45" customHeight="1">
      <c r="A345" s="94">
        <f t="shared" si="185"/>
        <v>48.6</v>
      </c>
      <c r="B345" s="179">
        <f t="shared" si="175"/>
        <v>46078</v>
      </c>
      <c r="C345" s="8"/>
      <c r="D345" s="11"/>
      <c r="E345" s="12"/>
      <c r="F345" s="11"/>
      <c r="G345" s="74">
        <f t="shared" si="165"/>
        <v>565</v>
      </c>
      <c r="H345" s="75">
        <f t="shared" si="165"/>
        <v>5806</v>
      </c>
      <c r="I345" s="88">
        <f t="shared" si="190"/>
        <v>0</v>
      </c>
      <c r="J345" s="78">
        <f t="shared" si="191"/>
        <v>0</v>
      </c>
      <c r="K345" s="78">
        <f t="shared" si="192"/>
        <v>0</v>
      </c>
      <c r="L345" s="78">
        <f t="shared" si="193"/>
        <v>0</v>
      </c>
      <c r="M345" s="78">
        <f t="shared" ca="1" si="176"/>
        <v>0.22147651006711411</v>
      </c>
      <c r="N345" s="78">
        <f t="shared" ca="1" si="177"/>
        <v>6.3331222292590236E-2</v>
      </c>
      <c r="O345" s="78">
        <f t="shared" si="178"/>
        <v>5.0000000000000001E-4</v>
      </c>
      <c r="P345" s="13"/>
      <c r="Q345" s="8"/>
      <c r="R345" s="13"/>
      <c r="S345" s="89">
        <f t="shared" si="166"/>
        <v>0</v>
      </c>
      <c r="T345" s="75">
        <f t="shared" si="167"/>
        <v>0</v>
      </c>
      <c r="U345" s="90">
        <f t="shared" si="168"/>
        <v>0</v>
      </c>
      <c r="V345" s="82">
        <f t="shared" si="169"/>
        <v>0</v>
      </c>
      <c r="W345" s="8"/>
      <c r="X345" s="8"/>
      <c r="Y345" s="12"/>
      <c r="Z345" s="12"/>
      <c r="AA345" s="12"/>
      <c r="AB345" s="12"/>
      <c r="AC345" s="91">
        <f t="shared" si="186"/>
        <v>0</v>
      </c>
      <c r="AD345" s="75">
        <f t="shared" si="187"/>
        <v>0</v>
      </c>
      <c r="AE345" s="88">
        <f t="shared" si="170"/>
        <v>0</v>
      </c>
      <c r="AF345" s="92">
        <f t="shared" si="171"/>
        <v>0</v>
      </c>
      <c r="AG345" s="93">
        <f t="shared" si="172"/>
        <v>0</v>
      </c>
      <c r="AH345" s="93">
        <f t="shared" si="173"/>
        <v>0</v>
      </c>
      <c r="AI345" s="78">
        <f t="shared" si="174"/>
        <v>0</v>
      </c>
      <c r="AJ345" s="92">
        <f t="shared" si="188"/>
        <v>0</v>
      </c>
      <c r="AK345" s="78">
        <f t="shared" si="189"/>
        <v>0</v>
      </c>
      <c r="AL345" s="11"/>
      <c r="AM345" s="14"/>
      <c r="AN345" s="11"/>
      <c r="AO345" s="15"/>
      <c r="AP345" s="11"/>
      <c r="AQ345" s="11"/>
      <c r="AR345" s="11"/>
      <c r="AS345" s="75" t="str">
        <f t="shared" si="179"/>
        <v/>
      </c>
      <c r="AT345" s="75" t="str">
        <f t="shared" ca="1" si="180"/>
        <v/>
      </c>
      <c r="AU345" s="75" t="str">
        <f t="shared" si="181"/>
        <v/>
      </c>
      <c r="AV345" s="170" t="str">
        <f t="shared" ca="1" si="182"/>
        <v/>
      </c>
      <c r="AW345" s="11"/>
      <c r="AX345" s="11"/>
      <c r="AY345" s="75" t="str">
        <f t="shared" si="183"/>
        <v/>
      </c>
      <c r="AZ345" s="11"/>
      <c r="BA345" s="11"/>
      <c r="BB345" s="75" t="str">
        <f t="shared" si="184"/>
        <v/>
      </c>
      <c r="BC345" s="11"/>
      <c r="BH345" s="52"/>
      <c r="BI345" s="52"/>
      <c r="BJ345" s="52"/>
      <c r="BK345" s="52"/>
      <c r="BL345" s="52"/>
      <c r="BM345" s="52"/>
      <c r="BQ345" s="27"/>
      <c r="BR345" s="27"/>
      <c r="BS345" s="27"/>
      <c r="BT345" s="27"/>
      <c r="BU345" s="27"/>
      <c r="BV345" s="27"/>
      <c r="BW345" s="54"/>
      <c r="BX345" s="26"/>
      <c r="BY345" s="54"/>
      <c r="BZ345" s="26"/>
      <c r="CA345" s="26"/>
      <c r="CB345" s="26"/>
    </row>
    <row r="346" spans="1:80" ht="17.45" customHeight="1" thickBot="1">
      <c r="A346" s="86">
        <f t="shared" si="185"/>
        <v>48.7</v>
      </c>
      <c r="B346" s="180">
        <f t="shared" si="175"/>
        <v>46079</v>
      </c>
      <c r="C346" s="16"/>
      <c r="D346" s="17"/>
      <c r="E346" s="18"/>
      <c r="F346" s="17"/>
      <c r="G346" s="96">
        <f t="shared" si="165"/>
        <v>565</v>
      </c>
      <c r="H346" s="97">
        <f t="shared" si="165"/>
        <v>5806</v>
      </c>
      <c r="I346" s="98">
        <f t="shared" si="190"/>
        <v>0</v>
      </c>
      <c r="J346" s="99">
        <f t="shared" si="191"/>
        <v>0</v>
      </c>
      <c r="K346" s="99">
        <f t="shared" si="192"/>
        <v>0</v>
      </c>
      <c r="L346" s="99">
        <f t="shared" si="193"/>
        <v>0</v>
      </c>
      <c r="M346" s="99">
        <f t="shared" ca="1" si="176"/>
        <v>0.22147651006711411</v>
      </c>
      <c r="N346" s="99">
        <f t="shared" ca="1" si="177"/>
        <v>6.3331222292590236E-2</v>
      </c>
      <c r="O346" s="99">
        <f t="shared" si="178"/>
        <v>5.0000000000000001E-4</v>
      </c>
      <c r="P346" s="19"/>
      <c r="Q346" s="16"/>
      <c r="R346" s="19"/>
      <c r="S346" s="89">
        <f t="shared" si="166"/>
        <v>0</v>
      </c>
      <c r="T346" s="75">
        <f t="shared" si="167"/>
        <v>0</v>
      </c>
      <c r="U346" s="100">
        <f t="shared" si="168"/>
        <v>0</v>
      </c>
      <c r="V346" s="101">
        <f t="shared" si="169"/>
        <v>0</v>
      </c>
      <c r="W346" s="16"/>
      <c r="X346" s="8"/>
      <c r="Y346" s="12"/>
      <c r="Z346" s="12"/>
      <c r="AA346" s="12"/>
      <c r="AB346" s="12"/>
      <c r="AC346" s="102">
        <f t="shared" si="186"/>
        <v>0</v>
      </c>
      <c r="AD346" s="97">
        <f t="shared" si="187"/>
        <v>0</v>
      </c>
      <c r="AE346" s="98">
        <f t="shared" si="170"/>
        <v>0</v>
      </c>
      <c r="AF346" s="103">
        <f t="shared" si="171"/>
        <v>0</v>
      </c>
      <c r="AG346" s="104">
        <f t="shared" si="172"/>
        <v>0</v>
      </c>
      <c r="AH346" s="104">
        <f t="shared" si="173"/>
        <v>0</v>
      </c>
      <c r="AI346" s="99">
        <f t="shared" si="174"/>
        <v>0</v>
      </c>
      <c r="AJ346" s="103">
        <f t="shared" si="188"/>
        <v>0</v>
      </c>
      <c r="AK346" s="99">
        <f t="shared" si="189"/>
        <v>0</v>
      </c>
      <c r="AL346" s="17"/>
      <c r="AM346" s="20"/>
      <c r="AN346" s="17"/>
      <c r="AO346" s="21"/>
      <c r="AP346" s="17"/>
      <c r="AQ346" s="17"/>
      <c r="AR346" s="17"/>
      <c r="AS346" s="97" t="str">
        <f t="shared" si="179"/>
        <v/>
      </c>
      <c r="AT346" s="97" t="str">
        <f t="shared" ca="1" si="180"/>
        <v/>
      </c>
      <c r="AU346" s="97" t="str">
        <f t="shared" si="181"/>
        <v/>
      </c>
      <c r="AV346" s="171" t="str">
        <f t="shared" ca="1" si="182"/>
        <v/>
      </c>
      <c r="AW346" s="17"/>
      <c r="AX346" s="17"/>
      <c r="AY346" s="97" t="str">
        <f t="shared" si="183"/>
        <v/>
      </c>
      <c r="AZ346" s="17"/>
      <c r="BA346" s="17"/>
      <c r="BB346" s="97" t="str">
        <f t="shared" si="184"/>
        <v/>
      </c>
      <c r="BC346" s="17"/>
      <c r="BH346" s="52"/>
      <c r="BI346" s="52"/>
      <c r="BJ346" s="52"/>
      <c r="BK346" s="52"/>
      <c r="BL346" s="52"/>
      <c r="BM346" s="52"/>
      <c r="BQ346" s="27"/>
      <c r="BR346" s="27"/>
      <c r="BS346" s="27"/>
      <c r="BT346" s="27"/>
      <c r="BU346" s="27"/>
      <c r="BV346" s="27"/>
      <c r="BW346" s="54"/>
      <c r="BX346" s="26"/>
      <c r="BY346" s="54"/>
      <c r="BZ346" s="26"/>
      <c r="CA346" s="26"/>
      <c r="CB346" s="26"/>
    </row>
    <row r="347" spans="1:80" ht="17.45" customHeight="1" thickTop="1">
      <c r="A347" s="71">
        <f>A340+1</f>
        <v>49.1</v>
      </c>
      <c r="B347" s="178">
        <f t="shared" si="175"/>
        <v>46080</v>
      </c>
      <c r="C347" s="4"/>
      <c r="D347" s="5"/>
      <c r="E347" s="6"/>
      <c r="F347" s="5"/>
      <c r="G347" s="74">
        <f t="shared" si="165"/>
        <v>565</v>
      </c>
      <c r="H347" s="75">
        <f t="shared" si="165"/>
        <v>5806</v>
      </c>
      <c r="I347" s="76">
        <f t="shared" si="190"/>
        <v>0</v>
      </c>
      <c r="J347" s="77">
        <f t="shared" si="191"/>
        <v>0</v>
      </c>
      <c r="K347" s="77">
        <f t="shared" si="192"/>
        <v>0</v>
      </c>
      <c r="L347" s="77">
        <f t="shared" si="193"/>
        <v>0</v>
      </c>
      <c r="M347" s="78">
        <f t="shared" ca="1" si="176"/>
        <v>0.22147651006711411</v>
      </c>
      <c r="N347" s="78">
        <f t="shared" ca="1" si="177"/>
        <v>6.3331222292590236E-2</v>
      </c>
      <c r="O347" s="78">
        <f t="shared" si="178"/>
        <v>5.0000000000000001E-4</v>
      </c>
      <c r="P347" s="13"/>
      <c r="Q347" s="8"/>
      <c r="R347" s="13"/>
      <c r="S347" s="79">
        <f t="shared" si="166"/>
        <v>0</v>
      </c>
      <c r="T347" s="80">
        <f t="shared" si="167"/>
        <v>0</v>
      </c>
      <c r="U347" s="90">
        <f t="shared" si="168"/>
        <v>0</v>
      </c>
      <c r="V347" s="82">
        <f t="shared" si="169"/>
        <v>0</v>
      </c>
      <c r="W347" s="4"/>
      <c r="X347" s="4"/>
      <c r="Y347" s="6"/>
      <c r="Z347" s="6"/>
      <c r="AA347" s="6"/>
      <c r="AB347" s="6"/>
      <c r="AC347" s="83">
        <f t="shared" si="186"/>
        <v>0</v>
      </c>
      <c r="AD347" s="80">
        <f t="shared" si="187"/>
        <v>0</v>
      </c>
      <c r="AE347" s="76">
        <f t="shared" si="170"/>
        <v>0</v>
      </c>
      <c r="AF347" s="84">
        <f t="shared" si="171"/>
        <v>0</v>
      </c>
      <c r="AG347" s="85">
        <f t="shared" si="172"/>
        <v>0</v>
      </c>
      <c r="AH347" s="85">
        <f t="shared" si="173"/>
        <v>0</v>
      </c>
      <c r="AI347" s="77">
        <f t="shared" si="174"/>
        <v>0</v>
      </c>
      <c r="AJ347" s="84">
        <f t="shared" si="188"/>
        <v>0</v>
      </c>
      <c r="AK347" s="77">
        <f t="shared" si="189"/>
        <v>0</v>
      </c>
      <c r="AL347" s="5"/>
      <c r="AM347" s="9"/>
      <c r="AN347" s="5"/>
      <c r="AO347" s="10"/>
      <c r="AP347" s="5"/>
      <c r="AQ347" s="5"/>
      <c r="AR347" s="5"/>
      <c r="AS347" s="80" t="str">
        <f t="shared" si="179"/>
        <v/>
      </c>
      <c r="AT347" s="80" t="str">
        <f t="shared" ca="1" si="180"/>
        <v/>
      </c>
      <c r="AU347" s="80" t="str">
        <f t="shared" si="181"/>
        <v/>
      </c>
      <c r="AV347" s="172" t="str">
        <f t="shared" ca="1" si="182"/>
        <v/>
      </c>
      <c r="AW347" s="5"/>
      <c r="AX347" s="5"/>
      <c r="AY347" s="80" t="str">
        <f t="shared" si="183"/>
        <v/>
      </c>
      <c r="AZ347" s="165"/>
      <c r="BA347" s="165"/>
      <c r="BB347" s="80" t="str">
        <f t="shared" si="184"/>
        <v/>
      </c>
      <c r="BC347" s="5"/>
      <c r="BH347" s="52"/>
      <c r="BI347" s="52"/>
      <c r="BJ347" s="52"/>
      <c r="BK347" s="52"/>
      <c r="BL347" s="52"/>
      <c r="BM347" s="52"/>
      <c r="BQ347" s="27"/>
      <c r="BR347" s="27"/>
      <c r="BS347" s="27"/>
      <c r="BT347" s="27"/>
      <c r="BU347" s="27"/>
      <c r="BV347" s="27"/>
      <c r="BW347" s="54"/>
      <c r="BX347" s="26"/>
      <c r="BY347" s="54"/>
      <c r="BZ347" s="26"/>
      <c r="CA347" s="26"/>
      <c r="CB347" s="26"/>
    </row>
    <row r="348" spans="1:80" ht="17.45" customHeight="1">
      <c r="A348" s="86">
        <f t="shared" si="185"/>
        <v>49.2</v>
      </c>
      <c r="B348" s="179">
        <f t="shared" si="175"/>
        <v>46081</v>
      </c>
      <c r="C348" s="8"/>
      <c r="D348" s="11"/>
      <c r="E348" s="12"/>
      <c r="F348" s="11"/>
      <c r="G348" s="74">
        <f t="shared" ref="G348:H411" si="194">G347-E348-C348</f>
        <v>565</v>
      </c>
      <c r="H348" s="75">
        <f t="shared" si="194"/>
        <v>5806</v>
      </c>
      <c r="I348" s="88">
        <f t="shared" si="190"/>
        <v>0</v>
      </c>
      <c r="J348" s="78">
        <f t="shared" si="191"/>
        <v>0</v>
      </c>
      <c r="K348" s="78">
        <f t="shared" si="192"/>
        <v>0</v>
      </c>
      <c r="L348" s="78">
        <f t="shared" si="193"/>
        <v>0</v>
      </c>
      <c r="M348" s="78">
        <f t="shared" ca="1" si="176"/>
        <v>0.22147651006711411</v>
      </c>
      <c r="N348" s="78">
        <f t="shared" ca="1" si="177"/>
        <v>6.3331222292590236E-2</v>
      </c>
      <c r="O348" s="78">
        <f t="shared" si="178"/>
        <v>5.0000000000000001E-4</v>
      </c>
      <c r="P348" s="13"/>
      <c r="Q348" s="8"/>
      <c r="R348" s="13"/>
      <c r="S348" s="89">
        <f t="shared" si="166"/>
        <v>0</v>
      </c>
      <c r="T348" s="75">
        <f t="shared" si="167"/>
        <v>0</v>
      </c>
      <c r="U348" s="90">
        <f t="shared" si="168"/>
        <v>0</v>
      </c>
      <c r="V348" s="82">
        <f t="shared" si="169"/>
        <v>0</v>
      </c>
      <c r="W348" s="8"/>
      <c r="X348" s="8"/>
      <c r="Y348" s="12"/>
      <c r="Z348" s="12"/>
      <c r="AA348" s="12"/>
      <c r="AB348" s="12"/>
      <c r="AC348" s="91">
        <f t="shared" si="186"/>
        <v>0</v>
      </c>
      <c r="AD348" s="75">
        <f t="shared" si="187"/>
        <v>0</v>
      </c>
      <c r="AE348" s="88">
        <f t="shared" si="170"/>
        <v>0</v>
      </c>
      <c r="AF348" s="92">
        <f t="shared" si="171"/>
        <v>0</v>
      </c>
      <c r="AG348" s="93">
        <f t="shared" si="172"/>
        <v>0</v>
      </c>
      <c r="AH348" s="93">
        <f t="shared" si="173"/>
        <v>0</v>
      </c>
      <c r="AI348" s="78">
        <f t="shared" si="174"/>
        <v>0</v>
      </c>
      <c r="AJ348" s="92">
        <f t="shared" si="188"/>
        <v>0</v>
      </c>
      <c r="AK348" s="78">
        <f t="shared" si="189"/>
        <v>0</v>
      </c>
      <c r="AL348" s="11"/>
      <c r="AM348" s="14"/>
      <c r="AN348" s="11"/>
      <c r="AO348" s="15"/>
      <c r="AP348" s="11"/>
      <c r="AQ348" s="11"/>
      <c r="AR348" s="11"/>
      <c r="AS348" s="75" t="str">
        <f t="shared" si="179"/>
        <v/>
      </c>
      <c r="AT348" s="75" t="str">
        <f t="shared" ca="1" si="180"/>
        <v/>
      </c>
      <c r="AU348" s="75" t="str">
        <f t="shared" si="181"/>
        <v/>
      </c>
      <c r="AV348" s="170" t="str">
        <f t="shared" ca="1" si="182"/>
        <v/>
      </c>
      <c r="AW348" s="11"/>
      <c r="AX348" s="11"/>
      <c r="AY348" s="75" t="str">
        <f t="shared" si="183"/>
        <v/>
      </c>
      <c r="AZ348" s="11"/>
      <c r="BA348" s="11"/>
      <c r="BB348" s="75" t="str">
        <f t="shared" si="184"/>
        <v/>
      </c>
      <c r="BC348" s="11"/>
      <c r="BH348" s="52"/>
      <c r="BI348" s="52"/>
      <c r="BJ348" s="52"/>
      <c r="BK348" s="52"/>
      <c r="BL348" s="52"/>
      <c r="BM348" s="52"/>
      <c r="BQ348" s="27"/>
      <c r="BR348" s="27"/>
      <c r="BS348" s="27"/>
      <c r="BT348" s="27"/>
      <c r="BU348" s="27"/>
      <c r="BV348" s="27"/>
      <c r="BW348" s="54"/>
      <c r="BX348" s="26"/>
      <c r="BY348" s="54"/>
      <c r="BZ348" s="26"/>
      <c r="CA348" s="26"/>
      <c r="CB348" s="26"/>
    </row>
    <row r="349" spans="1:80" ht="17.45" customHeight="1">
      <c r="A349" s="94">
        <f t="shared" si="185"/>
        <v>49.3</v>
      </c>
      <c r="B349" s="179">
        <f t="shared" si="175"/>
        <v>46082</v>
      </c>
      <c r="C349" s="8"/>
      <c r="D349" s="11"/>
      <c r="E349" s="12"/>
      <c r="F349" s="11"/>
      <c r="G349" s="74">
        <f t="shared" si="194"/>
        <v>565</v>
      </c>
      <c r="H349" s="75">
        <f t="shared" si="194"/>
        <v>5806</v>
      </c>
      <c r="I349" s="88">
        <f t="shared" si="190"/>
        <v>0</v>
      </c>
      <c r="J349" s="78">
        <f t="shared" si="191"/>
        <v>0</v>
      </c>
      <c r="K349" s="78">
        <f t="shared" si="192"/>
        <v>0</v>
      </c>
      <c r="L349" s="78">
        <f t="shared" si="193"/>
        <v>0</v>
      </c>
      <c r="M349" s="78">
        <f t="shared" ca="1" si="176"/>
        <v>0.22147651006711411</v>
      </c>
      <c r="N349" s="78">
        <f t="shared" ca="1" si="177"/>
        <v>6.3331222292590236E-2</v>
      </c>
      <c r="O349" s="78">
        <f t="shared" si="178"/>
        <v>5.0000000000000001E-4</v>
      </c>
      <c r="P349" s="13"/>
      <c r="Q349" s="8"/>
      <c r="R349" s="13"/>
      <c r="S349" s="89">
        <f t="shared" si="166"/>
        <v>0</v>
      </c>
      <c r="T349" s="75">
        <f t="shared" si="167"/>
        <v>0</v>
      </c>
      <c r="U349" s="90">
        <f t="shared" si="168"/>
        <v>0</v>
      </c>
      <c r="V349" s="82">
        <f t="shared" si="169"/>
        <v>0</v>
      </c>
      <c r="W349" s="8"/>
      <c r="X349" s="8"/>
      <c r="Y349" s="12"/>
      <c r="Z349" s="12"/>
      <c r="AA349" s="12"/>
      <c r="AB349" s="12"/>
      <c r="AC349" s="91">
        <f t="shared" si="186"/>
        <v>0</v>
      </c>
      <c r="AD349" s="75">
        <f t="shared" si="187"/>
        <v>0</v>
      </c>
      <c r="AE349" s="88">
        <f t="shared" si="170"/>
        <v>0</v>
      </c>
      <c r="AF349" s="92">
        <f t="shared" si="171"/>
        <v>0</v>
      </c>
      <c r="AG349" s="93">
        <f t="shared" si="172"/>
        <v>0</v>
      </c>
      <c r="AH349" s="93">
        <f t="shared" si="173"/>
        <v>0</v>
      </c>
      <c r="AI349" s="78">
        <f t="shared" si="174"/>
        <v>0</v>
      </c>
      <c r="AJ349" s="92">
        <f t="shared" si="188"/>
        <v>0</v>
      </c>
      <c r="AK349" s="78">
        <f t="shared" si="189"/>
        <v>0</v>
      </c>
      <c r="AL349" s="11"/>
      <c r="AM349" s="14"/>
      <c r="AN349" s="11"/>
      <c r="AO349" s="15"/>
      <c r="AP349" s="11"/>
      <c r="AQ349" s="11"/>
      <c r="AR349" s="11"/>
      <c r="AS349" s="75" t="str">
        <f t="shared" si="179"/>
        <v/>
      </c>
      <c r="AT349" s="75" t="str">
        <f t="shared" ca="1" si="180"/>
        <v/>
      </c>
      <c r="AU349" s="75" t="str">
        <f t="shared" si="181"/>
        <v/>
      </c>
      <c r="AV349" s="170" t="str">
        <f t="shared" ca="1" si="182"/>
        <v/>
      </c>
      <c r="AW349" s="11"/>
      <c r="AX349" s="11"/>
      <c r="AY349" s="75" t="str">
        <f t="shared" si="183"/>
        <v/>
      </c>
      <c r="AZ349" s="11"/>
      <c r="BA349" s="11"/>
      <c r="BB349" s="75" t="str">
        <f t="shared" si="184"/>
        <v/>
      </c>
      <c r="BC349" s="11"/>
      <c r="BH349" s="52"/>
      <c r="BI349" s="52"/>
      <c r="BJ349" s="52"/>
      <c r="BK349" s="52"/>
      <c r="BL349" s="52"/>
      <c r="BM349" s="52"/>
      <c r="BQ349" s="27"/>
      <c r="BR349" s="27"/>
      <c r="BS349" s="27"/>
      <c r="BT349" s="27"/>
      <c r="BU349" s="27"/>
      <c r="BV349" s="27"/>
      <c r="BW349" s="54"/>
      <c r="BX349" s="26"/>
      <c r="BY349" s="54"/>
      <c r="BZ349" s="26"/>
      <c r="CA349" s="26"/>
      <c r="CB349" s="26"/>
    </row>
    <row r="350" spans="1:80" ht="17.45" customHeight="1">
      <c r="A350" s="86">
        <f t="shared" si="185"/>
        <v>49.4</v>
      </c>
      <c r="B350" s="179">
        <f t="shared" si="175"/>
        <v>46083</v>
      </c>
      <c r="C350" s="8"/>
      <c r="D350" s="11"/>
      <c r="E350" s="12"/>
      <c r="F350" s="11"/>
      <c r="G350" s="74">
        <f t="shared" si="194"/>
        <v>565</v>
      </c>
      <c r="H350" s="75">
        <f t="shared" si="194"/>
        <v>5806</v>
      </c>
      <c r="I350" s="88">
        <f t="shared" si="190"/>
        <v>0</v>
      </c>
      <c r="J350" s="78">
        <f t="shared" si="191"/>
        <v>0</v>
      </c>
      <c r="K350" s="78">
        <f t="shared" si="192"/>
        <v>0</v>
      </c>
      <c r="L350" s="78">
        <f t="shared" si="193"/>
        <v>0</v>
      </c>
      <c r="M350" s="78">
        <f t="shared" ca="1" si="176"/>
        <v>0.22147651006711411</v>
      </c>
      <c r="N350" s="78">
        <f t="shared" ca="1" si="177"/>
        <v>6.3331222292590236E-2</v>
      </c>
      <c r="O350" s="78">
        <f t="shared" si="178"/>
        <v>5.0000000000000001E-4</v>
      </c>
      <c r="P350" s="13"/>
      <c r="Q350" s="8"/>
      <c r="R350" s="13"/>
      <c r="S350" s="89">
        <f t="shared" si="166"/>
        <v>0</v>
      </c>
      <c r="T350" s="75">
        <f t="shared" si="167"/>
        <v>0</v>
      </c>
      <c r="U350" s="90">
        <f t="shared" si="168"/>
        <v>0</v>
      </c>
      <c r="V350" s="82">
        <f t="shared" si="169"/>
        <v>0</v>
      </c>
      <c r="W350" s="8"/>
      <c r="X350" s="8"/>
      <c r="Y350" s="12"/>
      <c r="Z350" s="12"/>
      <c r="AA350" s="12"/>
      <c r="AB350" s="12"/>
      <c r="AC350" s="91">
        <f t="shared" si="186"/>
        <v>0</v>
      </c>
      <c r="AD350" s="75">
        <f t="shared" si="187"/>
        <v>0</v>
      </c>
      <c r="AE350" s="88">
        <f t="shared" si="170"/>
        <v>0</v>
      </c>
      <c r="AF350" s="92">
        <f t="shared" si="171"/>
        <v>0</v>
      </c>
      <c r="AG350" s="93">
        <f t="shared" si="172"/>
        <v>0</v>
      </c>
      <c r="AH350" s="93">
        <f t="shared" si="173"/>
        <v>0</v>
      </c>
      <c r="AI350" s="78">
        <f t="shared" si="174"/>
        <v>0</v>
      </c>
      <c r="AJ350" s="92">
        <f t="shared" si="188"/>
        <v>0</v>
      </c>
      <c r="AK350" s="78">
        <f t="shared" si="189"/>
        <v>0</v>
      </c>
      <c r="AL350" s="11"/>
      <c r="AM350" s="14"/>
      <c r="AN350" s="11"/>
      <c r="AO350" s="15"/>
      <c r="AP350" s="11"/>
      <c r="AQ350" s="11"/>
      <c r="AR350" s="11"/>
      <c r="AS350" s="75" t="str">
        <f t="shared" si="179"/>
        <v/>
      </c>
      <c r="AT350" s="75" t="str">
        <f t="shared" ca="1" si="180"/>
        <v/>
      </c>
      <c r="AU350" s="75" t="str">
        <f t="shared" si="181"/>
        <v/>
      </c>
      <c r="AV350" s="170" t="str">
        <f t="shared" ca="1" si="182"/>
        <v/>
      </c>
      <c r="AW350" s="11"/>
      <c r="AX350" s="11"/>
      <c r="AY350" s="75" t="str">
        <f t="shared" si="183"/>
        <v/>
      </c>
      <c r="AZ350" s="11"/>
      <c r="BA350" s="11"/>
      <c r="BB350" s="75" t="str">
        <f t="shared" si="184"/>
        <v/>
      </c>
      <c r="BC350" s="11"/>
      <c r="BH350" s="52"/>
      <c r="BI350" s="52"/>
      <c r="BJ350" s="52"/>
      <c r="BK350" s="52"/>
      <c r="BL350" s="52"/>
      <c r="BM350" s="52"/>
      <c r="BQ350" s="27"/>
      <c r="BR350" s="27"/>
      <c r="BS350" s="27"/>
      <c r="BT350" s="27"/>
      <c r="BU350" s="27"/>
      <c r="BV350" s="27"/>
      <c r="BW350" s="54"/>
      <c r="BX350" s="26"/>
      <c r="BY350" s="54"/>
      <c r="BZ350" s="26"/>
      <c r="CA350" s="26"/>
      <c r="CB350" s="26"/>
    </row>
    <row r="351" spans="1:80" ht="17.45" customHeight="1">
      <c r="A351" s="94">
        <f t="shared" si="185"/>
        <v>49.5</v>
      </c>
      <c r="B351" s="179">
        <f t="shared" si="175"/>
        <v>46084</v>
      </c>
      <c r="C351" s="8"/>
      <c r="D351" s="11"/>
      <c r="E351" s="12"/>
      <c r="F351" s="11"/>
      <c r="G351" s="74">
        <f t="shared" si="194"/>
        <v>565</v>
      </c>
      <c r="H351" s="75">
        <f t="shared" si="194"/>
        <v>5806</v>
      </c>
      <c r="I351" s="88">
        <f t="shared" si="190"/>
        <v>0</v>
      </c>
      <c r="J351" s="78">
        <f t="shared" si="191"/>
        <v>0</v>
      </c>
      <c r="K351" s="78">
        <f t="shared" si="192"/>
        <v>0</v>
      </c>
      <c r="L351" s="78">
        <f t="shared" si="193"/>
        <v>0</v>
      </c>
      <c r="M351" s="78">
        <f t="shared" ca="1" si="176"/>
        <v>0.22147651006711411</v>
      </c>
      <c r="N351" s="78">
        <f t="shared" ca="1" si="177"/>
        <v>6.3331222292590236E-2</v>
      </c>
      <c r="O351" s="78">
        <f t="shared" si="178"/>
        <v>5.0000000000000001E-4</v>
      </c>
      <c r="P351" s="13"/>
      <c r="Q351" s="8"/>
      <c r="R351" s="13"/>
      <c r="S351" s="89">
        <f t="shared" si="166"/>
        <v>0</v>
      </c>
      <c r="T351" s="75">
        <f t="shared" si="167"/>
        <v>0</v>
      </c>
      <c r="U351" s="90">
        <f t="shared" si="168"/>
        <v>0</v>
      </c>
      <c r="V351" s="82">
        <f t="shared" si="169"/>
        <v>0</v>
      </c>
      <c r="W351" s="8"/>
      <c r="X351" s="8"/>
      <c r="Y351" s="12"/>
      <c r="Z351" s="12"/>
      <c r="AA351" s="12"/>
      <c r="AB351" s="12"/>
      <c r="AC351" s="91">
        <f t="shared" si="186"/>
        <v>0</v>
      </c>
      <c r="AD351" s="75">
        <f t="shared" si="187"/>
        <v>0</v>
      </c>
      <c r="AE351" s="88">
        <f t="shared" si="170"/>
        <v>0</v>
      </c>
      <c r="AF351" s="92">
        <f t="shared" si="171"/>
        <v>0</v>
      </c>
      <c r="AG351" s="93">
        <f t="shared" si="172"/>
        <v>0</v>
      </c>
      <c r="AH351" s="93">
        <f t="shared" si="173"/>
        <v>0</v>
      </c>
      <c r="AI351" s="78">
        <f t="shared" si="174"/>
        <v>0</v>
      </c>
      <c r="AJ351" s="92">
        <f t="shared" si="188"/>
        <v>0</v>
      </c>
      <c r="AK351" s="78">
        <f t="shared" si="189"/>
        <v>0</v>
      </c>
      <c r="AL351" s="11"/>
      <c r="AM351" s="14"/>
      <c r="AN351" s="11"/>
      <c r="AO351" s="15"/>
      <c r="AP351" s="11"/>
      <c r="AQ351" s="11"/>
      <c r="AR351" s="11"/>
      <c r="AS351" s="75" t="str">
        <f t="shared" si="179"/>
        <v/>
      </c>
      <c r="AT351" s="75" t="str">
        <f t="shared" ca="1" si="180"/>
        <v/>
      </c>
      <c r="AU351" s="75" t="str">
        <f t="shared" si="181"/>
        <v/>
      </c>
      <c r="AV351" s="170" t="str">
        <f t="shared" ca="1" si="182"/>
        <v/>
      </c>
      <c r="AW351" s="11"/>
      <c r="AX351" s="11"/>
      <c r="AY351" s="75" t="str">
        <f t="shared" si="183"/>
        <v/>
      </c>
      <c r="AZ351" s="11"/>
      <c r="BA351" s="11"/>
      <c r="BB351" s="75" t="str">
        <f t="shared" si="184"/>
        <v/>
      </c>
      <c r="BC351" s="11"/>
      <c r="BH351" s="52"/>
      <c r="BI351" s="52"/>
      <c r="BJ351" s="52"/>
      <c r="BK351" s="52"/>
      <c r="BL351" s="52"/>
      <c r="BM351" s="52"/>
      <c r="BQ351" s="27"/>
      <c r="BR351" s="27"/>
      <c r="BS351" s="27"/>
      <c r="BT351" s="27"/>
      <c r="BU351" s="27"/>
      <c r="BV351" s="27"/>
      <c r="BW351" s="54"/>
      <c r="BX351" s="26"/>
      <c r="BY351" s="54"/>
      <c r="BZ351" s="26"/>
      <c r="CA351" s="26"/>
      <c r="CB351" s="26"/>
    </row>
    <row r="352" spans="1:80" ht="17.45" customHeight="1">
      <c r="A352" s="86">
        <f t="shared" si="185"/>
        <v>49.6</v>
      </c>
      <c r="B352" s="179">
        <f t="shared" si="175"/>
        <v>46085</v>
      </c>
      <c r="C352" s="8"/>
      <c r="D352" s="11"/>
      <c r="E352" s="12"/>
      <c r="F352" s="11"/>
      <c r="G352" s="74">
        <f t="shared" si="194"/>
        <v>565</v>
      </c>
      <c r="H352" s="75">
        <f t="shared" si="194"/>
        <v>5806</v>
      </c>
      <c r="I352" s="88">
        <f t="shared" si="190"/>
        <v>0</v>
      </c>
      <c r="J352" s="78">
        <f t="shared" si="191"/>
        <v>0</v>
      </c>
      <c r="K352" s="78">
        <f t="shared" si="192"/>
        <v>0</v>
      </c>
      <c r="L352" s="78">
        <f t="shared" si="193"/>
        <v>0</v>
      </c>
      <c r="M352" s="78">
        <f t="shared" ca="1" si="176"/>
        <v>0.22147651006711411</v>
      </c>
      <c r="N352" s="78">
        <f t="shared" ca="1" si="177"/>
        <v>6.3331222292590236E-2</v>
      </c>
      <c r="O352" s="78">
        <f t="shared" si="178"/>
        <v>5.0000000000000001E-4</v>
      </c>
      <c r="P352" s="13"/>
      <c r="Q352" s="8"/>
      <c r="R352" s="13"/>
      <c r="S352" s="89">
        <f t="shared" si="166"/>
        <v>0</v>
      </c>
      <c r="T352" s="75">
        <f t="shared" si="167"/>
        <v>0</v>
      </c>
      <c r="U352" s="90">
        <f t="shared" si="168"/>
        <v>0</v>
      </c>
      <c r="V352" s="82">
        <f t="shared" si="169"/>
        <v>0</v>
      </c>
      <c r="W352" s="8"/>
      <c r="X352" s="8"/>
      <c r="Y352" s="12"/>
      <c r="Z352" s="12"/>
      <c r="AA352" s="12"/>
      <c r="AB352" s="12"/>
      <c r="AC352" s="91">
        <f t="shared" si="186"/>
        <v>0</v>
      </c>
      <c r="AD352" s="75">
        <f t="shared" si="187"/>
        <v>0</v>
      </c>
      <c r="AE352" s="88">
        <f t="shared" si="170"/>
        <v>0</v>
      </c>
      <c r="AF352" s="92">
        <f t="shared" si="171"/>
        <v>0</v>
      </c>
      <c r="AG352" s="93">
        <f t="shared" si="172"/>
        <v>0</v>
      </c>
      <c r="AH352" s="93">
        <f t="shared" si="173"/>
        <v>0</v>
      </c>
      <c r="AI352" s="78">
        <f t="shared" si="174"/>
        <v>0</v>
      </c>
      <c r="AJ352" s="92">
        <f t="shared" si="188"/>
        <v>0</v>
      </c>
      <c r="AK352" s="78">
        <f t="shared" si="189"/>
        <v>0</v>
      </c>
      <c r="AL352" s="11"/>
      <c r="AM352" s="14"/>
      <c r="AN352" s="11"/>
      <c r="AO352" s="15"/>
      <c r="AP352" s="11"/>
      <c r="AQ352" s="11"/>
      <c r="AR352" s="11"/>
      <c r="AS352" s="75" t="str">
        <f t="shared" si="179"/>
        <v/>
      </c>
      <c r="AT352" s="75" t="str">
        <f t="shared" ca="1" si="180"/>
        <v/>
      </c>
      <c r="AU352" s="75" t="str">
        <f t="shared" si="181"/>
        <v/>
      </c>
      <c r="AV352" s="170" t="str">
        <f t="shared" ca="1" si="182"/>
        <v/>
      </c>
      <c r="AW352" s="11"/>
      <c r="AX352" s="11"/>
      <c r="AY352" s="75" t="str">
        <f t="shared" si="183"/>
        <v/>
      </c>
      <c r="AZ352" s="11"/>
      <c r="BA352" s="11"/>
      <c r="BB352" s="75" t="str">
        <f t="shared" si="184"/>
        <v/>
      </c>
      <c r="BC352" s="11"/>
      <c r="BH352" s="52"/>
      <c r="BI352" s="52"/>
      <c r="BJ352" s="52"/>
      <c r="BK352" s="52"/>
      <c r="BL352" s="52"/>
      <c r="BM352" s="52"/>
      <c r="BQ352" s="27"/>
      <c r="BR352" s="27"/>
      <c r="BS352" s="27"/>
      <c r="BT352" s="27"/>
      <c r="BU352" s="27"/>
      <c r="BV352" s="27"/>
      <c r="BW352" s="54"/>
      <c r="BX352" s="26"/>
      <c r="BY352" s="54"/>
      <c r="BZ352" s="26"/>
      <c r="CA352" s="26"/>
      <c r="CB352" s="26"/>
    </row>
    <row r="353" spans="1:80" ht="17.45" customHeight="1" thickBot="1">
      <c r="A353" s="94">
        <f t="shared" si="185"/>
        <v>49.7</v>
      </c>
      <c r="B353" s="180">
        <f t="shared" si="175"/>
        <v>46086</v>
      </c>
      <c r="C353" s="16"/>
      <c r="D353" s="17"/>
      <c r="E353" s="18"/>
      <c r="F353" s="17"/>
      <c r="G353" s="96">
        <f t="shared" si="194"/>
        <v>565</v>
      </c>
      <c r="H353" s="97">
        <f t="shared" si="194"/>
        <v>5806</v>
      </c>
      <c r="I353" s="98">
        <f t="shared" si="190"/>
        <v>0</v>
      </c>
      <c r="J353" s="99">
        <f t="shared" si="191"/>
        <v>0</v>
      </c>
      <c r="K353" s="99">
        <f t="shared" si="192"/>
        <v>0</v>
      </c>
      <c r="L353" s="99">
        <f t="shared" si="193"/>
        <v>0</v>
      </c>
      <c r="M353" s="99">
        <f t="shared" ca="1" si="176"/>
        <v>0.22147651006711411</v>
      </c>
      <c r="N353" s="99">
        <f t="shared" ca="1" si="177"/>
        <v>6.3331222292590236E-2</v>
      </c>
      <c r="O353" s="99">
        <f t="shared" si="178"/>
        <v>5.0000000000000001E-4</v>
      </c>
      <c r="P353" s="19"/>
      <c r="Q353" s="16"/>
      <c r="R353" s="19"/>
      <c r="S353" s="89">
        <f t="shared" si="166"/>
        <v>0</v>
      </c>
      <c r="T353" s="75">
        <f t="shared" si="167"/>
        <v>0</v>
      </c>
      <c r="U353" s="100">
        <f t="shared" si="168"/>
        <v>0</v>
      </c>
      <c r="V353" s="101">
        <f t="shared" si="169"/>
        <v>0</v>
      </c>
      <c r="W353" s="16"/>
      <c r="X353" s="8"/>
      <c r="Y353" s="12"/>
      <c r="Z353" s="12"/>
      <c r="AA353" s="12"/>
      <c r="AB353" s="12"/>
      <c r="AC353" s="102">
        <f t="shared" si="186"/>
        <v>0</v>
      </c>
      <c r="AD353" s="97">
        <f t="shared" si="187"/>
        <v>0</v>
      </c>
      <c r="AE353" s="98">
        <f t="shared" si="170"/>
        <v>0</v>
      </c>
      <c r="AF353" s="103">
        <f t="shared" si="171"/>
        <v>0</v>
      </c>
      <c r="AG353" s="104">
        <f t="shared" si="172"/>
        <v>0</v>
      </c>
      <c r="AH353" s="104">
        <f t="shared" si="173"/>
        <v>0</v>
      </c>
      <c r="AI353" s="99">
        <f t="shared" si="174"/>
        <v>0</v>
      </c>
      <c r="AJ353" s="103">
        <f t="shared" si="188"/>
        <v>0</v>
      </c>
      <c r="AK353" s="99">
        <f t="shared" si="189"/>
        <v>0</v>
      </c>
      <c r="AL353" s="17"/>
      <c r="AM353" s="20"/>
      <c r="AN353" s="17"/>
      <c r="AO353" s="21"/>
      <c r="AP353" s="17"/>
      <c r="AQ353" s="17"/>
      <c r="AR353" s="17"/>
      <c r="AS353" s="97" t="str">
        <f t="shared" si="179"/>
        <v/>
      </c>
      <c r="AT353" s="97" t="str">
        <f t="shared" ca="1" si="180"/>
        <v/>
      </c>
      <c r="AU353" s="97" t="str">
        <f t="shared" si="181"/>
        <v/>
      </c>
      <c r="AV353" s="171" t="str">
        <f t="shared" ca="1" si="182"/>
        <v/>
      </c>
      <c r="AW353" s="17"/>
      <c r="AX353" s="17"/>
      <c r="AY353" s="97" t="str">
        <f t="shared" si="183"/>
        <v/>
      </c>
      <c r="AZ353" s="17"/>
      <c r="BA353" s="17"/>
      <c r="BB353" s="97" t="str">
        <f t="shared" si="184"/>
        <v/>
      </c>
      <c r="BC353" s="17"/>
      <c r="BH353" s="52"/>
      <c r="BI353" s="52"/>
      <c r="BJ353" s="52"/>
      <c r="BK353" s="52"/>
      <c r="BL353" s="52"/>
      <c r="BM353" s="52"/>
      <c r="BQ353" s="27"/>
      <c r="BR353" s="27"/>
      <c r="BS353" s="27"/>
      <c r="BT353" s="27"/>
      <c r="BU353" s="27"/>
      <c r="BV353" s="27"/>
      <c r="BW353" s="54"/>
      <c r="BX353" s="26"/>
      <c r="BY353" s="54"/>
      <c r="BZ353" s="26"/>
      <c r="CA353" s="26"/>
      <c r="CB353" s="26"/>
    </row>
    <row r="354" spans="1:80" ht="17.45" customHeight="1" thickTop="1">
      <c r="A354" s="105">
        <f>A347+1</f>
        <v>50.1</v>
      </c>
      <c r="B354" s="178">
        <f t="shared" si="175"/>
        <v>46087</v>
      </c>
      <c r="C354" s="4"/>
      <c r="D354" s="5"/>
      <c r="E354" s="6"/>
      <c r="F354" s="5"/>
      <c r="G354" s="74">
        <f t="shared" si="194"/>
        <v>565</v>
      </c>
      <c r="H354" s="75">
        <f t="shared" si="194"/>
        <v>5806</v>
      </c>
      <c r="I354" s="76">
        <f t="shared" si="190"/>
        <v>0</v>
      </c>
      <c r="J354" s="77">
        <f t="shared" si="191"/>
        <v>0</v>
      </c>
      <c r="K354" s="77">
        <f t="shared" si="192"/>
        <v>0</v>
      </c>
      <c r="L354" s="77">
        <f t="shared" si="193"/>
        <v>0</v>
      </c>
      <c r="M354" s="78">
        <f t="shared" ca="1" si="176"/>
        <v>0.22147651006711411</v>
      </c>
      <c r="N354" s="78">
        <f t="shared" ca="1" si="177"/>
        <v>6.3331222292590236E-2</v>
      </c>
      <c r="O354" s="78">
        <f t="shared" si="178"/>
        <v>5.0000000000000001E-4</v>
      </c>
      <c r="P354" s="13"/>
      <c r="Q354" s="8"/>
      <c r="R354" s="13"/>
      <c r="S354" s="79">
        <f t="shared" si="166"/>
        <v>0</v>
      </c>
      <c r="T354" s="80">
        <f t="shared" si="167"/>
        <v>0</v>
      </c>
      <c r="U354" s="90">
        <f t="shared" si="168"/>
        <v>0</v>
      </c>
      <c r="V354" s="82">
        <f t="shared" si="169"/>
        <v>0</v>
      </c>
      <c r="W354" s="4"/>
      <c r="X354" s="4"/>
      <c r="Y354" s="6"/>
      <c r="Z354" s="6"/>
      <c r="AA354" s="6"/>
      <c r="AB354" s="6"/>
      <c r="AC354" s="83">
        <f t="shared" si="186"/>
        <v>0</v>
      </c>
      <c r="AD354" s="80">
        <f t="shared" si="187"/>
        <v>0</v>
      </c>
      <c r="AE354" s="76">
        <f t="shared" si="170"/>
        <v>0</v>
      </c>
      <c r="AF354" s="84">
        <f t="shared" si="171"/>
        <v>0</v>
      </c>
      <c r="AG354" s="85">
        <f t="shared" si="172"/>
        <v>0</v>
      </c>
      <c r="AH354" s="85">
        <f t="shared" si="173"/>
        <v>0</v>
      </c>
      <c r="AI354" s="77">
        <f t="shared" si="174"/>
        <v>0</v>
      </c>
      <c r="AJ354" s="84">
        <f t="shared" si="188"/>
        <v>0</v>
      </c>
      <c r="AK354" s="77">
        <f t="shared" si="189"/>
        <v>0</v>
      </c>
      <c r="AL354" s="5"/>
      <c r="AM354" s="9"/>
      <c r="AN354" s="5"/>
      <c r="AO354" s="10"/>
      <c r="AP354" s="5"/>
      <c r="AQ354" s="5"/>
      <c r="AR354" s="5"/>
      <c r="AS354" s="80" t="str">
        <f t="shared" si="179"/>
        <v/>
      </c>
      <c r="AT354" s="80" t="str">
        <f t="shared" ca="1" si="180"/>
        <v/>
      </c>
      <c r="AU354" s="80" t="str">
        <f t="shared" si="181"/>
        <v/>
      </c>
      <c r="AV354" s="172" t="str">
        <f t="shared" ca="1" si="182"/>
        <v/>
      </c>
      <c r="AW354" s="5"/>
      <c r="AX354" s="5"/>
      <c r="AY354" s="80" t="str">
        <f t="shared" si="183"/>
        <v/>
      </c>
      <c r="AZ354" s="165"/>
      <c r="BA354" s="165"/>
      <c r="BB354" s="80" t="str">
        <f t="shared" si="184"/>
        <v/>
      </c>
      <c r="BC354" s="5"/>
      <c r="BH354" s="52"/>
      <c r="BI354" s="52"/>
      <c r="BJ354" s="52"/>
      <c r="BK354" s="52"/>
      <c r="BL354" s="52"/>
      <c r="BM354" s="52"/>
      <c r="BQ354" s="27"/>
      <c r="BR354" s="27"/>
      <c r="BS354" s="27"/>
      <c r="BT354" s="27"/>
      <c r="BU354" s="27"/>
      <c r="BV354" s="27"/>
      <c r="BW354" s="54"/>
      <c r="BX354" s="26"/>
      <c r="BY354" s="54"/>
      <c r="BZ354" s="26"/>
      <c r="CA354" s="26"/>
      <c r="CB354" s="26"/>
    </row>
    <row r="355" spans="1:80" ht="17.45" customHeight="1">
      <c r="A355" s="94">
        <f t="shared" si="185"/>
        <v>50.2</v>
      </c>
      <c r="B355" s="179">
        <f t="shared" si="175"/>
        <v>46088</v>
      </c>
      <c r="C355" s="8"/>
      <c r="D355" s="11"/>
      <c r="E355" s="12"/>
      <c r="F355" s="11"/>
      <c r="G355" s="74">
        <f t="shared" si="194"/>
        <v>565</v>
      </c>
      <c r="H355" s="75">
        <f t="shared" si="194"/>
        <v>5806</v>
      </c>
      <c r="I355" s="88">
        <f t="shared" si="190"/>
        <v>0</v>
      </c>
      <c r="J355" s="78">
        <f t="shared" si="191"/>
        <v>0</v>
      </c>
      <c r="K355" s="78">
        <f t="shared" si="192"/>
        <v>0</v>
      </c>
      <c r="L355" s="78">
        <f t="shared" si="193"/>
        <v>0</v>
      </c>
      <c r="M355" s="78">
        <f t="shared" ca="1" si="176"/>
        <v>0.22147651006711411</v>
      </c>
      <c r="N355" s="78">
        <f t="shared" ca="1" si="177"/>
        <v>6.3331222292590236E-2</v>
      </c>
      <c r="O355" s="78">
        <f t="shared" si="178"/>
        <v>5.0000000000000001E-4</v>
      </c>
      <c r="P355" s="13"/>
      <c r="Q355" s="8"/>
      <c r="R355" s="13"/>
      <c r="S355" s="89">
        <f t="shared" si="166"/>
        <v>0</v>
      </c>
      <c r="T355" s="75">
        <f t="shared" si="167"/>
        <v>0</v>
      </c>
      <c r="U355" s="90">
        <f t="shared" si="168"/>
        <v>0</v>
      </c>
      <c r="V355" s="82">
        <f t="shared" si="169"/>
        <v>0</v>
      </c>
      <c r="W355" s="8"/>
      <c r="X355" s="8"/>
      <c r="Y355" s="12"/>
      <c r="Z355" s="12"/>
      <c r="AA355" s="12"/>
      <c r="AB355" s="12"/>
      <c r="AC355" s="91">
        <f t="shared" si="186"/>
        <v>0</v>
      </c>
      <c r="AD355" s="75">
        <f t="shared" si="187"/>
        <v>0</v>
      </c>
      <c r="AE355" s="88">
        <f t="shared" si="170"/>
        <v>0</v>
      </c>
      <c r="AF355" s="92">
        <f t="shared" si="171"/>
        <v>0</v>
      </c>
      <c r="AG355" s="93">
        <f t="shared" si="172"/>
        <v>0</v>
      </c>
      <c r="AH355" s="93">
        <f t="shared" si="173"/>
        <v>0</v>
      </c>
      <c r="AI355" s="78">
        <f t="shared" si="174"/>
        <v>0</v>
      </c>
      <c r="AJ355" s="92">
        <f t="shared" si="188"/>
        <v>0</v>
      </c>
      <c r="AK355" s="78">
        <f t="shared" si="189"/>
        <v>0</v>
      </c>
      <c r="AL355" s="11"/>
      <c r="AM355" s="14"/>
      <c r="AN355" s="11"/>
      <c r="AO355" s="15"/>
      <c r="AP355" s="11"/>
      <c r="AQ355" s="11"/>
      <c r="AR355" s="11"/>
      <c r="AS355" s="75" t="str">
        <f t="shared" si="179"/>
        <v/>
      </c>
      <c r="AT355" s="75" t="str">
        <f t="shared" ca="1" si="180"/>
        <v/>
      </c>
      <c r="AU355" s="75" t="str">
        <f t="shared" si="181"/>
        <v/>
      </c>
      <c r="AV355" s="170" t="str">
        <f t="shared" ca="1" si="182"/>
        <v/>
      </c>
      <c r="AW355" s="11"/>
      <c r="AX355" s="11"/>
      <c r="AY355" s="75" t="str">
        <f t="shared" si="183"/>
        <v/>
      </c>
      <c r="AZ355" s="11"/>
      <c r="BA355" s="11"/>
      <c r="BB355" s="75" t="str">
        <f t="shared" si="184"/>
        <v/>
      </c>
      <c r="BC355" s="11"/>
      <c r="BH355" s="52"/>
      <c r="BI355" s="52"/>
      <c r="BJ355" s="52"/>
      <c r="BK355" s="52"/>
      <c r="BL355" s="52"/>
      <c r="BM355" s="52"/>
      <c r="BQ355" s="27"/>
      <c r="BR355" s="27"/>
      <c r="BS355" s="27"/>
      <c r="BT355" s="27"/>
      <c r="BU355" s="27"/>
      <c r="BV355" s="27"/>
      <c r="BW355" s="54"/>
      <c r="BX355" s="26"/>
      <c r="BY355" s="54"/>
      <c r="BZ355" s="26"/>
      <c r="CA355" s="26"/>
      <c r="CB355" s="26"/>
    </row>
    <row r="356" spans="1:80" ht="17.45" customHeight="1">
      <c r="A356" s="86">
        <f t="shared" si="185"/>
        <v>50.3</v>
      </c>
      <c r="B356" s="179">
        <f t="shared" si="175"/>
        <v>46089</v>
      </c>
      <c r="C356" s="8"/>
      <c r="D356" s="11"/>
      <c r="E356" s="12"/>
      <c r="F356" s="11"/>
      <c r="G356" s="74">
        <f t="shared" si="194"/>
        <v>565</v>
      </c>
      <c r="H356" s="75">
        <f t="shared" si="194"/>
        <v>5806</v>
      </c>
      <c r="I356" s="88">
        <f t="shared" si="190"/>
        <v>0</v>
      </c>
      <c r="J356" s="78">
        <f t="shared" si="191"/>
        <v>0</v>
      </c>
      <c r="K356" s="78">
        <f t="shared" si="192"/>
        <v>0</v>
      </c>
      <c r="L356" s="78">
        <f t="shared" si="193"/>
        <v>0</v>
      </c>
      <c r="M356" s="78">
        <f t="shared" ca="1" si="176"/>
        <v>0.22147651006711411</v>
      </c>
      <c r="N356" s="78">
        <f t="shared" ca="1" si="177"/>
        <v>6.3331222292590236E-2</v>
      </c>
      <c r="O356" s="78">
        <f t="shared" si="178"/>
        <v>5.0000000000000001E-4</v>
      </c>
      <c r="P356" s="13"/>
      <c r="Q356" s="8"/>
      <c r="R356" s="13"/>
      <c r="S356" s="89">
        <f t="shared" si="166"/>
        <v>0</v>
      </c>
      <c r="T356" s="75">
        <f t="shared" si="167"/>
        <v>0</v>
      </c>
      <c r="U356" s="90">
        <f t="shared" si="168"/>
        <v>0</v>
      </c>
      <c r="V356" s="82">
        <f t="shared" si="169"/>
        <v>0</v>
      </c>
      <c r="W356" s="8"/>
      <c r="X356" s="8"/>
      <c r="Y356" s="12"/>
      <c r="Z356" s="12"/>
      <c r="AA356" s="12"/>
      <c r="AB356" s="12"/>
      <c r="AC356" s="91">
        <f t="shared" si="186"/>
        <v>0</v>
      </c>
      <c r="AD356" s="75">
        <f t="shared" si="187"/>
        <v>0</v>
      </c>
      <c r="AE356" s="88">
        <f t="shared" si="170"/>
        <v>0</v>
      </c>
      <c r="AF356" s="92">
        <f t="shared" si="171"/>
        <v>0</v>
      </c>
      <c r="AG356" s="93">
        <f t="shared" si="172"/>
        <v>0</v>
      </c>
      <c r="AH356" s="93">
        <f t="shared" si="173"/>
        <v>0</v>
      </c>
      <c r="AI356" s="78">
        <f t="shared" si="174"/>
        <v>0</v>
      </c>
      <c r="AJ356" s="92">
        <f t="shared" si="188"/>
        <v>0</v>
      </c>
      <c r="AK356" s="78">
        <f t="shared" si="189"/>
        <v>0</v>
      </c>
      <c r="AL356" s="11"/>
      <c r="AM356" s="14"/>
      <c r="AN356" s="11"/>
      <c r="AO356" s="15"/>
      <c r="AP356" s="11"/>
      <c r="AQ356" s="11"/>
      <c r="AR356" s="11"/>
      <c r="AS356" s="75" t="str">
        <f t="shared" si="179"/>
        <v/>
      </c>
      <c r="AT356" s="75" t="str">
        <f t="shared" ca="1" si="180"/>
        <v/>
      </c>
      <c r="AU356" s="75" t="str">
        <f t="shared" si="181"/>
        <v/>
      </c>
      <c r="AV356" s="170" t="str">
        <f t="shared" ca="1" si="182"/>
        <v/>
      </c>
      <c r="AW356" s="11"/>
      <c r="AX356" s="11"/>
      <c r="AY356" s="75" t="str">
        <f t="shared" si="183"/>
        <v/>
      </c>
      <c r="AZ356" s="11"/>
      <c r="BA356" s="11"/>
      <c r="BB356" s="75" t="str">
        <f t="shared" si="184"/>
        <v/>
      </c>
      <c r="BC356" s="11"/>
      <c r="BH356" s="52"/>
      <c r="BI356" s="52"/>
      <c r="BJ356" s="52"/>
      <c r="BK356" s="52"/>
      <c r="BL356" s="52"/>
      <c r="BM356" s="52"/>
      <c r="BQ356" s="27"/>
      <c r="BR356" s="27"/>
      <c r="BS356" s="27"/>
      <c r="BT356" s="27"/>
      <c r="BU356" s="27"/>
      <c r="BV356" s="27"/>
      <c r="BW356" s="54"/>
      <c r="BX356" s="26"/>
      <c r="BY356" s="54"/>
      <c r="BZ356" s="26"/>
      <c r="CA356" s="26"/>
      <c r="CB356" s="26"/>
    </row>
    <row r="357" spans="1:80" ht="17.45" customHeight="1">
      <c r="A357" s="94">
        <f t="shared" si="185"/>
        <v>50.4</v>
      </c>
      <c r="B357" s="179">
        <f t="shared" si="175"/>
        <v>46090</v>
      </c>
      <c r="C357" s="8"/>
      <c r="D357" s="11"/>
      <c r="E357" s="12"/>
      <c r="F357" s="11"/>
      <c r="G357" s="74">
        <f t="shared" si="194"/>
        <v>565</v>
      </c>
      <c r="H357" s="75">
        <f t="shared" si="194"/>
        <v>5806</v>
      </c>
      <c r="I357" s="88">
        <f t="shared" si="190"/>
        <v>0</v>
      </c>
      <c r="J357" s="78">
        <f t="shared" si="191"/>
        <v>0</v>
      </c>
      <c r="K357" s="78">
        <f t="shared" si="192"/>
        <v>0</v>
      </c>
      <c r="L357" s="78">
        <f t="shared" si="193"/>
        <v>0</v>
      </c>
      <c r="M357" s="78">
        <f t="shared" ca="1" si="176"/>
        <v>0.22147651006711411</v>
      </c>
      <c r="N357" s="78">
        <f t="shared" ca="1" si="177"/>
        <v>6.3331222292590236E-2</v>
      </c>
      <c r="O357" s="78">
        <f t="shared" si="178"/>
        <v>5.0000000000000001E-4</v>
      </c>
      <c r="P357" s="13"/>
      <c r="Q357" s="8"/>
      <c r="R357" s="13"/>
      <c r="S357" s="89">
        <f t="shared" si="166"/>
        <v>0</v>
      </c>
      <c r="T357" s="75">
        <f t="shared" si="167"/>
        <v>0</v>
      </c>
      <c r="U357" s="90">
        <f t="shared" si="168"/>
        <v>0</v>
      </c>
      <c r="V357" s="82">
        <f t="shared" si="169"/>
        <v>0</v>
      </c>
      <c r="W357" s="8"/>
      <c r="X357" s="8"/>
      <c r="Y357" s="12"/>
      <c r="Z357" s="12"/>
      <c r="AA357" s="12"/>
      <c r="AB357" s="12"/>
      <c r="AC357" s="91">
        <f t="shared" si="186"/>
        <v>0</v>
      </c>
      <c r="AD357" s="75">
        <f t="shared" si="187"/>
        <v>0</v>
      </c>
      <c r="AE357" s="88">
        <f t="shared" si="170"/>
        <v>0</v>
      </c>
      <c r="AF357" s="92">
        <f t="shared" si="171"/>
        <v>0</v>
      </c>
      <c r="AG357" s="93">
        <f t="shared" si="172"/>
        <v>0</v>
      </c>
      <c r="AH357" s="93">
        <f t="shared" si="173"/>
        <v>0</v>
      </c>
      <c r="AI357" s="78">
        <f t="shared" si="174"/>
        <v>0</v>
      </c>
      <c r="AJ357" s="92">
        <f t="shared" si="188"/>
        <v>0</v>
      </c>
      <c r="AK357" s="78">
        <f t="shared" si="189"/>
        <v>0</v>
      </c>
      <c r="AL357" s="11"/>
      <c r="AM357" s="14"/>
      <c r="AN357" s="11"/>
      <c r="AO357" s="15"/>
      <c r="AP357" s="11"/>
      <c r="AQ357" s="11"/>
      <c r="AR357" s="11"/>
      <c r="AS357" s="75" t="str">
        <f t="shared" si="179"/>
        <v/>
      </c>
      <c r="AT357" s="75" t="str">
        <f t="shared" ca="1" si="180"/>
        <v/>
      </c>
      <c r="AU357" s="75" t="str">
        <f t="shared" si="181"/>
        <v/>
      </c>
      <c r="AV357" s="170" t="str">
        <f t="shared" ca="1" si="182"/>
        <v/>
      </c>
      <c r="AW357" s="11"/>
      <c r="AX357" s="11"/>
      <c r="AY357" s="75" t="str">
        <f t="shared" si="183"/>
        <v/>
      </c>
      <c r="AZ357" s="11"/>
      <c r="BA357" s="11"/>
      <c r="BB357" s="75" t="str">
        <f t="shared" si="184"/>
        <v/>
      </c>
      <c r="BC357" s="11"/>
      <c r="BH357" s="52"/>
      <c r="BI357" s="52"/>
      <c r="BJ357" s="52"/>
      <c r="BK357" s="52"/>
      <c r="BL357" s="52"/>
      <c r="BM357" s="52"/>
      <c r="BQ357" s="27"/>
      <c r="BR357" s="27"/>
      <c r="BS357" s="27"/>
      <c r="BT357" s="27"/>
      <c r="BU357" s="27"/>
      <c r="BV357" s="27"/>
      <c r="BW357" s="54"/>
      <c r="BX357" s="26"/>
      <c r="BY357" s="54"/>
      <c r="BZ357" s="26"/>
      <c r="CA357" s="26"/>
      <c r="CB357" s="26"/>
    </row>
    <row r="358" spans="1:80" ht="17.45" customHeight="1">
      <c r="A358" s="86">
        <f t="shared" si="185"/>
        <v>50.5</v>
      </c>
      <c r="B358" s="179">
        <f t="shared" si="175"/>
        <v>46091</v>
      </c>
      <c r="C358" s="8"/>
      <c r="D358" s="11"/>
      <c r="E358" s="12"/>
      <c r="F358" s="11"/>
      <c r="G358" s="74">
        <f t="shared" si="194"/>
        <v>565</v>
      </c>
      <c r="H358" s="75">
        <f t="shared" si="194"/>
        <v>5806</v>
      </c>
      <c r="I358" s="88">
        <f t="shared" si="190"/>
        <v>0</v>
      </c>
      <c r="J358" s="78">
        <f t="shared" si="191"/>
        <v>0</v>
      </c>
      <c r="K358" s="78">
        <f t="shared" si="192"/>
        <v>0</v>
      </c>
      <c r="L358" s="78">
        <f t="shared" si="193"/>
        <v>0</v>
      </c>
      <c r="M358" s="78">
        <f t="shared" ca="1" si="176"/>
        <v>0.22147651006711411</v>
      </c>
      <c r="N358" s="78">
        <f t="shared" ca="1" si="177"/>
        <v>6.3331222292590236E-2</v>
      </c>
      <c r="O358" s="78">
        <f t="shared" si="178"/>
        <v>5.0000000000000001E-4</v>
      </c>
      <c r="P358" s="13"/>
      <c r="Q358" s="8"/>
      <c r="R358" s="13"/>
      <c r="S358" s="89">
        <f t="shared" si="166"/>
        <v>0</v>
      </c>
      <c r="T358" s="75">
        <f t="shared" si="167"/>
        <v>0</v>
      </c>
      <c r="U358" s="90">
        <f t="shared" si="168"/>
        <v>0</v>
      </c>
      <c r="V358" s="82">
        <f t="shared" si="169"/>
        <v>0</v>
      </c>
      <c r="W358" s="8"/>
      <c r="X358" s="8"/>
      <c r="Y358" s="12"/>
      <c r="Z358" s="12"/>
      <c r="AA358" s="12"/>
      <c r="AB358" s="12"/>
      <c r="AC358" s="91">
        <f t="shared" si="186"/>
        <v>0</v>
      </c>
      <c r="AD358" s="75">
        <f t="shared" si="187"/>
        <v>0</v>
      </c>
      <c r="AE358" s="88">
        <f t="shared" si="170"/>
        <v>0</v>
      </c>
      <c r="AF358" s="92">
        <f t="shared" si="171"/>
        <v>0</v>
      </c>
      <c r="AG358" s="93">
        <f t="shared" si="172"/>
        <v>0</v>
      </c>
      <c r="AH358" s="93">
        <f t="shared" si="173"/>
        <v>0</v>
      </c>
      <c r="AI358" s="78">
        <f t="shared" si="174"/>
        <v>0</v>
      </c>
      <c r="AJ358" s="92">
        <f t="shared" si="188"/>
        <v>0</v>
      </c>
      <c r="AK358" s="78">
        <f t="shared" si="189"/>
        <v>0</v>
      </c>
      <c r="AL358" s="11"/>
      <c r="AM358" s="14"/>
      <c r="AN358" s="11"/>
      <c r="AO358" s="15"/>
      <c r="AP358" s="11"/>
      <c r="AQ358" s="11"/>
      <c r="AR358" s="11"/>
      <c r="AS358" s="75" t="str">
        <f t="shared" si="179"/>
        <v/>
      </c>
      <c r="AT358" s="75" t="str">
        <f t="shared" ca="1" si="180"/>
        <v/>
      </c>
      <c r="AU358" s="75" t="str">
        <f t="shared" si="181"/>
        <v/>
      </c>
      <c r="AV358" s="170" t="str">
        <f t="shared" ca="1" si="182"/>
        <v/>
      </c>
      <c r="AW358" s="11"/>
      <c r="AX358" s="11"/>
      <c r="AY358" s="75" t="str">
        <f t="shared" si="183"/>
        <v/>
      </c>
      <c r="AZ358" s="11"/>
      <c r="BA358" s="11"/>
      <c r="BB358" s="75" t="str">
        <f t="shared" si="184"/>
        <v/>
      </c>
      <c r="BC358" s="11"/>
      <c r="BH358" s="52"/>
      <c r="BI358" s="52"/>
      <c r="BJ358" s="52"/>
      <c r="BK358" s="52"/>
      <c r="BL358" s="52"/>
      <c r="BM358" s="52"/>
      <c r="BQ358" s="27"/>
      <c r="BR358" s="27"/>
      <c r="BS358" s="27"/>
      <c r="BT358" s="27"/>
      <c r="BU358" s="27"/>
      <c r="BV358" s="27"/>
      <c r="BW358" s="54"/>
      <c r="BX358" s="26"/>
      <c r="BY358" s="54"/>
      <c r="BZ358" s="26"/>
      <c r="CA358" s="26"/>
      <c r="CB358" s="26"/>
    </row>
    <row r="359" spans="1:80" ht="17.45" customHeight="1">
      <c r="A359" s="94">
        <f t="shared" si="185"/>
        <v>50.6</v>
      </c>
      <c r="B359" s="179">
        <f t="shared" si="175"/>
        <v>46092</v>
      </c>
      <c r="C359" s="8"/>
      <c r="D359" s="11"/>
      <c r="E359" s="12"/>
      <c r="F359" s="11"/>
      <c r="G359" s="74">
        <f t="shared" si="194"/>
        <v>565</v>
      </c>
      <c r="H359" s="75">
        <f t="shared" si="194"/>
        <v>5806</v>
      </c>
      <c r="I359" s="88">
        <f t="shared" si="190"/>
        <v>0</v>
      </c>
      <c r="J359" s="78">
        <f t="shared" si="191"/>
        <v>0</v>
      </c>
      <c r="K359" s="78">
        <f t="shared" si="192"/>
        <v>0</v>
      </c>
      <c r="L359" s="78">
        <f t="shared" si="193"/>
        <v>0</v>
      </c>
      <c r="M359" s="78">
        <f t="shared" ca="1" si="176"/>
        <v>0.22147651006711411</v>
      </c>
      <c r="N359" s="78">
        <f t="shared" ca="1" si="177"/>
        <v>6.3331222292590236E-2</v>
      </c>
      <c r="O359" s="78">
        <f t="shared" si="178"/>
        <v>5.0000000000000001E-4</v>
      </c>
      <c r="P359" s="13"/>
      <c r="Q359" s="8"/>
      <c r="R359" s="13"/>
      <c r="S359" s="89">
        <f t="shared" si="166"/>
        <v>0</v>
      </c>
      <c r="T359" s="75">
        <f t="shared" si="167"/>
        <v>0</v>
      </c>
      <c r="U359" s="90">
        <f t="shared" si="168"/>
        <v>0</v>
      </c>
      <c r="V359" s="82">
        <f t="shared" si="169"/>
        <v>0</v>
      </c>
      <c r="W359" s="8"/>
      <c r="X359" s="8"/>
      <c r="Y359" s="12"/>
      <c r="Z359" s="12"/>
      <c r="AA359" s="12"/>
      <c r="AB359" s="12"/>
      <c r="AC359" s="91">
        <f t="shared" si="186"/>
        <v>0</v>
      </c>
      <c r="AD359" s="75">
        <f t="shared" si="187"/>
        <v>0</v>
      </c>
      <c r="AE359" s="88">
        <f t="shared" si="170"/>
        <v>0</v>
      </c>
      <c r="AF359" s="92">
        <f t="shared" si="171"/>
        <v>0</v>
      </c>
      <c r="AG359" s="93">
        <f t="shared" si="172"/>
        <v>0</v>
      </c>
      <c r="AH359" s="93">
        <f t="shared" si="173"/>
        <v>0</v>
      </c>
      <c r="AI359" s="78">
        <f t="shared" si="174"/>
        <v>0</v>
      </c>
      <c r="AJ359" s="92">
        <f t="shared" si="188"/>
        <v>0</v>
      </c>
      <c r="AK359" s="78">
        <f t="shared" si="189"/>
        <v>0</v>
      </c>
      <c r="AL359" s="11"/>
      <c r="AM359" s="14"/>
      <c r="AN359" s="11"/>
      <c r="AO359" s="15"/>
      <c r="AP359" s="11"/>
      <c r="AQ359" s="11"/>
      <c r="AR359" s="11"/>
      <c r="AS359" s="75" t="str">
        <f t="shared" si="179"/>
        <v/>
      </c>
      <c r="AT359" s="75" t="str">
        <f t="shared" ca="1" si="180"/>
        <v/>
      </c>
      <c r="AU359" s="75" t="str">
        <f t="shared" si="181"/>
        <v/>
      </c>
      <c r="AV359" s="170" t="str">
        <f t="shared" ca="1" si="182"/>
        <v/>
      </c>
      <c r="AW359" s="11"/>
      <c r="AX359" s="11"/>
      <c r="AY359" s="75" t="str">
        <f t="shared" si="183"/>
        <v/>
      </c>
      <c r="AZ359" s="11"/>
      <c r="BA359" s="11"/>
      <c r="BB359" s="75" t="str">
        <f t="shared" si="184"/>
        <v/>
      </c>
      <c r="BC359" s="11"/>
      <c r="BH359" s="52"/>
      <c r="BI359" s="52"/>
      <c r="BJ359" s="52"/>
      <c r="BK359" s="52"/>
      <c r="BL359" s="52"/>
      <c r="BM359" s="52"/>
      <c r="BQ359" s="27"/>
      <c r="BR359" s="27"/>
      <c r="BS359" s="27"/>
      <c r="BT359" s="27"/>
      <c r="BU359" s="27"/>
      <c r="BV359" s="27"/>
      <c r="BW359" s="54"/>
      <c r="BX359" s="26"/>
      <c r="BY359" s="54"/>
      <c r="BZ359" s="26"/>
      <c r="CA359" s="26"/>
      <c r="CB359" s="26"/>
    </row>
    <row r="360" spans="1:80" ht="17.45" customHeight="1" thickBot="1">
      <c r="A360" s="86">
        <f t="shared" si="185"/>
        <v>50.7</v>
      </c>
      <c r="B360" s="180">
        <f t="shared" si="175"/>
        <v>46093</v>
      </c>
      <c r="C360" s="16"/>
      <c r="D360" s="17"/>
      <c r="E360" s="18"/>
      <c r="F360" s="17"/>
      <c r="G360" s="96">
        <f t="shared" si="194"/>
        <v>565</v>
      </c>
      <c r="H360" s="97">
        <f t="shared" si="194"/>
        <v>5806</v>
      </c>
      <c r="I360" s="98">
        <f t="shared" si="190"/>
        <v>0</v>
      </c>
      <c r="J360" s="99">
        <f t="shared" si="191"/>
        <v>0</v>
      </c>
      <c r="K360" s="99">
        <f t="shared" si="192"/>
        <v>0</v>
      </c>
      <c r="L360" s="99">
        <f t="shared" si="193"/>
        <v>0</v>
      </c>
      <c r="M360" s="99">
        <f t="shared" ca="1" si="176"/>
        <v>0.22147651006711411</v>
      </c>
      <c r="N360" s="99">
        <f t="shared" ca="1" si="177"/>
        <v>6.3331222292590236E-2</v>
      </c>
      <c r="O360" s="99">
        <f t="shared" si="178"/>
        <v>5.0000000000000001E-4</v>
      </c>
      <c r="P360" s="19"/>
      <c r="Q360" s="16"/>
      <c r="R360" s="19"/>
      <c r="S360" s="89">
        <f t="shared" si="166"/>
        <v>0</v>
      </c>
      <c r="T360" s="75">
        <f t="shared" si="167"/>
        <v>0</v>
      </c>
      <c r="U360" s="100">
        <f t="shared" si="168"/>
        <v>0</v>
      </c>
      <c r="V360" s="101">
        <f t="shared" si="169"/>
        <v>0</v>
      </c>
      <c r="W360" s="16"/>
      <c r="X360" s="8"/>
      <c r="Y360" s="12"/>
      <c r="Z360" s="12"/>
      <c r="AA360" s="12"/>
      <c r="AB360" s="12"/>
      <c r="AC360" s="102">
        <f t="shared" si="186"/>
        <v>0</v>
      </c>
      <c r="AD360" s="97">
        <f t="shared" si="187"/>
        <v>0</v>
      </c>
      <c r="AE360" s="98">
        <f t="shared" si="170"/>
        <v>0</v>
      </c>
      <c r="AF360" s="103">
        <f t="shared" si="171"/>
        <v>0</v>
      </c>
      <c r="AG360" s="104">
        <f t="shared" si="172"/>
        <v>0</v>
      </c>
      <c r="AH360" s="104">
        <f t="shared" si="173"/>
        <v>0</v>
      </c>
      <c r="AI360" s="99">
        <f t="shared" si="174"/>
        <v>0</v>
      </c>
      <c r="AJ360" s="103">
        <f t="shared" si="188"/>
        <v>0</v>
      </c>
      <c r="AK360" s="99">
        <f t="shared" si="189"/>
        <v>0</v>
      </c>
      <c r="AL360" s="17"/>
      <c r="AM360" s="20"/>
      <c r="AN360" s="17"/>
      <c r="AO360" s="21"/>
      <c r="AP360" s="17"/>
      <c r="AQ360" s="17"/>
      <c r="AR360" s="17"/>
      <c r="AS360" s="97" t="str">
        <f t="shared" si="179"/>
        <v/>
      </c>
      <c r="AT360" s="97" t="str">
        <f t="shared" ca="1" si="180"/>
        <v/>
      </c>
      <c r="AU360" s="97" t="str">
        <f t="shared" si="181"/>
        <v/>
      </c>
      <c r="AV360" s="171" t="str">
        <f t="shared" ca="1" si="182"/>
        <v/>
      </c>
      <c r="AW360" s="17"/>
      <c r="AX360" s="17"/>
      <c r="AY360" s="97" t="str">
        <f t="shared" si="183"/>
        <v/>
      </c>
      <c r="AZ360" s="17"/>
      <c r="BA360" s="17"/>
      <c r="BB360" s="97" t="str">
        <f t="shared" si="184"/>
        <v/>
      </c>
      <c r="BC360" s="17"/>
      <c r="BH360" s="52"/>
      <c r="BI360" s="52"/>
      <c r="BJ360" s="52"/>
      <c r="BK360" s="52"/>
      <c r="BL360" s="52"/>
      <c r="BM360" s="52"/>
      <c r="BQ360" s="27"/>
      <c r="BR360" s="27"/>
      <c r="BS360" s="27"/>
      <c r="BT360" s="27"/>
      <c r="BU360" s="27"/>
      <c r="BV360" s="27"/>
      <c r="BW360" s="54"/>
      <c r="BX360" s="26"/>
      <c r="BY360" s="54"/>
      <c r="BZ360" s="26"/>
      <c r="CA360" s="26"/>
      <c r="CB360" s="26"/>
    </row>
    <row r="361" spans="1:80" ht="17.45" customHeight="1" thickTop="1">
      <c r="A361" s="71">
        <f>A354+1</f>
        <v>51.1</v>
      </c>
      <c r="B361" s="178">
        <f t="shared" si="175"/>
        <v>46094</v>
      </c>
      <c r="C361" s="4"/>
      <c r="D361" s="5"/>
      <c r="E361" s="6"/>
      <c r="F361" s="5"/>
      <c r="G361" s="74">
        <f t="shared" si="194"/>
        <v>565</v>
      </c>
      <c r="H361" s="75">
        <f t="shared" si="194"/>
        <v>5806</v>
      </c>
      <c r="I361" s="76">
        <f t="shared" si="190"/>
        <v>0</v>
      </c>
      <c r="J361" s="77">
        <f t="shared" si="191"/>
        <v>0</v>
      </c>
      <c r="K361" s="77">
        <f t="shared" si="192"/>
        <v>0</v>
      </c>
      <c r="L361" s="77">
        <f t="shared" si="193"/>
        <v>0</v>
      </c>
      <c r="M361" s="78">
        <f t="shared" ca="1" si="176"/>
        <v>0.22147651006711411</v>
      </c>
      <c r="N361" s="78">
        <f t="shared" ca="1" si="177"/>
        <v>6.3331222292590236E-2</v>
      </c>
      <c r="O361" s="78">
        <f t="shared" si="178"/>
        <v>5.0000000000000001E-4</v>
      </c>
      <c r="P361" s="13"/>
      <c r="Q361" s="8"/>
      <c r="R361" s="13"/>
      <c r="S361" s="79">
        <f t="shared" si="166"/>
        <v>0</v>
      </c>
      <c r="T361" s="80">
        <f t="shared" si="167"/>
        <v>0</v>
      </c>
      <c r="U361" s="90">
        <f t="shared" si="168"/>
        <v>0</v>
      </c>
      <c r="V361" s="82">
        <f t="shared" si="169"/>
        <v>0</v>
      </c>
      <c r="W361" s="4"/>
      <c r="X361" s="4"/>
      <c r="Y361" s="6"/>
      <c r="Z361" s="6"/>
      <c r="AA361" s="6"/>
      <c r="AB361" s="6"/>
      <c r="AC361" s="83">
        <f t="shared" si="186"/>
        <v>0</v>
      </c>
      <c r="AD361" s="80">
        <f t="shared" si="187"/>
        <v>0</v>
      </c>
      <c r="AE361" s="76">
        <f t="shared" si="170"/>
        <v>0</v>
      </c>
      <c r="AF361" s="84">
        <f t="shared" si="171"/>
        <v>0</v>
      </c>
      <c r="AG361" s="85">
        <f t="shared" si="172"/>
        <v>0</v>
      </c>
      <c r="AH361" s="85">
        <f t="shared" si="173"/>
        <v>0</v>
      </c>
      <c r="AI361" s="77">
        <f t="shared" si="174"/>
        <v>0</v>
      </c>
      <c r="AJ361" s="84">
        <f t="shared" si="188"/>
        <v>0</v>
      </c>
      <c r="AK361" s="77">
        <f t="shared" si="189"/>
        <v>0</v>
      </c>
      <c r="AL361" s="5"/>
      <c r="AM361" s="9"/>
      <c r="AN361" s="5"/>
      <c r="AO361" s="10"/>
      <c r="AP361" s="5"/>
      <c r="AQ361" s="5"/>
      <c r="AR361" s="5"/>
      <c r="AS361" s="80" t="str">
        <f t="shared" si="179"/>
        <v/>
      </c>
      <c r="AT361" s="80" t="str">
        <f t="shared" ca="1" si="180"/>
        <v/>
      </c>
      <c r="AU361" s="80" t="str">
        <f t="shared" si="181"/>
        <v/>
      </c>
      <c r="AV361" s="172" t="str">
        <f t="shared" ca="1" si="182"/>
        <v/>
      </c>
      <c r="AW361" s="5"/>
      <c r="AX361" s="5"/>
      <c r="AY361" s="80" t="str">
        <f t="shared" si="183"/>
        <v/>
      </c>
      <c r="AZ361" s="165"/>
      <c r="BA361" s="165"/>
      <c r="BB361" s="80" t="str">
        <f t="shared" si="184"/>
        <v/>
      </c>
      <c r="BC361" s="5"/>
      <c r="BH361" s="52"/>
      <c r="BI361" s="52"/>
      <c r="BJ361" s="52"/>
      <c r="BK361" s="52"/>
      <c r="BL361" s="52"/>
      <c r="BM361" s="52"/>
      <c r="BQ361" s="27"/>
      <c r="BR361" s="27"/>
      <c r="BS361" s="27"/>
      <c r="BT361" s="27"/>
      <c r="BU361" s="27"/>
      <c r="BV361" s="27"/>
      <c r="BW361" s="54"/>
      <c r="BX361" s="26"/>
      <c r="BY361" s="54"/>
      <c r="BZ361" s="26"/>
      <c r="CA361" s="26"/>
      <c r="CB361" s="26"/>
    </row>
    <row r="362" spans="1:80" ht="17.45" customHeight="1">
      <c r="A362" s="86">
        <f t="shared" si="185"/>
        <v>51.2</v>
      </c>
      <c r="B362" s="179">
        <f t="shared" si="175"/>
        <v>46095</v>
      </c>
      <c r="C362" s="8"/>
      <c r="D362" s="11"/>
      <c r="E362" s="12"/>
      <c r="F362" s="11"/>
      <c r="G362" s="74">
        <f t="shared" si="194"/>
        <v>565</v>
      </c>
      <c r="H362" s="75">
        <f t="shared" si="194"/>
        <v>5806</v>
      </c>
      <c r="I362" s="88">
        <f t="shared" si="190"/>
        <v>0</v>
      </c>
      <c r="J362" s="78">
        <f t="shared" si="191"/>
        <v>0</v>
      </c>
      <c r="K362" s="78">
        <f t="shared" si="192"/>
        <v>0</v>
      </c>
      <c r="L362" s="78">
        <f t="shared" si="193"/>
        <v>0</v>
      </c>
      <c r="M362" s="78">
        <f t="shared" ca="1" si="176"/>
        <v>0.22147651006711411</v>
      </c>
      <c r="N362" s="78">
        <f t="shared" ca="1" si="177"/>
        <v>6.3331222292590236E-2</v>
      </c>
      <c r="O362" s="78">
        <f t="shared" si="178"/>
        <v>5.0000000000000001E-4</v>
      </c>
      <c r="P362" s="13"/>
      <c r="Q362" s="8"/>
      <c r="R362" s="13"/>
      <c r="S362" s="89">
        <f t="shared" si="166"/>
        <v>0</v>
      </c>
      <c r="T362" s="75">
        <f t="shared" si="167"/>
        <v>0</v>
      </c>
      <c r="U362" s="90">
        <f t="shared" si="168"/>
        <v>0</v>
      </c>
      <c r="V362" s="82">
        <f t="shared" si="169"/>
        <v>0</v>
      </c>
      <c r="W362" s="8"/>
      <c r="X362" s="8"/>
      <c r="Y362" s="12"/>
      <c r="Z362" s="12"/>
      <c r="AA362" s="12"/>
      <c r="AB362" s="12"/>
      <c r="AC362" s="91">
        <f t="shared" si="186"/>
        <v>0</v>
      </c>
      <c r="AD362" s="75">
        <f t="shared" si="187"/>
        <v>0</v>
      </c>
      <c r="AE362" s="88">
        <f t="shared" si="170"/>
        <v>0</v>
      </c>
      <c r="AF362" s="92">
        <f t="shared" si="171"/>
        <v>0</v>
      </c>
      <c r="AG362" s="93">
        <f t="shared" si="172"/>
        <v>0</v>
      </c>
      <c r="AH362" s="93">
        <f t="shared" si="173"/>
        <v>0</v>
      </c>
      <c r="AI362" s="78">
        <f t="shared" si="174"/>
        <v>0</v>
      </c>
      <c r="AJ362" s="92">
        <f t="shared" si="188"/>
        <v>0</v>
      </c>
      <c r="AK362" s="78">
        <f t="shared" si="189"/>
        <v>0</v>
      </c>
      <c r="AL362" s="11"/>
      <c r="AM362" s="14"/>
      <c r="AN362" s="11"/>
      <c r="AO362" s="15"/>
      <c r="AP362" s="11"/>
      <c r="AQ362" s="11"/>
      <c r="AR362" s="11"/>
      <c r="AS362" s="75" t="str">
        <f t="shared" si="179"/>
        <v/>
      </c>
      <c r="AT362" s="75" t="str">
        <f t="shared" ca="1" si="180"/>
        <v/>
      </c>
      <c r="AU362" s="75" t="str">
        <f t="shared" si="181"/>
        <v/>
      </c>
      <c r="AV362" s="170" t="str">
        <f t="shared" ca="1" si="182"/>
        <v/>
      </c>
      <c r="AW362" s="11"/>
      <c r="AX362" s="11"/>
      <c r="AY362" s="75" t="str">
        <f t="shared" si="183"/>
        <v/>
      </c>
      <c r="AZ362" s="11"/>
      <c r="BA362" s="11"/>
      <c r="BB362" s="75" t="str">
        <f t="shared" si="184"/>
        <v/>
      </c>
      <c r="BC362" s="11"/>
      <c r="BH362" s="52"/>
      <c r="BI362" s="52"/>
      <c r="BJ362" s="52"/>
      <c r="BK362" s="52"/>
      <c r="BL362" s="52"/>
      <c r="BM362" s="52"/>
      <c r="BQ362" s="27"/>
      <c r="BR362" s="27"/>
      <c r="BS362" s="27"/>
      <c r="BT362" s="27"/>
      <c r="BU362" s="27"/>
      <c r="BV362" s="27"/>
      <c r="BW362" s="54"/>
      <c r="BX362" s="26"/>
      <c r="BY362" s="54"/>
      <c r="BZ362" s="26"/>
      <c r="CA362" s="26"/>
      <c r="CB362" s="26"/>
    </row>
    <row r="363" spans="1:80" ht="17.45" customHeight="1">
      <c r="A363" s="94">
        <f t="shared" si="185"/>
        <v>51.3</v>
      </c>
      <c r="B363" s="179">
        <f t="shared" si="175"/>
        <v>46096</v>
      </c>
      <c r="C363" s="8"/>
      <c r="D363" s="11"/>
      <c r="E363" s="12"/>
      <c r="F363" s="11"/>
      <c r="G363" s="74">
        <f t="shared" si="194"/>
        <v>565</v>
      </c>
      <c r="H363" s="75">
        <f t="shared" si="194"/>
        <v>5806</v>
      </c>
      <c r="I363" s="88">
        <f t="shared" si="190"/>
        <v>0</v>
      </c>
      <c r="J363" s="78">
        <f t="shared" si="191"/>
        <v>0</v>
      </c>
      <c r="K363" s="78">
        <f t="shared" si="192"/>
        <v>0</v>
      </c>
      <c r="L363" s="78">
        <f t="shared" si="193"/>
        <v>0</v>
      </c>
      <c r="M363" s="78">
        <f t="shared" ca="1" si="176"/>
        <v>0.22147651006711411</v>
      </c>
      <c r="N363" s="78">
        <f t="shared" ca="1" si="177"/>
        <v>6.3331222292590236E-2</v>
      </c>
      <c r="O363" s="78">
        <f t="shared" si="178"/>
        <v>5.0000000000000001E-4</v>
      </c>
      <c r="P363" s="13"/>
      <c r="Q363" s="8"/>
      <c r="R363" s="13"/>
      <c r="S363" s="89">
        <f t="shared" si="166"/>
        <v>0</v>
      </c>
      <c r="T363" s="75">
        <f t="shared" si="167"/>
        <v>0</v>
      </c>
      <c r="U363" s="90">
        <f t="shared" si="168"/>
        <v>0</v>
      </c>
      <c r="V363" s="82">
        <f t="shared" si="169"/>
        <v>0</v>
      </c>
      <c r="W363" s="8"/>
      <c r="X363" s="8"/>
      <c r="Y363" s="12"/>
      <c r="Z363" s="12"/>
      <c r="AA363" s="12"/>
      <c r="AB363" s="12"/>
      <c r="AC363" s="91">
        <f t="shared" si="186"/>
        <v>0</v>
      </c>
      <c r="AD363" s="75">
        <f t="shared" si="187"/>
        <v>0</v>
      </c>
      <c r="AE363" s="88">
        <f t="shared" si="170"/>
        <v>0</v>
      </c>
      <c r="AF363" s="92">
        <f t="shared" si="171"/>
        <v>0</v>
      </c>
      <c r="AG363" s="93">
        <f t="shared" si="172"/>
        <v>0</v>
      </c>
      <c r="AH363" s="93">
        <f t="shared" si="173"/>
        <v>0</v>
      </c>
      <c r="AI363" s="78">
        <f t="shared" si="174"/>
        <v>0</v>
      </c>
      <c r="AJ363" s="92">
        <f t="shared" si="188"/>
        <v>0</v>
      </c>
      <c r="AK363" s="78">
        <f t="shared" si="189"/>
        <v>0</v>
      </c>
      <c r="AL363" s="11"/>
      <c r="AM363" s="14"/>
      <c r="AN363" s="11"/>
      <c r="AO363" s="15"/>
      <c r="AP363" s="11"/>
      <c r="AQ363" s="11"/>
      <c r="AR363" s="11"/>
      <c r="AS363" s="75" t="str">
        <f t="shared" si="179"/>
        <v/>
      </c>
      <c r="AT363" s="75" t="str">
        <f t="shared" ca="1" si="180"/>
        <v/>
      </c>
      <c r="AU363" s="75" t="str">
        <f t="shared" si="181"/>
        <v/>
      </c>
      <c r="AV363" s="170" t="str">
        <f t="shared" ca="1" si="182"/>
        <v/>
      </c>
      <c r="AW363" s="11"/>
      <c r="AX363" s="11"/>
      <c r="AY363" s="75" t="str">
        <f t="shared" si="183"/>
        <v/>
      </c>
      <c r="AZ363" s="11"/>
      <c r="BA363" s="11"/>
      <c r="BB363" s="75" t="str">
        <f t="shared" si="184"/>
        <v/>
      </c>
      <c r="BC363" s="11"/>
      <c r="BH363" s="52"/>
      <c r="BI363" s="52"/>
      <c r="BJ363" s="52"/>
      <c r="BK363" s="52"/>
      <c r="BL363" s="52"/>
      <c r="BM363" s="52"/>
      <c r="BQ363" s="27"/>
      <c r="BR363" s="27"/>
      <c r="BS363" s="27"/>
      <c r="BT363" s="27"/>
      <c r="BU363" s="27"/>
      <c r="BV363" s="27"/>
      <c r="BW363" s="54"/>
      <c r="BX363" s="26"/>
      <c r="BY363" s="54"/>
      <c r="BZ363" s="26"/>
      <c r="CA363" s="26"/>
      <c r="CB363" s="26"/>
    </row>
    <row r="364" spans="1:80" ht="17.45" customHeight="1">
      <c r="A364" s="86">
        <f t="shared" si="185"/>
        <v>51.4</v>
      </c>
      <c r="B364" s="179">
        <f t="shared" si="175"/>
        <v>46097</v>
      </c>
      <c r="C364" s="8"/>
      <c r="D364" s="11"/>
      <c r="E364" s="12"/>
      <c r="F364" s="11"/>
      <c r="G364" s="74">
        <f t="shared" si="194"/>
        <v>565</v>
      </c>
      <c r="H364" s="75">
        <f t="shared" si="194"/>
        <v>5806</v>
      </c>
      <c r="I364" s="88">
        <f t="shared" si="190"/>
        <v>0</v>
      </c>
      <c r="J364" s="78">
        <f t="shared" si="191"/>
        <v>0</v>
      </c>
      <c r="K364" s="78">
        <f t="shared" si="192"/>
        <v>0</v>
      </c>
      <c r="L364" s="78">
        <f t="shared" si="193"/>
        <v>0</v>
      </c>
      <c r="M364" s="78">
        <f t="shared" ca="1" si="176"/>
        <v>0.22147651006711411</v>
      </c>
      <c r="N364" s="78">
        <f t="shared" ca="1" si="177"/>
        <v>6.3331222292590236E-2</v>
      </c>
      <c r="O364" s="78">
        <f t="shared" si="178"/>
        <v>5.0000000000000001E-4</v>
      </c>
      <c r="P364" s="13"/>
      <c r="Q364" s="8"/>
      <c r="R364" s="13"/>
      <c r="S364" s="89">
        <f t="shared" si="166"/>
        <v>0</v>
      </c>
      <c r="T364" s="75">
        <f t="shared" si="167"/>
        <v>0</v>
      </c>
      <c r="U364" s="90">
        <f t="shared" si="168"/>
        <v>0</v>
      </c>
      <c r="V364" s="82">
        <f t="shared" si="169"/>
        <v>0</v>
      </c>
      <c r="W364" s="8"/>
      <c r="X364" s="8"/>
      <c r="Y364" s="12"/>
      <c r="Z364" s="12"/>
      <c r="AA364" s="12"/>
      <c r="AB364" s="12"/>
      <c r="AC364" s="91">
        <f t="shared" si="186"/>
        <v>0</v>
      </c>
      <c r="AD364" s="75">
        <f t="shared" si="187"/>
        <v>0</v>
      </c>
      <c r="AE364" s="88">
        <f t="shared" si="170"/>
        <v>0</v>
      </c>
      <c r="AF364" s="92">
        <f t="shared" si="171"/>
        <v>0</v>
      </c>
      <c r="AG364" s="93">
        <f t="shared" si="172"/>
        <v>0</v>
      </c>
      <c r="AH364" s="93">
        <f t="shared" si="173"/>
        <v>0</v>
      </c>
      <c r="AI364" s="78">
        <f t="shared" si="174"/>
        <v>0</v>
      </c>
      <c r="AJ364" s="92">
        <f t="shared" si="188"/>
        <v>0</v>
      </c>
      <c r="AK364" s="78">
        <f t="shared" si="189"/>
        <v>0</v>
      </c>
      <c r="AL364" s="11"/>
      <c r="AM364" s="14"/>
      <c r="AN364" s="11"/>
      <c r="AO364" s="15"/>
      <c r="AP364" s="11"/>
      <c r="AQ364" s="11"/>
      <c r="AR364" s="11"/>
      <c r="AS364" s="75" t="str">
        <f t="shared" si="179"/>
        <v/>
      </c>
      <c r="AT364" s="75" t="str">
        <f t="shared" ca="1" si="180"/>
        <v/>
      </c>
      <c r="AU364" s="75" t="str">
        <f t="shared" si="181"/>
        <v/>
      </c>
      <c r="AV364" s="170" t="str">
        <f t="shared" ca="1" si="182"/>
        <v/>
      </c>
      <c r="AW364" s="11"/>
      <c r="AX364" s="11"/>
      <c r="AY364" s="75" t="str">
        <f t="shared" si="183"/>
        <v/>
      </c>
      <c r="AZ364" s="11"/>
      <c r="BA364" s="11"/>
      <c r="BB364" s="75" t="str">
        <f t="shared" si="184"/>
        <v/>
      </c>
      <c r="BC364" s="11"/>
      <c r="BH364" s="52"/>
      <c r="BI364" s="52"/>
      <c r="BJ364" s="52"/>
      <c r="BK364" s="52"/>
      <c r="BL364" s="52"/>
      <c r="BM364" s="52"/>
      <c r="BQ364" s="27"/>
      <c r="BR364" s="27"/>
      <c r="BS364" s="27"/>
      <c r="BT364" s="27"/>
      <c r="BU364" s="27"/>
      <c r="BV364" s="27"/>
      <c r="BW364" s="54"/>
      <c r="BX364" s="26"/>
      <c r="BY364" s="54"/>
      <c r="BZ364" s="26"/>
      <c r="CA364" s="26"/>
      <c r="CB364" s="26"/>
    </row>
    <row r="365" spans="1:80" ht="17.45" customHeight="1">
      <c r="A365" s="94">
        <f t="shared" si="185"/>
        <v>51.5</v>
      </c>
      <c r="B365" s="179">
        <f t="shared" si="175"/>
        <v>46098</v>
      </c>
      <c r="C365" s="8"/>
      <c r="D365" s="11"/>
      <c r="E365" s="12"/>
      <c r="F365" s="11"/>
      <c r="G365" s="74">
        <f t="shared" si="194"/>
        <v>565</v>
      </c>
      <c r="H365" s="75">
        <f t="shared" si="194"/>
        <v>5806</v>
      </c>
      <c r="I365" s="88">
        <f t="shared" si="190"/>
        <v>0</v>
      </c>
      <c r="J365" s="78">
        <f t="shared" si="191"/>
        <v>0</v>
      </c>
      <c r="K365" s="78">
        <f t="shared" si="192"/>
        <v>0</v>
      </c>
      <c r="L365" s="78">
        <f t="shared" si="193"/>
        <v>0</v>
      </c>
      <c r="M365" s="78">
        <f t="shared" ca="1" si="176"/>
        <v>0.22147651006711411</v>
      </c>
      <c r="N365" s="78">
        <f t="shared" ca="1" si="177"/>
        <v>6.3331222292590236E-2</v>
      </c>
      <c r="O365" s="78">
        <f t="shared" si="178"/>
        <v>5.0000000000000001E-4</v>
      </c>
      <c r="P365" s="13"/>
      <c r="Q365" s="8"/>
      <c r="R365" s="13"/>
      <c r="S365" s="89">
        <f t="shared" si="166"/>
        <v>0</v>
      </c>
      <c r="T365" s="75">
        <f t="shared" si="167"/>
        <v>0</v>
      </c>
      <c r="U365" s="90">
        <f t="shared" si="168"/>
        <v>0</v>
      </c>
      <c r="V365" s="82">
        <f t="shared" si="169"/>
        <v>0</v>
      </c>
      <c r="W365" s="8"/>
      <c r="X365" s="8"/>
      <c r="Y365" s="12"/>
      <c r="Z365" s="12"/>
      <c r="AA365" s="12"/>
      <c r="AB365" s="12"/>
      <c r="AC365" s="91">
        <f t="shared" si="186"/>
        <v>0</v>
      </c>
      <c r="AD365" s="75">
        <f t="shared" si="187"/>
        <v>0</v>
      </c>
      <c r="AE365" s="88">
        <f t="shared" si="170"/>
        <v>0</v>
      </c>
      <c r="AF365" s="92">
        <f t="shared" si="171"/>
        <v>0</v>
      </c>
      <c r="AG365" s="93">
        <f t="shared" si="172"/>
        <v>0</v>
      </c>
      <c r="AH365" s="93">
        <f t="shared" si="173"/>
        <v>0</v>
      </c>
      <c r="AI365" s="78">
        <f t="shared" si="174"/>
        <v>0</v>
      </c>
      <c r="AJ365" s="92">
        <f t="shared" si="188"/>
        <v>0</v>
      </c>
      <c r="AK365" s="78">
        <f t="shared" si="189"/>
        <v>0</v>
      </c>
      <c r="AL365" s="11"/>
      <c r="AM365" s="14"/>
      <c r="AN365" s="11"/>
      <c r="AO365" s="15"/>
      <c r="AP365" s="11"/>
      <c r="AQ365" s="11"/>
      <c r="AR365" s="11"/>
      <c r="AS365" s="75" t="str">
        <f t="shared" si="179"/>
        <v/>
      </c>
      <c r="AT365" s="75" t="str">
        <f t="shared" ca="1" si="180"/>
        <v/>
      </c>
      <c r="AU365" s="75" t="str">
        <f t="shared" si="181"/>
        <v/>
      </c>
      <c r="AV365" s="170" t="str">
        <f t="shared" ca="1" si="182"/>
        <v/>
      </c>
      <c r="AW365" s="11"/>
      <c r="AX365" s="11"/>
      <c r="AY365" s="75" t="str">
        <f t="shared" si="183"/>
        <v/>
      </c>
      <c r="AZ365" s="11"/>
      <c r="BA365" s="11"/>
      <c r="BB365" s="75" t="str">
        <f t="shared" si="184"/>
        <v/>
      </c>
      <c r="BC365" s="11"/>
      <c r="BH365" s="52"/>
      <c r="BI365" s="52"/>
      <c r="BJ365" s="52"/>
      <c r="BK365" s="52"/>
      <c r="BL365" s="52"/>
      <c r="BM365" s="52"/>
      <c r="BQ365" s="27"/>
      <c r="BR365" s="27"/>
      <c r="BS365" s="27"/>
      <c r="BT365" s="27"/>
      <c r="BU365" s="27"/>
      <c r="BV365" s="27"/>
      <c r="BW365" s="54"/>
      <c r="BX365" s="26"/>
      <c r="BY365" s="54"/>
      <c r="BZ365" s="26"/>
      <c r="CA365" s="26"/>
      <c r="CB365" s="26"/>
    </row>
    <row r="366" spans="1:80" ht="17.45" customHeight="1">
      <c r="A366" s="86">
        <f t="shared" si="185"/>
        <v>51.6</v>
      </c>
      <c r="B366" s="179">
        <f t="shared" si="175"/>
        <v>46099</v>
      </c>
      <c r="C366" s="8"/>
      <c r="D366" s="11"/>
      <c r="E366" s="12"/>
      <c r="F366" s="11"/>
      <c r="G366" s="74">
        <f t="shared" si="194"/>
        <v>565</v>
      </c>
      <c r="H366" s="75">
        <f t="shared" si="194"/>
        <v>5806</v>
      </c>
      <c r="I366" s="88">
        <f t="shared" si="190"/>
        <v>0</v>
      </c>
      <c r="J366" s="78">
        <f t="shared" si="191"/>
        <v>0</v>
      </c>
      <c r="K366" s="78">
        <f t="shared" si="192"/>
        <v>0</v>
      </c>
      <c r="L366" s="78">
        <f t="shared" si="193"/>
        <v>0</v>
      </c>
      <c r="M366" s="78">
        <f t="shared" ca="1" si="176"/>
        <v>0.22147651006711411</v>
      </c>
      <c r="N366" s="78">
        <f t="shared" ca="1" si="177"/>
        <v>6.3331222292590236E-2</v>
      </c>
      <c r="O366" s="78">
        <f t="shared" si="178"/>
        <v>5.0000000000000001E-4</v>
      </c>
      <c r="P366" s="13"/>
      <c r="Q366" s="8"/>
      <c r="R366" s="13"/>
      <c r="S366" s="89">
        <f t="shared" si="166"/>
        <v>0</v>
      </c>
      <c r="T366" s="75">
        <f t="shared" si="167"/>
        <v>0</v>
      </c>
      <c r="U366" s="90">
        <f t="shared" si="168"/>
        <v>0</v>
      </c>
      <c r="V366" s="82">
        <f t="shared" si="169"/>
        <v>0</v>
      </c>
      <c r="W366" s="8"/>
      <c r="X366" s="8"/>
      <c r="Y366" s="12"/>
      <c r="Z366" s="12"/>
      <c r="AA366" s="12"/>
      <c r="AB366" s="12"/>
      <c r="AC366" s="91">
        <f t="shared" si="186"/>
        <v>0</v>
      </c>
      <c r="AD366" s="75">
        <f t="shared" si="187"/>
        <v>0</v>
      </c>
      <c r="AE366" s="88">
        <f t="shared" si="170"/>
        <v>0</v>
      </c>
      <c r="AF366" s="92">
        <f t="shared" si="171"/>
        <v>0</v>
      </c>
      <c r="AG366" s="93">
        <f t="shared" si="172"/>
        <v>0</v>
      </c>
      <c r="AH366" s="93">
        <f t="shared" si="173"/>
        <v>0</v>
      </c>
      <c r="AI366" s="78">
        <f t="shared" si="174"/>
        <v>0</v>
      </c>
      <c r="AJ366" s="92">
        <f t="shared" si="188"/>
        <v>0</v>
      </c>
      <c r="AK366" s="78">
        <f t="shared" si="189"/>
        <v>0</v>
      </c>
      <c r="AL366" s="11"/>
      <c r="AM366" s="14"/>
      <c r="AN366" s="11"/>
      <c r="AO366" s="15"/>
      <c r="AP366" s="11"/>
      <c r="AQ366" s="11"/>
      <c r="AR366" s="11"/>
      <c r="AS366" s="75" t="str">
        <f t="shared" si="179"/>
        <v/>
      </c>
      <c r="AT366" s="75" t="str">
        <f t="shared" ca="1" si="180"/>
        <v/>
      </c>
      <c r="AU366" s="75" t="str">
        <f t="shared" si="181"/>
        <v/>
      </c>
      <c r="AV366" s="170" t="str">
        <f t="shared" ca="1" si="182"/>
        <v/>
      </c>
      <c r="AW366" s="11"/>
      <c r="AX366" s="11"/>
      <c r="AY366" s="75" t="str">
        <f t="shared" si="183"/>
        <v/>
      </c>
      <c r="AZ366" s="11"/>
      <c r="BA366" s="11"/>
      <c r="BB366" s="75" t="str">
        <f t="shared" si="184"/>
        <v/>
      </c>
      <c r="BC366" s="11"/>
      <c r="BH366" s="52"/>
      <c r="BI366" s="52"/>
      <c r="BJ366" s="52"/>
      <c r="BK366" s="52"/>
      <c r="BL366" s="52"/>
      <c r="BM366" s="52"/>
      <c r="BQ366" s="27"/>
      <c r="BR366" s="27"/>
      <c r="BS366" s="27"/>
      <c r="BT366" s="27"/>
      <c r="BU366" s="27"/>
      <c r="BV366" s="27"/>
      <c r="BW366" s="54"/>
      <c r="BX366" s="26"/>
      <c r="BY366" s="54"/>
      <c r="BZ366" s="26"/>
      <c r="CA366" s="26"/>
      <c r="CB366" s="26"/>
    </row>
    <row r="367" spans="1:80" ht="17.45" customHeight="1" thickBot="1">
      <c r="A367" s="94">
        <f t="shared" si="185"/>
        <v>51.7</v>
      </c>
      <c r="B367" s="180">
        <f t="shared" si="175"/>
        <v>46100</v>
      </c>
      <c r="C367" s="16"/>
      <c r="D367" s="17"/>
      <c r="E367" s="18"/>
      <c r="F367" s="17"/>
      <c r="G367" s="96">
        <f t="shared" si="194"/>
        <v>565</v>
      </c>
      <c r="H367" s="97">
        <f t="shared" si="194"/>
        <v>5806</v>
      </c>
      <c r="I367" s="98">
        <f t="shared" si="190"/>
        <v>0</v>
      </c>
      <c r="J367" s="99">
        <f t="shared" si="191"/>
        <v>0</v>
      </c>
      <c r="K367" s="99">
        <f t="shared" si="192"/>
        <v>0</v>
      </c>
      <c r="L367" s="99">
        <f t="shared" si="193"/>
        <v>0</v>
      </c>
      <c r="M367" s="99">
        <f t="shared" ca="1" si="176"/>
        <v>0.22147651006711411</v>
      </c>
      <c r="N367" s="99">
        <f t="shared" ca="1" si="177"/>
        <v>6.3331222292590236E-2</v>
      </c>
      <c r="O367" s="99">
        <f t="shared" si="178"/>
        <v>5.0000000000000001E-4</v>
      </c>
      <c r="P367" s="19"/>
      <c r="Q367" s="16"/>
      <c r="R367" s="19"/>
      <c r="S367" s="89">
        <f t="shared" si="166"/>
        <v>0</v>
      </c>
      <c r="T367" s="75">
        <f t="shared" si="167"/>
        <v>0</v>
      </c>
      <c r="U367" s="100">
        <f t="shared" si="168"/>
        <v>0</v>
      </c>
      <c r="V367" s="101">
        <f t="shared" si="169"/>
        <v>0</v>
      </c>
      <c r="W367" s="16"/>
      <c r="X367" s="8"/>
      <c r="Y367" s="12"/>
      <c r="Z367" s="12"/>
      <c r="AA367" s="12"/>
      <c r="AB367" s="12"/>
      <c r="AC367" s="102">
        <f t="shared" si="186"/>
        <v>0</v>
      </c>
      <c r="AD367" s="97">
        <f t="shared" si="187"/>
        <v>0</v>
      </c>
      <c r="AE367" s="98">
        <f t="shared" si="170"/>
        <v>0</v>
      </c>
      <c r="AF367" s="103">
        <f t="shared" si="171"/>
        <v>0</v>
      </c>
      <c r="AG367" s="104">
        <f t="shared" si="172"/>
        <v>0</v>
      </c>
      <c r="AH367" s="104">
        <f t="shared" si="173"/>
        <v>0</v>
      </c>
      <c r="AI367" s="99">
        <f t="shared" si="174"/>
        <v>0</v>
      </c>
      <c r="AJ367" s="103">
        <f t="shared" si="188"/>
        <v>0</v>
      </c>
      <c r="AK367" s="99">
        <f t="shared" si="189"/>
        <v>0</v>
      </c>
      <c r="AL367" s="17"/>
      <c r="AM367" s="20"/>
      <c r="AN367" s="17"/>
      <c r="AO367" s="21"/>
      <c r="AP367" s="17"/>
      <c r="AQ367" s="17"/>
      <c r="AR367" s="17"/>
      <c r="AS367" s="97" t="str">
        <f t="shared" si="179"/>
        <v/>
      </c>
      <c r="AT367" s="97" t="str">
        <f t="shared" ca="1" si="180"/>
        <v/>
      </c>
      <c r="AU367" s="97" t="str">
        <f t="shared" si="181"/>
        <v/>
      </c>
      <c r="AV367" s="171" t="str">
        <f t="shared" ca="1" si="182"/>
        <v/>
      </c>
      <c r="AW367" s="17"/>
      <c r="AX367" s="17"/>
      <c r="AY367" s="97" t="str">
        <f t="shared" si="183"/>
        <v/>
      </c>
      <c r="AZ367" s="17"/>
      <c r="BA367" s="17"/>
      <c r="BB367" s="97" t="str">
        <f t="shared" si="184"/>
        <v/>
      </c>
      <c r="BC367" s="17"/>
      <c r="BH367" s="52"/>
      <c r="BI367" s="52"/>
      <c r="BJ367" s="52"/>
      <c r="BK367" s="52"/>
      <c r="BL367" s="52"/>
      <c r="BM367" s="52"/>
      <c r="BQ367" s="27"/>
      <c r="BR367" s="27"/>
      <c r="BS367" s="27"/>
      <c r="BT367" s="27"/>
      <c r="BU367" s="27"/>
      <c r="BV367" s="27"/>
      <c r="BW367" s="54"/>
      <c r="BX367" s="26"/>
      <c r="BY367" s="54"/>
      <c r="BZ367" s="26"/>
      <c r="CA367" s="26"/>
      <c r="CB367" s="26"/>
    </row>
    <row r="368" spans="1:80" ht="17.45" customHeight="1" thickTop="1">
      <c r="A368" s="105">
        <f>A361+1</f>
        <v>52.1</v>
      </c>
      <c r="B368" s="178">
        <f t="shared" si="175"/>
        <v>46101</v>
      </c>
      <c r="C368" s="4"/>
      <c r="D368" s="5"/>
      <c r="E368" s="6"/>
      <c r="F368" s="5"/>
      <c r="G368" s="74">
        <f t="shared" si="194"/>
        <v>565</v>
      </c>
      <c r="H368" s="75">
        <f t="shared" si="194"/>
        <v>5806</v>
      </c>
      <c r="I368" s="76">
        <f t="shared" si="190"/>
        <v>0</v>
      </c>
      <c r="J368" s="77">
        <f t="shared" si="191"/>
        <v>0</v>
      </c>
      <c r="K368" s="77">
        <f t="shared" si="192"/>
        <v>0</v>
      </c>
      <c r="L368" s="77">
        <f t="shared" si="193"/>
        <v>0</v>
      </c>
      <c r="M368" s="78">
        <f t="shared" ca="1" si="176"/>
        <v>0.22147651006711411</v>
      </c>
      <c r="N368" s="78">
        <f t="shared" ca="1" si="177"/>
        <v>6.3331222292590236E-2</v>
      </c>
      <c r="O368" s="78">
        <f t="shared" si="178"/>
        <v>5.0000000000000001E-4</v>
      </c>
      <c r="P368" s="13"/>
      <c r="Q368" s="8"/>
      <c r="R368" s="13"/>
      <c r="S368" s="79">
        <f t="shared" si="166"/>
        <v>0</v>
      </c>
      <c r="T368" s="80">
        <f t="shared" si="167"/>
        <v>0</v>
      </c>
      <c r="U368" s="90">
        <f t="shared" si="168"/>
        <v>0</v>
      </c>
      <c r="V368" s="82">
        <f t="shared" si="169"/>
        <v>0</v>
      </c>
      <c r="W368" s="4"/>
      <c r="X368" s="4"/>
      <c r="Y368" s="6"/>
      <c r="Z368" s="6"/>
      <c r="AA368" s="6"/>
      <c r="AB368" s="6"/>
      <c r="AC368" s="83">
        <f t="shared" si="186"/>
        <v>0</v>
      </c>
      <c r="AD368" s="80">
        <f t="shared" si="187"/>
        <v>0</v>
      </c>
      <c r="AE368" s="76">
        <f t="shared" si="170"/>
        <v>0</v>
      </c>
      <c r="AF368" s="84">
        <f t="shared" si="171"/>
        <v>0</v>
      </c>
      <c r="AG368" s="85">
        <f t="shared" si="172"/>
        <v>0</v>
      </c>
      <c r="AH368" s="85">
        <f t="shared" si="173"/>
        <v>0</v>
      </c>
      <c r="AI368" s="77">
        <f t="shared" si="174"/>
        <v>0</v>
      </c>
      <c r="AJ368" s="84">
        <f t="shared" si="188"/>
        <v>0</v>
      </c>
      <c r="AK368" s="77">
        <f t="shared" si="189"/>
        <v>0</v>
      </c>
      <c r="AL368" s="5"/>
      <c r="AM368" s="9"/>
      <c r="AN368" s="5"/>
      <c r="AO368" s="10"/>
      <c r="AP368" s="5"/>
      <c r="AQ368" s="5"/>
      <c r="AR368" s="5"/>
      <c r="AS368" s="80" t="str">
        <f t="shared" si="179"/>
        <v/>
      </c>
      <c r="AT368" s="80" t="str">
        <f t="shared" ca="1" si="180"/>
        <v/>
      </c>
      <c r="AU368" s="80" t="str">
        <f t="shared" si="181"/>
        <v/>
      </c>
      <c r="AV368" s="172" t="str">
        <f t="shared" ca="1" si="182"/>
        <v/>
      </c>
      <c r="AW368" s="5"/>
      <c r="AX368" s="5"/>
      <c r="AY368" s="80" t="str">
        <f t="shared" si="183"/>
        <v/>
      </c>
      <c r="AZ368" s="165"/>
      <c r="BA368" s="165"/>
      <c r="BB368" s="80" t="str">
        <f t="shared" si="184"/>
        <v/>
      </c>
      <c r="BC368" s="5"/>
      <c r="BH368" s="52"/>
      <c r="BI368" s="52"/>
      <c r="BJ368" s="52"/>
      <c r="BK368" s="52"/>
      <c r="BL368" s="52"/>
      <c r="BM368" s="52"/>
      <c r="BQ368" s="27"/>
      <c r="BR368" s="27"/>
      <c r="BS368" s="27"/>
      <c r="BT368" s="27"/>
      <c r="BU368" s="27"/>
      <c r="BV368" s="27"/>
      <c r="BW368" s="54"/>
      <c r="BX368" s="26"/>
      <c r="BY368" s="54"/>
      <c r="BZ368" s="26"/>
      <c r="CA368" s="26"/>
      <c r="CB368" s="26"/>
    </row>
    <row r="369" spans="1:80" ht="17.45" customHeight="1">
      <c r="A369" s="94">
        <f t="shared" si="185"/>
        <v>52.2</v>
      </c>
      <c r="B369" s="179">
        <f t="shared" si="175"/>
        <v>46102</v>
      </c>
      <c r="C369" s="8"/>
      <c r="D369" s="11"/>
      <c r="E369" s="12"/>
      <c r="F369" s="11"/>
      <c r="G369" s="74">
        <f t="shared" si="194"/>
        <v>565</v>
      </c>
      <c r="H369" s="75">
        <f t="shared" si="194"/>
        <v>5806</v>
      </c>
      <c r="I369" s="88">
        <f t="shared" si="190"/>
        <v>0</v>
      </c>
      <c r="J369" s="78">
        <f t="shared" si="191"/>
        <v>0</v>
      </c>
      <c r="K369" s="78">
        <f t="shared" si="192"/>
        <v>0</v>
      </c>
      <c r="L369" s="78">
        <f t="shared" si="193"/>
        <v>0</v>
      </c>
      <c r="M369" s="78">
        <f t="shared" ca="1" si="176"/>
        <v>0.22147651006711411</v>
      </c>
      <c r="N369" s="78">
        <f t="shared" ca="1" si="177"/>
        <v>6.3331222292590236E-2</v>
      </c>
      <c r="O369" s="78">
        <f t="shared" si="178"/>
        <v>5.0000000000000001E-4</v>
      </c>
      <c r="P369" s="13"/>
      <c r="Q369" s="8"/>
      <c r="R369" s="13"/>
      <c r="S369" s="89">
        <f t="shared" si="166"/>
        <v>0</v>
      </c>
      <c r="T369" s="75">
        <f t="shared" si="167"/>
        <v>0</v>
      </c>
      <c r="U369" s="90">
        <f t="shared" si="168"/>
        <v>0</v>
      </c>
      <c r="V369" s="82">
        <f t="shared" si="169"/>
        <v>0</v>
      </c>
      <c r="W369" s="8"/>
      <c r="X369" s="8"/>
      <c r="Y369" s="12"/>
      <c r="Z369" s="12"/>
      <c r="AA369" s="12"/>
      <c r="AB369" s="12"/>
      <c r="AC369" s="91">
        <f t="shared" si="186"/>
        <v>0</v>
      </c>
      <c r="AD369" s="75">
        <f t="shared" si="187"/>
        <v>0</v>
      </c>
      <c r="AE369" s="88">
        <f t="shared" si="170"/>
        <v>0</v>
      </c>
      <c r="AF369" s="92">
        <f t="shared" si="171"/>
        <v>0</v>
      </c>
      <c r="AG369" s="93">
        <f t="shared" si="172"/>
        <v>0</v>
      </c>
      <c r="AH369" s="93">
        <f t="shared" si="173"/>
        <v>0</v>
      </c>
      <c r="AI369" s="78">
        <f t="shared" si="174"/>
        <v>0</v>
      </c>
      <c r="AJ369" s="92">
        <f t="shared" si="188"/>
        <v>0</v>
      </c>
      <c r="AK369" s="78">
        <f t="shared" si="189"/>
        <v>0</v>
      </c>
      <c r="AL369" s="11"/>
      <c r="AM369" s="14"/>
      <c r="AN369" s="11"/>
      <c r="AO369" s="15"/>
      <c r="AP369" s="11"/>
      <c r="AQ369" s="11"/>
      <c r="AR369" s="11"/>
      <c r="AS369" s="75" t="str">
        <f t="shared" si="179"/>
        <v/>
      </c>
      <c r="AT369" s="75" t="str">
        <f t="shared" ca="1" si="180"/>
        <v/>
      </c>
      <c r="AU369" s="75" t="str">
        <f t="shared" si="181"/>
        <v/>
      </c>
      <c r="AV369" s="170" t="str">
        <f t="shared" ca="1" si="182"/>
        <v/>
      </c>
      <c r="AW369" s="11"/>
      <c r="AX369" s="11"/>
      <c r="AY369" s="75" t="str">
        <f t="shared" si="183"/>
        <v/>
      </c>
      <c r="AZ369" s="11"/>
      <c r="BA369" s="11"/>
      <c r="BB369" s="75" t="str">
        <f t="shared" si="184"/>
        <v/>
      </c>
      <c r="BC369" s="11"/>
      <c r="BH369" s="52"/>
      <c r="BI369" s="52"/>
      <c r="BJ369" s="52"/>
      <c r="BK369" s="52"/>
      <c r="BL369" s="52"/>
      <c r="BM369" s="52"/>
      <c r="BQ369" s="27"/>
      <c r="BR369" s="27"/>
      <c r="BS369" s="27"/>
      <c r="BT369" s="27"/>
      <c r="BU369" s="27"/>
      <c r="BV369" s="27"/>
      <c r="BW369" s="54"/>
      <c r="BX369" s="26"/>
      <c r="BY369" s="54"/>
      <c r="BZ369" s="26"/>
      <c r="CA369" s="26"/>
      <c r="CB369" s="26"/>
    </row>
    <row r="370" spans="1:80" ht="17.45" customHeight="1">
      <c r="A370" s="86">
        <f t="shared" si="185"/>
        <v>52.3</v>
      </c>
      <c r="B370" s="179">
        <f t="shared" si="175"/>
        <v>46103</v>
      </c>
      <c r="C370" s="8"/>
      <c r="D370" s="11"/>
      <c r="E370" s="12"/>
      <c r="F370" s="11"/>
      <c r="G370" s="74">
        <f t="shared" si="194"/>
        <v>565</v>
      </c>
      <c r="H370" s="75">
        <f t="shared" si="194"/>
        <v>5806</v>
      </c>
      <c r="I370" s="88">
        <f t="shared" si="190"/>
        <v>0</v>
      </c>
      <c r="J370" s="78">
        <f t="shared" si="191"/>
        <v>0</v>
      </c>
      <c r="K370" s="78">
        <f t="shared" si="192"/>
        <v>0</v>
      </c>
      <c r="L370" s="78">
        <f t="shared" si="193"/>
        <v>0</v>
      </c>
      <c r="M370" s="78">
        <f t="shared" ca="1" si="176"/>
        <v>0.22147651006711411</v>
      </c>
      <c r="N370" s="78">
        <f t="shared" ca="1" si="177"/>
        <v>6.3331222292590236E-2</v>
      </c>
      <c r="O370" s="78">
        <f t="shared" si="178"/>
        <v>5.0000000000000001E-4</v>
      </c>
      <c r="P370" s="13"/>
      <c r="Q370" s="8"/>
      <c r="R370" s="13"/>
      <c r="S370" s="89">
        <f t="shared" si="166"/>
        <v>0</v>
      </c>
      <c r="T370" s="75">
        <f t="shared" si="167"/>
        <v>0</v>
      </c>
      <c r="U370" s="90">
        <f t="shared" si="168"/>
        <v>0</v>
      </c>
      <c r="V370" s="82">
        <f t="shared" si="169"/>
        <v>0</v>
      </c>
      <c r="W370" s="8"/>
      <c r="X370" s="8"/>
      <c r="Y370" s="12"/>
      <c r="Z370" s="12"/>
      <c r="AA370" s="12"/>
      <c r="AB370" s="12"/>
      <c r="AC370" s="91">
        <f t="shared" si="186"/>
        <v>0</v>
      </c>
      <c r="AD370" s="75">
        <f t="shared" si="187"/>
        <v>0</v>
      </c>
      <c r="AE370" s="88">
        <f t="shared" si="170"/>
        <v>0</v>
      </c>
      <c r="AF370" s="92">
        <f t="shared" si="171"/>
        <v>0</v>
      </c>
      <c r="AG370" s="93">
        <f t="shared" si="172"/>
        <v>0</v>
      </c>
      <c r="AH370" s="93">
        <f t="shared" si="173"/>
        <v>0</v>
      </c>
      <c r="AI370" s="78">
        <f t="shared" si="174"/>
        <v>0</v>
      </c>
      <c r="AJ370" s="92">
        <f t="shared" si="188"/>
        <v>0</v>
      </c>
      <c r="AK370" s="78">
        <f t="shared" si="189"/>
        <v>0</v>
      </c>
      <c r="AL370" s="11"/>
      <c r="AM370" s="14"/>
      <c r="AN370" s="11"/>
      <c r="AO370" s="15"/>
      <c r="AP370" s="11"/>
      <c r="AQ370" s="11"/>
      <c r="AR370" s="11"/>
      <c r="AS370" s="75" t="str">
        <f t="shared" si="179"/>
        <v/>
      </c>
      <c r="AT370" s="75" t="str">
        <f t="shared" ca="1" si="180"/>
        <v/>
      </c>
      <c r="AU370" s="75" t="str">
        <f t="shared" si="181"/>
        <v/>
      </c>
      <c r="AV370" s="170" t="str">
        <f t="shared" ca="1" si="182"/>
        <v/>
      </c>
      <c r="AW370" s="11"/>
      <c r="AX370" s="11"/>
      <c r="AY370" s="75" t="str">
        <f t="shared" si="183"/>
        <v/>
      </c>
      <c r="AZ370" s="11"/>
      <c r="BA370" s="11"/>
      <c r="BB370" s="75" t="str">
        <f t="shared" si="184"/>
        <v/>
      </c>
      <c r="BC370" s="11"/>
      <c r="BH370" s="52"/>
      <c r="BI370" s="52"/>
      <c r="BJ370" s="52"/>
      <c r="BK370" s="52"/>
      <c r="BL370" s="52"/>
      <c r="BM370" s="52"/>
      <c r="BQ370" s="27"/>
      <c r="BR370" s="27"/>
      <c r="BS370" s="27"/>
      <c r="BT370" s="27"/>
      <c r="BU370" s="27"/>
      <c r="BV370" s="27"/>
      <c r="BW370" s="54"/>
      <c r="BX370" s="26"/>
      <c r="BY370" s="54"/>
      <c r="BZ370" s="26"/>
      <c r="CA370" s="26"/>
      <c r="CB370" s="26"/>
    </row>
    <row r="371" spans="1:80" ht="17.45" customHeight="1">
      <c r="A371" s="94">
        <f t="shared" si="185"/>
        <v>52.4</v>
      </c>
      <c r="B371" s="179">
        <f t="shared" si="175"/>
        <v>46104</v>
      </c>
      <c r="C371" s="8"/>
      <c r="D371" s="11"/>
      <c r="E371" s="12"/>
      <c r="F371" s="11"/>
      <c r="G371" s="74">
        <f t="shared" si="194"/>
        <v>565</v>
      </c>
      <c r="H371" s="75">
        <f t="shared" si="194"/>
        <v>5806</v>
      </c>
      <c r="I371" s="88">
        <f t="shared" si="190"/>
        <v>0</v>
      </c>
      <c r="J371" s="78">
        <f t="shared" si="191"/>
        <v>0</v>
      </c>
      <c r="K371" s="78">
        <f t="shared" si="192"/>
        <v>0</v>
      </c>
      <c r="L371" s="78">
        <f t="shared" si="193"/>
        <v>0</v>
      </c>
      <c r="M371" s="78">
        <f t="shared" ca="1" si="176"/>
        <v>0.22147651006711411</v>
      </c>
      <c r="N371" s="78">
        <f t="shared" ca="1" si="177"/>
        <v>6.3331222292590236E-2</v>
      </c>
      <c r="O371" s="78">
        <f t="shared" si="178"/>
        <v>5.0000000000000001E-4</v>
      </c>
      <c r="P371" s="13"/>
      <c r="Q371" s="8"/>
      <c r="R371" s="13"/>
      <c r="S371" s="89">
        <f t="shared" si="166"/>
        <v>0</v>
      </c>
      <c r="T371" s="75">
        <f t="shared" si="167"/>
        <v>0</v>
      </c>
      <c r="U371" s="90">
        <f t="shared" si="168"/>
        <v>0</v>
      </c>
      <c r="V371" s="82">
        <f t="shared" si="169"/>
        <v>0</v>
      </c>
      <c r="W371" s="8"/>
      <c r="X371" s="8"/>
      <c r="Y371" s="12"/>
      <c r="Z371" s="12"/>
      <c r="AA371" s="12"/>
      <c r="AB371" s="12"/>
      <c r="AC371" s="91">
        <f t="shared" si="186"/>
        <v>0</v>
      </c>
      <c r="AD371" s="75">
        <f t="shared" si="187"/>
        <v>0</v>
      </c>
      <c r="AE371" s="88">
        <f t="shared" si="170"/>
        <v>0</v>
      </c>
      <c r="AF371" s="92">
        <f t="shared" si="171"/>
        <v>0</v>
      </c>
      <c r="AG371" s="93">
        <f t="shared" si="172"/>
        <v>0</v>
      </c>
      <c r="AH371" s="93">
        <f t="shared" si="173"/>
        <v>0</v>
      </c>
      <c r="AI371" s="78">
        <f t="shared" si="174"/>
        <v>0</v>
      </c>
      <c r="AJ371" s="92">
        <f t="shared" si="188"/>
        <v>0</v>
      </c>
      <c r="AK371" s="78">
        <f t="shared" si="189"/>
        <v>0</v>
      </c>
      <c r="AL371" s="11"/>
      <c r="AM371" s="14"/>
      <c r="AN371" s="11"/>
      <c r="AO371" s="15"/>
      <c r="AP371" s="11"/>
      <c r="AQ371" s="11"/>
      <c r="AR371" s="11"/>
      <c r="AS371" s="75" t="str">
        <f t="shared" si="179"/>
        <v/>
      </c>
      <c r="AT371" s="75" t="str">
        <f t="shared" ca="1" si="180"/>
        <v/>
      </c>
      <c r="AU371" s="75" t="str">
        <f t="shared" si="181"/>
        <v/>
      </c>
      <c r="AV371" s="170" t="str">
        <f t="shared" ca="1" si="182"/>
        <v/>
      </c>
      <c r="AW371" s="11"/>
      <c r="AX371" s="11"/>
      <c r="AY371" s="75" t="str">
        <f t="shared" si="183"/>
        <v/>
      </c>
      <c r="AZ371" s="11"/>
      <c r="BA371" s="11"/>
      <c r="BB371" s="75" t="str">
        <f t="shared" si="184"/>
        <v/>
      </c>
      <c r="BC371" s="11"/>
      <c r="BH371" s="52"/>
      <c r="BI371" s="52"/>
      <c r="BJ371" s="52"/>
      <c r="BK371" s="52"/>
      <c r="BL371" s="52"/>
      <c r="BM371" s="52"/>
      <c r="BQ371" s="27"/>
      <c r="BR371" s="27"/>
      <c r="BS371" s="27"/>
      <c r="BT371" s="27"/>
      <c r="BU371" s="27"/>
      <c r="BV371" s="27"/>
      <c r="BW371" s="54"/>
      <c r="BX371" s="26"/>
      <c r="BY371" s="54"/>
      <c r="BZ371" s="26"/>
      <c r="CA371" s="26"/>
      <c r="CB371" s="26"/>
    </row>
    <row r="372" spans="1:80" ht="17.45" customHeight="1">
      <c r="A372" s="86">
        <f t="shared" si="185"/>
        <v>52.5</v>
      </c>
      <c r="B372" s="179">
        <f t="shared" si="175"/>
        <v>46105</v>
      </c>
      <c r="C372" s="8"/>
      <c r="D372" s="11"/>
      <c r="E372" s="12"/>
      <c r="F372" s="11"/>
      <c r="G372" s="74">
        <f t="shared" si="194"/>
        <v>565</v>
      </c>
      <c r="H372" s="75">
        <f t="shared" si="194"/>
        <v>5806</v>
      </c>
      <c r="I372" s="88">
        <f t="shared" si="190"/>
        <v>0</v>
      </c>
      <c r="J372" s="78">
        <f t="shared" si="191"/>
        <v>0</v>
      </c>
      <c r="K372" s="78">
        <f t="shared" si="192"/>
        <v>0</v>
      </c>
      <c r="L372" s="78">
        <f t="shared" si="193"/>
        <v>0</v>
      </c>
      <c r="M372" s="78">
        <f t="shared" ca="1" si="176"/>
        <v>0.22147651006711411</v>
      </c>
      <c r="N372" s="78">
        <f t="shared" ca="1" si="177"/>
        <v>6.3331222292590236E-2</v>
      </c>
      <c r="O372" s="78">
        <f t="shared" si="178"/>
        <v>5.0000000000000001E-4</v>
      </c>
      <c r="P372" s="13"/>
      <c r="Q372" s="8"/>
      <c r="R372" s="13"/>
      <c r="S372" s="89">
        <f t="shared" si="166"/>
        <v>0</v>
      </c>
      <c r="T372" s="75">
        <f t="shared" si="167"/>
        <v>0</v>
      </c>
      <c r="U372" s="90">
        <f t="shared" si="168"/>
        <v>0</v>
      </c>
      <c r="V372" s="82">
        <f t="shared" si="169"/>
        <v>0</v>
      </c>
      <c r="W372" s="8"/>
      <c r="X372" s="8"/>
      <c r="Y372" s="12"/>
      <c r="Z372" s="12"/>
      <c r="AA372" s="12"/>
      <c r="AB372" s="12"/>
      <c r="AC372" s="91">
        <f t="shared" si="186"/>
        <v>0</v>
      </c>
      <c r="AD372" s="75">
        <f t="shared" si="187"/>
        <v>0</v>
      </c>
      <c r="AE372" s="88">
        <f t="shared" si="170"/>
        <v>0</v>
      </c>
      <c r="AF372" s="92">
        <f t="shared" si="171"/>
        <v>0</v>
      </c>
      <c r="AG372" s="93">
        <f t="shared" si="172"/>
        <v>0</v>
      </c>
      <c r="AH372" s="93">
        <f t="shared" si="173"/>
        <v>0</v>
      </c>
      <c r="AI372" s="78">
        <f t="shared" si="174"/>
        <v>0</v>
      </c>
      <c r="AJ372" s="92">
        <f t="shared" si="188"/>
        <v>0</v>
      </c>
      <c r="AK372" s="78">
        <f t="shared" si="189"/>
        <v>0</v>
      </c>
      <c r="AL372" s="11"/>
      <c r="AM372" s="14"/>
      <c r="AN372" s="11"/>
      <c r="AO372" s="15"/>
      <c r="AP372" s="11"/>
      <c r="AQ372" s="11"/>
      <c r="AR372" s="11"/>
      <c r="AS372" s="75" t="str">
        <f t="shared" si="179"/>
        <v/>
      </c>
      <c r="AT372" s="75" t="str">
        <f t="shared" ca="1" si="180"/>
        <v/>
      </c>
      <c r="AU372" s="75" t="str">
        <f t="shared" si="181"/>
        <v/>
      </c>
      <c r="AV372" s="170" t="str">
        <f t="shared" ca="1" si="182"/>
        <v/>
      </c>
      <c r="AW372" s="11"/>
      <c r="AX372" s="11"/>
      <c r="AY372" s="75" t="str">
        <f t="shared" si="183"/>
        <v/>
      </c>
      <c r="AZ372" s="11"/>
      <c r="BA372" s="11"/>
      <c r="BB372" s="75" t="str">
        <f t="shared" si="184"/>
        <v/>
      </c>
      <c r="BC372" s="11"/>
      <c r="BH372" s="52"/>
      <c r="BI372" s="52"/>
      <c r="BJ372" s="52"/>
      <c r="BK372" s="52"/>
      <c r="BL372" s="52"/>
      <c r="BM372" s="52"/>
      <c r="BQ372" s="27"/>
      <c r="BR372" s="27"/>
      <c r="BS372" s="27"/>
      <c r="BT372" s="27"/>
      <c r="BU372" s="27"/>
      <c r="BV372" s="27"/>
      <c r="BW372" s="54"/>
      <c r="BX372" s="26"/>
      <c r="BY372" s="54"/>
      <c r="BZ372" s="26"/>
      <c r="CA372" s="26"/>
      <c r="CB372" s="26"/>
    </row>
    <row r="373" spans="1:80" ht="17.45" customHeight="1">
      <c r="A373" s="94">
        <f t="shared" si="185"/>
        <v>52.6</v>
      </c>
      <c r="B373" s="179">
        <f t="shared" si="175"/>
        <v>46106</v>
      </c>
      <c r="C373" s="8"/>
      <c r="D373" s="11"/>
      <c r="E373" s="12"/>
      <c r="F373" s="11"/>
      <c r="G373" s="74">
        <f t="shared" si="194"/>
        <v>565</v>
      </c>
      <c r="H373" s="75">
        <f t="shared" si="194"/>
        <v>5806</v>
      </c>
      <c r="I373" s="88">
        <f t="shared" si="190"/>
        <v>0</v>
      </c>
      <c r="J373" s="78">
        <f t="shared" si="191"/>
        <v>0</v>
      </c>
      <c r="K373" s="78">
        <f t="shared" si="192"/>
        <v>0</v>
      </c>
      <c r="L373" s="78">
        <f t="shared" si="193"/>
        <v>0</v>
      </c>
      <c r="M373" s="78">
        <f t="shared" ca="1" si="176"/>
        <v>0.22147651006711411</v>
      </c>
      <c r="N373" s="78">
        <f t="shared" ca="1" si="177"/>
        <v>6.3331222292590236E-2</v>
      </c>
      <c r="O373" s="78">
        <f t="shared" si="178"/>
        <v>5.0000000000000001E-4</v>
      </c>
      <c r="P373" s="13"/>
      <c r="Q373" s="8"/>
      <c r="R373" s="13"/>
      <c r="S373" s="89">
        <f t="shared" si="166"/>
        <v>0</v>
      </c>
      <c r="T373" s="75">
        <f t="shared" si="167"/>
        <v>0</v>
      </c>
      <c r="U373" s="90">
        <f t="shared" si="168"/>
        <v>0</v>
      </c>
      <c r="V373" s="82">
        <f t="shared" si="169"/>
        <v>0</v>
      </c>
      <c r="W373" s="8"/>
      <c r="X373" s="8"/>
      <c r="Y373" s="12"/>
      <c r="Z373" s="12"/>
      <c r="AA373" s="12"/>
      <c r="AB373" s="12"/>
      <c r="AC373" s="91">
        <f t="shared" si="186"/>
        <v>0</v>
      </c>
      <c r="AD373" s="75">
        <f t="shared" si="187"/>
        <v>0</v>
      </c>
      <c r="AE373" s="88">
        <f t="shared" si="170"/>
        <v>0</v>
      </c>
      <c r="AF373" s="92">
        <f t="shared" si="171"/>
        <v>0</v>
      </c>
      <c r="AG373" s="93">
        <f t="shared" si="172"/>
        <v>0</v>
      </c>
      <c r="AH373" s="93">
        <f t="shared" si="173"/>
        <v>0</v>
      </c>
      <c r="AI373" s="78">
        <f t="shared" si="174"/>
        <v>0</v>
      </c>
      <c r="AJ373" s="92">
        <f t="shared" si="188"/>
        <v>0</v>
      </c>
      <c r="AK373" s="78">
        <f t="shared" si="189"/>
        <v>0</v>
      </c>
      <c r="AL373" s="11"/>
      <c r="AM373" s="14"/>
      <c r="AN373" s="11"/>
      <c r="AO373" s="15"/>
      <c r="AP373" s="11"/>
      <c r="AQ373" s="11"/>
      <c r="AR373" s="11"/>
      <c r="AS373" s="75" t="str">
        <f t="shared" si="179"/>
        <v/>
      </c>
      <c r="AT373" s="75" t="str">
        <f t="shared" ca="1" si="180"/>
        <v/>
      </c>
      <c r="AU373" s="75" t="str">
        <f t="shared" si="181"/>
        <v/>
      </c>
      <c r="AV373" s="170" t="str">
        <f t="shared" ca="1" si="182"/>
        <v/>
      </c>
      <c r="AW373" s="11"/>
      <c r="AX373" s="11"/>
      <c r="AY373" s="75" t="str">
        <f t="shared" si="183"/>
        <v/>
      </c>
      <c r="AZ373" s="11"/>
      <c r="BA373" s="11"/>
      <c r="BB373" s="75" t="str">
        <f t="shared" si="184"/>
        <v/>
      </c>
      <c r="BC373" s="11"/>
      <c r="BH373" s="52"/>
      <c r="BI373" s="52"/>
      <c r="BJ373" s="52"/>
      <c r="BK373" s="52"/>
      <c r="BL373" s="52"/>
      <c r="BM373" s="52"/>
      <c r="BQ373" s="27"/>
      <c r="BR373" s="27"/>
      <c r="BS373" s="27"/>
      <c r="BT373" s="27"/>
      <c r="BU373" s="27"/>
      <c r="BV373" s="27"/>
      <c r="BW373" s="54"/>
      <c r="BX373" s="26"/>
      <c r="BY373" s="54"/>
      <c r="BZ373" s="26"/>
      <c r="CA373" s="26"/>
      <c r="CB373" s="26"/>
    </row>
    <row r="374" spans="1:80" ht="17.45" customHeight="1" thickBot="1">
      <c r="A374" s="86">
        <f t="shared" si="185"/>
        <v>52.7</v>
      </c>
      <c r="B374" s="180">
        <f t="shared" si="175"/>
        <v>46107</v>
      </c>
      <c r="C374" s="16"/>
      <c r="D374" s="17"/>
      <c r="E374" s="18"/>
      <c r="F374" s="17"/>
      <c r="G374" s="96">
        <f t="shared" si="194"/>
        <v>565</v>
      </c>
      <c r="H374" s="97">
        <f t="shared" si="194"/>
        <v>5806</v>
      </c>
      <c r="I374" s="98">
        <f t="shared" si="190"/>
        <v>0</v>
      </c>
      <c r="J374" s="99">
        <f t="shared" si="191"/>
        <v>0</v>
      </c>
      <c r="K374" s="99">
        <f t="shared" si="192"/>
        <v>0</v>
      </c>
      <c r="L374" s="99">
        <f t="shared" si="193"/>
        <v>0</v>
      </c>
      <c r="M374" s="99">
        <f t="shared" ca="1" si="176"/>
        <v>0.22147651006711411</v>
      </c>
      <c r="N374" s="99">
        <f t="shared" ca="1" si="177"/>
        <v>6.3331222292590236E-2</v>
      </c>
      <c r="O374" s="99">
        <f t="shared" si="178"/>
        <v>5.0000000000000001E-4</v>
      </c>
      <c r="P374" s="19"/>
      <c r="Q374" s="16"/>
      <c r="R374" s="19"/>
      <c r="S374" s="89">
        <f t="shared" si="166"/>
        <v>0</v>
      </c>
      <c r="T374" s="75">
        <f t="shared" si="167"/>
        <v>0</v>
      </c>
      <c r="U374" s="100">
        <f t="shared" si="168"/>
        <v>0</v>
      </c>
      <c r="V374" s="101">
        <f t="shared" si="169"/>
        <v>0</v>
      </c>
      <c r="W374" s="16"/>
      <c r="X374" s="8"/>
      <c r="Y374" s="12"/>
      <c r="Z374" s="12"/>
      <c r="AA374" s="12"/>
      <c r="AB374" s="12"/>
      <c r="AC374" s="102">
        <f t="shared" si="186"/>
        <v>0</v>
      </c>
      <c r="AD374" s="97">
        <f t="shared" si="187"/>
        <v>0</v>
      </c>
      <c r="AE374" s="98">
        <f t="shared" si="170"/>
        <v>0</v>
      </c>
      <c r="AF374" s="103">
        <f t="shared" si="171"/>
        <v>0</v>
      </c>
      <c r="AG374" s="104">
        <f t="shared" si="172"/>
        <v>0</v>
      </c>
      <c r="AH374" s="104">
        <f t="shared" si="173"/>
        <v>0</v>
      </c>
      <c r="AI374" s="99">
        <f t="shared" si="174"/>
        <v>0</v>
      </c>
      <c r="AJ374" s="103">
        <f t="shared" si="188"/>
        <v>0</v>
      </c>
      <c r="AK374" s="99">
        <f t="shared" si="189"/>
        <v>0</v>
      </c>
      <c r="AL374" s="17"/>
      <c r="AM374" s="20"/>
      <c r="AN374" s="17"/>
      <c r="AO374" s="21"/>
      <c r="AP374" s="17"/>
      <c r="AQ374" s="17"/>
      <c r="AR374" s="17"/>
      <c r="AS374" s="97" t="str">
        <f t="shared" si="179"/>
        <v/>
      </c>
      <c r="AT374" s="97" t="str">
        <f t="shared" ca="1" si="180"/>
        <v/>
      </c>
      <c r="AU374" s="97" t="str">
        <f t="shared" si="181"/>
        <v/>
      </c>
      <c r="AV374" s="171" t="str">
        <f t="shared" ca="1" si="182"/>
        <v/>
      </c>
      <c r="AW374" s="17"/>
      <c r="AX374" s="17"/>
      <c r="AY374" s="97" t="str">
        <f t="shared" si="183"/>
        <v/>
      </c>
      <c r="AZ374" s="17"/>
      <c r="BA374" s="17"/>
      <c r="BB374" s="97" t="str">
        <f t="shared" si="184"/>
        <v/>
      </c>
      <c r="BC374" s="17"/>
      <c r="BH374" s="52"/>
      <c r="BI374" s="52"/>
      <c r="BJ374" s="52"/>
      <c r="BK374" s="52"/>
      <c r="BL374" s="52"/>
      <c r="BM374" s="52"/>
      <c r="BQ374" s="27"/>
      <c r="BR374" s="27"/>
      <c r="BS374" s="27"/>
      <c r="BT374" s="27"/>
      <c r="BU374" s="27"/>
      <c r="BV374" s="27"/>
      <c r="BW374" s="54"/>
      <c r="BX374" s="26"/>
      <c r="BY374" s="54"/>
      <c r="BZ374" s="26"/>
      <c r="CA374" s="26"/>
      <c r="CB374" s="26"/>
    </row>
    <row r="375" spans="1:80" ht="17.45" customHeight="1" thickTop="1">
      <c r="A375" s="71">
        <f>A368+1</f>
        <v>53.1</v>
      </c>
      <c r="B375" s="178">
        <f t="shared" si="175"/>
        <v>46108</v>
      </c>
      <c r="C375" s="4"/>
      <c r="D375" s="5"/>
      <c r="E375" s="6"/>
      <c r="F375" s="5"/>
      <c r="G375" s="74">
        <f t="shared" si="194"/>
        <v>565</v>
      </c>
      <c r="H375" s="75">
        <f t="shared" si="194"/>
        <v>5806</v>
      </c>
      <c r="I375" s="76">
        <f t="shared" si="190"/>
        <v>0</v>
      </c>
      <c r="J375" s="77">
        <f t="shared" si="191"/>
        <v>0</v>
      </c>
      <c r="K375" s="77">
        <f t="shared" si="192"/>
        <v>0</v>
      </c>
      <c r="L375" s="77">
        <f t="shared" si="193"/>
        <v>0</v>
      </c>
      <c r="M375" s="78">
        <f t="shared" ca="1" si="176"/>
        <v>0.22147651006711411</v>
      </c>
      <c r="N375" s="78">
        <f t="shared" ca="1" si="177"/>
        <v>6.3331222292590236E-2</v>
      </c>
      <c r="O375" s="78">
        <f t="shared" si="178"/>
        <v>5.0000000000000001E-4</v>
      </c>
      <c r="P375" s="13"/>
      <c r="Q375" s="8"/>
      <c r="R375" s="13"/>
      <c r="S375" s="79">
        <f t="shared" si="166"/>
        <v>0</v>
      </c>
      <c r="T375" s="80">
        <f t="shared" si="167"/>
        <v>0</v>
      </c>
      <c r="U375" s="90">
        <f t="shared" si="168"/>
        <v>0</v>
      </c>
      <c r="V375" s="82">
        <f t="shared" si="169"/>
        <v>0</v>
      </c>
      <c r="W375" s="4"/>
      <c r="X375" s="4"/>
      <c r="Y375" s="6"/>
      <c r="Z375" s="6"/>
      <c r="AA375" s="6"/>
      <c r="AB375" s="6"/>
      <c r="AC375" s="83">
        <f t="shared" si="186"/>
        <v>0</v>
      </c>
      <c r="AD375" s="80">
        <f t="shared" si="187"/>
        <v>0</v>
      </c>
      <c r="AE375" s="76">
        <f t="shared" si="170"/>
        <v>0</v>
      </c>
      <c r="AF375" s="84">
        <f t="shared" si="171"/>
        <v>0</v>
      </c>
      <c r="AG375" s="85">
        <f t="shared" si="172"/>
        <v>0</v>
      </c>
      <c r="AH375" s="85">
        <f t="shared" si="173"/>
        <v>0</v>
      </c>
      <c r="AI375" s="77">
        <f t="shared" si="174"/>
        <v>0</v>
      </c>
      <c r="AJ375" s="84">
        <f t="shared" si="188"/>
        <v>0</v>
      </c>
      <c r="AK375" s="77">
        <f t="shared" si="189"/>
        <v>0</v>
      </c>
      <c r="AL375" s="5"/>
      <c r="AM375" s="9"/>
      <c r="AN375" s="5"/>
      <c r="AO375" s="10"/>
      <c r="AP375" s="5"/>
      <c r="AQ375" s="5"/>
      <c r="AR375" s="5"/>
      <c r="AS375" s="80" t="str">
        <f t="shared" si="179"/>
        <v/>
      </c>
      <c r="AT375" s="80" t="str">
        <f t="shared" ca="1" si="180"/>
        <v/>
      </c>
      <c r="AU375" s="80" t="str">
        <f t="shared" si="181"/>
        <v/>
      </c>
      <c r="AV375" s="172" t="str">
        <f t="shared" ca="1" si="182"/>
        <v/>
      </c>
      <c r="AW375" s="5"/>
      <c r="AX375" s="5"/>
      <c r="AY375" s="80" t="str">
        <f t="shared" si="183"/>
        <v/>
      </c>
      <c r="AZ375" s="165"/>
      <c r="BA375" s="165"/>
      <c r="BB375" s="80" t="str">
        <f t="shared" si="184"/>
        <v/>
      </c>
      <c r="BC375" s="5"/>
      <c r="BH375" s="52"/>
      <c r="BI375" s="52"/>
      <c r="BJ375" s="52"/>
      <c r="BK375" s="52"/>
      <c r="BL375" s="52"/>
      <c r="BM375" s="52"/>
      <c r="BQ375" s="27"/>
      <c r="BR375" s="27"/>
      <c r="BS375" s="27"/>
      <c r="BT375" s="27"/>
      <c r="BU375" s="27"/>
      <c r="BV375" s="27"/>
      <c r="BW375" s="54"/>
      <c r="BX375" s="26"/>
      <c r="BY375" s="54"/>
      <c r="BZ375" s="26"/>
      <c r="CA375" s="26"/>
      <c r="CB375" s="26"/>
    </row>
    <row r="376" spans="1:80" ht="17.45" customHeight="1">
      <c r="A376" s="86">
        <f t="shared" si="185"/>
        <v>53.2</v>
      </c>
      <c r="B376" s="179">
        <f t="shared" si="175"/>
        <v>46109</v>
      </c>
      <c r="C376" s="8"/>
      <c r="D376" s="11"/>
      <c r="E376" s="12"/>
      <c r="F376" s="11"/>
      <c r="G376" s="74">
        <f t="shared" si="194"/>
        <v>565</v>
      </c>
      <c r="H376" s="75">
        <f t="shared" si="194"/>
        <v>5806</v>
      </c>
      <c r="I376" s="88">
        <f t="shared" si="190"/>
        <v>0</v>
      </c>
      <c r="J376" s="78">
        <f t="shared" si="191"/>
        <v>0</v>
      </c>
      <c r="K376" s="78">
        <f t="shared" si="192"/>
        <v>0</v>
      </c>
      <c r="L376" s="78">
        <f t="shared" si="193"/>
        <v>0</v>
      </c>
      <c r="M376" s="78">
        <f t="shared" ca="1" si="176"/>
        <v>0.22147651006711411</v>
      </c>
      <c r="N376" s="78">
        <f t="shared" ca="1" si="177"/>
        <v>6.3331222292590236E-2</v>
      </c>
      <c r="O376" s="78">
        <f t="shared" si="178"/>
        <v>5.0000000000000001E-4</v>
      </c>
      <c r="P376" s="13"/>
      <c r="Q376" s="8"/>
      <c r="R376" s="13"/>
      <c r="S376" s="89">
        <f t="shared" si="166"/>
        <v>0</v>
      </c>
      <c r="T376" s="75">
        <f t="shared" si="167"/>
        <v>0</v>
      </c>
      <c r="U376" s="90">
        <f t="shared" si="168"/>
        <v>0</v>
      </c>
      <c r="V376" s="82">
        <f t="shared" si="169"/>
        <v>0</v>
      </c>
      <c r="W376" s="8"/>
      <c r="X376" s="8"/>
      <c r="Y376" s="12"/>
      <c r="Z376" s="12"/>
      <c r="AA376" s="12"/>
      <c r="AB376" s="12"/>
      <c r="AC376" s="91">
        <f t="shared" si="186"/>
        <v>0</v>
      </c>
      <c r="AD376" s="75">
        <f t="shared" si="187"/>
        <v>0</v>
      </c>
      <c r="AE376" s="88">
        <f t="shared" si="170"/>
        <v>0</v>
      </c>
      <c r="AF376" s="92">
        <f t="shared" si="171"/>
        <v>0</v>
      </c>
      <c r="AG376" s="93">
        <f t="shared" si="172"/>
        <v>0</v>
      </c>
      <c r="AH376" s="93">
        <f t="shared" si="173"/>
        <v>0</v>
      </c>
      <c r="AI376" s="78">
        <f t="shared" si="174"/>
        <v>0</v>
      </c>
      <c r="AJ376" s="92">
        <f t="shared" si="188"/>
        <v>0</v>
      </c>
      <c r="AK376" s="78">
        <f t="shared" si="189"/>
        <v>0</v>
      </c>
      <c r="AL376" s="11"/>
      <c r="AM376" s="14"/>
      <c r="AN376" s="11"/>
      <c r="AO376" s="15"/>
      <c r="AP376" s="11"/>
      <c r="AQ376" s="11"/>
      <c r="AR376" s="11"/>
      <c r="AS376" s="75" t="str">
        <f t="shared" si="179"/>
        <v/>
      </c>
      <c r="AT376" s="75" t="str">
        <f t="shared" ca="1" si="180"/>
        <v/>
      </c>
      <c r="AU376" s="75" t="str">
        <f t="shared" si="181"/>
        <v/>
      </c>
      <c r="AV376" s="170" t="str">
        <f t="shared" ca="1" si="182"/>
        <v/>
      </c>
      <c r="AW376" s="11"/>
      <c r="AX376" s="11"/>
      <c r="AY376" s="75" t="str">
        <f t="shared" si="183"/>
        <v/>
      </c>
      <c r="AZ376" s="11"/>
      <c r="BA376" s="11"/>
      <c r="BB376" s="75" t="str">
        <f t="shared" si="184"/>
        <v/>
      </c>
      <c r="BC376" s="11"/>
      <c r="BH376" s="52"/>
      <c r="BI376" s="52"/>
      <c r="BJ376" s="52"/>
      <c r="BK376" s="52"/>
      <c r="BL376" s="52"/>
      <c r="BM376" s="52"/>
      <c r="BQ376" s="27"/>
      <c r="BR376" s="27"/>
      <c r="BS376" s="27"/>
      <c r="BT376" s="27"/>
      <c r="BU376" s="27"/>
      <c r="BV376" s="27"/>
      <c r="BW376" s="54"/>
      <c r="BX376" s="26"/>
      <c r="BY376" s="54"/>
      <c r="BZ376" s="26"/>
      <c r="CA376" s="26"/>
      <c r="CB376" s="26"/>
    </row>
    <row r="377" spans="1:80" ht="17.45" customHeight="1">
      <c r="A377" s="94">
        <f t="shared" si="185"/>
        <v>53.3</v>
      </c>
      <c r="B377" s="179">
        <f t="shared" si="175"/>
        <v>46110</v>
      </c>
      <c r="C377" s="8"/>
      <c r="D377" s="11"/>
      <c r="E377" s="12"/>
      <c r="F377" s="11"/>
      <c r="G377" s="74">
        <f t="shared" si="194"/>
        <v>565</v>
      </c>
      <c r="H377" s="75">
        <f t="shared" si="194"/>
        <v>5806</v>
      </c>
      <c r="I377" s="88">
        <f t="shared" si="190"/>
        <v>0</v>
      </c>
      <c r="J377" s="78">
        <f t="shared" si="191"/>
        <v>0</v>
      </c>
      <c r="K377" s="78">
        <f t="shared" si="192"/>
        <v>0</v>
      </c>
      <c r="L377" s="78">
        <f t="shared" si="193"/>
        <v>0</v>
      </c>
      <c r="M377" s="78">
        <f t="shared" ca="1" si="176"/>
        <v>0.22147651006711411</v>
      </c>
      <c r="N377" s="78">
        <f t="shared" ca="1" si="177"/>
        <v>6.3331222292590236E-2</v>
      </c>
      <c r="O377" s="78">
        <f t="shared" si="178"/>
        <v>5.0000000000000001E-4</v>
      </c>
      <c r="P377" s="13"/>
      <c r="Q377" s="8"/>
      <c r="R377" s="13"/>
      <c r="S377" s="89">
        <f t="shared" si="166"/>
        <v>0</v>
      </c>
      <c r="T377" s="75">
        <f t="shared" si="167"/>
        <v>0</v>
      </c>
      <c r="U377" s="90">
        <f t="shared" si="168"/>
        <v>0</v>
      </c>
      <c r="V377" s="82">
        <f t="shared" si="169"/>
        <v>0</v>
      </c>
      <c r="W377" s="8"/>
      <c r="X377" s="8"/>
      <c r="Y377" s="12"/>
      <c r="Z377" s="12"/>
      <c r="AA377" s="12"/>
      <c r="AB377" s="12"/>
      <c r="AC377" s="91">
        <f t="shared" si="186"/>
        <v>0</v>
      </c>
      <c r="AD377" s="75">
        <f t="shared" si="187"/>
        <v>0</v>
      </c>
      <c r="AE377" s="88">
        <f t="shared" si="170"/>
        <v>0</v>
      </c>
      <c r="AF377" s="92">
        <f t="shared" si="171"/>
        <v>0</v>
      </c>
      <c r="AG377" s="93">
        <f t="shared" si="172"/>
        <v>0</v>
      </c>
      <c r="AH377" s="93">
        <f t="shared" si="173"/>
        <v>0</v>
      </c>
      <c r="AI377" s="78">
        <f t="shared" si="174"/>
        <v>0</v>
      </c>
      <c r="AJ377" s="92">
        <f t="shared" si="188"/>
        <v>0</v>
      </c>
      <c r="AK377" s="78">
        <f t="shared" si="189"/>
        <v>0</v>
      </c>
      <c r="AL377" s="11"/>
      <c r="AM377" s="14"/>
      <c r="AN377" s="11"/>
      <c r="AO377" s="15"/>
      <c r="AP377" s="11"/>
      <c r="AQ377" s="11"/>
      <c r="AR377" s="11"/>
      <c r="AS377" s="75" t="str">
        <f t="shared" si="179"/>
        <v/>
      </c>
      <c r="AT377" s="75" t="str">
        <f t="shared" ca="1" si="180"/>
        <v/>
      </c>
      <c r="AU377" s="75" t="str">
        <f t="shared" si="181"/>
        <v/>
      </c>
      <c r="AV377" s="170" t="str">
        <f t="shared" ca="1" si="182"/>
        <v/>
      </c>
      <c r="AW377" s="11"/>
      <c r="AX377" s="11"/>
      <c r="AY377" s="75" t="str">
        <f t="shared" si="183"/>
        <v/>
      </c>
      <c r="AZ377" s="11"/>
      <c r="BA377" s="11"/>
      <c r="BB377" s="75" t="str">
        <f t="shared" si="184"/>
        <v/>
      </c>
      <c r="BC377" s="11"/>
      <c r="BH377" s="52"/>
      <c r="BI377" s="52"/>
      <c r="BJ377" s="52"/>
      <c r="BK377" s="52"/>
      <c r="BL377" s="52"/>
      <c r="BM377" s="52"/>
      <c r="BQ377" s="27"/>
      <c r="BR377" s="27"/>
      <c r="BS377" s="27"/>
      <c r="BT377" s="27"/>
      <c r="BU377" s="27"/>
      <c r="BV377" s="27"/>
      <c r="BW377" s="54"/>
      <c r="BX377" s="26"/>
      <c r="BY377" s="54"/>
      <c r="BZ377" s="26"/>
      <c r="CA377" s="26"/>
      <c r="CB377" s="26"/>
    </row>
    <row r="378" spans="1:80" ht="17.45" customHeight="1">
      <c r="A378" s="86">
        <f t="shared" si="185"/>
        <v>53.4</v>
      </c>
      <c r="B378" s="179">
        <f t="shared" si="175"/>
        <v>46111</v>
      </c>
      <c r="C378" s="8"/>
      <c r="D378" s="11"/>
      <c r="E378" s="12"/>
      <c r="F378" s="11"/>
      <c r="G378" s="74">
        <f t="shared" si="194"/>
        <v>565</v>
      </c>
      <c r="H378" s="75">
        <f t="shared" si="194"/>
        <v>5806</v>
      </c>
      <c r="I378" s="88">
        <f t="shared" si="190"/>
        <v>0</v>
      </c>
      <c r="J378" s="78">
        <f t="shared" si="191"/>
        <v>0</v>
      </c>
      <c r="K378" s="78">
        <f t="shared" si="192"/>
        <v>0</v>
      </c>
      <c r="L378" s="78">
        <f t="shared" si="193"/>
        <v>0</v>
      </c>
      <c r="M378" s="78">
        <f t="shared" ca="1" si="176"/>
        <v>0.22147651006711411</v>
      </c>
      <c r="N378" s="78">
        <f t="shared" ca="1" si="177"/>
        <v>6.3331222292590236E-2</v>
      </c>
      <c r="O378" s="78">
        <f t="shared" si="178"/>
        <v>5.0000000000000001E-4</v>
      </c>
      <c r="P378" s="13"/>
      <c r="Q378" s="8"/>
      <c r="R378" s="13"/>
      <c r="S378" s="89">
        <f t="shared" si="166"/>
        <v>0</v>
      </c>
      <c r="T378" s="75">
        <f t="shared" si="167"/>
        <v>0</v>
      </c>
      <c r="U378" s="90">
        <f t="shared" si="168"/>
        <v>0</v>
      </c>
      <c r="V378" s="82">
        <f t="shared" si="169"/>
        <v>0</v>
      </c>
      <c r="W378" s="8"/>
      <c r="X378" s="8"/>
      <c r="Y378" s="12"/>
      <c r="Z378" s="12"/>
      <c r="AA378" s="12"/>
      <c r="AB378" s="12"/>
      <c r="AC378" s="91">
        <f t="shared" si="186"/>
        <v>0</v>
      </c>
      <c r="AD378" s="75">
        <f t="shared" si="187"/>
        <v>0</v>
      </c>
      <c r="AE378" s="88">
        <f t="shared" si="170"/>
        <v>0</v>
      </c>
      <c r="AF378" s="92">
        <f t="shared" si="171"/>
        <v>0</v>
      </c>
      <c r="AG378" s="93">
        <f t="shared" si="172"/>
        <v>0</v>
      </c>
      <c r="AH378" s="93">
        <f t="shared" si="173"/>
        <v>0</v>
      </c>
      <c r="AI378" s="78">
        <f t="shared" si="174"/>
        <v>0</v>
      </c>
      <c r="AJ378" s="92">
        <f t="shared" si="188"/>
        <v>0</v>
      </c>
      <c r="AK378" s="78">
        <f t="shared" si="189"/>
        <v>0</v>
      </c>
      <c r="AL378" s="11"/>
      <c r="AM378" s="14"/>
      <c r="AN378" s="11"/>
      <c r="AO378" s="15"/>
      <c r="AP378" s="11"/>
      <c r="AQ378" s="11"/>
      <c r="AR378" s="11"/>
      <c r="AS378" s="75" t="str">
        <f t="shared" si="179"/>
        <v/>
      </c>
      <c r="AT378" s="75" t="str">
        <f t="shared" ca="1" si="180"/>
        <v/>
      </c>
      <c r="AU378" s="75" t="str">
        <f t="shared" si="181"/>
        <v/>
      </c>
      <c r="AV378" s="170" t="str">
        <f t="shared" ca="1" si="182"/>
        <v/>
      </c>
      <c r="AW378" s="11"/>
      <c r="AX378" s="11"/>
      <c r="AY378" s="75" t="str">
        <f t="shared" si="183"/>
        <v/>
      </c>
      <c r="AZ378" s="11"/>
      <c r="BA378" s="11"/>
      <c r="BB378" s="75" t="str">
        <f t="shared" si="184"/>
        <v/>
      </c>
      <c r="BC378" s="11"/>
      <c r="BH378" s="52"/>
      <c r="BI378" s="52"/>
      <c r="BJ378" s="52"/>
      <c r="BK378" s="52"/>
      <c r="BL378" s="52"/>
      <c r="BM378" s="52"/>
      <c r="BQ378" s="27"/>
      <c r="BR378" s="27"/>
      <c r="BS378" s="27"/>
      <c r="BT378" s="27"/>
      <c r="BU378" s="27"/>
      <c r="BV378" s="27"/>
      <c r="BW378" s="54"/>
      <c r="BX378" s="26"/>
      <c r="BY378" s="54"/>
      <c r="BZ378" s="26"/>
      <c r="CA378" s="26"/>
      <c r="CB378" s="26"/>
    </row>
    <row r="379" spans="1:80" ht="17.45" customHeight="1">
      <c r="A379" s="94">
        <f t="shared" si="185"/>
        <v>53.5</v>
      </c>
      <c r="B379" s="179">
        <f t="shared" si="175"/>
        <v>46112</v>
      </c>
      <c r="C379" s="8"/>
      <c r="D379" s="11"/>
      <c r="E379" s="12"/>
      <c r="F379" s="11"/>
      <c r="G379" s="74">
        <f t="shared" si="194"/>
        <v>565</v>
      </c>
      <c r="H379" s="75">
        <f t="shared" si="194"/>
        <v>5806</v>
      </c>
      <c r="I379" s="88">
        <f t="shared" si="190"/>
        <v>0</v>
      </c>
      <c r="J379" s="78">
        <f t="shared" si="191"/>
        <v>0</v>
      </c>
      <c r="K379" s="78">
        <f t="shared" si="192"/>
        <v>0</v>
      </c>
      <c r="L379" s="78">
        <f t="shared" si="193"/>
        <v>0</v>
      </c>
      <c r="M379" s="78">
        <f t="shared" ca="1" si="176"/>
        <v>0.22147651006711411</v>
      </c>
      <c r="N379" s="78">
        <f t="shared" ca="1" si="177"/>
        <v>6.3331222292590236E-2</v>
      </c>
      <c r="O379" s="78">
        <f t="shared" si="178"/>
        <v>5.0000000000000001E-4</v>
      </c>
      <c r="P379" s="13"/>
      <c r="Q379" s="8"/>
      <c r="R379" s="13"/>
      <c r="S379" s="89">
        <f t="shared" si="166"/>
        <v>0</v>
      </c>
      <c r="T379" s="75">
        <f t="shared" si="167"/>
        <v>0</v>
      </c>
      <c r="U379" s="90">
        <f t="shared" si="168"/>
        <v>0</v>
      </c>
      <c r="V379" s="82">
        <f t="shared" si="169"/>
        <v>0</v>
      </c>
      <c r="W379" s="8"/>
      <c r="X379" s="8"/>
      <c r="Y379" s="12"/>
      <c r="Z379" s="12"/>
      <c r="AA379" s="12"/>
      <c r="AB379" s="12"/>
      <c r="AC379" s="91">
        <f t="shared" si="186"/>
        <v>0</v>
      </c>
      <c r="AD379" s="75">
        <f t="shared" si="187"/>
        <v>0</v>
      </c>
      <c r="AE379" s="88">
        <f t="shared" si="170"/>
        <v>0</v>
      </c>
      <c r="AF379" s="92">
        <f t="shared" si="171"/>
        <v>0</v>
      </c>
      <c r="AG379" s="93">
        <f t="shared" si="172"/>
        <v>0</v>
      </c>
      <c r="AH379" s="93">
        <f t="shared" si="173"/>
        <v>0</v>
      </c>
      <c r="AI379" s="78">
        <f t="shared" si="174"/>
        <v>0</v>
      </c>
      <c r="AJ379" s="92">
        <f t="shared" si="188"/>
        <v>0</v>
      </c>
      <c r="AK379" s="78">
        <f t="shared" si="189"/>
        <v>0</v>
      </c>
      <c r="AL379" s="11"/>
      <c r="AM379" s="14"/>
      <c r="AN379" s="11"/>
      <c r="AO379" s="15"/>
      <c r="AP379" s="11"/>
      <c r="AQ379" s="11"/>
      <c r="AR379" s="11"/>
      <c r="AS379" s="75" t="str">
        <f t="shared" si="179"/>
        <v/>
      </c>
      <c r="AT379" s="75" t="str">
        <f t="shared" ca="1" si="180"/>
        <v/>
      </c>
      <c r="AU379" s="75" t="str">
        <f t="shared" si="181"/>
        <v/>
      </c>
      <c r="AV379" s="170" t="str">
        <f t="shared" ca="1" si="182"/>
        <v/>
      </c>
      <c r="AW379" s="11"/>
      <c r="AX379" s="11"/>
      <c r="AY379" s="75" t="str">
        <f t="shared" si="183"/>
        <v/>
      </c>
      <c r="AZ379" s="11"/>
      <c r="BA379" s="11"/>
      <c r="BB379" s="75" t="str">
        <f t="shared" si="184"/>
        <v/>
      </c>
      <c r="BC379" s="11"/>
      <c r="BH379" s="52"/>
      <c r="BI379" s="52"/>
      <c r="BJ379" s="52"/>
      <c r="BK379" s="52"/>
      <c r="BL379" s="52"/>
      <c r="BM379" s="52"/>
      <c r="BQ379" s="27"/>
      <c r="BR379" s="27"/>
      <c r="BS379" s="27"/>
      <c r="BT379" s="27"/>
      <c r="BU379" s="27"/>
      <c r="BV379" s="27"/>
      <c r="BW379" s="54"/>
      <c r="BX379" s="26"/>
      <c r="BY379" s="54"/>
      <c r="BZ379" s="26"/>
      <c r="CA379" s="26"/>
      <c r="CB379" s="26"/>
    </row>
    <row r="380" spans="1:80" ht="17.45" customHeight="1">
      <c r="A380" s="86">
        <f t="shared" si="185"/>
        <v>53.6</v>
      </c>
      <c r="B380" s="179">
        <f t="shared" si="175"/>
        <v>46113</v>
      </c>
      <c r="C380" s="8"/>
      <c r="D380" s="11"/>
      <c r="E380" s="12"/>
      <c r="F380" s="11"/>
      <c r="G380" s="74">
        <f t="shared" si="194"/>
        <v>565</v>
      </c>
      <c r="H380" s="75">
        <f t="shared" si="194"/>
        <v>5806</v>
      </c>
      <c r="I380" s="88">
        <f t="shared" si="190"/>
        <v>0</v>
      </c>
      <c r="J380" s="78">
        <f t="shared" si="191"/>
        <v>0</v>
      </c>
      <c r="K380" s="78">
        <f t="shared" si="192"/>
        <v>0</v>
      </c>
      <c r="L380" s="78">
        <f t="shared" si="193"/>
        <v>0</v>
      </c>
      <c r="M380" s="78">
        <f t="shared" ca="1" si="176"/>
        <v>0.22147651006711411</v>
      </c>
      <c r="N380" s="78">
        <f t="shared" ca="1" si="177"/>
        <v>6.3331222292590236E-2</v>
      </c>
      <c r="O380" s="78">
        <f t="shared" si="178"/>
        <v>5.0000000000000001E-4</v>
      </c>
      <c r="P380" s="13"/>
      <c r="Q380" s="8"/>
      <c r="R380" s="13"/>
      <c r="S380" s="89">
        <f t="shared" si="166"/>
        <v>0</v>
      </c>
      <c r="T380" s="75">
        <f t="shared" si="167"/>
        <v>0</v>
      </c>
      <c r="U380" s="90">
        <f t="shared" si="168"/>
        <v>0</v>
      </c>
      <c r="V380" s="82">
        <f t="shared" si="169"/>
        <v>0</v>
      </c>
      <c r="W380" s="8"/>
      <c r="X380" s="8"/>
      <c r="Y380" s="12"/>
      <c r="Z380" s="12"/>
      <c r="AA380" s="12"/>
      <c r="AB380" s="12"/>
      <c r="AC380" s="91">
        <f t="shared" si="186"/>
        <v>0</v>
      </c>
      <c r="AD380" s="75">
        <f t="shared" si="187"/>
        <v>0</v>
      </c>
      <c r="AE380" s="88">
        <f t="shared" si="170"/>
        <v>0</v>
      </c>
      <c r="AF380" s="92">
        <f t="shared" si="171"/>
        <v>0</v>
      </c>
      <c r="AG380" s="93">
        <f t="shared" si="172"/>
        <v>0</v>
      </c>
      <c r="AH380" s="93">
        <f t="shared" si="173"/>
        <v>0</v>
      </c>
      <c r="AI380" s="78">
        <f t="shared" si="174"/>
        <v>0</v>
      </c>
      <c r="AJ380" s="92">
        <f t="shared" si="188"/>
        <v>0</v>
      </c>
      <c r="AK380" s="78">
        <f t="shared" si="189"/>
        <v>0</v>
      </c>
      <c r="AL380" s="11"/>
      <c r="AM380" s="14"/>
      <c r="AN380" s="11"/>
      <c r="AO380" s="15"/>
      <c r="AP380" s="11"/>
      <c r="AQ380" s="11"/>
      <c r="AR380" s="11"/>
      <c r="AS380" s="75" t="str">
        <f t="shared" si="179"/>
        <v/>
      </c>
      <c r="AT380" s="75" t="str">
        <f t="shared" ca="1" si="180"/>
        <v/>
      </c>
      <c r="AU380" s="75" t="str">
        <f t="shared" si="181"/>
        <v/>
      </c>
      <c r="AV380" s="170" t="str">
        <f t="shared" ca="1" si="182"/>
        <v/>
      </c>
      <c r="AW380" s="11"/>
      <c r="AX380" s="11"/>
      <c r="AY380" s="75" t="str">
        <f t="shared" si="183"/>
        <v/>
      </c>
      <c r="AZ380" s="11"/>
      <c r="BA380" s="11"/>
      <c r="BB380" s="75" t="str">
        <f t="shared" si="184"/>
        <v/>
      </c>
      <c r="BC380" s="11"/>
      <c r="BH380" s="52"/>
      <c r="BI380" s="52"/>
      <c r="BJ380" s="52"/>
      <c r="BK380" s="52"/>
      <c r="BL380" s="52"/>
      <c r="BM380" s="52"/>
      <c r="BQ380" s="27"/>
      <c r="BR380" s="27"/>
      <c r="BS380" s="27"/>
      <c r="BT380" s="27"/>
      <c r="BU380" s="27"/>
      <c r="BV380" s="27"/>
      <c r="BW380" s="54"/>
      <c r="BX380" s="26"/>
      <c r="BY380" s="54"/>
      <c r="BZ380" s="26"/>
      <c r="CA380" s="26"/>
      <c r="CB380" s="26"/>
    </row>
    <row r="381" spans="1:80" ht="17.45" customHeight="1" thickBot="1">
      <c r="A381" s="94">
        <f t="shared" si="185"/>
        <v>53.7</v>
      </c>
      <c r="B381" s="180">
        <f t="shared" si="175"/>
        <v>46114</v>
      </c>
      <c r="C381" s="16"/>
      <c r="D381" s="17"/>
      <c r="E381" s="18"/>
      <c r="F381" s="17"/>
      <c r="G381" s="96">
        <f t="shared" si="194"/>
        <v>565</v>
      </c>
      <c r="H381" s="97">
        <f t="shared" si="194"/>
        <v>5806</v>
      </c>
      <c r="I381" s="98">
        <f t="shared" si="190"/>
        <v>0</v>
      </c>
      <c r="J381" s="99">
        <f t="shared" si="191"/>
        <v>0</v>
      </c>
      <c r="K381" s="99">
        <f t="shared" si="192"/>
        <v>0</v>
      </c>
      <c r="L381" s="99">
        <f t="shared" si="193"/>
        <v>0</v>
      </c>
      <c r="M381" s="99">
        <f t="shared" ca="1" si="176"/>
        <v>0.22147651006711411</v>
      </c>
      <c r="N381" s="99">
        <f t="shared" ca="1" si="177"/>
        <v>6.3331222292590236E-2</v>
      </c>
      <c r="O381" s="99">
        <f t="shared" si="178"/>
        <v>5.0000000000000001E-4</v>
      </c>
      <c r="P381" s="19"/>
      <c r="Q381" s="16"/>
      <c r="R381" s="19"/>
      <c r="S381" s="89">
        <f t="shared" si="166"/>
        <v>0</v>
      </c>
      <c r="T381" s="75">
        <f t="shared" si="167"/>
        <v>0</v>
      </c>
      <c r="U381" s="100">
        <f t="shared" si="168"/>
        <v>0</v>
      </c>
      <c r="V381" s="101">
        <f t="shared" si="169"/>
        <v>0</v>
      </c>
      <c r="W381" s="16"/>
      <c r="X381" s="8"/>
      <c r="Y381" s="12"/>
      <c r="Z381" s="12"/>
      <c r="AA381" s="12"/>
      <c r="AB381" s="12"/>
      <c r="AC381" s="102">
        <f t="shared" si="186"/>
        <v>0</v>
      </c>
      <c r="AD381" s="97">
        <f t="shared" si="187"/>
        <v>0</v>
      </c>
      <c r="AE381" s="98">
        <f t="shared" si="170"/>
        <v>0</v>
      </c>
      <c r="AF381" s="103">
        <f t="shared" si="171"/>
        <v>0</v>
      </c>
      <c r="AG381" s="104">
        <f t="shared" si="172"/>
        <v>0</v>
      </c>
      <c r="AH381" s="104">
        <f t="shared" si="173"/>
        <v>0</v>
      </c>
      <c r="AI381" s="99">
        <f t="shared" si="174"/>
        <v>0</v>
      </c>
      <c r="AJ381" s="103">
        <f t="shared" si="188"/>
        <v>0</v>
      </c>
      <c r="AK381" s="99">
        <f t="shared" si="189"/>
        <v>0</v>
      </c>
      <c r="AL381" s="17"/>
      <c r="AM381" s="20"/>
      <c r="AN381" s="17"/>
      <c r="AO381" s="21"/>
      <c r="AP381" s="17"/>
      <c r="AQ381" s="17"/>
      <c r="AR381" s="17"/>
      <c r="AS381" s="97" t="str">
        <f t="shared" si="179"/>
        <v/>
      </c>
      <c r="AT381" s="97" t="str">
        <f t="shared" ca="1" si="180"/>
        <v/>
      </c>
      <c r="AU381" s="97" t="str">
        <f t="shared" si="181"/>
        <v/>
      </c>
      <c r="AV381" s="171" t="str">
        <f t="shared" ca="1" si="182"/>
        <v/>
      </c>
      <c r="AW381" s="17"/>
      <c r="AX381" s="17"/>
      <c r="AY381" s="97" t="str">
        <f t="shared" si="183"/>
        <v/>
      </c>
      <c r="AZ381" s="17"/>
      <c r="BA381" s="17"/>
      <c r="BB381" s="97" t="str">
        <f t="shared" si="184"/>
        <v/>
      </c>
      <c r="BC381" s="17"/>
      <c r="BH381" s="52"/>
      <c r="BI381" s="52"/>
      <c r="BJ381" s="52"/>
      <c r="BK381" s="52"/>
      <c r="BL381" s="52"/>
      <c r="BM381" s="52"/>
      <c r="BQ381" s="27"/>
      <c r="BR381" s="27"/>
      <c r="BS381" s="27"/>
      <c r="BT381" s="27"/>
      <c r="BU381" s="27"/>
      <c r="BV381" s="27"/>
      <c r="BW381" s="54"/>
      <c r="BX381" s="26"/>
      <c r="BY381" s="54"/>
      <c r="BZ381" s="26"/>
      <c r="CA381" s="26"/>
      <c r="CB381" s="26"/>
    </row>
    <row r="382" spans="1:80" ht="17.45" customHeight="1" thickTop="1">
      <c r="A382" s="105">
        <f>A375+1</f>
        <v>54.1</v>
      </c>
      <c r="B382" s="178">
        <f t="shared" si="175"/>
        <v>46115</v>
      </c>
      <c r="C382" s="4"/>
      <c r="D382" s="5"/>
      <c r="E382" s="6"/>
      <c r="F382" s="5"/>
      <c r="G382" s="74">
        <f t="shared" si="194"/>
        <v>565</v>
      </c>
      <c r="H382" s="75">
        <f t="shared" si="194"/>
        <v>5806</v>
      </c>
      <c r="I382" s="76">
        <f t="shared" si="190"/>
        <v>0</v>
      </c>
      <c r="J382" s="77">
        <f t="shared" si="191"/>
        <v>0</v>
      </c>
      <c r="K382" s="77">
        <f t="shared" si="192"/>
        <v>0</v>
      </c>
      <c r="L382" s="77">
        <f t="shared" si="193"/>
        <v>0</v>
      </c>
      <c r="M382" s="78">
        <f t="shared" ca="1" si="176"/>
        <v>0.22147651006711411</v>
      </c>
      <c r="N382" s="78">
        <f t="shared" ca="1" si="177"/>
        <v>6.3331222292590236E-2</v>
      </c>
      <c r="O382" s="78">
        <f t="shared" si="178"/>
        <v>5.0000000000000001E-4</v>
      </c>
      <c r="P382" s="13"/>
      <c r="Q382" s="8"/>
      <c r="R382" s="13"/>
      <c r="S382" s="79">
        <f t="shared" si="166"/>
        <v>0</v>
      </c>
      <c r="T382" s="80">
        <f t="shared" si="167"/>
        <v>0</v>
      </c>
      <c r="U382" s="90">
        <f t="shared" si="168"/>
        <v>0</v>
      </c>
      <c r="V382" s="82">
        <f t="shared" si="169"/>
        <v>0</v>
      </c>
      <c r="W382" s="4"/>
      <c r="X382" s="4"/>
      <c r="Y382" s="6"/>
      <c r="Z382" s="6"/>
      <c r="AA382" s="6"/>
      <c r="AB382" s="6"/>
      <c r="AC382" s="83">
        <f t="shared" si="186"/>
        <v>0</v>
      </c>
      <c r="AD382" s="80">
        <f t="shared" si="187"/>
        <v>0</v>
      </c>
      <c r="AE382" s="76">
        <f t="shared" si="170"/>
        <v>0</v>
      </c>
      <c r="AF382" s="84">
        <f t="shared" si="171"/>
        <v>0</v>
      </c>
      <c r="AG382" s="85">
        <f t="shared" si="172"/>
        <v>0</v>
      </c>
      <c r="AH382" s="85">
        <f t="shared" si="173"/>
        <v>0</v>
      </c>
      <c r="AI382" s="77">
        <f t="shared" si="174"/>
        <v>0</v>
      </c>
      <c r="AJ382" s="84">
        <f t="shared" si="188"/>
        <v>0</v>
      </c>
      <c r="AK382" s="77">
        <f t="shared" si="189"/>
        <v>0</v>
      </c>
      <c r="AL382" s="5"/>
      <c r="AM382" s="9"/>
      <c r="AN382" s="5"/>
      <c r="AO382" s="10"/>
      <c r="AP382" s="5"/>
      <c r="AQ382" s="5"/>
      <c r="AR382" s="5"/>
      <c r="AS382" s="80" t="str">
        <f t="shared" si="179"/>
        <v/>
      </c>
      <c r="AT382" s="80" t="str">
        <f t="shared" ca="1" si="180"/>
        <v/>
      </c>
      <c r="AU382" s="80" t="str">
        <f t="shared" si="181"/>
        <v/>
      </c>
      <c r="AV382" s="172" t="str">
        <f t="shared" ca="1" si="182"/>
        <v/>
      </c>
      <c r="AW382" s="5"/>
      <c r="AX382" s="5"/>
      <c r="AY382" s="80" t="str">
        <f t="shared" si="183"/>
        <v/>
      </c>
      <c r="AZ382" s="165"/>
      <c r="BA382" s="165"/>
      <c r="BB382" s="80" t="str">
        <f t="shared" si="184"/>
        <v/>
      </c>
      <c r="BC382" s="5"/>
      <c r="BH382" s="52"/>
      <c r="BI382" s="52"/>
      <c r="BJ382" s="52"/>
      <c r="BK382" s="52"/>
      <c r="BL382" s="52"/>
      <c r="BM382" s="52"/>
      <c r="BQ382" s="27"/>
      <c r="BR382" s="27"/>
      <c r="BS382" s="27"/>
      <c r="BT382" s="27"/>
      <c r="BU382" s="27"/>
      <c r="BV382" s="27"/>
      <c r="BW382" s="54"/>
      <c r="BX382" s="26"/>
      <c r="BY382" s="54"/>
      <c r="BZ382" s="26"/>
      <c r="CA382" s="26"/>
      <c r="CB382" s="26"/>
    </row>
    <row r="383" spans="1:80" ht="17.45" customHeight="1">
      <c r="A383" s="94">
        <f t="shared" si="185"/>
        <v>54.2</v>
      </c>
      <c r="B383" s="179">
        <f t="shared" si="175"/>
        <v>46116</v>
      </c>
      <c r="C383" s="8"/>
      <c r="D383" s="11"/>
      <c r="E383" s="12"/>
      <c r="F383" s="11"/>
      <c r="G383" s="74">
        <f t="shared" si="194"/>
        <v>565</v>
      </c>
      <c r="H383" s="75">
        <f t="shared" si="194"/>
        <v>5806</v>
      </c>
      <c r="I383" s="88">
        <f t="shared" si="190"/>
        <v>0</v>
      </c>
      <c r="J383" s="78">
        <f t="shared" si="191"/>
        <v>0</v>
      </c>
      <c r="K383" s="78">
        <f t="shared" si="192"/>
        <v>0</v>
      </c>
      <c r="L383" s="78">
        <f t="shared" si="193"/>
        <v>0</v>
      </c>
      <c r="M383" s="78">
        <f t="shared" ca="1" si="176"/>
        <v>0.22147651006711411</v>
      </c>
      <c r="N383" s="78">
        <f t="shared" ca="1" si="177"/>
        <v>6.3331222292590236E-2</v>
      </c>
      <c r="O383" s="78">
        <f t="shared" si="178"/>
        <v>5.0000000000000001E-4</v>
      </c>
      <c r="P383" s="13"/>
      <c r="Q383" s="8"/>
      <c r="R383" s="13"/>
      <c r="S383" s="89">
        <f t="shared" si="166"/>
        <v>0</v>
      </c>
      <c r="T383" s="75">
        <f t="shared" si="167"/>
        <v>0</v>
      </c>
      <c r="U383" s="90">
        <f t="shared" si="168"/>
        <v>0</v>
      </c>
      <c r="V383" s="82">
        <f t="shared" si="169"/>
        <v>0</v>
      </c>
      <c r="W383" s="8"/>
      <c r="X383" s="8"/>
      <c r="Y383" s="12"/>
      <c r="Z383" s="12"/>
      <c r="AA383" s="12"/>
      <c r="AB383" s="12"/>
      <c r="AC383" s="91">
        <f t="shared" si="186"/>
        <v>0</v>
      </c>
      <c r="AD383" s="75">
        <f t="shared" si="187"/>
        <v>0</v>
      </c>
      <c r="AE383" s="88">
        <f t="shared" si="170"/>
        <v>0</v>
      </c>
      <c r="AF383" s="92">
        <f t="shared" si="171"/>
        <v>0</v>
      </c>
      <c r="AG383" s="93">
        <f t="shared" si="172"/>
        <v>0</v>
      </c>
      <c r="AH383" s="93">
        <f t="shared" si="173"/>
        <v>0</v>
      </c>
      <c r="AI383" s="78">
        <f t="shared" si="174"/>
        <v>0</v>
      </c>
      <c r="AJ383" s="92">
        <f t="shared" si="188"/>
        <v>0</v>
      </c>
      <c r="AK383" s="78">
        <f t="shared" si="189"/>
        <v>0</v>
      </c>
      <c r="AL383" s="11"/>
      <c r="AM383" s="14"/>
      <c r="AN383" s="11"/>
      <c r="AO383" s="15"/>
      <c r="AP383" s="11"/>
      <c r="AQ383" s="11"/>
      <c r="AR383" s="11"/>
      <c r="AS383" s="75" t="str">
        <f t="shared" si="179"/>
        <v/>
      </c>
      <c r="AT383" s="75" t="str">
        <f t="shared" ca="1" si="180"/>
        <v/>
      </c>
      <c r="AU383" s="75" t="str">
        <f t="shared" si="181"/>
        <v/>
      </c>
      <c r="AV383" s="170" t="str">
        <f t="shared" ca="1" si="182"/>
        <v/>
      </c>
      <c r="AW383" s="11"/>
      <c r="AX383" s="11"/>
      <c r="AY383" s="75" t="str">
        <f t="shared" si="183"/>
        <v/>
      </c>
      <c r="AZ383" s="11"/>
      <c r="BA383" s="11"/>
      <c r="BB383" s="75" t="str">
        <f t="shared" si="184"/>
        <v/>
      </c>
      <c r="BC383" s="11"/>
      <c r="BH383" s="52"/>
      <c r="BI383" s="52"/>
      <c r="BJ383" s="52"/>
      <c r="BK383" s="52"/>
      <c r="BL383" s="52"/>
      <c r="BM383" s="52"/>
      <c r="BQ383" s="27"/>
      <c r="BR383" s="27"/>
      <c r="BS383" s="27"/>
      <c r="BT383" s="27"/>
      <c r="BU383" s="27"/>
      <c r="BV383" s="27"/>
      <c r="BW383" s="54"/>
      <c r="BX383" s="26"/>
      <c r="BY383" s="54"/>
      <c r="BZ383" s="26"/>
      <c r="CA383" s="26"/>
      <c r="CB383" s="26"/>
    </row>
    <row r="384" spans="1:80" ht="17.45" customHeight="1">
      <c r="A384" s="86">
        <f t="shared" si="185"/>
        <v>54.3</v>
      </c>
      <c r="B384" s="179">
        <f t="shared" si="175"/>
        <v>46117</v>
      </c>
      <c r="C384" s="8"/>
      <c r="D384" s="11"/>
      <c r="E384" s="12"/>
      <c r="F384" s="11"/>
      <c r="G384" s="74">
        <f t="shared" si="194"/>
        <v>565</v>
      </c>
      <c r="H384" s="75">
        <f t="shared" si="194"/>
        <v>5806</v>
      </c>
      <c r="I384" s="88">
        <f t="shared" si="190"/>
        <v>0</v>
      </c>
      <c r="J384" s="78">
        <f t="shared" si="191"/>
        <v>0</v>
      </c>
      <c r="K384" s="78">
        <f t="shared" si="192"/>
        <v>0</v>
      </c>
      <c r="L384" s="78">
        <f t="shared" si="193"/>
        <v>0</v>
      </c>
      <c r="M384" s="78">
        <f t="shared" ca="1" si="176"/>
        <v>0.22147651006711411</v>
      </c>
      <c r="N384" s="78">
        <f t="shared" ca="1" si="177"/>
        <v>6.3331222292590236E-2</v>
      </c>
      <c r="O384" s="78">
        <f t="shared" si="178"/>
        <v>5.0000000000000001E-4</v>
      </c>
      <c r="P384" s="13"/>
      <c r="Q384" s="8"/>
      <c r="R384" s="13"/>
      <c r="S384" s="89">
        <f t="shared" ref="S384:S447" si="195">IF($P384="FULL FEED",Q384,Q384/2)</f>
        <v>0</v>
      </c>
      <c r="T384" s="75">
        <f t="shared" ref="T384:T447" si="196">IF($P384="FULL FEED",R384,R384/2)</f>
        <v>0</v>
      </c>
      <c r="U384" s="90">
        <f t="shared" ref="U384:U447" si="197">IF($P384="FULL FEED",(Q384*G384/1000),(Q384*2*G384/1000))</f>
        <v>0</v>
      </c>
      <c r="V384" s="82">
        <f t="shared" ref="V384:V447" si="198">IF($P384="FULL FEED",(R384*H384/1000),(R384*2*H384/1000))</f>
        <v>0</v>
      </c>
      <c r="W384" s="8"/>
      <c r="X384" s="8"/>
      <c r="Y384" s="12"/>
      <c r="Z384" s="12"/>
      <c r="AA384" s="12"/>
      <c r="AB384" s="12"/>
      <c r="AC384" s="91">
        <f t="shared" si="186"/>
        <v>0</v>
      </c>
      <c r="AD384" s="75">
        <f t="shared" si="187"/>
        <v>0</v>
      </c>
      <c r="AE384" s="88">
        <f t="shared" si="170"/>
        <v>0</v>
      </c>
      <c r="AF384" s="92">
        <f t="shared" si="171"/>
        <v>0</v>
      </c>
      <c r="AG384" s="93">
        <f t="shared" si="172"/>
        <v>0</v>
      </c>
      <c r="AH384" s="93">
        <f t="shared" si="173"/>
        <v>0</v>
      </c>
      <c r="AI384" s="78">
        <f t="shared" si="174"/>
        <v>0</v>
      </c>
      <c r="AJ384" s="92">
        <f t="shared" si="188"/>
        <v>0</v>
      </c>
      <c r="AK384" s="78">
        <f t="shared" si="189"/>
        <v>0</v>
      </c>
      <c r="AL384" s="11"/>
      <c r="AM384" s="14"/>
      <c r="AN384" s="11"/>
      <c r="AO384" s="15"/>
      <c r="AP384" s="11"/>
      <c r="AQ384" s="11"/>
      <c r="AR384" s="11"/>
      <c r="AS384" s="75" t="str">
        <f t="shared" si="179"/>
        <v/>
      </c>
      <c r="AT384" s="75" t="str">
        <f t="shared" ca="1" si="180"/>
        <v/>
      </c>
      <c r="AU384" s="75" t="str">
        <f t="shared" si="181"/>
        <v/>
      </c>
      <c r="AV384" s="170" t="str">
        <f t="shared" ca="1" si="182"/>
        <v/>
      </c>
      <c r="AW384" s="11"/>
      <c r="AX384" s="11"/>
      <c r="AY384" s="75" t="str">
        <f t="shared" si="183"/>
        <v/>
      </c>
      <c r="AZ384" s="11"/>
      <c r="BA384" s="11"/>
      <c r="BB384" s="75" t="str">
        <f t="shared" si="184"/>
        <v/>
      </c>
      <c r="BC384" s="11"/>
      <c r="BH384" s="52"/>
      <c r="BI384" s="52"/>
      <c r="BJ384" s="52"/>
      <c r="BK384" s="52"/>
      <c r="BL384" s="52"/>
      <c r="BM384" s="52"/>
      <c r="BQ384" s="27"/>
      <c r="BR384" s="27"/>
      <c r="BS384" s="27"/>
      <c r="BT384" s="27"/>
      <c r="BU384" s="27"/>
      <c r="BV384" s="27"/>
      <c r="BW384" s="54"/>
      <c r="BX384" s="26"/>
      <c r="BY384" s="54"/>
      <c r="BZ384" s="26"/>
      <c r="CA384" s="26"/>
      <c r="CB384" s="26"/>
    </row>
    <row r="385" spans="1:80" ht="17.45" customHeight="1">
      <c r="A385" s="94">
        <f t="shared" si="185"/>
        <v>54.4</v>
      </c>
      <c r="B385" s="179">
        <f t="shared" si="175"/>
        <v>46118</v>
      </c>
      <c r="C385" s="8"/>
      <c r="D385" s="11"/>
      <c r="E385" s="12"/>
      <c r="F385" s="11"/>
      <c r="G385" s="74">
        <f t="shared" si="194"/>
        <v>565</v>
      </c>
      <c r="H385" s="75">
        <f t="shared" si="194"/>
        <v>5806</v>
      </c>
      <c r="I385" s="88">
        <f t="shared" si="190"/>
        <v>0</v>
      </c>
      <c r="J385" s="78">
        <f t="shared" si="191"/>
        <v>0</v>
      </c>
      <c r="K385" s="78">
        <f t="shared" si="192"/>
        <v>0</v>
      </c>
      <c r="L385" s="78">
        <f t="shared" si="193"/>
        <v>0</v>
      </c>
      <c r="M385" s="78">
        <f t="shared" ca="1" si="176"/>
        <v>0.22147651006711411</v>
      </c>
      <c r="N385" s="78">
        <f t="shared" ca="1" si="177"/>
        <v>6.3331222292590236E-2</v>
      </c>
      <c r="O385" s="78">
        <f t="shared" si="178"/>
        <v>5.0000000000000001E-4</v>
      </c>
      <c r="P385" s="13"/>
      <c r="Q385" s="8"/>
      <c r="R385" s="13"/>
      <c r="S385" s="89">
        <f t="shared" si="195"/>
        <v>0</v>
      </c>
      <c r="T385" s="75">
        <f t="shared" si="196"/>
        <v>0</v>
      </c>
      <c r="U385" s="90">
        <f t="shared" si="197"/>
        <v>0</v>
      </c>
      <c r="V385" s="82">
        <f t="shared" si="198"/>
        <v>0</v>
      </c>
      <c r="W385" s="8"/>
      <c r="X385" s="8"/>
      <c r="Y385" s="12"/>
      <c r="Z385" s="12"/>
      <c r="AA385" s="12"/>
      <c r="AB385" s="12"/>
      <c r="AC385" s="91">
        <f t="shared" si="186"/>
        <v>0</v>
      </c>
      <c r="AD385" s="75">
        <f t="shared" si="187"/>
        <v>0</v>
      </c>
      <c r="AE385" s="88">
        <f t="shared" si="170"/>
        <v>0</v>
      </c>
      <c r="AF385" s="92">
        <f t="shared" si="171"/>
        <v>0</v>
      </c>
      <c r="AG385" s="93">
        <f t="shared" si="172"/>
        <v>0</v>
      </c>
      <c r="AH385" s="93">
        <f t="shared" si="173"/>
        <v>0</v>
      </c>
      <c r="AI385" s="78">
        <f t="shared" si="174"/>
        <v>0</v>
      </c>
      <c r="AJ385" s="92">
        <f t="shared" si="188"/>
        <v>0</v>
      </c>
      <c r="AK385" s="78">
        <f t="shared" si="189"/>
        <v>0</v>
      </c>
      <c r="AL385" s="11"/>
      <c r="AM385" s="14"/>
      <c r="AN385" s="11"/>
      <c r="AO385" s="15"/>
      <c r="AP385" s="11"/>
      <c r="AQ385" s="11"/>
      <c r="AR385" s="11"/>
      <c r="AS385" s="75" t="str">
        <f t="shared" si="179"/>
        <v/>
      </c>
      <c r="AT385" s="75" t="str">
        <f t="shared" ca="1" si="180"/>
        <v/>
      </c>
      <c r="AU385" s="75" t="str">
        <f t="shared" si="181"/>
        <v/>
      </c>
      <c r="AV385" s="170" t="str">
        <f t="shared" ca="1" si="182"/>
        <v/>
      </c>
      <c r="AW385" s="11"/>
      <c r="AX385" s="11"/>
      <c r="AY385" s="75" t="str">
        <f t="shared" si="183"/>
        <v/>
      </c>
      <c r="AZ385" s="11"/>
      <c r="BA385" s="11"/>
      <c r="BB385" s="75" t="str">
        <f t="shared" si="184"/>
        <v/>
      </c>
      <c r="BC385" s="11"/>
      <c r="BH385" s="52"/>
      <c r="BI385" s="52"/>
      <c r="BJ385" s="52"/>
      <c r="BK385" s="52"/>
      <c r="BL385" s="52"/>
      <c r="BM385" s="52"/>
      <c r="BQ385" s="27"/>
      <c r="BR385" s="27"/>
      <c r="BS385" s="27"/>
      <c r="BT385" s="27"/>
      <c r="BU385" s="27"/>
      <c r="BV385" s="27"/>
      <c r="BW385" s="54"/>
      <c r="BX385" s="26"/>
      <c r="BY385" s="54"/>
      <c r="BZ385" s="26"/>
      <c r="CA385" s="26"/>
      <c r="CB385" s="26"/>
    </row>
    <row r="386" spans="1:80" ht="17.45" customHeight="1">
      <c r="A386" s="86">
        <f t="shared" si="185"/>
        <v>54.5</v>
      </c>
      <c r="B386" s="179">
        <f t="shared" si="175"/>
        <v>46119</v>
      </c>
      <c r="C386" s="8"/>
      <c r="D386" s="11"/>
      <c r="E386" s="12"/>
      <c r="F386" s="11"/>
      <c r="G386" s="74">
        <f t="shared" si="194"/>
        <v>565</v>
      </c>
      <c r="H386" s="75">
        <f t="shared" si="194"/>
        <v>5806</v>
      </c>
      <c r="I386" s="88">
        <f t="shared" si="190"/>
        <v>0</v>
      </c>
      <c r="J386" s="78">
        <f t="shared" si="191"/>
        <v>0</v>
      </c>
      <c r="K386" s="78">
        <f t="shared" si="192"/>
        <v>0</v>
      </c>
      <c r="L386" s="78">
        <f t="shared" si="193"/>
        <v>0</v>
      </c>
      <c r="M386" s="78">
        <f t="shared" ca="1" si="176"/>
        <v>0.22147651006711411</v>
      </c>
      <c r="N386" s="78">
        <f t="shared" ca="1" si="177"/>
        <v>6.3331222292590236E-2</v>
      </c>
      <c r="O386" s="78">
        <f t="shared" si="178"/>
        <v>5.0000000000000001E-4</v>
      </c>
      <c r="P386" s="13"/>
      <c r="Q386" s="8"/>
      <c r="R386" s="13"/>
      <c r="S386" s="89">
        <f t="shared" si="195"/>
        <v>0</v>
      </c>
      <c r="T386" s="75">
        <f t="shared" si="196"/>
        <v>0</v>
      </c>
      <c r="U386" s="90">
        <f t="shared" si="197"/>
        <v>0</v>
      </c>
      <c r="V386" s="82">
        <f t="shared" si="198"/>
        <v>0</v>
      </c>
      <c r="W386" s="8"/>
      <c r="X386" s="8"/>
      <c r="Y386" s="12"/>
      <c r="Z386" s="12"/>
      <c r="AA386" s="12"/>
      <c r="AB386" s="12"/>
      <c r="AC386" s="91">
        <f t="shared" si="186"/>
        <v>0</v>
      </c>
      <c r="AD386" s="75">
        <f t="shared" si="187"/>
        <v>0</v>
      </c>
      <c r="AE386" s="88">
        <f t="shared" si="170"/>
        <v>0</v>
      </c>
      <c r="AF386" s="92">
        <f t="shared" si="171"/>
        <v>0</v>
      </c>
      <c r="AG386" s="93">
        <f t="shared" si="172"/>
        <v>0</v>
      </c>
      <c r="AH386" s="93">
        <f t="shared" si="173"/>
        <v>0</v>
      </c>
      <c r="AI386" s="78">
        <f t="shared" si="174"/>
        <v>0</v>
      </c>
      <c r="AJ386" s="92">
        <f t="shared" si="188"/>
        <v>0</v>
      </c>
      <c r="AK386" s="78">
        <f t="shared" si="189"/>
        <v>0</v>
      </c>
      <c r="AL386" s="11"/>
      <c r="AM386" s="14"/>
      <c r="AN386" s="11"/>
      <c r="AO386" s="15"/>
      <c r="AP386" s="11"/>
      <c r="AQ386" s="11"/>
      <c r="AR386" s="11"/>
      <c r="AS386" s="75" t="str">
        <f t="shared" si="179"/>
        <v/>
      </c>
      <c r="AT386" s="75" t="str">
        <f t="shared" ca="1" si="180"/>
        <v/>
      </c>
      <c r="AU386" s="75" t="str">
        <f t="shared" si="181"/>
        <v/>
      </c>
      <c r="AV386" s="170" t="str">
        <f t="shared" ca="1" si="182"/>
        <v/>
      </c>
      <c r="AW386" s="11"/>
      <c r="AX386" s="11"/>
      <c r="AY386" s="75" t="str">
        <f t="shared" si="183"/>
        <v/>
      </c>
      <c r="AZ386" s="11"/>
      <c r="BA386" s="11"/>
      <c r="BB386" s="75" t="str">
        <f t="shared" si="184"/>
        <v/>
      </c>
      <c r="BC386" s="11"/>
      <c r="BH386" s="52"/>
      <c r="BI386" s="52"/>
      <c r="BJ386" s="52"/>
      <c r="BK386" s="52"/>
      <c r="BL386" s="52"/>
      <c r="BM386" s="52"/>
      <c r="BQ386" s="27"/>
      <c r="BR386" s="27"/>
      <c r="BS386" s="27"/>
      <c r="BT386" s="27"/>
      <c r="BU386" s="27"/>
      <c r="BV386" s="27"/>
      <c r="BW386" s="54"/>
      <c r="BX386" s="26"/>
      <c r="BY386" s="54"/>
      <c r="BZ386" s="26"/>
      <c r="CA386" s="26"/>
      <c r="CB386" s="26"/>
    </row>
    <row r="387" spans="1:80" ht="17.45" customHeight="1">
      <c r="A387" s="94">
        <f t="shared" si="185"/>
        <v>54.6</v>
      </c>
      <c r="B387" s="179">
        <f t="shared" si="175"/>
        <v>46120</v>
      </c>
      <c r="C387" s="8"/>
      <c r="D387" s="11"/>
      <c r="E387" s="12"/>
      <c r="F387" s="11"/>
      <c r="G387" s="74">
        <f t="shared" si="194"/>
        <v>565</v>
      </c>
      <c r="H387" s="75">
        <f t="shared" si="194"/>
        <v>5806</v>
      </c>
      <c r="I387" s="88">
        <f t="shared" si="190"/>
        <v>0</v>
      </c>
      <c r="J387" s="78">
        <f t="shared" si="191"/>
        <v>0</v>
      </c>
      <c r="K387" s="78">
        <f t="shared" si="192"/>
        <v>0</v>
      </c>
      <c r="L387" s="78">
        <f t="shared" si="193"/>
        <v>0</v>
      </c>
      <c r="M387" s="78">
        <f t="shared" ca="1" si="176"/>
        <v>0.22147651006711411</v>
      </c>
      <c r="N387" s="78">
        <f t="shared" ca="1" si="177"/>
        <v>6.3331222292590236E-2</v>
      </c>
      <c r="O387" s="78">
        <f t="shared" si="178"/>
        <v>5.0000000000000001E-4</v>
      </c>
      <c r="P387" s="13"/>
      <c r="Q387" s="8"/>
      <c r="R387" s="13"/>
      <c r="S387" s="89">
        <f t="shared" si="195"/>
        <v>0</v>
      </c>
      <c r="T387" s="75">
        <f t="shared" si="196"/>
        <v>0</v>
      </c>
      <c r="U387" s="90">
        <f t="shared" si="197"/>
        <v>0</v>
      </c>
      <c r="V387" s="82">
        <f t="shared" si="198"/>
        <v>0</v>
      </c>
      <c r="W387" s="8"/>
      <c r="X387" s="8"/>
      <c r="Y387" s="12"/>
      <c r="Z387" s="12"/>
      <c r="AA387" s="12"/>
      <c r="AB387" s="12"/>
      <c r="AC387" s="91">
        <f t="shared" si="186"/>
        <v>0</v>
      </c>
      <c r="AD387" s="75">
        <f t="shared" si="187"/>
        <v>0</v>
      </c>
      <c r="AE387" s="88">
        <f t="shared" si="170"/>
        <v>0</v>
      </c>
      <c r="AF387" s="92">
        <f t="shared" si="171"/>
        <v>0</v>
      </c>
      <c r="AG387" s="93">
        <f t="shared" si="172"/>
        <v>0</v>
      </c>
      <c r="AH387" s="93">
        <f t="shared" si="173"/>
        <v>0</v>
      </c>
      <c r="AI387" s="78">
        <f t="shared" si="174"/>
        <v>0</v>
      </c>
      <c r="AJ387" s="92">
        <f t="shared" si="188"/>
        <v>0</v>
      </c>
      <c r="AK387" s="78">
        <f t="shared" si="189"/>
        <v>0</v>
      </c>
      <c r="AL387" s="11"/>
      <c r="AM387" s="14"/>
      <c r="AN387" s="11"/>
      <c r="AO387" s="15"/>
      <c r="AP387" s="11"/>
      <c r="AQ387" s="11"/>
      <c r="AR387" s="11"/>
      <c r="AS387" s="75" t="str">
        <f t="shared" si="179"/>
        <v/>
      </c>
      <c r="AT387" s="75" t="str">
        <f t="shared" ca="1" si="180"/>
        <v/>
      </c>
      <c r="AU387" s="75" t="str">
        <f t="shared" si="181"/>
        <v/>
      </c>
      <c r="AV387" s="170" t="str">
        <f t="shared" ca="1" si="182"/>
        <v/>
      </c>
      <c r="AW387" s="11"/>
      <c r="AX387" s="11"/>
      <c r="AY387" s="75" t="str">
        <f t="shared" si="183"/>
        <v/>
      </c>
      <c r="AZ387" s="11"/>
      <c r="BA387" s="11"/>
      <c r="BB387" s="75" t="str">
        <f t="shared" si="184"/>
        <v/>
      </c>
      <c r="BC387" s="11"/>
      <c r="BH387" s="52"/>
      <c r="BI387" s="52"/>
      <c r="BJ387" s="52"/>
      <c r="BK387" s="52"/>
      <c r="BL387" s="52"/>
      <c r="BM387" s="52"/>
      <c r="BQ387" s="27"/>
      <c r="BR387" s="27"/>
      <c r="BS387" s="27"/>
      <c r="BT387" s="27"/>
      <c r="BU387" s="27"/>
      <c r="BV387" s="27"/>
      <c r="BW387" s="54"/>
      <c r="BX387" s="26"/>
      <c r="BY387" s="54"/>
      <c r="BZ387" s="26"/>
      <c r="CA387" s="26"/>
      <c r="CB387" s="26"/>
    </row>
    <row r="388" spans="1:80" ht="17.45" customHeight="1" thickBot="1">
      <c r="A388" s="86">
        <f t="shared" si="185"/>
        <v>54.7</v>
      </c>
      <c r="B388" s="180">
        <f t="shared" si="175"/>
        <v>46121</v>
      </c>
      <c r="C388" s="16"/>
      <c r="D388" s="17"/>
      <c r="E388" s="18"/>
      <c r="F388" s="17"/>
      <c r="G388" s="96">
        <f t="shared" si="194"/>
        <v>565</v>
      </c>
      <c r="H388" s="97">
        <f t="shared" si="194"/>
        <v>5806</v>
      </c>
      <c r="I388" s="98">
        <f t="shared" si="190"/>
        <v>0</v>
      </c>
      <c r="J388" s="99">
        <f t="shared" si="191"/>
        <v>0</v>
      </c>
      <c r="K388" s="99">
        <f t="shared" si="192"/>
        <v>0</v>
      </c>
      <c r="L388" s="99">
        <f t="shared" si="193"/>
        <v>0</v>
      </c>
      <c r="M388" s="99">
        <f t="shared" ca="1" si="176"/>
        <v>0.22147651006711411</v>
      </c>
      <c r="N388" s="99">
        <f t="shared" ca="1" si="177"/>
        <v>6.3331222292590236E-2</v>
      </c>
      <c r="O388" s="99">
        <f t="shared" si="178"/>
        <v>5.0000000000000001E-4</v>
      </c>
      <c r="P388" s="19"/>
      <c r="Q388" s="16"/>
      <c r="R388" s="19"/>
      <c r="S388" s="89">
        <f t="shared" si="195"/>
        <v>0</v>
      </c>
      <c r="T388" s="75">
        <f t="shared" si="196"/>
        <v>0</v>
      </c>
      <c r="U388" s="100">
        <f t="shared" si="197"/>
        <v>0</v>
      </c>
      <c r="V388" s="101">
        <f t="shared" si="198"/>
        <v>0</v>
      </c>
      <c r="W388" s="16"/>
      <c r="X388" s="8"/>
      <c r="Y388" s="12"/>
      <c r="Z388" s="12"/>
      <c r="AA388" s="12"/>
      <c r="AB388" s="12"/>
      <c r="AC388" s="102">
        <f t="shared" si="186"/>
        <v>0</v>
      </c>
      <c r="AD388" s="97">
        <f t="shared" si="187"/>
        <v>0</v>
      </c>
      <c r="AE388" s="98">
        <f t="shared" si="170"/>
        <v>0</v>
      </c>
      <c r="AF388" s="103">
        <f t="shared" si="171"/>
        <v>0</v>
      </c>
      <c r="AG388" s="104">
        <f t="shared" si="172"/>
        <v>0</v>
      </c>
      <c r="AH388" s="104">
        <f t="shared" si="173"/>
        <v>0</v>
      </c>
      <c r="AI388" s="99">
        <f t="shared" si="174"/>
        <v>0</v>
      </c>
      <c r="AJ388" s="103">
        <f t="shared" si="188"/>
        <v>0</v>
      </c>
      <c r="AK388" s="99">
        <f t="shared" si="189"/>
        <v>0</v>
      </c>
      <c r="AL388" s="17"/>
      <c r="AM388" s="20"/>
      <c r="AN388" s="17"/>
      <c r="AO388" s="21"/>
      <c r="AP388" s="17"/>
      <c r="AQ388" s="17"/>
      <c r="AR388" s="17"/>
      <c r="AS388" s="97" t="str">
        <f t="shared" si="179"/>
        <v/>
      </c>
      <c r="AT388" s="97" t="str">
        <f t="shared" ca="1" si="180"/>
        <v/>
      </c>
      <c r="AU388" s="97" t="str">
        <f t="shared" si="181"/>
        <v/>
      </c>
      <c r="AV388" s="171" t="str">
        <f t="shared" ca="1" si="182"/>
        <v/>
      </c>
      <c r="AW388" s="17"/>
      <c r="AX388" s="17"/>
      <c r="AY388" s="97" t="str">
        <f t="shared" si="183"/>
        <v/>
      </c>
      <c r="AZ388" s="17"/>
      <c r="BA388" s="17"/>
      <c r="BB388" s="97" t="str">
        <f t="shared" si="184"/>
        <v/>
      </c>
      <c r="BC388" s="17"/>
      <c r="BH388" s="52"/>
      <c r="BI388" s="52"/>
      <c r="BJ388" s="52"/>
      <c r="BK388" s="52"/>
      <c r="BL388" s="52"/>
      <c r="BM388" s="52"/>
      <c r="BQ388" s="27"/>
      <c r="BR388" s="27"/>
      <c r="BS388" s="27"/>
      <c r="BT388" s="27"/>
      <c r="BU388" s="27"/>
      <c r="BV388" s="27"/>
      <c r="BW388" s="54"/>
      <c r="BX388" s="26"/>
      <c r="BY388" s="54"/>
      <c r="BZ388" s="26"/>
      <c r="CA388" s="26"/>
      <c r="CB388" s="26"/>
    </row>
    <row r="389" spans="1:80" ht="17.45" customHeight="1" thickTop="1">
      <c r="A389" s="71">
        <f>A382+1</f>
        <v>55.1</v>
      </c>
      <c r="B389" s="178">
        <f t="shared" si="175"/>
        <v>46122</v>
      </c>
      <c r="C389" s="4"/>
      <c r="D389" s="5"/>
      <c r="E389" s="6"/>
      <c r="F389" s="5"/>
      <c r="G389" s="74">
        <f t="shared" si="194"/>
        <v>565</v>
      </c>
      <c r="H389" s="75">
        <f t="shared" si="194"/>
        <v>5806</v>
      </c>
      <c r="I389" s="76">
        <f t="shared" si="190"/>
        <v>0</v>
      </c>
      <c r="J389" s="77">
        <f t="shared" si="191"/>
        <v>0</v>
      </c>
      <c r="K389" s="77">
        <f t="shared" si="192"/>
        <v>0</v>
      </c>
      <c r="L389" s="77">
        <f t="shared" si="193"/>
        <v>0</v>
      </c>
      <c r="M389" s="78">
        <f t="shared" ca="1" si="176"/>
        <v>0.22147651006711411</v>
      </c>
      <c r="N389" s="78">
        <f t="shared" ca="1" si="177"/>
        <v>6.3331222292590236E-2</v>
      </c>
      <c r="O389" s="78">
        <f t="shared" si="178"/>
        <v>5.0000000000000001E-4</v>
      </c>
      <c r="P389" s="13"/>
      <c r="Q389" s="8"/>
      <c r="R389" s="13"/>
      <c r="S389" s="79">
        <f t="shared" si="195"/>
        <v>0</v>
      </c>
      <c r="T389" s="80">
        <f t="shared" si="196"/>
        <v>0</v>
      </c>
      <c r="U389" s="90">
        <f t="shared" si="197"/>
        <v>0</v>
      </c>
      <c r="V389" s="82">
        <f t="shared" si="198"/>
        <v>0</v>
      </c>
      <c r="W389" s="4"/>
      <c r="X389" s="4"/>
      <c r="Y389" s="6"/>
      <c r="Z389" s="6"/>
      <c r="AA389" s="6"/>
      <c r="AB389" s="6"/>
      <c r="AC389" s="83">
        <f t="shared" si="186"/>
        <v>0</v>
      </c>
      <c r="AD389" s="80">
        <f t="shared" si="187"/>
        <v>0</v>
      </c>
      <c r="AE389" s="76">
        <f t="shared" ref="AE389:AE452" si="199">IFERROR(W389/H388,0)</f>
        <v>0</v>
      </c>
      <c r="AF389" s="84">
        <f t="shared" ref="AF389:AF452" si="200">IFERROR(X389/$W389,0)</f>
        <v>0</v>
      </c>
      <c r="AG389" s="85">
        <f t="shared" ref="AG389:AG452" si="201">IFERROR(Y389/$W389,0)</f>
        <v>0</v>
      </c>
      <c r="AH389" s="85">
        <f t="shared" ref="AH389:AH452" si="202">IFERROR(Z389/$W389,0)</f>
        <v>0</v>
      </c>
      <c r="AI389" s="77">
        <f t="shared" ref="AI389:AI452" si="203">IFERROR(AA389/$W389,0)</f>
        <v>0</v>
      </c>
      <c r="AJ389" s="84">
        <f t="shared" si="188"/>
        <v>0</v>
      </c>
      <c r="AK389" s="77">
        <f t="shared" si="189"/>
        <v>0</v>
      </c>
      <c r="AL389" s="5"/>
      <c r="AM389" s="9"/>
      <c r="AN389" s="5"/>
      <c r="AO389" s="10"/>
      <c r="AP389" s="5"/>
      <c r="AQ389" s="5"/>
      <c r="AR389" s="5"/>
      <c r="AS389" s="80" t="str">
        <f t="shared" si="179"/>
        <v/>
      </c>
      <c r="AT389" s="80" t="str">
        <f t="shared" ca="1" si="180"/>
        <v/>
      </c>
      <c r="AU389" s="80" t="str">
        <f t="shared" si="181"/>
        <v/>
      </c>
      <c r="AV389" s="172" t="str">
        <f t="shared" ca="1" si="182"/>
        <v/>
      </c>
      <c r="AW389" s="5"/>
      <c r="AX389" s="5"/>
      <c r="AY389" s="80" t="str">
        <f t="shared" si="183"/>
        <v/>
      </c>
      <c r="AZ389" s="165"/>
      <c r="BA389" s="165"/>
      <c r="BB389" s="80" t="str">
        <f t="shared" si="184"/>
        <v/>
      </c>
      <c r="BC389" s="5"/>
      <c r="BH389" s="52"/>
      <c r="BI389" s="52"/>
      <c r="BJ389" s="52"/>
      <c r="BK389" s="52"/>
      <c r="BL389" s="52"/>
      <c r="BM389" s="52"/>
      <c r="BQ389" s="27"/>
      <c r="BR389" s="27"/>
      <c r="BS389" s="27"/>
      <c r="BT389" s="27"/>
      <c r="BU389" s="27"/>
      <c r="BV389" s="27"/>
      <c r="BW389" s="54"/>
      <c r="BX389" s="26"/>
      <c r="BY389" s="54"/>
      <c r="BZ389" s="26"/>
      <c r="CA389" s="26"/>
      <c r="CB389" s="26"/>
    </row>
    <row r="390" spans="1:80" ht="17.45" customHeight="1">
      <c r="A390" s="86">
        <f t="shared" si="185"/>
        <v>55.2</v>
      </c>
      <c r="B390" s="179">
        <f t="shared" si="175"/>
        <v>46123</v>
      </c>
      <c r="C390" s="8"/>
      <c r="D390" s="11"/>
      <c r="E390" s="12"/>
      <c r="F390" s="11"/>
      <c r="G390" s="74">
        <f t="shared" si="194"/>
        <v>565</v>
      </c>
      <c r="H390" s="75">
        <f t="shared" si="194"/>
        <v>5806</v>
      </c>
      <c r="I390" s="88">
        <f t="shared" si="190"/>
        <v>0</v>
      </c>
      <c r="J390" s="78">
        <f t="shared" si="191"/>
        <v>0</v>
      </c>
      <c r="K390" s="78">
        <f t="shared" si="192"/>
        <v>0</v>
      </c>
      <c r="L390" s="78">
        <f t="shared" si="193"/>
        <v>0</v>
      </c>
      <c r="M390" s="78">
        <f t="shared" ca="1" si="176"/>
        <v>0.22147651006711411</v>
      </c>
      <c r="N390" s="78">
        <f t="shared" ca="1" si="177"/>
        <v>6.3331222292590236E-2</v>
      </c>
      <c r="O390" s="78">
        <f t="shared" si="178"/>
        <v>5.0000000000000001E-4</v>
      </c>
      <c r="P390" s="13"/>
      <c r="Q390" s="8"/>
      <c r="R390" s="13"/>
      <c r="S390" s="89">
        <f t="shared" si="195"/>
        <v>0</v>
      </c>
      <c r="T390" s="75">
        <f t="shared" si="196"/>
        <v>0</v>
      </c>
      <c r="U390" s="90">
        <f t="shared" si="197"/>
        <v>0</v>
      </c>
      <c r="V390" s="82">
        <f t="shared" si="198"/>
        <v>0</v>
      </c>
      <c r="W390" s="8"/>
      <c r="X390" s="8"/>
      <c r="Y390" s="12"/>
      <c r="Z390" s="12"/>
      <c r="AA390" s="12"/>
      <c r="AB390" s="12"/>
      <c r="AC390" s="91">
        <f t="shared" si="186"/>
        <v>0</v>
      </c>
      <c r="AD390" s="75">
        <f t="shared" si="187"/>
        <v>0</v>
      </c>
      <c r="AE390" s="88">
        <f t="shared" si="199"/>
        <v>0</v>
      </c>
      <c r="AF390" s="92">
        <f t="shared" si="200"/>
        <v>0</v>
      </c>
      <c r="AG390" s="93">
        <f t="shared" si="201"/>
        <v>0</v>
      </c>
      <c r="AH390" s="93">
        <f t="shared" si="202"/>
        <v>0</v>
      </c>
      <c r="AI390" s="78">
        <f t="shared" si="203"/>
        <v>0</v>
      </c>
      <c r="AJ390" s="92">
        <f t="shared" si="188"/>
        <v>0</v>
      </c>
      <c r="AK390" s="78">
        <f t="shared" si="189"/>
        <v>0</v>
      </c>
      <c r="AL390" s="11"/>
      <c r="AM390" s="14"/>
      <c r="AN390" s="11"/>
      <c r="AO390" s="15"/>
      <c r="AP390" s="11"/>
      <c r="AQ390" s="11"/>
      <c r="AR390" s="11"/>
      <c r="AS390" s="75" t="str">
        <f t="shared" si="179"/>
        <v/>
      </c>
      <c r="AT390" s="75" t="str">
        <f t="shared" ca="1" si="180"/>
        <v/>
      </c>
      <c r="AU390" s="75" t="str">
        <f t="shared" si="181"/>
        <v/>
      </c>
      <c r="AV390" s="170" t="str">
        <f t="shared" ca="1" si="182"/>
        <v/>
      </c>
      <c r="AW390" s="11"/>
      <c r="AX390" s="11"/>
      <c r="AY390" s="75" t="str">
        <f t="shared" si="183"/>
        <v/>
      </c>
      <c r="AZ390" s="11"/>
      <c r="BA390" s="11"/>
      <c r="BB390" s="75" t="str">
        <f t="shared" si="184"/>
        <v/>
      </c>
      <c r="BC390" s="11"/>
      <c r="BH390" s="52"/>
      <c r="BI390" s="52"/>
      <c r="BJ390" s="52"/>
      <c r="BK390" s="52"/>
      <c r="BL390" s="52"/>
      <c r="BM390" s="52"/>
      <c r="BQ390" s="27"/>
      <c r="BR390" s="27"/>
      <c r="BS390" s="27"/>
      <c r="BT390" s="27"/>
      <c r="BU390" s="27"/>
      <c r="BV390" s="27"/>
      <c r="BW390" s="54"/>
      <c r="BX390" s="26"/>
      <c r="BY390" s="54"/>
      <c r="BZ390" s="26"/>
      <c r="CA390" s="26"/>
      <c r="CB390" s="26"/>
    </row>
    <row r="391" spans="1:80" ht="17.45" customHeight="1">
      <c r="A391" s="94">
        <f t="shared" si="185"/>
        <v>55.3</v>
      </c>
      <c r="B391" s="179">
        <f t="shared" si="175"/>
        <v>46124</v>
      </c>
      <c r="C391" s="8"/>
      <c r="D391" s="11"/>
      <c r="E391" s="12"/>
      <c r="F391" s="11"/>
      <c r="G391" s="74">
        <f t="shared" si="194"/>
        <v>565</v>
      </c>
      <c r="H391" s="75">
        <f t="shared" si="194"/>
        <v>5806</v>
      </c>
      <c r="I391" s="88">
        <f t="shared" si="190"/>
        <v>0</v>
      </c>
      <c r="J391" s="78">
        <f t="shared" si="191"/>
        <v>0</v>
      </c>
      <c r="K391" s="78">
        <f t="shared" si="192"/>
        <v>0</v>
      </c>
      <c r="L391" s="78">
        <f t="shared" si="193"/>
        <v>0</v>
      </c>
      <c r="M391" s="78">
        <f t="shared" ca="1" si="176"/>
        <v>0.22147651006711411</v>
      </c>
      <c r="N391" s="78">
        <f t="shared" ca="1" si="177"/>
        <v>6.3331222292590236E-2</v>
      </c>
      <c r="O391" s="78">
        <f t="shared" si="178"/>
        <v>5.0000000000000001E-4</v>
      </c>
      <c r="P391" s="13"/>
      <c r="Q391" s="8"/>
      <c r="R391" s="13"/>
      <c r="S391" s="89">
        <f t="shared" si="195"/>
        <v>0</v>
      </c>
      <c r="T391" s="75">
        <f t="shared" si="196"/>
        <v>0</v>
      </c>
      <c r="U391" s="90">
        <f t="shared" si="197"/>
        <v>0</v>
      </c>
      <c r="V391" s="82">
        <f t="shared" si="198"/>
        <v>0</v>
      </c>
      <c r="W391" s="8"/>
      <c r="X391" s="8"/>
      <c r="Y391" s="12"/>
      <c r="Z391" s="12"/>
      <c r="AA391" s="12"/>
      <c r="AB391" s="12"/>
      <c r="AC391" s="91">
        <f t="shared" si="186"/>
        <v>0</v>
      </c>
      <c r="AD391" s="75">
        <f t="shared" si="187"/>
        <v>0</v>
      </c>
      <c r="AE391" s="88">
        <f t="shared" si="199"/>
        <v>0</v>
      </c>
      <c r="AF391" s="92">
        <f t="shared" si="200"/>
        <v>0</v>
      </c>
      <c r="AG391" s="93">
        <f t="shared" si="201"/>
        <v>0</v>
      </c>
      <c r="AH391" s="93">
        <f t="shared" si="202"/>
        <v>0</v>
      </c>
      <c r="AI391" s="78">
        <f t="shared" si="203"/>
        <v>0</v>
      </c>
      <c r="AJ391" s="92">
        <f t="shared" si="188"/>
        <v>0</v>
      </c>
      <c r="AK391" s="78">
        <f t="shared" si="189"/>
        <v>0</v>
      </c>
      <c r="AL391" s="11"/>
      <c r="AM391" s="14"/>
      <c r="AN391" s="11"/>
      <c r="AO391" s="15"/>
      <c r="AP391" s="11"/>
      <c r="AQ391" s="11"/>
      <c r="AR391" s="11"/>
      <c r="AS391" s="75" t="str">
        <f t="shared" si="179"/>
        <v/>
      </c>
      <c r="AT391" s="75" t="str">
        <f t="shared" ca="1" si="180"/>
        <v/>
      </c>
      <c r="AU391" s="75" t="str">
        <f t="shared" si="181"/>
        <v/>
      </c>
      <c r="AV391" s="170" t="str">
        <f t="shared" ca="1" si="182"/>
        <v/>
      </c>
      <c r="AW391" s="11"/>
      <c r="AX391" s="11"/>
      <c r="AY391" s="75" t="str">
        <f t="shared" si="183"/>
        <v/>
      </c>
      <c r="AZ391" s="11"/>
      <c r="BA391" s="11"/>
      <c r="BB391" s="75" t="str">
        <f t="shared" si="184"/>
        <v/>
      </c>
      <c r="BC391" s="11"/>
      <c r="BH391" s="52"/>
      <c r="BI391" s="52"/>
      <c r="BJ391" s="52"/>
      <c r="BK391" s="52"/>
      <c r="BL391" s="52"/>
      <c r="BM391" s="52"/>
      <c r="BQ391" s="27"/>
      <c r="BR391" s="27"/>
      <c r="BS391" s="27"/>
      <c r="BT391" s="27"/>
      <c r="BU391" s="27"/>
      <c r="BV391" s="27"/>
      <c r="BW391" s="54"/>
      <c r="BX391" s="26"/>
      <c r="BY391" s="54"/>
      <c r="BZ391" s="26"/>
      <c r="CA391" s="26"/>
      <c r="CB391" s="26"/>
    </row>
    <row r="392" spans="1:80" ht="17.45" customHeight="1">
      <c r="A392" s="86">
        <f t="shared" si="185"/>
        <v>55.4</v>
      </c>
      <c r="B392" s="179">
        <f t="shared" si="175"/>
        <v>46125</v>
      </c>
      <c r="C392" s="8"/>
      <c r="D392" s="11"/>
      <c r="E392" s="12"/>
      <c r="F392" s="11"/>
      <c r="G392" s="74">
        <f t="shared" si="194"/>
        <v>565</v>
      </c>
      <c r="H392" s="75">
        <f t="shared" si="194"/>
        <v>5806</v>
      </c>
      <c r="I392" s="88">
        <f t="shared" si="190"/>
        <v>0</v>
      </c>
      <c r="J392" s="78">
        <f t="shared" si="191"/>
        <v>0</v>
      </c>
      <c r="K392" s="78">
        <f t="shared" si="192"/>
        <v>0</v>
      </c>
      <c r="L392" s="78">
        <f t="shared" si="193"/>
        <v>0</v>
      </c>
      <c r="M392" s="78">
        <f t="shared" ca="1" si="176"/>
        <v>0.22147651006711411</v>
      </c>
      <c r="N392" s="78">
        <f t="shared" ca="1" si="177"/>
        <v>6.3331222292590236E-2</v>
      </c>
      <c r="O392" s="78">
        <f t="shared" si="178"/>
        <v>5.0000000000000001E-4</v>
      </c>
      <c r="P392" s="13"/>
      <c r="Q392" s="8"/>
      <c r="R392" s="13"/>
      <c r="S392" s="89">
        <f t="shared" si="195"/>
        <v>0</v>
      </c>
      <c r="T392" s="75">
        <f t="shared" si="196"/>
        <v>0</v>
      </c>
      <c r="U392" s="90">
        <f t="shared" si="197"/>
        <v>0</v>
      </c>
      <c r="V392" s="82">
        <f t="shared" si="198"/>
        <v>0</v>
      </c>
      <c r="W392" s="8"/>
      <c r="X392" s="8"/>
      <c r="Y392" s="12"/>
      <c r="Z392" s="12"/>
      <c r="AA392" s="12"/>
      <c r="AB392" s="12"/>
      <c r="AC392" s="91">
        <f t="shared" si="186"/>
        <v>0</v>
      </c>
      <c r="AD392" s="75">
        <f t="shared" si="187"/>
        <v>0</v>
      </c>
      <c r="AE392" s="88">
        <f t="shared" si="199"/>
        <v>0</v>
      </c>
      <c r="AF392" s="92">
        <f t="shared" si="200"/>
        <v>0</v>
      </c>
      <c r="AG392" s="93">
        <f t="shared" si="201"/>
        <v>0</v>
      </c>
      <c r="AH392" s="93">
        <f t="shared" si="202"/>
        <v>0</v>
      </c>
      <c r="AI392" s="78">
        <f t="shared" si="203"/>
        <v>0</v>
      </c>
      <c r="AJ392" s="92">
        <f t="shared" si="188"/>
        <v>0</v>
      </c>
      <c r="AK392" s="78">
        <f t="shared" si="189"/>
        <v>0</v>
      </c>
      <c r="AL392" s="11"/>
      <c r="AM392" s="14"/>
      <c r="AN392" s="11"/>
      <c r="AO392" s="15"/>
      <c r="AP392" s="11"/>
      <c r="AQ392" s="11"/>
      <c r="AR392" s="11"/>
      <c r="AS392" s="75" t="str">
        <f t="shared" si="179"/>
        <v/>
      </c>
      <c r="AT392" s="75" t="str">
        <f t="shared" ca="1" si="180"/>
        <v/>
      </c>
      <c r="AU392" s="75" t="str">
        <f t="shared" si="181"/>
        <v/>
      </c>
      <c r="AV392" s="170" t="str">
        <f t="shared" ca="1" si="182"/>
        <v/>
      </c>
      <c r="AW392" s="11"/>
      <c r="AX392" s="11"/>
      <c r="AY392" s="75" t="str">
        <f t="shared" si="183"/>
        <v/>
      </c>
      <c r="AZ392" s="11"/>
      <c r="BA392" s="11"/>
      <c r="BB392" s="75" t="str">
        <f t="shared" si="184"/>
        <v/>
      </c>
      <c r="BC392" s="11"/>
      <c r="BH392" s="52"/>
      <c r="BI392" s="52"/>
      <c r="BJ392" s="52"/>
      <c r="BK392" s="52"/>
      <c r="BL392" s="52"/>
      <c r="BM392" s="52"/>
      <c r="BQ392" s="27"/>
      <c r="BR392" s="27"/>
      <c r="BS392" s="27"/>
      <c r="BT392" s="27"/>
      <c r="BU392" s="27"/>
      <c r="BV392" s="27"/>
      <c r="BW392" s="54"/>
      <c r="BX392" s="26"/>
      <c r="BY392" s="54"/>
      <c r="BZ392" s="26"/>
      <c r="CA392" s="26"/>
      <c r="CB392" s="26"/>
    </row>
    <row r="393" spans="1:80" ht="17.45" customHeight="1">
      <c r="A393" s="94">
        <f t="shared" si="185"/>
        <v>55.5</v>
      </c>
      <c r="B393" s="179">
        <f t="shared" si="175"/>
        <v>46126</v>
      </c>
      <c r="C393" s="8"/>
      <c r="D393" s="11"/>
      <c r="E393" s="12"/>
      <c r="F393" s="11"/>
      <c r="G393" s="74">
        <f t="shared" si="194"/>
        <v>565</v>
      </c>
      <c r="H393" s="75">
        <f t="shared" si="194"/>
        <v>5806</v>
      </c>
      <c r="I393" s="88">
        <f t="shared" si="190"/>
        <v>0</v>
      </c>
      <c r="J393" s="78">
        <f t="shared" si="191"/>
        <v>0</v>
      </c>
      <c r="K393" s="78">
        <f t="shared" si="192"/>
        <v>0</v>
      </c>
      <c r="L393" s="78">
        <f t="shared" si="193"/>
        <v>0</v>
      </c>
      <c r="M393" s="78">
        <f t="shared" ca="1" si="176"/>
        <v>0.22147651006711411</v>
      </c>
      <c r="N393" s="78">
        <f t="shared" ca="1" si="177"/>
        <v>6.3331222292590236E-2</v>
      </c>
      <c r="O393" s="78">
        <f t="shared" si="178"/>
        <v>5.0000000000000001E-4</v>
      </c>
      <c r="P393" s="13"/>
      <c r="Q393" s="8"/>
      <c r="R393" s="13"/>
      <c r="S393" s="89">
        <f t="shared" si="195"/>
        <v>0</v>
      </c>
      <c r="T393" s="75">
        <f t="shared" si="196"/>
        <v>0</v>
      </c>
      <c r="U393" s="90">
        <f t="shared" si="197"/>
        <v>0</v>
      </c>
      <c r="V393" s="82">
        <f t="shared" si="198"/>
        <v>0</v>
      </c>
      <c r="W393" s="8"/>
      <c r="X393" s="8"/>
      <c r="Y393" s="12"/>
      <c r="Z393" s="12"/>
      <c r="AA393" s="12"/>
      <c r="AB393" s="12"/>
      <c r="AC393" s="91">
        <f t="shared" si="186"/>
        <v>0</v>
      </c>
      <c r="AD393" s="75">
        <f t="shared" si="187"/>
        <v>0</v>
      </c>
      <c r="AE393" s="88">
        <f t="shared" si="199"/>
        <v>0</v>
      </c>
      <c r="AF393" s="92">
        <f t="shared" si="200"/>
        <v>0</v>
      </c>
      <c r="AG393" s="93">
        <f t="shared" si="201"/>
        <v>0</v>
      </c>
      <c r="AH393" s="93">
        <f t="shared" si="202"/>
        <v>0</v>
      </c>
      <c r="AI393" s="78">
        <f t="shared" si="203"/>
        <v>0</v>
      </c>
      <c r="AJ393" s="92">
        <f t="shared" si="188"/>
        <v>0</v>
      </c>
      <c r="AK393" s="78">
        <f t="shared" si="189"/>
        <v>0</v>
      </c>
      <c r="AL393" s="11"/>
      <c r="AM393" s="14"/>
      <c r="AN393" s="11"/>
      <c r="AO393" s="15"/>
      <c r="AP393" s="11"/>
      <c r="AQ393" s="11"/>
      <c r="AR393" s="11"/>
      <c r="AS393" s="75" t="str">
        <f t="shared" si="179"/>
        <v/>
      </c>
      <c r="AT393" s="75" t="str">
        <f t="shared" ca="1" si="180"/>
        <v/>
      </c>
      <c r="AU393" s="75" t="str">
        <f t="shared" si="181"/>
        <v/>
      </c>
      <c r="AV393" s="170" t="str">
        <f t="shared" ca="1" si="182"/>
        <v/>
      </c>
      <c r="AW393" s="11"/>
      <c r="AX393" s="11"/>
      <c r="AY393" s="75" t="str">
        <f t="shared" si="183"/>
        <v/>
      </c>
      <c r="AZ393" s="11"/>
      <c r="BA393" s="11"/>
      <c r="BB393" s="75" t="str">
        <f t="shared" si="184"/>
        <v/>
      </c>
      <c r="BC393" s="11"/>
      <c r="BH393" s="52"/>
      <c r="BI393" s="52"/>
      <c r="BJ393" s="52"/>
      <c r="BK393" s="52"/>
      <c r="BL393" s="52"/>
      <c r="BM393" s="52"/>
      <c r="BQ393" s="27"/>
      <c r="BR393" s="27"/>
      <c r="BS393" s="27"/>
      <c r="BT393" s="27"/>
      <c r="BU393" s="27"/>
      <c r="BV393" s="27"/>
      <c r="BW393" s="54"/>
      <c r="BX393" s="26"/>
      <c r="BY393" s="54"/>
      <c r="BZ393" s="26"/>
      <c r="CA393" s="26"/>
      <c r="CB393" s="26"/>
    </row>
    <row r="394" spans="1:80" ht="17.45" customHeight="1">
      <c r="A394" s="86">
        <f t="shared" si="185"/>
        <v>55.6</v>
      </c>
      <c r="B394" s="179">
        <f t="shared" si="175"/>
        <v>46127</v>
      </c>
      <c r="C394" s="8"/>
      <c r="D394" s="11"/>
      <c r="E394" s="12"/>
      <c r="F394" s="11"/>
      <c r="G394" s="74">
        <f t="shared" si="194"/>
        <v>565</v>
      </c>
      <c r="H394" s="75">
        <f t="shared" si="194"/>
        <v>5806</v>
      </c>
      <c r="I394" s="88">
        <f t="shared" si="190"/>
        <v>0</v>
      </c>
      <c r="J394" s="78">
        <f t="shared" si="191"/>
        <v>0</v>
      </c>
      <c r="K394" s="78">
        <f t="shared" si="192"/>
        <v>0</v>
      </c>
      <c r="L394" s="78">
        <f t="shared" si="193"/>
        <v>0</v>
      </c>
      <c r="M394" s="78">
        <f t="shared" ca="1" si="176"/>
        <v>0.22147651006711411</v>
      </c>
      <c r="N394" s="78">
        <f t="shared" ca="1" si="177"/>
        <v>6.3331222292590236E-2</v>
      </c>
      <c r="O394" s="78">
        <f t="shared" si="178"/>
        <v>5.0000000000000001E-4</v>
      </c>
      <c r="P394" s="13"/>
      <c r="Q394" s="8"/>
      <c r="R394" s="13"/>
      <c r="S394" s="89">
        <f t="shared" si="195"/>
        <v>0</v>
      </c>
      <c r="T394" s="75">
        <f t="shared" si="196"/>
        <v>0</v>
      </c>
      <c r="U394" s="90">
        <f t="shared" si="197"/>
        <v>0</v>
      </c>
      <c r="V394" s="82">
        <f t="shared" si="198"/>
        <v>0</v>
      </c>
      <c r="W394" s="8"/>
      <c r="X394" s="8"/>
      <c r="Y394" s="12"/>
      <c r="Z394" s="12"/>
      <c r="AA394" s="12"/>
      <c r="AB394" s="12"/>
      <c r="AC394" s="91">
        <f t="shared" si="186"/>
        <v>0</v>
      </c>
      <c r="AD394" s="75">
        <f t="shared" si="187"/>
        <v>0</v>
      </c>
      <c r="AE394" s="88">
        <f t="shared" si="199"/>
        <v>0</v>
      </c>
      <c r="AF394" s="92">
        <f t="shared" si="200"/>
        <v>0</v>
      </c>
      <c r="AG394" s="93">
        <f t="shared" si="201"/>
        <v>0</v>
      </c>
      <c r="AH394" s="93">
        <f t="shared" si="202"/>
        <v>0</v>
      </c>
      <c r="AI394" s="78">
        <f t="shared" si="203"/>
        <v>0</v>
      </c>
      <c r="AJ394" s="92">
        <f t="shared" si="188"/>
        <v>0</v>
      </c>
      <c r="AK394" s="78">
        <f t="shared" si="189"/>
        <v>0</v>
      </c>
      <c r="AL394" s="11"/>
      <c r="AM394" s="14"/>
      <c r="AN394" s="11"/>
      <c r="AO394" s="15"/>
      <c r="AP394" s="11"/>
      <c r="AQ394" s="11"/>
      <c r="AR394" s="11"/>
      <c r="AS394" s="75" t="str">
        <f t="shared" si="179"/>
        <v/>
      </c>
      <c r="AT394" s="75" t="str">
        <f t="shared" ca="1" si="180"/>
        <v/>
      </c>
      <c r="AU394" s="75" t="str">
        <f t="shared" si="181"/>
        <v/>
      </c>
      <c r="AV394" s="170" t="str">
        <f t="shared" ca="1" si="182"/>
        <v/>
      </c>
      <c r="AW394" s="11"/>
      <c r="AX394" s="11"/>
      <c r="AY394" s="75" t="str">
        <f t="shared" si="183"/>
        <v/>
      </c>
      <c r="AZ394" s="11"/>
      <c r="BA394" s="11"/>
      <c r="BB394" s="75" t="str">
        <f t="shared" si="184"/>
        <v/>
      </c>
      <c r="BC394" s="11"/>
      <c r="BH394" s="52"/>
      <c r="BI394" s="52"/>
      <c r="BJ394" s="52"/>
      <c r="BK394" s="52"/>
      <c r="BL394" s="52"/>
      <c r="BM394" s="52"/>
      <c r="BQ394" s="27"/>
      <c r="BR394" s="27"/>
      <c r="BS394" s="27"/>
      <c r="BT394" s="27"/>
      <c r="BU394" s="27"/>
      <c r="BV394" s="27"/>
      <c r="BW394" s="54"/>
      <c r="BX394" s="26"/>
      <c r="BY394" s="54"/>
      <c r="BZ394" s="26"/>
      <c r="CA394" s="26"/>
      <c r="CB394" s="26"/>
    </row>
    <row r="395" spans="1:80" ht="17.45" customHeight="1" thickBot="1">
      <c r="A395" s="94">
        <f t="shared" si="185"/>
        <v>55.7</v>
      </c>
      <c r="B395" s="180">
        <f t="shared" ref="B395:B458" si="204">B394+1</f>
        <v>46128</v>
      </c>
      <c r="C395" s="16"/>
      <c r="D395" s="17"/>
      <c r="E395" s="18"/>
      <c r="F395" s="17"/>
      <c r="G395" s="96">
        <f t="shared" si="194"/>
        <v>565</v>
      </c>
      <c r="H395" s="97">
        <f t="shared" si="194"/>
        <v>5806</v>
      </c>
      <c r="I395" s="98">
        <f t="shared" si="190"/>
        <v>0</v>
      </c>
      <c r="J395" s="99">
        <f t="shared" si="191"/>
        <v>0</v>
      </c>
      <c r="K395" s="99">
        <f t="shared" si="192"/>
        <v>0</v>
      </c>
      <c r="L395" s="99">
        <f t="shared" si="193"/>
        <v>0</v>
      </c>
      <c r="M395" s="99">
        <f t="shared" ca="1" si="176"/>
        <v>0.22147651006711411</v>
      </c>
      <c r="N395" s="99">
        <f t="shared" ca="1" si="177"/>
        <v>6.3331222292590236E-2</v>
      </c>
      <c r="O395" s="99">
        <f t="shared" si="178"/>
        <v>5.0000000000000001E-4</v>
      </c>
      <c r="P395" s="19"/>
      <c r="Q395" s="16"/>
      <c r="R395" s="19"/>
      <c r="S395" s="89">
        <f t="shared" si="195"/>
        <v>0</v>
      </c>
      <c r="T395" s="75">
        <f t="shared" si="196"/>
        <v>0</v>
      </c>
      <c r="U395" s="100">
        <f t="shared" si="197"/>
        <v>0</v>
      </c>
      <c r="V395" s="101">
        <f t="shared" si="198"/>
        <v>0</v>
      </c>
      <c r="W395" s="16"/>
      <c r="X395" s="8"/>
      <c r="Y395" s="12"/>
      <c r="Z395" s="12"/>
      <c r="AA395" s="12"/>
      <c r="AB395" s="12"/>
      <c r="AC395" s="102">
        <f t="shared" si="186"/>
        <v>0</v>
      </c>
      <c r="AD395" s="97">
        <f t="shared" si="187"/>
        <v>0</v>
      </c>
      <c r="AE395" s="98">
        <f t="shared" si="199"/>
        <v>0</v>
      </c>
      <c r="AF395" s="103">
        <f t="shared" si="200"/>
        <v>0</v>
      </c>
      <c r="AG395" s="104">
        <f t="shared" si="201"/>
        <v>0</v>
      </c>
      <c r="AH395" s="104">
        <f t="shared" si="202"/>
        <v>0</v>
      </c>
      <c r="AI395" s="99">
        <f t="shared" si="203"/>
        <v>0</v>
      </c>
      <c r="AJ395" s="103">
        <f t="shared" si="188"/>
        <v>0</v>
      </c>
      <c r="AK395" s="99">
        <f t="shared" si="189"/>
        <v>0</v>
      </c>
      <c r="AL395" s="17"/>
      <c r="AM395" s="20"/>
      <c r="AN395" s="17"/>
      <c r="AO395" s="21"/>
      <c r="AP395" s="17"/>
      <c r="AQ395" s="17"/>
      <c r="AR395" s="17"/>
      <c r="AS395" s="97" t="str">
        <f t="shared" si="179"/>
        <v/>
      </c>
      <c r="AT395" s="97" t="str">
        <f t="shared" ca="1" si="180"/>
        <v/>
      </c>
      <c r="AU395" s="97" t="str">
        <f t="shared" si="181"/>
        <v/>
      </c>
      <c r="AV395" s="171" t="str">
        <f t="shared" ca="1" si="182"/>
        <v/>
      </c>
      <c r="AW395" s="17"/>
      <c r="AX395" s="17"/>
      <c r="AY395" s="97" t="str">
        <f t="shared" si="183"/>
        <v/>
      </c>
      <c r="AZ395" s="17"/>
      <c r="BA395" s="17"/>
      <c r="BB395" s="97" t="str">
        <f t="shared" si="184"/>
        <v/>
      </c>
      <c r="BC395" s="17"/>
      <c r="BH395" s="52"/>
      <c r="BI395" s="52"/>
      <c r="BJ395" s="52"/>
      <c r="BK395" s="52"/>
      <c r="BL395" s="52"/>
      <c r="BM395" s="52"/>
      <c r="BQ395" s="27"/>
      <c r="BR395" s="27"/>
      <c r="BS395" s="27"/>
      <c r="BT395" s="27"/>
      <c r="BU395" s="27"/>
      <c r="BV395" s="27"/>
      <c r="BW395" s="54"/>
      <c r="BX395" s="26"/>
      <c r="BY395" s="54"/>
      <c r="BZ395" s="26"/>
      <c r="CA395" s="26"/>
      <c r="CB395" s="26"/>
    </row>
    <row r="396" spans="1:80" ht="17.45" customHeight="1" thickTop="1">
      <c r="A396" s="105">
        <f>A389+1</f>
        <v>56.1</v>
      </c>
      <c r="B396" s="178">
        <f t="shared" si="204"/>
        <v>46129</v>
      </c>
      <c r="C396" s="4"/>
      <c r="D396" s="5"/>
      <c r="E396" s="6"/>
      <c r="F396" s="5"/>
      <c r="G396" s="74">
        <f t="shared" si="194"/>
        <v>565</v>
      </c>
      <c r="H396" s="75">
        <f t="shared" si="194"/>
        <v>5806</v>
      </c>
      <c r="I396" s="76">
        <f t="shared" si="190"/>
        <v>0</v>
      </c>
      <c r="J396" s="77">
        <f t="shared" si="191"/>
        <v>0</v>
      </c>
      <c r="K396" s="77">
        <f t="shared" si="192"/>
        <v>0</v>
      </c>
      <c r="L396" s="77">
        <f t="shared" si="193"/>
        <v>0</v>
      </c>
      <c r="M396" s="78">
        <f t="shared" ref="M396:M459" ca="1" si="205">IF(ROW()=11,
   IF($B$4&gt;0,E396/$B$4,""),
   IF($B$4&gt;0,
      (OFFSET(M396,-1,0)*$B$4 + E396)/$B$4,
      "")
)</f>
        <v>0.22147651006711411</v>
      </c>
      <c r="N396" s="78">
        <f t="shared" ref="N396:N459" ca="1" si="206">IF(ROW()=11,
   IF($B$3&gt;0,F396/$B$3,""),
   IF($B$3&gt;0,
      (OFFSET(N396,-1,0)*$B$3 + F396)/$B$3,
      "")
)</f>
        <v>6.3331222292590236E-2</v>
      </c>
      <c r="O396" s="78">
        <f t="shared" ref="O396:O459" si="207">$O$10</f>
        <v>5.0000000000000001E-4</v>
      </c>
      <c r="P396" s="13"/>
      <c r="Q396" s="8"/>
      <c r="R396" s="13"/>
      <c r="S396" s="79">
        <f t="shared" si="195"/>
        <v>0</v>
      </c>
      <c r="T396" s="80">
        <f t="shared" si="196"/>
        <v>0</v>
      </c>
      <c r="U396" s="90">
        <f t="shared" si="197"/>
        <v>0</v>
      </c>
      <c r="V396" s="82">
        <f t="shared" si="198"/>
        <v>0</v>
      </c>
      <c r="W396" s="4"/>
      <c r="X396" s="4"/>
      <c r="Y396" s="6"/>
      <c r="Z396" s="6"/>
      <c r="AA396" s="6"/>
      <c r="AB396" s="6"/>
      <c r="AC396" s="83">
        <f t="shared" si="186"/>
        <v>0</v>
      </c>
      <c r="AD396" s="80">
        <f t="shared" si="187"/>
        <v>0</v>
      </c>
      <c r="AE396" s="76">
        <f t="shared" si="199"/>
        <v>0</v>
      </c>
      <c r="AF396" s="84">
        <f t="shared" si="200"/>
        <v>0</v>
      </c>
      <c r="AG396" s="85">
        <f t="shared" si="201"/>
        <v>0</v>
      </c>
      <c r="AH396" s="85">
        <f t="shared" si="202"/>
        <v>0</v>
      </c>
      <c r="AI396" s="77">
        <f t="shared" si="203"/>
        <v>0</v>
      </c>
      <c r="AJ396" s="84">
        <f t="shared" si="188"/>
        <v>0</v>
      </c>
      <c r="AK396" s="77">
        <f t="shared" si="189"/>
        <v>0</v>
      </c>
      <c r="AL396" s="5"/>
      <c r="AM396" s="9"/>
      <c r="AN396" s="5"/>
      <c r="AO396" s="10"/>
      <c r="AP396" s="5"/>
      <c r="AQ396" s="5"/>
      <c r="AR396" s="5"/>
      <c r="AS396" s="80" t="str">
        <f t="shared" ref="AS396:AS459" si="208">IF(OR(AR396="",AP396=""),"", (AR396-AP396)/100*1000)</f>
        <v/>
      </c>
      <c r="AT396" s="80" t="str">
        <f t="shared" ref="AT396:AT459" ca="1" si="209">IF(OR(AP397="",OFFSET(AP397,-1,0)=""),"", (AP397-OFFSET(AP397,-1,0))/100*1000)</f>
        <v/>
      </c>
      <c r="AU396" s="80" t="str">
        <f t="shared" ref="AU396:AU459" si="210">IFERROR(IF(OR(AP396="",AR396="",K396="",L396=""),"", ((AR396-AP396)/100*1000)/(U396+V396)),0)</f>
        <v/>
      </c>
      <c r="AV396" s="172" t="str">
        <f t="shared" ref="AV396:AV459" ca="1" si="211">IF(OR(AP396="",AP397="",M396="",N396=""),"", ((AP397-AP396)/100*1000)/((G396+H396))*1000)</f>
        <v/>
      </c>
      <c r="AW396" s="5"/>
      <c r="AX396" s="5"/>
      <c r="AY396" s="80" t="str">
        <f t="shared" ref="AY396:AY459" si="212">IF(OR(AW396="",AX396=""),"",MOD(AX396-AW396,1)*24)</f>
        <v/>
      </c>
      <c r="AZ396" s="165"/>
      <c r="BA396" s="165"/>
      <c r="BB396" s="80" t="str">
        <f t="shared" ref="BB396:BB459" si="213">IF(OR(AZ396="",BA396=""),"",MOD(BA396-AZ396,1)*24)</f>
        <v/>
      </c>
      <c r="BC396" s="5"/>
      <c r="BH396" s="52"/>
      <c r="BI396" s="52"/>
      <c r="BJ396" s="52"/>
      <c r="BK396" s="52"/>
      <c r="BL396" s="52"/>
      <c r="BM396" s="52"/>
      <c r="BQ396" s="27"/>
      <c r="BR396" s="27"/>
      <c r="BS396" s="27"/>
      <c r="BT396" s="27"/>
      <c r="BU396" s="27"/>
      <c r="BV396" s="27"/>
      <c r="BW396" s="54"/>
      <c r="BX396" s="26"/>
      <c r="BY396" s="54"/>
      <c r="BZ396" s="26"/>
      <c r="CA396" s="26"/>
      <c r="CB396" s="26"/>
    </row>
    <row r="397" spans="1:80" ht="17.45" customHeight="1">
      <c r="A397" s="94">
        <f t="shared" si="185"/>
        <v>56.2</v>
      </c>
      <c r="B397" s="179">
        <f t="shared" si="204"/>
        <v>46130</v>
      </c>
      <c r="C397" s="8"/>
      <c r="D397" s="11"/>
      <c r="E397" s="12"/>
      <c r="F397" s="11"/>
      <c r="G397" s="74">
        <f t="shared" si="194"/>
        <v>565</v>
      </c>
      <c r="H397" s="75">
        <f t="shared" si="194"/>
        <v>5806</v>
      </c>
      <c r="I397" s="88">
        <f t="shared" si="190"/>
        <v>0</v>
      </c>
      <c r="J397" s="78">
        <f t="shared" si="191"/>
        <v>0</v>
      </c>
      <c r="K397" s="78">
        <f t="shared" si="192"/>
        <v>0</v>
      </c>
      <c r="L397" s="78">
        <f t="shared" si="193"/>
        <v>0</v>
      </c>
      <c r="M397" s="78">
        <f t="shared" ca="1" si="205"/>
        <v>0.22147651006711411</v>
      </c>
      <c r="N397" s="78">
        <f t="shared" ca="1" si="206"/>
        <v>6.3331222292590236E-2</v>
      </c>
      <c r="O397" s="78">
        <f t="shared" si="207"/>
        <v>5.0000000000000001E-4</v>
      </c>
      <c r="P397" s="13"/>
      <c r="Q397" s="8"/>
      <c r="R397" s="13"/>
      <c r="S397" s="89">
        <f t="shared" si="195"/>
        <v>0</v>
      </c>
      <c r="T397" s="75">
        <f t="shared" si="196"/>
        <v>0</v>
      </c>
      <c r="U397" s="90">
        <f t="shared" si="197"/>
        <v>0</v>
      </c>
      <c r="V397" s="82">
        <f t="shared" si="198"/>
        <v>0</v>
      </c>
      <c r="W397" s="8"/>
      <c r="X397" s="8"/>
      <c r="Y397" s="12"/>
      <c r="Z397" s="12"/>
      <c r="AA397" s="12"/>
      <c r="AB397" s="12"/>
      <c r="AC397" s="91">
        <f t="shared" si="186"/>
        <v>0</v>
      </c>
      <c r="AD397" s="75">
        <f t="shared" si="187"/>
        <v>0</v>
      </c>
      <c r="AE397" s="88">
        <f t="shared" si="199"/>
        <v>0</v>
      </c>
      <c r="AF397" s="92">
        <f t="shared" si="200"/>
        <v>0</v>
      </c>
      <c r="AG397" s="93">
        <f t="shared" si="201"/>
        <v>0</v>
      </c>
      <c r="AH397" s="93">
        <f t="shared" si="202"/>
        <v>0</v>
      </c>
      <c r="AI397" s="78">
        <f t="shared" si="203"/>
        <v>0</v>
      </c>
      <c r="AJ397" s="92">
        <f t="shared" si="188"/>
        <v>0</v>
      </c>
      <c r="AK397" s="78">
        <f t="shared" si="189"/>
        <v>0</v>
      </c>
      <c r="AL397" s="11"/>
      <c r="AM397" s="14"/>
      <c r="AN397" s="11"/>
      <c r="AO397" s="15"/>
      <c r="AP397" s="11"/>
      <c r="AQ397" s="11"/>
      <c r="AR397" s="11"/>
      <c r="AS397" s="75" t="str">
        <f t="shared" si="208"/>
        <v/>
      </c>
      <c r="AT397" s="75" t="str">
        <f t="shared" ca="1" si="209"/>
        <v/>
      </c>
      <c r="AU397" s="75" t="str">
        <f t="shared" si="210"/>
        <v/>
      </c>
      <c r="AV397" s="170" t="str">
        <f t="shared" ca="1" si="211"/>
        <v/>
      </c>
      <c r="AW397" s="11"/>
      <c r="AX397" s="11"/>
      <c r="AY397" s="75" t="str">
        <f t="shared" si="212"/>
        <v/>
      </c>
      <c r="AZ397" s="11"/>
      <c r="BA397" s="11"/>
      <c r="BB397" s="75" t="str">
        <f t="shared" si="213"/>
        <v/>
      </c>
      <c r="BC397" s="11"/>
      <c r="BH397" s="52"/>
      <c r="BI397" s="52"/>
      <c r="BJ397" s="52"/>
      <c r="BK397" s="52"/>
      <c r="BL397" s="52"/>
      <c r="BM397" s="52"/>
      <c r="BQ397" s="27"/>
      <c r="BR397" s="27"/>
      <c r="BS397" s="27"/>
      <c r="BT397" s="27"/>
      <c r="BU397" s="27"/>
      <c r="BV397" s="27"/>
      <c r="BW397" s="54"/>
      <c r="BX397" s="26"/>
      <c r="BY397" s="54"/>
      <c r="BZ397" s="26"/>
      <c r="CA397" s="26"/>
      <c r="CB397" s="26"/>
    </row>
    <row r="398" spans="1:80" ht="17.45" customHeight="1">
      <c r="A398" s="86">
        <f t="shared" si="185"/>
        <v>56.3</v>
      </c>
      <c r="B398" s="179">
        <f t="shared" si="204"/>
        <v>46131</v>
      </c>
      <c r="C398" s="8"/>
      <c r="D398" s="11"/>
      <c r="E398" s="12"/>
      <c r="F398" s="11"/>
      <c r="G398" s="74">
        <f t="shared" si="194"/>
        <v>565</v>
      </c>
      <c r="H398" s="75">
        <f t="shared" si="194"/>
        <v>5806</v>
      </c>
      <c r="I398" s="88">
        <f t="shared" si="190"/>
        <v>0</v>
      </c>
      <c r="J398" s="78">
        <f t="shared" si="191"/>
        <v>0</v>
      </c>
      <c r="K398" s="78">
        <f t="shared" si="192"/>
        <v>0</v>
      </c>
      <c r="L398" s="78">
        <f t="shared" si="193"/>
        <v>0</v>
      </c>
      <c r="M398" s="78">
        <f t="shared" ca="1" si="205"/>
        <v>0.22147651006711411</v>
      </c>
      <c r="N398" s="78">
        <f t="shared" ca="1" si="206"/>
        <v>6.3331222292590236E-2</v>
      </c>
      <c r="O398" s="78">
        <f t="shared" si="207"/>
        <v>5.0000000000000001E-4</v>
      </c>
      <c r="P398" s="13"/>
      <c r="Q398" s="8"/>
      <c r="R398" s="13"/>
      <c r="S398" s="89">
        <f t="shared" si="195"/>
        <v>0</v>
      </c>
      <c r="T398" s="75">
        <f t="shared" si="196"/>
        <v>0</v>
      </c>
      <c r="U398" s="90">
        <f t="shared" si="197"/>
        <v>0</v>
      </c>
      <c r="V398" s="82">
        <f t="shared" si="198"/>
        <v>0</v>
      </c>
      <c r="W398" s="8"/>
      <c r="X398" s="8"/>
      <c r="Y398" s="12"/>
      <c r="Z398" s="12"/>
      <c r="AA398" s="12"/>
      <c r="AB398" s="12"/>
      <c r="AC398" s="91">
        <f t="shared" si="186"/>
        <v>0</v>
      </c>
      <c r="AD398" s="75">
        <f t="shared" si="187"/>
        <v>0</v>
      </c>
      <c r="AE398" s="88">
        <f t="shared" si="199"/>
        <v>0</v>
      </c>
      <c r="AF398" s="92">
        <f t="shared" si="200"/>
        <v>0</v>
      </c>
      <c r="AG398" s="93">
        <f t="shared" si="201"/>
        <v>0</v>
      </c>
      <c r="AH398" s="93">
        <f t="shared" si="202"/>
        <v>0</v>
      </c>
      <c r="AI398" s="78">
        <f t="shared" si="203"/>
        <v>0</v>
      </c>
      <c r="AJ398" s="92">
        <f t="shared" si="188"/>
        <v>0</v>
      </c>
      <c r="AK398" s="78">
        <f t="shared" si="189"/>
        <v>0</v>
      </c>
      <c r="AL398" s="11"/>
      <c r="AM398" s="14"/>
      <c r="AN398" s="11"/>
      <c r="AO398" s="15"/>
      <c r="AP398" s="11"/>
      <c r="AQ398" s="11"/>
      <c r="AR398" s="11"/>
      <c r="AS398" s="75" t="str">
        <f t="shared" si="208"/>
        <v/>
      </c>
      <c r="AT398" s="75" t="str">
        <f t="shared" ca="1" si="209"/>
        <v/>
      </c>
      <c r="AU398" s="75" t="str">
        <f t="shared" si="210"/>
        <v/>
      </c>
      <c r="AV398" s="170" t="str">
        <f t="shared" ca="1" si="211"/>
        <v/>
      </c>
      <c r="AW398" s="11"/>
      <c r="AX398" s="11"/>
      <c r="AY398" s="75" t="str">
        <f t="shared" si="212"/>
        <v/>
      </c>
      <c r="AZ398" s="11"/>
      <c r="BA398" s="11"/>
      <c r="BB398" s="75" t="str">
        <f t="shared" si="213"/>
        <v/>
      </c>
      <c r="BC398" s="11"/>
      <c r="BH398" s="52"/>
      <c r="BI398" s="52"/>
      <c r="BJ398" s="52"/>
      <c r="BK398" s="52"/>
      <c r="BL398" s="52"/>
      <c r="BM398" s="52"/>
      <c r="BQ398" s="27"/>
      <c r="BR398" s="27"/>
      <c r="BS398" s="27"/>
      <c r="BT398" s="27"/>
      <c r="BU398" s="27"/>
      <c r="BV398" s="27"/>
      <c r="BW398" s="54"/>
      <c r="BX398" s="26"/>
      <c r="BY398" s="54"/>
      <c r="BZ398" s="26"/>
      <c r="CA398" s="26"/>
      <c r="CB398" s="26"/>
    </row>
    <row r="399" spans="1:80" ht="17.45" customHeight="1">
      <c r="A399" s="94">
        <f t="shared" si="185"/>
        <v>56.4</v>
      </c>
      <c r="B399" s="179">
        <f t="shared" si="204"/>
        <v>46132</v>
      </c>
      <c r="C399" s="8"/>
      <c r="D399" s="11"/>
      <c r="E399" s="12"/>
      <c r="F399" s="11"/>
      <c r="G399" s="74">
        <f t="shared" si="194"/>
        <v>565</v>
      </c>
      <c r="H399" s="75">
        <f t="shared" si="194"/>
        <v>5806</v>
      </c>
      <c r="I399" s="88">
        <f t="shared" si="190"/>
        <v>0</v>
      </c>
      <c r="J399" s="78">
        <f t="shared" si="191"/>
        <v>0</v>
      </c>
      <c r="K399" s="78">
        <f t="shared" si="192"/>
        <v>0</v>
      </c>
      <c r="L399" s="78">
        <f t="shared" si="193"/>
        <v>0</v>
      </c>
      <c r="M399" s="78">
        <f t="shared" ca="1" si="205"/>
        <v>0.22147651006711411</v>
      </c>
      <c r="N399" s="78">
        <f t="shared" ca="1" si="206"/>
        <v>6.3331222292590236E-2</v>
      </c>
      <c r="O399" s="78">
        <f t="shared" si="207"/>
        <v>5.0000000000000001E-4</v>
      </c>
      <c r="P399" s="13"/>
      <c r="Q399" s="8"/>
      <c r="R399" s="13"/>
      <c r="S399" s="89">
        <f t="shared" si="195"/>
        <v>0</v>
      </c>
      <c r="T399" s="75">
        <f t="shared" si="196"/>
        <v>0</v>
      </c>
      <c r="U399" s="90">
        <f t="shared" si="197"/>
        <v>0</v>
      </c>
      <c r="V399" s="82">
        <f t="shared" si="198"/>
        <v>0</v>
      </c>
      <c r="W399" s="8"/>
      <c r="X399" s="8"/>
      <c r="Y399" s="12"/>
      <c r="Z399" s="12"/>
      <c r="AA399" s="12"/>
      <c r="AB399" s="12"/>
      <c r="AC399" s="91">
        <f t="shared" si="186"/>
        <v>0</v>
      </c>
      <c r="AD399" s="75">
        <f t="shared" si="187"/>
        <v>0</v>
      </c>
      <c r="AE399" s="88">
        <f t="shared" si="199"/>
        <v>0</v>
      </c>
      <c r="AF399" s="92">
        <f t="shared" si="200"/>
        <v>0</v>
      </c>
      <c r="AG399" s="93">
        <f t="shared" si="201"/>
        <v>0</v>
      </c>
      <c r="AH399" s="93">
        <f t="shared" si="202"/>
        <v>0</v>
      </c>
      <c r="AI399" s="78">
        <f t="shared" si="203"/>
        <v>0</v>
      </c>
      <c r="AJ399" s="92">
        <f t="shared" si="188"/>
        <v>0</v>
      </c>
      <c r="AK399" s="78">
        <f t="shared" si="189"/>
        <v>0</v>
      </c>
      <c r="AL399" s="11"/>
      <c r="AM399" s="14"/>
      <c r="AN399" s="11"/>
      <c r="AO399" s="15"/>
      <c r="AP399" s="11"/>
      <c r="AQ399" s="11"/>
      <c r="AR399" s="11"/>
      <c r="AS399" s="75" t="str">
        <f t="shared" si="208"/>
        <v/>
      </c>
      <c r="AT399" s="75" t="str">
        <f t="shared" ca="1" si="209"/>
        <v/>
      </c>
      <c r="AU399" s="75" t="str">
        <f t="shared" si="210"/>
        <v/>
      </c>
      <c r="AV399" s="170" t="str">
        <f t="shared" ca="1" si="211"/>
        <v/>
      </c>
      <c r="AW399" s="11"/>
      <c r="AX399" s="11"/>
      <c r="AY399" s="75" t="str">
        <f t="shared" si="212"/>
        <v/>
      </c>
      <c r="AZ399" s="11"/>
      <c r="BA399" s="11"/>
      <c r="BB399" s="75" t="str">
        <f t="shared" si="213"/>
        <v/>
      </c>
      <c r="BC399" s="11"/>
      <c r="BH399" s="52"/>
      <c r="BI399" s="52"/>
      <c r="BJ399" s="52"/>
      <c r="BK399" s="52"/>
      <c r="BL399" s="52"/>
      <c r="BM399" s="52"/>
      <c r="BQ399" s="27"/>
      <c r="BR399" s="27"/>
      <c r="BS399" s="27"/>
      <c r="BT399" s="27"/>
      <c r="BU399" s="27"/>
      <c r="BV399" s="27"/>
      <c r="BW399" s="54"/>
      <c r="BX399" s="26"/>
      <c r="BY399" s="54"/>
      <c r="BZ399" s="26"/>
      <c r="CA399" s="26"/>
      <c r="CB399" s="26"/>
    </row>
    <row r="400" spans="1:80" ht="17.45" customHeight="1">
      <c r="A400" s="86">
        <f t="shared" si="185"/>
        <v>56.5</v>
      </c>
      <c r="B400" s="179">
        <f t="shared" si="204"/>
        <v>46133</v>
      </c>
      <c r="C400" s="8"/>
      <c r="D400" s="11"/>
      <c r="E400" s="12"/>
      <c r="F400" s="11"/>
      <c r="G400" s="74">
        <f t="shared" si="194"/>
        <v>565</v>
      </c>
      <c r="H400" s="75">
        <f t="shared" si="194"/>
        <v>5806</v>
      </c>
      <c r="I400" s="88">
        <f t="shared" si="190"/>
        <v>0</v>
      </c>
      <c r="J400" s="78">
        <f t="shared" si="191"/>
        <v>0</v>
      </c>
      <c r="K400" s="78">
        <f t="shared" si="192"/>
        <v>0</v>
      </c>
      <c r="L400" s="78">
        <f t="shared" si="193"/>
        <v>0</v>
      </c>
      <c r="M400" s="78">
        <f t="shared" ca="1" si="205"/>
        <v>0.22147651006711411</v>
      </c>
      <c r="N400" s="78">
        <f t="shared" ca="1" si="206"/>
        <v>6.3331222292590236E-2</v>
      </c>
      <c r="O400" s="78">
        <f t="shared" si="207"/>
        <v>5.0000000000000001E-4</v>
      </c>
      <c r="P400" s="13"/>
      <c r="Q400" s="8"/>
      <c r="R400" s="13"/>
      <c r="S400" s="89">
        <f t="shared" si="195"/>
        <v>0</v>
      </c>
      <c r="T400" s="75">
        <f t="shared" si="196"/>
        <v>0</v>
      </c>
      <c r="U400" s="90">
        <f t="shared" si="197"/>
        <v>0</v>
      </c>
      <c r="V400" s="82">
        <f t="shared" si="198"/>
        <v>0</v>
      </c>
      <c r="W400" s="8"/>
      <c r="X400" s="8"/>
      <c r="Y400" s="12"/>
      <c r="Z400" s="12"/>
      <c r="AA400" s="12"/>
      <c r="AB400" s="12"/>
      <c r="AC400" s="91">
        <f t="shared" si="186"/>
        <v>0</v>
      </c>
      <c r="AD400" s="75">
        <f t="shared" si="187"/>
        <v>0</v>
      </c>
      <c r="AE400" s="88">
        <f t="shared" si="199"/>
        <v>0</v>
      </c>
      <c r="AF400" s="92">
        <f t="shared" si="200"/>
        <v>0</v>
      </c>
      <c r="AG400" s="93">
        <f t="shared" si="201"/>
        <v>0</v>
      </c>
      <c r="AH400" s="93">
        <f t="shared" si="202"/>
        <v>0</v>
      </c>
      <c r="AI400" s="78">
        <f t="shared" si="203"/>
        <v>0</v>
      </c>
      <c r="AJ400" s="92">
        <f t="shared" si="188"/>
        <v>0</v>
      </c>
      <c r="AK400" s="78">
        <f t="shared" si="189"/>
        <v>0</v>
      </c>
      <c r="AL400" s="11"/>
      <c r="AM400" s="14"/>
      <c r="AN400" s="11"/>
      <c r="AO400" s="15"/>
      <c r="AP400" s="11"/>
      <c r="AQ400" s="11"/>
      <c r="AR400" s="11"/>
      <c r="AS400" s="75" t="str">
        <f t="shared" si="208"/>
        <v/>
      </c>
      <c r="AT400" s="75" t="str">
        <f t="shared" ca="1" si="209"/>
        <v/>
      </c>
      <c r="AU400" s="75" t="str">
        <f t="shared" si="210"/>
        <v/>
      </c>
      <c r="AV400" s="170" t="str">
        <f t="shared" ca="1" si="211"/>
        <v/>
      </c>
      <c r="AW400" s="11"/>
      <c r="AX400" s="11"/>
      <c r="AY400" s="75" t="str">
        <f t="shared" si="212"/>
        <v/>
      </c>
      <c r="AZ400" s="11"/>
      <c r="BA400" s="11"/>
      <c r="BB400" s="75" t="str">
        <f t="shared" si="213"/>
        <v/>
      </c>
      <c r="BC400" s="11"/>
      <c r="BH400" s="52"/>
      <c r="BI400" s="52"/>
      <c r="BJ400" s="52"/>
      <c r="BK400" s="52"/>
      <c r="BL400" s="52"/>
      <c r="BM400" s="52"/>
      <c r="BQ400" s="27"/>
      <c r="BR400" s="27"/>
      <c r="BS400" s="27"/>
      <c r="BT400" s="27"/>
      <c r="BU400" s="27"/>
      <c r="BV400" s="27"/>
      <c r="BW400" s="54"/>
      <c r="BX400" s="26"/>
      <c r="BY400" s="54"/>
      <c r="BZ400" s="26"/>
      <c r="CA400" s="26"/>
      <c r="CB400" s="26"/>
    </row>
    <row r="401" spans="1:80" ht="17.45" customHeight="1">
      <c r="A401" s="94">
        <f t="shared" si="185"/>
        <v>56.6</v>
      </c>
      <c r="B401" s="179">
        <f t="shared" si="204"/>
        <v>46134</v>
      </c>
      <c r="C401" s="8"/>
      <c r="D401" s="11"/>
      <c r="E401" s="12"/>
      <c r="F401" s="11"/>
      <c r="G401" s="74">
        <f t="shared" si="194"/>
        <v>565</v>
      </c>
      <c r="H401" s="75">
        <f t="shared" si="194"/>
        <v>5806</v>
      </c>
      <c r="I401" s="88">
        <f t="shared" si="190"/>
        <v>0</v>
      </c>
      <c r="J401" s="78">
        <f t="shared" si="191"/>
        <v>0</v>
      </c>
      <c r="K401" s="78">
        <f t="shared" si="192"/>
        <v>0</v>
      </c>
      <c r="L401" s="78">
        <f t="shared" si="193"/>
        <v>0</v>
      </c>
      <c r="M401" s="78">
        <f t="shared" ca="1" si="205"/>
        <v>0.22147651006711411</v>
      </c>
      <c r="N401" s="78">
        <f t="shared" ca="1" si="206"/>
        <v>6.3331222292590236E-2</v>
      </c>
      <c r="O401" s="78">
        <f t="shared" si="207"/>
        <v>5.0000000000000001E-4</v>
      </c>
      <c r="P401" s="13"/>
      <c r="Q401" s="8"/>
      <c r="R401" s="13"/>
      <c r="S401" s="89">
        <f t="shared" si="195"/>
        <v>0</v>
      </c>
      <c r="T401" s="75">
        <f t="shared" si="196"/>
        <v>0</v>
      </c>
      <c r="U401" s="90">
        <f t="shared" si="197"/>
        <v>0</v>
      </c>
      <c r="V401" s="82">
        <f t="shared" si="198"/>
        <v>0</v>
      </c>
      <c r="W401" s="8"/>
      <c r="X401" s="8"/>
      <c r="Y401" s="12"/>
      <c r="Z401" s="12"/>
      <c r="AA401" s="12"/>
      <c r="AB401" s="12"/>
      <c r="AC401" s="91">
        <f t="shared" si="186"/>
        <v>0</v>
      </c>
      <c r="AD401" s="75">
        <f t="shared" si="187"/>
        <v>0</v>
      </c>
      <c r="AE401" s="88">
        <f t="shared" si="199"/>
        <v>0</v>
      </c>
      <c r="AF401" s="92">
        <f t="shared" si="200"/>
        <v>0</v>
      </c>
      <c r="AG401" s="93">
        <f t="shared" si="201"/>
        <v>0</v>
      </c>
      <c r="AH401" s="93">
        <f t="shared" si="202"/>
        <v>0</v>
      </c>
      <c r="AI401" s="78">
        <f t="shared" si="203"/>
        <v>0</v>
      </c>
      <c r="AJ401" s="92">
        <f t="shared" si="188"/>
        <v>0</v>
      </c>
      <c r="AK401" s="78">
        <f t="shared" si="189"/>
        <v>0</v>
      </c>
      <c r="AL401" s="11"/>
      <c r="AM401" s="14"/>
      <c r="AN401" s="11"/>
      <c r="AO401" s="15"/>
      <c r="AP401" s="11"/>
      <c r="AQ401" s="11"/>
      <c r="AR401" s="11"/>
      <c r="AS401" s="75" t="str">
        <f t="shared" si="208"/>
        <v/>
      </c>
      <c r="AT401" s="75" t="str">
        <f t="shared" ca="1" si="209"/>
        <v/>
      </c>
      <c r="AU401" s="75" t="str">
        <f t="shared" si="210"/>
        <v/>
      </c>
      <c r="AV401" s="170" t="str">
        <f t="shared" ca="1" si="211"/>
        <v/>
      </c>
      <c r="AW401" s="11"/>
      <c r="AX401" s="11"/>
      <c r="AY401" s="75" t="str">
        <f t="shared" si="212"/>
        <v/>
      </c>
      <c r="AZ401" s="11"/>
      <c r="BA401" s="11"/>
      <c r="BB401" s="75" t="str">
        <f t="shared" si="213"/>
        <v/>
      </c>
      <c r="BC401" s="11"/>
      <c r="BH401" s="52"/>
      <c r="BI401" s="52"/>
      <c r="BJ401" s="52"/>
      <c r="BK401" s="52"/>
      <c r="BL401" s="52"/>
      <c r="BM401" s="52"/>
      <c r="BQ401" s="27"/>
      <c r="BR401" s="27"/>
      <c r="BS401" s="27"/>
      <c r="BT401" s="27"/>
      <c r="BU401" s="27"/>
      <c r="BV401" s="27"/>
      <c r="BW401" s="54"/>
      <c r="BX401" s="26"/>
      <c r="BY401" s="54"/>
      <c r="BZ401" s="26"/>
      <c r="CA401" s="26"/>
      <c r="CB401" s="26"/>
    </row>
    <row r="402" spans="1:80" ht="17.45" customHeight="1" thickBot="1">
      <c r="A402" s="86">
        <f t="shared" ref="A402:A465" si="214">A395+1</f>
        <v>56.7</v>
      </c>
      <c r="B402" s="180">
        <f t="shared" si="204"/>
        <v>46135</v>
      </c>
      <c r="C402" s="16"/>
      <c r="D402" s="17"/>
      <c r="E402" s="18"/>
      <c r="F402" s="17"/>
      <c r="G402" s="96">
        <f t="shared" si="194"/>
        <v>565</v>
      </c>
      <c r="H402" s="97">
        <f t="shared" si="194"/>
        <v>5806</v>
      </c>
      <c r="I402" s="98">
        <f t="shared" si="190"/>
        <v>0</v>
      </c>
      <c r="J402" s="99">
        <f t="shared" si="191"/>
        <v>0</v>
      </c>
      <c r="K402" s="99">
        <f t="shared" si="192"/>
        <v>0</v>
      </c>
      <c r="L402" s="99">
        <f t="shared" si="193"/>
        <v>0</v>
      </c>
      <c r="M402" s="99">
        <f t="shared" ca="1" si="205"/>
        <v>0.22147651006711411</v>
      </c>
      <c r="N402" s="99">
        <f t="shared" ca="1" si="206"/>
        <v>6.3331222292590236E-2</v>
      </c>
      <c r="O402" s="99">
        <f t="shared" si="207"/>
        <v>5.0000000000000001E-4</v>
      </c>
      <c r="P402" s="19"/>
      <c r="Q402" s="16"/>
      <c r="R402" s="19"/>
      <c r="S402" s="89">
        <f t="shared" si="195"/>
        <v>0</v>
      </c>
      <c r="T402" s="75">
        <f t="shared" si="196"/>
        <v>0</v>
      </c>
      <c r="U402" s="100">
        <f t="shared" si="197"/>
        <v>0</v>
      </c>
      <c r="V402" s="101">
        <f t="shared" si="198"/>
        <v>0</v>
      </c>
      <c r="W402" s="16"/>
      <c r="X402" s="8"/>
      <c r="Y402" s="12"/>
      <c r="Z402" s="12"/>
      <c r="AA402" s="12"/>
      <c r="AB402" s="12"/>
      <c r="AC402" s="102">
        <f t="shared" ref="AC402:AC465" si="215">SUM(X402,Y402,Z402,AA402)</f>
        <v>0</v>
      </c>
      <c r="AD402" s="97">
        <f t="shared" ref="AD402:AD465" si="216">W402-AC402</f>
        <v>0</v>
      </c>
      <c r="AE402" s="98">
        <f t="shared" si="199"/>
        <v>0</v>
      </c>
      <c r="AF402" s="103">
        <f t="shared" si="200"/>
        <v>0</v>
      </c>
      <c r="AG402" s="104">
        <f t="shared" si="201"/>
        <v>0</v>
      </c>
      <c r="AH402" s="104">
        <f t="shared" si="202"/>
        <v>0</v>
      </c>
      <c r="AI402" s="99">
        <f t="shared" si="203"/>
        <v>0</v>
      </c>
      <c r="AJ402" s="103">
        <f t="shared" ref="AJ402:AJ465" si="217">IFERROR(AC402/W402,0)</f>
        <v>0</v>
      </c>
      <c r="AK402" s="99">
        <f t="shared" ref="AK402:AK465" si="218">IFERROR(AD402/W402,0)</f>
        <v>0</v>
      </c>
      <c r="AL402" s="17"/>
      <c r="AM402" s="20"/>
      <c r="AN402" s="17"/>
      <c r="AO402" s="21"/>
      <c r="AP402" s="17"/>
      <c r="AQ402" s="17"/>
      <c r="AR402" s="17"/>
      <c r="AS402" s="97" t="str">
        <f t="shared" si="208"/>
        <v/>
      </c>
      <c r="AT402" s="97" t="str">
        <f t="shared" ca="1" si="209"/>
        <v/>
      </c>
      <c r="AU402" s="97" t="str">
        <f t="shared" si="210"/>
        <v/>
      </c>
      <c r="AV402" s="171" t="str">
        <f t="shared" ca="1" si="211"/>
        <v/>
      </c>
      <c r="AW402" s="17"/>
      <c r="AX402" s="17"/>
      <c r="AY402" s="97" t="str">
        <f t="shared" si="212"/>
        <v/>
      </c>
      <c r="AZ402" s="17"/>
      <c r="BA402" s="17"/>
      <c r="BB402" s="97" t="str">
        <f t="shared" si="213"/>
        <v/>
      </c>
      <c r="BC402" s="17"/>
      <c r="BH402" s="52"/>
      <c r="BI402" s="52"/>
      <c r="BJ402" s="52"/>
      <c r="BK402" s="52"/>
      <c r="BL402" s="52"/>
      <c r="BM402" s="52"/>
      <c r="BQ402" s="27"/>
      <c r="BR402" s="27"/>
      <c r="BS402" s="27"/>
      <c r="BT402" s="27"/>
      <c r="BU402" s="27"/>
      <c r="BV402" s="27"/>
      <c r="BW402" s="54"/>
      <c r="BX402" s="26"/>
      <c r="BY402" s="54"/>
      <c r="BZ402" s="26"/>
      <c r="CA402" s="26"/>
      <c r="CB402" s="26"/>
    </row>
    <row r="403" spans="1:80" ht="17.45" customHeight="1" thickTop="1">
      <c r="A403" s="71">
        <f>A396+1</f>
        <v>57.1</v>
      </c>
      <c r="B403" s="178">
        <f t="shared" si="204"/>
        <v>46136</v>
      </c>
      <c r="C403" s="4"/>
      <c r="D403" s="5"/>
      <c r="E403" s="6"/>
      <c r="F403" s="5"/>
      <c r="G403" s="74">
        <f t="shared" si="194"/>
        <v>565</v>
      </c>
      <c r="H403" s="75">
        <f t="shared" si="194"/>
        <v>5806</v>
      </c>
      <c r="I403" s="76">
        <f t="shared" ref="I403:I466" si="219">IFERROR(C403/G402,0)</f>
        <v>0</v>
      </c>
      <c r="J403" s="77">
        <f t="shared" ref="J403:J466" si="220">IFERROR(E403/G402,0)</f>
        <v>0</v>
      </c>
      <c r="K403" s="77">
        <f t="shared" ref="K403:K466" si="221">IFERROR(D403/H402,0)</f>
        <v>0</v>
      </c>
      <c r="L403" s="77">
        <f t="shared" ref="L403:L466" si="222">IFERROR(F403/H402,0)</f>
        <v>0</v>
      </c>
      <c r="M403" s="78">
        <f t="shared" ca="1" si="205"/>
        <v>0.22147651006711411</v>
      </c>
      <c r="N403" s="78">
        <f t="shared" ca="1" si="206"/>
        <v>6.3331222292590236E-2</v>
      </c>
      <c r="O403" s="78">
        <f t="shared" si="207"/>
        <v>5.0000000000000001E-4</v>
      </c>
      <c r="P403" s="13"/>
      <c r="Q403" s="8"/>
      <c r="R403" s="13"/>
      <c r="S403" s="79">
        <f t="shared" si="195"/>
        <v>0</v>
      </c>
      <c r="T403" s="80">
        <f t="shared" si="196"/>
        <v>0</v>
      </c>
      <c r="U403" s="90">
        <f t="shared" si="197"/>
        <v>0</v>
      </c>
      <c r="V403" s="82">
        <f t="shared" si="198"/>
        <v>0</v>
      </c>
      <c r="W403" s="4"/>
      <c r="X403" s="4"/>
      <c r="Y403" s="6"/>
      <c r="Z403" s="6"/>
      <c r="AA403" s="6"/>
      <c r="AB403" s="6"/>
      <c r="AC403" s="83">
        <f t="shared" si="215"/>
        <v>0</v>
      </c>
      <c r="AD403" s="80">
        <f t="shared" si="216"/>
        <v>0</v>
      </c>
      <c r="AE403" s="76">
        <f t="shared" si="199"/>
        <v>0</v>
      </c>
      <c r="AF403" s="84">
        <f t="shared" si="200"/>
        <v>0</v>
      </c>
      <c r="AG403" s="85">
        <f t="shared" si="201"/>
        <v>0</v>
      </c>
      <c r="AH403" s="85">
        <f t="shared" si="202"/>
        <v>0</v>
      </c>
      <c r="AI403" s="77">
        <f t="shared" si="203"/>
        <v>0</v>
      </c>
      <c r="AJ403" s="84">
        <f t="shared" si="217"/>
        <v>0</v>
      </c>
      <c r="AK403" s="77">
        <f t="shared" si="218"/>
        <v>0</v>
      </c>
      <c r="AL403" s="5"/>
      <c r="AM403" s="9"/>
      <c r="AN403" s="5"/>
      <c r="AO403" s="10"/>
      <c r="AP403" s="5"/>
      <c r="AQ403" s="5"/>
      <c r="AR403" s="5"/>
      <c r="AS403" s="80" t="str">
        <f t="shared" si="208"/>
        <v/>
      </c>
      <c r="AT403" s="80" t="str">
        <f t="shared" ca="1" si="209"/>
        <v/>
      </c>
      <c r="AU403" s="80" t="str">
        <f t="shared" si="210"/>
        <v/>
      </c>
      <c r="AV403" s="172" t="str">
        <f t="shared" ca="1" si="211"/>
        <v/>
      </c>
      <c r="AW403" s="5"/>
      <c r="AX403" s="5"/>
      <c r="AY403" s="80" t="str">
        <f t="shared" si="212"/>
        <v/>
      </c>
      <c r="AZ403" s="165"/>
      <c r="BA403" s="165"/>
      <c r="BB403" s="80" t="str">
        <f t="shared" si="213"/>
        <v/>
      </c>
      <c r="BC403" s="5"/>
      <c r="BH403" s="52"/>
      <c r="BI403" s="52"/>
      <c r="BJ403" s="52"/>
      <c r="BK403" s="52"/>
      <c r="BL403" s="52"/>
      <c r="BM403" s="52"/>
      <c r="BQ403" s="27"/>
      <c r="BR403" s="27"/>
      <c r="BS403" s="27"/>
      <c r="BT403" s="27"/>
      <c r="BU403" s="27"/>
      <c r="BV403" s="27"/>
      <c r="BW403" s="54"/>
      <c r="BX403" s="26"/>
      <c r="BY403" s="54"/>
      <c r="BZ403" s="26"/>
      <c r="CA403" s="26"/>
      <c r="CB403" s="26"/>
    </row>
    <row r="404" spans="1:80" ht="17.45" customHeight="1">
      <c r="A404" s="86">
        <f t="shared" si="214"/>
        <v>57.2</v>
      </c>
      <c r="B404" s="179">
        <f t="shared" si="204"/>
        <v>46137</v>
      </c>
      <c r="C404" s="8"/>
      <c r="D404" s="11"/>
      <c r="E404" s="12"/>
      <c r="F404" s="11"/>
      <c r="G404" s="74">
        <f t="shared" si="194"/>
        <v>565</v>
      </c>
      <c r="H404" s="75">
        <f t="shared" si="194"/>
        <v>5806</v>
      </c>
      <c r="I404" s="88">
        <f t="shared" si="219"/>
        <v>0</v>
      </c>
      <c r="J404" s="78">
        <f t="shared" si="220"/>
        <v>0</v>
      </c>
      <c r="K404" s="78">
        <f t="shared" si="221"/>
        <v>0</v>
      </c>
      <c r="L404" s="78">
        <f t="shared" si="222"/>
        <v>0</v>
      </c>
      <c r="M404" s="78">
        <f t="shared" ca="1" si="205"/>
        <v>0.22147651006711411</v>
      </c>
      <c r="N404" s="78">
        <f t="shared" ca="1" si="206"/>
        <v>6.3331222292590236E-2</v>
      </c>
      <c r="O404" s="78">
        <f t="shared" si="207"/>
        <v>5.0000000000000001E-4</v>
      </c>
      <c r="P404" s="13"/>
      <c r="Q404" s="8"/>
      <c r="R404" s="13"/>
      <c r="S404" s="89">
        <f t="shared" si="195"/>
        <v>0</v>
      </c>
      <c r="T404" s="75">
        <f t="shared" si="196"/>
        <v>0</v>
      </c>
      <c r="U404" s="90">
        <f t="shared" si="197"/>
        <v>0</v>
      </c>
      <c r="V404" s="82">
        <f t="shared" si="198"/>
        <v>0</v>
      </c>
      <c r="W404" s="8"/>
      <c r="X404" s="8"/>
      <c r="Y404" s="12"/>
      <c r="Z404" s="12"/>
      <c r="AA404" s="12"/>
      <c r="AB404" s="12"/>
      <c r="AC404" s="91">
        <f t="shared" si="215"/>
        <v>0</v>
      </c>
      <c r="AD404" s="75">
        <f t="shared" si="216"/>
        <v>0</v>
      </c>
      <c r="AE404" s="88">
        <f t="shared" si="199"/>
        <v>0</v>
      </c>
      <c r="AF404" s="92">
        <f t="shared" si="200"/>
        <v>0</v>
      </c>
      <c r="AG404" s="93">
        <f t="shared" si="201"/>
        <v>0</v>
      </c>
      <c r="AH404" s="93">
        <f t="shared" si="202"/>
        <v>0</v>
      </c>
      <c r="AI404" s="78">
        <f t="shared" si="203"/>
        <v>0</v>
      </c>
      <c r="AJ404" s="92">
        <f t="shared" si="217"/>
        <v>0</v>
      </c>
      <c r="AK404" s="78">
        <f t="shared" si="218"/>
        <v>0</v>
      </c>
      <c r="AL404" s="11"/>
      <c r="AM404" s="14"/>
      <c r="AN404" s="11"/>
      <c r="AO404" s="15"/>
      <c r="AP404" s="11"/>
      <c r="AQ404" s="11"/>
      <c r="AR404" s="11"/>
      <c r="AS404" s="75" t="str">
        <f t="shared" si="208"/>
        <v/>
      </c>
      <c r="AT404" s="75" t="str">
        <f t="shared" ca="1" si="209"/>
        <v/>
      </c>
      <c r="AU404" s="75" t="str">
        <f t="shared" si="210"/>
        <v/>
      </c>
      <c r="AV404" s="170" t="str">
        <f t="shared" ca="1" si="211"/>
        <v/>
      </c>
      <c r="AW404" s="11"/>
      <c r="AX404" s="11"/>
      <c r="AY404" s="75" t="str">
        <f t="shared" si="212"/>
        <v/>
      </c>
      <c r="AZ404" s="11"/>
      <c r="BA404" s="11"/>
      <c r="BB404" s="75" t="str">
        <f t="shared" si="213"/>
        <v/>
      </c>
      <c r="BC404" s="11"/>
      <c r="BH404" s="52"/>
      <c r="BI404" s="52"/>
      <c r="BJ404" s="52"/>
      <c r="BK404" s="52"/>
      <c r="BL404" s="52"/>
      <c r="BM404" s="52"/>
      <c r="BQ404" s="27"/>
      <c r="BR404" s="27"/>
      <c r="BS404" s="27"/>
      <c r="BT404" s="27"/>
      <c r="BU404" s="27"/>
      <c r="BV404" s="27"/>
      <c r="BW404" s="54"/>
      <c r="BX404" s="26"/>
      <c r="BY404" s="54"/>
      <c r="BZ404" s="26"/>
      <c r="CA404" s="26"/>
      <c r="CB404" s="26"/>
    </row>
    <row r="405" spans="1:80" ht="17.45" customHeight="1">
      <c r="A405" s="94">
        <f t="shared" si="214"/>
        <v>57.3</v>
      </c>
      <c r="B405" s="179">
        <f t="shared" si="204"/>
        <v>46138</v>
      </c>
      <c r="C405" s="8"/>
      <c r="D405" s="11"/>
      <c r="E405" s="12"/>
      <c r="F405" s="11"/>
      <c r="G405" s="74">
        <f t="shared" si="194"/>
        <v>565</v>
      </c>
      <c r="H405" s="75">
        <f t="shared" si="194"/>
        <v>5806</v>
      </c>
      <c r="I405" s="88">
        <f t="shared" si="219"/>
        <v>0</v>
      </c>
      <c r="J405" s="78">
        <f t="shared" si="220"/>
        <v>0</v>
      </c>
      <c r="K405" s="78">
        <f t="shared" si="221"/>
        <v>0</v>
      </c>
      <c r="L405" s="78">
        <f t="shared" si="222"/>
        <v>0</v>
      </c>
      <c r="M405" s="78">
        <f t="shared" ca="1" si="205"/>
        <v>0.22147651006711411</v>
      </c>
      <c r="N405" s="78">
        <f t="shared" ca="1" si="206"/>
        <v>6.3331222292590236E-2</v>
      </c>
      <c r="O405" s="78">
        <f t="shared" si="207"/>
        <v>5.0000000000000001E-4</v>
      </c>
      <c r="P405" s="13"/>
      <c r="Q405" s="8"/>
      <c r="R405" s="13"/>
      <c r="S405" s="89">
        <f t="shared" si="195"/>
        <v>0</v>
      </c>
      <c r="T405" s="75">
        <f t="shared" si="196"/>
        <v>0</v>
      </c>
      <c r="U405" s="90">
        <f t="shared" si="197"/>
        <v>0</v>
      </c>
      <c r="V405" s="82">
        <f t="shared" si="198"/>
        <v>0</v>
      </c>
      <c r="W405" s="8"/>
      <c r="X405" s="8"/>
      <c r="Y405" s="12"/>
      <c r="Z405" s="12"/>
      <c r="AA405" s="12"/>
      <c r="AB405" s="12"/>
      <c r="AC405" s="91">
        <f t="shared" si="215"/>
        <v>0</v>
      </c>
      <c r="AD405" s="75">
        <f t="shared" si="216"/>
        <v>0</v>
      </c>
      <c r="AE405" s="88">
        <f t="shared" si="199"/>
        <v>0</v>
      </c>
      <c r="AF405" s="92">
        <f t="shared" si="200"/>
        <v>0</v>
      </c>
      <c r="AG405" s="93">
        <f t="shared" si="201"/>
        <v>0</v>
      </c>
      <c r="AH405" s="93">
        <f t="shared" si="202"/>
        <v>0</v>
      </c>
      <c r="AI405" s="78">
        <f t="shared" si="203"/>
        <v>0</v>
      </c>
      <c r="AJ405" s="92">
        <f t="shared" si="217"/>
        <v>0</v>
      </c>
      <c r="AK405" s="78">
        <f t="shared" si="218"/>
        <v>0</v>
      </c>
      <c r="AL405" s="11"/>
      <c r="AM405" s="14"/>
      <c r="AN405" s="11"/>
      <c r="AO405" s="15"/>
      <c r="AP405" s="11"/>
      <c r="AQ405" s="11"/>
      <c r="AR405" s="11"/>
      <c r="AS405" s="75" t="str">
        <f t="shared" si="208"/>
        <v/>
      </c>
      <c r="AT405" s="75" t="str">
        <f t="shared" ca="1" si="209"/>
        <v/>
      </c>
      <c r="AU405" s="75" t="str">
        <f t="shared" si="210"/>
        <v/>
      </c>
      <c r="AV405" s="170" t="str">
        <f t="shared" ca="1" si="211"/>
        <v/>
      </c>
      <c r="AW405" s="11"/>
      <c r="AX405" s="11"/>
      <c r="AY405" s="75" t="str">
        <f t="shared" si="212"/>
        <v/>
      </c>
      <c r="AZ405" s="11"/>
      <c r="BA405" s="11"/>
      <c r="BB405" s="75" t="str">
        <f t="shared" si="213"/>
        <v/>
      </c>
      <c r="BC405" s="11"/>
      <c r="BH405" s="52"/>
      <c r="BI405" s="52"/>
      <c r="BJ405" s="52"/>
      <c r="BK405" s="52"/>
      <c r="BL405" s="52"/>
      <c r="BM405" s="52"/>
      <c r="BQ405" s="27"/>
      <c r="BR405" s="27"/>
      <c r="BS405" s="27"/>
      <c r="BT405" s="27"/>
      <c r="BU405" s="27"/>
      <c r="BV405" s="27"/>
      <c r="BW405" s="54"/>
      <c r="BX405" s="26"/>
      <c r="BY405" s="54"/>
      <c r="BZ405" s="26"/>
      <c r="CA405" s="26"/>
      <c r="CB405" s="26"/>
    </row>
    <row r="406" spans="1:80" ht="17.45" customHeight="1">
      <c r="A406" s="86">
        <f t="shared" si="214"/>
        <v>57.4</v>
      </c>
      <c r="B406" s="179">
        <f t="shared" si="204"/>
        <v>46139</v>
      </c>
      <c r="C406" s="8"/>
      <c r="D406" s="11"/>
      <c r="E406" s="12"/>
      <c r="F406" s="11"/>
      <c r="G406" s="74">
        <f t="shared" si="194"/>
        <v>565</v>
      </c>
      <c r="H406" s="75">
        <f t="shared" si="194"/>
        <v>5806</v>
      </c>
      <c r="I406" s="88">
        <f t="shared" si="219"/>
        <v>0</v>
      </c>
      <c r="J406" s="78">
        <f t="shared" si="220"/>
        <v>0</v>
      </c>
      <c r="K406" s="78">
        <f t="shared" si="221"/>
        <v>0</v>
      </c>
      <c r="L406" s="78">
        <f t="shared" si="222"/>
        <v>0</v>
      </c>
      <c r="M406" s="78">
        <f t="shared" ca="1" si="205"/>
        <v>0.22147651006711411</v>
      </c>
      <c r="N406" s="78">
        <f t="shared" ca="1" si="206"/>
        <v>6.3331222292590236E-2</v>
      </c>
      <c r="O406" s="78">
        <f t="shared" si="207"/>
        <v>5.0000000000000001E-4</v>
      </c>
      <c r="P406" s="13"/>
      <c r="Q406" s="8"/>
      <c r="R406" s="13"/>
      <c r="S406" s="89">
        <f t="shared" si="195"/>
        <v>0</v>
      </c>
      <c r="T406" s="75">
        <f t="shared" si="196"/>
        <v>0</v>
      </c>
      <c r="U406" s="90">
        <f t="shared" si="197"/>
        <v>0</v>
      </c>
      <c r="V406" s="82">
        <f t="shared" si="198"/>
        <v>0</v>
      </c>
      <c r="W406" s="8"/>
      <c r="X406" s="8"/>
      <c r="Y406" s="12"/>
      <c r="Z406" s="12"/>
      <c r="AA406" s="12"/>
      <c r="AB406" s="12"/>
      <c r="AC406" s="91">
        <f t="shared" si="215"/>
        <v>0</v>
      </c>
      <c r="AD406" s="75">
        <f t="shared" si="216"/>
        <v>0</v>
      </c>
      <c r="AE406" s="88">
        <f t="shared" si="199"/>
        <v>0</v>
      </c>
      <c r="AF406" s="92">
        <f t="shared" si="200"/>
        <v>0</v>
      </c>
      <c r="AG406" s="93">
        <f t="shared" si="201"/>
        <v>0</v>
      </c>
      <c r="AH406" s="93">
        <f t="shared" si="202"/>
        <v>0</v>
      </c>
      <c r="AI406" s="78">
        <f t="shared" si="203"/>
        <v>0</v>
      </c>
      <c r="AJ406" s="92">
        <f t="shared" si="217"/>
        <v>0</v>
      </c>
      <c r="AK406" s="78">
        <f t="shared" si="218"/>
        <v>0</v>
      </c>
      <c r="AL406" s="11"/>
      <c r="AM406" s="14"/>
      <c r="AN406" s="11"/>
      <c r="AO406" s="15"/>
      <c r="AP406" s="11"/>
      <c r="AQ406" s="11"/>
      <c r="AR406" s="11"/>
      <c r="AS406" s="75" t="str">
        <f t="shared" si="208"/>
        <v/>
      </c>
      <c r="AT406" s="75" t="str">
        <f t="shared" ca="1" si="209"/>
        <v/>
      </c>
      <c r="AU406" s="75" t="str">
        <f t="shared" si="210"/>
        <v/>
      </c>
      <c r="AV406" s="170" t="str">
        <f t="shared" ca="1" si="211"/>
        <v/>
      </c>
      <c r="AW406" s="11"/>
      <c r="AX406" s="11"/>
      <c r="AY406" s="75" t="str">
        <f t="shared" si="212"/>
        <v/>
      </c>
      <c r="AZ406" s="11"/>
      <c r="BA406" s="11"/>
      <c r="BB406" s="75" t="str">
        <f t="shared" si="213"/>
        <v/>
      </c>
      <c r="BC406" s="11"/>
      <c r="BH406" s="52"/>
      <c r="BI406" s="52"/>
      <c r="BJ406" s="52"/>
      <c r="BK406" s="52"/>
      <c r="BL406" s="52"/>
      <c r="BM406" s="52"/>
      <c r="BQ406" s="27"/>
      <c r="BR406" s="27"/>
      <c r="BS406" s="27"/>
      <c r="BT406" s="27"/>
      <c r="BU406" s="27"/>
      <c r="BV406" s="27"/>
      <c r="BW406" s="54"/>
      <c r="BX406" s="26"/>
      <c r="BY406" s="54"/>
      <c r="BZ406" s="26"/>
      <c r="CA406" s="26"/>
      <c r="CB406" s="26"/>
    </row>
    <row r="407" spans="1:80" ht="17.45" customHeight="1">
      <c r="A407" s="94">
        <f t="shared" si="214"/>
        <v>57.5</v>
      </c>
      <c r="B407" s="179">
        <f t="shared" si="204"/>
        <v>46140</v>
      </c>
      <c r="C407" s="8"/>
      <c r="D407" s="11"/>
      <c r="E407" s="12"/>
      <c r="F407" s="11"/>
      <c r="G407" s="74">
        <f t="shared" si="194"/>
        <v>565</v>
      </c>
      <c r="H407" s="75">
        <f t="shared" si="194"/>
        <v>5806</v>
      </c>
      <c r="I407" s="88">
        <f t="shared" si="219"/>
        <v>0</v>
      </c>
      <c r="J407" s="78">
        <f t="shared" si="220"/>
        <v>0</v>
      </c>
      <c r="K407" s="78">
        <f t="shared" si="221"/>
        <v>0</v>
      </c>
      <c r="L407" s="78">
        <f t="shared" si="222"/>
        <v>0</v>
      </c>
      <c r="M407" s="78">
        <f t="shared" ca="1" si="205"/>
        <v>0.22147651006711411</v>
      </c>
      <c r="N407" s="78">
        <f t="shared" ca="1" si="206"/>
        <v>6.3331222292590236E-2</v>
      </c>
      <c r="O407" s="78">
        <f t="shared" si="207"/>
        <v>5.0000000000000001E-4</v>
      </c>
      <c r="P407" s="13"/>
      <c r="Q407" s="8"/>
      <c r="R407" s="13"/>
      <c r="S407" s="89">
        <f t="shared" si="195"/>
        <v>0</v>
      </c>
      <c r="T407" s="75">
        <f t="shared" si="196"/>
        <v>0</v>
      </c>
      <c r="U407" s="90">
        <f t="shared" si="197"/>
        <v>0</v>
      </c>
      <c r="V407" s="82">
        <f t="shared" si="198"/>
        <v>0</v>
      </c>
      <c r="W407" s="8"/>
      <c r="X407" s="8"/>
      <c r="Y407" s="12"/>
      <c r="Z407" s="12"/>
      <c r="AA407" s="12"/>
      <c r="AB407" s="12"/>
      <c r="AC407" s="91">
        <f t="shared" si="215"/>
        <v>0</v>
      </c>
      <c r="AD407" s="75">
        <f t="shared" si="216"/>
        <v>0</v>
      </c>
      <c r="AE407" s="88">
        <f t="shared" si="199"/>
        <v>0</v>
      </c>
      <c r="AF407" s="92">
        <f t="shared" si="200"/>
        <v>0</v>
      </c>
      <c r="AG407" s="93">
        <f t="shared" si="201"/>
        <v>0</v>
      </c>
      <c r="AH407" s="93">
        <f t="shared" si="202"/>
        <v>0</v>
      </c>
      <c r="AI407" s="78">
        <f t="shared" si="203"/>
        <v>0</v>
      </c>
      <c r="AJ407" s="92">
        <f t="shared" si="217"/>
        <v>0</v>
      </c>
      <c r="AK407" s="78">
        <f t="shared" si="218"/>
        <v>0</v>
      </c>
      <c r="AL407" s="11"/>
      <c r="AM407" s="14"/>
      <c r="AN407" s="11"/>
      <c r="AO407" s="15"/>
      <c r="AP407" s="11"/>
      <c r="AQ407" s="11"/>
      <c r="AR407" s="11"/>
      <c r="AS407" s="75" t="str">
        <f t="shared" si="208"/>
        <v/>
      </c>
      <c r="AT407" s="75" t="str">
        <f t="shared" ca="1" si="209"/>
        <v/>
      </c>
      <c r="AU407" s="75" t="str">
        <f t="shared" si="210"/>
        <v/>
      </c>
      <c r="AV407" s="170" t="str">
        <f t="shared" ca="1" si="211"/>
        <v/>
      </c>
      <c r="AW407" s="11"/>
      <c r="AX407" s="11"/>
      <c r="AY407" s="75" t="str">
        <f t="shared" si="212"/>
        <v/>
      </c>
      <c r="AZ407" s="11"/>
      <c r="BA407" s="11"/>
      <c r="BB407" s="75" t="str">
        <f t="shared" si="213"/>
        <v/>
      </c>
      <c r="BC407" s="11"/>
      <c r="BH407" s="52"/>
      <c r="BI407" s="52"/>
      <c r="BJ407" s="52"/>
      <c r="BK407" s="52"/>
      <c r="BL407" s="52"/>
      <c r="BM407" s="52"/>
      <c r="BQ407" s="27"/>
      <c r="BR407" s="27"/>
      <c r="BS407" s="27"/>
      <c r="BT407" s="27"/>
      <c r="BU407" s="27"/>
      <c r="BV407" s="27"/>
      <c r="BW407" s="54"/>
      <c r="BX407" s="26"/>
      <c r="BY407" s="54"/>
      <c r="BZ407" s="26"/>
      <c r="CA407" s="26"/>
      <c r="CB407" s="26"/>
    </row>
    <row r="408" spans="1:80" ht="17.45" customHeight="1">
      <c r="A408" s="86">
        <f t="shared" si="214"/>
        <v>57.6</v>
      </c>
      <c r="B408" s="179">
        <f t="shared" si="204"/>
        <v>46141</v>
      </c>
      <c r="C408" s="8"/>
      <c r="D408" s="11"/>
      <c r="E408" s="12"/>
      <c r="F408" s="11"/>
      <c r="G408" s="74">
        <f t="shared" si="194"/>
        <v>565</v>
      </c>
      <c r="H408" s="75">
        <f t="shared" si="194"/>
        <v>5806</v>
      </c>
      <c r="I408" s="88">
        <f t="shared" si="219"/>
        <v>0</v>
      </c>
      <c r="J408" s="78">
        <f t="shared" si="220"/>
        <v>0</v>
      </c>
      <c r="K408" s="78">
        <f t="shared" si="221"/>
        <v>0</v>
      </c>
      <c r="L408" s="78">
        <f t="shared" si="222"/>
        <v>0</v>
      </c>
      <c r="M408" s="78">
        <f t="shared" ca="1" si="205"/>
        <v>0.22147651006711411</v>
      </c>
      <c r="N408" s="78">
        <f t="shared" ca="1" si="206"/>
        <v>6.3331222292590236E-2</v>
      </c>
      <c r="O408" s="78">
        <f t="shared" si="207"/>
        <v>5.0000000000000001E-4</v>
      </c>
      <c r="P408" s="13"/>
      <c r="Q408" s="8"/>
      <c r="R408" s="13"/>
      <c r="S408" s="89">
        <f t="shared" si="195"/>
        <v>0</v>
      </c>
      <c r="T408" s="75">
        <f t="shared" si="196"/>
        <v>0</v>
      </c>
      <c r="U408" s="90">
        <f t="shared" si="197"/>
        <v>0</v>
      </c>
      <c r="V408" s="82">
        <f t="shared" si="198"/>
        <v>0</v>
      </c>
      <c r="W408" s="8"/>
      <c r="X408" s="8"/>
      <c r="Y408" s="12"/>
      <c r="Z408" s="12"/>
      <c r="AA408" s="12"/>
      <c r="AB408" s="12"/>
      <c r="AC408" s="91">
        <f t="shared" si="215"/>
        <v>0</v>
      </c>
      <c r="AD408" s="75">
        <f t="shared" si="216"/>
        <v>0</v>
      </c>
      <c r="AE408" s="88">
        <f t="shared" si="199"/>
        <v>0</v>
      </c>
      <c r="AF408" s="92">
        <f t="shared" si="200"/>
        <v>0</v>
      </c>
      <c r="AG408" s="93">
        <f t="shared" si="201"/>
        <v>0</v>
      </c>
      <c r="AH408" s="93">
        <f t="shared" si="202"/>
        <v>0</v>
      </c>
      <c r="AI408" s="78">
        <f t="shared" si="203"/>
        <v>0</v>
      </c>
      <c r="AJ408" s="92">
        <f t="shared" si="217"/>
        <v>0</v>
      </c>
      <c r="AK408" s="78">
        <f t="shared" si="218"/>
        <v>0</v>
      </c>
      <c r="AL408" s="11"/>
      <c r="AM408" s="14"/>
      <c r="AN408" s="11"/>
      <c r="AO408" s="15"/>
      <c r="AP408" s="11"/>
      <c r="AQ408" s="11"/>
      <c r="AR408" s="11"/>
      <c r="AS408" s="75" t="str">
        <f t="shared" si="208"/>
        <v/>
      </c>
      <c r="AT408" s="75" t="str">
        <f t="shared" ca="1" si="209"/>
        <v/>
      </c>
      <c r="AU408" s="75" t="str">
        <f t="shared" si="210"/>
        <v/>
      </c>
      <c r="AV408" s="170" t="str">
        <f t="shared" ca="1" si="211"/>
        <v/>
      </c>
      <c r="AW408" s="11"/>
      <c r="AX408" s="11"/>
      <c r="AY408" s="75" t="str">
        <f t="shared" si="212"/>
        <v/>
      </c>
      <c r="AZ408" s="11"/>
      <c r="BA408" s="11"/>
      <c r="BB408" s="75" t="str">
        <f t="shared" si="213"/>
        <v/>
      </c>
      <c r="BC408" s="11"/>
      <c r="BH408" s="52"/>
      <c r="BI408" s="52"/>
      <c r="BJ408" s="52"/>
      <c r="BK408" s="52"/>
      <c r="BL408" s="52"/>
      <c r="BM408" s="52"/>
      <c r="BQ408" s="27"/>
      <c r="BR408" s="27"/>
      <c r="BS408" s="27"/>
      <c r="BT408" s="27"/>
      <c r="BU408" s="27"/>
      <c r="BV408" s="27"/>
      <c r="BW408" s="54"/>
      <c r="BX408" s="26"/>
      <c r="BY408" s="54"/>
      <c r="BZ408" s="26"/>
      <c r="CA408" s="26"/>
      <c r="CB408" s="26"/>
    </row>
    <row r="409" spans="1:80" ht="17.45" customHeight="1" thickBot="1">
      <c r="A409" s="94">
        <f t="shared" si="214"/>
        <v>57.7</v>
      </c>
      <c r="B409" s="180">
        <f t="shared" si="204"/>
        <v>46142</v>
      </c>
      <c r="C409" s="16"/>
      <c r="D409" s="17"/>
      <c r="E409" s="18"/>
      <c r="F409" s="17"/>
      <c r="G409" s="96">
        <f t="shared" si="194"/>
        <v>565</v>
      </c>
      <c r="H409" s="97">
        <f t="shared" si="194"/>
        <v>5806</v>
      </c>
      <c r="I409" s="98">
        <f t="shared" si="219"/>
        <v>0</v>
      </c>
      <c r="J409" s="99">
        <f t="shared" si="220"/>
        <v>0</v>
      </c>
      <c r="K409" s="99">
        <f t="shared" si="221"/>
        <v>0</v>
      </c>
      <c r="L409" s="99">
        <f t="shared" si="222"/>
        <v>0</v>
      </c>
      <c r="M409" s="99">
        <f t="shared" ca="1" si="205"/>
        <v>0.22147651006711411</v>
      </c>
      <c r="N409" s="99">
        <f t="shared" ca="1" si="206"/>
        <v>6.3331222292590236E-2</v>
      </c>
      <c r="O409" s="99">
        <f t="shared" si="207"/>
        <v>5.0000000000000001E-4</v>
      </c>
      <c r="P409" s="19"/>
      <c r="Q409" s="16"/>
      <c r="R409" s="19"/>
      <c r="S409" s="89">
        <f t="shared" si="195"/>
        <v>0</v>
      </c>
      <c r="T409" s="75">
        <f t="shared" si="196"/>
        <v>0</v>
      </c>
      <c r="U409" s="100">
        <f t="shared" si="197"/>
        <v>0</v>
      </c>
      <c r="V409" s="101">
        <f t="shared" si="198"/>
        <v>0</v>
      </c>
      <c r="W409" s="16"/>
      <c r="X409" s="8"/>
      <c r="Y409" s="12"/>
      <c r="Z409" s="12"/>
      <c r="AA409" s="12"/>
      <c r="AB409" s="12"/>
      <c r="AC409" s="102">
        <f t="shared" si="215"/>
        <v>0</v>
      </c>
      <c r="AD409" s="97">
        <f t="shared" si="216"/>
        <v>0</v>
      </c>
      <c r="AE409" s="98">
        <f t="shared" si="199"/>
        <v>0</v>
      </c>
      <c r="AF409" s="103">
        <f t="shared" si="200"/>
        <v>0</v>
      </c>
      <c r="AG409" s="104">
        <f t="shared" si="201"/>
        <v>0</v>
      </c>
      <c r="AH409" s="104">
        <f t="shared" si="202"/>
        <v>0</v>
      </c>
      <c r="AI409" s="99">
        <f t="shared" si="203"/>
        <v>0</v>
      </c>
      <c r="AJ409" s="103">
        <f t="shared" si="217"/>
        <v>0</v>
      </c>
      <c r="AK409" s="99">
        <f t="shared" si="218"/>
        <v>0</v>
      </c>
      <c r="AL409" s="17"/>
      <c r="AM409" s="20"/>
      <c r="AN409" s="17"/>
      <c r="AO409" s="21"/>
      <c r="AP409" s="17"/>
      <c r="AQ409" s="17"/>
      <c r="AR409" s="17"/>
      <c r="AS409" s="97" t="str">
        <f t="shared" si="208"/>
        <v/>
      </c>
      <c r="AT409" s="97" t="str">
        <f t="shared" ca="1" si="209"/>
        <v/>
      </c>
      <c r="AU409" s="97" t="str">
        <f t="shared" si="210"/>
        <v/>
      </c>
      <c r="AV409" s="171" t="str">
        <f t="shared" ca="1" si="211"/>
        <v/>
      </c>
      <c r="AW409" s="17"/>
      <c r="AX409" s="17"/>
      <c r="AY409" s="97" t="str">
        <f t="shared" si="212"/>
        <v/>
      </c>
      <c r="AZ409" s="17"/>
      <c r="BA409" s="17"/>
      <c r="BB409" s="97" t="str">
        <f t="shared" si="213"/>
        <v/>
      </c>
      <c r="BC409" s="17"/>
      <c r="BH409" s="52"/>
      <c r="BI409" s="52"/>
      <c r="BJ409" s="52"/>
      <c r="BK409" s="52"/>
      <c r="BL409" s="52"/>
      <c r="BM409" s="52"/>
      <c r="BQ409" s="27"/>
      <c r="BR409" s="27"/>
      <c r="BS409" s="27"/>
      <c r="BT409" s="27"/>
      <c r="BU409" s="27"/>
      <c r="BV409" s="27"/>
      <c r="BW409" s="54"/>
      <c r="BX409" s="26"/>
      <c r="BY409" s="54"/>
      <c r="BZ409" s="26"/>
      <c r="CA409" s="26"/>
      <c r="CB409" s="26"/>
    </row>
    <row r="410" spans="1:80" ht="17.45" customHeight="1" thickTop="1">
      <c r="A410" s="105">
        <f>A403+1</f>
        <v>58.1</v>
      </c>
      <c r="B410" s="178">
        <f t="shared" si="204"/>
        <v>46143</v>
      </c>
      <c r="C410" s="4"/>
      <c r="D410" s="5"/>
      <c r="E410" s="6"/>
      <c r="F410" s="5"/>
      <c r="G410" s="74">
        <f t="shared" si="194"/>
        <v>565</v>
      </c>
      <c r="H410" s="75">
        <f t="shared" si="194"/>
        <v>5806</v>
      </c>
      <c r="I410" s="76">
        <f t="shared" si="219"/>
        <v>0</v>
      </c>
      <c r="J410" s="77">
        <f t="shared" si="220"/>
        <v>0</v>
      </c>
      <c r="K410" s="77">
        <f t="shared" si="221"/>
        <v>0</v>
      </c>
      <c r="L410" s="77">
        <f t="shared" si="222"/>
        <v>0</v>
      </c>
      <c r="M410" s="78">
        <f t="shared" ca="1" si="205"/>
        <v>0.22147651006711411</v>
      </c>
      <c r="N410" s="78">
        <f t="shared" ca="1" si="206"/>
        <v>6.3331222292590236E-2</v>
      </c>
      <c r="O410" s="78">
        <f t="shared" si="207"/>
        <v>5.0000000000000001E-4</v>
      </c>
      <c r="P410" s="13"/>
      <c r="Q410" s="8"/>
      <c r="R410" s="13"/>
      <c r="S410" s="79">
        <f t="shared" si="195"/>
        <v>0</v>
      </c>
      <c r="T410" s="80">
        <f t="shared" si="196"/>
        <v>0</v>
      </c>
      <c r="U410" s="90">
        <f t="shared" si="197"/>
        <v>0</v>
      </c>
      <c r="V410" s="82">
        <f t="shared" si="198"/>
        <v>0</v>
      </c>
      <c r="W410" s="4"/>
      <c r="X410" s="4"/>
      <c r="Y410" s="6"/>
      <c r="Z410" s="6"/>
      <c r="AA410" s="6"/>
      <c r="AB410" s="6"/>
      <c r="AC410" s="83">
        <f t="shared" si="215"/>
        <v>0</v>
      </c>
      <c r="AD410" s="80">
        <f t="shared" si="216"/>
        <v>0</v>
      </c>
      <c r="AE410" s="76">
        <f t="shared" si="199"/>
        <v>0</v>
      </c>
      <c r="AF410" s="84">
        <f t="shared" si="200"/>
        <v>0</v>
      </c>
      <c r="AG410" s="85">
        <f t="shared" si="201"/>
        <v>0</v>
      </c>
      <c r="AH410" s="85">
        <f t="shared" si="202"/>
        <v>0</v>
      </c>
      <c r="AI410" s="77">
        <f t="shared" si="203"/>
        <v>0</v>
      </c>
      <c r="AJ410" s="84">
        <f t="shared" si="217"/>
        <v>0</v>
      </c>
      <c r="AK410" s="77">
        <f t="shared" si="218"/>
        <v>0</v>
      </c>
      <c r="AL410" s="5"/>
      <c r="AM410" s="9"/>
      <c r="AN410" s="5"/>
      <c r="AO410" s="10"/>
      <c r="AP410" s="5"/>
      <c r="AQ410" s="5"/>
      <c r="AR410" s="5"/>
      <c r="AS410" s="80" t="str">
        <f t="shared" si="208"/>
        <v/>
      </c>
      <c r="AT410" s="80" t="str">
        <f t="shared" ca="1" si="209"/>
        <v/>
      </c>
      <c r="AU410" s="80" t="str">
        <f t="shared" si="210"/>
        <v/>
      </c>
      <c r="AV410" s="172" t="str">
        <f t="shared" ca="1" si="211"/>
        <v/>
      </c>
      <c r="AW410" s="5"/>
      <c r="AX410" s="5"/>
      <c r="AY410" s="80" t="str">
        <f t="shared" si="212"/>
        <v/>
      </c>
      <c r="AZ410" s="165"/>
      <c r="BA410" s="165"/>
      <c r="BB410" s="80" t="str">
        <f t="shared" si="213"/>
        <v/>
      </c>
      <c r="BC410" s="5"/>
      <c r="BH410" s="52"/>
      <c r="BI410" s="52"/>
      <c r="BJ410" s="52"/>
      <c r="BK410" s="52"/>
      <c r="BL410" s="52"/>
      <c r="BM410" s="52"/>
      <c r="BQ410" s="27"/>
      <c r="BR410" s="27"/>
      <c r="BS410" s="27"/>
      <c r="BT410" s="27"/>
      <c r="BU410" s="27"/>
      <c r="BV410" s="27"/>
      <c r="BW410" s="54"/>
      <c r="BX410" s="26"/>
      <c r="BY410" s="54"/>
      <c r="BZ410" s="26"/>
      <c r="CA410" s="26"/>
      <c r="CB410" s="26"/>
    </row>
    <row r="411" spans="1:80" ht="17.45" customHeight="1">
      <c r="A411" s="94">
        <f t="shared" si="214"/>
        <v>58.2</v>
      </c>
      <c r="B411" s="179">
        <f t="shared" si="204"/>
        <v>46144</v>
      </c>
      <c r="C411" s="8"/>
      <c r="D411" s="11"/>
      <c r="E411" s="12"/>
      <c r="F411" s="11"/>
      <c r="G411" s="74">
        <f t="shared" si="194"/>
        <v>565</v>
      </c>
      <c r="H411" s="75">
        <f t="shared" si="194"/>
        <v>5806</v>
      </c>
      <c r="I411" s="88">
        <f t="shared" si="219"/>
        <v>0</v>
      </c>
      <c r="J411" s="78">
        <f t="shared" si="220"/>
        <v>0</v>
      </c>
      <c r="K411" s="78">
        <f t="shared" si="221"/>
        <v>0</v>
      </c>
      <c r="L411" s="78">
        <f t="shared" si="222"/>
        <v>0</v>
      </c>
      <c r="M411" s="78">
        <f t="shared" ca="1" si="205"/>
        <v>0.22147651006711411</v>
      </c>
      <c r="N411" s="78">
        <f t="shared" ca="1" si="206"/>
        <v>6.3331222292590236E-2</v>
      </c>
      <c r="O411" s="78">
        <f t="shared" si="207"/>
        <v>5.0000000000000001E-4</v>
      </c>
      <c r="P411" s="13"/>
      <c r="Q411" s="8"/>
      <c r="R411" s="13"/>
      <c r="S411" s="89">
        <f t="shared" si="195"/>
        <v>0</v>
      </c>
      <c r="T411" s="75">
        <f t="shared" si="196"/>
        <v>0</v>
      </c>
      <c r="U411" s="90">
        <f t="shared" si="197"/>
        <v>0</v>
      </c>
      <c r="V411" s="82">
        <f t="shared" si="198"/>
        <v>0</v>
      </c>
      <c r="W411" s="8"/>
      <c r="X411" s="8"/>
      <c r="Y411" s="12"/>
      <c r="Z411" s="12"/>
      <c r="AA411" s="12"/>
      <c r="AB411" s="12"/>
      <c r="AC411" s="91">
        <f t="shared" si="215"/>
        <v>0</v>
      </c>
      <c r="AD411" s="75">
        <f t="shared" si="216"/>
        <v>0</v>
      </c>
      <c r="AE411" s="88">
        <f t="shared" si="199"/>
        <v>0</v>
      </c>
      <c r="AF411" s="92">
        <f t="shared" si="200"/>
        <v>0</v>
      </c>
      <c r="AG411" s="93">
        <f t="shared" si="201"/>
        <v>0</v>
      </c>
      <c r="AH411" s="93">
        <f t="shared" si="202"/>
        <v>0</v>
      </c>
      <c r="AI411" s="78">
        <f t="shared" si="203"/>
        <v>0</v>
      </c>
      <c r="AJ411" s="92">
        <f t="shared" si="217"/>
        <v>0</v>
      </c>
      <c r="AK411" s="78">
        <f t="shared" si="218"/>
        <v>0</v>
      </c>
      <c r="AL411" s="11"/>
      <c r="AM411" s="14"/>
      <c r="AN411" s="11"/>
      <c r="AO411" s="15"/>
      <c r="AP411" s="11"/>
      <c r="AQ411" s="11"/>
      <c r="AR411" s="11"/>
      <c r="AS411" s="75" t="str">
        <f t="shared" si="208"/>
        <v/>
      </c>
      <c r="AT411" s="75" t="str">
        <f t="shared" ca="1" si="209"/>
        <v/>
      </c>
      <c r="AU411" s="75" t="str">
        <f t="shared" si="210"/>
        <v/>
      </c>
      <c r="AV411" s="170" t="str">
        <f t="shared" ca="1" si="211"/>
        <v/>
      </c>
      <c r="AW411" s="11"/>
      <c r="AX411" s="11"/>
      <c r="AY411" s="75" t="str">
        <f t="shared" si="212"/>
        <v/>
      </c>
      <c r="AZ411" s="11"/>
      <c r="BA411" s="11"/>
      <c r="BB411" s="75" t="str">
        <f t="shared" si="213"/>
        <v/>
      </c>
      <c r="BC411" s="11"/>
      <c r="BH411" s="52"/>
      <c r="BI411" s="52"/>
      <c r="BJ411" s="52"/>
      <c r="BK411" s="52"/>
      <c r="BL411" s="52"/>
      <c r="BM411" s="52"/>
      <c r="BQ411" s="27"/>
      <c r="BR411" s="27"/>
      <c r="BS411" s="27"/>
      <c r="BT411" s="27"/>
      <c r="BU411" s="27"/>
      <c r="BV411" s="27"/>
      <c r="BW411" s="54"/>
      <c r="BX411" s="26"/>
      <c r="BY411" s="54"/>
      <c r="BZ411" s="26"/>
      <c r="CA411" s="26"/>
      <c r="CB411" s="26"/>
    </row>
    <row r="412" spans="1:80" ht="17.45" customHeight="1">
      <c r="A412" s="86">
        <f t="shared" si="214"/>
        <v>58.3</v>
      </c>
      <c r="B412" s="179">
        <f t="shared" si="204"/>
        <v>46145</v>
      </c>
      <c r="C412" s="8"/>
      <c r="D412" s="11"/>
      <c r="E412" s="12"/>
      <c r="F412" s="11"/>
      <c r="G412" s="74">
        <f t="shared" ref="G412:H475" si="223">G411-E412-C412</f>
        <v>565</v>
      </c>
      <c r="H412" s="75">
        <f t="shared" si="223"/>
        <v>5806</v>
      </c>
      <c r="I412" s="88">
        <f t="shared" si="219"/>
        <v>0</v>
      </c>
      <c r="J412" s="78">
        <f t="shared" si="220"/>
        <v>0</v>
      </c>
      <c r="K412" s="78">
        <f t="shared" si="221"/>
        <v>0</v>
      </c>
      <c r="L412" s="78">
        <f t="shared" si="222"/>
        <v>0</v>
      </c>
      <c r="M412" s="78">
        <f t="shared" ca="1" si="205"/>
        <v>0.22147651006711411</v>
      </c>
      <c r="N412" s="78">
        <f t="shared" ca="1" si="206"/>
        <v>6.3331222292590236E-2</v>
      </c>
      <c r="O412" s="78">
        <f t="shared" si="207"/>
        <v>5.0000000000000001E-4</v>
      </c>
      <c r="P412" s="13"/>
      <c r="Q412" s="8"/>
      <c r="R412" s="13"/>
      <c r="S412" s="89">
        <f t="shared" si="195"/>
        <v>0</v>
      </c>
      <c r="T412" s="75">
        <f t="shared" si="196"/>
        <v>0</v>
      </c>
      <c r="U412" s="90">
        <f t="shared" si="197"/>
        <v>0</v>
      </c>
      <c r="V412" s="82">
        <f t="shared" si="198"/>
        <v>0</v>
      </c>
      <c r="W412" s="8"/>
      <c r="X412" s="8"/>
      <c r="Y412" s="12"/>
      <c r="Z412" s="12"/>
      <c r="AA412" s="12"/>
      <c r="AB412" s="12"/>
      <c r="AC412" s="91">
        <f t="shared" si="215"/>
        <v>0</v>
      </c>
      <c r="AD412" s="75">
        <f t="shared" si="216"/>
        <v>0</v>
      </c>
      <c r="AE412" s="88">
        <f t="shared" si="199"/>
        <v>0</v>
      </c>
      <c r="AF412" s="92">
        <f t="shared" si="200"/>
        <v>0</v>
      </c>
      <c r="AG412" s="93">
        <f t="shared" si="201"/>
        <v>0</v>
      </c>
      <c r="AH412" s="93">
        <f t="shared" si="202"/>
        <v>0</v>
      </c>
      <c r="AI412" s="78">
        <f t="shared" si="203"/>
        <v>0</v>
      </c>
      <c r="AJ412" s="92">
        <f t="shared" si="217"/>
        <v>0</v>
      </c>
      <c r="AK412" s="78">
        <f t="shared" si="218"/>
        <v>0</v>
      </c>
      <c r="AL412" s="11"/>
      <c r="AM412" s="14"/>
      <c r="AN412" s="11"/>
      <c r="AO412" s="15"/>
      <c r="AP412" s="11"/>
      <c r="AQ412" s="11"/>
      <c r="AR412" s="11"/>
      <c r="AS412" s="75" t="str">
        <f t="shared" si="208"/>
        <v/>
      </c>
      <c r="AT412" s="75" t="str">
        <f t="shared" ca="1" si="209"/>
        <v/>
      </c>
      <c r="AU412" s="75" t="str">
        <f t="shared" si="210"/>
        <v/>
      </c>
      <c r="AV412" s="170" t="str">
        <f t="shared" ca="1" si="211"/>
        <v/>
      </c>
      <c r="AW412" s="11"/>
      <c r="AX412" s="11"/>
      <c r="AY412" s="75" t="str">
        <f t="shared" si="212"/>
        <v/>
      </c>
      <c r="AZ412" s="11"/>
      <c r="BA412" s="11"/>
      <c r="BB412" s="75" t="str">
        <f t="shared" si="213"/>
        <v/>
      </c>
      <c r="BC412" s="11"/>
      <c r="BH412" s="52"/>
      <c r="BI412" s="52"/>
      <c r="BJ412" s="52"/>
      <c r="BK412" s="52"/>
      <c r="BL412" s="52"/>
      <c r="BM412" s="52"/>
      <c r="BQ412" s="27"/>
      <c r="BR412" s="27"/>
      <c r="BS412" s="27"/>
      <c r="BT412" s="27"/>
      <c r="BU412" s="27"/>
      <c r="BV412" s="27"/>
      <c r="BW412" s="54"/>
      <c r="BX412" s="26"/>
      <c r="BY412" s="54"/>
      <c r="BZ412" s="26"/>
      <c r="CA412" s="26"/>
      <c r="CB412" s="26"/>
    </row>
    <row r="413" spans="1:80" ht="17.45" customHeight="1">
      <c r="A413" s="94">
        <f t="shared" si="214"/>
        <v>58.4</v>
      </c>
      <c r="B413" s="179">
        <f t="shared" si="204"/>
        <v>46146</v>
      </c>
      <c r="C413" s="8"/>
      <c r="D413" s="11"/>
      <c r="E413" s="12"/>
      <c r="F413" s="11"/>
      <c r="G413" s="74">
        <f t="shared" si="223"/>
        <v>565</v>
      </c>
      <c r="H413" s="75">
        <f t="shared" si="223"/>
        <v>5806</v>
      </c>
      <c r="I413" s="88">
        <f t="shared" si="219"/>
        <v>0</v>
      </c>
      <c r="J413" s="78">
        <f t="shared" si="220"/>
        <v>0</v>
      </c>
      <c r="K413" s="78">
        <f t="shared" si="221"/>
        <v>0</v>
      </c>
      <c r="L413" s="78">
        <f t="shared" si="222"/>
        <v>0</v>
      </c>
      <c r="M413" s="78">
        <f t="shared" ca="1" si="205"/>
        <v>0.22147651006711411</v>
      </c>
      <c r="N413" s="78">
        <f t="shared" ca="1" si="206"/>
        <v>6.3331222292590236E-2</v>
      </c>
      <c r="O413" s="78">
        <f t="shared" si="207"/>
        <v>5.0000000000000001E-4</v>
      </c>
      <c r="P413" s="13"/>
      <c r="Q413" s="8"/>
      <c r="R413" s="13"/>
      <c r="S413" s="89">
        <f t="shared" si="195"/>
        <v>0</v>
      </c>
      <c r="T413" s="75">
        <f t="shared" si="196"/>
        <v>0</v>
      </c>
      <c r="U413" s="90">
        <f t="shared" si="197"/>
        <v>0</v>
      </c>
      <c r="V413" s="82">
        <f t="shared" si="198"/>
        <v>0</v>
      </c>
      <c r="W413" s="8"/>
      <c r="X413" s="8"/>
      <c r="Y413" s="12"/>
      <c r="Z413" s="12"/>
      <c r="AA413" s="12"/>
      <c r="AB413" s="12"/>
      <c r="AC413" s="91">
        <f t="shared" si="215"/>
        <v>0</v>
      </c>
      <c r="AD413" s="75">
        <f t="shared" si="216"/>
        <v>0</v>
      </c>
      <c r="AE413" s="88">
        <f t="shared" si="199"/>
        <v>0</v>
      </c>
      <c r="AF413" s="92">
        <f t="shared" si="200"/>
        <v>0</v>
      </c>
      <c r="AG413" s="93">
        <f t="shared" si="201"/>
        <v>0</v>
      </c>
      <c r="AH413" s="93">
        <f t="shared" si="202"/>
        <v>0</v>
      </c>
      <c r="AI413" s="78">
        <f t="shared" si="203"/>
        <v>0</v>
      </c>
      <c r="AJ413" s="92">
        <f t="shared" si="217"/>
        <v>0</v>
      </c>
      <c r="AK413" s="78">
        <f t="shared" si="218"/>
        <v>0</v>
      </c>
      <c r="AL413" s="11"/>
      <c r="AM413" s="14"/>
      <c r="AN413" s="11"/>
      <c r="AO413" s="15"/>
      <c r="AP413" s="11"/>
      <c r="AQ413" s="11"/>
      <c r="AR413" s="11"/>
      <c r="AS413" s="75" t="str">
        <f t="shared" si="208"/>
        <v/>
      </c>
      <c r="AT413" s="75" t="str">
        <f t="shared" ca="1" si="209"/>
        <v/>
      </c>
      <c r="AU413" s="75" t="str">
        <f t="shared" si="210"/>
        <v/>
      </c>
      <c r="AV413" s="170" t="str">
        <f t="shared" ca="1" si="211"/>
        <v/>
      </c>
      <c r="AW413" s="11"/>
      <c r="AX413" s="11"/>
      <c r="AY413" s="75" t="str">
        <f t="shared" si="212"/>
        <v/>
      </c>
      <c r="AZ413" s="11"/>
      <c r="BA413" s="11"/>
      <c r="BB413" s="75" t="str">
        <f t="shared" si="213"/>
        <v/>
      </c>
      <c r="BC413" s="11"/>
      <c r="BH413" s="52"/>
      <c r="BI413" s="52"/>
      <c r="BJ413" s="52"/>
      <c r="BK413" s="52"/>
      <c r="BL413" s="52"/>
      <c r="BM413" s="52"/>
      <c r="BQ413" s="27"/>
      <c r="BR413" s="27"/>
      <c r="BS413" s="27"/>
      <c r="BT413" s="27"/>
      <c r="BU413" s="27"/>
      <c r="BV413" s="27"/>
      <c r="BW413" s="54"/>
      <c r="BX413" s="26"/>
      <c r="BY413" s="54"/>
      <c r="BZ413" s="26"/>
      <c r="CA413" s="26"/>
      <c r="CB413" s="26"/>
    </row>
    <row r="414" spans="1:80" ht="17.45" customHeight="1">
      <c r="A414" s="86">
        <f t="shared" si="214"/>
        <v>58.5</v>
      </c>
      <c r="B414" s="179">
        <f t="shared" si="204"/>
        <v>46147</v>
      </c>
      <c r="C414" s="8"/>
      <c r="D414" s="11"/>
      <c r="E414" s="12"/>
      <c r="F414" s="11"/>
      <c r="G414" s="74">
        <f t="shared" si="223"/>
        <v>565</v>
      </c>
      <c r="H414" s="75">
        <f t="shared" si="223"/>
        <v>5806</v>
      </c>
      <c r="I414" s="88">
        <f t="shared" si="219"/>
        <v>0</v>
      </c>
      <c r="J414" s="78">
        <f t="shared" si="220"/>
        <v>0</v>
      </c>
      <c r="K414" s="78">
        <f t="shared" si="221"/>
        <v>0</v>
      </c>
      <c r="L414" s="78">
        <f t="shared" si="222"/>
        <v>0</v>
      </c>
      <c r="M414" s="78">
        <f t="shared" ca="1" si="205"/>
        <v>0.22147651006711411</v>
      </c>
      <c r="N414" s="78">
        <f t="shared" ca="1" si="206"/>
        <v>6.3331222292590236E-2</v>
      </c>
      <c r="O414" s="78">
        <f t="shared" si="207"/>
        <v>5.0000000000000001E-4</v>
      </c>
      <c r="P414" s="13"/>
      <c r="Q414" s="8"/>
      <c r="R414" s="13"/>
      <c r="S414" s="89">
        <f t="shared" si="195"/>
        <v>0</v>
      </c>
      <c r="T414" s="75">
        <f t="shared" si="196"/>
        <v>0</v>
      </c>
      <c r="U414" s="90">
        <f t="shared" si="197"/>
        <v>0</v>
      </c>
      <c r="V414" s="82">
        <f t="shared" si="198"/>
        <v>0</v>
      </c>
      <c r="W414" s="8"/>
      <c r="X414" s="8"/>
      <c r="Y414" s="12"/>
      <c r="Z414" s="12"/>
      <c r="AA414" s="12"/>
      <c r="AB414" s="12"/>
      <c r="AC414" s="91">
        <f t="shared" si="215"/>
        <v>0</v>
      </c>
      <c r="AD414" s="75">
        <f t="shared" si="216"/>
        <v>0</v>
      </c>
      <c r="AE414" s="88">
        <f t="shared" si="199"/>
        <v>0</v>
      </c>
      <c r="AF414" s="92">
        <f t="shared" si="200"/>
        <v>0</v>
      </c>
      <c r="AG414" s="93">
        <f t="shared" si="201"/>
        <v>0</v>
      </c>
      <c r="AH414" s="93">
        <f t="shared" si="202"/>
        <v>0</v>
      </c>
      <c r="AI414" s="78">
        <f t="shared" si="203"/>
        <v>0</v>
      </c>
      <c r="AJ414" s="92">
        <f t="shared" si="217"/>
        <v>0</v>
      </c>
      <c r="AK414" s="78">
        <f t="shared" si="218"/>
        <v>0</v>
      </c>
      <c r="AL414" s="11"/>
      <c r="AM414" s="14"/>
      <c r="AN414" s="11"/>
      <c r="AO414" s="15"/>
      <c r="AP414" s="11"/>
      <c r="AQ414" s="11"/>
      <c r="AR414" s="11"/>
      <c r="AS414" s="75" t="str">
        <f t="shared" si="208"/>
        <v/>
      </c>
      <c r="AT414" s="75" t="str">
        <f t="shared" ca="1" si="209"/>
        <v/>
      </c>
      <c r="AU414" s="75" t="str">
        <f t="shared" si="210"/>
        <v/>
      </c>
      <c r="AV414" s="170" t="str">
        <f t="shared" ca="1" si="211"/>
        <v/>
      </c>
      <c r="AW414" s="11"/>
      <c r="AX414" s="11"/>
      <c r="AY414" s="75" t="str">
        <f t="shared" si="212"/>
        <v/>
      </c>
      <c r="AZ414" s="11"/>
      <c r="BA414" s="11"/>
      <c r="BB414" s="75" t="str">
        <f t="shared" si="213"/>
        <v/>
      </c>
      <c r="BC414" s="11"/>
      <c r="BH414" s="52"/>
      <c r="BI414" s="52"/>
      <c r="BJ414" s="52"/>
      <c r="BK414" s="52"/>
      <c r="BL414" s="52"/>
      <c r="BM414" s="52"/>
      <c r="BQ414" s="27"/>
      <c r="BR414" s="27"/>
      <c r="BS414" s="27"/>
      <c r="BT414" s="27"/>
      <c r="BU414" s="27"/>
      <c r="BV414" s="27"/>
      <c r="BW414" s="54"/>
      <c r="BX414" s="26"/>
      <c r="BY414" s="54"/>
      <c r="BZ414" s="26"/>
      <c r="CA414" s="26"/>
      <c r="CB414" s="26"/>
    </row>
    <row r="415" spans="1:80" ht="17.45" customHeight="1">
      <c r="A415" s="94">
        <f t="shared" si="214"/>
        <v>58.6</v>
      </c>
      <c r="B415" s="179">
        <f t="shared" si="204"/>
        <v>46148</v>
      </c>
      <c r="C415" s="8"/>
      <c r="D415" s="11"/>
      <c r="E415" s="12"/>
      <c r="F415" s="11"/>
      <c r="G415" s="74">
        <f t="shared" si="223"/>
        <v>565</v>
      </c>
      <c r="H415" s="75">
        <f t="shared" si="223"/>
        <v>5806</v>
      </c>
      <c r="I415" s="88">
        <f t="shared" si="219"/>
        <v>0</v>
      </c>
      <c r="J415" s="78">
        <f t="shared" si="220"/>
        <v>0</v>
      </c>
      <c r="K415" s="78">
        <f t="shared" si="221"/>
        <v>0</v>
      </c>
      <c r="L415" s="78">
        <f t="shared" si="222"/>
        <v>0</v>
      </c>
      <c r="M415" s="78">
        <f t="shared" ca="1" si="205"/>
        <v>0.22147651006711411</v>
      </c>
      <c r="N415" s="78">
        <f t="shared" ca="1" si="206"/>
        <v>6.3331222292590236E-2</v>
      </c>
      <c r="O415" s="78">
        <f t="shared" si="207"/>
        <v>5.0000000000000001E-4</v>
      </c>
      <c r="P415" s="13"/>
      <c r="Q415" s="8"/>
      <c r="R415" s="13"/>
      <c r="S415" s="89">
        <f t="shared" si="195"/>
        <v>0</v>
      </c>
      <c r="T415" s="75">
        <f t="shared" si="196"/>
        <v>0</v>
      </c>
      <c r="U415" s="90">
        <f t="shared" si="197"/>
        <v>0</v>
      </c>
      <c r="V415" s="82">
        <f t="shared" si="198"/>
        <v>0</v>
      </c>
      <c r="W415" s="8"/>
      <c r="X415" s="8"/>
      <c r="Y415" s="12"/>
      <c r="Z415" s="12"/>
      <c r="AA415" s="12"/>
      <c r="AB415" s="12"/>
      <c r="AC415" s="91">
        <f t="shared" si="215"/>
        <v>0</v>
      </c>
      <c r="AD415" s="75">
        <f t="shared" si="216"/>
        <v>0</v>
      </c>
      <c r="AE415" s="88">
        <f t="shared" si="199"/>
        <v>0</v>
      </c>
      <c r="AF415" s="92">
        <f t="shared" si="200"/>
        <v>0</v>
      </c>
      <c r="AG415" s="93">
        <f t="shared" si="201"/>
        <v>0</v>
      </c>
      <c r="AH415" s="93">
        <f t="shared" si="202"/>
        <v>0</v>
      </c>
      <c r="AI415" s="78">
        <f t="shared" si="203"/>
        <v>0</v>
      </c>
      <c r="AJ415" s="92">
        <f t="shared" si="217"/>
        <v>0</v>
      </c>
      <c r="AK415" s="78">
        <f t="shared" si="218"/>
        <v>0</v>
      </c>
      <c r="AL415" s="11"/>
      <c r="AM415" s="14"/>
      <c r="AN415" s="11"/>
      <c r="AO415" s="15"/>
      <c r="AP415" s="11"/>
      <c r="AQ415" s="11"/>
      <c r="AR415" s="11"/>
      <c r="AS415" s="75" t="str">
        <f t="shared" si="208"/>
        <v/>
      </c>
      <c r="AT415" s="75" t="str">
        <f t="shared" ca="1" si="209"/>
        <v/>
      </c>
      <c r="AU415" s="75" t="str">
        <f t="shared" si="210"/>
        <v/>
      </c>
      <c r="AV415" s="170" t="str">
        <f t="shared" ca="1" si="211"/>
        <v/>
      </c>
      <c r="AW415" s="11"/>
      <c r="AX415" s="11"/>
      <c r="AY415" s="75" t="str">
        <f t="shared" si="212"/>
        <v/>
      </c>
      <c r="AZ415" s="11"/>
      <c r="BA415" s="11"/>
      <c r="BB415" s="75" t="str">
        <f t="shared" si="213"/>
        <v/>
      </c>
      <c r="BC415" s="11"/>
      <c r="BH415" s="52"/>
      <c r="BI415" s="52"/>
      <c r="BJ415" s="52"/>
      <c r="BK415" s="52"/>
      <c r="BL415" s="52"/>
      <c r="BM415" s="52"/>
      <c r="BQ415" s="27"/>
      <c r="BR415" s="27"/>
      <c r="BS415" s="27"/>
      <c r="BT415" s="27"/>
      <c r="BU415" s="27"/>
      <c r="BV415" s="27"/>
      <c r="BW415" s="54"/>
      <c r="BX415" s="26"/>
      <c r="BY415" s="54"/>
      <c r="BZ415" s="26"/>
      <c r="CA415" s="26"/>
      <c r="CB415" s="26"/>
    </row>
    <row r="416" spans="1:80" ht="17.45" customHeight="1" thickBot="1">
      <c r="A416" s="86">
        <f t="shared" si="214"/>
        <v>58.7</v>
      </c>
      <c r="B416" s="180">
        <f t="shared" si="204"/>
        <v>46149</v>
      </c>
      <c r="C416" s="16"/>
      <c r="D416" s="17"/>
      <c r="E416" s="18"/>
      <c r="F416" s="17"/>
      <c r="G416" s="96">
        <f t="shared" si="223"/>
        <v>565</v>
      </c>
      <c r="H416" s="97">
        <f t="shared" si="223"/>
        <v>5806</v>
      </c>
      <c r="I416" s="98">
        <f t="shared" si="219"/>
        <v>0</v>
      </c>
      <c r="J416" s="99">
        <f t="shared" si="220"/>
        <v>0</v>
      </c>
      <c r="K416" s="99">
        <f t="shared" si="221"/>
        <v>0</v>
      </c>
      <c r="L416" s="99">
        <f t="shared" si="222"/>
        <v>0</v>
      </c>
      <c r="M416" s="99">
        <f t="shared" ca="1" si="205"/>
        <v>0.22147651006711411</v>
      </c>
      <c r="N416" s="99">
        <f t="shared" ca="1" si="206"/>
        <v>6.3331222292590236E-2</v>
      </c>
      <c r="O416" s="99">
        <f t="shared" si="207"/>
        <v>5.0000000000000001E-4</v>
      </c>
      <c r="P416" s="19"/>
      <c r="Q416" s="16"/>
      <c r="R416" s="19"/>
      <c r="S416" s="89">
        <f t="shared" si="195"/>
        <v>0</v>
      </c>
      <c r="T416" s="75">
        <f t="shared" si="196"/>
        <v>0</v>
      </c>
      <c r="U416" s="100">
        <f t="shared" si="197"/>
        <v>0</v>
      </c>
      <c r="V416" s="101">
        <f t="shared" si="198"/>
        <v>0</v>
      </c>
      <c r="W416" s="16"/>
      <c r="X416" s="8"/>
      <c r="Y416" s="12"/>
      <c r="Z416" s="12"/>
      <c r="AA416" s="12"/>
      <c r="AB416" s="12"/>
      <c r="AC416" s="102">
        <f t="shared" si="215"/>
        <v>0</v>
      </c>
      <c r="AD416" s="97">
        <f t="shared" si="216"/>
        <v>0</v>
      </c>
      <c r="AE416" s="98">
        <f t="shared" si="199"/>
        <v>0</v>
      </c>
      <c r="AF416" s="103">
        <f t="shared" si="200"/>
        <v>0</v>
      </c>
      <c r="AG416" s="104">
        <f t="shared" si="201"/>
        <v>0</v>
      </c>
      <c r="AH416" s="104">
        <f t="shared" si="202"/>
        <v>0</v>
      </c>
      <c r="AI416" s="99">
        <f t="shared" si="203"/>
        <v>0</v>
      </c>
      <c r="AJ416" s="103">
        <f t="shared" si="217"/>
        <v>0</v>
      </c>
      <c r="AK416" s="99">
        <f t="shared" si="218"/>
        <v>0</v>
      </c>
      <c r="AL416" s="17"/>
      <c r="AM416" s="20"/>
      <c r="AN416" s="17"/>
      <c r="AO416" s="21"/>
      <c r="AP416" s="17"/>
      <c r="AQ416" s="17"/>
      <c r="AR416" s="17"/>
      <c r="AS416" s="97" t="str">
        <f t="shared" si="208"/>
        <v/>
      </c>
      <c r="AT416" s="97" t="str">
        <f t="shared" ca="1" si="209"/>
        <v/>
      </c>
      <c r="AU416" s="97" t="str">
        <f t="shared" si="210"/>
        <v/>
      </c>
      <c r="AV416" s="171" t="str">
        <f t="shared" ca="1" si="211"/>
        <v/>
      </c>
      <c r="AW416" s="17"/>
      <c r="AX416" s="17"/>
      <c r="AY416" s="97" t="str">
        <f t="shared" si="212"/>
        <v/>
      </c>
      <c r="AZ416" s="17"/>
      <c r="BA416" s="17"/>
      <c r="BB416" s="97" t="str">
        <f t="shared" si="213"/>
        <v/>
      </c>
      <c r="BC416" s="17"/>
      <c r="BH416" s="52"/>
      <c r="BI416" s="52"/>
      <c r="BJ416" s="52"/>
      <c r="BK416" s="52"/>
      <c r="BL416" s="52"/>
      <c r="BM416" s="52"/>
      <c r="BQ416" s="27"/>
      <c r="BR416" s="27"/>
      <c r="BS416" s="27"/>
      <c r="BT416" s="27"/>
      <c r="BU416" s="27"/>
      <c r="BV416" s="27"/>
      <c r="BW416" s="54"/>
      <c r="BX416" s="26"/>
      <c r="BY416" s="54"/>
      <c r="BZ416" s="26"/>
      <c r="CA416" s="26"/>
      <c r="CB416" s="26"/>
    </row>
    <row r="417" spans="1:80" ht="17.45" customHeight="1" thickTop="1">
      <c r="A417" s="71">
        <f>A410+1</f>
        <v>59.1</v>
      </c>
      <c r="B417" s="178">
        <f t="shared" si="204"/>
        <v>46150</v>
      </c>
      <c r="C417" s="4"/>
      <c r="D417" s="5"/>
      <c r="E417" s="6"/>
      <c r="F417" s="5"/>
      <c r="G417" s="74">
        <f t="shared" si="223"/>
        <v>565</v>
      </c>
      <c r="H417" s="75">
        <f t="shared" si="223"/>
        <v>5806</v>
      </c>
      <c r="I417" s="76">
        <f t="shared" si="219"/>
        <v>0</v>
      </c>
      <c r="J417" s="77">
        <f t="shared" si="220"/>
        <v>0</v>
      </c>
      <c r="K417" s="77">
        <f t="shared" si="221"/>
        <v>0</v>
      </c>
      <c r="L417" s="77">
        <f t="shared" si="222"/>
        <v>0</v>
      </c>
      <c r="M417" s="78">
        <f t="shared" ca="1" si="205"/>
        <v>0.22147651006711411</v>
      </c>
      <c r="N417" s="78">
        <f t="shared" ca="1" si="206"/>
        <v>6.3331222292590236E-2</v>
      </c>
      <c r="O417" s="78">
        <f t="shared" si="207"/>
        <v>5.0000000000000001E-4</v>
      </c>
      <c r="P417" s="13"/>
      <c r="Q417" s="8"/>
      <c r="R417" s="13"/>
      <c r="S417" s="79">
        <f t="shared" si="195"/>
        <v>0</v>
      </c>
      <c r="T417" s="80">
        <f t="shared" si="196"/>
        <v>0</v>
      </c>
      <c r="U417" s="90">
        <f t="shared" si="197"/>
        <v>0</v>
      </c>
      <c r="V417" s="82">
        <f t="shared" si="198"/>
        <v>0</v>
      </c>
      <c r="W417" s="4"/>
      <c r="X417" s="4"/>
      <c r="Y417" s="6"/>
      <c r="Z417" s="6"/>
      <c r="AA417" s="6"/>
      <c r="AB417" s="6"/>
      <c r="AC417" s="83">
        <f t="shared" si="215"/>
        <v>0</v>
      </c>
      <c r="AD417" s="80">
        <f t="shared" si="216"/>
        <v>0</v>
      </c>
      <c r="AE417" s="76">
        <f t="shared" si="199"/>
        <v>0</v>
      </c>
      <c r="AF417" s="84">
        <f t="shared" si="200"/>
        <v>0</v>
      </c>
      <c r="AG417" s="85">
        <f t="shared" si="201"/>
        <v>0</v>
      </c>
      <c r="AH417" s="85">
        <f t="shared" si="202"/>
        <v>0</v>
      </c>
      <c r="AI417" s="77">
        <f t="shared" si="203"/>
        <v>0</v>
      </c>
      <c r="AJ417" s="84">
        <f t="shared" si="217"/>
        <v>0</v>
      </c>
      <c r="AK417" s="77">
        <f t="shared" si="218"/>
        <v>0</v>
      </c>
      <c r="AL417" s="5"/>
      <c r="AM417" s="9"/>
      <c r="AN417" s="5"/>
      <c r="AO417" s="10"/>
      <c r="AP417" s="5"/>
      <c r="AQ417" s="5"/>
      <c r="AR417" s="5"/>
      <c r="AS417" s="80" t="str">
        <f t="shared" si="208"/>
        <v/>
      </c>
      <c r="AT417" s="80" t="str">
        <f t="shared" ca="1" si="209"/>
        <v/>
      </c>
      <c r="AU417" s="80" t="str">
        <f t="shared" si="210"/>
        <v/>
      </c>
      <c r="AV417" s="172" t="str">
        <f t="shared" ca="1" si="211"/>
        <v/>
      </c>
      <c r="AW417" s="5"/>
      <c r="AX417" s="5"/>
      <c r="AY417" s="80" t="str">
        <f t="shared" si="212"/>
        <v/>
      </c>
      <c r="AZ417" s="165"/>
      <c r="BA417" s="165"/>
      <c r="BB417" s="80" t="str">
        <f t="shared" si="213"/>
        <v/>
      </c>
      <c r="BC417" s="5"/>
      <c r="BH417" s="52"/>
      <c r="BI417" s="52"/>
      <c r="BJ417" s="52"/>
      <c r="BK417" s="52"/>
      <c r="BL417" s="52"/>
      <c r="BM417" s="52"/>
      <c r="BQ417" s="27"/>
      <c r="BR417" s="27"/>
      <c r="BS417" s="27"/>
      <c r="BT417" s="27"/>
      <c r="BU417" s="27"/>
      <c r="BV417" s="27"/>
      <c r="BW417" s="54"/>
      <c r="BX417" s="26"/>
      <c r="BY417" s="54"/>
      <c r="BZ417" s="26"/>
      <c r="CA417" s="26"/>
      <c r="CB417" s="26"/>
    </row>
    <row r="418" spans="1:80" ht="17.45" customHeight="1">
      <c r="A418" s="86">
        <f t="shared" si="214"/>
        <v>59.2</v>
      </c>
      <c r="B418" s="179">
        <f t="shared" si="204"/>
        <v>46151</v>
      </c>
      <c r="C418" s="8"/>
      <c r="D418" s="11"/>
      <c r="E418" s="12"/>
      <c r="F418" s="11"/>
      <c r="G418" s="74">
        <f t="shared" si="223"/>
        <v>565</v>
      </c>
      <c r="H418" s="75">
        <f t="shared" si="223"/>
        <v>5806</v>
      </c>
      <c r="I418" s="88">
        <f t="shared" si="219"/>
        <v>0</v>
      </c>
      <c r="J418" s="78">
        <f t="shared" si="220"/>
        <v>0</v>
      </c>
      <c r="K418" s="78">
        <f t="shared" si="221"/>
        <v>0</v>
      </c>
      <c r="L418" s="78">
        <f t="shared" si="222"/>
        <v>0</v>
      </c>
      <c r="M418" s="78">
        <f t="shared" ca="1" si="205"/>
        <v>0.22147651006711411</v>
      </c>
      <c r="N418" s="78">
        <f t="shared" ca="1" si="206"/>
        <v>6.3331222292590236E-2</v>
      </c>
      <c r="O418" s="78">
        <f t="shared" si="207"/>
        <v>5.0000000000000001E-4</v>
      </c>
      <c r="P418" s="13"/>
      <c r="Q418" s="8"/>
      <c r="R418" s="13"/>
      <c r="S418" s="89">
        <f t="shared" si="195"/>
        <v>0</v>
      </c>
      <c r="T418" s="75">
        <f t="shared" si="196"/>
        <v>0</v>
      </c>
      <c r="U418" s="90">
        <f t="shared" si="197"/>
        <v>0</v>
      </c>
      <c r="V418" s="82">
        <f t="shared" si="198"/>
        <v>0</v>
      </c>
      <c r="W418" s="8"/>
      <c r="X418" s="8"/>
      <c r="Y418" s="12"/>
      <c r="Z418" s="12"/>
      <c r="AA418" s="12"/>
      <c r="AB418" s="12"/>
      <c r="AC418" s="91">
        <f t="shared" si="215"/>
        <v>0</v>
      </c>
      <c r="AD418" s="75">
        <f t="shared" si="216"/>
        <v>0</v>
      </c>
      <c r="AE418" s="88">
        <f t="shared" si="199"/>
        <v>0</v>
      </c>
      <c r="AF418" s="92">
        <f t="shared" si="200"/>
        <v>0</v>
      </c>
      <c r="AG418" s="93">
        <f t="shared" si="201"/>
        <v>0</v>
      </c>
      <c r="AH418" s="93">
        <f t="shared" si="202"/>
        <v>0</v>
      </c>
      <c r="AI418" s="78">
        <f t="shared" si="203"/>
        <v>0</v>
      </c>
      <c r="AJ418" s="92">
        <f t="shared" si="217"/>
        <v>0</v>
      </c>
      <c r="AK418" s="78">
        <f t="shared" si="218"/>
        <v>0</v>
      </c>
      <c r="AL418" s="11"/>
      <c r="AM418" s="14"/>
      <c r="AN418" s="11"/>
      <c r="AO418" s="15"/>
      <c r="AP418" s="11"/>
      <c r="AQ418" s="11"/>
      <c r="AR418" s="11"/>
      <c r="AS418" s="75" t="str">
        <f t="shared" si="208"/>
        <v/>
      </c>
      <c r="AT418" s="75" t="str">
        <f t="shared" ca="1" si="209"/>
        <v/>
      </c>
      <c r="AU418" s="75" t="str">
        <f t="shared" si="210"/>
        <v/>
      </c>
      <c r="AV418" s="170" t="str">
        <f t="shared" ca="1" si="211"/>
        <v/>
      </c>
      <c r="AW418" s="11"/>
      <c r="AX418" s="11"/>
      <c r="AY418" s="75" t="str">
        <f t="shared" si="212"/>
        <v/>
      </c>
      <c r="AZ418" s="11"/>
      <c r="BA418" s="11"/>
      <c r="BB418" s="75" t="str">
        <f t="shared" si="213"/>
        <v/>
      </c>
      <c r="BC418" s="11"/>
      <c r="BH418" s="52"/>
      <c r="BI418" s="52"/>
      <c r="BJ418" s="52"/>
      <c r="BK418" s="52"/>
      <c r="BL418" s="52"/>
      <c r="BM418" s="52"/>
      <c r="BQ418" s="27"/>
      <c r="BR418" s="27"/>
      <c r="BS418" s="27"/>
      <c r="BT418" s="27"/>
      <c r="BU418" s="27"/>
      <c r="BV418" s="27"/>
      <c r="BW418" s="54"/>
      <c r="BX418" s="26"/>
      <c r="BY418" s="54"/>
      <c r="BZ418" s="26"/>
      <c r="CA418" s="26"/>
      <c r="CB418" s="26"/>
    </row>
    <row r="419" spans="1:80" ht="17.45" customHeight="1">
      <c r="A419" s="94">
        <f t="shared" si="214"/>
        <v>59.3</v>
      </c>
      <c r="B419" s="179">
        <f t="shared" si="204"/>
        <v>46152</v>
      </c>
      <c r="C419" s="8"/>
      <c r="D419" s="11"/>
      <c r="E419" s="12"/>
      <c r="F419" s="11"/>
      <c r="G419" s="74">
        <f t="shared" si="223"/>
        <v>565</v>
      </c>
      <c r="H419" s="75">
        <f t="shared" si="223"/>
        <v>5806</v>
      </c>
      <c r="I419" s="88">
        <f t="shared" si="219"/>
        <v>0</v>
      </c>
      <c r="J419" s="78">
        <f t="shared" si="220"/>
        <v>0</v>
      </c>
      <c r="K419" s="78">
        <f t="shared" si="221"/>
        <v>0</v>
      </c>
      <c r="L419" s="78">
        <f t="shared" si="222"/>
        <v>0</v>
      </c>
      <c r="M419" s="78">
        <f t="shared" ca="1" si="205"/>
        <v>0.22147651006711411</v>
      </c>
      <c r="N419" s="78">
        <f t="shared" ca="1" si="206"/>
        <v>6.3331222292590236E-2</v>
      </c>
      <c r="O419" s="78">
        <f t="shared" si="207"/>
        <v>5.0000000000000001E-4</v>
      </c>
      <c r="P419" s="13"/>
      <c r="Q419" s="8"/>
      <c r="R419" s="13"/>
      <c r="S419" s="89">
        <f t="shared" si="195"/>
        <v>0</v>
      </c>
      <c r="T419" s="75">
        <f t="shared" si="196"/>
        <v>0</v>
      </c>
      <c r="U419" s="90">
        <f t="shared" si="197"/>
        <v>0</v>
      </c>
      <c r="V419" s="82">
        <f t="shared" si="198"/>
        <v>0</v>
      </c>
      <c r="W419" s="8"/>
      <c r="X419" s="8"/>
      <c r="Y419" s="12"/>
      <c r="Z419" s="12"/>
      <c r="AA419" s="12"/>
      <c r="AB419" s="12"/>
      <c r="AC419" s="91">
        <f t="shared" si="215"/>
        <v>0</v>
      </c>
      <c r="AD419" s="75">
        <f t="shared" si="216"/>
        <v>0</v>
      </c>
      <c r="AE419" s="88">
        <f t="shared" si="199"/>
        <v>0</v>
      </c>
      <c r="AF419" s="92">
        <f t="shared" si="200"/>
        <v>0</v>
      </c>
      <c r="AG419" s="93">
        <f t="shared" si="201"/>
        <v>0</v>
      </c>
      <c r="AH419" s="93">
        <f t="shared" si="202"/>
        <v>0</v>
      </c>
      <c r="AI419" s="78">
        <f t="shared" si="203"/>
        <v>0</v>
      </c>
      <c r="AJ419" s="92">
        <f t="shared" si="217"/>
        <v>0</v>
      </c>
      <c r="AK419" s="78">
        <f t="shared" si="218"/>
        <v>0</v>
      </c>
      <c r="AL419" s="11"/>
      <c r="AM419" s="14"/>
      <c r="AN419" s="11"/>
      <c r="AO419" s="15"/>
      <c r="AP419" s="11"/>
      <c r="AQ419" s="11"/>
      <c r="AR419" s="11"/>
      <c r="AS419" s="75" t="str">
        <f t="shared" si="208"/>
        <v/>
      </c>
      <c r="AT419" s="75" t="str">
        <f t="shared" ca="1" si="209"/>
        <v/>
      </c>
      <c r="AU419" s="75" t="str">
        <f t="shared" si="210"/>
        <v/>
      </c>
      <c r="AV419" s="170" t="str">
        <f t="shared" ca="1" si="211"/>
        <v/>
      </c>
      <c r="AW419" s="11"/>
      <c r="AX419" s="11"/>
      <c r="AY419" s="75" t="str">
        <f t="shared" si="212"/>
        <v/>
      </c>
      <c r="AZ419" s="11"/>
      <c r="BA419" s="11"/>
      <c r="BB419" s="75" t="str">
        <f t="shared" si="213"/>
        <v/>
      </c>
      <c r="BC419" s="11"/>
      <c r="BH419" s="52"/>
      <c r="BI419" s="52"/>
      <c r="BJ419" s="52"/>
      <c r="BK419" s="52"/>
      <c r="BL419" s="52"/>
      <c r="BM419" s="52"/>
      <c r="BQ419" s="27"/>
      <c r="BR419" s="27"/>
      <c r="BS419" s="27"/>
      <c r="BT419" s="27"/>
      <c r="BU419" s="27"/>
      <c r="BV419" s="27"/>
      <c r="BW419" s="54"/>
      <c r="BX419" s="26"/>
      <c r="BY419" s="54"/>
      <c r="BZ419" s="26"/>
      <c r="CA419" s="26"/>
      <c r="CB419" s="26"/>
    </row>
    <row r="420" spans="1:80" ht="17.45" customHeight="1">
      <c r="A420" s="86">
        <f t="shared" si="214"/>
        <v>59.4</v>
      </c>
      <c r="B420" s="179">
        <f t="shared" si="204"/>
        <v>46153</v>
      </c>
      <c r="C420" s="8"/>
      <c r="D420" s="11"/>
      <c r="E420" s="12"/>
      <c r="F420" s="11"/>
      <c r="G420" s="74">
        <f t="shared" si="223"/>
        <v>565</v>
      </c>
      <c r="H420" s="75">
        <f t="shared" si="223"/>
        <v>5806</v>
      </c>
      <c r="I420" s="88">
        <f t="shared" si="219"/>
        <v>0</v>
      </c>
      <c r="J420" s="78">
        <f t="shared" si="220"/>
        <v>0</v>
      </c>
      <c r="K420" s="78">
        <f t="shared" si="221"/>
        <v>0</v>
      </c>
      <c r="L420" s="78">
        <f t="shared" si="222"/>
        <v>0</v>
      </c>
      <c r="M420" s="78">
        <f t="shared" ca="1" si="205"/>
        <v>0.22147651006711411</v>
      </c>
      <c r="N420" s="78">
        <f t="shared" ca="1" si="206"/>
        <v>6.3331222292590236E-2</v>
      </c>
      <c r="O420" s="78">
        <f t="shared" si="207"/>
        <v>5.0000000000000001E-4</v>
      </c>
      <c r="P420" s="13"/>
      <c r="Q420" s="8"/>
      <c r="R420" s="13"/>
      <c r="S420" s="89">
        <f t="shared" si="195"/>
        <v>0</v>
      </c>
      <c r="T420" s="75">
        <f t="shared" si="196"/>
        <v>0</v>
      </c>
      <c r="U420" s="90">
        <f t="shared" si="197"/>
        <v>0</v>
      </c>
      <c r="V420" s="82">
        <f t="shared" si="198"/>
        <v>0</v>
      </c>
      <c r="W420" s="8"/>
      <c r="X420" s="8"/>
      <c r="Y420" s="12"/>
      <c r="Z420" s="12"/>
      <c r="AA420" s="12"/>
      <c r="AB420" s="12"/>
      <c r="AC420" s="91">
        <f t="shared" si="215"/>
        <v>0</v>
      </c>
      <c r="AD420" s="75">
        <f t="shared" si="216"/>
        <v>0</v>
      </c>
      <c r="AE420" s="88">
        <f t="shared" si="199"/>
        <v>0</v>
      </c>
      <c r="AF420" s="92">
        <f t="shared" si="200"/>
        <v>0</v>
      </c>
      <c r="AG420" s="93">
        <f t="shared" si="201"/>
        <v>0</v>
      </c>
      <c r="AH420" s="93">
        <f t="shared" si="202"/>
        <v>0</v>
      </c>
      <c r="AI420" s="78">
        <f t="shared" si="203"/>
        <v>0</v>
      </c>
      <c r="AJ420" s="92">
        <f t="shared" si="217"/>
        <v>0</v>
      </c>
      <c r="AK420" s="78">
        <f t="shared" si="218"/>
        <v>0</v>
      </c>
      <c r="AL420" s="11"/>
      <c r="AM420" s="14"/>
      <c r="AN420" s="11"/>
      <c r="AO420" s="15"/>
      <c r="AP420" s="11"/>
      <c r="AQ420" s="11"/>
      <c r="AR420" s="11"/>
      <c r="AS420" s="75" t="str">
        <f t="shared" si="208"/>
        <v/>
      </c>
      <c r="AT420" s="75" t="str">
        <f t="shared" ca="1" si="209"/>
        <v/>
      </c>
      <c r="AU420" s="75" t="str">
        <f t="shared" si="210"/>
        <v/>
      </c>
      <c r="AV420" s="170" t="str">
        <f t="shared" ca="1" si="211"/>
        <v/>
      </c>
      <c r="AW420" s="11"/>
      <c r="AX420" s="11"/>
      <c r="AY420" s="75" t="str">
        <f t="shared" si="212"/>
        <v/>
      </c>
      <c r="AZ420" s="11"/>
      <c r="BA420" s="11"/>
      <c r="BB420" s="75" t="str">
        <f t="shared" si="213"/>
        <v/>
      </c>
      <c r="BC420" s="11"/>
      <c r="BH420" s="52"/>
      <c r="BI420" s="52"/>
      <c r="BJ420" s="52"/>
      <c r="BK420" s="52"/>
      <c r="BL420" s="52"/>
      <c r="BM420" s="52"/>
      <c r="BQ420" s="27"/>
      <c r="BR420" s="27"/>
      <c r="BS420" s="27"/>
      <c r="BT420" s="27"/>
      <c r="BU420" s="27"/>
      <c r="BV420" s="27"/>
      <c r="BW420" s="54"/>
      <c r="BX420" s="26"/>
      <c r="BY420" s="54"/>
      <c r="BZ420" s="26"/>
      <c r="CA420" s="26"/>
      <c r="CB420" s="26"/>
    </row>
    <row r="421" spans="1:80" ht="17.45" customHeight="1">
      <c r="A421" s="94">
        <f t="shared" si="214"/>
        <v>59.5</v>
      </c>
      <c r="B421" s="179">
        <f t="shared" si="204"/>
        <v>46154</v>
      </c>
      <c r="C421" s="8"/>
      <c r="D421" s="11"/>
      <c r="E421" s="12"/>
      <c r="F421" s="11"/>
      <c r="G421" s="74">
        <f t="shared" si="223"/>
        <v>565</v>
      </c>
      <c r="H421" s="75">
        <f t="shared" si="223"/>
        <v>5806</v>
      </c>
      <c r="I421" s="88">
        <f t="shared" si="219"/>
        <v>0</v>
      </c>
      <c r="J421" s="78">
        <f t="shared" si="220"/>
        <v>0</v>
      </c>
      <c r="K421" s="78">
        <f t="shared" si="221"/>
        <v>0</v>
      </c>
      <c r="L421" s="78">
        <f t="shared" si="222"/>
        <v>0</v>
      </c>
      <c r="M421" s="78">
        <f t="shared" ca="1" si="205"/>
        <v>0.22147651006711411</v>
      </c>
      <c r="N421" s="78">
        <f t="shared" ca="1" si="206"/>
        <v>6.3331222292590236E-2</v>
      </c>
      <c r="O421" s="78">
        <f t="shared" si="207"/>
        <v>5.0000000000000001E-4</v>
      </c>
      <c r="P421" s="13"/>
      <c r="Q421" s="8"/>
      <c r="R421" s="13"/>
      <c r="S421" s="89">
        <f t="shared" si="195"/>
        <v>0</v>
      </c>
      <c r="T421" s="75">
        <f t="shared" si="196"/>
        <v>0</v>
      </c>
      <c r="U421" s="90">
        <f t="shared" si="197"/>
        <v>0</v>
      </c>
      <c r="V421" s="82">
        <f t="shared" si="198"/>
        <v>0</v>
      </c>
      <c r="W421" s="8"/>
      <c r="X421" s="8"/>
      <c r="Y421" s="12"/>
      <c r="Z421" s="12"/>
      <c r="AA421" s="12"/>
      <c r="AB421" s="12"/>
      <c r="AC421" s="91">
        <f t="shared" si="215"/>
        <v>0</v>
      </c>
      <c r="AD421" s="75">
        <f t="shared" si="216"/>
        <v>0</v>
      </c>
      <c r="AE421" s="88">
        <f t="shared" si="199"/>
        <v>0</v>
      </c>
      <c r="AF421" s="92">
        <f t="shared" si="200"/>
        <v>0</v>
      </c>
      <c r="AG421" s="93">
        <f t="shared" si="201"/>
        <v>0</v>
      </c>
      <c r="AH421" s="93">
        <f t="shared" si="202"/>
        <v>0</v>
      </c>
      <c r="AI421" s="78">
        <f t="shared" si="203"/>
        <v>0</v>
      </c>
      <c r="AJ421" s="92">
        <f t="shared" si="217"/>
        <v>0</v>
      </c>
      <c r="AK421" s="78">
        <f t="shared" si="218"/>
        <v>0</v>
      </c>
      <c r="AL421" s="11"/>
      <c r="AM421" s="14"/>
      <c r="AN421" s="11"/>
      <c r="AO421" s="15"/>
      <c r="AP421" s="11"/>
      <c r="AQ421" s="11"/>
      <c r="AR421" s="11"/>
      <c r="AS421" s="75" t="str">
        <f t="shared" si="208"/>
        <v/>
      </c>
      <c r="AT421" s="75" t="str">
        <f t="shared" ca="1" si="209"/>
        <v/>
      </c>
      <c r="AU421" s="75" t="str">
        <f t="shared" si="210"/>
        <v/>
      </c>
      <c r="AV421" s="170" t="str">
        <f t="shared" ca="1" si="211"/>
        <v/>
      </c>
      <c r="AW421" s="11"/>
      <c r="AX421" s="11"/>
      <c r="AY421" s="75" t="str">
        <f t="shared" si="212"/>
        <v/>
      </c>
      <c r="AZ421" s="11"/>
      <c r="BA421" s="11"/>
      <c r="BB421" s="75" t="str">
        <f t="shared" si="213"/>
        <v/>
      </c>
      <c r="BC421" s="11"/>
      <c r="BH421" s="52"/>
      <c r="BI421" s="52"/>
      <c r="BJ421" s="52"/>
      <c r="BK421" s="52"/>
      <c r="BL421" s="52"/>
      <c r="BM421" s="52"/>
      <c r="BQ421" s="27"/>
      <c r="BR421" s="27"/>
      <c r="BS421" s="27"/>
      <c r="BT421" s="27"/>
      <c r="BU421" s="27"/>
      <c r="BV421" s="27"/>
      <c r="BW421" s="54"/>
      <c r="BX421" s="26"/>
      <c r="BY421" s="54"/>
      <c r="BZ421" s="26"/>
      <c r="CA421" s="26"/>
      <c r="CB421" s="26"/>
    </row>
    <row r="422" spans="1:80" ht="17.45" customHeight="1">
      <c r="A422" s="86">
        <f t="shared" si="214"/>
        <v>59.6</v>
      </c>
      <c r="B422" s="179">
        <f t="shared" si="204"/>
        <v>46155</v>
      </c>
      <c r="C422" s="8"/>
      <c r="D422" s="11"/>
      <c r="E422" s="12"/>
      <c r="F422" s="11"/>
      <c r="G422" s="74">
        <f t="shared" si="223"/>
        <v>565</v>
      </c>
      <c r="H422" s="75">
        <f t="shared" si="223"/>
        <v>5806</v>
      </c>
      <c r="I422" s="88">
        <f t="shared" si="219"/>
        <v>0</v>
      </c>
      <c r="J422" s="78">
        <f t="shared" si="220"/>
        <v>0</v>
      </c>
      <c r="K422" s="78">
        <f t="shared" si="221"/>
        <v>0</v>
      </c>
      <c r="L422" s="78">
        <f t="shared" si="222"/>
        <v>0</v>
      </c>
      <c r="M422" s="78">
        <f t="shared" ca="1" si="205"/>
        <v>0.22147651006711411</v>
      </c>
      <c r="N422" s="78">
        <f t="shared" ca="1" si="206"/>
        <v>6.3331222292590236E-2</v>
      </c>
      <c r="O422" s="78">
        <f t="shared" si="207"/>
        <v>5.0000000000000001E-4</v>
      </c>
      <c r="P422" s="13"/>
      <c r="Q422" s="8"/>
      <c r="R422" s="13"/>
      <c r="S422" s="89">
        <f t="shared" si="195"/>
        <v>0</v>
      </c>
      <c r="T422" s="75">
        <f t="shared" si="196"/>
        <v>0</v>
      </c>
      <c r="U422" s="90">
        <f t="shared" si="197"/>
        <v>0</v>
      </c>
      <c r="V422" s="82">
        <f t="shared" si="198"/>
        <v>0</v>
      </c>
      <c r="W422" s="8"/>
      <c r="X422" s="8"/>
      <c r="Y422" s="12"/>
      <c r="Z422" s="12"/>
      <c r="AA422" s="12"/>
      <c r="AB422" s="12"/>
      <c r="AC422" s="91">
        <f t="shared" si="215"/>
        <v>0</v>
      </c>
      <c r="AD422" s="75">
        <f t="shared" si="216"/>
        <v>0</v>
      </c>
      <c r="AE422" s="88">
        <f t="shared" si="199"/>
        <v>0</v>
      </c>
      <c r="AF422" s="92">
        <f t="shared" si="200"/>
        <v>0</v>
      </c>
      <c r="AG422" s="93">
        <f t="shared" si="201"/>
        <v>0</v>
      </c>
      <c r="AH422" s="93">
        <f t="shared" si="202"/>
        <v>0</v>
      </c>
      <c r="AI422" s="78">
        <f t="shared" si="203"/>
        <v>0</v>
      </c>
      <c r="AJ422" s="92">
        <f t="shared" si="217"/>
        <v>0</v>
      </c>
      <c r="AK422" s="78">
        <f t="shared" si="218"/>
        <v>0</v>
      </c>
      <c r="AL422" s="11"/>
      <c r="AM422" s="14"/>
      <c r="AN422" s="11"/>
      <c r="AO422" s="15"/>
      <c r="AP422" s="11"/>
      <c r="AQ422" s="11"/>
      <c r="AR422" s="11"/>
      <c r="AS422" s="75" t="str">
        <f t="shared" si="208"/>
        <v/>
      </c>
      <c r="AT422" s="75" t="str">
        <f t="shared" ca="1" si="209"/>
        <v/>
      </c>
      <c r="AU422" s="75" t="str">
        <f t="shared" si="210"/>
        <v/>
      </c>
      <c r="AV422" s="170" t="str">
        <f t="shared" ca="1" si="211"/>
        <v/>
      </c>
      <c r="AW422" s="11"/>
      <c r="AX422" s="11"/>
      <c r="AY422" s="75" t="str">
        <f t="shared" si="212"/>
        <v/>
      </c>
      <c r="AZ422" s="11"/>
      <c r="BA422" s="11"/>
      <c r="BB422" s="75" t="str">
        <f t="shared" si="213"/>
        <v/>
      </c>
      <c r="BC422" s="11"/>
      <c r="BH422" s="52"/>
      <c r="BI422" s="52"/>
      <c r="BJ422" s="52"/>
      <c r="BK422" s="52"/>
      <c r="BL422" s="52"/>
      <c r="BM422" s="52"/>
      <c r="BQ422" s="27"/>
      <c r="BR422" s="27"/>
      <c r="BS422" s="27"/>
      <c r="BT422" s="27"/>
      <c r="BU422" s="27"/>
      <c r="BV422" s="27"/>
      <c r="BW422" s="54"/>
      <c r="BX422" s="26"/>
      <c r="BY422" s="54"/>
      <c r="BZ422" s="26"/>
      <c r="CA422" s="26"/>
      <c r="CB422" s="26"/>
    </row>
    <row r="423" spans="1:80" ht="17.45" customHeight="1" thickBot="1">
      <c r="A423" s="94">
        <f t="shared" si="214"/>
        <v>59.7</v>
      </c>
      <c r="B423" s="180">
        <f t="shared" si="204"/>
        <v>46156</v>
      </c>
      <c r="C423" s="16"/>
      <c r="D423" s="17"/>
      <c r="E423" s="18"/>
      <c r="F423" s="17"/>
      <c r="G423" s="96">
        <f t="shared" si="223"/>
        <v>565</v>
      </c>
      <c r="H423" s="97">
        <f t="shared" si="223"/>
        <v>5806</v>
      </c>
      <c r="I423" s="98">
        <f t="shared" si="219"/>
        <v>0</v>
      </c>
      <c r="J423" s="99">
        <f t="shared" si="220"/>
        <v>0</v>
      </c>
      <c r="K423" s="99">
        <f t="shared" si="221"/>
        <v>0</v>
      </c>
      <c r="L423" s="99">
        <f t="shared" si="222"/>
        <v>0</v>
      </c>
      <c r="M423" s="99">
        <f t="shared" ca="1" si="205"/>
        <v>0.22147651006711411</v>
      </c>
      <c r="N423" s="99">
        <f t="shared" ca="1" si="206"/>
        <v>6.3331222292590236E-2</v>
      </c>
      <c r="O423" s="99">
        <f t="shared" si="207"/>
        <v>5.0000000000000001E-4</v>
      </c>
      <c r="P423" s="19"/>
      <c r="Q423" s="16"/>
      <c r="R423" s="19"/>
      <c r="S423" s="89">
        <f t="shared" si="195"/>
        <v>0</v>
      </c>
      <c r="T423" s="75">
        <f t="shared" si="196"/>
        <v>0</v>
      </c>
      <c r="U423" s="100">
        <f t="shared" si="197"/>
        <v>0</v>
      </c>
      <c r="V423" s="101">
        <f t="shared" si="198"/>
        <v>0</v>
      </c>
      <c r="W423" s="16"/>
      <c r="X423" s="8"/>
      <c r="Y423" s="12"/>
      <c r="Z423" s="12"/>
      <c r="AA423" s="12"/>
      <c r="AB423" s="12"/>
      <c r="AC423" s="102">
        <f t="shared" si="215"/>
        <v>0</v>
      </c>
      <c r="AD423" s="97">
        <f t="shared" si="216"/>
        <v>0</v>
      </c>
      <c r="AE423" s="98">
        <f t="shared" si="199"/>
        <v>0</v>
      </c>
      <c r="AF423" s="103">
        <f t="shared" si="200"/>
        <v>0</v>
      </c>
      <c r="AG423" s="104">
        <f t="shared" si="201"/>
        <v>0</v>
      </c>
      <c r="AH423" s="104">
        <f t="shared" si="202"/>
        <v>0</v>
      </c>
      <c r="AI423" s="99">
        <f t="shared" si="203"/>
        <v>0</v>
      </c>
      <c r="AJ423" s="103">
        <f t="shared" si="217"/>
        <v>0</v>
      </c>
      <c r="AK423" s="99">
        <f t="shared" si="218"/>
        <v>0</v>
      </c>
      <c r="AL423" s="17"/>
      <c r="AM423" s="20"/>
      <c r="AN423" s="17"/>
      <c r="AO423" s="21"/>
      <c r="AP423" s="17"/>
      <c r="AQ423" s="17"/>
      <c r="AR423" s="17"/>
      <c r="AS423" s="97" t="str">
        <f t="shared" si="208"/>
        <v/>
      </c>
      <c r="AT423" s="97" t="str">
        <f t="shared" ca="1" si="209"/>
        <v/>
      </c>
      <c r="AU423" s="97" t="str">
        <f t="shared" si="210"/>
        <v/>
      </c>
      <c r="AV423" s="171" t="str">
        <f t="shared" ca="1" si="211"/>
        <v/>
      </c>
      <c r="AW423" s="17"/>
      <c r="AX423" s="17"/>
      <c r="AY423" s="97" t="str">
        <f t="shared" si="212"/>
        <v/>
      </c>
      <c r="AZ423" s="17"/>
      <c r="BA423" s="17"/>
      <c r="BB423" s="97" t="str">
        <f t="shared" si="213"/>
        <v/>
      </c>
      <c r="BC423" s="17"/>
      <c r="BH423" s="52"/>
      <c r="BI423" s="52"/>
      <c r="BJ423" s="52"/>
      <c r="BK423" s="52"/>
      <c r="BL423" s="52"/>
      <c r="BM423" s="52"/>
      <c r="BQ423" s="27"/>
      <c r="BR423" s="27"/>
      <c r="BS423" s="27"/>
      <c r="BT423" s="27"/>
      <c r="BU423" s="27"/>
      <c r="BV423" s="27"/>
      <c r="BW423" s="54"/>
      <c r="BX423" s="26"/>
      <c r="BY423" s="54"/>
      <c r="BZ423" s="26"/>
      <c r="CA423" s="26"/>
      <c r="CB423" s="26"/>
    </row>
    <row r="424" spans="1:80" ht="17.45" customHeight="1" thickTop="1">
      <c r="A424" s="105">
        <f>A417+1</f>
        <v>60.1</v>
      </c>
      <c r="B424" s="178">
        <f t="shared" si="204"/>
        <v>46157</v>
      </c>
      <c r="C424" s="4"/>
      <c r="D424" s="5"/>
      <c r="E424" s="6"/>
      <c r="F424" s="5"/>
      <c r="G424" s="74">
        <f t="shared" si="223"/>
        <v>565</v>
      </c>
      <c r="H424" s="75">
        <f t="shared" si="223"/>
        <v>5806</v>
      </c>
      <c r="I424" s="76">
        <f t="shared" si="219"/>
        <v>0</v>
      </c>
      <c r="J424" s="77">
        <f t="shared" si="220"/>
        <v>0</v>
      </c>
      <c r="K424" s="77">
        <f t="shared" si="221"/>
        <v>0</v>
      </c>
      <c r="L424" s="77">
        <f t="shared" si="222"/>
        <v>0</v>
      </c>
      <c r="M424" s="78">
        <f t="shared" ca="1" si="205"/>
        <v>0.22147651006711411</v>
      </c>
      <c r="N424" s="78">
        <f t="shared" ca="1" si="206"/>
        <v>6.3331222292590236E-2</v>
      </c>
      <c r="O424" s="78">
        <f t="shared" si="207"/>
        <v>5.0000000000000001E-4</v>
      </c>
      <c r="P424" s="13"/>
      <c r="Q424" s="8"/>
      <c r="R424" s="13"/>
      <c r="S424" s="79">
        <f t="shared" si="195"/>
        <v>0</v>
      </c>
      <c r="T424" s="80">
        <f t="shared" si="196"/>
        <v>0</v>
      </c>
      <c r="U424" s="90">
        <f t="shared" si="197"/>
        <v>0</v>
      </c>
      <c r="V424" s="82">
        <f t="shared" si="198"/>
        <v>0</v>
      </c>
      <c r="W424" s="4"/>
      <c r="X424" s="4"/>
      <c r="Y424" s="6"/>
      <c r="Z424" s="6"/>
      <c r="AA424" s="6"/>
      <c r="AB424" s="6"/>
      <c r="AC424" s="83">
        <f t="shared" si="215"/>
        <v>0</v>
      </c>
      <c r="AD424" s="80">
        <f t="shared" si="216"/>
        <v>0</v>
      </c>
      <c r="AE424" s="76">
        <f t="shared" si="199"/>
        <v>0</v>
      </c>
      <c r="AF424" s="84">
        <f t="shared" si="200"/>
        <v>0</v>
      </c>
      <c r="AG424" s="85">
        <f t="shared" si="201"/>
        <v>0</v>
      </c>
      <c r="AH424" s="85">
        <f t="shared" si="202"/>
        <v>0</v>
      </c>
      <c r="AI424" s="77">
        <f t="shared" si="203"/>
        <v>0</v>
      </c>
      <c r="AJ424" s="84">
        <f t="shared" si="217"/>
        <v>0</v>
      </c>
      <c r="AK424" s="77">
        <f t="shared" si="218"/>
        <v>0</v>
      </c>
      <c r="AL424" s="5"/>
      <c r="AM424" s="9"/>
      <c r="AN424" s="5"/>
      <c r="AO424" s="10"/>
      <c r="AP424" s="5"/>
      <c r="AQ424" s="5"/>
      <c r="AR424" s="5"/>
      <c r="AS424" s="80" t="str">
        <f t="shared" si="208"/>
        <v/>
      </c>
      <c r="AT424" s="80" t="str">
        <f t="shared" ca="1" si="209"/>
        <v/>
      </c>
      <c r="AU424" s="80" t="str">
        <f t="shared" si="210"/>
        <v/>
      </c>
      <c r="AV424" s="172" t="str">
        <f t="shared" ca="1" si="211"/>
        <v/>
      </c>
      <c r="AW424" s="5"/>
      <c r="AX424" s="5"/>
      <c r="AY424" s="80" t="str">
        <f t="shared" si="212"/>
        <v/>
      </c>
      <c r="AZ424" s="165"/>
      <c r="BA424" s="165"/>
      <c r="BB424" s="80" t="str">
        <f t="shared" si="213"/>
        <v/>
      </c>
      <c r="BC424" s="5"/>
      <c r="BH424" s="52"/>
      <c r="BI424" s="52"/>
      <c r="BJ424" s="52"/>
      <c r="BK424" s="52"/>
      <c r="BL424" s="52"/>
      <c r="BM424" s="52"/>
      <c r="BQ424" s="27"/>
      <c r="BR424" s="27"/>
      <c r="BS424" s="27"/>
      <c r="BT424" s="27"/>
      <c r="BU424" s="27"/>
      <c r="BV424" s="27"/>
      <c r="BW424" s="54"/>
      <c r="BX424" s="26"/>
      <c r="BY424" s="54"/>
      <c r="BZ424" s="26"/>
      <c r="CA424" s="26"/>
      <c r="CB424" s="26"/>
    </row>
    <row r="425" spans="1:80" ht="17.45" customHeight="1">
      <c r="A425" s="94">
        <f t="shared" si="214"/>
        <v>60.2</v>
      </c>
      <c r="B425" s="179">
        <f t="shared" si="204"/>
        <v>46158</v>
      </c>
      <c r="C425" s="8"/>
      <c r="D425" s="11"/>
      <c r="E425" s="12"/>
      <c r="F425" s="11"/>
      <c r="G425" s="74">
        <f t="shared" si="223"/>
        <v>565</v>
      </c>
      <c r="H425" s="75">
        <f t="shared" si="223"/>
        <v>5806</v>
      </c>
      <c r="I425" s="88">
        <f t="shared" si="219"/>
        <v>0</v>
      </c>
      <c r="J425" s="78">
        <f t="shared" si="220"/>
        <v>0</v>
      </c>
      <c r="K425" s="78">
        <f t="shared" si="221"/>
        <v>0</v>
      </c>
      <c r="L425" s="78">
        <f t="shared" si="222"/>
        <v>0</v>
      </c>
      <c r="M425" s="78">
        <f t="shared" ca="1" si="205"/>
        <v>0.22147651006711411</v>
      </c>
      <c r="N425" s="78">
        <f t="shared" ca="1" si="206"/>
        <v>6.3331222292590236E-2</v>
      </c>
      <c r="O425" s="78">
        <f t="shared" si="207"/>
        <v>5.0000000000000001E-4</v>
      </c>
      <c r="P425" s="13"/>
      <c r="Q425" s="8"/>
      <c r="R425" s="13"/>
      <c r="S425" s="89">
        <f t="shared" si="195"/>
        <v>0</v>
      </c>
      <c r="T425" s="75">
        <f t="shared" si="196"/>
        <v>0</v>
      </c>
      <c r="U425" s="90">
        <f t="shared" si="197"/>
        <v>0</v>
      </c>
      <c r="V425" s="82">
        <f t="shared" si="198"/>
        <v>0</v>
      </c>
      <c r="W425" s="8"/>
      <c r="X425" s="8"/>
      <c r="Y425" s="12"/>
      <c r="Z425" s="12"/>
      <c r="AA425" s="12"/>
      <c r="AB425" s="12"/>
      <c r="AC425" s="91">
        <f t="shared" si="215"/>
        <v>0</v>
      </c>
      <c r="AD425" s="75">
        <f t="shared" si="216"/>
        <v>0</v>
      </c>
      <c r="AE425" s="88">
        <f t="shared" si="199"/>
        <v>0</v>
      </c>
      <c r="AF425" s="92">
        <f t="shared" si="200"/>
        <v>0</v>
      </c>
      <c r="AG425" s="93">
        <f t="shared" si="201"/>
        <v>0</v>
      </c>
      <c r="AH425" s="93">
        <f t="shared" si="202"/>
        <v>0</v>
      </c>
      <c r="AI425" s="78">
        <f t="shared" si="203"/>
        <v>0</v>
      </c>
      <c r="AJ425" s="92">
        <f t="shared" si="217"/>
        <v>0</v>
      </c>
      <c r="AK425" s="78">
        <f t="shared" si="218"/>
        <v>0</v>
      </c>
      <c r="AL425" s="11"/>
      <c r="AM425" s="14"/>
      <c r="AN425" s="11"/>
      <c r="AO425" s="15"/>
      <c r="AP425" s="11"/>
      <c r="AQ425" s="11"/>
      <c r="AR425" s="11"/>
      <c r="AS425" s="75" t="str">
        <f t="shared" si="208"/>
        <v/>
      </c>
      <c r="AT425" s="75" t="str">
        <f t="shared" ca="1" si="209"/>
        <v/>
      </c>
      <c r="AU425" s="75" t="str">
        <f t="shared" si="210"/>
        <v/>
      </c>
      <c r="AV425" s="170" t="str">
        <f t="shared" ca="1" si="211"/>
        <v/>
      </c>
      <c r="AW425" s="11"/>
      <c r="AX425" s="11"/>
      <c r="AY425" s="75" t="str">
        <f t="shared" si="212"/>
        <v/>
      </c>
      <c r="AZ425" s="11"/>
      <c r="BA425" s="11"/>
      <c r="BB425" s="75" t="str">
        <f t="shared" si="213"/>
        <v/>
      </c>
      <c r="BC425" s="11"/>
      <c r="BH425" s="52"/>
      <c r="BI425" s="52"/>
      <c r="BJ425" s="52"/>
      <c r="BK425" s="52"/>
      <c r="BL425" s="52"/>
      <c r="BM425" s="52"/>
      <c r="BQ425" s="27"/>
      <c r="BR425" s="27"/>
      <c r="BS425" s="27"/>
      <c r="BT425" s="27"/>
      <c r="BU425" s="27"/>
      <c r="BV425" s="27"/>
      <c r="BW425" s="54"/>
      <c r="BX425" s="26"/>
      <c r="BY425" s="54"/>
      <c r="BZ425" s="26"/>
      <c r="CA425" s="26"/>
      <c r="CB425" s="26"/>
    </row>
    <row r="426" spans="1:80" ht="17.45" customHeight="1">
      <c r="A426" s="86">
        <f t="shared" si="214"/>
        <v>60.3</v>
      </c>
      <c r="B426" s="179">
        <f t="shared" si="204"/>
        <v>46159</v>
      </c>
      <c r="C426" s="8"/>
      <c r="D426" s="11"/>
      <c r="E426" s="12"/>
      <c r="F426" s="11"/>
      <c r="G426" s="74">
        <f t="shared" si="223"/>
        <v>565</v>
      </c>
      <c r="H426" s="75">
        <f t="shared" si="223"/>
        <v>5806</v>
      </c>
      <c r="I426" s="88">
        <f t="shared" si="219"/>
        <v>0</v>
      </c>
      <c r="J426" s="78">
        <f t="shared" si="220"/>
        <v>0</v>
      </c>
      <c r="K426" s="78">
        <f t="shared" si="221"/>
        <v>0</v>
      </c>
      <c r="L426" s="78">
        <f t="shared" si="222"/>
        <v>0</v>
      </c>
      <c r="M426" s="78">
        <f t="shared" ca="1" si="205"/>
        <v>0.22147651006711411</v>
      </c>
      <c r="N426" s="78">
        <f t="shared" ca="1" si="206"/>
        <v>6.3331222292590236E-2</v>
      </c>
      <c r="O426" s="78">
        <f t="shared" si="207"/>
        <v>5.0000000000000001E-4</v>
      </c>
      <c r="P426" s="13"/>
      <c r="Q426" s="8"/>
      <c r="R426" s="13"/>
      <c r="S426" s="89">
        <f t="shared" si="195"/>
        <v>0</v>
      </c>
      <c r="T426" s="75">
        <f t="shared" si="196"/>
        <v>0</v>
      </c>
      <c r="U426" s="90">
        <f t="shared" si="197"/>
        <v>0</v>
      </c>
      <c r="V426" s="82">
        <f t="shared" si="198"/>
        <v>0</v>
      </c>
      <c r="W426" s="8"/>
      <c r="X426" s="8"/>
      <c r="Y426" s="12"/>
      <c r="Z426" s="12"/>
      <c r="AA426" s="12"/>
      <c r="AB426" s="12"/>
      <c r="AC426" s="91">
        <f t="shared" si="215"/>
        <v>0</v>
      </c>
      <c r="AD426" s="75">
        <f t="shared" si="216"/>
        <v>0</v>
      </c>
      <c r="AE426" s="88">
        <f t="shared" si="199"/>
        <v>0</v>
      </c>
      <c r="AF426" s="92">
        <f t="shared" si="200"/>
        <v>0</v>
      </c>
      <c r="AG426" s="93">
        <f t="shared" si="201"/>
        <v>0</v>
      </c>
      <c r="AH426" s="93">
        <f t="shared" si="202"/>
        <v>0</v>
      </c>
      <c r="AI426" s="78">
        <f t="shared" si="203"/>
        <v>0</v>
      </c>
      <c r="AJ426" s="92">
        <f t="shared" si="217"/>
        <v>0</v>
      </c>
      <c r="AK426" s="78">
        <f t="shared" si="218"/>
        <v>0</v>
      </c>
      <c r="AL426" s="11"/>
      <c r="AM426" s="14"/>
      <c r="AN426" s="11"/>
      <c r="AO426" s="15"/>
      <c r="AP426" s="11"/>
      <c r="AQ426" s="11"/>
      <c r="AR426" s="11"/>
      <c r="AS426" s="75" t="str">
        <f t="shared" si="208"/>
        <v/>
      </c>
      <c r="AT426" s="75" t="str">
        <f t="shared" ca="1" si="209"/>
        <v/>
      </c>
      <c r="AU426" s="75" t="str">
        <f t="shared" si="210"/>
        <v/>
      </c>
      <c r="AV426" s="170" t="str">
        <f t="shared" ca="1" si="211"/>
        <v/>
      </c>
      <c r="AW426" s="11"/>
      <c r="AX426" s="11"/>
      <c r="AY426" s="75" t="str">
        <f t="shared" si="212"/>
        <v/>
      </c>
      <c r="AZ426" s="11"/>
      <c r="BA426" s="11"/>
      <c r="BB426" s="75" t="str">
        <f t="shared" si="213"/>
        <v/>
      </c>
      <c r="BC426" s="11"/>
      <c r="BH426" s="52"/>
      <c r="BI426" s="52"/>
      <c r="BJ426" s="52"/>
      <c r="BK426" s="52"/>
      <c r="BL426" s="52"/>
      <c r="BM426" s="52"/>
      <c r="BQ426" s="27"/>
      <c r="BR426" s="27"/>
      <c r="BS426" s="27"/>
      <c r="BT426" s="27"/>
      <c r="BU426" s="27"/>
      <c r="BV426" s="27"/>
      <c r="BW426" s="54"/>
      <c r="BX426" s="26"/>
      <c r="BY426" s="54"/>
      <c r="BZ426" s="26"/>
      <c r="CA426" s="26"/>
      <c r="CB426" s="26"/>
    </row>
    <row r="427" spans="1:80" ht="17.45" customHeight="1">
      <c r="A427" s="94">
        <f t="shared" si="214"/>
        <v>60.4</v>
      </c>
      <c r="B427" s="179">
        <f t="shared" si="204"/>
        <v>46160</v>
      </c>
      <c r="C427" s="8"/>
      <c r="D427" s="11"/>
      <c r="E427" s="12"/>
      <c r="F427" s="11"/>
      <c r="G427" s="74">
        <f t="shared" si="223"/>
        <v>565</v>
      </c>
      <c r="H427" s="75">
        <f t="shared" si="223"/>
        <v>5806</v>
      </c>
      <c r="I427" s="88">
        <f t="shared" si="219"/>
        <v>0</v>
      </c>
      <c r="J427" s="78">
        <f t="shared" si="220"/>
        <v>0</v>
      </c>
      <c r="K427" s="78">
        <f t="shared" si="221"/>
        <v>0</v>
      </c>
      <c r="L427" s="78">
        <f t="shared" si="222"/>
        <v>0</v>
      </c>
      <c r="M427" s="78">
        <f t="shared" ca="1" si="205"/>
        <v>0.22147651006711411</v>
      </c>
      <c r="N427" s="78">
        <f t="shared" ca="1" si="206"/>
        <v>6.3331222292590236E-2</v>
      </c>
      <c r="O427" s="78">
        <f t="shared" si="207"/>
        <v>5.0000000000000001E-4</v>
      </c>
      <c r="P427" s="13"/>
      <c r="Q427" s="8"/>
      <c r="R427" s="13"/>
      <c r="S427" s="89">
        <f t="shared" si="195"/>
        <v>0</v>
      </c>
      <c r="T427" s="75">
        <f t="shared" si="196"/>
        <v>0</v>
      </c>
      <c r="U427" s="90">
        <f t="shared" si="197"/>
        <v>0</v>
      </c>
      <c r="V427" s="82">
        <f t="shared" si="198"/>
        <v>0</v>
      </c>
      <c r="W427" s="8"/>
      <c r="X427" s="8"/>
      <c r="Y427" s="12"/>
      <c r="Z427" s="12"/>
      <c r="AA427" s="12"/>
      <c r="AB427" s="12"/>
      <c r="AC427" s="91">
        <f t="shared" si="215"/>
        <v>0</v>
      </c>
      <c r="AD427" s="75">
        <f t="shared" si="216"/>
        <v>0</v>
      </c>
      <c r="AE427" s="88">
        <f t="shared" si="199"/>
        <v>0</v>
      </c>
      <c r="AF427" s="92">
        <f t="shared" si="200"/>
        <v>0</v>
      </c>
      <c r="AG427" s="93">
        <f t="shared" si="201"/>
        <v>0</v>
      </c>
      <c r="AH427" s="93">
        <f t="shared" si="202"/>
        <v>0</v>
      </c>
      <c r="AI427" s="78">
        <f t="shared" si="203"/>
        <v>0</v>
      </c>
      <c r="AJ427" s="92">
        <f t="shared" si="217"/>
        <v>0</v>
      </c>
      <c r="AK427" s="78">
        <f t="shared" si="218"/>
        <v>0</v>
      </c>
      <c r="AL427" s="11"/>
      <c r="AM427" s="14"/>
      <c r="AN427" s="11"/>
      <c r="AO427" s="15"/>
      <c r="AP427" s="11"/>
      <c r="AQ427" s="11"/>
      <c r="AR427" s="11"/>
      <c r="AS427" s="75" t="str">
        <f t="shared" si="208"/>
        <v/>
      </c>
      <c r="AT427" s="75" t="str">
        <f t="shared" ca="1" si="209"/>
        <v/>
      </c>
      <c r="AU427" s="75" t="str">
        <f t="shared" si="210"/>
        <v/>
      </c>
      <c r="AV427" s="170" t="str">
        <f t="shared" ca="1" si="211"/>
        <v/>
      </c>
      <c r="AW427" s="11"/>
      <c r="AX427" s="11"/>
      <c r="AY427" s="75" t="str">
        <f t="shared" si="212"/>
        <v/>
      </c>
      <c r="AZ427" s="11"/>
      <c r="BA427" s="11"/>
      <c r="BB427" s="75" t="str">
        <f t="shared" si="213"/>
        <v/>
      </c>
      <c r="BC427" s="11"/>
      <c r="BH427" s="52"/>
      <c r="BI427" s="52"/>
      <c r="BJ427" s="52"/>
      <c r="BK427" s="52"/>
      <c r="BL427" s="52"/>
      <c r="BM427" s="52"/>
      <c r="BQ427" s="27"/>
      <c r="BR427" s="27"/>
      <c r="BS427" s="27"/>
      <c r="BT427" s="27"/>
      <c r="BU427" s="27"/>
      <c r="BV427" s="27"/>
      <c r="BW427" s="54"/>
      <c r="BX427" s="26"/>
      <c r="BY427" s="54"/>
      <c r="BZ427" s="26"/>
      <c r="CA427" s="26"/>
      <c r="CB427" s="26"/>
    </row>
    <row r="428" spans="1:80" ht="17.45" customHeight="1">
      <c r="A428" s="86">
        <f t="shared" si="214"/>
        <v>60.5</v>
      </c>
      <c r="B428" s="179">
        <f t="shared" si="204"/>
        <v>46161</v>
      </c>
      <c r="C428" s="8"/>
      <c r="D428" s="11"/>
      <c r="E428" s="12"/>
      <c r="F428" s="11"/>
      <c r="G428" s="74">
        <f t="shared" si="223"/>
        <v>565</v>
      </c>
      <c r="H428" s="75">
        <f t="shared" si="223"/>
        <v>5806</v>
      </c>
      <c r="I428" s="88">
        <f t="shared" si="219"/>
        <v>0</v>
      </c>
      <c r="J428" s="78">
        <f t="shared" si="220"/>
        <v>0</v>
      </c>
      <c r="K428" s="78">
        <f t="shared" si="221"/>
        <v>0</v>
      </c>
      <c r="L428" s="78">
        <f t="shared" si="222"/>
        <v>0</v>
      </c>
      <c r="M428" s="78">
        <f t="shared" ca="1" si="205"/>
        <v>0.22147651006711411</v>
      </c>
      <c r="N428" s="78">
        <f t="shared" ca="1" si="206"/>
        <v>6.3331222292590236E-2</v>
      </c>
      <c r="O428" s="78">
        <f t="shared" si="207"/>
        <v>5.0000000000000001E-4</v>
      </c>
      <c r="P428" s="13"/>
      <c r="Q428" s="8"/>
      <c r="R428" s="13"/>
      <c r="S428" s="89">
        <f t="shared" si="195"/>
        <v>0</v>
      </c>
      <c r="T428" s="75">
        <f t="shared" si="196"/>
        <v>0</v>
      </c>
      <c r="U428" s="90">
        <f t="shared" si="197"/>
        <v>0</v>
      </c>
      <c r="V428" s="82">
        <f t="shared" si="198"/>
        <v>0</v>
      </c>
      <c r="W428" s="8"/>
      <c r="X428" s="8"/>
      <c r="Y428" s="12"/>
      <c r="Z428" s="12"/>
      <c r="AA428" s="12"/>
      <c r="AB428" s="12"/>
      <c r="AC428" s="91">
        <f t="shared" si="215"/>
        <v>0</v>
      </c>
      <c r="AD428" s="75">
        <f t="shared" si="216"/>
        <v>0</v>
      </c>
      <c r="AE428" s="88">
        <f t="shared" si="199"/>
        <v>0</v>
      </c>
      <c r="AF428" s="92">
        <f t="shared" si="200"/>
        <v>0</v>
      </c>
      <c r="AG428" s="93">
        <f t="shared" si="201"/>
        <v>0</v>
      </c>
      <c r="AH428" s="93">
        <f t="shared" si="202"/>
        <v>0</v>
      </c>
      <c r="AI428" s="78">
        <f t="shared" si="203"/>
        <v>0</v>
      </c>
      <c r="AJ428" s="92">
        <f t="shared" si="217"/>
        <v>0</v>
      </c>
      <c r="AK428" s="78">
        <f t="shared" si="218"/>
        <v>0</v>
      </c>
      <c r="AL428" s="11"/>
      <c r="AM428" s="14"/>
      <c r="AN428" s="11"/>
      <c r="AO428" s="15"/>
      <c r="AP428" s="11"/>
      <c r="AQ428" s="11"/>
      <c r="AR428" s="11"/>
      <c r="AS428" s="75" t="str">
        <f t="shared" si="208"/>
        <v/>
      </c>
      <c r="AT428" s="75" t="str">
        <f t="shared" ca="1" si="209"/>
        <v/>
      </c>
      <c r="AU428" s="75" t="str">
        <f t="shared" si="210"/>
        <v/>
      </c>
      <c r="AV428" s="170" t="str">
        <f t="shared" ca="1" si="211"/>
        <v/>
      </c>
      <c r="AW428" s="11"/>
      <c r="AX428" s="11"/>
      <c r="AY428" s="75" t="str">
        <f t="shared" si="212"/>
        <v/>
      </c>
      <c r="AZ428" s="11"/>
      <c r="BA428" s="11"/>
      <c r="BB428" s="75" t="str">
        <f t="shared" si="213"/>
        <v/>
      </c>
      <c r="BC428" s="11"/>
      <c r="BH428" s="52"/>
      <c r="BI428" s="52"/>
      <c r="BJ428" s="52"/>
      <c r="BK428" s="52"/>
      <c r="BL428" s="52"/>
      <c r="BM428" s="52"/>
      <c r="BQ428" s="27"/>
      <c r="BR428" s="27"/>
      <c r="BS428" s="27"/>
      <c r="BT428" s="27"/>
      <c r="BU428" s="27"/>
      <c r="BV428" s="27"/>
      <c r="BW428" s="54"/>
      <c r="BX428" s="26"/>
      <c r="BY428" s="54"/>
      <c r="BZ428" s="26"/>
      <c r="CA428" s="26"/>
      <c r="CB428" s="26"/>
    </row>
    <row r="429" spans="1:80" ht="17.45" customHeight="1">
      <c r="A429" s="94">
        <f t="shared" si="214"/>
        <v>60.6</v>
      </c>
      <c r="B429" s="179">
        <f t="shared" si="204"/>
        <v>46162</v>
      </c>
      <c r="C429" s="8"/>
      <c r="D429" s="11"/>
      <c r="E429" s="12"/>
      <c r="F429" s="11"/>
      <c r="G429" s="74">
        <f t="shared" si="223"/>
        <v>565</v>
      </c>
      <c r="H429" s="75">
        <f t="shared" si="223"/>
        <v>5806</v>
      </c>
      <c r="I429" s="88">
        <f t="shared" si="219"/>
        <v>0</v>
      </c>
      <c r="J429" s="78">
        <f t="shared" si="220"/>
        <v>0</v>
      </c>
      <c r="K429" s="78">
        <f t="shared" si="221"/>
        <v>0</v>
      </c>
      <c r="L429" s="78">
        <f t="shared" si="222"/>
        <v>0</v>
      </c>
      <c r="M429" s="78">
        <f t="shared" ca="1" si="205"/>
        <v>0.22147651006711411</v>
      </c>
      <c r="N429" s="78">
        <f t="shared" ca="1" si="206"/>
        <v>6.3331222292590236E-2</v>
      </c>
      <c r="O429" s="78">
        <f t="shared" si="207"/>
        <v>5.0000000000000001E-4</v>
      </c>
      <c r="P429" s="13"/>
      <c r="Q429" s="8"/>
      <c r="R429" s="13"/>
      <c r="S429" s="89">
        <f t="shared" si="195"/>
        <v>0</v>
      </c>
      <c r="T429" s="75">
        <f t="shared" si="196"/>
        <v>0</v>
      </c>
      <c r="U429" s="90">
        <f t="shared" si="197"/>
        <v>0</v>
      </c>
      <c r="V429" s="82">
        <f t="shared" si="198"/>
        <v>0</v>
      </c>
      <c r="W429" s="8"/>
      <c r="X429" s="8"/>
      <c r="Y429" s="12"/>
      <c r="Z429" s="12"/>
      <c r="AA429" s="12"/>
      <c r="AB429" s="12"/>
      <c r="AC429" s="91">
        <f t="shared" si="215"/>
        <v>0</v>
      </c>
      <c r="AD429" s="75">
        <f t="shared" si="216"/>
        <v>0</v>
      </c>
      <c r="AE429" s="88">
        <f t="shared" si="199"/>
        <v>0</v>
      </c>
      <c r="AF429" s="92">
        <f t="shared" si="200"/>
        <v>0</v>
      </c>
      <c r="AG429" s="93">
        <f t="shared" si="201"/>
        <v>0</v>
      </c>
      <c r="AH429" s="93">
        <f t="shared" si="202"/>
        <v>0</v>
      </c>
      <c r="AI429" s="78">
        <f t="shared" si="203"/>
        <v>0</v>
      </c>
      <c r="AJ429" s="92">
        <f t="shared" si="217"/>
        <v>0</v>
      </c>
      <c r="AK429" s="78">
        <f t="shared" si="218"/>
        <v>0</v>
      </c>
      <c r="AL429" s="11"/>
      <c r="AM429" s="14"/>
      <c r="AN429" s="11"/>
      <c r="AO429" s="15"/>
      <c r="AP429" s="11"/>
      <c r="AQ429" s="11"/>
      <c r="AR429" s="11"/>
      <c r="AS429" s="75" t="str">
        <f t="shared" si="208"/>
        <v/>
      </c>
      <c r="AT429" s="75" t="str">
        <f t="shared" ca="1" si="209"/>
        <v/>
      </c>
      <c r="AU429" s="75" t="str">
        <f t="shared" si="210"/>
        <v/>
      </c>
      <c r="AV429" s="170" t="str">
        <f t="shared" ca="1" si="211"/>
        <v/>
      </c>
      <c r="AW429" s="11"/>
      <c r="AX429" s="11"/>
      <c r="AY429" s="75" t="str">
        <f t="shared" si="212"/>
        <v/>
      </c>
      <c r="AZ429" s="11"/>
      <c r="BA429" s="11"/>
      <c r="BB429" s="75" t="str">
        <f t="shared" si="213"/>
        <v/>
      </c>
      <c r="BC429" s="11"/>
      <c r="BH429" s="52"/>
      <c r="BI429" s="52"/>
      <c r="BJ429" s="52"/>
      <c r="BK429" s="52"/>
      <c r="BL429" s="52"/>
      <c r="BM429" s="52"/>
      <c r="BQ429" s="27"/>
      <c r="BR429" s="27"/>
      <c r="BS429" s="27"/>
      <c r="BT429" s="27"/>
      <c r="BU429" s="27"/>
      <c r="BV429" s="27"/>
      <c r="BW429" s="54"/>
      <c r="BX429" s="26"/>
      <c r="BY429" s="54"/>
      <c r="BZ429" s="26"/>
      <c r="CA429" s="26"/>
      <c r="CB429" s="26"/>
    </row>
    <row r="430" spans="1:80" ht="17.45" customHeight="1" thickBot="1">
      <c r="A430" s="86">
        <f t="shared" si="214"/>
        <v>60.7</v>
      </c>
      <c r="B430" s="180">
        <f t="shared" si="204"/>
        <v>46163</v>
      </c>
      <c r="C430" s="16"/>
      <c r="D430" s="17"/>
      <c r="E430" s="18"/>
      <c r="F430" s="17"/>
      <c r="G430" s="96">
        <f t="shared" si="223"/>
        <v>565</v>
      </c>
      <c r="H430" s="97">
        <f t="shared" si="223"/>
        <v>5806</v>
      </c>
      <c r="I430" s="98">
        <f t="shared" si="219"/>
        <v>0</v>
      </c>
      <c r="J430" s="99">
        <f t="shared" si="220"/>
        <v>0</v>
      </c>
      <c r="K430" s="99">
        <f t="shared" si="221"/>
        <v>0</v>
      </c>
      <c r="L430" s="99">
        <f t="shared" si="222"/>
        <v>0</v>
      </c>
      <c r="M430" s="99">
        <f t="shared" ca="1" si="205"/>
        <v>0.22147651006711411</v>
      </c>
      <c r="N430" s="99">
        <f t="shared" ca="1" si="206"/>
        <v>6.3331222292590236E-2</v>
      </c>
      <c r="O430" s="99">
        <f t="shared" si="207"/>
        <v>5.0000000000000001E-4</v>
      </c>
      <c r="P430" s="19"/>
      <c r="Q430" s="16"/>
      <c r="R430" s="19"/>
      <c r="S430" s="89">
        <f t="shared" si="195"/>
        <v>0</v>
      </c>
      <c r="T430" s="75">
        <f t="shared" si="196"/>
        <v>0</v>
      </c>
      <c r="U430" s="100">
        <f t="shared" si="197"/>
        <v>0</v>
      </c>
      <c r="V430" s="101">
        <f t="shared" si="198"/>
        <v>0</v>
      </c>
      <c r="W430" s="16"/>
      <c r="X430" s="8"/>
      <c r="Y430" s="12"/>
      <c r="Z430" s="12"/>
      <c r="AA430" s="12"/>
      <c r="AB430" s="12"/>
      <c r="AC430" s="102">
        <f t="shared" si="215"/>
        <v>0</v>
      </c>
      <c r="AD430" s="97">
        <f t="shared" si="216"/>
        <v>0</v>
      </c>
      <c r="AE430" s="98">
        <f t="shared" si="199"/>
        <v>0</v>
      </c>
      <c r="AF430" s="103">
        <f t="shared" si="200"/>
        <v>0</v>
      </c>
      <c r="AG430" s="104">
        <f t="shared" si="201"/>
        <v>0</v>
      </c>
      <c r="AH430" s="104">
        <f t="shared" si="202"/>
        <v>0</v>
      </c>
      <c r="AI430" s="99">
        <f t="shared" si="203"/>
        <v>0</v>
      </c>
      <c r="AJ430" s="103">
        <f t="shared" si="217"/>
        <v>0</v>
      </c>
      <c r="AK430" s="99">
        <f t="shared" si="218"/>
        <v>0</v>
      </c>
      <c r="AL430" s="17"/>
      <c r="AM430" s="20"/>
      <c r="AN430" s="17"/>
      <c r="AO430" s="21"/>
      <c r="AP430" s="17"/>
      <c r="AQ430" s="17"/>
      <c r="AR430" s="17"/>
      <c r="AS430" s="97" t="str">
        <f t="shared" si="208"/>
        <v/>
      </c>
      <c r="AT430" s="97" t="str">
        <f t="shared" ca="1" si="209"/>
        <v/>
      </c>
      <c r="AU430" s="97" t="str">
        <f t="shared" si="210"/>
        <v/>
      </c>
      <c r="AV430" s="171" t="str">
        <f t="shared" ca="1" si="211"/>
        <v/>
      </c>
      <c r="AW430" s="17"/>
      <c r="AX430" s="17"/>
      <c r="AY430" s="97" t="str">
        <f t="shared" si="212"/>
        <v/>
      </c>
      <c r="AZ430" s="17"/>
      <c r="BA430" s="17"/>
      <c r="BB430" s="97" t="str">
        <f t="shared" si="213"/>
        <v/>
      </c>
      <c r="BC430" s="17"/>
      <c r="BH430" s="52"/>
      <c r="BI430" s="52"/>
      <c r="BJ430" s="52"/>
      <c r="BK430" s="52"/>
      <c r="BL430" s="52"/>
      <c r="BM430" s="52"/>
      <c r="BQ430" s="27"/>
      <c r="BR430" s="27"/>
      <c r="BS430" s="27"/>
      <c r="BT430" s="27"/>
      <c r="BU430" s="27"/>
      <c r="BV430" s="27"/>
      <c r="BW430" s="54"/>
      <c r="BX430" s="26"/>
      <c r="BY430" s="54"/>
      <c r="BZ430" s="26"/>
      <c r="CA430" s="26"/>
      <c r="CB430" s="26"/>
    </row>
    <row r="431" spans="1:80" ht="17.45" customHeight="1" thickTop="1">
      <c r="A431" s="71">
        <f>A424+1</f>
        <v>61.1</v>
      </c>
      <c r="B431" s="178">
        <f t="shared" si="204"/>
        <v>46164</v>
      </c>
      <c r="C431" s="4"/>
      <c r="D431" s="5"/>
      <c r="E431" s="6"/>
      <c r="F431" s="5"/>
      <c r="G431" s="74">
        <f t="shared" si="223"/>
        <v>565</v>
      </c>
      <c r="H431" s="75">
        <f t="shared" si="223"/>
        <v>5806</v>
      </c>
      <c r="I431" s="76">
        <f t="shared" si="219"/>
        <v>0</v>
      </c>
      <c r="J431" s="77">
        <f t="shared" si="220"/>
        <v>0</v>
      </c>
      <c r="K431" s="77">
        <f t="shared" si="221"/>
        <v>0</v>
      </c>
      <c r="L431" s="77">
        <f t="shared" si="222"/>
        <v>0</v>
      </c>
      <c r="M431" s="78">
        <f t="shared" ca="1" si="205"/>
        <v>0.22147651006711411</v>
      </c>
      <c r="N431" s="78">
        <f t="shared" ca="1" si="206"/>
        <v>6.3331222292590236E-2</v>
      </c>
      <c r="O431" s="78">
        <f t="shared" si="207"/>
        <v>5.0000000000000001E-4</v>
      </c>
      <c r="P431" s="13"/>
      <c r="Q431" s="8"/>
      <c r="R431" s="13"/>
      <c r="S431" s="79">
        <f t="shared" si="195"/>
        <v>0</v>
      </c>
      <c r="T431" s="80">
        <f t="shared" si="196"/>
        <v>0</v>
      </c>
      <c r="U431" s="90">
        <f t="shared" si="197"/>
        <v>0</v>
      </c>
      <c r="V431" s="82">
        <f t="shared" si="198"/>
        <v>0</v>
      </c>
      <c r="W431" s="4"/>
      <c r="X431" s="4"/>
      <c r="Y431" s="6"/>
      <c r="Z431" s="6"/>
      <c r="AA431" s="6"/>
      <c r="AB431" s="6"/>
      <c r="AC431" s="83">
        <f t="shared" si="215"/>
        <v>0</v>
      </c>
      <c r="AD431" s="80">
        <f t="shared" si="216"/>
        <v>0</v>
      </c>
      <c r="AE431" s="76">
        <f t="shared" si="199"/>
        <v>0</v>
      </c>
      <c r="AF431" s="84">
        <f t="shared" si="200"/>
        <v>0</v>
      </c>
      <c r="AG431" s="85">
        <f t="shared" si="201"/>
        <v>0</v>
      </c>
      <c r="AH431" s="85">
        <f t="shared" si="202"/>
        <v>0</v>
      </c>
      <c r="AI431" s="77">
        <f t="shared" si="203"/>
        <v>0</v>
      </c>
      <c r="AJ431" s="84">
        <f t="shared" si="217"/>
        <v>0</v>
      </c>
      <c r="AK431" s="77">
        <f t="shared" si="218"/>
        <v>0</v>
      </c>
      <c r="AL431" s="5"/>
      <c r="AM431" s="9"/>
      <c r="AN431" s="5"/>
      <c r="AO431" s="10"/>
      <c r="AP431" s="5"/>
      <c r="AQ431" s="5"/>
      <c r="AR431" s="5"/>
      <c r="AS431" s="80" t="str">
        <f t="shared" si="208"/>
        <v/>
      </c>
      <c r="AT431" s="80" t="str">
        <f t="shared" ca="1" si="209"/>
        <v/>
      </c>
      <c r="AU431" s="80" t="str">
        <f t="shared" si="210"/>
        <v/>
      </c>
      <c r="AV431" s="172" t="str">
        <f t="shared" ca="1" si="211"/>
        <v/>
      </c>
      <c r="AW431" s="5"/>
      <c r="AX431" s="5"/>
      <c r="AY431" s="80" t="str">
        <f t="shared" si="212"/>
        <v/>
      </c>
      <c r="AZ431" s="165"/>
      <c r="BA431" s="165"/>
      <c r="BB431" s="80" t="str">
        <f t="shared" si="213"/>
        <v/>
      </c>
      <c r="BC431" s="5"/>
      <c r="BH431" s="52"/>
      <c r="BI431" s="52"/>
      <c r="BJ431" s="52"/>
      <c r="BK431" s="52"/>
      <c r="BL431" s="52"/>
      <c r="BM431" s="52"/>
      <c r="BQ431" s="27"/>
      <c r="BR431" s="27"/>
      <c r="BS431" s="27"/>
      <c r="BT431" s="27"/>
      <c r="BU431" s="27"/>
      <c r="BV431" s="27"/>
      <c r="BW431" s="54"/>
      <c r="BX431" s="26"/>
      <c r="BY431" s="54"/>
      <c r="BZ431" s="26"/>
      <c r="CA431" s="26"/>
      <c r="CB431" s="26"/>
    </row>
    <row r="432" spans="1:80" ht="17.45" customHeight="1">
      <c r="A432" s="86">
        <f t="shared" si="214"/>
        <v>61.2</v>
      </c>
      <c r="B432" s="179">
        <f t="shared" si="204"/>
        <v>46165</v>
      </c>
      <c r="C432" s="8"/>
      <c r="D432" s="11"/>
      <c r="E432" s="12"/>
      <c r="F432" s="11"/>
      <c r="G432" s="74">
        <f t="shared" si="223"/>
        <v>565</v>
      </c>
      <c r="H432" s="75">
        <f t="shared" si="223"/>
        <v>5806</v>
      </c>
      <c r="I432" s="88">
        <f t="shared" si="219"/>
        <v>0</v>
      </c>
      <c r="J432" s="78">
        <f t="shared" si="220"/>
        <v>0</v>
      </c>
      <c r="K432" s="78">
        <f t="shared" si="221"/>
        <v>0</v>
      </c>
      <c r="L432" s="78">
        <f t="shared" si="222"/>
        <v>0</v>
      </c>
      <c r="M432" s="78">
        <f t="shared" ca="1" si="205"/>
        <v>0.22147651006711411</v>
      </c>
      <c r="N432" s="78">
        <f t="shared" ca="1" si="206"/>
        <v>6.3331222292590236E-2</v>
      </c>
      <c r="O432" s="78">
        <f t="shared" si="207"/>
        <v>5.0000000000000001E-4</v>
      </c>
      <c r="P432" s="13"/>
      <c r="Q432" s="8"/>
      <c r="R432" s="13"/>
      <c r="S432" s="89">
        <f t="shared" si="195"/>
        <v>0</v>
      </c>
      <c r="T432" s="75">
        <f t="shared" si="196"/>
        <v>0</v>
      </c>
      <c r="U432" s="90">
        <f t="shared" si="197"/>
        <v>0</v>
      </c>
      <c r="V432" s="82">
        <f t="shared" si="198"/>
        <v>0</v>
      </c>
      <c r="W432" s="8"/>
      <c r="X432" s="8"/>
      <c r="Y432" s="12"/>
      <c r="Z432" s="12"/>
      <c r="AA432" s="12"/>
      <c r="AB432" s="12"/>
      <c r="AC432" s="91">
        <f t="shared" si="215"/>
        <v>0</v>
      </c>
      <c r="AD432" s="75">
        <f t="shared" si="216"/>
        <v>0</v>
      </c>
      <c r="AE432" s="88">
        <f t="shared" si="199"/>
        <v>0</v>
      </c>
      <c r="AF432" s="92">
        <f t="shared" si="200"/>
        <v>0</v>
      </c>
      <c r="AG432" s="93">
        <f t="shared" si="201"/>
        <v>0</v>
      </c>
      <c r="AH432" s="93">
        <f t="shared" si="202"/>
        <v>0</v>
      </c>
      <c r="AI432" s="78">
        <f t="shared" si="203"/>
        <v>0</v>
      </c>
      <c r="AJ432" s="92">
        <f t="shared" si="217"/>
        <v>0</v>
      </c>
      <c r="AK432" s="78">
        <f t="shared" si="218"/>
        <v>0</v>
      </c>
      <c r="AL432" s="11"/>
      <c r="AM432" s="14"/>
      <c r="AN432" s="11"/>
      <c r="AO432" s="15"/>
      <c r="AP432" s="11"/>
      <c r="AQ432" s="11"/>
      <c r="AR432" s="11"/>
      <c r="AS432" s="75" t="str">
        <f t="shared" si="208"/>
        <v/>
      </c>
      <c r="AT432" s="75" t="str">
        <f t="shared" ca="1" si="209"/>
        <v/>
      </c>
      <c r="AU432" s="75" t="str">
        <f t="shared" si="210"/>
        <v/>
      </c>
      <c r="AV432" s="170" t="str">
        <f t="shared" ca="1" si="211"/>
        <v/>
      </c>
      <c r="AW432" s="11"/>
      <c r="AX432" s="11"/>
      <c r="AY432" s="75" t="str">
        <f t="shared" si="212"/>
        <v/>
      </c>
      <c r="AZ432" s="11"/>
      <c r="BA432" s="11"/>
      <c r="BB432" s="75" t="str">
        <f t="shared" si="213"/>
        <v/>
      </c>
      <c r="BC432" s="11"/>
      <c r="BH432" s="52"/>
      <c r="BI432" s="52"/>
      <c r="BJ432" s="52"/>
      <c r="BK432" s="52"/>
      <c r="BL432" s="52"/>
      <c r="BM432" s="52"/>
      <c r="BQ432" s="27"/>
      <c r="BR432" s="27"/>
      <c r="BS432" s="27"/>
      <c r="BT432" s="27"/>
      <c r="BU432" s="27"/>
      <c r="BV432" s="27"/>
      <c r="BW432" s="54"/>
      <c r="BX432" s="26"/>
      <c r="BY432" s="54"/>
      <c r="BZ432" s="26"/>
      <c r="CA432" s="26"/>
      <c r="CB432" s="26"/>
    </row>
    <row r="433" spans="1:80" ht="17.45" customHeight="1">
      <c r="A433" s="94">
        <f t="shared" si="214"/>
        <v>61.3</v>
      </c>
      <c r="B433" s="179">
        <f t="shared" si="204"/>
        <v>46166</v>
      </c>
      <c r="C433" s="8"/>
      <c r="D433" s="11"/>
      <c r="E433" s="12"/>
      <c r="F433" s="11"/>
      <c r="G433" s="74">
        <f t="shared" si="223"/>
        <v>565</v>
      </c>
      <c r="H433" s="75">
        <f t="shared" si="223"/>
        <v>5806</v>
      </c>
      <c r="I433" s="88">
        <f t="shared" si="219"/>
        <v>0</v>
      </c>
      <c r="J433" s="78">
        <f t="shared" si="220"/>
        <v>0</v>
      </c>
      <c r="K433" s="78">
        <f t="shared" si="221"/>
        <v>0</v>
      </c>
      <c r="L433" s="78">
        <f t="shared" si="222"/>
        <v>0</v>
      </c>
      <c r="M433" s="78">
        <f t="shared" ca="1" si="205"/>
        <v>0.22147651006711411</v>
      </c>
      <c r="N433" s="78">
        <f t="shared" ca="1" si="206"/>
        <v>6.3331222292590236E-2</v>
      </c>
      <c r="O433" s="78">
        <f t="shared" si="207"/>
        <v>5.0000000000000001E-4</v>
      </c>
      <c r="P433" s="13"/>
      <c r="Q433" s="8"/>
      <c r="R433" s="13"/>
      <c r="S433" s="89">
        <f t="shared" si="195"/>
        <v>0</v>
      </c>
      <c r="T433" s="75">
        <f t="shared" si="196"/>
        <v>0</v>
      </c>
      <c r="U433" s="90">
        <f t="shared" si="197"/>
        <v>0</v>
      </c>
      <c r="V433" s="82">
        <f t="shared" si="198"/>
        <v>0</v>
      </c>
      <c r="W433" s="8"/>
      <c r="X433" s="8"/>
      <c r="Y433" s="12"/>
      <c r="Z433" s="12"/>
      <c r="AA433" s="12"/>
      <c r="AB433" s="12"/>
      <c r="AC433" s="91">
        <f t="shared" si="215"/>
        <v>0</v>
      </c>
      <c r="AD433" s="75">
        <f t="shared" si="216"/>
        <v>0</v>
      </c>
      <c r="AE433" s="88">
        <f t="shared" si="199"/>
        <v>0</v>
      </c>
      <c r="AF433" s="92">
        <f t="shared" si="200"/>
        <v>0</v>
      </c>
      <c r="AG433" s="93">
        <f t="shared" si="201"/>
        <v>0</v>
      </c>
      <c r="AH433" s="93">
        <f t="shared" si="202"/>
        <v>0</v>
      </c>
      <c r="AI433" s="78">
        <f t="shared" si="203"/>
        <v>0</v>
      </c>
      <c r="AJ433" s="92">
        <f t="shared" si="217"/>
        <v>0</v>
      </c>
      <c r="AK433" s="78">
        <f t="shared" si="218"/>
        <v>0</v>
      </c>
      <c r="AL433" s="11"/>
      <c r="AM433" s="14"/>
      <c r="AN433" s="11"/>
      <c r="AO433" s="15"/>
      <c r="AP433" s="11"/>
      <c r="AQ433" s="11"/>
      <c r="AR433" s="11"/>
      <c r="AS433" s="75" t="str">
        <f t="shared" si="208"/>
        <v/>
      </c>
      <c r="AT433" s="75" t="str">
        <f t="shared" ca="1" si="209"/>
        <v/>
      </c>
      <c r="AU433" s="75" t="str">
        <f t="shared" si="210"/>
        <v/>
      </c>
      <c r="AV433" s="170" t="str">
        <f t="shared" ca="1" si="211"/>
        <v/>
      </c>
      <c r="AW433" s="11"/>
      <c r="AX433" s="11"/>
      <c r="AY433" s="75" t="str">
        <f t="shared" si="212"/>
        <v/>
      </c>
      <c r="AZ433" s="11"/>
      <c r="BA433" s="11"/>
      <c r="BB433" s="75" t="str">
        <f t="shared" si="213"/>
        <v/>
      </c>
      <c r="BC433" s="11"/>
      <c r="BH433" s="52"/>
      <c r="BI433" s="52"/>
      <c r="BJ433" s="52"/>
      <c r="BK433" s="52"/>
      <c r="BL433" s="52"/>
      <c r="BM433" s="52"/>
      <c r="BQ433" s="27"/>
      <c r="BR433" s="27"/>
      <c r="BS433" s="27"/>
      <c r="BT433" s="27"/>
      <c r="BU433" s="27"/>
      <c r="BV433" s="27"/>
      <c r="BW433" s="54"/>
      <c r="BX433" s="26"/>
      <c r="BY433" s="54"/>
      <c r="BZ433" s="26"/>
      <c r="CA433" s="26"/>
      <c r="CB433" s="26"/>
    </row>
    <row r="434" spans="1:80" ht="17.45" customHeight="1">
      <c r="A434" s="86">
        <f t="shared" si="214"/>
        <v>61.4</v>
      </c>
      <c r="B434" s="179">
        <f t="shared" si="204"/>
        <v>46167</v>
      </c>
      <c r="C434" s="8"/>
      <c r="D434" s="11"/>
      <c r="E434" s="12"/>
      <c r="F434" s="11"/>
      <c r="G434" s="74">
        <f t="shared" si="223"/>
        <v>565</v>
      </c>
      <c r="H434" s="75">
        <f t="shared" si="223"/>
        <v>5806</v>
      </c>
      <c r="I434" s="88">
        <f t="shared" si="219"/>
        <v>0</v>
      </c>
      <c r="J434" s="78">
        <f t="shared" si="220"/>
        <v>0</v>
      </c>
      <c r="K434" s="78">
        <f t="shared" si="221"/>
        <v>0</v>
      </c>
      <c r="L434" s="78">
        <f t="shared" si="222"/>
        <v>0</v>
      </c>
      <c r="M434" s="78">
        <f t="shared" ca="1" si="205"/>
        <v>0.22147651006711411</v>
      </c>
      <c r="N434" s="78">
        <f t="shared" ca="1" si="206"/>
        <v>6.3331222292590236E-2</v>
      </c>
      <c r="O434" s="78">
        <f t="shared" si="207"/>
        <v>5.0000000000000001E-4</v>
      </c>
      <c r="P434" s="13"/>
      <c r="Q434" s="8"/>
      <c r="R434" s="13"/>
      <c r="S434" s="89">
        <f t="shared" si="195"/>
        <v>0</v>
      </c>
      <c r="T434" s="75">
        <f t="shared" si="196"/>
        <v>0</v>
      </c>
      <c r="U434" s="90">
        <f t="shared" si="197"/>
        <v>0</v>
      </c>
      <c r="V434" s="82">
        <f t="shared" si="198"/>
        <v>0</v>
      </c>
      <c r="W434" s="8"/>
      <c r="X434" s="8"/>
      <c r="Y434" s="12"/>
      <c r="Z434" s="12"/>
      <c r="AA434" s="12"/>
      <c r="AB434" s="12"/>
      <c r="AC434" s="91">
        <f t="shared" si="215"/>
        <v>0</v>
      </c>
      <c r="AD434" s="75">
        <f t="shared" si="216"/>
        <v>0</v>
      </c>
      <c r="AE434" s="88">
        <f t="shared" si="199"/>
        <v>0</v>
      </c>
      <c r="AF434" s="92">
        <f t="shared" si="200"/>
        <v>0</v>
      </c>
      <c r="AG434" s="93">
        <f t="shared" si="201"/>
        <v>0</v>
      </c>
      <c r="AH434" s="93">
        <f t="shared" si="202"/>
        <v>0</v>
      </c>
      <c r="AI434" s="78">
        <f t="shared" si="203"/>
        <v>0</v>
      </c>
      <c r="AJ434" s="92">
        <f t="shared" si="217"/>
        <v>0</v>
      </c>
      <c r="AK434" s="78">
        <f t="shared" si="218"/>
        <v>0</v>
      </c>
      <c r="AL434" s="11"/>
      <c r="AM434" s="14"/>
      <c r="AN434" s="11"/>
      <c r="AO434" s="15"/>
      <c r="AP434" s="11"/>
      <c r="AQ434" s="11"/>
      <c r="AR434" s="11"/>
      <c r="AS434" s="75" t="str">
        <f t="shared" si="208"/>
        <v/>
      </c>
      <c r="AT434" s="75" t="str">
        <f t="shared" ca="1" si="209"/>
        <v/>
      </c>
      <c r="AU434" s="75" t="str">
        <f t="shared" si="210"/>
        <v/>
      </c>
      <c r="AV434" s="170" t="str">
        <f t="shared" ca="1" si="211"/>
        <v/>
      </c>
      <c r="AW434" s="11"/>
      <c r="AX434" s="11"/>
      <c r="AY434" s="75" t="str">
        <f t="shared" si="212"/>
        <v/>
      </c>
      <c r="AZ434" s="11"/>
      <c r="BA434" s="11"/>
      <c r="BB434" s="75" t="str">
        <f t="shared" si="213"/>
        <v/>
      </c>
      <c r="BC434" s="11"/>
      <c r="BH434" s="52"/>
      <c r="BI434" s="52"/>
      <c r="BJ434" s="52"/>
      <c r="BK434" s="52"/>
      <c r="BL434" s="52"/>
      <c r="BM434" s="52"/>
      <c r="BQ434" s="27"/>
      <c r="BR434" s="27"/>
      <c r="BS434" s="27"/>
      <c r="BT434" s="27"/>
      <c r="BU434" s="27"/>
      <c r="BV434" s="27"/>
      <c r="BW434" s="54"/>
      <c r="BX434" s="26"/>
      <c r="BY434" s="54"/>
      <c r="BZ434" s="26"/>
      <c r="CA434" s="26"/>
      <c r="CB434" s="26"/>
    </row>
    <row r="435" spans="1:80" ht="17.45" customHeight="1">
      <c r="A435" s="94">
        <f t="shared" si="214"/>
        <v>61.5</v>
      </c>
      <c r="B435" s="179">
        <f t="shared" si="204"/>
        <v>46168</v>
      </c>
      <c r="C435" s="8"/>
      <c r="D435" s="11"/>
      <c r="E435" s="12"/>
      <c r="F435" s="11"/>
      <c r="G435" s="74">
        <f t="shared" si="223"/>
        <v>565</v>
      </c>
      <c r="H435" s="75">
        <f t="shared" si="223"/>
        <v>5806</v>
      </c>
      <c r="I435" s="88">
        <f t="shared" si="219"/>
        <v>0</v>
      </c>
      <c r="J435" s="78">
        <f t="shared" si="220"/>
        <v>0</v>
      </c>
      <c r="K435" s="78">
        <f t="shared" si="221"/>
        <v>0</v>
      </c>
      <c r="L435" s="78">
        <f t="shared" si="222"/>
        <v>0</v>
      </c>
      <c r="M435" s="78">
        <f t="shared" ca="1" si="205"/>
        <v>0.22147651006711411</v>
      </c>
      <c r="N435" s="78">
        <f t="shared" ca="1" si="206"/>
        <v>6.3331222292590236E-2</v>
      </c>
      <c r="O435" s="78">
        <f t="shared" si="207"/>
        <v>5.0000000000000001E-4</v>
      </c>
      <c r="P435" s="13"/>
      <c r="Q435" s="8"/>
      <c r="R435" s="13"/>
      <c r="S435" s="89">
        <f t="shared" si="195"/>
        <v>0</v>
      </c>
      <c r="T435" s="75">
        <f t="shared" si="196"/>
        <v>0</v>
      </c>
      <c r="U435" s="90">
        <f t="shared" si="197"/>
        <v>0</v>
      </c>
      <c r="V435" s="82">
        <f t="shared" si="198"/>
        <v>0</v>
      </c>
      <c r="W435" s="8"/>
      <c r="X435" s="8"/>
      <c r="Y435" s="12"/>
      <c r="Z435" s="12"/>
      <c r="AA435" s="12"/>
      <c r="AB435" s="12"/>
      <c r="AC435" s="91">
        <f t="shared" si="215"/>
        <v>0</v>
      </c>
      <c r="AD435" s="75">
        <f t="shared" si="216"/>
        <v>0</v>
      </c>
      <c r="AE435" s="88">
        <f t="shared" si="199"/>
        <v>0</v>
      </c>
      <c r="AF435" s="92">
        <f t="shared" si="200"/>
        <v>0</v>
      </c>
      <c r="AG435" s="93">
        <f t="shared" si="201"/>
        <v>0</v>
      </c>
      <c r="AH435" s="93">
        <f t="shared" si="202"/>
        <v>0</v>
      </c>
      <c r="AI435" s="78">
        <f t="shared" si="203"/>
        <v>0</v>
      </c>
      <c r="AJ435" s="92">
        <f t="shared" si="217"/>
        <v>0</v>
      </c>
      <c r="AK435" s="78">
        <f t="shared" si="218"/>
        <v>0</v>
      </c>
      <c r="AL435" s="11"/>
      <c r="AM435" s="14"/>
      <c r="AN435" s="11"/>
      <c r="AO435" s="15"/>
      <c r="AP435" s="11"/>
      <c r="AQ435" s="11"/>
      <c r="AR435" s="11"/>
      <c r="AS435" s="75" t="str">
        <f t="shared" si="208"/>
        <v/>
      </c>
      <c r="AT435" s="75" t="str">
        <f t="shared" ca="1" si="209"/>
        <v/>
      </c>
      <c r="AU435" s="75" t="str">
        <f t="shared" si="210"/>
        <v/>
      </c>
      <c r="AV435" s="170" t="str">
        <f t="shared" ca="1" si="211"/>
        <v/>
      </c>
      <c r="AW435" s="11"/>
      <c r="AX435" s="11"/>
      <c r="AY435" s="75" t="str">
        <f t="shared" si="212"/>
        <v/>
      </c>
      <c r="AZ435" s="11"/>
      <c r="BA435" s="11"/>
      <c r="BB435" s="75" t="str">
        <f t="shared" si="213"/>
        <v/>
      </c>
      <c r="BC435" s="11"/>
      <c r="BH435" s="52"/>
      <c r="BI435" s="52"/>
      <c r="BJ435" s="52"/>
      <c r="BK435" s="52"/>
      <c r="BL435" s="52"/>
      <c r="BM435" s="52"/>
      <c r="BQ435" s="27"/>
      <c r="BR435" s="27"/>
      <c r="BS435" s="27"/>
      <c r="BT435" s="27"/>
      <c r="BU435" s="27"/>
      <c r="BV435" s="27"/>
      <c r="BW435" s="54"/>
      <c r="BX435" s="26"/>
      <c r="BY435" s="54"/>
      <c r="BZ435" s="26"/>
      <c r="CA435" s="26"/>
      <c r="CB435" s="26"/>
    </row>
    <row r="436" spans="1:80" ht="17.45" customHeight="1">
      <c r="A436" s="86">
        <f t="shared" si="214"/>
        <v>61.6</v>
      </c>
      <c r="B436" s="179">
        <f t="shared" si="204"/>
        <v>46169</v>
      </c>
      <c r="C436" s="8"/>
      <c r="D436" s="11"/>
      <c r="E436" s="12"/>
      <c r="F436" s="11"/>
      <c r="G436" s="74">
        <f t="shared" si="223"/>
        <v>565</v>
      </c>
      <c r="H436" s="75">
        <f t="shared" si="223"/>
        <v>5806</v>
      </c>
      <c r="I436" s="88">
        <f t="shared" si="219"/>
        <v>0</v>
      </c>
      <c r="J436" s="78">
        <f t="shared" si="220"/>
        <v>0</v>
      </c>
      <c r="K436" s="78">
        <f t="shared" si="221"/>
        <v>0</v>
      </c>
      <c r="L436" s="78">
        <f t="shared" si="222"/>
        <v>0</v>
      </c>
      <c r="M436" s="78">
        <f t="shared" ca="1" si="205"/>
        <v>0.22147651006711411</v>
      </c>
      <c r="N436" s="78">
        <f t="shared" ca="1" si="206"/>
        <v>6.3331222292590236E-2</v>
      </c>
      <c r="O436" s="78">
        <f t="shared" si="207"/>
        <v>5.0000000000000001E-4</v>
      </c>
      <c r="P436" s="13"/>
      <c r="Q436" s="8"/>
      <c r="R436" s="13"/>
      <c r="S436" s="89">
        <f t="shared" si="195"/>
        <v>0</v>
      </c>
      <c r="T436" s="75">
        <f t="shared" si="196"/>
        <v>0</v>
      </c>
      <c r="U436" s="90">
        <f t="shared" si="197"/>
        <v>0</v>
      </c>
      <c r="V436" s="82">
        <f t="shared" si="198"/>
        <v>0</v>
      </c>
      <c r="W436" s="8"/>
      <c r="X436" s="8"/>
      <c r="Y436" s="12"/>
      <c r="Z436" s="12"/>
      <c r="AA436" s="12"/>
      <c r="AB436" s="12"/>
      <c r="AC436" s="91">
        <f t="shared" si="215"/>
        <v>0</v>
      </c>
      <c r="AD436" s="75">
        <f t="shared" si="216"/>
        <v>0</v>
      </c>
      <c r="AE436" s="88">
        <f t="shared" si="199"/>
        <v>0</v>
      </c>
      <c r="AF436" s="92">
        <f t="shared" si="200"/>
        <v>0</v>
      </c>
      <c r="AG436" s="93">
        <f t="shared" si="201"/>
        <v>0</v>
      </c>
      <c r="AH436" s="93">
        <f t="shared" si="202"/>
        <v>0</v>
      </c>
      <c r="AI436" s="78">
        <f t="shared" si="203"/>
        <v>0</v>
      </c>
      <c r="AJ436" s="92">
        <f t="shared" si="217"/>
        <v>0</v>
      </c>
      <c r="AK436" s="78">
        <f t="shared" si="218"/>
        <v>0</v>
      </c>
      <c r="AL436" s="11"/>
      <c r="AM436" s="14"/>
      <c r="AN436" s="11"/>
      <c r="AO436" s="15"/>
      <c r="AP436" s="11"/>
      <c r="AQ436" s="11"/>
      <c r="AR436" s="11"/>
      <c r="AS436" s="75" t="str">
        <f t="shared" si="208"/>
        <v/>
      </c>
      <c r="AT436" s="75" t="str">
        <f t="shared" ca="1" si="209"/>
        <v/>
      </c>
      <c r="AU436" s="75" t="str">
        <f t="shared" si="210"/>
        <v/>
      </c>
      <c r="AV436" s="170" t="str">
        <f t="shared" ca="1" si="211"/>
        <v/>
      </c>
      <c r="AW436" s="11"/>
      <c r="AX436" s="11"/>
      <c r="AY436" s="75" t="str">
        <f t="shared" si="212"/>
        <v/>
      </c>
      <c r="AZ436" s="11"/>
      <c r="BA436" s="11"/>
      <c r="BB436" s="75" t="str">
        <f t="shared" si="213"/>
        <v/>
      </c>
      <c r="BC436" s="11"/>
      <c r="BH436" s="52"/>
      <c r="BI436" s="52"/>
      <c r="BJ436" s="52"/>
      <c r="BK436" s="52"/>
      <c r="BL436" s="52"/>
      <c r="BM436" s="52"/>
      <c r="BQ436" s="27"/>
      <c r="BR436" s="27"/>
      <c r="BS436" s="27"/>
      <c r="BT436" s="27"/>
      <c r="BU436" s="27"/>
      <c r="BV436" s="27"/>
      <c r="BW436" s="54"/>
      <c r="BX436" s="26"/>
      <c r="BY436" s="54"/>
      <c r="BZ436" s="26"/>
      <c r="CA436" s="26"/>
      <c r="CB436" s="26"/>
    </row>
    <row r="437" spans="1:80" ht="17.45" customHeight="1" thickBot="1">
      <c r="A437" s="94">
        <f t="shared" si="214"/>
        <v>61.7</v>
      </c>
      <c r="B437" s="180">
        <f t="shared" si="204"/>
        <v>46170</v>
      </c>
      <c r="C437" s="16"/>
      <c r="D437" s="17"/>
      <c r="E437" s="18"/>
      <c r="F437" s="17"/>
      <c r="G437" s="96">
        <f t="shared" si="223"/>
        <v>565</v>
      </c>
      <c r="H437" s="97">
        <f t="shared" si="223"/>
        <v>5806</v>
      </c>
      <c r="I437" s="98">
        <f t="shared" si="219"/>
        <v>0</v>
      </c>
      <c r="J437" s="99">
        <f t="shared" si="220"/>
        <v>0</v>
      </c>
      <c r="K437" s="99">
        <f t="shared" si="221"/>
        <v>0</v>
      </c>
      <c r="L437" s="99">
        <f t="shared" si="222"/>
        <v>0</v>
      </c>
      <c r="M437" s="99">
        <f t="shared" ca="1" si="205"/>
        <v>0.22147651006711411</v>
      </c>
      <c r="N437" s="99">
        <f t="shared" ca="1" si="206"/>
        <v>6.3331222292590236E-2</v>
      </c>
      <c r="O437" s="99">
        <f t="shared" si="207"/>
        <v>5.0000000000000001E-4</v>
      </c>
      <c r="P437" s="19"/>
      <c r="Q437" s="16"/>
      <c r="R437" s="19"/>
      <c r="S437" s="89">
        <f t="shared" si="195"/>
        <v>0</v>
      </c>
      <c r="T437" s="75">
        <f t="shared" si="196"/>
        <v>0</v>
      </c>
      <c r="U437" s="100">
        <f t="shared" si="197"/>
        <v>0</v>
      </c>
      <c r="V437" s="101">
        <f t="shared" si="198"/>
        <v>0</v>
      </c>
      <c r="W437" s="16"/>
      <c r="X437" s="8"/>
      <c r="Y437" s="12"/>
      <c r="Z437" s="12"/>
      <c r="AA437" s="12"/>
      <c r="AB437" s="12"/>
      <c r="AC437" s="102">
        <f t="shared" si="215"/>
        <v>0</v>
      </c>
      <c r="AD437" s="97">
        <f t="shared" si="216"/>
        <v>0</v>
      </c>
      <c r="AE437" s="98">
        <f t="shared" si="199"/>
        <v>0</v>
      </c>
      <c r="AF437" s="103">
        <f t="shared" si="200"/>
        <v>0</v>
      </c>
      <c r="AG437" s="104">
        <f t="shared" si="201"/>
        <v>0</v>
      </c>
      <c r="AH437" s="104">
        <f t="shared" si="202"/>
        <v>0</v>
      </c>
      <c r="AI437" s="99">
        <f t="shared" si="203"/>
        <v>0</v>
      </c>
      <c r="AJ437" s="103">
        <f t="shared" si="217"/>
        <v>0</v>
      </c>
      <c r="AK437" s="99">
        <f t="shared" si="218"/>
        <v>0</v>
      </c>
      <c r="AL437" s="17"/>
      <c r="AM437" s="20"/>
      <c r="AN437" s="17"/>
      <c r="AO437" s="21"/>
      <c r="AP437" s="17"/>
      <c r="AQ437" s="17"/>
      <c r="AR437" s="17"/>
      <c r="AS437" s="97" t="str">
        <f t="shared" si="208"/>
        <v/>
      </c>
      <c r="AT437" s="97" t="str">
        <f t="shared" ca="1" si="209"/>
        <v/>
      </c>
      <c r="AU437" s="97" t="str">
        <f t="shared" si="210"/>
        <v/>
      </c>
      <c r="AV437" s="171" t="str">
        <f t="shared" ca="1" si="211"/>
        <v/>
      </c>
      <c r="AW437" s="17"/>
      <c r="AX437" s="17"/>
      <c r="AY437" s="97" t="str">
        <f t="shared" si="212"/>
        <v/>
      </c>
      <c r="AZ437" s="17"/>
      <c r="BA437" s="17"/>
      <c r="BB437" s="97" t="str">
        <f t="shared" si="213"/>
        <v/>
      </c>
      <c r="BC437" s="17"/>
      <c r="BH437" s="52"/>
      <c r="BI437" s="52"/>
      <c r="BJ437" s="52"/>
      <c r="BK437" s="52"/>
      <c r="BL437" s="52"/>
      <c r="BM437" s="52"/>
      <c r="BQ437" s="27"/>
      <c r="BR437" s="27"/>
      <c r="BS437" s="27"/>
      <c r="BT437" s="27"/>
      <c r="BU437" s="27"/>
      <c r="BV437" s="27"/>
      <c r="BW437" s="54"/>
      <c r="BX437" s="26"/>
      <c r="BY437" s="54"/>
      <c r="BZ437" s="26"/>
      <c r="CA437" s="26"/>
      <c r="CB437" s="26"/>
    </row>
    <row r="438" spans="1:80" ht="17.45" customHeight="1" thickTop="1">
      <c r="A438" s="105">
        <f>A431+1</f>
        <v>62.1</v>
      </c>
      <c r="B438" s="178">
        <f t="shared" si="204"/>
        <v>46171</v>
      </c>
      <c r="C438" s="4"/>
      <c r="D438" s="5"/>
      <c r="E438" s="6"/>
      <c r="F438" s="5"/>
      <c r="G438" s="74">
        <f t="shared" si="223"/>
        <v>565</v>
      </c>
      <c r="H438" s="75">
        <f t="shared" si="223"/>
        <v>5806</v>
      </c>
      <c r="I438" s="76">
        <f t="shared" si="219"/>
        <v>0</v>
      </c>
      <c r="J438" s="77">
        <f t="shared" si="220"/>
        <v>0</v>
      </c>
      <c r="K438" s="77">
        <f t="shared" si="221"/>
        <v>0</v>
      </c>
      <c r="L438" s="77">
        <f t="shared" si="222"/>
        <v>0</v>
      </c>
      <c r="M438" s="78">
        <f t="shared" ca="1" si="205"/>
        <v>0.22147651006711411</v>
      </c>
      <c r="N438" s="78">
        <f t="shared" ca="1" si="206"/>
        <v>6.3331222292590236E-2</v>
      </c>
      <c r="O438" s="78">
        <f t="shared" si="207"/>
        <v>5.0000000000000001E-4</v>
      </c>
      <c r="P438" s="13"/>
      <c r="Q438" s="8"/>
      <c r="R438" s="13"/>
      <c r="S438" s="79">
        <f t="shared" si="195"/>
        <v>0</v>
      </c>
      <c r="T438" s="80">
        <f t="shared" si="196"/>
        <v>0</v>
      </c>
      <c r="U438" s="90">
        <f t="shared" si="197"/>
        <v>0</v>
      </c>
      <c r="V438" s="82">
        <f t="shared" si="198"/>
        <v>0</v>
      </c>
      <c r="W438" s="4"/>
      <c r="X438" s="4"/>
      <c r="Y438" s="6"/>
      <c r="Z438" s="6"/>
      <c r="AA438" s="6"/>
      <c r="AB438" s="6"/>
      <c r="AC438" s="83">
        <f t="shared" si="215"/>
        <v>0</v>
      </c>
      <c r="AD438" s="80">
        <f t="shared" si="216"/>
        <v>0</v>
      </c>
      <c r="AE438" s="76">
        <f t="shared" si="199"/>
        <v>0</v>
      </c>
      <c r="AF438" s="84">
        <f t="shared" si="200"/>
        <v>0</v>
      </c>
      <c r="AG438" s="85">
        <f t="shared" si="201"/>
        <v>0</v>
      </c>
      <c r="AH438" s="85">
        <f t="shared" si="202"/>
        <v>0</v>
      </c>
      <c r="AI438" s="77">
        <f t="shared" si="203"/>
        <v>0</v>
      </c>
      <c r="AJ438" s="84">
        <f t="shared" si="217"/>
        <v>0</v>
      </c>
      <c r="AK438" s="77">
        <f t="shared" si="218"/>
        <v>0</v>
      </c>
      <c r="AL438" s="5"/>
      <c r="AM438" s="9"/>
      <c r="AN438" s="5"/>
      <c r="AO438" s="10"/>
      <c r="AP438" s="5"/>
      <c r="AQ438" s="5"/>
      <c r="AR438" s="5"/>
      <c r="AS438" s="80" t="str">
        <f t="shared" si="208"/>
        <v/>
      </c>
      <c r="AT438" s="80" t="str">
        <f t="shared" ca="1" si="209"/>
        <v/>
      </c>
      <c r="AU438" s="80" t="str">
        <f t="shared" si="210"/>
        <v/>
      </c>
      <c r="AV438" s="172" t="str">
        <f t="shared" ca="1" si="211"/>
        <v/>
      </c>
      <c r="AW438" s="5"/>
      <c r="AX438" s="5"/>
      <c r="AY438" s="80" t="str">
        <f t="shared" si="212"/>
        <v/>
      </c>
      <c r="AZ438" s="165"/>
      <c r="BA438" s="165"/>
      <c r="BB438" s="80" t="str">
        <f t="shared" si="213"/>
        <v/>
      </c>
      <c r="BC438" s="5"/>
      <c r="BH438" s="52"/>
      <c r="BI438" s="52"/>
      <c r="BJ438" s="52"/>
      <c r="BK438" s="52"/>
      <c r="BL438" s="52"/>
      <c r="BM438" s="52"/>
      <c r="BQ438" s="27"/>
      <c r="BR438" s="27"/>
      <c r="BS438" s="27"/>
      <c r="BT438" s="27"/>
      <c r="BU438" s="27"/>
      <c r="BV438" s="27"/>
      <c r="BW438" s="54"/>
      <c r="BX438" s="26"/>
      <c r="BY438" s="54"/>
      <c r="BZ438" s="26"/>
      <c r="CA438" s="26"/>
      <c r="CB438" s="26"/>
    </row>
    <row r="439" spans="1:80" ht="17.45" customHeight="1">
      <c r="A439" s="94">
        <f t="shared" si="214"/>
        <v>62.2</v>
      </c>
      <c r="B439" s="179">
        <f t="shared" si="204"/>
        <v>46172</v>
      </c>
      <c r="C439" s="8"/>
      <c r="D439" s="11"/>
      <c r="E439" s="12"/>
      <c r="F439" s="11"/>
      <c r="G439" s="74">
        <f t="shared" si="223"/>
        <v>565</v>
      </c>
      <c r="H439" s="75">
        <f t="shared" si="223"/>
        <v>5806</v>
      </c>
      <c r="I439" s="88">
        <f t="shared" si="219"/>
        <v>0</v>
      </c>
      <c r="J439" s="78">
        <f t="shared" si="220"/>
        <v>0</v>
      </c>
      <c r="K439" s="78">
        <f t="shared" si="221"/>
        <v>0</v>
      </c>
      <c r="L439" s="78">
        <f t="shared" si="222"/>
        <v>0</v>
      </c>
      <c r="M439" s="78">
        <f t="shared" ca="1" si="205"/>
        <v>0.22147651006711411</v>
      </c>
      <c r="N439" s="78">
        <f t="shared" ca="1" si="206"/>
        <v>6.3331222292590236E-2</v>
      </c>
      <c r="O439" s="78">
        <f t="shared" si="207"/>
        <v>5.0000000000000001E-4</v>
      </c>
      <c r="P439" s="13"/>
      <c r="Q439" s="8"/>
      <c r="R439" s="13"/>
      <c r="S439" s="89">
        <f t="shared" si="195"/>
        <v>0</v>
      </c>
      <c r="T439" s="75">
        <f t="shared" si="196"/>
        <v>0</v>
      </c>
      <c r="U439" s="90">
        <f t="shared" si="197"/>
        <v>0</v>
      </c>
      <c r="V439" s="82">
        <f t="shared" si="198"/>
        <v>0</v>
      </c>
      <c r="W439" s="8"/>
      <c r="X439" s="8"/>
      <c r="Y439" s="12"/>
      <c r="Z439" s="12"/>
      <c r="AA439" s="12"/>
      <c r="AB439" s="12"/>
      <c r="AC439" s="91">
        <f t="shared" si="215"/>
        <v>0</v>
      </c>
      <c r="AD439" s="75">
        <f t="shared" si="216"/>
        <v>0</v>
      </c>
      <c r="AE439" s="88">
        <f t="shared" si="199"/>
        <v>0</v>
      </c>
      <c r="AF439" s="92">
        <f t="shared" si="200"/>
        <v>0</v>
      </c>
      <c r="AG439" s="93">
        <f t="shared" si="201"/>
        <v>0</v>
      </c>
      <c r="AH439" s="93">
        <f t="shared" si="202"/>
        <v>0</v>
      </c>
      <c r="AI439" s="78">
        <f t="shared" si="203"/>
        <v>0</v>
      </c>
      <c r="AJ439" s="92">
        <f t="shared" si="217"/>
        <v>0</v>
      </c>
      <c r="AK439" s="78">
        <f t="shared" si="218"/>
        <v>0</v>
      </c>
      <c r="AL439" s="11"/>
      <c r="AM439" s="14"/>
      <c r="AN439" s="11"/>
      <c r="AO439" s="15"/>
      <c r="AP439" s="11"/>
      <c r="AQ439" s="11"/>
      <c r="AR439" s="11"/>
      <c r="AS439" s="75" t="str">
        <f t="shared" si="208"/>
        <v/>
      </c>
      <c r="AT439" s="75" t="str">
        <f t="shared" ca="1" si="209"/>
        <v/>
      </c>
      <c r="AU439" s="75" t="str">
        <f t="shared" si="210"/>
        <v/>
      </c>
      <c r="AV439" s="170" t="str">
        <f t="shared" ca="1" si="211"/>
        <v/>
      </c>
      <c r="AW439" s="11"/>
      <c r="AX439" s="11"/>
      <c r="AY439" s="75" t="str">
        <f t="shared" si="212"/>
        <v/>
      </c>
      <c r="AZ439" s="11"/>
      <c r="BA439" s="11"/>
      <c r="BB439" s="75" t="str">
        <f t="shared" si="213"/>
        <v/>
      </c>
      <c r="BC439" s="11"/>
      <c r="BH439" s="52"/>
      <c r="BI439" s="52"/>
      <c r="BJ439" s="52"/>
      <c r="BK439" s="52"/>
      <c r="BL439" s="52"/>
      <c r="BM439" s="52"/>
      <c r="BQ439" s="27"/>
      <c r="BR439" s="27"/>
      <c r="BS439" s="27"/>
      <c r="BT439" s="27"/>
      <c r="BU439" s="27"/>
      <c r="BV439" s="27"/>
      <c r="BW439" s="54"/>
      <c r="BX439" s="26"/>
      <c r="BY439" s="54"/>
      <c r="BZ439" s="26"/>
      <c r="CA439" s="26"/>
      <c r="CB439" s="26"/>
    </row>
    <row r="440" spans="1:80" ht="17.45" customHeight="1">
      <c r="A440" s="86">
        <f t="shared" si="214"/>
        <v>62.3</v>
      </c>
      <c r="B440" s="179">
        <f t="shared" si="204"/>
        <v>46173</v>
      </c>
      <c r="C440" s="8"/>
      <c r="D440" s="11"/>
      <c r="E440" s="12"/>
      <c r="F440" s="11"/>
      <c r="G440" s="74">
        <f t="shared" si="223"/>
        <v>565</v>
      </c>
      <c r="H440" s="75">
        <f t="shared" si="223"/>
        <v>5806</v>
      </c>
      <c r="I440" s="88">
        <f t="shared" si="219"/>
        <v>0</v>
      </c>
      <c r="J440" s="78">
        <f t="shared" si="220"/>
        <v>0</v>
      </c>
      <c r="K440" s="78">
        <f t="shared" si="221"/>
        <v>0</v>
      </c>
      <c r="L440" s="78">
        <f t="shared" si="222"/>
        <v>0</v>
      </c>
      <c r="M440" s="78">
        <f t="shared" ca="1" si="205"/>
        <v>0.22147651006711411</v>
      </c>
      <c r="N440" s="78">
        <f t="shared" ca="1" si="206"/>
        <v>6.3331222292590236E-2</v>
      </c>
      <c r="O440" s="78">
        <f t="shared" si="207"/>
        <v>5.0000000000000001E-4</v>
      </c>
      <c r="P440" s="13"/>
      <c r="Q440" s="8"/>
      <c r="R440" s="13"/>
      <c r="S440" s="89">
        <f t="shared" si="195"/>
        <v>0</v>
      </c>
      <c r="T440" s="75">
        <f t="shared" si="196"/>
        <v>0</v>
      </c>
      <c r="U440" s="90">
        <f t="shared" si="197"/>
        <v>0</v>
      </c>
      <c r="V440" s="82">
        <f t="shared" si="198"/>
        <v>0</v>
      </c>
      <c r="W440" s="8"/>
      <c r="X440" s="8"/>
      <c r="Y440" s="12"/>
      <c r="Z440" s="12"/>
      <c r="AA440" s="12"/>
      <c r="AB440" s="12"/>
      <c r="AC440" s="91">
        <f t="shared" si="215"/>
        <v>0</v>
      </c>
      <c r="AD440" s="75">
        <f t="shared" si="216"/>
        <v>0</v>
      </c>
      <c r="AE440" s="88">
        <f t="shared" si="199"/>
        <v>0</v>
      </c>
      <c r="AF440" s="92">
        <f t="shared" si="200"/>
        <v>0</v>
      </c>
      <c r="AG440" s="93">
        <f t="shared" si="201"/>
        <v>0</v>
      </c>
      <c r="AH440" s="93">
        <f t="shared" si="202"/>
        <v>0</v>
      </c>
      <c r="AI440" s="78">
        <f t="shared" si="203"/>
        <v>0</v>
      </c>
      <c r="AJ440" s="92">
        <f t="shared" si="217"/>
        <v>0</v>
      </c>
      <c r="AK440" s="78">
        <f t="shared" si="218"/>
        <v>0</v>
      </c>
      <c r="AL440" s="11"/>
      <c r="AM440" s="14"/>
      <c r="AN440" s="11"/>
      <c r="AO440" s="15"/>
      <c r="AP440" s="11"/>
      <c r="AQ440" s="11"/>
      <c r="AR440" s="11"/>
      <c r="AS440" s="75" t="str">
        <f t="shared" si="208"/>
        <v/>
      </c>
      <c r="AT440" s="75" t="str">
        <f t="shared" ca="1" si="209"/>
        <v/>
      </c>
      <c r="AU440" s="75" t="str">
        <f t="shared" si="210"/>
        <v/>
      </c>
      <c r="AV440" s="170" t="str">
        <f t="shared" ca="1" si="211"/>
        <v/>
      </c>
      <c r="AW440" s="11"/>
      <c r="AX440" s="11"/>
      <c r="AY440" s="75" t="str">
        <f t="shared" si="212"/>
        <v/>
      </c>
      <c r="AZ440" s="11"/>
      <c r="BA440" s="11"/>
      <c r="BB440" s="75" t="str">
        <f t="shared" si="213"/>
        <v/>
      </c>
      <c r="BC440" s="11"/>
      <c r="BH440" s="52"/>
      <c r="BI440" s="52"/>
      <c r="BJ440" s="52"/>
      <c r="BK440" s="52"/>
      <c r="BL440" s="52"/>
      <c r="BM440" s="52"/>
      <c r="BQ440" s="27"/>
      <c r="BR440" s="27"/>
      <c r="BS440" s="27"/>
      <c r="BT440" s="27"/>
      <c r="BU440" s="27"/>
      <c r="BV440" s="27"/>
      <c r="BW440" s="54"/>
      <c r="BX440" s="26"/>
      <c r="BY440" s="54"/>
      <c r="BZ440" s="26"/>
      <c r="CA440" s="26"/>
      <c r="CB440" s="26"/>
    </row>
    <row r="441" spans="1:80" ht="17.45" customHeight="1">
      <c r="A441" s="94">
        <f t="shared" si="214"/>
        <v>62.4</v>
      </c>
      <c r="B441" s="179">
        <f t="shared" si="204"/>
        <v>46174</v>
      </c>
      <c r="C441" s="8"/>
      <c r="D441" s="11"/>
      <c r="E441" s="12"/>
      <c r="F441" s="11"/>
      <c r="G441" s="74">
        <f t="shared" si="223"/>
        <v>565</v>
      </c>
      <c r="H441" s="75">
        <f t="shared" si="223"/>
        <v>5806</v>
      </c>
      <c r="I441" s="88">
        <f t="shared" si="219"/>
        <v>0</v>
      </c>
      <c r="J441" s="78">
        <f t="shared" si="220"/>
        <v>0</v>
      </c>
      <c r="K441" s="78">
        <f t="shared" si="221"/>
        <v>0</v>
      </c>
      <c r="L441" s="78">
        <f t="shared" si="222"/>
        <v>0</v>
      </c>
      <c r="M441" s="78">
        <f t="shared" ca="1" si="205"/>
        <v>0.22147651006711411</v>
      </c>
      <c r="N441" s="78">
        <f t="shared" ca="1" si="206"/>
        <v>6.3331222292590236E-2</v>
      </c>
      <c r="O441" s="78">
        <f t="shared" si="207"/>
        <v>5.0000000000000001E-4</v>
      </c>
      <c r="P441" s="13"/>
      <c r="Q441" s="8"/>
      <c r="R441" s="13"/>
      <c r="S441" s="89">
        <f t="shared" si="195"/>
        <v>0</v>
      </c>
      <c r="T441" s="75">
        <f t="shared" si="196"/>
        <v>0</v>
      </c>
      <c r="U441" s="90">
        <f t="shared" si="197"/>
        <v>0</v>
      </c>
      <c r="V441" s="82">
        <f t="shared" si="198"/>
        <v>0</v>
      </c>
      <c r="W441" s="8"/>
      <c r="X441" s="8"/>
      <c r="Y441" s="12"/>
      <c r="Z441" s="12"/>
      <c r="AA441" s="12"/>
      <c r="AB441" s="12"/>
      <c r="AC441" s="91">
        <f t="shared" si="215"/>
        <v>0</v>
      </c>
      <c r="AD441" s="75">
        <f t="shared" si="216"/>
        <v>0</v>
      </c>
      <c r="AE441" s="88">
        <f t="shared" si="199"/>
        <v>0</v>
      </c>
      <c r="AF441" s="92">
        <f t="shared" si="200"/>
        <v>0</v>
      </c>
      <c r="AG441" s="93">
        <f t="shared" si="201"/>
        <v>0</v>
      </c>
      <c r="AH441" s="93">
        <f t="shared" si="202"/>
        <v>0</v>
      </c>
      <c r="AI441" s="78">
        <f t="shared" si="203"/>
        <v>0</v>
      </c>
      <c r="AJ441" s="92">
        <f t="shared" si="217"/>
        <v>0</v>
      </c>
      <c r="AK441" s="78">
        <f t="shared" si="218"/>
        <v>0</v>
      </c>
      <c r="AL441" s="11"/>
      <c r="AM441" s="14"/>
      <c r="AN441" s="11"/>
      <c r="AO441" s="15"/>
      <c r="AP441" s="11"/>
      <c r="AQ441" s="11"/>
      <c r="AR441" s="11"/>
      <c r="AS441" s="75" t="str">
        <f t="shared" si="208"/>
        <v/>
      </c>
      <c r="AT441" s="75" t="str">
        <f t="shared" ca="1" si="209"/>
        <v/>
      </c>
      <c r="AU441" s="75" t="str">
        <f t="shared" si="210"/>
        <v/>
      </c>
      <c r="AV441" s="170" t="str">
        <f t="shared" ca="1" si="211"/>
        <v/>
      </c>
      <c r="AW441" s="11"/>
      <c r="AX441" s="11"/>
      <c r="AY441" s="75" t="str">
        <f t="shared" si="212"/>
        <v/>
      </c>
      <c r="AZ441" s="11"/>
      <c r="BA441" s="11"/>
      <c r="BB441" s="75" t="str">
        <f t="shared" si="213"/>
        <v/>
      </c>
      <c r="BC441" s="11"/>
      <c r="BH441" s="52"/>
      <c r="BI441" s="52"/>
      <c r="BJ441" s="52"/>
      <c r="BK441" s="52"/>
      <c r="BL441" s="52"/>
      <c r="BM441" s="52"/>
      <c r="BQ441" s="27"/>
      <c r="BR441" s="27"/>
      <c r="BS441" s="27"/>
      <c r="BT441" s="27"/>
      <c r="BU441" s="27"/>
      <c r="BV441" s="27"/>
      <c r="BW441" s="54"/>
      <c r="BX441" s="26"/>
      <c r="BY441" s="54"/>
      <c r="BZ441" s="26"/>
      <c r="CA441" s="26"/>
      <c r="CB441" s="26"/>
    </row>
    <row r="442" spans="1:80" ht="17.45" customHeight="1">
      <c r="A442" s="86">
        <f t="shared" si="214"/>
        <v>62.5</v>
      </c>
      <c r="B442" s="179">
        <f t="shared" si="204"/>
        <v>46175</v>
      </c>
      <c r="C442" s="8"/>
      <c r="D442" s="11"/>
      <c r="E442" s="12"/>
      <c r="F442" s="11"/>
      <c r="G442" s="74">
        <f t="shared" si="223"/>
        <v>565</v>
      </c>
      <c r="H442" s="75">
        <f t="shared" si="223"/>
        <v>5806</v>
      </c>
      <c r="I442" s="88">
        <f t="shared" si="219"/>
        <v>0</v>
      </c>
      <c r="J442" s="78">
        <f t="shared" si="220"/>
        <v>0</v>
      </c>
      <c r="K442" s="78">
        <f t="shared" si="221"/>
        <v>0</v>
      </c>
      <c r="L442" s="78">
        <f t="shared" si="222"/>
        <v>0</v>
      </c>
      <c r="M442" s="78">
        <f t="shared" ca="1" si="205"/>
        <v>0.22147651006711411</v>
      </c>
      <c r="N442" s="78">
        <f t="shared" ca="1" si="206"/>
        <v>6.3331222292590236E-2</v>
      </c>
      <c r="O442" s="78">
        <f t="shared" si="207"/>
        <v>5.0000000000000001E-4</v>
      </c>
      <c r="P442" s="13"/>
      <c r="Q442" s="8"/>
      <c r="R442" s="13"/>
      <c r="S442" s="89">
        <f t="shared" si="195"/>
        <v>0</v>
      </c>
      <c r="T442" s="75">
        <f t="shared" si="196"/>
        <v>0</v>
      </c>
      <c r="U442" s="90">
        <f t="shared" si="197"/>
        <v>0</v>
      </c>
      <c r="V442" s="82">
        <f t="shared" si="198"/>
        <v>0</v>
      </c>
      <c r="W442" s="8"/>
      <c r="X442" s="8"/>
      <c r="Y442" s="12"/>
      <c r="Z442" s="12"/>
      <c r="AA442" s="12"/>
      <c r="AB442" s="12"/>
      <c r="AC442" s="91">
        <f t="shared" si="215"/>
        <v>0</v>
      </c>
      <c r="AD442" s="75">
        <f t="shared" si="216"/>
        <v>0</v>
      </c>
      <c r="AE442" s="88">
        <f t="shared" si="199"/>
        <v>0</v>
      </c>
      <c r="AF442" s="92">
        <f t="shared" si="200"/>
        <v>0</v>
      </c>
      <c r="AG442" s="93">
        <f t="shared" si="201"/>
        <v>0</v>
      </c>
      <c r="AH442" s="93">
        <f t="shared" si="202"/>
        <v>0</v>
      </c>
      <c r="AI442" s="78">
        <f t="shared" si="203"/>
        <v>0</v>
      </c>
      <c r="AJ442" s="92">
        <f t="shared" si="217"/>
        <v>0</v>
      </c>
      <c r="AK442" s="78">
        <f t="shared" si="218"/>
        <v>0</v>
      </c>
      <c r="AL442" s="11"/>
      <c r="AM442" s="14"/>
      <c r="AN442" s="11"/>
      <c r="AO442" s="15"/>
      <c r="AP442" s="11"/>
      <c r="AQ442" s="11"/>
      <c r="AR442" s="11"/>
      <c r="AS442" s="75" t="str">
        <f t="shared" si="208"/>
        <v/>
      </c>
      <c r="AT442" s="75" t="str">
        <f t="shared" ca="1" si="209"/>
        <v/>
      </c>
      <c r="AU442" s="75" t="str">
        <f t="shared" si="210"/>
        <v/>
      </c>
      <c r="AV442" s="170" t="str">
        <f t="shared" ca="1" si="211"/>
        <v/>
      </c>
      <c r="AW442" s="11"/>
      <c r="AX442" s="11"/>
      <c r="AY442" s="75" t="str">
        <f t="shared" si="212"/>
        <v/>
      </c>
      <c r="AZ442" s="11"/>
      <c r="BA442" s="11"/>
      <c r="BB442" s="75" t="str">
        <f t="shared" si="213"/>
        <v/>
      </c>
      <c r="BC442" s="11"/>
      <c r="BH442" s="52"/>
      <c r="BI442" s="52"/>
      <c r="BJ442" s="52"/>
      <c r="BK442" s="52"/>
      <c r="BL442" s="52"/>
      <c r="BM442" s="52"/>
      <c r="BQ442" s="27"/>
      <c r="BR442" s="27"/>
      <c r="BS442" s="27"/>
      <c r="BT442" s="27"/>
      <c r="BU442" s="27"/>
      <c r="BV442" s="27"/>
      <c r="BW442" s="54"/>
      <c r="BX442" s="26"/>
      <c r="BY442" s="54"/>
      <c r="BZ442" s="26"/>
      <c r="CA442" s="26"/>
      <c r="CB442" s="26"/>
    </row>
    <row r="443" spans="1:80" ht="17.45" customHeight="1">
      <c r="A443" s="94">
        <f t="shared" si="214"/>
        <v>62.6</v>
      </c>
      <c r="B443" s="179">
        <f t="shared" si="204"/>
        <v>46176</v>
      </c>
      <c r="C443" s="8"/>
      <c r="D443" s="11"/>
      <c r="E443" s="12"/>
      <c r="F443" s="11"/>
      <c r="G443" s="74">
        <f t="shared" si="223"/>
        <v>565</v>
      </c>
      <c r="H443" s="75">
        <f t="shared" si="223"/>
        <v>5806</v>
      </c>
      <c r="I443" s="88">
        <f t="shared" si="219"/>
        <v>0</v>
      </c>
      <c r="J443" s="78">
        <f t="shared" si="220"/>
        <v>0</v>
      </c>
      <c r="K443" s="78">
        <f t="shared" si="221"/>
        <v>0</v>
      </c>
      <c r="L443" s="78">
        <f t="shared" si="222"/>
        <v>0</v>
      </c>
      <c r="M443" s="78">
        <f t="shared" ca="1" si="205"/>
        <v>0.22147651006711411</v>
      </c>
      <c r="N443" s="78">
        <f t="shared" ca="1" si="206"/>
        <v>6.3331222292590236E-2</v>
      </c>
      <c r="O443" s="78">
        <f t="shared" si="207"/>
        <v>5.0000000000000001E-4</v>
      </c>
      <c r="P443" s="13"/>
      <c r="Q443" s="8"/>
      <c r="R443" s="13"/>
      <c r="S443" s="89">
        <f t="shared" si="195"/>
        <v>0</v>
      </c>
      <c r="T443" s="75">
        <f t="shared" si="196"/>
        <v>0</v>
      </c>
      <c r="U443" s="90">
        <f t="shared" si="197"/>
        <v>0</v>
      </c>
      <c r="V443" s="82">
        <f t="shared" si="198"/>
        <v>0</v>
      </c>
      <c r="W443" s="8"/>
      <c r="X443" s="8"/>
      <c r="Y443" s="12"/>
      <c r="Z443" s="12"/>
      <c r="AA443" s="12"/>
      <c r="AB443" s="12"/>
      <c r="AC443" s="91">
        <f t="shared" si="215"/>
        <v>0</v>
      </c>
      <c r="AD443" s="75">
        <f t="shared" si="216"/>
        <v>0</v>
      </c>
      <c r="AE443" s="88">
        <f t="shared" si="199"/>
        <v>0</v>
      </c>
      <c r="AF443" s="92">
        <f t="shared" si="200"/>
        <v>0</v>
      </c>
      <c r="AG443" s="93">
        <f t="shared" si="201"/>
        <v>0</v>
      </c>
      <c r="AH443" s="93">
        <f t="shared" si="202"/>
        <v>0</v>
      </c>
      <c r="AI443" s="78">
        <f t="shared" si="203"/>
        <v>0</v>
      </c>
      <c r="AJ443" s="92">
        <f t="shared" si="217"/>
        <v>0</v>
      </c>
      <c r="AK443" s="78">
        <f t="shared" si="218"/>
        <v>0</v>
      </c>
      <c r="AL443" s="11"/>
      <c r="AM443" s="14"/>
      <c r="AN443" s="11"/>
      <c r="AO443" s="15"/>
      <c r="AP443" s="11"/>
      <c r="AQ443" s="11"/>
      <c r="AR443" s="11"/>
      <c r="AS443" s="75" t="str">
        <f t="shared" si="208"/>
        <v/>
      </c>
      <c r="AT443" s="75" t="str">
        <f t="shared" ca="1" si="209"/>
        <v/>
      </c>
      <c r="AU443" s="75" t="str">
        <f t="shared" si="210"/>
        <v/>
      </c>
      <c r="AV443" s="170" t="str">
        <f t="shared" ca="1" si="211"/>
        <v/>
      </c>
      <c r="AW443" s="11"/>
      <c r="AX443" s="11"/>
      <c r="AY443" s="75" t="str">
        <f t="shared" si="212"/>
        <v/>
      </c>
      <c r="AZ443" s="11"/>
      <c r="BA443" s="11"/>
      <c r="BB443" s="75" t="str">
        <f t="shared" si="213"/>
        <v/>
      </c>
      <c r="BC443" s="11"/>
      <c r="BH443" s="52"/>
      <c r="BI443" s="52"/>
      <c r="BJ443" s="52"/>
      <c r="BK443" s="52"/>
      <c r="BL443" s="52"/>
      <c r="BM443" s="52"/>
      <c r="BQ443" s="27"/>
      <c r="BR443" s="27"/>
      <c r="BS443" s="27"/>
      <c r="BT443" s="27"/>
      <c r="BU443" s="27"/>
      <c r="BV443" s="27"/>
      <c r="BW443" s="54"/>
      <c r="BX443" s="26"/>
      <c r="BY443" s="54"/>
      <c r="BZ443" s="26"/>
      <c r="CA443" s="26"/>
      <c r="CB443" s="26"/>
    </row>
    <row r="444" spans="1:80" ht="17.45" customHeight="1" thickBot="1">
      <c r="A444" s="86">
        <f t="shared" si="214"/>
        <v>62.7</v>
      </c>
      <c r="B444" s="180">
        <f t="shared" si="204"/>
        <v>46177</v>
      </c>
      <c r="C444" s="16"/>
      <c r="D444" s="17"/>
      <c r="E444" s="18"/>
      <c r="F444" s="17"/>
      <c r="G444" s="96">
        <f t="shared" si="223"/>
        <v>565</v>
      </c>
      <c r="H444" s="97">
        <f t="shared" si="223"/>
        <v>5806</v>
      </c>
      <c r="I444" s="98">
        <f t="shared" si="219"/>
        <v>0</v>
      </c>
      <c r="J444" s="99">
        <f t="shared" si="220"/>
        <v>0</v>
      </c>
      <c r="K444" s="99">
        <f t="shared" si="221"/>
        <v>0</v>
      </c>
      <c r="L444" s="99">
        <f t="shared" si="222"/>
        <v>0</v>
      </c>
      <c r="M444" s="99">
        <f t="shared" ca="1" si="205"/>
        <v>0.22147651006711411</v>
      </c>
      <c r="N444" s="99">
        <f t="shared" ca="1" si="206"/>
        <v>6.3331222292590236E-2</v>
      </c>
      <c r="O444" s="99">
        <f t="shared" si="207"/>
        <v>5.0000000000000001E-4</v>
      </c>
      <c r="P444" s="19"/>
      <c r="Q444" s="16"/>
      <c r="R444" s="19"/>
      <c r="S444" s="89">
        <f t="shared" si="195"/>
        <v>0</v>
      </c>
      <c r="T444" s="75">
        <f t="shared" si="196"/>
        <v>0</v>
      </c>
      <c r="U444" s="100">
        <f t="shared" si="197"/>
        <v>0</v>
      </c>
      <c r="V444" s="101">
        <f t="shared" si="198"/>
        <v>0</v>
      </c>
      <c r="W444" s="16"/>
      <c r="X444" s="8"/>
      <c r="Y444" s="12"/>
      <c r="Z444" s="12"/>
      <c r="AA444" s="12"/>
      <c r="AB444" s="12"/>
      <c r="AC444" s="102">
        <f t="shared" si="215"/>
        <v>0</v>
      </c>
      <c r="AD444" s="97">
        <f t="shared" si="216"/>
        <v>0</v>
      </c>
      <c r="AE444" s="98">
        <f t="shared" si="199"/>
        <v>0</v>
      </c>
      <c r="AF444" s="103">
        <f t="shared" si="200"/>
        <v>0</v>
      </c>
      <c r="AG444" s="104">
        <f t="shared" si="201"/>
        <v>0</v>
      </c>
      <c r="AH444" s="104">
        <f t="shared" si="202"/>
        <v>0</v>
      </c>
      <c r="AI444" s="99">
        <f t="shared" si="203"/>
        <v>0</v>
      </c>
      <c r="AJ444" s="103">
        <f t="shared" si="217"/>
        <v>0</v>
      </c>
      <c r="AK444" s="99">
        <f t="shared" si="218"/>
        <v>0</v>
      </c>
      <c r="AL444" s="17"/>
      <c r="AM444" s="20"/>
      <c r="AN444" s="17"/>
      <c r="AO444" s="21"/>
      <c r="AP444" s="17"/>
      <c r="AQ444" s="17"/>
      <c r="AR444" s="17"/>
      <c r="AS444" s="97" t="str">
        <f t="shared" si="208"/>
        <v/>
      </c>
      <c r="AT444" s="97" t="str">
        <f t="shared" ca="1" si="209"/>
        <v/>
      </c>
      <c r="AU444" s="97" t="str">
        <f t="shared" si="210"/>
        <v/>
      </c>
      <c r="AV444" s="171" t="str">
        <f t="shared" ca="1" si="211"/>
        <v/>
      </c>
      <c r="AW444" s="17"/>
      <c r="AX444" s="17"/>
      <c r="AY444" s="97" t="str">
        <f t="shared" si="212"/>
        <v/>
      </c>
      <c r="AZ444" s="17"/>
      <c r="BA444" s="17"/>
      <c r="BB444" s="97" t="str">
        <f t="shared" si="213"/>
        <v/>
      </c>
      <c r="BC444" s="17"/>
      <c r="BH444" s="52"/>
      <c r="BI444" s="52"/>
      <c r="BJ444" s="52"/>
      <c r="BK444" s="52"/>
      <c r="BL444" s="52"/>
      <c r="BM444" s="52"/>
      <c r="BQ444" s="27"/>
      <c r="BR444" s="27"/>
      <c r="BS444" s="27"/>
      <c r="BT444" s="27"/>
      <c r="BU444" s="27"/>
      <c r="BV444" s="27"/>
      <c r="BW444" s="54"/>
      <c r="BX444" s="26"/>
      <c r="BY444" s="54"/>
      <c r="BZ444" s="26"/>
      <c r="CA444" s="26"/>
      <c r="CB444" s="26"/>
    </row>
    <row r="445" spans="1:80" ht="17.45" customHeight="1" thickTop="1">
      <c r="A445" s="71">
        <f>A438+1</f>
        <v>63.1</v>
      </c>
      <c r="B445" s="178">
        <f t="shared" si="204"/>
        <v>46178</v>
      </c>
      <c r="C445" s="4"/>
      <c r="D445" s="5"/>
      <c r="E445" s="6"/>
      <c r="F445" s="5"/>
      <c r="G445" s="74">
        <f t="shared" si="223"/>
        <v>565</v>
      </c>
      <c r="H445" s="75">
        <f t="shared" si="223"/>
        <v>5806</v>
      </c>
      <c r="I445" s="76">
        <f t="shared" si="219"/>
        <v>0</v>
      </c>
      <c r="J445" s="77">
        <f t="shared" si="220"/>
        <v>0</v>
      </c>
      <c r="K445" s="77">
        <f t="shared" si="221"/>
        <v>0</v>
      </c>
      <c r="L445" s="77">
        <f t="shared" si="222"/>
        <v>0</v>
      </c>
      <c r="M445" s="78">
        <f t="shared" ca="1" si="205"/>
        <v>0.22147651006711411</v>
      </c>
      <c r="N445" s="78">
        <f t="shared" ca="1" si="206"/>
        <v>6.3331222292590236E-2</v>
      </c>
      <c r="O445" s="78">
        <f t="shared" si="207"/>
        <v>5.0000000000000001E-4</v>
      </c>
      <c r="P445" s="13"/>
      <c r="Q445" s="8"/>
      <c r="R445" s="13"/>
      <c r="S445" s="79">
        <f t="shared" si="195"/>
        <v>0</v>
      </c>
      <c r="T445" s="80">
        <f t="shared" si="196"/>
        <v>0</v>
      </c>
      <c r="U445" s="90">
        <f t="shared" si="197"/>
        <v>0</v>
      </c>
      <c r="V445" s="82">
        <f t="shared" si="198"/>
        <v>0</v>
      </c>
      <c r="W445" s="4"/>
      <c r="X445" s="4"/>
      <c r="Y445" s="6"/>
      <c r="Z445" s="6"/>
      <c r="AA445" s="6"/>
      <c r="AB445" s="6"/>
      <c r="AC445" s="83">
        <f t="shared" si="215"/>
        <v>0</v>
      </c>
      <c r="AD445" s="80">
        <f t="shared" si="216"/>
        <v>0</v>
      </c>
      <c r="AE445" s="76">
        <f t="shared" si="199"/>
        <v>0</v>
      </c>
      <c r="AF445" s="84">
        <f t="shared" si="200"/>
        <v>0</v>
      </c>
      <c r="AG445" s="85">
        <f t="shared" si="201"/>
        <v>0</v>
      </c>
      <c r="AH445" s="85">
        <f t="shared" si="202"/>
        <v>0</v>
      </c>
      <c r="AI445" s="77">
        <f t="shared" si="203"/>
        <v>0</v>
      </c>
      <c r="AJ445" s="84">
        <f t="shared" si="217"/>
        <v>0</v>
      </c>
      <c r="AK445" s="77">
        <f t="shared" si="218"/>
        <v>0</v>
      </c>
      <c r="AL445" s="5"/>
      <c r="AM445" s="9"/>
      <c r="AN445" s="5"/>
      <c r="AO445" s="10"/>
      <c r="AP445" s="5"/>
      <c r="AQ445" s="5"/>
      <c r="AR445" s="5"/>
      <c r="AS445" s="80" t="str">
        <f t="shared" si="208"/>
        <v/>
      </c>
      <c r="AT445" s="80" t="str">
        <f t="shared" ca="1" si="209"/>
        <v/>
      </c>
      <c r="AU445" s="80" t="str">
        <f t="shared" si="210"/>
        <v/>
      </c>
      <c r="AV445" s="172" t="str">
        <f t="shared" ca="1" si="211"/>
        <v/>
      </c>
      <c r="AW445" s="5"/>
      <c r="AX445" s="5"/>
      <c r="AY445" s="80" t="str">
        <f t="shared" si="212"/>
        <v/>
      </c>
      <c r="AZ445" s="165"/>
      <c r="BA445" s="165"/>
      <c r="BB445" s="80" t="str">
        <f t="shared" si="213"/>
        <v/>
      </c>
      <c r="BC445" s="5"/>
      <c r="BH445" s="52"/>
      <c r="BI445" s="52"/>
      <c r="BJ445" s="52"/>
      <c r="BK445" s="52"/>
      <c r="BL445" s="52"/>
      <c r="BM445" s="52"/>
      <c r="BQ445" s="27"/>
      <c r="BR445" s="27"/>
      <c r="BS445" s="27"/>
      <c r="BT445" s="27"/>
      <c r="BU445" s="27"/>
      <c r="BV445" s="27"/>
      <c r="BW445" s="54"/>
      <c r="BX445" s="26"/>
      <c r="BY445" s="54"/>
      <c r="BZ445" s="26"/>
      <c r="CA445" s="26"/>
      <c r="CB445" s="26"/>
    </row>
    <row r="446" spans="1:80" ht="17.45" customHeight="1">
      <c r="A446" s="86">
        <f t="shared" si="214"/>
        <v>63.2</v>
      </c>
      <c r="B446" s="179">
        <f t="shared" si="204"/>
        <v>46179</v>
      </c>
      <c r="C446" s="8"/>
      <c r="D446" s="11"/>
      <c r="E446" s="12"/>
      <c r="F446" s="11"/>
      <c r="G446" s="74">
        <f t="shared" si="223"/>
        <v>565</v>
      </c>
      <c r="H446" s="75">
        <f t="shared" si="223"/>
        <v>5806</v>
      </c>
      <c r="I446" s="88">
        <f t="shared" si="219"/>
        <v>0</v>
      </c>
      <c r="J446" s="78">
        <f t="shared" si="220"/>
        <v>0</v>
      </c>
      <c r="K446" s="78">
        <f t="shared" si="221"/>
        <v>0</v>
      </c>
      <c r="L446" s="78">
        <f t="shared" si="222"/>
        <v>0</v>
      </c>
      <c r="M446" s="78">
        <f t="shared" ca="1" si="205"/>
        <v>0.22147651006711411</v>
      </c>
      <c r="N446" s="78">
        <f t="shared" ca="1" si="206"/>
        <v>6.3331222292590236E-2</v>
      </c>
      <c r="O446" s="78">
        <f t="shared" si="207"/>
        <v>5.0000000000000001E-4</v>
      </c>
      <c r="P446" s="13"/>
      <c r="Q446" s="8"/>
      <c r="R446" s="13"/>
      <c r="S446" s="89">
        <f t="shared" si="195"/>
        <v>0</v>
      </c>
      <c r="T446" s="75">
        <f t="shared" si="196"/>
        <v>0</v>
      </c>
      <c r="U446" s="90">
        <f t="shared" si="197"/>
        <v>0</v>
      </c>
      <c r="V446" s="82">
        <f t="shared" si="198"/>
        <v>0</v>
      </c>
      <c r="W446" s="8"/>
      <c r="X446" s="8"/>
      <c r="Y446" s="12"/>
      <c r="Z446" s="12"/>
      <c r="AA446" s="12"/>
      <c r="AB446" s="12"/>
      <c r="AC446" s="91">
        <f t="shared" si="215"/>
        <v>0</v>
      </c>
      <c r="AD446" s="75">
        <f t="shared" si="216"/>
        <v>0</v>
      </c>
      <c r="AE446" s="88">
        <f t="shared" si="199"/>
        <v>0</v>
      </c>
      <c r="AF446" s="92">
        <f t="shared" si="200"/>
        <v>0</v>
      </c>
      <c r="AG446" s="93">
        <f t="shared" si="201"/>
        <v>0</v>
      </c>
      <c r="AH446" s="93">
        <f t="shared" si="202"/>
        <v>0</v>
      </c>
      <c r="AI446" s="78">
        <f t="shared" si="203"/>
        <v>0</v>
      </c>
      <c r="AJ446" s="92">
        <f t="shared" si="217"/>
        <v>0</v>
      </c>
      <c r="AK446" s="78">
        <f t="shared" si="218"/>
        <v>0</v>
      </c>
      <c r="AL446" s="11"/>
      <c r="AM446" s="14"/>
      <c r="AN446" s="11"/>
      <c r="AO446" s="15"/>
      <c r="AP446" s="11"/>
      <c r="AQ446" s="11"/>
      <c r="AR446" s="11"/>
      <c r="AS446" s="75" t="str">
        <f t="shared" si="208"/>
        <v/>
      </c>
      <c r="AT446" s="75" t="str">
        <f t="shared" ca="1" si="209"/>
        <v/>
      </c>
      <c r="AU446" s="75" t="str">
        <f t="shared" si="210"/>
        <v/>
      </c>
      <c r="AV446" s="170" t="str">
        <f t="shared" ca="1" si="211"/>
        <v/>
      </c>
      <c r="AW446" s="11"/>
      <c r="AX446" s="11"/>
      <c r="AY446" s="75" t="str">
        <f t="shared" si="212"/>
        <v/>
      </c>
      <c r="AZ446" s="11"/>
      <c r="BA446" s="11"/>
      <c r="BB446" s="75" t="str">
        <f t="shared" si="213"/>
        <v/>
      </c>
      <c r="BC446" s="11"/>
      <c r="BH446" s="52"/>
      <c r="BI446" s="52"/>
      <c r="BJ446" s="52"/>
      <c r="BK446" s="52"/>
      <c r="BL446" s="52"/>
      <c r="BM446" s="52"/>
      <c r="BQ446" s="27"/>
      <c r="BR446" s="27"/>
      <c r="BS446" s="27"/>
      <c r="BT446" s="27"/>
      <c r="BU446" s="27"/>
      <c r="BV446" s="27"/>
      <c r="BW446" s="54"/>
      <c r="BX446" s="26"/>
      <c r="BY446" s="54"/>
      <c r="BZ446" s="26"/>
      <c r="CA446" s="26"/>
      <c r="CB446" s="26"/>
    </row>
    <row r="447" spans="1:80" ht="17.45" customHeight="1">
      <c r="A447" s="94">
        <f t="shared" si="214"/>
        <v>63.3</v>
      </c>
      <c r="B447" s="179">
        <f t="shared" si="204"/>
        <v>46180</v>
      </c>
      <c r="C447" s="8"/>
      <c r="D447" s="11"/>
      <c r="E447" s="12"/>
      <c r="F447" s="11"/>
      <c r="G447" s="74">
        <f t="shared" si="223"/>
        <v>565</v>
      </c>
      <c r="H447" s="75">
        <f t="shared" si="223"/>
        <v>5806</v>
      </c>
      <c r="I447" s="88">
        <f t="shared" si="219"/>
        <v>0</v>
      </c>
      <c r="J447" s="78">
        <f t="shared" si="220"/>
        <v>0</v>
      </c>
      <c r="K447" s="78">
        <f t="shared" si="221"/>
        <v>0</v>
      </c>
      <c r="L447" s="78">
        <f t="shared" si="222"/>
        <v>0</v>
      </c>
      <c r="M447" s="78">
        <f t="shared" ca="1" si="205"/>
        <v>0.22147651006711411</v>
      </c>
      <c r="N447" s="78">
        <f t="shared" ca="1" si="206"/>
        <v>6.3331222292590236E-2</v>
      </c>
      <c r="O447" s="78">
        <f t="shared" si="207"/>
        <v>5.0000000000000001E-4</v>
      </c>
      <c r="P447" s="13"/>
      <c r="Q447" s="8"/>
      <c r="R447" s="13"/>
      <c r="S447" s="89">
        <f t="shared" si="195"/>
        <v>0</v>
      </c>
      <c r="T447" s="75">
        <f t="shared" si="196"/>
        <v>0</v>
      </c>
      <c r="U447" s="90">
        <f t="shared" si="197"/>
        <v>0</v>
      </c>
      <c r="V447" s="82">
        <f t="shared" si="198"/>
        <v>0</v>
      </c>
      <c r="W447" s="8"/>
      <c r="X447" s="8"/>
      <c r="Y447" s="12"/>
      <c r="Z447" s="12"/>
      <c r="AA447" s="12"/>
      <c r="AB447" s="12"/>
      <c r="AC447" s="91">
        <f t="shared" si="215"/>
        <v>0</v>
      </c>
      <c r="AD447" s="75">
        <f t="shared" si="216"/>
        <v>0</v>
      </c>
      <c r="AE447" s="88">
        <f t="shared" si="199"/>
        <v>0</v>
      </c>
      <c r="AF447" s="92">
        <f t="shared" si="200"/>
        <v>0</v>
      </c>
      <c r="AG447" s="93">
        <f t="shared" si="201"/>
        <v>0</v>
      </c>
      <c r="AH447" s="93">
        <f t="shared" si="202"/>
        <v>0</v>
      </c>
      <c r="AI447" s="78">
        <f t="shared" si="203"/>
        <v>0</v>
      </c>
      <c r="AJ447" s="92">
        <f t="shared" si="217"/>
        <v>0</v>
      </c>
      <c r="AK447" s="78">
        <f t="shared" si="218"/>
        <v>0</v>
      </c>
      <c r="AL447" s="11"/>
      <c r="AM447" s="14"/>
      <c r="AN447" s="11"/>
      <c r="AO447" s="15"/>
      <c r="AP447" s="11"/>
      <c r="AQ447" s="11"/>
      <c r="AR447" s="11"/>
      <c r="AS447" s="75" t="str">
        <f t="shared" si="208"/>
        <v/>
      </c>
      <c r="AT447" s="75" t="str">
        <f t="shared" ca="1" si="209"/>
        <v/>
      </c>
      <c r="AU447" s="75" t="str">
        <f t="shared" si="210"/>
        <v/>
      </c>
      <c r="AV447" s="170" t="str">
        <f t="shared" ca="1" si="211"/>
        <v/>
      </c>
      <c r="AW447" s="11"/>
      <c r="AX447" s="11"/>
      <c r="AY447" s="75" t="str">
        <f t="shared" si="212"/>
        <v/>
      </c>
      <c r="AZ447" s="11"/>
      <c r="BA447" s="11"/>
      <c r="BB447" s="75" t="str">
        <f t="shared" si="213"/>
        <v/>
      </c>
      <c r="BC447" s="11"/>
      <c r="BH447" s="52"/>
      <c r="BI447" s="52"/>
      <c r="BJ447" s="52"/>
      <c r="BK447" s="52"/>
      <c r="BL447" s="52"/>
      <c r="BM447" s="52"/>
      <c r="BQ447" s="27"/>
      <c r="BR447" s="27"/>
      <c r="BS447" s="27"/>
      <c r="BT447" s="27"/>
      <c r="BU447" s="27"/>
      <c r="BV447" s="27"/>
      <c r="BW447" s="54"/>
      <c r="BX447" s="26"/>
      <c r="BY447" s="54"/>
      <c r="BZ447" s="26"/>
      <c r="CA447" s="26"/>
      <c r="CB447" s="26"/>
    </row>
    <row r="448" spans="1:80" ht="17.45" customHeight="1">
      <c r="A448" s="86">
        <f t="shared" si="214"/>
        <v>63.4</v>
      </c>
      <c r="B448" s="179">
        <f t="shared" si="204"/>
        <v>46181</v>
      </c>
      <c r="C448" s="8"/>
      <c r="D448" s="11"/>
      <c r="E448" s="12"/>
      <c r="F448" s="11"/>
      <c r="G448" s="74">
        <f t="shared" si="223"/>
        <v>565</v>
      </c>
      <c r="H448" s="75">
        <f t="shared" si="223"/>
        <v>5806</v>
      </c>
      <c r="I448" s="88">
        <f t="shared" si="219"/>
        <v>0</v>
      </c>
      <c r="J448" s="78">
        <f t="shared" si="220"/>
        <v>0</v>
      </c>
      <c r="K448" s="78">
        <f t="shared" si="221"/>
        <v>0</v>
      </c>
      <c r="L448" s="78">
        <f t="shared" si="222"/>
        <v>0</v>
      </c>
      <c r="M448" s="78">
        <f t="shared" ca="1" si="205"/>
        <v>0.22147651006711411</v>
      </c>
      <c r="N448" s="78">
        <f t="shared" ca="1" si="206"/>
        <v>6.3331222292590236E-2</v>
      </c>
      <c r="O448" s="78">
        <f t="shared" si="207"/>
        <v>5.0000000000000001E-4</v>
      </c>
      <c r="P448" s="13"/>
      <c r="Q448" s="8"/>
      <c r="R448" s="13"/>
      <c r="S448" s="89">
        <f t="shared" ref="S448:S500" si="224">IF($P448="FULL FEED",Q448,Q448/2)</f>
        <v>0</v>
      </c>
      <c r="T448" s="75">
        <f t="shared" ref="T448:T500" si="225">IF($P448="FULL FEED",R448,R448/2)</f>
        <v>0</v>
      </c>
      <c r="U448" s="90">
        <f t="shared" ref="U448:U500" si="226">IF($P448="FULL FEED",(Q448*G448/1000),(Q448*2*G448/1000))</f>
        <v>0</v>
      </c>
      <c r="V448" s="82">
        <f t="shared" ref="V448:V500" si="227">IF($P448="FULL FEED",(R448*H448/1000),(R448*2*H448/1000))</f>
        <v>0</v>
      </c>
      <c r="W448" s="8"/>
      <c r="X448" s="8"/>
      <c r="Y448" s="12"/>
      <c r="Z448" s="12"/>
      <c r="AA448" s="12"/>
      <c r="AB448" s="12"/>
      <c r="AC448" s="91">
        <f t="shared" si="215"/>
        <v>0</v>
      </c>
      <c r="AD448" s="75">
        <f t="shared" si="216"/>
        <v>0</v>
      </c>
      <c r="AE448" s="88">
        <f t="shared" si="199"/>
        <v>0</v>
      </c>
      <c r="AF448" s="92">
        <f t="shared" si="200"/>
        <v>0</v>
      </c>
      <c r="AG448" s="93">
        <f t="shared" si="201"/>
        <v>0</v>
      </c>
      <c r="AH448" s="93">
        <f t="shared" si="202"/>
        <v>0</v>
      </c>
      <c r="AI448" s="78">
        <f t="shared" si="203"/>
        <v>0</v>
      </c>
      <c r="AJ448" s="92">
        <f t="shared" si="217"/>
        <v>0</v>
      </c>
      <c r="AK448" s="78">
        <f t="shared" si="218"/>
        <v>0</v>
      </c>
      <c r="AL448" s="11"/>
      <c r="AM448" s="14"/>
      <c r="AN448" s="11"/>
      <c r="AO448" s="15"/>
      <c r="AP448" s="11"/>
      <c r="AQ448" s="11"/>
      <c r="AR448" s="11"/>
      <c r="AS448" s="75" t="str">
        <f t="shared" si="208"/>
        <v/>
      </c>
      <c r="AT448" s="75" t="str">
        <f t="shared" ca="1" si="209"/>
        <v/>
      </c>
      <c r="AU448" s="75" t="str">
        <f t="shared" si="210"/>
        <v/>
      </c>
      <c r="AV448" s="170" t="str">
        <f t="shared" ca="1" si="211"/>
        <v/>
      </c>
      <c r="AW448" s="11"/>
      <c r="AX448" s="11"/>
      <c r="AY448" s="75" t="str">
        <f t="shared" si="212"/>
        <v/>
      </c>
      <c r="AZ448" s="11"/>
      <c r="BA448" s="11"/>
      <c r="BB448" s="75" t="str">
        <f t="shared" si="213"/>
        <v/>
      </c>
      <c r="BC448" s="11"/>
      <c r="BH448" s="52"/>
      <c r="BI448" s="52"/>
      <c r="BJ448" s="52"/>
      <c r="BK448" s="52"/>
      <c r="BL448" s="52"/>
      <c r="BM448" s="52"/>
      <c r="BQ448" s="27"/>
      <c r="BR448" s="27"/>
      <c r="BS448" s="27"/>
      <c r="BT448" s="27"/>
      <c r="BU448" s="27"/>
      <c r="BV448" s="27"/>
      <c r="BW448" s="54"/>
      <c r="BX448" s="26"/>
      <c r="BY448" s="54"/>
      <c r="BZ448" s="26"/>
      <c r="CA448" s="26"/>
      <c r="CB448" s="26"/>
    </row>
    <row r="449" spans="1:80" ht="17.45" customHeight="1">
      <c r="A449" s="94">
        <f t="shared" si="214"/>
        <v>63.5</v>
      </c>
      <c r="B449" s="179">
        <f t="shared" si="204"/>
        <v>46182</v>
      </c>
      <c r="C449" s="8"/>
      <c r="D449" s="11"/>
      <c r="E449" s="12"/>
      <c r="F449" s="11"/>
      <c r="G449" s="74">
        <f t="shared" si="223"/>
        <v>565</v>
      </c>
      <c r="H449" s="75">
        <f t="shared" si="223"/>
        <v>5806</v>
      </c>
      <c r="I449" s="88">
        <f t="shared" si="219"/>
        <v>0</v>
      </c>
      <c r="J449" s="78">
        <f t="shared" si="220"/>
        <v>0</v>
      </c>
      <c r="K449" s="78">
        <f t="shared" si="221"/>
        <v>0</v>
      </c>
      <c r="L449" s="78">
        <f t="shared" si="222"/>
        <v>0</v>
      </c>
      <c r="M449" s="78">
        <f t="shared" ca="1" si="205"/>
        <v>0.22147651006711411</v>
      </c>
      <c r="N449" s="78">
        <f t="shared" ca="1" si="206"/>
        <v>6.3331222292590236E-2</v>
      </c>
      <c r="O449" s="78">
        <f t="shared" si="207"/>
        <v>5.0000000000000001E-4</v>
      </c>
      <c r="P449" s="13"/>
      <c r="Q449" s="8"/>
      <c r="R449" s="13"/>
      <c r="S449" s="89">
        <f t="shared" si="224"/>
        <v>0</v>
      </c>
      <c r="T449" s="75">
        <f t="shared" si="225"/>
        <v>0</v>
      </c>
      <c r="U449" s="90">
        <f t="shared" si="226"/>
        <v>0</v>
      </c>
      <c r="V449" s="82">
        <f t="shared" si="227"/>
        <v>0</v>
      </c>
      <c r="W449" s="8"/>
      <c r="X449" s="8"/>
      <c r="Y449" s="12"/>
      <c r="Z449" s="12"/>
      <c r="AA449" s="12"/>
      <c r="AB449" s="12"/>
      <c r="AC449" s="91">
        <f t="shared" si="215"/>
        <v>0</v>
      </c>
      <c r="AD449" s="75">
        <f t="shared" si="216"/>
        <v>0</v>
      </c>
      <c r="AE449" s="88">
        <f t="shared" si="199"/>
        <v>0</v>
      </c>
      <c r="AF449" s="92">
        <f t="shared" si="200"/>
        <v>0</v>
      </c>
      <c r="AG449" s="93">
        <f t="shared" si="201"/>
        <v>0</v>
      </c>
      <c r="AH449" s="93">
        <f t="shared" si="202"/>
        <v>0</v>
      </c>
      <c r="AI449" s="78">
        <f t="shared" si="203"/>
        <v>0</v>
      </c>
      <c r="AJ449" s="92">
        <f t="shared" si="217"/>
        <v>0</v>
      </c>
      <c r="AK449" s="78">
        <f t="shared" si="218"/>
        <v>0</v>
      </c>
      <c r="AL449" s="11"/>
      <c r="AM449" s="14"/>
      <c r="AN449" s="11"/>
      <c r="AO449" s="15"/>
      <c r="AP449" s="11"/>
      <c r="AQ449" s="11"/>
      <c r="AR449" s="11"/>
      <c r="AS449" s="75" t="str">
        <f t="shared" si="208"/>
        <v/>
      </c>
      <c r="AT449" s="75" t="str">
        <f t="shared" ca="1" si="209"/>
        <v/>
      </c>
      <c r="AU449" s="75" t="str">
        <f t="shared" si="210"/>
        <v/>
      </c>
      <c r="AV449" s="170" t="str">
        <f t="shared" ca="1" si="211"/>
        <v/>
      </c>
      <c r="AW449" s="11"/>
      <c r="AX449" s="11"/>
      <c r="AY449" s="75" t="str">
        <f t="shared" si="212"/>
        <v/>
      </c>
      <c r="AZ449" s="11"/>
      <c r="BA449" s="11"/>
      <c r="BB449" s="75" t="str">
        <f t="shared" si="213"/>
        <v/>
      </c>
      <c r="BC449" s="11"/>
      <c r="BH449" s="52"/>
      <c r="BI449" s="52"/>
      <c r="BJ449" s="52"/>
      <c r="BK449" s="52"/>
      <c r="BL449" s="52"/>
      <c r="BM449" s="52"/>
      <c r="BQ449" s="27"/>
      <c r="BR449" s="27"/>
      <c r="BS449" s="27"/>
      <c r="BT449" s="27"/>
      <c r="BU449" s="27"/>
      <c r="BV449" s="27"/>
      <c r="BW449" s="54"/>
      <c r="BX449" s="26"/>
      <c r="BY449" s="54"/>
      <c r="BZ449" s="26"/>
      <c r="CA449" s="26"/>
      <c r="CB449" s="26"/>
    </row>
    <row r="450" spans="1:80" ht="17.45" customHeight="1">
      <c r="A450" s="86">
        <f t="shared" si="214"/>
        <v>63.6</v>
      </c>
      <c r="B450" s="179">
        <f t="shared" si="204"/>
        <v>46183</v>
      </c>
      <c r="C450" s="8"/>
      <c r="D450" s="11"/>
      <c r="E450" s="12"/>
      <c r="F450" s="11"/>
      <c r="G450" s="74">
        <f t="shared" si="223"/>
        <v>565</v>
      </c>
      <c r="H450" s="75">
        <f t="shared" si="223"/>
        <v>5806</v>
      </c>
      <c r="I450" s="88">
        <f t="shared" si="219"/>
        <v>0</v>
      </c>
      <c r="J450" s="78">
        <f t="shared" si="220"/>
        <v>0</v>
      </c>
      <c r="K450" s="78">
        <f t="shared" si="221"/>
        <v>0</v>
      </c>
      <c r="L450" s="78">
        <f t="shared" si="222"/>
        <v>0</v>
      </c>
      <c r="M450" s="78">
        <f t="shared" ca="1" si="205"/>
        <v>0.22147651006711411</v>
      </c>
      <c r="N450" s="78">
        <f t="shared" ca="1" si="206"/>
        <v>6.3331222292590236E-2</v>
      </c>
      <c r="O450" s="78">
        <f t="shared" si="207"/>
        <v>5.0000000000000001E-4</v>
      </c>
      <c r="P450" s="13"/>
      <c r="Q450" s="8"/>
      <c r="R450" s="13"/>
      <c r="S450" s="89">
        <f t="shared" si="224"/>
        <v>0</v>
      </c>
      <c r="T450" s="75">
        <f t="shared" si="225"/>
        <v>0</v>
      </c>
      <c r="U450" s="90">
        <f t="shared" si="226"/>
        <v>0</v>
      </c>
      <c r="V450" s="82">
        <f t="shared" si="227"/>
        <v>0</v>
      </c>
      <c r="W450" s="8"/>
      <c r="X450" s="8"/>
      <c r="Y450" s="12"/>
      <c r="Z450" s="12"/>
      <c r="AA450" s="12"/>
      <c r="AB450" s="12"/>
      <c r="AC450" s="91">
        <f t="shared" si="215"/>
        <v>0</v>
      </c>
      <c r="AD450" s="75">
        <f t="shared" si="216"/>
        <v>0</v>
      </c>
      <c r="AE450" s="88">
        <f t="shared" si="199"/>
        <v>0</v>
      </c>
      <c r="AF450" s="92">
        <f t="shared" si="200"/>
        <v>0</v>
      </c>
      <c r="AG450" s="93">
        <f t="shared" si="201"/>
        <v>0</v>
      </c>
      <c r="AH450" s="93">
        <f t="shared" si="202"/>
        <v>0</v>
      </c>
      <c r="AI450" s="78">
        <f t="shared" si="203"/>
        <v>0</v>
      </c>
      <c r="AJ450" s="92">
        <f t="shared" si="217"/>
        <v>0</v>
      </c>
      <c r="AK450" s="78">
        <f t="shared" si="218"/>
        <v>0</v>
      </c>
      <c r="AL450" s="11"/>
      <c r="AM450" s="14"/>
      <c r="AN450" s="11"/>
      <c r="AO450" s="15"/>
      <c r="AP450" s="11"/>
      <c r="AQ450" s="11"/>
      <c r="AR450" s="11"/>
      <c r="AS450" s="75" t="str">
        <f t="shared" si="208"/>
        <v/>
      </c>
      <c r="AT450" s="75" t="str">
        <f t="shared" ca="1" si="209"/>
        <v/>
      </c>
      <c r="AU450" s="75" t="str">
        <f t="shared" si="210"/>
        <v/>
      </c>
      <c r="AV450" s="170" t="str">
        <f t="shared" ca="1" si="211"/>
        <v/>
      </c>
      <c r="AW450" s="11"/>
      <c r="AX450" s="11"/>
      <c r="AY450" s="75" t="str">
        <f t="shared" si="212"/>
        <v/>
      </c>
      <c r="AZ450" s="11"/>
      <c r="BA450" s="11"/>
      <c r="BB450" s="75" t="str">
        <f t="shared" si="213"/>
        <v/>
      </c>
      <c r="BC450" s="11"/>
      <c r="BH450" s="52"/>
      <c r="BI450" s="52"/>
      <c r="BJ450" s="52"/>
      <c r="BK450" s="52"/>
      <c r="BL450" s="52"/>
      <c r="BM450" s="52"/>
      <c r="BQ450" s="27"/>
      <c r="BR450" s="27"/>
      <c r="BS450" s="27"/>
      <c r="BT450" s="27"/>
      <c r="BU450" s="27"/>
      <c r="BV450" s="27"/>
      <c r="BW450" s="54"/>
      <c r="BX450" s="26"/>
      <c r="BY450" s="54"/>
      <c r="BZ450" s="26"/>
      <c r="CA450" s="26"/>
      <c r="CB450" s="26"/>
    </row>
    <row r="451" spans="1:80" ht="17.45" customHeight="1" thickBot="1">
      <c r="A451" s="94">
        <f t="shared" si="214"/>
        <v>63.7</v>
      </c>
      <c r="B451" s="180">
        <f t="shared" si="204"/>
        <v>46184</v>
      </c>
      <c r="C451" s="16"/>
      <c r="D451" s="17"/>
      <c r="E451" s="18"/>
      <c r="F451" s="17"/>
      <c r="G451" s="96">
        <f t="shared" si="223"/>
        <v>565</v>
      </c>
      <c r="H451" s="97">
        <f t="shared" si="223"/>
        <v>5806</v>
      </c>
      <c r="I451" s="98">
        <f t="shared" si="219"/>
        <v>0</v>
      </c>
      <c r="J451" s="99">
        <f t="shared" si="220"/>
        <v>0</v>
      </c>
      <c r="K451" s="99">
        <f t="shared" si="221"/>
        <v>0</v>
      </c>
      <c r="L451" s="99">
        <f t="shared" si="222"/>
        <v>0</v>
      </c>
      <c r="M451" s="99">
        <f t="shared" ca="1" si="205"/>
        <v>0.22147651006711411</v>
      </c>
      <c r="N451" s="99">
        <f t="shared" ca="1" si="206"/>
        <v>6.3331222292590236E-2</v>
      </c>
      <c r="O451" s="99">
        <f t="shared" si="207"/>
        <v>5.0000000000000001E-4</v>
      </c>
      <c r="P451" s="19"/>
      <c r="Q451" s="16"/>
      <c r="R451" s="19"/>
      <c r="S451" s="89">
        <f t="shared" si="224"/>
        <v>0</v>
      </c>
      <c r="T451" s="75">
        <f t="shared" si="225"/>
        <v>0</v>
      </c>
      <c r="U451" s="100">
        <f t="shared" si="226"/>
        <v>0</v>
      </c>
      <c r="V451" s="101">
        <f t="shared" si="227"/>
        <v>0</v>
      </c>
      <c r="W451" s="16"/>
      <c r="X451" s="8"/>
      <c r="Y451" s="12"/>
      <c r="Z451" s="12"/>
      <c r="AA451" s="12"/>
      <c r="AB451" s="12"/>
      <c r="AC451" s="102">
        <f t="shared" si="215"/>
        <v>0</v>
      </c>
      <c r="AD451" s="97">
        <f t="shared" si="216"/>
        <v>0</v>
      </c>
      <c r="AE451" s="98">
        <f t="shared" si="199"/>
        <v>0</v>
      </c>
      <c r="AF451" s="103">
        <f t="shared" si="200"/>
        <v>0</v>
      </c>
      <c r="AG451" s="104">
        <f t="shared" si="201"/>
        <v>0</v>
      </c>
      <c r="AH451" s="104">
        <f t="shared" si="202"/>
        <v>0</v>
      </c>
      <c r="AI451" s="99">
        <f t="shared" si="203"/>
        <v>0</v>
      </c>
      <c r="AJ451" s="103">
        <f t="shared" si="217"/>
        <v>0</v>
      </c>
      <c r="AK451" s="99">
        <f t="shared" si="218"/>
        <v>0</v>
      </c>
      <c r="AL451" s="17"/>
      <c r="AM451" s="20"/>
      <c r="AN451" s="17"/>
      <c r="AO451" s="21"/>
      <c r="AP451" s="17"/>
      <c r="AQ451" s="17"/>
      <c r="AR451" s="17"/>
      <c r="AS451" s="97" t="str">
        <f t="shared" si="208"/>
        <v/>
      </c>
      <c r="AT451" s="97" t="str">
        <f t="shared" ca="1" si="209"/>
        <v/>
      </c>
      <c r="AU451" s="97" t="str">
        <f t="shared" si="210"/>
        <v/>
      </c>
      <c r="AV451" s="171" t="str">
        <f t="shared" ca="1" si="211"/>
        <v/>
      </c>
      <c r="AW451" s="17"/>
      <c r="AX451" s="17"/>
      <c r="AY451" s="97" t="str">
        <f t="shared" si="212"/>
        <v/>
      </c>
      <c r="AZ451" s="17"/>
      <c r="BA451" s="17"/>
      <c r="BB451" s="97" t="str">
        <f t="shared" si="213"/>
        <v/>
      </c>
      <c r="BC451" s="17"/>
      <c r="BH451" s="52"/>
      <c r="BI451" s="52"/>
      <c r="BJ451" s="52"/>
      <c r="BK451" s="52"/>
      <c r="BL451" s="52"/>
      <c r="BM451" s="52"/>
      <c r="BQ451" s="27"/>
      <c r="BR451" s="27"/>
      <c r="BS451" s="27"/>
      <c r="BT451" s="27"/>
      <c r="BU451" s="27"/>
      <c r="BV451" s="27"/>
      <c r="BW451" s="54"/>
      <c r="BX451" s="26"/>
      <c r="BY451" s="54"/>
      <c r="BZ451" s="26"/>
      <c r="CA451" s="26"/>
      <c r="CB451" s="26"/>
    </row>
    <row r="452" spans="1:80" ht="17.45" customHeight="1" thickTop="1">
      <c r="A452" s="105">
        <f>A445+1</f>
        <v>64.099999999999994</v>
      </c>
      <c r="B452" s="178">
        <f t="shared" si="204"/>
        <v>46185</v>
      </c>
      <c r="C452" s="4"/>
      <c r="D452" s="5"/>
      <c r="E452" s="6"/>
      <c r="F452" s="5"/>
      <c r="G452" s="74">
        <f t="shared" si="223"/>
        <v>565</v>
      </c>
      <c r="H452" s="75">
        <f t="shared" si="223"/>
        <v>5806</v>
      </c>
      <c r="I452" s="76">
        <f t="shared" si="219"/>
        <v>0</v>
      </c>
      <c r="J452" s="77">
        <f t="shared" si="220"/>
        <v>0</v>
      </c>
      <c r="K452" s="77">
        <f t="shared" si="221"/>
        <v>0</v>
      </c>
      <c r="L452" s="77">
        <f t="shared" si="222"/>
        <v>0</v>
      </c>
      <c r="M452" s="78">
        <f t="shared" ca="1" si="205"/>
        <v>0.22147651006711411</v>
      </c>
      <c r="N452" s="78">
        <f t="shared" ca="1" si="206"/>
        <v>6.3331222292590236E-2</v>
      </c>
      <c r="O452" s="78">
        <f t="shared" si="207"/>
        <v>5.0000000000000001E-4</v>
      </c>
      <c r="P452" s="13"/>
      <c r="Q452" s="8"/>
      <c r="R452" s="13"/>
      <c r="S452" s="79">
        <f t="shared" si="224"/>
        <v>0</v>
      </c>
      <c r="T452" s="80">
        <f t="shared" si="225"/>
        <v>0</v>
      </c>
      <c r="U452" s="90">
        <f t="shared" si="226"/>
        <v>0</v>
      </c>
      <c r="V452" s="82">
        <f t="shared" si="227"/>
        <v>0</v>
      </c>
      <c r="W452" s="4"/>
      <c r="X452" s="4"/>
      <c r="Y452" s="6"/>
      <c r="Z452" s="6"/>
      <c r="AA452" s="6"/>
      <c r="AB452" s="6"/>
      <c r="AC452" s="83">
        <f t="shared" si="215"/>
        <v>0</v>
      </c>
      <c r="AD452" s="80">
        <f t="shared" si="216"/>
        <v>0</v>
      </c>
      <c r="AE452" s="76">
        <f t="shared" si="199"/>
        <v>0</v>
      </c>
      <c r="AF452" s="84">
        <f t="shared" si="200"/>
        <v>0</v>
      </c>
      <c r="AG452" s="85">
        <f t="shared" si="201"/>
        <v>0</v>
      </c>
      <c r="AH452" s="85">
        <f t="shared" si="202"/>
        <v>0</v>
      </c>
      <c r="AI452" s="77">
        <f t="shared" si="203"/>
        <v>0</v>
      </c>
      <c r="AJ452" s="84">
        <f t="shared" si="217"/>
        <v>0</v>
      </c>
      <c r="AK452" s="77">
        <f t="shared" si="218"/>
        <v>0</v>
      </c>
      <c r="AL452" s="5"/>
      <c r="AM452" s="9"/>
      <c r="AN452" s="5"/>
      <c r="AO452" s="10"/>
      <c r="AP452" s="5"/>
      <c r="AQ452" s="5"/>
      <c r="AR452" s="5"/>
      <c r="AS452" s="80" t="str">
        <f t="shared" si="208"/>
        <v/>
      </c>
      <c r="AT452" s="80" t="str">
        <f t="shared" ca="1" si="209"/>
        <v/>
      </c>
      <c r="AU452" s="80" t="str">
        <f t="shared" si="210"/>
        <v/>
      </c>
      <c r="AV452" s="172" t="str">
        <f t="shared" ca="1" si="211"/>
        <v/>
      </c>
      <c r="AW452" s="5"/>
      <c r="AX452" s="5"/>
      <c r="AY452" s="80" t="str">
        <f t="shared" si="212"/>
        <v/>
      </c>
      <c r="AZ452" s="165"/>
      <c r="BA452" s="165"/>
      <c r="BB452" s="80" t="str">
        <f t="shared" si="213"/>
        <v/>
      </c>
      <c r="BC452" s="5"/>
      <c r="BH452" s="52"/>
      <c r="BI452" s="52"/>
      <c r="BJ452" s="52"/>
      <c r="BK452" s="52"/>
      <c r="BL452" s="52"/>
      <c r="BM452" s="52"/>
      <c r="BQ452" s="27"/>
      <c r="BR452" s="27"/>
      <c r="BS452" s="27"/>
      <c r="BT452" s="27"/>
      <c r="BU452" s="27"/>
      <c r="BV452" s="27"/>
      <c r="BW452" s="54"/>
      <c r="BX452" s="26"/>
      <c r="BY452" s="54"/>
      <c r="BZ452" s="26"/>
      <c r="CA452" s="26"/>
      <c r="CB452" s="26"/>
    </row>
    <row r="453" spans="1:80" ht="17.45" customHeight="1">
      <c r="A453" s="94">
        <f t="shared" si="214"/>
        <v>64.2</v>
      </c>
      <c r="B453" s="179">
        <f t="shared" si="204"/>
        <v>46186</v>
      </c>
      <c r="C453" s="8"/>
      <c r="D453" s="11"/>
      <c r="E453" s="12"/>
      <c r="F453" s="11"/>
      <c r="G453" s="74">
        <f t="shared" si="223"/>
        <v>565</v>
      </c>
      <c r="H453" s="75">
        <f t="shared" si="223"/>
        <v>5806</v>
      </c>
      <c r="I453" s="88">
        <f t="shared" si="219"/>
        <v>0</v>
      </c>
      <c r="J453" s="78">
        <f t="shared" si="220"/>
        <v>0</v>
      </c>
      <c r="K453" s="78">
        <f t="shared" si="221"/>
        <v>0</v>
      </c>
      <c r="L453" s="78">
        <f t="shared" si="222"/>
        <v>0</v>
      </c>
      <c r="M453" s="78">
        <f t="shared" ca="1" si="205"/>
        <v>0.22147651006711411</v>
      </c>
      <c r="N453" s="78">
        <f t="shared" ca="1" si="206"/>
        <v>6.3331222292590236E-2</v>
      </c>
      <c r="O453" s="78">
        <f t="shared" si="207"/>
        <v>5.0000000000000001E-4</v>
      </c>
      <c r="P453" s="13"/>
      <c r="Q453" s="8"/>
      <c r="R453" s="13"/>
      <c r="S453" s="89">
        <f t="shared" si="224"/>
        <v>0</v>
      </c>
      <c r="T453" s="75">
        <f t="shared" si="225"/>
        <v>0</v>
      </c>
      <c r="U453" s="90">
        <f t="shared" si="226"/>
        <v>0</v>
      </c>
      <c r="V453" s="82">
        <f t="shared" si="227"/>
        <v>0</v>
      </c>
      <c r="W453" s="8"/>
      <c r="X453" s="8"/>
      <c r="Y453" s="12"/>
      <c r="Z453" s="12"/>
      <c r="AA453" s="12"/>
      <c r="AB453" s="12"/>
      <c r="AC453" s="91">
        <f t="shared" si="215"/>
        <v>0</v>
      </c>
      <c r="AD453" s="75">
        <f t="shared" si="216"/>
        <v>0</v>
      </c>
      <c r="AE453" s="88">
        <f t="shared" ref="AE453:AE500" si="228">IFERROR(W453/H452,0)</f>
        <v>0</v>
      </c>
      <c r="AF453" s="92">
        <f t="shared" ref="AF453:AF500" si="229">IFERROR(X453/$W453,0)</f>
        <v>0</v>
      </c>
      <c r="AG453" s="93">
        <f t="shared" ref="AG453:AG500" si="230">IFERROR(Y453/$W453,0)</f>
        <v>0</v>
      </c>
      <c r="AH453" s="93">
        <f t="shared" ref="AH453:AH500" si="231">IFERROR(Z453/$W453,0)</f>
        <v>0</v>
      </c>
      <c r="AI453" s="78">
        <f t="shared" ref="AI453:AI500" si="232">IFERROR(AA453/$W453,0)</f>
        <v>0</v>
      </c>
      <c r="AJ453" s="92">
        <f t="shared" si="217"/>
        <v>0</v>
      </c>
      <c r="AK453" s="78">
        <f t="shared" si="218"/>
        <v>0</v>
      </c>
      <c r="AL453" s="11"/>
      <c r="AM453" s="14"/>
      <c r="AN453" s="11"/>
      <c r="AO453" s="15"/>
      <c r="AP453" s="11"/>
      <c r="AQ453" s="11"/>
      <c r="AR453" s="11"/>
      <c r="AS453" s="75" t="str">
        <f t="shared" si="208"/>
        <v/>
      </c>
      <c r="AT453" s="75" t="str">
        <f t="shared" ca="1" si="209"/>
        <v/>
      </c>
      <c r="AU453" s="75" t="str">
        <f t="shared" si="210"/>
        <v/>
      </c>
      <c r="AV453" s="170" t="str">
        <f t="shared" ca="1" si="211"/>
        <v/>
      </c>
      <c r="AW453" s="11"/>
      <c r="AX453" s="11"/>
      <c r="AY453" s="75" t="str">
        <f t="shared" si="212"/>
        <v/>
      </c>
      <c r="AZ453" s="11"/>
      <c r="BA453" s="11"/>
      <c r="BB453" s="75" t="str">
        <f t="shared" si="213"/>
        <v/>
      </c>
      <c r="BC453" s="11"/>
      <c r="BH453" s="52"/>
      <c r="BI453" s="52"/>
      <c r="BJ453" s="52"/>
      <c r="BK453" s="52"/>
      <c r="BL453" s="52"/>
      <c r="BM453" s="52"/>
      <c r="BQ453" s="27"/>
      <c r="BR453" s="27"/>
      <c r="BS453" s="27"/>
      <c r="BT453" s="27"/>
      <c r="BU453" s="27"/>
      <c r="BV453" s="27"/>
      <c r="BW453" s="54"/>
      <c r="BX453" s="26"/>
      <c r="BY453" s="54"/>
      <c r="BZ453" s="26"/>
      <c r="CA453" s="26"/>
      <c r="CB453" s="26"/>
    </row>
    <row r="454" spans="1:80" ht="17.45" customHeight="1">
      <c r="A454" s="86">
        <f t="shared" si="214"/>
        <v>64.3</v>
      </c>
      <c r="B454" s="179">
        <f t="shared" si="204"/>
        <v>46187</v>
      </c>
      <c r="C454" s="8"/>
      <c r="D454" s="11"/>
      <c r="E454" s="12"/>
      <c r="F454" s="11"/>
      <c r="G454" s="74">
        <f t="shared" si="223"/>
        <v>565</v>
      </c>
      <c r="H454" s="75">
        <f t="shared" si="223"/>
        <v>5806</v>
      </c>
      <c r="I454" s="88">
        <f t="shared" si="219"/>
        <v>0</v>
      </c>
      <c r="J454" s="78">
        <f t="shared" si="220"/>
        <v>0</v>
      </c>
      <c r="K454" s="78">
        <f t="shared" si="221"/>
        <v>0</v>
      </c>
      <c r="L454" s="78">
        <f t="shared" si="222"/>
        <v>0</v>
      </c>
      <c r="M454" s="78">
        <f t="shared" ca="1" si="205"/>
        <v>0.22147651006711411</v>
      </c>
      <c r="N454" s="78">
        <f t="shared" ca="1" si="206"/>
        <v>6.3331222292590236E-2</v>
      </c>
      <c r="O454" s="78">
        <f t="shared" si="207"/>
        <v>5.0000000000000001E-4</v>
      </c>
      <c r="P454" s="13"/>
      <c r="Q454" s="8"/>
      <c r="R454" s="13"/>
      <c r="S454" s="89">
        <f t="shared" si="224"/>
        <v>0</v>
      </c>
      <c r="T454" s="75">
        <f t="shared" si="225"/>
        <v>0</v>
      </c>
      <c r="U454" s="90">
        <f t="shared" si="226"/>
        <v>0</v>
      </c>
      <c r="V454" s="82">
        <f t="shared" si="227"/>
        <v>0</v>
      </c>
      <c r="W454" s="8"/>
      <c r="X454" s="8"/>
      <c r="Y454" s="12"/>
      <c r="Z454" s="12"/>
      <c r="AA454" s="12"/>
      <c r="AB454" s="12"/>
      <c r="AC454" s="91">
        <f t="shared" si="215"/>
        <v>0</v>
      </c>
      <c r="AD454" s="75">
        <f t="shared" si="216"/>
        <v>0</v>
      </c>
      <c r="AE454" s="88">
        <f t="shared" si="228"/>
        <v>0</v>
      </c>
      <c r="AF454" s="92">
        <f t="shared" si="229"/>
        <v>0</v>
      </c>
      <c r="AG454" s="93">
        <f t="shared" si="230"/>
        <v>0</v>
      </c>
      <c r="AH454" s="93">
        <f t="shared" si="231"/>
        <v>0</v>
      </c>
      <c r="AI454" s="78">
        <f t="shared" si="232"/>
        <v>0</v>
      </c>
      <c r="AJ454" s="92">
        <f t="shared" si="217"/>
        <v>0</v>
      </c>
      <c r="AK454" s="78">
        <f t="shared" si="218"/>
        <v>0</v>
      </c>
      <c r="AL454" s="11"/>
      <c r="AM454" s="14"/>
      <c r="AN454" s="11"/>
      <c r="AO454" s="15"/>
      <c r="AP454" s="11"/>
      <c r="AQ454" s="11"/>
      <c r="AR454" s="11"/>
      <c r="AS454" s="75" t="str">
        <f t="shared" si="208"/>
        <v/>
      </c>
      <c r="AT454" s="75" t="str">
        <f t="shared" ca="1" si="209"/>
        <v/>
      </c>
      <c r="AU454" s="75" t="str">
        <f t="shared" si="210"/>
        <v/>
      </c>
      <c r="AV454" s="170" t="str">
        <f t="shared" ca="1" si="211"/>
        <v/>
      </c>
      <c r="AW454" s="11"/>
      <c r="AX454" s="11"/>
      <c r="AY454" s="75" t="str">
        <f t="shared" si="212"/>
        <v/>
      </c>
      <c r="AZ454" s="11"/>
      <c r="BA454" s="11"/>
      <c r="BB454" s="75" t="str">
        <f t="shared" si="213"/>
        <v/>
      </c>
      <c r="BC454" s="11"/>
      <c r="BH454" s="52"/>
      <c r="BI454" s="52"/>
      <c r="BJ454" s="52"/>
      <c r="BK454" s="52"/>
      <c r="BL454" s="52"/>
      <c r="BM454" s="52"/>
      <c r="BQ454" s="27"/>
      <c r="BR454" s="27"/>
      <c r="BS454" s="27"/>
      <c r="BT454" s="27"/>
      <c r="BU454" s="27"/>
      <c r="BV454" s="27"/>
      <c r="BW454" s="54"/>
      <c r="BX454" s="26"/>
      <c r="BY454" s="54"/>
      <c r="BZ454" s="26"/>
      <c r="CA454" s="26"/>
      <c r="CB454" s="26"/>
    </row>
    <row r="455" spans="1:80" ht="17.45" customHeight="1">
      <c r="A455" s="94">
        <f t="shared" si="214"/>
        <v>64.400000000000006</v>
      </c>
      <c r="B455" s="179">
        <f t="shared" si="204"/>
        <v>46188</v>
      </c>
      <c r="C455" s="8"/>
      <c r="D455" s="11"/>
      <c r="E455" s="12"/>
      <c r="F455" s="11"/>
      <c r="G455" s="74">
        <f t="shared" si="223"/>
        <v>565</v>
      </c>
      <c r="H455" s="75">
        <f t="shared" si="223"/>
        <v>5806</v>
      </c>
      <c r="I455" s="88">
        <f t="shared" si="219"/>
        <v>0</v>
      </c>
      <c r="J455" s="78">
        <f t="shared" si="220"/>
        <v>0</v>
      </c>
      <c r="K455" s="78">
        <f t="shared" si="221"/>
        <v>0</v>
      </c>
      <c r="L455" s="78">
        <f t="shared" si="222"/>
        <v>0</v>
      </c>
      <c r="M455" s="78">
        <f t="shared" ca="1" si="205"/>
        <v>0.22147651006711411</v>
      </c>
      <c r="N455" s="78">
        <f t="shared" ca="1" si="206"/>
        <v>6.3331222292590236E-2</v>
      </c>
      <c r="O455" s="78">
        <f t="shared" si="207"/>
        <v>5.0000000000000001E-4</v>
      </c>
      <c r="P455" s="13"/>
      <c r="Q455" s="8"/>
      <c r="R455" s="13"/>
      <c r="S455" s="89">
        <f t="shared" si="224"/>
        <v>0</v>
      </c>
      <c r="T455" s="75">
        <f t="shared" si="225"/>
        <v>0</v>
      </c>
      <c r="U455" s="90">
        <f t="shared" si="226"/>
        <v>0</v>
      </c>
      <c r="V455" s="82">
        <f t="shared" si="227"/>
        <v>0</v>
      </c>
      <c r="W455" s="8"/>
      <c r="X455" s="8"/>
      <c r="Y455" s="12"/>
      <c r="Z455" s="12"/>
      <c r="AA455" s="12"/>
      <c r="AB455" s="12"/>
      <c r="AC455" s="91">
        <f t="shared" si="215"/>
        <v>0</v>
      </c>
      <c r="AD455" s="75">
        <f t="shared" si="216"/>
        <v>0</v>
      </c>
      <c r="AE455" s="88">
        <f t="shared" si="228"/>
        <v>0</v>
      </c>
      <c r="AF455" s="92">
        <f t="shared" si="229"/>
        <v>0</v>
      </c>
      <c r="AG455" s="93">
        <f t="shared" si="230"/>
        <v>0</v>
      </c>
      <c r="AH455" s="93">
        <f t="shared" si="231"/>
        <v>0</v>
      </c>
      <c r="AI455" s="78">
        <f t="shared" si="232"/>
        <v>0</v>
      </c>
      <c r="AJ455" s="92">
        <f t="shared" si="217"/>
        <v>0</v>
      </c>
      <c r="AK455" s="78">
        <f t="shared" si="218"/>
        <v>0</v>
      </c>
      <c r="AL455" s="11"/>
      <c r="AM455" s="14"/>
      <c r="AN455" s="11"/>
      <c r="AO455" s="15"/>
      <c r="AP455" s="11"/>
      <c r="AQ455" s="11"/>
      <c r="AR455" s="11"/>
      <c r="AS455" s="75" t="str">
        <f t="shared" si="208"/>
        <v/>
      </c>
      <c r="AT455" s="75" t="str">
        <f t="shared" ca="1" si="209"/>
        <v/>
      </c>
      <c r="AU455" s="75" t="str">
        <f t="shared" si="210"/>
        <v/>
      </c>
      <c r="AV455" s="170" t="str">
        <f t="shared" ca="1" si="211"/>
        <v/>
      </c>
      <c r="AW455" s="11"/>
      <c r="AX455" s="11"/>
      <c r="AY455" s="75" t="str">
        <f t="shared" si="212"/>
        <v/>
      </c>
      <c r="AZ455" s="11"/>
      <c r="BA455" s="11"/>
      <c r="BB455" s="75" t="str">
        <f t="shared" si="213"/>
        <v/>
      </c>
      <c r="BC455" s="11"/>
      <c r="BH455" s="52"/>
      <c r="BI455" s="52"/>
      <c r="BJ455" s="52"/>
      <c r="BK455" s="52"/>
      <c r="BL455" s="52"/>
      <c r="BM455" s="52"/>
      <c r="BQ455" s="27"/>
      <c r="BR455" s="27"/>
      <c r="BS455" s="27"/>
      <c r="BT455" s="27"/>
      <c r="BU455" s="27"/>
      <c r="BV455" s="27"/>
      <c r="BW455" s="54"/>
      <c r="BX455" s="26"/>
      <c r="BY455" s="54"/>
      <c r="BZ455" s="26"/>
      <c r="CA455" s="26"/>
      <c r="CB455" s="26"/>
    </row>
    <row r="456" spans="1:80" ht="17.45" customHeight="1">
      <c r="A456" s="86">
        <f t="shared" si="214"/>
        <v>64.5</v>
      </c>
      <c r="B456" s="179">
        <f t="shared" si="204"/>
        <v>46189</v>
      </c>
      <c r="C456" s="8"/>
      <c r="D456" s="11"/>
      <c r="E456" s="12"/>
      <c r="F456" s="11"/>
      <c r="G456" s="74">
        <f t="shared" si="223"/>
        <v>565</v>
      </c>
      <c r="H456" s="75">
        <f t="shared" si="223"/>
        <v>5806</v>
      </c>
      <c r="I456" s="88">
        <f t="shared" si="219"/>
        <v>0</v>
      </c>
      <c r="J456" s="78">
        <f t="shared" si="220"/>
        <v>0</v>
      </c>
      <c r="K456" s="78">
        <f t="shared" si="221"/>
        <v>0</v>
      </c>
      <c r="L456" s="78">
        <f t="shared" si="222"/>
        <v>0</v>
      </c>
      <c r="M456" s="78">
        <f t="shared" ca="1" si="205"/>
        <v>0.22147651006711411</v>
      </c>
      <c r="N456" s="78">
        <f t="shared" ca="1" si="206"/>
        <v>6.3331222292590236E-2</v>
      </c>
      <c r="O456" s="78">
        <f t="shared" si="207"/>
        <v>5.0000000000000001E-4</v>
      </c>
      <c r="P456" s="13"/>
      <c r="Q456" s="8"/>
      <c r="R456" s="13"/>
      <c r="S456" s="89">
        <f t="shared" si="224"/>
        <v>0</v>
      </c>
      <c r="T456" s="75">
        <f t="shared" si="225"/>
        <v>0</v>
      </c>
      <c r="U456" s="90">
        <f t="shared" si="226"/>
        <v>0</v>
      </c>
      <c r="V456" s="82">
        <f t="shared" si="227"/>
        <v>0</v>
      </c>
      <c r="W456" s="8"/>
      <c r="X456" s="8"/>
      <c r="Y456" s="12"/>
      <c r="Z456" s="12"/>
      <c r="AA456" s="12"/>
      <c r="AB456" s="12"/>
      <c r="AC456" s="91">
        <f t="shared" si="215"/>
        <v>0</v>
      </c>
      <c r="AD456" s="75">
        <f t="shared" si="216"/>
        <v>0</v>
      </c>
      <c r="AE456" s="88">
        <f t="shared" si="228"/>
        <v>0</v>
      </c>
      <c r="AF456" s="92">
        <f t="shared" si="229"/>
        <v>0</v>
      </c>
      <c r="AG456" s="93">
        <f t="shared" si="230"/>
        <v>0</v>
      </c>
      <c r="AH456" s="93">
        <f t="shared" si="231"/>
        <v>0</v>
      </c>
      <c r="AI456" s="78">
        <f t="shared" si="232"/>
        <v>0</v>
      </c>
      <c r="AJ456" s="92">
        <f t="shared" si="217"/>
        <v>0</v>
      </c>
      <c r="AK456" s="78">
        <f t="shared" si="218"/>
        <v>0</v>
      </c>
      <c r="AL456" s="11"/>
      <c r="AM456" s="14"/>
      <c r="AN456" s="11"/>
      <c r="AO456" s="15"/>
      <c r="AP456" s="11"/>
      <c r="AQ456" s="11"/>
      <c r="AR456" s="11"/>
      <c r="AS456" s="75" t="str">
        <f t="shared" si="208"/>
        <v/>
      </c>
      <c r="AT456" s="75" t="str">
        <f t="shared" ca="1" si="209"/>
        <v/>
      </c>
      <c r="AU456" s="75" t="str">
        <f t="shared" si="210"/>
        <v/>
      </c>
      <c r="AV456" s="170" t="str">
        <f t="shared" ca="1" si="211"/>
        <v/>
      </c>
      <c r="AW456" s="11"/>
      <c r="AX456" s="11"/>
      <c r="AY456" s="75" t="str">
        <f t="shared" si="212"/>
        <v/>
      </c>
      <c r="AZ456" s="11"/>
      <c r="BA456" s="11"/>
      <c r="BB456" s="75" t="str">
        <f t="shared" si="213"/>
        <v/>
      </c>
      <c r="BC456" s="11"/>
      <c r="BH456" s="52"/>
      <c r="BI456" s="52"/>
      <c r="BJ456" s="52"/>
      <c r="BK456" s="52"/>
      <c r="BL456" s="52"/>
      <c r="BM456" s="52"/>
      <c r="BQ456" s="27"/>
      <c r="BR456" s="27"/>
      <c r="BS456" s="27"/>
      <c r="BT456" s="27"/>
      <c r="BU456" s="27"/>
      <c r="BV456" s="27"/>
      <c r="BW456" s="54"/>
      <c r="BX456" s="26"/>
      <c r="BY456" s="54"/>
      <c r="BZ456" s="26"/>
      <c r="CA456" s="26"/>
      <c r="CB456" s="26"/>
    </row>
    <row r="457" spans="1:80" ht="17.45" customHeight="1">
      <c r="A457" s="94">
        <f t="shared" si="214"/>
        <v>64.599999999999994</v>
      </c>
      <c r="B457" s="179">
        <f t="shared" si="204"/>
        <v>46190</v>
      </c>
      <c r="C457" s="8"/>
      <c r="D457" s="11"/>
      <c r="E457" s="12"/>
      <c r="F457" s="11"/>
      <c r="G457" s="74">
        <f t="shared" si="223"/>
        <v>565</v>
      </c>
      <c r="H457" s="75">
        <f t="shared" si="223"/>
        <v>5806</v>
      </c>
      <c r="I457" s="88">
        <f t="shared" si="219"/>
        <v>0</v>
      </c>
      <c r="J457" s="78">
        <f t="shared" si="220"/>
        <v>0</v>
      </c>
      <c r="K457" s="78">
        <f t="shared" si="221"/>
        <v>0</v>
      </c>
      <c r="L457" s="78">
        <f t="shared" si="222"/>
        <v>0</v>
      </c>
      <c r="M457" s="78">
        <f t="shared" ca="1" si="205"/>
        <v>0.22147651006711411</v>
      </c>
      <c r="N457" s="78">
        <f t="shared" ca="1" si="206"/>
        <v>6.3331222292590236E-2</v>
      </c>
      <c r="O457" s="78">
        <f t="shared" si="207"/>
        <v>5.0000000000000001E-4</v>
      </c>
      <c r="P457" s="13"/>
      <c r="Q457" s="8"/>
      <c r="R457" s="13"/>
      <c r="S457" s="89">
        <f t="shared" si="224"/>
        <v>0</v>
      </c>
      <c r="T457" s="75">
        <f t="shared" si="225"/>
        <v>0</v>
      </c>
      <c r="U457" s="90">
        <f t="shared" si="226"/>
        <v>0</v>
      </c>
      <c r="V457" s="82">
        <f t="shared" si="227"/>
        <v>0</v>
      </c>
      <c r="W457" s="8"/>
      <c r="X457" s="8"/>
      <c r="Y457" s="12"/>
      <c r="Z457" s="12"/>
      <c r="AA457" s="12"/>
      <c r="AB457" s="12"/>
      <c r="AC457" s="91">
        <f t="shared" si="215"/>
        <v>0</v>
      </c>
      <c r="AD457" s="75">
        <f t="shared" si="216"/>
        <v>0</v>
      </c>
      <c r="AE457" s="88">
        <f t="shared" si="228"/>
        <v>0</v>
      </c>
      <c r="AF457" s="92">
        <f t="shared" si="229"/>
        <v>0</v>
      </c>
      <c r="AG457" s="93">
        <f t="shared" si="230"/>
        <v>0</v>
      </c>
      <c r="AH457" s="93">
        <f t="shared" si="231"/>
        <v>0</v>
      </c>
      <c r="AI457" s="78">
        <f t="shared" si="232"/>
        <v>0</v>
      </c>
      <c r="AJ457" s="92">
        <f t="shared" si="217"/>
        <v>0</v>
      </c>
      <c r="AK457" s="78">
        <f t="shared" si="218"/>
        <v>0</v>
      </c>
      <c r="AL457" s="11"/>
      <c r="AM457" s="14"/>
      <c r="AN457" s="11"/>
      <c r="AO457" s="15"/>
      <c r="AP457" s="11"/>
      <c r="AQ457" s="11"/>
      <c r="AR457" s="11"/>
      <c r="AS457" s="75" t="str">
        <f t="shared" si="208"/>
        <v/>
      </c>
      <c r="AT457" s="75" t="str">
        <f t="shared" ca="1" si="209"/>
        <v/>
      </c>
      <c r="AU457" s="75" t="str">
        <f t="shared" si="210"/>
        <v/>
      </c>
      <c r="AV457" s="170" t="str">
        <f t="shared" ca="1" si="211"/>
        <v/>
      </c>
      <c r="AW457" s="11"/>
      <c r="AX457" s="11"/>
      <c r="AY457" s="75" t="str">
        <f t="shared" si="212"/>
        <v/>
      </c>
      <c r="AZ457" s="11"/>
      <c r="BA457" s="11"/>
      <c r="BB457" s="75" t="str">
        <f t="shared" si="213"/>
        <v/>
      </c>
      <c r="BC457" s="11"/>
      <c r="BH457" s="52"/>
      <c r="BI457" s="52"/>
      <c r="BJ457" s="52"/>
      <c r="BK457" s="52"/>
      <c r="BL457" s="52"/>
      <c r="BM457" s="52"/>
      <c r="BQ457" s="27"/>
      <c r="BR457" s="27"/>
      <c r="BS457" s="27"/>
      <c r="BT457" s="27"/>
      <c r="BU457" s="27"/>
      <c r="BV457" s="27"/>
      <c r="BW457" s="54"/>
      <c r="BX457" s="26"/>
      <c r="BY457" s="54"/>
      <c r="BZ457" s="26"/>
      <c r="CA457" s="26"/>
      <c r="CB457" s="26"/>
    </row>
    <row r="458" spans="1:80" ht="17.45" customHeight="1" thickBot="1">
      <c r="A458" s="86">
        <f t="shared" si="214"/>
        <v>64.7</v>
      </c>
      <c r="B458" s="180">
        <f t="shared" si="204"/>
        <v>46191</v>
      </c>
      <c r="C458" s="16"/>
      <c r="D458" s="17"/>
      <c r="E458" s="18"/>
      <c r="F458" s="17"/>
      <c r="G458" s="96">
        <f t="shared" si="223"/>
        <v>565</v>
      </c>
      <c r="H458" s="97">
        <f t="shared" si="223"/>
        <v>5806</v>
      </c>
      <c r="I458" s="98">
        <f t="shared" si="219"/>
        <v>0</v>
      </c>
      <c r="J458" s="99">
        <f t="shared" si="220"/>
        <v>0</v>
      </c>
      <c r="K458" s="99">
        <f t="shared" si="221"/>
        <v>0</v>
      </c>
      <c r="L458" s="99">
        <f t="shared" si="222"/>
        <v>0</v>
      </c>
      <c r="M458" s="99">
        <f t="shared" ca="1" si="205"/>
        <v>0.22147651006711411</v>
      </c>
      <c r="N458" s="99">
        <f t="shared" ca="1" si="206"/>
        <v>6.3331222292590236E-2</v>
      </c>
      <c r="O458" s="99">
        <f t="shared" si="207"/>
        <v>5.0000000000000001E-4</v>
      </c>
      <c r="P458" s="19"/>
      <c r="Q458" s="16"/>
      <c r="R458" s="19"/>
      <c r="S458" s="89">
        <f t="shared" si="224"/>
        <v>0</v>
      </c>
      <c r="T458" s="75">
        <f t="shared" si="225"/>
        <v>0</v>
      </c>
      <c r="U458" s="100">
        <f t="shared" si="226"/>
        <v>0</v>
      </c>
      <c r="V458" s="101">
        <f t="shared" si="227"/>
        <v>0</v>
      </c>
      <c r="W458" s="16"/>
      <c r="X458" s="8"/>
      <c r="Y458" s="12"/>
      <c r="Z458" s="12"/>
      <c r="AA458" s="12"/>
      <c r="AB458" s="12"/>
      <c r="AC458" s="102">
        <f t="shared" si="215"/>
        <v>0</v>
      </c>
      <c r="AD458" s="97">
        <f t="shared" si="216"/>
        <v>0</v>
      </c>
      <c r="AE458" s="98">
        <f t="shared" si="228"/>
        <v>0</v>
      </c>
      <c r="AF458" s="103">
        <f t="shared" si="229"/>
        <v>0</v>
      </c>
      <c r="AG458" s="104">
        <f t="shared" si="230"/>
        <v>0</v>
      </c>
      <c r="AH458" s="104">
        <f t="shared" si="231"/>
        <v>0</v>
      </c>
      <c r="AI458" s="99">
        <f t="shared" si="232"/>
        <v>0</v>
      </c>
      <c r="AJ458" s="103">
        <f t="shared" si="217"/>
        <v>0</v>
      </c>
      <c r="AK458" s="99">
        <f t="shared" si="218"/>
        <v>0</v>
      </c>
      <c r="AL458" s="17"/>
      <c r="AM458" s="20"/>
      <c r="AN458" s="17"/>
      <c r="AO458" s="21"/>
      <c r="AP458" s="17"/>
      <c r="AQ458" s="17"/>
      <c r="AR458" s="17"/>
      <c r="AS458" s="97" t="str">
        <f t="shared" si="208"/>
        <v/>
      </c>
      <c r="AT458" s="97" t="str">
        <f t="shared" ca="1" si="209"/>
        <v/>
      </c>
      <c r="AU458" s="97" t="str">
        <f t="shared" si="210"/>
        <v/>
      </c>
      <c r="AV458" s="171" t="str">
        <f t="shared" ca="1" si="211"/>
        <v/>
      </c>
      <c r="AW458" s="17"/>
      <c r="AX458" s="17"/>
      <c r="AY458" s="97" t="str">
        <f t="shared" si="212"/>
        <v/>
      </c>
      <c r="AZ458" s="17"/>
      <c r="BA458" s="17"/>
      <c r="BB458" s="97" t="str">
        <f t="shared" si="213"/>
        <v/>
      </c>
      <c r="BC458" s="17"/>
      <c r="BH458" s="52"/>
      <c r="BI458" s="52"/>
      <c r="BJ458" s="52"/>
      <c r="BK458" s="52"/>
      <c r="BL458" s="52"/>
      <c r="BM458" s="52"/>
      <c r="BQ458" s="27"/>
      <c r="BR458" s="27"/>
      <c r="BS458" s="27"/>
      <c r="BT458" s="27"/>
      <c r="BU458" s="27"/>
      <c r="BV458" s="27"/>
      <c r="BW458" s="54"/>
      <c r="BX458" s="26"/>
      <c r="BY458" s="54"/>
      <c r="BZ458" s="26"/>
      <c r="CA458" s="26"/>
      <c r="CB458" s="26"/>
    </row>
    <row r="459" spans="1:80" ht="17.45" customHeight="1" thickTop="1">
      <c r="A459" s="71">
        <f>A452+1</f>
        <v>65.099999999999994</v>
      </c>
      <c r="B459" s="178">
        <f t="shared" ref="B459:B500" si="233">B458+1</f>
        <v>46192</v>
      </c>
      <c r="C459" s="4"/>
      <c r="D459" s="5"/>
      <c r="E459" s="6"/>
      <c r="F459" s="5"/>
      <c r="G459" s="74">
        <f t="shared" si="223"/>
        <v>565</v>
      </c>
      <c r="H459" s="75">
        <f t="shared" si="223"/>
        <v>5806</v>
      </c>
      <c r="I459" s="76">
        <f t="shared" si="219"/>
        <v>0</v>
      </c>
      <c r="J459" s="77">
        <f t="shared" si="220"/>
        <v>0</v>
      </c>
      <c r="K459" s="77">
        <f t="shared" si="221"/>
        <v>0</v>
      </c>
      <c r="L459" s="77">
        <f t="shared" si="222"/>
        <v>0</v>
      </c>
      <c r="M459" s="78">
        <f t="shared" ca="1" si="205"/>
        <v>0.22147651006711411</v>
      </c>
      <c r="N459" s="78">
        <f t="shared" ca="1" si="206"/>
        <v>6.3331222292590236E-2</v>
      </c>
      <c r="O459" s="78">
        <f t="shared" si="207"/>
        <v>5.0000000000000001E-4</v>
      </c>
      <c r="P459" s="13"/>
      <c r="Q459" s="8"/>
      <c r="R459" s="13"/>
      <c r="S459" s="79">
        <f t="shared" si="224"/>
        <v>0</v>
      </c>
      <c r="T459" s="80">
        <f t="shared" si="225"/>
        <v>0</v>
      </c>
      <c r="U459" s="90">
        <f t="shared" si="226"/>
        <v>0</v>
      </c>
      <c r="V459" s="82">
        <f t="shared" si="227"/>
        <v>0</v>
      </c>
      <c r="W459" s="4"/>
      <c r="X459" s="4"/>
      <c r="Y459" s="6"/>
      <c r="Z459" s="6"/>
      <c r="AA459" s="6"/>
      <c r="AB459" s="6"/>
      <c r="AC459" s="83">
        <f t="shared" si="215"/>
        <v>0</v>
      </c>
      <c r="AD459" s="80">
        <f t="shared" si="216"/>
        <v>0</v>
      </c>
      <c r="AE459" s="76">
        <f t="shared" si="228"/>
        <v>0</v>
      </c>
      <c r="AF459" s="84">
        <f t="shared" si="229"/>
        <v>0</v>
      </c>
      <c r="AG459" s="85">
        <f t="shared" si="230"/>
        <v>0</v>
      </c>
      <c r="AH459" s="85">
        <f t="shared" si="231"/>
        <v>0</v>
      </c>
      <c r="AI459" s="77">
        <f t="shared" si="232"/>
        <v>0</v>
      </c>
      <c r="AJ459" s="84">
        <f t="shared" si="217"/>
        <v>0</v>
      </c>
      <c r="AK459" s="77">
        <f t="shared" si="218"/>
        <v>0</v>
      </c>
      <c r="AL459" s="5"/>
      <c r="AM459" s="9"/>
      <c r="AN459" s="5"/>
      <c r="AO459" s="10"/>
      <c r="AP459" s="5"/>
      <c r="AQ459" s="5"/>
      <c r="AR459" s="5"/>
      <c r="AS459" s="80" t="str">
        <f t="shared" si="208"/>
        <v/>
      </c>
      <c r="AT459" s="80" t="str">
        <f t="shared" ca="1" si="209"/>
        <v/>
      </c>
      <c r="AU459" s="80" t="str">
        <f t="shared" si="210"/>
        <v/>
      </c>
      <c r="AV459" s="172" t="str">
        <f t="shared" ca="1" si="211"/>
        <v/>
      </c>
      <c r="AW459" s="5"/>
      <c r="AX459" s="5"/>
      <c r="AY459" s="80" t="str">
        <f t="shared" si="212"/>
        <v/>
      </c>
      <c r="AZ459" s="165"/>
      <c r="BA459" s="165"/>
      <c r="BB459" s="80" t="str">
        <f t="shared" si="213"/>
        <v/>
      </c>
      <c r="BC459" s="5"/>
      <c r="BH459" s="52"/>
      <c r="BI459" s="52"/>
      <c r="BJ459" s="52"/>
      <c r="BK459" s="52"/>
      <c r="BL459" s="52"/>
      <c r="BM459" s="52"/>
      <c r="BQ459" s="27"/>
      <c r="BR459" s="27"/>
      <c r="BS459" s="27"/>
      <c r="BT459" s="27"/>
      <c r="BU459" s="27"/>
      <c r="BV459" s="27"/>
      <c r="BW459" s="54"/>
      <c r="BX459" s="26"/>
      <c r="BY459" s="54"/>
      <c r="BZ459" s="26"/>
      <c r="CA459" s="26"/>
      <c r="CB459" s="26"/>
    </row>
    <row r="460" spans="1:80" ht="17.45" customHeight="1">
      <c r="A460" s="86">
        <f t="shared" si="214"/>
        <v>65.2</v>
      </c>
      <c r="B460" s="179">
        <f t="shared" si="233"/>
        <v>46193</v>
      </c>
      <c r="C460" s="8"/>
      <c r="D460" s="11"/>
      <c r="E460" s="12"/>
      <c r="F460" s="11"/>
      <c r="G460" s="74">
        <f t="shared" si="223"/>
        <v>565</v>
      </c>
      <c r="H460" s="75">
        <f t="shared" si="223"/>
        <v>5806</v>
      </c>
      <c r="I460" s="88">
        <f t="shared" si="219"/>
        <v>0</v>
      </c>
      <c r="J460" s="78">
        <f t="shared" si="220"/>
        <v>0</v>
      </c>
      <c r="K460" s="78">
        <f t="shared" si="221"/>
        <v>0</v>
      </c>
      <c r="L460" s="78">
        <f t="shared" si="222"/>
        <v>0</v>
      </c>
      <c r="M460" s="78">
        <f t="shared" ref="M460:M500" ca="1" si="234">IF(ROW()=11,
   IF($B$4&gt;0,E460/$B$4,""),
   IF($B$4&gt;0,
      (OFFSET(M460,-1,0)*$B$4 + E460)/$B$4,
      "")
)</f>
        <v>0.22147651006711411</v>
      </c>
      <c r="N460" s="78">
        <f t="shared" ref="N460:N500" ca="1" si="235">IF(ROW()=11,
   IF($B$3&gt;0,F460/$B$3,""),
   IF($B$3&gt;0,
      (OFFSET(N460,-1,0)*$B$3 + F460)/$B$3,
      "")
)</f>
        <v>6.3331222292590236E-2</v>
      </c>
      <c r="O460" s="78">
        <f t="shared" ref="O460:O500" si="236">$O$10</f>
        <v>5.0000000000000001E-4</v>
      </c>
      <c r="P460" s="13"/>
      <c r="Q460" s="8"/>
      <c r="R460" s="13"/>
      <c r="S460" s="89">
        <f t="shared" si="224"/>
        <v>0</v>
      </c>
      <c r="T460" s="75">
        <f t="shared" si="225"/>
        <v>0</v>
      </c>
      <c r="U460" s="90">
        <f t="shared" si="226"/>
        <v>0</v>
      </c>
      <c r="V460" s="82">
        <f t="shared" si="227"/>
        <v>0</v>
      </c>
      <c r="W460" s="8"/>
      <c r="X460" s="8"/>
      <c r="Y460" s="12"/>
      <c r="Z460" s="12"/>
      <c r="AA460" s="12"/>
      <c r="AB460" s="12"/>
      <c r="AC460" s="91">
        <f t="shared" si="215"/>
        <v>0</v>
      </c>
      <c r="AD460" s="75">
        <f t="shared" si="216"/>
        <v>0</v>
      </c>
      <c r="AE460" s="88">
        <f t="shared" si="228"/>
        <v>0</v>
      </c>
      <c r="AF460" s="92">
        <f t="shared" si="229"/>
        <v>0</v>
      </c>
      <c r="AG460" s="93">
        <f t="shared" si="230"/>
        <v>0</v>
      </c>
      <c r="AH460" s="93">
        <f t="shared" si="231"/>
        <v>0</v>
      </c>
      <c r="AI460" s="78">
        <f t="shared" si="232"/>
        <v>0</v>
      </c>
      <c r="AJ460" s="92">
        <f t="shared" si="217"/>
        <v>0</v>
      </c>
      <c r="AK460" s="78">
        <f t="shared" si="218"/>
        <v>0</v>
      </c>
      <c r="AL460" s="11"/>
      <c r="AM460" s="14"/>
      <c r="AN460" s="11"/>
      <c r="AO460" s="15"/>
      <c r="AP460" s="11"/>
      <c r="AQ460" s="11"/>
      <c r="AR460" s="11"/>
      <c r="AS460" s="75" t="str">
        <f t="shared" ref="AS460:AS500" si="237">IF(OR(AR460="",AP460=""),"", (AR460-AP460)/100*1000)</f>
        <v/>
      </c>
      <c r="AT460" s="75" t="str">
        <f t="shared" ref="AT460:AT500" ca="1" si="238">IF(OR(AP461="",OFFSET(AP461,-1,0)=""),"", (AP461-OFFSET(AP461,-1,0))/100*1000)</f>
        <v/>
      </c>
      <c r="AU460" s="75" t="str">
        <f t="shared" ref="AU460:AU500" si="239">IFERROR(IF(OR(AP460="",AR460="",K460="",L460=""),"", ((AR460-AP460)/100*1000)/(U460+V460)),0)</f>
        <v/>
      </c>
      <c r="AV460" s="170" t="str">
        <f t="shared" ref="AV460:AV500" ca="1" si="240">IF(OR(AP460="",AP461="",M460="",N460=""),"", ((AP461-AP460)/100*1000)/((G460+H460))*1000)</f>
        <v/>
      </c>
      <c r="AW460" s="11"/>
      <c r="AX460" s="11"/>
      <c r="AY460" s="75" t="str">
        <f t="shared" ref="AY460:AY500" si="241">IF(OR(AW460="",AX460=""),"",MOD(AX460-AW460,1)*24)</f>
        <v/>
      </c>
      <c r="AZ460" s="11"/>
      <c r="BA460" s="11"/>
      <c r="BB460" s="75" t="str">
        <f t="shared" ref="BB460:BB500" si="242">IF(OR(AZ460="",BA460=""),"",MOD(BA460-AZ460,1)*24)</f>
        <v/>
      </c>
      <c r="BC460" s="11"/>
      <c r="BH460" s="52"/>
      <c r="BI460" s="52"/>
      <c r="BJ460" s="52"/>
      <c r="BK460" s="52"/>
      <c r="BL460" s="52"/>
      <c r="BM460" s="52"/>
      <c r="BQ460" s="27"/>
      <c r="BR460" s="27"/>
      <c r="BS460" s="27"/>
      <c r="BT460" s="27"/>
      <c r="BU460" s="27"/>
      <c r="BV460" s="27"/>
      <c r="BW460" s="54"/>
      <c r="BX460" s="26"/>
      <c r="BY460" s="54"/>
      <c r="BZ460" s="26"/>
      <c r="CA460" s="26"/>
      <c r="CB460" s="26"/>
    </row>
    <row r="461" spans="1:80" ht="17.45" customHeight="1">
      <c r="A461" s="94">
        <f t="shared" si="214"/>
        <v>65.3</v>
      </c>
      <c r="B461" s="179">
        <f t="shared" si="233"/>
        <v>46194</v>
      </c>
      <c r="C461" s="8"/>
      <c r="D461" s="11"/>
      <c r="E461" s="12"/>
      <c r="F461" s="11"/>
      <c r="G461" s="74">
        <f t="shared" si="223"/>
        <v>565</v>
      </c>
      <c r="H461" s="75">
        <f t="shared" si="223"/>
        <v>5806</v>
      </c>
      <c r="I461" s="88">
        <f t="shared" si="219"/>
        <v>0</v>
      </c>
      <c r="J461" s="78">
        <f t="shared" si="220"/>
        <v>0</v>
      </c>
      <c r="K461" s="78">
        <f t="shared" si="221"/>
        <v>0</v>
      </c>
      <c r="L461" s="78">
        <f t="shared" si="222"/>
        <v>0</v>
      </c>
      <c r="M461" s="78">
        <f t="shared" ca="1" si="234"/>
        <v>0.22147651006711411</v>
      </c>
      <c r="N461" s="78">
        <f t="shared" ca="1" si="235"/>
        <v>6.3331222292590236E-2</v>
      </c>
      <c r="O461" s="78">
        <f t="shared" si="236"/>
        <v>5.0000000000000001E-4</v>
      </c>
      <c r="P461" s="13"/>
      <c r="Q461" s="8"/>
      <c r="R461" s="13"/>
      <c r="S461" s="89">
        <f t="shared" si="224"/>
        <v>0</v>
      </c>
      <c r="T461" s="75">
        <f t="shared" si="225"/>
        <v>0</v>
      </c>
      <c r="U461" s="90">
        <f t="shared" si="226"/>
        <v>0</v>
      </c>
      <c r="V461" s="82">
        <f t="shared" si="227"/>
        <v>0</v>
      </c>
      <c r="W461" s="8"/>
      <c r="X461" s="8"/>
      <c r="Y461" s="12"/>
      <c r="Z461" s="12"/>
      <c r="AA461" s="12"/>
      <c r="AB461" s="12"/>
      <c r="AC461" s="91">
        <f t="shared" si="215"/>
        <v>0</v>
      </c>
      <c r="AD461" s="75">
        <f t="shared" si="216"/>
        <v>0</v>
      </c>
      <c r="AE461" s="88">
        <f t="shared" si="228"/>
        <v>0</v>
      </c>
      <c r="AF461" s="92">
        <f t="shared" si="229"/>
        <v>0</v>
      </c>
      <c r="AG461" s="93">
        <f t="shared" si="230"/>
        <v>0</v>
      </c>
      <c r="AH461" s="93">
        <f t="shared" si="231"/>
        <v>0</v>
      </c>
      <c r="AI461" s="78">
        <f t="shared" si="232"/>
        <v>0</v>
      </c>
      <c r="AJ461" s="92">
        <f t="shared" si="217"/>
        <v>0</v>
      </c>
      <c r="AK461" s="78">
        <f t="shared" si="218"/>
        <v>0</v>
      </c>
      <c r="AL461" s="11"/>
      <c r="AM461" s="14"/>
      <c r="AN461" s="11"/>
      <c r="AO461" s="15"/>
      <c r="AP461" s="11"/>
      <c r="AQ461" s="11"/>
      <c r="AR461" s="11"/>
      <c r="AS461" s="75" t="str">
        <f t="shared" si="237"/>
        <v/>
      </c>
      <c r="AT461" s="75" t="str">
        <f t="shared" ca="1" si="238"/>
        <v/>
      </c>
      <c r="AU461" s="75" t="str">
        <f t="shared" si="239"/>
        <v/>
      </c>
      <c r="AV461" s="170" t="str">
        <f t="shared" ca="1" si="240"/>
        <v/>
      </c>
      <c r="AW461" s="11"/>
      <c r="AX461" s="11"/>
      <c r="AY461" s="75" t="str">
        <f t="shared" si="241"/>
        <v/>
      </c>
      <c r="AZ461" s="11"/>
      <c r="BA461" s="11"/>
      <c r="BB461" s="75" t="str">
        <f t="shared" si="242"/>
        <v/>
      </c>
      <c r="BC461" s="11"/>
      <c r="BH461" s="52"/>
      <c r="BI461" s="52"/>
      <c r="BJ461" s="52"/>
      <c r="BK461" s="52"/>
      <c r="BL461" s="52"/>
      <c r="BM461" s="52"/>
      <c r="BQ461" s="27"/>
      <c r="BR461" s="27"/>
      <c r="BS461" s="27"/>
      <c r="BT461" s="27"/>
      <c r="BU461" s="27"/>
      <c r="BV461" s="27"/>
      <c r="BW461" s="54"/>
      <c r="BX461" s="26"/>
      <c r="BY461" s="54"/>
      <c r="BZ461" s="26"/>
      <c r="CA461" s="26"/>
      <c r="CB461" s="26"/>
    </row>
    <row r="462" spans="1:80" ht="17.45" customHeight="1">
      <c r="A462" s="86">
        <f t="shared" si="214"/>
        <v>65.400000000000006</v>
      </c>
      <c r="B462" s="179">
        <f t="shared" si="233"/>
        <v>46195</v>
      </c>
      <c r="C462" s="8"/>
      <c r="D462" s="11"/>
      <c r="E462" s="12"/>
      <c r="F462" s="11"/>
      <c r="G462" s="74">
        <f t="shared" si="223"/>
        <v>565</v>
      </c>
      <c r="H462" s="75">
        <f t="shared" si="223"/>
        <v>5806</v>
      </c>
      <c r="I462" s="88">
        <f t="shared" si="219"/>
        <v>0</v>
      </c>
      <c r="J462" s="78">
        <f t="shared" si="220"/>
        <v>0</v>
      </c>
      <c r="K462" s="78">
        <f t="shared" si="221"/>
        <v>0</v>
      </c>
      <c r="L462" s="78">
        <f t="shared" si="222"/>
        <v>0</v>
      </c>
      <c r="M462" s="78">
        <f t="shared" ca="1" si="234"/>
        <v>0.22147651006711411</v>
      </c>
      <c r="N462" s="78">
        <f t="shared" ca="1" si="235"/>
        <v>6.3331222292590236E-2</v>
      </c>
      <c r="O462" s="78">
        <f t="shared" si="236"/>
        <v>5.0000000000000001E-4</v>
      </c>
      <c r="P462" s="13"/>
      <c r="Q462" s="8"/>
      <c r="R462" s="13"/>
      <c r="S462" s="89">
        <f t="shared" si="224"/>
        <v>0</v>
      </c>
      <c r="T462" s="75">
        <f t="shared" si="225"/>
        <v>0</v>
      </c>
      <c r="U462" s="90">
        <f t="shared" si="226"/>
        <v>0</v>
      </c>
      <c r="V462" s="82">
        <f t="shared" si="227"/>
        <v>0</v>
      </c>
      <c r="W462" s="8"/>
      <c r="X462" s="8"/>
      <c r="Y462" s="12"/>
      <c r="Z462" s="12"/>
      <c r="AA462" s="12"/>
      <c r="AB462" s="12"/>
      <c r="AC462" s="91">
        <f t="shared" si="215"/>
        <v>0</v>
      </c>
      <c r="AD462" s="75">
        <f t="shared" si="216"/>
        <v>0</v>
      </c>
      <c r="AE462" s="88">
        <f t="shared" si="228"/>
        <v>0</v>
      </c>
      <c r="AF462" s="92">
        <f t="shared" si="229"/>
        <v>0</v>
      </c>
      <c r="AG462" s="93">
        <f t="shared" si="230"/>
        <v>0</v>
      </c>
      <c r="AH462" s="93">
        <f t="shared" si="231"/>
        <v>0</v>
      </c>
      <c r="AI462" s="78">
        <f t="shared" si="232"/>
        <v>0</v>
      </c>
      <c r="AJ462" s="92">
        <f t="shared" si="217"/>
        <v>0</v>
      </c>
      <c r="AK462" s="78">
        <f t="shared" si="218"/>
        <v>0</v>
      </c>
      <c r="AL462" s="11"/>
      <c r="AM462" s="14"/>
      <c r="AN462" s="11"/>
      <c r="AO462" s="15"/>
      <c r="AP462" s="11"/>
      <c r="AQ462" s="11"/>
      <c r="AR462" s="11"/>
      <c r="AS462" s="75" t="str">
        <f t="shared" si="237"/>
        <v/>
      </c>
      <c r="AT462" s="75" t="str">
        <f t="shared" ca="1" si="238"/>
        <v/>
      </c>
      <c r="AU462" s="75" t="str">
        <f t="shared" si="239"/>
        <v/>
      </c>
      <c r="AV462" s="170" t="str">
        <f t="shared" ca="1" si="240"/>
        <v/>
      </c>
      <c r="AW462" s="11"/>
      <c r="AX462" s="11"/>
      <c r="AY462" s="75" t="str">
        <f t="shared" si="241"/>
        <v/>
      </c>
      <c r="AZ462" s="11"/>
      <c r="BA462" s="11"/>
      <c r="BB462" s="75" t="str">
        <f t="shared" si="242"/>
        <v/>
      </c>
      <c r="BC462" s="11"/>
      <c r="BH462" s="52"/>
      <c r="BI462" s="52"/>
      <c r="BJ462" s="52"/>
      <c r="BK462" s="52"/>
      <c r="BL462" s="52"/>
      <c r="BM462" s="52"/>
      <c r="BQ462" s="27"/>
      <c r="BR462" s="27"/>
      <c r="BS462" s="27"/>
      <c r="BT462" s="27"/>
      <c r="BU462" s="27"/>
      <c r="BV462" s="27"/>
      <c r="BW462" s="54"/>
      <c r="BX462" s="26"/>
      <c r="BY462" s="54"/>
      <c r="BZ462" s="26"/>
      <c r="CA462" s="26"/>
      <c r="CB462" s="26"/>
    </row>
    <row r="463" spans="1:80" ht="17.45" customHeight="1">
      <c r="A463" s="94">
        <f t="shared" si="214"/>
        <v>65.5</v>
      </c>
      <c r="B463" s="179">
        <f t="shared" si="233"/>
        <v>46196</v>
      </c>
      <c r="C463" s="8"/>
      <c r="D463" s="11"/>
      <c r="E463" s="12"/>
      <c r="F463" s="11"/>
      <c r="G463" s="74">
        <f t="shared" si="223"/>
        <v>565</v>
      </c>
      <c r="H463" s="75">
        <f t="shared" si="223"/>
        <v>5806</v>
      </c>
      <c r="I463" s="88">
        <f t="shared" si="219"/>
        <v>0</v>
      </c>
      <c r="J463" s="78">
        <f t="shared" si="220"/>
        <v>0</v>
      </c>
      <c r="K463" s="78">
        <f t="shared" si="221"/>
        <v>0</v>
      </c>
      <c r="L463" s="78">
        <f t="shared" si="222"/>
        <v>0</v>
      </c>
      <c r="M463" s="78">
        <f t="shared" ca="1" si="234"/>
        <v>0.22147651006711411</v>
      </c>
      <c r="N463" s="78">
        <f t="shared" ca="1" si="235"/>
        <v>6.3331222292590236E-2</v>
      </c>
      <c r="O463" s="78">
        <f t="shared" si="236"/>
        <v>5.0000000000000001E-4</v>
      </c>
      <c r="P463" s="13"/>
      <c r="Q463" s="8"/>
      <c r="R463" s="13"/>
      <c r="S463" s="89">
        <f t="shared" si="224"/>
        <v>0</v>
      </c>
      <c r="T463" s="75">
        <f t="shared" si="225"/>
        <v>0</v>
      </c>
      <c r="U463" s="90">
        <f t="shared" si="226"/>
        <v>0</v>
      </c>
      <c r="V463" s="82">
        <f t="shared" si="227"/>
        <v>0</v>
      </c>
      <c r="W463" s="8"/>
      <c r="X463" s="8"/>
      <c r="Y463" s="12"/>
      <c r="Z463" s="12"/>
      <c r="AA463" s="12"/>
      <c r="AB463" s="12"/>
      <c r="AC463" s="91">
        <f t="shared" si="215"/>
        <v>0</v>
      </c>
      <c r="AD463" s="75">
        <f t="shared" si="216"/>
        <v>0</v>
      </c>
      <c r="AE463" s="88">
        <f t="shared" si="228"/>
        <v>0</v>
      </c>
      <c r="AF463" s="92">
        <f t="shared" si="229"/>
        <v>0</v>
      </c>
      <c r="AG463" s="93">
        <f t="shared" si="230"/>
        <v>0</v>
      </c>
      <c r="AH463" s="93">
        <f t="shared" si="231"/>
        <v>0</v>
      </c>
      <c r="AI463" s="78">
        <f t="shared" si="232"/>
        <v>0</v>
      </c>
      <c r="AJ463" s="92">
        <f t="shared" si="217"/>
        <v>0</v>
      </c>
      <c r="AK463" s="78">
        <f t="shared" si="218"/>
        <v>0</v>
      </c>
      <c r="AL463" s="11"/>
      <c r="AM463" s="14"/>
      <c r="AN463" s="11"/>
      <c r="AO463" s="15"/>
      <c r="AP463" s="11"/>
      <c r="AQ463" s="11"/>
      <c r="AR463" s="11"/>
      <c r="AS463" s="75" t="str">
        <f t="shared" si="237"/>
        <v/>
      </c>
      <c r="AT463" s="75" t="str">
        <f t="shared" ca="1" si="238"/>
        <v/>
      </c>
      <c r="AU463" s="75" t="str">
        <f t="shared" si="239"/>
        <v/>
      </c>
      <c r="AV463" s="170" t="str">
        <f t="shared" ca="1" si="240"/>
        <v/>
      </c>
      <c r="AW463" s="11"/>
      <c r="AX463" s="11"/>
      <c r="AY463" s="75" t="str">
        <f t="shared" si="241"/>
        <v/>
      </c>
      <c r="AZ463" s="11"/>
      <c r="BA463" s="11"/>
      <c r="BB463" s="75" t="str">
        <f t="shared" si="242"/>
        <v/>
      </c>
      <c r="BC463" s="11"/>
      <c r="BH463" s="52"/>
      <c r="BI463" s="52"/>
      <c r="BJ463" s="52"/>
      <c r="BK463" s="52"/>
      <c r="BL463" s="52"/>
      <c r="BM463" s="52"/>
      <c r="BQ463" s="27"/>
      <c r="BR463" s="27"/>
      <c r="BS463" s="27"/>
      <c r="BT463" s="27"/>
      <c r="BU463" s="27"/>
      <c r="BV463" s="27"/>
      <c r="BW463" s="54"/>
      <c r="BX463" s="26"/>
      <c r="BY463" s="54"/>
      <c r="BZ463" s="26"/>
      <c r="CA463" s="26"/>
      <c r="CB463" s="26"/>
    </row>
    <row r="464" spans="1:80" ht="17.45" customHeight="1">
      <c r="A464" s="86">
        <f t="shared" si="214"/>
        <v>65.599999999999994</v>
      </c>
      <c r="B464" s="179">
        <f t="shared" si="233"/>
        <v>46197</v>
      </c>
      <c r="C464" s="8"/>
      <c r="D464" s="11"/>
      <c r="E464" s="12"/>
      <c r="F464" s="11"/>
      <c r="G464" s="74">
        <f t="shared" si="223"/>
        <v>565</v>
      </c>
      <c r="H464" s="75">
        <f t="shared" si="223"/>
        <v>5806</v>
      </c>
      <c r="I464" s="88">
        <f t="shared" si="219"/>
        <v>0</v>
      </c>
      <c r="J464" s="78">
        <f t="shared" si="220"/>
        <v>0</v>
      </c>
      <c r="K464" s="78">
        <f t="shared" si="221"/>
        <v>0</v>
      </c>
      <c r="L464" s="78">
        <f t="shared" si="222"/>
        <v>0</v>
      </c>
      <c r="M464" s="78">
        <f t="shared" ca="1" si="234"/>
        <v>0.22147651006711411</v>
      </c>
      <c r="N464" s="78">
        <f t="shared" ca="1" si="235"/>
        <v>6.3331222292590236E-2</v>
      </c>
      <c r="O464" s="78">
        <f t="shared" si="236"/>
        <v>5.0000000000000001E-4</v>
      </c>
      <c r="P464" s="13"/>
      <c r="Q464" s="8"/>
      <c r="R464" s="13"/>
      <c r="S464" s="89">
        <f t="shared" si="224"/>
        <v>0</v>
      </c>
      <c r="T464" s="75">
        <f t="shared" si="225"/>
        <v>0</v>
      </c>
      <c r="U464" s="90">
        <f t="shared" si="226"/>
        <v>0</v>
      </c>
      <c r="V464" s="82">
        <f t="shared" si="227"/>
        <v>0</v>
      </c>
      <c r="W464" s="8"/>
      <c r="X464" s="8"/>
      <c r="Y464" s="12"/>
      <c r="Z464" s="12"/>
      <c r="AA464" s="12"/>
      <c r="AB464" s="12"/>
      <c r="AC464" s="91">
        <f t="shared" si="215"/>
        <v>0</v>
      </c>
      <c r="AD464" s="75">
        <f t="shared" si="216"/>
        <v>0</v>
      </c>
      <c r="AE464" s="88">
        <f t="shared" si="228"/>
        <v>0</v>
      </c>
      <c r="AF464" s="92">
        <f t="shared" si="229"/>
        <v>0</v>
      </c>
      <c r="AG464" s="93">
        <f t="shared" si="230"/>
        <v>0</v>
      </c>
      <c r="AH464" s="93">
        <f t="shared" si="231"/>
        <v>0</v>
      </c>
      <c r="AI464" s="78">
        <f t="shared" si="232"/>
        <v>0</v>
      </c>
      <c r="AJ464" s="92">
        <f t="shared" si="217"/>
        <v>0</v>
      </c>
      <c r="AK464" s="78">
        <f t="shared" si="218"/>
        <v>0</v>
      </c>
      <c r="AL464" s="11"/>
      <c r="AM464" s="14"/>
      <c r="AN464" s="11"/>
      <c r="AO464" s="15"/>
      <c r="AP464" s="11"/>
      <c r="AQ464" s="11"/>
      <c r="AR464" s="11"/>
      <c r="AS464" s="75" t="str">
        <f t="shared" si="237"/>
        <v/>
      </c>
      <c r="AT464" s="75" t="str">
        <f t="shared" ca="1" si="238"/>
        <v/>
      </c>
      <c r="AU464" s="75" t="str">
        <f t="shared" si="239"/>
        <v/>
      </c>
      <c r="AV464" s="170" t="str">
        <f t="shared" ca="1" si="240"/>
        <v/>
      </c>
      <c r="AW464" s="11"/>
      <c r="AX464" s="11"/>
      <c r="AY464" s="75" t="str">
        <f t="shared" si="241"/>
        <v/>
      </c>
      <c r="AZ464" s="11"/>
      <c r="BA464" s="11"/>
      <c r="BB464" s="75" t="str">
        <f t="shared" si="242"/>
        <v/>
      </c>
      <c r="BC464" s="11"/>
      <c r="BH464" s="52"/>
      <c r="BI464" s="52"/>
      <c r="BJ464" s="52"/>
      <c r="BK464" s="52"/>
      <c r="BL464" s="52"/>
      <c r="BM464" s="52"/>
      <c r="BQ464" s="27"/>
      <c r="BR464" s="27"/>
      <c r="BS464" s="27"/>
      <c r="BT464" s="27"/>
      <c r="BU464" s="27"/>
      <c r="BV464" s="27"/>
      <c r="BW464" s="54"/>
      <c r="BX464" s="26"/>
      <c r="BY464" s="54"/>
      <c r="BZ464" s="26"/>
      <c r="CA464" s="26"/>
      <c r="CB464" s="26"/>
    </row>
    <row r="465" spans="1:80" ht="17.45" customHeight="1" thickBot="1">
      <c r="A465" s="94">
        <f t="shared" si="214"/>
        <v>65.7</v>
      </c>
      <c r="B465" s="180">
        <f t="shared" si="233"/>
        <v>46198</v>
      </c>
      <c r="C465" s="16"/>
      <c r="D465" s="17"/>
      <c r="E465" s="18"/>
      <c r="F465" s="17"/>
      <c r="G465" s="96">
        <f t="shared" si="223"/>
        <v>565</v>
      </c>
      <c r="H465" s="97">
        <f t="shared" si="223"/>
        <v>5806</v>
      </c>
      <c r="I465" s="98">
        <f t="shared" si="219"/>
        <v>0</v>
      </c>
      <c r="J465" s="99">
        <f t="shared" si="220"/>
        <v>0</v>
      </c>
      <c r="K465" s="99">
        <f t="shared" si="221"/>
        <v>0</v>
      </c>
      <c r="L465" s="99">
        <f t="shared" si="222"/>
        <v>0</v>
      </c>
      <c r="M465" s="99">
        <f t="shared" ca="1" si="234"/>
        <v>0.22147651006711411</v>
      </c>
      <c r="N465" s="99">
        <f t="shared" ca="1" si="235"/>
        <v>6.3331222292590236E-2</v>
      </c>
      <c r="O465" s="99">
        <f t="shared" si="236"/>
        <v>5.0000000000000001E-4</v>
      </c>
      <c r="P465" s="19"/>
      <c r="Q465" s="16"/>
      <c r="R465" s="19"/>
      <c r="S465" s="89">
        <f t="shared" si="224"/>
        <v>0</v>
      </c>
      <c r="T465" s="75">
        <f t="shared" si="225"/>
        <v>0</v>
      </c>
      <c r="U465" s="100">
        <f t="shared" si="226"/>
        <v>0</v>
      </c>
      <c r="V465" s="101">
        <f t="shared" si="227"/>
        <v>0</v>
      </c>
      <c r="W465" s="16"/>
      <c r="X465" s="8"/>
      <c r="Y465" s="12"/>
      <c r="Z465" s="12"/>
      <c r="AA465" s="12"/>
      <c r="AB465" s="12"/>
      <c r="AC465" s="102">
        <f t="shared" si="215"/>
        <v>0</v>
      </c>
      <c r="AD465" s="97">
        <f t="shared" si="216"/>
        <v>0</v>
      </c>
      <c r="AE465" s="98">
        <f t="shared" si="228"/>
        <v>0</v>
      </c>
      <c r="AF465" s="103">
        <f t="shared" si="229"/>
        <v>0</v>
      </c>
      <c r="AG465" s="104">
        <f t="shared" si="230"/>
        <v>0</v>
      </c>
      <c r="AH465" s="104">
        <f t="shared" si="231"/>
        <v>0</v>
      </c>
      <c r="AI465" s="99">
        <f t="shared" si="232"/>
        <v>0</v>
      </c>
      <c r="AJ465" s="103">
        <f t="shared" si="217"/>
        <v>0</v>
      </c>
      <c r="AK465" s="99">
        <f t="shared" si="218"/>
        <v>0</v>
      </c>
      <c r="AL465" s="17"/>
      <c r="AM465" s="20"/>
      <c r="AN465" s="17"/>
      <c r="AO465" s="21"/>
      <c r="AP465" s="17"/>
      <c r="AQ465" s="17"/>
      <c r="AR465" s="17"/>
      <c r="AS465" s="97" t="str">
        <f t="shared" si="237"/>
        <v/>
      </c>
      <c r="AT465" s="97" t="str">
        <f t="shared" ca="1" si="238"/>
        <v/>
      </c>
      <c r="AU465" s="97" t="str">
        <f t="shared" si="239"/>
        <v/>
      </c>
      <c r="AV465" s="171" t="str">
        <f t="shared" ca="1" si="240"/>
        <v/>
      </c>
      <c r="AW465" s="17"/>
      <c r="AX465" s="17"/>
      <c r="AY465" s="97" t="str">
        <f t="shared" si="241"/>
        <v/>
      </c>
      <c r="AZ465" s="17"/>
      <c r="BA465" s="17"/>
      <c r="BB465" s="97" t="str">
        <f t="shared" si="242"/>
        <v/>
      </c>
      <c r="BC465" s="17"/>
      <c r="BH465" s="52"/>
      <c r="BI465" s="52"/>
      <c r="BJ465" s="52"/>
      <c r="BK465" s="52"/>
      <c r="BL465" s="52"/>
      <c r="BM465" s="52"/>
      <c r="BQ465" s="27"/>
      <c r="BR465" s="27"/>
      <c r="BS465" s="27"/>
      <c r="BT465" s="27"/>
      <c r="BU465" s="27"/>
      <c r="BV465" s="27"/>
      <c r="BW465" s="54"/>
      <c r="BX465" s="26"/>
      <c r="BY465" s="54"/>
      <c r="BZ465" s="26"/>
      <c r="CA465" s="26"/>
      <c r="CB465" s="26"/>
    </row>
    <row r="466" spans="1:80" ht="17.45" customHeight="1" thickTop="1">
      <c r="A466" s="105">
        <f>A459+1</f>
        <v>66.099999999999994</v>
      </c>
      <c r="B466" s="178">
        <f t="shared" si="233"/>
        <v>46199</v>
      </c>
      <c r="C466" s="4"/>
      <c r="D466" s="5"/>
      <c r="E466" s="6"/>
      <c r="F466" s="5"/>
      <c r="G466" s="74">
        <f t="shared" si="223"/>
        <v>565</v>
      </c>
      <c r="H466" s="75">
        <f t="shared" si="223"/>
        <v>5806</v>
      </c>
      <c r="I466" s="76">
        <f t="shared" si="219"/>
        <v>0</v>
      </c>
      <c r="J466" s="77">
        <f t="shared" si="220"/>
        <v>0</v>
      </c>
      <c r="K466" s="77">
        <f t="shared" si="221"/>
        <v>0</v>
      </c>
      <c r="L466" s="77">
        <f t="shared" si="222"/>
        <v>0</v>
      </c>
      <c r="M466" s="78">
        <f t="shared" ca="1" si="234"/>
        <v>0.22147651006711411</v>
      </c>
      <c r="N466" s="78">
        <f t="shared" ca="1" si="235"/>
        <v>6.3331222292590236E-2</v>
      </c>
      <c r="O466" s="78">
        <f t="shared" si="236"/>
        <v>5.0000000000000001E-4</v>
      </c>
      <c r="P466" s="13"/>
      <c r="Q466" s="8"/>
      <c r="R466" s="13"/>
      <c r="S466" s="79">
        <f t="shared" si="224"/>
        <v>0</v>
      </c>
      <c r="T466" s="80">
        <f t="shared" si="225"/>
        <v>0</v>
      </c>
      <c r="U466" s="90">
        <f t="shared" si="226"/>
        <v>0</v>
      </c>
      <c r="V466" s="82">
        <f t="shared" si="227"/>
        <v>0</v>
      </c>
      <c r="W466" s="4"/>
      <c r="X466" s="4"/>
      <c r="Y466" s="6"/>
      <c r="Z466" s="6"/>
      <c r="AA466" s="6"/>
      <c r="AB466" s="6"/>
      <c r="AC466" s="83">
        <f t="shared" ref="AC466:AC500" si="243">SUM(X466,Y466,Z466,AA466)</f>
        <v>0</v>
      </c>
      <c r="AD466" s="80">
        <f t="shared" ref="AD466:AD500" si="244">W466-AC466</f>
        <v>0</v>
      </c>
      <c r="AE466" s="76">
        <f t="shared" si="228"/>
        <v>0</v>
      </c>
      <c r="AF466" s="84">
        <f t="shared" si="229"/>
        <v>0</v>
      </c>
      <c r="AG466" s="85">
        <f t="shared" si="230"/>
        <v>0</v>
      </c>
      <c r="AH466" s="85">
        <f t="shared" si="231"/>
        <v>0</v>
      </c>
      <c r="AI466" s="77">
        <f t="shared" si="232"/>
        <v>0</v>
      </c>
      <c r="AJ466" s="84">
        <f t="shared" ref="AJ466:AJ500" si="245">IFERROR(AC466/W466,0)</f>
        <v>0</v>
      </c>
      <c r="AK466" s="77">
        <f t="shared" ref="AK466:AK500" si="246">IFERROR(AD466/W466,0)</f>
        <v>0</v>
      </c>
      <c r="AL466" s="5"/>
      <c r="AM466" s="9"/>
      <c r="AN466" s="5"/>
      <c r="AO466" s="10"/>
      <c r="AP466" s="5"/>
      <c r="AQ466" s="5"/>
      <c r="AR466" s="5"/>
      <c r="AS466" s="80" t="str">
        <f t="shared" si="237"/>
        <v/>
      </c>
      <c r="AT466" s="80" t="str">
        <f t="shared" ca="1" si="238"/>
        <v/>
      </c>
      <c r="AU466" s="80" t="str">
        <f t="shared" si="239"/>
        <v/>
      </c>
      <c r="AV466" s="172" t="str">
        <f t="shared" ca="1" si="240"/>
        <v/>
      </c>
      <c r="AW466" s="5"/>
      <c r="AX466" s="5"/>
      <c r="AY466" s="80" t="str">
        <f t="shared" si="241"/>
        <v/>
      </c>
      <c r="AZ466" s="165"/>
      <c r="BA466" s="165"/>
      <c r="BB466" s="80" t="str">
        <f t="shared" si="242"/>
        <v/>
      </c>
      <c r="BC466" s="5"/>
      <c r="BH466" s="52"/>
      <c r="BI466" s="52"/>
      <c r="BJ466" s="52"/>
      <c r="BK466" s="52"/>
      <c r="BL466" s="52"/>
      <c r="BM466" s="52"/>
      <c r="BQ466" s="27"/>
      <c r="BR466" s="27"/>
      <c r="BS466" s="27"/>
      <c r="BT466" s="27"/>
      <c r="BU466" s="27"/>
      <c r="BV466" s="27"/>
      <c r="BW466" s="54"/>
      <c r="BX466" s="26"/>
      <c r="BY466" s="54"/>
      <c r="BZ466" s="26"/>
      <c r="CA466" s="26"/>
      <c r="CB466" s="26"/>
    </row>
    <row r="467" spans="1:80" ht="17.45" customHeight="1">
      <c r="A467" s="94">
        <f t="shared" ref="A467:A500" si="247">A460+1</f>
        <v>66.2</v>
      </c>
      <c r="B467" s="179">
        <f t="shared" si="233"/>
        <v>46200</v>
      </c>
      <c r="C467" s="8"/>
      <c r="D467" s="11"/>
      <c r="E467" s="12"/>
      <c r="F467" s="11"/>
      <c r="G467" s="74">
        <f t="shared" si="223"/>
        <v>565</v>
      </c>
      <c r="H467" s="75">
        <f t="shared" si="223"/>
        <v>5806</v>
      </c>
      <c r="I467" s="88">
        <f t="shared" ref="I467:I500" si="248">IFERROR(C467/G466,0)</f>
        <v>0</v>
      </c>
      <c r="J467" s="78">
        <f t="shared" ref="J467:J500" si="249">IFERROR(E467/G466,0)</f>
        <v>0</v>
      </c>
      <c r="K467" s="78">
        <f t="shared" ref="K467:K500" si="250">IFERROR(D467/H466,0)</f>
        <v>0</v>
      </c>
      <c r="L467" s="78">
        <f t="shared" ref="L467:L500" si="251">IFERROR(F467/H466,0)</f>
        <v>0</v>
      </c>
      <c r="M467" s="78">
        <f t="shared" ca="1" si="234"/>
        <v>0.22147651006711411</v>
      </c>
      <c r="N467" s="78">
        <f t="shared" ca="1" si="235"/>
        <v>6.3331222292590236E-2</v>
      </c>
      <c r="O467" s="78">
        <f t="shared" si="236"/>
        <v>5.0000000000000001E-4</v>
      </c>
      <c r="P467" s="13"/>
      <c r="Q467" s="8"/>
      <c r="R467" s="13"/>
      <c r="S467" s="89">
        <f t="shared" si="224"/>
        <v>0</v>
      </c>
      <c r="T467" s="75">
        <f t="shared" si="225"/>
        <v>0</v>
      </c>
      <c r="U467" s="90">
        <f t="shared" si="226"/>
        <v>0</v>
      </c>
      <c r="V467" s="82">
        <f t="shared" si="227"/>
        <v>0</v>
      </c>
      <c r="W467" s="8"/>
      <c r="X467" s="8"/>
      <c r="Y467" s="12"/>
      <c r="Z467" s="12"/>
      <c r="AA467" s="12"/>
      <c r="AB467" s="12"/>
      <c r="AC467" s="91">
        <f t="shared" si="243"/>
        <v>0</v>
      </c>
      <c r="AD467" s="75">
        <f t="shared" si="244"/>
        <v>0</v>
      </c>
      <c r="AE467" s="88">
        <f t="shared" si="228"/>
        <v>0</v>
      </c>
      <c r="AF467" s="92">
        <f t="shared" si="229"/>
        <v>0</v>
      </c>
      <c r="AG467" s="93">
        <f t="shared" si="230"/>
        <v>0</v>
      </c>
      <c r="AH467" s="93">
        <f t="shared" si="231"/>
        <v>0</v>
      </c>
      <c r="AI467" s="78">
        <f t="shared" si="232"/>
        <v>0</v>
      </c>
      <c r="AJ467" s="92">
        <f t="shared" si="245"/>
        <v>0</v>
      </c>
      <c r="AK467" s="78">
        <f t="shared" si="246"/>
        <v>0</v>
      </c>
      <c r="AL467" s="11"/>
      <c r="AM467" s="14"/>
      <c r="AN467" s="11"/>
      <c r="AO467" s="15"/>
      <c r="AP467" s="11"/>
      <c r="AQ467" s="11"/>
      <c r="AR467" s="11"/>
      <c r="AS467" s="75" t="str">
        <f t="shared" si="237"/>
        <v/>
      </c>
      <c r="AT467" s="75" t="str">
        <f t="shared" ca="1" si="238"/>
        <v/>
      </c>
      <c r="AU467" s="75" t="str">
        <f t="shared" si="239"/>
        <v/>
      </c>
      <c r="AV467" s="170" t="str">
        <f t="shared" ca="1" si="240"/>
        <v/>
      </c>
      <c r="AW467" s="11"/>
      <c r="AX467" s="11"/>
      <c r="AY467" s="75" t="str">
        <f t="shared" si="241"/>
        <v/>
      </c>
      <c r="AZ467" s="11"/>
      <c r="BA467" s="11"/>
      <c r="BB467" s="75" t="str">
        <f t="shared" si="242"/>
        <v/>
      </c>
      <c r="BC467" s="11"/>
      <c r="BH467" s="52"/>
      <c r="BI467" s="52"/>
      <c r="BJ467" s="52"/>
      <c r="BK467" s="52"/>
      <c r="BL467" s="52"/>
      <c r="BM467" s="52"/>
      <c r="BQ467" s="27"/>
      <c r="BR467" s="27"/>
      <c r="BS467" s="27"/>
      <c r="BT467" s="27"/>
      <c r="BU467" s="27"/>
      <c r="BV467" s="27"/>
      <c r="BW467" s="54"/>
      <c r="BX467" s="26"/>
      <c r="BY467" s="54"/>
      <c r="BZ467" s="26"/>
      <c r="CA467" s="26"/>
      <c r="CB467" s="26"/>
    </row>
    <row r="468" spans="1:80" ht="17.45" customHeight="1">
      <c r="A468" s="86">
        <f t="shared" si="247"/>
        <v>66.3</v>
      </c>
      <c r="B468" s="179">
        <f t="shared" si="233"/>
        <v>46201</v>
      </c>
      <c r="C468" s="8"/>
      <c r="D468" s="11"/>
      <c r="E468" s="12"/>
      <c r="F468" s="11"/>
      <c r="G468" s="74">
        <f t="shared" si="223"/>
        <v>565</v>
      </c>
      <c r="H468" s="75">
        <f t="shared" si="223"/>
        <v>5806</v>
      </c>
      <c r="I468" s="88">
        <f t="shared" si="248"/>
        <v>0</v>
      </c>
      <c r="J468" s="78">
        <f t="shared" si="249"/>
        <v>0</v>
      </c>
      <c r="K468" s="78">
        <f t="shared" si="250"/>
        <v>0</v>
      </c>
      <c r="L468" s="78">
        <f t="shared" si="251"/>
        <v>0</v>
      </c>
      <c r="M468" s="78">
        <f t="shared" ca="1" si="234"/>
        <v>0.22147651006711411</v>
      </c>
      <c r="N468" s="78">
        <f t="shared" ca="1" si="235"/>
        <v>6.3331222292590236E-2</v>
      </c>
      <c r="O468" s="78">
        <f t="shared" si="236"/>
        <v>5.0000000000000001E-4</v>
      </c>
      <c r="P468" s="13"/>
      <c r="Q468" s="8"/>
      <c r="R468" s="13"/>
      <c r="S468" s="89">
        <f t="shared" si="224"/>
        <v>0</v>
      </c>
      <c r="T468" s="75">
        <f t="shared" si="225"/>
        <v>0</v>
      </c>
      <c r="U468" s="90">
        <f t="shared" si="226"/>
        <v>0</v>
      </c>
      <c r="V468" s="82">
        <f t="shared" si="227"/>
        <v>0</v>
      </c>
      <c r="W468" s="8"/>
      <c r="X468" s="8"/>
      <c r="Y468" s="12"/>
      <c r="Z468" s="12"/>
      <c r="AA468" s="12"/>
      <c r="AB468" s="12"/>
      <c r="AC468" s="91">
        <f t="shared" si="243"/>
        <v>0</v>
      </c>
      <c r="AD468" s="75">
        <f t="shared" si="244"/>
        <v>0</v>
      </c>
      <c r="AE468" s="88">
        <f t="shared" si="228"/>
        <v>0</v>
      </c>
      <c r="AF468" s="92">
        <f t="shared" si="229"/>
        <v>0</v>
      </c>
      <c r="AG468" s="93">
        <f t="shared" si="230"/>
        <v>0</v>
      </c>
      <c r="AH468" s="93">
        <f t="shared" si="231"/>
        <v>0</v>
      </c>
      <c r="AI468" s="78">
        <f t="shared" si="232"/>
        <v>0</v>
      </c>
      <c r="AJ468" s="92">
        <f t="shared" si="245"/>
        <v>0</v>
      </c>
      <c r="AK468" s="78">
        <f t="shared" si="246"/>
        <v>0</v>
      </c>
      <c r="AL468" s="11"/>
      <c r="AM468" s="14"/>
      <c r="AN468" s="11"/>
      <c r="AO468" s="15"/>
      <c r="AP468" s="11"/>
      <c r="AQ468" s="11"/>
      <c r="AR468" s="11"/>
      <c r="AS468" s="75" t="str">
        <f t="shared" si="237"/>
        <v/>
      </c>
      <c r="AT468" s="75" t="str">
        <f t="shared" ca="1" si="238"/>
        <v/>
      </c>
      <c r="AU468" s="75" t="str">
        <f t="shared" si="239"/>
        <v/>
      </c>
      <c r="AV468" s="170" t="str">
        <f t="shared" ca="1" si="240"/>
        <v/>
      </c>
      <c r="AW468" s="11"/>
      <c r="AX468" s="11"/>
      <c r="AY468" s="75" t="str">
        <f t="shared" si="241"/>
        <v/>
      </c>
      <c r="AZ468" s="11"/>
      <c r="BA468" s="11"/>
      <c r="BB468" s="75" t="str">
        <f t="shared" si="242"/>
        <v/>
      </c>
      <c r="BC468" s="11"/>
      <c r="BH468" s="52"/>
      <c r="BI468" s="52"/>
      <c r="BJ468" s="52"/>
      <c r="BK468" s="52"/>
      <c r="BL468" s="52"/>
      <c r="BM468" s="52"/>
      <c r="BQ468" s="27"/>
      <c r="BR468" s="27"/>
      <c r="BS468" s="27"/>
      <c r="BT468" s="27"/>
      <c r="BU468" s="27"/>
      <c r="BV468" s="27"/>
      <c r="BW468" s="54"/>
      <c r="BX468" s="26"/>
      <c r="BY468" s="54"/>
      <c r="BZ468" s="26"/>
      <c r="CA468" s="26"/>
      <c r="CB468" s="26"/>
    </row>
    <row r="469" spans="1:80" ht="17.45" customHeight="1">
      <c r="A469" s="94">
        <f t="shared" si="247"/>
        <v>66.400000000000006</v>
      </c>
      <c r="B469" s="179">
        <f t="shared" si="233"/>
        <v>46202</v>
      </c>
      <c r="C469" s="8"/>
      <c r="D469" s="11"/>
      <c r="E469" s="12"/>
      <c r="F469" s="11"/>
      <c r="G469" s="74">
        <f t="shared" si="223"/>
        <v>565</v>
      </c>
      <c r="H469" s="75">
        <f t="shared" si="223"/>
        <v>5806</v>
      </c>
      <c r="I469" s="88">
        <f t="shared" si="248"/>
        <v>0</v>
      </c>
      <c r="J469" s="78">
        <f t="shared" si="249"/>
        <v>0</v>
      </c>
      <c r="K469" s="78">
        <f t="shared" si="250"/>
        <v>0</v>
      </c>
      <c r="L469" s="78">
        <f t="shared" si="251"/>
        <v>0</v>
      </c>
      <c r="M469" s="78">
        <f t="shared" ca="1" si="234"/>
        <v>0.22147651006711411</v>
      </c>
      <c r="N469" s="78">
        <f t="shared" ca="1" si="235"/>
        <v>6.3331222292590236E-2</v>
      </c>
      <c r="O469" s="78">
        <f t="shared" si="236"/>
        <v>5.0000000000000001E-4</v>
      </c>
      <c r="P469" s="13"/>
      <c r="Q469" s="8"/>
      <c r="R469" s="13"/>
      <c r="S469" s="89">
        <f t="shared" si="224"/>
        <v>0</v>
      </c>
      <c r="T469" s="75">
        <f t="shared" si="225"/>
        <v>0</v>
      </c>
      <c r="U469" s="90">
        <f t="shared" si="226"/>
        <v>0</v>
      </c>
      <c r="V469" s="82">
        <f t="shared" si="227"/>
        <v>0</v>
      </c>
      <c r="W469" s="8"/>
      <c r="X469" s="8"/>
      <c r="Y469" s="12"/>
      <c r="Z469" s="12"/>
      <c r="AA469" s="12"/>
      <c r="AB469" s="12"/>
      <c r="AC469" s="91">
        <f t="shared" si="243"/>
        <v>0</v>
      </c>
      <c r="AD469" s="75">
        <f t="shared" si="244"/>
        <v>0</v>
      </c>
      <c r="AE469" s="88">
        <f t="shared" si="228"/>
        <v>0</v>
      </c>
      <c r="AF469" s="92">
        <f t="shared" si="229"/>
        <v>0</v>
      </c>
      <c r="AG469" s="93">
        <f t="shared" si="230"/>
        <v>0</v>
      </c>
      <c r="AH469" s="93">
        <f t="shared" si="231"/>
        <v>0</v>
      </c>
      <c r="AI469" s="78">
        <f t="shared" si="232"/>
        <v>0</v>
      </c>
      <c r="AJ469" s="92">
        <f t="shared" si="245"/>
        <v>0</v>
      </c>
      <c r="AK469" s="78">
        <f t="shared" si="246"/>
        <v>0</v>
      </c>
      <c r="AL469" s="11"/>
      <c r="AM469" s="14"/>
      <c r="AN469" s="11"/>
      <c r="AO469" s="15"/>
      <c r="AP469" s="11"/>
      <c r="AQ469" s="11"/>
      <c r="AR469" s="11"/>
      <c r="AS469" s="75" t="str">
        <f t="shared" si="237"/>
        <v/>
      </c>
      <c r="AT469" s="75" t="str">
        <f t="shared" ca="1" si="238"/>
        <v/>
      </c>
      <c r="AU469" s="75" t="str">
        <f t="shared" si="239"/>
        <v/>
      </c>
      <c r="AV469" s="170" t="str">
        <f t="shared" ca="1" si="240"/>
        <v/>
      </c>
      <c r="AW469" s="11"/>
      <c r="AX469" s="11"/>
      <c r="AY469" s="75" t="str">
        <f t="shared" si="241"/>
        <v/>
      </c>
      <c r="AZ469" s="11"/>
      <c r="BA469" s="11"/>
      <c r="BB469" s="75" t="str">
        <f t="shared" si="242"/>
        <v/>
      </c>
      <c r="BC469" s="11"/>
      <c r="BH469" s="52"/>
      <c r="BI469" s="52"/>
      <c r="BJ469" s="52"/>
      <c r="BK469" s="52"/>
      <c r="BL469" s="52"/>
      <c r="BM469" s="52"/>
      <c r="BQ469" s="27"/>
      <c r="BR469" s="27"/>
      <c r="BS469" s="27"/>
      <c r="BT469" s="27"/>
      <c r="BU469" s="27"/>
      <c r="BV469" s="27"/>
      <c r="BW469" s="54"/>
      <c r="BX469" s="26"/>
      <c r="BY469" s="54"/>
      <c r="BZ469" s="26"/>
      <c r="CA469" s="26"/>
      <c r="CB469" s="26"/>
    </row>
    <row r="470" spans="1:80" ht="17.45" customHeight="1">
      <c r="A470" s="86">
        <f t="shared" si="247"/>
        <v>66.5</v>
      </c>
      <c r="B470" s="179">
        <f t="shared" si="233"/>
        <v>46203</v>
      </c>
      <c r="C470" s="8"/>
      <c r="D470" s="11"/>
      <c r="E470" s="12"/>
      <c r="F470" s="11"/>
      <c r="G470" s="74">
        <f t="shared" si="223"/>
        <v>565</v>
      </c>
      <c r="H470" s="75">
        <f t="shared" si="223"/>
        <v>5806</v>
      </c>
      <c r="I470" s="88">
        <f t="shared" si="248"/>
        <v>0</v>
      </c>
      <c r="J470" s="78">
        <f t="shared" si="249"/>
        <v>0</v>
      </c>
      <c r="K470" s="78">
        <f t="shared" si="250"/>
        <v>0</v>
      </c>
      <c r="L470" s="78">
        <f t="shared" si="251"/>
        <v>0</v>
      </c>
      <c r="M470" s="78">
        <f t="shared" ca="1" si="234"/>
        <v>0.22147651006711411</v>
      </c>
      <c r="N470" s="78">
        <f t="shared" ca="1" si="235"/>
        <v>6.3331222292590236E-2</v>
      </c>
      <c r="O470" s="78">
        <f t="shared" si="236"/>
        <v>5.0000000000000001E-4</v>
      </c>
      <c r="P470" s="13"/>
      <c r="Q470" s="8"/>
      <c r="R470" s="13"/>
      <c r="S470" s="89">
        <f t="shared" si="224"/>
        <v>0</v>
      </c>
      <c r="T470" s="75">
        <f t="shared" si="225"/>
        <v>0</v>
      </c>
      <c r="U470" s="90">
        <f t="shared" si="226"/>
        <v>0</v>
      </c>
      <c r="V470" s="82">
        <f t="shared" si="227"/>
        <v>0</v>
      </c>
      <c r="W470" s="8"/>
      <c r="X470" s="8"/>
      <c r="Y470" s="12"/>
      <c r="Z470" s="12"/>
      <c r="AA470" s="12"/>
      <c r="AB470" s="12"/>
      <c r="AC470" s="91">
        <f t="shared" si="243"/>
        <v>0</v>
      </c>
      <c r="AD470" s="75">
        <f t="shared" si="244"/>
        <v>0</v>
      </c>
      <c r="AE470" s="88">
        <f t="shared" si="228"/>
        <v>0</v>
      </c>
      <c r="AF470" s="92">
        <f t="shared" si="229"/>
        <v>0</v>
      </c>
      <c r="AG470" s="93">
        <f t="shared" si="230"/>
        <v>0</v>
      </c>
      <c r="AH470" s="93">
        <f t="shared" si="231"/>
        <v>0</v>
      </c>
      <c r="AI470" s="78">
        <f t="shared" si="232"/>
        <v>0</v>
      </c>
      <c r="AJ470" s="92">
        <f t="shared" si="245"/>
        <v>0</v>
      </c>
      <c r="AK470" s="78">
        <f t="shared" si="246"/>
        <v>0</v>
      </c>
      <c r="AL470" s="11"/>
      <c r="AM470" s="14"/>
      <c r="AN470" s="11"/>
      <c r="AO470" s="15"/>
      <c r="AP470" s="11"/>
      <c r="AQ470" s="11"/>
      <c r="AR470" s="11"/>
      <c r="AS470" s="75" t="str">
        <f t="shared" si="237"/>
        <v/>
      </c>
      <c r="AT470" s="75" t="str">
        <f t="shared" ca="1" si="238"/>
        <v/>
      </c>
      <c r="AU470" s="75" t="str">
        <f t="shared" si="239"/>
        <v/>
      </c>
      <c r="AV470" s="170" t="str">
        <f t="shared" ca="1" si="240"/>
        <v/>
      </c>
      <c r="AW470" s="11"/>
      <c r="AX470" s="11"/>
      <c r="AY470" s="75" t="str">
        <f t="shared" si="241"/>
        <v/>
      </c>
      <c r="AZ470" s="11"/>
      <c r="BA470" s="11"/>
      <c r="BB470" s="75" t="str">
        <f t="shared" si="242"/>
        <v/>
      </c>
      <c r="BC470" s="11"/>
      <c r="BH470" s="52"/>
      <c r="BI470" s="52"/>
      <c r="BJ470" s="52"/>
      <c r="BK470" s="52"/>
      <c r="BL470" s="52"/>
      <c r="BM470" s="52"/>
      <c r="BQ470" s="27"/>
      <c r="BR470" s="27"/>
      <c r="BS470" s="27"/>
      <c r="BT470" s="27"/>
      <c r="BU470" s="27"/>
      <c r="BV470" s="27"/>
      <c r="BW470" s="54"/>
      <c r="BX470" s="26"/>
      <c r="BY470" s="54"/>
      <c r="BZ470" s="26"/>
      <c r="CA470" s="26"/>
      <c r="CB470" s="26"/>
    </row>
    <row r="471" spans="1:80" ht="17.45" customHeight="1">
      <c r="A471" s="94">
        <f t="shared" si="247"/>
        <v>66.599999999999994</v>
      </c>
      <c r="B471" s="179">
        <f t="shared" si="233"/>
        <v>46204</v>
      </c>
      <c r="C471" s="8"/>
      <c r="D471" s="11"/>
      <c r="E471" s="12"/>
      <c r="F471" s="11"/>
      <c r="G471" s="74">
        <f t="shared" si="223"/>
        <v>565</v>
      </c>
      <c r="H471" s="75">
        <f t="shared" si="223"/>
        <v>5806</v>
      </c>
      <c r="I471" s="88">
        <f t="shared" si="248"/>
        <v>0</v>
      </c>
      <c r="J471" s="78">
        <f t="shared" si="249"/>
        <v>0</v>
      </c>
      <c r="K471" s="78">
        <f t="shared" si="250"/>
        <v>0</v>
      </c>
      <c r="L471" s="78">
        <f t="shared" si="251"/>
        <v>0</v>
      </c>
      <c r="M471" s="78">
        <f t="shared" ca="1" si="234"/>
        <v>0.22147651006711411</v>
      </c>
      <c r="N471" s="78">
        <f t="shared" ca="1" si="235"/>
        <v>6.3331222292590236E-2</v>
      </c>
      <c r="O471" s="78">
        <f t="shared" si="236"/>
        <v>5.0000000000000001E-4</v>
      </c>
      <c r="P471" s="13"/>
      <c r="Q471" s="8"/>
      <c r="R471" s="13"/>
      <c r="S471" s="89">
        <f t="shared" si="224"/>
        <v>0</v>
      </c>
      <c r="T471" s="75">
        <f t="shared" si="225"/>
        <v>0</v>
      </c>
      <c r="U471" s="90">
        <f t="shared" si="226"/>
        <v>0</v>
      </c>
      <c r="V471" s="82">
        <f t="shared" si="227"/>
        <v>0</v>
      </c>
      <c r="W471" s="8"/>
      <c r="X471" s="8"/>
      <c r="Y471" s="12"/>
      <c r="Z471" s="12"/>
      <c r="AA471" s="12"/>
      <c r="AB471" s="12"/>
      <c r="AC471" s="91">
        <f t="shared" si="243"/>
        <v>0</v>
      </c>
      <c r="AD471" s="75">
        <f t="shared" si="244"/>
        <v>0</v>
      </c>
      <c r="AE471" s="88">
        <f t="shared" si="228"/>
        <v>0</v>
      </c>
      <c r="AF471" s="92">
        <f t="shared" si="229"/>
        <v>0</v>
      </c>
      <c r="AG471" s="93">
        <f t="shared" si="230"/>
        <v>0</v>
      </c>
      <c r="AH471" s="93">
        <f t="shared" si="231"/>
        <v>0</v>
      </c>
      <c r="AI471" s="78">
        <f t="shared" si="232"/>
        <v>0</v>
      </c>
      <c r="AJ471" s="92">
        <f t="shared" si="245"/>
        <v>0</v>
      </c>
      <c r="AK471" s="78">
        <f t="shared" si="246"/>
        <v>0</v>
      </c>
      <c r="AL471" s="11"/>
      <c r="AM471" s="14"/>
      <c r="AN471" s="11"/>
      <c r="AO471" s="15"/>
      <c r="AP471" s="11"/>
      <c r="AQ471" s="11"/>
      <c r="AR471" s="11"/>
      <c r="AS471" s="75" t="str">
        <f t="shared" si="237"/>
        <v/>
      </c>
      <c r="AT471" s="75" t="str">
        <f t="shared" ca="1" si="238"/>
        <v/>
      </c>
      <c r="AU471" s="75" t="str">
        <f t="shared" si="239"/>
        <v/>
      </c>
      <c r="AV471" s="170" t="str">
        <f t="shared" ca="1" si="240"/>
        <v/>
      </c>
      <c r="AW471" s="11"/>
      <c r="AX471" s="11"/>
      <c r="AY471" s="75" t="str">
        <f t="shared" si="241"/>
        <v/>
      </c>
      <c r="AZ471" s="11"/>
      <c r="BA471" s="11"/>
      <c r="BB471" s="75" t="str">
        <f t="shared" si="242"/>
        <v/>
      </c>
      <c r="BC471" s="11"/>
      <c r="BH471" s="52"/>
      <c r="BI471" s="52"/>
      <c r="BJ471" s="52"/>
      <c r="BK471" s="52"/>
      <c r="BL471" s="52"/>
      <c r="BM471" s="52"/>
      <c r="BQ471" s="27"/>
      <c r="BR471" s="27"/>
      <c r="BS471" s="27"/>
      <c r="BT471" s="27"/>
      <c r="BU471" s="27"/>
      <c r="BV471" s="27"/>
      <c r="BW471" s="54"/>
      <c r="BX471" s="26"/>
      <c r="BY471" s="54"/>
      <c r="BZ471" s="26"/>
      <c r="CA471" s="26"/>
      <c r="CB471" s="26"/>
    </row>
    <row r="472" spans="1:80" ht="17.45" customHeight="1" thickBot="1">
      <c r="A472" s="86">
        <f t="shared" si="247"/>
        <v>66.7</v>
      </c>
      <c r="B472" s="180">
        <f t="shared" si="233"/>
        <v>46205</v>
      </c>
      <c r="C472" s="16"/>
      <c r="D472" s="17"/>
      <c r="E472" s="18"/>
      <c r="F472" s="17"/>
      <c r="G472" s="96">
        <f t="shared" si="223"/>
        <v>565</v>
      </c>
      <c r="H472" s="97">
        <f t="shared" si="223"/>
        <v>5806</v>
      </c>
      <c r="I472" s="98">
        <f t="shared" si="248"/>
        <v>0</v>
      </c>
      <c r="J472" s="99">
        <f t="shared" si="249"/>
        <v>0</v>
      </c>
      <c r="K472" s="99">
        <f t="shared" si="250"/>
        <v>0</v>
      </c>
      <c r="L472" s="99">
        <f t="shared" si="251"/>
        <v>0</v>
      </c>
      <c r="M472" s="99">
        <f t="shared" ca="1" si="234"/>
        <v>0.22147651006711411</v>
      </c>
      <c r="N472" s="99">
        <f t="shared" ca="1" si="235"/>
        <v>6.3331222292590236E-2</v>
      </c>
      <c r="O472" s="99">
        <f t="shared" si="236"/>
        <v>5.0000000000000001E-4</v>
      </c>
      <c r="P472" s="19"/>
      <c r="Q472" s="16"/>
      <c r="R472" s="19"/>
      <c r="S472" s="89">
        <f t="shared" si="224"/>
        <v>0</v>
      </c>
      <c r="T472" s="75">
        <f t="shared" si="225"/>
        <v>0</v>
      </c>
      <c r="U472" s="100">
        <f t="shared" si="226"/>
        <v>0</v>
      </c>
      <c r="V472" s="101">
        <f t="shared" si="227"/>
        <v>0</v>
      </c>
      <c r="W472" s="16"/>
      <c r="X472" s="8"/>
      <c r="Y472" s="12"/>
      <c r="Z472" s="12"/>
      <c r="AA472" s="12"/>
      <c r="AB472" s="12"/>
      <c r="AC472" s="102">
        <f t="shared" si="243"/>
        <v>0</v>
      </c>
      <c r="AD472" s="97">
        <f t="shared" si="244"/>
        <v>0</v>
      </c>
      <c r="AE472" s="98">
        <f t="shared" si="228"/>
        <v>0</v>
      </c>
      <c r="AF472" s="103">
        <f t="shared" si="229"/>
        <v>0</v>
      </c>
      <c r="AG472" s="104">
        <f t="shared" si="230"/>
        <v>0</v>
      </c>
      <c r="AH472" s="104">
        <f t="shared" si="231"/>
        <v>0</v>
      </c>
      <c r="AI472" s="99">
        <f t="shared" si="232"/>
        <v>0</v>
      </c>
      <c r="AJ472" s="103">
        <f t="shared" si="245"/>
        <v>0</v>
      </c>
      <c r="AK472" s="99">
        <f t="shared" si="246"/>
        <v>0</v>
      </c>
      <c r="AL472" s="17"/>
      <c r="AM472" s="20"/>
      <c r="AN472" s="17"/>
      <c r="AO472" s="21"/>
      <c r="AP472" s="17"/>
      <c r="AQ472" s="17"/>
      <c r="AR472" s="17"/>
      <c r="AS472" s="97" t="str">
        <f t="shared" si="237"/>
        <v/>
      </c>
      <c r="AT472" s="97" t="str">
        <f t="shared" ca="1" si="238"/>
        <v/>
      </c>
      <c r="AU472" s="97" t="str">
        <f t="shared" si="239"/>
        <v/>
      </c>
      <c r="AV472" s="171" t="str">
        <f t="shared" ca="1" si="240"/>
        <v/>
      </c>
      <c r="AW472" s="17"/>
      <c r="AX472" s="17"/>
      <c r="AY472" s="97" t="str">
        <f t="shared" si="241"/>
        <v/>
      </c>
      <c r="AZ472" s="17"/>
      <c r="BA472" s="17"/>
      <c r="BB472" s="97" t="str">
        <f t="shared" si="242"/>
        <v/>
      </c>
      <c r="BC472" s="17"/>
      <c r="BH472" s="52"/>
      <c r="BI472" s="52"/>
      <c r="BJ472" s="52"/>
      <c r="BK472" s="52"/>
      <c r="BL472" s="52"/>
      <c r="BM472" s="52"/>
      <c r="BQ472" s="27"/>
      <c r="BR472" s="27"/>
      <c r="BS472" s="27"/>
      <c r="BT472" s="27"/>
      <c r="BU472" s="27"/>
      <c r="BV472" s="27"/>
      <c r="BW472" s="54"/>
      <c r="BX472" s="26"/>
      <c r="BY472" s="54"/>
      <c r="BZ472" s="26"/>
      <c r="CA472" s="26"/>
      <c r="CB472" s="26"/>
    </row>
    <row r="473" spans="1:80" ht="17.45" customHeight="1" thickTop="1">
      <c r="A473" s="71">
        <f>A466+1</f>
        <v>67.099999999999994</v>
      </c>
      <c r="B473" s="178">
        <f t="shared" si="233"/>
        <v>46206</v>
      </c>
      <c r="C473" s="4"/>
      <c r="D473" s="5"/>
      <c r="E473" s="6"/>
      <c r="F473" s="5"/>
      <c r="G473" s="74">
        <f t="shared" si="223"/>
        <v>565</v>
      </c>
      <c r="H473" s="75">
        <f t="shared" si="223"/>
        <v>5806</v>
      </c>
      <c r="I473" s="76">
        <f t="shared" si="248"/>
        <v>0</v>
      </c>
      <c r="J473" s="77">
        <f t="shared" si="249"/>
        <v>0</v>
      </c>
      <c r="K473" s="77">
        <f t="shared" si="250"/>
        <v>0</v>
      </c>
      <c r="L473" s="77">
        <f t="shared" si="251"/>
        <v>0</v>
      </c>
      <c r="M473" s="78">
        <f t="shared" ca="1" si="234"/>
        <v>0.22147651006711411</v>
      </c>
      <c r="N473" s="78">
        <f t="shared" ca="1" si="235"/>
        <v>6.3331222292590236E-2</v>
      </c>
      <c r="O473" s="78">
        <f t="shared" si="236"/>
        <v>5.0000000000000001E-4</v>
      </c>
      <c r="P473" s="13"/>
      <c r="Q473" s="8"/>
      <c r="R473" s="13"/>
      <c r="S473" s="79">
        <f t="shared" si="224"/>
        <v>0</v>
      </c>
      <c r="T473" s="80">
        <f t="shared" si="225"/>
        <v>0</v>
      </c>
      <c r="U473" s="90">
        <f t="shared" si="226"/>
        <v>0</v>
      </c>
      <c r="V473" s="82">
        <f t="shared" si="227"/>
        <v>0</v>
      </c>
      <c r="W473" s="4"/>
      <c r="X473" s="4"/>
      <c r="Y473" s="6"/>
      <c r="Z473" s="6"/>
      <c r="AA473" s="6"/>
      <c r="AB473" s="6"/>
      <c r="AC473" s="83">
        <f t="shared" si="243"/>
        <v>0</v>
      </c>
      <c r="AD473" s="80">
        <f t="shared" si="244"/>
        <v>0</v>
      </c>
      <c r="AE473" s="76">
        <f t="shared" si="228"/>
        <v>0</v>
      </c>
      <c r="AF473" s="84">
        <f t="shared" si="229"/>
        <v>0</v>
      </c>
      <c r="AG473" s="85">
        <f t="shared" si="230"/>
        <v>0</v>
      </c>
      <c r="AH473" s="85">
        <f t="shared" si="231"/>
        <v>0</v>
      </c>
      <c r="AI473" s="77">
        <f t="shared" si="232"/>
        <v>0</v>
      </c>
      <c r="AJ473" s="84">
        <f t="shared" si="245"/>
        <v>0</v>
      </c>
      <c r="AK473" s="77">
        <f t="shared" si="246"/>
        <v>0</v>
      </c>
      <c r="AL473" s="5"/>
      <c r="AM473" s="9"/>
      <c r="AN473" s="5"/>
      <c r="AO473" s="10"/>
      <c r="AP473" s="5"/>
      <c r="AQ473" s="5"/>
      <c r="AR473" s="5"/>
      <c r="AS473" s="80" t="str">
        <f t="shared" si="237"/>
        <v/>
      </c>
      <c r="AT473" s="80" t="str">
        <f t="shared" ca="1" si="238"/>
        <v/>
      </c>
      <c r="AU473" s="80" t="str">
        <f t="shared" si="239"/>
        <v/>
      </c>
      <c r="AV473" s="172" t="str">
        <f t="shared" ca="1" si="240"/>
        <v/>
      </c>
      <c r="AW473" s="5"/>
      <c r="AX473" s="5"/>
      <c r="AY473" s="80" t="str">
        <f t="shared" si="241"/>
        <v/>
      </c>
      <c r="AZ473" s="165"/>
      <c r="BA473" s="165"/>
      <c r="BB473" s="80" t="str">
        <f t="shared" si="242"/>
        <v/>
      </c>
      <c r="BC473" s="5"/>
      <c r="BH473" s="52"/>
      <c r="BI473" s="52"/>
      <c r="BJ473" s="52"/>
      <c r="BK473" s="52"/>
      <c r="BL473" s="52"/>
      <c r="BM473" s="52"/>
      <c r="BQ473" s="27"/>
      <c r="BR473" s="27"/>
      <c r="BS473" s="27"/>
      <c r="BT473" s="27"/>
      <c r="BU473" s="27"/>
      <c r="BV473" s="27"/>
      <c r="BW473" s="54"/>
      <c r="BX473" s="26"/>
      <c r="BY473" s="54"/>
      <c r="BZ473" s="26"/>
      <c r="CA473" s="26"/>
      <c r="CB473" s="26"/>
    </row>
    <row r="474" spans="1:80" ht="17.45" customHeight="1">
      <c r="A474" s="86">
        <f t="shared" si="247"/>
        <v>67.2</v>
      </c>
      <c r="B474" s="179">
        <f t="shared" si="233"/>
        <v>46207</v>
      </c>
      <c r="C474" s="8"/>
      <c r="D474" s="11"/>
      <c r="E474" s="12"/>
      <c r="F474" s="11"/>
      <c r="G474" s="74">
        <f t="shared" si="223"/>
        <v>565</v>
      </c>
      <c r="H474" s="75">
        <f t="shared" si="223"/>
        <v>5806</v>
      </c>
      <c r="I474" s="88">
        <f t="shared" si="248"/>
        <v>0</v>
      </c>
      <c r="J474" s="78">
        <f t="shared" si="249"/>
        <v>0</v>
      </c>
      <c r="K474" s="78">
        <f t="shared" si="250"/>
        <v>0</v>
      </c>
      <c r="L474" s="78">
        <f t="shared" si="251"/>
        <v>0</v>
      </c>
      <c r="M474" s="78">
        <f t="shared" ca="1" si="234"/>
        <v>0.22147651006711411</v>
      </c>
      <c r="N474" s="78">
        <f t="shared" ca="1" si="235"/>
        <v>6.3331222292590236E-2</v>
      </c>
      <c r="O474" s="78">
        <f t="shared" si="236"/>
        <v>5.0000000000000001E-4</v>
      </c>
      <c r="P474" s="13"/>
      <c r="Q474" s="8"/>
      <c r="R474" s="13"/>
      <c r="S474" s="89">
        <f t="shared" si="224"/>
        <v>0</v>
      </c>
      <c r="T474" s="75">
        <f t="shared" si="225"/>
        <v>0</v>
      </c>
      <c r="U474" s="90">
        <f t="shared" si="226"/>
        <v>0</v>
      </c>
      <c r="V474" s="82">
        <f t="shared" si="227"/>
        <v>0</v>
      </c>
      <c r="W474" s="8"/>
      <c r="X474" s="8"/>
      <c r="Y474" s="12"/>
      <c r="Z474" s="12"/>
      <c r="AA474" s="12"/>
      <c r="AB474" s="12"/>
      <c r="AC474" s="91">
        <f t="shared" si="243"/>
        <v>0</v>
      </c>
      <c r="AD474" s="75">
        <f t="shared" si="244"/>
        <v>0</v>
      </c>
      <c r="AE474" s="88">
        <f t="shared" si="228"/>
        <v>0</v>
      </c>
      <c r="AF474" s="92">
        <f t="shared" si="229"/>
        <v>0</v>
      </c>
      <c r="AG474" s="93">
        <f t="shared" si="230"/>
        <v>0</v>
      </c>
      <c r="AH474" s="93">
        <f t="shared" si="231"/>
        <v>0</v>
      </c>
      <c r="AI474" s="78">
        <f t="shared" si="232"/>
        <v>0</v>
      </c>
      <c r="AJ474" s="92">
        <f t="shared" si="245"/>
        <v>0</v>
      </c>
      <c r="AK474" s="78">
        <f t="shared" si="246"/>
        <v>0</v>
      </c>
      <c r="AL474" s="11"/>
      <c r="AM474" s="14"/>
      <c r="AN474" s="11"/>
      <c r="AO474" s="15"/>
      <c r="AP474" s="11"/>
      <c r="AQ474" s="11"/>
      <c r="AR474" s="11"/>
      <c r="AS474" s="75" t="str">
        <f t="shared" si="237"/>
        <v/>
      </c>
      <c r="AT474" s="75" t="str">
        <f t="shared" ca="1" si="238"/>
        <v/>
      </c>
      <c r="AU474" s="75" t="str">
        <f t="shared" si="239"/>
        <v/>
      </c>
      <c r="AV474" s="170" t="str">
        <f t="shared" ca="1" si="240"/>
        <v/>
      </c>
      <c r="AW474" s="11"/>
      <c r="AX474" s="11"/>
      <c r="AY474" s="75" t="str">
        <f t="shared" si="241"/>
        <v/>
      </c>
      <c r="AZ474" s="11"/>
      <c r="BA474" s="11"/>
      <c r="BB474" s="75" t="str">
        <f t="shared" si="242"/>
        <v/>
      </c>
      <c r="BC474" s="11"/>
      <c r="BH474" s="52"/>
      <c r="BI474" s="52"/>
      <c r="BJ474" s="52"/>
      <c r="BK474" s="52"/>
      <c r="BL474" s="52"/>
      <c r="BM474" s="52"/>
      <c r="BQ474" s="27"/>
      <c r="BR474" s="27"/>
      <c r="BS474" s="27"/>
      <c r="BT474" s="27"/>
      <c r="BU474" s="27"/>
      <c r="BV474" s="27"/>
      <c r="BW474" s="54"/>
      <c r="BX474" s="26"/>
      <c r="BY474" s="54"/>
      <c r="BZ474" s="26"/>
      <c r="CA474" s="26"/>
      <c r="CB474" s="26"/>
    </row>
    <row r="475" spans="1:80" ht="17.45" customHeight="1">
      <c r="A475" s="94">
        <f t="shared" si="247"/>
        <v>67.3</v>
      </c>
      <c r="B475" s="179">
        <f t="shared" si="233"/>
        <v>46208</v>
      </c>
      <c r="C475" s="8"/>
      <c r="D475" s="11"/>
      <c r="E475" s="12"/>
      <c r="F475" s="11"/>
      <c r="G475" s="74">
        <f t="shared" si="223"/>
        <v>565</v>
      </c>
      <c r="H475" s="75">
        <f t="shared" si="223"/>
        <v>5806</v>
      </c>
      <c r="I475" s="88">
        <f t="shared" si="248"/>
        <v>0</v>
      </c>
      <c r="J475" s="78">
        <f t="shared" si="249"/>
        <v>0</v>
      </c>
      <c r="K475" s="78">
        <f t="shared" si="250"/>
        <v>0</v>
      </c>
      <c r="L475" s="78">
        <f t="shared" si="251"/>
        <v>0</v>
      </c>
      <c r="M475" s="78">
        <f t="shared" ca="1" si="234"/>
        <v>0.22147651006711411</v>
      </c>
      <c r="N475" s="78">
        <f t="shared" ca="1" si="235"/>
        <v>6.3331222292590236E-2</v>
      </c>
      <c r="O475" s="78">
        <f t="shared" si="236"/>
        <v>5.0000000000000001E-4</v>
      </c>
      <c r="P475" s="13"/>
      <c r="Q475" s="8"/>
      <c r="R475" s="13"/>
      <c r="S475" s="89">
        <f t="shared" si="224"/>
        <v>0</v>
      </c>
      <c r="T475" s="75">
        <f t="shared" si="225"/>
        <v>0</v>
      </c>
      <c r="U475" s="90">
        <f t="shared" si="226"/>
        <v>0</v>
      </c>
      <c r="V475" s="82">
        <f t="shared" si="227"/>
        <v>0</v>
      </c>
      <c r="W475" s="8"/>
      <c r="X475" s="8"/>
      <c r="Y475" s="12"/>
      <c r="Z475" s="12"/>
      <c r="AA475" s="12"/>
      <c r="AB475" s="12"/>
      <c r="AC475" s="91">
        <f t="shared" si="243"/>
        <v>0</v>
      </c>
      <c r="AD475" s="75">
        <f t="shared" si="244"/>
        <v>0</v>
      </c>
      <c r="AE475" s="88">
        <f t="shared" si="228"/>
        <v>0</v>
      </c>
      <c r="AF475" s="92">
        <f t="shared" si="229"/>
        <v>0</v>
      </c>
      <c r="AG475" s="93">
        <f t="shared" si="230"/>
        <v>0</v>
      </c>
      <c r="AH475" s="93">
        <f t="shared" si="231"/>
        <v>0</v>
      </c>
      <c r="AI475" s="78">
        <f t="shared" si="232"/>
        <v>0</v>
      </c>
      <c r="AJ475" s="92">
        <f t="shared" si="245"/>
        <v>0</v>
      </c>
      <c r="AK475" s="78">
        <f t="shared" si="246"/>
        <v>0</v>
      </c>
      <c r="AL475" s="11"/>
      <c r="AM475" s="14"/>
      <c r="AN475" s="11"/>
      <c r="AO475" s="15"/>
      <c r="AP475" s="11"/>
      <c r="AQ475" s="11"/>
      <c r="AR475" s="11"/>
      <c r="AS475" s="75" t="str">
        <f t="shared" si="237"/>
        <v/>
      </c>
      <c r="AT475" s="75" t="str">
        <f t="shared" ca="1" si="238"/>
        <v/>
      </c>
      <c r="AU475" s="75" t="str">
        <f t="shared" si="239"/>
        <v/>
      </c>
      <c r="AV475" s="170" t="str">
        <f t="shared" ca="1" si="240"/>
        <v/>
      </c>
      <c r="AW475" s="11"/>
      <c r="AX475" s="11"/>
      <c r="AY475" s="75" t="str">
        <f t="shared" si="241"/>
        <v/>
      </c>
      <c r="AZ475" s="11"/>
      <c r="BA475" s="11"/>
      <c r="BB475" s="75" t="str">
        <f t="shared" si="242"/>
        <v/>
      </c>
      <c r="BC475" s="11"/>
      <c r="BH475" s="52"/>
      <c r="BI475" s="52"/>
      <c r="BJ475" s="52"/>
      <c r="BK475" s="52"/>
      <c r="BL475" s="52"/>
      <c r="BM475" s="52"/>
      <c r="BQ475" s="27"/>
      <c r="BR475" s="27"/>
      <c r="BS475" s="27"/>
      <c r="BT475" s="27"/>
      <c r="BU475" s="27"/>
      <c r="BV475" s="27"/>
      <c r="BW475" s="54"/>
      <c r="BX475" s="26"/>
      <c r="BY475" s="54"/>
      <c r="BZ475" s="26"/>
      <c r="CA475" s="26"/>
      <c r="CB475" s="26"/>
    </row>
    <row r="476" spans="1:80" ht="17.45" customHeight="1">
      <c r="A476" s="86">
        <f t="shared" si="247"/>
        <v>67.400000000000006</v>
      </c>
      <c r="B476" s="179">
        <f t="shared" si="233"/>
        <v>46209</v>
      </c>
      <c r="C476" s="8"/>
      <c r="D476" s="11"/>
      <c r="E476" s="12"/>
      <c r="F476" s="11"/>
      <c r="G476" s="74">
        <f t="shared" ref="G476:H500" si="252">G475-E476-C476</f>
        <v>565</v>
      </c>
      <c r="H476" s="75">
        <f t="shared" si="252"/>
        <v>5806</v>
      </c>
      <c r="I476" s="88">
        <f t="shared" si="248"/>
        <v>0</v>
      </c>
      <c r="J476" s="78">
        <f t="shared" si="249"/>
        <v>0</v>
      </c>
      <c r="K476" s="78">
        <f t="shared" si="250"/>
        <v>0</v>
      </c>
      <c r="L476" s="78">
        <f t="shared" si="251"/>
        <v>0</v>
      </c>
      <c r="M476" s="78">
        <f t="shared" ca="1" si="234"/>
        <v>0.22147651006711411</v>
      </c>
      <c r="N476" s="78">
        <f t="shared" ca="1" si="235"/>
        <v>6.3331222292590236E-2</v>
      </c>
      <c r="O476" s="78">
        <f t="shared" si="236"/>
        <v>5.0000000000000001E-4</v>
      </c>
      <c r="P476" s="13"/>
      <c r="Q476" s="8"/>
      <c r="R476" s="13"/>
      <c r="S476" s="89">
        <f t="shared" si="224"/>
        <v>0</v>
      </c>
      <c r="T476" s="75">
        <f t="shared" si="225"/>
        <v>0</v>
      </c>
      <c r="U476" s="90">
        <f t="shared" si="226"/>
        <v>0</v>
      </c>
      <c r="V476" s="82">
        <f t="shared" si="227"/>
        <v>0</v>
      </c>
      <c r="W476" s="8"/>
      <c r="X476" s="8"/>
      <c r="Y476" s="12"/>
      <c r="Z476" s="12"/>
      <c r="AA476" s="12"/>
      <c r="AB476" s="12"/>
      <c r="AC476" s="91">
        <f t="shared" si="243"/>
        <v>0</v>
      </c>
      <c r="AD476" s="75">
        <f t="shared" si="244"/>
        <v>0</v>
      </c>
      <c r="AE476" s="88">
        <f t="shared" si="228"/>
        <v>0</v>
      </c>
      <c r="AF476" s="92">
        <f t="shared" si="229"/>
        <v>0</v>
      </c>
      <c r="AG476" s="93">
        <f t="shared" si="230"/>
        <v>0</v>
      </c>
      <c r="AH476" s="93">
        <f t="shared" si="231"/>
        <v>0</v>
      </c>
      <c r="AI476" s="78">
        <f t="shared" si="232"/>
        <v>0</v>
      </c>
      <c r="AJ476" s="92">
        <f t="shared" si="245"/>
        <v>0</v>
      </c>
      <c r="AK476" s="78">
        <f t="shared" si="246"/>
        <v>0</v>
      </c>
      <c r="AL476" s="11"/>
      <c r="AM476" s="14"/>
      <c r="AN476" s="11"/>
      <c r="AO476" s="15"/>
      <c r="AP476" s="11"/>
      <c r="AQ476" s="11"/>
      <c r="AR476" s="11"/>
      <c r="AS476" s="75" t="str">
        <f t="shared" si="237"/>
        <v/>
      </c>
      <c r="AT476" s="75" t="str">
        <f t="shared" ca="1" si="238"/>
        <v/>
      </c>
      <c r="AU476" s="75" t="str">
        <f t="shared" si="239"/>
        <v/>
      </c>
      <c r="AV476" s="170" t="str">
        <f t="shared" ca="1" si="240"/>
        <v/>
      </c>
      <c r="AW476" s="11"/>
      <c r="AX476" s="11"/>
      <c r="AY476" s="75" t="str">
        <f t="shared" si="241"/>
        <v/>
      </c>
      <c r="AZ476" s="11"/>
      <c r="BA476" s="11"/>
      <c r="BB476" s="75" t="str">
        <f t="shared" si="242"/>
        <v/>
      </c>
      <c r="BC476" s="11"/>
      <c r="BH476" s="52"/>
      <c r="BI476" s="52"/>
      <c r="BJ476" s="52"/>
      <c r="BK476" s="52"/>
      <c r="BL476" s="52"/>
      <c r="BM476" s="52"/>
      <c r="BQ476" s="27"/>
      <c r="BR476" s="27"/>
      <c r="BS476" s="27"/>
      <c r="BT476" s="27"/>
      <c r="BU476" s="27"/>
      <c r="BV476" s="27"/>
      <c r="BW476" s="54"/>
      <c r="BX476" s="26"/>
      <c r="BY476" s="54"/>
      <c r="BZ476" s="26"/>
      <c r="CA476" s="26"/>
      <c r="CB476" s="26"/>
    </row>
    <row r="477" spans="1:80" ht="17.45" customHeight="1">
      <c r="A477" s="94">
        <f t="shared" si="247"/>
        <v>67.5</v>
      </c>
      <c r="B477" s="179">
        <f t="shared" si="233"/>
        <v>46210</v>
      </c>
      <c r="C477" s="8"/>
      <c r="D477" s="11"/>
      <c r="E477" s="12"/>
      <c r="F477" s="11"/>
      <c r="G477" s="74">
        <f t="shared" si="252"/>
        <v>565</v>
      </c>
      <c r="H477" s="75">
        <f t="shared" si="252"/>
        <v>5806</v>
      </c>
      <c r="I477" s="88">
        <f t="shared" si="248"/>
        <v>0</v>
      </c>
      <c r="J477" s="78">
        <f t="shared" si="249"/>
        <v>0</v>
      </c>
      <c r="K477" s="78">
        <f t="shared" si="250"/>
        <v>0</v>
      </c>
      <c r="L477" s="78">
        <f t="shared" si="251"/>
        <v>0</v>
      </c>
      <c r="M477" s="78">
        <f t="shared" ca="1" si="234"/>
        <v>0.22147651006711411</v>
      </c>
      <c r="N477" s="78">
        <f t="shared" ca="1" si="235"/>
        <v>6.3331222292590236E-2</v>
      </c>
      <c r="O477" s="78">
        <f t="shared" si="236"/>
        <v>5.0000000000000001E-4</v>
      </c>
      <c r="P477" s="13"/>
      <c r="Q477" s="8"/>
      <c r="R477" s="13"/>
      <c r="S477" s="89">
        <f t="shared" si="224"/>
        <v>0</v>
      </c>
      <c r="T477" s="75">
        <f t="shared" si="225"/>
        <v>0</v>
      </c>
      <c r="U477" s="90">
        <f t="shared" si="226"/>
        <v>0</v>
      </c>
      <c r="V477" s="82">
        <f t="shared" si="227"/>
        <v>0</v>
      </c>
      <c r="W477" s="8"/>
      <c r="X477" s="8"/>
      <c r="Y477" s="12"/>
      <c r="Z477" s="12"/>
      <c r="AA477" s="12"/>
      <c r="AB477" s="12"/>
      <c r="AC477" s="91">
        <f t="shared" si="243"/>
        <v>0</v>
      </c>
      <c r="AD477" s="75">
        <f t="shared" si="244"/>
        <v>0</v>
      </c>
      <c r="AE477" s="88">
        <f t="shared" si="228"/>
        <v>0</v>
      </c>
      <c r="AF477" s="92">
        <f t="shared" si="229"/>
        <v>0</v>
      </c>
      <c r="AG477" s="93">
        <f t="shared" si="230"/>
        <v>0</v>
      </c>
      <c r="AH477" s="93">
        <f t="shared" si="231"/>
        <v>0</v>
      </c>
      <c r="AI477" s="78">
        <f t="shared" si="232"/>
        <v>0</v>
      </c>
      <c r="AJ477" s="92">
        <f t="shared" si="245"/>
        <v>0</v>
      </c>
      <c r="AK477" s="78">
        <f t="shared" si="246"/>
        <v>0</v>
      </c>
      <c r="AL477" s="11"/>
      <c r="AM477" s="14"/>
      <c r="AN477" s="11"/>
      <c r="AO477" s="15"/>
      <c r="AP477" s="11"/>
      <c r="AQ477" s="11"/>
      <c r="AR477" s="11"/>
      <c r="AS477" s="75" t="str">
        <f t="shared" si="237"/>
        <v/>
      </c>
      <c r="AT477" s="75" t="str">
        <f t="shared" ca="1" si="238"/>
        <v/>
      </c>
      <c r="AU477" s="75" t="str">
        <f t="shared" si="239"/>
        <v/>
      </c>
      <c r="AV477" s="170" t="str">
        <f t="shared" ca="1" si="240"/>
        <v/>
      </c>
      <c r="AW477" s="11"/>
      <c r="AX477" s="11"/>
      <c r="AY477" s="75" t="str">
        <f t="shared" si="241"/>
        <v/>
      </c>
      <c r="AZ477" s="11"/>
      <c r="BA477" s="11"/>
      <c r="BB477" s="75" t="str">
        <f t="shared" si="242"/>
        <v/>
      </c>
      <c r="BC477" s="11"/>
      <c r="BH477" s="52"/>
      <c r="BI477" s="52"/>
      <c r="BJ477" s="52"/>
      <c r="BK477" s="52"/>
      <c r="BL477" s="52"/>
      <c r="BM477" s="52"/>
      <c r="BQ477" s="27"/>
      <c r="BR477" s="27"/>
      <c r="BS477" s="27"/>
      <c r="BT477" s="27"/>
      <c r="BU477" s="27"/>
      <c r="BV477" s="27"/>
      <c r="BW477" s="54"/>
      <c r="BX477" s="26"/>
      <c r="BY477" s="54"/>
      <c r="BZ477" s="26"/>
      <c r="CA477" s="26"/>
      <c r="CB477" s="26"/>
    </row>
    <row r="478" spans="1:80" ht="17.45" customHeight="1">
      <c r="A478" s="86">
        <f t="shared" si="247"/>
        <v>67.599999999999994</v>
      </c>
      <c r="B478" s="179">
        <f t="shared" si="233"/>
        <v>46211</v>
      </c>
      <c r="C478" s="8"/>
      <c r="D478" s="11"/>
      <c r="E478" s="12"/>
      <c r="F478" s="11"/>
      <c r="G478" s="74">
        <f t="shared" si="252"/>
        <v>565</v>
      </c>
      <c r="H478" s="75">
        <f t="shared" si="252"/>
        <v>5806</v>
      </c>
      <c r="I478" s="88">
        <f t="shared" si="248"/>
        <v>0</v>
      </c>
      <c r="J478" s="78">
        <f t="shared" si="249"/>
        <v>0</v>
      </c>
      <c r="K478" s="78">
        <f t="shared" si="250"/>
        <v>0</v>
      </c>
      <c r="L478" s="78">
        <f t="shared" si="251"/>
        <v>0</v>
      </c>
      <c r="M478" s="78">
        <f t="shared" ca="1" si="234"/>
        <v>0.22147651006711411</v>
      </c>
      <c r="N478" s="78">
        <f t="shared" ca="1" si="235"/>
        <v>6.3331222292590236E-2</v>
      </c>
      <c r="O478" s="78">
        <f t="shared" si="236"/>
        <v>5.0000000000000001E-4</v>
      </c>
      <c r="P478" s="13"/>
      <c r="Q478" s="8"/>
      <c r="R478" s="13"/>
      <c r="S478" s="89">
        <f t="shared" si="224"/>
        <v>0</v>
      </c>
      <c r="T478" s="75">
        <f t="shared" si="225"/>
        <v>0</v>
      </c>
      <c r="U478" s="90">
        <f t="shared" si="226"/>
        <v>0</v>
      </c>
      <c r="V478" s="82">
        <f t="shared" si="227"/>
        <v>0</v>
      </c>
      <c r="W478" s="8"/>
      <c r="X478" s="8"/>
      <c r="Y478" s="12"/>
      <c r="Z478" s="12"/>
      <c r="AA478" s="12"/>
      <c r="AB478" s="12"/>
      <c r="AC478" s="91">
        <f t="shared" si="243"/>
        <v>0</v>
      </c>
      <c r="AD478" s="75">
        <f t="shared" si="244"/>
        <v>0</v>
      </c>
      <c r="AE478" s="88">
        <f t="shared" si="228"/>
        <v>0</v>
      </c>
      <c r="AF478" s="92">
        <f t="shared" si="229"/>
        <v>0</v>
      </c>
      <c r="AG478" s="93">
        <f t="shared" si="230"/>
        <v>0</v>
      </c>
      <c r="AH478" s="93">
        <f t="shared" si="231"/>
        <v>0</v>
      </c>
      <c r="AI478" s="78">
        <f t="shared" si="232"/>
        <v>0</v>
      </c>
      <c r="AJ478" s="92">
        <f t="shared" si="245"/>
        <v>0</v>
      </c>
      <c r="AK478" s="78">
        <f t="shared" si="246"/>
        <v>0</v>
      </c>
      <c r="AL478" s="11"/>
      <c r="AM478" s="14"/>
      <c r="AN478" s="11"/>
      <c r="AO478" s="15"/>
      <c r="AP478" s="11"/>
      <c r="AQ478" s="11"/>
      <c r="AR478" s="11"/>
      <c r="AS478" s="75" t="str">
        <f t="shared" si="237"/>
        <v/>
      </c>
      <c r="AT478" s="75" t="str">
        <f t="shared" ca="1" si="238"/>
        <v/>
      </c>
      <c r="AU478" s="75" t="str">
        <f t="shared" si="239"/>
        <v/>
      </c>
      <c r="AV478" s="170" t="str">
        <f t="shared" ca="1" si="240"/>
        <v/>
      </c>
      <c r="AW478" s="11"/>
      <c r="AX478" s="11"/>
      <c r="AY478" s="75" t="str">
        <f t="shared" si="241"/>
        <v/>
      </c>
      <c r="AZ478" s="11"/>
      <c r="BA478" s="11"/>
      <c r="BB478" s="75" t="str">
        <f t="shared" si="242"/>
        <v/>
      </c>
      <c r="BC478" s="11"/>
      <c r="BH478" s="52"/>
      <c r="BI478" s="52"/>
      <c r="BJ478" s="52"/>
      <c r="BK478" s="52"/>
      <c r="BL478" s="52"/>
      <c r="BM478" s="52"/>
      <c r="BQ478" s="27"/>
      <c r="BR478" s="27"/>
      <c r="BS478" s="27"/>
      <c r="BT478" s="27"/>
      <c r="BU478" s="27"/>
      <c r="BV478" s="27"/>
      <c r="BW478" s="54"/>
      <c r="BX478" s="26"/>
      <c r="BY478" s="54"/>
      <c r="BZ478" s="26"/>
      <c r="CA478" s="26"/>
      <c r="CB478" s="26"/>
    </row>
    <row r="479" spans="1:80" ht="17.45" customHeight="1" thickBot="1">
      <c r="A479" s="94">
        <f t="shared" si="247"/>
        <v>67.7</v>
      </c>
      <c r="B479" s="180">
        <f t="shared" si="233"/>
        <v>46212</v>
      </c>
      <c r="C479" s="16"/>
      <c r="D479" s="17"/>
      <c r="E479" s="18"/>
      <c r="F479" s="17"/>
      <c r="G479" s="96">
        <f t="shared" si="252"/>
        <v>565</v>
      </c>
      <c r="H479" s="97">
        <f t="shared" si="252"/>
        <v>5806</v>
      </c>
      <c r="I479" s="98">
        <f t="shared" si="248"/>
        <v>0</v>
      </c>
      <c r="J479" s="99">
        <f t="shared" si="249"/>
        <v>0</v>
      </c>
      <c r="K479" s="99">
        <f t="shared" si="250"/>
        <v>0</v>
      </c>
      <c r="L479" s="99">
        <f t="shared" si="251"/>
        <v>0</v>
      </c>
      <c r="M479" s="99">
        <f t="shared" ca="1" si="234"/>
        <v>0.22147651006711411</v>
      </c>
      <c r="N479" s="99">
        <f t="shared" ca="1" si="235"/>
        <v>6.3331222292590236E-2</v>
      </c>
      <c r="O479" s="99">
        <f t="shared" si="236"/>
        <v>5.0000000000000001E-4</v>
      </c>
      <c r="P479" s="19"/>
      <c r="Q479" s="16"/>
      <c r="R479" s="19"/>
      <c r="S479" s="89">
        <f t="shared" si="224"/>
        <v>0</v>
      </c>
      <c r="T479" s="75">
        <f t="shared" si="225"/>
        <v>0</v>
      </c>
      <c r="U479" s="100">
        <f t="shared" si="226"/>
        <v>0</v>
      </c>
      <c r="V479" s="101">
        <f t="shared" si="227"/>
        <v>0</v>
      </c>
      <c r="W479" s="16"/>
      <c r="X479" s="8"/>
      <c r="Y479" s="12"/>
      <c r="Z479" s="12"/>
      <c r="AA479" s="12"/>
      <c r="AB479" s="12"/>
      <c r="AC479" s="102">
        <f t="shared" si="243"/>
        <v>0</v>
      </c>
      <c r="AD479" s="97">
        <f t="shared" si="244"/>
        <v>0</v>
      </c>
      <c r="AE479" s="98">
        <f t="shared" si="228"/>
        <v>0</v>
      </c>
      <c r="AF479" s="103">
        <f t="shared" si="229"/>
        <v>0</v>
      </c>
      <c r="AG479" s="104">
        <f t="shared" si="230"/>
        <v>0</v>
      </c>
      <c r="AH479" s="104">
        <f t="shared" si="231"/>
        <v>0</v>
      </c>
      <c r="AI479" s="99">
        <f t="shared" si="232"/>
        <v>0</v>
      </c>
      <c r="AJ479" s="103">
        <f t="shared" si="245"/>
        <v>0</v>
      </c>
      <c r="AK479" s="99">
        <f t="shared" si="246"/>
        <v>0</v>
      </c>
      <c r="AL479" s="17"/>
      <c r="AM479" s="20"/>
      <c r="AN479" s="17"/>
      <c r="AO479" s="21"/>
      <c r="AP479" s="17"/>
      <c r="AQ479" s="17"/>
      <c r="AR479" s="17"/>
      <c r="AS479" s="97" t="str">
        <f t="shared" si="237"/>
        <v/>
      </c>
      <c r="AT479" s="97" t="str">
        <f t="shared" ca="1" si="238"/>
        <v/>
      </c>
      <c r="AU479" s="97" t="str">
        <f t="shared" si="239"/>
        <v/>
      </c>
      <c r="AV479" s="171" t="str">
        <f t="shared" ca="1" si="240"/>
        <v/>
      </c>
      <c r="AW479" s="17"/>
      <c r="AX479" s="17"/>
      <c r="AY479" s="97" t="str">
        <f t="shared" si="241"/>
        <v/>
      </c>
      <c r="AZ479" s="17"/>
      <c r="BA479" s="17"/>
      <c r="BB479" s="97" t="str">
        <f t="shared" si="242"/>
        <v/>
      </c>
      <c r="BC479" s="17"/>
      <c r="BH479" s="52"/>
      <c r="BI479" s="52"/>
      <c r="BJ479" s="52"/>
      <c r="BK479" s="52"/>
      <c r="BL479" s="52"/>
      <c r="BM479" s="52"/>
      <c r="BQ479" s="27"/>
      <c r="BR479" s="27"/>
      <c r="BS479" s="27"/>
      <c r="BT479" s="27"/>
      <c r="BU479" s="27"/>
      <c r="BV479" s="27"/>
      <c r="BW479" s="54"/>
      <c r="BX479" s="26"/>
      <c r="BY479" s="54"/>
      <c r="BZ479" s="26"/>
      <c r="CA479" s="26"/>
      <c r="CB479" s="26"/>
    </row>
    <row r="480" spans="1:80" ht="17.45" customHeight="1" thickTop="1">
      <c r="A480" s="105">
        <f>A473+1</f>
        <v>68.099999999999994</v>
      </c>
      <c r="B480" s="178">
        <f t="shared" si="233"/>
        <v>46213</v>
      </c>
      <c r="C480" s="4"/>
      <c r="D480" s="5"/>
      <c r="E480" s="6"/>
      <c r="F480" s="5"/>
      <c r="G480" s="74">
        <f t="shared" si="252"/>
        <v>565</v>
      </c>
      <c r="H480" s="75">
        <f t="shared" si="252"/>
        <v>5806</v>
      </c>
      <c r="I480" s="76">
        <f t="shared" si="248"/>
        <v>0</v>
      </c>
      <c r="J480" s="77">
        <f t="shared" si="249"/>
        <v>0</v>
      </c>
      <c r="K480" s="77">
        <f t="shared" si="250"/>
        <v>0</v>
      </c>
      <c r="L480" s="77">
        <f t="shared" si="251"/>
        <v>0</v>
      </c>
      <c r="M480" s="78">
        <f t="shared" ca="1" si="234"/>
        <v>0.22147651006711411</v>
      </c>
      <c r="N480" s="78">
        <f t="shared" ca="1" si="235"/>
        <v>6.3331222292590236E-2</v>
      </c>
      <c r="O480" s="78">
        <f t="shared" si="236"/>
        <v>5.0000000000000001E-4</v>
      </c>
      <c r="P480" s="13"/>
      <c r="Q480" s="8"/>
      <c r="R480" s="13"/>
      <c r="S480" s="79">
        <f t="shared" si="224"/>
        <v>0</v>
      </c>
      <c r="T480" s="80">
        <f t="shared" si="225"/>
        <v>0</v>
      </c>
      <c r="U480" s="90">
        <f t="shared" si="226"/>
        <v>0</v>
      </c>
      <c r="V480" s="82">
        <f t="shared" si="227"/>
        <v>0</v>
      </c>
      <c r="W480" s="4"/>
      <c r="X480" s="4"/>
      <c r="Y480" s="6"/>
      <c r="Z480" s="6"/>
      <c r="AA480" s="6"/>
      <c r="AB480" s="6"/>
      <c r="AC480" s="83">
        <f t="shared" si="243"/>
        <v>0</v>
      </c>
      <c r="AD480" s="80">
        <f t="shared" si="244"/>
        <v>0</v>
      </c>
      <c r="AE480" s="76">
        <f t="shared" si="228"/>
        <v>0</v>
      </c>
      <c r="AF480" s="84">
        <f t="shared" si="229"/>
        <v>0</v>
      </c>
      <c r="AG480" s="85">
        <f t="shared" si="230"/>
        <v>0</v>
      </c>
      <c r="AH480" s="85">
        <f t="shared" si="231"/>
        <v>0</v>
      </c>
      <c r="AI480" s="77">
        <f t="shared" si="232"/>
        <v>0</v>
      </c>
      <c r="AJ480" s="84">
        <f t="shared" si="245"/>
        <v>0</v>
      </c>
      <c r="AK480" s="77">
        <f t="shared" si="246"/>
        <v>0</v>
      </c>
      <c r="AL480" s="5"/>
      <c r="AM480" s="9"/>
      <c r="AN480" s="5"/>
      <c r="AO480" s="10"/>
      <c r="AP480" s="5"/>
      <c r="AQ480" s="5"/>
      <c r="AR480" s="5"/>
      <c r="AS480" s="80" t="str">
        <f t="shared" si="237"/>
        <v/>
      </c>
      <c r="AT480" s="80" t="str">
        <f t="shared" ca="1" si="238"/>
        <v/>
      </c>
      <c r="AU480" s="80" t="str">
        <f t="shared" si="239"/>
        <v/>
      </c>
      <c r="AV480" s="172" t="str">
        <f t="shared" ca="1" si="240"/>
        <v/>
      </c>
      <c r="AW480" s="5"/>
      <c r="AX480" s="5"/>
      <c r="AY480" s="80" t="str">
        <f t="shared" si="241"/>
        <v/>
      </c>
      <c r="AZ480" s="165"/>
      <c r="BA480" s="165"/>
      <c r="BB480" s="80" t="str">
        <f t="shared" si="242"/>
        <v/>
      </c>
      <c r="BC480" s="5"/>
      <c r="BH480" s="52"/>
      <c r="BI480" s="52"/>
      <c r="BJ480" s="52"/>
      <c r="BK480" s="52"/>
      <c r="BL480" s="52"/>
      <c r="BM480" s="52"/>
      <c r="BQ480" s="27"/>
      <c r="BR480" s="27"/>
      <c r="BS480" s="27"/>
      <c r="BT480" s="27"/>
      <c r="BU480" s="27"/>
      <c r="BV480" s="27"/>
      <c r="BW480" s="54"/>
      <c r="BX480" s="26"/>
      <c r="BY480" s="54"/>
      <c r="BZ480" s="26"/>
      <c r="CA480" s="26"/>
      <c r="CB480" s="26"/>
    </row>
    <row r="481" spans="1:80" ht="17.45" customHeight="1">
      <c r="A481" s="94">
        <f t="shared" si="247"/>
        <v>68.2</v>
      </c>
      <c r="B481" s="181">
        <f t="shared" si="233"/>
        <v>46214</v>
      </c>
      <c r="C481" s="8"/>
      <c r="D481" s="11"/>
      <c r="E481" s="12"/>
      <c r="F481" s="11"/>
      <c r="G481" s="74">
        <f t="shared" si="252"/>
        <v>565</v>
      </c>
      <c r="H481" s="75">
        <f t="shared" si="252"/>
        <v>5806</v>
      </c>
      <c r="I481" s="88">
        <f t="shared" si="248"/>
        <v>0</v>
      </c>
      <c r="J481" s="78">
        <f t="shared" si="249"/>
        <v>0</v>
      </c>
      <c r="K481" s="78">
        <f t="shared" si="250"/>
        <v>0</v>
      </c>
      <c r="L481" s="78">
        <f t="shared" si="251"/>
        <v>0</v>
      </c>
      <c r="M481" s="78">
        <f t="shared" ca="1" si="234"/>
        <v>0.22147651006711411</v>
      </c>
      <c r="N481" s="78">
        <f t="shared" ca="1" si="235"/>
        <v>6.3331222292590236E-2</v>
      </c>
      <c r="O481" s="78">
        <f t="shared" si="236"/>
        <v>5.0000000000000001E-4</v>
      </c>
      <c r="P481" s="13"/>
      <c r="Q481" s="8"/>
      <c r="R481" s="13"/>
      <c r="S481" s="89">
        <f t="shared" si="224"/>
        <v>0</v>
      </c>
      <c r="T481" s="75">
        <f t="shared" si="225"/>
        <v>0</v>
      </c>
      <c r="U481" s="90">
        <f t="shared" si="226"/>
        <v>0</v>
      </c>
      <c r="V481" s="82">
        <f t="shared" si="227"/>
        <v>0</v>
      </c>
      <c r="W481" s="8"/>
      <c r="X481" s="8"/>
      <c r="Y481" s="12"/>
      <c r="Z481" s="12"/>
      <c r="AA481" s="12"/>
      <c r="AB481" s="12"/>
      <c r="AC481" s="91">
        <f t="shared" si="243"/>
        <v>0</v>
      </c>
      <c r="AD481" s="75">
        <f t="shared" si="244"/>
        <v>0</v>
      </c>
      <c r="AE481" s="88">
        <f t="shared" si="228"/>
        <v>0</v>
      </c>
      <c r="AF481" s="92">
        <f t="shared" si="229"/>
        <v>0</v>
      </c>
      <c r="AG481" s="93">
        <f t="shared" si="230"/>
        <v>0</v>
      </c>
      <c r="AH481" s="93">
        <f t="shared" si="231"/>
        <v>0</v>
      </c>
      <c r="AI481" s="78">
        <f t="shared" si="232"/>
        <v>0</v>
      </c>
      <c r="AJ481" s="92">
        <f t="shared" si="245"/>
        <v>0</v>
      </c>
      <c r="AK481" s="78">
        <f t="shared" si="246"/>
        <v>0</v>
      </c>
      <c r="AL481" s="11"/>
      <c r="AM481" s="14"/>
      <c r="AN481" s="11"/>
      <c r="AO481" s="15"/>
      <c r="AP481" s="11"/>
      <c r="AQ481" s="11"/>
      <c r="AR481" s="11"/>
      <c r="AS481" s="75" t="str">
        <f t="shared" si="237"/>
        <v/>
      </c>
      <c r="AT481" s="75" t="str">
        <f t="shared" ca="1" si="238"/>
        <v/>
      </c>
      <c r="AU481" s="75" t="str">
        <f t="shared" si="239"/>
        <v/>
      </c>
      <c r="AV481" s="170" t="str">
        <f t="shared" ca="1" si="240"/>
        <v/>
      </c>
      <c r="AW481" s="11"/>
      <c r="AX481" s="11"/>
      <c r="AY481" s="75" t="str">
        <f t="shared" si="241"/>
        <v/>
      </c>
      <c r="AZ481" s="11"/>
      <c r="BA481" s="11"/>
      <c r="BB481" s="75" t="str">
        <f t="shared" si="242"/>
        <v/>
      </c>
      <c r="BC481" s="11"/>
      <c r="BH481" s="52"/>
      <c r="BI481" s="52"/>
      <c r="BJ481" s="52"/>
      <c r="BK481" s="52"/>
      <c r="BL481" s="52"/>
      <c r="BM481" s="52"/>
      <c r="BQ481" s="27"/>
      <c r="BR481" s="27"/>
      <c r="BS481" s="27"/>
      <c r="BT481" s="27"/>
      <c r="BU481" s="27"/>
      <c r="BV481" s="27"/>
      <c r="BW481" s="54"/>
      <c r="BX481" s="26"/>
      <c r="BY481" s="54"/>
      <c r="BZ481" s="26"/>
      <c r="CA481" s="26"/>
      <c r="CB481" s="26"/>
    </row>
    <row r="482" spans="1:80" ht="17.45" customHeight="1">
      <c r="A482" s="86">
        <f t="shared" si="247"/>
        <v>68.3</v>
      </c>
      <c r="B482" s="179">
        <f t="shared" si="233"/>
        <v>46215</v>
      </c>
      <c r="C482" s="8"/>
      <c r="D482" s="11"/>
      <c r="E482" s="12"/>
      <c r="F482" s="11"/>
      <c r="G482" s="74">
        <f t="shared" si="252"/>
        <v>565</v>
      </c>
      <c r="H482" s="75">
        <f t="shared" si="252"/>
        <v>5806</v>
      </c>
      <c r="I482" s="88">
        <f t="shared" si="248"/>
        <v>0</v>
      </c>
      <c r="J482" s="78">
        <f t="shared" si="249"/>
        <v>0</v>
      </c>
      <c r="K482" s="78">
        <f t="shared" si="250"/>
        <v>0</v>
      </c>
      <c r="L482" s="78">
        <f t="shared" si="251"/>
        <v>0</v>
      </c>
      <c r="M482" s="78">
        <f t="shared" ca="1" si="234"/>
        <v>0.22147651006711411</v>
      </c>
      <c r="N482" s="78">
        <f t="shared" ca="1" si="235"/>
        <v>6.3331222292590236E-2</v>
      </c>
      <c r="O482" s="78">
        <f t="shared" si="236"/>
        <v>5.0000000000000001E-4</v>
      </c>
      <c r="P482" s="13"/>
      <c r="Q482" s="8"/>
      <c r="R482" s="13"/>
      <c r="S482" s="89">
        <f t="shared" si="224"/>
        <v>0</v>
      </c>
      <c r="T482" s="75">
        <f t="shared" si="225"/>
        <v>0</v>
      </c>
      <c r="U482" s="90">
        <f t="shared" si="226"/>
        <v>0</v>
      </c>
      <c r="V482" s="82">
        <f t="shared" si="227"/>
        <v>0</v>
      </c>
      <c r="W482" s="8"/>
      <c r="X482" s="8"/>
      <c r="Y482" s="12"/>
      <c r="Z482" s="12"/>
      <c r="AA482" s="12"/>
      <c r="AB482" s="12"/>
      <c r="AC482" s="91">
        <f t="shared" si="243"/>
        <v>0</v>
      </c>
      <c r="AD482" s="75">
        <f t="shared" si="244"/>
        <v>0</v>
      </c>
      <c r="AE482" s="88">
        <f t="shared" si="228"/>
        <v>0</v>
      </c>
      <c r="AF482" s="92">
        <f t="shared" si="229"/>
        <v>0</v>
      </c>
      <c r="AG482" s="93">
        <f t="shared" si="230"/>
        <v>0</v>
      </c>
      <c r="AH482" s="93">
        <f t="shared" si="231"/>
        <v>0</v>
      </c>
      <c r="AI482" s="78">
        <f t="shared" si="232"/>
        <v>0</v>
      </c>
      <c r="AJ482" s="92">
        <f t="shared" si="245"/>
        <v>0</v>
      </c>
      <c r="AK482" s="78">
        <f t="shared" si="246"/>
        <v>0</v>
      </c>
      <c r="AL482" s="11"/>
      <c r="AM482" s="14"/>
      <c r="AN482" s="11"/>
      <c r="AO482" s="15"/>
      <c r="AP482" s="11"/>
      <c r="AQ482" s="11"/>
      <c r="AR482" s="11"/>
      <c r="AS482" s="75" t="str">
        <f t="shared" si="237"/>
        <v/>
      </c>
      <c r="AT482" s="75" t="str">
        <f t="shared" ca="1" si="238"/>
        <v/>
      </c>
      <c r="AU482" s="75" t="str">
        <f t="shared" si="239"/>
        <v/>
      </c>
      <c r="AV482" s="170" t="str">
        <f t="shared" ca="1" si="240"/>
        <v/>
      </c>
      <c r="AW482" s="11"/>
      <c r="AX482" s="11"/>
      <c r="AY482" s="75" t="str">
        <f t="shared" si="241"/>
        <v/>
      </c>
      <c r="AZ482" s="11"/>
      <c r="BA482" s="11"/>
      <c r="BB482" s="75" t="str">
        <f t="shared" si="242"/>
        <v/>
      </c>
      <c r="BC482" s="11"/>
      <c r="BH482" s="52"/>
      <c r="BI482" s="52"/>
      <c r="BJ482" s="52"/>
      <c r="BK482" s="52"/>
      <c r="BL482" s="52"/>
      <c r="BM482" s="52"/>
      <c r="BQ482" s="27"/>
      <c r="BR482" s="27"/>
      <c r="BS482" s="27"/>
      <c r="BT482" s="27"/>
      <c r="BU482" s="27"/>
      <c r="BV482" s="27"/>
      <c r="BW482" s="54"/>
      <c r="BX482" s="26"/>
      <c r="BY482" s="54"/>
      <c r="BZ482" s="26"/>
      <c r="CA482" s="26"/>
      <c r="CB482" s="26"/>
    </row>
    <row r="483" spans="1:80" ht="17.45" customHeight="1">
      <c r="A483" s="94">
        <f t="shared" si="247"/>
        <v>68.400000000000006</v>
      </c>
      <c r="B483" s="179">
        <f t="shared" si="233"/>
        <v>46216</v>
      </c>
      <c r="C483" s="8"/>
      <c r="D483" s="11"/>
      <c r="E483" s="12"/>
      <c r="F483" s="11"/>
      <c r="G483" s="74">
        <f t="shared" si="252"/>
        <v>565</v>
      </c>
      <c r="H483" s="75">
        <f t="shared" si="252"/>
        <v>5806</v>
      </c>
      <c r="I483" s="88">
        <f t="shared" si="248"/>
        <v>0</v>
      </c>
      <c r="J483" s="78">
        <f t="shared" si="249"/>
        <v>0</v>
      </c>
      <c r="K483" s="78">
        <f t="shared" si="250"/>
        <v>0</v>
      </c>
      <c r="L483" s="78">
        <f t="shared" si="251"/>
        <v>0</v>
      </c>
      <c r="M483" s="78">
        <f t="shared" ca="1" si="234"/>
        <v>0.22147651006711411</v>
      </c>
      <c r="N483" s="78">
        <f t="shared" ca="1" si="235"/>
        <v>6.3331222292590236E-2</v>
      </c>
      <c r="O483" s="78">
        <f t="shared" si="236"/>
        <v>5.0000000000000001E-4</v>
      </c>
      <c r="P483" s="13"/>
      <c r="Q483" s="8"/>
      <c r="R483" s="13"/>
      <c r="S483" s="89">
        <f t="shared" si="224"/>
        <v>0</v>
      </c>
      <c r="T483" s="75">
        <f t="shared" si="225"/>
        <v>0</v>
      </c>
      <c r="U483" s="90">
        <f t="shared" si="226"/>
        <v>0</v>
      </c>
      <c r="V483" s="82">
        <f t="shared" si="227"/>
        <v>0</v>
      </c>
      <c r="W483" s="8"/>
      <c r="X483" s="8"/>
      <c r="Y483" s="12"/>
      <c r="Z483" s="12"/>
      <c r="AA483" s="12"/>
      <c r="AB483" s="12"/>
      <c r="AC483" s="91">
        <f t="shared" si="243"/>
        <v>0</v>
      </c>
      <c r="AD483" s="75">
        <f t="shared" si="244"/>
        <v>0</v>
      </c>
      <c r="AE483" s="88">
        <f t="shared" si="228"/>
        <v>0</v>
      </c>
      <c r="AF483" s="92">
        <f t="shared" si="229"/>
        <v>0</v>
      </c>
      <c r="AG483" s="93">
        <f t="shared" si="230"/>
        <v>0</v>
      </c>
      <c r="AH483" s="93">
        <f t="shared" si="231"/>
        <v>0</v>
      </c>
      <c r="AI483" s="78">
        <f t="shared" si="232"/>
        <v>0</v>
      </c>
      <c r="AJ483" s="92">
        <f t="shared" si="245"/>
        <v>0</v>
      </c>
      <c r="AK483" s="78">
        <f t="shared" si="246"/>
        <v>0</v>
      </c>
      <c r="AL483" s="11"/>
      <c r="AM483" s="14"/>
      <c r="AN483" s="11"/>
      <c r="AO483" s="15"/>
      <c r="AP483" s="11"/>
      <c r="AQ483" s="11"/>
      <c r="AR483" s="11"/>
      <c r="AS483" s="75" t="str">
        <f t="shared" si="237"/>
        <v/>
      </c>
      <c r="AT483" s="75" t="str">
        <f t="shared" ca="1" si="238"/>
        <v/>
      </c>
      <c r="AU483" s="75" t="str">
        <f t="shared" si="239"/>
        <v/>
      </c>
      <c r="AV483" s="170" t="str">
        <f t="shared" ca="1" si="240"/>
        <v/>
      </c>
      <c r="AW483" s="11"/>
      <c r="AX483" s="11"/>
      <c r="AY483" s="75" t="str">
        <f t="shared" si="241"/>
        <v/>
      </c>
      <c r="AZ483" s="11"/>
      <c r="BA483" s="11"/>
      <c r="BB483" s="75" t="str">
        <f t="shared" si="242"/>
        <v/>
      </c>
      <c r="BC483" s="11"/>
      <c r="BH483" s="52"/>
      <c r="BI483" s="52"/>
      <c r="BJ483" s="52"/>
      <c r="BK483" s="52"/>
      <c r="BL483" s="52"/>
      <c r="BM483" s="52"/>
      <c r="BQ483" s="27"/>
      <c r="BR483" s="27"/>
      <c r="BS483" s="27"/>
      <c r="BT483" s="27"/>
      <c r="BU483" s="27"/>
      <c r="BV483" s="27"/>
      <c r="BW483" s="54"/>
      <c r="BX483" s="26"/>
      <c r="BY483" s="54"/>
      <c r="BZ483" s="26"/>
      <c r="CA483" s="26"/>
      <c r="CB483" s="26"/>
    </row>
    <row r="484" spans="1:80" ht="17.45" customHeight="1">
      <c r="A484" s="86">
        <f t="shared" si="247"/>
        <v>68.5</v>
      </c>
      <c r="B484" s="179">
        <f t="shared" si="233"/>
        <v>46217</v>
      </c>
      <c r="C484" s="8"/>
      <c r="D484" s="11"/>
      <c r="E484" s="12"/>
      <c r="F484" s="11"/>
      <c r="G484" s="74">
        <f t="shared" si="252"/>
        <v>565</v>
      </c>
      <c r="H484" s="75">
        <f t="shared" si="252"/>
        <v>5806</v>
      </c>
      <c r="I484" s="88">
        <f t="shared" si="248"/>
        <v>0</v>
      </c>
      <c r="J484" s="78">
        <f t="shared" si="249"/>
        <v>0</v>
      </c>
      <c r="K484" s="78">
        <f t="shared" si="250"/>
        <v>0</v>
      </c>
      <c r="L484" s="78">
        <f t="shared" si="251"/>
        <v>0</v>
      </c>
      <c r="M484" s="78">
        <f t="shared" ca="1" si="234"/>
        <v>0.22147651006711411</v>
      </c>
      <c r="N484" s="78">
        <f t="shared" ca="1" si="235"/>
        <v>6.3331222292590236E-2</v>
      </c>
      <c r="O484" s="78">
        <f t="shared" si="236"/>
        <v>5.0000000000000001E-4</v>
      </c>
      <c r="P484" s="13"/>
      <c r="Q484" s="8"/>
      <c r="R484" s="13"/>
      <c r="S484" s="89">
        <f t="shared" si="224"/>
        <v>0</v>
      </c>
      <c r="T484" s="75">
        <f t="shared" si="225"/>
        <v>0</v>
      </c>
      <c r="U484" s="90">
        <f t="shared" si="226"/>
        <v>0</v>
      </c>
      <c r="V484" s="82">
        <f t="shared" si="227"/>
        <v>0</v>
      </c>
      <c r="W484" s="8"/>
      <c r="X484" s="8"/>
      <c r="Y484" s="12"/>
      <c r="Z484" s="12"/>
      <c r="AA484" s="12"/>
      <c r="AB484" s="12"/>
      <c r="AC484" s="91">
        <f t="shared" si="243"/>
        <v>0</v>
      </c>
      <c r="AD484" s="75">
        <f t="shared" si="244"/>
        <v>0</v>
      </c>
      <c r="AE484" s="88">
        <f t="shared" si="228"/>
        <v>0</v>
      </c>
      <c r="AF484" s="92">
        <f t="shared" si="229"/>
        <v>0</v>
      </c>
      <c r="AG484" s="93">
        <f t="shared" si="230"/>
        <v>0</v>
      </c>
      <c r="AH484" s="93">
        <f t="shared" si="231"/>
        <v>0</v>
      </c>
      <c r="AI484" s="78">
        <f t="shared" si="232"/>
        <v>0</v>
      </c>
      <c r="AJ484" s="92">
        <f t="shared" si="245"/>
        <v>0</v>
      </c>
      <c r="AK484" s="78">
        <f t="shared" si="246"/>
        <v>0</v>
      </c>
      <c r="AL484" s="11"/>
      <c r="AM484" s="14"/>
      <c r="AN484" s="11"/>
      <c r="AO484" s="15"/>
      <c r="AP484" s="11"/>
      <c r="AQ484" s="11"/>
      <c r="AR484" s="11"/>
      <c r="AS484" s="75" t="str">
        <f t="shared" si="237"/>
        <v/>
      </c>
      <c r="AT484" s="75" t="str">
        <f t="shared" ca="1" si="238"/>
        <v/>
      </c>
      <c r="AU484" s="75" t="str">
        <f t="shared" si="239"/>
        <v/>
      </c>
      <c r="AV484" s="170" t="str">
        <f t="shared" ca="1" si="240"/>
        <v/>
      </c>
      <c r="AW484" s="11"/>
      <c r="AX484" s="11"/>
      <c r="AY484" s="75" t="str">
        <f t="shared" si="241"/>
        <v/>
      </c>
      <c r="AZ484" s="11"/>
      <c r="BA484" s="11"/>
      <c r="BB484" s="75" t="str">
        <f t="shared" si="242"/>
        <v/>
      </c>
      <c r="BC484" s="11"/>
      <c r="BH484" s="52"/>
      <c r="BI484" s="52"/>
      <c r="BJ484" s="52"/>
      <c r="BK484" s="52"/>
      <c r="BL484" s="52"/>
      <c r="BM484" s="52"/>
      <c r="BQ484" s="27"/>
      <c r="BR484" s="27"/>
      <c r="BS484" s="27"/>
      <c r="BT484" s="27"/>
      <c r="BU484" s="27"/>
      <c r="BV484" s="27"/>
      <c r="BW484" s="54"/>
      <c r="BX484" s="26"/>
      <c r="BY484" s="54"/>
      <c r="BZ484" s="26"/>
      <c r="CA484" s="26"/>
      <c r="CB484" s="26"/>
    </row>
    <row r="485" spans="1:80" ht="17.45" customHeight="1">
      <c r="A485" s="94">
        <f t="shared" si="247"/>
        <v>68.599999999999994</v>
      </c>
      <c r="B485" s="179">
        <f t="shared" si="233"/>
        <v>46218</v>
      </c>
      <c r="C485" s="8"/>
      <c r="D485" s="11"/>
      <c r="E485" s="12"/>
      <c r="F485" s="11"/>
      <c r="G485" s="74">
        <f t="shared" si="252"/>
        <v>565</v>
      </c>
      <c r="H485" s="75">
        <f t="shared" si="252"/>
        <v>5806</v>
      </c>
      <c r="I485" s="88">
        <f t="shared" si="248"/>
        <v>0</v>
      </c>
      <c r="J485" s="78">
        <f t="shared" si="249"/>
        <v>0</v>
      </c>
      <c r="K485" s="78">
        <f t="shared" si="250"/>
        <v>0</v>
      </c>
      <c r="L485" s="78">
        <f t="shared" si="251"/>
        <v>0</v>
      </c>
      <c r="M485" s="78">
        <f t="shared" ca="1" si="234"/>
        <v>0.22147651006711411</v>
      </c>
      <c r="N485" s="78">
        <f t="shared" ca="1" si="235"/>
        <v>6.3331222292590236E-2</v>
      </c>
      <c r="O485" s="78">
        <f t="shared" si="236"/>
        <v>5.0000000000000001E-4</v>
      </c>
      <c r="P485" s="13"/>
      <c r="Q485" s="8"/>
      <c r="R485" s="13"/>
      <c r="S485" s="89">
        <f t="shared" si="224"/>
        <v>0</v>
      </c>
      <c r="T485" s="75">
        <f t="shared" si="225"/>
        <v>0</v>
      </c>
      <c r="U485" s="90">
        <f t="shared" si="226"/>
        <v>0</v>
      </c>
      <c r="V485" s="82">
        <f t="shared" si="227"/>
        <v>0</v>
      </c>
      <c r="W485" s="8"/>
      <c r="X485" s="8"/>
      <c r="Y485" s="12"/>
      <c r="Z485" s="12"/>
      <c r="AA485" s="12"/>
      <c r="AB485" s="12"/>
      <c r="AC485" s="91">
        <f t="shared" si="243"/>
        <v>0</v>
      </c>
      <c r="AD485" s="75">
        <f t="shared" si="244"/>
        <v>0</v>
      </c>
      <c r="AE485" s="88">
        <f t="shared" si="228"/>
        <v>0</v>
      </c>
      <c r="AF485" s="92">
        <f t="shared" si="229"/>
        <v>0</v>
      </c>
      <c r="AG485" s="93">
        <f t="shared" si="230"/>
        <v>0</v>
      </c>
      <c r="AH485" s="93">
        <f t="shared" si="231"/>
        <v>0</v>
      </c>
      <c r="AI485" s="78">
        <f t="shared" si="232"/>
        <v>0</v>
      </c>
      <c r="AJ485" s="92">
        <f t="shared" si="245"/>
        <v>0</v>
      </c>
      <c r="AK485" s="78">
        <f t="shared" si="246"/>
        <v>0</v>
      </c>
      <c r="AL485" s="11"/>
      <c r="AM485" s="14"/>
      <c r="AN485" s="11"/>
      <c r="AO485" s="15"/>
      <c r="AP485" s="11"/>
      <c r="AQ485" s="11"/>
      <c r="AR485" s="11"/>
      <c r="AS485" s="75" t="str">
        <f t="shared" si="237"/>
        <v/>
      </c>
      <c r="AT485" s="75" t="str">
        <f t="shared" ca="1" si="238"/>
        <v/>
      </c>
      <c r="AU485" s="75" t="str">
        <f t="shared" si="239"/>
        <v/>
      </c>
      <c r="AV485" s="170" t="str">
        <f t="shared" ca="1" si="240"/>
        <v/>
      </c>
      <c r="AW485" s="11"/>
      <c r="AX485" s="11"/>
      <c r="AY485" s="75" t="str">
        <f t="shared" si="241"/>
        <v/>
      </c>
      <c r="AZ485" s="11"/>
      <c r="BA485" s="11"/>
      <c r="BB485" s="75" t="str">
        <f t="shared" si="242"/>
        <v/>
      </c>
      <c r="BC485" s="11"/>
      <c r="BH485" s="52"/>
      <c r="BI485" s="52"/>
      <c r="BJ485" s="52"/>
      <c r="BK485" s="52"/>
      <c r="BL485" s="52"/>
      <c r="BM485" s="52"/>
      <c r="BQ485" s="27"/>
      <c r="BR485" s="27"/>
      <c r="BS485" s="27"/>
      <c r="BT485" s="27"/>
      <c r="BU485" s="27"/>
      <c r="BV485" s="27"/>
      <c r="BW485" s="54"/>
      <c r="BX485" s="26"/>
      <c r="BY485" s="54"/>
      <c r="BZ485" s="26"/>
      <c r="CA485" s="26"/>
      <c r="CB485" s="26"/>
    </row>
    <row r="486" spans="1:80" ht="17.45" customHeight="1" thickBot="1">
      <c r="A486" s="86">
        <f t="shared" si="247"/>
        <v>68.7</v>
      </c>
      <c r="B486" s="180">
        <f t="shared" si="233"/>
        <v>46219</v>
      </c>
      <c r="C486" s="16"/>
      <c r="D486" s="17"/>
      <c r="E486" s="18"/>
      <c r="F486" s="17"/>
      <c r="G486" s="96">
        <f t="shared" si="252"/>
        <v>565</v>
      </c>
      <c r="H486" s="97">
        <f t="shared" si="252"/>
        <v>5806</v>
      </c>
      <c r="I486" s="98">
        <f t="shared" si="248"/>
        <v>0</v>
      </c>
      <c r="J486" s="99">
        <f t="shared" si="249"/>
        <v>0</v>
      </c>
      <c r="K486" s="99">
        <f t="shared" si="250"/>
        <v>0</v>
      </c>
      <c r="L486" s="99">
        <f t="shared" si="251"/>
        <v>0</v>
      </c>
      <c r="M486" s="99">
        <f t="shared" ca="1" si="234"/>
        <v>0.22147651006711411</v>
      </c>
      <c r="N486" s="99">
        <f t="shared" ca="1" si="235"/>
        <v>6.3331222292590236E-2</v>
      </c>
      <c r="O486" s="99">
        <f t="shared" si="236"/>
        <v>5.0000000000000001E-4</v>
      </c>
      <c r="P486" s="19"/>
      <c r="Q486" s="16"/>
      <c r="R486" s="19"/>
      <c r="S486" s="89">
        <f t="shared" si="224"/>
        <v>0</v>
      </c>
      <c r="T486" s="75">
        <f t="shared" si="225"/>
        <v>0</v>
      </c>
      <c r="U486" s="100">
        <f t="shared" si="226"/>
        <v>0</v>
      </c>
      <c r="V486" s="101">
        <f t="shared" si="227"/>
        <v>0</v>
      </c>
      <c r="W486" s="16"/>
      <c r="X486" s="8"/>
      <c r="Y486" s="12"/>
      <c r="Z486" s="12"/>
      <c r="AA486" s="12"/>
      <c r="AB486" s="12"/>
      <c r="AC486" s="102">
        <f t="shared" si="243"/>
        <v>0</v>
      </c>
      <c r="AD486" s="97">
        <f t="shared" si="244"/>
        <v>0</v>
      </c>
      <c r="AE486" s="98">
        <f t="shared" si="228"/>
        <v>0</v>
      </c>
      <c r="AF486" s="103">
        <f t="shared" si="229"/>
        <v>0</v>
      </c>
      <c r="AG486" s="104">
        <f t="shared" si="230"/>
        <v>0</v>
      </c>
      <c r="AH486" s="104">
        <f t="shared" si="231"/>
        <v>0</v>
      </c>
      <c r="AI486" s="99">
        <f t="shared" si="232"/>
        <v>0</v>
      </c>
      <c r="AJ486" s="103">
        <f t="shared" si="245"/>
        <v>0</v>
      </c>
      <c r="AK486" s="99">
        <f t="shared" si="246"/>
        <v>0</v>
      </c>
      <c r="AL486" s="17"/>
      <c r="AM486" s="20"/>
      <c r="AN486" s="17"/>
      <c r="AO486" s="21"/>
      <c r="AP486" s="17"/>
      <c r="AQ486" s="17"/>
      <c r="AR486" s="17"/>
      <c r="AS486" s="97" t="str">
        <f t="shared" si="237"/>
        <v/>
      </c>
      <c r="AT486" s="97" t="str">
        <f t="shared" ca="1" si="238"/>
        <v/>
      </c>
      <c r="AU486" s="97" t="str">
        <f t="shared" si="239"/>
        <v/>
      </c>
      <c r="AV486" s="171" t="str">
        <f t="shared" ca="1" si="240"/>
        <v/>
      </c>
      <c r="AW486" s="17"/>
      <c r="AX486" s="17"/>
      <c r="AY486" s="97" t="str">
        <f t="shared" si="241"/>
        <v/>
      </c>
      <c r="AZ486" s="17"/>
      <c r="BA486" s="17"/>
      <c r="BB486" s="97" t="str">
        <f t="shared" si="242"/>
        <v/>
      </c>
      <c r="BC486" s="17"/>
      <c r="BH486" s="52"/>
      <c r="BI486" s="52"/>
      <c r="BJ486" s="52"/>
      <c r="BK486" s="52"/>
      <c r="BL486" s="52"/>
      <c r="BM486" s="52"/>
      <c r="BQ486" s="27"/>
      <c r="BR486" s="27"/>
      <c r="BS486" s="27"/>
      <c r="BT486" s="27"/>
      <c r="BU486" s="27"/>
      <c r="BV486" s="27"/>
      <c r="BW486" s="54"/>
      <c r="BX486" s="26"/>
      <c r="BY486" s="54"/>
      <c r="BZ486" s="26"/>
      <c r="CA486" s="26"/>
      <c r="CB486" s="26"/>
    </row>
    <row r="487" spans="1:80" ht="17.45" customHeight="1" thickTop="1">
      <c r="A487" s="71">
        <f>A480+1</f>
        <v>69.099999999999994</v>
      </c>
      <c r="B487" s="178">
        <f t="shared" si="233"/>
        <v>46220</v>
      </c>
      <c r="C487" s="4"/>
      <c r="D487" s="5"/>
      <c r="E487" s="6"/>
      <c r="F487" s="5"/>
      <c r="G487" s="74">
        <f t="shared" si="252"/>
        <v>565</v>
      </c>
      <c r="H487" s="75">
        <f t="shared" si="252"/>
        <v>5806</v>
      </c>
      <c r="I487" s="76">
        <f t="shared" si="248"/>
        <v>0</v>
      </c>
      <c r="J487" s="77">
        <f t="shared" si="249"/>
        <v>0</v>
      </c>
      <c r="K487" s="77">
        <f t="shared" si="250"/>
        <v>0</v>
      </c>
      <c r="L487" s="77">
        <f t="shared" si="251"/>
        <v>0</v>
      </c>
      <c r="M487" s="78">
        <f t="shared" ca="1" si="234"/>
        <v>0.22147651006711411</v>
      </c>
      <c r="N487" s="78">
        <f t="shared" ca="1" si="235"/>
        <v>6.3331222292590236E-2</v>
      </c>
      <c r="O487" s="78">
        <f t="shared" si="236"/>
        <v>5.0000000000000001E-4</v>
      </c>
      <c r="P487" s="13"/>
      <c r="Q487" s="8"/>
      <c r="R487" s="13"/>
      <c r="S487" s="79">
        <f t="shared" si="224"/>
        <v>0</v>
      </c>
      <c r="T487" s="80">
        <f t="shared" si="225"/>
        <v>0</v>
      </c>
      <c r="U487" s="90">
        <f t="shared" si="226"/>
        <v>0</v>
      </c>
      <c r="V487" s="82">
        <f t="shared" si="227"/>
        <v>0</v>
      </c>
      <c r="W487" s="4"/>
      <c r="X487" s="4"/>
      <c r="Y487" s="6"/>
      <c r="Z487" s="6"/>
      <c r="AA487" s="6"/>
      <c r="AB487" s="6"/>
      <c r="AC487" s="83">
        <f t="shared" si="243"/>
        <v>0</v>
      </c>
      <c r="AD487" s="80">
        <f t="shared" si="244"/>
        <v>0</v>
      </c>
      <c r="AE487" s="76">
        <f t="shared" si="228"/>
        <v>0</v>
      </c>
      <c r="AF487" s="84">
        <f t="shared" si="229"/>
        <v>0</v>
      </c>
      <c r="AG487" s="85">
        <f t="shared" si="230"/>
        <v>0</v>
      </c>
      <c r="AH487" s="85">
        <f t="shared" si="231"/>
        <v>0</v>
      </c>
      <c r="AI487" s="77">
        <f t="shared" si="232"/>
        <v>0</v>
      </c>
      <c r="AJ487" s="84">
        <f t="shared" si="245"/>
        <v>0</v>
      </c>
      <c r="AK487" s="77">
        <f t="shared" si="246"/>
        <v>0</v>
      </c>
      <c r="AL487" s="5"/>
      <c r="AM487" s="9"/>
      <c r="AN487" s="5"/>
      <c r="AO487" s="10"/>
      <c r="AP487" s="5"/>
      <c r="AQ487" s="5"/>
      <c r="AR487" s="5"/>
      <c r="AS487" s="80" t="str">
        <f t="shared" si="237"/>
        <v/>
      </c>
      <c r="AT487" s="80" t="str">
        <f t="shared" ca="1" si="238"/>
        <v/>
      </c>
      <c r="AU487" s="80" t="str">
        <f t="shared" si="239"/>
        <v/>
      </c>
      <c r="AV487" s="172" t="str">
        <f t="shared" ca="1" si="240"/>
        <v/>
      </c>
      <c r="AW487" s="5"/>
      <c r="AX487" s="5"/>
      <c r="AY487" s="80" t="str">
        <f t="shared" si="241"/>
        <v/>
      </c>
      <c r="AZ487" s="165"/>
      <c r="BA487" s="165"/>
      <c r="BB487" s="80" t="str">
        <f t="shared" si="242"/>
        <v/>
      </c>
      <c r="BC487" s="5"/>
      <c r="BH487" s="52"/>
      <c r="BI487" s="52"/>
      <c r="BJ487" s="52"/>
      <c r="BK487" s="52"/>
      <c r="BL487" s="52"/>
      <c r="BM487" s="52"/>
      <c r="BQ487" s="27"/>
      <c r="BR487" s="27"/>
      <c r="BS487" s="27"/>
      <c r="BT487" s="27"/>
      <c r="BU487" s="27"/>
      <c r="BV487" s="27"/>
      <c r="BW487" s="54"/>
      <c r="BX487" s="26"/>
      <c r="BY487" s="54"/>
      <c r="BZ487" s="26"/>
      <c r="CA487" s="26"/>
      <c r="CB487" s="26"/>
    </row>
    <row r="488" spans="1:80" ht="17.45" customHeight="1">
      <c r="A488" s="86">
        <f t="shared" si="247"/>
        <v>69.2</v>
      </c>
      <c r="B488" s="179">
        <f t="shared" si="233"/>
        <v>46221</v>
      </c>
      <c r="C488" s="8"/>
      <c r="D488" s="11"/>
      <c r="E488" s="12"/>
      <c r="F488" s="11"/>
      <c r="G488" s="74">
        <f t="shared" si="252"/>
        <v>565</v>
      </c>
      <c r="H488" s="75">
        <f t="shared" si="252"/>
        <v>5806</v>
      </c>
      <c r="I488" s="88">
        <f t="shared" si="248"/>
        <v>0</v>
      </c>
      <c r="J488" s="78">
        <f t="shared" si="249"/>
        <v>0</v>
      </c>
      <c r="K488" s="78">
        <f t="shared" si="250"/>
        <v>0</v>
      </c>
      <c r="L488" s="78">
        <f t="shared" si="251"/>
        <v>0</v>
      </c>
      <c r="M488" s="78">
        <f t="shared" ca="1" si="234"/>
        <v>0.22147651006711411</v>
      </c>
      <c r="N488" s="78">
        <f t="shared" ca="1" si="235"/>
        <v>6.3331222292590236E-2</v>
      </c>
      <c r="O488" s="78">
        <f t="shared" si="236"/>
        <v>5.0000000000000001E-4</v>
      </c>
      <c r="P488" s="13"/>
      <c r="Q488" s="8"/>
      <c r="R488" s="13"/>
      <c r="S488" s="89">
        <f t="shared" si="224"/>
        <v>0</v>
      </c>
      <c r="T488" s="75">
        <f t="shared" si="225"/>
        <v>0</v>
      </c>
      <c r="U488" s="90">
        <f t="shared" si="226"/>
        <v>0</v>
      </c>
      <c r="V488" s="82">
        <f t="shared" si="227"/>
        <v>0</v>
      </c>
      <c r="W488" s="8"/>
      <c r="X488" s="8"/>
      <c r="Y488" s="12"/>
      <c r="Z488" s="12"/>
      <c r="AA488" s="12"/>
      <c r="AB488" s="12"/>
      <c r="AC488" s="91">
        <f t="shared" si="243"/>
        <v>0</v>
      </c>
      <c r="AD488" s="75">
        <f t="shared" si="244"/>
        <v>0</v>
      </c>
      <c r="AE488" s="88">
        <f t="shared" si="228"/>
        <v>0</v>
      </c>
      <c r="AF488" s="92">
        <f t="shared" si="229"/>
        <v>0</v>
      </c>
      <c r="AG488" s="93">
        <f t="shared" si="230"/>
        <v>0</v>
      </c>
      <c r="AH488" s="93">
        <f t="shared" si="231"/>
        <v>0</v>
      </c>
      <c r="AI488" s="78">
        <f t="shared" si="232"/>
        <v>0</v>
      </c>
      <c r="AJ488" s="92">
        <f t="shared" si="245"/>
        <v>0</v>
      </c>
      <c r="AK488" s="78">
        <f t="shared" si="246"/>
        <v>0</v>
      </c>
      <c r="AL488" s="11"/>
      <c r="AM488" s="14"/>
      <c r="AN488" s="11"/>
      <c r="AO488" s="15"/>
      <c r="AP488" s="11"/>
      <c r="AQ488" s="11"/>
      <c r="AR488" s="11"/>
      <c r="AS488" s="75" t="str">
        <f t="shared" si="237"/>
        <v/>
      </c>
      <c r="AT488" s="75" t="str">
        <f t="shared" ca="1" si="238"/>
        <v/>
      </c>
      <c r="AU488" s="75" t="str">
        <f t="shared" si="239"/>
        <v/>
      </c>
      <c r="AV488" s="170" t="str">
        <f t="shared" ca="1" si="240"/>
        <v/>
      </c>
      <c r="AW488" s="11"/>
      <c r="AX488" s="11"/>
      <c r="AY488" s="75" t="str">
        <f t="shared" si="241"/>
        <v/>
      </c>
      <c r="AZ488" s="11"/>
      <c r="BA488" s="11"/>
      <c r="BB488" s="75" t="str">
        <f t="shared" si="242"/>
        <v/>
      </c>
      <c r="BC488" s="11"/>
      <c r="BH488" s="52"/>
      <c r="BI488" s="52"/>
      <c r="BJ488" s="52"/>
      <c r="BK488" s="52"/>
      <c r="BL488" s="52"/>
      <c r="BM488" s="52"/>
      <c r="BQ488" s="27"/>
      <c r="BR488" s="27"/>
      <c r="BS488" s="27"/>
      <c r="BT488" s="27"/>
      <c r="BU488" s="27"/>
      <c r="BV488" s="27"/>
      <c r="BW488" s="54"/>
      <c r="BX488" s="26"/>
      <c r="BY488" s="54"/>
      <c r="BZ488" s="26"/>
      <c r="CA488" s="26"/>
      <c r="CB488" s="26"/>
    </row>
    <row r="489" spans="1:80" ht="17.45" customHeight="1">
      <c r="A489" s="94">
        <f t="shared" si="247"/>
        <v>69.3</v>
      </c>
      <c r="B489" s="179">
        <f t="shared" si="233"/>
        <v>46222</v>
      </c>
      <c r="C489" s="8"/>
      <c r="D489" s="11"/>
      <c r="E489" s="12"/>
      <c r="F489" s="11"/>
      <c r="G489" s="74">
        <f t="shared" si="252"/>
        <v>565</v>
      </c>
      <c r="H489" s="75">
        <f t="shared" si="252"/>
        <v>5806</v>
      </c>
      <c r="I489" s="88">
        <f t="shared" si="248"/>
        <v>0</v>
      </c>
      <c r="J489" s="78">
        <f t="shared" si="249"/>
        <v>0</v>
      </c>
      <c r="K489" s="78">
        <f t="shared" si="250"/>
        <v>0</v>
      </c>
      <c r="L489" s="78">
        <f t="shared" si="251"/>
        <v>0</v>
      </c>
      <c r="M489" s="78">
        <f t="shared" ca="1" si="234"/>
        <v>0.22147651006711411</v>
      </c>
      <c r="N489" s="78">
        <f t="shared" ca="1" si="235"/>
        <v>6.3331222292590236E-2</v>
      </c>
      <c r="O489" s="78">
        <f t="shared" si="236"/>
        <v>5.0000000000000001E-4</v>
      </c>
      <c r="P489" s="13"/>
      <c r="Q489" s="8"/>
      <c r="R489" s="13"/>
      <c r="S489" s="89">
        <f t="shared" si="224"/>
        <v>0</v>
      </c>
      <c r="T489" s="75">
        <f t="shared" si="225"/>
        <v>0</v>
      </c>
      <c r="U489" s="90">
        <f t="shared" si="226"/>
        <v>0</v>
      </c>
      <c r="V489" s="82">
        <f t="shared" si="227"/>
        <v>0</v>
      </c>
      <c r="W489" s="8"/>
      <c r="X489" s="8"/>
      <c r="Y489" s="12"/>
      <c r="Z489" s="12"/>
      <c r="AA489" s="12"/>
      <c r="AB489" s="12"/>
      <c r="AC489" s="91">
        <f t="shared" si="243"/>
        <v>0</v>
      </c>
      <c r="AD489" s="75">
        <f t="shared" si="244"/>
        <v>0</v>
      </c>
      <c r="AE489" s="88">
        <f t="shared" si="228"/>
        <v>0</v>
      </c>
      <c r="AF489" s="92">
        <f t="shared" si="229"/>
        <v>0</v>
      </c>
      <c r="AG489" s="93">
        <f t="shared" si="230"/>
        <v>0</v>
      </c>
      <c r="AH489" s="93">
        <f t="shared" si="231"/>
        <v>0</v>
      </c>
      <c r="AI489" s="78">
        <f t="shared" si="232"/>
        <v>0</v>
      </c>
      <c r="AJ489" s="92">
        <f t="shared" si="245"/>
        <v>0</v>
      </c>
      <c r="AK489" s="78">
        <f t="shared" si="246"/>
        <v>0</v>
      </c>
      <c r="AL489" s="11"/>
      <c r="AM489" s="14"/>
      <c r="AN489" s="11"/>
      <c r="AO489" s="15"/>
      <c r="AP489" s="11"/>
      <c r="AQ489" s="11"/>
      <c r="AR489" s="11"/>
      <c r="AS489" s="75" t="str">
        <f t="shared" si="237"/>
        <v/>
      </c>
      <c r="AT489" s="75" t="str">
        <f t="shared" ca="1" si="238"/>
        <v/>
      </c>
      <c r="AU489" s="75" t="str">
        <f t="shared" si="239"/>
        <v/>
      </c>
      <c r="AV489" s="170" t="str">
        <f t="shared" ca="1" si="240"/>
        <v/>
      </c>
      <c r="AW489" s="11"/>
      <c r="AX489" s="11"/>
      <c r="AY489" s="75" t="str">
        <f t="shared" si="241"/>
        <v/>
      </c>
      <c r="AZ489" s="11"/>
      <c r="BA489" s="11"/>
      <c r="BB489" s="75" t="str">
        <f t="shared" si="242"/>
        <v/>
      </c>
      <c r="BC489" s="11"/>
      <c r="BH489" s="52"/>
      <c r="BI489" s="52"/>
      <c r="BJ489" s="52"/>
      <c r="BK489" s="52"/>
      <c r="BL489" s="52"/>
      <c r="BM489" s="52"/>
      <c r="BQ489" s="27"/>
      <c r="BR489" s="27"/>
      <c r="BS489" s="27"/>
      <c r="BT489" s="27"/>
      <c r="BU489" s="27"/>
      <c r="BV489" s="27"/>
      <c r="BW489" s="54"/>
      <c r="BX489" s="26"/>
      <c r="BY489" s="54"/>
      <c r="BZ489" s="26"/>
      <c r="CA489" s="26"/>
      <c r="CB489" s="26"/>
    </row>
    <row r="490" spans="1:80" ht="17.45" customHeight="1">
      <c r="A490" s="86">
        <f t="shared" si="247"/>
        <v>69.400000000000006</v>
      </c>
      <c r="B490" s="179">
        <f t="shared" si="233"/>
        <v>46223</v>
      </c>
      <c r="C490" s="8"/>
      <c r="D490" s="11"/>
      <c r="E490" s="12"/>
      <c r="F490" s="11"/>
      <c r="G490" s="74">
        <f t="shared" si="252"/>
        <v>565</v>
      </c>
      <c r="H490" s="75">
        <f t="shared" si="252"/>
        <v>5806</v>
      </c>
      <c r="I490" s="88">
        <f t="shared" si="248"/>
        <v>0</v>
      </c>
      <c r="J490" s="78">
        <f t="shared" si="249"/>
        <v>0</v>
      </c>
      <c r="K490" s="78">
        <f t="shared" si="250"/>
        <v>0</v>
      </c>
      <c r="L490" s="78">
        <f t="shared" si="251"/>
        <v>0</v>
      </c>
      <c r="M490" s="78">
        <f t="shared" ca="1" si="234"/>
        <v>0.22147651006711411</v>
      </c>
      <c r="N490" s="78">
        <f t="shared" ca="1" si="235"/>
        <v>6.3331222292590236E-2</v>
      </c>
      <c r="O490" s="78">
        <f t="shared" si="236"/>
        <v>5.0000000000000001E-4</v>
      </c>
      <c r="P490" s="13"/>
      <c r="Q490" s="8"/>
      <c r="R490" s="13"/>
      <c r="S490" s="89">
        <f t="shared" si="224"/>
        <v>0</v>
      </c>
      <c r="T490" s="75">
        <f t="shared" si="225"/>
        <v>0</v>
      </c>
      <c r="U490" s="90">
        <f t="shared" si="226"/>
        <v>0</v>
      </c>
      <c r="V490" s="82">
        <f t="shared" si="227"/>
        <v>0</v>
      </c>
      <c r="W490" s="8"/>
      <c r="X490" s="8"/>
      <c r="Y490" s="12"/>
      <c r="Z490" s="12"/>
      <c r="AA490" s="12"/>
      <c r="AB490" s="12"/>
      <c r="AC490" s="91">
        <f t="shared" si="243"/>
        <v>0</v>
      </c>
      <c r="AD490" s="75">
        <f t="shared" si="244"/>
        <v>0</v>
      </c>
      <c r="AE490" s="88">
        <f t="shared" si="228"/>
        <v>0</v>
      </c>
      <c r="AF490" s="92">
        <f t="shared" si="229"/>
        <v>0</v>
      </c>
      <c r="AG490" s="93">
        <f t="shared" si="230"/>
        <v>0</v>
      </c>
      <c r="AH490" s="93">
        <f t="shared" si="231"/>
        <v>0</v>
      </c>
      <c r="AI490" s="78">
        <f t="shared" si="232"/>
        <v>0</v>
      </c>
      <c r="AJ490" s="92">
        <f t="shared" si="245"/>
        <v>0</v>
      </c>
      <c r="AK490" s="78">
        <f t="shared" si="246"/>
        <v>0</v>
      </c>
      <c r="AL490" s="11"/>
      <c r="AM490" s="14"/>
      <c r="AN490" s="11"/>
      <c r="AO490" s="15"/>
      <c r="AP490" s="11"/>
      <c r="AQ490" s="11"/>
      <c r="AR490" s="11"/>
      <c r="AS490" s="75" t="str">
        <f t="shared" si="237"/>
        <v/>
      </c>
      <c r="AT490" s="75" t="str">
        <f t="shared" ca="1" si="238"/>
        <v/>
      </c>
      <c r="AU490" s="75" t="str">
        <f t="shared" si="239"/>
        <v/>
      </c>
      <c r="AV490" s="170" t="str">
        <f t="shared" ca="1" si="240"/>
        <v/>
      </c>
      <c r="AW490" s="11"/>
      <c r="AX490" s="11"/>
      <c r="AY490" s="75" t="str">
        <f t="shared" si="241"/>
        <v/>
      </c>
      <c r="AZ490" s="11"/>
      <c r="BA490" s="11"/>
      <c r="BB490" s="75" t="str">
        <f t="shared" si="242"/>
        <v/>
      </c>
      <c r="BC490" s="11"/>
      <c r="BH490" s="52"/>
      <c r="BI490" s="52"/>
      <c r="BJ490" s="52"/>
      <c r="BK490" s="52"/>
      <c r="BL490" s="52"/>
      <c r="BM490" s="52"/>
      <c r="BQ490" s="27"/>
      <c r="BR490" s="27"/>
      <c r="BS490" s="27"/>
      <c r="BT490" s="27"/>
      <c r="BU490" s="27"/>
      <c r="BV490" s="27"/>
      <c r="BW490" s="54"/>
      <c r="BX490" s="26"/>
      <c r="BY490" s="54"/>
      <c r="BZ490" s="26"/>
      <c r="CA490" s="26"/>
      <c r="CB490" s="26"/>
    </row>
    <row r="491" spans="1:80" ht="17.45" customHeight="1">
      <c r="A491" s="94">
        <f t="shared" si="247"/>
        <v>69.5</v>
      </c>
      <c r="B491" s="179">
        <f t="shared" si="233"/>
        <v>46224</v>
      </c>
      <c r="C491" s="8"/>
      <c r="D491" s="11"/>
      <c r="E491" s="12"/>
      <c r="F491" s="11"/>
      <c r="G491" s="74">
        <f t="shared" si="252"/>
        <v>565</v>
      </c>
      <c r="H491" s="75">
        <f t="shared" si="252"/>
        <v>5806</v>
      </c>
      <c r="I491" s="88">
        <f t="shared" si="248"/>
        <v>0</v>
      </c>
      <c r="J491" s="78">
        <f t="shared" si="249"/>
        <v>0</v>
      </c>
      <c r="K491" s="78">
        <f t="shared" si="250"/>
        <v>0</v>
      </c>
      <c r="L491" s="78">
        <f t="shared" si="251"/>
        <v>0</v>
      </c>
      <c r="M491" s="78">
        <f t="shared" ca="1" si="234"/>
        <v>0.22147651006711411</v>
      </c>
      <c r="N491" s="78">
        <f t="shared" ca="1" si="235"/>
        <v>6.3331222292590236E-2</v>
      </c>
      <c r="O491" s="78">
        <f t="shared" si="236"/>
        <v>5.0000000000000001E-4</v>
      </c>
      <c r="P491" s="13"/>
      <c r="Q491" s="8"/>
      <c r="R491" s="13"/>
      <c r="S491" s="89">
        <f t="shared" si="224"/>
        <v>0</v>
      </c>
      <c r="T491" s="75">
        <f t="shared" si="225"/>
        <v>0</v>
      </c>
      <c r="U491" s="90">
        <f t="shared" si="226"/>
        <v>0</v>
      </c>
      <c r="V491" s="82">
        <f t="shared" si="227"/>
        <v>0</v>
      </c>
      <c r="W491" s="8"/>
      <c r="X491" s="8"/>
      <c r="Y491" s="12"/>
      <c r="Z491" s="12"/>
      <c r="AA491" s="12"/>
      <c r="AB491" s="12"/>
      <c r="AC491" s="91">
        <f t="shared" si="243"/>
        <v>0</v>
      </c>
      <c r="AD491" s="75">
        <f t="shared" si="244"/>
        <v>0</v>
      </c>
      <c r="AE491" s="88">
        <f t="shared" si="228"/>
        <v>0</v>
      </c>
      <c r="AF491" s="92">
        <f t="shared" si="229"/>
        <v>0</v>
      </c>
      <c r="AG491" s="93">
        <f t="shared" si="230"/>
        <v>0</v>
      </c>
      <c r="AH491" s="93">
        <f t="shared" si="231"/>
        <v>0</v>
      </c>
      <c r="AI491" s="78">
        <f t="shared" si="232"/>
        <v>0</v>
      </c>
      <c r="AJ491" s="92">
        <f t="shared" si="245"/>
        <v>0</v>
      </c>
      <c r="AK491" s="78">
        <f t="shared" si="246"/>
        <v>0</v>
      </c>
      <c r="AL491" s="11"/>
      <c r="AM491" s="14"/>
      <c r="AN491" s="11"/>
      <c r="AO491" s="15"/>
      <c r="AP491" s="11"/>
      <c r="AQ491" s="11"/>
      <c r="AR491" s="11"/>
      <c r="AS491" s="75" t="str">
        <f t="shared" si="237"/>
        <v/>
      </c>
      <c r="AT491" s="75" t="str">
        <f t="shared" ca="1" si="238"/>
        <v/>
      </c>
      <c r="AU491" s="75" t="str">
        <f t="shared" si="239"/>
        <v/>
      </c>
      <c r="AV491" s="170" t="str">
        <f t="shared" ca="1" si="240"/>
        <v/>
      </c>
      <c r="AW491" s="11"/>
      <c r="AX491" s="11"/>
      <c r="AY491" s="75" t="str">
        <f t="shared" si="241"/>
        <v/>
      </c>
      <c r="AZ491" s="11"/>
      <c r="BA491" s="11"/>
      <c r="BB491" s="75" t="str">
        <f t="shared" si="242"/>
        <v/>
      </c>
      <c r="BC491" s="11"/>
      <c r="BH491" s="52"/>
      <c r="BI491" s="52"/>
      <c r="BJ491" s="52"/>
      <c r="BK491" s="52"/>
      <c r="BL491" s="52"/>
      <c r="BM491" s="52"/>
      <c r="BQ491" s="27"/>
      <c r="BR491" s="27"/>
      <c r="BS491" s="27"/>
      <c r="BT491" s="27"/>
      <c r="BU491" s="27"/>
      <c r="BV491" s="27"/>
      <c r="BW491" s="54"/>
      <c r="BX491" s="26"/>
      <c r="BY491" s="54"/>
      <c r="BZ491" s="26"/>
      <c r="CA491" s="26"/>
      <c r="CB491" s="26"/>
    </row>
    <row r="492" spans="1:80" ht="17.45" customHeight="1">
      <c r="A492" s="86">
        <f t="shared" si="247"/>
        <v>69.599999999999994</v>
      </c>
      <c r="B492" s="179">
        <f t="shared" si="233"/>
        <v>46225</v>
      </c>
      <c r="C492" s="8"/>
      <c r="D492" s="11"/>
      <c r="E492" s="12"/>
      <c r="F492" s="11"/>
      <c r="G492" s="74">
        <f t="shared" si="252"/>
        <v>565</v>
      </c>
      <c r="H492" s="75">
        <f t="shared" si="252"/>
        <v>5806</v>
      </c>
      <c r="I492" s="88">
        <f t="shared" si="248"/>
        <v>0</v>
      </c>
      <c r="J492" s="78">
        <f t="shared" si="249"/>
        <v>0</v>
      </c>
      <c r="K492" s="78">
        <f t="shared" si="250"/>
        <v>0</v>
      </c>
      <c r="L492" s="78">
        <f t="shared" si="251"/>
        <v>0</v>
      </c>
      <c r="M492" s="78">
        <f t="shared" ca="1" si="234"/>
        <v>0.22147651006711411</v>
      </c>
      <c r="N492" s="78">
        <f t="shared" ca="1" si="235"/>
        <v>6.3331222292590236E-2</v>
      </c>
      <c r="O492" s="78">
        <f t="shared" si="236"/>
        <v>5.0000000000000001E-4</v>
      </c>
      <c r="P492" s="13"/>
      <c r="Q492" s="8"/>
      <c r="R492" s="13"/>
      <c r="S492" s="89">
        <f t="shared" si="224"/>
        <v>0</v>
      </c>
      <c r="T492" s="75">
        <f t="shared" si="225"/>
        <v>0</v>
      </c>
      <c r="U492" s="90">
        <f t="shared" si="226"/>
        <v>0</v>
      </c>
      <c r="V492" s="82">
        <f t="shared" si="227"/>
        <v>0</v>
      </c>
      <c r="W492" s="8"/>
      <c r="X492" s="8"/>
      <c r="Y492" s="12"/>
      <c r="Z492" s="12"/>
      <c r="AA492" s="12"/>
      <c r="AB492" s="12"/>
      <c r="AC492" s="91">
        <f t="shared" si="243"/>
        <v>0</v>
      </c>
      <c r="AD492" s="75">
        <f t="shared" si="244"/>
        <v>0</v>
      </c>
      <c r="AE492" s="88">
        <f t="shared" si="228"/>
        <v>0</v>
      </c>
      <c r="AF492" s="92">
        <f t="shared" si="229"/>
        <v>0</v>
      </c>
      <c r="AG492" s="93">
        <f t="shared" si="230"/>
        <v>0</v>
      </c>
      <c r="AH492" s="93">
        <f t="shared" si="231"/>
        <v>0</v>
      </c>
      <c r="AI492" s="78">
        <f t="shared" si="232"/>
        <v>0</v>
      </c>
      <c r="AJ492" s="92">
        <f t="shared" si="245"/>
        <v>0</v>
      </c>
      <c r="AK492" s="78">
        <f t="shared" si="246"/>
        <v>0</v>
      </c>
      <c r="AL492" s="11"/>
      <c r="AM492" s="14"/>
      <c r="AN492" s="11"/>
      <c r="AO492" s="15"/>
      <c r="AP492" s="11"/>
      <c r="AQ492" s="11"/>
      <c r="AR492" s="11"/>
      <c r="AS492" s="75" t="str">
        <f t="shared" si="237"/>
        <v/>
      </c>
      <c r="AT492" s="75" t="str">
        <f t="shared" ca="1" si="238"/>
        <v/>
      </c>
      <c r="AU492" s="75" t="str">
        <f t="shared" si="239"/>
        <v/>
      </c>
      <c r="AV492" s="170" t="str">
        <f t="shared" ca="1" si="240"/>
        <v/>
      </c>
      <c r="AW492" s="11"/>
      <c r="AX492" s="11"/>
      <c r="AY492" s="75" t="str">
        <f t="shared" si="241"/>
        <v/>
      </c>
      <c r="AZ492" s="11"/>
      <c r="BA492" s="11"/>
      <c r="BB492" s="75" t="str">
        <f t="shared" si="242"/>
        <v/>
      </c>
      <c r="BC492" s="11"/>
      <c r="BH492" s="52"/>
      <c r="BI492" s="52"/>
      <c r="BJ492" s="52"/>
      <c r="BK492" s="52"/>
      <c r="BL492" s="52"/>
      <c r="BM492" s="52"/>
      <c r="BQ492" s="27"/>
      <c r="BR492" s="27"/>
      <c r="BS492" s="27"/>
      <c r="BT492" s="27"/>
      <c r="BU492" s="27"/>
      <c r="BV492" s="27"/>
      <c r="BW492" s="54"/>
      <c r="BX492" s="26"/>
      <c r="BY492" s="54"/>
      <c r="BZ492" s="26"/>
      <c r="CA492" s="26"/>
      <c r="CB492" s="26"/>
    </row>
    <row r="493" spans="1:80" ht="17.45" customHeight="1" thickBot="1">
      <c r="A493" s="94">
        <f t="shared" si="247"/>
        <v>69.7</v>
      </c>
      <c r="B493" s="180">
        <f t="shared" si="233"/>
        <v>46226</v>
      </c>
      <c r="C493" s="16"/>
      <c r="D493" s="17"/>
      <c r="E493" s="18"/>
      <c r="F493" s="17"/>
      <c r="G493" s="96">
        <f t="shared" si="252"/>
        <v>565</v>
      </c>
      <c r="H493" s="97">
        <f t="shared" si="252"/>
        <v>5806</v>
      </c>
      <c r="I493" s="98">
        <f t="shared" si="248"/>
        <v>0</v>
      </c>
      <c r="J493" s="99">
        <f t="shared" si="249"/>
        <v>0</v>
      </c>
      <c r="K493" s="99">
        <f t="shared" si="250"/>
        <v>0</v>
      </c>
      <c r="L493" s="99">
        <f t="shared" si="251"/>
        <v>0</v>
      </c>
      <c r="M493" s="99">
        <f t="shared" ca="1" si="234"/>
        <v>0.22147651006711411</v>
      </c>
      <c r="N493" s="99">
        <f t="shared" ca="1" si="235"/>
        <v>6.3331222292590236E-2</v>
      </c>
      <c r="O493" s="99">
        <f t="shared" si="236"/>
        <v>5.0000000000000001E-4</v>
      </c>
      <c r="P493" s="19"/>
      <c r="Q493" s="16"/>
      <c r="R493" s="19"/>
      <c r="S493" s="89">
        <f t="shared" si="224"/>
        <v>0</v>
      </c>
      <c r="T493" s="75">
        <f t="shared" si="225"/>
        <v>0</v>
      </c>
      <c r="U493" s="100">
        <f t="shared" si="226"/>
        <v>0</v>
      </c>
      <c r="V493" s="101">
        <f t="shared" si="227"/>
        <v>0</v>
      </c>
      <c r="W493" s="16"/>
      <c r="X493" s="8"/>
      <c r="Y493" s="12"/>
      <c r="Z493" s="12"/>
      <c r="AA493" s="12"/>
      <c r="AB493" s="12"/>
      <c r="AC493" s="102">
        <f t="shared" si="243"/>
        <v>0</v>
      </c>
      <c r="AD493" s="97">
        <f t="shared" si="244"/>
        <v>0</v>
      </c>
      <c r="AE493" s="98">
        <f t="shared" si="228"/>
        <v>0</v>
      </c>
      <c r="AF493" s="103">
        <f t="shared" si="229"/>
        <v>0</v>
      </c>
      <c r="AG493" s="104">
        <f t="shared" si="230"/>
        <v>0</v>
      </c>
      <c r="AH493" s="104">
        <f t="shared" si="231"/>
        <v>0</v>
      </c>
      <c r="AI493" s="99">
        <f t="shared" si="232"/>
        <v>0</v>
      </c>
      <c r="AJ493" s="103">
        <f t="shared" si="245"/>
        <v>0</v>
      </c>
      <c r="AK493" s="99">
        <f t="shared" si="246"/>
        <v>0</v>
      </c>
      <c r="AL493" s="17"/>
      <c r="AM493" s="20"/>
      <c r="AN493" s="17"/>
      <c r="AO493" s="21"/>
      <c r="AP493" s="17"/>
      <c r="AQ493" s="17"/>
      <c r="AR493" s="17"/>
      <c r="AS493" s="97" t="str">
        <f t="shared" si="237"/>
        <v/>
      </c>
      <c r="AT493" s="97" t="str">
        <f t="shared" ca="1" si="238"/>
        <v/>
      </c>
      <c r="AU493" s="97" t="str">
        <f t="shared" si="239"/>
        <v/>
      </c>
      <c r="AV493" s="171" t="str">
        <f t="shared" ca="1" si="240"/>
        <v/>
      </c>
      <c r="AW493" s="17"/>
      <c r="AX493" s="17"/>
      <c r="AY493" s="97" t="str">
        <f t="shared" si="241"/>
        <v/>
      </c>
      <c r="AZ493" s="17"/>
      <c r="BA493" s="17"/>
      <c r="BB493" s="97" t="str">
        <f t="shared" si="242"/>
        <v/>
      </c>
      <c r="BC493" s="17"/>
      <c r="BH493" s="52"/>
      <c r="BI493" s="52"/>
      <c r="BJ493" s="52"/>
      <c r="BK493" s="52"/>
      <c r="BL493" s="52"/>
      <c r="BM493" s="52"/>
      <c r="BQ493" s="27"/>
      <c r="BR493" s="27"/>
      <c r="BS493" s="27"/>
      <c r="BT493" s="27"/>
      <c r="BU493" s="27"/>
      <c r="BV493" s="27"/>
      <c r="BW493" s="54"/>
      <c r="BX493" s="26"/>
      <c r="BY493" s="54"/>
      <c r="BZ493" s="26"/>
      <c r="CA493" s="26"/>
      <c r="CB493" s="26"/>
    </row>
    <row r="494" spans="1:80" ht="17.45" customHeight="1" thickTop="1">
      <c r="A494" s="105">
        <f>A487+1</f>
        <v>70.099999999999994</v>
      </c>
      <c r="B494" s="178">
        <f t="shared" si="233"/>
        <v>46227</v>
      </c>
      <c r="C494" s="4"/>
      <c r="D494" s="5"/>
      <c r="E494" s="6"/>
      <c r="F494" s="5"/>
      <c r="G494" s="74">
        <f t="shared" si="252"/>
        <v>565</v>
      </c>
      <c r="H494" s="75">
        <f t="shared" si="252"/>
        <v>5806</v>
      </c>
      <c r="I494" s="76">
        <f t="shared" si="248"/>
        <v>0</v>
      </c>
      <c r="J494" s="77">
        <f t="shared" si="249"/>
        <v>0</v>
      </c>
      <c r="K494" s="77">
        <f t="shared" si="250"/>
        <v>0</v>
      </c>
      <c r="L494" s="77">
        <f t="shared" si="251"/>
        <v>0</v>
      </c>
      <c r="M494" s="78">
        <f t="shared" ca="1" si="234"/>
        <v>0.22147651006711411</v>
      </c>
      <c r="N494" s="78">
        <f t="shared" ca="1" si="235"/>
        <v>6.3331222292590236E-2</v>
      </c>
      <c r="O494" s="78">
        <f t="shared" si="236"/>
        <v>5.0000000000000001E-4</v>
      </c>
      <c r="P494" s="13"/>
      <c r="Q494" s="8"/>
      <c r="R494" s="13"/>
      <c r="S494" s="79">
        <f t="shared" si="224"/>
        <v>0</v>
      </c>
      <c r="T494" s="80">
        <f t="shared" si="225"/>
        <v>0</v>
      </c>
      <c r="U494" s="90">
        <f t="shared" si="226"/>
        <v>0</v>
      </c>
      <c r="V494" s="82">
        <f t="shared" si="227"/>
        <v>0</v>
      </c>
      <c r="W494" s="4"/>
      <c r="X494" s="4"/>
      <c r="Y494" s="6"/>
      <c r="Z494" s="6"/>
      <c r="AA494" s="6"/>
      <c r="AB494" s="6"/>
      <c r="AC494" s="83">
        <f t="shared" si="243"/>
        <v>0</v>
      </c>
      <c r="AD494" s="80">
        <f t="shared" si="244"/>
        <v>0</v>
      </c>
      <c r="AE494" s="76">
        <f t="shared" si="228"/>
        <v>0</v>
      </c>
      <c r="AF494" s="84">
        <f t="shared" si="229"/>
        <v>0</v>
      </c>
      <c r="AG494" s="85">
        <f t="shared" si="230"/>
        <v>0</v>
      </c>
      <c r="AH494" s="85">
        <f t="shared" si="231"/>
        <v>0</v>
      </c>
      <c r="AI494" s="77">
        <f t="shared" si="232"/>
        <v>0</v>
      </c>
      <c r="AJ494" s="84">
        <f t="shared" si="245"/>
        <v>0</v>
      </c>
      <c r="AK494" s="77">
        <f t="shared" si="246"/>
        <v>0</v>
      </c>
      <c r="AL494" s="5"/>
      <c r="AM494" s="9"/>
      <c r="AN494" s="5"/>
      <c r="AO494" s="10"/>
      <c r="AP494" s="5"/>
      <c r="AQ494" s="5"/>
      <c r="AR494" s="5"/>
      <c r="AS494" s="80" t="str">
        <f t="shared" si="237"/>
        <v/>
      </c>
      <c r="AT494" s="80" t="str">
        <f t="shared" ca="1" si="238"/>
        <v/>
      </c>
      <c r="AU494" s="80" t="str">
        <f t="shared" si="239"/>
        <v/>
      </c>
      <c r="AV494" s="172" t="str">
        <f t="shared" ca="1" si="240"/>
        <v/>
      </c>
      <c r="AW494" s="5"/>
      <c r="AX494" s="5"/>
      <c r="AY494" s="80" t="str">
        <f t="shared" si="241"/>
        <v/>
      </c>
      <c r="AZ494" s="165"/>
      <c r="BA494" s="165"/>
      <c r="BB494" s="80" t="str">
        <f t="shared" si="242"/>
        <v/>
      </c>
      <c r="BC494" s="5"/>
      <c r="BH494" s="52"/>
      <c r="BI494" s="52"/>
      <c r="BJ494" s="52"/>
      <c r="BK494" s="52"/>
      <c r="BL494" s="52"/>
      <c r="BM494" s="52"/>
      <c r="BQ494" s="27"/>
      <c r="BR494" s="27"/>
      <c r="BS494" s="27"/>
      <c r="BT494" s="27"/>
      <c r="BU494" s="27"/>
      <c r="BV494" s="27"/>
      <c r="BW494" s="54"/>
      <c r="BX494" s="26"/>
      <c r="BY494" s="54"/>
      <c r="BZ494" s="26"/>
      <c r="CA494" s="26"/>
      <c r="CB494" s="26"/>
    </row>
    <row r="495" spans="1:80" ht="17.45" customHeight="1">
      <c r="A495" s="94">
        <f t="shared" si="247"/>
        <v>70.2</v>
      </c>
      <c r="B495" s="179">
        <f t="shared" si="233"/>
        <v>46228</v>
      </c>
      <c r="C495" s="8"/>
      <c r="D495" s="11"/>
      <c r="E495" s="12"/>
      <c r="F495" s="11"/>
      <c r="G495" s="74">
        <f t="shared" si="252"/>
        <v>565</v>
      </c>
      <c r="H495" s="75">
        <f t="shared" si="252"/>
        <v>5806</v>
      </c>
      <c r="I495" s="88">
        <f t="shared" si="248"/>
        <v>0</v>
      </c>
      <c r="J495" s="78">
        <f t="shared" si="249"/>
        <v>0</v>
      </c>
      <c r="K495" s="78">
        <f t="shared" si="250"/>
        <v>0</v>
      </c>
      <c r="L495" s="78">
        <f t="shared" si="251"/>
        <v>0</v>
      </c>
      <c r="M495" s="78">
        <f t="shared" ca="1" si="234"/>
        <v>0.22147651006711411</v>
      </c>
      <c r="N495" s="78">
        <f t="shared" ca="1" si="235"/>
        <v>6.3331222292590236E-2</v>
      </c>
      <c r="O495" s="78">
        <f t="shared" si="236"/>
        <v>5.0000000000000001E-4</v>
      </c>
      <c r="P495" s="13"/>
      <c r="Q495" s="8"/>
      <c r="R495" s="13"/>
      <c r="S495" s="89">
        <f t="shared" si="224"/>
        <v>0</v>
      </c>
      <c r="T495" s="75">
        <f t="shared" si="225"/>
        <v>0</v>
      </c>
      <c r="U495" s="90">
        <f t="shared" si="226"/>
        <v>0</v>
      </c>
      <c r="V495" s="82">
        <f t="shared" si="227"/>
        <v>0</v>
      </c>
      <c r="W495" s="8"/>
      <c r="X495" s="8"/>
      <c r="Y495" s="12"/>
      <c r="Z495" s="12"/>
      <c r="AA495" s="12"/>
      <c r="AB495" s="12"/>
      <c r="AC495" s="91">
        <f t="shared" si="243"/>
        <v>0</v>
      </c>
      <c r="AD495" s="75">
        <f t="shared" si="244"/>
        <v>0</v>
      </c>
      <c r="AE495" s="88">
        <f t="shared" si="228"/>
        <v>0</v>
      </c>
      <c r="AF495" s="92">
        <f t="shared" si="229"/>
        <v>0</v>
      </c>
      <c r="AG495" s="93">
        <f t="shared" si="230"/>
        <v>0</v>
      </c>
      <c r="AH495" s="93">
        <f t="shared" si="231"/>
        <v>0</v>
      </c>
      <c r="AI495" s="78">
        <f t="shared" si="232"/>
        <v>0</v>
      </c>
      <c r="AJ495" s="92">
        <f t="shared" si="245"/>
        <v>0</v>
      </c>
      <c r="AK495" s="78">
        <f t="shared" si="246"/>
        <v>0</v>
      </c>
      <c r="AL495" s="11"/>
      <c r="AM495" s="14"/>
      <c r="AN495" s="11"/>
      <c r="AO495" s="15"/>
      <c r="AP495" s="11"/>
      <c r="AQ495" s="11"/>
      <c r="AR495" s="11"/>
      <c r="AS495" s="75" t="str">
        <f t="shared" si="237"/>
        <v/>
      </c>
      <c r="AT495" s="75" t="str">
        <f t="shared" ca="1" si="238"/>
        <v/>
      </c>
      <c r="AU495" s="75" t="str">
        <f t="shared" si="239"/>
        <v/>
      </c>
      <c r="AV495" s="170" t="str">
        <f t="shared" ca="1" si="240"/>
        <v/>
      </c>
      <c r="AW495" s="11"/>
      <c r="AX495" s="11"/>
      <c r="AY495" s="75" t="str">
        <f t="shared" si="241"/>
        <v/>
      </c>
      <c r="AZ495" s="11"/>
      <c r="BA495" s="11"/>
      <c r="BB495" s="75" t="str">
        <f t="shared" si="242"/>
        <v/>
      </c>
      <c r="BC495" s="11"/>
      <c r="BH495" s="52"/>
      <c r="BI495" s="52"/>
      <c r="BJ495" s="52"/>
      <c r="BK495" s="52"/>
      <c r="BL495" s="52"/>
      <c r="BM495" s="52"/>
      <c r="BQ495" s="27"/>
      <c r="BR495" s="27"/>
      <c r="BS495" s="27"/>
      <c r="BT495" s="27"/>
      <c r="BU495" s="27"/>
      <c r="BV495" s="27"/>
      <c r="BW495" s="54"/>
      <c r="BX495" s="26"/>
      <c r="BY495" s="54"/>
      <c r="BZ495" s="26"/>
      <c r="CA495" s="26"/>
      <c r="CB495" s="26"/>
    </row>
    <row r="496" spans="1:80" ht="17.45" customHeight="1">
      <c r="A496" s="86">
        <f t="shared" si="247"/>
        <v>70.3</v>
      </c>
      <c r="B496" s="179">
        <f t="shared" si="233"/>
        <v>46229</v>
      </c>
      <c r="C496" s="8"/>
      <c r="D496" s="11"/>
      <c r="E496" s="12"/>
      <c r="F496" s="11"/>
      <c r="G496" s="74">
        <f t="shared" si="252"/>
        <v>565</v>
      </c>
      <c r="H496" s="75">
        <f t="shared" si="252"/>
        <v>5806</v>
      </c>
      <c r="I496" s="88">
        <f t="shared" si="248"/>
        <v>0</v>
      </c>
      <c r="J496" s="78">
        <f t="shared" si="249"/>
        <v>0</v>
      </c>
      <c r="K496" s="78">
        <f t="shared" si="250"/>
        <v>0</v>
      </c>
      <c r="L496" s="78">
        <f t="shared" si="251"/>
        <v>0</v>
      </c>
      <c r="M496" s="78">
        <f t="shared" ca="1" si="234"/>
        <v>0.22147651006711411</v>
      </c>
      <c r="N496" s="78">
        <f t="shared" ca="1" si="235"/>
        <v>6.3331222292590236E-2</v>
      </c>
      <c r="O496" s="78">
        <f t="shared" si="236"/>
        <v>5.0000000000000001E-4</v>
      </c>
      <c r="P496" s="13"/>
      <c r="Q496" s="8"/>
      <c r="R496" s="13"/>
      <c r="S496" s="89">
        <f t="shared" si="224"/>
        <v>0</v>
      </c>
      <c r="T496" s="75">
        <f t="shared" si="225"/>
        <v>0</v>
      </c>
      <c r="U496" s="90">
        <f t="shared" si="226"/>
        <v>0</v>
      </c>
      <c r="V496" s="82">
        <f t="shared" si="227"/>
        <v>0</v>
      </c>
      <c r="W496" s="8"/>
      <c r="X496" s="8"/>
      <c r="Y496" s="12"/>
      <c r="Z496" s="12"/>
      <c r="AA496" s="12"/>
      <c r="AB496" s="12"/>
      <c r="AC496" s="91">
        <f t="shared" si="243"/>
        <v>0</v>
      </c>
      <c r="AD496" s="75">
        <f t="shared" si="244"/>
        <v>0</v>
      </c>
      <c r="AE496" s="88">
        <f t="shared" si="228"/>
        <v>0</v>
      </c>
      <c r="AF496" s="92">
        <f t="shared" si="229"/>
        <v>0</v>
      </c>
      <c r="AG496" s="93">
        <f t="shared" si="230"/>
        <v>0</v>
      </c>
      <c r="AH496" s="93">
        <f t="shared" si="231"/>
        <v>0</v>
      </c>
      <c r="AI496" s="78">
        <f t="shared" si="232"/>
        <v>0</v>
      </c>
      <c r="AJ496" s="92">
        <f t="shared" si="245"/>
        <v>0</v>
      </c>
      <c r="AK496" s="78">
        <f t="shared" si="246"/>
        <v>0</v>
      </c>
      <c r="AL496" s="11"/>
      <c r="AM496" s="14"/>
      <c r="AN496" s="11"/>
      <c r="AO496" s="15"/>
      <c r="AP496" s="11"/>
      <c r="AQ496" s="11"/>
      <c r="AR496" s="11"/>
      <c r="AS496" s="75" t="str">
        <f t="shared" si="237"/>
        <v/>
      </c>
      <c r="AT496" s="75" t="str">
        <f t="shared" ca="1" si="238"/>
        <v/>
      </c>
      <c r="AU496" s="75" t="str">
        <f t="shared" si="239"/>
        <v/>
      </c>
      <c r="AV496" s="170" t="str">
        <f t="shared" ca="1" si="240"/>
        <v/>
      </c>
      <c r="AW496" s="11"/>
      <c r="AX496" s="11"/>
      <c r="AY496" s="75" t="str">
        <f t="shared" si="241"/>
        <v/>
      </c>
      <c r="AZ496" s="11"/>
      <c r="BA496" s="11"/>
      <c r="BB496" s="75" t="str">
        <f t="shared" si="242"/>
        <v/>
      </c>
      <c r="BC496" s="11"/>
      <c r="BH496" s="52"/>
      <c r="BI496" s="52"/>
      <c r="BJ496" s="52"/>
      <c r="BK496" s="52"/>
      <c r="BL496" s="52"/>
      <c r="BM496" s="52"/>
      <c r="BQ496" s="27"/>
      <c r="BR496" s="27"/>
      <c r="BS496" s="27"/>
      <c r="BT496" s="27"/>
      <c r="BU496" s="27"/>
      <c r="BV496" s="27"/>
      <c r="BW496" s="54"/>
      <c r="BX496" s="26"/>
      <c r="BY496" s="54"/>
      <c r="BZ496" s="26"/>
      <c r="CA496" s="26"/>
      <c r="CB496" s="26"/>
    </row>
    <row r="497" spans="1:80" ht="17.45" customHeight="1">
      <c r="A497" s="94">
        <f t="shared" si="247"/>
        <v>70.400000000000006</v>
      </c>
      <c r="B497" s="179">
        <f t="shared" si="233"/>
        <v>46230</v>
      </c>
      <c r="C497" s="8"/>
      <c r="D497" s="11"/>
      <c r="E497" s="12"/>
      <c r="F497" s="11"/>
      <c r="G497" s="74">
        <f t="shared" si="252"/>
        <v>565</v>
      </c>
      <c r="H497" s="75">
        <f t="shared" si="252"/>
        <v>5806</v>
      </c>
      <c r="I497" s="88">
        <f t="shared" si="248"/>
        <v>0</v>
      </c>
      <c r="J497" s="78">
        <f t="shared" si="249"/>
        <v>0</v>
      </c>
      <c r="K497" s="78">
        <f t="shared" si="250"/>
        <v>0</v>
      </c>
      <c r="L497" s="78">
        <f t="shared" si="251"/>
        <v>0</v>
      </c>
      <c r="M497" s="78">
        <f t="shared" ca="1" si="234"/>
        <v>0.22147651006711411</v>
      </c>
      <c r="N497" s="78">
        <f t="shared" ca="1" si="235"/>
        <v>6.3331222292590236E-2</v>
      </c>
      <c r="O497" s="78">
        <f t="shared" si="236"/>
        <v>5.0000000000000001E-4</v>
      </c>
      <c r="P497" s="13"/>
      <c r="Q497" s="8"/>
      <c r="R497" s="13"/>
      <c r="S497" s="89">
        <f t="shared" si="224"/>
        <v>0</v>
      </c>
      <c r="T497" s="75">
        <f t="shared" si="225"/>
        <v>0</v>
      </c>
      <c r="U497" s="90">
        <f t="shared" si="226"/>
        <v>0</v>
      </c>
      <c r="V497" s="82">
        <f t="shared" si="227"/>
        <v>0</v>
      </c>
      <c r="W497" s="8"/>
      <c r="X497" s="8"/>
      <c r="Y497" s="12"/>
      <c r="Z497" s="12"/>
      <c r="AA497" s="12"/>
      <c r="AB497" s="12"/>
      <c r="AC497" s="91">
        <f t="shared" si="243"/>
        <v>0</v>
      </c>
      <c r="AD497" s="75">
        <f t="shared" si="244"/>
        <v>0</v>
      </c>
      <c r="AE497" s="88">
        <f t="shared" si="228"/>
        <v>0</v>
      </c>
      <c r="AF497" s="92">
        <f t="shared" si="229"/>
        <v>0</v>
      </c>
      <c r="AG497" s="93">
        <f t="shared" si="230"/>
        <v>0</v>
      </c>
      <c r="AH497" s="93">
        <f t="shared" si="231"/>
        <v>0</v>
      </c>
      <c r="AI497" s="78">
        <f t="shared" si="232"/>
        <v>0</v>
      </c>
      <c r="AJ497" s="92">
        <f t="shared" si="245"/>
        <v>0</v>
      </c>
      <c r="AK497" s="78">
        <f t="shared" si="246"/>
        <v>0</v>
      </c>
      <c r="AL497" s="11"/>
      <c r="AM497" s="14"/>
      <c r="AN497" s="11"/>
      <c r="AO497" s="15"/>
      <c r="AP497" s="11"/>
      <c r="AQ497" s="11"/>
      <c r="AR497" s="11"/>
      <c r="AS497" s="75" t="str">
        <f t="shared" si="237"/>
        <v/>
      </c>
      <c r="AT497" s="75" t="str">
        <f t="shared" ca="1" si="238"/>
        <v/>
      </c>
      <c r="AU497" s="75" t="str">
        <f t="shared" si="239"/>
        <v/>
      </c>
      <c r="AV497" s="170" t="str">
        <f t="shared" ca="1" si="240"/>
        <v/>
      </c>
      <c r="AW497" s="11"/>
      <c r="AX497" s="11"/>
      <c r="AY497" s="75" t="str">
        <f t="shared" si="241"/>
        <v/>
      </c>
      <c r="AZ497" s="11"/>
      <c r="BA497" s="11"/>
      <c r="BB497" s="75" t="str">
        <f t="shared" si="242"/>
        <v/>
      </c>
      <c r="BC497" s="11"/>
      <c r="BH497" s="52"/>
      <c r="BI497" s="52"/>
      <c r="BJ497" s="52"/>
      <c r="BK497" s="52"/>
      <c r="BL497" s="52"/>
      <c r="BM497" s="52"/>
      <c r="BQ497" s="27"/>
      <c r="BR497" s="27"/>
      <c r="BS497" s="27"/>
      <c r="BT497" s="27"/>
      <c r="BU497" s="27"/>
      <c r="BV497" s="27"/>
      <c r="BW497" s="54"/>
      <c r="BX497" s="26"/>
      <c r="BY497" s="54"/>
      <c r="BZ497" s="26"/>
      <c r="CA497" s="26"/>
      <c r="CB497" s="26"/>
    </row>
    <row r="498" spans="1:80" ht="17.45" customHeight="1">
      <c r="A498" s="86">
        <f t="shared" si="247"/>
        <v>70.5</v>
      </c>
      <c r="B498" s="179">
        <f t="shared" si="233"/>
        <v>46231</v>
      </c>
      <c r="C498" s="8"/>
      <c r="D498" s="11"/>
      <c r="E498" s="12"/>
      <c r="F498" s="11"/>
      <c r="G498" s="74">
        <f t="shared" si="252"/>
        <v>565</v>
      </c>
      <c r="H498" s="75">
        <f t="shared" si="252"/>
        <v>5806</v>
      </c>
      <c r="I498" s="88">
        <f t="shared" si="248"/>
        <v>0</v>
      </c>
      <c r="J498" s="78">
        <f t="shared" si="249"/>
        <v>0</v>
      </c>
      <c r="K498" s="78">
        <f t="shared" si="250"/>
        <v>0</v>
      </c>
      <c r="L498" s="78">
        <f t="shared" si="251"/>
        <v>0</v>
      </c>
      <c r="M498" s="78">
        <f t="shared" ca="1" si="234"/>
        <v>0.22147651006711411</v>
      </c>
      <c r="N498" s="78">
        <f t="shared" ca="1" si="235"/>
        <v>6.3331222292590236E-2</v>
      </c>
      <c r="O498" s="78">
        <f t="shared" si="236"/>
        <v>5.0000000000000001E-4</v>
      </c>
      <c r="P498" s="13"/>
      <c r="Q498" s="8"/>
      <c r="R498" s="13"/>
      <c r="S498" s="89">
        <f t="shared" si="224"/>
        <v>0</v>
      </c>
      <c r="T498" s="75">
        <f t="shared" si="225"/>
        <v>0</v>
      </c>
      <c r="U498" s="90">
        <f t="shared" si="226"/>
        <v>0</v>
      </c>
      <c r="V498" s="82">
        <f t="shared" si="227"/>
        <v>0</v>
      </c>
      <c r="W498" s="8"/>
      <c r="X498" s="8"/>
      <c r="Y498" s="12"/>
      <c r="Z498" s="12"/>
      <c r="AA498" s="12"/>
      <c r="AB498" s="12"/>
      <c r="AC498" s="91">
        <f t="shared" si="243"/>
        <v>0</v>
      </c>
      <c r="AD498" s="75">
        <f t="shared" si="244"/>
        <v>0</v>
      </c>
      <c r="AE498" s="88">
        <f t="shared" si="228"/>
        <v>0</v>
      </c>
      <c r="AF498" s="92">
        <f t="shared" si="229"/>
        <v>0</v>
      </c>
      <c r="AG498" s="93">
        <f t="shared" si="230"/>
        <v>0</v>
      </c>
      <c r="AH498" s="93">
        <f t="shared" si="231"/>
        <v>0</v>
      </c>
      <c r="AI498" s="78">
        <f t="shared" si="232"/>
        <v>0</v>
      </c>
      <c r="AJ498" s="92">
        <f t="shared" si="245"/>
        <v>0</v>
      </c>
      <c r="AK498" s="78">
        <f t="shared" si="246"/>
        <v>0</v>
      </c>
      <c r="AL498" s="11"/>
      <c r="AM498" s="14"/>
      <c r="AN498" s="11"/>
      <c r="AO498" s="15"/>
      <c r="AP498" s="11"/>
      <c r="AQ498" s="11"/>
      <c r="AR498" s="11"/>
      <c r="AS498" s="75" t="str">
        <f t="shared" si="237"/>
        <v/>
      </c>
      <c r="AT498" s="75" t="str">
        <f t="shared" ca="1" si="238"/>
        <v/>
      </c>
      <c r="AU498" s="75" t="str">
        <f t="shared" si="239"/>
        <v/>
      </c>
      <c r="AV498" s="170" t="str">
        <f t="shared" ca="1" si="240"/>
        <v/>
      </c>
      <c r="AW498" s="11"/>
      <c r="AX498" s="11"/>
      <c r="AY498" s="75" t="str">
        <f t="shared" si="241"/>
        <v/>
      </c>
      <c r="AZ498" s="11"/>
      <c r="BA498" s="11"/>
      <c r="BB498" s="75" t="str">
        <f t="shared" si="242"/>
        <v/>
      </c>
      <c r="BC498" s="11"/>
      <c r="BH498" s="52"/>
      <c r="BI498" s="52"/>
      <c r="BJ498" s="52"/>
      <c r="BK498" s="52"/>
      <c r="BL498" s="52"/>
      <c r="BM498" s="52"/>
      <c r="BQ498" s="27"/>
      <c r="BR498" s="27"/>
      <c r="BS498" s="27"/>
      <c r="BT498" s="27"/>
      <c r="BU498" s="27"/>
      <c r="BV498" s="27"/>
      <c r="BW498" s="54"/>
      <c r="BX498" s="26"/>
      <c r="BY498" s="54"/>
      <c r="BZ498" s="26"/>
      <c r="CA498" s="26"/>
      <c r="CB498" s="26"/>
    </row>
    <row r="499" spans="1:80" ht="17.45" customHeight="1">
      <c r="A499" s="94">
        <f t="shared" si="247"/>
        <v>70.599999999999994</v>
      </c>
      <c r="B499" s="179">
        <f t="shared" si="233"/>
        <v>46232</v>
      </c>
      <c r="C499" s="8"/>
      <c r="D499" s="11"/>
      <c r="E499" s="12"/>
      <c r="F499" s="11"/>
      <c r="G499" s="74">
        <f t="shared" si="252"/>
        <v>565</v>
      </c>
      <c r="H499" s="75">
        <f t="shared" si="252"/>
        <v>5806</v>
      </c>
      <c r="I499" s="88">
        <f t="shared" si="248"/>
        <v>0</v>
      </c>
      <c r="J499" s="78">
        <f t="shared" si="249"/>
        <v>0</v>
      </c>
      <c r="K499" s="78">
        <f t="shared" si="250"/>
        <v>0</v>
      </c>
      <c r="L499" s="78">
        <f t="shared" si="251"/>
        <v>0</v>
      </c>
      <c r="M499" s="78">
        <f t="shared" ca="1" si="234"/>
        <v>0.22147651006711411</v>
      </c>
      <c r="N499" s="78">
        <f t="shared" ca="1" si="235"/>
        <v>6.3331222292590236E-2</v>
      </c>
      <c r="O499" s="78">
        <f t="shared" si="236"/>
        <v>5.0000000000000001E-4</v>
      </c>
      <c r="P499" s="13"/>
      <c r="Q499" s="8"/>
      <c r="R499" s="13"/>
      <c r="S499" s="89">
        <f t="shared" si="224"/>
        <v>0</v>
      </c>
      <c r="T499" s="75">
        <f t="shared" si="225"/>
        <v>0</v>
      </c>
      <c r="U499" s="90">
        <f t="shared" si="226"/>
        <v>0</v>
      </c>
      <c r="V499" s="82">
        <f t="shared" si="227"/>
        <v>0</v>
      </c>
      <c r="W499" s="8"/>
      <c r="X499" s="8"/>
      <c r="Y499" s="12"/>
      <c r="Z499" s="12"/>
      <c r="AA499" s="12"/>
      <c r="AB499" s="12"/>
      <c r="AC499" s="91">
        <f t="shared" si="243"/>
        <v>0</v>
      </c>
      <c r="AD499" s="75">
        <f t="shared" si="244"/>
        <v>0</v>
      </c>
      <c r="AE499" s="88">
        <f t="shared" si="228"/>
        <v>0</v>
      </c>
      <c r="AF499" s="92">
        <f t="shared" si="229"/>
        <v>0</v>
      </c>
      <c r="AG499" s="93">
        <f t="shared" si="230"/>
        <v>0</v>
      </c>
      <c r="AH499" s="93">
        <f t="shared" si="231"/>
        <v>0</v>
      </c>
      <c r="AI499" s="78">
        <f t="shared" si="232"/>
        <v>0</v>
      </c>
      <c r="AJ499" s="92">
        <f t="shared" si="245"/>
        <v>0</v>
      </c>
      <c r="AK499" s="78">
        <f t="shared" si="246"/>
        <v>0</v>
      </c>
      <c r="AL499" s="11"/>
      <c r="AM499" s="14"/>
      <c r="AN499" s="11"/>
      <c r="AO499" s="15"/>
      <c r="AP499" s="11"/>
      <c r="AQ499" s="11"/>
      <c r="AR499" s="11"/>
      <c r="AS499" s="75" t="str">
        <f t="shared" si="237"/>
        <v/>
      </c>
      <c r="AT499" s="75" t="str">
        <f t="shared" ca="1" si="238"/>
        <v/>
      </c>
      <c r="AU499" s="75" t="str">
        <f t="shared" si="239"/>
        <v/>
      </c>
      <c r="AV499" s="170" t="str">
        <f t="shared" ca="1" si="240"/>
        <v/>
      </c>
      <c r="AW499" s="11"/>
      <c r="AX499" s="11"/>
      <c r="AY499" s="75" t="str">
        <f t="shared" si="241"/>
        <v/>
      </c>
      <c r="AZ499" s="11"/>
      <c r="BA499" s="11"/>
      <c r="BB499" s="75" t="str">
        <f t="shared" si="242"/>
        <v/>
      </c>
      <c r="BC499" s="11"/>
      <c r="BH499" s="52"/>
      <c r="BI499" s="52"/>
      <c r="BJ499" s="52"/>
      <c r="BK499" s="52"/>
      <c r="BL499" s="52"/>
      <c r="BM499" s="52"/>
      <c r="BQ499" s="27"/>
      <c r="BR499" s="27"/>
      <c r="BS499" s="27"/>
      <c r="BT499" s="27"/>
      <c r="BU499" s="27"/>
      <c r="BV499" s="27"/>
      <c r="BW499" s="54"/>
      <c r="BX499" s="26"/>
      <c r="BY499" s="54"/>
      <c r="BZ499" s="26"/>
      <c r="CA499" s="26"/>
      <c r="CB499" s="26"/>
    </row>
    <row r="500" spans="1:80" ht="17.45" customHeight="1" thickBot="1">
      <c r="A500" s="112">
        <f t="shared" si="247"/>
        <v>70.7</v>
      </c>
      <c r="B500" s="180">
        <f t="shared" si="233"/>
        <v>46233</v>
      </c>
      <c r="C500" s="16"/>
      <c r="D500" s="17"/>
      <c r="E500" s="18"/>
      <c r="F500" s="17"/>
      <c r="G500" s="96">
        <f t="shared" si="252"/>
        <v>565</v>
      </c>
      <c r="H500" s="97">
        <f t="shared" si="252"/>
        <v>5806</v>
      </c>
      <c r="I500" s="98">
        <f t="shared" si="248"/>
        <v>0</v>
      </c>
      <c r="J500" s="99">
        <f t="shared" si="249"/>
        <v>0</v>
      </c>
      <c r="K500" s="99">
        <f t="shared" si="250"/>
        <v>0</v>
      </c>
      <c r="L500" s="99">
        <f t="shared" si="251"/>
        <v>0</v>
      </c>
      <c r="M500" s="99">
        <f t="shared" ca="1" si="234"/>
        <v>0.22147651006711411</v>
      </c>
      <c r="N500" s="99">
        <f t="shared" ca="1" si="235"/>
        <v>6.3331222292590236E-2</v>
      </c>
      <c r="O500" s="99">
        <f t="shared" si="236"/>
        <v>5.0000000000000001E-4</v>
      </c>
      <c r="P500" s="19"/>
      <c r="Q500" s="16"/>
      <c r="R500" s="19"/>
      <c r="S500" s="89">
        <f t="shared" si="224"/>
        <v>0</v>
      </c>
      <c r="T500" s="75">
        <f t="shared" si="225"/>
        <v>0</v>
      </c>
      <c r="U500" s="100">
        <f t="shared" si="226"/>
        <v>0</v>
      </c>
      <c r="V500" s="101">
        <f t="shared" si="227"/>
        <v>0</v>
      </c>
      <c r="W500" s="16"/>
      <c r="X500" s="16"/>
      <c r="Y500" s="18"/>
      <c r="Z500" s="18"/>
      <c r="AA500" s="18"/>
      <c r="AB500" s="18"/>
      <c r="AC500" s="102">
        <f t="shared" si="243"/>
        <v>0</v>
      </c>
      <c r="AD500" s="97">
        <f t="shared" si="244"/>
        <v>0</v>
      </c>
      <c r="AE500" s="98">
        <f t="shared" si="228"/>
        <v>0</v>
      </c>
      <c r="AF500" s="103">
        <f t="shared" si="229"/>
        <v>0</v>
      </c>
      <c r="AG500" s="104">
        <f t="shared" si="230"/>
        <v>0</v>
      </c>
      <c r="AH500" s="104">
        <f t="shared" si="231"/>
        <v>0</v>
      </c>
      <c r="AI500" s="99">
        <f t="shared" si="232"/>
        <v>0</v>
      </c>
      <c r="AJ500" s="103">
        <f t="shared" si="245"/>
        <v>0</v>
      </c>
      <c r="AK500" s="99">
        <f t="shared" si="246"/>
        <v>0</v>
      </c>
      <c r="AL500" s="17"/>
      <c r="AM500" s="20"/>
      <c r="AN500" s="17"/>
      <c r="AO500" s="21"/>
      <c r="AP500" s="17"/>
      <c r="AQ500" s="17"/>
      <c r="AR500" s="17"/>
      <c r="AS500" s="97" t="str">
        <f t="shared" si="237"/>
        <v/>
      </c>
      <c r="AT500" s="97" t="str">
        <f t="shared" ca="1" si="238"/>
        <v/>
      </c>
      <c r="AU500" s="97" t="str">
        <f t="shared" si="239"/>
        <v/>
      </c>
      <c r="AV500" s="171" t="str">
        <f t="shared" ca="1" si="240"/>
        <v/>
      </c>
      <c r="AW500" s="17"/>
      <c r="AX500" s="17"/>
      <c r="AY500" s="97" t="str">
        <f t="shared" si="241"/>
        <v/>
      </c>
      <c r="AZ500" s="17"/>
      <c r="BA500" s="17"/>
      <c r="BB500" s="97" t="str">
        <f t="shared" si="242"/>
        <v/>
      </c>
      <c r="BC500" s="17"/>
      <c r="BH500" s="52"/>
      <c r="BI500" s="52"/>
      <c r="BJ500" s="52"/>
      <c r="BK500" s="52"/>
      <c r="BL500" s="52"/>
      <c r="BM500" s="52"/>
      <c r="BQ500" s="27"/>
      <c r="BR500" s="27"/>
      <c r="BS500" s="27"/>
      <c r="BT500" s="27"/>
      <c r="BU500" s="27"/>
      <c r="BV500" s="27"/>
      <c r="BW500" s="54"/>
      <c r="BX500" s="26"/>
      <c r="BY500" s="54"/>
      <c r="BZ500" s="26"/>
      <c r="CA500" s="26"/>
      <c r="CB500" s="26"/>
    </row>
    <row r="501" spans="1:80" ht="17.45" customHeight="1" thickTop="1">
      <c r="A501" s="55"/>
      <c r="AH501" s="29"/>
    </row>
    <row r="502" spans="1:80" ht="17.45" customHeight="1">
      <c r="A502" s="55"/>
      <c r="AH502" s="29"/>
    </row>
    <row r="503" spans="1:80" ht="17.45" customHeight="1">
      <c r="A503" s="55"/>
      <c r="AH503" s="29"/>
    </row>
    <row r="504" spans="1:80" ht="17.45" customHeight="1" thickBot="1">
      <c r="A504" s="55"/>
      <c r="AH504" s="29"/>
    </row>
    <row r="505" spans="1:80" ht="33" customHeight="1" thickBot="1">
      <c r="A505" s="244" t="s">
        <v>5</v>
      </c>
      <c r="B505" s="205" t="s">
        <v>5</v>
      </c>
      <c r="C505" s="205" t="s">
        <v>5</v>
      </c>
      <c r="D505" s="205" t="s">
        <v>5</v>
      </c>
      <c r="E505" s="205" t="s">
        <v>5</v>
      </c>
      <c r="F505" s="205" t="s">
        <v>5</v>
      </c>
      <c r="G505" s="205" t="s">
        <v>5</v>
      </c>
      <c r="H505" s="205" t="s">
        <v>5</v>
      </c>
      <c r="I505" s="205" t="s">
        <v>5</v>
      </c>
      <c r="J505" s="205" t="s">
        <v>5</v>
      </c>
      <c r="K505" s="205" t="s">
        <v>5</v>
      </c>
      <c r="L505" s="205" t="s">
        <v>5</v>
      </c>
      <c r="M505" s="205" t="s">
        <v>5</v>
      </c>
      <c r="N505" s="205" t="s">
        <v>5</v>
      </c>
      <c r="O505" s="205" t="s">
        <v>5</v>
      </c>
      <c r="P505" s="205" t="s">
        <v>5</v>
      </c>
      <c r="Q505" s="205" t="s">
        <v>5</v>
      </c>
      <c r="R505" s="205" t="s">
        <v>5</v>
      </c>
      <c r="S505" s="205" t="s">
        <v>5</v>
      </c>
      <c r="T505" s="205" t="s">
        <v>5</v>
      </c>
      <c r="U505" s="205" t="s">
        <v>5</v>
      </c>
      <c r="V505" s="205" t="s">
        <v>5</v>
      </c>
      <c r="W505" s="205" t="s">
        <v>5</v>
      </c>
      <c r="X505" s="205" t="s">
        <v>5</v>
      </c>
      <c r="Y505" s="205" t="s">
        <v>5</v>
      </c>
      <c r="Z505" s="205" t="s">
        <v>5</v>
      </c>
      <c r="AA505" s="205" t="s">
        <v>5</v>
      </c>
      <c r="AB505" s="205" t="s">
        <v>5</v>
      </c>
      <c r="AC505" s="205" t="s">
        <v>5</v>
      </c>
      <c r="AD505" s="205" t="s">
        <v>5</v>
      </c>
      <c r="AE505" s="205" t="s">
        <v>5</v>
      </c>
      <c r="AF505" s="205" t="s">
        <v>5</v>
      </c>
      <c r="AG505" s="205" t="s">
        <v>5</v>
      </c>
      <c r="AH505" s="206" t="s">
        <v>5</v>
      </c>
      <c r="AK505" s="52"/>
      <c r="AN505" s="29"/>
      <c r="AQ505" s="53"/>
      <c r="AT505" s="53"/>
      <c r="BH505" s="52"/>
      <c r="BI505" s="52"/>
      <c r="BJ505" s="52"/>
      <c r="BK505" s="52"/>
      <c r="BL505" s="52"/>
      <c r="BM505" s="52"/>
      <c r="BN505" s="54"/>
      <c r="BO505" s="54"/>
      <c r="BP505" s="54"/>
      <c r="BQ505" s="54"/>
      <c r="BR505" s="54"/>
      <c r="BS505" s="54"/>
    </row>
    <row r="506" spans="1:80" s="207" customFormat="1" ht="33" customHeight="1" thickBot="1">
      <c r="A506" s="212" t="s">
        <v>87</v>
      </c>
      <c r="B506" s="212" t="s">
        <v>88</v>
      </c>
      <c r="C506" s="212" t="s">
        <v>6</v>
      </c>
      <c r="D506" s="212" t="s">
        <v>7</v>
      </c>
      <c r="E506" s="212" t="s">
        <v>8</v>
      </c>
      <c r="F506" s="212" t="s">
        <v>9</v>
      </c>
      <c r="G506" s="212" t="s">
        <v>10</v>
      </c>
      <c r="H506" s="212" t="s">
        <v>11</v>
      </c>
      <c r="I506" s="213" t="s">
        <v>13</v>
      </c>
      <c r="J506" s="241" t="s">
        <v>12</v>
      </c>
      <c r="K506" s="212" t="s">
        <v>15</v>
      </c>
      <c r="L506" s="212" t="s">
        <v>14</v>
      </c>
      <c r="M506" s="212" t="s">
        <v>17</v>
      </c>
      <c r="N506" s="212" t="s">
        <v>16</v>
      </c>
      <c r="O506" s="212" t="s">
        <v>18</v>
      </c>
      <c r="P506" s="212" t="s">
        <v>19</v>
      </c>
      <c r="Q506" s="212" t="s">
        <v>20</v>
      </c>
      <c r="R506" s="212" t="s">
        <v>21</v>
      </c>
      <c r="S506" s="212" t="s">
        <v>22</v>
      </c>
      <c r="T506" s="212" t="s">
        <v>23</v>
      </c>
      <c r="U506" s="212" t="s">
        <v>24</v>
      </c>
      <c r="V506" s="212" t="s">
        <v>25</v>
      </c>
      <c r="W506" s="212" t="s">
        <v>26</v>
      </c>
      <c r="X506" s="212" t="s">
        <v>27</v>
      </c>
      <c r="Y506" s="212" t="s">
        <v>28</v>
      </c>
      <c r="Z506" s="212" t="s">
        <v>29</v>
      </c>
      <c r="AA506" s="212" t="s">
        <v>30</v>
      </c>
      <c r="AB506" s="212" t="s">
        <v>31</v>
      </c>
      <c r="AC506" s="213" t="s">
        <v>32</v>
      </c>
      <c r="AD506" s="213" t="s">
        <v>33</v>
      </c>
      <c r="AE506" s="212" t="s">
        <v>34</v>
      </c>
      <c r="AF506" s="213" t="s">
        <v>35</v>
      </c>
      <c r="AG506" s="212" t="s">
        <v>36</v>
      </c>
      <c r="AH506" s="213" t="s">
        <v>37</v>
      </c>
      <c r="AO506" s="240"/>
      <c r="AR506" s="208"/>
      <c r="AU506" s="208"/>
      <c r="BO506" s="209"/>
      <c r="BP506" s="209"/>
      <c r="BQ506" s="209"/>
      <c r="BR506" s="209"/>
      <c r="BS506" s="209"/>
      <c r="BT506" s="209"/>
    </row>
    <row r="507" spans="1:80" ht="33" customHeight="1" thickBot="1">
      <c r="A507" s="113"/>
      <c r="B507" s="113"/>
      <c r="C507" s="262" t="s">
        <v>38</v>
      </c>
      <c r="D507" s="263"/>
      <c r="E507" s="263"/>
      <c r="F507" s="263"/>
      <c r="G507" s="263"/>
      <c r="H507" s="263"/>
      <c r="I507" s="263"/>
      <c r="J507" s="263"/>
      <c r="K507" s="263"/>
      <c r="L507" s="263"/>
      <c r="M507" s="263"/>
      <c r="N507" s="263"/>
      <c r="O507" s="264"/>
      <c r="P507" s="262" t="s">
        <v>39</v>
      </c>
      <c r="Q507" s="263"/>
      <c r="R507" s="264"/>
      <c r="S507" s="262" t="s">
        <v>40</v>
      </c>
      <c r="T507" s="263"/>
      <c r="U507" s="263"/>
      <c r="V507" s="263"/>
      <c r="W507" s="263"/>
      <c r="X507" s="263"/>
      <c r="Y507" s="263"/>
      <c r="Z507" s="263"/>
      <c r="AA507" s="263"/>
      <c r="AB507" s="264"/>
      <c r="AC507" s="262" t="s">
        <v>41</v>
      </c>
      <c r="AD507" s="263"/>
      <c r="AE507" s="263"/>
      <c r="AF507" s="263"/>
      <c r="AG507" s="263"/>
      <c r="AH507" s="264"/>
      <c r="AK507" s="52"/>
      <c r="AN507" s="52"/>
      <c r="AO507" s="29"/>
      <c r="AR507" s="53"/>
      <c r="AU507" s="53"/>
      <c r="BH507" s="52"/>
      <c r="BI507" s="52"/>
      <c r="BJ507" s="52"/>
      <c r="BK507" s="52"/>
      <c r="BL507" s="52"/>
      <c r="BM507" s="52"/>
      <c r="BO507" s="54"/>
      <c r="BP507" s="54"/>
      <c r="BQ507" s="54"/>
      <c r="BR507" s="54"/>
      <c r="BS507" s="54"/>
      <c r="BT507" s="54"/>
    </row>
    <row r="508" spans="1:80" ht="33" customHeight="1" thickBot="1">
      <c r="A508" s="114">
        <v>1</v>
      </c>
      <c r="B508" s="115">
        <f>B17</f>
        <v>45750</v>
      </c>
      <c r="C508" s="116">
        <f>SUM(E11:E17)</f>
        <v>7</v>
      </c>
      <c r="D508" s="117">
        <f>SUM(C11:C17)</f>
        <v>0</v>
      </c>
      <c r="E508" s="116">
        <f>SUM(F11:F17)</f>
        <v>16</v>
      </c>
      <c r="F508" s="117">
        <f>SUM(D11:D17)</f>
        <v>2</v>
      </c>
      <c r="G508" s="118">
        <f>INDEX($G$11:$G$500, MATCH($B508-6, $B$11:$B$500, 0))</f>
        <v>894</v>
      </c>
      <c r="H508" s="118">
        <f>INDEX($H$11:$H$500, MATCH($B508-6, $B$11:$B$500, 0))</f>
        <v>6315</v>
      </c>
      <c r="I508" s="118">
        <f t="shared" ref="I508:I539" si="253">LOOKUP(B508,$B$11:$B$500,$H$11:$H$500)</f>
        <v>6298</v>
      </c>
      <c r="J508" s="117">
        <f t="shared" ref="J508:J539" si="254">LOOKUP(B508,$B$11:$B$500,$G$11:$G$500)</f>
        <v>887</v>
      </c>
      <c r="K508" s="121">
        <f>C508/$G508</f>
        <v>7.829977628635347E-3</v>
      </c>
      <c r="L508" s="121">
        <f>D508/$G508</f>
        <v>0</v>
      </c>
      <c r="M508" s="121">
        <f>E508/$H508</f>
        <v>2.533650039588282E-3</v>
      </c>
      <c r="N508" s="121">
        <f>F508/$H508</f>
        <v>3.1670625494853525E-4</v>
      </c>
      <c r="O508" s="121">
        <f>CHART!$AG$1</f>
        <v>3.0000000000000001E-3</v>
      </c>
      <c r="P508" s="119">
        <f>SUM(U11:U17)</f>
        <v>118.45399999999999</v>
      </c>
      <c r="Q508" s="120">
        <f>SUM(V11:V17)</f>
        <v>971.04700000000003</v>
      </c>
      <c r="R508" s="197">
        <f>P508+Q508</f>
        <v>1089.501</v>
      </c>
      <c r="S508" s="116">
        <f>SUM(W11:W17)</f>
        <v>0</v>
      </c>
      <c r="T508" s="121">
        <f>IFERROR($S508/($H508*7),0)</f>
        <v>0</v>
      </c>
      <c r="U508" s="121">
        <f t="shared" ref="U508:U539" si="255">IFERROR(S508/(I508*7),0)</f>
        <v>0</v>
      </c>
      <c r="V508" s="117">
        <f>SUM(AD11:AD17)</f>
        <v>0</v>
      </c>
      <c r="W508" s="30">
        <f t="shared" ref="W508:W539" ca="1" si="256">IFERROR(SUM(OFFSET($X$11, (ROW()-508)*7, 0, 7, 1))/S508, 0)</f>
        <v>0</v>
      </c>
      <c r="X508" s="30">
        <f t="shared" ref="X508:X539" ca="1" si="257">IFERROR(SUM(OFFSET($Y$11, (ROW()-508)*7, 0, 7, 1))/S508, 0)</f>
        <v>0</v>
      </c>
      <c r="Y508" s="30">
        <f t="shared" ref="Y508:Y539" ca="1" si="258">IFERROR(SUM(OFFSET($Z$11, (ROW()-508)*7, 0, 7, 1))/S508, 0)</f>
        <v>0</v>
      </c>
      <c r="Z508" s="30">
        <f t="shared" ref="Z508:Z539" ca="1" si="259">IFERROR(SUM(OFFSET($AA$11, (ROW()-508)*7, 0, 7, 1))/S508, 0)</f>
        <v>0</v>
      </c>
      <c r="AA508" s="30">
        <f t="shared" ref="AA508:AA539" si="260">IFERROR(V508/S508,0)</f>
        <v>0</v>
      </c>
      <c r="AB508" s="31">
        <f ca="1">IFERROR(AVERAGE(OFFSET($AB$11, (ROW()-508)*7, 0, 7, 1)), 0)</f>
        <v>0</v>
      </c>
      <c r="AC508" s="122">
        <f ca="1">IFERROR(AVERAGE(OFFSET($AL$11, (ROW()-508)*7, 0, 7, 1)),0)</f>
        <v>164</v>
      </c>
      <c r="AD508" s="32"/>
      <c r="AE508" s="122">
        <f ca="1">IFERROR(AVERAGE(OFFSET($AN$11, (ROW()-508)*7, 0, 7, 1)),0)</f>
        <v>160</v>
      </c>
      <c r="AF508" s="32"/>
      <c r="AG508" s="116">
        <v>150</v>
      </c>
      <c r="AH508" s="33">
        <v>115</v>
      </c>
      <c r="AK508" s="52"/>
      <c r="AN508" s="52"/>
      <c r="AO508" s="29"/>
      <c r="AR508" s="53"/>
      <c r="AU508" s="53"/>
      <c r="BH508" s="52"/>
      <c r="BI508" s="52"/>
      <c r="BJ508" s="52"/>
      <c r="BK508" s="52"/>
      <c r="BL508" s="52"/>
      <c r="BM508" s="52"/>
      <c r="BO508" s="54"/>
      <c r="BP508" s="54"/>
      <c r="BQ508" s="54"/>
      <c r="BR508" s="54"/>
      <c r="BS508" s="54"/>
      <c r="BT508" s="54"/>
    </row>
    <row r="509" spans="1:80" ht="33" customHeight="1" thickBot="1">
      <c r="A509" s="114">
        <f>A508+1</f>
        <v>2</v>
      </c>
      <c r="B509" s="115">
        <f>B24</f>
        <v>45757</v>
      </c>
      <c r="C509" s="116">
        <f>SUM(E18:E24)</f>
        <v>8</v>
      </c>
      <c r="D509" s="117">
        <f>SUM(C18:C24)</f>
        <v>1</v>
      </c>
      <c r="E509" s="116">
        <f>SUM(F18:F24)</f>
        <v>6</v>
      </c>
      <c r="F509" s="117">
        <f>SUM(D18:D24)</f>
        <v>1</v>
      </c>
      <c r="G509" s="118">
        <f t="shared" ref="G509:G572" si="261">INDEX($G$11:$G$500, MATCH($B509-6, $B$11:$B$500, 0))</f>
        <v>886</v>
      </c>
      <c r="H509" s="118">
        <f t="shared" ref="H509:H572" si="262">INDEX($H$11:$H$500, MATCH($B509-6, $B$11:$B$500, 0))</f>
        <v>6298</v>
      </c>
      <c r="I509" s="118">
        <f t="shared" si="253"/>
        <v>6291</v>
      </c>
      <c r="J509" s="117">
        <f t="shared" si="254"/>
        <v>878</v>
      </c>
      <c r="K509" s="121">
        <f t="shared" ref="K509:K572" si="263">C509/$G509</f>
        <v>9.0293453724604959E-3</v>
      </c>
      <c r="L509" s="121">
        <f t="shared" ref="L509:L572" si="264">D509/$G509</f>
        <v>1.128668171557562E-3</v>
      </c>
      <c r="M509" s="121">
        <f t="shared" ref="M509:M572" si="265">E509/$H509</f>
        <v>9.5268339155287396E-4</v>
      </c>
      <c r="N509" s="121">
        <f t="shared" ref="N509:N572" si="266">F509/$H509</f>
        <v>1.5878056525881233E-4</v>
      </c>
      <c r="O509" s="121">
        <f>$O$508</f>
        <v>3.0000000000000001E-3</v>
      </c>
      <c r="P509" s="119">
        <f>SUM(U18:U24)</f>
        <v>252.63100000000003</v>
      </c>
      <c r="Q509" s="120">
        <f>SUM(V18:V24)</f>
        <v>1649.202</v>
      </c>
      <c r="R509" s="197">
        <f t="shared" ref="R509:R572" si="267">P509+Q509</f>
        <v>1901.8330000000001</v>
      </c>
      <c r="S509" s="116">
        <f>SUM(W18:W24)</f>
        <v>0</v>
      </c>
      <c r="T509" s="121">
        <f t="shared" ref="T509:T572" si="268">IFERROR($S509/($H509*7),0)</f>
        <v>0</v>
      </c>
      <c r="U509" s="121">
        <f t="shared" si="255"/>
        <v>0</v>
      </c>
      <c r="V509" s="117">
        <f>SUM(AD18:AD24)</f>
        <v>0</v>
      </c>
      <c r="W509" s="30">
        <f t="shared" ca="1" si="256"/>
        <v>0</v>
      </c>
      <c r="X509" s="30">
        <f t="shared" ca="1" si="257"/>
        <v>0</v>
      </c>
      <c r="Y509" s="30">
        <f t="shared" ca="1" si="258"/>
        <v>0</v>
      </c>
      <c r="Z509" s="30">
        <f t="shared" ca="1" si="259"/>
        <v>0</v>
      </c>
      <c r="AA509" s="30">
        <f t="shared" si="260"/>
        <v>0</v>
      </c>
      <c r="AB509" s="31">
        <f t="shared" ref="AB509:AB572" ca="1" si="269">IFERROR(AVERAGE(OFFSET($AB$11, (ROW()-508)*7, 0, 7, 1)), 0)</f>
        <v>0</v>
      </c>
      <c r="AC509" s="122">
        <f t="shared" ref="AC509:AC572" ca="1" si="270">IFERROR(AVERAGE(OFFSET($AL$11, (ROW()-508)*7, 0, 7, 1)),0)</f>
        <v>296</v>
      </c>
      <c r="AD509" s="32">
        <f t="shared" ref="AD509:AD572" ca="1" si="271">IFERROR(AVERAGE(OFFSET($AM$11, (ROW()-508)*7, 0, 7, 1)),0)</f>
        <v>0.58099999999999996</v>
      </c>
      <c r="AE509" s="122">
        <f t="shared" ref="AE509:AE572" ca="1" si="272">IFERROR(AVERAGE(OFFSET($AN$11, (ROW()-508)*7, 0, 7, 1)),0)</f>
        <v>291</v>
      </c>
      <c r="AF509" s="32">
        <f t="shared" ref="AF509:AF572" ca="1" si="273">IFERROR(AVERAGE(OFFSET($AO$11, (ROW()-508)*7, 0, 7, 1)),0)</f>
        <v>0.56100000000000005</v>
      </c>
      <c r="AG509" s="116">
        <v>320</v>
      </c>
      <c r="AH509" s="33">
        <v>215</v>
      </c>
      <c r="AK509" s="52"/>
      <c r="AN509" s="52"/>
      <c r="AO509" s="29"/>
      <c r="AR509" s="53"/>
      <c r="AU509" s="53"/>
      <c r="BH509" s="52"/>
      <c r="BI509" s="52"/>
      <c r="BJ509" s="52"/>
      <c r="BK509" s="52"/>
      <c r="BL509" s="52"/>
      <c r="BM509" s="52"/>
      <c r="BO509" s="54"/>
      <c r="BP509" s="54"/>
      <c r="BQ509" s="54"/>
      <c r="BR509" s="54"/>
      <c r="BS509" s="54"/>
      <c r="BT509" s="54"/>
    </row>
    <row r="510" spans="1:80" ht="33" customHeight="1" thickBot="1">
      <c r="A510" s="114">
        <f t="shared" ref="A510:A573" si="274">A509+1</f>
        <v>3</v>
      </c>
      <c r="B510" s="115">
        <f>B31</f>
        <v>45764</v>
      </c>
      <c r="C510" s="116">
        <f>SUM(E25:E31)</f>
        <v>9</v>
      </c>
      <c r="D510" s="117">
        <f>SUM(C25:C31)</f>
        <v>2</v>
      </c>
      <c r="E510" s="116">
        <f>SUM(F25:F31)</f>
        <v>5</v>
      </c>
      <c r="F510" s="117">
        <f>SUM(D25:D31)</f>
        <v>0</v>
      </c>
      <c r="G510" s="118">
        <f t="shared" si="261"/>
        <v>877</v>
      </c>
      <c r="H510" s="118">
        <f t="shared" si="262"/>
        <v>6291</v>
      </c>
      <c r="I510" s="118">
        <f t="shared" si="253"/>
        <v>6286</v>
      </c>
      <c r="J510" s="117">
        <f t="shared" si="254"/>
        <v>867</v>
      </c>
      <c r="K510" s="121">
        <f t="shared" si="263"/>
        <v>1.0262257696693273E-2</v>
      </c>
      <c r="L510" s="121">
        <f t="shared" si="264"/>
        <v>2.2805017103762829E-3</v>
      </c>
      <c r="M510" s="121">
        <f t="shared" si="265"/>
        <v>7.9478620251152439E-4</v>
      </c>
      <c r="N510" s="121">
        <f t="shared" si="266"/>
        <v>0</v>
      </c>
      <c r="O510" s="121">
        <f t="shared" ref="O510:O573" si="275">$O$508</f>
        <v>3.0000000000000001E-3</v>
      </c>
      <c r="P510" s="119">
        <f>SUM(U25:U31)</f>
        <v>362.73199999999997</v>
      </c>
      <c r="Q510" s="120">
        <f>SUM(V25:V31)</f>
        <v>1672.7219999999998</v>
      </c>
      <c r="R510" s="197">
        <f t="shared" si="267"/>
        <v>2035.4539999999997</v>
      </c>
      <c r="S510" s="116">
        <f>SUM(W25:W31)</f>
        <v>0</v>
      </c>
      <c r="T510" s="121">
        <f t="shared" si="268"/>
        <v>0</v>
      </c>
      <c r="U510" s="121">
        <f t="shared" si="255"/>
        <v>0</v>
      </c>
      <c r="V510" s="117">
        <f>SUM(AD25:AD31)</f>
        <v>0</v>
      </c>
      <c r="W510" s="30">
        <f t="shared" ca="1" si="256"/>
        <v>0</v>
      </c>
      <c r="X510" s="30">
        <f t="shared" ca="1" si="257"/>
        <v>0</v>
      </c>
      <c r="Y510" s="30">
        <f t="shared" ca="1" si="258"/>
        <v>0</v>
      </c>
      <c r="Z510" s="30">
        <f t="shared" ca="1" si="259"/>
        <v>0</v>
      </c>
      <c r="AA510" s="30">
        <f t="shared" si="260"/>
        <v>0</v>
      </c>
      <c r="AB510" s="31">
        <f t="shared" ca="1" si="269"/>
        <v>0</v>
      </c>
      <c r="AC510" s="122">
        <f t="shared" ca="1" si="270"/>
        <v>476</v>
      </c>
      <c r="AD510" s="32">
        <f t="shared" ca="1" si="271"/>
        <v>0.48099999999999998</v>
      </c>
      <c r="AE510" s="122">
        <f t="shared" ca="1" si="272"/>
        <v>431</v>
      </c>
      <c r="AF510" s="32">
        <f t="shared" ca="1" si="273"/>
        <v>0.55900000000000005</v>
      </c>
      <c r="AG510" s="116">
        <v>525</v>
      </c>
      <c r="AH510" s="33">
        <v>345</v>
      </c>
      <c r="AK510" s="52"/>
      <c r="AN510" s="52"/>
      <c r="AO510" s="29"/>
      <c r="AR510" s="53"/>
      <c r="AU510" s="53"/>
      <c r="BH510" s="52"/>
      <c r="BI510" s="52"/>
      <c r="BJ510" s="52"/>
      <c r="BK510" s="52"/>
      <c r="BL510" s="52"/>
      <c r="BM510" s="52"/>
      <c r="BO510" s="54"/>
      <c r="BP510" s="54"/>
      <c r="BQ510" s="54"/>
      <c r="BR510" s="54"/>
      <c r="BS510" s="54"/>
      <c r="BT510" s="54"/>
    </row>
    <row r="511" spans="1:80" ht="33" customHeight="1" thickBot="1">
      <c r="A511" s="114">
        <f t="shared" si="274"/>
        <v>4</v>
      </c>
      <c r="B511" s="115">
        <f>B38</f>
        <v>45771</v>
      </c>
      <c r="C511" s="116">
        <f>SUM(E32:E38)</f>
        <v>5</v>
      </c>
      <c r="D511" s="117">
        <f>SUM(C32:C38)</f>
        <v>0</v>
      </c>
      <c r="E511" s="116">
        <f>SUM(F32:F38)</f>
        <v>1</v>
      </c>
      <c r="F511" s="117">
        <f>SUM(D32:D38)</f>
        <v>0</v>
      </c>
      <c r="G511" s="118">
        <f t="shared" si="261"/>
        <v>866</v>
      </c>
      <c r="H511" s="118">
        <f t="shared" si="262"/>
        <v>6286</v>
      </c>
      <c r="I511" s="118">
        <f t="shared" si="253"/>
        <v>6285</v>
      </c>
      <c r="J511" s="117">
        <f t="shared" si="254"/>
        <v>862</v>
      </c>
      <c r="K511" s="121">
        <f t="shared" si="263"/>
        <v>5.7736720554272519E-3</v>
      </c>
      <c r="L511" s="121">
        <f t="shared" si="264"/>
        <v>0</v>
      </c>
      <c r="M511" s="121">
        <f t="shared" si="265"/>
        <v>1.590836780146357E-4</v>
      </c>
      <c r="N511" s="121">
        <f t="shared" si="266"/>
        <v>0</v>
      </c>
      <c r="O511" s="121">
        <f t="shared" si="275"/>
        <v>3.0000000000000001E-3</v>
      </c>
      <c r="P511" s="119">
        <f>SUM(U32:U38)</f>
        <v>363.18000000000006</v>
      </c>
      <c r="Q511" s="120">
        <f>SUM(V32:V38)</f>
        <v>1747.4280000000003</v>
      </c>
      <c r="R511" s="197">
        <f t="shared" si="267"/>
        <v>2110.6080000000002</v>
      </c>
      <c r="S511" s="116">
        <f>SUM(W32:W38)</f>
        <v>0</v>
      </c>
      <c r="T511" s="121">
        <f t="shared" si="268"/>
        <v>0</v>
      </c>
      <c r="U511" s="121">
        <f t="shared" si="255"/>
        <v>0</v>
      </c>
      <c r="V511" s="117">
        <f>SUM(AD32:AD38)</f>
        <v>0</v>
      </c>
      <c r="W511" s="30">
        <f t="shared" ca="1" si="256"/>
        <v>0</v>
      </c>
      <c r="X511" s="30">
        <f t="shared" ca="1" si="257"/>
        <v>0</v>
      </c>
      <c r="Y511" s="30">
        <f t="shared" ca="1" si="258"/>
        <v>0</v>
      </c>
      <c r="Z511" s="30">
        <f t="shared" ca="1" si="259"/>
        <v>0</v>
      </c>
      <c r="AA511" s="30">
        <f t="shared" si="260"/>
        <v>0</v>
      </c>
      <c r="AB511" s="31">
        <f t="shared" ca="1" si="269"/>
        <v>0</v>
      </c>
      <c r="AC511" s="122">
        <f t="shared" ca="1" si="270"/>
        <v>738</v>
      </c>
      <c r="AD511" s="32">
        <f t="shared" ca="1" si="271"/>
        <v>0.51200000000000001</v>
      </c>
      <c r="AE511" s="122">
        <f t="shared" ca="1" si="272"/>
        <v>579.25</v>
      </c>
      <c r="AF511" s="32">
        <f t="shared" ca="1" si="273"/>
        <v>0.58799999999999997</v>
      </c>
      <c r="AG511" s="116">
        <v>755</v>
      </c>
      <c r="AH511" s="33">
        <v>475</v>
      </c>
      <c r="AK511" s="52"/>
      <c r="AN511" s="52"/>
      <c r="AO511" s="29"/>
      <c r="AR511" s="53"/>
      <c r="AU511" s="53"/>
      <c r="BH511" s="52"/>
      <c r="BI511" s="52"/>
      <c r="BJ511" s="52"/>
      <c r="BK511" s="52"/>
      <c r="BL511" s="52"/>
      <c r="BM511" s="52"/>
      <c r="BO511" s="54"/>
      <c r="BP511" s="54"/>
      <c r="BQ511" s="54"/>
      <c r="BR511" s="54"/>
      <c r="BS511" s="54"/>
      <c r="BT511" s="54"/>
    </row>
    <row r="512" spans="1:80" ht="33" customHeight="1" thickBot="1">
      <c r="A512" s="114">
        <f t="shared" si="274"/>
        <v>5</v>
      </c>
      <c r="B512" s="115">
        <f>B45</f>
        <v>45778</v>
      </c>
      <c r="C512" s="116">
        <f>SUM(E39:E45)</f>
        <v>10</v>
      </c>
      <c r="D512" s="117">
        <f>SUM(C39:C45)</f>
        <v>1</v>
      </c>
      <c r="E512" s="116">
        <f>SUM(F39:F45)</f>
        <v>3</v>
      </c>
      <c r="F512" s="117">
        <f>SUM(D39:D45)</f>
        <v>2</v>
      </c>
      <c r="G512" s="118">
        <f t="shared" si="261"/>
        <v>861</v>
      </c>
      <c r="H512" s="118">
        <f t="shared" si="262"/>
        <v>6284</v>
      </c>
      <c r="I512" s="118">
        <f t="shared" si="253"/>
        <v>6280</v>
      </c>
      <c r="J512" s="117">
        <f t="shared" si="254"/>
        <v>851</v>
      </c>
      <c r="K512" s="121">
        <f t="shared" si="263"/>
        <v>1.1614401858304297E-2</v>
      </c>
      <c r="L512" s="121">
        <f t="shared" si="264"/>
        <v>1.1614401858304297E-3</v>
      </c>
      <c r="M512" s="121">
        <f t="shared" si="265"/>
        <v>4.7740292807129216E-4</v>
      </c>
      <c r="N512" s="121">
        <f t="shared" si="266"/>
        <v>3.1826861871419476E-4</v>
      </c>
      <c r="O512" s="121">
        <f t="shared" si="275"/>
        <v>3.0000000000000001E-3</v>
      </c>
      <c r="P512" s="119">
        <f>SUM(U39:U45)</f>
        <v>374.47199999999998</v>
      </c>
      <c r="Q512" s="120">
        <f>SUM(V39:V45)</f>
        <v>1759.04</v>
      </c>
      <c r="R512" s="197">
        <f t="shared" si="267"/>
        <v>2133.5119999999997</v>
      </c>
      <c r="S512" s="116">
        <f>SUM(W39:W45)</f>
        <v>0</v>
      </c>
      <c r="T512" s="121">
        <f t="shared" si="268"/>
        <v>0</v>
      </c>
      <c r="U512" s="121">
        <f t="shared" si="255"/>
        <v>0</v>
      </c>
      <c r="V512" s="117">
        <f>SUM(AD39:AD45)</f>
        <v>0</v>
      </c>
      <c r="W512" s="30">
        <f t="shared" ca="1" si="256"/>
        <v>0</v>
      </c>
      <c r="X512" s="30">
        <f t="shared" ca="1" si="257"/>
        <v>0</v>
      </c>
      <c r="Y512" s="30">
        <f t="shared" ca="1" si="258"/>
        <v>0</v>
      </c>
      <c r="Z512" s="30">
        <f t="shared" ca="1" si="259"/>
        <v>0</v>
      </c>
      <c r="AA512" s="30">
        <f t="shared" si="260"/>
        <v>0</v>
      </c>
      <c r="AB512" s="31">
        <f t="shared" ca="1" si="269"/>
        <v>0</v>
      </c>
      <c r="AC512" s="122">
        <f t="shared" ca="1" si="270"/>
        <v>954</v>
      </c>
      <c r="AD512" s="32">
        <f t="shared" ca="1" si="271"/>
        <v>0.5</v>
      </c>
      <c r="AE512" s="122">
        <f t="shared" ca="1" si="272"/>
        <v>705</v>
      </c>
      <c r="AF512" s="32">
        <f t="shared" ca="1" si="273"/>
        <v>0.56150000000000011</v>
      </c>
      <c r="AG512" s="116">
        <v>945</v>
      </c>
      <c r="AH512" s="33">
        <v>595</v>
      </c>
      <c r="AK512" s="52"/>
      <c r="AN512" s="52"/>
      <c r="AO512" s="29"/>
      <c r="AR512" s="53"/>
      <c r="AU512" s="53"/>
      <c r="BH512" s="52"/>
      <c r="BI512" s="52"/>
      <c r="BJ512" s="52"/>
      <c r="BK512" s="52"/>
      <c r="BL512" s="52"/>
      <c r="BM512" s="52"/>
      <c r="BO512" s="54"/>
      <c r="BP512" s="54"/>
      <c r="BQ512" s="54"/>
      <c r="BR512" s="54"/>
      <c r="BS512" s="54"/>
      <c r="BT512" s="54"/>
    </row>
    <row r="513" spans="1:72" ht="33" customHeight="1" thickBot="1">
      <c r="A513" s="114">
        <f t="shared" si="274"/>
        <v>6</v>
      </c>
      <c r="B513" s="115">
        <f>B52</f>
        <v>45785</v>
      </c>
      <c r="C513" s="116">
        <f>SUM(E46:E52)</f>
        <v>4</v>
      </c>
      <c r="D513" s="117">
        <f>SUM(C46:C52)</f>
        <v>1</v>
      </c>
      <c r="E513" s="116">
        <f>SUM(F46:F52)</f>
        <v>4</v>
      </c>
      <c r="F513" s="117">
        <f>SUM(D46:D52)</f>
        <v>1</v>
      </c>
      <c r="G513" s="118">
        <f t="shared" si="261"/>
        <v>851</v>
      </c>
      <c r="H513" s="118">
        <f t="shared" si="262"/>
        <v>6279</v>
      </c>
      <c r="I513" s="118">
        <f t="shared" si="253"/>
        <v>6275</v>
      </c>
      <c r="J513" s="117">
        <f t="shared" si="254"/>
        <v>846</v>
      </c>
      <c r="K513" s="121">
        <f t="shared" si="263"/>
        <v>4.7003525264394828E-3</v>
      </c>
      <c r="L513" s="121">
        <f t="shared" si="264"/>
        <v>1.1750881316098707E-3</v>
      </c>
      <c r="M513" s="121">
        <f t="shared" si="265"/>
        <v>6.3704411530498487E-4</v>
      </c>
      <c r="N513" s="121">
        <f t="shared" si="266"/>
        <v>1.5926102882624622E-4</v>
      </c>
      <c r="O513" s="121">
        <f t="shared" si="275"/>
        <v>3.0000000000000001E-3</v>
      </c>
      <c r="P513" s="119">
        <f>SUM(U46:U52)</f>
        <v>875.61599999999999</v>
      </c>
      <c r="Q513" s="120">
        <f>SUM(V46:V52)</f>
        <v>4017.44</v>
      </c>
      <c r="R513" s="197">
        <f t="shared" si="267"/>
        <v>4893.0560000000005</v>
      </c>
      <c r="S513" s="116">
        <f>SUM(W46:W52)</f>
        <v>0</v>
      </c>
      <c r="T513" s="121">
        <f t="shared" si="268"/>
        <v>0</v>
      </c>
      <c r="U513" s="121">
        <f t="shared" si="255"/>
        <v>0</v>
      </c>
      <c r="V513" s="117">
        <f>SUM(AD46:AD52)</f>
        <v>0</v>
      </c>
      <c r="W513" s="30">
        <f t="shared" ca="1" si="256"/>
        <v>0</v>
      </c>
      <c r="X513" s="30">
        <f t="shared" ca="1" si="257"/>
        <v>0</v>
      </c>
      <c r="Y513" s="30">
        <f t="shared" ca="1" si="258"/>
        <v>0</v>
      </c>
      <c r="Z513" s="30">
        <f t="shared" ca="1" si="259"/>
        <v>0</v>
      </c>
      <c r="AA513" s="30">
        <f t="shared" si="260"/>
        <v>0</v>
      </c>
      <c r="AB513" s="31">
        <f t="shared" ca="1" si="269"/>
        <v>0</v>
      </c>
      <c r="AC513" s="122">
        <f t="shared" ca="1" si="270"/>
        <v>1176</v>
      </c>
      <c r="AD513" s="32">
        <f t="shared" ca="1" si="271"/>
        <v>0.621</v>
      </c>
      <c r="AE513" s="122">
        <f t="shared" ca="1" si="272"/>
        <v>879.75</v>
      </c>
      <c r="AF513" s="32">
        <f t="shared" ca="1" si="273"/>
        <v>0.54275000000000007</v>
      </c>
      <c r="AG513" s="116">
        <v>1130</v>
      </c>
      <c r="AH513" s="33">
        <v>705</v>
      </c>
      <c r="AK513" s="52"/>
      <c r="AN513" s="52"/>
      <c r="AO513" s="29"/>
      <c r="AR513" s="53"/>
      <c r="AU513" s="53"/>
      <c r="BH513" s="52"/>
      <c r="BI513" s="52"/>
      <c r="BJ513" s="52"/>
      <c r="BK513" s="52"/>
      <c r="BL513" s="52"/>
      <c r="BM513" s="52"/>
      <c r="BO513" s="54"/>
      <c r="BP513" s="54"/>
      <c r="BQ513" s="54"/>
      <c r="BR513" s="54"/>
      <c r="BS513" s="54"/>
      <c r="BT513" s="54"/>
    </row>
    <row r="514" spans="1:72" ht="33" customHeight="1" thickBot="1">
      <c r="A514" s="114">
        <f t="shared" si="274"/>
        <v>7</v>
      </c>
      <c r="B514" s="115">
        <f>B59</f>
        <v>45792</v>
      </c>
      <c r="C514" s="116">
        <f>SUM(E53:E59)</f>
        <v>3</v>
      </c>
      <c r="D514" s="117">
        <f>SUM(C53:C59)</f>
        <v>0</v>
      </c>
      <c r="E514" s="116">
        <f>SUM(F53:F59)</f>
        <v>5</v>
      </c>
      <c r="F514" s="117">
        <f>SUM(D53:D59)</f>
        <v>1</v>
      </c>
      <c r="G514" s="118">
        <f t="shared" si="261"/>
        <v>846</v>
      </c>
      <c r="H514" s="118">
        <f t="shared" si="262"/>
        <v>6274</v>
      </c>
      <c r="I514" s="118">
        <f t="shared" si="253"/>
        <v>6269</v>
      </c>
      <c r="J514" s="117">
        <f t="shared" si="254"/>
        <v>843</v>
      </c>
      <c r="K514" s="121">
        <f t="shared" si="263"/>
        <v>3.5460992907801418E-3</v>
      </c>
      <c r="L514" s="121">
        <f t="shared" si="264"/>
        <v>0</v>
      </c>
      <c r="M514" s="121">
        <f t="shared" si="265"/>
        <v>7.9693975135479759E-4</v>
      </c>
      <c r="N514" s="121">
        <f t="shared" si="266"/>
        <v>1.5938795027095951E-4</v>
      </c>
      <c r="O514" s="121">
        <f t="shared" si="275"/>
        <v>3.0000000000000001E-3</v>
      </c>
      <c r="P514" s="119">
        <f>SUM(U53:U59)</f>
        <v>668.976</v>
      </c>
      <c r="Q514" s="120">
        <f>SUM(V53:V59)</f>
        <v>3010.24</v>
      </c>
      <c r="R514" s="197">
        <f t="shared" si="267"/>
        <v>3679.2159999999999</v>
      </c>
      <c r="S514" s="116">
        <f>SUM(W53:W59)</f>
        <v>0</v>
      </c>
      <c r="T514" s="121">
        <f t="shared" si="268"/>
        <v>0</v>
      </c>
      <c r="U514" s="121">
        <f t="shared" si="255"/>
        <v>0</v>
      </c>
      <c r="V514" s="117">
        <f>SUM(AD53:AD59)</f>
        <v>0</v>
      </c>
      <c r="W514" s="30">
        <f t="shared" ca="1" si="256"/>
        <v>0</v>
      </c>
      <c r="X514" s="30">
        <f t="shared" ca="1" si="257"/>
        <v>0</v>
      </c>
      <c r="Y514" s="30">
        <f t="shared" ca="1" si="258"/>
        <v>0</v>
      </c>
      <c r="Z514" s="30">
        <f t="shared" ca="1" si="259"/>
        <v>0</v>
      </c>
      <c r="AA514" s="30">
        <f t="shared" si="260"/>
        <v>0</v>
      </c>
      <c r="AB514" s="31">
        <f t="shared" ca="1" si="269"/>
        <v>0</v>
      </c>
      <c r="AC514" s="122">
        <f t="shared" ca="1" si="270"/>
        <v>1426.5</v>
      </c>
      <c r="AD514" s="32">
        <f t="shared" ca="1" si="271"/>
        <v>0.58650000000000002</v>
      </c>
      <c r="AE514" s="122">
        <f t="shared" ca="1" si="272"/>
        <v>922</v>
      </c>
      <c r="AF514" s="32">
        <f t="shared" ca="1" si="273"/>
        <v>0.61899999999999999</v>
      </c>
      <c r="AG514" s="116">
        <v>1280</v>
      </c>
      <c r="AH514" s="33">
        <v>805</v>
      </c>
      <c r="AK514" s="52"/>
      <c r="AN514" s="52"/>
      <c r="AO514" s="29"/>
      <c r="AR514" s="53"/>
      <c r="AU514" s="53"/>
      <c r="BH514" s="52"/>
      <c r="BI514" s="52"/>
      <c r="BJ514" s="52"/>
      <c r="BK514" s="52"/>
      <c r="BL514" s="52"/>
      <c r="BM514" s="52"/>
      <c r="BO514" s="54"/>
      <c r="BP514" s="54"/>
      <c r="BQ514" s="54"/>
      <c r="BR514" s="54"/>
      <c r="BS514" s="54"/>
      <c r="BT514" s="54"/>
    </row>
    <row r="515" spans="1:72" ht="33" customHeight="1" thickBot="1">
      <c r="A515" s="114">
        <f t="shared" si="274"/>
        <v>8</v>
      </c>
      <c r="B515" s="115">
        <f>B66</f>
        <v>45799</v>
      </c>
      <c r="C515" s="116">
        <f>SUM(E60:E66)</f>
        <v>2</v>
      </c>
      <c r="D515" s="117">
        <f>SUM(C60:C66)</f>
        <v>3</v>
      </c>
      <c r="E515" s="116">
        <f>SUM(F60:F66)</f>
        <v>4</v>
      </c>
      <c r="F515" s="117">
        <f>SUM(D60:D66)</f>
        <v>1</v>
      </c>
      <c r="G515" s="118">
        <f t="shared" si="261"/>
        <v>843</v>
      </c>
      <c r="H515" s="118">
        <f t="shared" si="262"/>
        <v>6269</v>
      </c>
      <c r="I515" s="118">
        <f t="shared" si="253"/>
        <v>6264</v>
      </c>
      <c r="J515" s="117">
        <f t="shared" si="254"/>
        <v>838</v>
      </c>
      <c r="K515" s="121">
        <f t="shared" si="263"/>
        <v>2.3724792408066431E-3</v>
      </c>
      <c r="L515" s="121">
        <f t="shared" si="264"/>
        <v>3.5587188612099642E-3</v>
      </c>
      <c r="M515" s="121">
        <f t="shared" si="265"/>
        <v>6.3806029669803796E-4</v>
      </c>
      <c r="N515" s="121">
        <f t="shared" si="266"/>
        <v>1.5951507417450949E-4</v>
      </c>
      <c r="O515" s="121">
        <f t="shared" si="275"/>
        <v>3.0000000000000001E-3</v>
      </c>
      <c r="P515" s="119">
        <f>SUM(U60:U66)</f>
        <v>887.04</v>
      </c>
      <c r="Q515" s="120">
        <f>SUM(V60:V66)</f>
        <v>4161.1039999999994</v>
      </c>
      <c r="R515" s="197">
        <f t="shared" si="267"/>
        <v>5048.1439999999993</v>
      </c>
      <c r="S515" s="116">
        <f>SUM(W60:W66)</f>
        <v>0</v>
      </c>
      <c r="T515" s="121">
        <f t="shared" si="268"/>
        <v>0</v>
      </c>
      <c r="U515" s="121">
        <f t="shared" si="255"/>
        <v>0</v>
      </c>
      <c r="V515" s="117">
        <f>SUM(AD60:AD66)</f>
        <v>0</v>
      </c>
      <c r="W515" s="30">
        <f t="shared" ca="1" si="256"/>
        <v>0</v>
      </c>
      <c r="X515" s="30">
        <f t="shared" ca="1" si="257"/>
        <v>0</v>
      </c>
      <c r="Y515" s="30">
        <f t="shared" ca="1" si="258"/>
        <v>0</v>
      </c>
      <c r="Z515" s="30">
        <f t="shared" ca="1" si="259"/>
        <v>0</v>
      </c>
      <c r="AA515" s="30">
        <f t="shared" si="260"/>
        <v>0</v>
      </c>
      <c r="AB515" s="31">
        <f t="shared" ca="1" si="269"/>
        <v>0</v>
      </c>
      <c r="AC515" s="122">
        <f t="shared" ca="1" si="270"/>
        <v>1656</v>
      </c>
      <c r="AD515" s="32">
        <f t="shared" ca="1" si="271"/>
        <v>0.65599999999999992</v>
      </c>
      <c r="AE515" s="122">
        <f t="shared" ca="1" si="272"/>
        <v>982.5</v>
      </c>
      <c r="AF515" s="32">
        <f t="shared" ca="1" si="273"/>
        <v>0.57400000000000007</v>
      </c>
      <c r="AG515" s="116">
        <v>1420</v>
      </c>
      <c r="AH515" s="33">
        <v>905</v>
      </c>
      <c r="AK515" s="52"/>
      <c r="AN515" s="52"/>
      <c r="AO515" s="29"/>
      <c r="AR515" s="53"/>
      <c r="AU515" s="53"/>
      <c r="BH515" s="52"/>
      <c r="BI515" s="52"/>
      <c r="BJ515" s="52"/>
      <c r="BK515" s="52"/>
      <c r="BL515" s="52"/>
      <c r="BM515" s="52"/>
      <c r="BO515" s="54"/>
      <c r="BP515" s="54"/>
      <c r="BQ515" s="54"/>
      <c r="BR515" s="54"/>
      <c r="BS515" s="54"/>
      <c r="BT515" s="54"/>
    </row>
    <row r="516" spans="1:72" ht="33" customHeight="1" thickBot="1">
      <c r="A516" s="114">
        <f t="shared" si="274"/>
        <v>9</v>
      </c>
      <c r="B516" s="115">
        <f>B73</f>
        <v>45806</v>
      </c>
      <c r="C516" s="116">
        <f>SUM(E67:E73)</f>
        <v>3</v>
      </c>
      <c r="D516" s="117">
        <f>SUM(C67:C73)</f>
        <v>0</v>
      </c>
      <c r="E516" s="116">
        <f>SUM(F67:F73)</f>
        <v>5</v>
      </c>
      <c r="F516" s="117">
        <f>SUM(D67:D73)</f>
        <v>2</v>
      </c>
      <c r="G516" s="118">
        <f t="shared" si="261"/>
        <v>838</v>
      </c>
      <c r="H516" s="118">
        <f t="shared" si="262"/>
        <v>6261</v>
      </c>
      <c r="I516" s="118">
        <f t="shared" si="253"/>
        <v>6257</v>
      </c>
      <c r="J516" s="117">
        <f t="shared" si="254"/>
        <v>835</v>
      </c>
      <c r="K516" s="121">
        <f t="shared" si="263"/>
        <v>3.5799522673031028E-3</v>
      </c>
      <c r="L516" s="121">
        <f t="shared" si="264"/>
        <v>0</v>
      </c>
      <c r="M516" s="121">
        <f t="shared" si="265"/>
        <v>7.9859447372624185E-4</v>
      </c>
      <c r="N516" s="121">
        <f t="shared" si="266"/>
        <v>3.1943778949049674E-4</v>
      </c>
      <c r="O516" s="121">
        <f t="shared" si="275"/>
        <v>3.0000000000000001E-3</v>
      </c>
      <c r="P516" s="119">
        <f>SUM(U67:U73)</f>
        <v>662.904</v>
      </c>
      <c r="Q516" s="120">
        <f>SUM(V67:V73)</f>
        <v>3154.2</v>
      </c>
      <c r="R516" s="197">
        <f t="shared" si="267"/>
        <v>3817.1039999999998</v>
      </c>
      <c r="S516" s="116">
        <f>SUM(W67:W73)</f>
        <v>0</v>
      </c>
      <c r="T516" s="121">
        <f t="shared" si="268"/>
        <v>0</v>
      </c>
      <c r="U516" s="121">
        <f t="shared" si="255"/>
        <v>0</v>
      </c>
      <c r="V516" s="117">
        <f>SUM(AD67:AD73)</f>
        <v>0</v>
      </c>
      <c r="W516" s="30">
        <f t="shared" ca="1" si="256"/>
        <v>0</v>
      </c>
      <c r="X516" s="30">
        <f t="shared" ca="1" si="257"/>
        <v>0</v>
      </c>
      <c r="Y516" s="30">
        <f t="shared" ca="1" si="258"/>
        <v>0</v>
      </c>
      <c r="Z516" s="30">
        <f t="shared" ca="1" si="259"/>
        <v>0</v>
      </c>
      <c r="AA516" s="30">
        <f t="shared" si="260"/>
        <v>0</v>
      </c>
      <c r="AB516" s="31">
        <f t="shared" ca="1" si="269"/>
        <v>0</v>
      </c>
      <c r="AC516" s="122">
        <f t="shared" ca="1" si="270"/>
        <v>1733</v>
      </c>
      <c r="AD516" s="32">
        <f t="shared" ca="1" si="271"/>
        <v>0.69450000000000001</v>
      </c>
      <c r="AE516" s="122">
        <f t="shared" ca="1" si="272"/>
        <v>972.75</v>
      </c>
      <c r="AF516" s="32">
        <f t="shared" ca="1" si="273"/>
        <v>0.62774999999999992</v>
      </c>
      <c r="AG516" s="116">
        <v>1545</v>
      </c>
      <c r="AH516" s="33">
        <v>1005</v>
      </c>
      <c r="AK516" s="52"/>
      <c r="AN516" s="52"/>
      <c r="AO516" s="29"/>
      <c r="AR516" s="53"/>
      <c r="AU516" s="53"/>
      <c r="BH516" s="52"/>
      <c r="BI516" s="52"/>
      <c r="BJ516" s="52"/>
      <c r="BK516" s="52"/>
      <c r="BL516" s="52"/>
      <c r="BM516" s="52"/>
      <c r="BO516" s="54"/>
      <c r="BP516" s="54"/>
      <c r="BQ516" s="54"/>
      <c r="BR516" s="54"/>
      <c r="BS516" s="54"/>
      <c r="BT516" s="54"/>
    </row>
    <row r="517" spans="1:72" ht="33" customHeight="1" thickBot="1">
      <c r="A517" s="114">
        <f t="shared" si="274"/>
        <v>10</v>
      </c>
      <c r="B517" s="115">
        <f>B80</f>
        <v>45813</v>
      </c>
      <c r="C517" s="116">
        <f>SUM(E74:E80)</f>
        <v>1</v>
      </c>
      <c r="D517" s="117">
        <f>SUM(C74:C80)</f>
        <v>0</v>
      </c>
      <c r="E517" s="116">
        <f>SUM(F74:F80)</f>
        <v>5</v>
      </c>
      <c r="F517" s="117">
        <f>SUM(D74:D80)</f>
        <v>0</v>
      </c>
      <c r="G517" s="118">
        <f t="shared" si="261"/>
        <v>835</v>
      </c>
      <c r="H517" s="118">
        <f t="shared" si="262"/>
        <v>6257</v>
      </c>
      <c r="I517" s="118">
        <f t="shared" si="253"/>
        <v>6252</v>
      </c>
      <c r="J517" s="117">
        <f t="shared" si="254"/>
        <v>834</v>
      </c>
      <c r="K517" s="121">
        <f t="shared" si="263"/>
        <v>1.1976047904191617E-3</v>
      </c>
      <c r="L517" s="121">
        <f t="shared" si="264"/>
        <v>0</v>
      </c>
      <c r="M517" s="121">
        <f t="shared" si="265"/>
        <v>7.9910500239731503E-4</v>
      </c>
      <c r="N517" s="121">
        <f t="shared" si="266"/>
        <v>0</v>
      </c>
      <c r="O517" s="121">
        <f t="shared" si="275"/>
        <v>3.0000000000000001E-3</v>
      </c>
      <c r="P517" s="119">
        <f>SUM(U74:U80)</f>
        <v>910.99199999999996</v>
      </c>
      <c r="Q517" s="120">
        <f>SUM(V74:V80)</f>
        <v>4428.1559999999999</v>
      </c>
      <c r="R517" s="197">
        <f t="shared" si="267"/>
        <v>5339.1480000000001</v>
      </c>
      <c r="S517" s="116">
        <f>SUM(W74:W80)</f>
        <v>0</v>
      </c>
      <c r="T517" s="121">
        <f t="shared" si="268"/>
        <v>0</v>
      </c>
      <c r="U517" s="121">
        <f t="shared" si="255"/>
        <v>0</v>
      </c>
      <c r="V517" s="117">
        <f>SUM(AD74:AD80)</f>
        <v>0</v>
      </c>
      <c r="W517" s="30">
        <f t="shared" ca="1" si="256"/>
        <v>0</v>
      </c>
      <c r="X517" s="30">
        <f t="shared" ca="1" si="257"/>
        <v>0</v>
      </c>
      <c r="Y517" s="30">
        <f t="shared" ca="1" si="258"/>
        <v>0</v>
      </c>
      <c r="Z517" s="30">
        <f t="shared" ca="1" si="259"/>
        <v>0</v>
      </c>
      <c r="AA517" s="30">
        <f t="shared" si="260"/>
        <v>0</v>
      </c>
      <c r="AB517" s="31">
        <f t="shared" ca="1" si="269"/>
        <v>0</v>
      </c>
      <c r="AC517" s="122">
        <f t="shared" ca="1" si="270"/>
        <v>1769</v>
      </c>
      <c r="AD517" s="32">
        <f t="shared" ca="1" si="271"/>
        <v>0.65999999999999992</v>
      </c>
      <c r="AE517" s="122">
        <f t="shared" ca="1" si="272"/>
        <v>1072.25</v>
      </c>
      <c r="AF517" s="32">
        <f t="shared" ca="1" si="273"/>
        <v>0.66625000000000001</v>
      </c>
      <c r="AG517" s="116">
        <v>1670</v>
      </c>
      <c r="AH517" s="33">
        <v>1105</v>
      </c>
      <c r="AK517" s="52"/>
      <c r="AN517" s="52"/>
      <c r="AO517" s="29"/>
      <c r="AR517" s="53"/>
      <c r="AU517" s="53"/>
      <c r="BH517" s="52"/>
      <c r="BI517" s="52"/>
      <c r="BJ517" s="52"/>
      <c r="BK517" s="52"/>
      <c r="BL517" s="52"/>
      <c r="BM517" s="52"/>
      <c r="BO517" s="54"/>
      <c r="BP517" s="54"/>
      <c r="BQ517" s="54"/>
      <c r="BR517" s="54"/>
      <c r="BS517" s="54"/>
      <c r="BT517" s="54"/>
    </row>
    <row r="518" spans="1:72" ht="33" customHeight="1" thickBot="1">
      <c r="A518" s="114">
        <f t="shared" si="274"/>
        <v>11</v>
      </c>
      <c r="B518" s="115">
        <f>B87</f>
        <v>45820</v>
      </c>
      <c r="C518" s="116">
        <f>SUM(E81:E87)</f>
        <v>3</v>
      </c>
      <c r="D518" s="117">
        <f>SUM(C81:C87)</f>
        <v>0</v>
      </c>
      <c r="E518" s="116">
        <f>SUM(F81:F87)</f>
        <v>1</v>
      </c>
      <c r="F518" s="117">
        <f>SUM(D81:D87)</f>
        <v>0</v>
      </c>
      <c r="G518" s="118">
        <f t="shared" si="261"/>
        <v>833</v>
      </c>
      <c r="H518" s="118">
        <f t="shared" si="262"/>
        <v>6252</v>
      </c>
      <c r="I518" s="118">
        <f t="shared" si="253"/>
        <v>6251</v>
      </c>
      <c r="J518" s="117">
        <f t="shared" si="254"/>
        <v>831</v>
      </c>
      <c r="K518" s="121">
        <f t="shared" si="263"/>
        <v>3.6014405762304922E-3</v>
      </c>
      <c r="L518" s="121">
        <f t="shared" si="264"/>
        <v>0</v>
      </c>
      <c r="M518" s="121">
        <f t="shared" si="265"/>
        <v>1.5994881637875879E-4</v>
      </c>
      <c r="N518" s="121">
        <f t="shared" si="266"/>
        <v>0</v>
      </c>
      <c r="O518" s="121">
        <f t="shared" si="275"/>
        <v>3.0000000000000001E-3</v>
      </c>
      <c r="P518" s="119">
        <f>SUM(U81:U87)</f>
        <v>699.14400000000001</v>
      </c>
      <c r="Q518" s="120">
        <f>SUM(V81:V87)</f>
        <v>3450.732</v>
      </c>
      <c r="R518" s="197">
        <f t="shared" si="267"/>
        <v>4149.8760000000002</v>
      </c>
      <c r="S518" s="116">
        <f>SUM(W81:W87)</f>
        <v>0</v>
      </c>
      <c r="T518" s="121">
        <f t="shared" si="268"/>
        <v>0</v>
      </c>
      <c r="U518" s="121">
        <f t="shared" si="255"/>
        <v>0</v>
      </c>
      <c r="V518" s="117">
        <f>SUM(AD81:AD87)</f>
        <v>0</v>
      </c>
      <c r="W518" s="30">
        <f t="shared" ca="1" si="256"/>
        <v>0</v>
      </c>
      <c r="X518" s="30">
        <f t="shared" ca="1" si="257"/>
        <v>0</v>
      </c>
      <c r="Y518" s="30">
        <f t="shared" ca="1" si="258"/>
        <v>0</v>
      </c>
      <c r="Z518" s="30">
        <f t="shared" ca="1" si="259"/>
        <v>0</v>
      </c>
      <c r="AA518" s="30">
        <f t="shared" si="260"/>
        <v>0</v>
      </c>
      <c r="AB518" s="31">
        <f t="shared" ca="1" si="269"/>
        <v>0</v>
      </c>
      <c r="AC518" s="122">
        <f t="shared" ca="1" si="270"/>
        <v>1844.5</v>
      </c>
      <c r="AD518" s="32">
        <f t="shared" ca="1" si="271"/>
        <v>0.73550000000000004</v>
      </c>
      <c r="AE518" s="122">
        <f t="shared" ca="1" si="272"/>
        <v>1173.75</v>
      </c>
      <c r="AF518" s="32">
        <f t="shared" ca="1" si="273"/>
        <v>0.70074999999999998</v>
      </c>
      <c r="AG518" s="116">
        <v>1795</v>
      </c>
      <c r="AH518" s="33">
        <v>1205</v>
      </c>
      <c r="AK518" s="52"/>
      <c r="AN518" s="52"/>
      <c r="AO518" s="29"/>
      <c r="AR518" s="53"/>
      <c r="AU518" s="53"/>
      <c r="BH518" s="52"/>
      <c r="BI518" s="52"/>
      <c r="BJ518" s="52"/>
      <c r="BK518" s="52"/>
      <c r="BL518" s="52"/>
      <c r="BM518" s="52"/>
      <c r="BO518" s="54"/>
      <c r="BP518" s="54"/>
      <c r="BQ518" s="54"/>
      <c r="BR518" s="54"/>
      <c r="BS518" s="54"/>
      <c r="BT518" s="54"/>
    </row>
    <row r="519" spans="1:72" ht="33" customHeight="1" thickBot="1">
      <c r="A519" s="114">
        <f t="shared" si="274"/>
        <v>12</v>
      </c>
      <c r="B519" s="115">
        <f>B94</f>
        <v>45827</v>
      </c>
      <c r="C519" s="116">
        <f>SUM(E88:E94)</f>
        <v>2</v>
      </c>
      <c r="D519" s="117">
        <f>SUM(C88:C94)</f>
        <v>0</v>
      </c>
      <c r="E519" s="116">
        <f>SUM(F88:F94)</f>
        <v>2</v>
      </c>
      <c r="F519" s="117">
        <f>SUM(D88:D94)</f>
        <v>0</v>
      </c>
      <c r="G519" s="118">
        <f t="shared" si="261"/>
        <v>831</v>
      </c>
      <c r="H519" s="118">
        <f t="shared" si="262"/>
        <v>6251</v>
      </c>
      <c r="I519" s="118">
        <f t="shared" si="253"/>
        <v>6249</v>
      </c>
      <c r="J519" s="117">
        <f t="shared" si="254"/>
        <v>829</v>
      </c>
      <c r="K519" s="121">
        <f t="shared" si="263"/>
        <v>2.4067388688327317E-3</v>
      </c>
      <c r="L519" s="121">
        <f t="shared" si="264"/>
        <v>0</v>
      </c>
      <c r="M519" s="121">
        <f t="shared" si="265"/>
        <v>3.1994880819068947E-4</v>
      </c>
      <c r="N519" s="121">
        <f t="shared" si="266"/>
        <v>0</v>
      </c>
      <c r="O519" s="121">
        <f t="shared" si="275"/>
        <v>3.0000000000000001E-3</v>
      </c>
      <c r="P519" s="119">
        <f>SUM(U88:U94)</f>
        <v>955.58400000000006</v>
      </c>
      <c r="Q519" s="120">
        <f>SUM(V88:V94)</f>
        <v>4800.384</v>
      </c>
      <c r="R519" s="197">
        <f t="shared" si="267"/>
        <v>5755.9679999999998</v>
      </c>
      <c r="S519" s="116">
        <f>SUM(W88:W94)</f>
        <v>0</v>
      </c>
      <c r="T519" s="121">
        <f t="shared" si="268"/>
        <v>0</v>
      </c>
      <c r="U519" s="121">
        <f t="shared" si="255"/>
        <v>0</v>
      </c>
      <c r="V519" s="117">
        <f>SUM(AD88:AD94)</f>
        <v>0</v>
      </c>
      <c r="W519" s="30">
        <f t="shared" ca="1" si="256"/>
        <v>0</v>
      </c>
      <c r="X519" s="30">
        <f t="shared" ca="1" si="257"/>
        <v>0</v>
      </c>
      <c r="Y519" s="30">
        <f t="shared" ca="1" si="258"/>
        <v>0</v>
      </c>
      <c r="Z519" s="30">
        <f t="shared" ca="1" si="259"/>
        <v>0</v>
      </c>
      <c r="AA519" s="30">
        <f t="shared" si="260"/>
        <v>0</v>
      </c>
      <c r="AB519" s="31">
        <f t="shared" ca="1" si="269"/>
        <v>0</v>
      </c>
      <c r="AC519" s="122">
        <f t="shared" ca="1" si="270"/>
        <v>1950.5</v>
      </c>
      <c r="AD519" s="32">
        <f t="shared" ca="1" si="271"/>
        <v>0.74649999999999994</v>
      </c>
      <c r="AE519" s="122">
        <f t="shared" ca="1" si="272"/>
        <v>1266.25</v>
      </c>
      <c r="AF519" s="32">
        <f t="shared" ca="1" si="273"/>
        <v>0.72600000000000009</v>
      </c>
      <c r="AG519" s="116">
        <v>1920</v>
      </c>
      <c r="AH519" s="33">
        <v>1305</v>
      </c>
      <c r="AK519" s="52"/>
      <c r="AN519" s="52"/>
      <c r="AO519" s="29"/>
      <c r="AR519" s="53"/>
      <c r="AU519" s="53"/>
      <c r="BH519" s="52"/>
      <c r="BI519" s="52"/>
      <c r="BJ519" s="52"/>
      <c r="BK519" s="52"/>
      <c r="BL519" s="52"/>
      <c r="BM519" s="52"/>
      <c r="BO519" s="54"/>
      <c r="BP519" s="54"/>
      <c r="BQ519" s="54"/>
      <c r="BR519" s="54"/>
      <c r="BS519" s="54"/>
      <c r="BT519" s="54"/>
    </row>
    <row r="520" spans="1:72" ht="33" customHeight="1" thickBot="1">
      <c r="A520" s="114">
        <f t="shared" si="274"/>
        <v>13</v>
      </c>
      <c r="B520" s="115">
        <f>B101</f>
        <v>45834</v>
      </c>
      <c r="C520" s="116">
        <f>SUM(E95:E101)</f>
        <v>3</v>
      </c>
      <c r="D520" s="117">
        <f>SUM(C95:C101)</f>
        <v>0</v>
      </c>
      <c r="E520" s="116">
        <f>SUM(F95:F101)</f>
        <v>1</v>
      </c>
      <c r="F520" s="117">
        <f>SUM(D95:D101)</f>
        <v>0</v>
      </c>
      <c r="G520" s="118">
        <f t="shared" si="261"/>
        <v>828</v>
      </c>
      <c r="H520" s="118">
        <f t="shared" si="262"/>
        <v>6248</v>
      </c>
      <c r="I520" s="118">
        <f t="shared" si="253"/>
        <v>6248</v>
      </c>
      <c r="J520" s="117">
        <f t="shared" si="254"/>
        <v>826</v>
      </c>
      <c r="K520" s="121">
        <f t="shared" si="263"/>
        <v>3.6231884057971015E-3</v>
      </c>
      <c r="L520" s="121">
        <f t="shared" si="264"/>
        <v>0</v>
      </c>
      <c r="M520" s="121">
        <f t="shared" si="265"/>
        <v>1.6005121638924455E-4</v>
      </c>
      <c r="N520" s="121">
        <f t="shared" si="266"/>
        <v>0</v>
      </c>
      <c r="O520" s="121">
        <f t="shared" si="275"/>
        <v>3.0000000000000001E-3</v>
      </c>
      <c r="P520" s="119">
        <f>SUM(U95:U101)</f>
        <v>734.36400000000003</v>
      </c>
      <c r="Q520" s="120">
        <f>SUM(V95:V101)</f>
        <v>3748.8</v>
      </c>
      <c r="R520" s="197">
        <f t="shared" si="267"/>
        <v>4483.1640000000007</v>
      </c>
      <c r="S520" s="116">
        <f>SUM(W95:W101)</f>
        <v>0</v>
      </c>
      <c r="T520" s="121">
        <f t="shared" si="268"/>
        <v>0</v>
      </c>
      <c r="U520" s="121">
        <f t="shared" si="255"/>
        <v>0</v>
      </c>
      <c r="V520" s="117">
        <f>SUM(AD95:AD101)</f>
        <v>0</v>
      </c>
      <c r="W520" s="30">
        <f t="shared" ca="1" si="256"/>
        <v>0</v>
      </c>
      <c r="X520" s="30">
        <f t="shared" ca="1" si="257"/>
        <v>0</v>
      </c>
      <c r="Y520" s="30">
        <f t="shared" ca="1" si="258"/>
        <v>0</v>
      </c>
      <c r="Z520" s="30">
        <f t="shared" ca="1" si="259"/>
        <v>0</v>
      </c>
      <c r="AA520" s="30">
        <f t="shared" si="260"/>
        <v>0</v>
      </c>
      <c r="AB520" s="31">
        <f t="shared" ca="1" si="269"/>
        <v>0</v>
      </c>
      <c r="AC520" s="122">
        <f t="shared" ca="1" si="270"/>
        <v>2095.5</v>
      </c>
      <c r="AD520" s="32">
        <f t="shared" ca="1" si="271"/>
        <v>0.71050000000000002</v>
      </c>
      <c r="AE520" s="122">
        <f t="shared" ca="1" si="272"/>
        <v>1341.25</v>
      </c>
      <c r="AF520" s="32">
        <f t="shared" ca="1" si="273"/>
        <v>0.76775000000000004</v>
      </c>
      <c r="AG520" s="116">
        <v>2045</v>
      </c>
      <c r="AH520" s="33">
        <v>1405</v>
      </c>
      <c r="AK520" s="52"/>
      <c r="AN520" s="52"/>
      <c r="AO520" s="29"/>
      <c r="AR520" s="53"/>
      <c r="AU520" s="53"/>
      <c r="BH520" s="52"/>
      <c r="BI520" s="52"/>
      <c r="BJ520" s="52"/>
      <c r="BK520" s="52"/>
      <c r="BL520" s="52"/>
      <c r="BM520" s="52"/>
      <c r="BO520" s="54"/>
      <c r="BP520" s="54"/>
      <c r="BQ520" s="54"/>
      <c r="BR520" s="54"/>
      <c r="BS520" s="54"/>
      <c r="BT520" s="54"/>
    </row>
    <row r="521" spans="1:72" ht="33" customHeight="1" thickBot="1">
      <c r="A521" s="114">
        <f t="shared" si="274"/>
        <v>14</v>
      </c>
      <c r="B521" s="115">
        <f>B108</f>
        <v>45841</v>
      </c>
      <c r="C521" s="116">
        <f>SUM(E102:E108)</f>
        <v>1</v>
      </c>
      <c r="D521" s="117">
        <f>SUM(C102:C108)</f>
        <v>1</v>
      </c>
      <c r="E521" s="116">
        <f>SUM(F102:F108)</f>
        <v>1</v>
      </c>
      <c r="F521" s="117">
        <f>SUM(D102:D108)</f>
        <v>2</v>
      </c>
      <c r="G521" s="118">
        <f t="shared" si="261"/>
        <v>825</v>
      </c>
      <c r="H521" s="118">
        <f t="shared" si="262"/>
        <v>6246</v>
      </c>
      <c r="I521" s="118">
        <f t="shared" si="253"/>
        <v>6245</v>
      </c>
      <c r="J521" s="117">
        <f t="shared" si="254"/>
        <v>824</v>
      </c>
      <c r="K521" s="121">
        <f t="shared" si="263"/>
        <v>1.2121212121212121E-3</v>
      </c>
      <c r="L521" s="121">
        <f t="shared" si="264"/>
        <v>1.2121212121212121E-3</v>
      </c>
      <c r="M521" s="121">
        <f t="shared" si="265"/>
        <v>1.6010246557796989E-4</v>
      </c>
      <c r="N521" s="121">
        <f t="shared" si="266"/>
        <v>3.2020493115593977E-4</v>
      </c>
      <c r="O521" s="121">
        <f t="shared" si="275"/>
        <v>3.0000000000000001E-3</v>
      </c>
      <c r="P521" s="119">
        <f>SUM(U102:U108)</f>
        <v>989.09999999999991</v>
      </c>
      <c r="Q521" s="120">
        <f>SUM(V102:V108)</f>
        <v>5096.5319999999992</v>
      </c>
      <c r="R521" s="197">
        <f t="shared" si="267"/>
        <v>6085.6319999999996</v>
      </c>
      <c r="S521" s="116">
        <f>SUM(W102:W108)</f>
        <v>0</v>
      </c>
      <c r="T521" s="121">
        <f t="shared" si="268"/>
        <v>0</v>
      </c>
      <c r="U521" s="121">
        <f t="shared" si="255"/>
        <v>0</v>
      </c>
      <c r="V521" s="117">
        <f>SUM(AD102:AD108)</f>
        <v>0</v>
      </c>
      <c r="W521" s="30">
        <f t="shared" ca="1" si="256"/>
        <v>0</v>
      </c>
      <c r="X521" s="30">
        <f t="shared" ca="1" si="257"/>
        <v>0</v>
      </c>
      <c r="Y521" s="30">
        <f t="shared" ca="1" si="258"/>
        <v>0</v>
      </c>
      <c r="Z521" s="30">
        <f t="shared" ca="1" si="259"/>
        <v>0</v>
      </c>
      <c r="AA521" s="30">
        <f t="shared" si="260"/>
        <v>0</v>
      </c>
      <c r="AB521" s="31">
        <f t="shared" ca="1" si="269"/>
        <v>0</v>
      </c>
      <c r="AC521" s="122">
        <f t="shared" ca="1" si="270"/>
        <v>2250</v>
      </c>
      <c r="AD521" s="32">
        <f t="shared" ca="1" si="271"/>
        <v>0.66700000000000004</v>
      </c>
      <c r="AE521" s="122">
        <f t="shared" ca="1" si="272"/>
        <v>1528.25</v>
      </c>
      <c r="AF521" s="32">
        <f t="shared" ca="1" si="273"/>
        <v>0.7330000000000001</v>
      </c>
      <c r="AG521" s="116">
        <v>2170</v>
      </c>
      <c r="AH521" s="33">
        <v>1505</v>
      </c>
      <c r="AK521" s="52"/>
      <c r="AN521" s="52"/>
      <c r="AO521" s="29"/>
      <c r="AR521" s="53"/>
      <c r="AU521" s="53"/>
      <c r="BH521" s="52"/>
      <c r="BI521" s="52"/>
      <c r="BJ521" s="52"/>
      <c r="BK521" s="52"/>
      <c r="BL521" s="52"/>
      <c r="BM521" s="52"/>
      <c r="BO521" s="54"/>
      <c r="BP521" s="54"/>
      <c r="BQ521" s="54"/>
      <c r="BR521" s="54"/>
      <c r="BS521" s="54"/>
      <c r="BT521" s="54"/>
    </row>
    <row r="522" spans="1:72" ht="33" customHeight="1" thickBot="1">
      <c r="A522" s="114">
        <f t="shared" si="274"/>
        <v>15</v>
      </c>
      <c r="B522" s="115">
        <f>B115</f>
        <v>45848</v>
      </c>
      <c r="C522" s="116">
        <f>SUM(E109:E115)</f>
        <v>2</v>
      </c>
      <c r="D522" s="117">
        <f>SUM(C109:C115)</f>
        <v>0</v>
      </c>
      <c r="E522" s="116">
        <f>SUM(F109:F115)</f>
        <v>5</v>
      </c>
      <c r="F522" s="117">
        <f>SUM(D109:D115)</f>
        <v>1</v>
      </c>
      <c r="G522" s="118">
        <f t="shared" si="261"/>
        <v>823</v>
      </c>
      <c r="H522" s="118">
        <f t="shared" si="262"/>
        <v>6245</v>
      </c>
      <c r="I522" s="118">
        <f t="shared" si="253"/>
        <v>6239</v>
      </c>
      <c r="J522" s="117">
        <f t="shared" si="254"/>
        <v>822</v>
      </c>
      <c r="K522" s="121">
        <f t="shared" si="263"/>
        <v>2.4301336573511541E-3</v>
      </c>
      <c r="L522" s="121">
        <f t="shared" si="264"/>
        <v>0</v>
      </c>
      <c r="M522" s="121">
        <f t="shared" si="265"/>
        <v>8.0064051240992789E-4</v>
      </c>
      <c r="N522" s="121">
        <f t="shared" si="266"/>
        <v>1.6012810248198559E-4</v>
      </c>
      <c r="O522" s="121">
        <f t="shared" si="275"/>
        <v>3.0000000000000001E-3</v>
      </c>
      <c r="P522" s="119">
        <f>SUM(U109:U115)</f>
        <v>766.404</v>
      </c>
      <c r="Q522" s="120">
        <f>SUM(V109:V115)</f>
        <v>3970.74</v>
      </c>
      <c r="R522" s="197">
        <f t="shared" si="267"/>
        <v>4737.1440000000002</v>
      </c>
      <c r="S522" s="116">
        <f>SUM(W109:W115)</f>
        <v>0</v>
      </c>
      <c r="T522" s="121">
        <f t="shared" si="268"/>
        <v>0</v>
      </c>
      <c r="U522" s="121">
        <f t="shared" si="255"/>
        <v>0</v>
      </c>
      <c r="V522" s="117">
        <f>SUM(AD109:AD115)</f>
        <v>0</v>
      </c>
      <c r="W522" s="30">
        <f t="shared" ca="1" si="256"/>
        <v>0</v>
      </c>
      <c r="X522" s="30">
        <f t="shared" ca="1" si="257"/>
        <v>0</v>
      </c>
      <c r="Y522" s="30">
        <f t="shared" ca="1" si="258"/>
        <v>0</v>
      </c>
      <c r="Z522" s="30">
        <f t="shared" ca="1" si="259"/>
        <v>0</v>
      </c>
      <c r="AA522" s="30">
        <f t="shared" si="260"/>
        <v>0</v>
      </c>
      <c r="AB522" s="31">
        <f t="shared" ca="1" si="269"/>
        <v>0</v>
      </c>
      <c r="AC522" s="122">
        <f t="shared" ca="1" si="270"/>
        <v>2373</v>
      </c>
      <c r="AD522" s="32">
        <f t="shared" ca="1" si="271"/>
        <v>0.5595</v>
      </c>
      <c r="AE522" s="122">
        <f t="shared" ca="1" si="272"/>
        <v>1566.5</v>
      </c>
      <c r="AF522" s="32">
        <f t="shared" ca="1" si="273"/>
        <v>0.71350000000000002</v>
      </c>
      <c r="AG522" s="116">
        <v>2295</v>
      </c>
      <c r="AH522" s="33">
        <v>1605</v>
      </c>
      <c r="AK522" s="52"/>
      <c r="AN522" s="52"/>
      <c r="AO522" s="29"/>
      <c r="AR522" s="53"/>
      <c r="AU522" s="53"/>
      <c r="BH522" s="52"/>
      <c r="BI522" s="52"/>
      <c r="BJ522" s="52"/>
      <c r="BK522" s="52"/>
      <c r="BL522" s="52"/>
      <c r="BM522" s="52"/>
      <c r="BO522" s="54"/>
      <c r="BP522" s="54"/>
      <c r="BQ522" s="54"/>
      <c r="BR522" s="54"/>
      <c r="BS522" s="54"/>
      <c r="BT522" s="54"/>
    </row>
    <row r="523" spans="1:72" ht="33" customHeight="1" thickBot="1">
      <c r="A523" s="114">
        <f t="shared" si="274"/>
        <v>16</v>
      </c>
      <c r="B523" s="115">
        <f>B122</f>
        <v>45855</v>
      </c>
      <c r="C523" s="116">
        <f>SUM(E116:E122)</f>
        <v>0</v>
      </c>
      <c r="D523" s="117">
        <f>SUM(C116:C122)</f>
        <v>1</v>
      </c>
      <c r="E523" s="116">
        <f>SUM(F116:F122)</f>
        <v>4</v>
      </c>
      <c r="F523" s="117">
        <f>SUM(D116:D122)</f>
        <v>0</v>
      </c>
      <c r="G523" s="118">
        <f t="shared" si="261"/>
        <v>821</v>
      </c>
      <c r="H523" s="118">
        <f t="shared" si="262"/>
        <v>6239</v>
      </c>
      <c r="I523" s="118">
        <f t="shared" si="253"/>
        <v>6235</v>
      </c>
      <c r="J523" s="117">
        <f t="shared" si="254"/>
        <v>821</v>
      </c>
      <c r="K523" s="121">
        <f t="shared" si="263"/>
        <v>0</v>
      </c>
      <c r="L523" s="121">
        <f t="shared" si="264"/>
        <v>1.2180267965895249E-3</v>
      </c>
      <c r="M523" s="121">
        <f t="shared" si="265"/>
        <v>6.4112838595928832E-4</v>
      </c>
      <c r="N523" s="121">
        <f t="shared" si="266"/>
        <v>0</v>
      </c>
      <c r="O523" s="121">
        <f t="shared" si="275"/>
        <v>3.0000000000000001E-3</v>
      </c>
      <c r="P523" s="119">
        <f>SUM(U116:U122)</f>
        <v>1047.596</v>
      </c>
      <c r="Q523" s="120">
        <f>SUM(V116:V122)</f>
        <v>5612.82</v>
      </c>
      <c r="R523" s="197">
        <f t="shared" si="267"/>
        <v>6660.4159999999993</v>
      </c>
      <c r="S523" s="116">
        <f>SUM(W116:W122)</f>
        <v>0</v>
      </c>
      <c r="T523" s="121">
        <f t="shared" si="268"/>
        <v>0</v>
      </c>
      <c r="U523" s="121">
        <f t="shared" si="255"/>
        <v>0</v>
      </c>
      <c r="V523" s="117">
        <f>SUM(AD116:AD122)</f>
        <v>0</v>
      </c>
      <c r="W523" s="30">
        <f t="shared" ca="1" si="256"/>
        <v>0</v>
      </c>
      <c r="X523" s="30">
        <f t="shared" ca="1" si="257"/>
        <v>0</v>
      </c>
      <c r="Y523" s="30">
        <f t="shared" ca="1" si="258"/>
        <v>0</v>
      </c>
      <c r="Z523" s="30">
        <f t="shared" ca="1" si="259"/>
        <v>0</v>
      </c>
      <c r="AA523" s="30">
        <f t="shared" si="260"/>
        <v>0</v>
      </c>
      <c r="AB523" s="31">
        <f t="shared" ca="1" si="269"/>
        <v>0</v>
      </c>
      <c r="AC523" s="122">
        <f t="shared" ca="1" si="270"/>
        <v>2419</v>
      </c>
      <c r="AD523" s="32">
        <f t="shared" ca="1" si="271"/>
        <v>0.62149999999999994</v>
      </c>
      <c r="AE523" s="122">
        <f t="shared" ca="1" si="272"/>
        <v>1736</v>
      </c>
      <c r="AF523" s="32">
        <f t="shared" ca="1" si="273"/>
        <v>0.67549999999999999</v>
      </c>
      <c r="AG523" s="116">
        <v>2420</v>
      </c>
      <c r="AH523" s="33">
        <v>1710</v>
      </c>
      <c r="AK523" s="52"/>
      <c r="AN523" s="52"/>
      <c r="AO523" s="29"/>
      <c r="AR523" s="53"/>
      <c r="AU523" s="53"/>
      <c r="BH523" s="52"/>
      <c r="BI523" s="52"/>
      <c r="BJ523" s="52"/>
      <c r="BK523" s="52"/>
      <c r="BL523" s="52"/>
      <c r="BM523" s="52"/>
      <c r="BO523" s="54"/>
      <c r="BP523" s="54"/>
      <c r="BQ523" s="54"/>
      <c r="BR523" s="54"/>
      <c r="BS523" s="54"/>
      <c r="BT523" s="54"/>
    </row>
    <row r="524" spans="1:72" ht="33" customHeight="1" thickBot="1">
      <c r="A524" s="114">
        <f t="shared" si="274"/>
        <v>17</v>
      </c>
      <c r="B524" s="115">
        <f>B129</f>
        <v>45862</v>
      </c>
      <c r="C524" s="116">
        <f>SUM(E123:E129)</f>
        <v>2</v>
      </c>
      <c r="D524" s="117">
        <f>SUM(C123:C129)</f>
        <v>28</v>
      </c>
      <c r="E524" s="116">
        <f>SUM(F123:F129)</f>
        <v>6</v>
      </c>
      <c r="F524" s="117">
        <f>SUM(D123:D129)</f>
        <v>78</v>
      </c>
      <c r="G524" s="118">
        <f t="shared" si="261"/>
        <v>821</v>
      </c>
      <c r="H524" s="118">
        <f t="shared" si="262"/>
        <v>6234</v>
      </c>
      <c r="I524" s="118">
        <f t="shared" si="253"/>
        <v>6151</v>
      </c>
      <c r="J524" s="117">
        <f t="shared" si="254"/>
        <v>791</v>
      </c>
      <c r="K524" s="121">
        <f t="shared" si="263"/>
        <v>2.4360535931790498E-3</v>
      </c>
      <c r="L524" s="121">
        <f t="shared" si="264"/>
        <v>3.4104750304506701E-2</v>
      </c>
      <c r="M524" s="121">
        <f t="shared" si="265"/>
        <v>9.6246390760346492E-4</v>
      </c>
      <c r="N524" s="121">
        <f t="shared" si="266"/>
        <v>1.2512030798845043E-2</v>
      </c>
      <c r="O524" s="121">
        <f t="shared" si="275"/>
        <v>3.0000000000000001E-3</v>
      </c>
      <c r="P524" s="119">
        <f>SUM(U123:U129)</f>
        <v>779.98</v>
      </c>
      <c r="Q524" s="120">
        <f>SUM(V123:V129)</f>
        <v>4356.54</v>
      </c>
      <c r="R524" s="197">
        <f t="shared" si="267"/>
        <v>5136.5200000000004</v>
      </c>
      <c r="S524" s="116">
        <f>SUM(W123:W129)</f>
        <v>0</v>
      </c>
      <c r="T524" s="121">
        <f t="shared" si="268"/>
        <v>0</v>
      </c>
      <c r="U524" s="121">
        <f t="shared" si="255"/>
        <v>0</v>
      </c>
      <c r="V524" s="117">
        <f>SUM(AD123:AD129)</f>
        <v>0</v>
      </c>
      <c r="W524" s="30">
        <f t="shared" ca="1" si="256"/>
        <v>0</v>
      </c>
      <c r="X524" s="30">
        <f t="shared" ca="1" si="257"/>
        <v>0</v>
      </c>
      <c r="Y524" s="30">
        <f t="shared" ca="1" si="258"/>
        <v>0</v>
      </c>
      <c r="Z524" s="30">
        <f t="shared" ca="1" si="259"/>
        <v>0</v>
      </c>
      <c r="AA524" s="30">
        <f t="shared" si="260"/>
        <v>0</v>
      </c>
      <c r="AB524" s="31">
        <f t="shared" ca="1" si="269"/>
        <v>0</v>
      </c>
      <c r="AC524" s="122">
        <f t="shared" ca="1" si="270"/>
        <v>2437.5</v>
      </c>
      <c r="AD524" s="32">
        <f t="shared" ca="1" si="271"/>
        <v>0.58800000000000008</v>
      </c>
      <c r="AE524" s="122">
        <f t="shared" ca="1" si="272"/>
        <v>1730</v>
      </c>
      <c r="AF524" s="32">
        <f t="shared" ca="1" si="273"/>
        <v>0.6855</v>
      </c>
      <c r="AG524" s="116">
        <v>2560</v>
      </c>
      <c r="AH524" s="33">
        <v>1820</v>
      </c>
      <c r="AK524" s="52"/>
      <c r="AN524" s="52"/>
      <c r="AO524" s="29"/>
      <c r="AR524" s="53"/>
      <c r="AU524" s="53"/>
      <c r="BH524" s="52"/>
      <c r="BI524" s="52"/>
      <c r="BJ524" s="52"/>
      <c r="BK524" s="52"/>
      <c r="BL524" s="52"/>
      <c r="BM524" s="52"/>
      <c r="BO524" s="54"/>
      <c r="BP524" s="54"/>
      <c r="BQ524" s="54"/>
      <c r="BR524" s="54"/>
      <c r="BS524" s="54"/>
      <c r="BT524" s="54"/>
    </row>
    <row r="525" spans="1:72" ht="33" customHeight="1" thickBot="1">
      <c r="A525" s="114">
        <f t="shared" si="274"/>
        <v>18</v>
      </c>
      <c r="B525" s="115">
        <f>B136</f>
        <v>45869</v>
      </c>
      <c r="C525" s="116">
        <f>SUM(E130:E136)</f>
        <v>2</v>
      </c>
      <c r="D525" s="117">
        <f>SUM(C130:C136)</f>
        <v>0</v>
      </c>
      <c r="E525" s="116">
        <f>SUM(F130:F136)</f>
        <v>4</v>
      </c>
      <c r="F525" s="117">
        <f>SUM(D130:D136)</f>
        <v>1</v>
      </c>
      <c r="G525" s="118">
        <f t="shared" si="261"/>
        <v>790</v>
      </c>
      <c r="H525" s="118">
        <f t="shared" si="262"/>
        <v>6150</v>
      </c>
      <c r="I525" s="118">
        <f t="shared" si="253"/>
        <v>6146</v>
      </c>
      <c r="J525" s="117">
        <f t="shared" si="254"/>
        <v>789</v>
      </c>
      <c r="K525" s="121">
        <f t="shared" si="263"/>
        <v>2.5316455696202532E-3</v>
      </c>
      <c r="L525" s="121">
        <f t="shared" si="264"/>
        <v>0</v>
      </c>
      <c r="M525" s="121">
        <f t="shared" si="265"/>
        <v>6.5040650406504065E-4</v>
      </c>
      <c r="N525" s="121">
        <f t="shared" si="266"/>
        <v>1.6260162601626016E-4</v>
      </c>
      <c r="O525" s="121">
        <f t="shared" si="275"/>
        <v>3.0000000000000001E-3</v>
      </c>
      <c r="P525" s="119">
        <f>SUM(U130:U136)</f>
        <v>1077.2159999999999</v>
      </c>
      <c r="Q525" s="120">
        <f>SUM(V130:V136)</f>
        <v>6123.1319999999996</v>
      </c>
      <c r="R525" s="197">
        <f t="shared" si="267"/>
        <v>7200.348</v>
      </c>
      <c r="S525" s="116">
        <f>SUM(W130:W136)</f>
        <v>0</v>
      </c>
      <c r="T525" s="121">
        <f t="shared" si="268"/>
        <v>0</v>
      </c>
      <c r="U525" s="121">
        <f t="shared" si="255"/>
        <v>0</v>
      </c>
      <c r="V525" s="117">
        <f>SUM(AD124:AD130)</f>
        <v>0</v>
      </c>
      <c r="W525" s="30">
        <f t="shared" ca="1" si="256"/>
        <v>0</v>
      </c>
      <c r="X525" s="30">
        <f t="shared" ca="1" si="257"/>
        <v>0</v>
      </c>
      <c r="Y525" s="30">
        <f t="shared" ca="1" si="258"/>
        <v>0</v>
      </c>
      <c r="Z525" s="30">
        <f t="shared" ca="1" si="259"/>
        <v>0</v>
      </c>
      <c r="AA525" s="30">
        <f t="shared" si="260"/>
        <v>0</v>
      </c>
      <c r="AB525" s="31">
        <f t="shared" ca="1" si="269"/>
        <v>0</v>
      </c>
      <c r="AC525" s="122">
        <f t="shared" ca="1" si="270"/>
        <v>2620.5</v>
      </c>
      <c r="AD525" s="32">
        <f t="shared" ca="1" si="271"/>
        <v>0.69350000000000001</v>
      </c>
      <c r="AE525" s="122">
        <f t="shared" ca="1" si="272"/>
        <v>1910.25</v>
      </c>
      <c r="AF525" s="32">
        <f t="shared" ca="1" si="273"/>
        <v>0.71299999999999997</v>
      </c>
      <c r="AG525" s="116">
        <v>2715</v>
      </c>
      <c r="AH525" s="33">
        <v>1945</v>
      </c>
      <c r="AK525" s="52"/>
      <c r="AN525" s="52"/>
      <c r="AO525" s="29"/>
      <c r="AR525" s="53"/>
      <c r="AU525" s="53"/>
      <c r="BH525" s="52"/>
      <c r="BI525" s="52"/>
      <c r="BJ525" s="52"/>
      <c r="BK525" s="52"/>
      <c r="BL525" s="52"/>
      <c r="BM525" s="52"/>
      <c r="BO525" s="54"/>
      <c r="BP525" s="54"/>
      <c r="BQ525" s="54"/>
      <c r="BR525" s="54"/>
      <c r="BS525" s="54"/>
      <c r="BT525" s="54"/>
    </row>
    <row r="526" spans="1:72" ht="33" customHeight="1" thickBot="1">
      <c r="A526" s="114">
        <f t="shared" si="274"/>
        <v>19</v>
      </c>
      <c r="B526" s="115">
        <f>B143</f>
        <v>45876</v>
      </c>
      <c r="C526" s="116">
        <f>SUM(E137:E143)</f>
        <v>3</v>
      </c>
      <c r="D526" s="117">
        <f>SUM(C137:C143)</f>
        <v>0</v>
      </c>
      <c r="E526" s="116">
        <f>SUM(F137:F143)</f>
        <v>10</v>
      </c>
      <c r="F526" s="117">
        <f>SUM(D137:D143)</f>
        <v>0</v>
      </c>
      <c r="G526" s="118">
        <f t="shared" si="261"/>
        <v>788</v>
      </c>
      <c r="H526" s="118">
        <f t="shared" si="262"/>
        <v>6146</v>
      </c>
      <c r="I526" s="118">
        <f t="shared" si="253"/>
        <v>6136</v>
      </c>
      <c r="J526" s="117">
        <f t="shared" si="254"/>
        <v>786</v>
      </c>
      <c r="K526" s="121">
        <f t="shared" si="263"/>
        <v>3.8071065989847717E-3</v>
      </c>
      <c r="L526" s="121">
        <f t="shared" si="264"/>
        <v>0</v>
      </c>
      <c r="M526" s="121">
        <f t="shared" si="265"/>
        <v>1.6270745200130166E-3</v>
      </c>
      <c r="N526" s="121">
        <f t="shared" si="266"/>
        <v>0</v>
      </c>
      <c r="O526" s="121">
        <f t="shared" si="275"/>
        <v>3.0000000000000001E-3</v>
      </c>
      <c r="P526" s="119">
        <f>SUM(U137:U143)</f>
        <v>878.66399999999999</v>
      </c>
      <c r="Q526" s="120">
        <f>SUM(V137:V143)</f>
        <v>5231.5640000000003</v>
      </c>
      <c r="R526" s="197">
        <f t="shared" si="267"/>
        <v>6110.2280000000001</v>
      </c>
      <c r="S526" s="116">
        <f>SUM(W137:W143)</f>
        <v>0</v>
      </c>
      <c r="T526" s="121">
        <f t="shared" si="268"/>
        <v>0</v>
      </c>
      <c r="U526" s="121">
        <f t="shared" si="255"/>
        <v>0</v>
      </c>
      <c r="V526" s="117">
        <f>SUM(AD137:AD143)</f>
        <v>0</v>
      </c>
      <c r="W526" s="30">
        <f t="shared" ca="1" si="256"/>
        <v>0</v>
      </c>
      <c r="X526" s="30">
        <f t="shared" ca="1" si="257"/>
        <v>0</v>
      </c>
      <c r="Y526" s="30">
        <f t="shared" ca="1" si="258"/>
        <v>0</v>
      </c>
      <c r="Z526" s="30">
        <f t="shared" ca="1" si="259"/>
        <v>0</v>
      </c>
      <c r="AA526" s="30">
        <f t="shared" si="260"/>
        <v>0</v>
      </c>
      <c r="AB526" s="31">
        <f t="shared" ca="1" si="269"/>
        <v>0</v>
      </c>
      <c r="AC526" s="122">
        <f t="shared" ca="1" si="270"/>
        <v>2754</v>
      </c>
      <c r="AD526" s="32">
        <f t="shared" ca="1" si="271"/>
        <v>0.67849999999999999</v>
      </c>
      <c r="AE526" s="122">
        <f t="shared" ca="1" si="272"/>
        <v>2005</v>
      </c>
      <c r="AF526" s="32">
        <f t="shared" ca="1" si="273"/>
        <v>0.70725000000000005</v>
      </c>
      <c r="AG526" s="116">
        <v>2875</v>
      </c>
      <c r="AH526" s="33">
        <v>2095</v>
      </c>
      <c r="AK526" s="52"/>
      <c r="AN526" s="52"/>
      <c r="AO526" s="29"/>
      <c r="AR526" s="53"/>
      <c r="AU526" s="53"/>
      <c r="BH526" s="52"/>
      <c r="BI526" s="52"/>
      <c r="BJ526" s="52"/>
      <c r="BK526" s="52"/>
      <c r="BL526" s="52"/>
      <c r="BM526" s="52"/>
      <c r="BO526" s="54"/>
      <c r="BP526" s="54"/>
      <c r="BQ526" s="54"/>
      <c r="BR526" s="54"/>
      <c r="BS526" s="54"/>
      <c r="BT526" s="54"/>
    </row>
    <row r="527" spans="1:72" ht="33" customHeight="1" thickBot="1">
      <c r="A527" s="114">
        <f t="shared" si="274"/>
        <v>20</v>
      </c>
      <c r="B527" s="115">
        <f>B150</f>
        <v>45883</v>
      </c>
      <c r="C527" s="116">
        <f>SUM(E144:E150)</f>
        <v>6</v>
      </c>
      <c r="D527" s="117">
        <f>SUM(C144:C150)</f>
        <v>0</v>
      </c>
      <c r="E527" s="116">
        <f>SUM(F144:F150)</f>
        <v>5</v>
      </c>
      <c r="F527" s="117">
        <f>SUM(D144:D150)</f>
        <v>2</v>
      </c>
      <c r="G527" s="118">
        <f t="shared" si="261"/>
        <v>786</v>
      </c>
      <c r="H527" s="118">
        <f t="shared" si="262"/>
        <v>6136</v>
      </c>
      <c r="I527" s="118">
        <f t="shared" si="253"/>
        <v>6129</v>
      </c>
      <c r="J527" s="117">
        <f t="shared" si="254"/>
        <v>780</v>
      </c>
      <c r="K527" s="121">
        <f t="shared" si="263"/>
        <v>7.6335877862595417E-3</v>
      </c>
      <c r="L527" s="121">
        <f t="shared" si="264"/>
        <v>0</v>
      </c>
      <c r="M527" s="121">
        <f t="shared" si="265"/>
        <v>8.1486310299869625E-4</v>
      </c>
      <c r="N527" s="121">
        <f t="shared" si="266"/>
        <v>3.2594524119947848E-4</v>
      </c>
      <c r="O527" s="121">
        <f t="shared" si="275"/>
        <v>3.0000000000000001E-3</v>
      </c>
      <c r="P527" s="119">
        <f>SUM(U144:U150)</f>
        <v>1228.136</v>
      </c>
      <c r="Q527" s="120">
        <f>SUM(V144:V150)</f>
        <v>7555.5479999999998</v>
      </c>
      <c r="R527" s="197">
        <f t="shared" si="267"/>
        <v>8783.6839999999993</v>
      </c>
      <c r="S527" s="116">
        <f>SUM(W144:W150)</f>
        <v>0</v>
      </c>
      <c r="T527" s="121">
        <f t="shared" si="268"/>
        <v>0</v>
      </c>
      <c r="U527" s="121">
        <f t="shared" si="255"/>
        <v>0</v>
      </c>
      <c r="V527" s="117">
        <f>SUM(AD144:AD150)</f>
        <v>0</v>
      </c>
      <c r="W527" s="30">
        <f t="shared" ca="1" si="256"/>
        <v>0</v>
      </c>
      <c r="X527" s="30">
        <f t="shared" ca="1" si="257"/>
        <v>0</v>
      </c>
      <c r="Y527" s="30">
        <f t="shared" ca="1" si="258"/>
        <v>0</v>
      </c>
      <c r="Z527" s="30">
        <f t="shared" ca="1" si="259"/>
        <v>0</v>
      </c>
      <c r="AA527" s="30">
        <f t="shared" si="260"/>
        <v>0</v>
      </c>
      <c r="AB527" s="31">
        <f t="shared" ca="1" si="269"/>
        <v>0</v>
      </c>
      <c r="AC527" s="122">
        <f t="shared" ca="1" si="270"/>
        <v>3016</v>
      </c>
      <c r="AD527" s="32">
        <f t="shared" ca="1" si="271"/>
        <v>0.74299999999999999</v>
      </c>
      <c r="AE527" s="122">
        <f t="shared" ca="1" si="272"/>
        <v>2178.5</v>
      </c>
      <c r="AF527" s="32">
        <f t="shared" ca="1" si="273"/>
        <v>0.71399999999999997</v>
      </c>
      <c r="AG527" s="116">
        <v>3035</v>
      </c>
      <c r="AH527" s="33">
        <v>2245</v>
      </c>
      <c r="AK527" s="52"/>
      <c r="AN527" s="52"/>
      <c r="AO527" s="29"/>
      <c r="AR527" s="53"/>
      <c r="AU527" s="53"/>
      <c r="BH527" s="52"/>
      <c r="BI527" s="52"/>
      <c r="BJ527" s="52"/>
      <c r="BK527" s="52"/>
      <c r="BL527" s="52"/>
      <c r="BM527" s="52"/>
      <c r="BO527" s="54"/>
      <c r="BP527" s="54"/>
      <c r="BQ527" s="54"/>
      <c r="BR527" s="54"/>
      <c r="BS527" s="54"/>
      <c r="BT527" s="54"/>
    </row>
    <row r="528" spans="1:72" ht="33" customHeight="1" thickBot="1">
      <c r="A528" s="114">
        <f t="shared" si="274"/>
        <v>21</v>
      </c>
      <c r="B528" s="115">
        <f>B157</f>
        <v>45890</v>
      </c>
      <c r="C528" s="116">
        <f>SUM(E151:E157)</f>
        <v>3</v>
      </c>
      <c r="D528" s="117">
        <f>SUM(C151:C157)</f>
        <v>0</v>
      </c>
      <c r="E528" s="116">
        <f>SUM(F151:F157)</f>
        <v>7</v>
      </c>
      <c r="F528" s="117">
        <f>SUM(D151:D157)</f>
        <v>0</v>
      </c>
      <c r="G528" s="118">
        <f t="shared" si="261"/>
        <v>780</v>
      </c>
      <c r="H528" s="118">
        <f t="shared" si="262"/>
        <v>6128</v>
      </c>
      <c r="I528" s="118">
        <f t="shared" si="253"/>
        <v>6122</v>
      </c>
      <c r="J528" s="117">
        <f t="shared" si="254"/>
        <v>777</v>
      </c>
      <c r="K528" s="121">
        <f t="shared" si="263"/>
        <v>3.8461538461538464E-3</v>
      </c>
      <c r="L528" s="121">
        <f t="shared" si="264"/>
        <v>0</v>
      </c>
      <c r="M528" s="121">
        <f t="shared" si="265"/>
        <v>1.1422976501305484E-3</v>
      </c>
      <c r="N528" s="121">
        <f t="shared" si="266"/>
        <v>0</v>
      </c>
      <c r="O528" s="121">
        <f t="shared" si="275"/>
        <v>3.0000000000000001E-3</v>
      </c>
      <c r="P528" s="119">
        <f>SUM(U151:U157)</f>
        <v>952.27199999999993</v>
      </c>
      <c r="Q528" s="120">
        <f>SUM(V151:V157)</f>
        <v>6100.5</v>
      </c>
      <c r="R528" s="197">
        <f t="shared" si="267"/>
        <v>7052.7719999999999</v>
      </c>
      <c r="S528" s="116">
        <f>SUM(W151:W157)</f>
        <v>0</v>
      </c>
      <c r="T528" s="121">
        <f t="shared" si="268"/>
        <v>0</v>
      </c>
      <c r="U528" s="121">
        <f t="shared" si="255"/>
        <v>0</v>
      </c>
      <c r="V528" s="117">
        <f>SUM(AD151:AD157)</f>
        <v>0</v>
      </c>
      <c r="W528" s="30">
        <f t="shared" ca="1" si="256"/>
        <v>0</v>
      </c>
      <c r="X528" s="30">
        <f t="shared" ca="1" si="257"/>
        <v>0</v>
      </c>
      <c r="Y528" s="30">
        <f t="shared" ca="1" si="258"/>
        <v>0</v>
      </c>
      <c r="Z528" s="30">
        <f t="shared" ca="1" si="259"/>
        <v>0</v>
      </c>
      <c r="AA528" s="30">
        <f t="shared" si="260"/>
        <v>0</v>
      </c>
      <c r="AB528" s="31">
        <f t="shared" ca="1" si="269"/>
        <v>0</v>
      </c>
      <c r="AC528" s="122">
        <f t="shared" ca="1" si="270"/>
        <v>3108.5</v>
      </c>
      <c r="AD528" s="32">
        <f t="shared" ca="1" si="271"/>
        <v>0.67149999999999999</v>
      </c>
      <c r="AE528" s="122">
        <f t="shared" ca="1" si="272"/>
        <v>2264</v>
      </c>
      <c r="AF528" s="32">
        <f t="shared" ca="1" si="273"/>
        <v>0.71799999999999997</v>
      </c>
      <c r="AG528" s="116">
        <v>3195</v>
      </c>
      <c r="AH528" s="33">
        <v>2400</v>
      </c>
      <c r="AK528" s="52"/>
      <c r="AN528" s="52"/>
      <c r="AO528" s="29"/>
      <c r="AR528" s="53"/>
      <c r="AU528" s="53"/>
      <c r="BH528" s="52"/>
      <c r="BI528" s="52"/>
      <c r="BJ528" s="52"/>
      <c r="BK528" s="52"/>
      <c r="BL528" s="52"/>
      <c r="BM528" s="52"/>
      <c r="BO528" s="54"/>
      <c r="BP528" s="54"/>
      <c r="BQ528" s="54"/>
      <c r="BR528" s="54"/>
      <c r="BS528" s="54"/>
      <c r="BT528" s="54"/>
    </row>
    <row r="529" spans="1:72" ht="33" customHeight="1" thickBot="1">
      <c r="A529" s="114">
        <f t="shared" si="274"/>
        <v>22</v>
      </c>
      <c r="B529" s="115">
        <f>B164</f>
        <v>45897</v>
      </c>
      <c r="C529" s="116">
        <f>SUM(E158:E164)</f>
        <v>1</v>
      </c>
      <c r="D529" s="117">
        <f>SUM(C158:C164)</f>
        <v>0</v>
      </c>
      <c r="E529" s="116">
        <f>SUM(F158:F164)</f>
        <v>5</v>
      </c>
      <c r="F529" s="117">
        <f>SUM(D158:D164)</f>
        <v>1</v>
      </c>
      <c r="G529" s="118">
        <f t="shared" si="261"/>
        <v>776</v>
      </c>
      <c r="H529" s="118">
        <f t="shared" si="262"/>
        <v>6122</v>
      </c>
      <c r="I529" s="118">
        <f t="shared" si="253"/>
        <v>6116</v>
      </c>
      <c r="J529" s="117">
        <f t="shared" si="254"/>
        <v>776</v>
      </c>
      <c r="K529" s="121">
        <f t="shared" si="263"/>
        <v>1.288659793814433E-3</v>
      </c>
      <c r="L529" s="121">
        <f t="shared" si="264"/>
        <v>0</v>
      </c>
      <c r="M529" s="121">
        <f t="shared" si="265"/>
        <v>8.167265599477295E-4</v>
      </c>
      <c r="N529" s="121">
        <f t="shared" si="266"/>
        <v>1.6334531198954589E-4</v>
      </c>
      <c r="O529" s="121">
        <f t="shared" si="275"/>
        <v>3.0000000000000001E-3</v>
      </c>
      <c r="P529" s="119">
        <f>SUM(U158:U164)</f>
        <v>746.97759999999994</v>
      </c>
      <c r="Q529" s="120">
        <f>SUM(V158:V164)</f>
        <v>5371.1386000000011</v>
      </c>
      <c r="R529" s="197">
        <f t="shared" si="267"/>
        <v>6118.1162000000013</v>
      </c>
      <c r="S529" s="116">
        <f>SUM(W158:W164)</f>
        <v>0</v>
      </c>
      <c r="T529" s="121">
        <f t="shared" si="268"/>
        <v>0</v>
      </c>
      <c r="U529" s="121">
        <f t="shared" si="255"/>
        <v>0</v>
      </c>
      <c r="V529" s="117">
        <f>SUM(AD158:AD164)</f>
        <v>0</v>
      </c>
      <c r="W529" s="30">
        <f t="shared" ca="1" si="256"/>
        <v>0</v>
      </c>
      <c r="X529" s="30">
        <f t="shared" ca="1" si="257"/>
        <v>0</v>
      </c>
      <c r="Y529" s="30">
        <f t="shared" ca="1" si="258"/>
        <v>0</v>
      </c>
      <c r="Z529" s="30">
        <f t="shared" ca="1" si="259"/>
        <v>0</v>
      </c>
      <c r="AA529" s="30">
        <f t="shared" si="260"/>
        <v>0</v>
      </c>
      <c r="AB529" s="31">
        <f t="shared" ca="1" si="269"/>
        <v>0</v>
      </c>
      <c r="AC529" s="122">
        <f t="shared" ca="1" si="270"/>
        <v>3426</v>
      </c>
      <c r="AD529" s="32">
        <f t="shared" ca="1" si="271"/>
        <v>0.65300000000000002</v>
      </c>
      <c r="AE529" s="122">
        <f t="shared" ca="1" si="272"/>
        <v>2424.4</v>
      </c>
      <c r="AF529" s="32">
        <f t="shared" ca="1" si="273"/>
        <v>0.71399999999999997</v>
      </c>
      <c r="AG529" s="116">
        <v>3355</v>
      </c>
      <c r="AH529" s="33">
        <v>2550</v>
      </c>
      <c r="AK529" s="52"/>
      <c r="AN529" s="52"/>
      <c r="AO529" s="29"/>
      <c r="AR529" s="53"/>
      <c r="AU529" s="53"/>
      <c r="BH529" s="52"/>
      <c r="BI529" s="52"/>
      <c r="BJ529" s="52"/>
      <c r="BK529" s="52"/>
      <c r="BL529" s="52"/>
      <c r="BM529" s="52"/>
      <c r="BO529" s="54"/>
      <c r="BP529" s="54"/>
      <c r="BQ529" s="54"/>
      <c r="BR529" s="54"/>
      <c r="BS529" s="54"/>
      <c r="BT529" s="54"/>
    </row>
    <row r="530" spans="1:72" ht="33" customHeight="1" thickBot="1">
      <c r="A530" s="114">
        <f t="shared" si="274"/>
        <v>23</v>
      </c>
      <c r="B530" s="115">
        <f>B171</f>
        <v>45904</v>
      </c>
      <c r="C530" s="116">
        <f>SUM(E165:E171)</f>
        <v>6</v>
      </c>
      <c r="D530" s="117">
        <f>SUM(C165:C171)</f>
        <v>2</v>
      </c>
      <c r="E530" s="116">
        <f>SUM(F165:F171)</f>
        <v>7</v>
      </c>
      <c r="F530" s="117">
        <f>SUM(D165:D171)</f>
        <v>0</v>
      </c>
      <c r="G530" s="118">
        <f t="shared" si="261"/>
        <v>774</v>
      </c>
      <c r="H530" s="118">
        <f t="shared" si="262"/>
        <v>6115</v>
      </c>
      <c r="I530" s="118">
        <f t="shared" si="253"/>
        <v>6109</v>
      </c>
      <c r="J530" s="117">
        <f t="shared" si="254"/>
        <v>768</v>
      </c>
      <c r="K530" s="121">
        <f t="shared" si="263"/>
        <v>7.7519379844961239E-3</v>
      </c>
      <c r="L530" s="121">
        <f t="shared" si="264"/>
        <v>2.5839793281653748E-3</v>
      </c>
      <c r="M530" s="121">
        <f t="shared" si="265"/>
        <v>1.1447260834014717E-3</v>
      </c>
      <c r="N530" s="121">
        <f t="shared" si="266"/>
        <v>0</v>
      </c>
      <c r="O530" s="121">
        <f t="shared" si="275"/>
        <v>3.0000000000000001E-3</v>
      </c>
      <c r="P530" s="119">
        <f>SUM(U165:U171)</f>
        <v>595.12199999999996</v>
      </c>
      <c r="Q530" s="120">
        <f>SUM(V165:V171)</f>
        <v>4533.5876999999991</v>
      </c>
      <c r="R530" s="197">
        <f t="shared" si="267"/>
        <v>5128.7096999999994</v>
      </c>
      <c r="S530" s="116">
        <f>SUM(W165:W171)</f>
        <v>0</v>
      </c>
      <c r="T530" s="121">
        <f t="shared" si="268"/>
        <v>0</v>
      </c>
      <c r="U530" s="121">
        <f t="shared" si="255"/>
        <v>0</v>
      </c>
      <c r="V530" s="117">
        <f>SUM(AD165:AD171)</f>
        <v>0</v>
      </c>
      <c r="W530" s="30">
        <f t="shared" ca="1" si="256"/>
        <v>0</v>
      </c>
      <c r="X530" s="30">
        <f t="shared" ca="1" si="257"/>
        <v>0</v>
      </c>
      <c r="Y530" s="30">
        <f t="shared" ca="1" si="258"/>
        <v>0</v>
      </c>
      <c r="Z530" s="30">
        <f t="shared" ca="1" si="259"/>
        <v>0</v>
      </c>
      <c r="AA530" s="30">
        <f t="shared" si="260"/>
        <v>0</v>
      </c>
      <c r="AB530" s="31">
        <f t="shared" ca="1" si="269"/>
        <v>0</v>
      </c>
      <c r="AC530" s="122">
        <f t="shared" ca="1" si="270"/>
        <v>3569</v>
      </c>
      <c r="AD530" s="32">
        <f t="shared" ca="1" si="271"/>
        <v>0.627</v>
      </c>
      <c r="AE530" s="122">
        <f t="shared" ca="1" si="272"/>
        <v>2547.4</v>
      </c>
      <c r="AF530" s="32">
        <f t="shared" ca="1" si="273"/>
        <v>0.71660000000000001</v>
      </c>
      <c r="AG530" s="116">
        <v>3515</v>
      </c>
      <c r="AH530" s="33">
        <v>2700</v>
      </c>
      <c r="AK530" s="52"/>
      <c r="AN530" s="52"/>
      <c r="AO530" s="29"/>
      <c r="AR530" s="53"/>
      <c r="AU530" s="53"/>
      <c r="BH530" s="52"/>
      <c r="BI530" s="52"/>
      <c r="BJ530" s="52"/>
      <c r="BK530" s="52"/>
      <c r="BL530" s="52"/>
      <c r="BM530" s="52"/>
      <c r="BO530" s="54"/>
      <c r="BP530" s="54"/>
      <c r="BQ530" s="54"/>
      <c r="BR530" s="54"/>
      <c r="BS530" s="54"/>
      <c r="BT530" s="54"/>
    </row>
    <row r="531" spans="1:72" ht="33" customHeight="1" thickBot="1">
      <c r="A531" s="114">
        <f t="shared" si="274"/>
        <v>24</v>
      </c>
      <c r="B531" s="115">
        <f>B178</f>
        <v>45911</v>
      </c>
      <c r="C531" s="116">
        <f>SUM(E172:E178)</f>
        <v>6</v>
      </c>
      <c r="D531" s="117">
        <f>SUM(C172:C178)</f>
        <v>1</v>
      </c>
      <c r="E531" s="116">
        <f>SUM(F172:F178)</f>
        <v>6</v>
      </c>
      <c r="F531" s="117">
        <f>SUM(D172:D178)</f>
        <v>0</v>
      </c>
      <c r="G531" s="118">
        <f t="shared" si="261"/>
        <v>766</v>
      </c>
      <c r="H531" s="118">
        <f t="shared" si="262"/>
        <v>6108</v>
      </c>
      <c r="I531" s="118">
        <f t="shared" si="253"/>
        <v>6103</v>
      </c>
      <c r="J531" s="117">
        <f t="shared" si="254"/>
        <v>761</v>
      </c>
      <c r="K531" s="121">
        <f t="shared" si="263"/>
        <v>7.832898172323759E-3</v>
      </c>
      <c r="L531" s="121">
        <f t="shared" si="264"/>
        <v>1.3054830287206266E-3</v>
      </c>
      <c r="M531" s="121">
        <f t="shared" si="265"/>
        <v>9.8231827111984276E-4</v>
      </c>
      <c r="N531" s="121">
        <f t="shared" si="266"/>
        <v>0</v>
      </c>
      <c r="O531" s="121">
        <f t="shared" si="275"/>
        <v>3.0000000000000001E-3</v>
      </c>
      <c r="P531" s="119">
        <f>SUM(U172:U178)</f>
        <v>609.78599999999994</v>
      </c>
      <c r="Q531" s="120">
        <f>SUM(V172:V178)</f>
        <v>4762.1000000000004</v>
      </c>
      <c r="R531" s="197">
        <f t="shared" si="267"/>
        <v>5371.8860000000004</v>
      </c>
      <c r="S531" s="116">
        <f>SUM(W172:W178)</f>
        <v>0</v>
      </c>
      <c r="T531" s="121">
        <f t="shared" si="268"/>
        <v>0</v>
      </c>
      <c r="U531" s="121">
        <f t="shared" si="255"/>
        <v>0</v>
      </c>
      <c r="V531" s="117">
        <f>SUM(AD172:AD178)</f>
        <v>0</v>
      </c>
      <c r="W531" s="30">
        <f t="shared" ca="1" si="256"/>
        <v>0</v>
      </c>
      <c r="X531" s="30">
        <f t="shared" ca="1" si="257"/>
        <v>0</v>
      </c>
      <c r="Y531" s="30">
        <f t="shared" ca="1" si="258"/>
        <v>0</v>
      </c>
      <c r="Z531" s="30">
        <f t="shared" ca="1" si="259"/>
        <v>0</v>
      </c>
      <c r="AA531" s="30">
        <f t="shared" si="260"/>
        <v>0</v>
      </c>
      <c r="AB531" s="31">
        <f t="shared" ca="1" si="269"/>
        <v>0</v>
      </c>
      <c r="AC531" s="122">
        <f t="shared" ca="1" si="270"/>
        <v>3639</v>
      </c>
      <c r="AD531" s="32">
        <f t="shared" ca="1" si="271"/>
        <v>0.66</v>
      </c>
      <c r="AE531" s="122">
        <f t="shared" ca="1" si="272"/>
        <v>2674.8</v>
      </c>
      <c r="AF531" s="32">
        <f t="shared" ca="1" si="273"/>
        <v>0.6976</v>
      </c>
      <c r="AG531" s="116">
        <v>3675</v>
      </c>
      <c r="AH531" s="33">
        <v>2845</v>
      </c>
      <c r="AK531" s="52"/>
      <c r="AN531" s="52"/>
      <c r="AO531" s="29"/>
      <c r="AR531" s="53"/>
      <c r="AU531" s="53"/>
      <c r="BH531" s="52"/>
      <c r="BI531" s="52"/>
      <c r="BJ531" s="52"/>
      <c r="BK531" s="52"/>
      <c r="BL531" s="52"/>
      <c r="BM531" s="52"/>
      <c r="BO531" s="54"/>
      <c r="BP531" s="54"/>
      <c r="BQ531" s="54"/>
      <c r="BR531" s="54"/>
      <c r="BS531" s="54"/>
      <c r="BT531" s="54"/>
    </row>
    <row r="532" spans="1:72" ht="33" customHeight="1" thickBot="1">
      <c r="A532" s="114">
        <f t="shared" si="274"/>
        <v>25</v>
      </c>
      <c r="B532" s="115">
        <f>B185</f>
        <v>45918</v>
      </c>
      <c r="C532" s="116">
        <f>SUM(E179:E185)</f>
        <v>5</v>
      </c>
      <c r="D532" s="117">
        <f>SUM(C179:C185)</f>
        <v>0</v>
      </c>
      <c r="E532" s="116">
        <f>SUM(F179:F185)</f>
        <v>1</v>
      </c>
      <c r="F532" s="117">
        <f>SUM(D179:D185)</f>
        <v>0</v>
      </c>
      <c r="G532" s="118">
        <f t="shared" si="261"/>
        <v>761</v>
      </c>
      <c r="H532" s="118">
        <f t="shared" si="262"/>
        <v>6102</v>
      </c>
      <c r="I532" s="118">
        <f t="shared" si="253"/>
        <v>6102</v>
      </c>
      <c r="J532" s="117">
        <f t="shared" si="254"/>
        <v>756</v>
      </c>
      <c r="K532" s="121">
        <f t="shared" si="263"/>
        <v>6.5703022339027592E-3</v>
      </c>
      <c r="L532" s="121">
        <f t="shared" si="264"/>
        <v>0</v>
      </c>
      <c r="M532" s="121">
        <f t="shared" si="265"/>
        <v>1.6388069485414618E-4</v>
      </c>
      <c r="N532" s="121">
        <f t="shared" si="266"/>
        <v>0</v>
      </c>
      <c r="O532" s="121">
        <f t="shared" si="275"/>
        <v>3.0000000000000001E-3</v>
      </c>
      <c r="P532" s="119">
        <f>SUM(U179:U185)</f>
        <v>605.56799999999998</v>
      </c>
      <c r="Q532" s="120">
        <f>SUM(V179:V185)</f>
        <v>5095.1699999999992</v>
      </c>
      <c r="R532" s="197">
        <f t="shared" si="267"/>
        <v>5700.7379999999994</v>
      </c>
      <c r="S532" s="116">
        <f>SUM(W179:W185)</f>
        <v>0</v>
      </c>
      <c r="T532" s="121">
        <f t="shared" si="268"/>
        <v>0</v>
      </c>
      <c r="U532" s="121">
        <f t="shared" si="255"/>
        <v>0</v>
      </c>
      <c r="V532" s="117">
        <f>SUM(AD179:AD185)</f>
        <v>0</v>
      </c>
      <c r="W532" s="30">
        <f t="shared" ca="1" si="256"/>
        <v>0</v>
      </c>
      <c r="X532" s="30">
        <f t="shared" ca="1" si="257"/>
        <v>0</v>
      </c>
      <c r="Y532" s="30">
        <f t="shared" ca="1" si="258"/>
        <v>0</v>
      </c>
      <c r="Z532" s="30">
        <f t="shared" ca="1" si="259"/>
        <v>0</v>
      </c>
      <c r="AA532" s="30">
        <f t="shared" si="260"/>
        <v>0</v>
      </c>
      <c r="AB532" s="31">
        <f t="shared" ca="1" si="269"/>
        <v>0</v>
      </c>
      <c r="AC532" s="122">
        <f t="shared" ca="1" si="270"/>
        <v>3688</v>
      </c>
      <c r="AD532" s="32">
        <f t="shared" ca="1" si="271"/>
        <v>0.64</v>
      </c>
      <c r="AE532" s="122">
        <f t="shared" ca="1" si="272"/>
        <v>2885.8</v>
      </c>
      <c r="AF532" s="32">
        <f t="shared" ca="1" si="273"/>
        <v>0.67680000000000007</v>
      </c>
      <c r="AG532" s="116">
        <v>3825</v>
      </c>
      <c r="AH532" s="33">
        <v>2970</v>
      </c>
      <c r="AK532" s="52"/>
      <c r="AN532" s="52"/>
      <c r="AO532" s="29"/>
      <c r="AR532" s="53"/>
      <c r="AU532" s="53"/>
      <c r="BH532" s="52"/>
      <c r="BI532" s="52"/>
      <c r="BJ532" s="52"/>
      <c r="BK532" s="52"/>
      <c r="BL532" s="52"/>
      <c r="BM532" s="52"/>
      <c r="BO532" s="54"/>
      <c r="BP532" s="54"/>
      <c r="BQ532" s="54"/>
      <c r="BR532" s="54"/>
      <c r="BS532" s="54"/>
      <c r="BT532" s="54"/>
    </row>
    <row r="533" spans="1:72" ht="33" customHeight="1" thickBot="1">
      <c r="A533" s="114">
        <f t="shared" si="274"/>
        <v>26</v>
      </c>
      <c r="B533" s="115">
        <f>B192</f>
        <v>45925</v>
      </c>
      <c r="C533" s="116">
        <f>SUM(E186:E192)</f>
        <v>4</v>
      </c>
      <c r="D533" s="117">
        <f>SUM(C186:C192)</f>
        <v>5</v>
      </c>
      <c r="E533" s="116">
        <f>SUM(F186:F192)</f>
        <v>4</v>
      </c>
      <c r="F533" s="117">
        <f>SUM(D186:D192)</f>
        <v>15</v>
      </c>
      <c r="G533" s="118">
        <f t="shared" si="261"/>
        <v>756</v>
      </c>
      <c r="H533" s="118">
        <f t="shared" si="262"/>
        <v>6101</v>
      </c>
      <c r="I533" s="118">
        <f t="shared" si="253"/>
        <v>6083</v>
      </c>
      <c r="J533" s="117">
        <f t="shared" si="254"/>
        <v>747</v>
      </c>
      <c r="K533" s="121">
        <f t="shared" si="263"/>
        <v>5.2910052910052907E-3</v>
      </c>
      <c r="L533" s="121">
        <f t="shared" si="264"/>
        <v>6.6137566137566134E-3</v>
      </c>
      <c r="M533" s="121">
        <f t="shared" si="265"/>
        <v>6.5563022455335186E-4</v>
      </c>
      <c r="N533" s="121">
        <f t="shared" si="266"/>
        <v>2.4586133420750698E-3</v>
      </c>
      <c r="O533" s="121">
        <f t="shared" si="275"/>
        <v>3.0000000000000001E-3</v>
      </c>
      <c r="P533" s="119">
        <f>SUM(U186:U192)</f>
        <v>609.61199999999997</v>
      </c>
      <c r="Q533" s="120">
        <f>SUM(V186:V192)</f>
        <v>5192.2929999999997</v>
      </c>
      <c r="R533" s="197">
        <f t="shared" si="267"/>
        <v>5801.9049999999997</v>
      </c>
      <c r="S533" s="116">
        <f>SUM(W186:W192)</f>
        <v>0</v>
      </c>
      <c r="T533" s="121">
        <f t="shared" si="268"/>
        <v>0</v>
      </c>
      <c r="U533" s="121">
        <f t="shared" si="255"/>
        <v>0</v>
      </c>
      <c r="V533" s="117">
        <f>SUM(AD186:AD192)</f>
        <v>0</v>
      </c>
      <c r="W533" s="30">
        <f t="shared" ca="1" si="256"/>
        <v>0</v>
      </c>
      <c r="X533" s="30">
        <f t="shared" ca="1" si="257"/>
        <v>0</v>
      </c>
      <c r="Y533" s="30">
        <f t="shared" ca="1" si="258"/>
        <v>0</v>
      </c>
      <c r="Z533" s="30">
        <f t="shared" ca="1" si="259"/>
        <v>0</v>
      </c>
      <c r="AA533" s="30">
        <f t="shared" si="260"/>
        <v>0</v>
      </c>
      <c r="AB533" s="31">
        <f t="shared" ca="1" si="269"/>
        <v>49.866666666666674</v>
      </c>
      <c r="AC533" s="122">
        <f t="shared" ca="1" si="270"/>
        <v>3774</v>
      </c>
      <c r="AD533" s="32">
        <f t="shared" ca="1" si="271"/>
        <v>0.68</v>
      </c>
      <c r="AE533" s="122">
        <f t="shared" ca="1" si="272"/>
        <v>3035.6</v>
      </c>
      <c r="AF533" s="32">
        <f t="shared" ca="1" si="273"/>
        <v>0.74339999999999995</v>
      </c>
      <c r="AG533" s="116">
        <v>3960</v>
      </c>
      <c r="AH533" s="33">
        <v>3080</v>
      </c>
      <c r="AK533" s="52"/>
      <c r="AN533" s="52"/>
      <c r="AO533" s="29"/>
      <c r="AR533" s="53"/>
      <c r="AU533" s="53"/>
      <c r="BH533" s="52"/>
      <c r="BI533" s="52"/>
      <c r="BJ533" s="52"/>
      <c r="BK533" s="52"/>
      <c r="BL533" s="52"/>
      <c r="BM533" s="52"/>
      <c r="BO533" s="54"/>
      <c r="BP533" s="54"/>
      <c r="BQ533" s="54"/>
      <c r="BR533" s="54"/>
      <c r="BS533" s="54"/>
      <c r="BT533" s="54"/>
    </row>
    <row r="534" spans="1:72" ht="33" customHeight="1" thickBot="1">
      <c r="A534" s="114">
        <f t="shared" si="274"/>
        <v>27</v>
      </c>
      <c r="B534" s="115">
        <f>B199</f>
        <v>45932</v>
      </c>
      <c r="C534" s="116">
        <f>SUM(E193:E199)</f>
        <v>8</v>
      </c>
      <c r="D534" s="117">
        <f>SUM(C193:C199)</f>
        <v>0</v>
      </c>
      <c r="E534" s="116">
        <f>SUM(F193:F199)</f>
        <v>12</v>
      </c>
      <c r="F534" s="117">
        <f>SUM(D193:D199)</f>
        <v>0</v>
      </c>
      <c r="G534" s="118">
        <f t="shared" si="261"/>
        <v>747</v>
      </c>
      <c r="H534" s="118">
        <f t="shared" si="262"/>
        <v>6079</v>
      </c>
      <c r="I534" s="118">
        <f t="shared" si="253"/>
        <v>6071</v>
      </c>
      <c r="J534" s="117">
        <f t="shared" si="254"/>
        <v>739</v>
      </c>
      <c r="K534" s="121">
        <f t="shared" si="263"/>
        <v>1.0709504685408299E-2</v>
      </c>
      <c r="L534" s="121">
        <f t="shared" si="264"/>
        <v>0</v>
      </c>
      <c r="M534" s="121">
        <f t="shared" si="265"/>
        <v>1.9740088830399738E-3</v>
      </c>
      <c r="N534" s="121">
        <f t="shared" si="266"/>
        <v>0</v>
      </c>
      <c r="O534" s="121">
        <f t="shared" si="275"/>
        <v>3.0000000000000001E-3</v>
      </c>
      <c r="P534" s="119">
        <f>SUM(U193:U199)</f>
        <v>611.904</v>
      </c>
      <c r="Q534" s="120">
        <f>SUM(V193:V199)</f>
        <v>5619.2900000000009</v>
      </c>
      <c r="R534" s="197">
        <f t="shared" si="267"/>
        <v>6231.1940000000013</v>
      </c>
      <c r="S534" s="116">
        <f>SUM(W193:W199)</f>
        <v>9580</v>
      </c>
      <c r="T534" s="121">
        <f t="shared" si="268"/>
        <v>0.22513101308955891</v>
      </c>
      <c r="U534" s="121">
        <f t="shared" si="255"/>
        <v>0.22542767724780574</v>
      </c>
      <c r="V534" s="117">
        <f>SUM(AD193:AD199)</f>
        <v>8778</v>
      </c>
      <c r="W534" s="30">
        <f t="shared" ca="1" si="256"/>
        <v>2.6931106471816284E-2</v>
      </c>
      <c r="X534" s="30">
        <f t="shared" ca="1" si="257"/>
        <v>4.1858037578288099E-2</v>
      </c>
      <c r="Y534" s="30">
        <f t="shared" ca="1" si="258"/>
        <v>6.0542797494780795E-3</v>
      </c>
      <c r="Z534" s="30">
        <f t="shared" ca="1" si="259"/>
        <v>8.8726513569937372E-3</v>
      </c>
      <c r="AA534" s="30">
        <f t="shared" si="260"/>
        <v>0.9162839248434238</v>
      </c>
      <c r="AB534" s="31">
        <f t="shared" ca="1" si="269"/>
        <v>50.585714285714282</v>
      </c>
      <c r="AC534" s="122">
        <f t="shared" ca="1" si="270"/>
        <v>3996</v>
      </c>
      <c r="AD534" s="32">
        <f t="shared" ca="1" si="271"/>
        <v>0.74</v>
      </c>
      <c r="AE534" s="122">
        <f t="shared" ca="1" si="272"/>
        <v>3225</v>
      </c>
      <c r="AF534" s="32">
        <f t="shared" ca="1" si="273"/>
        <v>0.75</v>
      </c>
      <c r="AG534" s="116">
        <v>4035</v>
      </c>
      <c r="AH534" s="33">
        <v>3180</v>
      </c>
      <c r="AK534" s="52"/>
      <c r="AN534" s="52"/>
      <c r="AO534" s="29"/>
      <c r="AR534" s="53"/>
      <c r="AU534" s="53"/>
      <c r="BH534" s="52"/>
      <c r="BI534" s="52"/>
      <c r="BJ534" s="52"/>
      <c r="BK534" s="52"/>
      <c r="BL534" s="52"/>
      <c r="BM534" s="52"/>
      <c r="BO534" s="54"/>
      <c r="BP534" s="54"/>
      <c r="BQ534" s="54"/>
      <c r="BR534" s="54"/>
      <c r="BS534" s="54"/>
      <c r="BT534" s="54"/>
    </row>
    <row r="535" spans="1:72" ht="33" customHeight="1" thickBot="1">
      <c r="A535" s="114">
        <f t="shared" si="274"/>
        <v>28</v>
      </c>
      <c r="B535" s="115">
        <f>B206</f>
        <v>45939</v>
      </c>
      <c r="C535" s="116">
        <f>SUM(E200:E206)</f>
        <v>2</v>
      </c>
      <c r="D535" s="117">
        <f>SUM(C200:C206)</f>
        <v>0</v>
      </c>
      <c r="E535" s="116">
        <f>SUM(F200:F206)</f>
        <v>16</v>
      </c>
      <c r="F535" s="117">
        <f>SUM(D200:D206)</f>
        <v>0</v>
      </c>
      <c r="G535" s="118">
        <f t="shared" si="261"/>
        <v>738</v>
      </c>
      <c r="H535" s="118">
        <f t="shared" si="262"/>
        <v>6070</v>
      </c>
      <c r="I535" s="118">
        <f t="shared" si="253"/>
        <v>6055</v>
      </c>
      <c r="J535" s="117">
        <f t="shared" si="254"/>
        <v>737</v>
      </c>
      <c r="K535" s="121">
        <f t="shared" si="263"/>
        <v>2.7100271002710027E-3</v>
      </c>
      <c r="L535" s="121">
        <f t="shared" si="264"/>
        <v>0</v>
      </c>
      <c r="M535" s="121">
        <f t="shared" si="265"/>
        <v>2.6359143327841844E-3</v>
      </c>
      <c r="N535" s="121">
        <f t="shared" si="266"/>
        <v>0</v>
      </c>
      <c r="O535" s="121">
        <f t="shared" si="275"/>
        <v>3.0000000000000001E-3</v>
      </c>
      <c r="P535" s="119">
        <f>SUM(U200:U206)</f>
        <v>619.20000000000005</v>
      </c>
      <c r="Q535" s="120">
        <f>SUM(V200:V206)</f>
        <v>6244.26</v>
      </c>
      <c r="R535" s="197">
        <f t="shared" si="267"/>
        <v>6863.46</v>
      </c>
      <c r="S535" s="116">
        <f>SUM(W200:W206)</f>
        <v>23634</v>
      </c>
      <c r="T535" s="121">
        <f t="shared" si="268"/>
        <v>0.55622499411626269</v>
      </c>
      <c r="U535" s="121">
        <f t="shared" si="255"/>
        <v>0.55760292556328894</v>
      </c>
      <c r="V535" s="117">
        <f>SUM(AD200:AD206)</f>
        <v>22439</v>
      </c>
      <c r="W535" s="30">
        <f t="shared" ca="1" si="256"/>
        <v>2.0944402132520943E-2</v>
      </c>
      <c r="X535" s="30">
        <f t="shared" ca="1" si="257"/>
        <v>1.7263264788017263E-2</v>
      </c>
      <c r="Y535" s="30">
        <f t="shared" ca="1" si="258"/>
        <v>5.8390454430058388E-3</v>
      </c>
      <c r="Z535" s="30">
        <f t="shared" ca="1" si="259"/>
        <v>6.5160362190065163E-3</v>
      </c>
      <c r="AA535" s="30">
        <f t="shared" si="260"/>
        <v>0.94943725141744939</v>
      </c>
      <c r="AB535" s="31">
        <f t="shared" ca="1" si="269"/>
        <v>52.257142857142853</v>
      </c>
      <c r="AC535" s="122">
        <f t="shared" ca="1" si="270"/>
        <v>3958</v>
      </c>
      <c r="AD535" s="32">
        <f t="shared" ca="1" si="271"/>
        <v>0.65</v>
      </c>
      <c r="AE535" s="122">
        <f t="shared" ca="1" si="272"/>
        <v>3335</v>
      </c>
      <c r="AF535" s="32">
        <f t="shared" ca="1" si="273"/>
        <v>0.79500000000000004</v>
      </c>
      <c r="AG535" s="116">
        <v>4090</v>
      </c>
      <c r="AH535" s="33">
        <v>3275</v>
      </c>
      <c r="AK535" s="52"/>
      <c r="AN535" s="52"/>
      <c r="AO535" s="29"/>
      <c r="AR535" s="53"/>
      <c r="AU535" s="53"/>
      <c r="BH535" s="52"/>
      <c r="BI535" s="52"/>
      <c r="BJ535" s="52"/>
      <c r="BK535" s="52"/>
      <c r="BL535" s="52"/>
      <c r="BM535" s="52"/>
      <c r="BO535" s="54"/>
      <c r="BP535" s="54"/>
      <c r="BQ535" s="54"/>
      <c r="BR535" s="54"/>
      <c r="BS535" s="54"/>
      <c r="BT535" s="54"/>
    </row>
    <row r="536" spans="1:72" ht="33" customHeight="1" thickBot="1">
      <c r="A536" s="114">
        <f t="shared" si="274"/>
        <v>29</v>
      </c>
      <c r="B536" s="115">
        <f>B213</f>
        <v>45946</v>
      </c>
      <c r="C536" s="116">
        <f>SUM(E207:E213)</f>
        <v>12</v>
      </c>
      <c r="D536" s="117">
        <f>SUM(C207:C213)</f>
        <v>0</v>
      </c>
      <c r="E536" s="116">
        <f>SUM(F207:F213)</f>
        <v>26</v>
      </c>
      <c r="F536" s="117">
        <f>SUM(D207:D213)</f>
        <v>0</v>
      </c>
      <c r="G536" s="118">
        <f t="shared" si="261"/>
        <v>736</v>
      </c>
      <c r="H536" s="118">
        <f t="shared" si="262"/>
        <v>6053</v>
      </c>
      <c r="I536" s="118">
        <f t="shared" si="253"/>
        <v>6029</v>
      </c>
      <c r="J536" s="117">
        <f t="shared" si="254"/>
        <v>725</v>
      </c>
      <c r="K536" s="121">
        <f t="shared" si="263"/>
        <v>1.6304347826086956E-2</v>
      </c>
      <c r="L536" s="121">
        <f t="shared" si="264"/>
        <v>0</v>
      </c>
      <c r="M536" s="121">
        <f t="shared" si="265"/>
        <v>4.2953907153477616E-3</v>
      </c>
      <c r="N536" s="121">
        <f t="shared" si="266"/>
        <v>0</v>
      </c>
      <c r="O536" s="121">
        <f t="shared" si="275"/>
        <v>3.0000000000000001E-3</v>
      </c>
      <c r="P536" s="119">
        <f>SUM(U207:U213)</f>
        <v>625.34699999999998</v>
      </c>
      <c r="Q536" s="120">
        <f>SUM(V207:V213)</f>
        <v>6751.7129999999997</v>
      </c>
      <c r="R536" s="197">
        <f t="shared" si="267"/>
        <v>7377.0599999999995</v>
      </c>
      <c r="S536" s="116">
        <f>SUM(W207:W213)</f>
        <v>32246</v>
      </c>
      <c r="T536" s="121">
        <f t="shared" si="268"/>
        <v>0.76103939014892263</v>
      </c>
      <c r="U536" s="121">
        <f t="shared" si="255"/>
        <v>0.76406890505414304</v>
      </c>
      <c r="V536" s="117">
        <f>SUM(AD207:AD213)</f>
        <v>31063</v>
      </c>
      <c r="W536" s="30">
        <f t="shared" ca="1" si="256"/>
        <v>1.8731005396018109E-2</v>
      </c>
      <c r="X536" s="30">
        <f t="shared" ca="1" si="257"/>
        <v>9.3344910996712768E-3</v>
      </c>
      <c r="Y536" s="30">
        <f t="shared" ca="1" si="258"/>
        <v>3.8764497922222909E-3</v>
      </c>
      <c r="Z536" s="30">
        <f t="shared" ca="1" si="259"/>
        <v>4.7447745456800847E-3</v>
      </c>
      <c r="AA536" s="30">
        <f t="shared" si="260"/>
        <v>0.96331327916640819</v>
      </c>
      <c r="AB536" s="31">
        <f t="shared" ca="1" si="269"/>
        <v>53.800000000000004</v>
      </c>
      <c r="AC536" s="122">
        <f t="shared" ca="1" si="270"/>
        <v>4076</v>
      </c>
      <c r="AD536" s="32">
        <f t="shared" ca="1" si="271"/>
        <v>0.68</v>
      </c>
      <c r="AE536" s="122">
        <f t="shared" ca="1" si="272"/>
        <v>3265</v>
      </c>
      <c r="AF536" s="32">
        <f t="shared" ca="1" si="273"/>
        <v>0.71</v>
      </c>
      <c r="AG536" s="116">
        <v>4120</v>
      </c>
      <c r="AH536" s="33">
        <v>3365</v>
      </c>
      <c r="AK536" s="52"/>
      <c r="AN536" s="52"/>
      <c r="AO536" s="29"/>
      <c r="AR536" s="53"/>
      <c r="AU536" s="53"/>
      <c r="BH536" s="52"/>
      <c r="BI536" s="52"/>
      <c r="BJ536" s="52"/>
      <c r="BK536" s="52"/>
      <c r="BL536" s="52"/>
      <c r="BM536" s="52"/>
      <c r="BO536" s="54"/>
      <c r="BP536" s="54"/>
      <c r="BQ536" s="54"/>
      <c r="BR536" s="54"/>
      <c r="BS536" s="54"/>
      <c r="BT536" s="54"/>
    </row>
    <row r="537" spans="1:72" ht="33" customHeight="1" thickBot="1">
      <c r="A537" s="114">
        <f t="shared" si="274"/>
        <v>30</v>
      </c>
      <c r="B537" s="115">
        <f>B220</f>
        <v>45953</v>
      </c>
      <c r="C537" s="116">
        <f>SUM(E214:E220)</f>
        <v>14</v>
      </c>
      <c r="D537" s="117">
        <f>SUM(C214:C220)</f>
        <v>85</v>
      </c>
      <c r="E537" s="116">
        <f>SUM(F214:F220)</f>
        <v>27</v>
      </c>
      <c r="F537" s="117">
        <f>SUM(D214:D220)</f>
        <v>0</v>
      </c>
      <c r="G537" s="118">
        <f t="shared" si="261"/>
        <v>721</v>
      </c>
      <c r="H537" s="118">
        <f t="shared" si="262"/>
        <v>6022</v>
      </c>
      <c r="I537" s="118">
        <f t="shared" si="253"/>
        <v>6002</v>
      </c>
      <c r="J537" s="117">
        <f t="shared" si="254"/>
        <v>626</v>
      </c>
      <c r="K537" s="121">
        <f t="shared" si="263"/>
        <v>1.9417475728155338E-2</v>
      </c>
      <c r="L537" s="121">
        <f t="shared" si="264"/>
        <v>0.11789181692094314</v>
      </c>
      <c r="M537" s="121">
        <f t="shared" si="265"/>
        <v>4.4835602789770838E-3</v>
      </c>
      <c r="N537" s="121">
        <f t="shared" si="266"/>
        <v>0</v>
      </c>
      <c r="O537" s="121">
        <f t="shared" si="275"/>
        <v>3.0000000000000001E-3</v>
      </c>
      <c r="P537" s="119">
        <f>SUM(U214:U220)</f>
        <v>619.14300000000003</v>
      </c>
      <c r="Q537" s="120">
        <f>SUM(V214:V220)</f>
        <v>6876.2160000000003</v>
      </c>
      <c r="R537" s="197">
        <f t="shared" si="267"/>
        <v>7495.3590000000004</v>
      </c>
      <c r="S537" s="116">
        <f>SUM(W214:W220)</f>
        <v>35303</v>
      </c>
      <c r="T537" s="121">
        <f t="shared" si="268"/>
        <v>0.83747687052237041</v>
      </c>
      <c r="U537" s="121">
        <f t="shared" si="255"/>
        <v>0.8402675298709954</v>
      </c>
      <c r="V537" s="117">
        <f>SUM(AD214:AD220)</f>
        <v>34172</v>
      </c>
      <c r="W537" s="30">
        <f t="shared" ca="1" si="256"/>
        <v>2.0054952836869387E-2</v>
      </c>
      <c r="X537" s="30">
        <f t="shared" ca="1" si="257"/>
        <v>2.775968048041243E-3</v>
      </c>
      <c r="Y537" s="30">
        <f t="shared" ca="1" si="258"/>
        <v>3.4557969577656291E-3</v>
      </c>
      <c r="Z537" s="30">
        <f t="shared" ca="1" si="259"/>
        <v>5.7502195280854321E-3</v>
      </c>
      <c r="AA537" s="30">
        <f t="shared" si="260"/>
        <v>0.96796306262923826</v>
      </c>
      <c r="AB537" s="31">
        <f t="shared" ca="1" si="269"/>
        <v>56.442857142857143</v>
      </c>
      <c r="AC537" s="122">
        <f t="shared" ca="1" si="270"/>
        <v>4144</v>
      </c>
      <c r="AD537" s="32">
        <f t="shared" ca="1" si="271"/>
        <v>0.68</v>
      </c>
      <c r="AE537" s="122">
        <f t="shared" ca="1" si="272"/>
        <v>3439</v>
      </c>
      <c r="AF537" s="32">
        <f t="shared" ca="1" si="273"/>
        <v>0.71499999999999997</v>
      </c>
      <c r="AG537" s="116">
        <v>4150</v>
      </c>
      <c r="AH537" s="33">
        <v>3415</v>
      </c>
      <c r="AK537" s="52"/>
      <c r="AN537" s="52"/>
      <c r="AO537" s="29"/>
      <c r="AR537" s="53"/>
      <c r="AU537" s="53"/>
      <c r="BH537" s="52"/>
      <c r="BI537" s="52"/>
      <c r="BJ537" s="52"/>
      <c r="BK537" s="52"/>
      <c r="BL537" s="52"/>
      <c r="BM537" s="52"/>
      <c r="BO537" s="54"/>
      <c r="BP537" s="54"/>
      <c r="BQ537" s="54"/>
      <c r="BR537" s="54"/>
      <c r="BS537" s="54"/>
      <c r="BT537" s="54"/>
    </row>
    <row r="538" spans="1:72" ht="33" customHeight="1" thickBot="1">
      <c r="A538" s="114">
        <f t="shared" si="274"/>
        <v>31</v>
      </c>
      <c r="B538" s="115">
        <f>B227</f>
        <v>45960</v>
      </c>
      <c r="C538" s="116">
        <f>SUM(E221:E227)</f>
        <v>3</v>
      </c>
      <c r="D538" s="117">
        <f>SUM(C221:C227)</f>
        <v>0</v>
      </c>
      <c r="E538" s="116">
        <f>SUM(F221:F227)</f>
        <v>16</v>
      </c>
      <c r="F538" s="117">
        <f>SUM(D221:D227)</f>
        <v>0</v>
      </c>
      <c r="G538" s="118">
        <f t="shared" si="261"/>
        <v>626</v>
      </c>
      <c r="H538" s="118">
        <f t="shared" si="262"/>
        <v>6000</v>
      </c>
      <c r="I538" s="118">
        <f t="shared" si="253"/>
        <v>5986</v>
      </c>
      <c r="J538" s="117">
        <f t="shared" si="254"/>
        <v>623</v>
      </c>
      <c r="K538" s="121">
        <f t="shared" si="263"/>
        <v>4.7923322683706068E-3</v>
      </c>
      <c r="L538" s="121">
        <f t="shared" si="264"/>
        <v>0</v>
      </c>
      <c r="M538" s="121">
        <f t="shared" si="265"/>
        <v>2.6666666666666666E-3</v>
      </c>
      <c r="N538" s="121">
        <f t="shared" si="266"/>
        <v>0</v>
      </c>
      <c r="O538" s="121">
        <f t="shared" si="275"/>
        <v>3.0000000000000001E-3</v>
      </c>
      <c r="P538" s="119">
        <f>SUM(U221:U227)</f>
        <v>552.48900000000003</v>
      </c>
      <c r="Q538" s="120">
        <f>SUM(V221:V227)</f>
        <v>6987.6500000000005</v>
      </c>
      <c r="R538" s="197">
        <f t="shared" si="267"/>
        <v>7540.139000000001</v>
      </c>
      <c r="S538" s="116">
        <f>SUM(W221:W227)</f>
        <v>35254</v>
      </c>
      <c r="T538" s="121">
        <f t="shared" si="268"/>
        <v>0.83938095238095234</v>
      </c>
      <c r="U538" s="121">
        <f t="shared" si="255"/>
        <v>0.84134408858765697</v>
      </c>
      <c r="V538" s="117">
        <f>SUM(AD221:AD227)</f>
        <v>34293</v>
      </c>
      <c r="W538" s="30">
        <f t="shared" ca="1" si="256"/>
        <v>1.5941453452090543E-2</v>
      </c>
      <c r="X538" s="30">
        <f t="shared" ca="1" si="257"/>
        <v>1.5317410790264933E-3</v>
      </c>
      <c r="Y538" s="30">
        <f t="shared" ca="1" si="258"/>
        <v>3.3471379134282636E-3</v>
      </c>
      <c r="Z538" s="30">
        <f t="shared" ca="1" si="259"/>
        <v>6.4389856470187783E-3</v>
      </c>
      <c r="AA538" s="30">
        <f t="shared" si="260"/>
        <v>0.97274068190843588</v>
      </c>
      <c r="AB538" s="31">
        <f t="shared" ca="1" si="269"/>
        <v>56.5</v>
      </c>
      <c r="AC538" s="122">
        <f t="shared" ca="1" si="270"/>
        <v>4179</v>
      </c>
      <c r="AD538" s="32">
        <f t="shared" ca="1" si="271"/>
        <v>0.66</v>
      </c>
      <c r="AE538" s="122">
        <f t="shared" ca="1" si="272"/>
        <v>3383</v>
      </c>
      <c r="AF538" s="32">
        <f t="shared" ca="1" si="273"/>
        <v>0.69499999999999995</v>
      </c>
      <c r="AG538" s="116">
        <v>4180</v>
      </c>
      <c r="AH538" s="33">
        <v>3460</v>
      </c>
      <c r="AK538" s="52"/>
      <c r="AN538" s="52"/>
      <c r="AO538" s="29"/>
      <c r="AR538" s="53"/>
      <c r="AU538" s="53"/>
      <c r="BH538" s="52"/>
      <c r="BI538" s="52"/>
      <c r="BJ538" s="52"/>
      <c r="BK538" s="52"/>
      <c r="BL538" s="52"/>
      <c r="BM538" s="52"/>
      <c r="BO538" s="54"/>
      <c r="BP538" s="54"/>
      <c r="BQ538" s="54"/>
      <c r="BR538" s="54"/>
      <c r="BS538" s="54"/>
      <c r="BT538" s="54"/>
    </row>
    <row r="539" spans="1:72" ht="33" customHeight="1" thickBot="1">
      <c r="A539" s="114">
        <f t="shared" si="274"/>
        <v>32</v>
      </c>
      <c r="B539" s="115">
        <f>B234</f>
        <v>45967</v>
      </c>
      <c r="C539" s="116">
        <f>SUM(E228:E234)</f>
        <v>6</v>
      </c>
      <c r="D539" s="117">
        <f>SUM(C228:C234)</f>
        <v>0</v>
      </c>
      <c r="E539" s="116">
        <f>SUM(F228:F234)</f>
        <v>17</v>
      </c>
      <c r="F539" s="117">
        <f>SUM(D228:D234)</f>
        <v>0</v>
      </c>
      <c r="G539" s="118">
        <f t="shared" si="261"/>
        <v>622</v>
      </c>
      <c r="H539" s="118">
        <f t="shared" si="262"/>
        <v>5984</v>
      </c>
      <c r="I539" s="118">
        <f t="shared" si="253"/>
        <v>5969</v>
      </c>
      <c r="J539" s="117">
        <f t="shared" si="254"/>
        <v>617</v>
      </c>
      <c r="K539" s="121">
        <f t="shared" si="263"/>
        <v>9.6463022508038593E-3</v>
      </c>
      <c r="L539" s="121">
        <f t="shared" si="264"/>
        <v>0</v>
      </c>
      <c r="M539" s="121">
        <f t="shared" si="265"/>
        <v>2.840909090909091E-3</v>
      </c>
      <c r="N539" s="121">
        <f t="shared" si="266"/>
        <v>0</v>
      </c>
      <c r="O539" s="121">
        <f t="shared" si="275"/>
        <v>3.0000000000000001E-3</v>
      </c>
      <c r="P539" s="119">
        <f>SUM(U228:U234)</f>
        <v>569.01599999999996</v>
      </c>
      <c r="Q539" s="120">
        <f>SUM(V228:V234)</f>
        <v>6985.9439999999995</v>
      </c>
      <c r="R539" s="197">
        <f t="shared" si="267"/>
        <v>7554.9599999999991</v>
      </c>
      <c r="S539" s="116">
        <f>SUM(W228:W234)</f>
        <v>36590</v>
      </c>
      <c r="T539" s="121">
        <f t="shared" si="268"/>
        <v>0.87351986249045077</v>
      </c>
      <c r="U539" s="121">
        <f t="shared" si="255"/>
        <v>0.87571500370964273</v>
      </c>
      <c r="V539" s="117">
        <f>SUM(AD228:AD234)</f>
        <v>35532</v>
      </c>
      <c r="W539" s="30">
        <f t="shared" ca="1" si="256"/>
        <v>2.0196775075157148E-2</v>
      </c>
      <c r="X539" s="30">
        <f t="shared" ca="1" si="257"/>
        <v>1.2845039628313747E-3</v>
      </c>
      <c r="Y539" s="30">
        <f t="shared" ca="1" si="258"/>
        <v>3.5255534298988794E-3</v>
      </c>
      <c r="Z539" s="30">
        <f t="shared" ca="1" si="259"/>
        <v>3.9081716315933317E-3</v>
      </c>
      <c r="AA539" s="30">
        <f t="shared" si="260"/>
        <v>0.97108499590051922</v>
      </c>
      <c r="AB539" s="31">
        <f t="shared" ca="1" si="269"/>
        <v>58.442857142857143</v>
      </c>
      <c r="AC539" s="122">
        <f t="shared" ca="1" si="270"/>
        <v>4195</v>
      </c>
      <c r="AD539" s="32">
        <f t="shared" ca="1" si="271"/>
        <v>0.55000000000000004</v>
      </c>
      <c r="AE539" s="122">
        <f t="shared" ca="1" si="272"/>
        <v>3474</v>
      </c>
      <c r="AF539" s="32">
        <f t="shared" ca="1" si="273"/>
        <v>0.755</v>
      </c>
      <c r="AG539" s="116">
        <v>4210</v>
      </c>
      <c r="AH539" s="33">
        <v>3500</v>
      </c>
      <c r="AK539" s="52"/>
      <c r="AN539" s="52"/>
      <c r="AO539" s="29"/>
      <c r="AR539" s="53"/>
      <c r="AU539" s="53"/>
      <c r="BH539" s="52"/>
      <c r="BI539" s="52"/>
      <c r="BJ539" s="52"/>
      <c r="BK539" s="52"/>
      <c r="BL539" s="52"/>
      <c r="BM539" s="52"/>
      <c r="BO539" s="54"/>
      <c r="BP539" s="54"/>
      <c r="BQ539" s="54"/>
      <c r="BR539" s="54"/>
      <c r="BS539" s="54"/>
      <c r="BT539" s="54"/>
    </row>
    <row r="540" spans="1:72" ht="33" customHeight="1" thickBot="1">
      <c r="A540" s="114">
        <f t="shared" si="274"/>
        <v>33</v>
      </c>
      <c r="B540" s="115">
        <f>B241</f>
        <v>45974</v>
      </c>
      <c r="C540" s="116">
        <f>SUM(E235:E241)</f>
        <v>5</v>
      </c>
      <c r="D540" s="117">
        <f>SUM(C235:C241)</f>
        <v>0</v>
      </c>
      <c r="E540" s="116">
        <f>SUM(F235:F241)</f>
        <v>25</v>
      </c>
      <c r="F540" s="117">
        <f>SUM(D235:D241)</f>
        <v>0</v>
      </c>
      <c r="G540" s="118">
        <f t="shared" si="261"/>
        <v>616</v>
      </c>
      <c r="H540" s="118">
        <f t="shared" si="262"/>
        <v>5966</v>
      </c>
      <c r="I540" s="118">
        <f t="shared" ref="I540:I571" si="276">LOOKUP(B540,$B$11:$B$500,$H$11:$H$500)</f>
        <v>5944</v>
      </c>
      <c r="J540" s="117">
        <f t="shared" ref="J540:J571" si="277">LOOKUP(B540,$B$11:$B$500,$G$11:$G$500)</f>
        <v>612</v>
      </c>
      <c r="K540" s="121">
        <f t="shared" si="263"/>
        <v>8.1168831168831161E-3</v>
      </c>
      <c r="L540" s="121">
        <f t="shared" si="264"/>
        <v>0</v>
      </c>
      <c r="M540" s="121">
        <f t="shared" si="265"/>
        <v>4.190412336573919E-3</v>
      </c>
      <c r="N540" s="121">
        <f t="shared" si="266"/>
        <v>0</v>
      </c>
      <c r="O540" s="121">
        <f t="shared" si="275"/>
        <v>3.0000000000000001E-3</v>
      </c>
      <c r="P540" s="119">
        <f>SUM(U235:U241)</f>
        <v>567.072</v>
      </c>
      <c r="Q540" s="120">
        <f>SUM(V235:V241)</f>
        <v>6961.0610000000006</v>
      </c>
      <c r="R540" s="197">
        <f t="shared" si="267"/>
        <v>7528.1330000000007</v>
      </c>
      <c r="S540" s="116">
        <f>SUM(W235:W241)</f>
        <v>36502</v>
      </c>
      <c r="T540" s="121">
        <f t="shared" si="268"/>
        <v>0.87404817776926391</v>
      </c>
      <c r="U540" s="121">
        <f t="shared" ref="U540:U571" si="278">IFERROR(S540/(I540*7),0)</f>
        <v>0.87728321476639104</v>
      </c>
      <c r="V540" s="117">
        <f>SUM(AD235:AD241)</f>
        <v>35408</v>
      </c>
      <c r="W540" s="30">
        <f t="shared" ref="W540:W571" ca="1" si="279">IFERROR(SUM(OFFSET($X$11, (ROW()-508)*7, 0, 7, 1))/S540, 0)</f>
        <v>1.9204427154676455E-2</v>
      </c>
      <c r="X540" s="30">
        <f t="shared" ref="X540:X571" ca="1" si="280">IFERROR(SUM(OFFSET($Y$11, (ROW()-508)*7, 0, 7, 1))/S540, 0)</f>
        <v>1.342392197687798E-3</v>
      </c>
      <c r="Y540" s="30">
        <f t="shared" ref="Y540:Y571" ca="1" si="281">IFERROR(SUM(OFFSET($Z$11, (ROW()-508)*7, 0, 7, 1))/S540, 0)</f>
        <v>5.1504027176593062E-3</v>
      </c>
      <c r="Z540" s="30">
        <f t="shared" ref="Z540:Z571" ca="1" si="282">IFERROR(SUM(OFFSET($AA$11, (ROW()-508)*7, 0, 7, 1))/S540, 0)</f>
        <v>4.2737384252917645E-3</v>
      </c>
      <c r="AA540" s="30">
        <f t="shared" ref="AA540:AA571" si="283">IFERROR(V540/S540,0)</f>
        <v>0.97002903950468466</v>
      </c>
      <c r="AB540" s="31">
        <f t="shared" ca="1" si="269"/>
        <v>59.8</v>
      </c>
      <c r="AC540" s="122">
        <f t="shared" ca="1" si="270"/>
        <v>4233</v>
      </c>
      <c r="AD540" s="32">
        <f t="shared" ca="1" si="271"/>
        <v>0.64</v>
      </c>
      <c r="AE540" s="122">
        <f t="shared" ca="1" si="272"/>
        <v>3795</v>
      </c>
      <c r="AF540" s="32">
        <f t="shared" ca="1" si="273"/>
        <v>0.745</v>
      </c>
      <c r="AG540" s="116">
        <v>4240</v>
      </c>
      <c r="AH540" s="33">
        <v>3545</v>
      </c>
      <c r="AK540" s="52"/>
      <c r="AN540" s="52"/>
      <c r="AO540" s="29"/>
      <c r="AR540" s="53"/>
      <c r="AU540" s="53"/>
      <c r="BH540" s="52"/>
      <c r="BI540" s="52"/>
      <c r="BJ540" s="52"/>
      <c r="BK540" s="52"/>
      <c r="BL540" s="52"/>
      <c r="BM540" s="52"/>
      <c r="BO540" s="54"/>
      <c r="BP540" s="54"/>
      <c r="BQ540" s="54"/>
      <c r="BR540" s="54"/>
      <c r="BS540" s="54"/>
      <c r="BT540" s="54"/>
    </row>
    <row r="541" spans="1:72" ht="33" customHeight="1" thickBot="1">
      <c r="A541" s="114">
        <f t="shared" si="274"/>
        <v>34</v>
      </c>
      <c r="B541" s="115">
        <f>B248</f>
        <v>45981</v>
      </c>
      <c r="C541" s="116">
        <f>SUM(E242:E248)</f>
        <v>7</v>
      </c>
      <c r="D541" s="117">
        <f>SUM(C242:C248)</f>
        <v>0</v>
      </c>
      <c r="E541" s="116">
        <f>SUM(F242:F248)</f>
        <v>16</v>
      </c>
      <c r="F541" s="117">
        <f>SUM(D242:D248)</f>
        <v>0</v>
      </c>
      <c r="G541" s="118">
        <f t="shared" si="261"/>
        <v>611</v>
      </c>
      <c r="H541" s="118">
        <f t="shared" si="262"/>
        <v>5943</v>
      </c>
      <c r="I541" s="118">
        <f t="shared" si="276"/>
        <v>5928</v>
      </c>
      <c r="J541" s="117">
        <f t="shared" si="277"/>
        <v>605</v>
      </c>
      <c r="K541" s="121">
        <f t="shared" si="263"/>
        <v>1.1456628477905073E-2</v>
      </c>
      <c r="L541" s="121">
        <f t="shared" si="264"/>
        <v>0</v>
      </c>
      <c r="M541" s="121">
        <f t="shared" si="265"/>
        <v>2.6922429749284874E-3</v>
      </c>
      <c r="N541" s="121">
        <f t="shared" si="266"/>
        <v>0</v>
      </c>
      <c r="O541" s="121">
        <f t="shared" si="275"/>
        <v>3.0000000000000001E-3</v>
      </c>
      <c r="P541" s="119">
        <f>SUM(U242:U248)</f>
        <v>573.53700000000003</v>
      </c>
      <c r="Q541" s="120">
        <f>SUM(V242:V248)</f>
        <v>6867.1409999999996</v>
      </c>
      <c r="R541" s="197">
        <f t="shared" si="267"/>
        <v>7440.6779999999999</v>
      </c>
      <c r="S541" s="116">
        <f>SUM(W242:W248)</f>
        <v>36386</v>
      </c>
      <c r="T541" s="121">
        <f t="shared" si="268"/>
        <v>0.87464243647989226</v>
      </c>
      <c r="U541" s="121">
        <f t="shared" si="278"/>
        <v>0.87685560053981104</v>
      </c>
      <c r="V541" s="117">
        <f>SUM(AD242:AD248)</f>
        <v>35423</v>
      </c>
      <c r="W541" s="30">
        <f t="shared" ca="1" si="279"/>
        <v>1.6215027757928872E-2</v>
      </c>
      <c r="X541" s="30">
        <f t="shared" ca="1" si="280"/>
        <v>7.6952674105425169E-4</v>
      </c>
      <c r="Y541" s="30">
        <f t="shared" ca="1" si="281"/>
        <v>3.2704886494805694E-3</v>
      </c>
      <c r="Z541" s="30">
        <f t="shared" ca="1" si="282"/>
        <v>6.2111801242236021E-3</v>
      </c>
      <c r="AA541" s="30">
        <f t="shared" si="283"/>
        <v>0.97353377672731267</v>
      </c>
      <c r="AB541" s="31">
        <f t="shared" ca="1" si="269"/>
        <v>60.81428571428571</v>
      </c>
      <c r="AC541" s="122">
        <f t="shared" ca="1" si="270"/>
        <v>4287</v>
      </c>
      <c r="AD541" s="32">
        <f t="shared" ca="1" si="271"/>
        <v>0.66</v>
      </c>
      <c r="AE541" s="122">
        <f t="shared" ca="1" si="272"/>
        <v>3584</v>
      </c>
      <c r="AF541" s="32">
        <f t="shared" ca="1" si="273"/>
        <v>0.77</v>
      </c>
      <c r="AG541" s="116">
        <v>4270</v>
      </c>
      <c r="AH541" s="33">
        <v>3585</v>
      </c>
      <c r="AK541" s="52"/>
      <c r="AN541" s="52"/>
      <c r="AO541" s="29"/>
      <c r="AR541" s="53"/>
      <c r="AU541" s="53"/>
      <c r="BH541" s="52"/>
      <c r="BI541" s="52"/>
      <c r="BJ541" s="52"/>
      <c r="BK541" s="52"/>
      <c r="BL541" s="52"/>
      <c r="BM541" s="52"/>
      <c r="BO541" s="54"/>
      <c r="BP541" s="54"/>
      <c r="BQ541" s="54"/>
      <c r="BR541" s="54"/>
      <c r="BS541" s="54"/>
      <c r="BT541" s="54"/>
    </row>
    <row r="542" spans="1:72" ht="33" customHeight="1" thickBot="1">
      <c r="A542" s="114">
        <f t="shared" si="274"/>
        <v>35</v>
      </c>
      <c r="B542" s="115">
        <f>B255</f>
        <v>45988</v>
      </c>
      <c r="C542" s="116">
        <f>SUM(E249:E255)</f>
        <v>8</v>
      </c>
      <c r="D542" s="117">
        <f>SUM(C249:C255)</f>
        <v>0</v>
      </c>
      <c r="E542" s="116">
        <f>SUM(F249:F255)</f>
        <v>16</v>
      </c>
      <c r="F542" s="117">
        <f>SUM(D249:D255)</f>
        <v>0</v>
      </c>
      <c r="G542" s="118">
        <f t="shared" si="261"/>
        <v>602</v>
      </c>
      <c r="H542" s="118">
        <f t="shared" si="262"/>
        <v>5925</v>
      </c>
      <c r="I542" s="118">
        <f t="shared" si="276"/>
        <v>5912</v>
      </c>
      <c r="J542" s="117">
        <f t="shared" si="277"/>
        <v>597</v>
      </c>
      <c r="K542" s="121">
        <f t="shared" si="263"/>
        <v>1.3289036544850499E-2</v>
      </c>
      <c r="L542" s="121">
        <f t="shared" si="264"/>
        <v>0</v>
      </c>
      <c r="M542" s="121">
        <f t="shared" si="265"/>
        <v>2.7004219409282699E-3</v>
      </c>
      <c r="N542" s="121">
        <f t="shared" si="266"/>
        <v>0</v>
      </c>
      <c r="O542" s="121">
        <f t="shared" si="275"/>
        <v>3.0000000000000001E-3</v>
      </c>
      <c r="P542" s="119">
        <f>SUM(U249:U255)</f>
        <v>572.60500000000002</v>
      </c>
      <c r="Q542" s="120">
        <f>SUM(V249:V255)</f>
        <v>6836.4449999999997</v>
      </c>
      <c r="R542" s="197">
        <f t="shared" si="267"/>
        <v>7409.0499999999993</v>
      </c>
      <c r="S542" s="116">
        <f>SUM(W249:W255)</f>
        <v>36016</v>
      </c>
      <c r="T542" s="121">
        <f t="shared" si="268"/>
        <v>0.86837854128993375</v>
      </c>
      <c r="U542" s="121">
        <f t="shared" si="278"/>
        <v>0.87028803402281074</v>
      </c>
      <c r="V542" s="117">
        <f>SUM(AD249:AD255)</f>
        <v>35114</v>
      </c>
      <c r="W542" s="30">
        <f t="shared" ca="1" si="279"/>
        <v>1.5382052421146158E-2</v>
      </c>
      <c r="X542" s="30">
        <f t="shared" ca="1" si="280"/>
        <v>5.8307418924922257E-4</v>
      </c>
      <c r="Y542" s="30">
        <f t="shared" ca="1" si="281"/>
        <v>4.4424700133274099E-3</v>
      </c>
      <c r="Z542" s="30">
        <f t="shared" ca="1" si="282"/>
        <v>4.6368280764104838E-3</v>
      </c>
      <c r="AA542" s="30">
        <f t="shared" si="283"/>
        <v>0.97495557529986676</v>
      </c>
      <c r="AB542" s="31">
        <f t="shared" ca="1" si="269"/>
        <v>60.585714285714289</v>
      </c>
      <c r="AC542" s="122">
        <f t="shared" ca="1" si="270"/>
        <v>4496</v>
      </c>
      <c r="AD542" s="32">
        <f t="shared" ca="1" si="271"/>
        <v>0.59</v>
      </c>
      <c r="AE542" s="122">
        <f t="shared" ca="1" si="272"/>
        <v>3915</v>
      </c>
      <c r="AF542" s="32">
        <f t="shared" ca="1" si="273"/>
        <v>0.71</v>
      </c>
      <c r="AG542" s="116">
        <v>4300</v>
      </c>
      <c r="AH542" s="33">
        <v>3615</v>
      </c>
      <c r="AK542" s="52"/>
      <c r="AN542" s="52"/>
      <c r="AO542" s="29"/>
      <c r="AR542" s="53"/>
      <c r="AU542" s="53"/>
      <c r="BH542" s="52"/>
      <c r="BI542" s="52"/>
      <c r="BJ542" s="52"/>
      <c r="BK542" s="52"/>
      <c r="BL542" s="52"/>
      <c r="BM542" s="52"/>
      <c r="BO542" s="54"/>
      <c r="BP542" s="54"/>
      <c r="BQ542" s="54"/>
      <c r="BR542" s="54"/>
      <c r="BS542" s="54"/>
      <c r="BT542" s="54"/>
    </row>
    <row r="543" spans="1:72" ht="33" customHeight="1" thickBot="1">
      <c r="A543" s="114">
        <f t="shared" si="274"/>
        <v>36</v>
      </c>
      <c r="B543" s="115">
        <f>B262</f>
        <v>45995</v>
      </c>
      <c r="C543" s="116">
        <f>SUM(E256:E262)</f>
        <v>3</v>
      </c>
      <c r="D543" s="117">
        <f>SUM(C256:C262)</f>
        <v>0</v>
      </c>
      <c r="E543" s="116">
        <f>SUM(F256:F262)</f>
        <v>23</v>
      </c>
      <c r="F543" s="117">
        <f>SUM(D256:D262)</f>
        <v>0</v>
      </c>
      <c r="G543" s="118">
        <f t="shared" si="261"/>
        <v>597</v>
      </c>
      <c r="H543" s="118">
        <f t="shared" si="262"/>
        <v>5908</v>
      </c>
      <c r="I543" s="118">
        <f t="shared" si="276"/>
        <v>5889</v>
      </c>
      <c r="J543" s="117">
        <f t="shared" si="277"/>
        <v>594</v>
      </c>
      <c r="K543" s="121">
        <f t="shared" si="263"/>
        <v>5.0251256281407036E-3</v>
      </c>
      <c r="L543" s="121">
        <f t="shared" si="264"/>
        <v>0</v>
      </c>
      <c r="M543" s="121">
        <f t="shared" si="265"/>
        <v>3.8930264048747461E-3</v>
      </c>
      <c r="N543" s="121">
        <f t="shared" si="266"/>
        <v>0</v>
      </c>
      <c r="O543" s="121">
        <f t="shared" si="275"/>
        <v>3.0000000000000001E-3</v>
      </c>
      <c r="P543" s="119">
        <f>SUM(U256:U262)</f>
        <v>562.14</v>
      </c>
      <c r="Q543" s="120">
        <f>SUM(V256:V262)</f>
        <v>6776.8119999999999</v>
      </c>
      <c r="R543" s="197">
        <f t="shared" si="267"/>
        <v>7338.9520000000002</v>
      </c>
      <c r="S543" s="116">
        <f>SUM(W256:W262)</f>
        <v>35844</v>
      </c>
      <c r="T543" s="121">
        <f t="shared" si="268"/>
        <v>0.86671825128155533</v>
      </c>
      <c r="U543" s="121">
        <f t="shared" si="278"/>
        <v>0.86951459136889597</v>
      </c>
      <c r="V543" s="117">
        <f>SUM(AD256:AD262)</f>
        <v>34986</v>
      </c>
      <c r="W543" s="30">
        <f t="shared" ca="1" si="279"/>
        <v>1.3530855931257671E-2</v>
      </c>
      <c r="X543" s="30">
        <f t="shared" ca="1" si="280"/>
        <v>3.0688539225532866E-4</v>
      </c>
      <c r="Y543" s="30">
        <f t="shared" ca="1" si="281"/>
        <v>4.5474835397835067E-3</v>
      </c>
      <c r="Z543" s="30">
        <f t="shared" ca="1" si="282"/>
        <v>5.5518357326191274E-3</v>
      </c>
      <c r="AA543" s="30">
        <f t="shared" si="283"/>
        <v>0.9760629394040844</v>
      </c>
      <c r="AB543" s="31">
        <f t="shared" ca="1" si="269"/>
        <v>61.028571428571432</v>
      </c>
      <c r="AC543" s="122">
        <f t="shared" ca="1" si="270"/>
        <v>4485</v>
      </c>
      <c r="AD543" s="32">
        <f t="shared" ca="1" si="271"/>
        <v>0.55000000000000004</v>
      </c>
      <c r="AE543" s="122">
        <f t="shared" ca="1" si="272"/>
        <v>3942</v>
      </c>
      <c r="AF543" s="32">
        <f t="shared" ca="1" si="273"/>
        <v>0.755</v>
      </c>
      <c r="AG543" s="116">
        <v>4330</v>
      </c>
      <c r="AH543" s="33">
        <v>3645</v>
      </c>
      <c r="AK543" s="52"/>
      <c r="AN543" s="52"/>
      <c r="AO543" s="29"/>
      <c r="AR543" s="53"/>
      <c r="AU543" s="53"/>
      <c r="BH543" s="52"/>
      <c r="BI543" s="52"/>
      <c r="BJ543" s="52"/>
      <c r="BK543" s="52"/>
      <c r="BL543" s="52"/>
      <c r="BM543" s="52"/>
      <c r="BO543" s="54"/>
      <c r="BP543" s="54"/>
      <c r="BQ543" s="54"/>
      <c r="BR543" s="54"/>
      <c r="BS543" s="54"/>
      <c r="BT543" s="54"/>
    </row>
    <row r="544" spans="1:72" ht="33" customHeight="1" thickBot="1">
      <c r="A544" s="114">
        <f t="shared" si="274"/>
        <v>37</v>
      </c>
      <c r="B544" s="115">
        <f>B269</f>
        <v>46002</v>
      </c>
      <c r="C544" s="116">
        <f>SUM(E263:E269)</f>
        <v>10</v>
      </c>
      <c r="D544" s="117">
        <f>SUM(C263:C269)</f>
        <v>0</v>
      </c>
      <c r="E544" s="116">
        <f>SUM(F263:F269)</f>
        <v>24</v>
      </c>
      <c r="F544" s="117">
        <f>SUM(D263:D269)</f>
        <v>0</v>
      </c>
      <c r="G544" s="118">
        <f t="shared" si="261"/>
        <v>594</v>
      </c>
      <c r="H544" s="118">
        <f t="shared" si="262"/>
        <v>5888</v>
      </c>
      <c r="I544" s="118">
        <f t="shared" si="276"/>
        <v>5865</v>
      </c>
      <c r="J544" s="117">
        <f t="shared" si="277"/>
        <v>584</v>
      </c>
      <c r="K544" s="121">
        <f t="shared" si="263"/>
        <v>1.6835016835016835E-2</v>
      </c>
      <c r="L544" s="121">
        <f t="shared" si="264"/>
        <v>0</v>
      </c>
      <c r="M544" s="121">
        <f t="shared" si="265"/>
        <v>4.076086956521739E-3</v>
      </c>
      <c r="N544" s="121">
        <f t="shared" si="266"/>
        <v>0</v>
      </c>
      <c r="O544" s="121">
        <f t="shared" si="275"/>
        <v>3.0000000000000001E-3</v>
      </c>
      <c r="P544" s="119">
        <f>SUM(U263:U269)</f>
        <v>555.93000000000006</v>
      </c>
      <c r="Q544" s="120">
        <f>SUM(V263:V269)</f>
        <v>6699.8300000000008</v>
      </c>
      <c r="R544" s="197">
        <f t="shared" si="267"/>
        <v>7255.7600000000011</v>
      </c>
      <c r="S544" s="116">
        <f>SUM(W263:W269)</f>
        <v>35456</v>
      </c>
      <c r="T544" s="121">
        <f t="shared" si="268"/>
        <v>0.86024844720496896</v>
      </c>
      <c r="U544" s="121">
        <f t="shared" si="278"/>
        <v>0.86362197052734135</v>
      </c>
      <c r="V544" s="117">
        <f>SUM(AD263:AD269)</f>
        <v>34694</v>
      </c>
      <c r="W544" s="30">
        <f t="shared" ca="1" si="279"/>
        <v>1.0604693140794224E-2</v>
      </c>
      <c r="X544" s="30">
        <f t="shared" ca="1" si="280"/>
        <v>7.6150722021660648E-4</v>
      </c>
      <c r="Y544" s="30">
        <f t="shared" ca="1" si="281"/>
        <v>4.1177797833935022E-3</v>
      </c>
      <c r="Z544" s="30">
        <f t="shared" ca="1" si="282"/>
        <v>6.0074458483754516E-3</v>
      </c>
      <c r="AA544" s="30">
        <f t="shared" si="283"/>
        <v>0.97850857400722024</v>
      </c>
      <c r="AB544" s="31">
        <f t="shared" ca="1" si="269"/>
        <v>61.985714285714288</v>
      </c>
      <c r="AC544" s="122">
        <f t="shared" ca="1" si="270"/>
        <v>4669</v>
      </c>
      <c r="AD544" s="32">
        <f t="shared" ca="1" si="271"/>
        <v>0.67700000000000005</v>
      </c>
      <c r="AE544" s="122">
        <f t="shared" ca="1" si="272"/>
        <v>3757</v>
      </c>
      <c r="AF544" s="32">
        <f t="shared" ca="1" si="273"/>
        <v>0.75</v>
      </c>
      <c r="AG544" s="116">
        <v>4360</v>
      </c>
      <c r="AH544" s="33">
        <v>3670</v>
      </c>
      <c r="AK544" s="52"/>
      <c r="AN544" s="52"/>
      <c r="AO544" s="29"/>
      <c r="AR544" s="53"/>
      <c r="AU544" s="53"/>
      <c r="BH544" s="52"/>
      <c r="BI544" s="52"/>
      <c r="BJ544" s="52"/>
      <c r="BK544" s="52"/>
      <c r="BL544" s="52"/>
      <c r="BM544" s="52"/>
      <c r="BO544" s="54"/>
      <c r="BP544" s="54"/>
      <c r="BQ544" s="54"/>
      <c r="BR544" s="54"/>
      <c r="BS544" s="54"/>
      <c r="BT544" s="54"/>
    </row>
    <row r="545" spans="1:72" ht="33" customHeight="1" thickBot="1">
      <c r="A545" s="114">
        <f t="shared" si="274"/>
        <v>38</v>
      </c>
      <c r="B545" s="115">
        <f>B276</f>
        <v>46009</v>
      </c>
      <c r="C545" s="116">
        <f>SUM(E270:E276)</f>
        <v>8</v>
      </c>
      <c r="D545" s="117">
        <f>SUM(C270:C276)</f>
        <v>0</v>
      </c>
      <c r="E545" s="116">
        <f>SUM(F270:F276)</f>
        <v>18</v>
      </c>
      <c r="F545" s="117">
        <f>SUM(D270:D276)</f>
        <v>0</v>
      </c>
      <c r="G545" s="118">
        <f t="shared" si="261"/>
        <v>580</v>
      </c>
      <c r="H545" s="118">
        <f t="shared" si="262"/>
        <v>5861</v>
      </c>
      <c r="I545" s="118">
        <f t="shared" si="276"/>
        <v>5847</v>
      </c>
      <c r="J545" s="117">
        <f t="shared" si="277"/>
        <v>576</v>
      </c>
      <c r="K545" s="121">
        <f t="shared" si="263"/>
        <v>1.3793103448275862E-2</v>
      </c>
      <c r="L545" s="121">
        <f t="shared" si="264"/>
        <v>0</v>
      </c>
      <c r="M545" s="121">
        <f t="shared" si="265"/>
        <v>3.0711482682136155E-3</v>
      </c>
      <c r="N545" s="121">
        <f t="shared" si="266"/>
        <v>0</v>
      </c>
      <c r="O545" s="121">
        <f t="shared" si="275"/>
        <v>3.0000000000000001E-3</v>
      </c>
      <c r="P545" s="119">
        <f>SUM(U270:U276)</f>
        <v>546.07499999999993</v>
      </c>
      <c r="Q545" s="120">
        <f>SUM(V270:V276)</f>
        <v>6637.4639999999999</v>
      </c>
      <c r="R545" s="197">
        <f t="shared" si="267"/>
        <v>7183.5389999999998</v>
      </c>
      <c r="S545" s="116">
        <f>SUM(W270:W276)</f>
        <v>34849</v>
      </c>
      <c r="T545" s="121">
        <f t="shared" si="268"/>
        <v>0.84941623808711342</v>
      </c>
      <c r="U545" s="121">
        <f t="shared" si="278"/>
        <v>0.85145007207603407</v>
      </c>
      <c r="V545" s="117">
        <f>SUM(AD270:AD276)</f>
        <v>34168</v>
      </c>
      <c r="W545" s="30">
        <f t="shared" ca="1" si="279"/>
        <v>8.7233493070102437E-3</v>
      </c>
      <c r="X545" s="30">
        <f t="shared" ca="1" si="280"/>
        <v>1.2051995753106259E-3</v>
      </c>
      <c r="Y545" s="30">
        <f t="shared" ca="1" si="281"/>
        <v>3.1851703061780826E-3</v>
      </c>
      <c r="Z545" s="30">
        <f t="shared" ca="1" si="282"/>
        <v>6.4277310683233382E-3</v>
      </c>
      <c r="AA545" s="30">
        <f t="shared" si="283"/>
        <v>0.9804585497431777</v>
      </c>
      <c r="AB545" s="31">
        <f t="shared" ca="1" si="269"/>
        <v>62.714285714285715</v>
      </c>
      <c r="AC545" s="122">
        <f t="shared" ca="1" si="270"/>
        <v>4651</v>
      </c>
      <c r="AD545" s="32">
        <f t="shared" ca="1" si="271"/>
        <v>0.66</v>
      </c>
      <c r="AE545" s="122">
        <f t="shared" ca="1" si="272"/>
        <v>3977</v>
      </c>
      <c r="AF545" s="32">
        <f t="shared" ca="1" si="273"/>
        <v>0.80500000000000005</v>
      </c>
      <c r="AG545" s="116">
        <v>4390</v>
      </c>
      <c r="AH545" s="33">
        <v>3695</v>
      </c>
      <c r="AK545" s="52"/>
      <c r="AN545" s="52"/>
      <c r="AO545" s="29"/>
      <c r="AR545" s="53"/>
      <c r="AU545" s="53"/>
      <c r="BH545" s="52"/>
      <c r="BI545" s="52"/>
      <c r="BJ545" s="52"/>
      <c r="BK545" s="52"/>
      <c r="BL545" s="52"/>
      <c r="BM545" s="52"/>
      <c r="BO545" s="54"/>
      <c r="BP545" s="54"/>
      <c r="BQ545" s="54"/>
      <c r="BR545" s="54"/>
      <c r="BS545" s="54"/>
      <c r="BT545" s="54"/>
    </row>
    <row r="546" spans="1:72" ht="33" customHeight="1" thickBot="1">
      <c r="A546" s="114">
        <f t="shared" si="274"/>
        <v>39</v>
      </c>
      <c r="B546" s="115">
        <f>B283</f>
        <v>46016</v>
      </c>
      <c r="C546" s="116">
        <f>SUM(E277:E283)</f>
        <v>4</v>
      </c>
      <c r="D546" s="117">
        <f>SUM(C277:C283)</f>
        <v>0</v>
      </c>
      <c r="E546" s="116">
        <f>SUM(F277:F283)</f>
        <v>11</v>
      </c>
      <c r="F546" s="117">
        <f>SUM(D277:D283)</f>
        <v>0</v>
      </c>
      <c r="G546" s="118">
        <f t="shared" si="261"/>
        <v>575</v>
      </c>
      <c r="H546" s="118">
        <f t="shared" si="262"/>
        <v>5845</v>
      </c>
      <c r="I546" s="118">
        <f t="shared" si="276"/>
        <v>5836</v>
      </c>
      <c r="J546" s="117">
        <f t="shared" si="277"/>
        <v>572</v>
      </c>
      <c r="K546" s="121">
        <f t="shared" si="263"/>
        <v>6.956521739130435E-3</v>
      </c>
      <c r="L546" s="121">
        <f t="shared" si="264"/>
        <v>0</v>
      </c>
      <c r="M546" s="121">
        <f t="shared" si="265"/>
        <v>1.881950384944397E-3</v>
      </c>
      <c r="N546" s="121">
        <f t="shared" si="266"/>
        <v>0</v>
      </c>
      <c r="O546" s="121">
        <f t="shared" si="275"/>
        <v>3.0000000000000001E-3</v>
      </c>
      <c r="P546" s="119">
        <f>SUM(U277:U283)</f>
        <v>536.90500000000009</v>
      </c>
      <c r="Q546" s="120">
        <f>SUM(V277:V283)</f>
        <v>6600.5019999999986</v>
      </c>
      <c r="R546" s="197">
        <f t="shared" si="267"/>
        <v>7137.4069999999983</v>
      </c>
      <c r="S546" s="116">
        <f>SUM(W277:W283)</f>
        <v>34043</v>
      </c>
      <c r="T546" s="121">
        <f t="shared" si="268"/>
        <v>0.83204203837223512</v>
      </c>
      <c r="U546" s="121">
        <f t="shared" si="278"/>
        <v>0.83332517379810045</v>
      </c>
      <c r="V546" s="117">
        <f>SUM(AD277:AD283)</f>
        <v>33574</v>
      </c>
      <c r="W546" s="30">
        <f t="shared" ca="1" si="279"/>
        <v>6.2567928795934551E-3</v>
      </c>
      <c r="X546" s="30">
        <f t="shared" ca="1" si="280"/>
        <v>9.1061304820374233E-4</v>
      </c>
      <c r="Y546" s="30">
        <f t="shared" ca="1" si="281"/>
        <v>2.3793437711130041E-3</v>
      </c>
      <c r="Z546" s="30">
        <f t="shared" ca="1" si="282"/>
        <v>4.2299444819786742E-3</v>
      </c>
      <c r="AA546" s="30">
        <f t="shared" si="283"/>
        <v>0.98622330581911111</v>
      </c>
      <c r="AB546" s="31">
        <f t="shared" ca="1" si="269"/>
        <v>62.642857142857153</v>
      </c>
      <c r="AC546" s="122">
        <f t="shared" ca="1" si="270"/>
        <v>4633</v>
      </c>
      <c r="AD546" s="32">
        <f t="shared" ca="1" si="271"/>
        <v>0.62</v>
      </c>
      <c r="AE546" s="122">
        <f t="shared" ca="1" si="272"/>
        <v>4059</v>
      </c>
      <c r="AF546" s="32">
        <f t="shared" ca="1" si="273"/>
        <v>0.76</v>
      </c>
      <c r="AG546" s="116">
        <v>4420</v>
      </c>
      <c r="AH546" s="33">
        <v>3720</v>
      </c>
      <c r="AK546" s="52"/>
      <c r="AN546" s="52"/>
      <c r="AO546" s="29"/>
      <c r="AR546" s="53"/>
      <c r="AU546" s="53"/>
      <c r="BH546" s="52"/>
      <c r="BI546" s="52"/>
      <c r="BJ546" s="52"/>
      <c r="BK546" s="52"/>
      <c r="BL546" s="52"/>
      <c r="BM546" s="52"/>
      <c r="BO546" s="54"/>
      <c r="BP546" s="54"/>
      <c r="BQ546" s="54"/>
      <c r="BR546" s="54"/>
      <c r="BS546" s="54"/>
      <c r="BT546" s="54"/>
    </row>
    <row r="547" spans="1:72" ht="33" customHeight="1" thickBot="1">
      <c r="A547" s="114">
        <f t="shared" si="274"/>
        <v>40</v>
      </c>
      <c r="B547" s="115">
        <f>B290</f>
        <v>46023</v>
      </c>
      <c r="C547" s="116">
        <f>SUM(E284:E290)</f>
        <v>3</v>
      </c>
      <c r="D547" s="117">
        <f>SUM(C284:C290)</f>
        <v>0</v>
      </c>
      <c r="E547" s="116">
        <f>SUM(F284:F290)</f>
        <v>10</v>
      </c>
      <c r="F547" s="117">
        <f>SUM(D284:D290)</f>
        <v>0</v>
      </c>
      <c r="G547" s="118">
        <f t="shared" si="261"/>
        <v>572</v>
      </c>
      <c r="H547" s="118">
        <f t="shared" si="262"/>
        <v>5834</v>
      </c>
      <c r="I547" s="118">
        <f t="shared" si="276"/>
        <v>5826</v>
      </c>
      <c r="J547" s="117">
        <f t="shared" si="277"/>
        <v>569</v>
      </c>
      <c r="K547" s="121">
        <f t="shared" si="263"/>
        <v>5.244755244755245E-3</v>
      </c>
      <c r="L547" s="121">
        <f t="shared" si="264"/>
        <v>0</v>
      </c>
      <c r="M547" s="121">
        <f t="shared" si="265"/>
        <v>1.7140898183064792E-3</v>
      </c>
      <c r="N547" s="121">
        <f t="shared" si="266"/>
        <v>0</v>
      </c>
      <c r="O547" s="121">
        <f t="shared" si="275"/>
        <v>3.0000000000000001E-3</v>
      </c>
      <c r="P547" s="119">
        <f>SUM(U284:U290)</f>
        <v>531.06899999999996</v>
      </c>
      <c r="Q547" s="120">
        <f>SUM(V284:V290)</f>
        <v>6569.9270000000006</v>
      </c>
      <c r="R547" s="197">
        <f t="shared" si="267"/>
        <v>7100.996000000001</v>
      </c>
      <c r="S547" s="116">
        <f>SUM(W284:W290)</f>
        <v>33659</v>
      </c>
      <c r="T547" s="121">
        <f t="shared" si="268"/>
        <v>0.82420784563396832</v>
      </c>
      <c r="U547" s="121">
        <f t="shared" si="278"/>
        <v>0.82533961061252514</v>
      </c>
      <c r="V547" s="117">
        <f>SUM(AD284:AD290)</f>
        <v>33175</v>
      </c>
      <c r="W547" s="30">
        <f t="shared" ca="1" si="279"/>
        <v>6.1202055913722924E-3</v>
      </c>
      <c r="X547" s="30">
        <f t="shared" ca="1" si="280"/>
        <v>5.3477524584806437E-4</v>
      </c>
      <c r="Y547" s="30">
        <f t="shared" ca="1" si="281"/>
        <v>2.2876496627944978E-3</v>
      </c>
      <c r="Z547" s="30">
        <f t="shared" ca="1" si="282"/>
        <v>5.4368816661219885E-3</v>
      </c>
      <c r="AA547" s="30">
        <f t="shared" si="283"/>
        <v>0.98562048783386313</v>
      </c>
      <c r="AB547" s="31">
        <f t="shared" ca="1" si="269"/>
        <v>63.057142857142864</v>
      </c>
      <c r="AC547" s="122">
        <f t="shared" ca="1" si="270"/>
        <v>4491</v>
      </c>
      <c r="AD547" s="32">
        <f t="shared" ca="1" si="271"/>
        <v>0.53</v>
      </c>
      <c r="AE547" s="122">
        <f t="shared" ca="1" si="272"/>
        <v>4047</v>
      </c>
      <c r="AF547" s="32">
        <f t="shared" ca="1" si="273"/>
        <v>0.72499999999999998</v>
      </c>
      <c r="AG547" s="116">
        <v>4450</v>
      </c>
      <c r="AH547" s="33">
        <v>3740</v>
      </c>
      <c r="AK547" s="52"/>
      <c r="AN547" s="52"/>
      <c r="AO547" s="29"/>
      <c r="AR547" s="53"/>
      <c r="AU547" s="53"/>
      <c r="BH547" s="52"/>
      <c r="BI547" s="52"/>
      <c r="BJ547" s="52"/>
      <c r="BK547" s="52"/>
      <c r="BL547" s="52"/>
      <c r="BM547" s="52"/>
      <c r="BO547" s="54"/>
      <c r="BP547" s="54"/>
      <c r="BQ547" s="54"/>
      <c r="BR547" s="54"/>
      <c r="BS547" s="54"/>
      <c r="BT547" s="54"/>
    </row>
    <row r="548" spans="1:72" ht="33" customHeight="1" thickBot="1">
      <c r="A548" s="114">
        <f t="shared" si="274"/>
        <v>41</v>
      </c>
      <c r="B548" s="115">
        <f>B297</f>
        <v>46030</v>
      </c>
      <c r="C548" s="116">
        <f>SUM(E291:E297)</f>
        <v>3</v>
      </c>
      <c r="D548" s="117">
        <f>SUM(C291:C297)</f>
        <v>0</v>
      </c>
      <c r="E548" s="116">
        <f>SUM(F291:F297)</f>
        <v>14</v>
      </c>
      <c r="F548" s="117">
        <f>SUM(D291:D297)</f>
        <v>0</v>
      </c>
      <c r="G548" s="118">
        <f t="shared" si="261"/>
        <v>569</v>
      </c>
      <c r="H548" s="118">
        <f t="shared" si="262"/>
        <v>5825</v>
      </c>
      <c r="I548" s="118">
        <f t="shared" si="276"/>
        <v>5812</v>
      </c>
      <c r="J548" s="117">
        <f t="shared" si="277"/>
        <v>566</v>
      </c>
      <c r="K548" s="121">
        <f t="shared" si="263"/>
        <v>5.272407732864675E-3</v>
      </c>
      <c r="L548" s="121">
        <f t="shared" si="264"/>
        <v>0</v>
      </c>
      <c r="M548" s="121">
        <f t="shared" si="265"/>
        <v>2.4034334763948497E-3</v>
      </c>
      <c r="N548" s="121">
        <f t="shared" si="266"/>
        <v>0</v>
      </c>
      <c r="O548" s="121">
        <f t="shared" si="275"/>
        <v>3.0000000000000001E-3</v>
      </c>
      <c r="P548" s="119">
        <f>SUM(U291:U297)</f>
        <v>527.87700000000007</v>
      </c>
      <c r="Q548" s="120">
        <f>SUM(V291:V297)</f>
        <v>6557.0470000000005</v>
      </c>
      <c r="R548" s="197">
        <f t="shared" si="267"/>
        <v>7084.9240000000009</v>
      </c>
      <c r="S548" s="116">
        <f>SUM(W291:W297)</f>
        <v>33247</v>
      </c>
      <c r="T548" s="121">
        <f t="shared" si="268"/>
        <v>0.81537706928264864</v>
      </c>
      <c r="U548" s="121">
        <f t="shared" si="278"/>
        <v>0.81720086520499458</v>
      </c>
      <c r="V548" s="117">
        <f>SUM(AD291:AD297)</f>
        <v>32854</v>
      </c>
      <c r="W548" s="30">
        <f t="shared" ca="1" si="279"/>
        <v>4.4515294613047792E-3</v>
      </c>
      <c r="X548" s="30">
        <f t="shared" ca="1" si="280"/>
        <v>3.3085691942130117E-4</v>
      </c>
      <c r="Y548" s="30">
        <f t="shared" ca="1" si="281"/>
        <v>1.9851415165278072E-3</v>
      </c>
      <c r="Z548" s="30">
        <f t="shared" ca="1" si="282"/>
        <v>5.0530874966162364E-3</v>
      </c>
      <c r="AA548" s="30">
        <f t="shared" si="283"/>
        <v>0.98817938460612986</v>
      </c>
      <c r="AB548" s="31">
        <f t="shared" ca="1" si="269"/>
        <v>63.342857142857142</v>
      </c>
      <c r="AC548" s="122">
        <f t="shared" ca="1" si="270"/>
        <v>4621</v>
      </c>
      <c r="AD548" s="32">
        <f t="shared" ca="1" si="271"/>
        <v>0.59</v>
      </c>
      <c r="AE548" s="122">
        <f t="shared" ca="1" si="272"/>
        <v>4113</v>
      </c>
      <c r="AF548" s="32">
        <f t="shared" ca="1" si="273"/>
        <v>0.80500000000000005</v>
      </c>
      <c r="AG548" s="116">
        <v>4480</v>
      </c>
      <c r="AH548" s="33">
        <v>3760</v>
      </c>
      <c r="AK548" s="52"/>
      <c r="AN548" s="52"/>
      <c r="AO548" s="29"/>
      <c r="AR548" s="53"/>
      <c r="AU548" s="53"/>
      <c r="BH548" s="52"/>
      <c r="BI548" s="52"/>
      <c r="BJ548" s="52"/>
      <c r="BK548" s="52"/>
      <c r="BL548" s="52"/>
      <c r="BM548" s="52"/>
      <c r="BO548" s="54"/>
      <c r="BP548" s="54"/>
      <c r="BQ548" s="54"/>
      <c r="BR548" s="54"/>
      <c r="BS548" s="54"/>
      <c r="BT548" s="54"/>
    </row>
    <row r="549" spans="1:72" ht="33" customHeight="1" thickBot="1">
      <c r="A549" s="114">
        <f t="shared" si="274"/>
        <v>42</v>
      </c>
      <c r="B549" s="115">
        <f>B304</f>
        <v>46037</v>
      </c>
      <c r="C549" s="116">
        <f>SUM(E298:E304)</f>
        <v>1</v>
      </c>
      <c r="D549" s="117">
        <f>SUM(C298:C304)</f>
        <v>0</v>
      </c>
      <c r="E549" s="116">
        <f>SUM(F298:F304)</f>
        <v>4</v>
      </c>
      <c r="F549" s="117">
        <f>SUM(D298:D304)</f>
        <v>0</v>
      </c>
      <c r="G549" s="118">
        <f t="shared" si="261"/>
        <v>566</v>
      </c>
      <c r="H549" s="118">
        <f t="shared" si="262"/>
        <v>5812</v>
      </c>
      <c r="I549" s="118">
        <f t="shared" si="276"/>
        <v>5808</v>
      </c>
      <c r="J549" s="117">
        <f t="shared" si="277"/>
        <v>565</v>
      </c>
      <c r="K549" s="121">
        <f t="shared" si="263"/>
        <v>1.7667844522968198E-3</v>
      </c>
      <c r="L549" s="121">
        <f t="shared" si="264"/>
        <v>0</v>
      </c>
      <c r="M549" s="121">
        <f t="shared" si="265"/>
        <v>6.8823124569855469E-4</v>
      </c>
      <c r="N549" s="121">
        <f t="shared" si="266"/>
        <v>0</v>
      </c>
      <c r="O549" s="121">
        <f t="shared" si="275"/>
        <v>3.0000000000000001E-3</v>
      </c>
      <c r="P549" s="119">
        <f>SUM(U298:U304)</f>
        <v>526.28099999999995</v>
      </c>
      <c r="Q549" s="120">
        <f>SUM(V298:V304)</f>
        <v>6523.6719999999987</v>
      </c>
      <c r="R549" s="197">
        <f t="shared" si="267"/>
        <v>7049.9529999999986</v>
      </c>
      <c r="S549" s="116">
        <f>SUM(W298:W304)</f>
        <v>32911</v>
      </c>
      <c r="T549" s="121">
        <f t="shared" si="268"/>
        <v>0.8089420902566119</v>
      </c>
      <c r="U549" s="121">
        <f t="shared" si="278"/>
        <v>0.80949921290830384</v>
      </c>
      <c r="V549" s="117">
        <f>SUM(AD298:AD304)</f>
        <v>32742</v>
      </c>
      <c r="W549" s="30">
        <f t="shared" ca="1" si="279"/>
        <v>1.5496338610191123E-3</v>
      </c>
      <c r="X549" s="30">
        <f t="shared" ca="1" si="280"/>
        <v>2.126948436692899E-4</v>
      </c>
      <c r="Y549" s="30">
        <f t="shared" ca="1" si="281"/>
        <v>1.1546291513475737E-3</v>
      </c>
      <c r="Z549" s="30">
        <f t="shared" ca="1" si="282"/>
        <v>2.2181033696940231E-3</v>
      </c>
      <c r="AA549" s="30">
        <f t="shared" si="283"/>
        <v>0.99486493877426996</v>
      </c>
      <c r="AB549" s="31">
        <f t="shared" ca="1" si="269"/>
        <v>63.471428571428575</v>
      </c>
      <c r="AC549" s="122">
        <f t="shared" ca="1" si="270"/>
        <v>0</v>
      </c>
      <c r="AD549" s="32">
        <f t="shared" ca="1" si="271"/>
        <v>0</v>
      </c>
      <c r="AE549" s="122">
        <f t="shared" ca="1" si="272"/>
        <v>0</v>
      </c>
      <c r="AF549" s="32">
        <f t="shared" ca="1" si="273"/>
        <v>0</v>
      </c>
      <c r="AG549" s="116">
        <v>4510</v>
      </c>
      <c r="AH549" s="33">
        <v>3780</v>
      </c>
      <c r="AK549" s="52"/>
      <c r="AN549" s="52"/>
      <c r="AO549" s="29"/>
      <c r="AR549" s="53"/>
      <c r="AU549" s="53"/>
      <c r="BH549" s="52"/>
      <c r="BI549" s="52"/>
      <c r="BJ549" s="52"/>
      <c r="BK549" s="52"/>
      <c r="BL549" s="52"/>
      <c r="BM549" s="52"/>
      <c r="BO549" s="54"/>
      <c r="BP549" s="54"/>
      <c r="BQ549" s="54"/>
      <c r="BR549" s="54"/>
      <c r="BS549" s="54"/>
      <c r="BT549" s="54"/>
    </row>
    <row r="550" spans="1:72" ht="33" customHeight="1" thickBot="1">
      <c r="A550" s="114">
        <f t="shared" si="274"/>
        <v>43</v>
      </c>
      <c r="B550" s="115">
        <f>B311</f>
        <v>46044</v>
      </c>
      <c r="C550" s="116">
        <f>SUM(E305:E311)</f>
        <v>0</v>
      </c>
      <c r="D550" s="117">
        <f>SUM(C305:C311)</f>
        <v>0</v>
      </c>
      <c r="E550" s="116">
        <f>SUM(F305:F311)</f>
        <v>2</v>
      </c>
      <c r="F550" s="117">
        <f>SUM(D305:D311)</f>
        <v>0</v>
      </c>
      <c r="G550" s="118">
        <f t="shared" si="261"/>
        <v>565</v>
      </c>
      <c r="H550" s="118">
        <f t="shared" si="262"/>
        <v>5808</v>
      </c>
      <c r="I550" s="118">
        <f t="shared" si="276"/>
        <v>5806</v>
      </c>
      <c r="J550" s="117">
        <f t="shared" si="277"/>
        <v>565</v>
      </c>
      <c r="K550" s="121">
        <f t="shared" si="263"/>
        <v>0</v>
      </c>
      <c r="L550" s="121">
        <f t="shared" si="264"/>
        <v>0</v>
      </c>
      <c r="M550" s="121">
        <f t="shared" si="265"/>
        <v>3.4435261707988982E-4</v>
      </c>
      <c r="N550" s="121">
        <f t="shared" si="266"/>
        <v>0</v>
      </c>
      <c r="O550" s="121">
        <f t="shared" si="275"/>
        <v>3.0000000000000001E-3</v>
      </c>
      <c r="P550" s="119">
        <f>SUM(U305:U311)</f>
        <v>300.58</v>
      </c>
      <c r="Q550" s="120">
        <f>SUM(V305:V311)</f>
        <v>3716.64</v>
      </c>
      <c r="R550" s="197">
        <f t="shared" si="267"/>
        <v>4017.22</v>
      </c>
      <c r="S550" s="116">
        <f>SUM(W305:W311)</f>
        <v>19029</v>
      </c>
      <c r="T550" s="121">
        <f t="shared" si="268"/>
        <v>0.46804899645808734</v>
      </c>
      <c r="U550" s="121">
        <f t="shared" si="278"/>
        <v>0.46821022587471089</v>
      </c>
      <c r="V550" s="117">
        <f>SUM(AD305:AD311)</f>
        <v>19029</v>
      </c>
      <c r="W550" s="30">
        <f t="shared" ca="1" si="279"/>
        <v>0</v>
      </c>
      <c r="X550" s="30">
        <f t="shared" ca="1" si="280"/>
        <v>0</v>
      </c>
      <c r="Y550" s="30">
        <f t="shared" ca="1" si="281"/>
        <v>0</v>
      </c>
      <c r="Z550" s="30">
        <f t="shared" ca="1" si="282"/>
        <v>0</v>
      </c>
      <c r="AA550" s="30">
        <f t="shared" si="283"/>
        <v>1</v>
      </c>
      <c r="AB550" s="31">
        <f t="shared" ca="1" si="269"/>
        <v>63.95</v>
      </c>
      <c r="AC550" s="122">
        <f t="shared" ca="1" si="270"/>
        <v>0</v>
      </c>
      <c r="AD550" s="32">
        <f t="shared" ca="1" si="271"/>
        <v>0</v>
      </c>
      <c r="AE550" s="122">
        <f t="shared" ca="1" si="272"/>
        <v>0</v>
      </c>
      <c r="AF550" s="32">
        <f t="shared" ca="1" si="273"/>
        <v>0</v>
      </c>
      <c r="AG550" s="116">
        <v>4540</v>
      </c>
      <c r="AH550" s="33">
        <v>3800</v>
      </c>
      <c r="AK550" s="52"/>
      <c r="AN550" s="52"/>
      <c r="AO550" s="29"/>
      <c r="AR550" s="53"/>
      <c r="AU550" s="53"/>
      <c r="BH550" s="52"/>
      <c r="BI550" s="52"/>
      <c r="BJ550" s="52"/>
      <c r="BK550" s="52"/>
      <c r="BL550" s="52"/>
      <c r="BM550" s="52"/>
      <c r="BO550" s="54"/>
      <c r="BP550" s="54"/>
      <c r="BQ550" s="54"/>
      <c r="BR550" s="54"/>
      <c r="BS550" s="54"/>
      <c r="BT550" s="54"/>
    </row>
    <row r="551" spans="1:72" ht="33" customHeight="1" thickBot="1">
      <c r="A551" s="114">
        <f t="shared" si="274"/>
        <v>44</v>
      </c>
      <c r="B551" s="115">
        <f>B318</f>
        <v>46051</v>
      </c>
      <c r="C551" s="116">
        <f>SUM(E312:E318)</f>
        <v>0</v>
      </c>
      <c r="D551" s="117">
        <f>SUM(C312:C318)</f>
        <v>0</v>
      </c>
      <c r="E551" s="116">
        <f>SUM(F312:F318)</f>
        <v>0</v>
      </c>
      <c r="F551" s="117">
        <f>SUM(D312:D318)</f>
        <v>0</v>
      </c>
      <c r="G551" s="118">
        <f t="shared" si="261"/>
        <v>565</v>
      </c>
      <c r="H551" s="118">
        <f t="shared" si="262"/>
        <v>5806</v>
      </c>
      <c r="I551" s="118">
        <f t="shared" si="276"/>
        <v>5806</v>
      </c>
      <c r="J551" s="117">
        <f t="shared" si="277"/>
        <v>565</v>
      </c>
      <c r="K551" s="121">
        <f t="shared" si="263"/>
        <v>0</v>
      </c>
      <c r="L551" s="121">
        <f t="shared" si="264"/>
        <v>0</v>
      </c>
      <c r="M551" s="121">
        <f t="shared" si="265"/>
        <v>0</v>
      </c>
      <c r="N551" s="121">
        <f t="shared" si="266"/>
        <v>0</v>
      </c>
      <c r="O551" s="121">
        <f t="shared" si="275"/>
        <v>3.0000000000000001E-3</v>
      </c>
      <c r="P551" s="119">
        <f>SUM(U312:U318)</f>
        <v>0</v>
      </c>
      <c r="Q551" s="120">
        <f>SUM(V312:V318)</f>
        <v>0</v>
      </c>
      <c r="R551" s="197">
        <f t="shared" si="267"/>
        <v>0</v>
      </c>
      <c r="S551" s="116">
        <f>SUM(W312:W318)</f>
        <v>0</v>
      </c>
      <c r="T551" s="121">
        <f t="shared" si="268"/>
        <v>0</v>
      </c>
      <c r="U551" s="121">
        <f t="shared" si="278"/>
        <v>0</v>
      </c>
      <c r="V551" s="117">
        <f>SUM(AD312:AD318)</f>
        <v>0</v>
      </c>
      <c r="W551" s="30">
        <f t="shared" ca="1" si="279"/>
        <v>0</v>
      </c>
      <c r="X551" s="30">
        <f t="shared" ca="1" si="280"/>
        <v>0</v>
      </c>
      <c r="Y551" s="30">
        <f t="shared" ca="1" si="281"/>
        <v>0</v>
      </c>
      <c r="Z551" s="30">
        <f t="shared" ca="1" si="282"/>
        <v>0</v>
      </c>
      <c r="AA551" s="30">
        <f t="shared" si="283"/>
        <v>0</v>
      </c>
      <c r="AB551" s="31">
        <f t="shared" ca="1" si="269"/>
        <v>0</v>
      </c>
      <c r="AC551" s="122">
        <f t="shared" ca="1" si="270"/>
        <v>0</v>
      </c>
      <c r="AD551" s="32">
        <f t="shared" ca="1" si="271"/>
        <v>0</v>
      </c>
      <c r="AE551" s="122">
        <f t="shared" ca="1" si="272"/>
        <v>0</v>
      </c>
      <c r="AF551" s="32">
        <f t="shared" ca="1" si="273"/>
        <v>0</v>
      </c>
      <c r="AG551" s="116">
        <v>4570</v>
      </c>
      <c r="AH551" s="33">
        <v>3820</v>
      </c>
      <c r="AK551" s="52"/>
      <c r="AN551" s="52"/>
      <c r="AO551" s="29"/>
      <c r="AR551" s="53"/>
      <c r="AU551" s="53"/>
      <c r="BH551" s="52"/>
      <c r="BI551" s="52"/>
      <c r="BJ551" s="52"/>
      <c r="BK551" s="52"/>
      <c r="BL551" s="52"/>
      <c r="BM551" s="52"/>
      <c r="BO551" s="54"/>
      <c r="BP551" s="54"/>
      <c r="BQ551" s="54"/>
      <c r="BR551" s="54"/>
      <c r="BS551" s="54"/>
      <c r="BT551" s="54"/>
    </row>
    <row r="552" spans="1:72" ht="33" customHeight="1" thickBot="1">
      <c r="A552" s="114">
        <f t="shared" si="274"/>
        <v>45</v>
      </c>
      <c r="B552" s="115">
        <f>B325</f>
        <v>46058</v>
      </c>
      <c r="C552" s="116">
        <f>SUM(E319:E325)</f>
        <v>0</v>
      </c>
      <c r="D552" s="117">
        <f>SUM(C319:C325)</f>
        <v>0</v>
      </c>
      <c r="E552" s="116">
        <f>SUM(F319:F325)</f>
        <v>0</v>
      </c>
      <c r="F552" s="117">
        <f>SUM(D319:D325)</f>
        <v>0</v>
      </c>
      <c r="G552" s="118">
        <f t="shared" si="261"/>
        <v>565</v>
      </c>
      <c r="H552" s="118">
        <f t="shared" si="262"/>
        <v>5806</v>
      </c>
      <c r="I552" s="118">
        <f t="shared" si="276"/>
        <v>5806</v>
      </c>
      <c r="J552" s="117">
        <f t="shared" si="277"/>
        <v>565</v>
      </c>
      <c r="K552" s="121">
        <f t="shared" si="263"/>
        <v>0</v>
      </c>
      <c r="L552" s="121">
        <f t="shared" si="264"/>
        <v>0</v>
      </c>
      <c r="M552" s="121">
        <f t="shared" si="265"/>
        <v>0</v>
      </c>
      <c r="N552" s="121">
        <f t="shared" si="266"/>
        <v>0</v>
      </c>
      <c r="O552" s="121">
        <f t="shared" si="275"/>
        <v>3.0000000000000001E-3</v>
      </c>
      <c r="P552" s="119">
        <f>SUM(U319:U325)</f>
        <v>0</v>
      </c>
      <c r="Q552" s="120">
        <f>SUM(V319:V325)</f>
        <v>0</v>
      </c>
      <c r="R552" s="197">
        <f t="shared" si="267"/>
        <v>0</v>
      </c>
      <c r="S552" s="116">
        <f>SUM(W319:W325)</f>
        <v>0</v>
      </c>
      <c r="T552" s="121">
        <f t="shared" si="268"/>
        <v>0</v>
      </c>
      <c r="U552" s="121">
        <f t="shared" si="278"/>
        <v>0</v>
      </c>
      <c r="V552" s="117">
        <f>SUM(AD319:AD325)</f>
        <v>0</v>
      </c>
      <c r="W552" s="30">
        <f t="shared" ca="1" si="279"/>
        <v>0</v>
      </c>
      <c r="X552" s="30">
        <f t="shared" ca="1" si="280"/>
        <v>0</v>
      </c>
      <c r="Y552" s="30">
        <f t="shared" ca="1" si="281"/>
        <v>0</v>
      </c>
      <c r="Z552" s="30">
        <f t="shared" ca="1" si="282"/>
        <v>0</v>
      </c>
      <c r="AA552" s="30">
        <f t="shared" si="283"/>
        <v>0</v>
      </c>
      <c r="AB552" s="31">
        <f t="shared" ca="1" si="269"/>
        <v>0</v>
      </c>
      <c r="AC552" s="122">
        <f t="shared" ca="1" si="270"/>
        <v>0</v>
      </c>
      <c r="AD552" s="32">
        <f t="shared" ca="1" si="271"/>
        <v>0</v>
      </c>
      <c r="AE552" s="122">
        <f t="shared" ca="1" si="272"/>
        <v>0</v>
      </c>
      <c r="AF552" s="32">
        <f t="shared" ca="1" si="273"/>
        <v>0</v>
      </c>
      <c r="AG552" s="116">
        <v>4600</v>
      </c>
      <c r="AH552" s="33">
        <v>3840</v>
      </c>
      <c r="AK552" s="52"/>
      <c r="AN552" s="52"/>
      <c r="AO552" s="29"/>
      <c r="AR552" s="53"/>
      <c r="AU552" s="53"/>
      <c r="BH552" s="52"/>
      <c r="BI552" s="52"/>
      <c r="BJ552" s="52"/>
      <c r="BK552" s="52"/>
      <c r="BL552" s="52"/>
      <c r="BM552" s="52"/>
      <c r="BO552" s="54"/>
      <c r="BP552" s="54"/>
      <c r="BQ552" s="54"/>
      <c r="BR552" s="54"/>
      <c r="BS552" s="54"/>
      <c r="BT552" s="54"/>
    </row>
    <row r="553" spans="1:72" ht="33" customHeight="1" thickBot="1">
      <c r="A553" s="114">
        <f t="shared" si="274"/>
        <v>46</v>
      </c>
      <c r="B553" s="115">
        <f>B332</f>
        <v>46065</v>
      </c>
      <c r="C553" s="116">
        <f>SUM(E326:E332)</f>
        <v>0</v>
      </c>
      <c r="D553" s="117">
        <f>SUM(C326:C332)</f>
        <v>0</v>
      </c>
      <c r="E553" s="116">
        <f>SUM(F326:F332)</f>
        <v>0</v>
      </c>
      <c r="F553" s="117">
        <f>SUM(D326:D332)</f>
        <v>0</v>
      </c>
      <c r="G553" s="118">
        <f t="shared" si="261"/>
        <v>565</v>
      </c>
      <c r="H553" s="118">
        <f t="shared" si="262"/>
        <v>5806</v>
      </c>
      <c r="I553" s="118">
        <f t="shared" si="276"/>
        <v>5806</v>
      </c>
      <c r="J553" s="117">
        <f t="shared" si="277"/>
        <v>565</v>
      </c>
      <c r="K553" s="121">
        <f t="shared" si="263"/>
        <v>0</v>
      </c>
      <c r="L553" s="121">
        <f t="shared" si="264"/>
        <v>0</v>
      </c>
      <c r="M553" s="121">
        <f t="shared" si="265"/>
        <v>0</v>
      </c>
      <c r="N553" s="121">
        <f t="shared" si="266"/>
        <v>0</v>
      </c>
      <c r="O553" s="121">
        <f t="shared" si="275"/>
        <v>3.0000000000000001E-3</v>
      </c>
      <c r="P553" s="119">
        <f>SUM(U326:U332)</f>
        <v>0</v>
      </c>
      <c r="Q553" s="120">
        <f>SUM(V326:V332)</f>
        <v>0</v>
      </c>
      <c r="R553" s="197">
        <f t="shared" si="267"/>
        <v>0</v>
      </c>
      <c r="S553" s="116">
        <f>SUM(W326:W332)</f>
        <v>0</v>
      </c>
      <c r="T553" s="121">
        <f t="shared" si="268"/>
        <v>0</v>
      </c>
      <c r="U553" s="121">
        <f t="shared" si="278"/>
        <v>0</v>
      </c>
      <c r="V553" s="117">
        <f>SUM(AD326:AD332)</f>
        <v>0</v>
      </c>
      <c r="W553" s="30">
        <f t="shared" ca="1" si="279"/>
        <v>0</v>
      </c>
      <c r="X553" s="30">
        <f t="shared" ca="1" si="280"/>
        <v>0</v>
      </c>
      <c r="Y553" s="30">
        <f t="shared" ca="1" si="281"/>
        <v>0</v>
      </c>
      <c r="Z553" s="30">
        <f t="shared" ca="1" si="282"/>
        <v>0</v>
      </c>
      <c r="AA553" s="30">
        <f t="shared" si="283"/>
        <v>0</v>
      </c>
      <c r="AB553" s="31">
        <f t="shared" ca="1" si="269"/>
        <v>0</v>
      </c>
      <c r="AC553" s="122">
        <f t="shared" ca="1" si="270"/>
        <v>0</v>
      </c>
      <c r="AD553" s="32">
        <f t="shared" ca="1" si="271"/>
        <v>0</v>
      </c>
      <c r="AE553" s="122">
        <f t="shared" ca="1" si="272"/>
        <v>0</v>
      </c>
      <c r="AF553" s="32">
        <f t="shared" ca="1" si="273"/>
        <v>0</v>
      </c>
      <c r="AG553" s="116">
        <v>4630</v>
      </c>
      <c r="AH553" s="33">
        <v>3860</v>
      </c>
      <c r="AK553" s="52"/>
      <c r="AN553" s="52"/>
      <c r="AO553" s="29"/>
      <c r="AR553" s="53"/>
      <c r="AU553" s="53"/>
      <c r="BH553" s="52"/>
      <c r="BI553" s="52"/>
      <c r="BJ553" s="52"/>
      <c r="BK553" s="52"/>
      <c r="BL553" s="52"/>
      <c r="BM553" s="52"/>
      <c r="BO553" s="54"/>
      <c r="BP553" s="54"/>
      <c r="BQ553" s="54"/>
      <c r="BR553" s="54"/>
      <c r="BS553" s="54"/>
      <c r="BT553" s="54"/>
    </row>
    <row r="554" spans="1:72" ht="33" customHeight="1" thickBot="1">
      <c r="A554" s="114">
        <f t="shared" si="274"/>
        <v>47</v>
      </c>
      <c r="B554" s="115">
        <f>B339</f>
        <v>46072</v>
      </c>
      <c r="C554" s="116">
        <f>SUM(E333:E339)</f>
        <v>0</v>
      </c>
      <c r="D554" s="117">
        <f>SUM(C333:C339)</f>
        <v>0</v>
      </c>
      <c r="E554" s="116">
        <f>SUM(F333:F339)</f>
        <v>0</v>
      </c>
      <c r="F554" s="117">
        <f>SUM(D333:D339)</f>
        <v>0</v>
      </c>
      <c r="G554" s="118">
        <f t="shared" si="261"/>
        <v>565</v>
      </c>
      <c r="H554" s="118">
        <f t="shared" si="262"/>
        <v>5806</v>
      </c>
      <c r="I554" s="118">
        <f t="shared" si="276"/>
        <v>5806</v>
      </c>
      <c r="J554" s="117">
        <f t="shared" si="277"/>
        <v>565</v>
      </c>
      <c r="K554" s="121">
        <f t="shared" si="263"/>
        <v>0</v>
      </c>
      <c r="L554" s="121">
        <f t="shared" si="264"/>
        <v>0</v>
      </c>
      <c r="M554" s="121">
        <f t="shared" si="265"/>
        <v>0</v>
      </c>
      <c r="N554" s="121">
        <f t="shared" si="266"/>
        <v>0</v>
      </c>
      <c r="O554" s="121">
        <f t="shared" si="275"/>
        <v>3.0000000000000001E-3</v>
      </c>
      <c r="P554" s="119">
        <f>SUM(U333:U339)</f>
        <v>0</v>
      </c>
      <c r="Q554" s="120">
        <f>SUM(V333:V339)</f>
        <v>0</v>
      </c>
      <c r="R554" s="197">
        <f t="shared" si="267"/>
        <v>0</v>
      </c>
      <c r="S554" s="116">
        <f>SUM(W333:W339)</f>
        <v>0</v>
      </c>
      <c r="T554" s="121">
        <f t="shared" si="268"/>
        <v>0</v>
      </c>
      <c r="U554" s="121">
        <f t="shared" si="278"/>
        <v>0</v>
      </c>
      <c r="V554" s="117">
        <f>SUM(AD333:AD339)</f>
        <v>0</v>
      </c>
      <c r="W554" s="30">
        <f t="shared" ca="1" si="279"/>
        <v>0</v>
      </c>
      <c r="X554" s="30">
        <f t="shared" ca="1" si="280"/>
        <v>0</v>
      </c>
      <c r="Y554" s="30">
        <f t="shared" ca="1" si="281"/>
        <v>0</v>
      </c>
      <c r="Z554" s="30">
        <f t="shared" ca="1" si="282"/>
        <v>0</v>
      </c>
      <c r="AA554" s="30">
        <f t="shared" si="283"/>
        <v>0</v>
      </c>
      <c r="AB554" s="31">
        <f t="shared" ca="1" si="269"/>
        <v>0</v>
      </c>
      <c r="AC554" s="122">
        <f t="shared" ca="1" si="270"/>
        <v>0</v>
      </c>
      <c r="AD554" s="32">
        <f t="shared" ca="1" si="271"/>
        <v>0</v>
      </c>
      <c r="AE554" s="122">
        <f t="shared" ca="1" si="272"/>
        <v>0</v>
      </c>
      <c r="AF554" s="32">
        <f t="shared" ca="1" si="273"/>
        <v>0</v>
      </c>
      <c r="AG554" s="116">
        <v>4660</v>
      </c>
      <c r="AH554" s="33">
        <v>3880</v>
      </c>
      <c r="AK554" s="52"/>
      <c r="AN554" s="52"/>
      <c r="AO554" s="29"/>
      <c r="AR554" s="53"/>
      <c r="AU554" s="53"/>
      <c r="BH554" s="52"/>
      <c r="BI554" s="52"/>
      <c r="BJ554" s="52"/>
      <c r="BK554" s="52"/>
      <c r="BL554" s="52"/>
      <c r="BM554" s="52"/>
      <c r="BO554" s="54"/>
      <c r="BP554" s="54"/>
      <c r="BQ554" s="54"/>
      <c r="BR554" s="54"/>
      <c r="BS554" s="54"/>
      <c r="BT554" s="54"/>
    </row>
    <row r="555" spans="1:72" ht="33" customHeight="1" thickBot="1">
      <c r="A555" s="114">
        <f t="shared" si="274"/>
        <v>48</v>
      </c>
      <c r="B555" s="115">
        <f>B346</f>
        <v>46079</v>
      </c>
      <c r="C555" s="116">
        <f>SUM(E340:E346)</f>
        <v>0</v>
      </c>
      <c r="D555" s="117">
        <f>SUM(C340:C346)</f>
        <v>0</v>
      </c>
      <c r="E555" s="116">
        <f>SUM(F340:F346)</f>
        <v>0</v>
      </c>
      <c r="F555" s="117">
        <f>SUM(D340:D346)</f>
        <v>0</v>
      </c>
      <c r="G555" s="118">
        <f t="shared" si="261"/>
        <v>565</v>
      </c>
      <c r="H555" s="118">
        <f t="shared" si="262"/>
        <v>5806</v>
      </c>
      <c r="I555" s="118">
        <f t="shared" si="276"/>
        <v>5806</v>
      </c>
      <c r="J555" s="117">
        <f t="shared" si="277"/>
        <v>565</v>
      </c>
      <c r="K555" s="121">
        <f t="shared" si="263"/>
        <v>0</v>
      </c>
      <c r="L555" s="121">
        <f t="shared" si="264"/>
        <v>0</v>
      </c>
      <c r="M555" s="121">
        <f t="shared" si="265"/>
        <v>0</v>
      </c>
      <c r="N555" s="121">
        <f t="shared" si="266"/>
        <v>0</v>
      </c>
      <c r="O555" s="121">
        <f t="shared" si="275"/>
        <v>3.0000000000000001E-3</v>
      </c>
      <c r="P555" s="119">
        <f>SUM(U340:U346)</f>
        <v>0</v>
      </c>
      <c r="Q555" s="120">
        <f>SUM(V340:V346)</f>
        <v>0</v>
      </c>
      <c r="R555" s="197">
        <f t="shared" si="267"/>
        <v>0</v>
      </c>
      <c r="S555" s="116">
        <f>SUM(W340:W346)</f>
        <v>0</v>
      </c>
      <c r="T555" s="121">
        <f t="shared" si="268"/>
        <v>0</v>
      </c>
      <c r="U555" s="121">
        <f t="shared" si="278"/>
        <v>0</v>
      </c>
      <c r="V555" s="117">
        <f>SUM(AD340:AD346)</f>
        <v>0</v>
      </c>
      <c r="W555" s="30">
        <f t="shared" ca="1" si="279"/>
        <v>0</v>
      </c>
      <c r="X555" s="30">
        <f t="shared" ca="1" si="280"/>
        <v>0</v>
      </c>
      <c r="Y555" s="30">
        <f t="shared" ca="1" si="281"/>
        <v>0</v>
      </c>
      <c r="Z555" s="30">
        <f t="shared" ca="1" si="282"/>
        <v>0</v>
      </c>
      <c r="AA555" s="30">
        <f t="shared" si="283"/>
        <v>0</v>
      </c>
      <c r="AB555" s="31">
        <f t="shared" ca="1" si="269"/>
        <v>0</v>
      </c>
      <c r="AC555" s="122">
        <f t="shared" ca="1" si="270"/>
        <v>0</v>
      </c>
      <c r="AD555" s="32">
        <f t="shared" ca="1" si="271"/>
        <v>0</v>
      </c>
      <c r="AE555" s="122">
        <f t="shared" ca="1" si="272"/>
        <v>0</v>
      </c>
      <c r="AF555" s="32">
        <f t="shared" ca="1" si="273"/>
        <v>0</v>
      </c>
      <c r="AG555" s="116">
        <v>4690</v>
      </c>
      <c r="AH555" s="33">
        <v>3900</v>
      </c>
      <c r="AK555" s="52"/>
      <c r="AN555" s="52"/>
      <c r="AO555" s="29"/>
      <c r="AR555" s="53"/>
      <c r="AU555" s="53"/>
      <c r="BH555" s="52"/>
      <c r="BI555" s="52"/>
      <c r="BJ555" s="52"/>
      <c r="BK555" s="52"/>
      <c r="BL555" s="52"/>
      <c r="BM555" s="52"/>
      <c r="BO555" s="54"/>
      <c r="BP555" s="54"/>
      <c r="BQ555" s="54"/>
      <c r="BR555" s="54"/>
      <c r="BS555" s="54"/>
      <c r="BT555" s="54"/>
    </row>
    <row r="556" spans="1:72" ht="33" customHeight="1" thickBot="1">
      <c r="A556" s="114">
        <f t="shared" si="274"/>
        <v>49</v>
      </c>
      <c r="B556" s="115">
        <f>B353</f>
        <v>46086</v>
      </c>
      <c r="C556" s="116">
        <f>SUM(E347:E353)</f>
        <v>0</v>
      </c>
      <c r="D556" s="117">
        <f>SUM(C347:C353)</f>
        <v>0</v>
      </c>
      <c r="E556" s="116">
        <f>SUM(F347:F353)</f>
        <v>0</v>
      </c>
      <c r="F556" s="117">
        <f>SUM(D347:D353)</f>
        <v>0</v>
      </c>
      <c r="G556" s="118">
        <f t="shared" si="261"/>
        <v>565</v>
      </c>
      <c r="H556" s="118">
        <f t="shared" si="262"/>
        <v>5806</v>
      </c>
      <c r="I556" s="118">
        <f t="shared" si="276"/>
        <v>5806</v>
      </c>
      <c r="J556" s="117">
        <f t="shared" si="277"/>
        <v>565</v>
      </c>
      <c r="K556" s="121">
        <f t="shared" si="263"/>
        <v>0</v>
      </c>
      <c r="L556" s="121">
        <f t="shared" si="264"/>
        <v>0</v>
      </c>
      <c r="M556" s="121">
        <f t="shared" si="265"/>
        <v>0</v>
      </c>
      <c r="N556" s="121">
        <f t="shared" si="266"/>
        <v>0</v>
      </c>
      <c r="O556" s="121">
        <f t="shared" si="275"/>
        <v>3.0000000000000001E-3</v>
      </c>
      <c r="P556" s="119">
        <f>SUM(U347:U353)</f>
        <v>0</v>
      </c>
      <c r="Q556" s="120">
        <f>SUM(V347:V353)</f>
        <v>0</v>
      </c>
      <c r="R556" s="197">
        <f t="shared" si="267"/>
        <v>0</v>
      </c>
      <c r="S556" s="116">
        <f>SUM(W347:W353)</f>
        <v>0</v>
      </c>
      <c r="T556" s="121">
        <f t="shared" si="268"/>
        <v>0</v>
      </c>
      <c r="U556" s="121">
        <f t="shared" si="278"/>
        <v>0</v>
      </c>
      <c r="V556" s="117">
        <f>SUM(AD347:AD353)</f>
        <v>0</v>
      </c>
      <c r="W556" s="30">
        <f t="shared" ca="1" si="279"/>
        <v>0</v>
      </c>
      <c r="X556" s="30">
        <f t="shared" ca="1" si="280"/>
        <v>0</v>
      </c>
      <c r="Y556" s="30">
        <f t="shared" ca="1" si="281"/>
        <v>0</v>
      </c>
      <c r="Z556" s="30">
        <f t="shared" ca="1" si="282"/>
        <v>0</v>
      </c>
      <c r="AA556" s="30">
        <f t="shared" si="283"/>
        <v>0</v>
      </c>
      <c r="AB556" s="31">
        <f t="shared" ca="1" si="269"/>
        <v>0</v>
      </c>
      <c r="AC556" s="122">
        <f t="shared" ca="1" si="270"/>
        <v>0</v>
      </c>
      <c r="AD556" s="32">
        <f t="shared" ca="1" si="271"/>
        <v>0</v>
      </c>
      <c r="AE556" s="122">
        <f t="shared" ca="1" si="272"/>
        <v>0</v>
      </c>
      <c r="AF556" s="32">
        <f t="shared" ca="1" si="273"/>
        <v>0</v>
      </c>
      <c r="AG556" s="116">
        <v>4720</v>
      </c>
      <c r="AH556" s="33">
        <v>3920</v>
      </c>
      <c r="AK556" s="52"/>
      <c r="AN556" s="52"/>
      <c r="AO556" s="29"/>
      <c r="AR556" s="53"/>
      <c r="AU556" s="53"/>
      <c r="BH556" s="52"/>
      <c r="BI556" s="52"/>
      <c r="BJ556" s="52"/>
      <c r="BK556" s="52"/>
      <c r="BL556" s="52"/>
      <c r="BM556" s="52"/>
      <c r="BO556" s="54"/>
      <c r="BP556" s="54"/>
      <c r="BQ556" s="54"/>
      <c r="BR556" s="54"/>
      <c r="BS556" s="54"/>
      <c r="BT556" s="54"/>
    </row>
    <row r="557" spans="1:72" ht="33" customHeight="1" thickBot="1">
      <c r="A557" s="114">
        <f t="shared" si="274"/>
        <v>50</v>
      </c>
      <c r="B557" s="115">
        <f>B360</f>
        <v>46093</v>
      </c>
      <c r="C557" s="116">
        <f>SUM(E354:E360)</f>
        <v>0</v>
      </c>
      <c r="D557" s="117">
        <f>SUM(C354:C360)</f>
        <v>0</v>
      </c>
      <c r="E557" s="116">
        <f>SUM(F354:F360)</f>
        <v>0</v>
      </c>
      <c r="F557" s="117">
        <f>SUM(D354:D360)</f>
        <v>0</v>
      </c>
      <c r="G557" s="118">
        <f t="shared" si="261"/>
        <v>565</v>
      </c>
      <c r="H557" s="118">
        <f t="shared" si="262"/>
        <v>5806</v>
      </c>
      <c r="I557" s="118">
        <f t="shared" si="276"/>
        <v>5806</v>
      </c>
      <c r="J557" s="117">
        <f t="shared" si="277"/>
        <v>565</v>
      </c>
      <c r="K557" s="121">
        <f t="shared" si="263"/>
        <v>0</v>
      </c>
      <c r="L557" s="121">
        <f t="shared" si="264"/>
        <v>0</v>
      </c>
      <c r="M557" s="121">
        <f t="shared" si="265"/>
        <v>0</v>
      </c>
      <c r="N557" s="121">
        <f t="shared" si="266"/>
        <v>0</v>
      </c>
      <c r="O557" s="121">
        <f t="shared" si="275"/>
        <v>3.0000000000000001E-3</v>
      </c>
      <c r="P557" s="119">
        <f>SUM(U354:U360)</f>
        <v>0</v>
      </c>
      <c r="Q557" s="120">
        <f>SUM(V354:V360)</f>
        <v>0</v>
      </c>
      <c r="R557" s="197">
        <f t="shared" si="267"/>
        <v>0</v>
      </c>
      <c r="S557" s="116">
        <f>SUM(W354:W360)</f>
        <v>0</v>
      </c>
      <c r="T557" s="121">
        <f t="shared" si="268"/>
        <v>0</v>
      </c>
      <c r="U557" s="121">
        <f t="shared" si="278"/>
        <v>0</v>
      </c>
      <c r="V557" s="117">
        <f>SUM(AD354:AD360)</f>
        <v>0</v>
      </c>
      <c r="W557" s="30">
        <f t="shared" ca="1" si="279"/>
        <v>0</v>
      </c>
      <c r="X557" s="30">
        <f t="shared" ca="1" si="280"/>
        <v>0</v>
      </c>
      <c r="Y557" s="30">
        <f t="shared" ca="1" si="281"/>
        <v>0</v>
      </c>
      <c r="Z557" s="30">
        <f t="shared" ca="1" si="282"/>
        <v>0</v>
      </c>
      <c r="AA557" s="30">
        <f t="shared" si="283"/>
        <v>0</v>
      </c>
      <c r="AB557" s="31">
        <f t="shared" ca="1" si="269"/>
        <v>0</v>
      </c>
      <c r="AC557" s="122">
        <f t="shared" ca="1" si="270"/>
        <v>0</v>
      </c>
      <c r="AD557" s="32">
        <f t="shared" ca="1" si="271"/>
        <v>0</v>
      </c>
      <c r="AE557" s="122">
        <f t="shared" ca="1" si="272"/>
        <v>0</v>
      </c>
      <c r="AF557" s="32">
        <f t="shared" ca="1" si="273"/>
        <v>0</v>
      </c>
      <c r="AG557" s="116">
        <v>4750</v>
      </c>
      <c r="AH557" s="33">
        <v>3940</v>
      </c>
      <c r="AK557" s="52"/>
      <c r="AN557" s="52"/>
      <c r="AO557" s="29"/>
      <c r="AR557" s="53"/>
      <c r="AU557" s="53"/>
      <c r="BH557" s="52"/>
      <c r="BI557" s="52"/>
      <c r="BJ557" s="52"/>
      <c r="BK557" s="52"/>
      <c r="BL557" s="52"/>
      <c r="BM557" s="52"/>
      <c r="BO557" s="54"/>
      <c r="BP557" s="54"/>
      <c r="BQ557" s="54"/>
      <c r="BR557" s="54"/>
      <c r="BS557" s="54"/>
      <c r="BT557" s="54"/>
    </row>
    <row r="558" spans="1:72" ht="33" customHeight="1" thickBot="1">
      <c r="A558" s="114">
        <f t="shared" si="274"/>
        <v>51</v>
      </c>
      <c r="B558" s="115">
        <f>B367</f>
        <v>46100</v>
      </c>
      <c r="C558" s="116">
        <f>SUM(E361:E367)</f>
        <v>0</v>
      </c>
      <c r="D558" s="117">
        <f>SUM(C361:C367)</f>
        <v>0</v>
      </c>
      <c r="E558" s="116">
        <f>SUM(F361:F367)</f>
        <v>0</v>
      </c>
      <c r="F558" s="117">
        <f>SUM(D361:D367)</f>
        <v>0</v>
      </c>
      <c r="G558" s="118">
        <f t="shared" si="261"/>
        <v>565</v>
      </c>
      <c r="H558" s="118">
        <f t="shared" si="262"/>
        <v>5806</v>
      </c>
      <c r="I558" s="118">
        <f t="shared" si="276"/>
        <v>5806</v>
      </c>
      <c r="J558" s="117">
        <f t="shared" si="277"/>
        <v>565</v>
      </c>
      <c r="K558" s="121">
        <f t="shared" si="263"/>
        <v>0</v>
      </c>
      <c r="L558" s="121">
        <f t="shared" si="264"/>
        <v>0</v>
      </c>
      <c r="M558" s="121">
        <f t="shared" si="265"/>
        <v>0</v>
      </c>
      <c r="N558" s="121">
        <f t="shared" si="266"/>
        <v>0</v>
      </c>
      <c r="O558" s="121">
        <f t="shared" si="275"/>
        <v>3.0000000000000001E-3</v>
      </c>
      <c r="P558" s="119">
        <f>SUM(U361:U367)</f>
        <v>0</v>
      </c>
      <c r="Q558" s="120">
        <f>SUM(V361:V367)</f>
        <v>0</v>
      </c>
      <c r="R558" s="197">
        <f t="shared" si="267"/>
        <v>0</v>
      </c>
      <c r="S558" s="116">
        <f>SUM(W361:W367)</f>
        <v>0</v>
      </c>
      <c r="T558" s="121">
        <f t="shared" si="268"/>
        <v>0</v>
      </c>
      <c r="U558" s="121">
        <f t="shared" si="278"/>
        <v>0</v>
      </c>
      <c r="V558" s="117">
        <f>SUM(AD361:AD367)</f>
        <v>0</v>
      </c>
      <c r="W558" s="30">
        <f t="shared" ca="1" si="279"/>
        <v>0</v>
      </c>
      <c r="X558" s="30">
        <f t="shared" ca="1" si="280"/>
        <v>0</v>
      </c>
      <c r="Y558" s="30">
        <f t="shared" ca="1" si="281"/>
        <v>0</v>
      </c>
      <c r="Z558" s="30">
        <f t="shared" ca="1" si="282"/>
        <v>0</v>
      </c>
      <c r="AA558" s="30">
        <f t="shared" si="283"/>
        <v>0</v>
      </c>
      <c r="AB558" s="31">
        <f t="shared" ca="1" si="269"/>
        <v>0</v>
      </c>
      <c r="AC558" s="122">
        <f t="shared" ca="1" si="270"/>
        <v>0</v>
      </c>
      <c r="AD558" s="32">
        <f t="shared" ca="1" si="271"/>
        <v>0</v>
      </c>
      <c r="AE558" s="122">
        <f t="shared" ca="1" si="272"/>
        <v>0</v>
      </c>
      <c r="AF558" s="32">
        <f t="shared" ca="1" si="273"/>
        <v>0</v>
      </c>
      <c r="AG558" s="116">
        <v>4775</v>
      </c>
      <c r="AH558" s="33">
        <v>3960</v>
      </c>
      <c r="AK558" s="52"/>
      <c r="AN558" s="52"/>
      <c r="AO558" s="29"/>
      <c r="AR558" s="53"/>
      <c r="AU558" s="53"/>
      <c r="BH558" s="52"/>
      <c r="BI558" s="52"/>
      <c r="BJ558" s="52"/>
      <c r="BK558" s="52"/>
      <c r="BL558" s="52"/>
      <c r="BM558" s="52"/>
      <c r="BO558" s="54"/>
      <c r="BP558" s="54"/>
      <c r="BQ558" s="54"/>
      <c r="BR558" s="54"/>
      <c r="BS558" s="54"/>
      <c r="BT558" s="54"/>
    </row>
    <row r="559" spans="1:72" ht="33" customHeight="1" thickBot="1">
      <c r="A559" s="114">
        <f t="shared" si="274"/>
        <v>52</v>
      </c>
      <c r="B559" s="115">
        <f>B374</f>
        <v>46107</v>
      </c>
      <c r="C559" s="116">
        <f>SUM(E368:E374)</f>
        <v>0</v>
      </c>
      <c r="D559" s="117">
        <f>SUM(C368:C374)</f>
        <v>0</v>
      </c>
      <c r="E559" s="116">
        <f>SUM(F368:F374)</f>
        <v>0</v>
      </c>
      <c r="F559" s="117">
        <f>SUM(D368:D374)</f>
        <v>0</v>
      </c>
      <c r="G559" s="118">
        <f t="shared" si="261"/>
        <v>565</v>
      </c>
      <c r="H559" s="118">
        <f t="shared" si="262"/>
        <v>5806</v>
      </c>
      <c r="I559" s="118">
        <f t="shared" si="276"/>
        <v>5806</v>
      </c>
      <c r="J559" s="117">
        <f t="shared" si="277"/>
        <v>565</v>
      </c>
      <c r="K559" s="121">
        <f t="shared" si="263"/>
        <v>0</v>
      </c>
      <c r="L559" s="121">
        <f t="shared" si="264"/>
        <v>0</v>
      </c>
      <c r="M559" s="121">
        <f t="shared" si="265"/>
        <v>0</v>
      </c>
      <c r="N559" s="121">
        <f t="shared" si="266"/>
        <v>0</v>
      </c>
      <c r="O559" s="121">
        <f t="shared" si="275"/>
        <v>3.0000000000000001E-3</v>
      </c>
      <c r="P559" s="119">
        <f>SUM(U368:U374)</f>
        <v>0</v>
      </c>
      <c r="Q559" s="120">
        <f>SUM(V368:V374)</f>
        <v>0</v>
      </c>
      <c r="R559" s="197">
        <f t="shared" si="267"/>
        <v>0</v>
      </c>
      <c r="S559" s="116">
        <f>SUM(W368:W374)</f>
        <v>0</v>
      </c>
      <c r="T559" s="121">
        <f t="shared" si="268"/>
        <v>0</v>
      </c>
      <c r="U559" s="121">
        <f t="shared" si="278"/>
        <v>0</v>
      </c>
      <c r="V559" s="117">
        <f>SUM(AD368:AD374)</f>
        <v>0</v>
      </c>
      <c r="W559" s="30">
        <f t="shared" ca="1" si="279"/>
        <v>0</v>
      </c>
      <c r="X559" s="30">
        <f t="shared" ca="1" si="280"/>
        <v>0</v>
      </c>
      <c r="Y559" s="30">
        <f t="shared" ca="1" si="281"/>
        <v>0</v>
      </c>
      <c r="Z559" s="30">
        <f t="shared" ca="1" si="282"/>
        <v>0</v>
      </c>
      <c r="AA559" s="30">
        <f t="shared" si="283"/>
        <v>0</v>
      </c>
      <c r="AB559" s="31">
        <f t="shared" ca="1" si="269"/>
        <v>0</v>
      </c>
      <c r="AC559" s="122">
        <f t="shared" ca="1" si="270"/>
        <v>0</v>
      </c>
      <c r="AD559" s="32">
        <f t="shared" ca="1" si="271"/>
        <v>0</v>
      </c>
      <c r="AE559" s="122">
        <f t="shared" ca="1" si="272"/>
        <v>0</v>
      </c>
      <c r="AF559" s="32">
        <f t="shared" ca="1" si="273"/>
        <v>0</v>
      </c>
      <c r="AG559" s="116">
        <v>4800</v>
      </c>
      <c r="AH559" s="33">
        <v>3975</v>
      </c>
      <c r="AK559" s="52"/>
      <c r="AN559" s="52"/>
      <c r="AO559" s="29"/>
      <c r="AR559" s="53"/>
      <c r="AU559" s="53"/>
      <c r="BH559" s="52"/>
      <c r="BI559" s="52"/>
      <c r="BJ559" s="52"/>
      <c r="BK559" s="52"/>
      <c r="BL559" s="52"/>
      <c r="BM559" s="52"/>
      <c r="BO559" s="54"/>
      <c r="BP559" s="54"/>
      <c r="BQ559" s="54"/>
      <c r="BR559" s="54"/>
      <c r="BS559" s="54"/>
      <c r="BT559" s="54"/>
    </row>
    <row r="560" spans="1:72" ht="33" customHeight="1" thickBot="1">
      <c r="A560" s="114">
        <f t="shared" si="274"/>
        <v>53</v>
      </c>
      <c r="B560" s="115">
        <f>B381</f>
        <v>46114</v>
      </c>
      <c r="C560" s="116">
        <f>SUM(E375:E381)</f>
        <v>0</v>
      </c>
      <c r="D560" s="117">
        <f>SUM(C375:C381)</f>
        <v>0</v>
      </c>
      <c r="E560" s="116">
        <f>SUM(F375:F381)</f>
        <v>0</v>
      </c>
      <c r="F560" s="117">
        <f>SUM(D375:D381)</f>
        <v>0</v>
      </c>
      <c r="G560" s="118">
        <f t="shared" si="261"/>
        <v>565</v>
      </c>
      <c r="H560" s="118">
        <f t="shared" si="262"/>
        <v>5806</v>
      </c>
      <c r="I560" s="118">
        <f t="shared" si="276"/>
        <v>5806</v>
      </c>
      <c r="J560" s="117">
        <f t="shared" si="277"/>
        <v>565</v>
      </c>
      <c r="K560" s="121">
        <f t="shared" si="263"/>
        <v>0</v>
      </c>
      <c r="L560" s="121">
        <f t="shared" si="264"/>
        <v>0</v>
      </c>
      <c r="M560" s="121">
        <f t="shared" si="265"/>
        <v>0</v>
      </c>
      <c r="N560" s="121">
        <f t="shared" si="266"/>
        <v>0</v>
      </c>
      <c r="O560" s="121">
        <f t="shared" si="275"/>
        <v>3.0000000000000001E-3</v>
      </c>
      <c r="P560" s="119">
        <f>SUM(U375:U381)</f>
        <v>0</v>
      </c>
      <c r="Q560" s="120">
        <f>SUM(V375:V381)</f>
        <v>0</v>
      </c>
      <c r="R560" s="197">
        <f t="shared" si="267"/>
        <v>0</v>
      </c>
      <c r="S560" s="116">
        <f>SUM(W375:W381)</f>
        <v>0</v>
      </c>
      <c r="T560" s="121">
        <f t="shared" si="268"/>
        <v>0</v>
      </c>
      <c r="U560" s="121">
        <f t="shared" si="278"/>
        <v>0</v>
      </c>
      <c r="V560" s="117">
        <f>SUM(AD375:AD381)</f>
        <v>0</v>
      </c>
      <c r="W560" s="30">
        <f t="shared" ca="1" si="279"/>
        <v>0</v>
      </c>
      <c r="X560" s="30">
        <f t="shared" ca="1" si="280"/>
        <v>0</v>
      </c>
      <c r="Y560" s="30">
        <f t="shared" ca="1" si="281"/>
        <v>0</v>
      </c>
      <c r="Z560" s="30">
        <f t="shared" ca="1" si="282"/>
        <v>0</v>
      </c>
      <c r="AA560" s="30">
        <f t="shared" si="283"/>
        <v>0</v>
      </c>
      <c r="AB560" s="31">
        <f t="shared" ca="1" si="269"/>
        <v>0</v>
      </c>
      <c r="AC560" s="122">
        <f t="shared" ca="1" si="270"/>
        <v>0</v>
      </c>
      <c r="AD560" s="32">
        <f t="shared" ca="1" si="271"/>
        <v>0</v>
      </c>
      <c r="AE560" s="122">
        <f t="shared" ca="1" si="272"/>
        <v>0</v>
      </c>
      <c r="AF560" s="32">
        <f t="shared" ca="1" si="273"/>
        <v>0</v>
      </c>
      <c r="AG560" s="116">
        <v>4825</v>
      </c>
      <c r="AH560" s="33">
        <v>3990</v>
      </c>
      <c r="AK560" s="52"/>
      <c r="AN560" s="52"/>
      <c r="AO560" s="29"/>
      <c r="AR560" s="53"/>
      <c r="AU560" s="53"/>
      <c r="BH560" s="52"/>
      <c r="BI560" s="52"/>
      <c r="BJ560" s="52"/>
      <c r="BK560" s="52"/>
      <c r="BL560" s="52"/>
      <c r="BM560" s="52"/>
      <c r="BO560" s="54"/>
      <c r="BP560" s="54"/>
      <c r="BQ560" s="54"/>
      <c r="BR560" s="54"/>
      <c r="BS560" s="54"/>
      <c r="BT560" s="54"/>
    </row>
    <row r="561" spans="1:72" ht="33" customHeight="1" thickBot="1">
      <c r="A561" s="114">
        <f t="shared" si="274"/>
        <v>54</v>
      </c>
      <c r="B561" s="115">
        <f>B388</f>
        <v>46121</v>
      </c>
      <c r="C561" s="116">
        <f>SUM(E382:E388)</f>
        <v>0</v>
      </c>
      <c r="D561" s="117">
        <f>SUM(C382:C388)</f>
        <v>0</v>
      </c>
      <c r="E561" s="116">
        <f>SUM(F382:F388)</f>
        <v>0</v>
      </c>
      <c r="F561" s="117">
        <f>SUM(D382:D388)</f>
        <v>0</v>
      </c>
      <c r="G561" s="118">
        <f t="shared" si="261"/>
        <v>565</v>
      </c>
      <c r="H561" s="118">
        <f t="shared" si="262"/>
        <v>5806</v>
      </c>
      <c r="I561" s="118">
        <f t="shared" si="276"/>
        <v>5806</v>
      </c>
      <c r="J561" s="117">
        <f t="shared" si="277"/>
        <v>565</v>
      </c>
      <c r="K561" s="121">
        <f t="shared" si="263"/>
        <v>0</v>
      </c>
      <c r="L561" s="121">
        <f t="shared" si="264"/>
        <v>0</v>
      </c>
      <c r="M561" s="121">
        <f t="shared" si="265"/>
        <v>0</v>
      </c>
      <c r="N561" s="121">
        <f t="shared" si="266"/>
        <v>0</v>
      </c>
      <c r="O561" s="121">
        <f t="shared" si="275"/>
        <v>3.0000000000000001E-3</v>
      </c>
      <c r="P561" s="119">
        <f>SUM(U382:U388)</f>
        <v>0</v>
      </c>
      <c r="Q561" s="120">
        <f>SUM(V382:V388)</f>
        <v>0</v>
      </c>
      <c r="R561" s="197">
        <f t="shared" si="267"/>
        <v>0</v>
      </c>
      <c r="S561" s="116">
        <f>SUM(W382:W388)</f>
        <v>0</v>
      </c>
      <c r="T561" s="121">
        <f t="shared" si="268"/>
        <v>0</v>
      </c>
      <c r="U561" s="121">
        <f t="shared" si="278"/>
        <v>0</v>
      </c>
      <c r="V561" s="117">
        <f>SUM(AD382:AD388)</f>
        <v>0</v>
      </c>
      <c r="W561" s="30">
        <f t="shared" ca="1" si="279"/>
        <v>0</v>
      </c>
      <c r="X561" s="30">
        <f t="shared" ca="1" si="280"/>
        <v>0</v>
      </c>
      <c r="Y561" s="30">
        <f t="shared" ca="1" si="281"/>
        <v>0</v>
      </c>
      <c r="Z561" s="30">
        <f t="shared" ca="1" si="282"/>
        <v>0</v>
      </c>
      <c r="AA561" s="30">
        <f t="shared" si="283"/>
        <v>0</v>
      </c>
      <c r="AB561" s="31">
        <f t="shared" ca="1" si="269"/>
        <v>0</v>
      </c>
      <c r="AC561" s="122">
        <f t="shared" ca="1" si="270"/>
        <v>0</v>
      </c>
      <c r="AD561" s="32">
        <f t="shared" ca="1" si="271"/>
        <v>0</v>
      </c>
      <c r="AE561" s="122">
        <f t="shared" ca="1" si="272"/>
        <v>0</v>
      </c>
      <c r="AF561" s="32">
        <f t="shared" ca="1" si="273"/>
        <v>0</v>
      </c>
      <c r="AG561" s="116">
        <v>4850</v>
      </c>
      <c r="AH561" s="33">
        <v>4000</v>
      </c>
      <c r="AK561" s="52"/>
      <c r="AN561" s="52"/>
      <c r="AO561" s="29"/>
      <c r="AR561" s="53"/>
      <c r="AU561" s="53"/>
      <c r="BH561" s="52"/>
      <c r="BI561" s="52"/>
      <c r="BJ561" s="52"/>
      <c r="BK561" s="52"/>
      <c r="BL561" s="52"/>
      <c r="BM561" s="52"/>
      <c r="BO561" s="54"/>
      <c r="BP561" s="54"/>
      <c r="BQ561" s="54"/>
      <c r="BR561" s="54"/>
      <c r="BS561" s="54"/>
      <c r="BT561" s="54"/>
    </row>
    <row r="562" spans="1:72" ht="33" customHeight="1" thickBot="1">
      <c r="A562" s="114">
        <f t="shared" si="274"/>
        <v>55</v>
      </c>
      <c r="B562" s="115">
        <f>B395</f>
        <v>46128</v>
      </c>
      <c r="C562" s="116">
        <f>SUM(E389:E395)</f>
        <v>0</v>
      </c>
      <c r="D562" s="117">
        <f>SUM(C389:C395)</f>
        <v>0</v>
      </c>
      <c r="E562" s="116">
        <f>SUM(F389:F395)</f>
        <v>0</v>
      </c>
      <c r="F562" s="117">
        <f>SUM(D389:D395)</f>
        <v>0</v>
      </c>
      <c r="G562" s="118">
        <f t="shared" si="261"/>
        <v>565</v>
      </c>
      <c r="H562" s="118">
        <f t="shared" si="262"/>
        <v>5806</v>
      </c>
      <c r="I562" s="118">
        <f t="shared" si="276"/>
        <v>5806</v>
      </c>
      <c r="J562" s="117">
        <f t="shared" si="277"/>
        <v>565</v>
      </c>
      <c r="K562" s="121">
        <f t="shared" si="263"/>
        <v>0</v>
      </c>
      <c r="L562" s="121">
        <f t="shared" si="264"/>
        <v>0</v>
      </c>
      <c r="M562" s="121">
        <f t="shared" si="265"/>
        <v>0</v>
      </c>
      <c r="N562" s="121">
        <f t="shared" si="266"/>
        <v>0</v>
      </c>
      <c r="O562" s="121">
        <f t="shared" si="275"/>
        <v>3.0000000000000001E-3</v>
      </c>
      <c r="P562" s="119">
        <f>SUM(U389:U395)</f>
        <v>0</v>
      </c>
      <c r="Q562" s="120">
        <f>SUM(V389:V395)</f>
        <v>0</v>
      </c>
      <c r="R562" s="197">
        <f t="shared" si="267"/>
        <v>0</v>
      </c>
      <c r="S562" s="116">
        <f>SUM(W389:W395)</f>
        <v>0</v>
      </c>
      <c r="T562" s="121">
        <f t="shared" si="268"/>
        <v>0</v>
      </c>
      <c r="U562" s="121">
        <f t="shared" si="278"/>
        <v>0</v>
      </c>
      <c r="V562" s="117">
        <f>SUM(AD389:AD395)</f>
        <v>0</v>
      </c>
      <c r="W562" s="30">
        <f t="shared" ca="1" si="279"/>
        <v>0</v>
      </c>
      <c r="X562" s="30">
        <f t="shared" ca="1" si="280"/>
        <v>0</v>
      </c>
      <c r="Y562" s="30">
        <f t="shared" ca="1" si="281"/>
        <v>0</v>
      </c>
      <c r="Z562" s="30">
        <f t="shared" ca="1" si="282"/>
        <v>0</v>
      </c>
      <c r="AA562" s="30">
        <f t="shared" si="283"/>
        <v>0</v>
      </c>
      <c r="AB562" s="31">
        <f t="shared" ca="1" si="269"/>
        <v>0</v>
      </c>
      <c r="AC562" s="122">
        <f t="shared" ca="1" si="270"/>
        <v>0</v>
      </c>
      <c r="AD562" s="32">
        <f t="shared" ca="1" si="271"/>
        <v>0</v>
      </c>
      <c r="AE562" s="122">
        <f t="shared" ca="1" si="272"/>
        <v>0</v>
      </c>
      <c r="AF562" s="32">
        <f t="shared" ca="1" si="273"/>
        <v>0</v>
      </c>
      <c r="AG562" s="116">
        <v>4875</v>
      </c>
      <c r="AH562" s="33">
        <v>4010</v>
      </c>
      <c r="AK562" s="52"/>
      <c r="AN562" s="52"/>
      <c r="AO562" s="29"/>
      <c r="AR562" s="53"/>
      <c r="AU562" s="53"/>
      <c r="BH562" s="52"/>
      <c r="BI562" s="52"/>
      <c r="BJ562" s="52"/>
      <c r="BK562" s="52"/>
      <c r="BL562" s="52"/>
      <c r="BM562" s="52"/>
      <c r="BO562" s="54"/>
      <c r="BP562" s="54"/>
      <c r="BQ562" s="54"/>
      <c r="BR562" s="54"/>
      <c r="BS562" s="54"/>
      <c r="BT562" s="54"/>
    </row>
    <row r="563" spans="1:72" ht="33" customHeight="1" thickBot="1">
      <c r="A563" s="114">
        <f t="shared" si="274"/>
        <v>56</v>
      </c>
      <c r="B563" s="115">
        <f>B402</f>
        <v>46135</v>
      </c>
      <c r="C563" s="116">
        <f>SUM(E396:E402)</f>
        <v>0</v>
      </c>
      <c r="D563" s="117">
        <f>SUM(C396:C402)</f>
        <v>0</v>
      </c>
      <c r="E563" s="116">
        <f>SUM(F396:F402)</f>
        <v>0</v>
      </c>
      <c r="F563" s="117">
        <f>SUM(D396:D402)</f>
        <v>0</v>
      </c>
      <c r="G563" s="118">
        <f t="shared" si="261"/>
        <v>565</v>
      </c>
      <c r="H563" s="118">
        <f t="shared" si="262"/>
        <v>5806</v>
      </c>
      <c r="I563" s="118">
        <f t="shared" si="276"/>
        <v>5806</v>
      </c>
      <c r="J563" s="117">
        <f t="shared" si="277"/>
        <v>565</v>
      </c>
      <c r="K563" s="121">
        <f t="shared" si="263"/>
        <v>0</v>
      </c>
      <c r="L563" s="121">
        <f t="shared" si="264"/>
        <v>0</v>
      </c>
      <c r="M563" s="121">
        <f t="shared" si="265"/>
        <v>0</v>
      </c>
      <c r="N563" s="121">
        <f t="shared" si="266"/>
        <v>0</v>
      </c>
      <c r="O563" s="121">
        <f t="shared" si="275"/>
        <v>3.0000000000000001E-3</v>
      </c>
      <c r="P563" s="119">
        <f>SUM(U396:U402)</f>
        <v>0</v>
      </c>
      <c r="Q563" s="120">
        <f>SUM(V396:V402)</f>
        <v>0</v>
      </c>
      <c r="R563" s="197">
        <f t="shared" si="267"/>
        <v>0</v>
      </c>
      <c r="S563" s="116">
        <f>SUM(W396:W402)</f>
        <v>0</v>
      </c>
      <c r="T563" s="121">
        <f t="shared" si="268"/>
        <v>0</v>
      </c>
      <c r="U563" s="121">
        <f t="shared" si="278"/>
        <v>0</v>
      </c>
      <c r="V563" s="117">
        <f>SUM(AD396:AD402)</f>
        <v>0</v>
      </c>
      <c r="W563" s="30">
        <f t="shared" ca="1" si="279"/>
        <v>0</v>
      </c>
      <c r="X563" s="30">
        <f t="shared" ca="1" si="280"/>
        <v>0</v>
      </c>
      <c r="Y563" s="30">
        <f t="shared" ca="1" si="281"/>
        <v>0</v>
      </c>
      <c r="Z563" s="30">
        <f t="shared" ca="1" si="282"/>
        <v>0</v>
      </c>
      <c r="AA563" s="30">
        <f t="shared" si="283"/>
        <v>0</v>
      </c>
      <c r="AB563" s="31">
        <f t="shared" ca="1" si="269"/>
        <v>0</v>
      </c>
      <c r="AC563" s="122">
        <f t="shared" ca="1" si="270"/>
        <v>0</v>
      </c>
      <c r="AD563" s="32">
        <f t="shared" ca="1" si="271"/>
        <v>0</v>
      </c>
      <c r="AE563" s="122">
        <f t="shared" ca="1" si="272"/>
        <v>0</v>
      </c>
      <c r="AF563" s="32">
        <f t="shared" ca="1" si="273"/>
        <v>0</v>
      </c>
      <c r="AG563" s="116">
        <v>4900</v>
      </c>
      <c r="AH563" s="33">
        <v>4020</v>
      </c>
      <c r="AK563" s="52"/>
      <c r="AN563" s="52"/>
      <c r="AO563" s="29"/>
      <c r="AR563" s="53"/>
      <c r="AU563" s="53"/>
      <c r="BH563" s="52"/>
      <c r="BI563" s="52"/>
      <c r="BJ563" s="52"/>
      <c r="BK563" s="52"/>
      <c r="BL563" s="52"/>
      <c r="BM563" s="52"/>
      <c r="BO563" s="54"/>
      <c r="BP563" s="54"/>
      <c r="BQ563" s="54"/>
      <c r="BR563" s="54"/>
      <c r="BS563" s="54"/>
      <c r="BT563" s="54"/>
    </row>
    <row r="564" spans="1:72" ht="33" customHeight="1" thickBot="1">
      <c r="A564" s="114">
        <f t="shared" si="274"/>
        <v>57</v>
      </c>
      <c r="B564" s="115">
        <f>B409</f>
        <v>46142</v>
      </c>
      <c r="C564" s="116">
        <f>SUM(E403:E409)</f>
        <v>0</v>
      </c>
      <c r="D564" s="117">
        <f>SUM(C403:C409)</f>
        <v>0</v>
      </c>
      <c r="E564" s="116">
        <f>SUM(F403:F409)</f>
        <v>0</v>
      </c>
      <c r="F564" s="117">
        <f>SUM(D403:D409)</f>
        <v>0</v>
      </c>
      <c r="G564" s="118">
        <f t="shared" si="261"/>
        <v>565</v>
      </c>
      <c r="H564" s="118">
        <f t="shared" si="262"/>
        <v>5806</v>
      </c>
      <c r="I564" s="118">
        <f t="shared" si="276"/>
        <v>5806</v>
      </c>
      <c r="J564" s="117">
        <f t="shared" si="277"/>
        <v>565</v>
      </c>
      <c r="K564" s="121">
        <f t="shared" si="263"/>
        <v>0</v>
      </c>
      <c r="L564" s="121">
        <f t="shared" si="264"/>
        <v>0</v>
      </c>
      <c r="M564" s="121">
        <f t="shared" si="265"/>
        <v>0</v>
      </c>
      <c r="N564" s="121">
        <f t="shared" si="266"/>
        <v>0</v>
      </c>
      <c r="O564" s="121">
        <f t="shared" si="275"/>
        <v>3.0000000000000001E-3</v>
      </c>
      <c r="P564" s="119">
        <f>SUM(U403:U409)</f>
        <v>0</v>
      </c>
      <c r="Q564" s="120">
        <f>SUM(V403:V409)</f>
        <v>0</v>
      </c>
      <c r="R564" s="197">
        <f t="shared" si="267"/>
        <v>0</v>
      </c>
      <c r="S564" s="116">
        <f>SUM(W403:W409)</f>
        <v>0</v>
      </c>
      <c r="T564" s="121">
        <f t="shared" si="268"/>
        <v>0</v>
      </c>
      <c r="U564" s="121">
        <f t="shared" si="278"/>
        <v>0</v>
      </c>
      <c r="V564" s="117">
        <f>SUM(AD403:AD409)</f>
        <v>0</v>
      </c>
      <c r="W564" s="30">
        <f t="shared" ca="1" si="279"/>
        <v>0</v>
      </c>
      <c r="X564" s="30">
        <f t="shared" ca="1" si="280"/>
        <v>0</v>
      </c>
      <c r="Y564" s="30">
        <f t="shared" ca="1" si="281"/>
        <v>0</v>
      </c>
      <c r="Z564" s="30">
        <f t="shared" ca="1" si="282"/>
        <v>0</v>
      </c>
      <c r="AA564" s="30">
        <f t="shared" si="283"/>
        <v>0</v>
      </c>
      <c r="AB564" s="31">
        <f t="shared" ca="1" si="269"/>
        <v>0</v>
      </c>
      <c r="AC564" s="122">
        <f t="shared" ca="1" si="270"/>
        <v>0</v>
      </c>
      <c r="AD564" s="32">
        <f t="shared" ca="1" si="271"/>
        <v>0</v>
      </c>
      <c r="AE564" s="122">
        <f t="shared" ca="1" si="272"/>
        <v>0</v>
      </c>
      <c r="AF564" s="32">
        <f t="shared" ca="1" si="273"/>
        <v>0</v>
      </c>
      <c r="AG564" s="116">
        <v>4925</v>
      </c>
      <c r="AH564" s="33">
        <v>4030</v>
      </c>
      <c r="AK564" s="52"/>
      <c r="AN564" s="52"/>
      <c r="AO564" s="29"/>
      <c r="AR564" s="53"/>
      <c r="AU564" s="53"/>
      <c r="BH564" s="52"/>
      <c r="BI564" s="52"/>
      <c r="BJ564" s="52"/>
      <c r="BK564" s="52"/>
      <c r="BL564" s="52"/>
      <c r="BM564" s="52"/>
      <c r="BO564" s="54"/>
      <c r="BP564" s="54"/>
      <c r="BQ564" s="54"/>
      <c r="BR564" s="54"/>
      <c r="BS564" s="54"/>
      <c r="BT564" s="54"/>
    </row>
    <row r="565" spans="1:72" ht="33" customHeight="1" thickBot="1">
      <c r="A565" s="114">
        <f t="shared" si="274"/>
        <v>58</v>
      </c>
      <c r="B565" s="115">
        <f>B416</f>
        <v>46149</v>
      </c>
      <c r="C565" s="116">
        <f>SUM(E410:E416)</f>
        <v>0</v>
      </c>
      <c r="D565" s="117">
        <f>SUM(C410:C416)</f>
        <v>0</v>
      </c>
      <c r="E565" s="116">
        <f>SUM(F410:F416)</f>
        <v>0</v>
      </c>
      <c r="F565" s="117">
        <f>SUM(D410:D416)</f>
        <v>0</v>
      </c>
      <c r="G565" s="118">
        <f t="shared" si="261"/>
        <v>565</v>
      </c>
      <c r="H565" s="118">
        <f t="shared" si="262"/>
        <v>5806</v>
      </c>
      <c r="I565" s="118">
        <f t="shared" si="276"/>
        <v>5806</v>
      </c>
      <c r="J565" s="117">
        <f t="shared" si="277"/>
        <v>565</v>
      </c>
      <c r="K565" s="121">
        <f t="shared" si="263"/>
        <v>0</v>
      </c>
      <c r="L565" s="121">
        <f t="shared" si="264"/>
        <v>0</v>
      </c>
      <c r="M565" s="121">
        <f t="shared" si="265"/>
        <v>0</v>
      </c>
      <c r="N565" s="121">
        <f t="shared" si="266"/>
        <v>0</v>
      </c>
      <c r="O565" s="121">
        <f t="shared" si="275"/>
        <v>3.0000000000000001E-3</v>
      </c>
      <c r="P565" s="119">
        <f>SUM(U410:U416)</f>
        <v>0</v>
      </c>
      <c r="Q565" s="120">
        <f>SUM(V410:V416)</f>
        <v>0</v>
      </c>
      <c r="R565" s="197">
        <f t="shared" si="267"/>
        <v>0</v>
      </c>
      <c r="S565" s="116">
        <f>SUM(W410:W416)</f>
        <v>0</v>
      </c>
      <c r="T565" s="121">
        <f t="shared" si="268"/>
        <v>0</v>
      </c>
      <c r="U565" s="121">
        <f t="shared" si="278"/>
        <v>0</v>
      </c>
      <c r="V565" s="117">
        <f>SUM(AD410:AD416)</f>
        <v>0</v>
      </c>
      <c r="W565" s="30">
        <f t="shared" ca="1" si="279"/>
        <v>0</v>
      </c>
      <c r="X565" s="30">
        <f t="shared" ca="1" si="280"/>
        <v>0</v>
      </c>
      <c r="Y565" s="30">
        <f t="shared" ca="1" si="281"/>
        <v>0</v>
      </c>
      <c r="Z565" s="30">
        <f t="shared" ca="1" si="282"/>
        <v>0</v>
      </c>
      <c r="AA565" s="30">
        <f t="shared" si="283"/>
        <v>0</v>
      </c>
      <c r="AB565" s="31">
        <f t="shared" ca="1" si="269"/>
        <v>0</v>
      </c>
      <c r="AC565" s="122">
        <f t="shared" ca="1" si="270"/>
        <v>0</v>
      </c>
      <c r="AD565" s="32">
        <f t="shared" ca="1" si="271"/>
        <v>0</v>
      </c>
      <c r="AE565" s="122">
        <f t="shared" ca="1" si="272"/>
        <v>0</v>
      </c>
      <c r="AF565" s="32">
        <f t="shared" ca="1" si="273"/>
        <v>0</v>
      </c>
      <c r="AG565" s="116">
        <v>4950</v>
      </c>
      <c r="AH565" s="33">
        <v>4040</v>
      </c>
      <c r="AK565" s="52"/>
      <c r="AN565" s="52"/>
      <c r="AO565" s="29"/>
      <c r="AR565" s="53"/>
      <c r="AU565" s="53"/>
      <c r="BH565" s="52"/>
      <c r="BI565" s="52"/>
      <c r="BJ565" s="52"/>
      <c r="BK565" s="52"/>
      <c r="BL565" s="52"/>
      <c r="BM565" s="52"/>
      <c r="BO565" s="54"/>
      <c r="BP565" s="54"/>
      <c r="BQ565" s="54"/>
      <c r="BR565" s="54"/>
      <c r="BS565" s="54"/>
      <c r="BT565" s="54"/>
    </row>
    <row r="566" spans="1:72" ht="33" customHeight="1" thickBot="1">
      <c r="A566" s="114">
        <f t="shared" si="274"/>
        <v>59</v>
      </c>
      <c r="B566" s="115">
        <f>B423</f>
        <v>46156</v>
      </c>
      <c r="C566" s="116">
        <f>SUM(E417:E423)</f>
        <v>0</v>
      </c>
      <c r="D566" s="117">
        <f>SUM(C417:C423)</f>
        <v>0</v>
      </c>
      <c r="E566" s="116">
        <f>SUM(F417:F423)</f>
        <v>0</v>
      </c>
      <c r="F566" s="117">
        <f>SUM(D417:D423)</f>
        <v>0</v>
      </c>
      <c r="G566" s="118">
        <f t="shared" si="261"/>
        <v>565</v>
      </c>
      <c r="H566" s="118">
        <f t="shared" si="262"/>
        <v>5806</v>
      </c>
      <c r="I566" s="118">
        <f t="shared" si="276"/>
        <v>5806</v>
      </c>
      <c r="J566" s="117">
        <f t="shared" si="277"/>
        <v>565</v>
      </c>
      <c r="K566" s="121">
        <f t="shared" si="263"/>
        <v>0</v>
      </c>
      <c r="L566" s="121">
        <f t="shared" si="264"/>
        <v>0</v>
      </c>
      <c r="M566" s="121">
        <f t="shared" si="265"/>
        <v>0</v>
      </c>
      <c r="N566" s="121">
        <f t="shared" si="266"/>
        <v>0</v>
      </c>
      <c r="O566" s="121">
        <f t="shared" si="275"/>
        <v>3.0000000000000001E-3</v>
      </c>
      <c r="P566" s="119">
        <f>SUM(U417:U423)</f>
        <v>0</v>
      </c>
      <c r="Q566" s="120">
        <f>SUM(V417:V423)</f>
        <v>0</v>
      </c>
      <c r="R566" s="197">
        <f t="shared" si="267"/>
        <v>0</v>
      </c>
      <c r="S566" s="116">
        <f>SUM(W417:W423)</f>
        <v>0</v>
      </c>
      <c r="T566" s="121">
        <f t="shared" si="268"/>
        <v>0</v>
      </c>
      <c r="U566" s="121">
        <f t="shared" si="278"/>
        <v>0</v>
      </c>
      <c r="V566" s="117">
        <f>SUM(AD417:AD423)</f>
        <v>0</v>
      </c>
      <c r="W566" s="30">
        <f t="shared" ca="1" si="279"/>
        <v>0</v>
      </c>
      <c r="X566" s="30">
        <f t="shared" ca="1" si="280"/>
        <v>0</v>
      </c>
      <c r="Y566" s="30">
        <f t="shared" ca="1" si="281"/>
        <v>0</v>
      </c>
      <c r="Z566" s="30">
        <f t="shared" ca="1" si="282"/>
        <v>0</v>
      </c>
      <c r="AA566" s="30">
        <f t="shared" si="283"/>
        <v>0</v>
      </c>
      <c r="AB566" s="31">
        <f t="shared" ca="1" si="269"/>
        <v>0</v>
      </c>
      <c r="AC566" s="122">
        <f t="shared" ca="1" si="270"/>
        <v>0</v>
      </c>
      <c r="AD566" s="32">
        <f t="shared" ca="1" si="271"/>
        <v>0</v>
      </c>
      <c r="AE566" s="122">
        <f t="shared" ca="1" si="272"/>
        <v>0</v>
      </c>
      <c r="AF566" s="32">
        <f t="shared" ca="1" si="273"/>
        <v>0</v>
      </c>
      <c r="AG566" s="116">
        <v>4975</v>
      </c>
      <c r="AH566" s="33">
        <v>4050</v>
      </c>
      <c r="AK566" s="52"/>
      <c r="AN566" s="52"/>
      <c r="AO566" s="29"/>
      <c r="AR566" s="53"/>
      <c r="AU566" s="53"/>
      <c r="BH566" s="52"/>
      <c r="BI566" s="52"/>
      <c r="BJ566" s="52"/>
      <c r="BK566" s="52"/>
      <c r="BL566" s="52"/>
      <c r="BM566" s="52"/>
      <c r="BO566" s="54"/>
      <c r="BP566" s="54"/>
      <c r="BQ566" s="54"/>
      <c r="BR566" s="54"/>
      <c r="BS566" s="54"/>
      <c r="BT566" s="54"/>
    </row>
    <row r="567" spans="1:72" ht="33" customHeight="1" thickBot="1">
      <c r="A567" s="114">
        <f t="shared" si="274"/>
        <v>60</v>
      </c>
      <c r="B567" s="115">
        <f>B430</f>
        <v>46163</v>
      </c>
      <c r="C567" s="116">
        <f>SUM(E424:E430)</f>
        <v>0</v>
      </c>
      <c r="D567" s="117">
        <f>SUM(C424:C430)</f>
        <v>0</v>
      </c>
      <c r="E567" s="116">
        <f>SUM(F424:F430)</f>
        <v>0</v>
      </c>
      <c r="F567" s="117">
        <f>SUM(D424:D430)</f>
        <v>0</v>
      </c>
      <c r="G567" s="118">
        <f t="shared" si="261"/>
        <v>565</v>
      </c>
      <c r="H567" s="118">
        <f t="shared" si="262"/>
        <v>5806</v>
      </c>
      <c r="I567" s="118">
        <f t="shared" si="276"/>
        <v>5806</v>
      </c>
      <c r="J567" s="117">
        <f t="shared" si="277"/>
        <v>565</v>
      </c>
      <c r="K567" s="121">
        <f t="shared" si="263"/>
        <v>0</v>
      </c>
      <c r="L567" s="121">
        <f t="shared" si="264"/>
        <v>0</v>
      </c>
      <c r="M567" s="121">
        <f t="shared" si="265"/>
        <v>0</v>
      </c>
      <c r="N567" s="121">
        <f t="shared" si="266"/>
        <v>0</v>
      </c>
      <c r="O567" s="121">
        <f t="shared" si="275"/>
        <v>3.0000000000000001E-3</v>
      </c>
      <c r="P567" s="119">
        <f>SUM(U424:U430)</f>
        <v>0</v>
      </c>
      <c r="Q567" s="120">
        <f>SUM(V424:V430)</f>
        <v>0</v>
      </c>
      <c r="R567" s="197">
        <f t="shared" si="267"/>
        <v>0</v>
      </c>
      <c r="S567" s="116">
        <f>SUM(W424:W430)</f>
        <v>0</v>
      </c>
      <c r="T567" s="121">
        <f t="shared" si="268"/>
        <v>0</v>
      </c>
      <c r="U567" s="121">
        <f t="shared" si="278"/>
        <v>0</v>
      </c>
      <c r="V567" s="117">
        <f>SUM(AD424:AD430)</f>
        <v>0</v>
      </c>
      <c r="W567" s="30">
        <f t="shared" ca="1" si="279"/>
        <v>0</v>
      </c>
      <c r="X567" s="30">
        <f t="shared" ca="1" si="280"/>
        <v>0</v>
      </c>
      <c r="Y567" s="30">
        <f t="shared" ca="1" si="281"/>
        <v>0</v>
      </c>
      <c r="Z567" s="30">
        <f t="shared" ca="1" si="282"/>
        <v>0</v>
      </c>
      <c r="AA567" s="30">
        <f t="shared" si="283"/>
        <v>0</v>
      </c>
      <c r="AB567" s="31">
        <f t="shared" ca="1" si="269"/>
        <v>0</v>
      </c>
      <c r="AC567" s="122">
        <f t="shared" ca="1" si="270"/>
        <v>0</v>
      </c>
      <c r="AD567" s="32">
        <f t="shared" ca="1" si="271"/>
        <v>0</v>
      </c>
      <c r="AE567" s="122">
        <f t="shared" ca="1" si="272"/>
        <v>0</v>
      </c>
      <c r="AF567" s="32">
        <f t="shared" ca="1" si="273"/>
        <v>0</v>
      </c>
      <c r="AG567" s="116">
        <v>5000</v>
      </c>
      <c r="AH567" s="33">
        <v>4060</v>
      </c>
      <c r="AK567" s="52"/>
      <c r="AN567" s="52"/>
      <c r="AO567" s="29"/>
      <c r="AR567" s="53"/>
      <c r="AU567" s="53"/>
      <c r="BH567" s="52"/>
      <c r="BI567" s="52"/>
      <c r="BJ567" s="52"/>
      <c r="BK567" s="52"/>
      <c r="BL567" s="52"/>
      <c r="BM567" s="52"/>
      <c r="BO567" s="54"/>
      <c r="BP567" s="54"/>
      <c r="BQ567" s="54"/>
      <c r="BR567" s="54"/>
      <c r="BS567" s="54"/>
      <c r="BT567" s="54"/>
    </row>
    <row r="568" spans="1:72" ht="33" customHeight="1" thickBot="1">
      <c r="A568" s="114">
        <f t="shared" si="274"/>
        <v>61</v>
      </c>
      <c r="B568" s="115">
        <f>B437</f>
        <v>46170</v>
      </c>
      <c r="C568" s="116">
        <f>SUM(E431:E437)</f>
        <v>0</v>
      </c>
      <c r="D568" s="117">
        <f>SUM(C431:C437)</f>
        <v>0</v>
      </c>
      <c r="E568" s="116">
        <f>SUM(F431:F437)</f>
        <v>0</v>
      </c>
      <c r="F568" s="117">
        <f>SUM(D431:D437)</f>
        <v>0</v>
      </c>
      <c r="G568" s="118">
        <f t="shared" si="261"/>
        <v>565</v>
      </c>
      <c r="H568" s="118">
        <f t="shared" si="262"/>
        <v>5806</v>
      </c>
      <c r="I568" s="118">
        <f t="shared" si="276"/>
        <v>5806</v>
      </c>
      <c r="J568" s="117">
        <f t="shared" si="277"/>
        <v>565</v>
      </c>
      <c r="K568" s="121">
        <f t="shared" si="263"/>
        <v>0</v>
      </c>
      <c r="L568" s="121">
        <f t="shared" si="264"/>
        <v>0</v>
      </c>
      <c r="M568" s="121">
        <f t="shared" si="265"/>
        <v>0</v>
      </c>
      <c r="N568" s="121">
        <f t="shared" si="266"/>
        <v>0</v>
      </c>
      <c r="O568" s="121">
        <f t="shared" si="275"/>
        <v>3.0000000000000001E-3</v>
      </c>
      <c r="P568" s="119">
        <f>SUM(U431:U437)</f>
        <v>0</v>
      </c>
      <c r="Q568" s="120">
        <f>SUM(V431:V437)</f>
        <v>0</v>
      </c>
      <c r="R568" s="197">
        <f t="shared" si="267"/>
        <v>0</v>
      </c>
      <c r="S568" s="116">
        <f>SUM(W431:W437)</f>
        <v>0</v>
      </c>
      <c r="T568" s="121">
        <f t="shared" si="268"/>
        <v>0</v>
      </c>
      <c r="U568" s="121">
        <f t="shared" si="278"/>
        <v>0</v>
      </c>
      <c r="V568" s="117">
        <f>SUM(AD431:AD437)</f>
        <v>0</v>
      </c>
      <c r="W568" s="30">
        <f t="shared" ca="1" si="279"/>
        <v>0</v>
      </c>
      <c r="X568" s="30">
        <f t="shared" ca="1" si="280"/>
        <v>0</v>
      </c>
      <c r="Y568" s="30">
        <f t="shared" ca="1" si="281"/>
        <v>0</v>
      </c>
      <c r="Z568" s="30">
        <f t="shared" ca="1" si="282"/>
        <v>0</v>
      </c>
      <c r="AA568" s="30">
        <f t="shared" si="283"/>
        <v>0</v>
      </c>
      <c r="AB568" s="31">
        <f t="shared" ca="1" si="269"/>
        <v>0</v>
      </c>
      <c r="AC568" s="122">
        <f t="shared" ca="1" si="270"/>
        <v>0</v>
      </c>
      <c r="AD568" s="32">
        <f t="shared" ca="1" si="271"/>
        <v>0</v>
      </c>
      <c r="AE568" s="122">
        <f t="shared" ca="1" si="272"/>
        <v>0</v>
      </c>
      <c r="AF568" s="32">
        <f t="shared" ca="1" si="273"/>
        <v>0</v>
      </c>
      <c r="AG568" s="116">
        <v>5025</v>
      </c>
      <c r="AH568" s="33">
        <v>4070</v>
      </c>
      <c r="AK568" s="52"/>
      <c r="AN568" s="52"/>
      <c r="AO568" s="29"/>
      <c r="AR568" s="53"/>
      <c r="AU568" s="53"/>
      <c r="BH568" s="52"/>
      <c r="BI568" s="52"/>
      <c r="BJ568" s="52"/>
      <c r="BK568" s="52"/>
      <c r="BL568" s="52"/>
      <c r="BM568" s="52"/>
      <c r="BO568" s="54"/>
      <c r="BP568" s="54"/>
      <c r="BQ568" s="54"/>
      <c r="BR568" s="54"/>
      <c r="BS568" s="54"/>
      <c r="BT568" s="54"/>
    </row>
    <row r="569" spans="1:72" ht="33" customHeight="1" thickBot="1">
      <c r="A569" s="114">
        <f t="shared" si="274"/>
        <v>62</v>
      </c>
      <c r="B569" s="115">
        <f>B444</f>
        <v>46177</v>
      </c>
      <c r="C569" s="116">
        <f>SUM(E438:E444)</f>
        <v>0</v>
      </c>
      <c r="D569" s="117">
        <f>SUM(C438:C444)</f>
        <v>0</v>
      </c>
      <c r="E569" s="116">
        <f>SUM(F438:F444)</f>
        <v>0</v>
      </c>
      <c r="F569" s="117">
        <f>SUM(D438:D444)</f>
        <v>0</v>
      </c>
      <c r="G569" s="118">
        <f t="shared" si="261"/>
        <v>565</v>
      </c>
      <c r="H569" s="118">
        <f t="shared" si="262"/>
        <v>5806</v>
      </c>
      <c r="I569" s="118">
        <f t="shared" si="276"/>
        <v>5806</v>
      </c>
      <c r="J569" s="117">
        <f t="shared" si="277"/>
        <v>565</v>
      </c>
      <c r="K569" s="121">
        <f t="shared" si="263"/>
        <v>0</v>
      </c>
      <c r="L569" s="121">
        <f t="shared" si="264"/>
        <v>0</v>
      </c>
      <c r="M569" s="121">
        <f t="shared" si="265"/>
        <v>0</v>
      </c>
      <c r="N569" s="121">
        <f t="shared" si="266"/>
        <v>0</v>
      </c>
      <c r="O569" s="121">
        <f t="shared" si="275"/>
        <v>3.0000000000000001E-3</v>
      </c>
      <c r="P569" s="119">
        <f>SUM(U438:U444)</f>
        <v>0</v>
      </c>
      <c r="Q569" s="120">
        <f>SUM(V438:V444)</f>
        <v>0</v>
      </c>
      <c r="R569" s="197">
        <f t="shared" si="267"/>
        <v>0</v>
      </c>
      <c r="S569" s="116">
        <f>SUM(W438:W444)</f>
        <v>0</v>
      </c>
      <c r="T569" s="121">
        <f t="shared" si="268"/>
        <v>0</v>
      </c>
      <c r="U569" s="121">
        <f t="shared" si="278"/>
        <v>0</v>
      </c>
      <c r="V569" s="117">
        <f>SUM(AD438:AD444)</f>
        <v>0</v>
      </c>
      <c r="W569" s="30">
        <f t="shared" ca="1" si="279"/>
        <v>0</v>
      </c>
      <c r="X569" s="30">
        <f t="shared" ca="1" si="280"/>
        <v>0</v>
      </c>
      <c r="Y569" s="30">
        <f t="shared" ca="1" si="281"/>
        <v>0</v>
      </c>
      <c r="Z569" s="30">
        <f t="shared" ca="1" si="282"/>
        <v>0</v>
      </c>
      <c r="AA569" s="30">
        <f t="shared" si="283"/>
        <v>0</v>
      </c>
      <c r="AB569" s="31">
        <f t="shared" ca="1" si="269"/>
        <v>0</v>
      </c>
      <c r="AC569" s="122">
        <f t="shared" ca="1" si="270"/>
        <v>0</v>
      </c>
      <c r="AD569" s="32">
        <f t="shared" ca="1" si="271"/>
        <v>0</v>
      </c>
      <c r="AE569" s="122">
        <f t="shared" ca="1" si="272"/>
        <v>0</v>
      </c>
      <c r="AF569" s="32">
        <f t="shared" ca="1" si="273"/>
        <v>0</v>
      </c>
      <c r="AG569" s="116">
        <v>5050</v>
      </c>
      <c r="AH569" s="33">
        <v>4080</v>
      </c>
      <c r="AK569" s="52"/>
      <c r="AN569" s="52"/>
      <c r="AO569" s="29"/>
      <c r="AR569" s="53"/>
      <c r="AU569" s="53"/>
      <c r="BH569" s="52"/>
      <c r="BI569" s="52"/>
      <c r="BJ569" s="52"/>
      <c r="BK569" s="52"/>
      <c r="BL569" s="52"/>
      <c r="BM569" s="52"/>
      <c r="BO569" s="54"/>
      <c r="BP569" s="54"/>
      <c r="BQ569" s="54"/>
      <c r="BR569" s="54"/>
      <c r="BS569" s="54"/>
      <c r="BT569" s="54"/>
    </row>
    <row r="570" spans="1:72" ht="33" customHeight="1" thickBot="1">
      <c r="A570" s="114">
        <f t="shared" si="274"/>
        <v>63</v>
      </c>
      <c r="B570" s="115">
        <f>B451</f>
        <v>46184</v>
      </c>
      <c r="C570" s="116">
        <f>SUM(E445:E451)</f>
        <v>0</v>
      </c>
      <c r="D570" s="117">
        <f>SUM(C445:C451)</f>
        <v>0</v>
      </c>
      <c r="E570" s="116">
        <f>SUM(F445:F451)</f>
        <v>0</v>
      </c>
      <c r="F570" s="117">
        <f>SUM(D445:D451)</f>
        <v>0</v>
      </c>
      <c r="G570" s="118">
        <f t="shared" si="261"/>
        <v>565</v>
      </c>
      <c r="H570" s="118">
        <f t="shared" si="262"/>
        <v>5806</v>
      </c>
      <c r="I570" s="118">
        <f t="shared" si="276"/>
        <v>5806</v>
      </c>
      <c r="J570" s="117">
        <f t="shared" si="277"/>
        <v>565</v>
      </c>
      <c r="K570" s="121">
        <f t="shared" si="263"/>
        <v>0</v>
      </c>
      <c r="L570" s="121">
        <f t="shared" si="264"/>
        <v>0</v>
      </c>
      <c r="M570" s="121">
        <f t="shared" si="265"/>
        <v>0</v>
      </c>
      <c r="N570" s="121">
        <f t="shared" si="266"/>
        <v>0</v>
      </c>
      <c r="O570" s="121">
        <f t="shared" si="275"/>
        <v>3.0000000000000001E-3</v>
      </c>
      <c r="P570" s="119">
        <f>SUM(U445:U451)</f>
        <v>0</v>
      </c>
      <c r="Q570" s="120">
        <f>SUM(V445:V451)</f>
        <v>0</v>
      </c>
      <c r="R570" s="197">
        <f t="shared" si="267"/>
        <v>0</v>
      </c>
      <c r="S570" s="116">
        <f>SUM(W445:W451)</f>
        <v>0</v>
      </c>
      <c r="T570" s="121">
        <f t="shared" si="268"/>
        <v>0</v>
      </c>
      <c r="U570" s="121">
        <f t="shared" si="278"/>
        <v>0</v>
      </c>
      <c r="V570" s="117">
        <f>SUM(AD445:AD451)</f>
        <v>0</v>
      </c>
      <c r="W570" s="30">
        <f t="shared" ca="1" si="279"/>
        <v>0</v>
      </c>
      <c r="X570" s="30">
        <f t="shared" ca="1" si="280"/>
        <v>0</v>
      </c>
      <c r="Y570" s="30">
        <f t="shared" ca="1" si="281"/>
        <v>0</v>
      </c>
      <c r="Z570" s="30">
        <f t="shared" ca="1" si="282"/>
        <v>0</v>
      </c>
      <c r="AA570" s="30">
        <f t="shared" si="283"/>
        <v>0</v>
      </c>
      <c r="AB570" s="31">
        <f t="shared" ca="1" si="269"/>
        <v>0</v>
      </c>
      <c r="AC570" s="122">
        <f t="shared" ca="1" si="270"/>
        <v>0</v>
      </c>
      <c r="AD570" s="32">
        <f t="shared" ca="1" si="271"/>
        <v>0</v>
      </c>
      <c r="AE570" s="122">
        <f t="shared" ca="1" si="272"/>
        <v>0</v>
      </c>
      <c r="AF570" s="32">
        <f t="shared" ca="1" si="273"/>
        <v>0</v>
      </c>
      <c r="AG570" s="116">
        <v>5075</v>
      </c>
      <c r="AH570" s="33">
        <v>4090</v>
      </c>
      <c r="AK570" s="52"/>
      <c r="AN570" s="52"/>
      <c r="AO570" s="29"/>
      <c r="AR570" s="53"/>
      <c r="AU570" s="53"/>
      <c r="BH570" s="52"/>
      <c r="BI570" s="52"/>
      <c r="BJ570" s="52"/>
      <c r="BK570" s="52"/>
      <c r="BL570" s="52"/>
      <c r="BM570" s="52"/>
      <c r="BO570" s="54"/>
      <c r="BP570" s="54"/>
      <c r="BQ570" s="54"/>
      <c r="BR570" s="54"/>
      <c r="BS570" s="54"/>
      <c r="BT570" s="54"/>
    </row>
    <row r="571" spans="1:72" ht="33" customHeight="1" thickBot="1">
      <c r="A571" s="114">
        <f t="shared" si="274"/>
        <v>64</v>
      </c>
      <c r="B571" s="115">
        <f>B458</f>
        <v>46191</v>
      </c>
      <c r="C571" s="116">
        <f>SUM(E452:E458)</f>
        <v>0</v>
      </c>
      <c r="D571" s="117">
        <f>SUM(C452:C458)</f>
        <v>0</v>
      </c>
      <c r="E571" s="116">
        <f>SUM(F452:F458)</f>
        <v>0</v>
      </c>
      <c r="F571" s="117">
        <f>SUM(D452:D458)</f>
        <v>0</v>
      </c>
      <c r="G571" s="118">
        <f t="shared" si="261"/>
        <v>565</v>
      </c>
      <c r="H571" s="118">
        <f t="shared" si="262"/>
        <v>5806</v>
      </c>
      <c r="I571" s="118">
        <f t="shared" si="276"/>
        <v>5806</v>
      </c>
      <c r="J571" s="117">
        <f t="shared" si="277"/>
        <v>565</v>
      </c>
      <c r="K571" s="121">
        <f t="shared" si="263"/>
        <v>0</v>
      </c>
      <c r="L571" s="121">
        <f t="shared" si="264"/>
        <v>0</v>
      </c>
      <c r="M571" s="121">
        <f t="shared" si="265"/>
        <v>0</v>
      </c>
      <c r="N571" s="121">
        <f t="shared" si="266"/>
        <v>0</v>
      </c>
      <c r="O571" s="121">
        <f t="shared" si="275"/>
        <v>3.0000000000000001E-3</v>
      </c>
      <c r="P571" s="119">
        <f>SUM(U452:U458)</f>
        <v>0</v>
      </c>
      <c r="Q571" s="120">
        <f>SUM(V452:V458)</f>
        <v>0</v>
      </c>
      <c r="R571" s="197">
        <f t="shared" si="267"/>
        <v>0</v>
      </c>
      <c r="S571" s="116">
        <f>SUM(W452:W458)</f>
        <v>0</v>
      </c>
      <c r="T571" s="121">
        <f t="shared" si="268"/>
        <v>0</v>
      </c>
      <c r="U571" s="121">
        <f t="shared" si="278"/>
        <v>0</v>
      </c>
      <c r="V571" s="117">
        <f>SUM(AD452:AD458)</f>
        <v>0</v>
      </c>
      <c r="W571" s="30">
        <f t="shared" ca="1" si="279"/>
        <v>0</v>
      </c>
      <c r="X571" s="30">
        <f t="shared" ca="1" si="280"/>
        <v>0</v>
      </c>
      <c r="Y571" s="30">
        <f t="shared" ca="1" si="281"/>
        <v>0</v>
      </c>
      <c r="Z571" s="30">
        <f t="shared" ca="1" si="282"/>
        <v>0</v>
      </c>
      <c r="AA571" s="30">
        <f t="shared" si="283"/>
        <v>0</v>
      </c>
      <c r="AB571" s="31">
        <f t="shared" ca="1" si="269"/>
        <v>0</v>
      </c>
      <c r="AC571" s="122">
        <f t="shared" ca="1" si="270"/>
        <v>0</v>
      </c>
      <c r="AD571" s="32">
        <f t="shared" ca="1" si="271"/>
        <v>0</v>
      </c>
      <c r="AE571" s="122">
        <f t="shared" ca="1" si="272"/>
        <v>0</v>
      </c>
      <c r="AF571" s="32">
        <f t="shared" ca="1" si="273"/>
        <v>0</v>
      </c>
      <c r="AG571" s="116">
        <v>5100</v>
      </c>
      <c r="AH571" s="33">
        <v>4100</v>
      </c>
      <c r="AK571" s="52"/>
      <c r="AN571" s="52"/>
      <c r="AO571" s="29"/>
      <c r="AR571" s="53"/>
      <c r="AU571" s="53"/>
      <c r="BH571" s="52"/>
      <c r="BI571" s="52"/>
      <c r="BJ571" s="52"/>
      <c r="BK571" s="52"/>
      <c r="BL571" s="52"/>
      <c r="BM571" s="52"/>
      <c r="BO571" s="54"/>
      <c r="BP571" s="54"/>
      <c r="BQ571" s="54"/>
      <c r="BR571" s="54"/>
      <c r="BS571" s="54"/>
      <c r="BT571" s="54"/>
    </row>
    <row r="572" spans="1:72" ht="33" customHeight="1" thickBot="1">
      <c r="A572" s="114">
        <f t="shared" si="274"/>
        <v>65</v>
      </c>
      <c r="B572" s="115">
        <f>B465</f>
        <v>46198</v>
      </c>
      <c r="C572" s="116">
        <f>SUM(E459:E465)</f>
        <v>0</v>
      </c>
      <c r="D572" s="117">
        <f>SUM(C459:C465)</f>
        <v>0</v>
      </c>
      <c r="E572" s="116">
        <f>SUM(F459:F465)</f>
        <v>0</v>
      </c>
      <c r="F572" s="117">
        <f>SUM(D459:D465)</f>
        <v>0</v>
      </c>
      <c r="G572" s="118">
        <f t="shared" si="261"/>
        <v>565</v>
      </c>
      <c r="H572" s="118">
        <f t="shared" si="262"/>
        <v>5806</v>
      </c>
      <c r="I572" s="118">
        <f t="shared" ref="I572:I577" si="284">LOOKUP(B572,$B$11:$B$500,$H$11:$H$500)</f>
        <v>5806</v>
      </c>
      <c r="J572" s="117">
        <f t="shared" ref="J572:J577" si="285">LOOKUP(B572,$B$11:$B$500,$G$11:$G$500)</f>
        <v>565</v>
      </c>
      <c r="K572" s="121">
        <f t="shared" si="263"/>
        <v>0</v>
      </c>
      <c r="L572" s="121">
        <f t="shared" si="264"/>
        <v>0</v>
      </c>
      <c r="M572" s="121">
        <f t="shared" si="265"/>
        <v>0</v>
      </c>
      <c r="N572" s="121">
        <f t="shared" si="266"/>
        <v>0</v>
      </c>
      <c r="O572" s="121">
        <f t="shared" si="275"/>
        <v>3.0000000000000001E-3</v>
      </c>
      <c r="P572" s="119">
        <f>SUM(U459:U465)</f>
        <v>0</v>
      </c>
      <c r="Q572" s="120">
        <f>SUM(V459:V465)</f>
        <v>0</v>
      </c>
      <c r="R572" s="197">
        <f t="shared" si="267"/>
        <v>0</v>
      </c>
      <c r="S572" s="116">
        <f>SUM(W459:W465)</f>
        <v>0</v>
      </c>
      <c r="T572" s="121">
        <f t="shared" si="268"/>
        <v>0</v>
      </c>
      <c r="U572" s="121">
        <f t="shared" ref="U572:U577" si="286">IFERROR(S572/(I572*7),0)</f>
        <v>0</v>
      </c>
      <c r="V572" s="117">
        <f>SUM(AD459:AD465)</f>
        <v>0</v>
      </c>
      <c r="W572" s="30">
        <f t="shared" ref="W572:W577" ca="1" si="287">IFERROR(SUM(OFFSET($X$11, (ROW()-508)*7, 0, 7, 1))/S572, 0)</f>
        <v>0</v>
      </c>
      <c r="X572" s="30">
        <f t="shared" ref="X572:X577" ca="1" si="288">IFERROR(SUM(OFFSET($Y$11, (ROW()-508)*7, 0, 7, 1))/S572, 0)</f>
        <v>0</v>
      </c>
      <c r="Y572" s="30">
        <f t="shared" ref="Y572:Y577" ca="1" si="289">IFERROR(SUM(OFFSET($Z$11, (ROW()-508)*7, 0, 7, 1))/S572, 0)</f>
        <v>0</v>
      </c>
      <c r="Z572" s="30">
        <f t="shared" ref="Z572:Z577" ca="1" si="290">IFERROR(SUM(OFFSET($AA$11, (ROW()-508)*7, 0, 7, 1))/S572, 0)</f>
        <v>0</v>
      </c>
      <c r="AA572" s="30">
        <f t="shared" ref="AA572:AA577" si="291">IFERROR(V572/S572,0)</f>
        <v>0</v>
      </c>
      <c r="AB572" s="31">
        <f t="shared" ca="1" si="269"/>
        <v>0</v>
      </c>
      <c r="AC572" s="122">
        <f t="shared" ca="1" si="270"/>
        <v>0</v>
      </c>
      <c r="AD572" s="32">
        <f t="shared" ca="1" si="271"/>
        <v>0</v>
      </c>
      <c r="AE572" s="122">
        <f t="shared" ca="1" si="272"/>
        <v>0</v>
      </c>
      <c r="AF572" s="32">
        <f t="shared" ca="1" si="273"/>
        <v>0</v>
      </c>
      <c r="AG572" s="116"/>
      <c r="AH572" s="33"/>
      <c r="AK572" s="52"/>
      <c r="AN572" s="52"/>
      <c r="AO572" s="29"/>
      <c r="AR572" s="53"/>
      <c r="AU572" s="53"/>
      <c r="BH572" s="52"/>
      <c r="BI572" s="52"/>
      <c r="BJ572" s="52"/>
      <c r="BK572" s="52"/>
      <c r="BL572" s="52"/>
      <c r="BM572" s="52"/>
      <c r="BO572" s="54"/>
      <c r="BP572" s="54"/>
      <c r="BQ572" s="54"/>
      <c r="BR572" s="54"/>
      <c r="BS572" s="54"/>
      <c r="BT572" s="54"/>
    </row>
    <row r="573" spans="1:72" ht="33" customHeight="1" thickBot="1">
      <c r="A573" s="114">
        <f t="shared" si="274"/>
        <v>66</v>
      </c>
      <c r="B573" s="115">
        <f>B472</f>
        <v>46205</v>
      </c>
      <c r="C573" s="116">
        <f>SUM(E466:E472)</f>
        <v>0</v>
      </c>
      <c r="D573" s="117">
        <f>SUM(C466:C472)</f>
        <v>0</v>
      </c>
      <c r="E573" s="116">
        <f>SUM(F466:F472)</f>
        <v>0</v>
      </c>
      <c r="F573" s="117">
        <f>SUM(D466:D472)</f>
        <v>0</v>
      </c>
      <c r="G573" s="118">
        <f t="shared" ref="G573:G577" si="292">INDEX($G$11:$G$500, MATCH($B573-6, $B$11:$B$500, 0))</f>
        <v>565</v>
      </c>
      <c r="H573" s="118">
        <f t="shared" ref="H573:H577" si="293">INDEX($H$11:$H$500, MATCH($B573-6, $B$11:$B$500, 0))</f>
        <v>5806</v>
      </c>
      <c r="I573" s="118">
        <f t="shared" si="284"/>
        <v>5806</v>
      </c>
      <c r="J573" s="117">
        <f t="shared" si="285"/>
        <v>565</v>
      </c>
      <c r="K573" s="121">
        <f t="shared" ref="K573:K577" si="294">C573/$G573</f>
        <v>0</v>
      </c>
      <c r="L573" s="121">
        <f t="shared" ref="L573:L577" si="295">D573/$G573</f>
        <v>0</v>
      </c>
      <c r="M573" s="121">
        <f t="shared" ref="M573:M577" si="296">E573/$H573</f>
        <v>0</v>
      </c>
      <c r="N573" s="121">
        <f t="shared" ref="N573:N577" si="297">F573/$H573</f>
        <v>0</v>
      </c>
      <c r="O573" s="121">
        <f t="shared" si="275"/>
        <v>3.0000000000000001E-3</v>
      </c>
      <c r="P573" s="119">
        <f>SUM(U466:U472)</f>
        <v>0</v>
      </c>
      <c r="Q573" s="120">
        <f>SUM(V466:V472)</f>
        <v>0</v>
      </c>
      <c r="R573" s="197">
        <f t="shared" ref="R573:R577" si="298">P573+Q573</f>
        <v>0</v>
      </c>
      <c r="S573" s="116">
        <f>SUM(W466:W472)</f>
        <v>0</v>
      </c>
      <c r="T573" s="121">
        <f t="shared" ref="T573:T577" si="299">IFERROR($S573/($H573*7),0)</f>
        <v>0</v>
      </c>
      <c r="U573" s="121">
        <f t="shared" si="286"/>
        <v>0</v>
      </c>
      <c r="V573" s="117">
        <f>SUM(AD466:AD472)</f>
        <v>0</v>
      </c>
      <c r="W573" s="30">
        <f t="shared" ca="1" si="287"/>
        <v>0</v>
      </c>
      <c r="X573" s="30">
        <f t="shared" ca="1" si="288"/>
        <v>0</v>
      </c>
      <c r="Y573" s="30">
        <f t="shared" ca="1" si="289"/>
        <v>0</v>
      </c>
      <c r="Z573" s="30">
        <f t="shared" ca="1" si="290"/>
        <v>0</v>
      </c>
      <c r="AA573" s="30">
        <f t="shared" si="291"/>
        <v>0</v>
      </c>
      <c r="AB573" s="31">
        <f t="shared" ref="AB573:AB577" ca="1" si="300">IFERROR(AVERAGE(OFFSET($AB$11, (ROW()-508)*7, 0, 7, 1)), 0)</f>
        <v>0</v>
      </c>
      <c r="AC573" s="122">
        <f t="shared" ref="AC573:AC577" ca="1" si="301">IFERROR(AVERAGE(OFFSET($AL$11, (ROW()-508)*7, 0, 7, 1)),0)</f>
        <v>0</v>
      </c>
      <c r="AD573" s="32">
        <f t="shared" ref="AD573:AD577" ca="1" si="302">IFERROR(AVERAGE(OFFSET($AM$11, (ROW()-508)*7, 0, 7, 1)),0)</f>
        <v>0</v>
      </c>
      <c r="AE573" s="122">
        <f t="shared" ref="AE573:AE577" ca="1" si="303">IFERROR(AVERAGE(OFFSET($AN$11, (ROW()-508)*7, 0, 7, 1)),0)</f>
        <v>0</v>
      </c>
      <c r="AF573" s="32">
        <f t="shared" ref="AF573:AF577" ca="1" si="304">IFERROR(AVERAGE(OFFSET($AO$11, (ROW()-508)*7, 0, 7, 1)),0)</f>
        <v>0</v>
      </c>
      <c r="AG573" s="116"/>
      <c r="AH573" s="33"/>
      <c r="AK573" s="52"/>
      <c r="AN573" s="52"/>
      <c r="AO573" s="29"/>
      <c r="AR573" s="53"/>
      <c r="AU573" s="53"/>
      <c r="BH573" s="52"/>
      <c r="BI573" s="52"/>
      <c r="BJ573" s="52"/>
      <c r="BK573" s="52"/>
      <c r="BL573" s="52"/>
      <c r="BM573" s="52"/>
      <c r="BO573" s="54"/>
      <c r="BP573" s="54"/>
      <c r="BQ573" s="54"/>
      <c r="BR573" s="54"/>
      <c r="BS573" s="54"/>
      <c r="BT573" s="54"/>
    </row>
    <row r="574" spans="1:72" ht="33" customHeight="1" thickBot="1">
      <c r="A574" s="114">
        <f t="shared" ref="A574:A577" si="305">A573+1</f>
        <v>67</v>
      </c>
      <c r="B574" s="115">
        <f>B479</f>
        <v>46212</v>
      </c>
      <c r="C574" s="116">
        <f>SUM(E473:E479)</f>
        <v>0</v>
      </c>
      <c r="D574" s="117">
        <f>SUM(C473:C479)</f>
        <v>0</v>
      </c>
      <c r="E574" s="116">
        <f>SUM(F473:F479)</f>
        <v>0</v>
      </c>
      <c r="F574" s="117">
        <f>SUM(D473:D479)</f>
        <v>0</v>
      </c>
      <c r="G574" s="118">
        <f t="shared" si="292"/>
        <v>565</v>
      </c>
      <c r="H574" s="118">
        <f t="shared" si="293"/>
        <v>5806</v>
      </c>
      <c r="I574" s="118">
        <f t="shared" si="284"/>
        <v>5806</v>
      </c>
      <c r="J574" s="117">
        <f t="shared" si="285"/>
        <v>565</v>
      </c>
      <c r="K574" s="121">
        <f t="shared" si="294"/>
        <v>0</v>
      </c>
      <c r="L574" s="121">
        <f t="shared" si="295"/>
        <v>0</v>
      </c>
      <c r="M574" s="121">
        <f t="shared" si="296"/>
        <v>0</v>
      </c>
      <c r="N574" s="121">
        <f t="shared" si="297"/>
        <v>0</v>
      </c>
      <c r="O574" s="121">
        <f t="shared" ref="O574:O577" si="306">$O$508</f>
        <v>3.0000000000000001E-3</v>
      </c>
      <c r="P574" s="119">
        <f>SUM(U473:U479)</f>
        <v>0</v>
      </c>
      <c r="Q574" s="120">
        <f>SUM(V473:V479)</f>
        <v>0</v>
      </c>
      <c r="R574" s="197">
        <f t="shared" si="298"/>
        <v>0</v>
      </c>
      <c r="S574" s="116">
        <f>SUM(W473:W479)</f>
        <v>0</v>
      </c>
      <c r="T574" s="121">
        <f t="shared" si="299"/>
        <v>0</v>
      </c>
      <c r="U574" s="121">
        <f t="shared" si="286"/>
        <v>0</v>
      </c>
      <c r="V574" s="117">
        <f>SUM(AD473:AD479)</f>
        <v>0</v>
      </c>
      <c r="W574" s="30">
        <f t="shared" ca="1" si="287"/>
        <v>0</v>
      </c>
      <c r="X574" s="30">
        <f t="shared" ca="1" si="288"/>
        <v>0</v>
      </c>
      <c r="Y574" s="30">
        <f t="shared" ca="1" si="289"/>
        <v>0</v>
      </c>
      <c r="Z574" s="30">
        <f t="shared" ca="1" si="290"/>
        <v>0</v>
      </c>
      <c r="AA574" s="30">
        <f t="shared" si="291"/>
        <v>0</v>
      </c>
      <c r="AB574" s="31">
        <f t="shared" ca="1" si="300"/>
        <v>0</v>
      </c>
      <c r="AC574" s="122">
        <f t="shared" ca="1" si="301"/>
        <v>0</v>
      </c>
      <c r="AD574" s="32">
        <f t="shared" ca="1" si="302"/>
        <v>0</v>
      </c>
      <c r="AE574" s="122">
        <f t="shared" ca="1" si="303"/>
        <v>0</v>
      </c>
      <c r="AF574" s="32">
        <f t="shared" ca="1" si="304"/>
        <v>0</v>
      </c>
      <c r="AG574" s="116"/>
      <c r="AH574" s="33"/>
      <c r="AK574" s="52"/>
      <c r="AN574" s="52"/>
      <c r="AO574" s="29"/>
      <c r="AR574" s="53"/>
      <c r="AU574" s="53"/>
      <c r="BH574" s="52"/>
      <c r="BI574" s="52"/>
      <c r="BJ574" s="52"/>
      <c r="BK574" s="52"/>
      <c r="BL574" s="52"/>
      <c r="BM574" s="52"/>
      <c r="BO574" s="54"/>
      <c r="BP574" s="54"/>
      <c r="BQ574" s="54"/>
      <c r="BR574" s="54"/>
      <c r="BS574" s="54"/>
      <c r="BT574" s="54"/>
    </row>
    <row r="575" spans="1:72" ht="33" customHeight="1" thickBot="1">
      <c r="A575" s="114">
        <f t="shared" si="305"/>
        <v>68</v>
      </c>
      <c r="B575" s="115">
        <f>B486</f>
        <v>46219</v>
      </c>
      <c r="C575" s="116">
        <f>SUM(E480:E486)</f>
        <v>0</v>
      </c>
      <c r="D575" s="117">
        <f>SUM(C480:C486)</f>
        <v>0</v>
      </c>
      <c r="E575" s="116">
        <f>SUM(F480:F486)</f>
        <v>0</v>
      </c>
      <c r="F575" s="117">
        <f>SUM(D480:D486)</f>
        <v>0</v>
      </c>
      <c r="G575" s="118">
        <f t="shared" si="292"/>
        <v>565</v>
      </c>
      <c r="H575" s="118">
        <f t="shared" si="293"/>
        <v>5806</v>
      </c>
      <c r="I575" s="118">
        <f t="shared" si="284"/>
        <v>5806</v>
      </c>
      <c r="J575" s="117">
        <f t="shared" si="285"/>
        <v>565</v>
      </c>
      <c r="K575" s="121">
        <f t="shared" si="294"/>
        <v>0</v>
      </c>
      <c r="L575" s="121">
        <f t="shared" si="295"/>
        <v>0</v>
      </c>
      <c r="M575" s="121">
        <f t="shared" si="296"/>
        <v>0</v>
      </c>
      <c r="N575" s="121">
        <f t="shared" si="297"/>
        <v>0</v>
      </c>
      <c r="O575" s="121">
        <f t="shared" si="306"/>
        <v>3.0000000000000001E-3</v>
      </c>
      <c r="P575" s="119">
        <f>SUM(U480:U486)</f>
        <v>0</v>
      </c>
      <c r="Q575" s="120">
        <f>SUM(V480:V486)</f>
        <v>0</v>
      </c>
      <c r="R575" s="197">
        <f t="shared" si="298"/>
        <v>0</v>
      </c>
      <c r="S575" s="116">
        <f>SUM(W480:W486)</f>
        <v>0</v>
      </c>
      <c r="T575" s="121">
        <f t="shared" si="299"/>
        <v>0</v>
      </c>
      <c r="U575" s="121">
        <f t="shared" si="286"/>
        <v>0</v>
      </c>
      <c r="V575" s="117">
        <f>SUM(AD480:AD486)</f>
        <v>0</v>
      </c>
      <c r="W575" s="30">
        <f t="shared" ca="1" si="287"/>
        <v>0</v>
      </c>
      <c r="X575" s="30">
        <f t="shared" ca="1" si="288"/>
        <v>0</v>
      </c>
      <c r="Y575" s="30">
        <f t="shared" ca="1" si="289"/>
        <v>0</v>
      </c>
      <c r="Z575" s="30">
        <f t="shared" ca="1" si="290"/>
        <v>0</v>
      </c>
      <c r="AA575" s="30">
        <f t="shared" si="291"/>
        <v>0</v>
      </c>
      <c r="AB575" s="31">
        <f t="shared" ca="1" si="300"/>
        <v>0</v>
      </c>
      <c r="AC575" s="122">
        <f t="shared" ca="1" si="301"/>
        <v>0</v>
      </c>
      <c r="AD575" s="32">
        <f t="shared" ca="1" si="302"/>
        <v>0</v>
      </c>
      <c r="AE575" s="122">
        <f t="shared" ca="1" si="303"/>
        <v>0</v>
      </c>
      <c r="AF575" s="32">
        <f t="shared" ca="1" si="304"/>
        <v>0</v>
      </c>
      <c r="AG575" s="116"/>
      <c r="AH575" s="33"/>
      <c r="AK575" s="52"/>
      <c r="AN575" s="52"/>
      <c r="AO575" s="29"/>
      <c r="AR575" s="53"/>
      <c r="AU575" s="53"/>
      <c r="BH575" s="52"/>
      <c r="BI575" s="52"/>
      <c r="BJ575" s="52"/>
      <c r="BK575" s="52"/>
      <c r="BL575" s="52"/>
      <c r="BM575" s="52"/>
      <c r="BO575" s="54"/>
      <c r="BP575" s="54"/>
      <c r="BQ575" s="54"/>
      <c r="BR575" s="54"/>
      <c r="BS575" s="54"/>
      <c r="BT575" s="54"/>
    </row>
    <row r="576" spans="1:72" ht="33" customHeight="1" thickBot="1">
      <c r="A576" s="114">
        <f t="shared" si="305"/>
        <v>69</v>
      </c>
      <c r="B576" s="115">
        <f>B493</f>
        <v>46226</v>
      </c>
      <c r="C576" s="116">
        <f>SUM(E487:E493)</f>
        <v>0</v>
      </c>
      <c r="D576" s="117">
        <f>SUM(C487:C493)</f>
        <v>0</v>
      </c>
      <c r="E576" s="116">
        <f>SUM(F487:F493)</f>
        <v>0</v>
      </c>
      <c r="F576" s="117">
        <f>SUM(D487:D493)</f>
        <v>0</v>
      </c>
      <c r="G576" s="118">
        <f t="shared" si="292"/>
        <v>565</v>
      </c>
      <c r="H576" s="118">
        <f t="shared" si="293"/>
        <v>5806</v>
      </c>
      <c r="I576" s="118">
        <f t="shared" si="284"/>
        <v>5806</v>
      </c>
      <c r="J576" s="117">
        <f t="shared" si="285"/>
        <v>565</v>
      </c>
      <c r="K576" s="121">
        <f t="shared" si="294"/>
        <v>0</v>
      </c>
      <c r="L576" s="121">
        <f t="shared" si="295"/>
        <v>0</v>
      </c>
      <c r="M576" s="121">
        <f t="shared" si="296"/>
        <v>0</v>
      </c>
      <c r="N576" s="121">
        <f t="shared" si="297"/>
        <v>0</v>
      </c>
      <c r="O576" s="121">
        <f t="shared" si="306"/>
        <v>3.0000000000000001E-3</v>
      </c>
      <c r="P576" s="119">
        <f>SUM(U487:U493)</f>
        <v>0</v>
      </c>
      <c r="Q576" s="120">
        <f>SUM(V487:V493)</f>
        <v>0</v>
      </c>
      <c r="R576" s="197">
        <f t="shared" si="298"/>
        <v>0</v>
      </c>
      <c r="S576" s="116">
        <f>SUM(W487:W493)</f>
        <v>0</v>
      </c>
      <c r="T576" s="121">
        <f t="shared" si="299"/>
        <v>0</v>
      </c>
      <c r="U576" s="121">
        <f t="shared" si="286"/>
        <v>0</v>
      </c>
      <c r="V576" s="117">
        <f>SUM(AD487:AD493)</f>
        <v>0</v>
      </c>
      <c r="W576" s="30">
        <f t="shared" ca="1" si="287"/>
        <v>0</v>
      </c>
      <c r="X576" s="30">
        <f t="shared" ca="1" si="288"/>
        <v>0</v>
      </c>
      <c r="Y576" s="30">
        <f t="shared" ca="1" si="289"/>
        <v>0</v>
      </c>
      <c r="Z576" s="30">
        <f t="shared" ca="1" si="290"/>
        <v>0</v>
      </c>
      <c r="AA576" s="30">
        <f t="shared" si="291"/>
        <v>0</v>
      </c>
      <c r="AB576" s="31">
        <f t="shared" ca="1" si="300"/>
        <v>0</v>
      </c>
      <c r="AC576" s="122">
        <f t="shared" ca="1" si="301"/>
        <v>0</v>
      </c>
      <c r="AD576" s="32">
        <f t="shared" ca="1" si="302"/>
        <v>0</v>
      </c>
      <c r="AE576" s="122">
        <f t="shared" ca="1" si="303"/>
        <v>0</v>
      </c>
      <c r="AF576" s="32">
        <f t="shared" ca="1" si="304"/>
        <v>0</v>
      </c>
      <c r="AG576" s="116"/>
      <c r="AH576" s="33"/>
      <c r="AK576" s="52"/>
      <c r="AN576" s="52"/>
      <c r="AO576" s="29"/>
      <c r="AR576" s="53"/>
      <c r="AU576" s="53"/>
      <c r="BH576" s="52"/>
      <c r="BI576" s="52"/>
      <c r="BJ576" s="52"/>
      <c r="BK576" s="52"/>
      <c r="BL576" s="52"/>
      <c r="BM576" s="52"/>
      <c r="BO576" s="54"/>
      <c r="BP576" s="54"/>
      <c r="BQ576" s="54"/>
      <c r="BR576" s="54"/>
      <c r="BS576" s="54"/>
      <c r="BT576" s="54"/>
    </row>
    <row r="577" spans="1:72" ht="33" customHeight="1" thickBot="1">
      <c r="A577" s="114">
        <f t="shared" si="305"/>
        <v>70</v>
      </c>
      <c r="B577" s="115">
        <f>B500</f>
        <v>46233</v>
      </c>
      <c r="C577" s="116">
        <f>SUM(E494:E500)</f>
        <v>0</v>
      </c>
      <c r="D577" s="117">
        <f>SUM(C494:C500)</f>
        <v>0</v>
      </c>
      <c r="E577" s="116">
        <f>SUM(F494:F500)</f>
        <v>0</v>
      </c>
      <c r="F577" s="117">
        <f>SUM(D494:D500)</f>
        <v>0</v>
      </c>
      <c r="G577" s="118">
        <f t="shared" si="292"/>
        <v>565</v>
      </c>
      <c r="H577" s="118">
        <f t="shared" si="293"/>
        <v>5806</v>
      </c>
      <c r="I577" s="118">
        <f t="shared" si="284"/>
        <v>5806</v>
      </c>
      <c r="J577" s="117">
        <f t="shared" si="285"/>
        <v>565</v>
      </c>
      <c r="K577" s="121">
        <f t="shared" si="294"/>
        <v>0</v>
      </c>
      <c r="L577" s="121">
        <f t="shared" si="295"/>
        <v>0</v>
      </c>
      <c r="M577" s="121">
        <f t="shared" si="296"/>
        <v>0</v>
      </c>
      <c r="N577" s="121">
        <f t="shared" si="297"/>
        <v>0</v>
      </c>
      <c r="O577" s="121">
        <f t="shared" si="306"/>
        <v>3.0000000000000001E-3</v>
      </c>
      <c r="P577" s="119">
        <f>SUM(U494:U500)</f>
        <v>0</v>
      </c>
      <c r="Q577" s="120">
        <f>SUM(V494:V500)</f>
        <v>0</v>
      </c>
      <c r="R577" s="197">
        <f t="shared" si="298"/>
        <v>0</v>
      </c>
      <c r="S577" s="116">
        <f>SUM(W494:W500)</f>
        <v>0</v>
      </c>
      <c r="T577" s="121">
        <f t="shared" si="299"/>
        <v>0</v>
      </c>
      <c r="U577" s="121">
        <f t="shared" si="286"/>
        <v>0</v>
      </c>
      <c r="V577" s="117">
        <f>SUM(AD494:AD500)</f>
        <v>0</v>
      </c>
      <c r="W577" s="30">
        <f t="shared" ca="1" si="287"/>
        <v>0</v>
      </c>
      <c r="X577" s="30">
        <f t="shared" ca="1" si="288"/>
        <v>0</v>
      </c>
      <c r="Y577" s="30">
        <f t="shared" ca="1" si="289"/>
        <v>0</v>
      </c>
      <c r="Z577" s="30">
        <f t="shared" ca="1" si="290"/>
        <v>0</v>
      </c>
      <c r="AA577" s="30">
        <f t="shared" si="291"/>
        <v>0</v>
      </c>
      <c r="AB577" s="31">
        <f t="shared" ca="1" si="300"/>
        <v>0</v>
      </c>
      <c r="AC577" s="122">
        <f t="shared" ca="1" si="301"/>
        <v>0</v>
      </c>
      <c r="AD577" s="32">
        <f t="shared" ca="1" si="302"/>
        <v>0</v>
      </c>
      <c r="AE577" s="122">
        <f t="shared" ca="1" si="303"/>
        <v>0</v>
      </c>
      <c r="AF577" s="32">
        <f t="shared" ca="1" si="304"/>
        <v>0</v>
      </c>
      <c r="AG577" s="116"/>
      <c r="AH577" s="33"/>
      <c r="AK577" s="52"/>
      <c r="AN577" s="52"/>
      <c r="AO577" s="29"/>
      <c r="AR577" s="53"/>
      <c r="AU577" s="53"/>
      <c r="BH577" s="52"/>
      <c r="BI577" s="52"/>
      <c r="BJ577" s="52"/>
      <c r="BK577" s="52"/>
      <c r="BL577" s="52"/>
      <c r="BM577" s="52"/>
      <c r="BO577" s="54"/>
      <c r="BP577" s="54"/>
      <c r="BQ577" s="54"/>
      <c r="BR577" s="54"/>
      <c r="BS577" s="54"/>
      <c r="BT577" s="54"/>
    </row>
    <row r="578" spans="1:72" ht="17.45" customHeight="1">
      <c r="AH578" s="29"/>
    </row>
    <row r="579" spans="1:72" ht="17.45" customHeight="1">
      <c r="AH579" s="29"/>
    </row>
    <row r="580" spans="1:72" ht="17.45" customHeight="1">
      <c r="AH580" s="29"/>
    </row>
    <row r="581" spans="1:72" ht="17.45" customHeight="1">
      <c r="AH581" s="29"/>
    </row>
    <row r="582" spans="1:72" ht="17.45" customHeight="1">
      <c r="AH582" s="29"/>
    </row>
    <row r="583" spans="1:72" ht="17.45" customHeight="1">
      <c r="AH583" s="29"/>
    </row>
    <row r="584" spans="1:72" ht="17.45" customHeight="1">
      <c r="AH584" s="29"/>
    </row>
    <row r="585" spans="1:72" ht="17.45" customHeight="1">
      <c r="AH585" s="29"/>
    </row>
    <row r="586" spans="1:72" ht="17.45" customHeight="1">
      <c r="AH586" s="29"/>
    </row>
    <row r="587" spans="1:72" ht="17.45" customHeight="1">
      <c r="AH587" s="29"/>
    </row>
    <row r="588" spans="1:72" ht="17.45" customHeight="1">
      <c r="AH588" s="29"/>
    </row>
    <row r="589" spans="1:72" ht="17.45" customHeight="1">
      <c r="AH589" s="29"/>
    </row>
    <row r="590" spans="1:72" ht="17.45" customHeight="1">
      <c r="AH590" s="29"/>
    </row>
    <row r="591" spans="1:72" ht="17.45" customHeight="1">
      <c r="AH591" s="29"/>
    </row>
    <row r="592" spans="1:72" ht="17.45" customHeight="1">
      <c r="AH592" s="29"/>
    </row>
    <row r="593" spans="34:34" ht="17.45" customHeight="1">
      <c r="AH593" s="29"/>
    </row>
    <row r="594" spans="34:34" ht="17.45" customHeight="1">
      <c r="AH594" s="29"/>
    </row>
    <row r="595" spans="34:34" ht="17.45" customHeight="1">
      <c r="AH595" s="29"/>
    </row>
    <row r="596" spans="34:34" ht="17.45" customHeight="1">
      <c r="AH596" s="29"/>
    </row>
    <row r="597" spans="34:34" ht="17.45" customHeight="1">
      <c r="AH597" s="29"/>
    </row>
    <row r="598" spans="34:34" ht="17.45" customHeight="1">
      <c r="AH598" s="29"/>
    </row>
    <row r="599" spans="34:34" ht="17.45" customHeight="1">
      <c r="AH599" s="29"/>
    </row>
    <row r="600" spans="34:34" ht="17.45" customHeight="1">
      <c r="AH600" s="29"/>
    </row>
    <row r="601" spans="34:34" ht="17.45" customHeight="1">
      <c r="AH601" s="29"/>
    </row>
    <row r="602" spans="34:34" ht="17.45" customHeight="1">
      <c r="AH602" s="29"/>
    </row>
    <row r="603" spans="34:34" ht="17.45" customHeight="1">
      <c r="AH603" s="29"/>
    </row>
    <row r="604" spans="34:34" ht="17.45" customHeight="1">
      <c r="AH604" s="29"/>
    </row>
    <row r="605" spans="34:34" ht="17.45" customHeight="1">
      <c r="AH605" s="29"/>
    </row>
    <row r="606" spans="34:34" ht="17.45" customHeight="1">
      <c r="AH606" s="29"/>
    </row>
    <row r="607" spans="34:34" ht="17.45" customHeight="1">
      <c r="AH607" s="29"/>
    </row>
    <row r="608" spans="34:34" ht="17.45" customHeight="1">
      <c r="AH608" s="29"/>
    </row>
    <row r="609" spans="34:34" ht="17.45" customHeight="1">
      <c r="AH609" s="29"/>
    </row>
    <row r="610" spans="34:34" ht="17.45" customHeight="1">
      <c r="AH610" s="29"/>
    </row>
    <row r="611" spans="34:34" ht="17.45" customHeight="1">
      <c r="AH611" s="29"/>
    </row>
    <row r="612" spans="34:34" ht="17.45" customHeight="1">
      <c r="AH612" s="29"/>
    </row>
    <row r="613" spans="34:34" ht="17.45" customHeight="1">
      <c r="AH613" s="29"/>
    </row>
    <row r="614" spans="34:34" ht="17.45" customHeight="1">
      <c r="AH614" s="29"/>
    </row>
    <row r="615" spans="34:34" ht="17.45" customHeight="1">
      <c r="AH615" s="29"/>
    </row>
    <row r="616" spans="34:34" ht="17.45" customHeight="1">
      <c r="AH616" s="29"/>
    </row>
    <row r="617" spans="34:34" ht="17.45" customHeight="1">
      <c r="AH617" s="29"/>
    </row>
    <row r="618" spans="34:34" ht="17.45" customHeight="1">
      <c r="AH618" s="29"/>
    </row>
    <row r="619" spans="34:34" ht="17.45" customHeight="1">
      <c r="AH619" s="29"/>
    </row>
    <row r="620" spans="34:34" ht="17.45" customHeight="1">
      <c r="AH620" s="29"/>
    </row>
    <row r="621" spans="34:34" ht="17.45" customHeight="1">
      <c r="AH621" s="29"/>
    </row>
    <row r="622" spans="34:34" ht="17.45" customHeight="1">
      <c r="AH622" s="29"/>
    </row>
    <row r="623" spans="34:34" ht="17.45" customHeight="1">
      <c r="AH623" s="29"/>
    </row>
    <row r="624" spans="34:34" ht="17.45" customHeight="1">
      <c r="AH624" s="29"/>
    </row>
    <row r="625" spans="34:34" ht="17.45" customHeight="1">
      <c r="AH625" s="29"/>
    </row>
    <row r="626" spans="34:34" ht="17.45" customHeight="1">
      <c r="AH626" s="29"/>
    </row>
    <row r="627" spans="34:34" ht="17.45" customHeight="1">
      <c r="AH627" s="29"/>
    </row>
    <row r="628" spans="34:34" ht="17.45" customHeight="1">
      <c r="AH628" s="29"/>
    </row>
    <row r="629" spans="34:34" ht="17.45" customHeight="1">
      <c r="AH629" s="29"/>
    </row>
    <row r="630" spans="34:34" ht="17.45" customHeight="1">
      <c r="AH630" s="29"/>
    </row>
    <row r="631" spans="34:34" ht="17.45" customHeight="1">
      <c r="AH631" s="29"/>
    </row>
    <row r="632" spans="34:34" ht="17.45" customHeight="1">
      <c r="AH632" s="29"/>
    </row>
    <row r="633" spans="34:34" ht="17.45" customHeight="1">
      <c r="AH633" s="29"/>
    </row>
    <row r="634" spans="34:34" ht="17.45" customHeight="1">
      <c r="AH634" s="29"/>
    </row>
    <row r="635" spans="34:34" ht="17.45" customHeight="1">
      <c r="AH635" s="29"/>
    </row>
    <row r="636" spans="34:34" ht="17.45" customHeight="1">
      <c r="AH636" s="29"/>
    </row>
    <row r="637" spans="34:34" ht="17.45" customHeight="1">
      <c r="AH637" s="29"/>
    </row>
    <row r="638" spans="34:34" ht="17.45" customHeight="1">
      <c r="AH638" s="29"/>
    </row>
    <row r="639" spans="34:34" ht="17.45" customHeight="1">
      <c r="AH639" s="29"/>
    </row>
    <row r="640" spans="34:34" ht="17.45" customHeight="1">
      <c r="AH640" s="29"/>
    </row>
    <row r="641" spans="34:34" ht="17.45" customHeight="1">
      <c r="AH641" s="29"/>
    </row>
    <row r="642" spans="34:34" ht="17.45" customHeight="1">
      <c r="AH642" s="29"/>
    </row>
    <row r="643" spans="34:34" ht="17.45" customHeight="1">
      <c r="AH643" s="29"/>
    </row>
    <row r="644" spans="34:34" ht="17.45" customHeight="1">
      <c r="AH644" s="29"/>
    </row>
    <row r="645" spans="34:34" ht="17.45" customHeight="1">
      <c r="AH645" s="29"/>
    </row>
    <row r="646" spans="34:34" ht="17.45" customHeight="1">
      <c r="AH646" s="29"/>
    </row>
    <row r="647" spans="34:34" ht="17.45" customHeight="1">
      <c r="AH647" s="29"/>
    </row>
    <row r="648" spans="34:34" ht="17.45" customHeight="1">
      <c r="AH648" s="29"/>
    </row>
    <row r="649" spans="34:34" ht="17.45" customHeight="1">
      <c r="AH649" s="29"/>
    </row>
    <row r="650" spans="34:34" ht="17.45" customHeight="1">
      <c r="AH650" s="29"/>
    </row>
    <row r="651" spans="34:34" ht="17.45" customHeight="1">
      <c r="AH651" s="29"/>
    </row>
    <row r="652" spans="34:34" ht="17.45" customHeight="1">
      <c r="AH652" s="29"/>
    </row>
    <row r="653" spans="34:34" ht="17.45" customHeight="1">
      <c r="AH653" s="29"/>
    </row>
    <row r="654" spans="34:34" ht="17.45" customHeight="1">
      <c r="AH654" s="29"/>
    </row>
    <row r="655" spans="34:34" ht="17.45" customHeight="1">
      <c r="AH655" s="29"/>
    </row>
    <row r="656" spans="34:34" ht="17.45" customHeight="1">
      <c r="AH656" s="29"/>
    </row>
    <row r="657" spans="34:34" ht="17.45" customHeight="1">
      <c r="AH657" s="29"/>
    </row>
    <row r="658" spans="34:34" ht="17.45" customHeight="1">
      <c r="AH658" s="29"/>
    </row>
    <row r="659" spans="34:34" ht="17.45" customHeight="1">
      <c r="AH659" s="29"/>
    </row>
    <row r="660" spans="34:34" ht="17.45" customHeight="1">
      <c r="AH660" s="29"/>
    </row>
    <row r="661" spans="34:34" ht="17.45" customHeight="1">
      <c r="AH661" s="29"/>
    </row>
    <row r="662" spans="34:34" ht="17.45" customHeight="1">
      <c r="AH662" s="29"/>
    </row>
    <row r="663" spans="34:34" ht="17.45" customHeight="1">
      <c r="AH663" s="29"/>
    </row>
    <row r="664" spans="34:34" ht="17.45" customHeight="1">
      <c r="AH664" s="29"/>
    </row>
    <row r="665" spans="34:34" ht="17.45" customHeight="1">
      <c r="AH665" s="29"/>
    </row>
    <row r="666" spans="34:34" ht="17.45" customHeight="1">
      <c r="AH666" s="29"/>
    </row>
    <row r="667" spans="34:34" ht="17.45" customHeight="1">
      <c r="AH667" s="29"/>
    </row>
    <row r="668" spans="34:34" ht="17.45" customHeight="1">
      <c r="AH668" s="29"/>
    </row>
    <row r="669" spans="34:34" ht="17.45" customHeight="1">
      <c r="AH669" s="29"/>
    </row>
    <row r="670" spans="34:34" ht="17.45" customHeight="1">
      <c r="AH670" s="29"/>
    </row>
    <row r="671" spans="34:34" ht="17.45" customHeight="1">
      <c r="AH671" s="29"/>
    </row>
    <row r="672" spans="34:34" ht="17.45" customHeight="1">
      <c r="AH672" s="29"/>
    </row>
    <row r="673" spans="34:34" ht="17.45" customHeight="1">
      <c r="AH673" s="29"/>
    </row>
    <row r="674" spans="34:34" ht="17.45" customHeight="1">
      <c r="AH674" s="29"/>
    </row>
    <row r="675" spans="34:34" ht="17.45" customHeight="1">
      <c r="AH675" s="29"/>
    </row>
    <row r="676" spans="34:34" ht="17.45" customHeight="1">
      <c r="AH676" s="29"/>
    </row>
    <row r="677" spans="34:34" ht="17.45" customHeight="1">
      <c r="AH677" s="29"/>
    </row>
    <row r="678" spans="34:34" ht="17.45" customHeight="1">
      <c r="AH678" s="29"/>
    </row>
    <row r="679" spans="34:34" ht="17.45" customHeight="1">
      <c r="AH679" s="29"/>
    </row>
    <row r="680" spans="34:34" ht="17.45" customHeight="1">
      <c r="AH680" s="29"/>
    </row>
    <row r="681" spans="34:34" ht="17.45" customHeight="1">
      <c r="AH681" s="29"/>
    </row>
    <row r="682" spans="34:34" ht="17.45" customHeight="1">
      <c r="AH682" s="29"/>
    </row>
    <row r="683" spans="34:34" ht="17.45" customHeight="1">
      <c r="AH683" s="29"/>
    </row>
    <row r="684" spans="34:34" ht="17.45" customHeight="1">
      <c r="AH684" s="29"/>
    </row>
    <row r="685" spans="34:34" ht="17.45" customHeight="1">
      <c r="AH685" s="29"/>
    </row>
    <row r="686" spans="34:34" ht="17.45" customHeight="1">
      <c r="AH686" s="29"/>
    </row>
    <row r="687" spans="34:34" ht="17.45" customHeight="1">
      <c r="AH687" s="29"/>
    </row>
    <row r="688" spans="34:34" ht="17.45" customHeight="1">
      <c r="AH688" s="29"/>
    </row>
    <row r="689" spans="34:34" ht="17.45" customHeight="1">
      <c r="AH689" s="29"/>
    </row>
    <row r="690" spans="34:34" ht="17.45" customHeight="1">
      <c r="AH690" s="29"/>
    </row>
    <row r="691" spans="34:34" ht="17.45" customHeight="1">
      <c r="AH691" s="29"/>
    </row>
    <row r="692" spans="34:34" ht="17.45" customHeight="1">
      <c r="AH692" s="29"/>
    </row>
    <row r="693" spans="34:34" ht="17.45" customHeight="1">
      <c r="AH693" s="29"/>
    </row>
    <row r="694" spans="34:34" ht="17.45" customHeight="1">
      <c r="AH694" s="29"/>
    </row>
    <row r="695" spans="34:34" ht="17.45" customHeight="1">
      <c r="AH695" s="29"/>
    </row>
    <row r="696" spans="34:34" ht="17.45" customHeight="1">
      <c r="AH696" s="29"/>
    </row>
    <row r="697" spans="34:34" ht="17.45" customHeight="1">
      <c r="AH697" s="29"/>
    </row>
    <row r="698" spans="34:34" ht="17.45" customHeight="1">
      <c r="AH698" s="29"/>
    </row>
    <row r="699" spans="34:34" ht="17.45" customHeight="1">
      <c r="AH699" s="29"/>
    </row>
    <row r="700" spans="34:34" ht="17.45" customHeight="1">
      <c r="AH700" s="29"/>
    </row>
    <row r="701" spans="34:34" ht="17.45" customHeight="1">
      <c r="AH701" s="29"/>
    </row>
    <row r="702" spans="34:34" ht="17.45" customHeight="1">
      <c r="AH702" s="29"/>
    </row>
    <row r="703" spans="34:34" ht="17.45" customHeight="1">
      <c r="AH703" s="29"/>
    </row>
    <row r="704" spans="34:34" ht="17.45" customHeight="1">
      <c r="AH704" s="29"/>
    </row>
    <row r="705" spans="34:34" ht="17.45" customHeight="1">
      <c r="AH705" s="29"/>
    </row>
    <row r="706" spans="34:34" ht="17.45" customHeight="1">
      <c r="AH706" s="29"/>
    </row>
    <row r="707" spans="34:34" ht="17.45" customHeight="1">
      <c r="AH707" s="29"/>
    </row>
    <row r="708" spans="34:34" ht="17.45" customHeight="1">
      <c r="AH708" s="29"/>
    </row>
    <row r="709" spans="34:34" ht="17.45" customHeight="1">
      <c r="AH709" s="29"/>
    </row>
    <row r="710" spans="34:34" ht="17.45" customHeight="1">
      <c r="AH710" s="29"/>
    </row>
    <row r="711" spans="34:34" ht="17.45" customHeight="1">
      <c r="AH711" s="29"/>
    </row>
    <row r="712" spans="34:34" ht="17.45" customHeight="1">
      <c r="AH712" s="29"/>
    </row>
    <row r="713" spans="34:34" ht="17.45" customHeight="1">
      <c r="AH713" s="29"/>
    </row>
    <row r="714" spans="34:34" ht="17.45" customHeight="1">
      <c r="AH714" s="29"/>
    </row>
    <row r="715" spans="34:34" ht="17.45" customHeight="1">
      <c r="AH715" s="29"/>
    </row>
    <row r="716" spans="34:34" ht="17.45" customHeight="1">
      <c r="AH716" s="29"/>
    </row>
    <row r="717" spans="34:34" ht="17.45" customHeight="1">
      <c r="AH717" s="29"/>
    </row>
    <row r="718" spans="34:34" ht="17.45" customHeight="1">
      <c r="AH718" s="29"/>
    </row>
    <row r="719" spans="34:34" ht="17.45" customHeight="1">
      <c r="AH719" s="29"/>
    </row>
    <row r="720" spans="34:34" ht="17.45" customHeight="1">
      <c r="AH720" s="29"/>
    </row>
    <row r="721" spans="34:34" ht="17.45" customHeight="1">
      <c r="AH721" s="29"/>
    </row>
    <row r="722" spans="34:34" ht="17.45" customHeight="1">
      <c r="AH722" s="29"/>
    </row>
    <row r="723" spans="34:34" ht="17.45" customHeight="1">
      <c r="AH723" s="29"/>
    </row>
    <row r="724" spans="34:34" ht="17.45" customHeight="1">
      <c r="AH724" s="29"/>
    </row>
    <row r="725" spans="34:34" ht="17.45" customHeight="1">
      <c r="AH725" s="29"/>
    </row>
    <row r="726" spans="34:34" ht="17.45" customHeight="1">
      <c r="AH726" s="29"/>
    </row>
    <row r="727" spans="34:34" ht="17.45" customHeight="1">
      <c r="AH727" s="29"/>
    </row>
    <row r="728" spans="34:34" ht="17.45" customHeight="1">
      <c r="AH728" s="29"/>
    </row>
    <row r="729" spans="34:34" ht="17.45" customHeight="1">
      <c r="AH729" s="29"/>
    </row>
    <row r="730" spans="34:34" ht="17.45" customHeight="1">
      <c r="AH730" s="29"/>
    </row>
    <row r="731" spans="34:34" ht="17.45" customHeight="1">
      <c r="AH731" s="29"/>
    </row>
    <row r="732" spans="34:34" ht="17.45" customHeight="1">
      <c r="AH732" s="29"/>
    </row>
    <row r="733" spans="34:34" ht="17.45" customHeight="1">
      <c r="AH733" s="29"/>
    </row>
    <row r="734" spans="34:34" ht="17.45" customHeight="1">
      <c r="AH734" s="29"/>
    </row>
    <row r="735" spans="34:34" ht="17.45" customHeight="1">
      <c r="AH735" s="29"/>
    </row>
    <row r="736" spans="34:34" ht="17.45" customHeight="1">
      <c r="AH736" s="29"/>
    </row>
    <row r="737" spans="34:34" ht="17.45" customHeight="1">
      <c r="AH737" s="29"/>
    </row>
    <row r="738" spans="34:34" ht="17.45" customHeight="1">
      <c r="AH738" s="29"/>
    </row>
    <row r="739" spans="34:34" ht="17.45" customHeight="1">
      <c r="AH739" s="29"/>
    </row>
    <row r="740" spans="34:34" ht="17.45" customHeight="1">
      <c r="AH740" s="29"/>
    </row>
    <row r="741" spans="34:34" ht="17.45" customHeight="1">
      <c r="AH741" s="29"/>
    </row>
    <row r="742" spans="34:34" ht="17.45" customHeight="1">
      <c r="AH742" s="29"/>
    </row>
    <row r="743" spans="34:34" ht="17.45" customHeight="1">
      <c r="AH743" s="29"/>
    </row>
    <row r="744" spans="34:34" ht="17.45" customHeight="1">
      <c r="AH744" s="29"/>
    </row>
    <row r="745" spans="34:34" ht="17.45" customHeight="1">
      <c r="AH745" s="29"/>
    </row>
    <row r="746" spans="34:34" ht="17.45" customHeight="1">
      <c r="AH746" s="29"/>
    </row>
    <row r="747" spans="34:34" ht="17.45" customHeight="1">
      <c r="AH747" s="29"/>
    </row>
    <row r="748" spans="34:34" ht="17.45" customHeight="1">
      <c r="AH748" s="29"/>
    </row>
    <row r="749" spans="34:34" ht="17.45" customHeight="1">
      <c r="AH749" s="29"/>
    </row>
    <row r="750" spans="34:34" ht="17.45" customHeight="1">
      <c r="AH750" s="29"/>
    </row>
    <row r="751" spans="34:34" ht="17.45" customHeight="1">
      <c r="AH751" s="29"/>
    </row>
    <row r="752" spans="34:34" ht="17.45" customHeight="1">
      <c r="AH752" s="29"/>
    </row>
    <row r="753" spans="34:34" ht="17.45" customHeight="1">
      <c r="AH753" s="29"/>
    </row>
    <row r="754" spans="34:34" ht="17.45" customHeight="1">
      <c r="AH754" s="29"/>
    </row>
    <row r="755" spans="34:34" ht="17.45" customHeight="1">
      <c r="AH755" s="29"/>
    </row>
    <row r="756" spans="34:34" ht="17.45" customHeight="1">
      <c r="AH756" s="29"/>
    </row>
    <row r="757" spans="34:34" ht="17.45" customHeight="1">
      <c r="AH757" s="29"/>
    </row>
    <row r="758" spans="34:34" ht="17.45" customHeight="1">
      <c r="AH758" s="29"/>
    </row>
    <row r="759" spans="34:34" ht="17.45" customHeight="1">
      <c r="AH759" s="29"/>
    </row>
    <row r="760" spans="34:34" ht="17.45" customHeight="1">
      <c r="AH760" s="29"/>
    </row>
    <row r="761" spans="34:34" ht="17.45" customHeight="1">
      <c r="AH761" s="29"/>
    </row>
    <row r="762" spans="34:34" ht="17.45" customHeight="1">
      <c r="AH762" s="29"/>
    </row>
    <row r="763" spans="34:34" ht="17.45" customHeight="1">
      <c r="AH763" s="29"/>
    </row>
    <row r="764" spans="34:34" ht="17.45" customHeight="1">
      <c r="AH764" s="29"/>
    </row>
    <row r="765" spans="34:34" ht="17.45" customHeight="1">
      <c r="AH765" s="29"/>
    </row>
    <row r="766" spans="34:34" ht="17.45" customHeight="1">
      <c r="AH766" s="29"/>
    </row>
    <row r="767" spans="34:34" ht="17.45" customHeight="1">
      <c r="AH767" s="29"/>
    </row>
    <row r="768" spans="34:34" ht="17.45" customHeight="1">
      <c r="AH768" s="29"/>
    </row>
    <row r="769" spans="34:34" ht="17.45" customHeight="1">
      <c r="AH769" s="29"/>
    </row>
    <row r="770" spans="34:34" ht="17.45" customHeight="1">
      <c r="AH770" s="29"/>
    </row>
    <row r="771" spans="34:34" ht="17.45" customHeight="1">
      <c r="AH771" s="29"/>
    </row>
    <row r="772" spans="34:34" ht="17.45" customHeight="1">
      <c r="AH772" s="29"/>
    </row>
    <row r="773" spans="34:34" ht="17.45" customHeight="1">
      <c r="AH773" s="29"/>
    </row>
    <row r="774" spans="34:34" ht="17.45" customHeight="1">
      <c r="AH774" s="29"/>
    </row>
    <row r="775" spans="34:34" ht="17.45" customHeight="1">
      <c r="AH775" s="29"/>
    </row>
    <row r="776" spans="34:34" ht="17.45" customHeight="1">
      <c r="AH776" s="29"/>
    </row>
    <row r="777" spans="34:34" ht="17.45" customHeight="1">
      <c r="AH777" s="29"/>
    </row>
    <row r="778" spans="34:34" ht="17.45" customHeight="1">
      <c r="AH778" s="29"/>
    </row>
    <row r="779" spans="34:34" ht="17.45" customHeight="1">
      <c r="AH779" s="29"/>
    </row>
    <row r="780" spans="34:34" ht="17.45" customHeight="1">
      <c r="AH780" s="29"/>
    </row>
    <row r="781" spans="34:34" ht="17.45" customHeight="1">
      <c r="AH781" s="29"/>
    </row>
    <row r="782" spans="34:34" ht="17.45" customHeight="1">
      <c r="AH782" s="29"/>
    </row>
    <row r="783" spans="34:34" ht="17.45" customHeight="1">
      <c r="AH783" s="29"/>
    </row>
    <row r="784" spans="34:34" ht="17.45" customHeight="1">
      <c r="AH784" s="29"/>
    </row>
    <row r="785" spans="34:34" ht="17.45" customHeight="1">
      <c r="AH785" s="29"/>
    </row>
    <row r="786" spans="34:34" ht="17.45" customHeight="1">
      <c r="AH786" s="29"/>
    </row>
    <row r="787" spans="34:34" ht="17.45" customHeight="1">
      <c r="AH787" s="29"/>
    </row>
    <row r="788" spans="34:34" ht="17.45" customHeight="1">
      <c r="AH788" s="29"/>
    </row>
    <row r="789" spans="34:34" ht="17.45" customHeight="1">
      <c r="AH789" s="29"/>
    </row>
    <row r="790" spans="34:34" ht="17.45" customHeight="1">
      <c r="AH790" s="29"/>
    </row>
    <row r="791" spans="34:34" ht="17.45" customHeight="1">
      <c r="AH791" s="29"/>
    </row>
    <row r="792" spans="34:34" ht="17.45" customHeight="1">
      <c r="AH792" s="29"/>
    </row>
    <row r="793" spans="34:34" ht="17.45" customHeight="1">
      <c r="AH793" s="29"/>
    </row>
    <row r="794" spans="34:34" ht="17.45" customHeight="1">
      <c r="AH794" s="29"/>
    </row>
    <row r="795" spans="34:34" ht="17.45" customHeight="1">
      <c r="AH795" s="29"/>
    </row>
    <row r="796" spans="34:34" ht="17.45" customHeight="1">
      <c r="AH796" s="29"/>
    </row>
    <row r="797" spans="34:34" ht="17.45" customHeight="1">
      <c r="AH797" s="29"/>
    </row>
    <row r="798" spans="34:34" ht="17.45" customHeight="1">
      <c r="AH798" s="29"/>
    </row>
    <row r="799" spans="34:34" ht="17.45" customHeight="1">
      <c r="AH799" s="29"/>
    </row>
    <row r="800" spans="34:34" ht="17.45" customHeight="1">
      <c r="AH800" s="29"/>
    </row>
    <row r="801" spans="34:34" ht="17.45" customHeight="1">
      <c r="AH801" s="29"/>
    </row>
    <row r="802" spans="34:34" ht="17.45" customHeight="1">
      <c r="AH802" s="29"/>
    </row>
    <row r="803" spans="34:34" ht="17.45" customHeight="1">
      <c r="AH803" s="29"/>
    </row>
    <row r="804" spans="34:34" ht="17.45" customHeight="1">
      <c r="AH804" s="29"/>
    </row>
    <row r="805" spans="34:34" ht="17.45" customHeight="1">
      <c r="AH805" s="29"/>
    </row>
    <row r="806" spans="34:34" ht="17.45" customHeight="1">
      <c r="AH806" s="29"/>
    </row>
    <row r="807" spans="34:34" ht="17.45" customHeight="1">
      <c r="AH807" s="29"/>
    </row>
    <row r="808" spans="34:34" ht="17.45" customHeight="1">
      <c r="AH808" s="29"/>
    </row>
    <row r="809" spans="34:34" ht="17.45" customHeight="1">
      <c r="AH809" s="29"/>
    </row>
    <row r="810" spans="34:34" ht="17.45" customHeight="1">
      <c r="AH810" s="29"/>
    </row>
    <row r="811" spans="34:34" ht="17.45" customHeight="1">
      <c r="AH811" s="29"/>
    </row>
    <row r="812" spans="34:34" ht="17.45" customHeight="1">
      <c r="AH812" s="29"/>
    </row>
    <row r="813" spans="34:34" ht="17.45" customHeight="1">
      <c r="AH813" s="29"/>
    </row>
    <row r="814" spans="34:34" ht="17.45" customHeight="1">
      <c r="AH814" s="29"/>
    </row>
    <row r="815" spans="34:34" ht="17.45" customHeight="1">
      <c r="AH815" s="29"/>
    </row>
    <row r="816" spans="34:34" ht="17.45" customHeight="1">
      <c r="AH816" s="29"/>
    </row>
    <row r="817" spans="34:34" ht="17.45" customHeight="1">
      <c r="AH817" s="29"/>
    </row>
    <row r="818" spans="34:34" ht="17.45" customHeight="1">
      <c r="AH818" s="29"/>
    </row>
    <row r="819" spans="34:34" ht="17.45" customHeight="1">
      <c r="AH819" s="29"/>
    </row>
    <row r="820" spans="34:34" ht="17.45" customHeight="1">
      <c r="AH820" s="29"/>
    </row>
    <row r="821" spans="34:34" ht="17.45" customHeight="1">
      <c r="AH821" s="29"/>
    </row>
    <row r="822" spans="34:34" ht="17.45" customHeight="1">
      <c r="AH822" s="29"/>
    </row>
    <row r="823" spans="34:34" ht="17.45" customHeight="1">
      <c r="AH823" s="29"/>
    </row>
    <row r="824" spans="34:34" ht="17.45" customHeight="1">
      <c r="AH824" s="29"/>
    </row>
    <row r="825" spans="34:34" ht="17.45" customHeight="1">
      <c r="AH825" s="29"/>
    </row>
    <row r="826" spans="34:34" ht="17.45" customHeight="1">
      <c r="AH826" s="29"/>
    </row>
    <row r="827" spans="34:34" ht="17.45" customHeight="1">
      <c r="AH827" s="29"/>
    </row>
    <row r="828" spans="34:34" ht="17.45" customHeight="1">
      <c r="AH828" s="29"/>
    </row>
    <row r="829" spans="34:34" ht="17.45" customHeight="1">
      <c r="AH829" s="29"/>
    </row>
    <row r="830" spans="34:34" ht="17.45" customHeight="1">
      <c r="AH830" s="29"/>
    </row>
    <row r="831" spans="34:34" ht="17.45" customHeight="1">
      <c r="AH831" s="29"/>
    </row>
    <row r="832" spans="34:34" ht="17.45" customHeight="1">
      <c r="AH832" s="29"/>
    </row>
    <row r="833" spans="34:34" ht="17.45" customHeight="1">
      <c r="AH833" s="29"/>
    </row>
    <row r="834" spans="34:34" ht="17.45" customHeight="1">
      <c r="AH834" s="29"/>
    </row>
    <row r="835" spans="34:34" ht="17.45" customHeight="1">
      <c r="AH835" s="29"/>
    </row>
    <row r="836" spans="34:34" ht="17.45" customHeight="1">
      <c r="AH836" s="29"/>
    </row>
    <row r="837" spans="34:34" ht="17.45" customHeight="1">
      <c r="AH837" s="29"/>
    </row>
    <row r="838" spans="34:34" ht="17.45" customHeight="1">
      <c r="AH838" s="29"/>
    </row>
    <row r="839" spans="34:34" ht="17.45" customHeight="1">
      <c r="AH839" s="29"/>
    </row>
    <row r="840" spans="34:34" ht="17.45" customHeight="1">
      <c r="AH840" s="29"/>
    </row>
    <row r="841" spans="34:34" ht="17.45" customHeight="1">
      <c r="AH841" s="29"/>
    </row>
    <row r="842" spans="34:34" ht="17.45" customHeight="1">
      <c r="AH842" s="29"/>
    </row>
    <row r="843" spans="34:34" ht="17.45" customHeight="1">
      <c r="AH843" s="29"/>
    </row>
    <row r="844" spans="34:34" ht="17.45" customHeight="1">
      <c r="AH844" s="29"/>
    </row>
    <row r="845" spans="34:34" ht="17.45" customHeight="1">
      <c r="AH845" s="29"/>
    </row>
    <row r="846" spans="34:34" ht="17.45" customHeight="1">
      <c r="AH846" s="29"/>
    </row>
    <row r="847" spans="34:34" ht="17.45" customHeight="1">
      <c r="AH847" s="29"/>
    </row>
    <row r="848" spans="34:34" ht="17.45" customHeight="1">
      <c r="AH848" s="29"/>
    </row>
    <row r="849" spans="34:34" ht="17.45" customHeight="1">
      <c r="AH849" s="29"/>
    </row>
    <row r="850" spans="34:34" ht="17.45" customHeight="1">
      <c r="AH850" s="29"/>
    </row>
    <row r="851" spans="34:34" ht="17.45" customHeight="1">
      <c r="AH851" s="29"/>
    </row>
    <row r="852" spans="34:34" ht="17.45" customHeight="1">
      <c r="AH852" s="29"/>
    </row>
    <row r="853" spans="34:34" ht="17.45" customHeight="1">
      <c r="AH853" s="29"/>
    </row>
    <row r="854" spans="34:34" ht="17.45" customHeight="1">
      <c r="AH854" s="29"/>
    </row>
    <row r="855" spans="34:34" ht="17.45" customHeight="1">
      <c r="AH855" s="29"/>
    </row>
    <row r="856" spans="34:34" ht="17.45" customHeight="1">
      <c r="AH856" s="29"/>
    </row>
    <row r="857" spans="34:34" ht="17.45" customHeight="1">
      <c r="AH857" s="29"/>
    </row>
    <row r="858" spans="34:34" ht="17.45" customHeight="1">
      <c r="AH858" s="29"/>
    </row>
    <row r="859" spans="34:34" ht="17.45" customHeight="1">
      <c r="AH859" s="29"/>
    </row>
    <row r="860" spans="34:34" ht="17.45" customHeight="1">
      <c r="AH860" s="29"/>
    </row>
    <row r="861" spans="34:34" ht="17.45" customHeight="1">
      <c r="AH861" s="29"/>
    </row>
    <row r="862" spans="34:34" ht="17.45" customHeight="1">
      <c r="AH862" s="29"/>
    </row>
    <row r="863" spans="34:34" ht="17.45" customHeight="1">
      <c r="AH863" s="29"/>
    </row>
    <row r="864" spans="34:34" ht="17.45" customHeight="1">
      <c r="AH864" s="29"/>
    </row>
    <row r="865" spans="34:34" ht="17.45" customHeight="1">
      <c r="AH865" s="29"/>
    </row>
    <row r="866" spans="34:34" ht="17.45" customHeight="1">
      <c r="AH866" s="29"/>
    </row>
    <row r="867" spans="34:34" ht="17.45" customHeight="1">
      <c r="AH867" s="29"/>
    </row>
    <row r="868" spans="34:34" ht="17.45" customHeight="1">
      <c r="AH868" s="29"/>
    </row>
    <row r="869" spans="34:34" ht="17.45" customHeight="1">
      <c r="AH869" s="29"/>
    </row>
    <row r="870" spans="34:34" ht="17.45" customHeight="1">
      <c r="AH870" s="29"/>
    </row>
    <row r="871" spans="34:34" ht="17.45" customHeight="1">
      <c r="AH871" s="29"/>
    </row>
    <row r="872" spans="34:34" ht="17.45" customHeight="1">
      <c r="AH872" s="29"/>
    </row>
    <row r="873" spans="34:34" ht="17.45" customHeight="1">
      <c r="AH873" s="29"/>
    </row>
    <row r="874" spans="34:34" ht="17.45" customHeight="1">
      <c r="AH874" s="29"/>
    </row>
    <row r="875" spans="34:34" ht="17.45" customHeight="1">
      <c r="AH875" s="29"/>
    </row>
    <row r="876" spans="34:34" ht="17.45" customHeight="1">
      <c r="AH876" s="29"/>
    </row>
    <row r="877" spans="34:34" ht="17.45" customHeight="1">
      <c r="AH877" s="29"/>
    </row>
    <row r="878" spans="34:34" ht="17.45" customHeight="1">
      <c r="AH878" s="29"/>
    </row>
    <row r="879" spans="34:34" ht="17.45" customHeight="1">
      <c r="AH879" s="29"/>
    </row>
    <row r="880" spans="34:34" ht="17.45" customHeight="1">
      <c r="AH880" s="29"/>
    </row>
    <row r="881" spans="34:34" ht="17.45" customHeight="1">
      <c r="AH881" s="29"/>
    </row>
    <row r="882" spans="34:34" ht="17.45" customHeight="1">
      <c r="AH882" s="29"/>
    </row>
    <row r="883" spans="34:34" ht="17.45" customHeight="1">
      <c r="AH883" s="29"/>
    </row>
    <row r="884" spans="34:34" ht="17.45" customHeight="1">
      <c r="AH884" s="29"/>
    </row>
    <row r="885" spans="34:34" ht="17.45" customHeight="1">
      <c r="AH885" s="29"/>
    </row>
    <row r="886" spans="34:34" ht="17.45" customHeight="1">
      <c r="AH886" s="29"/>
    </row>
    <row r="887" spans="34:34" ht="17.45" customHeight="1">
      <c r="AH887" s="29"/>
    </row>
    <row r="888" spans="34:34" ht="17.45" customHeight="1">
      <c r="AH888" s="29"/>
    </row>
    <row r="889" spans="34:34" ht="17.45" customHeight="1">
      <c r="AH889" s="29"/>
    </row>
    <row r="890" spans="34:34" ht="17.45" customHeight="1">
      <c r="AH890" s="29"/>
    </row>
    <row r="891" spans="34:34" ht="17.45" customHeight="1">
      <c r="AH891" s="29"/>
    </row>
    <row r="892" spans="34:34" ht="17.45" customHeight="1">
      <c r="AH892" s="29"/>
    </row>
    <row r="893" spans="34:34" ht="17.45" customHeight="1">
      <c r="AH893" s="29"/>
    </row>
    <row r="894" spans="34:34" ht="17.45" customHeight="1">
      <c r="AH894" s="29"/>
    </row>
    <row r="895" spans="34:34" ht="17.45" customHeight="1">
      <c r="AH895" s="29"/>
    </row>
    <row r="896" spans="34:34" ht="17.45" customHeight="1">
      <c r="AH896" s="29"/>
    </row>
    <row r="897" spans="34:34" ht="17.45" customHeight="1">
      <c r="AH897" s="29"/>
    </row>
    <row r="898" spans="34:34" ht="17.45" customHeight="1">
      <c r="AH898" s="29"/>
    </row>
    <row r="899" spans="34:34" ht="17.45" customHeight="1">
      <c r="AH899" s="29"/>
    </row>
    <row r="900" spans="34:34" ht="17.45" customHeight="1">
      <c r="AH900" s="29"/>
    </row>
    <row r="901" spans="34:34" ht="17.45" customHeight="1">
      <c r="AH901" s="29"/>
    </row>
    <row r="902" spans="34:34" ht="17.45" customHeight="1">
      <c r="AH902" s="29"/>
    </row>
    <row r="903" spans="34:34" ht="17.45" customHeight="1">
      <c r="AH903" s="29"/>
    </row>
    <row r="904" spans="34:34" ht="17.45" customHeight="1">
      <c r="AH904" s="29"/>
    </row>
    <row r="905" spans="34:34" ht="17.45" customHeight="1">
      <c r="AH905" s="29"/>
    </row>
    <row r="906" spans="34:34" ht="17.45" customHeight="1">
      <c r="AH906" s="29"/>
    </row>
    <row r="907" spans="34:34" ht="17.45" customHeight="1">
      <c r="AH907" s="29"/>
    </row>
    <row r="908" spans="34:34" ht="17.45" customHeight="1">
      <c r="AH908" s="29"/>
    </row>
    <row r="909" spans="34:34" ht="17.45" customHeight="1">
      <c r="AH909" s="29"/>
    </row>
    <row r="910" spans="34:34" ht="17.45" customHeight="1">
      <c r="AH910" s="29"/>
    </row>
    <row r="911" spans="34:34" ht="17.45" customHeight="1">
      <c r="AH911" s="29"/>
    </row>
    <row r="912" spans="34:34" ht="17.45" customHeight="1">
      <c r="AH912" s="29"/>
    </row>
    <row r="913" spans="34:34" ht="17.45" customHeight="1">
      <c r="AH913" s="29"/>
    </row>
    <row r="914" spans="34:34" ht="17.45" customHeight="1">
      <c r="AH914" s="29"/>
    </row>
    <row r="915" spans="34:34" ht="17.45" customHeight="1">
      <c r="AH915" s="29"/>
    </row>
    <row r="916" spans="34:34" ht="17.45" customHeight="1">
      <c r="AH916" s="29"/>
    </row>
    <row r="917" spans="34:34" ht="17.45" customHeight="1">
      <c r="AH917" s="29"/>
    </row>
    <row r="918" spans="34:34" ht="17.45" customHeight="1">
      <c r="AH918" s="29"/>
    </row>
    <row r="919" spans="34:34" ht="17.45" customHeight="1">
      <c r="AH919" s="29"/>
    </row>
    <row r="920" spans="34:34" ht="17.45" customHeight="1">
      <c r="AH920" s="29"/>
    </row>
    <row r="921" spans="34:34" ht="17.45" customHeight="1">
      <c r="AH921" s="29"/>
    </row>
    <row r="922" spans="34:34" ht="17.45" customHeight="1">
      <c r="AH922" s="29"/>
    </row>
    <row r="923" spans="34:34" ht="17.45" customHeight="1">
      <c r="AH923" s="29"/>
    </row>
    <row r="924" spans="34:34" ht="17.45" customHeight="1">
      <c r="AH924" s="29"/>
    </row>
    <row r="925" spans="34:34" ht="17.45" customHeight="1">
      <c r="AH925" s="29"/>
    </row>
    <row r="926" spans="34:34" ht="17.45" customHeight="1">
      <c r="AH926" s="29"/>
    </row>
    <row r="927" spans="34:34" ht="17.45" customHeight="1">
      <c r="AH927" s="29"/>
    </row>
    <row r="928" spans="34:34" ht="17.45" customHeight="1">
      <c r="AH928" s="29"/>
    </row>
    <row r="929" spans="34:34" ht="17.45" customHeight="1">
      <c r="AH929" s="29"/>
    </row>
    <row r="930" spans="34:34" ht="17.45" customHeight="1">
      <c r="AH930" s="29"/>
    </row>
    <row r="931" spans="34:34" ht="17.45" customHeight="1">
      <c r="AH931" s="29"/>
    </row>
    <row r="932" spans="34:34" ht="17.45" customHeight="1">
      <c r="AH932" s="29"/>
    </row>
    <row r="933" spans="34:34" ht="17.45" customHeight="1">
      <c r="AH933" s="29"/>
    </row>
    <row r="934" spans="34:34" ht="17.45" customHeight="1">
      <c r="AH934" s="29"/>
    </row>
    <row r="935" spans="34:34" ht="17.45" customHeight="1">
      <c r="AH935" s="29"/>
    </row>
    <row r="936" spans="34:34" ht="17.45" customHeight="1">
      <c r="AH936" s="29"/>
    </row>
    <row r="937" spans="34:34" ht="17.45" customHeight="1">
      <c r="AH937" s="29"/>
    </row>
    <row r="938" spans="34:34" ht="17.45" customHeight="1">
      <c r="AH938" s="29"/>
    </row>
    <row r="939" spans="34:34" ht="17.45" customHeight="1">
      <c r="AH939" s="29"/>
    </row>
    <row r="940" spans="34:34" ht="17.45" customHeight="1">
      <c r="AH940" s="29"/>
    </row>
    <row r="941" spans="34:34" ht="17.45" customHeight="1">
      <c r="AH941" s="29"/>
    </row>
    <row r="942" spans="34:34" ht="17.45" customHeight="1">
      <c r="AH942" s="29"/>
    </row>
    <row r="943" spans="34:34" ht="17.45" customHeight="1">
      <c r="AH943" s="29"/>
    </row>
    <row r="944" spans="34:34" ht="17.45" customHeight="1">
      <c r="AH944" s="29"/>
    </row>
    <row r="945" spans="34:34" ht="17.45" customHeight="1">
      <c r="AH945" s="29"/>
    </row>
    <row r="946" spans="34:34" ht="17.45" customHeight="1">
      <c r="AH946" s="29"/>
    </row>
    <row r="947" spans="34:34" ht="17.45" customHeight="1">
      <c r="AH947" s="29"/>
    </row>
    <row r="948" spans="34:34" ht="17.45" customHeight="1">
      <c r="AH948" s="29"/>
    </row>
    <row r="949" spans="34:34" ht="17.45" customHeight="1">
      <c r="AH949" s="29"/>
    </row>
    <row r="950" spans="34:34" ht="17.45" customHeight="1">
      <c r="AH950" s="29"/>
    </row>
    <row r="951" spans="34:34" ht="17.45" customHeight="1">
      <c r="AH951" s="29"/>
    </row>
    <row r="952" spans="34:34" ht="17.45" customHeight="1">
      <c r="AH952" s="29"/>
    </row>
    <row r="953" spans="34:34" ht="17.45" customHeight="1">
      <c r="AH953" s="29"/>
    </row>
    <row r="954" spans="34:34" ht="17.45" customHeight="1">
      <c r="AH954" s="29"/>
    </row>
    <row r="955" spans="34:34" ht="17.45" customHeight="1">
      <c r="AH955" s="29"/>
    </row>
    <row r="956" spans="34:34" ht="17.45" customHeight="1">
      <c r="AH956" s="29"/>
    </row>
    <row r="957" spans="34:34" ht="17.45" customHeight="1">
      <c r="AH957" s="29"/>
    </row>
    <row r="958" spans="34:34" ht="17.45" customHeight="1">
      <c r="AH958" s="29"/>
    </row>
    <row r="959" spans="34:34" ht="17.45" customHeight="1">
      <c r="AH959" s="29"/>
    </row>
    <row r="960" spans="34:34" ht="17.45" customHeight="1">
      <c r="AH960" s="29"/>
    </row>
    <row r="961" spans="34:34" ht="17.45" customHeight="1">
      <c r="AH961" s="29"/>
    </row>
    <row r="962" spans="34:34" ht="17.45" customHeight="1">
      <c r="AH962" s="29"/>
    </row>
    <row r="963" spans="34:34" ht="17.45" customHeight="1">
      <c r="AH963" s="29"/>
    </row>
    <row r="964" spans="34:34" ht="17.45" customHeight="1">
      <c r="AH964" s="29"/>
    </row>
    <row r="965" spans="34:34" ht="17.45" customHeight="1">
      <c r="AH965" s="29"/>
    </row>
    <row r="966" spans="34:34" ht="17.45" customHeight="1">
      <c r="AH966" s="29"/>
    </row>
    <row r="967" spans="34:34" ht="17.45" customHeight="1">
      <c r="AH967" s="29"/>
    </row>
    <row r="968" spans="34:34" ht="17.45" customHeight="1">
      <c r="AH968" s="29"/>
    </row>
    <row r="969" spans="34:34" ht="17.45" customHeight="1">
      <c r="AH969" s="29"/>
    </row>
    <row r="970" spans="34:34" ht="17.45" customHeight="1">
      <c r="AH970" s="29"/>
    </row>
    <row r="971" spans="34:34" ht="17.45" customHeight="1">
      <c r="AH971" s="29"/>
    </row>
    <row r="972" spans="34:34" ht="17.45" customHeight="1">
      <c r="AH972" s="29"/>
    </row>
    <row r="973" spans="34:34" ht="17.45" customHeight="1">
      <c r="AH973" s="29"/>
    </row>
    <row r="974" spans="34:34" ht="17.45" customHeight="1">
      <c r="AH974" s="29"/>
    </row>
    <row r="975" spans="34:34" ht="17.45" customHeight="1">
      <c r="AH975" s="29"/>
    </row>
    <row r="976" spans="34:34" ht="17.45" customHeight="1">
      <c r="AH976" s="29"/>
    </row>
    <row r="977" spans="34:34" ht="17.45" customHeight="1">
      <c r="AH977" s="29"/>
    </row>
    <row r="978" spans="34:34" ht="17.45" customHeight="1">
      <c r="AH978" s="29"/>
    </row>
    <row r="979" spans="34:34" ht="17.45" customHeight="1">
      <c r="AH979" s="29"/>
    </row>
    <row r="980" spans="34:34" ht="17.45" customHeight="1">
      <c r="AH980" s="29"/>
    </row>
    <row r="981" spans="34:34" ht="17.45" customHeight="1">
      <c r="AH981" s="29"/>
    </row>
    <row r="982" spans="34:34" ht="17.45" customHeight="1">
      <c r="AH982" s="29"/>
    </row>
    <row r="983" spans="34:34" ht="17.45" customHeight="1">
      <c r="AH983" s="29"/>
    </row>
    <row r="984" spans="34:34" ht="17.45" customHeight="1">
      <c r="AH984" s="29"/>
    </row>
    <row r="985" spans="34:34" ht="17.45" customHeight="1">
      <c r="AH985" s="29"/>
    </row>
    <row r="986" spans="34:34" ht="17.45" customHeight="1">
      <c r="AH986" s="29"/>
    </row>
    <row r="987" spans="34:34" ht="17.45" customHeight="1">
      <c r="AH987" s="29"/>
    </row>
    <row r="988" spans="34:34" ht="17.45" customHeight="1">
      <c r="AH988" s="29"/>
    </row>
    <row r="989" spans="34:34" ht="17.45" customHeight="1">
      <c r="AH989" s="29"/>
    </row>
    <row r="990" spans="34:34" ht="17.45" customHeight="1">
      <c r="AH990" s="29"/>
    </row>
    <row r="991" spans="34:34" ht="17.45" customHeight="1">
      <c r="AH991" s="29"/>
    </row>
    <row r="992" spans="34:34" ht="17.45" customHeight="1">
      <c r="AH992" s="29"/>
    </row>
  </sheetData>
  <sheetProtection formatColumns="0"/>
  <mergeCells count="10">
    <mergeCell ref="AW8:BB8"/>
    <mergeCell ref="N8:V8"/>
    <mergeCell ref="AL8:AO8"/>
    <mergeCell ref="C8:M8"/>
    <mergeCell ref="AC507:AH507"/>
    <mergeCell ref="AP8:AV8"/>
    <mergeCell ref="X8:AK8"/>
    <mergeCell ref="P507:R507"/>
    <mergeCell ref="S507:AB507"/>
    <mergeCell ref="C507:O507"/>
  </mergeCells>
  <phoneticPr fontId="5" type="noConversion"/>
  <conditionalFormatting sqref="B10:B500">
    <cfRule type="expression" dxfId="10" priority="3">
      <formula>WEEKDAY(B10,1)=1</formula>
    </cfRule>
  </conditionalFormatting>
  <conditionalFormatting sqref="K11:L500">
    <cfRule type="cellIs" dxfId="9" priority="4" operator="greaterThan">
      <formula>0.00044</formula>
    </cfRule>
  </conditionalFormatting>
  <conditionalFormatting sqref="BE11:BE500">
    <cfRule type="expression" dxfId="8" priority="2">
      <formula>$BE11="❌"</formula>
    </cfRule>
  </conditionalFormatting>
  <dataValidations count="3">
    <dataValidation allowBlank="1" showInputMessage="1" showErrorMessage="1" sqref="M11:O500 I11:L504 P7 M501:M504 P506:P577 I650:J1048576 K578:M1048576 S7:V7 S506:S577 T506:V506 T508:V577" xr:uid="{D05D4A57-90FD-47C8-B11D-5205FBE53E14}"/>
    <dataValidation type="list" allowBlank="1" showInputMessage="1" showErrorMessage="1" sqref="P11:P255 P257:P500" xr:uid="{8621FAA2-1232-4CBD-B342-9F7EF12A28DD}">
      <formula1>"FULL FEED,SKIP-A-DAY"</formula1>
    </dataValidation>
    <dataValidation type="list" allowBlank="1" showInputMessage="1" showErrorMessage="1" sqref="P256" xr:uid="{C97D6F53-B92F-4757-8DD2-17BA55EBD446}">
      <formula1>"FULL FEED, SKIP-A-DAY"</formula1>
    </dataValidation>
  </dataValidation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BB1A-7C88-4509-B447-A83AB1570580}">
  <sheetPr codeName="Sheet6">
    <tabColor theme="8" tint="0.39997558519241921"/>
  </sheetPr>
  <dimension ref="A1:CB992"/>
  <sheetViews>
    <sheetView showGridLines="0" zoomScale="55" zoomScaleNormal="55" workbookViewId="0">
      <pane xSplit="2" ySplit="10" topLeftCell="BC297" activePane="bottomRight" state="frozen"/>
      <selection pane="bottomRight" activeCell="BC301" sqref="BC301"/>
      <selection pane="bottomLeft" activeCell="A11" sqref="A11"/>
      <selection pane="topRight" activeCell="C1" sqref="C1"/>
    </sheetView>
  </sheetViews>
  <sheetFormatPr defaultColWidth="21.125" defaultRowHeight="17.45" customHeight="1" outlineLevelCol="1"/>
  <cols>
    <col min="1" max="2" width="21.125" style="52"/>
    <col min="3" max="3" width="23.125" style="54" customWidth="1"/>
    <col min="4" max="5" width="21.125" style="54"/>
    <col min="6" max="6" width="22" style="54" customWidth="1"/>
    <col min="7" max="15" width="21.125" style="52" customWidth="1" outlineLevel="1"/>
    <col min="16" max="16" width="22.5" style="52" bestFit="1" customWidth="1"/>
    <col min="17" max="18" width="21.125" style="52"/>
    <col min="19" max="22" width="21.125" style="52" customWidth="1" outlineLevel="1"/>
    <col min="23" max="28" width="21.125" style="52"/>
    <col min="29" max="36" width="21.125" style="52" customWidth="1" outlineLevel="1"/>
    <col min="37" max="37" width="21.125" style="53" customWidth="1" outlineLevel="1"/>
    <col min="38" max="39" width="21.125" style="52"/>
    <col min="40" max="40" width="21.125" style="53"/>
    <col min="41" max="44" width="21.125" style="52"/>
    <col min="45" max="48" width="21.125" style="52" customWidth="1" outlineLevel="1"/>
    <col min="49" max="50" width="21.125" style="52"/>
    <col min="51" max="51" width="0" style="52" hidden="1" customWidth="1" outlineLevel="1"/>
    <col min="52" max="52" width="21.125" style="52" collapsed="1"/>
    <col min="53" max="53" width="21.125" style="52"/>
    <col min="54" max="54" width="0" style="52" hidden="1" customWidth="1" outlineLevel="1"/>
    <col min="55" max="55" width="63.25" style="52" customWidth="1" collapsed="1"/>
    <col min="56" max="59" width="21.125" style="52"/>
    <col min="60" max="65" width="21.125" style="54"/>
    <col min="66" max="16384" width="21.125" style="52"/>
  </cols>
  <sheetData>
    <row r="1" spans="1:80" ht="22.7" customHeight="1" thickBot="1">
      <c r="C1" s="52"/>
      <c r="D1" s="52"/>
      <c r="E1" s="52"/>
      <c r="F1" s="52"/>
    </row>
    <row r="2" spans="1:80" ht="22.7" customHeight="1" thickBot="1">
      <c r="A2" s="55" t="s">
        <v>0</v>
      </c>
      <c r="B2" s="56" t="e" cm="1">
        <f t="array" aca="1" ref="B2" ca="1">MID(CELL("filename",B2),FIND("]",CELL("filename",B2))+1,255)</f>
        <v>#VALUE!</v>
      </c>
      <c r="D2" s="52"/>
      <c r="E2" s="52"/>
      <c r="F2" s="52"/>
    </row>
    <row r="3" spans="1:80" ht="22.7" customHeight="1" thickBot="1">
      <c r="A3" s="55" t="s">
        <v>1</v>
      </c>
      <c r="B3" s="1">
        <v>6309</v>
      </c>
      <c r="C3" s="55" t="s">
        <v>2</v>
      </c>
      <c r="D3" s="2"/>
      <c r="E3" s="52"/>
    </row>
    <row r="4" spans="1:80" ht="22.7" customHeight="1" thickBot="1">
      <c r="A4" s="55" t="s">
        <v>3</v>
      </c>
      <c r="B4" s="1">
        <v>875</v>
      </c>
      <c r="C4" s="55" t="s">
        <v>2</v>
      </c>
      <c r="D4" s="2"/>
      <c r="E4" s="52"/>
    </row>
    <row r="5" spans="1:80" ht="22.7" customHeight="1" thickBot="1">
      <c r="A5" s="55" t="s">
        <v>4</v>
      </c>
      <c r="B5" s="3">
        <v>45751</v>
      </c>
      <c r="D5" s="57"/>
      <c r="E5" s="52"/>
      <c r="F5" s="52"/>
    </row>
    <row r="6" spans="1:80" ht="30" customHeight="1" thickBot="1">
      <c r="A6" s="203" t="e">
        <f ca="1">HYPERLINK("#'" &amp; $B$2 &amp; "'!A11","🔹 Daily")</f>
        <v>#VALUE!</v>
      </c>
      <c r="B6" s="204" t="str">
        <f>HYPERLINK("#Dashboard!A1", "📊 Dashboard")</f>
        <v>📊 Dashboard</v>
      </c>
      <c r="C6" s="205" t="s">
        <v>5</v>
      </c>
      <c r="D6" s="205" t="s">
        <v>5</v>
      </c>
      <c r="E6" s="205" t="s">
        <v>5</v>
      </c>
      <c r="F6" s="205" t="s">
        <v>5</v>
      </c>
      <c r="G6" s="205" t="s">
        <v>5</v>
      </c>
      <c r="H6" s="205" t="s">
        <v>5</v>
      </c>
      <c r="I6" s="205" t="s">
        <v>5</v>
      </c>
      <c r="J6" s="205" t="s">
        <v>5</v>
      </c>
      <c r="K6" s="205" t="s">
        <v>5</v>
      </c>
      <c r="L6" s="205" t="s">
        <v>5</v>
      </c>
      <c r="M6" s="205" t="s">
        <v>5</v>
      </c>
      <c r="N6" s="205" t="s">
        <v>5</v>
      </c>
      <c r="O6" s="205" t="s">
        <v>5</v>
      </c>
      <c r="P6" s="205" t="s">
        <v>5</v>
      </c>
      <c r="Q6" s="205" t="s">
        <v>5</v>
      </c>
      <c r="R6" s="205" t="s">
        <v>5</v>
      </c>
      <c r="S6" s="205" t="s">
        <v>5</v>
      </c>
      <c r="T6" s="205" t="s">
        <v>5</v>
      </c>
      <c r="U6" s="205" t="s">
        <v>5</v>
      </c>
      <c r="V6" s="205" t="s">
        <v>5</v>
      </c>
      <c r="W6" s="205" t="s">
        <v>5</v>
      </c>
      <c r="X6" s="205" t="s">
        <v>5</v>
      </c>
      <c r="Y6" s="205" t="s">
        <v>5</v>
      </c>
      <c r="Z6" s="205" t="s">
        <v>5</v>
      </c>
      <c r="AA6" s="205" t="s">
        <v>5</v>
      </c>
      <c r="AB6" s="205" t="s">
        <v>5</v>
      </c>
      <c r="AC6" s="205" t="s">
        <v>5</v>
      </c>
      <c r="AD6" s="205" t="s">
        <v>5</v>
      </c>
      <c r="AE6" s="205" t="s">
        <v>5</v>
      </c>
      <c r="AF6" s="205" t="s">
        <v>5</v>
      </c>
      <c r="AG6" s="205" t="s">
        <v>5</v>
      </c>
      <c r="AH6" s="206" t="s">
        <v>5</v>
      </c>
      <c r="AI6" s="207"/>
      <c r="AJ6" s="207"/>
      <c r="AK6" s="208"/>
      <c r="AL6" s="207"/>
      <c r="AM6" s="207"/>
      <c r="AN6" s="208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</row>
    <row r="7" spans="1:80" ht="30" customHeight="1" thickBot="1">
      <c r="A7" s="210" t="e">
        <f ca="1">HYPERLINK("#'" &amp; $B$2 &amp; "'!A508", "📆 Weekly Data")</f>
        <v>#VALUE!</v>
      </c>
      <c r="B7" s="211" t="str">
        <f>HYPERLINK("#Chart!A1","📈 Chart")</f>
        <v>📈 Chart</v>
      </c>
      <c r="C7" s="242" t="s">
        <v>6</v>
      </c>
      <c r="D7" s="242" t="s">
        <v>7</v>
      </c>
      <c r="E7" s="242" t="s">
        <v>8</v>
      </c>
      <c r="F7" s="242" t="s">
        <v>9</v>
      </c>
      <c r="G7" s="242" t="s">
        <v>10</v>
      </c>
      <c r="H7" s="242" t="s">
        <v>11</v>
      </c>
      <c r="I7" s="242" t="s">
        <v>12</v>
      </c>
      <c r="J7" s="242" t="s">
        <v>13</v>
      </c>
      <c r="K7" s="242" t="s">
        <v>14</v>
      </c>
      <c r="L7" s="242" t="s">
        <v>15</v>
      </c>
      <c r="M7" s="242" t="s">
        <v>16</v>
      </c>
      <c r="N7" s="242" t="s">
        <v>17</v>
      </c>
      <c r="O7" s="242" t="s">
        <v>18</v>
      </c>
      <c r="P7" s="242" t="s">
        <v>19</v>
      </c>
      <c r="Q7" s="242" t="s">
        <v>20</v>
      </c>
      <c r="R7" s="242" t="s">
        <v>21</v>
      </c>
      <c r="S7" s="242" t="s">
        <v>22</v>
      </c>
      <c r="T7" s="242" t="s">
        <v>23</v>
      </c>
      <c r="U7" s="242" t="s">
        <v>24</v>
      </c>
      <c r="V7" s="242" t="s">
        <v>25</v>
      </c>
      <c r="W7" s="242" t="s">
        <v>26</v>
      </c>
      <c r="X7" s="242" t="s">
        <v>27</v>
      </c>
      <c r="Y7" s="242" t="s">
        <v>28</v>
      </c>
      <c r="Z7" s="242" t="s">
        <v>29</v>
      </c>
      <c r="AA7" s="242" t="s">
        <v>30</v>
      </c>
      <c r="AB7" s="242" t="s">
        <v>31</v>
      </c>
      <c r="AC7" s="243" t="s">
        <v>32</v>
      </c>
      <c r="AD7" s="243" t="s">
        <v>33</v>
      </c>
      <c r="AE7" s="242" t="s">
        <v>34</v>
      </c>
      <c r="AF7" s="243" t="s">
        <v>35</v>
      </c>
      <c r="AG7" s="242" t="s">
        <v>36</v>
      </c>
      <c r="AH7" s="243" t="s">
        <v>37</v>
      </c>
      <c r="AI7" s="207"/>
      <c r="AJ7" s="207"/>
      <c r="AK7" s="208"/>
      <c r="AL7" s="207"/>
      <c r="AM7" s="207"/>
      <c r="AN7" s="208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</row>
    <row r="8" spans="1:80" ht="25.15" customHeight="1" thickBot="1">
      <c r="C8" s="262" t="s">
        <v>38</v>
      </c>
      <c r="D8" s="263"/>
      <c r="E8" s="263"/>
      <c r="F8" s="263"/>
      <c r="G8" s="263"/>
      <c r="H8" s="263"/>
      <c r="I8" s="263"/>
      <c r="J8" s="263"/>
      <c r="K8" s="263"/>
      <c r="L8" s="263"/>
      <c r="M8" s="264"/>
      <c r="N8" s="262" t="s">
        <v>39</v>
      </c>
      <c r="O8" s="263"/>
      <c r="P8" s="263"/>
      <c r="Q8" s="263"/>
      <c r="R8" s="263"/>
      <c r="S8" s="263"/>
      <c r="T8" s="263"/>
      <c r="U8" s="263" t="s">
        <v>40</v>
      </c>
      <c r="V8" s="264"/>
      <c r="W8" s="158"/>
      <c r="X8" s="263"/>
      <c r="Y8" s="263"/>
      <c r="Z8" s="263"/>
      <c r="AA8" s="263"/>
      <c r="AB8" s="263"/>
      <c r="AC8" s="263"/>
      <c r="AD8" s="263"/>
      <c r="AE8" s="263"/>
      <c r="AF8" s="263"/>
      <c r="AG8" s="263"/>
      <c r="AH8" s="263"/>
      <c r="AI8" s="263"/>
      <c r="AJ8" s="263"/>
      <c r="AK8" s="264"/>
      <c r="AL8" s="262" t="s">
        <v>41</v>
      </c>
      <c r="AM8" s="263"/>
      <c r="AN8" s="263"/>
      <c r="AO8" s="264"/>
      <c r="AP8" s="262" t="s">
        <v>42</v>
      </c>
      <c r="AQ8" s="263"/>
      <c r="AR8" s="263"/>
      <c r="AS8" s="263"/>
      <c r="AT8" s="263"/>
      <c r="AU8" s="263"/>
      <c r="AV8" s="264"/>
      <c r="AW8" s="262" t="s">
        <v>43</v>
      </c>
      <c r="AX8" s="263"/>
      <c r="AY8" s="263"/>
      <c r="AZ8" s="263"/>
      <c r="BA8" s="263"/>
      <c r="BB8" s="264"/>
      <c r="BC8" s="161" t="s">
        <v>44</v>
      </c>
      <c r="BH8" s="52"/>
      <c r="BI8" s="52"/>
      <c r="BJ8" s="52"/>
      <c r="BK8" s="52"/>
      <c r="BL8" s="52"/>
      <c r="BM8" s="52"/>
      <c r="BW8" s="54"/>
      <c r="BX8" s="54"/>
      <c r="BY8" s="54"/>
      <c r="BZ8" s="54"/>
      <c r="CA8" s="54"/>
      <c r="CB8" s="54"/>
    </row>
    <row r="9" spans="1:80" ht="30" customHeight="1" thickBot="1">
      <c r="A9" s="198" t="s">
        <v>45</v>
      </c>
      <c r="B9" s="199" t="s">
        <v>46</v>
      </c>
      <c r="C9" s="198" t="s">
        <v>7</v>
      </c>
      <c r="D9" s="198" t="s">
        <v>9</v>
      </c>
      <c r="E9" s="198" t="s">
        <v>6</v>
      </c>
      <c r="F9" s="198" t="s">
        <v>8</v>
      </c>
      <c r="G9" s="198" t="s">
        <v>47</v>
      </c>
      <c r="H9" s="198" t="s">
        <v>48</v>
      </c>
      <c r="I9" s="198" t="s">
        <v>14</v>
      </c>
      <c r="J9" s="198" t="s">
        <v>15</v>
      </c>
      <c r="K9" s="198" t="s">
        <v>16</v>
      </c>
      <c r="L9" s="198" t="s">
        <v>17</v>
      </c>
      <c r="M9" s="198" t="s">
        <v>49</v>
      </c>
      <c r="N9" s="198" t="s">
        <v>50</v>
      </c>
      <c r="O9" s="198" t="s">
        <v>18</v>
      </c>
      <c r="P9" s="198" t="s">
        <v>51</v>
      </c>
      <c r="Q9" s="198" t="s">
        <v>52</v>
      </c>
      <c r="R9" s="198" t="s">
        <v>53</v>
      </c>
      <c r="S9" s="198" t="s">
        <v>54</v>
      </c>
      <c r="T9" s="198" t="s">
        <v>55</v>
      </c>
      <c r="U9" s="198" t="s">
        <v>56</v>
      </c>
      <c r="V9" s="198" t="s">
        <v>57</v>
      </c>
      <c r="W9" s="200" t="s">
        <v>60</v>
      </c>
      <c r="X9" s="200" t="s">
        <v>61</v>
      </c>
      <c r="Y9" s="200" t="s">
        <v>62</v>
      </c>
      <c r="Z9" s="200" t="s">
        <v>63</v>
      </c>
      <c r="AA9" s="200" t="s">
        <v>64</v>
      </c>
      <c r="AB9" s="200" t="s">
        <v>65</v>
      </c>
      <c r="AC9" s="200" t="s">
        <v>66</v>
      </c>
      <c r="AD9" s="200" t="s">
        <v>67</v>
      </c>
      <c r="AE9" s="200" t="s">
        <v>68</v>
      </c>
      <c r="AF9" s="200" t="s">
        <v>26</v>
      </c>
      <c r="AG9" s="200" t="s">
        <v>27</v>
      </c>
      <c r="AH9" s="200" t="s">
        <v>28</v>
      </c>
      <c r="AI9" s="200" t="s">
        <v>29</v>
      </c>
      <c r="AJ9" s="200" t="s">
        <v>69</v>
      </c>
      <c r="AK9" s="200" t="s">
        <v>30</v>
      </c>
      <c r="AL9" s="201" t="s">
        <v>70</v>
      </c>
      <c r="AM9" s="202" t="s">
        <v>71</v>
      </c>
      <c r="AN9" s="201" t="s">
        <v>72</v>
      </c>
      <c r="AO9" s="201" t="s">
        <v>73</v>
      </c>
      <c r="AP9" s="201" t="s">
        <v>74</v>
      </c>
      <c r="AQ9" s="201" t="s">
        <v>75</v>
      </c>
      <c r="AR9" s="201" t="s">
        <v>76</v>
      </c>
      <c r="AS9" s="201" t="s">
        <v>77</v>
      </c>
      <c r="AT9" s="201" t="s">
        <v>78</v>
      </c>
      <c r="AU9" s="201" t="s">
        <v>79</v>
      </c>
      <c r="AV9" s="201" t="s">
        <v>80</v>
      </c>
      <c r="AW9" s="201" t="s">
        <v>81</v>
      </c>
      <c r="AX9" s="201" t="s">
        <v>82</v>
      </c>
      <c r="AY9" s="201" t="s">
        <v>83</v>
      </c>
      <c r="AZ9" s="201" t="s">
        <v>84</v>
      </c>
      <c r="BA9" s="201" t="s">
        <v>85</v>
      </c>
      <c r="BB9" s="201" t="s">
        <v>86</v>
      </c>
      <c r="BC9" s="201" t="s">
        <v>44</v>
      </c>
      <c r="BH9" s="52"/>
      <c r="BI9" s="52"/>
      <c r="BJ9" s="52"/>
      <c r="BK9" s="52"/>
      <c r="BL9" s="52"/>
      <c r="BM9" s="52"/>
      <c r="BW9" s="54"/>
      <c r="BX9" s="54"/>
      <c r="BY9" s="54"/>
      <c r="BZ9" s="54"/>
      <c r="CA9" s="54"/>
      <c r="CB9" s="54"/>
    </row>
    <row r="10" spans="1:80" ht="17.45" customHeight="1" thickTop="1" thickBot="1">
      <c r="A10" s="58">
        <v>0</v>
      </c>
      <c r="B10" s="174">
        <f>B5</f>
        <v>45751</v>
      </c>
      <c r="C10" s="60"/>
      <c r="D10" s="61"/>
      <c r="E10" s="60"/>
      <c r="F10" s="61"/>
      <c r="G10" s="62">
        <f>B4-D4</f>
        <v>875</v>
      </c>
      <c r="H10" s="63">
        <f>B3-D3</f>
        <v>6309</v>
      </c>
      <c r="I10" s="60"/>
      <c r="J10" s="60"/>
      <c r="K10" s="60"/>
      <c r="L10" s="64"/>
      <c r="M10" s="64"/>
      <c r="N10" s="64"/>
      <c r="O10" s="65">
        <v>5.0000000000000001E-4</v>
      </c>
      <c r="P10" s="66"/>
      <c r="Q10" s="60"/>
      <c r="R10" s="60"/>
      <c r="S10" s="60"/>
      <c r="T10" s="60"/>
      <c r="U10" s="60"/>
      <c r="V10" s="60"/>
      <c r="W10" s="67"/>
      <c r="X10" s="67"/>
      <c r="Y10" s="67"/>
      <c r="Z10" s="67"/>
      <c r="AA10" s="67"/>
      <c r="AB10" s="67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9"/>
      <c r="AN10" s="68"/>
      <c r="AO10" s="70"/>
      <c r="AP10" s="68"/>
      <c r="AQ10" s="68"/>
      <c r="AR10" s="68"/>
      <c r="AS10" s="68"/>
      <c r="AT10" s="68"/>
      <c r="AU10" s="68"/>
      <c r="AV10" s="70"/>
      <c r="AW10" s="68"/>
      <c r="AX10" s="68"/>
      <c r="AY10" s="68"/>
      <c r="AZ10" s="68"/>
      <c r="BA10" s="68"/>
      <c r="BB10" s="70"/>
      <c r="BC10" s="68"/>
      <c r="BH10" s="52"/>
      <c r="BI10" s="52"/>
      <c r="BJ10" s="52"/>
      <c r="BK10" s="52"/>
      <c r="BL10" s="52"/>
      <c r="BM10" s="52"/>
      <c r="BW10" s="54"/>
      <c r="BX10" s="54"/>
      <c r="BY10" s="54"/>
      <c r="BZ10" s="54"/>
      <c r="CA10" s="54"/>
      <c r="CB10" s="54"/>
    </row>
    <row r="11" spans="1:80" ht="17.45" customHeight="1" thickTop="1">
      <c r="A11" s="71">
        <f>A10+1.1</f>
        <v>1.1000000000000001</v>
      </c>
      <c r="B11" s="175">
        <f>B10+1</f>
        <v>45752</v>
      </c>
      <c r="C11" s="4"/>
      <c r="D11" s="5"/>
      <c r="E11" s="6"/>
      <c r="F11" s="5">
        <v>3</v>
      </c>
      <c r="G11" s="74">
        <f>G10-E11-C11</f>
        <v>875</v>
      </c>
      <c r="H11" s="75">
        <f>H10-F11-D11</f>
        <v>6306</v>
      </c>
      <c r="I11" s="76">
        <f>IFERROR(C11/G10,0)</f>
        <v>0</v>
      </c>
      <c r="J11" s="77">
        <f>IFERROR(E11/G10,0)</f>
        <v>0</v>
      </c>
      <c r="K11" s="77">
        <f>IFERROR(D11/H10,0)</f>
        <v>0</v>
      </c>
      <c r="L11" s="77">
        <f>IFERROR(F11/H10,0)</f>
        <v>4.7551117451260106E-4</v>
      </c>
      <c r="M11" s="78">
        <f ca="1">IF(ROW()=11,
   IF($B$4&gt;0,E11/$B$4,""),
   IF($B$4&gt;0,
      (OFFSET(M11,-1,0)*$B$4 + E11)/$B$4,
      "")
)</f>
        <v>0</v>
      </c>
      <c r="N11" s="78">
        <f ca="1">IF(ROW()=11,
   IF($B$3&gt;0,F11/$B$3,""),
   IF($B$3&gt;0,
      (OFFSET(N11,-1,0)*$B$3 + F11)/$B$3,
      "")
)</f>
        <v>4.7551117451260106E-4</v>
      </c>
      <c r="O11" s="78">
        <f>$O$10</f>
        <v>5.0000000000000001E-4</v>
      </c>
      <c r="P11" s="7" t="s">
        <v>184</v>
      </c>
      <c r="Q11" s="8">
        <v>13</v>
      </c>
      <c r="R11" s="7">
        <v>16</v>
      </c>
      <c r="S11" s="79">
        <f t="shared" ref="S11:S42" si="0">IF($P11="FULL FEED",Q11,Q11/2)</f>
        <v>13</v>
      </c>
      <c r="T11" s="80">
        <f t="shared" ref="T11:T42" si="1">IF($P11="FULL FEED",R11,R11/2)</f>
        <v>16</v>
      </c>
      <c r="U11" s="81">
        <f t="shared" ref="U11:U42" si="2">IF($P11="FULL FEED",(Q11*G11/1000),(Q11*2*G11/1000))</f>
        <v>11.375</v>
      </c>
      <c r="V11" s="82">
        <f t="shared" ref="V11:V42" si="3">IF($P11="FULL FEED",(R11*H11/1000),(R11*2*H11/1000))</f>
        <v>100.896</v>
      </c>
      <c r="W11" s="4"/>
      <c r="X11" s="4"/>
      <c r="Y11" s="6"/>
      <c r="Z11" s="6"/>
      <c r="AA11" s="6"/>
      <c r="AB11" s="6"/>
      <c r="AC11" s="83">
        <f t="shared" ref="AC11:AC74" si="4">SUM(X11,Y11,Z11,AA11)</f>
        <v>0</v>
      </c>
      <c r="AD11" s="80">
        <f t="shared" ref="AD11:AD74" si="5">W11-AC11</f>
        <v>0</v>
      </c>
      <c r="AE11" s="76">
        <f t="shared" ref="AE11:AE42" si="6">IFERROR(W11/H10,0)</f>
        <v>0</v>
      </c>
      <c r="AF11" s="84">
        <f t="shared" ref="AF11:AF42" si="7">IFERROR(X11/$W11,0)</f>
        <v>0</v>
      </c>
      <c r="AG11" s="85">
        <f t="shared" ref="AG11:AG42" si="8">IFERROR(Y11/$W11,0)</f>
        <v>0</v>
      </c>
      <c r="AH11" s="85">
        <f t="shared" ref="AH11:AH42" si="9">IFERROR(Z11/$W11,0)</f>
        <v>0</v>
      </c>
      <c r="AI11" s="77">
        <f t="shared" ref="AI11:AI42" si="10">IFERROR(AA11/$W11,0)</f>
        <v>0</v>
      </c>
      <c r="AJ11" s="84">
        <f t="shared" ref="AJ11:AJ74" si="11">IFERROR(AC11/W11,0)</f>
        <v>0</v>
      </c>
      <c r="AK11" s="77">
        <f t="shared" ref="AK11:AK74" si="12">IFERROR(AD11/W11,0)</f>
        <v>0</v>
      </c>
      <c r="AL11" s="5">
        <v>137</v>
      </c>
      <c r="AM11" s="9"/>
      <c r="AN11" s="5">
        <v>138</v>
      </c>
      <c r="AO11" s="10"/>
      <c r="AP11" s="5"/>
      <c r="AQ11" s="5"/>
      <c r="AR11" s="5"/>
      <c r="AS11" s="80" t="str">
        <f>IF(OR(AR11="",AP11=""),"", (AR11-AP11)/100*1000)</f>
        <v/>
      </c>
      <c r="AT11" s="80" t="str">
        <f ca="1">IF(OR(AP12="",OFFSET(AP12,-1,0)=""),"", (AP12-OFFSET(AP12,-1,0))/100*1000)</f>
        <v/>
      </c>
      <c r="AU11" s="80" t="str">
        <f>IFERROR(IF(OR(AP11="",AR11="",K11="",L11=""),"", ((AR11-AP11)/100*1000)/(U11+V11)),0)</f>
        <v/>
      </c>
      <c r="AV11" s="80" t="str">
        <f ca="1">IF(OR(AP11="",AP12="",M11="",N11=""),"", ((AP12-AP11)/100*1000)/((G11+H11))*1000)</f>
        <v/>
      </c>
      <c r="AW11" s="165"/>
      <c r="AX11" s="165"/>
      <c r="AY11" s="80" t="str">
        <f>IF(OR(AW11="",AX11=""),"",MOD(AX11-AW11,1)*24)</f>
        <v/>
      </c>
      <c r="AZ11" s="165"/>
      <c r="BA11" s="165"/>
      <c r="BB11" s="80" t="str">
        <f>IF(OR(AZ11="",BA11=""),"",MOD(BA11-AZ11,1)*24)</f>
        <v/>
      </c>
      <c r="BC11" s="5"/>
      <c r="BH11" s="52"/>
      <c r="BI11" s="52"/>
      <c r="BJ11" s="52"/>
      <c r="BK11" s="52"/>
      <c r="BL11" s="52"/>
      <c r="BM11" s="52"/>
      <c r="BW11" s="54"/>
      <c r="BX11" s="54"/>
      <c r="BY11" s="54"/>
      <c r="BZ11" s="54"/>
      <c r="CA11" s="54"/>
      <c r="CB11" s="54"/>
    </row>
    <row r="12" spans="1:80" ht="17.45" customHeight="1">
      <c r="A12" s="86">
        <f t="shared" ref="A12:A17" si="13">A11+0.1</f>
        <v>1.2000000000000002</v>
      </c>
      <c r="B12" s="176">
        <f t="shared" ref="B12:B73" si="14">B11+1</f>
        <v>45753</v>
      </c>
      <c r="C12" s="8"/>
      <c r="D12" s="11"/>
      <c r="E12" s="12"/>
      <c r="F12" s="11">
        <v>5</v>
      </c>
      <c r="G12" s="74">
        <f t="shared" ref="G12:H27" si="15">G11-E12-C12</f>
        <v>875</v>
      </c>
      <c r="H12" s="75">
        <f t="shared" si="15"/>
        <v>6301</v>
      </c>
      <c r="I12" s="88">
        <f t="shared" ref="I12:I75" si="16">IFERROR(C12/G11,0)</f>
        <v>0</v>
      </c>
      <c r="J12" s="78">
        <f t="shared" ref="J12:J75" si="17">IFERROR(E12/G11,0)</f>
        <v>0</v>
      </c>
      <c r="K12" s="78">
        <f t="shared" ref="K12:K75" si="18">IFERROR(D12/H11,0)</f>
        <v>0</v>
      </c>
      <c r="L12" s="78">
        <f t="shared" ref="L12:L75" si="19">IFERROR(F12/H11,0)</f>
        <v>7.9289565493181099E-4</v>
      </c>
      <c r="M12" s="78">
        <f t="shared" ref="M12:M75" ca="1" si="20">IF(ROW()=11,
   IF($B$4&gt;0,E12/$B$4,""),
   IF($B$4&gt;0,
      (OFFSET(M12,-1,0)*$B$4 + E12)/$B$4,
      "")
)</f>
        <v>0</v>
      </c>
      <c r="N12" s="78">
        <f t="shared" ref="N12:N75" ca="1" si="21">IF(ROW()=11,
   IF($B$3&gt;0,F12/$B$3,""),
   IF($B$3&gt;0,
      (OFFSET(N12,-1,0)*$B$3 + F12)/$B$3,
      "")
)</f>
        <v>1.2680297987002695E-3</v>
      </c>
      <c r="O12" s="78">
        <f t="shared" ref="O12:O75" si="22">$O$10</f>
        <v>5.0000000000000001E-4</v>
      </c>
      <c r="P12" s="13" t="s">
        <v>184</v>
      </c>
      <c r="Q12" s="8">
        <v>16</v>
      </c>
      <c r="R12" s="13">
        <v>19</v>
      </c>
      <c r="S12" s="89">
        <f t="shared" si="0"/>
        <v>16</v>
      </c>
      <c r="T12" s="75">
        <f t="shared" si="1"/>
        <v>19</v>
      </c>
      <c r="U12" s="90">
        <f t="shared" si="2"/>
        <v>14</v>
      </c>
      <c r="V12" s="82">
        <f t="shared" si="3"/>
        <v>119.71899999999999</v>
      </c>
      <c r="W12" s="8"/>
      <c r="X12" s="8"/>
      <c r="Y12" s="12"/>
      <c r="Z12" s="12"/>
      <c r="AA12" s="12"/>
      <c r="AB12" s="12"/>
      <c r="AC12" s="91">
        <f t="shared" si="4"/>
        <v>0</v>
      </c>
      <c r="AD12" s="75">
        <f t="shared" si="5"/>
        <v>0</v>
      </c>
      <c r="AE12" s="88">
        <f t="shared" si="6"/>
        <v>0</v>
      </c>
      <c r="AF12" s="92">
        <f t="shared" si="7"/>
        <v>0</v>
      </c>
      <c r="AG12" s="93">
        <f t="shared" si="8"/>
        <v>0</v>
      </c>
      <c r="AH12" s="93">
        <f t="shared" si="9"/>
        <v>0</v>
      </c>
      <c r="AI12" s="78">
        <f t="shared" si="10"/>
        <v>0</v>
      </c>
      <c r="AJ12" s="92">
        <f t="shared" si="11"/>
        <v>0</v>
      </c>
      <c r="AK12" s="78">
        <f t="shared" si="12"/>
        <v>0</v>
      </c>
      <c r="AL12" s="11"/>
      <c r="AM12" s="14"/>
      <c r="AN12" s="11"/>
      <c r="AO12" s="15"/>
      <c r="AP12" s="11"/>
      <c r="AQ12" s="11"/>
      <c r="AR12" s="11"/>
      <c r="AS12" s="75" t="str">
        <f t="shared" ref="AS12:AS75" si="23">IF(OR(AR12="",AP12=""),"", (AR12-AP12)/100*1000)</f>
        <v/>
      </c>
      <c r="AT12" s="75" t="str">
        <f t="shared" ref="AT12:AT75" ca="1" si="24">IF(OR(AP13="",OFFSET(AP13,-1,0)=""),"", (AP13-OFFSET(AP13,-1,0))/100*1000)</f>
        <v/>
      </c>
      <c r="AU12" s="75" t="str">
        <f t="shared" ref="AU12:AU75" si="25">IFERROR(IF(OR(AP12="",AR12="",K12="",L12=""),"", ((AR12-AP12)/100*1000)/(U12+V12)),0)</f>
        <v/>
      </c>
      <c r="AV12" s="75" t="str">
        <f t="shared" ref="AV12:AV75" ca="1" si="26">IF(OR(AP12="",AP13="",M12="",N12=""),"", ((AP13-AP12)/100*1000)/((G12+H12))*1000)</f>
        <v/>
      </c>
      <c r="AW12" s="169"/>
      <c r="AX12" s="169"/>
      <c r="AY12" s="75" t="str">
        <f t="shared" ref="AY12:AY75" si="27">IF(OR(AW12="",AX12=""),"",MOD(AX12-AW12,1)*24)</f>
        <v/>
      </c>
      <c r="AZ12" s="169"/>
      <c r="BA12" s="169"/>
      <c r="BB12" s="75" t="str">
        <f t="shared" ref="BB12:BB75" si="28">IF(OR(AZ12="",BA12=""),"",MOD(BA12-AZ12,1)*24)</f>
        <v/>
      </c>
      <c r="BC12" s="11"/>
      <c r="BH12" s="52"/>
      <c r="BI12" s="52"/>
      <c r="BJ12" s="52"/>
      <c r="BK12" s="52"/>
      <c r="BL12" s="52"/>
      <c r="BM12" s="52"/>
      <c r="BW12" s="54"/>
      <c r="BX12" s="54"/>
      <c r="BY12" s="54"/>
      <c r="BZ12" s="54"/>
      <c r="CA12" s="54"/>
      <c r="CB12" s="54"/>
    </row>
    <row r="13" spans="1:80" ht="17.45" customHeight="1">
      <c r="A13" s="94">
        <f t="shared" si="13"/>
        <v>1.3000000000000003</v>
      </c>
      <c r="B13" s="176">
        <f t="shared" si="14"/>
        <v>45754</v>
      </c>
      <c r="C13" s="8"/>
      <c r="D13" s="11"/>
      <c r="E13" s="12"/>
      <c r="F13" s="11"/>
      <c r="G13" s="74">
        <f t="shared" si="15"/>
        <v>875</v>
      </c>
      <c r="H13" s="75">
        <f t="shared" si="15"/>
        <v>6301</v>
      </c>
      <c r="I13" s="88">
        <f t="shared" si="16"/>
        <v>0</v>
      </c>
      <c r="J13" s="78">
        <f t="shared" si="17"/>
        <v>0</v>
      </c>
      <c r="K13" s="78">
        <f t="shared" si="18"/>
        <v>0</v>
      </c>
      <c r="L13" s="78">
        <f t="shared" si="19"/>
        <v>0</v>
      </c>
      <c r="M13" s="78">
        <f t="shared" ca="1" si="20"/>
        <v>0</v>
      </c>
      <c r="N13" s="78">
        <f t="shared" ca="1" si="21"/>
        <v>1.2680297987002695E-3</v>
      </c>
      <c r="O13" s="78">
        <f t="shared" si="22"/>
        <v>5.0000000000000001E-4</v>
      </c>
      <c r="P13" s="13" t="s">
        <v>184</v>
      </c>
      <c r="Q13" s="8">
        <v>19</v>
      </c>
      <c r="R13" s="13">
        <v>22</v>
      </c>
      <c r="S13" s="89">
        <f t="shared" si="0"/>
        <v>19</v>
      </c>
      <c r="T13" s="75">
        <f t="shared" si="1"/>
        <v>22</v>
      </c>
      <c r="U13" s="90">
        <f t="shared" si="2"/>
        <v>16.625</v>
      </c>
      <c r="V13" s="82">
        <f t="shared" si="3"/>
        <v>138.62200000000001</v>
      </c>
      <c r="W13" s="8"/>
      <c r="X13" s="8"/>
      <c r="Y13" s="12"/>
      <c r="Z13" s="12"/>
      <c r="AA13" s="12"/>
      <c r="AB13" s="12"/>
      <c r="AC13" s="91">
        <f t="shared" si="4"/>
        <v>0</v>
      </c>
      <c r="AD13" s="75">
        <f t="shared" si="5"/>
        <v>0</v>
      </c>
      <c r="AE13" s="88">
        <f t="shared" si="6"/>
        <v>0</v>
      </c>
      <c r="AF13" s="92">
        <f t="shared" si="7"/>
        <v>0</v>
      </c>
      <c r="AG13" s="93">
        <f t="shared" si="8"/>
        <v>0</v>
      </c>
      <c r="AH13" s="93">
        <f t="shared" si="9"/>
        <v>0</v>
      </c>
      <c r="AI13" s="78">
        <f t="shared" si="10"/>
        <v>0</v>
      </c>
      <c r="AJ13" s="92">
        <f t="shared" si="11"/>
        <v>0</v>
      </c>
      <c r="AK13" s="78">
        <f t="shared" si="12"/>
        <v>0</v>
      </c>
      <c r="AL13" s="11"/>
      <c r="AM13" s="14"/>
      <c r="AN13" s="11"/>
      <c r="AO13" s="15"/>
      <c r="AP13" s="11"/>
      <c r="AQ13" s="11"/>
      <c r="AR13" s="11"/>
      <c r="AS13" s="75" t="str">
        <f t="shared" si="23"/>
        <v/>
      </c>
      <c r="AT13" s="75" t="str">
        <f t="shared" ca="1" si="24"/>
        <v/>
      </c>
      <c r="AU13" s="75" t="str">
        <f t="shared" si="25"/>
        <v/>
      </c>
      <c r="AV13" s="75" t="str">
        <f t="shared" ca="1" si="26"/>
        <v/>
      </c>
      <c r="AW13" s="169"/>
      <c r="AX13" s="169"/>
      <c r="AY13" s="75" t="str">
        <f t="shared" si="27"/>
        <v/>
      </c>
      <c r="AZ13" s="169"/>
      <c r="BA13" s="169"/>
      <c r="BB13" s="75" t="str">
        <f t="shared" si="28"/>
        <v/>
      </c>
      <c r="BC13" s="11"/>
      <c r="BH13" s="52"/>
      <c r="BI13" s="52"/>
      <c r="BJ13" s="52"/>
      <c r="BK13" s="52"/>
      <c r="BL13" s="52"/>
      <c r="BM13" s="52"/>
      <c r="BW13" s="54"/>
      <c r="BX13" s="54"/>
      <c r="BY13" s="54"/>
      <c r="BZ13" s="54"/>
      <c r="CA13" s="54"/>
      <c r="CB13" s="54"/>
    </row>
    <row r="14" spans="1:80" ht="17.45" customHeight="1">
      <c r="A14" s="86">
        <f t="shared" si="13"/>
        <v>1.4000000000000004</v>
      </c>
      <c r="B14" s="176">
        <f t="shared" si="14"/>
        <v>45755</v>
      </c>
      <c r="C14" s="8"/>
      <c r="D14" s="11"/>
      <c r="E14" s="12">
        <v>1</v>
      </c>
      <c r="F14" s="11">
        <v>1</v>
      </c>
      <c r="G14" s="74">
        <f t="shared" si="15"/>
        <v>874</v>
      </c>
      <c r="H14" s="75">
        <f t="shared" si="15"/>
        <v>6300</v>
      </c>
      <c r="I14" s="88">
        <f t="shared" si="16"/>
        <v>0</v>
      </c>
      <c r="J14" s="78">
        <f t="shared" si="17"/>
        <v>1.1428571428571429E-3</v>
      </c>
      <c r="K14" s="78">
        <f t="shared" si="18"/>
        <v>0</v>
      </c>
      <c r="L14" s="78">
        <f t="shared" si="19"/>
        <v>1.5870496746548166E-4</v>
      </c>
      <c r="M14" s="78">
        <f t="shared" ca="1" si="20"/>
        <v>1.1428571428571429E-3</v>
      </c>
      <c r="N14" s="78">
        <f t="shared" ca="1" si="21"/>
        <v>1.4265335235378032E-3</v>
      </c>
      <c r="O14" s="78">
        <f t="shared" si="22"/>
        <v>5.0000000000000001E-4</v>
      </c>
      <c r="P14" s="13" t="s">
        <v>184</v>
      </c>
      <c r="Q14" s="8">
        <v>22</v>
      </c>
      <c r="R14" s="13">
        <v>25</v>
      </c>
      <c r="S14" s="89">
        <f t="shared" si="0"/>
        <v>22</v>
      </c>
      <c r="T14" s="75">
        <f t="shared" si="1"/>
        <v>25</v>
      </c>
      <c r="U14" s="90">
        <f t="shared" si="2"/>
        <v>19.228000000000002</v>
      </c>
      <c r="V14" s="82">
        <f t="shared" si="3"/>
        <v>157.5</v>
      </c>
      <c r="W14" s="8"/>
      <c r="X14" s="8"/>
      <c r="Y14" s="12"/>
      <c r="Z14" s="12"/>
      <c r="AA14" s="12"/>
      <c r="AB14" s="12"/>
      <c r="AC14" s="91">
        <f t="shared" si="4"/>
        <v>0</v>
      </c>
      <c r="AD14" s="75">
        <f t="shared" si="5"/>
        <v>0</v>
      </c>
      <c r="AE14" s="88">
        <f t="shared" si="6"/>
        <v>0</v>
      </c>
      <c r="AF14" s="92">
        <f t="shared" si="7"/>
        <v>0</v>
      </c>
      <c r="AG14" s="93">
        <f t="shared" si="8"/>
        <v>0</v>
      </c>
      <c r="AH14" s="93">
        <f t="shared" si="9"/>
        <v>0</v>
      </c>
      <c r="AI14" s="78">
        <f t="shared" si="10"/>
        <v>0</v>
      </c>
      <c r="AJ14" s="92">
        <f t="shared" si="11"/>
        <v>0</v>
      </c>
      <c r="AK14" s="78">
        <f t="shared" si="12"/>
        <v>0</v>
      </c>
      <c r="AL14" s="11"/>
      <c r="AM14" s="14"/>
      <c r="AN14" s="11"/>
      <c r="AO14" s="15"/>
      <c r="AP14" s="11"/>
      <c r="AQ14" s="11"/>
      <c r="AR14" s="11"/>
      <c r="AS14" s="75" t="str">
        <f t="shared" si="23"/>
        <v/>
      </c>
      <c r="AT14" s="75" t="str">
        <f t="shared" ca="1" si="24"/>
        <v/>
      </c>
      <c r="AU14" s="75" t="str">
        <f t="shared" si="25"/>
        <v/>
      </c>
      <c r="AV14" s="75" t="str">
        <f t="shared" ca="1" si="26"/>
        <v/>
      </c>
      <c r="AW14" s="169"/>
      <c r="AX14" s="169"/>
      <c r="AY14" s="75" t="str">
        <f t="shared" si="27"/>
        <v/>
      </c>
      <c r="AZ14" s="169"/>
      <c r="BA14" s="169"/>
      <c r="BB14" s="75" t="str">
        <f t="shared" si="28"/>
        <v/>
      </c>
      <c r="BC14" s="11"/>
      <c r="BH14" s="52"/>
      <c r="BI14" s="52"/>
      <c r="BJ14" s="52"/>
      <c r="BK14" s="52"/>
      <c r="BL14" s="52"/>
      <c r="BM14" s="52"/>
      <c r="BW14" s="54"/>
      <c r="BX14" s="54"/>
      <c r="BY14" s="54"/>
      <c r="BZ14" s="54"/>
      <c r="CA14" s="54"/>
      <c r="CB14" s="54"/>
    </row>
    <row r="15" spans="1:80" ht="17.45" customHeight="1">
      <c r="A15" s="94">
        <f t="shared" si="13"/>
        <v>1.5000000000000004</v>
      </c>
      <c r="B15" s="176">
        <f t="shared" si="14"/>
        <v>45756</v>
      </c>
      <c r="C15" s="8"/>
      <c r="D15" s="11"/>
      <c r="E15" s="12"/>
      <c r="F15" s="11">
        <v>1</v>
      </c>
      <c r="G15" s="74">
        <f t="shared" si="15"/>
        <v>874</v>
      </c>
      <c r="H15" s="75">
        <f t="shared" si="15"/>
        <v>6299</v>
      </c>
      <c r="I15" s="88">
        <f t="shared" si="16"/>
        <v>0</v>
      </c>
      <c r="J15" s="78">
        <f t="shared" si="17"/>
        <v>0</v>
      </c>
      <c r="K15" s="78">
        <f t="shared" si="18"/>
        <v>0</v>
      </c>
      <c r="L15" s="78">
        <f t="shared" si="19"/>
        <v>1.5873015873015873E-4</v>
      </c>
      <c r="M15" s="78">
        <f t="shared" ca="1" si="20"/>
        <v>1.1428571428571429E-3</v>
      </c>
      <c r="N15" s="78">
        <f t="shared" ca="1" si="21"/>
        <v>1.5850372483753369E-3</v>
      </c>
      <c r="O15" s="78">
        <f t="shared" si="22"/>
        <v>5.0000000000000001E-4</v>
      </c>
      <c r="P15" s="13" t="s">
        <v>184</v>
      </c>
      <c r="Q15" s="8">
        <v>25</v>
      </c>
      <c r="R15" s="13">
        <v>28</v>
      </c>
      <c r="S15" s="89">
        <f t="shared" si="0"/>
        <v>25</v>
      </c>
      <c r="T15" s="75">
        <f t="shared" si="1"/>
        <v>28</v>
      </c>
      <c r="U15" s="90">
        <f t="shared" si="2"/>
        <v>21.85</v>
      </c>
      <c r="V15" s="82">
        <f t="shared" si="3"/>
        <v>176.37200000000001</v>
      </c>
      <c r="W15" s="8"/>
      <c r="X15" s="8"/>
      <c r="Y15" s="12"/>
      <c r="Z15" s="12"/>
      <c r="AA15" s="12"/>
      <c r="AB15" s="12"/>
      <c r="AC15" s="91">
        <f t="shared" si="4"/>
        <v>0</v>
      </c>
      <c r="AD15" s="75">
        <f t="shared" si="5"/>
        <v>0</v>
      </c>
      <c r="AE15" s="88">
        <f t="shared" si="6"/>
        <v>0</v>
      </c>
      <c r="AF15" s="92">
        <f t="shared" si="7"/>
        <v>0</v>
      </c>
      <c r="AG15" s="93">
        <f t="shared" si="8"/>
        <v>0</v>
      </c>
      <c r="AH15" s="93">
        <f t="shared" si="9"/>
        <v>0</v>
      </c>
      <c r="AI15" s="78">
        <f t="shared" si="10"/>
        <v>0</v>
      </c>
      <c r="AJ15" s="92">
        <f t="shared" si="11"/>
        <v>0</v>
      </c>
      <c r="AK15" s="78">
        <f t="shared" si="12"/>
        <v>0</v>
      </c>
      <c r="AL15" s="11"/>
      <c r="AM15" s="14"/>
      <c r="AN15" s="11"/>
      <c r="AO15" s="15"/>
      <c r="AP15" s="11"/>
      <c r="AQ15" s="11"/>
      <c r="AR15" s="11"/>
      <c r="AS15" s="75" t="str">
        <f t="shared" si="23"/>
        <v/>
      </c>
      <c r="AT15" s="75" t="str">
        <f t="shared" ca="1" si="24"/>
        <v/>
      </c>
      <c r="AU15" s="75" t="str">
        <f t="shared" si="25"/>
        <v/>
      </c>
      <c r="AV15" s="75" t="str">
        <f t="shared" ca="1" si="26"/>
        <v/>
      </c>
      <c r="AW15" s="169"/>
      <c r="AX15" s="169"/>
      <c r="AY15" s="75" t="str">
        <f t="shared" si="27"/>
        <v/>
      </c>
      <c r="AZ15" s="169"/>
      <c r="BA15" s="169"/>
      <c r="BB15" s="75" t="str">
        <f t="shared" si="28"/>
        <v/>
      </c>
      <c r="BC15" s="11"/>
      <c r="BH15" s="52"/>
      <c r="BI15" s="52"/>
      <c r="BJ15" s="52"/>
      <c r="BK15" s="52"/>
      <c r="BL15" s="52"/>
      <c r="BM15" s="52"/>
      <c r="BW15" s="54"/>
      <c r="BX15" s="54"/>
      <c r="BY15" s="54"/>
      <c r="BZ15" s="54"/>
      <c r="CA15" s="54"/>
      <c r="CB15" s="54"/>
    </row>
    <row r="16" spans="1:80" ht="17.45" customHeight="1">
      <c r="A16" s="86">
        <f t="shared" si="13"/>
        <v>1.6000000000000005</v>
      </c>
      <c r="B16" s="176">
        <f t="shared" si="14"/>
        <v>45757</v>
      </c>
      <c r="C16" s="8"/>
      <c r="D16" s="11"/>
      <c r="E16" s="12"/>
      <c r="F16" s="11">
        <v>1</v>
      </c>
      <c r="G16" s="74">
        <f t="shared" si="15"/>
        <v>874</v>
      </c>
      <c r="H16" s="75">
        <f t="shared" si="15"/>
        <v>6298</v>
      </c>
      <c r="I16" s="88">
        <f t="shared" si="16"/>
        <v>0</v>
      </c>
      <c r="J16" s="78">
        <f t="shared" si="17"/>
        <v>0</v>
      </c>
      <c r="K16" s="78">
        <f t="shared" si="18"/>
        <v>0</v>
      </c>
      <c r="L16" s="78">
        <f t="shared" si="19"/>
        <v>1.5875535799333228E-4</v>
      </c>
      <c r="M16" s="78">
        <f t="shared" ca="1" si="20"/>
        <v>1.1428571428571429E-3</v>
      </c>
      <c r="N16" s="78">
        <f t="shared" ca="1" si="21"/>
        <v>1.7435409732128706E-3</v>
      </c>
      <c r="O16" s="78">
        <f t="shared" si="22"/>
        <v>5.0000000000000001E-4</v>
      </c>
      <c r="P16" s="13" t="s">
        <v>184</v>
      </c>
      <c r="Q16" s="8">
        <v>28</v>
      </c>
      <c r="R16" s="13">
        <v>31</v>
      </c>
      <c r="S16" s="89">
        <f t="shared" si="0"/>
        <v>28</v>
      </c>
      <c r="T16" s="75">
        <f t="shared" si="1"/>
        <v>31</v>
      </c>
      <c r="U16" s="90">
        <f t="shared" si="2"/>
        <v>24.472000000000001</v>
      </c>
      <c r="V16" s="82">
        <f t="shared" si="3"/>
        <v>195.238</v>
      </c>
      <c r="W16" s="8"/>
      <c r="X16" s="8"/>
      <c r="Y16" s="12"/>
      <c r="Z16" s="12"/>
      <c r="AA16" s="12"/>
      <c r="AB16" s="12"/>
      <c r="AC16" s="91">
        <f t="shared" si="4"/>
        <v>0</v>
      </c>
      <c r="AD16" s="75">
        <f t="shared" si="5"/>
        <v>0</v>
      </c>
      <c r="AE16" s="88">
        <f t="shared" si="6"/>
        <v>0</v>
      </c>
      <c r="AF16" s="92">
        <f t="shared" si="7"/>
        <v>0</v>
      </c>
      <c r="AG16" s="93">
        <f t="shared" si="8"/>
        <v>0</v>
      </c>
      <c r="AH16" s="93">
        <f t="shared" si="9"/>
        <v>0</v>
      </c>
      <c r="AI16" s="78">
        <f t="shared" si="10"/>
        <v>0</v>
      </c>
      <c r="AJ16" s="92">
        <f t="shared" si="11"/>
        <v>0</v>
      </c>
      <c r="AK16" s="78">
        <f t="shared" si="12"/>
        <v>0</v>
      </c>
      <c r="AL16" s="11"/>
      <c r="AM16" s="14"/>
      <c r="AN16" s="11"/>
      <c r="AO16" s="15"/>
      <c r="AP16" s="11"/>
      <c r="AQ16" s="11"/>
      <c r="AR16" s="11"/>
      <c r="AS16" s="75" t="str">
        <f t="shared" si="23"/>
        <v/>
      </c>
      <c r="AT16" s="75" t="str">
        <f t="shared" ca="1" si="24"/>
        <v/>
      </c>
      <c r="AU16" s="75" t="str">
        <f t="shared" si="25"/>
        <v/>
      </c>
      <c r="AV16" s="75" t="str">
        <f t="shared" ca="1" si="26"/>
        <v/>
      </c>
      <c r="AW16" s="169"/>
      <c r="AX16" s="169"/>
      <c r="AY16" s="75" t="str">
        <f t="shared" si="27"/>
        <v/>
      </c>
      <c r="AZ16" s="169"/>
      <c r="BA16" s="169"/>
      <c r="BB16" s="75" t="str">
        <f t="shared" si="28"/>
        <v/>
      </c>
      <c r="BC16" s="11"/>
      <c r="BH16" s="52"/>
      <c r="BI16" s="52"/>
      <c r="BJ16" s="52"/>
      <c r="BK16" s="52"/>
      <c r="BL16" s="52"/>
      <c r="BM16" s="52"/>
      <c r="BW16" s="54"/>
      <c r="BX16" s="54"/>
      <c r="BY16" s="54"/>
      <c r="BZ16" s="54"/>
      <c r="CA16" s="54"/>
      <c r="CB16" s="54"/>
    </row>
    <row r="17" spans="1:80" ht="17.45" customHeight="1" thickBot="1">
      <c r="A17" s="94">
        <f t="shared" si="13"/>
        <v>1.7000000000000006</v>
      </c>
      <c r="B17" s="177">
        <f t="shared" si="14"/>
        <v>45758</v>
      </c>
      <c r="C17" s="16"/>
      <c r="D17" s="17"/>
      <c r="E17" s="18">
        <v>3</v>
      </c>
      <c r="F17" s="17"/>
      <c r="G17" s="96">
        <f t="shared" si="15"/>
        <v>871</v>
      </c>
      <c r="H17" s="97">
        <f t="shared" si="15"/>
        <v>6298</v>
      </c>
      <c r="I17" s="98">
        <f t="shared" si="16"/>
        <v>0</v>
      </c>
      <c r="J17" s="99">
        <f t="shared" si="17"/>
        <v>3.4324942791762012E-3</v>
      </c>
      <c r="K17" s="99">
        <f t="shared" si="18"/>
        <v>0</v>
      </c>
      <c r="L17" s="99">
        <f t="shared" si="19"/>
        <v>0</v>
      </c>
      <c r="M17" s="99">
        <f t="shared" ca="1" si="20"/>
        <v>4.5714285714285718E-3</v>
      </c>
      <c r="N17" s="99">
        <f t="shared" ca="1" si="21"/>
        <v>1.7435409732128706E-3</v>
      </c>
      <c r="O17" s="99">
        <f t="shared" si="22"/>
        <v>5.0000000000000001E-4</v>
      </c>
      <c r="P17" s="19" t="s">
        <v>184</v>
      </c>
      <c r="Q17" s="16">
        <v>31</v>
      </c>
      <c r="R17" s="19">
        <v>34</v>
      </c>
      <c r="S17" s="89">
        <f t="shared" si="0"/>
        <v>31</v>
      </c>
      <c r="T17" s="75">
        <f t="shared" si="1"/>
        <v>34</v>
      </c>
      <c r="U17" s="100">
        <f t="shared" si="2"/>
        <v>27.001000000000001</v>
      </c>
      <c r="V17" s="101">
        <f t="shared" si="3"/>
        <v>214.13200000000001</v>
      </c>
      <c r="W17" s="16"/>
      <c r="X17" s="16"/>
      <c r="Y17" s="12"/>
      <c r="Z17" s="12"/>
      <c r="AA17" s="12"/>
      <c r="AB17" s="12"/>
      <c r="AC17" s="102">
        <f t="shared" si="4"/>
        <v>0</v>
      </c>
      <c r="AD17" s="97">
        <f t="shared" si="5"/>
        <v>0</v>
      </c>
      <c r="AE17" s="98">
        <f t="shared" si="6"/>
        <v>0</v>
      </c>
      <c r="AF17" s="103">
        <f t="shared" si="7"/>
        <v>0</v>
      </c>
      <c r="AG17" s="104">
        <f t="shared" si="8"/>
        <v>0</v>
      </c>
      <c r="AH17" s="104">
        <f t="shared" si="9"/>
        <v>0</v>
      </c>
      <c r="AI17" s="99">
        <f t="shared" si="10"/>
        <v>0</v>
      </c>
      <c r="AJ17" s="103">
        <f t="shared" si="11"/>
        <v>0</v>
      </c>
      <c r="AK17" s="99">
        <f t="shared" si="12"/>
        <v>0</v>
      </c>
      <c r="AL17" s="17"/>
      <c r="AM17" s="20"/>
      <c r="AN17" s="17"/>
      <c r="AO17" s="21"/>
      <c r="AP17" s="17"/>
      <c r="AQ17" s="17"/>
      <c r="AR17" s="17"/>
      <c r="AS17" s="97" t="str">
        <f t="shared" si="23"/>
        <v/>
      </c>
      <c r="AT17" s="97" t="str">
        <f t="shared" ca="1" si="24"/>
        <v/>
      </c>
      <c r="AU17" s="97" t="str">
        <f t="shared" si="25"/>
        <v/>
      </c>
      <c r="AV17" s="97" t="str">
        <f t="shared" ca="1" si="26"/>
        <v/>
      </c>
      <c r="AW17" s="167"/>
      <c r="AX17" s="167"/>
      <c r="AY17" s="97" t="str">
        <f t="shared" si="27"/>
        <v/>
      </c>
      <c r="AZ17" s="167"/>
      <c r="BA17" s="167"/>
      <c r="BB17" s="97" t="str">
        <f t="shared" si="28"/>
        <v/>
      </c>
      <c r="BC17" s="17"/>
      <c r="BH17" s="52"/>
      <c r="BI17" s="52"/>
      <c r="BJ17" s="52"/>
      <c r="BK17" s="52"/>
      <c r="BL17" s="52"/>
      <c r="BM17" s="52"/>
      <c r="BW17" s="54"/>
      <c r="BX17" s="54"/>
      <c r="BY17" s="54"/>
      <c r="BZ17" s="54"/>
      <c r="CA17" s="54"/>
      <c r="CB17" s="54"/>
    </row>
    <row r="18" spans="1:80" ht="17.45" customHeight="1" thickTop="1">
      <c r="A18" s="105">
        <f>A11+1</f>
        <v>2.1</v>
      </c>
      <c r="B18" s="178">
        <f>B17+1</f>
        <v>45759</v>
      </c>
      <c r="C18" s="4"/>
      <c r="D18" s="5"/>
      <c r="E18" s="6"/>
      <c r="F18" s="5"/>
      <c r="G18" s="74">
        <f t="shared" si="15"/>
        <v>871</v>
      </c>
      <c r="H18" s="75">
        <f t="shared" si="15"/>
        <v>6298</v>
      </c>
      <c r="I18" s="76">
        <f t="shared" si="16"/>
        <v>0</v>
      </c>
      <c r="J18" s="77">
        <f t="shared" si="17"/>
        <v>0</v>
      </c>
      <c r="K18" s="77">
        <f t="shared" si="18"/>
        <v>0</v>
      </c>
      <c r="L18" s="77">
        <f t="shared" si="19"/>
        <v>0</v>
      </c>
      <c r="M18" s="78">
        <f t="shared" ca="1" si="20"/>
        <v>4.5714285714285718E-3</v>
      </c>
      <c r="N18" s="78">
        <f t="shared" ca="1" si="21"/>
        <v>1.7435409732128706E-3</v>
      </c>
      <c r="O18" s="78">
        <f t="shared" si="22"/>
        <v>5.0000000000000001E-4</v>
      </c>
      <c r="P18" s="7" t="s">
        <v>184</v>
      </c>
      <c r="Q18" s="8">
        <v>34</v>
      </c>
      <c r="R18" s="13">
        <v>38</v>
      </c>
      <c r="S18" s="79">
        <f t="shared" si="0"/>
        <v>34</v>
      </c>
      <c r="T18" s="80">
        <f t="shared" si="1"/>
        <v>38</v>
      </c>
      <c r="U18" s="90">
        <f t="shared" si="2"/>
        <v>29.614000000000001</v>
      </c>
      <c r="V18" s="82">
        <f t="shared" si="3"/>
        <v>239.32400000000001</v>
      </c>
      <c r="W18" s="4"/>
      <c r="X18" s="4"/>
      <c r="Y18" s="22"/>
      <c r="Z18" s="22"/>
      <c r="AA18" s="22"/>
      <c r="AB18" s="6"/>
      <c r="AC18" s="83">
        <f t="shared" si="4"/>
        <v>0</v>
      </c>
      <c r="AD18" s="80">
        <f t="shared" si="5"/>
        <v>0</v>
      </c>
      <c r="AE18" s="76">
        <f t="shared" si="6"/>
        <v>0</v>
      </c>
      <c r="AF18" s="84">
        <f t="shared" si="7"/>
        <v>0</v>
      </c>
      <c r="AG18" s="85">
        <f t="shared" si="8"/>
        <v>0</v>
      </c>
      <c r="AH18" s="85">
        <f t="shared" si="9"/>
        <v>0</v>
      </c>
      <c r="AI18" s="77">
        <f t="shared" si="10"/>
        <v>0</v>
      </c>
      <c r="AJ18" s="84">
        <f t="shared" si="11"/>
        <v>0</v>
      </c>
      <c r="AK18" s="77">
        <f t="shared" si="12"/>
        <v>0</v>
      </c>
      <c r="AL18" s="5">
        <v>306</v>
      </c>
      <c r="AM18" s="9">
        <v>0.52700000000000002</v>
      </c>
      <c r="AN18" s="5">
        <v>290</v>
      </c>
      <c r="AO18" s="10">
        <v>0.58399999999999996</v>
      </c>
      <c r="AP18" s="5"/>
      <c r="AQ18" s="5"/>
      <c r="AR18" s="5"/>
      <c r="AS18" s="80" t="str">
        <f t="shared" si="23"/>
        <v/>
      </c>
      <c r="AT18" s="80" t="str">
        <f t="shared" ca="1" si="24"/>
        <v/>
      </c>
      <c r="AU18" s="80" t="str">
        <f t="shared" si="25"/>
        <v/>
      </c>
      <c r="AV18" s="80" t="str">
        <f t="shared" ca="1" si="26"/>
        <v/>
      </c>
      <c r="AW18" s="165"/>
      <c r="AX18" s="165"/>
      <c r="AY18" s="80" t="str">
        <f t="shared" si="27"/>
        <v/>
      </c>
      <c r="AZ18" s="165"/>
      <c r="BA18" s="165"/>
      <c r="BB18" s="80" t="str">
        <f t="shared" si="28"/>
        <v/>
      </c>
      <c r="BC18" s="5"/>
      <c r="BH18" s="52"/>
      <c r="BI18" s="52"/>
      <c r="BJ18" s="52"/>
      <c r="BK18" s="52"/>
      <c r="BL18" s="52"/>
      <c r="BM18" s="52"/>
      <c r="BW18" s="54"/>
      <c r="BX18" s="54"/>
      <c r="BY18" s="54"/>
      <c r="BZ18" s="54"/>
      <c r="CA18" s="54"/>
      <c r="CB18" s="54"/>
    </row>
    <row r="19" spans="1:80" ht="17.45" customHeight="1">
      <c r="A19" s="94">
        <f t="shared" ref="A19:A80" si="29">A12+1</f>
        <v>2.2000000000000002</v>
      </c>
      <c r="B19" s="179">
        <f t="shared" si="14"/>
        <v>45760</v>
      </c>
      <c r="C19" s="8"/>
      <c r="D19" s="11"/>
      <c r="E19" s="12">
        <v>2</v>
      </c>
      <c r="F19" s="11"/>
      <c r="G19" s="74">
        <f t="shared" si="15"/>
        <v>869</v>
      </c>
      <c r="H19" s="75">
        <f t="shared" si="15"/>
        <v>6298</v>
      </c>
      <c r="I19" s="88">
        <f t="shared" si="16"/>
        <v>0</v>
      </c>
      <c r="J19" s="78">
        <f t="shared" si="17"/>
        <v>2.2962112514351321E-3</v>
      </c>
      <c r="K19" s="78">
        <f t="shared" si="18"/>
        <v>0</v>
      </c>
      <c r="L19" s="78">
        <f t="shared" si="19"/>
        <v>0</v>
      </c>
      <c r="M19" s="78">
        <f t="shared" ca="1" si="20"/>
        <v>6.8571428571428568E-3</v>
      </c>
      <c r="N19" s="78">
        <f t="shared" ca="1" si="21"/>
        <v>1.7435409732128706E-3</v>
      </c>
      <c r="O19" s="78">
        <f t="shared" si="22"/>
        <v>5.0000000000000001E-4</v>
      </c>
      <c r="P19" s="13" t="s">
        <v>184</v>
      </c>
      <c r="Q19" s="8">
        <v>37</v>
      </c>
      <c r="R19" s="13">
        <v>38</v>
      </c>
      <c r="S19" s="89">
        <f t="shared" si="0"/>
        <v>37</v>
      </c>
      <c r="T19" s="75">
        <f t="shared" si="1"/>
        <v>38</v>
      </c>
      <c r="U19" s="90">
        <f t="shared" si="2"/>
        <v>32.152999999999999</v>
      </c>
      <c r="V19" s="82">
        <f t="shared" si="3"/>
        <v>239.32400000000001</v>
      </c>
      <c r="W19" s="8"/>
      <c r="X19" s="8"/>
      <c r="Y19" s="23"/>
      <c r="Z19" s="23"/>
      <c r="AA19" s="23"/>
      <c r="AB19" s="12"/>
      <c r="AC19" s="91">
        <f t="shared" si="4"/>
        <v>0</v>
      </c>
      <c r="AD19" s="75">
        <f t="shared" si="5"/>
        <v>0</v>
      </c>
      <c r="AE19" s="88">
        <f t="shared" si="6"/>
        <v>0</v>
      </c>
      <c r="AF19" s="92">
        <f t="shared" si="7"/>
        <v>0</v>
      </c>
      <c r="AG19" s="93">
        <f t="shared" si="8"/>
        <v>0</v>
      </c>
      <c r="AH19" s="93">
        <f t="shared" si="9"/>
        <v>0</v>
      </c>
      <c r="AI19" s="78">
        <f t="shared" si="10"/>
        <v>0</v>
      </c>
      <c r="AJ19" s="92">
        <f t="shared" si="11"/>
        <v>0</v>
      </c>
      <c r="AK19" s="78">
        <f t="shared" si="12"/>
        <v>0</v>
      </c>
      <c r="AL19" s="11"/>
      <c r="AM19" s="14"/>
      <c r="AN19" s="11"/>
      <c r="AO19" s="15"/>
      <c r="AP19" s="11"/>
      <c r="AQ19" s="11"/>
      <c r="AR19" s="11"/>
      <c r="AS19" s="75" t="str">
        <f t="shared" si="23"/>
        <v/>
      </c>
      <c r="AT19" s="75" t="str">
        <f t="shared" ca="1" si="24"/>
        <v/>
      </c>
      <c r="AU19" s="75" t="str">
        <f t="shared" si="25"/>
        <v/>
      </c>
      <c r="AV19" s="75" t="str">
        <f t="shared" ca="1" si="26"/>
        <v/>
      </c>
      <c r="AW19" s="169"/>
      <c r="AX19" s="169"/>
      <c r="AY19" s="75" t="str">
        <f t="shared" si="27"/>
        <v/>
      </c>
      <c r="AZ19" s="169"/>
      <c r="BA19" s="169"/>
      <c r="BB19" s="75" t="str">
        <f t="shared" si="28"/>
        <v/>
      </c>
      <c r="BC19" s="11"/>
      <c r="BH19" s="52"/>
      <c r="BI19" s="52"/>
      <c r="BJ19" s="52"/>
      <c r="BK19" s="52"/>
      <c r="BL19" s="52"/>
      <c r="BM19" s="52"/>
      <c r="BW19" s="54"/>
      <c r="BX19" s="54"/>
      <c r="BY19" s="54"/>
      <c r="BZ19" s="54"/>
      <c r="CA19" s="54"/>
      <c r="CB19" s="54"/>
    </row>
    <row r="20" spans="1:80" ht="17.45" customHeight="1">
      <c r="A20" s="86">
        <f t="shared" si="29"/>
        <v>2.3000000000000003</v>
      </c>
      <c r="B20" s="179">
        <f t="shared" si="14"/>
        <v>45761</v>
      </c>
      <c r="C20" s="8"/>
      <c r="D20" s="11"/>
      <c r="E20" s="12">
        <v>2</v>
      </c>
      <c r="F20" s="11">
        <v>1</v>
      </c>
      <c r="G20" s="74">
        <f t="shared" si="15"/>
        <v>867</v>
      </c>
      <c r="H20" s="75">
        <f t="shared" si="15"/>
        <v>6297</v>
      </c>
      <c r="I20" s="88">
        <f t="shared" si="16"/>
        <v>0</v>
      </c>
      <c r="J20" s="78">
        <f t="shared" si="17"/>
        <v>2.3014959723820483E-3</v>
      </c>
      <c r="K20" s="78">
        <f t="shared" si="18"/>
        <v>0</v>
      </c>
      <c r="L20" s="78">
        <f t="shared" si="19"/>
        <v>1.5878056525881233E-4</v>
      </c>
      <c r="M20" s="78">
        <f t="shared" ca="1" si="20"/>
        <v>9.1428571428571435E-3</v>
      </c>
      <c r="N20" s="78">
        <f t="shared" ca="1" si="21"/>
        <v>1.9020446980504042E-3</v>
      </c>
      <c r="O20" s="78">
        <f t="shared" si="22"/>
        <v>5.0000000000000001E-4</v>
      </c>
      <c r="P20" s="13" t="s">
        <v>184</v>
      </c>
      <c r="Q20" s="8">
        <v>41</v>
      </c>
      <c r="R20" s="13">
        <v>38</v>
      </c>
      <c r="S20" s="89">
        <f t="shared" si="0"/>
        <v>41</v>
      </c>
      <c r="T20" s="75">
        <f t="shared" si="1"/>
        <v>38</v>
      </c>
      <c r="U20" s="90">
        <f t="shared" si="2"/>
        <v>35.546999999999997</v>
      </c>
      <c r="V20" s="82">
        <f t="shared" si="3"/>
        <v>239.286</v>
      </c>
      <c r="W20" s="8"/>
      <c r="X20" s="8"/>
      <c r="Y20" s="23"/>
      <c r="Z20" s="23"/>
      <c r="AA20" s="23"/>
      <c r="AB20" s="12"/>
      <c r="AC20" s="91">
        <f t="shared" si="4"/>
        <v>0</v>
      </c>
      <c r="AD20" s="75">
        <f t="shared" si="5"/>
        <v>0</v>
      </c>
      <c r="AE20" s="88">
        <f t="shared" si="6"/>
        <v>0</v>
      </c>
      <c r="AF20" s="92">
        <f t="shared" si="7"/>
        <v>0</v>
      </c>
      <c r="AG20" s="93">
        <f t="shared" si="8"/>
        <v>0</v>
      </c>
      <c r="AH20" s="93">
        <f t="shared" si="9"/>
        <v>0</v>
      </c>
      <c r="AI20" s="78">
        <f t="shared" si="10"/>
        <v>0</v>
      </c>
      <c r="AJ20" s="92">
        <f t="shared" si="11"/>
        <v>0</v>
      </c>
      <c r="AK20" s="78">
        <f t="shared" si="12"/>
        <v>0</v>
      </c>
      <c r="AL20" s="11"/>
      <c r="AM20" s="14"/>
      <c r="AN20" s="11"/>
      <c r="AO20" s="15"/>
      <c r="AP20" s="11"/>
      <c r="AQ20" s="11"/>
      <c r="AR20" s="11"/>
      <c r="AS20" s="75" t="str">
        <f t="shared" si="23"/>
        <v/>
      </c>
      <c r="AT20" s="75" t="str">
        <f t="shared" ca="1" si="24"/>
        <v/>
      </c>
      <c r="AU20" s="75" t="str">
        <f t="shared" si="25"/>
        <v/>
      </c>
      <c r="AV20" s="75" t="str">
        <f t="shared" ca="1" si="26"/>
        <v/>
      </c>
      <c r="AW20" s="169"/>
      <c r="AX20" s="169"/>
      <c r="AY20" s="75" t="str">
        <f t="shared" si="27"/>
        <v/>
      </c>
      <c r="AZ20" s="169"/>
      <c r="BA20" s="169"/>
      <c r="BB20" s="75" t="str">
        <f t="shared" si="28"/>
        <v/>
      </c>
      <c r="BC20" s="11"/>
      <c r="BH20" s="52"/>
      <c r="BI20" s="52"/>
      <c r="BJ20" s="52"/>
      <c r="BK20" s="52"/>
      <c r="BL20" s="52"/>
      <c r="BM20" s="52"/>
      <c r="BW20" s="54"/>
      <c r="BX20" s="54"/>
      <c r="BY20" s="54"/>
      <c r="BZ20" s="54"/>
      <c r="CA20" s="54"/>
      <c r="CB20" s="54"/>
    </row>
    <row r="21" spans="1:80" ht="17.45" customHeight="1">
      <c r="A21" s="94">
        <f t="shared" si="29"/>
        <v>2.4000000000000004</v>
      </c>
      <c r="B21" s="179">
        <f t="shared" si="14"/>
        <v>45762</v>
      </c>
      <c r="C21" s="8"/>
      <c r="D21" s="11"/>
      <c r="E21" s="12">
        <v>1</v>
      </c>
      <c r="F21" s="11">
        <v>1</v>
      </c>
      <c r="G21" s="74">
        <f t="shared" si="15"/>
        <v>866</v>
      </c>
      <c r="H21" s="75">
        <f t="shared" si="15"/>
        <v>6296</v>
      </c>
      <c r="I21" s="88">
        <f t="shared" si="16"/>
        <v>0</v>
      </c>
      <c r="J21" s="78">
        <f t="shared" si="17"/>
        <v>1.1534025374855825E-3</v>
      </c>
      <c r="K21" s="78">
        <f t="shared" si="18"/>
        <v>0</v>
      </c>
      <c r="L21" s="78">
        <f t="shared" si="19"/>
        <v>1.5880578053041131E-4</v>
      </c>
      <c r="M21" s="78">
        <f t="shared" ca="1" si="20"/>
        <v>1.0285714285714285E-2</v>
      </c>
      <c r="N21" s="78">
        <f t="shared" ca="1" si="21"/>
        <v>2.0605484228879379E-3</v>
      </c>
      <c r="O21" s="78">
        <f t="shared" si="22"/>
        <v>5.0000000000000001E-4</v>
      </c>
      <c r="P21" s="13" t="s">
        <v>184</v>
      </c>
      <c r="Q21" s="8">
        <v>45</v>
      </c>
      <c r="R21" s="13">
        <v>38</v>
      </c>
      <c r="S21" s="89">
        <f t="shared" si="0"/>
        <v>45</v>
      </c>
      <c r="T21" s="75">
        <f t="shared" si="1"/>
        <v>38</v>
      </c>
      <c r="U21" s="90">
        <f t="shared" si="2"/>
        <v>38.97</v>
      </c>
      <c r="V21" s="82">
        <f t="shared" si="3"/>
        <v>239.24799999999999</v>
      </c>
      <c r="W21" s="8"/>
      <c r="X21" s="8"/>
      <c r="Y21" s="23"/>
      <c r="Z21" s="23"/>
      <c r="AA21" s="23"/>
      <c r="AB21" s="12"/>
      <c r="AC21" s="91">
        <f t="shared" si="4"/>
        <v>0</v>
      </c>
      <c r="AD21" s="75">
        <f t="shared" si="5"/>
        <v>0</v>
      </c>
      <c r="AE21" s="88">
        <f t="shared" si="6"/>
        <v>0</v>
      </c>
      <c r="AF21" s="92">
        <f t="shared" si="7"/>
        <v>0</v>
      </c>
      <c r="AG21" s="93">
        <f t="shared" si="8"/>
        <v>0</v>
      </c>
      <c r="AH21" s="93">
        <f t="shared" si="9"/>
        <v>0</v>
      </c>
      <c r="AI21" s="78">
        <f t="shared" si="10"/>
        <v>0</v>
      </c>
      <c r="AJ21" s="92">
        <f t="shared" si="11"/>
        <v>0</v>
      </c>
      <c r="AK21" s="78">
        <f t="shared" si="12"/>
        <v>0</v>
      </c>
      <c r="AL21" s="11"/>
      <c r="AM21" s="14"/>
      <c r="AN21" s="11"/>
      <c r="AO21" s="15"/>
      <c r="AP21" s="11"/>
      <c r="AQ21" s="11"/>
      <c r="AR21" s="11"/>
      <c r="AS21" s="75" t="str">
        <f t="shared" si="23"/>
        <v/>
      </c>
      <c r="AT21" s="75" t="str">
        <f t="shared" ca="1" si="24"/>
        <v/>
      </c>
      <c r="AU21" s="75" t="str">
        <f t="shared" si="25"/>
        <v/>
      </c>
      <c r="AV21" s="75" t="str">
        <f t="shared" ca="1" si="26"/>
        <v/>
      </c>
      <c r="AW21" s="169"/>
      <c r="AX21" s="169"/>
      <c r="AY21" s="75" t="str">
        <f t="shared" si="27"/>
        <v/>
      </c>
      <c r="AZ21" s="169"/>
      <c r="BA21" s="169"/>
      <c r="BB21" s="75" t="str">
        <f t="shared" si="28"/>
        <v/>
      </c>
      <c r="BC21" s="11"/>
      <c r="BH21" s="52"/>
      <c r="BI21" s="52"/>
      <c r="BJ21" s="52"/>
      <c r="BK21" s="52"/>
      <c r="BL21" s="52"/>
      <c r="BM21" s="52"/>
      <c r="BW21" s="54"/>
      <c r="BX21" s="54"/>
      <c r="BY21" s="54"/>
      <c r="BZ21" s="54"/>
      <c r="CA21" s="54"/>
      <c r="CB21" s="54"/>
    </row>
    <row r="22" spans="1:80" ht="17.45" customHeight="1">
      <c r="A22" s="86">
        <f t="shared" si="29"/>
        <v>2.5000000000000004</v>
      </c>
      <c r="B22" s="179">
        <f t="shared" si="14"/>
        <v>45763</v>
      </c>
      <c r="C22" s="8"/>
      <c r="D22" s="11"/>
      <c r="E22" s="12">
        <v>6</v>
      </c>
      <c r="F22" s="11">
        <v>4</v>
      </c>
      <c r="G22" s="74">
        <f t="shared" si="15"/>
        <v>860</v>
      </c>
      <c r="H22" s="75">
        <f t="shared" si="15"/>
        <v>6292</v>
      </c>
      <c r="I22" s="88">
        <f t="shared" si="16"/>
        <v>0</v>
      </c>
      <c r="J22" s="78">
        <f t="shared" si="17"/>
        <v>6.9284064665127024E-3</v>
      </c>
      <c r="K22" s="78">
        <f t="shared" si="18"/>
        <v>0</v>
      </c>
      <c r="L22" s="78">
        <f t="shared" si="19"/>
        <v>6.3532401524777639E-4</v>
      </c>
      <c r="M22" s="78">
        <f t="shared" ca="1" si="20"/>
        <v>1.7142857142857144E-2</v>
      </c>
      <c r="N22" s="78">
        <f t="shared" ca="1" si="21"/>
        <v>2.6945633222380727E-3</v>
      </c>
      <c r="O22" s="78">
        <f t="shared" si="22"/>
        <v>5.0000000000000001E-4</v>
      </c>
      <c r="P22" s="13" t="s">
        <v>184</v>
      </c>
      <c r="Q22" s="8">
        <v>49</v>
      </c>
      <c r="R22" s="13">
        <v>38</v>
      </c>
      <c r="S22" s="89">
        <f t="shared" si="0"/>
        <v>49</v>
      </c>
      <c r="T22" s="75">
        <f t="shared" si="1"/>
        <v>38</v>
      </c>
      <c r="U22" s="90">
        <f t="shared" si="2"/>
        <v>42.14</v>
      </c>
      <c r="V22" s="82">
        <f t="shared" si="3"/>
        <v>239.096</v>
      </c>
      <c r="W22" s="8"/>
      <c r="X22" s="8"/>
      <c r="Y22" s="23"/>
      <c r="Z22" s="23"/>
      <c r="AA22" s="23"/>
      <c r="AB22" s="12"/>
      <c r="AC22" s="91">
        <f t="shared" si="4"/>
        <v>0</v>
      </c>
      <c r="AD22" s="75">
        <f t="shared" si="5"/>
        <v>0</v>
      </c>
      <c r="AE22" s="88">
        <f t="shared" si="6"/>
        <v>0</v>
      </c>
      <c r="AF22" s="92">
        <f t="shared" si="7"/>
        <v>0</v>
      </c>
      <c r="AG22" s="93">
        <f t="shared" si="8"/>
        <v>0</v>
      </c>
      <c r="AH22" s="93">
        <f t="shared" si="9"/>
        <v>0</v>
      </c>
      <c r="AI22" s="78">
        <f t="shared" si="10"/>
        <v>0</v>
      </c>
      <c r="AJ22" s="92">
        <f t="shared" si="11"/>
        <v>0</v>
      </c>
      <c r="AK22" s="78">
        <f t="shared" si="12"/>
        <v>0</v>
      </c>
      <c r="AL22" s="11"/>
      <c r="AM22" s="14"/>
      <c r="AN22" s="11"/>
      <c r="AO22" s="15"/>
      <c r="AP22" s="11"/>
      <c r="AQ22" s="11"/>
      <c r="AR22" s="11"/>
      <c r="AS22" s="75" t="str">
        <f t="shared" si="23"/>
        <v/>
      </c>
      <c r="AT22" s="75" t="str">
        <f t="shared" ca="1" si="24"/>
        <v/>
      </c>
      <c r="AU22" s="75" t="str">
        <f t="shared" si="25"/>
        <v/>
      </c>
      <c r="AV22" s="75" t="str">
        <f t="shared" ca="1" si="26"/>
        <v/>
      </c>
      <c r="AW22" s="169"/>
      <c r="AX22" s="169"/>
      <c r="AY22" s="75" t="str">
        <f t="shared" si="27"/>
        <v/>
      </c>
      <c r="AZ22" s="169"/>
      <c r="BA22" s="169"/>
      <c r="BB22" s="75" t="str">
        <f t="shared" si="28"/>
        <v/>
      </c>
      <c r="BC22" s="11"/>
      <c r="BH22" s="52"/>
      <c r="BI22" s="52"/>
      <c r="BJ22" s="52"/>
      <c r="BK22" s="52"/>
      <c r="BL22" s="52"/>
      <c r="BM22" s="52"/>
      <c r="BW22" s="54"/>
      <c r="BX22" s="54"/>
      <c r="BY22" s="54"/>
      <c r="BZ22" s="54"/>
      <c r="CA22" s="54"/>
      <c r="CB22" s="54"/>
    </row>
    <row r="23" spans="1:80" ht="17.45" customHeight="1">
      <c r="A23" s="94">
        <f t="shared" si="29"/>
        <v>2.6000000000000005</v>
      </c>
      <c r="B23" s="179">
        <f t="shared" si="14"/>
        <v>45764</v>
      </c>
      <c r="C23" s="8">
        <v>1</v>
      </c>
      <c r="D23" s="11"/>
      <c r="E23" s="12">
        <v>2</v>
      </c>
      <c r="F23" s="11">
        <v>4</v>
      </c>
      <c r="G23" s="74">
        <f t="shared" si="15"/>
        <v>857</v>
      </c>
      <c r="H23" s="75">
        <f t="shared" si="15"/>
        <v>6288</v>
      </c>
      <c r="I23" s="88">
        <f t="shared" si="16"/>
        <v>1.1627906976744186E-3</v>
      </c>
      <c r="J23" s="78">
        <f t="shared" si="17"/>
        <v>2.3255813953488372E-3</v>
      </c>
      <c r="K23" s="78">
        <f t="shared" si="18"/>
        <v>0</v>
      </c>
      <c r="L23" s="78">
        <f t="shared" si="19"/>
        <v>6.3572790845518119E-4</v>
      </c>
      <c r="M23" s="78">
        <f t="shared" ca="1" si="20"/>
        <v>1.9428571428571427E-2</v>
      </c>
      <c r="N23" s="78">
        <f t="shared" ca="1" si="21"/>
        <v>3.3285782215882074E-3</v>
      </c>
      <c r="O23" s="78">
        <f t="shared" si="22"/>
        <v>5.0000000000000001E-4</v>
      </c>
      <c r="P23" s="13" t="s">
        <v>184</v>
      </c>
      <c r="Q23" s="8">
        <v>53</v>
      </c>
      <c r="R23" s="13">
        <v>38</v>
      </c>
      <c r="S23" s="89">
        <f t="shared" si="0"/>
        <v>53</v>
      </c>
      <c r="T23" s="75">
        <f t="shared" si="1"/>
        <v>38</v>
      </c>
      <c r="U23" s="90">
        <f t="shared" si="2"/>
        <v>45.420999999999999</v>
      </c>
      <c r="V23" s="82">
        <f t="shared" si="3"/>
        <v>238.94399999999999</v>
      </c>
      <c r="W23" s="8"/>
      <c r="X23" s="8"/>
      <c r="Y23" s="23"/>
      <c r="Z23" s="23"/>
      <c r="AA23" s="23"/>
      <c r="AB23" s="12"/>
      <c r="AC23" s="91">
        <f t="shared" si="4"/>
        <v>0</v>
      </c>
      <c r="AD23" s="75">
        <f t="shared" si="5"/>
        <v>0</v>
      </c>
      <c r="AE23" s="88">
        <f t="shared" si="6"/>
        <v>0</v>
      </c>
      <c r="AF23" s="92">
        <f t="shared" si="7"/>
        <v>0</v>
      </c>
      <c r="AG23" s="93">
        <f t="shared" si="8"/>
        <v>0</v>
      </c>
      <c r="AH23" s="93">
        <f t="shared" si="9"/>
        <v>0</v>
      </c>
      <c r="AI23" s="78">
        <f t="shared" si="10"/>
        <v>0</v>
      </c>
      <c r="AJ23" s="92">
        <f t="shared" si="11"/>
        <v>0</v>
      </c>
      <c r="AK23" s="78">
        <f t="shared" si="12"/>
        <v>0</v>
      </c>
      <c r="AL23" s="11"/>
      <c r="AM23" s="14"/>
      <c r="AN23" s="11"/>
      <c r="AO23" s="15"/>
      <c r="AP23" s="11"/>
      <c r="AQ23" s="11"/>
      <c r="AR23" s="11"/>
      <c r="AS23" s="75" t="str">
        <f t="shared" si="23"/>
        <v/>
      </c>
      <c r="AT23" s="75" t="str">
        <f t="shared" ca="1" si="24"/>
        <v/>
      </c>
      <c r="AU23" s="75" t="str">
        <f t="shared" si="25"/>
        <v/>
      </c>
      <c r="AV23" s="75" t="str">
        <f t="shared" ca="1" si="26"/>
        <v/>
      </c>
      <c r="AW23" s="169"/>
      <c r="AX23" s="169"/>
      <c r="AY23" s="75" t="str">
        <f t="shared" si="27"/>
        <v/>
      </c>
      <c r="AZ23" s="169"/>
      <c r="BA23" s="169"/>
      <c r="BB23" s="75" t="str">
        <f t="shared" si="28"/>
        <v/>
      </c>
      <c r="BC23" s="11"/>
      <c r="BH23" s="52"/>
      <c r="BI23" s="52"/>
      <c r="BJ23" s="52"/>
      <c r="BK23" s="52"/>
      <c r="BL23" s="52"/>
      <c r="BM23" s="52"/>
      <c r="BW23" s="54"/>
      <c r="BX23" s="54"/>
      <c r="BY23" s="54"/>
      <c r="BZ23" s="54"/>
      <c r="CA23" s="54"/>
      <c r="CB23" s="54"/>
    </row>
    <row r="24" spans="1:80" ht="17.45" customHeight="1" thickBot="1">
      <c r="A24" s="86">
        <f t="shared" si="29"/>
        <v>2.7000000000000006</v>
      </c>
      <c r="B24" s="180">
        <f t="shared" si="14"/>
        <v>45765</v>
      </c>
      <c r="C24" s="16"/>
      <c r="D24" s="17">
        <v>2</v>
      </c>
      <c r="E24" s="18">
        <v>5</v>
      </c>
      <c r="F24" s="17">
        <v>2</v>
      </c>
      <c r="G24" s="96">
        <f t="shared" si="15"/>
        <v>852</v>
      </c>
      <c r="H24" s="97">
        <f t="shared" si="15"/>
        <v>6284</v>
      </c>
      <c r="I24" s="98">
        <f t="shared" si="16"/>
        <v>0</v>
      </c>
      <c r="J24" s="99">
        <f t="shared" si="17"/>
        <v>5.8343057176196032E-3</v>
      </c>
      <c r="K24" s="99">
        <f t="shared" si="18"/>
        <v>3.1806615776081427E-4</v>
      </c>
      <c r="L24" s="99">
        <f t="shared" si="19"/>
        <v>3.1806615776081427E-4</v>
      </c>
      <c r="M24" s="99">
        <f t="shared" ca="1" si="20"/>
        <v>2.5142857142857144E-2</v>
      </c>
      <c r="N24" s="99">
        <f t="shared" ca="1" si="21"/>
        <v>3.6455856712632748E-3</v>
      </c>
      <c r="O24" s="99">
        <f t="shared" si="22"/>
        <v>5.0000000000000001E-4</v>
      </c>
      <c r="P24" s="19" t="s">
        <v>184</v>
      </c>
      <c r="Q24" s="16">
        <v>57</v>
      </c>
      <c r="R24" s="19">
        <v>38</v>
      </c>
      <c r="S24" s="89">
        <f t="shared" si="0"/>
        <v>57</v>
      </c>
      <c r="T24" s="75">
        <f t="shared" si="1"/>
        <v>38</v>
      </c>
      <c r="U24" s="100">
        <f t="shared" si="2"/>
        <v>48.564</v>
      </c>
      <c r="V24" s="101">
        <f t="shared" si="3"/>
        <v>238.792</v>
      </c>
      <c r="W24" s="16"/>
      <c r="X24" s="16"/>
      <c r="Y24" s="23"/>
      <c r="Z24" s="23"/>
      <c r="AA24" s="23"/>
      <c r="AB24" s="12"/>
      <c r="AC24" s="102">
        <f t="shared" si="4"/>
        <v>0</v>
      </c>
      <c r="AD24" s="97">
        <f t="shared" si="5"/>
        <v>0</v>
      </c>
      <c r="AE24" s="98">
        <f t="shared" si="6"/>
        <v>0</v>
      </c>
      <c r="AF24" s="103">
        <f t="shared" si="7"/>
        <v>0</v>
      </c>
      <c r="AG24" s="104">
        <f t="shared" si="8"/>
        <v>0</v>
      </c>
      <c r="AH24" s="104">
        <f t="shared" si="9"/>
        <v>0</v>
      </c>
      <c r="AI24" s="99">
        <f t="shared" si="10"/>
        <v>0</v>
      </c>
      <c r="AJ24" s="103">
        <f t="shared" si="11"/>
        <v>0</v>
      </c>
      <c r="AK24" s="99">
        <f t="shared" si="12"/>
        <v>0</v>
      </c>
      <c r="AL24" s="17"/>
      <c r="AM24" s="20"/>
      <c r="AN24" s="17"/>
      <c r="AO24" s="21"/>
      <c r="AP24" s="17"/>
      <c r="AQ24" s="17"/>
      <c r="AR24" s="17"/>
      <c r="AS24" s="97" t="str">
        <f t="shared" si="23"/>
        <v/>
      </c>
      <c r="AT24" s="97" t="str">
        <f t="shared" ca="1" si="24"/>
        <v/>
      </c>
      <c r="AU24" s="97" t="str">
        <f t="shared" si="25"/>
        <v/>
      </c>
      <c r="AV24" s="97" t="str">
        <f t="shared" ca="1" si="26"/>
        <v/>
      </c>
      <c r="AW24" s="167"/>
      <c r="AX24" s="167"/>
      <c r="AY24" s="97" t="str">
        <f t="shared" si="27"/>
        <v/>
      </c>
      <c r="AZ24" s="167"/>
      <c r="BA24" s="167"/>
      <c r="BB24" s="97" t="str">
        <f t="shared" si="28"/>
        <v/>
      </c>
      <c r="BC24" s="17"/>
      <c r="BH24" s="52"/>
      <c r="BI24" s="52"/>
      <c r="BJ24" s="52"/>
      <c r="BK24" s="52"/>
      <c r="BL24" s="52"/>
      <c r="BM24" s="52"/>
      <c r="BW24" s="54"/>
      <c r="BX24" s="54"/>
      <c r="BY24" s="54"/>
      <c r="BZ24" s="54"/>
      <c r="CA24" s="54"/>
      <c r="CB24" s="54"/>
    </row>
    <row r="25" spans="1:80" ht="17.45" customHeight="1" thickTop="1">
      <c r="A25" s="71">
        <f>A18+1</f>
        <v>3.1</v>
      </c>
      <c r="B25" s="178">
        <f>B24+1</f>
        <v>45766</v>
      </c>
      <c r="C25" s="4"/>
      <c r="D25" s="5"/>
      <c r="E25" s="6">
        <v>2</v>
      </c>
      <c r="F25" s="5">
        <v>2</v>
      </c>
      <c r="G25" s="74">
        <f t="shared" si="15"/>
        <v>850</v>
      </c>
      <c r="H25" s="75">
        <f t="shared" si="15"/>
        <v>6282</v>
      </c>
      <c r="I25" s="76">
        <f t="shared" si="16"/>
        <v>0</v>
      </c>
      <c r="J25" s="77">
        <f t="shared" si="17"/>
        <v>2.3474178403755869E-3</v>
      </c>
      <c r="K25" s="77">
        <f t="shared" si="18"/>
        <v>0</v>
      </c>
      <c r="L25" s="77">
        <f t="shared" si="19"/>
        <v>3.1826861871419476E-4</v>
      </c>
      <c r="M25" s="78">
        <f t="shared" ca="1" si="20"/>
        <v>2.7428571428571427E-2</v>
      </c>
      <c r="N25" s="78">
        <f t="shared" ca="1" si="21"/>
        <v>3.9625931209383422E-3</v>
      </c>
      <c r="O25" s="78">
        <f t="shared" si="22"/>
        <v>5.0000000000000001E-4</v>
      </c>
      <c r="P25" s="7" t="s">
        <v>184</v>
      </c>
      <c r="Q25" s="8">
        <v>60</v>
      </c>
      <c r="R25" s="13">
        <v>38</v>
      </c>
      <c r="S25" s="79">
        <f t="shared" si="0"/>
        <v>60</v>
      </c>
      <c r="T25" s="80">
        <f t="shared" si="1"/>
        <v>38</v>
      </c>
      <c r="U25" s="90">
        <f t="shared" si="2"/>
        <v>51</v>
      </c>
      <c r="V25" s="82">
        <f t="shared" si="3"/>
        <v>238.71600000000001</v>
      </c>
      <c r="W25" s="4"/>
      <c r="X25" s="4"/>
      <c r="Y25" s="22"/>
      <c r="Z25" s="22"/>
      <c r="AA25" s="22"/>
      <c r="AB25" s="6"/>
      <c r="AC25" s="83">
        <f t="shared" si="4"/>
        <v>0</v>
      </c>
      <c r="AD25" s="80">
        <f t="shared" si="5"/>
        <v>0</v>
      </c>
      <c r="AE25" s="76">
        <f t="shared" si="6"/>
        <v>0</v>
      </c>
      <c r="AF25" s="84">
        <f t="shared" si="7"/>
        <v>0</v>
      </c>
      <c r="AG25" s="85">
        <f t="shared" si="8"/>
        <v>0</v>
      </c>
      <c r="AH25" s="85">
        <f t="shared" si="9"/>
        <v>0</v>
      </c>
      <c r="AI25" s="77">
        <f t="shared" si="10"/>
        <v>0</v>
      </c>
      <c r="AJ25" s="84">
        <f t="shared" si="11"/>
        <v>0</v>
      </c>
      <c r="AK25" s="77">
        <f t="shared" si="12"/>
        <v>0</v>
      </c>
      <c r="AL25" s="5">
        <v>472</v>
      </c>
      <c r="AM25" s="9">
        <v>0.49</v>
      </c>
      <c r="AN25" s="5">
        <v>411</v>
      </c>
      <c r="AO25" s="10">
        <v>0.41199999999999998</v>
      </c>
      <c r="AP25" s="5"/>
      <c r="AQ25" s="5"/>
      <c r="AR25" s="5"/>
      <c r="AS25" s="80" t="str">
        <f t="shared" si="23"/>
        <v/>
      </c>
      <c r="AT25" s="80" t="str">
        <f t="shared" ca="1" si="24"/>
        <v/>
      </c>
      <c r="AU25" s="80" t="str">
        <f t="shared" si="25"/>
        <v/>
      </c>
      <c r="AV25" s="80" t="str">
        <f t="shared" ca="1" si="26"/>
        <v/>
      </c>
      <c r="AW25" s="165"/>
      <c r="AX25" s="165"/>
      <c r="AY25" s="80" t="str">
        <f t="shared" si="27"/>
        <v/>
      </c>
      <c r="AZ25" s="165"/>
      <c r="BA25" s="165"/>
      <c r="BB25" s="80" t="str">
        <f t="shared" si="28"/>
        <v/>
      </c>
      <c r="BC25" s="5"/>
      <c r="BH25" s="52"/>
      <c r="BI25" s="52"/>
      <c r="BJ25" s="52"/>
      <c r="BK25" s="52"/>
      <c r="BL25" s="52"/>
      <c r="BM25" s="52"/>
      <c r="BW25" s="54"/>
      <c r="BX25" s="54"/>
      <c r="BY25" s="54"/>
      <c r="BZ25" s="54"/>
      <c r="CA25" s="54"/>
      <c r="CB25" s="54"/>
    </row>
    <row r="26" spans="1:80" ht="17.45" customHeight="1">
      <c r="A26" s="86">
        <f t="shared" si="29"/>
        <v>3.2</v>
      </c>
      <c r="B26" s="179">
        <f t="shared" si="14"/>
        <v>45767</v>
      </c>
      <c r="C26" s="8">
        <v>1</v>
      </c>
      <c r="D26" s="11">
        <v>1</v>
      </c>
      <c r="E26" s="12">
        <v>3</v>
      </c>
      <c r="F26" s="11">
        <v>4</v>
      </c>
      <c r="G26" s="74">
        <f t="shared" si="15"/>
        <v>846</v>
      </c>
      <c r="H26" s="75">
        <f t="shared" si="15"/>
        <v>6277</v>
      </c>
      <c r="I26" s="88">
        <f t="shared" si="16"/>
        <v>1.176470588235294E-3</v>
      </c>
      <c r="J26" s="78">
        <f t="shared" si="17"/>
        <v>3.5294117647058825E-3</v>
      </c>
      <c r="K26" s="78">
        <f t="shared" si="18"/>
        <v>1.591849729385546E-4</v>
      </c>
      <c r="L26" s="78">
        <f t="shared" si="19"/>
        <v>6.3673989175421842E-4</v>
      </c>
      <c r="M26" s="78">
        <f t="shared" ca="1" si="20"/>
        <v>3.0857142857142857E-2</v>
      </c>
      <c r="N26" s="78">
        <f t="shared" ca="1" si="21"/>
        <v>4.5966080202884769E-3</v>
      </c>
      <c r="O26" s="78">
        <f t="shared" si="22"/>
        <v>5.0000000000000001E-4</v>
      </c>
      <c r="P26" s="13" t="s">
        <v>184</v>
      </c>
      <c r="Q26" s="8">
        <v>60</v>
      </c>
      <c r="R26" s="13">
        <v>38</v>
      </c>
      <c r="S26" s="89">
        <f t="shared" si="0"/>
        <v>60</v>
      </c>
      <c r="T26" s="75">
        <f t="shared" si="1"/>
        <v>38</v>
      </c>
      <c r="U26" s="90">
        <f t="shared" si="2"/>
        <v>50.76</v>
      </c>
      <c r="V26" s="82">
        <f t="shared" si="3"/>
        <v>238.52600000000001</v>
      </c>
      <c r="W26" s="8"/>
      <c r="X26" s="8"/>
      <c r="Y26" s="23"/>
      <c r="Z26" s="23"/>
      <c r="AA26" s="23"/>
      <c r="AB26" s="12"/>
      <c r="AC26" s="91">
        <f t="shared" si="4"/>
        <v>0</v>
      </c>
      <c r="AD26" s="75">
        <f t="shared" si="5"/>
        <v>0</v>
      </c>
      <c r="AE26" s="88">
        <f t="shared" si="6"/>
        <v>0</v>
      </c>
      <c r="AF26" s="92">
        <f t="shared" si="7"/>
        <v>0</v>
      </c>
      <c r="AG26" s="93">
        <f t="shared" si="8"/>
        <v>0</v>
      </c>
      <c r="AH26" s="93">
        <f t="shared" si="9"/>
        <v>0</v>
      </c>
      <c r="AI26" s="78">
        <f t="shared" si="10"/>
        <v>0</v>
      </c>
      <c r="AJ26" s="92">
        <f t="shared" si="11"/>
        <v>0</v>
      </c>
      <c r="AK26" s="78">
        <f t="shared" si="12"/>
        <v>0</v>
      </c>
      <c r="AL26" s="11"/>
      <c r="AM26" s="14"/>
      <c r="AN26" s="11">
        <v>435</v>
      </c>
      <c r="AO26" s="15">
        <v>0.56599999999999995</v>
      </c>
      <c r="AP26" s="11"/>
      <c r="AQ26" s="11"/>
      <c r="AR26" s="11"/>
      <c r="AS26" s="75" t="str">
        <f t="shared" si="23"/>
        <v/>
      </c>
      <c r="AT26" s="75" t="str">
        <f t="shared" ca="1" si="24"/>
        <v/>
      </c>
      <c r="AU26" s="75" t="str">
        <f t="shared" si="25"/>
        <v/>
      </c>
      <c r="AV26" s="75" t="str">
        <f t="shared" ca="1" si="26"/>
        <v/>
      </c>
      <c r="AW26" s="169"/>
      <c r="AX26" s="169"/>
      <c r="AY26" s="75" t="str">
        <f t="shared" si="27"/>
        <v/>
      </c>
      <c r="AZ26" s="169"/>
      <c r="BA26" s="169"/>
      <c r="BB26" s="75" t="str">
        <f t="shared" si="28"/>
        <v/>
      </c>
      <c r="BC26" s="11"/>
      <c r="BH26" s="52"/>
      <c r="BI26" s="52"/>
      <c r="BJ26" s="52"/>
      <c r="BK26" s="52"/>
      <c r="BL26" s="52"/>
      <c r="BM26" s="52"/>
      <c r="BW26" s="54"/>
      <c r="BX26" s="54"/>
      <c r="BY26" s="54"/>
      <c r="BZ26" s="54"/>
      <c r="CA26" s="54"/>
      <c r="CB26" s="54"/>
    </row>
    <row r="27" spans="1:80" ht="17.45" customHeight="1">
      <c r="A27" s="94">
        <f t="shared" si="29"/>
        <v>3.3000000000000003</v>
      </c>
      <c r="B27" s="179">
        <f t="shared" si="14"/>
        <v>45768</v>
      </c>
      <c r="C27" s="8"/>
      <c r="D27" s="11"/>
      <c r="E27" s="12">
        <v>6</v>
      </c>
      <c r="F27" s="11">
        <v>1</v>
      </c>
      <c r="G27" s="74">
        <f t="shared" si="15"/>
        <v>840</v>
      </c>
      <c r="H27" s="75">
        <f t="shared" si="15"/>
        <v>6276</v>
      </c>
      <c r="I27" s="88">
        <f t="shared" si="16"/>
        <v>0</v>
      </c>
      <c r="J27" s="78">
        <f t="shared" si="17"/>
        <v>7.0921985815602835E-3</v>
      </c>
      <c r="K27" s="78">
        <f t="shared" si="18"/>
        <v>0</v>
      </c>
      <c r="L27" s="78">
        <f t="shared" si="19"/>
        <v>1.5931177314003505E-4</v>
      </c>
      <c r="M27" s="78">
        <f t="shared" ca="1" si="20"/>
        <v>3.7714285714285714E-2</v>
      </c>
      <c r="N27" s="78">
        <f t="shared" ca="1" si="21"/>
        <v>4.7551117451260106E-3</v>
      </c>
      <c r="O27" s="78">
        <f t="shared" si="22"/>
        <v>5.0000000000000001E-4</v>
      </c>
      <c r="P27" s="13" t="s">
        <v>184</v>
      </c>
      <c r="Q27" s="8">
        <v>60</v>
      </c>
      <c r="R27" s="13">
        <v>38</v>
      </c>
      <c r="S27" s="89">
        <f t="shared" si="0"/>
        <v>60</v>
      </c>
      <c r="T27" s="75">
        <f t="shared" si="1"/>
        <v>38</v>
      </c>
      <c r="U27" s="90">
        <f t="shared" si="2"/>
        <v>50.4</v>
      </c>
      <c r="V27" s="82">
        <f t="shared" si="3"/>
        <v>238.488</v>
      </c>
      <c r="W27" s="8"/>
      <c r="X27" s="8"/>
      <c r="Y27" s="23"/>
      <c r="Z27" s="23"/>
      <c r="AA27" s="23"/>
      <c r="AB27" s="12"/>
      <c r="AC27" s="91">
        <f t="shared" si="4"/>
        <v>0</v>
      </c>
      <c r="AD27" s="75">
        <f t="shared" si="5"/>
        <v>0</v>
      </c>
      <c r="AE27" s="88">
        <f t="shared" si="6"/>
        <v>0</v>
      </c>
      <c r="AF27" s="92">
        <f t="shared" si="7"/>
        <v>0</v>
      </c>
      <c r="AG27" s="93">
        <f t="shared" si="8"/>
        <v>0</v>
      </c>
      <c r="AH27" s="93">
        <f t="shared" si="9"/>
        <v>0</v>
      </c>
      <c r="AI27" s="78">
        <f t="shared" si="10"/>
        <v>0</v>
      </c>
      <c r="AJ27" s="92">
        <f t="shared" si="11"/>
        <v>0</v>
      </c>
      <c r="AK27" s="78">
        <f t="shared" si="12"/>
        <v>0</v>
      </c>
      <c r="AL27" s="11"/>
      <c r="AM27" s="14"/>
      <c r="AN27" s="11">
        <v>425</v>
      </c>
      <c r="AO27" s="15">
        <v>0.59299999999999997</v>
      </c>
      <c r="AP27" s="11"/>
      <c r="AQ27" s="11"/>
      <c r="AR27" s="11"/>
      <c r="AS27" s="75" t="str">
        <f t="shared" si="23"/>
        <v/>
      </c>
      <c r="AT27" s="75" t="str">
        <f t="shared" ca="1" si="24"/>
        <v/>
      </c>
      <c r="AU27" s="75" t="str">
        <f t="shared" si="25"/>
        <v/>
      </c>
      <c r="AV27" s="75" t="str">
        <f t="shared" ca="1" si="26"/>
        <v/>
      </c>
      <c r="AW27" s="169"/>
      <c r="AX27" s="169"/>
      <c r="AY27" s="75" t="str">
        <f t="shared" si="27"/>
        <v/>
      </c>
      <c r="AZ27" s="169"/>
      <c r="BA27" s="169"/>
      <c r="BB27" s="75" t="str">
        <f t="shared" si="28"/>
        <v/>
      </c>
      <c r="BC27" s="11"/>
      <c r="BH27" s="52"/>
      <c r="BI27" s="52"/>
      <c r="BJ27" s="52"/>
      <c r="BK27" s="52"/>
      <c r="BL27" s="52"/>
      <c r="BM27" s="52"/>
      <c r="BW27" s="54"/>
      <c r="BX27" s="54"/>
      <c r="BY27" s="54"/>
      <c r="BZ27" s="54"/>
      <c r="CA27" s="54"/>
      <c r="CB27" s="54"/>
    </row>
    <row r="28" spans="1:80" ht="17.45" customHeight="1">
      <c r="A28" s="86">
        <f t="shared" si="29"/>
        <v>3.4000000000000004</v>
      </c>
      <c r="B28" s="179">
        <f t="shared" si="14"/>
        <v>45769</v>
      </c>
      <c r="C28" s="8"/>
      <c r="D28" s="11"/>
      <c r="E28" s="12">
        <v>4</v>
      </c>
      <c r="F28" s="11">
        <v>2</v>
      </c>
      <c r="G28" s="74">
        <f t="shared" ref="G28:H43" si="30">G27-E28-C28</f>
        <v>836</v>
      </c>
      <c r="H28" s="75">
        <f t="shared" si="30"/>
        <v>6274</v>
      </c>
      <c r="I28" s="88">
        <f t="shared" si="16"/>
        <v>0</v>
      </c>
      <c r="J28" s="78">
        <f t="shared" si="17"/>
        <v>4.7619047619047623E-3</v>
      </c>
      <c r="K28" s="78">
        <f t="shared" si="18"/>
        <v>0</v>
      </c>
      <c r="L28" s="78">
        <f t="shared" si="19"/>
        <v>3.1867431485022306E-4</v>
      </c>
      <c r="M28" s="78">
        <f t="shared" ca="1" si="20"/>
        <v>4.2285714285714288E-2</v>
      </c>
      <c r="N28" s="78">
        <f t="shared" ca="1" si="21"/>
        <v>5.072119194801078E-3</v>
      </c>
      <c r="O28" s="78">
        <f t="shared" si="22"/>
        <v>5.0000000000000001E-4</v>
      </c>
      <c r="P28" s="13" t="s">
        <v>184</v>
      </c>
      <c r="Q28" s="8">
        <v>60</v>
      </c>
      <c r="R28" s="13">
        <v>38</v>
      </c>
      <c r="S28" s="89">
        <f t="shared" si="0"/>
        <v>60</v>
      </c>
      <c r="T28" s="75">
        <f t="shared" si="1"/>
        <v>38</v>
      </c>
      <c r="U28" s="90">
        <f t="shared" si="2"/>
        <v>50.16</v>
      </c>
      <c r="V28" s="82">
        <f t="shared" si="3"/>
        <v>238.41200000000001</v>
      </c>
      <c r="W28" s="8"/>
      <c r="X28" s="8"/>
      <c r="Y28" s="23"/>
      <c r="Z28" s="23"/>
      <c r="AA28" s="23"/>
      <c r="AB28" s="12"/>
      <c r="AC28" s="91">
        <f t="shared" si="4"/>
        <v>0</v>
      </c>
      <c r="AD28" s="75">
        <f t="shared" si="5"/>
        <v>0</v>
      </c>
      <c r="AE28" s="88">
        <f t="shared" si="6"/>
        <v>0</v>
      </c>
      <c r="AF28" s="92">
        <f t="shared" si="7"/>
        <v>0</v>
      </c>
      <c r="AG28" s="93">
        <f t="shared" si="8"/>
        <v>0</v>
      </c>
      <c r="AH28" s="93">
        <f t="shared" si="9"/>
        <v>0</v>
      </c>
      <c r="AI28" s="78">
        <f t="shared" si="10"/>
        <v>0</v>
      </c>
      <c r="AJ28" s="92">
        <f t="shared" si="11"/>
        <v>0</v>
      </c>
      <c r="AK28" s="78">
        <f t="shared" si="12"/>
        <v>0</v>
      </c>
      <c r="AL28" s="11"/>
      <c r="AM28" s="14"/>
      <c r="AN28" s="11">
        <v>427</v>
      </c>
      <c r="AO28" s="15">
        <v>0.52900000000000003</v>
      </c>
      <c r="AP28" s="11"/>
      <c r="AQ28" s="11"/>
      <c r="AR28" s="11"/>
      <c r="AS28" s="75" t="str">
        <f t="shared" si="23"/>
        <v/>
      </c>
      <c r="AT28" s="75" t="str">
        <f t="shared" ca="1" si="24"/>
        <v/>
      </c>
      <c r="AU28" s="75" t="str">
        <f t="shared" si="25"/>
        <v/>
      </c>
      <c r="AV28" s="75" t="str">
        <f t="shared" ca="1" si="26"/>
        <v/>
      </c>
      <c r="AW28" s="169"/>
      <c r="AX28" s="169"/>
      <c r="AY28" s="75" t="str">
        <f t="shared" si="27"/>
        <v/>
      </c>
      <c r="AZ28" s="169"/>
      <c r="BA28" s="169"/>
      <c r="BB28" s="75" t="str">
        <f t="shared" si="28"/>
        <v/>
      </c>
      <c r="BC28" s="11"/>
      <c r="BH28" s="52"/>
      <c r="BI28" s="52"/>
      <c r="BJ28" s="52"/>
      <c r="BK28" s="52"/>
      <c r="BL28" s="52"/>
      <c r="BM28" s="52"/>
      <c r="BW28" s="54"/>
      <c r="BX28" s="54"/>
      <c r="BY28" s="54"/>
      <c r="BZ28" s="54"/>
      <c r="CA28" s="54"/>
      <c r="CB28" s="54"/>
    </row>
    <row r="29" spans="1:80" ht="17.45" customHeight="1">
      <c r="A29" s="94">
        <f t="shared" si="29"/>
        <v>3.5000000000000004</v>
      </c>
      <c r="B29" s="179">
        <f t="shared" si="14"/>
        <v>45770</v>
      </c>
      <c r="C29" s="8"/>
      <c r="D29" s="11"/>
      <c r="E29" s="12">
        <v>1</v>
      </c>
      <c r="F29" s="11">
        <v>2</v>
      </c>
      <c r="G29" s="74">
        <f t="shared" si="30"/>
        <v>835</v>
      </c>
      <c r="H29" s="75">
        <f t="shared" si="30"/>
        <v>6272</v>
      </c>
      <c r="I29" s="88">
        <f t="shared" si="16"/>
        <v>0</v>
      </c>
      <c r="J29" s="78">
        <f t="shared" si="17"/>
        <v>1.1961722488038277E-3</v>
      </c>
      <c r="K29" s="78">
        <f t="shared" si="18"/>
        <v>0</v>
      </c>
      <c r="L29" s="78">
        <f t="shared" si="19"/>
        <v>3.1877590054191901E-4</v>
      </c>
      <c r="M29" s="78">
        <f t="shared" ca="1" si="20"/>
        <v>4.3428571428571427E-2</v>
      </c>
      <c r="N29" s="78">
        <f t="shared" ca="1" si="21"/>
        <v>5.3891266444761454E-3</v>
      </c>
      <c r="O29" s="78">
        <f t="shared" si="22"/>
        <v>5.0000000000000001E-4</v>
      </c>
      <c r="P29" s="13" t="s">
        <v>184</v>
      </c>
      <c r="Q29" s="8">
        <v>60</v>
      </c>
      <c r="R29" s="13">
        <v>38</v>
      </c>
      <c r="S29" s="89">
        <f t="shared" si="0"/>
        <v>60</v>
      </c>
      <c r="T29" s="75">
        <f t="shared" si="1"/>
        <v>38</v>
      </c>
      <c r="U29" s="90">
        <f t="shared" si="2"/>
        <v>50.1</v>
      </c>
      <c r="V29" s="82">
        <f t="shared" si="3"/>
        <v>238.33600000000001</v>
      </c>
      <c r="W29" s="8"/>
      <c r="X29" s="8"/>
      <c r="Y29" s="23"/>
      <c r="Z29" s="23"/>
      <c r="AA29" s="23"/>
      <c r="AB29" s="12"/>
      <c r="AC29" s="91">
        <f t="shared" si="4"/>
        <v>0</v>
      </c>
      <c r="AD29" s="75">
        <f t="shared" si="5"/>
        <v>0</v>
      </c>
      <c r="AE29" s="88">
        <f t="shared" si="6"/>
        <v>0</v>
      </c>
      <c r="AF29" s="92">
        <f t="shared" si="7"/>
        <v>0</v>
      </c>
      <c r="AG29" s="93">
        <f t="shared" si="8"/>
        <v>0</v>
      </c>
      <c r="AH29" s="93">
        <f t="shared" si="9"/>
        <v>0</v>
      </c>
      <c r="AI29" s="78">
        <f t="shared" si="10"/>
        <v>0</v>
      </c>
      <c r="AJ29" s="92">
        <f t="shared" si="11"/>
        <v>0</v>
      </c>
      <c r="AK29" s="78">
        <f t="shared" si="12"/>
        <v>0</v>
      </c>
      <c r="AL29" s="11"/>
      <c r="AM29" s="14"/>
      <c r="AN29" s="11"/>
      <c r="AO29" s="15"/>
      <c r="AP29" s="11"/>
      <c r="AQ29" s="11"/>
      <c r="AR29" s="11"/>
      <c r="AS29" s="75" t="str">
        <f t="shared" si="23"/>
        <v/>
      </c>
      <c r="AT29" s="75" t="str">
        <f t="shared" ca="1" si="24"/>
        <v/>
      </c>
      <c r="AU29" s="75" t="str">
        <f t="shared" si="25"/>
        <v/>
      </c>
      <c r="AV29" s="75" t="str">
        <f t="shared" ca="1" si="26"/>
        <v/>
      </c>
      <c r="AW29" s="169"/>
      <c r="AX29" s="169"/>
      <c r="AY29" s="75" t="str">
        <f t="shared" si="27"/>
        <v/>
      </c>
      <c r="AZ29" s="169"/>
      <c r="BA29" s="169"/>
      <c r="BB29" s="75" t="str">
        <f t="shared" si="28"/>
        <v/>
      </c>
      <c r="BC29" s="11"/>
      <c r="BH29" s="52"/>
      <c r="BI29" s="52"/>
      <c r="BJ29" s="52"/>
      <c r="BK29" s="52"/>
      <c r="BL29" s="52"/>
      <c r="BM29" s="52"/>
      <c r="BW29" s="54"/>
      <c r="BX29" s="54"/>
      <c r="BY29" s="54"/>
      <c r="BZ29" s="54"/>
      <c r="CA29" s="54"/>
      <c r="CB29" s="54"/>
    </row>
    <row r="30" spans="1:80" ht="17.45" customHeight="1">
      <c r="A30" s="86">
        <f t="shared" si="29"/>
        <v>3.6000000000000005</v>
      </c>
      <c r="B30" s="179">
        <f t="shared" si="14"/>
        <v>45771</v>
      </c>
      <c r="C30" s="8"/>
      <c r="D30" s="11"/>
      <c r="E30" s="12">
        <v>3</v>
      </c>
      <c r="F30" s="11">
        <v>1</v>
      </c>
      <c r="G30" s="74">
        <f t="shared" si="30"/>
        <v>832</v>
      </c>
      <c r="H30" s="75">
        <f t="shared" si="30"/>
        <v>6271</v>
      </c>
      <c r="I30" s="88">
        <f t="shared" si="16"/>
        <v>0</v>
      </c>
      <c r="J30" s="78">
        <f t="shared" si="17"/>
        <v>3.592814371257485E-3</v>
      </c>
      <c r="K30" s="78">
        <f t="shared" si="18"/>
        <v>0</v>
      </c>
      <c r="L30" s="78">
        <f t="shared" si="19"/>
        <v>1.5943877551020407E-4</v>
      </c>
      <c r="M30" s="78">
        <f t="shared" ca="1" si="20"/>
        <v>4.6857142857142854E-2</v>
      </c>
      <c r="N30" s="78">
        <f t="shared" ca="1" si="21"/>
        <v>5.547630369313679E-3</v>
      </c>
      <c r="O30" s="78">
        <f t="shared" si="22"/>
        <v>5.0000000000000001E-4</v>
      </c>
      <c r="P30" s="13" t="s">
        <v>184</v>
      </c>
      <c r="Q30" s="8">
        <v>60</v>
      </c>
      <c r="R30" s="13">
        <v>38</v>
      </c>
      <c r="S30" s="89">
        <f t="shared" si="0"/>
        <v>60</v>
      </c>
      <c r="T30" s="75">
        <f t="shared" si="1"/>
        <v>38</v>
      </c>
      <c r="U30" s="90">
        <f t="shared" si="2"/>
        <v>49.92</v>
      </c>
      <c r="V30" s="82">
        <f t="shared" si="3"/>
        <v>238.298</v>
      </c>
      <c r="W30" s="8"/>
      <c r="X30" s="8"/>
      <c r="Y30" s="23"/>
      <c r="Z30" s="23"/>
      <c r="AA30" s="23"/>
      <c r="AB30" s="12"/>
      <c r="AC30" s="91">
        <f t="shared" si="4"/>
        <v>0</v>
      </c>
      <c r="AD30" s="75">
        <f t="shared" si="5"/>
        <v>0</v>
      </c>
      <c r="AE30" s="88">
        <f t="shared" si="6"/>
        <v>0</v>
      </c>
      <c r="AF30" s="92">
        <f t="shared" si="7"/>
        <v>0</v>
      </c>
      <c r="AG30" s="93">
        <f t="shared" si="8"/>
        <v>0</v>
      </c>
      <c r="AH30" s="93">
        <f t="shared" si="9"/>
        <v>0</v>
      </c>
      <c r="AI30" s="78">
        <f t="shared" si="10"/>
        <v>0</v>
      </c>
      <c r="AJ30" s="92">
        <f t="shared" si="11"/>
        <v>0</v>
      </c>
      <c r="AK30" s="78">
        <f t="shared" si="12"/>
        <v>0</v>
      </c>
      <c r="AL30" s="11"/>
      <c r="AM30" s="14"/>
      <c r="AN30" s="11"/>
      <c r="AO30" s="15"/>
      <c r="AP30" s="11"/>
      <c r="AQ30" s="11"/>
      <c r="AR30" s="11"/>
      <c r="AS30" s="75" t="str">
        <f t="shared" si="23"/>
        <v/>
      </c>
      <c r="AT30" s="75" t="str">
        <f t="shared" ca="1" si="24"/>
        <v/>
      </c>
      <c r="AU30" s="75" t="str">
        <f t="shared" si="25"/>
        <v/>
      </c>
      <c r="AV30" s="75" t="str">
        <f t="shared" ca="1" si="26"/>
        <v/>
      </c>
      <c r="AW30" s="169"/>
      <c r="AX30" s="169"/>
      <c r="AY30" s="75" t="str">
        <f t="shared" si="27"/>
        <v/>
      </c>
      <c r="AZ30" s="169"/>
      <c r="BA30" s="169"/>
      <c r="BB30" s="75" t="str">
        <f t="shared" si="28"/>
        <v/>
      </c>
      <c r="BC30" s="11"/>
      <c r="BH30" s="52"/>
      <c r="BI30" s="52"/>
      <c r="BJ30" s="52"/>
      <c r="BK30" s="52"/>
      <c r="BL30" s="52"/>
      <c r="BM30" s="52"/>
      <c r="BW30" s="54"/>
      <c r="BX30" s="54"/>
      <c r="BY30" s="54"/>
      <c r="BZ30" s="54"/>
      <c r="CA30" s="54"/>
      <c r="CB30" s="54"/>
    </row>
    <row r="31" spans="1:80" ht="17.45" customHeight="1" thickBot="1">
      <c r="A31" s="94">
        <f t="shared" si="29"/>
        <v>3.7000000000000006</v>
      </c>
      <c r="B31" s="180">
        <f t="shared" si="14"/>
        <v>45772</v>
      </c>
      <c r="C31" s="16"/>
      <c r="D31" s="17"/>
      <c r="E31" s="18">
        <v>4</v>
      </c>
      <c r="F31" s="17"/>
      <c r="G31" s="96">
        <f t="shared" si="30"/>
        <v>828</v>
      </c>
      <c r="H31" s="97">
        <f t="shared" si="30"/>
        <v>6271</v>
      </c>
      <c r="I31" s="98">
        <f t="shared" si="16"/>
        <v>0</v>
      </c>
      <c r="J31" s="99">
        <f t="shared" si="17"/>
        <v>4.807692307692308E-3</v>
      </c>
      <c r="K31" s="99">
        <f t="shared" si="18"/>
        <v>0</v>
      </c>
      <c r="L31" s="99">
        <f t="shared" si="19"/>
        <v>0</v>
      </c>
      <c r="M31" s="99">
        <f t="shared" ca="1" si="20"/>
        <v>5.1428571428571428E-2</v>
      </c>
      <c r="N31" s="99">
        <f t="shared" ca="1" si="21"/>
        <v>5.547630369313679E-3</v>
      </c>
      <c r="O31" s="99">
        <f t="shared" si="22"/>
        <v>5.0000000000000001E-4</v>
      </c>
      <c r="P31" s="19" t="s">
        <v>184</v>
      </c>
      <c r="Q31" s="16">
        <v>60</v>
      </c>
      <c r="R31" s="19">
        <v>38</v>
      </c>
      <c r="S31" s="89">
        <f t="shared" si="0"/>
        <v>60</v>
      </c>
      <c r="T31" s="75">
        <f t="shared" si="1"/>
        <v>38</v>
      </c>
      <c r="U31" s="100">
        <f t="shared" si="2"/>
        <v>49.68</v>
      </c>
      <c r="V31" s="101">
        <f t="shared" si="3"/>
        <v>238.298</v>
      </c>
      <c r="W31" s="16"/>
      <c r="X31" s="16"/>
      <c r="Y31" s="23"/>
      <c r="Z31" s="23"/>
      <c r="AA31" s="23"/>
      <c r="AB31" s="12"/>
      <c r="AC31" s="102">
        <f t="shared" si="4"/>
        <v>0</v>
      </c>
      <c r="AD31" s="97">
        <f t="shared" si="5"/>
        <v>0</v>
      </c>
      <c r="AE31" s="98">
        <f t="shared" si="6"/>
        <v>0</v>
      </c>
      <c r="AF31" s="103">
        <f t="shared" si="7"/>
        <v>0</v>
      </c>
      <c r="AG31" s="104">
        <f t="shared" si="8"/>
        <v>0</v>
      </c>
      <c r="AH31" s="104">
        <f t="shared" si="9"/>
        <v>0</v>
      </c>
      <c r="AI31" s="99">
        <f t="shared" si="10"/>
        <v>0</v>
      </c>
      <c r="AJ31" s="103">
        <f t="shared" si="11"/>
        <v>0</v>
      </c>
      <c r="AK31" s="99">
        <f t="shared" si="12"/>
        <v>0</v>
      </c>
      <c r="AL31" s="17"/>
      <c r="AM31" s="20"/>
      <c r="AN31" s="17"/>
      <c r="AO31" s="21"/>
      <c r="AP31" s="17"/>
      <c r="AQ31" s="17"/>
      <c r="AR31" s="17"/>
      <c r="AS31" s="97" t="str">
        <f t="shared" si="23"/>
        <v/>
      </c>
      <c r="AT31" s="97" t="str">
        <f t="shared" ca="1" si="24"/>
        <v/>
      </c>
      <c r="AU31" s="97" t="str">
        <f t="shared" si="25"/>
        <v/>
      </c>
      <c r="AV31" s="97" t="str">
        <f t="shared" ca="1" si="26"/>
        <v/>
      </c>
      <c r="AW31" s="167"/>
      <c r="AX31" s="167"/>
      <c r="AY31" s="97" t="str">
        <f t="shared" si="27"/>
        <v/>
      </c>
      <c r="AZ31" s="167"/>
      <c r="BA31" s="167"/>
      <c r="BB31" s="97" t="str">
        <f t="shared" si="28"/>
        <v/>
      </c>
      <c r="BC31" s="17"/>
      <c r="BH31" s="52"/>
      <c r="BI31" s="52"/>
      <c r="BJ31" s="52"/>
      <c r="BK31" s="52"/>
      <c r="BL31" s="52"/>
      <c r="BM31" s="52"/>
      <c r="BW31" s="54"/>
      <c r="BX31" s="54"/>
      <c r="BY31" s="54"/>
      <c r="BZ31" s="54"/>
      <c r="CA31" s="54"/>
      <c r="CB31" s="54"/>
    </row>
    <row r="32" spans="1:80" ht="17.45" customHeight="1" thickTop="1">
      <c r="A32" s="105">
        <f>A25+1</f>
        <v>4.0999999999999996</v>
      </c>
      <c r="B32" s="178">
        <f>B31+1</f>
        <v>45773</v>
      </c>
      <c r="C32" s="4"/>
      <c r="D32" s="5"/>
      <c r="E32" s="6">
        <v>2</v>
      </c>
      <c r="F32" s="5">
        <v>1</v>
      </c>
      <c r="G32" s="74">
        <f t="shared" si="30"/>
        <v>826</v>
      </c>
      <c r="H32" s="75">
        <f t="shared" si="30"/>
        <v>6270</v>
      </c>
      <c r="I32" s="76">
        <f t="shared" si="16"/>
        <v>0</v>
      </c>
      <c r="J32" s="77">
        <f t="shared" si="17"/>
        <v>2.4154589371980675E-3</v>
      </c>
      <c r="K32" s="77">
        <f t="shared" si="18"/>
        <v>0</v>
      </c>
      <c r="L32" s="77">
        <f t="shared" si="19"/>
        <v>1.5946420028703555E-4</v>
      </c>
      <c r="M32" s="78">
        <f t="shared" ca="1" si="20"/>
        <v>5.3714285714285714E-2</v>
      </c>
      <c r="N32" s="78">
        <f t="shared" ca="1" si="21"/>
        <v>5.7061340941512127E-3</v>
      </c>
      <c r="O32" s="78">
        <f t="shared" si="22"/>
        <v>5.0000000000000001E-4</v>
      </c>
      <c r="P32" s="7" t="s">
        <v>184</v>
      </c>
      <c r="Q32" s="8">
        <v>63</v>
      </c>
      <c r="R32" s="13">
        <v>38</v>
      </c>
      <c r="S32" s="79">
        <f t="shared" si="0"/>
        <v>63</v>
      </c>
      <c r="T32" s="80">
        <f t="shared" si="1"/>
        <v>38</v>
      </c>
      <c r="U32" s="90">
        <f t="shared" si="2"/>
        <v>52.037999999999997</v>
      </c>
      <c r="V32" s="82">
        <f t="shared" si="3"/>
        <v>238.26</v>
      </c>
      <c r="W32" s="4"/>
      <c r="X32" s="4"/>
      <c r="Y32" s="22"/>
      <c r="Z32" s="22"/>
      <c r="AA32" s="22"/>
      <c r="AB32" s="6"/>
      <c r="AC32" s="83">
        <f t="shared" si="4"/>
        <v>0</v>
      </c>
      <c r="AD32" s="80">
        <f t="shared" si="5"/>
        <v>0</v>
      </c>
      <c r="AE32" s="76">
        <f t="shared" si="6"/>
        <v>0</v>
      </c>
      <c r="AF32" s="84">
        <f t="shared" si="7"/>
        <v>0</v>
      </c>
      <c r="AG32" s="85">
        <f t="shared" si="8"/>
        <v>0</v>
      </c>
      <c r="AH32" s="85">
        <f t="shared" si="9"/>
        <v>0</v>
      </c>
      <c r="AI32" s="77">
        <f t="shared" si="10"/>
        <v>0</v>
      </c>
      <c r="AJ32" s="84">
        <f t="shared" si="11"/>
        <v>0</v>
      </c>
      <c r="AK32" s="77">
        <f t="shared" si="12"/>
        <v>0</v>
      </c>
      <c r="AL32" s="5">
        <v>805</v>
      </c>
      <c r="AM32" s="9">
        <v>0.39400000000000002</v>
      </c>
      <c r="AN32" s="5">
        <v>411</v>
      </c>
      <c r="AO32" s="10">
        <v>0.621</v>
      </c>
      <c r="AP32" s="5"/>
      <c r="AQ32" s="5"/>
      <c r="AR32" s="5"/>
      <c r="AS32" s="80" t="str">
        <f t="shared" si="23"/>
        <v/>
      </c>
      <c r="AT32" s="80" t="str">
        <f t="shared" ca="1" si="24"/>
        <v/>
      </c>
      <c r="AU32" s="80" t="str">
        <f t="shared" si="25"/>
        <v/>
      </c>
      <c r="AV32" s="80" t="str">
        <f t="shared" ca="1" si="26"/>
        <v/>
      </c>
      <c r="AW32" s="165"/>
      <c r="AX32" s="165"/>
      <c r="AY32" s="80" t="str">
        <f t="shared" si="27"/>
        <v/>
      </c>
      <c r="AZ32" s="165"/>
      <c r="BA32" s="165"/>
      <c r="BB32" s="80" t="str">
        <f t="shared" si="28"/>
        <v/>
      </c>
      <c r="BC32" s="5"/>
      <c r="BH32" s="52"/>
      <c r="BI32" s="52"/>
      <c r="BJ32" s="52"/>
      <c r="BK32" s="52"/>
      <c r="BL32" s="52"/>
      <c r="BM32" s="52"/>
      <c r="BW32" s="54"/>
      <c r="BX32" s="54"/>
      <c r="BY32" s="54"/>
      <c r="BZ32" s="54"/>
      <c r="CA32" s="54"/>
      <c r="CB32" s="54"/>
    </row>
    <row r="33" spans="1:80" ht="17.45" customHeight="1">
      <c r="A33" s="94">
        <f t="shared" si="29"/>
        <v>4.2</v>
      </c>
      <c r="B33" s="179">
        <f t="shared" si="14"/>
        <v>45774</v>
      </c>
      <c r="C33" s="8"/>
      <c r="D33" s="11"/>
      <c r="E33" s="12">
        <v>3</v>
      </c>
      <c r="F33" s="11">
        <v>1</v>
      </c>
      <c r="G33" s="74">
        <f t="shared" si="30"/>
        <v>823</v>
      </c>
      <c r="H33" s="75">
        <f t="shared" si="30"/>
        <v>6269</v>
      </c>
      <c r="I33" s="88">
        <f t="shared" si="16"/>
        <v>0</v>
      </c>
      <c r="J33" s="78">
        <f t="shared" si="17"/>
        <v>3.6319612590799033E-3</v>
      </c>
      <c r="K33" s="78">
        <f t="shared" si="18"/>
        <v>0</v>
      </c>
      <c r="L33" s="78">
        <f t="shared" si="19"/>
        <v>1.594896331738437E-4</v>
      </c>
      <c r="M33" s="78">
        <f t="shared" ca="1" si="20"/>
        <v>5.7142857142857141E-2</v>
      </c>
      <c r="N33" s="78">
        <f t="shared" ca="1" si="21"/>
        <v>5.8646378189887464E-3</v>
      </c>
      <c r="O33" s="78">
        <f t="shared" si="22"/>
        <v>5.0000000000000001E-4</v>
      </c>
      <c r="P33" s="13" t="s">
        <v>184</v>
      </c>
      <c r="Q33" s="8">
        <v>63</v>
      </c>
      <c r="R33" s="13">
        <v>38</v>
      </c>
      <c r="S33" s="89">
        <f t="shared" si="0"/>
        <v>63</v>
      </c>
      <c r="T33" s="75">
        <f t="shared" si="1"/>
        <v>38</v>
      </c>
      <c r="U33" s="90">
        <f t="shared" si="2"/>
        <v>51.848999999999997</v>
      </c>
      <c r="V33" s="82">
        <f t="shared" si="3"/>
        <v>238.22200000000001</v>
      </c>
      <c r="W33" s="8"/>
      <c r="X33" s="8"/>
      <c r="Y33" s="23"/>
      <c r="Z33" s="23"/>
      <c r="AA33" s="23"/>
      <c r="AB33" s="12"/>
      <c r="AC33" s="91">
        <f t="shared" si="4"/>
        <v>0</v>
      </c>
      <c r="AD33" s="75">
        <f t="shared" si="5"/>
        <v>0</v>
      </c>
      <c r="AE33" s="88">
        <f t="shared" si="6"/>
        <v>0</v>
      </c>
      <c r="AF33" s="92">
        <f t="shared" si="7"/>
        <v>0</v>
      </c>
      <c r="AG33" s="93">
        <f t="shared" si="8"/>
        <v>0</v>
      </c>
      <c r="AH33" s="93">
        <f t="shared" si="9"/>
        <v>0</v>
      </c>
      <c r="AI33" s="78">
        <f t="shared" si="10"/>
        <v>0</v>
      </c>
      <c r="AJ33" s="92">
        <f t="shared" si="11"/>
        <v>0</v>
      </c>
      <c r="AK33" s="78">
        <f t="shared" si="12"/>
        <v>0</v>
      </c>
      <c r="AL33" s="11"/>
      <c r="AM33" s="14"/>
      <c r="AN33" s="11">
        <v>435</v>
      </c>
      <c r="AO33" s="15">
        <v>0.41299999999999998</v>
      </c>
      <c r="AP33" s="11"/>
      <c r="AQ33" s="11"/>
      <c r="AR33" s="11"/>
      <c r="AS33" s="75" t="str">
        <f t="shared" si="23"/>
        <v/>
      </c>
      <c r="AT33" s="75" t="str">
        <f t="shared" ca="1" si="24"/>
        <v/>
      </c>
      <c r="AU33" s="75" t="str">
        <f t="shared" si="25"/>
        <v/>
      </c>
      <c r="AV33" s="75" t="str">
        <f t="shared" ca="1" si="26"/>
        <v/>
      </c>
      <c r="AW33" s="169"/>
      <c r="AX33" s="169"/>
      <c r="AY33" s="75" t="str">
        <f t="shared" si="27"/>
        <v/>
      </c>
      <c r="AZ33" s="169"/>
      <c r="BA33" s="169"/>
      <c r="BB33" s="75" t="str">
        <f t="shared" si="28"/>
        <v/>
      </c>
      <c r="BC33" s="11"/>
      <c r="BH33" s="52"/>
      <c r="BI33" s="52"/>
      <c r="BJ33" s="52"/>
      <c r="BK33" s="52"/>
      <c r="BL33" s="52"/>
      <c r="BM33" s="52"/>
      <c r="BW33" s="54"/>
      <c r="BX33" s="54"/>
      <c r="BY33" s="54"/>
      <c r="BZ33" s="54"/>
      <c r="CA33" s="54"/>
      <c r="CB33" s="54"/>
    </row>
    <row r="34" spans="1:80" ht="17.45" customHeight="1">
      <c r="A34" s="86">
        <f t="shared" si="29"/>
        <v>4.3000000000000007</v>
      </c>
      <c r="B34" s="179">
        <f t="shared" si="14"/>
        <v>45775</v>
      </c>
      <c r="C34" s="8"/>
      <c r="D34" s="11"/>
      <c r="E34" s="12"/>
      <c r="F34" s="11"/>
      <c r="G34" s="74">
        <f t="shared" si="30"/>
        <v>823</v>
      </c>
      <c r="H34" s="75">
        <f t="shared" si="30"/>
        <v>6269</v>
      </c>
      <c r="I34" s="88">
        <f t="shared" si="16"/>
        <v>0</v>
      </c>
      <c r="J34" s="78">
        <f t="shared" si="17"/>
        <v>0</v>
      </c>
      <c r="K34" s="78">
        <f t="shared" si="18"/>
        <v>0</v>
      </c>
      <c r="L34" s="78">
        <f t="shared" si="19"/>
        <v>0</v>
      </c>
      <c r="M34" s="78">
        <f t="shared" ca="1" si="20"/>
        <v>5.7142857142857141E-2</v>
      </c>
      <c r="N34" s="78">
        <f t="shared" ca="1" si="21"/>
        <v>5.8646378189887464E-3</v>
      </c>
      <c r="O34" s="78">
        <f t="shared" si="22"/>
        <v>5.0000000000000001E-4</v>
      </c>
      <c r="P34" s="13" t="s">
        <v>184</v>
      </c>
      <c r="Q34" s="8">
        <v>63</v>
      </c>
      <c r="R34" s="13">
        <v>38</v>
      </c>
      <c r="S34" s="89">
        <f t="shared" si="0"/>
        <v>63</v>
      </c>
      <c r="T34" s="75">
        <f t="shared" si="1"/>
        <v>38</v>
      </c>
      <c r="U34" s="90">
        <f t="shared" si="2"/>
        <v>51.848999999999997</v>
      </c>
      <c r="V34" s="82">
        <f t="shared" si="3"/>
        <v>238.22200000000001</v>
      </c>
      <c r="W34" s="8"/>
      <c r="X34" s="8"/>
      <c r="Y34" s="23"/>
      <c r="Z34" s="23"/>
      <c r="AA34" s="23"/>
      <c r="AB34" s="12"/>
      <c r="AC34" s="91">
        <f t="shared" si="4"/>
        <v>0</v>
      </c>
      <c r="AD34" s="75">
        <f t="shared" si="5"/>
        <v>0</v>
      </c>
      <c r="AE34" s="88">
        <f t="shared" si="6"/>
        <v>0</v>
      </c>
      <c r="AF34" s="92">
        <f t="shared" si="7"/>
        <v>0</v>
      </c>
      <c r="AG34" s="93">
        <f t="shared" si="8"/>
        <v>0</v>
      </c>
      <c r="AH34" s="93">
        <f t="shared" si="9"/>
        <v>0</v>
      </c>
      <c r="AI34" s="78">
        <f t="shared" si="10"/>
        <v>0</v>
      </c>
      <c r="AJ34" s="92">
        <f t="shared" si="11"/>
        <v>0</v>
      </c>
      <c r="AK34" s="78">
        <f t="shared" si="12"/>
        <v>0</v>
      </c>
      <c r="AL34" s="11"/>
      <c r="AM34" s="14"/>
      <c r="AN34" s="11">
        <v>425</v>
      </c>
      <c r="AO34" s="15">
        <v>0.48399999999999999</v>
      </c>
      <c r="AP34" s="11"/>
      <c r="AQ34" s="11"/>
      <c r="AR34" s="11"/>
      <c r="AS34" s="75" t="str">
        <f t="shared" si="23"/>
        <v/>
      </c>
      <c r="AT34" s="75" t="str">
        <f t="shared" ca="1" si="24"/>
        <v/>
      </c>
      <c r="AU34" s="75" t="str">
        <f t="shared" si="25"/>
        <v/>
      </c>
      <c r="AV34" s="75" t="str">
        <f t="shared" ca="1" si="26"/>
        <v/>
      </c>
      <c r="AW34" s="169"/>
      <c r="AX34" s="169"/>
      <c r="AY34" s="75" t="str">
        <f t="shared" si="27"/>
        <v/>
      </c>
      <c r="AZ34" s="169"/>
      <c r="BA34" s="169"/>
      <c r="BB34" s="75" t="str">
        <f t="shared" si="28"/>
        <v/>
      </c>
      <c r="BC34" s="11"/>
      <c r="BH34" s="52"/>
      <c r="BI34" s="52"/>
      <c r="BJ34" s="52"/>
      <c r="BK34" s="52"/>
      <c r="BL34" s="52"/>
      <c r="BM34" s="52"/>
      <c r="BW34" s="54"/>
      <c r="BX34" s="54"/>
      <c r="BY34" s="54"/>
      <c r="BZ34" s="54"/>
      <c r="CA34" s="54"/>
      <c r="CB34" s="54"/>
    </row>
    <row r="35" spans="1:80" ht="17.45" customHeight="1">
      <c r="A35" s="94">
        <f t="shared" si="29"/>
        <v>4.4000000000000004</v>
      </c>
      <c r="B35" s="179">
        <f t="shared" si="14"/>
        <v>45776</v>
      </c>
      <c r="C35" s="8">
        <v>1</v>
      </c>
      <c r="D35" s="11"/>
      <c r="E35" s="12">
        <v>1</v>
      </c>
      <c r="F35" s="11">
        <v>2</v>
      </c>
      <c r="G35" s="74">
        <f t="shared" si="30"/>
        <v>821</v>
      </c>
      <c r="H35" s="75">
        <f t="shared" si="30"/>
        <v>6267</v>
      </c>
      <c r="I35" s="88">
        <f t="shared" si="16"/>
        <v>1.215066828675577E-3</v>
      </c>
      <c r="J35" s="78">
        <f t="shared" si="17"/>
        <v>1.215066828675577E-3</v>
      </c>
      <c r="K35" s="78">
        <f t="shared" si="18"/>
        <v>0</v>
      </c>
      <c r="L35" s="78">
        <f t="shared" si="19"/>
        <v>3.1903014834901898E-4</v>
      </c>
      <c r="M35" s="78">
        <f t="shared" ca="1" si="20"/>
        <v>5.8285714285714288E-2</v>
      </c>
      <c r="N35" s="78">
        <f t="shared" ca="1" si="21"/>
        <v>6.1816452686638138E-3</v>
      </c>
      <c r="O35" s="78">
        <f t="shared" si="22"/>
        <v>5.0000000000000001E-4</v>
      </c>
      <c r="P35" s="13" t="s">
        <v>184</v>
      </c>
      <c r="Q35" s="8">
        <v>63</v>
      </c>
      <c r="R35" s="13">
        <v>38</v>
      </c>
      <c r="S35" s="89">
        <f t="shared" si="0"/>
        <v>63</v>
      </c>
      <c r="T35" s="75">
        <f t="shared" si="1"/>
        <v>38</v>
      </c>
      <c r="U35" s="90">
        <f t="shared" si="2"/>
        <v>51.722999999999999</v>
      </c>
      <c r="V35" s="82">
        <f t="shared" si="3"/>
        <v>238.14599999999999</v>
      </c>
      <c r="W35" s="8"/>
      <c r="X35" s="8"/>
      <c r="Y35" s="23"/>
      <c r="Z35" s="23"/>
      <c r="AA35" s="23"/>
      <c r="AB35" s="12"/>
      <c r="AC35" s="91">
        <f t="shared" si="4"/>
        <v>0</v>
      </c>
      <c r="AD35" s="75">
        <f t="shared" si="5"/>
        <v>0</v>
      </c>
      <c r="AE35" s="88">
        <f t="shared" si="6"/>
        <v>0</v>
      </c>
      <c r="AF35" s="92">
        <f t="shared" si="7"/>
        <v>0</v>
      </c>
      <c r="AG35" s="93">
        <f t="shared" si="8"/>
        <v>0</v>
      </c>
      <c r="AH35" s="93">
        <f t="shared" si="9"/>
        <v>0</v>
      </c>
      <c r="AI35" s="78">
        <f t="shared" si="10"/>
        <v>0</v>
      </c>
      <c r="AJ35" s="92">
        <f t="shared" si="11"/>
        <v>0</v>
      </c>
      <c r="AK35" s="78">
        <f t="shared" si="12"/>
        <v>0</v>
      </c>
      <c r="AL35" s="11"/>
      <c r="AM35" s="14"/>
      <c r="AN35" s="11">
        <v>427</v>
      </c>
      <c r="AO35" s="15">
        <v>0.67700000000000005</v>
      </c>
      <c r="AP35" s="11"/>
      <c r="AQ35" s="11"/>
      <c r="AR35" s="11"/>
      <c r="AS35" s="75" t="str">
        <f t="shared" si="23"/>
        <v/>
      </c>
      <c r="AT35" s="75" t="str">
        <f t="shared" ca="1" si="24"/>
        <v/>
      </c>
      <c r="AU35" s="75" t="str">
        <f t="shared" si="25"/>
        <v/>
      </c>
      <c r="AV35" s="75" t="str">
        <f t="shared" ca="1" si="26"/>
        <v/>
      </c>
      <c r="AW35" s="169"/>
      <c r="AX35" s="169"/>
      <c r="AY35" s="75" t="str">
        <f t="shared" si="27"/>
        <v/>
      </c>
      <c r="AZ35" s="169"/>
      <c r="BA35" s="169"/>
      <c r="BB35" s="75" t="str">
        <f t="shared" si="28"/>
        <v/>
      </c>
      <c r="BC35" s="11"/>
      <c r="BH35" s="52"/>
      <c r="BI35" s="52"/>
      <c r="BJ35" s="52"/>
      <c r="BK35" s="52"/>
      <c r="BL35" s="52"/>
      <c r="BM35" s="52"/>
      <c r="BW35" s="54"/>
      <c r="BX35" s="54"/>
      <c r="BY35" s="54"/>
      <c r="BZ35" s="54"/>
      <c r="CA35" s="54"/>
      <c r="CB35" s="54"/>
    </row>
    <row r="36" spans="1:80" ht="17.45" customHeight="1">
      <c r="A36" s="86">
        <f t="shared" si="29"/>
        <v>4.5</v>
      </c>
      <c r="B36" s="179">
        <f t="shared" si="14"/>
        <v>45777</v>
      </c>
      <c r="C36" s="8"/>
      <c r="D36" s="11"/>
      <c r="E36" s="12"/>
      <c r="F36" s="11">
        <v>1</v>
      </c>
      <c r="G36" s="74">
        <f t="shared" si="30"/>
        <v>821</v>
      </c>
      <c r="H36" s="75">
        <f t="shared" si="30"/>
        <v>6266</v>
      </c>
      <c r="I36" s="88">
        <f t="shared" si="16"/>
        <v>0</v>
      </c>
      <c r="J36" s="78">
        <f t="shared" si="17"/>
        <v>0</v>
      </c>
      <c r="K36" s="78">
        <f t="shared" si="18"/>
        <v>0</v>
      </c>
      <c r="L36" s="78">
        <f t="shared" si="19"/>
        <v>1.5956598053295037E-4</v>
      </c>
      <c r="M36" s="78">
        <f t="shared" ca="1" si="20"/>
        <v>5.8285714285714288E-2</v>
      </c>
      <c r="N36" s="78">
        <f t="shared" ca="1" si="21"/>
        <v>6.3401489935013475E-3</v>
      </c>
      <c r="O36" s="78">
        <f t="shared" si="22"/>
        <v>5.0000000000000001E-4</v>
      </c>
      <c r="P36" s="13" t="s">
        <v>184</v>
      </c>
      <c r="Q36" s="8">
        <v>63</v>
      </c>
      <c r="R36" s="13">
        <v>38</v>
      </c>
      <c r="S36" s="89">
        <f t="shared" si="0"/>
        <v>63</v>
      </c>
      <c r="T36" s="75">
        <f t="shared" si="1"/>
        <v>38</v>
      </c>
      <c r="U36" s="90">
        <f t="shared" si="2"/>
        <v>51.722999999999999</v>
      </c>
      <c r="V36" s="82">
        <f t="shared" si="3"/>
        <v>238.108</v>
      </c>
      <c r="W36" s="8"/>
      <c r="X36" s="8"/>
      <c r="Y36" s="23"/>
      <c r="Z36" s="23"/>
      <c r="AA36" s="23"/>
      <c r="AB36" s="12"/>
      <c r="AC36" s="91">
        <f t="shared" si="4"/>
        <v>0</v>
      </c>
      <c r="AD36" s="75">
        <f t="shared" si="5"/>
        <v>0</v>
      </c>
      <c r="AE36" s="88">
        <f t="shared" si="6"/>
        <v>0</v>
      </c>
      <c r="AF36" s="92">
        <f t="shared" si="7"/>
        <v>0</v>
      </c>
      <c r="AG36" s="93">
        <f t="shared" si="8"/>
        <v>0</v>
      </c>
      <c r="AH36" s="93">
        <f t="shared" si="9"/>
        <v>0</v>
      </c>
      <c r="AI36" s="78">
        <f t="shared" si="10"/>
        <v>0</v>
      </c>
      <c r="AJ36" s="92">
        <f t="shared" si="11"/>
        <v>0</v>
      </c>
      <c r="AK36" s="78">
        <f t="shared" si="12"/>
        <v>0</v>
      </c>
      <c r="AL36" s="11"/>
      <c r="AM36" s="14"/>
      <c r="AN36" s="11"/>
      <c r="AO36" s="15"/>
      <c r="AP36" s="11"/>
      <c r="AQ36" s="11"/>
      <c r="AR36" s="11"/>
      <c r="AS36" s="75" t="str">
        <f t="shared" si="23"/>
        <v/>
      </c>
      <c r="AT36" s="75" t="str">
        <f t="shared" ca="1" si="24"/>
        <v/>
      </c>
      <c r="AU36" s="75" t="str">
        <f t="shared" si="25"/>
        <v/>
      </c>
      <c r="AV36" s="75" t="str">
        <f t="shared" ca="1" si="26"/>
        <v/>
      </c>
      <c r="AW36" s="169"/>
      <c r="AX36" s="169"/>
      <c r="AY36" s="75" t="str">
        <f t="shared" si="27"/>
        <v/>
      </c>
      <c r="AZ36" s="169"/>
      <c r="BA36" s="169"/>
      <c r="BB36" s="75" t="str">
        <f t="shared" si="28"/>
        <v/>
      </c>
      <c r="BC36" s="11"/>
      <c r="BH36" s="52"/>
      <c r="BI36" s="52"/>
      <c r="BJ36" s="52"/>
      <c r="BK36" s="52"/>
      <c r="BL36" s="52"/>
      <c r="BM36" s="52"/>
      <c r="BW36" s="54"/>
      <c r="BX36" s="54"/>
      <c r="BY36" s="54"/>
      <c r="BZ36" s="54"/>
      <c r="CA36" s="54"/>
      <c r="CB36" s="54"/>
    </row>
    <row r="37" spans="1:80" ht="17.45" customHeight="1">
      <c r="A37" s="94">
        <f t="shared" si="29"/>
        <v>4.6000000000000005</v>
      </c>
      <c r="B37" s="179">
        <f t="shared" si="14"/>
        <v>45778</v>
      </c>
      <c r="C37" s="8"/>
      <c r="D37" s="11"/>
      <c r="E37" s="12"/>
      <c r="F37" s="11">
        <v>1</v>
      </c>
      <c r="G37" s="74">
        <f t="shared" si="30"/>
        <v>821</v>
      </c>
      <c r="H37" s="75">
        <f t="shared" si="30"/>
        <v>6265</v>
      </c>
      <c r="I37" s="88">
        <f t="shared" si="16"/>
        <v>0</v>
      </c>
      <c r="J37" s="78">
        <f t="shared" si="17"/>
        <v>0</v>
      </c>
      <c r="K37" s="78">
        <f t="shared" si="18"/>
        <v>0</v>
      </c>
      <c r="L37" s="78">
        <f t="shared" si="19"/>
        <v>1.5959144589849984E-4</v>
      </c>
      <c r="M37" s="78">
        <f t="shared" ca="1" si="20"/>
        <v>5.8285714285714288E-2</v>
      </c>
      <c r="N37" s="78">
        <f t="shared" ca="1" si="21"/>
        <v>6.4986527183388812E-3</v>
      </c>
      <c r="O37" s="78">
        <f t="shared" si="22"/>
        <v>5.0000000000000001E-4</v>
      </c>
      <c r="P37" s="13" t="s">
        <v>184</v>
      </c>
      <c r="Q37" s="8">
        <v>63</v>
      </c>
      <c r="R37" s="13">
        <v>38</v>
      </c>
      <c r="S37" s="89">
        <f t="shared" si="0"/>
        <v>63</v>
      </c>
      <c r="T37" s="75">
        <f t="shared" si="1"/>
        <v>38</v>
      </c>
      <c r="U37" s="90">
        <f t="shared" si="2"/>
        <v>51.722999999999999</v>
      </c>
      <c r="V37" s="82">
        <f t="shared" si="3"/>
        <v>238.07</v>
      </c>
      <c r="W37" s="8"/>
      <c r="X37" s="8"/>
      <c r="Y37" s="23"/>
      <c r="Z37" s="23"/>
      <c r="AA37" s="23"/>
      <c r="AB37" s="12"/>
      <c r="AC37" s="91">
        <f t="shared" si="4"/>
        <v>0</v>
      </c>
      <c r="AD37" s="75">
        <f t="shared" si="5"/>
        <v>0</v>
      </c>
      <c r="AE37" s="88">
        <f t="shared" si="6"/>
        <v>0</v>
      </c>
      <c r="AF37" s="92">
        <f t="shared" si="7"/>
        <v>0</v>
      </c>
      <c r="AG37" s="93">
        <f t="shared" si="8"/>
        <v>0</v>
      </c>
      <c r="AH37" s="93">
        <f t="shared" si="9"/>
        <v>0</v>
      </c>
      <c r="AI37" s="78">
        <f t="shared" si="10"/>
        <v>0</v>
      </c>
      <c r="AJ37" s="92">
        <f t="shared" si="11"/>
        <v>0</v>
      </c>
      <c r="AK37" s="78">
        <f t="shared" si="12"/>
        <v>0</v>
      </c>
      <c r="AL37" s="11"/>
      <c r="AM37" s="14"/>
      <c r="AN37" s="11"/>
      <c r="AO37" s="15"/>
      <c r="AP37" s="11"/>
      <c r="AQ37" s="11"/>
      <c r="AR37" s="11"/>
      <c r="AS37" s="75" t="str">
        <f t="shared" si="23"/>
        <v/>
      </c>
      <c r="AT37" s="75" t="str">
        <f t="shared" ca="1" si="24"/>
        <v/>
      </c>
      <c r="AU37" s="75" t="str">
        <f t="shared" si="25"/>
        <v/>
      </c>
      <c r="AV37" s="75" t="str">
        <f t="shared" ca="1" si="26"/>
        <v/>
      </c>
      <c r="AW37" s="169"/>
      <c r="AX37" s="169"/>
      <c r="AY37" s="75" t="str">
        <f t="shared" si="27"/>
        <v/>
      </c>
      <c r="AZ37" s="169"/>
      <c r="BA37" s="169"/>
      <c r="BB37" s="75" t="str">
        <f t="shared" si="28"/>
        <v/>
      </c>
      <c r="BC37" s="11"/>
      <c r="BH37" s="52"/>
      <c r="BI37" s="52"/>
      <c r="BJ37" s="52"/>
      <c r="BK37" s="52"/>
      <c r="BL37" s="52"/>
      <c r="BM37" s="52"/>
      <c r="BW37" s="54"/>
      <c r="BX37" s="54"/>
      <c r="BY37" s="54"/>
      <c r="BZ37" s="54"/>
      <c r="CA37" s="54"/>
      <c r="CB37" s="54"/>
    </row>
    <row r="38" spans="1:80" ht="17.45" customHeight="1" thickBot="1">
      <c r="A38" s="86">
        <f t="shared" si="29"/>
        <v>4.7000000000000011</v>
      </c>
      <c r="B38" s="180">
        <f t="shared" si="14"/>
        <v>45779</v>
      </c>
      <c r="C38" s="16"/>
      <c r="D38" s="17"/>
      <c r="E38" s="18"/>
      <c r="F38" s="17"/>
      <c r="G38" s="96">
        <f t="shared" si="30"/>
        <v>821</v>
      </c>
      <c r="H38" s="97">
        <f t="shared" si="30"/>
        <v>6265</v>
      </c>
      <c r="I38" s="98">
        <f t="shared" si="16"/>
        <v>0</v>
      </c>
      <c r="J38" s="99">
        <f t="shared" si="17"/>
        <v>0</v>
      </c>
      <c r="K38" s="99">
        <f t="shared" si="18"/>
        <v>0</v>
      </c>
      <c r="L38" s="99">
        <f t="shared" si="19"/>
        <v>0</v>
      </c>
      <c r="M38" s="99">
        <f t="shared" ca="1" si="20"/>
        <v>5.8285714285714288E-2</v>
      </c>
      <c r="N38" s="99">
        <f t="shared" ca="1" si="21"/>
        <v>6.4986527183388812E-3</v>
      </c>
      <c r="O38" s="99">
        <f t="shared" si="22"/>
        <v>5.0000000000000001E-4</v>
      </c>
      <c r="P38" s="19" t="s">
        <v>184</v>
      </c>
      <c r="Q38" s="16">
        <v>63</v>
      </c>
      <c r="R38" s="19">
        <v>38</v>
      </c>
      <c r="S38" s="89">
        <f t="shared" si="0"/>
        <v>63</v>
      </c>
      <c r="T38" s="75">
        <f t="shared" si="1"/>
        <v>38</v>
      </c>
      <c r="U38" s="100">
        <f t="shared" si="2"/>
        <v>51.722999999999999</v>
      </c>
      <c r="V38" s="101">
        <f t="shared" si="3"/>
        <v>238.07</v>
      </c>
      <c r="W38" s="16"/>
      <c r="X38" s="16"/>
      <c r="Y38" s="23"/>
      <c r="Z38" s="23"/>
      <c r="AA38" s="23"/>
      <c r="AB38" s="12"/>
      <c r="AC38" s="102">
        <f t="shared" si="4"/>
        <v>0</v>
      </c>
      <c r="AD38" s="97">
        <f t="shared" si="5"/>
        <v>0</v>
      </c>
      <c r="AE38" s="98">
        <f t="shared" si="6"/>
        <v>0</v>
      </c>
      <c r="AF38" s="103">
        <f t="shared" si="7"/>
        <v>0</v>
      </c>
      <c r="AG38" s="104">
        <f t="shared" si="8"/>
        <v>0</v>
      </c>
      <c r="AH38" s="104">
        <f t="shared" si="9"/>
        <v>0</v>
      </c>
      <c r="AI38" s="99">
        <f t="shared" si="10"/>
        <v>0</v>
      </c>
      <c r="AJ38" s="103">
        <f t="shared" si="11"/>
        <v>0</v>
      </c>
      <c r="AK38" s="99">
        <f t="shared" si="12"/>
        <v>0</v>
      </c>
      <c r="AL38" s="17"/>
      <c r="AM38" s="20"/>
      <c r="AN38" s="17"/>
      <c r="AO38" s="21"/>
      <c r="AP38" s="17"/>
      <c r="AQ38" s="17"/>
      <c r="AR38" s="17"/>
      <c r="AS38" s="97" t="str">
        <f t="shared" si="23"/>
        <v/>
      </c>
      <c r="AT38" s="97" t="str">
        <f t="shared" ca="1" si="24"/>
        <v/>
      </c>
      <c r="AU38" s="97" t="str">
        <f t="shared" si="25"/>
        <v/>
      </c>
      <c r="AV38" s="97" t="str">
        <f t="shared" ca="1" si="26"/>
        <v/>
      </c>
      <c r="AW38" s="167"/>
      <c r="AX38" s="167"/>
      <c r="AY38" s="97" t="str">
        <f t="shared" si="27"/>
        <v/>
      </c>
      <c r="AZ38" s="167"/>
      <c r="BA38" s="167"/>
      <c r="BB38" s="97" t="str">
        <f t="shared" si="28"/>
        <v/>
      </c>
      <c r="BC38" s="17"/>
      <c r="BH38" s="52"/>
      <c r="BI38" s="52"/>
      <c r="BJ38" s="52"/>
      <c r="BK38" s="52"/>
      <c r="BL38" s="52"/>
      <c r="BM38" s="52"/>
      <c r="BW38" s="54"/>
      <c r="BX38" s="54"/>
      <c r="BY38" s="54"/>
      <c r="BZ38" s="54"/>
      <c r="CA38" s="54"/>
      <c r="CB38" s="54"/>
    </row>
    <row r="39" spans="1:80" ht="17.45" customHeight="1" thickTop="1">
      <c r="A39" s="71">
        <f>A32+1</f>
        <v>5.0999999999999996</v>
      </c>
      <c r="B39" s="178">
        <f>B38+1</f>
        <v>45780</v>
      </c>
      <c r="C39" s="4"/>
      <c r="D39" s="5"/>
      <c r="E39" s="6">
        <v>3</v>
      </c>
      <c r="F39" s="5">
        <v>1</v>
      </c>
      <c r="G39" s="74">
        <f t="shared" si="30"/>
        <v>818</v>
      </c>
      <c r="H39" s="75">
        <f t="shared" si="30"/>
        <v>6264</v>
      </c>
      <c r="I39" s="76">
        <f t="shared" si="16"/>
        <v>0</v>
      </c>
      <c r="J39" s="77">
        <f t="shared" si="17"/>
        <v>3.6540803897685747E-3</v>
      </c>
      <c r="K39" s="77">
        <f t="shared" si="18"/>
        <v>0</v>
      </c>
      <c r="L39" s="77">
        <f t="shared" si="19"/>
        <v>1.5961691939345569E-4</v>
      </c>
      <c r="M39" s="78">
        <f t="shared" ca="1" si="20"/>
        <v>6.1714285714285715E-2</v>
      </c>
      <c r="N39" s="78">
        <f t="shared" ca="1" si="21"/>
        <v>6.6571564431764148E-3</v>
      </c>
      <c r="O39" s="78">
        <f t="shared" si="22"/>
        <v>5.0000000000000001E-4</v>
      </c>
      <c r="P39" s="7" t="s">
        <v>184</v>
      </c>
      <c r="Q39" s="8">
        <v>63</v>
      </c>
      <c r="R39" s="13">
        <v>38</v>
      </c>
      <c r="S39" s="79">
        <f t="shared" si="0"/>
        <v>63</v>
      </c>
      <c r="T39" s="80">
        <f t="shared" si="1"/>
        <v>38</v>
      </c>
      <c r="U39" s="90">
        <f t="shared" si="2"/>
        <v>51.533999999999999</v>
      </c>
      <c r="V39" s="82">
        <f t="shared" si="3"/>
        <v>238.03200000000001</v>
      </c>
      <c r="W39" s="4"/>
      <c r="X39" s="4"/>
      <c r="Y39" s="22"/>
      <c r="Z39" s="22"/>
      <c r="AA39" s="22"/>
      <c r="AB39" s="6"/>
      <c r="AC39" s="83">
        <f t="shared" si="4"/>
        <v>0</v>
      </c>
      <c r="AD39" s="80">
        <f t="shared" si="5"/>
        <v>0</v>
      </c>
      <c r="AE39" s="76">
        <f t="shared" si="6"/>
        <v>0</v>
      </c>
      <c r="AF39" s="84">
        <f t="shared" si="7"/>
        <v>0</v>
      </c>
      <c r="AG39" s="85">
        <f t="shared" si="8"/>
        <v>0</v>
      </c>
      <c r="AH39" s="85">
        <f t="shared" si="9"/>
        <v>0</v>
      </c>
      <c r="AI39" s="77">
        <f t="shared" si="10"/>
        <v>0</v>
      </c>
      <c r="AJ39" s="84">
        <f t="shared" si="11"/>
        <v>0</v>
      </c>
      <c r="AK39" s="77">
        <f t="shared" si="12"/>
        <v>0</v>
      </c>
      <c r="AL39" s="5">
        <v>973</v>
      </c>
      <c r="AM39" s="9">
        <v>0.50800000000000001</v>
      </c>
      <c r="AN39" s="5">
        <v>672</v>
      </c>
      <c r="AO39" s="10">
        <v>0.58099999999999996</v>
      </c>
      <c r="AP39" s="5"/>
      <c r="AQ39" s="5"/>
      <c r="AR39" s="5"/>
      <c r="AS39" s="80" t="str">
        <f t="shared" si="23"/>
        <v/>
      </c>
      <c r="AT39" s="80" t="str">
        <f t="shared" ca="1" si="24"/>
        <v/>
      </c>
      <c r="AU39" s="80" t="str">
        <f t="shared" si="25"/>
        <v/>
      </c>
      <c r="AV39" s="80" t="str">
        <f t="shared" ca="1" si="26"/>
        <v/>
      </c>
      <c r="AW39" s="165"/>
      <c r="AX39" s="165"/>
      <c r="AY39" s="80" t="str">
        <f t="shared" si="27"/>
        <v/>
      </c>
      <c r="AZ39" s="165"/>
      <c r="BA39" s="165"/>
      <c r="BB39" s="80" t="str">
        <f t="shared" si="28"/>
        <v/>
      </c>
      <c r="BC39" s="5"/>
      <c r="BH39" s="52"/>
      <c r="BI39" s="52"/>
      <c r="BJ39" s="52"/>
      <c r="BK39" s="52"/>
      <c r="BL39" s="52"/>
      <c r="BM39" s="52"/>
      <c r="BW39" s="54"/>
      <c r="BX39" s="54"/>
      <c r="BY39" s="54"/>
      <c r="BZ39" s="54"/>
      <c r="CA39" s="54"/>
      <c r="CB39" s="54"/>
    </row>
    <row r="40" spans="1:80" ht="17.45" customHeight="1">
      <c r="A40" s="86">
        <f t="shared" si="29"/>
        <v>5.2</v>
      </c>
      <c r="B40" s="179">
        <f t="shared" si="14"/>
        <v>45781</v>
      </c>
      <c r="C40" s="8"/>
      <c r="D40" s="11"/>
      <c r="E40" s="12">
        <v>3</v>
      </c>
      <c r="F40" s="11"/>
      <c r="G40" s="74">
        <f t="shared" si="30"/>
        <v>815</v>
      </c>
      <c r="H40" s="75">
        <f t="shared" si="30"/>
        <v>6264</v>
      </c>
      <c r="I40" s="88">
        <f t="shared" si="16"/>
        <v>0</v>
      </c>
      <c r="J40" s="78">
        <f t="shared" si="17"/>
        <v>3.667481662591687E-3</v>
      </c>
      <c r="K40" s="78">
        <f t="shared" si="18"/>
        <v>0</v>
      </c>
      <c r="L40" s="78">
        <f t="shared" si="19"/>
        <v>0</v>
      </c>
      <c r="M40" s="78">
        <f t="shared" ca="1" si="20"/>
        <v>6.5142857142857141E-2</v>
      </c>
      <c r="N40" s="78">
        <f t="shared" ca="1" si="21"/>
        <v>6.6571564431764148E-3</v>
      </c>
      <c r="O40" s="78">
        <f t="shared" si="22"/>
        <v>5.0000000000000001E-4</v>
      </c>
      <c r="P40" s="13" t="s">
        <v>184</v>
      </c>
      <c r="Q40" s="8">
        <v>66</v>
      </c>
      <c r="R40" s="13">
        <v>40</v>
      </c>
      <c r="S40" s="89">
        <f t="shared" si="0"/>
        <v>66</v>
      </c>
      <c r="T40" s="75">
        <f t="shared" si="1"/>
        <v>40</v>
      </c>
      <c r="U40" s="90">
        <f t="shared" si="2"/>
        <v>53.79</v>
      </c>
      <c r="V40" s="82">
        <f t="shared" si="3"/>
        <v>250.56</v>
      </c>
      <c r="W40" s="8"/>
      <c r="X40" s="8"/>
      <c r="Y40" s="23"/>
      <c r="Z40" s="23"/>
      <c r="AA40" s="23"/>
      <c r="AB40" s="12"/>
      <c r="AC40" s="91">
        <f t="shared" si="4"/>
        <v>0</v>
      </c>
      <c r="AD40" s="75">
        <f t="shared" si="5"/>
        <v>0</v>
      </c>
      <c r="AE40" s="88">
        <f t="shared" si="6"/>
        <v>0</v>
      </c>
      <c r="AF40" s="92">
        <f t="shared" si="7"/>
        <v>0</v>
      </c>
      <c r="AG40" s="93">
        <f t="shared" si="8"/>
        <v>0</v>
      </c>
      <c r="AH40" s="93">
        <f t="shared" si="9"/>
        <v>0</v>
      </c>
      <c r="AI40" s="78">
        <f t="shared" si="10"/>
        <v>0</v>
      </c>
      <c r="AJ40" s="92">
        <f t="shared" si="11"/>
        <v>0</v>
      </c>
      <c r="AK40" s="78">
        <f t="shared" si="12"/>
        <v>0</v>
      </c>
      <c r="AL40" s="11"/>
      <c r="AM40" s="14"/>
      <c r="AN40" s="11">
        <v>715</v>
      </c>
      <c r="AO40" s="15">
        <v>0.46800000000000003</v>
      </c>
      <c r="AP40" s="11"/>
      <c r="AQ40" s="11"/>
      <c r="AR40" s="11"/>
      <c r="AS40" s="75" t="str">
        <f t="shared" si="23"/>
        <v/>
      </c>
      <c r="AT40" s="75" t="str">
        <f t="shared" ca="1" si="24"/>
        <v/>
      </c>
      <c r="AU40" s="75" t="str">
        <f t="shared" si="25"/>
        <v/>
      </c>
      <c r="AV40" s="75" t="str">
        <f t="shared" ca="1" si="26"/>
        <v/>
      </c>
      <c r="AW40" s="169"/>
      <c r="AX40" s="169"/>
      <c r="AY40" s="75" t="str">
        <f t="shared" si="27"/>
        <v/>
      </c>
      <c r="AZ40" s="169"/>
      <c r="BA40" s="169"/>
      <c r="BB40" s="75" t="str">
        <f t="shared" si="28"/>
        <v/>
      </c>
      <c r="BC40" s="11"/>
      <c r="BH40" s="52"/>
      <c r="BI40" s="52"/>
      <c r="BJ40" s="52"/>
      <c r="BK40" s="52"/>
      <c r="BL40" s="52"/>
      <c r="BM40" s="52"/>
      <c r="BW40" s="54"/>
      <c r="BX40" s="54"/>
      <c r="BY40" s="54"/>
      <c r="BZ40" s="54"/>
      <c r="CA40" s="54"/>
      <c r="CB40" s="54"/>
    </row>
    <row r="41" spans="1:80" ht="17.45" customHeight="1">
      <c r="A41" s="94">
        <f t="shared" si="29"/>
        <v>5.3000000000000007</v>
      </c>
      <c r="B41" s="179">
        <f t="shared" si="14"/>
        <v>45782</v>
      </c>
      <c r="C41" s="8"/>
      <c r="D41" s="11">
        <v>1</v>
      </c>
      <c r="E41" s="12"/>
      <c r="F41" s="11"/>
      <c r="G41" s="74">
        <f t="shared" si="30"/>
        <v>815</v>
      </c>
      <c r="H41" s="75">
        <f t="shared" si="30"/>
        <v>6263</v>
      </c>
      <c r="I41" s="88">
        <f t="shared" si="16"/>
        <v>0</v>
      </c>
      <c r="J41" s="78">
        <f t="shared" si="17"/>
        <v>0</v>
      </c>
      <c r="K41" s="78">
        <f t="shared" si="18"/>
        <v>1.5964240102171138E-4</v>
      </c>
      <c r="L41" s="78">
        <f t="shared" si="19"/>
        <v>0</v>
      </c>
      <c r="M41" s="78">
        <f t="shared" ca="1" si="20"/>
        <v>6.5142857142857141E-2</v>
      </c>
      <c r="N41" s="78">
        <f t="shared" ca="1" si="21"/>
        <v>6.6571564431764148E-3</v>
      </c>
      <c r="O41" s="78">
        <f t="shared" si="22"/>
        <v>5.0000000000000001E-4</v>
      </c>
      <c r="P41" s="13" t="s">
        <v>184</v>
      </c>
      <c r="Q41" s="8">
        <v>66</v>
      </c>
      <c r="R41" s="13">
        <v>40</v>
      </c>
      <c r="S41" s="89">
        <f t="shared" si="0"/>
        <v>66</v>
      </c>
      <c r="T41" s="75">
        <f t="shared" si="1"/>
        <v>40</v>
      </c>
      <c r="U41" s="90">
        <f t="shared" si="2"/>
        <v>53.79</v>
      </c>
      <c r="V41" s="82">
        <f t="shared" si="3"/>
        <v>250.52</v>
      </c>
      <c r="W41" s="8"/>
      <c r="X41" s="8"/>
      <c r="Y41" s="23"/>
      <c r="Z41" s="23"/>
      <c r="AA41" s="23"/>
      <c r="AB41" s="12"/>
      <c r="AC41" s="91">
        <f t="shared" si="4"/>
        <v>0</v>
      </c>
      <c r="AD41" s="75">
        <f t="shared" si="5"/>
        <v>0</v>
      </c>
      <c r="AE41" s="88">
        <f t="shared" si="6"/>
        <v>0</v>
      </c>
      <c r="AF41" s="92">
        <f t="shared" si="7"/>
        <v>0</v>
      </c>
      <c r="AG41" s="93">
        <f t="shared" si="8"/>
        <v>0</v>
      </c>
      <c r="AH41" s="93">
        <f t="shared" si="9"/>
        <v>0</v>
      </c>
      <c r="AI41" s="78">
        <f t="shared" si="10"/>
        <v>0</v>
      </c>
      <c r="AJ41" s="92">
        <f t="shared" si="11"/>
        <v>0</v>
      </c>
      <c r="AK41" s="78">
        <f t="shared" si="12"/>
        <v>0</v>
      </c>
      <c r="AL41" s="11"/>
      <c r="AM41" s="14"/>
      <c r="AN41" s="11">
        <v>777</v>
      </c>
      <c r="AO41" s="15">
        <v>0.438</v>
      </c>
      <c r="AP41" s="11"/>
      <c r="AQ41" s="11"/>
      <c r="AR41" s="11"/>
      <c r="AS41" s="75" t="str">
        <f t="shared" si="23"/>
        <v/>
      </c>
      <c r="AT41" s="75" t="str">
        <f t="shared" ca="1" si="24"/>
        <v/>
      </c>
      <c r="AU41" s="75" t="str">
        <f t="shared" si="25"/>
        <v/>
      </c>
      <c r="AV41" s="75" t="str">
        <f t="shared" ca="1" si="26"/>
        <v/>
      </c>
      <c r="AW41" s="169"/>
      <c r="AX41" s="169"/>
      <c r="AY41" s="75" t="str">
        <f t="shared" si="27"/>
        <v/>
      </c>
      <c r="AZ41" s="169"/>
      <c r="BA41" s="169"/>
      <c r="BB41" s="75" t="str">
        <f t="shared" si="28"/>
        <v/>
      </c>
      <c r="BC41" s="11"/>
      <c r="BH41" s="52"/>
      <c r="BI41" s="52"/>
      <c r="BJ41" s="52"/>
      <c r="BK41" s="52"/>
      <c r="BL41" s="52"/>
      <c r="BM41" s="52"/>
      <c r="BW41" s="54"/>
      <c r="BX41" s="54"/>
      <c r="BY41" s="54"/>
      <c r="BZ41" s="54"/>
      <c r="CA41" s="54"/>
      <c r="CB41" s="54"/>
    </row>
    <row r="42" spans="1:80" ht="17.45" customHeight="1">
      <c r="A42" s="86">
        <f t="shared" si="29"/>
        <v>5.4</v>
      </c>
      <c r="B42" s="179">
        <f t="shared" si="14"/>
        <v>45783</v>
      </c>
      <c r="C42" s="8"/>
      <c r="D42" s="11"/>
      <c r="E42" s="12"/>
      <c r="F42" s="11">
        <v>4</v>
      </c>
      <c r="G42" s="74">
        <f t="shared" si="30"/>
        <v>815</v>
      </c>
      <c r="H42" s="75">
        <f t="shared" si="30"/>
        <v>6259</v>
      </c>
      <c r="I42" s="88">
        <f t="shared" si="16"/>
        <v>0</v>
      </c>
      <c r="J42" s="78">
        <f t="shared" si="17"/>
        <v>0</v>
      </c>
      <c r="K42" s="78">
        <f t="shared" si="18"/>
        <v>0</v>
      </c>
      <c r="L42" s="78">
        <f t="shared" si="19"/>
        <v>6.3867156314865081E-4</v>
      </c>
      <c r="M42" s="78">
        <f t="shared" ca="1" si="20"/>
        <v>6.5142857142857141E-2</v>
      </c>
      <c r="N42" s="78">
        <f t="shared" ca="1" si="21"/>
        <v>7.2911713425265496E-3</v>
      </c>
      <c r="O42" s="78">
        <f t="shared" si="22"/>
        <v>5.0000000000000001E-4</v>
      </c>
      <c r="P42" s="13" t="s">
        <v>184</v>
      </c>
      <c r="Q42" s="8">
        <v>66</v>
      </c>
      <c r="R42" s="13">
        <v>40</v>
      </c>
      <c r="S42" s="89">
        <f t="shared" si="0"/>
        <v>66</v>
      </c>
      <c r="T42" s="75">
        <f t="shared" si="1"/>
        <v>40</v>
      </c>
      <c r="U42" s="90">
        <f t="shared" si="2"/>
        <v>53.79</v>
      </c>
      <c r="V42" s="82">
        <f t="shared" si="3"/>
        <v>250.36</v>
      </c>
      <c r="W42" s="8"/>
      <c r="X42" s="8"/>
      <c r="Y42" s="23"/>
      <c r="Z42" s="23"/>
      <c r="AA42" s="23"/>
      <c r="AB42" s="12"/>
      <c r="AC42" s="91">
        <f t="shared" si="4"/>
        <v>0</v>
      </c>
      <c r="AD42" s="75">
        <f t="shared" si="5"/>
        <v>0</v>
      </c>
      <c r="AE42" s="88">
        <f t="shared" si="6"/>
        <v>0</v>
      </c>
      <c r="AF42" s="92">
        <f t="shared" si="7"/>
        <v>0</v>
      </c>
      <c r="AG42" s="93">
        <f t="shared" si="8"/>
        <v>0</v>
      </c>
      <c r="AH42" s="93">
        <f t="shared" si="9"/>
        <v>0</v>
      </c>
      <c r="AI42" s="78">
        <f t="shared" si="10"/>
        <v>0</v>
      </c>
      <c r="AJ42" s="92">
        <f t="shared" si="11"/>
        <v>0</v>
      </c>
      <c r="AK42" s="78">
        <f t="shared" si="12"/>
        <v>0</v>
      </c>
      <c r="AL42" s="11"/>
      <c r="AM42" s="14"/>
      <c r="AN42" s="11">
        <v>760</v>
      </c>
      <c r="AO42" s="15">
        <v>0.60699999999999998</v>
      </c>
      <c r="AP42" s="11"/>
      <c r="AQ42" s="11"/>
      <c r="AR42" s="11"/>
      <c r="AS42" s="75" t="str">
        <f t="shared" si="23"/>
        <v/>
      </c>
      <c r="AT42" s="75" t="str">
        <f t="shared" ca="1" si="24"/>
        <v/>
      </c>
      <c r="AU42" s="75" t="str">
        <f t="shared" si="25"/>
        <v/>
      </c>
      <c r="AV42" s="75" t="str">
        <f t="shared" ca="1" si="26"/>
        <v/>
      </c>
      <c r="AW42" s="169"/>
      <c r="AX42" s="169"/>
      <c r="AY42" s="75" t="str">
        <f t="shared" si="27"/>
        <v/>
      </c>
      <c r="AZ42" s="169"/>
      <c r="BA42" s="169"/>
      <c r="BB42" s="75" t="str">
        <f t="shared" si="28"/>
        <v/>
      </c>
      <c r="BC42" s="11"/>
      <c r="BH42" s="52"/>
      <c r="BI42" s="52"/>
      <c r="BJ42" s="52"/>
      <c r="BK42" s="52"/>
      <c r="BL42" s="52"/>
      <c r="BM42" s="52"/>
      <c r="BW42" s="54"/>
      <c r="BX42" s="54"/>
      <c r="BY42" s="54"/>
      <c r="BZ42" s="54"/>
      <c r="CA42" s="54"/>
      <c r="CB42" s="54"/>
    </row>
    <row r="43" spans="1:80" ht="17.45" customHeight="1">
      <c r="A43" s="94">
        <f t="shared" si="29"/>
        <v>5.5</v>
      </c>
      <c r="B43" s="179">
        <f t="shared" si="14"/>
        <v>45784</v>
      </c>
      <c r="C43" s="8"/>
      <c r="D43" s="11"/>
      <c r="E43" s="12"/>
      <c r="F43" s="11"/>
      <c r="G43" s="74">
        <f t="shared" si="30"/>
        <v>815</v>
      </c>
      <c r="H43" s="75">
        <f t="shared" si="30"/>
        <v>6259</v>
      </c>
      <c r="I43" s="88">
        <f t="shared" si="16"/>
        <v>0</v>
      </c>
      <c r="J43" s="78">
        <f t="shared" si="17"/>
        <v>0</v>
      </c>
      <c r="K43" s="78">
        <f t="shared" si="18"/>
        <v>0</v>
      </c>
      <c r="L43" s="78">
        <f t="shared" si="19"/>
        <v>0</v>
      </c>
      <c r="M43" s="78">
        <f t="shared" ca="1" si="20"/>
        <v>6.5142857142857141E-2</v>
      </c>
      <c r="N43" s="78">
        <f t="shared" ca="1" si="21"/>
        <v>7.2911713425265496E-3</v>
      </c>
      <c r="O43" s="78">
        <f t="shared" si="22"/>
        <v>5.0000000000000001E-4</v>
      </c>
      <c r="P43" s="13" t="s">
        <v>184</v>
      </c>
      <c r="Q43" s="8">
        <v>66</v>
      </c>
      <c r="R43" s="13">
        <v>40</v>
      </c>
      <c r="S43" s="89">
        <f t="shared" ref="S43:S74" si="31">IF($P43="FULL FEED",Q43,Q43/2)</f>
        <v>66</v>
      </c>
      <c r="T43" s="75">
        <f t="shared" ref="T43:T74" si="32">IF($P43="FULL FEED",R43,R43/2)</f>
        <v>40</v>
      </c>
      <c r="U43" s="90">
        <f t="shared" ref="U43:U74" si="33">IF($P43="FULL FEED",(Q43*G43/1000),(Q43*2*G43/1000))</f>
        <v>53.79</v>
      </c>
      <c r="V43" s="82">
        <f t="shared" ref="V43:V74" si="34">IF($P43="FULL FEED",(R43*H43/1000),(R43*2*H43/1000))</f>
        <v>250.36</v>
      </c>
      <c r="W43" s="8"/>
      <c r="X43" s="8"/>
      <c r="Y43" s="23"/>
      <c r="Z43" s="23"/>
      <c r="AA43" s="23"/>
      <c r="AB43" s="12"/>
      <c r="AC43" s="91">
        <f t="shared" si="4"/>
        <v>0</v>
      </c>
      <c r="AD43" s="75">
        <f t="shared" si="5"/>
        <v>0</v>
      </c>
      <c r="AE43" s="88">
        <f t="shared" ref="AE43:AE74" si="35">IFERROR(W43/H42,0)</f>
        <v>0</v>
      </c>
      <c r="AF43" s="92">
        <f t="shared" ref="AF43:AF74" si="36">IFERROR(X43/$W43,0)</f>
        <v>0</v>
      </c>
      <c r="AG43" s="93">
        <f t="shared" ref="AG43:AG74" si="37">IFERROR(Y43/$W43,0)</f>
        <v>0</v>
      </c>
      <c r="AH43" s="93">
        <f t="shared" ref="AH43:AH74" si="38">IFERROR(Z43/$W43,0)</f>
        <v>0</v>
      </c>
      <c r="AI43" s="78">
        <f t="shared" ref="AI43:AI74" si="39">IFERROR(AA43/$W43,0)</f>
        <v>0</v>
      </c>
      <c r="AJ43" s="92">
        <f t="shared" si="11"/>
        <v>0</v>
      </c>
      <c r="AK43" s="78">
        <f t="shared" si="12"/>
        <v>0</v>
      </c>
      <c r="AL43" s="11"/>
      <c r="AM43" s="14"/>
      <c r="AN43" s="11"/>
      <c r="AO43" s="15"/>
      <c r="AP43" s="11"/>
      <c r="AQ43" s="11"/>
      <c r="AR43" s="11"/>
      <c r="AS43" s="75" t="str">
        <f t="shared" si="23"/>
        <v/>
      </c>
      <c r="AT43" s="75" t="str">
        <f t="shared" ca="1" si="24"/>
        <v/>
      </c>
      <c r="AU43" s="75" t="str">
        <f t="shared" si="25"/>
        <v/>
      </c>
      <c r="AV43" s="75" t="str">
        <f t="shared" ca="1" si="26"/>
        <v/>
      </c>
      <c r="AW43" s="169"/>
      <c r="AX43" s="169"/>
      <c r="AY43" s="75" t="str">
        <f t="shared" si="27"/>
        <v/>
      </c>
      <c r="AZ43" s="169"/>
      <c r="BA43" s="169"/>
      <c r="BB43" s="75" t="str">
        <f t="shared" si="28"/>
        <v/>
      </c>
      <c r="BC43" s="11"/>
      <c r="BH43" s="52"/>
      <c r="BI43" s="52"/>
      <c r="BJ43" s="52"/>
      <c r="BK43" s="52"/>
      <c r="BL43" s="52"/>
      <c r="BM43" s="52"/>
      <c r="BW43" s="54"/>
      <c r="BX43" s="54"/>
      <c r="BY43" s="54"/>
      <c r="BZ43" s="54"/>
      <c r="CA43" s="54"/>
      <c r="CB43" s="54"/>
    </row>
    <row r="44" spans="1:80" ht="17.45" customHeight="1">
      <c r="A44" s="86">
        <f t="shared" si="29"/>
        <v>5.6000000000000005</v>
      </c>
      <c r="B44" s="179">
        <f t="shared" si="14"/>
        <v>45785</v>
      </c>
      <c r="C44" s="8"/>
      <c r="D44" s="11"/>
      <c r="E44" s="12"/>
      <c r="F44" s="11">
        <v>1</v>
      </c>
      <c r="G44" s="74">
        <f t="shared" ref="G44:H59" si="40">G43-E44-C44</f>
        <v>815</v>
      </c>
      <c r="H44" s="75">
        <f t="shared" si="40"/>
        <v>6258</v>
      </c>
      <c r="I44" s="88">
        <f t="shared" si="16"/>
        <v>0</v>
      </c>
      <c r="J44" s="78">
        <f t="shared" si="17"/>
        <v>0</v>
      </c>
      <c r="K44" s="78">
        <f t="shared" si="18"/>
        <v>0</v>
      </c>
      <c r="L44" s="78">
        <f t="shared" si="19"/>
        <v>1.5976993129892953E-4</v>
      </c>
      <c r="M44" s="78">
        <f t="shared" ca="1" si="20"/>
        <v>6.5142857142857141E-2</v>
      </c>
      <c r="N44" s="78">
        <f t="shared" ca="1" si="21"/>
        <v>7.4496750673640833E-3</v>
      </c>
      <c r="O44" s="78">
        <f t="shared" si="22"/>
        <v>5.0000000000000001E-4</v>
      </c>
      <c r="P44" s="13" t="s">
        <v>184</v>
      </c>
      <c r="Q44" s="8">
        <v>66</v>
      </c>
      <c r="R44" s="13">
        <v>40</v>
      </c>
      <c r="S44" s="89">
        <f t="shared" si="31"/>
        <v>66</v>
      </c>
      <c r="T44" s="75">
        <f t="shared" si="32"/>
        <v>40</v>
      </c>
      <c r="U44" s="90">
        <f t="shared" si="33"/>
        <v>53.79</v>
      </c>
      <c r="V44" s="82">
        <f t="shared" si="34"/>
        <v>250.32</v>
      </c>
      <c r="W44" s="8"/>
      <c r="X44" s="8"/>
      <c r="Y44" s="23"/>
      <c r="Z44" s="23"/>
      <c r="AA44" s="23"/>
      <c r="AB44" s="12"/>
      <c r="AC44" s="91">
        <f t="shared" si="4"/>
        <v>0</v>
      </c>
      <c r="AD44" s="75">
        <f t="shared" si="5"/>
        <v>0</v>
      </c>
      <c r="AE44" s="88">
        <f t="shared" si="35"/>
        <v>0</v>
      </c>
      <c r="AF44" s="92">
        <f t="shared" si="36"/>
        <v>0</v>
      </c>
      <c r="AG44" s="93">
        <f t="shared" si="37"/>
        <v>0</v>
      </c>
      <c r="AH44" s="93">
        <f t="shared" si="38"/>
        <v>0</v>
      </c>
      <c r="AI44" s="78">
        <f t="shared" si="39"/>
        <v>0</v>
      </c>
      <c r="AJ44" s="92">
        <f t="shared" si="11"/>
        <v>0</v>
      </c>
      <c r="AK44" s="78">
        <f t="shared" si="12"/>
        <v>0</v>
      </c>
      <c r="AL44" s="11"/>
      <c r="AM44" s="14"/>
      <c r="AN44" s="11"/>
      <c r="AO44" s="15"/>
      <c r="AP44" s="11"/>
      <c r="AQ44" s="11"/>
      <c r="AR44" s="11"/>
      <c r="AS44" s="75" t="str">
        <f t="shared" si="23"/>
        <v/>
      </c>
      <c r="AT44" s="75" t="str">
        <f t="shared" ca="1" si="24"/>
        <v/>
      </c>
      <c r="AU44" s="75" t="str">
        <f t="shared" si="25"/>
        <v/>
      </c>
      <c r="AV44" s="75" t="str">
        <f t="shared" ca="1" si="26"/>
        <v/>
      </c>
      <c r="AW44" s="169"/>
      <c r="AX44" s="169"/>
      <c r="AY44" s="75" t="str">
        <f t="shared" si="27"/>
        <v/>
      </c>
      <c r="AZ44" s="169"/>
      <c r="BA44" s="169"/>
      <c r="BB44" s="75" t="str">
        <f t="shared" si="28"/>
        <v/>
      </c>
      <c r="BC44" s="11"/>
      <c r="BH44" s="52"/>
      <c r="BI44" s="52"/>
      <c r="BJ44" s="52"/>
      <c r="BK44" s="52"/>
      <c r="BL44" s="52"/>
      <c r="BM44" s="52"/>
      <c r="BW44" s="54"/>
      <c r="BX44" s="54"/>
      <c r="BY44" s="54"/>
      <c r="BZ44" s="54"/>
      <c r="CA44" s="54"/>
      <c r="CB44" s="54"/>
    </row>
    <row r="45" spans="1:80" ht="17.45" customHeight="1" thickBot="1">
      <c r="A45" s="94">
        <f t="shared" si="29"/>
        <v>5.7000000000000011</v>
      </c>
      <c r="B45" s="180">
        <f t="shared" si="14"/>
        <v>45786</v>
      </c>
      <c r="C45" s="16"/>
      <c r="D45" s="17"/>
      <c r="E45" s="18"/>
      <c r="F45" s="17"/>
      <c r="G45" s="96">
        <f t="shared" si="40"/>
        <v>815</v>
      </c>
      <c r="H45" s="97">
        <f t="shared" si="40"/>
        <v>6258</v>
      </c>
      <c r="I45" s="98">
        <f t="shared" si="16"/>
        <v>0</v>
      </c>
      <c r="J45" s="99">
        <f t="shared" si="17"/>
        <v>0</v>
      </c>
      <c r="K45" s="99">
        <f t="shared" si="18"/>
        <v>0</v>
      </c>
      <c r="L45" s="99">
        <f t="shared" si="19"/>
        <v>0</v>
      </c>
      <c r="M45" s="99">
        <f t="shared" ca="1" si="20"/>
        <v>6.5142857142857141E-2</v>
      </c>
      <c r="N45" s="99">
        <f t="shared" ca="1" si="21"/>
        <v>7.4496750673640833E-3</v>
      </c>
      <c r="O45" s="99">
        <f t="shared" si="22"/>
        <v>5.0000000000000001E-4</v>
      </c>
      <c r="P45" s="19" t="s">
        <v>184</v>
      </c>
      <c r="Q45" s="16">
        <v>66</v>
      </c>
      <c r="R45" s="19">
        <v>40</v>
      </c>
      <c r="S45" s="89">
        <f t="shared" si="31"/>
        <v>66</v>
      </c>
      <c r="T45" s="75">
        <f t="shared" si="32"/>
        <v>40</v>
      </c>
      <c r="U45" s="100">
        <f t="shared" si="33"/>
        <v>53.79</v>
      </c>
      <c r="V45" s="101">
        <f t="shared" si="34"/>
        <v>250.32</v>
      </c>
      <c r="W45" s="16"/>
      <c r="X45" s="16"/>
      <c r="Y45" s="23"/>
      <c r="Z45" s="23"/>
      <c r="AA45" s="23"/>
      <c r="AB45" s="12"/>
      <c r="AC45" s="102">
        <f t="shared" si="4"/>
        <v>0</v>
      </c>
      <c r="AD45" s="97">
        <f t="shared" si="5"/>
        <v>0</v>
      </c>
      <c r="AE45" s="98">
        <f t="shared" si="35"/>
        <v>0</v>
      </c>
      <c r="AF45" s="103">
        <f t="shared" si="36"/>
        <v>0</v>
      </c>
      <c r="AG45" s="104">
        <f t="shared" si="37"/>
        <v>0</v>
      </c>
      <c r="AH45" s="104">
        <f t="shared" si="38"/>
        <v>0</v>
      </c>
      <c r="AI45" s="99">
        <f t="shared" si="39"/>
        <v>0</v>
      </c>
      <c r="AJ45" s="103">
        <f t="shared" si="11"/>
        <v>0</v>
      </c>
      <c r="AK45" s="99">
        <f t="shared" si="12"/>
        <v>0</v>
      </c>
      <c r="AL45" s="17"/>
      <c r="AM45" s="20"/>
      <c r="AN45" s="17"/>
      <c r="AO45" s="21"/>
      <c r="AP45" s="17"/>
      <c r="AQ45" s="17"/>
      <c r="AR45" s="17"/>
      <c r="AS45" s="97" t="str">
        <f t="shared" si="23"/>
        <v/>
      </c>
      <c r="AT45" s="97" t="str">
        <f t="shared" ca="1" si="24"/>
        <v/>
      </c>
      <c r="AU45" s="97" t="str">
        <f t="shared" si="25"/>
        <v/>
      </c>
      <c r="AV45" s="97" t="str">
        <f t="shared" ca="1" si="26"/>
        <v/>
      </c>
      <c r="AW45" s="167"/>
      <c r="AX45" s="167"/>
      <c r="AY45" s="97" t="str">
        <f t="shared" si="27"/>
        <v/>
      </c>
      <c r="AZ45" s="167"/>
      <c r="BA45" s="167"/>
      <c r="BB45" s="97" t="str">
        <f t="shared" si="28"/>
        <v/>
      </c>
      <c r="BC45" s="17"/>
      <c r="BH45" s="52"/>
      <c r="BI45" s="52"/>
      <c r="BJ45" s="52"/>
      <c r="BK45" s="52"/>
      <c r="BL45" s="52"/>
      <c r="BM45" s="52"/>
      <c r="BW45" s="54"/>
      <c r="BX45" s="54"/>
      <c r="BY45" s="54"/>
      <c r="BZ45" s="54"/>
      <c r="CA45" s="54"/>
      <c r="CB45" s="54"/>
    </row>
    <row r="46" spans="1:80" ht="17.45" customHeight="1" thickTop="1">
      <c r="A46" s="105">
        <f>A39+1</f>
        <v>6.1</v>
      </c>
      <c r="B46" s="178">
        <f>B45+1</f>
        <v>45787</v>
      </c>
      <c r="C46" s="4"/>
      <c r="D46" s="5">
        <v>1</v>
      </c>
      <c r="E46" s="6"/>
      <c r="F46" s="5"/>
      <c r="G46" s="74">
        <f t="shared" si="40"/>
        <v>815</v>
      </c>
      <c r="H46" s="75">
        <f t="shared" si="40"/>
        <v>6257</v>
      </c>
      <c r="I46" s="76">
        <f t="shared" si="16"/>
        <v>0</v>
      </c>
      <c r="J46" s="77">
        <f t="shared" si="17"/>
        <v>0</v>
      </c>
      <c r="K46" s="77">
        <f t="shared" si="18"/>
        <v>1.5979546180888463E-4</v>
      </c>
      <c r="L46" s="77">
        <f t="shared" si="19"/>
        <v>0</v>
      </c>
      <c r="M46" s="78">
        <f t="shared" ca="1" si="20"/>
        <v>6.5142857142857141E-2</v>
      </c>
      <c r="N46" s="78">
        <f t="shared" ca="1" si="21"/>
        <v>7.4496750673640833E-3</v>
      </c>
      <c r="O46" s="78">
        <f t="shared" si="22"/>
        <v>5.0000000000000001E-4</v>
      </c>
      <c r="P46" s="13" t="s">
        <v>184</v>
      </c>
      <c r="Q46" s="8">
        <v>66</v>
      </c>
      <c r="R46" s="13">
        <v>40</v>
      </c>
      <c r="S46" s="79">
        <f t="shared" si="31"/>
        <v>66</v>
      </c>
      <c r="T46" s="80">
        <f t="shared" si="32"/>
        <v>40</v>
      </c>
      <c r="U46" s="90">
        <f t="shared" si="33"/>
        <v>53.79</v>
      </c>
      <c r="V46" s="82">
        <f t="shared" si="34"/>
        <v>250.28</v>
      </c>
      <c r="W46" s="4"/>
      <c r="X46" s="4"/>
      <c r="Y46" s="22"/>
      <c r="Z46" s="22"/>
      <c r="AA46" s="22"/>
      <c r="AB46" s="6"/>
      <c r="AC46" s="83">
        <f t="shared" si="4"/>
        <v>0</v>
      </c>
      <c r="AD46" s="80">
        <f t="shared" si="5"/>
        <v>0</v>
      </c>
      <c r="AE46" s="76">
        <f t="shared" si="35"/>
        <v>0</v>
      </c>
      <c r="AF46" s="84">
        <f t="shared" si="36"/>
        <v>0</v>
      </c>
      <c r="AG46" s="85">
        <f t="shared" si="37"/>
        <v>0</v>
      </c>
      <c r="AH46" s="85">
        <f t="shared" si="38"/>
        <v>0</v>
      </c>
      <c r="AI46" s="77">
        <f t="shared" si="39"/>
        <v>0</v>
      </c>
      <c r="AJ46" s="84">
        <f t="shared" si="11"/>
        <v>0</v>
      </c>
      <c r="AK46" s="77">
        <f t="shared" si="12"/>
        <v>0</v>
      </c>
      <c r="AL46" s="5">
        <v>1159</v>
      </c>
      <c r="AM46" s="9">
        <v>0.60499999999999998</v>
      </c>
      <c r="AN46" s="5">
        <v>811</v>
      </c>
      <c r="AO46" s="10">
        <v>0.5</v>
      </c>
      <c r="AP46" s="5"/>
      <c r="AQ46" s="5"/>
      <c r="AR46" s="5"/>
      <c r="AS46" s="80" t="str">
        <f t="shared" si="23"/>
        <v/>
      </c>
      <c r="AT46" s="80" t="str">
        <f t="shared" ca="1" si="24"/>
        <v/>
      </c>
      <c r="AU46" s="80" t="str">
        <f t="shared" si="25"/>
        <v/>
      </c>
      <c r="AV46" s="80" t="str">
        <f t="shared" ca="1" si="26"/>
        <v/>
      </c>
      <c r="AW46" s="165"/>
      <c r="AX46" s="165"/>
      <c r="AY46" s="80" t="str">
        <f t="shared" si="27"/>
        <v/>
      </c>
      <c r="AZ46" s="165"/>
      <c r="BA46" s="165"/>
      <c r="BB46" s="80" t="str">
        <f t="shared" si="28"/>
        <v/>
      </c>
      <c r="BC46" s="5"/>
      <c r="BH46" s="52"/>
      <c r="BI46" s="52"/>
      <c r="BJ46" s="52"/>
      <c r="BK46" s="52"/>
      <c r="BL46" s="52"/>
      <c r="BM46" s="52"/>
      <c r="BW46" s="54"/>
      <c r="BX46" s="54"/>
      <c r="BY46" s="54"/>
      <c r="BZ46" s="54"/>
      <c r="CA46" s="54"/>
      <c r="CB46" s="54"/>
    </row>
    <row r="47" spans="1:80" ht="17.45" customHeight="1">
      <c r="A47" s="94">
        <f t="shared" si="29"/>
        <v>6.2</v>
      </c>
      <c r="B47" s="179">
        <f t="shared" si="14"/>
        <v>45788</v>
      </c>
      <c r="C47" s="8"/>
      <c r="D47" s="11"/>
      <c r="E47" s="12"/>
      <c r="F47" s="11">
        <v>1</v>
      </c>
      <c r="G47" s="74">
        <f t="shared" si="40"/>
        <v>815</v>
      </c>
      <c r="H47" s="75">
        <f t="shared" si="40"/>
        <v>6256</v>
      </c>
      <c r="I47" s="88">
        <f t="shared" si="16"/>
        <v>0</v>
      </c>
      <c r="J47" s="78">
        <f t="shared" si="17"/>
        <v>0</v>
      </c>
      <c r="K47" s="78">
        <f t="shared" si="18"/>
        <v>0</v>
      </c>
      <c r="L47" s="78">
        <f t="shared" si="19"/>
        <v>1.59821000479463E-4</v>
      </c>
      <c r="M47" s="78">
        <f t="shared" ca="1" si="20"/>
        <v>6.5142857142857141E-2</v>
      </c>
      <c r="N47" s="78">
        <f t="shared" ca="1" si="21"/>
        <v>7.608178792201617E-3</v>
      </c>
      <c r="O47" s="78">
        <f t="shared" si="22"/>
        <v>5.0000000000000001E-4</v>
      </c>
      <c r="P47" s="13" t="s">
        <v>184</v>
      </c>
      <c r="Q47" s="8">
        <v>132</v>
      </c>
      <c r="R47" s="13">
        <v>80</v>
      </c>
      <c r="S47" s="89">
        <f t="shared" si="31"/>
        <v>132</v>
      </c>
      <c r="T47" s="75">
        <f t="shared" si="32"/>
        <v>80</v>
      </c>
      <c r="U47" s="90">
        <f t="shared" si="33"/>
        <v>107.58</v>
      </c>
      <c r="V47" s="82">
        <f t="shared" si="34"/>
        <v>500.48</v>
      </c>
      <c r="W47" s="8"/>
      <c r="X47" s="8"/>
      <c r="Y47" s="23"/>
      <c r="Z47" s="23"/>
      <c r="AA47" s="23"/>
      <c r="AB47" s="12"/>
      <c r="AC47" s="91">
        <f t="shared" si="4"/>
        <v>0</v>
      </c>
      <c r="AD47" s="75">
        <f t="shared" si="5"/>
        <v>0</v>
      </c>
      <c r="AE47" s="88">
        <f t="shared" si="35"/>
        <v>0</v>
      </c>
      <c r="AF47" s="92">
        <f t="shared" si="36"/>
        <v>0</v>
      </c>
      <c r="AG47" s="93">
        <f t="shared" si="37"/>
        <v>0</v>
      </c>
      <c r="AH47" s="93">
        <f t="shared" si="38"/>
        <v>0</v>
      </c>
      <c r="AI47" s="78">
        <f t="shared" si="39"/>
        <v>0</v>
      </c>
      <c r="AJ47" s="92">
        <f t="shared" si="11"/>
        <v>0</v>
      </c>
      <c r="AK47" s="78">
        <f t="shared" si="12"/>
        <v>0</v>
      </c>
      <c r="AL47" s="11"/>
      <c r="AM47" s="14"/>
      <c r="AN47" s="11">
        <v>857</v>
      </c>
      <c r="AO47" s="15">
        <v>0.45900000000000002</v>
      </c>
      <c r="AP47" s="11"/>
      <c r="AQ47" s="11"/>
      <c r="AR47" s="11"/>
      <c r="AS47" s="75" t="str">
        <f t="shared" si="23"/>
        <v/>
      </c>
      <c r="AT47" s="75" t="str">
        <f t="shared" ca="1" si="24"/>
        <v/>
      </c>
      <c r="AU47" s="75" t="str">
        <f t="shared" si="25"/>
        <v/>
      </c>
      <c r="AV47" s="75" t="str">
        <f t="shared" ca="1" si="26"/>
        <v/>
      </c>
      <c r="AW47" s="169"/>
      <c r="AX47" s="169"/>
      <c r="AY47" s="75" t="str">
        <f t="shared" si="27"/>
        <v/>
      </c>
      <c r="AZ47" s="169"/>
      <c r="BA47" s="169"/>
      <c r="BB47" s="75" t="str">
        <f t="shared" si="28"/>
        <v/>
      </c>
      <c r="BC47" s="11"/>
      <c r="BH47" s="52"/>
      <c r="BI47" s="52"/>
      <c r="BJ47" s="52"/>
      <c r="BK47" s="52"/>
      <c r="BL47" s="52"/>
      <c r="BM47" s="52"/>
      <c r="BW47" s="54"/>
      <c r="BX47" s="54"/>
      <c r="BY47" s="54"/>
      <c r="BZ47" s="54"/>
      <c r="CA47" s="54"/>
      <c r="CB47" s="54"/>
    </row>
    <row r="48" spans="1:80" ht="17.45" customHeight="1">
      <c r="A48" s="86">
        <f t="shared" si="29"/>
        <v>6.3000000000000007</v>
      </c>
      <c r="B48" s="179">
        <f t="shared" si="14"/>
        <v>45789</v>
      </c>
      <c r="C48" s="8"/>
      <c r="D48" s="11"/>
      <c r="E48" s="12">
        <v>2</v>
      </c>
      <c r="F48" s="11"/>
      <c r="G48" s="74">
        <f t="shared" si="40"/>
        <v>813</v>
      </c>
      <c r="H48" s="75">
        <f t="shared" si="40"/>
        <v>6256</v>
      </c>
      <c r="I48" s="88">
        <f t="shared" si="16"/>
        <v>0</v>
      </c>
      <c r="J48" s="78">
        <f t="shared" si="17"/>
        <v>2.4539877300613498E-3</v>
      </c>
      <c r="K48" s="78">
        <f t="shared" si="18"/>
        <v>0</v>
      </c>
      <c r="L48" s="78">
        <f t="shared" si="19"/>
        <v>0</v>
      </c>
      <c r="M48" s="78">
        <f t="shared" ca="1" si="20"/>
        <v>6.7428571428571435E-2</v>
      </c>
      <c r="N48" s="78">
        <f t="shared" ca="1" si="21"/>
        <v>7.608178792201617E-3</v>
      </c>
      <c r="O48" s="78">
        <f t="shared" si="22"/>
        <v>5.0000000000000001E-4</v>
      </c>
      <c r="P48" s="13" t="s">
        <v>186</v>
      </c>
      <c r="Q48" s="8"/>
      <c r="R48" s="13"/>
      <c r="S48" s="89">
        <f t="shared" si="31"/>
        <v>0</v>
      </c>
      <c r="T48" s="75">
        <f t="shared" si="32"/>
        <v>0</v>
      </c>
      <c r="U48" s="90">
        <f t="shared" si="33"/>
        <v>0</v>
      </c>
      <c r="V48" s="82">
        <f t="shared" si="34"/>
        <v>0</v>
      </c>
      <c r="W48" s="8"/>
      <c r="X48" s="8"/>
      <c r="Y48" s="23"/>
      <c r="Z48" s="23"/>
      <c r="AA48" s="23"/>
      <c r="AB48" s="12"/>
      <c r="AC48" s="91">
        <f t="shared" si="4"/>
        <v>0</v>
      </c>
      <c r="AD48" s="75">
        <f t="shared" si="5"/>
        <v>0</v>
      </c>
      <c r="AE48" s="88">
        <f t="shared" si="35"/>
        <v>0</v>
      </c>
      <c r="AF48" s="92">
        <f t="shared" si="36"/>
        <v>0</v>
      </c>
      <c r="AG48" s="93">
        <f t="shared" si="37"/>
        <v>0</v>
      </c>
      <c r="AH48" s="93">
        <f t="shared" si="38"/>
        <v>0</v>
      </c>
      <c r="AI48" s="78">
        <f t="shared" si="39"/>
        <v>0</v>
      </c>
      <c r="AJ48" s="92">
        <f t="shared" si="11"/>
        <v>0</v>
      </c>
      <c r="AK48" s="78">
        <f t="shared" si="12"/>
        <v>0</v>
      </c>
      <c r="AL48" s="11"/>
      <c r="AM48" s="14"/>
      <c r="AN48" s="11">
        <v>877</v>
      </c>
      <c r="AO48" s="15">
        <v>0.54</v>
      </c>
      <c r="AP48" s="11"/>
      <c r="AQ48" s="11"/>
      <c r="AR48" s="11"/>
      <c r="AS48" s="75" t="str">
        <f t="shared" si="23"/>
        <v/>
      </c>
      <c r="AT48" s="75" t="str">
        <f t="shared" ca="1" si="24"/>
        <v/>
      </c>
      <c r="AU48" s="75" t="str">
        <f t="shared" si="25"/>
        <v/>
      </c>
      <c r="AV48" s="75" t="str">
        <f t="shared" ca="1" si="26"/>
        <v/>
      </c>
      <c r="AW48" s="169"/>
      <c r="AX48" s="169"/>
      <c r="AY48" s="75" t="str">
        <f t="shared" si="27"/>
        <v/>
      </c>
      <c r="AZ48" s="169"/>
      <c r="BA48" s="169"/>
      <c r="BB48" s="75" t="str">
        <f t="shared" si="28"/>
        <v/>
      </c>
      <c r="BC48" s="11"/>
      <c r="BH48" s="52"/>
      <c r="BI48" s="52"/>
      <c r="BJ48" s="52"/>
      <c r="BK48" s="52"/>
      <c r="BL48" s="52"/>
      <c r="BM48" s="52"/>
      <c r="BW48" s="54"/>
      <c r="BX48" s="54"/>
      <c r="BY48" s="54"/>
      <c r="BZ48" s="54"/>
      <c r="CA48" s="54"/>
      <c r="CB48" s="54"/>
    </row>
    <row r="49" spans="1:80" ht="17.45" customHeight="1">
      <c r="A49" s="94">
        <f t="shared" si="29"/>
        <v>6.4</v>
      </c>
      <c r="B49" s="179">
        <f t="shared" si="14"/>
        <v>45790</v>
      </c>
      <c r="C49" s="8"/>
      <c r="D49" s="11"/>
      <c r="E49" s="12">
        <v>1</v>
      </c>
      <c r="F49" s="11"/>
      <c r="G49" s="74">
        <f t="shared" si="40"/>
        <v>812</v>
      </c>
      <c r="H49" s="75">
        <f t="shared" si="40"/>
        <v>6256</v>
      </c>
      <c r="I49" s="88">
        <f t="shared" si="16"/>
        <v>0</v>
      </c>
      <c r="J49" s="78">
        <f t="shared" si="17"/>
        <v>1.2300123001230013E-3</v>
      </c>
      <c r="K49" s="78">
        <f t="shared" si="18"/>
        <v>0</v>
      </c>
      <c r="L49" s="78">
        <f t="shared" si="19"/>
        <v>0</v>
      </c>
      <c r="M49" s="78">
        <f t="shared" ca="1" si="20"/>
        <v>6.8571428571428575E-2</v>
      </c>
      <c r="N49" s="78">
        <f t="shared" ca="1" si="21"/>
        <v>7.608178792201617E-3</v>
      </c>
      <c r="O49" s="78">
        <f t="shared" si="22"/>
        <v>5.0000000000000001E-4</v>
      </c>
      <c r="P49" s="13" t="s">
        <v>186</v>
      </c>
      <c r="Q49" s="8">
        <v>132</v>
      </c>
      <c r="R49" s="13">
        <v>80</v>
      </c>
      <c r="S49" s="89">
        <f t="shared" si="31"/>
        <v>66</v>
      </c>
      <c r="T49" s="75">
        <f t="shared" si="32"/>
        <v>40</v>
      </c>
      <c r="U49" s="90">
        <f t="shared" si="33"/>
        <v>214.36799999999999</v>
      </c>
      <c r="V49" s="82">
        <f t="shared" si="34"/>
        <v>1000.96</v>
      </c>
      <c r="W49" s="8"/>
      <c r="X49" s="8"/>
      <c r="Y49" s="23"/>
      <c r="Z49" s="23"/>
      <c r="AA49" s="23"/>
      <c r="AB49" s="12"/>
      <c r="AC49" s="91">
        <f t="shared" si="4"/>
        <v>0</v>
      </c>
      <c r="AD49" s="75">
        <f t="shared" si="5"/>
        <v>0</v>
      </c>
      <c r="AE49" s="88">
        <f t="shared" si="35"/>
        <v>0</v>
      </c>
      <c r="AF49" s="92">
        <f t="shared" si="36"/>
        <v>0</v>
      </c>
      <c r="AG49" s="93">
        <f t="shared" si="37"/>
        <v>0</v>
      </c>
      <c r="AH49" s="93">
        <f t="shared" si="38"/>
        <v>0</v>
      </c>
      <c r="AI49" s="78">
        <f t="shared" si="39"/>
        <v>0</v>
      </c>
      <c r="AJ49" s="92">
        <f t="shared" si="11"/>
        <v>0</v>
      </c>
      <c r="AK49" s="78">
        <f t="shared" si="12"/>
        <v>0</v>
      </c>
      <c r="AL49" s="11"/>
      <c r="AM49" s="14"/>
      <c r="AN49" s="11">
        <v>895</v>
      </c>
      <c r="AO49" s="15">
        <v>0.51500000000000001</v>
      </c>
      <c r="AP49" s="11"/>
      <c r="AQ49" s="11"/>
      <c r="AR49" s="11"/>
      <c r="AS49" s="75" t="str">
        <f t="shared" si="23"/>
        <v/>
      </c>
      <c r="AT49" s="75" t="str">
        <f t="shared" ca="1" si="24"/>
        <v/>
      </c>
      <c r="AU49" s="75" t="str">
        <f t="shared" si="25"/>
        <v/>
      </c>
      <c r="AV49" s="75" t="str">
        <f t="shared" ca="1" si="26"/>
        <v/>
      </c>
      <c r="AW49" s="169"/>
      <c r="AX49" s="169"/>
      <c r="AY49" s="75" t="str">
        <f t="shared" si="27"/>
        <v/>
      </c>
      <c r="AZ49" s="169"/>
      <c r="BA49" s="169"/>
      <c r="BB49" s="75" t="str">
        <f t="shared" si="28"/>
        <v/>
      </c>
      <c r="BC49" s="11"/>
      <c r="BH49" s="52"/>
      <c r="BI49" s="52"/>
      <c r="BJ49" s="52"/>
      <c r="BK49" s="52"/>
      <c r="BL49" s="52"/>
      <c r="BM49" s="52"/>
      <c r="BW49" s="54"/>
      <c r="BX49" s="54"/>
      <c r="BY49" s="54"/>
      <c r="BZ49" s="54"/>
      <c r="CA49" s="54"/>
      <c r="CB49" s="54"/>
    </row>
    <row r="50" spans="1:80" ht="17.45" customHeight="1">
      <c r="A50" s="86">
        <f t="shared" si="29"/>
        <v>6.5</v>
      </c>
      <c r="B50" s="179">
        <f t="shared" si="14"/>
        <v>45791</v>
      </c>
      <c r="C50" s="8"/>
      <c r="D50" s="11"/>
      <c r="E50" s="12">
        <v>1</v>
      </c>
      <c r="F50" s="11"/>
      <c r="G50" s="74">
        <f t="shared" si="40"/>
        <v>811</v>
      </c>
      <c r="H50" s="75">
        <f t="shared" si="40"/>
        <v>6256</v>
      </c>
      <c r="I50" s="88">
        <f t="shared" si="16"/>
        <v>0</v>
      </c>
      <c r="J50" s="78">
        <f t="shared" si="17"/>
        <v>1.2315270935960591E-3</v>
      </c>
      <c r="K50" s="78">
        <f t="shared" si="18"/>
        <v>0</v>
      </c>
      <c r="L50" s="78">
        <f t="shared" si="19"/>
        <v>0</v>
      </c>
      <c r="M50" s="78">
        <f t="shared" ca="1" si="20"/>
        <v>6.9714285714285715E-2</v>
      </c>
      <c r="N50" s="78">
        <f t="shared" ca="1" si="21"/>
        <v>7.608178792201617E-3</v>
      </c>
      <c r="O50" s="78">
        <f t="shared" si="22"/>
        <v>5.0000000000000001E-4</v>
      </c>
      <c r="P50" s="13" t="s">
        <v>186</v>
      </c>
      <c r="Q50" s="8"/>
      <c r="R50" s="13"/>
      <c r="S50" s="89">
        <f t="shared" si="31"/>
        <v>0</v>
      </c>
      <c r="T50" s="75">
        <f t="shared" si="32"/>
        <v>0</v>
      </c>
      <c r="U50" s="90">
        <f t="shared" si="33"/>
        <v>0</v>
      </c>
      <c r="V50" s="82">
        <f t="shared" si="34"/>
        <v>0</v>
      </c>
      <c r="W50" s="8"/>
      <c r="X50" s="8"/>
      <c r="Y50" s="23"/>
      <c r="Z50" s="23"/>
      <c r="AA50" s="23"/>
      <c r="AB50" s="12"/>
      <c r="AC50" s="91">
        <f t="shared" si="4"/>
        <v>0</v>
      </c>
      <c r="AD50" s="75">
        <f t="shared" si="5"/>
        <v>0</v>
      </c>
      <c r="AE50" s="88">
        <f t="shared" si="35"/>
        <v>0</v>
      </c>
      <c r="AF50" s="92">
        <f t="shared" si="36"/>
        <v>0</v>
      </c>
      <c r="AG50" s="93">
        <f t="shared" si="37"/>
        <v>0</v>
      </c>
      <c r="AH50" s="93">
        <f t="shared" si="38"/>
        <v>0</v>
      </c>
      <c r="AI50" s="78">
        <f t="shared" si="39"/>
        <v>0</v>
      </c>
      <c r="AJ50" s="92">
        <f t="shared" si="11"/>
        <v>0</v>
      </c>
      <c r="AK50" s="78">
        <f t="shared" si="12"/>
        <v>0</v>
      </c>
      <c r="AL50" s="11"/>
      <c r="AM50" s="14"/>
      <c r="AN50" s="11"/>
      <c r="AO50" s="15"/>
      <c r="AP50" s="11"/>
      <c r="AQ50" s="11"/>
      <c r="AR50" s="11"/>
      <c r="AS50" s="75" t="str">
        <f t="shared" si="23"/>
        <v/>
      </c>
      <c r="AT50" s="75" t="str">
        <f t="shared" ca="1" si="24"/>
        <v/>
      </c>
      <c r="AU50" s="75" t="str">
        <f t="shared" si="25"/>
        <v/>
      </c>
      <c r="AV50" s="75" t="str">
        <f t="shared" ca="1" si="26"/>
        <v/>
      </c>
      <c r="AW50" s="169"/>
      <c r="AX50" s="169"/>
      <c r="AY50" s="75" t="str">
        <f t="shared" si="27"/>
        <v/>
      </c>
      <c r="AZ50" s="169"/>
      <c r="BA50" s="169"/>
      <c r="BB50" s="75" t="str">
        <f t="shared" si="28"/>
        <v/>
      </c>
      <c r="BC50" s="11"/>
      <c r="BH50" s="52"/>
      <c r="BI50" s="52"/>
      <c r="BJ50" s="52"/>
      <c r="BK50" s="52"/>
      <c r="BL50" s="52"/>
      <c r="BM50" s="52"/>
      <c r="BW50" s="54"/>
      <c r="BX50" s="54"/>
      <c r="BY50" s="54"/>
      <c r="BZ50" s="54"/>
      <c r="CA50" s="54"/>
      <c r="CB50" s="54"/>
    </row>
    <row r="51" spans="1:80" ht="17.45" customHeight="1">
      <c r="A51" s="94">
        <f t="shared" si="29"/>
        <v>6.6000000000000005</v>
      </c>
      <c r="B51" s="179">
        <f t="shared" si="14"/>
        <v>45792</v>
      </c>
      <c r="C51" s="8"/>
      <c r="D51" s="11"/>
      <c r="E51" s="12"/>
      <c r="F51" s="11">
        <v>1</v>
      </c>
      <c r="G51" s="74">
        <f t="shared" si="40"/>
        <v>811</v>
      </c>
      <c r="H51" s="75">
        <f t="shared" si="40"/>
        <v>6255</v>
      </c>
      <c r="I51" s="88">
        <f t="shared" si="16"/>
        <v>0</v>
      </c>
      <c r="J51" s="78">
        <f t="shared" si="17"/>
        <v>0</v>
      </c>
      <c r="K51" s="78">
        <f t="shared" si="18"/>
        <v>0</v>
      </c>
      <c r="L51" s="78">
        <f t="shared" si="19"/>
        <v>1.5984654731457802E-4</v>
      </c>
      <c r="M51" s="78">
        <f t="shared" ca="1" si="20"/>
        <v>6.9714285714285715E-2</v>
      </c>
      <c r="N51" s="78">
        <f t="shared" ca="1" si="21"/>
        <v>7.7666825170391507E-3</v>
      </c>
      <c r="O51" s="78">
        <f t="shared" si="22"/>
        <v>5.0000000000000001E-4</v>
      </c>
      <c r="P51" s="13" t="s">
        <v>186</v>
      </c>
      <c r="Q51" s="8">
        <v>132</v>
      </c>
      <c r="R51" s="13">
        <v>80</v>
      </c>
      <c r="S51" s="89">
        <f t="shared" si="31"/>
        <v>66</v>
      </c>
      <c r="T51" s="75">
        <f t="shared" si="32"/>
        <v>40</v>
      </c>
      <c r="U51" s="90">
        <f t="shared" si="33"/>
        <v>214.10400000000001</v>
      </c>
      <c r="V51" s="82">
        <f t="shared" si="34"/>
        <v>1000.8</v>
      </c>
      <c r="W51" s="8"/>
      <c r="X51" s="8"/>
      <c r="Y51" s="23"/>
      <c r="Z51" s="23"/>
      <c r="AA51" s="23"/>
      <c r="AB51" s="12"/>
      <c r="AC51" s="91">
        <f t="shared" si="4"/>
        <v>0</v>
      </c>
      <c r="AD51" s="75">
        <f t="shared" si="5"/>
        <v>0</v>
      </c>
      <c r="AE51" s="88">
        <f t="shared" si="35"/>
        <v>0</v>
      </c>
      <c r="AF51" s="92">
        <f t="shared" si="36"/>
        <v>0</v>
      </c>
      <c r="AG51" s="93">
        <f t="shared" si="37"/>
        <v>0</v>
      </c>
      <c r="AH51" s="93">
        <f t="shared" si="38"/>
        <v>0</v>
      </c>
      <c r="AI51" s="78">
        <f t="shared" si="39"/>
        <v>0</v>
      </c>
      <c r="AJ51" s="92">
        <f t="shared" si="11"/>
        <v>0</v>
      </c>
      <c r="AK51" s="78">
        <f t="shared" si="12"/>
        <v>0</v>
      </c>
      <c r="AL51" s="11"/>
      <c r="AM51" s="14"/>
      <c r="AN51" s="11"/>
      <c r="AO51" s="15"/>
      <c r="AP51" s="11"/>
      <c r="AQ51" s="11"/>
      <c r="AR51" s="11"/>
      <c r="AS51" s="75" t="str">
        <f t="shared" si="23"/>
        <v/>
      </c>
      <c r="AT51" s="75" t="str">
        <f t="shared" ca="1" si="24"/>
        <v/>
      </c>
      <c r="AU51" s="75" t="str">
        <f t="shared" si="25"/>
        <v/>
      </c>
      <c r="AV51" s="75" t="str">
        <f t="shared" ca="1" si="26"/>
        <v/>
      </c>
      <c r="AW51" s="169"/>
      <c r="AX51" s="169"/>
      <c r="AY51" s="75" t="str">
        <f t="shared" si="27"/>
        <v/>
      </c>
      <c r="AZ51" s="169"/>
      <c r="BA51" s="169"/>
      <c r="BB51" s="75" t="str">
        <f t="shared" si="28"/>
        <v/>
      </c>
      <c r="BC51" s="11"/>
      <c r="BH51" s="52"/>
      <c r="BI51" s="52"/>
      <c r="BJ51" s="52"/>
      <c r="BK51" s="52"/>
      <c r="BL51" s="52"/>
      <c r="BM51" s="52"/>
      <c r="BW51" s="54"/>
      <c r="BX51" s="54"/>
      <c r="BY51" s="54"/>
      <c r="BZ51" s="54"/>
      <c r="CA51" s="54"/>
      <c r="CB51" s="54"/>
    </row>
    <row r="52" spans="1:80" ht="17.45" customHeight="1" thickBot="1">
      <c r="A52" s="86">
        <f t="shared" si="29"/>
        <v>6.7000000000000011</v>
      </c>
      <c r="B52" s="180">
        <f t="shared" si="14"/>
        <v>45793</v>
      </c>
      <c r="C52" s="16"/>
      <c r="D52" s="17"/>
      <c r="E52" s="18"/>
      <c r="F52" s="17"/>
      <c r="G52" s="96">
        <f t="shared" si="40"/>
        <v>811</v>
      </c>
      <c r="H52" s="97">
        <f t="shared" si="40"/>
        <v>6255</v>
      </c>
      <c r="I52" s="98">
        <f t="shared" si="16"/>
        <v>0</v>
      </c>
      <c r="J52" s="99">
        <f t="shared" si="17"/>
        <v>0</v>
      </c>
      <c r="K52" s="99">
        <f t="shared" si="18"/>
        <v>0</v>
      </c>
      <c r="L52" s="99">
        <f t="shared" si="19"/>
        <v>0</v>
      </c>
      <c r="M52" s="99">
        <f t="shared" ca="1" si="20"/>
        <v>6.9714285714285715E-2</v>
      </c>
      <c r="N52" s="99">
        <f t="shared" ca="1" si="21"/>
        <v>7.7666825170391507E-3</v>
      </c>
      <c r="O52" s="99">
        <f t="shared" si="22"/>
        <v>5.0000000000000001E-4</v>
      </c>
      <c r="P52" s="19" t="s">
        <v>186</v>
      </c>
      <c r="Q52" s="16"/>
      <c r="R52" s="19"/>
      <c r="S52" s="89">
        <f t="shared" si="31"/>
        <v>0</v>
      </c>
      <c r="T52" s="75">
        <f t="shared" si="32"/>
        <v>0</v>
      </c>
      <c r="U52" s="100">
        <f t="shared" si="33"/>
        <v>0</v>
      </c>
      <c r="V52" s="101">
        <f t="shared" si="34"/>
        <v>0</v>
      </c>
      <c r="W52" s="16"/>
      <c r="X52" s="16"/>
      <c r="Y52" s="23"/>
      <c r="Z52" s="23"/>
      <c r="AA52" s="23"/>
      <c r="AB52" s="12"/>
      <c r="AC52" s="102">
        <f t="shared" si="4"/>
        <v>0</v>
      </c>
      <c r="AD52" s="97">
        <f t="shared" si="5"/>
        <v>0</v>
      </c>
      <c r="AE52" s="98">
        <f t="shared" si="35"/>
        <v>0</v>
      </c>
      <c r="AF52" s="103">
        <f t="shared" si="36"/>
        <v>0</v>
      </c>
      <c r="AG52" s="104">
        <f t="shared" si="37"/>
        <v>0</v>
      </c>
      <c r="AH52" s="104">
        <f t="shared" si="38"/>
        <v>0</v>
      </c>
      <c r="AI52" s="99">
        <f t="shared" si="39"/>
        <v>0</v>
      </c>
      <c r="AJ52" s="103">
        <f t="shared" si="11"/>
        <v>0</v>
      </c>
      <c r="AK52" s="99">
        <f t="shared" si="12"/>
        <v>0</v>
      </c>
      <c r="AL52" s="17"/>
      <c r="AM52" s="20"/>
      <c r="AN52" s="17"/>
      <c r="AO52" s="21"/>
      <c r="AP52" s="17"/>
      <c r="AQ52" s="17"/>
      <c r="AR52" s="17"/>
      <c r="AS52" s="97" t="str">
        <f t="shared" si="23"/>
        <v/>
      </c>
      <c r="AT52" s="97" t="str">
        <f t="shared" ca="1" si="24"/>
        <v/>
      </c>
      <c r="AU52" s="97" t="str">
        <f t="shared" si="25"/>
        <v/>
      </c>
      <c r="AV52" s="97" t="str">
        <f t="shared" ca="1" si="26"/>
        <v/>
      </c>
      <c r="AW52" s="167"/>
      <c r="AX52" s="167"/>
      <c r="AY52" s="97" t="str">
        <f t="shared" si="27"/>
        <v/>
      </c>
      <c r="AZ52" s="167"/>
      <c r="BA52" s="167"/>
      <c r="BB52" s="97" t="str">
        <f t="shared" si="28"/>
        <v/>
      </c>
      <c r="BC52" s="17"/>
      <c r="BH52" s="52"/>
      <c r="BI52" s="52"/>
      <c r="BJ52" s="52"/>
      <c r="BK52" s="52"/>
      <c r="BL52" s="52"/>
      <c r="BM52" s="52"/>
      <c r="BW52" s="54"/>
      <c r="BX52" s="54"/>
      <c r="BY52" s="54"/>
      <c r="BZ52" s="54"/>
      <c r="CA52" s="54"/>
      <c r="CB52" s="54"/>
    </row>
    <row r="53" spans="1:80" ht="17.45" customHeight="1" thickTop="1">
      <c r="A53" s="71">
        <f>A46+1</f>
        <v>7.1</v>
      </c>
      <c r="B53" s="178">
        <f>B52+1</f>
        <v>45794</v>
      </c>
      <c r="C53" s="4"/>
      <c r="D53" s="5"/>
      <c r="E53" s="6"/>
      <c r="F53" s="5">
        <v>1</v>
      </c>
      <c r="G53" s="74">
        <f t="shared" si="40"/>
        <v>811</v>
      </c>
      <c r="H53" s="75">
        <f t="shared" si="40"/>
        <v>6254</v>
      </c>
      <c r="I53" s="76">
        <f t="shared" si="16"/>
        <v>0</v>
      </c>
      <c r="J53" s="77">
        <f t="shared" si="17"/>
        <v>0</v>
      </c>
      <c r="K53" s="77">
        <f t="shared" si="18"/>
        <v>0</v>
      </c>
      <c r="L53" s="77">
        <f t="shared" si="19"/>
        <v>1.598721023181455E-4</v>
      </c>
      <c r="M53" s="78">
        <f t="shared" ca="1" si="20"/>
        <v>6.9714285714285715E-2</v>
      </c>
      <c r="N53" s="78">
        <f t="shared" ca="1" si="21"/>
        <v>7.9251862418766843E-3</v>
      </c>
      <c r="O53" s="78">
        <f t="shared" si="22"/>
        <v>5.0000000000000001E-4</v>
      </c>
      <c r="P53" s="13" t="s">
        <v>186</v>
      </c>
      <c r="Q53" s="8">
        <v>132</v>
      </c>
      <c r="R53" s="13">
        <v>80</v>
      </c>
      <c r="S53" s="79">
        <f t="shared" si="31"/>
        <v>66</v>
      </c>
      <c r="T53" s="80">
        <f t="shared" si="32"/>
        <v>40</v>
      </c>
      <c r="U53" s="90">
        <f t="shared" si="33"/>
        <v>214.10400000000001</v>
      </c>
      <c r="V53" s="82">
        <f t="shared" si="34"/>
        <v>1000.64</v>
      </c>
      <c r="W53" s="4"/>
      <c r="X53" s="4"/>
      <c r="Y53" s="22"/>
      <c r="Z53" s="22"/>
      <c r="AA53" s="22"/>
      <c r="AB53" s="6"/>
      <c r="AC53" s="83">
        <f t="shared" si="4"/>
        <v>0</v>
      </c>
      <c r="AD53" s="80">
        <f t="shared" si="5"/>
        <v>0</v>
      </c>
      <c r="AE53" s="76">
        <f t="shared" si="35"/>
        <v>0</v>
      </c>
      <c r="AF53" s="84">
        <f t="shared" si="36"/>
        <v>0</v>
      </c>
      <c r="AG53" s="85">
        <f t="shared" si="37"/>
        <v>0</v>
      </c>
      <c r="AH53" s="85">
        <f t="shared" si="38"/>
        <v>0</v>
      </c>
      <c r="AI53" s="77">
        <f t="shared" si="39"/>
        <v>0</v>
      </c>
      <c r="AJ53" s="84">
        <f t="shared" si="11"/>
        <v>0</v>
      </c>
      <c r="AK53" s="77">
        <f t="shared" si="12"/>
        <v>0</v>
      </c>
      <c r="AL53" s="5">
        <v>1546</v>
      </c>
      <c r="AM53" s="9">
        <v>0.64400000000000002</v>
      </c>
      <c r="AN53" s="5">
        <v>826</v>
      </c>
      <c r="AO53" s="10">
        <v>0.49199999999999999</v>
      </c>
      <c r="AP53" s="5"/>
      <c r="AQ53" s="5"/>
      <c r="AR53" s="5"/>
      <c r="AS53" s="80" t="str">
        <f t="shared" si="23"/>
        <v/>
      </c>
      <c r="AT53" s="80" t="str">
        <f t="shared" ca="1" si="24"/>
        <v/>
      </c>
      <c r="AU53" s="80" t="str">
        <f t="shared" si="25"/>
        <v/>
      </c>
      <c r="AV53" s="80" t="str">
        <f t="shared" ca="1" si="26"/>
        <v/>
      </c>
      <c r="AW53" s="165"/>
      <c r="AX53" s="165"/>
      <c r="AY53" s="80" t="str">
        <f t="shared" si="27"/>
        <v/>
      </c>
      <c r="AZ53" s="165"/>
      <c r="BA53" s="165"/>
      <c r="BB53" s="80" t="str">
        <f t="shared" si="28"/>
        <v/>
      </c>
      <c r="BC53" s="5"/>
      <c r="BH53" s="52"/>
      <c r="BI53" s="52"/>
      <c r="BJ53" s="52"/>
      <c r="BK53" s="52"/>
      <c r="BL53" s="52"/>
      <c r="BM53" s="52"/>
      <c r="BW53" s="54"/>
      <c r="BX53" s="54"/>
      <c r="BY53" s="54"/>
      <c r="BZ53" s="54"/>
      <c r="CA53" s="54"/>
      <c r="CB53" s="54"/>
    </row>
    <row r="54" spans="1:80" ht="17.45" customHeight="1">
      <c r="A54" s="86">
        <f t="shared" si="29"/>
        <v>7.2</v>
      </c>
      <c r="B54" s="179">
        <f t="shared" si="14"/>
        <v>45795</v>
      </c>
      <c r="C54" s="8"/>
      <c r="D54" s="11"/>
      <c r="E54" s="12"/>
      <c r="F54" s="11">
        <v>1</v>
      </c>
      <c r="G54" s="74">
        <f t="shared" si="40"/>
        <v>811</v>
      </c>
      <c r="H54" s="75">
        <f t="shared" si="40"/>
        <v>6253</v>
      </c>
      <c r="I54" s="88">
        <f t="shared" si="16"/>
        <v>0</v>
      </c>
      <c r="J54" s="78">
        <f t="shared" si="17"/>
        <v>0</v>
      </c>
      <c r="K54" s="78">
        <f t="shared" si="18"/>
        <v>0</v>
      </c>
      <c r="L54" s="78">
        <f t="shared" si="19"/>
        <v>1.5989766549408379E-4</v>
      </c>
      <c r="M54" s="78">
        <f t="shared" ca="1" si="20"/>
        <v>6.9714285714285715E-2</v>
      </c>
      <c r="N54" s="78">
        <f t="shared" ca="1" si="21"/>
        <v>8.0836899667142172E-3</v>
      </c>
      <c r="O54" s="78">
        <f t="shared" si="22"/>
        <v>5.0000000000000001E-4</v>
      </c>
      <c r="P54" s="13" t="s">
        <v>186</v>
      </c>
      <c r="Q54" s="8"/>
      <c r="R54" s="13"/>
      <c r="S54" s="89">
        <f t="shared" si="31"/>
        <v>0</v>
      </c>
      <c r="T54" s="75">
        <f t="shared" si="32"/>
        <v>0</v>
      </c>
      <c r="U54" s="90">
        <f t="shared" si="33"/>
        <v>0</v>
      </c>
      <c r="V54" s="82">
        <f t="shared" si="34"/>
        <v>0</v>
      </c>
      <c r="W54" s="8"/>
      <c r="X54" s="8"/>
      <c r="Y54" s="23"/>
      <c r="Z54" s="23"/>
      <c r="AA54" s="23"/>
      <c r="AB54" s="12"/>
      <c r="AC54" s="91">
        <f t="shared" si="4"/>
        <v>0</v>
      </c>
      <c r="AD54" s="75">
        <f t="shared" si="5"/>
        <v>0</v>
      </c>
      <c r="AE54" s="88">
        <f t="shared" si="35"/>
        <v>0</v>
      </c>
      <c r="AF54" s="92">
        <f t="shared" si="36"/>
        <v>0</v>
      </c>
      <c r="AG54" s="93">
        <f t="shared" si="37"/>
        <v>0</v>
      </c>
      <c r="AH54" s="93">
        <f t="shared" si="38"/>
        <v>0</v>
      </c>
      <c r="AI54" s="78">
        <f t="shared" si="39"/>
        <v>0</v>
      </c>
      <c r="AJ54" s="92">
        <f t="shared" si="11"/>
        <v>0</v>
      </c>
      <c r="AK54" s="78">
        <f t="shared" si="12"/>
        <v>0</v>
      </c>
      <c r="AL54" s="11">
        <v>1426</v>
      </c>
      <c r="AM54" s="14">
        <v>0.73899999999999999</v>
      </c>
      <c r="AN54" s="11">
        <v>1008</v>
      </c>
      <c r="AO54" s="15">
        <v>0.625</v>
      </c>
      <c r="AP54" s="11"/>
      <c r="AQ54" s="11"/>
      <c r="AR54" s="11"/>
      <c r="AS54" s="75" t="str">
        <f t="shared" si="23"/>
        <v/>
      </c>
      <c r="AT54" s="75" t="str">
        <f t="shared" ca="1" si="24"/>
        <v/>
      </c>
      <c r="AU54" s="75" t="str">
        <f t="shared" si="25"/>
        <v/>
      </c>
      <c r="AV54" s="75" t="str">
        <f t="shared" ca="1" si="26"/>
        <v/>
      </c>
      <c r="AW54" s="169"/>
      <c r="AX54" s="169"/>
      <c r="AY54" s="75" t="str">
        <f t="shared" si="27"/>
        <v/>
      </c>
      <c r="AZ54" s="169"/>
      <c r="BA54" s="169"/>
      <c r="BB54" s="75" t="str">
        <f t="shared" si="28"/>
        <v/>
      </c>
      <c r="BC54" s="11"/>
      <c r="BH54" s="52"/>
      <c r="BI54" s="52"/>
      <c r="BJ54" s="52"/>
      <c r="BK54" s="52"/>
      <c r="BL54" s="52"/>
      <c r="BM54" s="52"/>
      <c r="BW54" s="54"/>
      <c r="BX54" s="54"/>
      <c r="BY54" s="54"/>
      <c r="BZ54" s="54"/>
      <c r="CA54" s="54"/>
      <c r="CB54" s="54"/>
    </row>
    <row r="55" spans="1:80" ht="17.45" customHeight="1">
      <c r="A55" s="94">
        <f t="shared" si="29"/>
        <v>7.3000000000000007</v>
      </c>
      <c r="B55" s="179">
        <f t="shared" si="14"/>
        <v>45796</v>
      </c>
      <c r="C55" s="8"/>
      <c r="D55" s="11">
        <v>2</v>
      </c>
      <c r="E55" s="12"/>
      <c r="F55" s="11"/>
      <c r="G55" s="74">
        <f t="shared" si="40"/>
        <v>811</v>
      </c>
      <c r="H55" s="75">
        <f t="shared" si="40"/>
        <v>6251</v>
      </c>
      <c r="I55" s="88">
        <f t="shared" si="16"/>
        <v>0</v>
      </c>
      <c r="J55" s="78">
        <f t="shared" si="17"/>
        <v>0</v>
      </c>
      <c r="K55" s="78">
        <f t="shared" si="18"/>
        <v>3.1984647369262754E-4</v>
      </c>
      <c r="L55" s="78">
        <f t="shared" si="19"/>
        <v>0</v>
      </c>
      <c r="M55" s="78">
        <f t="shared" ca="1" si="20"/>
        <v>6.9714285714285715E-2</v>
      </c>
      <c r="N55" s="78">
        <f t="shared" ca="1" si="21"/>
        <v>8.0836899667142172E-3</v>
      </c>
      <c r="O55" s="78">
        <f t="shared" si="22"/>
        <v>5.0000000000000001E-4</v>
      </c>
      <c r="P55" s="13" t="s">
        <v>186</v>
      </c>
      <c r="Q55" s="8">
        <v>138</v>
      </c>
      <c r="R55" s="13">
        <v>80</v>
      </c>
      <c r="S55" s="89">
        <f t="shared" si="31"/>
        <v>69</v>
      </c>
      <c r="T55" s="75">
        <f t="shared" si="32"/>
        <v>40</v>
      </c>
      <c r="U55" s="90">
        <f t="shared" si="33"/>
        <v>223.83600000000001</v>
      </c>
      <c r="V55" s="82">
        <f t="shared" si="34"/>
        <v>1000.16</v>
      </c>
      <c r="W55" s="8"/>
      <c r="X55" s="8"/>
      <c r="Y55" s="23"/>
      <c r="Z55" s="23"/>
      <c r="AA55" s="23"/>
      <c r="AB55" s="12"/>
      <c r="AC55" s="91">
        <f t="shared" si="4"/>
        <v>0</v>
      </c>
      <c r="AD55" s="75">
        <f t="shared" si="5"/>
        <v>0</v>
      </c>
      <c r="AE55" s="88">
        <f t="shared" si="35"/>
        <v>0</v>
      </c>
      <c r="AF55" s="92">
        <f t="shared" si="36"/>
        <v>0</v>
      </c>
      <c r="AG55" s="93">
        <f t="shared" si="37"/>
        <v>0</v>
      </c>
      <c r="AH55" s="93">
        <f t="shared" si="38"/>
        <v>0</v>
      </c>
      <c r="AI55" s="78">
        <f t="shared" si="39"/>
        <v>0</v>
      </c>
      <c r="AJ55" s="92">
        <f t="shared" si="11"/>
        <v>0</v>
      </c>
      <c r="AK55" s="78">
        <f t="shared" si="12"/>
        <v>0</v>
      </c>
      <c r="AL55" s="11"/>
      <c r="AM55" s="14"/>
      <c r="AN55" s="11">
        <v>1082</v>
      </c>
      <c r="AO55" s="15">
        <v>0.64100000000000001</v>
      </c>
      <c r="AP55" s="11"/>
      <c r="AQ55" s="11"/>
      <c r="AR55" s="11"/>
      <c r="AS55" s="75" t="str">
        <f t="shared" si="23"/>
        <v/>
      </c>
      <c r="AT55" s="75" t="str">
        <f t="shared" ca="1" si="24"/>
        <v/>
      </c>
      <c r="AU55" s="75" t="str">
        <f t="shared" si="25"/>
        <v/>
      </c>
      <c r="AV55" s="75" t="str">
        <f t="shared" ca="1" si="26"/>
        <v/>
      </c>
      <c r="AW55" s="169"/>
      <c r="AX55" s="169"/>
      <c r="AY55" s="75" t="str">
        <f t="shared" si="27"/>
        <v/>
      </c>
      <c r="AZ55" s="169"/>
      <c r="BA55" s="169"/>
      <c r="BB55" s="75" t="str">
        <f t="shared" si="28"/>
        <v/>
      </c>
      <c r="BC55" s="11"/>
      <c r="BH55" s="52"/>
      <c r="BI55" s="52"/>
      <c r="BJ55" s="52"/>
      <c r="BK55" s="52"/>
      <c r="BL55" s="52"/>
      <c r="BM55" s="52"/>
      <c r="BW55" s="54"/>
      <c r="BX55" s="54"/>
      <c r="BY55" s="54"/>
      <c r="BZ55" s="54"/>
      <c r="CA55" s="54"/>
      <c r="CB55" s="54"/>
    </row>
    <row r="56" spans="1:80" ht="17.45" customHeight="1">
      <c r="A56" s="86">
        <f t="shared" si="29"/>
        <v>7.4</v>
      </c>
      <c r="B56" s="179">
        <f t="shared" si="14"/>
        <v>45797</v>
      </c>
      <c r="C56" s="8"/>
      <c r="D56" s="11"/>
      <c r="E56" s="12"/>
      <c r="F56" s="11"/>
      <c r="G56" s="74">
        <f t="shared" si="40"/>
        <v>811</v>
      </c>
      <c r="H56" s="75">
        <f t="shared" si="40"/>
        <v>6251</v>
      </c>
      <c r="I56" s="88">
        <f t="shared" si="16"/>
        <v>0</v>
      </c>
      <c r="J56" s="78">
        <f t="shared" si="17"/>
        <v>0</v>
      </c>
      <c r="K56" s="78">
        <f t="shared" si="18"/>
        <v>0</v>
      </c>
      <c r="L56" s="78">
        <f t="shared" si="19"/>
        <v>0</v>
      </c>
      <c r="M56" s="78">
        <f t="shared" ca="1" si="20"/>
        <v>6.9714285714285715E-2</v>
      </c>
      <c r="N56" s="78">
        <f t="shared" ca="1" si="21"/>
        <v>8.0836899667142172E-3</v>
      </c>
      <c r="O56" s="78">
        <f t="shared" si="22"/>
        <v>5.0000000000000001E-4</v>
      </c>
      <c r="P56" s="13" t="s">
        <v>186</v>
      </c>
      <c r="Q56" s="8"/>
      <c r="R56" s="13"/>
      <c r="S56" s="89">
        <f t="shared" si="31"/>
        <v>0</v>
      </c>
      <c r="T56" s="75">
        <f t="shared" si="32"/>
        <v>0</v>
      </c>
      <c r="U56" s="90">
        <f t="shared" si="33"/>
        <v>0</v>
      </c>
      <c r="V56" s="82">
        <f t="shared" si="34"/>
        <v>0</v>
      </c>
      <c r="W56" s="8"/>
      <c r="X56" s="8"/>
      <c r="Y56" s="23"/>
      <c r="Z56" s="23"/>
      <c r="AA56" s="23"/>
      <c r="AB56" s="12"/>
      <c r="AC56" s="91">
        <f t="shared" si="4"/>
        <v>0</v>
      </c>
      <c r="AD56" s="75">
        <f t="shared" si="5"/>
        <v>0</v>
      </c>
      <c r="AE56" s="88">
        <f t="shared" si="35"/>
        <v>0</v>
      </c>
      <c r="AF56" s="92">
        <f t="shared" si="36"/>
        <v>0</v>
      </c>
      <c r="AG56" s="93">
        <f t="shared" si="37"/>
        <v>0</v>
      </c>
      <c r="AH56" s="93">
        <f t="shared" si="38"/>
        <v>0</v>
      </c>
      <c r="AI56" s="78">
        <f t="shared" si="39"/>
        <v>0</v>
      </c>
      <c r="AJ56" s="92">
        <f t="shared" si="11"/>
        <v>0</v>
      </c>
      <c r="AK56" s="78">
        <f t="shared" si="12"/>
        <v>0</v>
      </c>
      <c r="AL56" s="11"/>
      <c r="AM56" s="14"/>
      <c r="AN56" s="11">
        <v>977</v>
      </c>
      <c r="AO56" s="15">
        <v>0.70499999999999996</v>
      </c>
      <c r="AP56" s="11"/>
      <c r="AQ56" s="11"/>
      <c r="AR56" s="11"/>
      <c r="AS56" s="75" t="str">
        <f t="shared" si="23"/>
        <v/>
      </c>
      <c r="AT56" s="75" t="str">
        <f t="shared" ca="1" si="24"/>
        <v/>
      </c>
      <c r="AU56" s="75" t="str">
        <f t="shared" si="25"/>
        <v/>
      </c>
      <c r="AV56" s="75" t="str">
        <f t="shared" ca="1" si="26"/>
        <v/>
      </c>
      <c r="AW56" s="169"/>
      <c r="AX56" s="169"/>
      <c r="AY56" s="75" t="str">
        <f t="shared" si="27"/>
        <v/>
      </c>
      <c r="AZ56" s="169"/>
      <c r="BA56" s="169"/>
      <c r="BB56" s="75" t="str">
        <f t="shared" si="28"/>
        <v/>
      </c>
      <c r="BC56" s="11"/>
      <c r="BH56" s="52"/>
      <c r="BI56" s="52"/>
      <c r="BJ56" s="52"/>
      <c r="BK56" s="52"/>
      <c r="BL56" s="52"/>
      <c r="BM56" s="52"/>
      <c r="BW56" s="54"/>
      <c r="BX56" s="54"/>
      <c r="BY56" s="54"/>
      <c r="BZ56" s="54"/>
      <c r="CA56" s="54"/>
      <c r="CB56" s="54"/>
    </row>
    <row r="57" spans="1:80" ht="17.45" customHeight="1">
      <c r="A57" s="94">
        <f t="shared" si="29"/>
        <v>7.5</v>
      </c>
      <c r="B57" s="179">
        <f t="shared" si="14"/>
        <v>45798</v>
      </c>
      <c r="C57" s="8"/>
      <c r="D57" s="11"/>
      <c r="E57" s="12">
        <v>1</v>
      </c>
      <c r="F57" s="11">
        <v>1</v>
      </c>
      <c r="G57" s="74">
        <f t="shared" si="40"/>
        <v>810</v>
      </c>
      <c r="H57" s="75">
        <f t="shared" si="40"/>
        <v>6250</v>
      </c>
      <c r="I57" s="88">
        <f t="shared" si="16"/>
        <v>0</v>
      </c>
      <c r="J57" s="78">
        <f t="shared" si="17"/>
        <v>1.2330456226880395E-3</v>
      </c>
      <c r="K57" s="78">
        <f t="shared" si="18"/>
        <v>0</v>
      </c>
      <c r="L57" s="78">
        <f t="shared" si="19"/>
        <v>1.5997440409534473E-4</v>
      </c>
      <c r="M57" s="78">
        <f t="shared" ca="1" si="20"/>
        <v>7.0857142857142855E-2</v>
      </c>
      <c r="N57" s="78">
        <f t="shared" ca="1" si="21"/>
        <v>8.24219369155175E-3</v>
      </c>
      <c r="O57" s="78">
        <f t="shared" si="22"/>
        <v>5.0000000000000001E-4</v>
      </c>
      <c r="P57" s="13" t="s">
        <v>186</v>
      </c>
      <c r="Q57" s="8">
        <v>138</v>
      </c>
      <c r="R57" s="13">
        <v>80</v>
      </c>
      <c r="S57" s="89">
        <f t="shared" si="31"/>
        <v>69</v>
      </c>
      <c r="T57" s="75">
        <f t="shared" si="32"/>
        <v>40</v>
      </c>
      <c r="U57" s="90">
        <f t="shared" si="33"/>
        <v>223.56</v>
      </c>
      <c r="V57" s="82">
        <f t="shared" si="34"/>
        <v>1000</v>
      </c>
      <c r="W57" s="8"/>
      <c r="X57" s="8"/>
      <c r="Y57" s="23"/>
      <c r="Z57" s="23"/>
      <c r="AA57" s="23"/>
      <c r="AB57" s="12"/>
      <c r="AC57" s="91">
        <f t="shared" si="4"/>
        <v>0</v>
      </c>
      <c r="AD57" s="75">
        <f t="shared" si="5"/>
        <v>0</v>
      </c>
      <c r="AE57" s="88">
        <f t="shared" si="35"/>
        <v>0</v>
      </c>
      <c r="AF57" s="92">
        <f t="shared" si="36"/>
        <v>0</v>
      </c>
      <c r="AG57" s="93">
        <f t="shared" si="37"/>
        <v>0</v>
      </c>
      <c r="AH57" s="93">
        <f t="shared" si="38"/>
        <v>0</v>
      </c>
      <c r="AI57" s="78">
        <f t="shared" si="39"/>
        <v>0</v>
      </c>
      <c r="AJ57" s="92">
        <f t="shared" si="11"/>
        <v>0</v>
      </c>
      <c r="AK57" s="78">
        <f t="shared" si="12"/>
        <v>0</v>
      </c>
      <c r="AL57" s="11"/>
      <c r="AM57" s="14"/>
      <c r="AN57" s="11"/>
      <c r="AO57" s="15"/>
      <c r="AP57" s="11"/>
      <c r="AQ57" s="11"/>
      <c r="AR57" s="11"/>
      <c r="AS57" s="75" t="str">
        <f t="shared" si="23"/>
        <v/>
      </c>
      <c r="AT57" s="75" t="str">
        <f t="shared" ca="1" si="24"/>
        <v/>
      </c>
      <c r="AU57" s="75" t="str">
        <f t="shared" si="25"/>
        <v/>
      </c>
      <c r="AV57" s="75" t="str">
        <f t="shared" ca="1" si="26"/>
        <v/>
      </c>
      <c r="AW57" s="169"/>
      <c r="AX57" s="169"/>
      <c r="AY57" s="75" t="str">
        <f t="shared" si="27"/>
        <v/>
      </c>
      <c r="AZ57" s="169"/>
      <c r="BA57" s="169"/>
      <c r="BB57" s="75" t="str">
        <f t="shared" si="28"/>
        <v/>
      </c>
      <c r="BC57" s="11"/>
      <c r="BH57" s="52"/>
      <c r="BI57" s="52"/>
      <c r="BJ57" s="52"/>
      <c r="BK57" s="52"/>
      <c r="BL57" s="52"/>
      <c r="BM57" s="52"/>
      <c r="BW57" s="54"/>
      <c r="BX57" s="54"/>
      <c r="BY57" s="54"/>
      <c r="BZ57" s="54"/>
      <c r="CA57" s="54"/>
      <c r="CB57" s="54"/>
    </row>
    <row r="58" spans="1:80" ht="17.45" customHeight="1">
      <c r="A58" s="86">
        <f t="shared" si="29"/>
        <v>7.6000000000000005</v>
      </c>
      <c r="B58" s="179">
        <f t="shared" si="14"/>
        <v>45799</v>
      </c>
      <c r="C58" s="8"/>
      <c r="D58" s="11"/>
      <c r="E58" s="12">
        <v>2</v>
      </c>
      <c r="F58" s="11">
        <v>3</v>
      </c>
      <c r="G58" s="74">
        <f t="shared" si="40"/>
        <v>808</v>
      </c>
      <c r="H58" s="75">
        <f t="shared" si="40"/>
        <v>6247</v>
      </c>
      <c r="I58" s="88">
        <f t="shared" si="16"/>
        <v>0</v>
      </c>
      <c r="J58" s="78">
        <f t="shared" si="17"/>
        <v>2.4691358024691358E-3</v>
      </c>
      <c r="K58" s="78">
        <f t="shared" si="18"/>
        <v>0</v>
      </c>
      <c r="L58" s="78">
        <f t="shared" si="19"/>
        <v>4.8000000000000001E-4</v>
      </c>
      <c r="M58" s="78">
        <f t="shared" ca="1" si="20"/>
        <v>7.3142857142857148E-2</v>
      </c>
      <c r="N58" s="78">
        <f t="shared" ca="1" si="21"/>
        <v>8.7177048660643519E-3</v>
      </c>
      <c r="O58" s="78">
        <f t="shared" si="22"/>
        <v>5.0000000000000001E-4</v>
      </c>
      <c r="P58" s="13" t="s">
        <v>186</v>
      </c>
      <c r="Q58" s="8"/>
      <c r="R58" s="13"/>
      <c r="S58" s="89">
        <f t="shared" si="31"/>
        <v>0</v>
      </c>
      <c r="T58" s="75">
        <f t="shared" si="32"/>
        <v>0</v>
      </c>
      <c r="U58" s="90">
        <f t="shared" si="33"/>
        <v>0</v>
      </c>
      <c r="V58" s="82">
        <f t="shared" si="34"/>
        <v>0</v>
      </c>
      <c r="W58" s="8"/>
      <c r="X58" s="8"/>
      <c r="Y58" s="23"/>
      <c r="Z58" s="23"/>
      <c r="AA58" s="23"/>
      <c r="AB58" s="12"/>
      <c r="AC58" s="91">
        <f t="shared" si="4"/>
        <v>0</v>
      </c>
      <c r="AD58" s="75">
        <f t="shared" si="5"/>
        <v>0</v>
      </c>
      <c r="AE58" s="88">
        <f t="shared" si="35"/>
        <v>0</v>
      </c>
      <c r="AF58" s="92">
        <f t="shared" si="36"/>
        <v>0</v>
      </c>
      <c r="AG58" s="93">
        <f t="shared" si="37"/>
        <v>0</v>
      </c>
      <c r="AH58" s="93">
        <f t="shared" si="38"/>
        <v>0</v>
      </c>
      <c r="AI58" s="78">
        <f t="shared" si="39"/>
        <v>0</v>
      </c>
      <c r="AJ58" s="92">
        <f t="shared" si="11"/>
        <v>0</v>
      </c>
      <c r="AK58" s="78">
        <f t="shared" si="12"/>
        <v>0</v>
      </c>
      <c r="AL58" s="11"/>
      <c r="AM58" s="14"/>
      <c r="AN58" s="11"/>
      <c r="AO58" s="15"/>
      <c r="AP58" s="11"/>
      <c r="AQ58" s="11"/>
      <c r="AR58" s="11"/>
      <c r="AS58" s="75" t="str">
        <f t="shared" si="23"/>
        <v/>
      </c>
      <c r="AT58" s="75" t="str">
        <f t="shared" ca="1" si="24"/>
        <v/>
      </c>
      <c r="AU58" s="75" t="str">
        <f t="shared" si="25"/>
        <v/>
      </c>
      <c r="AV58" s="75" t="str">
        <f t="shared" ca="1" si="26"/>
        <v/>
      </c>
      <c r="AW58" s="169"/>
      <c r="AX58" s="169"/>
      <c r="AY58" s="75" t="str">
        <f t="shared" si="27"/>
        <v/>
      </c>
      <c r="AZ58" s="169"/>
      <c r="BA58" s="169"/>
      <c r="BB58" s="75" t="str">
        <f t="shared" si="28"/>
        <v/>
      </c>
      <c r="BC58" s="11"/>
      <c r="BH58" s="52"/>
      <c r="BI58" s="52"/>
      <c r="BJ58" s="52"/>
      <c r="BK58" s="52"/>
      <c r="BL58" s="52"/>
      <c r="BM58" s="52"/>
      <c r="BW58" s="54"/>
      <c r="BX58" s="54"/>
      <c r="BY58" s="54"/>
      <c r="BZ58" s="54"/>
      <c r="CA58" s="54"/>
      <c r="CB58" s="54"/>
    </row>
    <row r="59" spans="1:80" ht="17.45" customHeight="1" thickBot="1">
      <c r="A59" s="94">
        <f t="shared" si="29"/>
        <v>7.7000000000000011</v>
      </c>
      <c r="B59" s="180">
        <f t="shared" si="14"/>
        <v>45800</v>
      </c>
      <c r="C59" s="16">
        <v>1</v>
      </c>
      <c r="D59" s="17"/>
      <c r="E59" s="18">
        <v>1</v>
      </c>
      <c r="F59" s="17">
        <v>1</v>
      </c>
      <c r="G59" s="96">
        <f t="shared" si="40"/>
        <v>806</v>
      </c>
      <c r="H59" s="97">
        <f t="shared" si="40"/>
        <v>6246</v>
      </c>
      <c r="I59" s="98">
        <f t="shared" si="16"/>
        <v>1.2376237623762376E-3</v>
      </c>
      <c r="J59" s="99">
        <f t="shared" si="17"/>
        <v>1.2376237623762376E-3</v>
      </c>
      <c r="K59" s="99">
        <f t="shared" si="18"/>
        <v>0</v>
      </c>
      <c r="L59" s="99">
        <f t="shared" si="19"/>
        <v>1.6007683688170322E-4</v>
      </c>
      <c r="M59" s="99">
        <f t="shared" ca="1" si="20"/>
        <v>7.4285714285714288E-2</v>
      </c>
      <c r="N59" s="99">
        <f t="shared" ca="1" si="21"/>
        <v>8.8762085909018847E-3</v>
      </c>
      <c r="O59" s="99">
        <f t="shared" si="22"/>
        <v>5.0000000000000001E-4</v>
      </c>
      <c r="P59" s="19" t="s">
        <v>186</v>
      </c>
      <c r="Q59" s="16">
        <v>138</v>
      </c>
      <c r="R59" s="19">
        <v>80</v>
      </c>
      <c r="S59" s="89">
        <f t="shared" si="31"/>
        <v>69</v>
      </c>
      <c r="T59" s="75">
        <f t="shared" si="32"/>
        <v>40</v>
      </c>
      <c r="U59" s="100">
        <f t="shared" si="33"/>
        <v>222.45599999999999</v>
      </c>
      <c r="V59" s="101">
        <f t="shared" si="34"/>
        <v>999.36</v>
      </c>
      <c r="W59" s="16"/>
      <c r="X59" s="16"/>
      <c r="Y59" s="23"/>
      <c r="Z59" s="23"/>
      <c r="AA59" s="23"/>
      <c r="AB59" s="12"/>
      <c r="AC59" s="102">
        <f t="shared" si="4"/>
        <v>0</v>
      </c>
      <c r="AD59" s="97">
        <f t="shared" si="5"/>
        <v>0</v>
      </c>
      <c r="AE59" s="98">
        <f t="shared" si="35"/>
        <v>0</v>
      </c>
      <c r="AF59" s="103">
        <f t="shared" si="36"/>
        <v>0</v>
      </c>
      <c r="AG59" s="104">
        <f t="shared" si="37"/>
        <v>0</v>
      </c>
      <c r="AH59" s="104">
        <f t="shared" si="38"/>
        <v>0</v>
      </c>
      <c r="AI59" s="99">
        <f t="shared" si="39"/>
        <v>0</v>
      </c>
      <c r="AJ59" s="103">
        <f t="shared" si="11"/>
        <v>0</v>
      </c>
      <c r="AK59" s="99">
        <f t="shared" si="12"/>
        <v>0</v>
      </c>
      <c r="AL59" s="17"/>
      <c r="AM59" s="20"/>
      <c r="AN59" s="17"/>
      <c r="AO59" s="21"/>
      <c r="AP59" s="17"/>
      <c r="AQ59" s="17"/>
      <c r="AR59" s="17"/>
      <c r="AS59" s="97" t="str">
        <f t="shared" si="23"/>
        <v/>
      </c>
      <c r="AT59" s="97" t="str">
        <f t="shared" ca="1" si="24"/>
        <v/>
      </c>
      <c r="AU59" s="97" t="str">
        <f t="shared" si="25"/>
        <v/>
      </c>
      <c r="AV59" s="97" t="str">
        <f t="shared" ca="1" si="26"/>
        <v/>
      </c>
      <c r="AW59" s="167"/>
      <c r="AX59" s="167"/>
      <c r="AY59" s="97" t="str">
        <f t="shared" si="27"/>
        <v/>
      </c>
      <c r="AZ59" s="167"/>
      <c r="BA59" s="167"/>
      <c r="BB59" s="97" t="str">
        <f t="shared" si="28"/>
        <v/>
      </c>
      <c r="BC59" s="17"/>
      <c r="BH59" s="52"/>
      <c r="BI59" s="52"/>
      <c r="BJ59" s="52"/>
      <c r="BK59" s="52"/>
      <c r="BL59" s="52"/>
      <c r="BM59" s="52"/>
      <c r="BW59" s="54"/>
      <c r="BX59" s="54"/>
      <c r="BY59" s="54"/>
      <c r="BZ59" s="54"/>
      <c r="CA59" s="54"/>
      <c r="CB59" s="54"/>
    </row>
    <row r="60" spans="1:80" ht="17.45" customHeight="1" thickTop="1">
      <c r="A60" s="105">
        <f>A53+1</f>
        <v>8.1</v>
      </c>
      <c r="B60" s="178">
        <f>B59+1</f>
        <v>45801</v>
      </c>
      <c r="C60" s="4"/>
      <c r="D60" s="5"/>
      <c r="E60" s="6">
        <v>1</v>
      </c>
      <c r="F60" s="5">
        <v>1</v>
      </c>
      <c r="G60" s="74">
        <f t="shared" ref="G60:H75" si="41">G59-E60-C60</f>
        <v>805</v>
      </c>
      <c r="H60" s="75">
        <f t="shared" si="41"/>
        <v>6245</v>
      </c>
      <c r="I60" s="76">
        <f t="shared" si="16"/>
        <v>0</v>
      </c>
      <c r="J60" s="77">
        <f t="shared" si="17"/>
        <v>1.2406947890818859E-3</v>
      </c>
      <c r="K60" s="77">
        <f t="shared" si="18"/>
        <v>0</v>
      </c>
      <c r="L60" s="77">
        <f t="shared" si="19"/>
        <v>1.6010246557796989E-4</v>
      </c>
      <c r="M60" s="78">
        <f t="shared" ca="1" si="20"/>
        <v>7.5428571428571428E-2</v>
      </c>
      <c r="N60" s="78">
        <f t="shared" ca="1" si="21"/>
        <v>9.0347123157394193E-3</v>
      </c>
      <c r="O60" s="78">
        <f t="shared" si="22"/>
        <v>5.0000000000000001E-4</v>
      </c>
      <c r="P60" s="13" t="s">
        <v>186</v>
      </c>
      <c r="Q60" s="8"/>
      <c r="R60" s="13"/>
      <c r="S60" s="79">
        <f t="shared" si="31"/>
        <v>0</v>
      </c>
      <c r="T60" s="80">
        <f t="shared" si="32"/>
        <v>0</v>
      </c>
      <c r="U60" s="90">
        <f t="shared" si="33"/>
        <v>0</v>
      </c>
      <c r="V60" s="82">
        <f t="shared" si="34"/>
        <v>0</v>
      </c>
      <c r="W60" s="4"/>
      <c r="X60" s="4"/>
      <c r="Y60" s="22"/>
      <c r="Z60" s="22"/>
      <c r="AA60" s="22"/>
      <c r="AB60" s="6"/>
      <c r="AC60" s="83">
        <f t="shared" si="4"/>
        <v>0</v>
      </c>
      <c r="AD60" s="80">
        <f t="shared" si="5"/>
        <v>0</v>
      </c>
      <c r="AE60" s="76">
        <f t="shared" si="35"/>
        <v>0</v>
      </c>
      <c r="AF60" s="84">
        <f t="shared" si="36"/>
        <v>0</v>
      </c>
      <c r="AG60" s="85">
        <f t="shared" si="37"/>
        <v>0</v>
      </c>
      <c r="AH60" s="85">
        <f t="shared" si="38"/>
        <v>0</v>
      </c>
      <c r="AI60" s="77">
        <f t="shared" si="39"/>
        <v>0</v>
      </c>
      <c r="AJ60" s="84">
        <f t="shared" si="11"/>
        <v>0</v>
      </c>
      <c r="AK60" s="77">
        <f t="shared" si="12"/>
        <v>0</v>
      </c>
      <c r="AL60" s="5">
        <v>1670</v>
      </c>
      <c r="AM60" s="9">
        <v>0.72</v>
      </c>
      <c r="AN60" s="5">
        <v>824</v>
      </c>
      <c r="AO60" s="10">
        <v>0.6</v>
      </c>
      <c r="AP60" s="5"/>
      <c r="AQ60" s="5"/>
      <c r="AR60" s="5"/>
      <c r="AS60" s="80" t="str">
        <f t="shared" si="23"/>
        <v/>
      </c>
      <c r="AT60" s="80" t="str">
        <f t="shared" ca="1" si="24"/>
        <v/>
      </c>
      <c r="AU60" s="80" t="str">
        <f t="shared" si="25"/>
        <v/>
      </c>
      <c r="AV60" s="80" t="str">
        <f t="shared" ca="1" si="26"/>
        <v/>
      </c>
      <c r="AW60" s="165"/>
      <c r="AX60" s="165"/>
      <c r="AY60" s="80" t="str">
        <f t="shared" si="27"/>
        <v/>
      </c>
      <c r="AZ60" s="165"/>
      <c r="BA60" s="165"/>
      <c r="BB60" s="80" t="str">
        <f t="shared" si="28"/>
        <v/>
      </c>
      <c r="BC60" s="5"/>
      <c r="BH60" s="52"/>
      <c r="BI60" s="52"/>
      <c r="BJ60" s="52"/>
      <c r="BK60" s="52"/>
      <c r="BL60" s="52"/>
      <c r="BM60" s="52"/>
      <c r="BW60" s="54"/>
      <c r="BX60" s="54"/>
      <c r="BY60" s="54"/>
      <c r="BZ60" s="54"/>
      <c r="CA60" s="54"/>
      <c r="CB60" s="54"/>
    </row>
    <row r="61" spans="1:80" ht="17.45" customHeight="1">
      <c r="A61" s="94">
        <f t="shared" si="29"/>
        <v>8.1999999999999993</v>
      </c>
      <c r="B61" s="179">
        <f t="shared" si="14"/>
        <v>45802</v>
      </c>
      <c r="C61" s="8"/>
      <c r="D61" s="11">
        <v>1</v>
      </c>
      <c r="E61" s="12"/>
      <c r="F61" s="11">
        <v>1</v>
      </c>
      <c r="G61" s="74">
        <f t="shared" si="41"/>
        <v>805</v>
      </c>
      <c r="H61" s="75">
        <f t="shared" si="41"/>
        <v>6243</v>
      </c>
      <c r="I61" s="88">
        <f t="shared" si="16"/>
        <v>0</v>
      </c>
      <c r="J61" s="78">
        <f t="shared" si="17"/>
        <v>0</v>
      </c>
      <c r="K61" s="78">
        <f t="shared" si="18"/>
        <v>1.6012810248198559E-4</v>
      </c>
      <c r="L61" s="78">
        <f t="shared" si="19"/>
        <v>1.6012810248198559E-4</v>
      </c>
      <c r="M61" s="78">
        <f t="shared" ca="1" si="20"/>
        <v>7.5428571428571428E-2</v>
      </c>
      <c r="N61" s="78">
        <f t="shared" ca="1" si="21"/>
        <v>9.1932160405769521E-3</v>
      </c>
      <c r="O61" s="78">
        <f t="shared" si="22"/>
        <v>5.0000000000000001E-4</v>
      </c>
      <c r="P61" s="13" t="s">
        <v>186</v>
      </c>
      <c r="Q61" s="8">
        <v>138</v>
      </c>
      <c r="R61" s="13">
        <v>80</v>
      </c>
      <c r="S61" s="89">
        <f t="shared" si="31"/>
        <v>69</v>
      </c>
      <c r="T61" s="75">
        <f t="shared" si="32"/>
        <v>40</v>
      </c>
      <c r="U61" s="90">
        <f t="shared" si="33"/>
        <v>222.18</v>
      </c>
      <c r="V61" s="82">
        <f t="shared" si="34"/>
        <v>998.88</v>
      </c>
      <c r="W61" s="8"/>
      <c r="X61" s="8"/>
      <c r="Y61" s="23"/>
      <c r="Z61" s="23"/>
      <c r="AA61" s="23"/>
      <c r="AB61" s="12"/>
      <c r="AC61" s="91">
        <f t="shared" si="4"/>
        <v>0</v>
      </c>
      <c r="AD61" s="75">
        <f t="shared" si="5"/>
        <v>0</v>
      </c>
      <c r="AE61" s="88">
        <f t="shared" si="35"/>
        <v>0</v>
      </c>
      <c r="AF61" s="92">
        <f t="shared" si="36"/>
        <v>0</v>
      </c>
      <c r="AG61" s="93">
        <f t="shared" si="37"/>
        <v>0</v>
      </c>
      <c r="AH61" s="93">
        <f t="shared" si="38"/>
        <v>0</v>
      </c>
      <c r="AI61" s="78">
        <f t="shared" si="39"/>
        <v>0</v>
      </c>
      <c r="AJ61" s="92">
        <f t="shared" si="11"/>
        <v>0</v>
      </c>
      <c r="AK61" s="78">
        <f t="shared" si="12"/>
        <v>0</v>
      </c>
      <c r="AL61" s="11">
        <v>1446</v>
      </c>
      <c r="AM61" s="14">
        <v>0.67400000000000004</v>
      </c>
      <c r="AN61" s="11">
        <v>1002</v>
      </c>
      <c r="AO61" s="15">
        <v>0.42099999999999999</v>
      </c>
      <c r="AP61" s="11"/>
      <c r="AQ61" s="11"/>
      <c r="AR61" s="11"/>
      <c r="AS61" s="75" t="str">
        <f t="shared" si="23"/>
        <v/>
      </c>
      <c r="AT61" s="75" t="str">
        <f t="shared" ca="1" si="24"/>
        <v/>
      </c>
      <c r="AU61" s="75" t="str">
        <f t="shared" si="25"/>
        <v/>
      </c>
      <c r="AV61" s="75" t="str">
        <f t="shared" ca="1" si="26"/>
        <v/>
      </c>
      <c r="AW61" s="169"/>
      <c r="AX61" s="169"/>
      <c r="AY61" s="75" t="str">
        <f t="shared" si="27"/>
        <v/>
      </c>
      <c r="AZ61" s="169"/>
      <c r="BA61" s="169"/>
      <c r="BB61" s="75" t="str">
        <f t="shared" si="28"/>
        <v/>
      </c>
      <c r="BC61" s="11"/>
      <c r="BH61" s="52"/>
      <c r="BI61" s="52"/>
      <c r="BJ61" s="52"/>
      <c r="BK61" s="52"/>
      <c r="BL61" s="52"/>
      <c r="BM61" s="52"/>
      <c r="BW61" s="54"/>
      <c r="BX61" s="54"/>
      <c r="BY61" s="54"/>
      <c r="BZ61" s="54"/>
      <c r="CA61" s="54"/>
      <c r="CB61" s="54"/>
    </row>
    <row r="62" spans="1:80" ht="17.45" customHeight="1">
      <c r="A62" s="86">
        <f t="shared" si="29"/>
        <v>8.3000000000000007</v>
      </c>
      <c r="B62" s="179">
        <f t="shared" si="14"/>
        <v>45803</v>
      </c>
      <c r="C62" s="8"/>
      <c r="D62" s="11"/>
      <c r="E62" s="12">
        <v>1</v>
      </c>
      <c r="F62" s="11"/>
      <c r="G62" s="74">
        <f t="shared" si="41"/>
        <v>804</v>
      </c>
      <c r="H62" s="75">
        <f t="shared" si="41"/>
        <v>6243</v>
      </c>
      <c r="I62" s="88">
        <f t="shared" si="16"/>
        <v>0</v>
      </c>
      <c r="J62" s="78">
        <f t="shared" si="17"/>
        <v>1.2422360248447205E-3</v>
      </c>
      <c r="K62" s="78">
        <f t="shared" si="18"/>
        <v>0</v>
      </c>
      <c r="L62" s="78">
        <f t="shared" si="19"/>
        <v>0</v>
      </c>
      <c r="M62" s="78">
        <f t="shared" ca="1" si="20"/>
        <v>7.6571428571428568E-2</v>
      </c>
      <c r="N62" s="78">
        <f t="shared" ca="1" si="21"/>
        <v>9.1932160405769521E-3</v>
      </c>
      <c r="O62" s="78">
        <f t="shared" si="22"/>
        <v>5.0000000000000001E-4</v>
      </c>
      <c r="P62" s="13" t="s">
        <v>186</v>
      </c>
      <c r="Q62" s="8"/>
      <c r="R62" s="13"/>
      <c r="S62" s="89">
        <f t="shared" si="31"/>
        <v>0</v>
      </c>
      <c r="T62" s="75">
        <f t="shared" si="32"/>
        <v>0</v>
      </c>
      <c r="U62" s="90">
        <f t="shared" si="33"/>
        <v>0</v>
      </c>
      <c r="V62" s="82">
        <f t="shared" si="34"/>
        <v>0</v>
      </c>
      <c r="W62" s="8"/>
      <c r="X62" s="8"/>
      <c r="Y62" s="23"/>
      <c r="Z62" s="23"/>
      <c r="AA62" s="23"/>
      <c r="AB62" s="12"/>
      <c r="AC62" s="91">
        <f t="shared" si="4"/>
        <v>0</v>
      </c>
      <c r="AD62" s="75">
        <f t="shared" si="5"/>
        <v>0</v>
      </c>
      <c r="AE62" s="88">
        <f t="shared" si="35"/>
        <v>0</v>
      </c>
      <c r="AF62" s="92">
        <f t="shared" si="36"/>
        <v>0</v>
      </c>
      <c r="AG62" s="93">
        <f t="shared" si="37"/>
        <v>0</v>
      </c>
      <c r="AH62" s="93">
        <f t="shared" si="38"/>
        <v>0</v>
      </c>
      <c r="AI62" s="78">
        <f t="shared" si="39"/>
        <v>0</v>
      </c>
      <c r="AJ62" s="92">
        <f t="shared" si="11"/>
        <v>0</v>
      </c>
      <c r="AK62" s="78">
        <f t="shared" si="12"/>
        <v>0</v>
      </c>
      <c r="AL62" s="11"/>
      <c r="AM62" s="14"/>
      <c r="AN62" s="11">
        <v>1135</v>
      </c>
      <c r="AO62" s="15">
        <v>0.59199999999999997</v>
      </c>
      <c r="AP62" s="11"/>
      <c r="AQ62" s="11"/>
      <c r="AR62" s="11"/>
      <c r="AS62" s="75" t="str">
        <f t="shared" si="23"/>
        <v/>
      </c>
      <c r="AT62" s="75" t="str">
        <f t="shared" ca="1" si="24"/>
        <v/>
      </c>
      <c r="AU62" s="75" t="str">
        <f t="shared" si="25"/>
        <v/>
      </c>
      <c r="AV62" s="75" t="str">
        <f t="shared" ca="1" si="26"/>
        <v/>
      </c>
      <c r="AW62" s="169"/>
      <c r="AX62" s="169"/>
      <c r="AY62" s="75" t="str">
        <f t="shared" si="27"/>
        <v/>
      </c>
      <c r="AZ62" s="169"/>
      <c r="BA62" s="169"/>
      <c r="BB62" s="75" t="str">
        <f t="shared" si="28"/>
        <v/>
      </c>
      <c r="BC62" s="11"/>
      <c r="BH62" s="52"/>
      <c r="BI62" s="52"/>
      <c r="BJ62" s="52"/>
      <c r="BK62" s="52"/>
      <c r="BL62" s="52"/>
      <c r="BM62" s="52"/>
      <c r="BW62" s="54"/>
      <c r="BX62" s="54"/>
      <c r="BY62" s="54"/>
      <c r="BZ62" s="54"/>
      <c r="CA62" s="54"/>
      <c r="CB62" s="54"/>
    </row>
    <row r="63" spans="1:80" ht="17.45" customHeight="1">
      <c r="A63" s="94">
        <f t="shared" si="29"/>
        <v>8.4</v>
      </c>
      <c r="B63" s="179">
        <f t="shared" si="14"/>
        <v>45804</v>
      </c>
      <c r="C63" s="8"/>
      <c r="D63" s="11">
        <v>2</v>
      </c>
      <c r="E63" s="12"/>
      <c r="F63" s="11">
        <v>1</v>
      </c>
      <c r="G63" s="74">
        <f t="shared" si="41"/>
        <v>804</v>
      </c>
      <c r="H63" s="75">
        <f t="shared" si="41"/>
        <v>6240</v>
      </c>
      <c r="I63" s="88">
        <f t="shared" si="16"/>
        <v>0</v>
      </c>
      <c r="J63" s="78">
        <f t="shared" si="17"/>
        <v>0</v>
      </c>
      <c r="K63" s="78">
        <f t="shared" si="18"/>
        <v>3.2035880185808104E-4</v>
      </c>
      <c r="L63" s="78">
        <f t="shared" si="19"/>
        <v>1.6017940092904052E-4</v>
      </c>
      <c r="M63" s="78">
        <f t="shared" ca="1" si="20"/>
        <v>7.6571428571428568E-2</v>
      </c>
      <c r="N63" s="78">
        <f t="shared" ca="1" si="21"/>
        <v>9.3517197654144867E-3</v>
      </c>
      <c r="O63" s="78">
        <f t="shared" si="22"/>
        <v>5.0000000000000001E-4</v>
      </c>
      <c r="P63" s="13" t="s">
        <v>186</v>
      </c>
      <c r="Q63" s="8">
        <v>138</v>
      </c>
      <c r="R63" s="13">
        <v>80</v>
      </c>
      <c r="S63" s="89">
        <f t="shared" si="31"/>
        <v>69</v>
      </c>
      <c r="T63" s="75">
        <f t="shared" si="32"/>
        <v>40</v>
      </c>
      <c r="U63" s="90">
        <f t="shared" si="33"/>
        <v>221.904</v>
      </c>
      <c r="V63" s="82">
        <f t="shared" si="34"/>
        <v>998.4</v>
      </c>
      <c r="W63" s="8"/>
      <c r="X63" s="8"/>
      <c r="Y63" s="23"/>
      <c r="Z63" s="23"/>
      <c r="AA63" s="23"/>
      <c r="AB63" s="12"/>
      <c r="AC63" s="91">
        <f t="shared" si="4"/>
        <v>0</v>
      </c>
      <c r="AD63" s="75">
        <f t="shared" si="5"/>
        <v>0</v>
      </c>
      <c r="AE63" s="88">
        <f t="shared" si="35"/>
        <v>0</v>
      </c>
      <c r="AF63" s="92">
        <f t="shared" si="36"/>
        <v>0</v>
      </c>
      <c r="AG63" s="93">
        <f t="shared" si="37"/>
        <v>0</v>
      </c>
      <c r="AH63" s="93">
        <f t="shared" si="38"/>
        <v>0</v>
      </c>
      <c r="AI63" s="78">
        <f t="shared" si="39"/>
        <v>0</v>
      </c>
      <c r="AJ63" s="92">
        <f t="shared" si="11"/>
        <v>0</v>
      </c>
      <c r="AK63" s="78">
        <f t="shared" si="12"/>
        <v>0</v>
      </c>
      <c r="AL63" s="11"/>
      <c r="AM63" s="14"/>
      <c r="AN63" s="11">
        <v>957</v>
      </c>
      <c r="AO63" s="15">
        <v>0.54900000000000004</v>
      </c>
      <c r="AP63" s="11"/>
      <c r="AQ63" s="11"/>
      <c r="AR63" s="11"/>
      <c r="AS63" s="75" t="str">
        <f t="shared" si="23"/>
        <v/>
      </c>
      <c r="AT63" s="75" t="str">
        <f t="shared" ca="1" si="24"/>
        <v/>
      </c>
      <c r="AU63" s="75" t="str">
        <f t="shared" si="25"/>
        <v/>
      </c>
      <c r="AV63" s="75" t="str">
        <f t="shared" ca="1" si="26"/>
        <v/>
      </c>
      <c r="AW63" s="169"/>
      <c r="AX63" s="169"/>
      <c r="AY63" s="75" t="str">
        <f t="shared" si="27"/>
        <v/>
      </c>
      <c r="AZ63" s="169"/>
      <c r="BA63" s="169"/>
      <c r="BB63" s="75" t="str">
        <f t="shared" si="28"/>
        <v/>
      </c>
      <c r="BC63" s="11"/>
      <c r="BH63" s="52"/>
      <c r="BI63" s="52"/>
      <c r="BJ63" s="52"/>
      <c r="BK63" s="52"/>
      <c r="BL63" s="52"/>
      <c r="BM63" s="52"/>
      <c r="BW63" s="54"/>
      <c r="BX63" s="54"/>
      <c r="BY63" s="54"/>
      <c r="BZ63" s="54"/>
      <c r="CA63" s="54"/>
      <c r="CB63" s="54"/>
    </row>
    <row r="64" spans="1:80" ht="17.45" customHeight="1">
      <c r="A64" s="86">
        <f t="shared" si="29"/>
        <v>8.5</v>
      </c>
      <c r="B64" s="179">
        <f t="shared" si="14"/>
        <v>45805</v>
      </c>
      <c r="C64" s="8"/>
      <c r="D64" s="11"/>
      <c r="E64" s="12">
        <v>1</v>
      </c>
      <c r="F64" s="11">
        <v>1</v>
      </c>
      <c r="G64" s="74">
        <f t="shared" si="41"/>
        <v>803</v>
      </c>
      <c r="H64" s="75">
        <f t="shared" si="41"/>
        <v>6239</v>
      </c>
      <c r="I64" s="88">
        <f t="shared" si="16"/>
        <v>0</v>
      </c>
      <c r="J64" s="78">
        <f t="shared" si="17"/>
        <v>1.2437810945273632E-3</v>
      </c>
      <c r="K64" s="78">
        <f t="shared" si="18"/>
        <v>0</v>
      </c>
      <c r="L64" s="78">
        <f t="shared" si="19"/>
        <v>1.6025641025641026E-4</v>
      </c>
      <c r="M64" s="78">
        <f t="shared" ca="1" si="20"/>
        <v>7.7714285714285708E-2</v>
      </c>
      <c r="N64" s="78">
        <f t="shared" ca="1" si="21"/>
        <v>9.5102234902520195E-3</v>
      </c>
      <c r="O64" s="78">
        <f t="shared" si="22"/>
        <v>5.0000000000000001E-4</v>
      </c>
      <c r="P64" s="13" t="s">
        <v>186</v>
      </c>
      <c r="Q64" s="8"/>
      <c r="R64" s="13"/>
      <c r="S64" s="89">
        <f t="shared" si="31"/>
        <v>0</v>
      </c>
      <c r="T64" s="75">
        <f t="shared" si="32"/>
        <v>0</v>
      </c>
      <c r="U64" s="90">
        <f t="shared" si="33"/>
        <v>0</v>
      </c>
      <c r="V64" s="82">
        <f t="shared" si="34"/>
        <v>0</v>
      </c>
      <c r="W64" s="8"/>
      <c r="X64" s="8"/>
      <c r="Y64" s="23"/>
      <c r="Z64" s="23"/>
      <c r="AA64" s="23"/>
      <c r="AB64" s="12"/>
      <c r="AC64" s="91">
        <f t="shared" si="4"/>
        <v>0</v>
      </c>
      <c r="AD64" s="75">
        <f t="shared" si="5"/>
        <v>0</v>
      </c>
      <c r="AE64" s="88">
        <f t="shared" si="35"/>
        <v>0</v>
      </c>
      <c r="AF64" s="92">
        <f t="shared" si="36"/>
        <v>0</v>
      </c>
      <c r="AG64" s="93">
        <f t="shared" si="37"/>
        <v>0</v>
      </c>
      <c r="AH64" s="93">
        <f t="shared" si="38"/>
        <v>0</v>
      </c>
      <c r="AI64" s="78">
        <f t="shared" si="39"/>
        <v>0</v>
      </c>
      <c r="AJ64" s="92">
        <f t="shared" si="11"/>
        <v>0</v>
      </c>
      <c r="AK64" s="78">
        <f t="shared" si="12"/>
        <v>0</v>
      </c>
      <c r="AL64" s="11"/>
      <c r="AM64" s="14"/>
      <c r="AN64" s="11"/>
      <c r="AO64" s="15"/>
      <c r="AP64" s="11"/>
      <c r="AQ64" s="11"/>
      <c r="AR64" s="11"/>
      <c r="AS64" s="75" t="str">
        <f t="shared" si="23"/>
        <v/>
      </c>
      <c r="AT64" s="75" t="str">
        <f t="shared" ca="1" si="24"/>
        <v/>
      </c>
      <c r="AU64" s="75" t="str">
        <f t="shared" si="25"/>
        <v/>
      </c>
      <c r="AV64" s="75" t="str">
        <f t="shared" ca="1" si="26"/>
        <v/>
      </c>
      <c r="AW64" s="169"/>
      <c r="AX64" s="169"/>
      <c r="AY64" s="75" t="str">
        <f t="shared" si="27"/>
        <v/>
      </c>
      <c r="AZ64" s="169"/>
      <c r="BA64" s="169"/>
      <c r="BB64" s="75" t="str">
        <f t="shared" si="28"/>
        <v/>
      </c>
      <c r="BC64" s="11"/>
      <c r="BH64" s="52"/>
      <c r="BI64" s="52"/>
      <c r="BJ64" s="52"/>
      <c r="BK64" s="52"/>
      <c r="BL64" s="52"/>
      <c r="BM64" s="52"/>
      <c r="BW64" s="54"/>
      <c r="BX64" s="54"/>
      <c r="BY64" s="54"/>
      <c r="BZ64" s="54"/>
      <c r="CA64" s="54"/>
      <c r="CB64" s="54"/>
    </row>
    <row r="65" spans="1:80" ht="17.45" customHeight="1">
      <c r="A65" s="94">
        <f t="shared" si="29"/>
        <v>8.6000000000000014</v>
      </c>
      <c r="B65" s="179">
        <f t="shared" si="14"/>
        <v>45806</v>
      </c>
      <c r="C65" s="8"/>
      <c r="D65" s="11"/>
      <c r="E65" s="12"/>
      <c r="F65" s="11">
        <v>2</v>
      </c>
      <c r="G65" s="74">
        <f t="shared" si="41"/>
        <v>803</v>
      </c>
      <c r="H65" s="75">
        <f t="shared" si="41"/>
        <v>6237</v>
      </c>
      <c r="I65" s="88">
        <f t="shared" si="16"/>
        <v>0</v>
      </c>
      <c r="J65" s="78">
        <f t="shared" si="17"/>
        <v>0</v>
      </c>
      <c r="K65" s="78">
        <f t="shared" si="18"/>
        <v>0</v>
      </c>
      <c r="L65" s="78">
        <f t="shared" si="19"/>
        <v>3.2056419297964416E-4</v>
      </c>
      <c r="M65" s="78">
        <f t="shared" ca="1" si="20"/>
        <v>7.7714285714285708E-2</v>
      </c>
      <c r="N65" s="78">
        <f t="shared" ca="1" si="21"/>
        <v>9.8272309399270869E-3</v>
      </c>
      <c r="O65" s="78">
        <f t="shared" si="22"/>
        <v>5.0000000000000001E-4</v>
      </c>
      <c r="P65" s="13" t="s">
        <v>186</v>
      </c>
      <c r="Q65" s="8">
        <v>138</v>
      </c>
      <c r="R65" s="13">
        <v>80</v>
      </c>
      <c r="S65" s="89">
        <f t="shared" si="31"/>
        <v>69</v>
      </c>
      <c r="T65" s="75">
        <f t="shared" si="32"/>
        <v>40</v>
      </c>
      <c r="U65" s="90">
        <f t="shared" si="33"/>
        <v>221.62799999999999</v>
      </c>
      <c r="V65" s="82">
        <f t="shared" si="34"/>
        <v>997.92</v>
      </c>
      <c r="W65" s="8"/>
      <c r="X65" s="8"/>
      <c r="Y65" s="23"/>
      <c r="Z65" s="23"/>
      <c r="AA65" s="23"/>
      <c r="AB65" s="12"/>
      <c r="AC65" s="91">
        <f t="shared" si="4"/>
        <v>0</v>
      </c>
      <c r="AD65" s="75">
        <f t="shared" si="5"/>
        <v>0</v>
      </c>
      <c r="AE65" s="88">
        <f t="shared" si="35"/>
        <v>0</v>
      </c>
      <c r="AF65" s="92">
        <f t="shared" si="36"/>
        <v>0</v>
      </c>
      <c r="AG65" s="93">
        <f t="shared" si="37"/>
        <v>0</v>
      </c>
      <c r="AH65" s="93">
        <f t="shared" si="38"/>
        <v>0</v>
      </c>
      <c r="AI65" s="78">
        <f t="shared" si="39"/>
        <v>0</v>
      </c>
      <c r="AJ65" s="92">
        <f t="shared" si="11"/>
        <v>0</v>
      </c>
      <c r="AK65" s="78">
        <f t="shared" si="12"/>
        <v>0</v>
      </c>
      <c r="AL65" s="11"/>
      <c r="AM65" s="14"/>
      <c r="AN65" s="11"/>
      <c r="AO65" s="15"/>
      <c r="AP65" s="11"/>
      <c r="AQ65" s="11"/>
      <c r="AR65" s="11"/>
      <c r="AS65" s="75" t="str">
        <f t="shared" si="23"/>
        <v/>
      </c>
      <c r="AT65" s="75" t="str">
        <f t="shared" ca="1" si="24"/>
        <v/>
      </c>
      <c r="AU65" s="75" t="str">
        <f t="shared" si="25"/>
        <v/>
      </c>
      <c r="AV65" s="75" t="str">
        <f t="shared" ca="1" si="26"/>
        <v/>
      </c>
      <c r="AW65" s="169"/>
      <c r="AX65" s="169"/>
      <c r="AY65" s="75" t="str">
        <f t="shared" si="27"/>
        <v/>
      </c>
      <c r="AZ65" s="169"/>
      <c r="BA65" s="169"/>
      <c r="BB65" s="75" t="str">
        <f t="shared" si="28"/>
        <v/>
      </c>
      <c r="BC65" s="11"/>
      <c r="BH65" s="52"/>
      <c r="BI65" s="52"/>
      <c r="BJ65" s="52"/>
      <c r="BK65" s="52"/>
      <c r="BL65" s="52"/>
      <c r="BM65" s="52"/>
      <c r="BW65" s="54"/>
      <c r="BX65" s="54"/>
      <c r="BY65" s="54"/>
      <c r="BZ65" s="54"/>
      <c r="CA65" s="54"/>
      <c r="CB65" s="54"/>
    </row>
    <row r="66" spans="1:80" ht="17.45" customHeight="1" thickBot="1">
      <c r="A66" s="86">
        <f t="shared" si="29"/>
        <v>8.7000000000000011</v>
      </c>
      <c r="B66" s="180">
        <f t="shared" si="14"/>
        <v>45807</v>
      </c>
      <c r="C66" s="16"/>
      <c r="D66" s="17"/>
      <c r="E66" s="18"/>
      <c r="F66" s="17"/>
      <c r="G66" s="96">
        <f t="shared" si="41"/>
        <v>803</v>
      </c>
      <c r="H66" s="97">
        <f t="shared" si="41"/>
        <v>6237</v>
      </c>
      <c r="I66" s="98">
        <f t="shared" si="16"/>
        <v>0</v>
      </c>
      <c r="J66" s="99">
        <f t="shared" si="17"/>
        <v>0</v>
      </c>
      <c r="K66" s="99">
        <f t="shared" si="18"/>
        <v>0</v>
      </c>
      <c r="L66" s="99">
        <f t="shared" si="19"/>
        <v>0</v>
      </c>
      <c r="M66" s="99">
        <f t="shared" ca="1" si="20"/>
        <v>7.7714285714285708E-2</v>
      </c>
      <c r="N66" s="99">
        <f t="shared" ca="1" si="21"/>
        <v>9.8272309399270869E-3</v>
      </c>
      <c r="O66" s="99">
        <f t="shared" si="22"/>
        <v>5.0000000000000001E-4</v>
      </c>
      <c r="P66" s="19" t="s">
        <v>186</v>
      </c>
      <c r="Q66" s="16"/>
      <c r="R66" s="19"/>
      <c r="S66" s="89">
        <f t="shared" si="31"/>
        <v>0</v>
      </c>
      <c r="T66" s="75">
        <f t="shared" si="32"/>
        <v>0</v>
      </c>
      <c r="U66" s="100">
        <f t="shared" si="33"/>
        <v>0</v>
      </c>
      <c r="V66" s="101">
        <f t="shared" si="34"/>
        <v>0</v>
      </c>
      <c r="W66" s="16"/>
      <c r="X66" s="16"/>
      <c r="Y66" s="23"/>
      <c r="Z66" s="23"/>
      <c r="AA66" s="23"/>
      <c r="AB66" s="12"/>
      <c r="AC66" s="102">
        <f t="shared" si="4"/>
        <v>0</v>
      </c>
      <c r="AD66" s="97">
        <f t="shared" si="5"/>
        <v>0</v>
      </c>
      <c r="AE66" s="98">
        <f t="shared" si="35"/>
        <v>0</v>
      </c>
      <c r="AF66" s="103">
        <f t="shared" si="36"/>
        <v>0</v>
      </c>
      <c r="AG66" s="104">
        <f t="shared" si="37"/>
        <v>0</v>
      </c>
      <c r="AH66" s="104">
        <f t="shared" si="38"/>
        <v>0</v>
      </c>
      <c r="AI66" s="99">
        <f t="shared" si="39"/>
        <v>0</v>
      </c>
      <c r="AJ66" s="103">
        <f t="shared" si="11"/>
        <v>0</v>
      </c>
      <c r="AK66" s="99">
        <f t="shared" si="12"/>
        <v>0</v>
      </c>
      <c r="AL66" s="17"/>
      <c r="AM66" s="20"/>
      <c r="AN66" s="17"/>
      <c r="AO66" s="21"/>
      <c r="AP66" s="17"/>
      <c r="AQ66" s="17"/>
      <c r="AR66" s="17"/>
      <c r="AS66" s="97" t="str">
        <f t="shared" si="23"/>
        <v/>
      </c>
      <c r="AT66" s="97" t="str">
        <f t="shared" ca="1" si="24"/>
        <v/>
      </c>
      <c r="AU66" s="97" t="str">
        <f t="shared" si="25"/>
        <v/>
      </c>
      <c r="AV66" s="97" t="str">
        <f t="shared" ca="1" si="26"/>
        <v/>
      </c>
      <c r="AW66" s="167"/>
      <c r="AX66" s="167"/>
      <c r="AY66" s="97" t="str">
        <f t="shared" si="27"/>
        <v/>
      </c>
      <c r="AZ66" s="167"/>
      <c r="BA66" s="167"/>
      <c r="BB66" s="97" t="str">
        <f t="shared" si="28"/>
        <v/>
      </c>
      <c r="BC66" s="17"/>
      <c r="BH66" s="52"/>
      <c r="BI66" s="52"/>
      <c r="BJ66" s="52"/>
      <c r="BK66" s="52"/>
      <c r="BL66" s="52"/>
      <c r="BM66" s="52"/>
      <c r="BW66" s="54"/>
      <c r="BX66" s="54"/>
      <c r="BY66" s="54"/>
      <c r="BZ66" s="54"/>
      <c r="CA66" s="54"/>
      <c r="CB66" s="54"/>
    </row>
    <row r="67" spans="1:80" ht="17.45" customHeight="1" thickTop="1">
      <c r="A67" s="71">
        <f>A60+1</f>
        <v>9.1</v>
      </c>
      <c r="B67" s="178">
        <f>B66+1</f>
        <v>45808</v>
      </c>
      <c r="C67" s="4"/>
      <c r="D67" s="5"/>
      <c r="E67" s="6"/>
      <c r="F67" s="5">
        <v>2</v>
      </c>
      <c r="G67" s="74">
        <f t="shared" si="41"/>
        <v>803</v>
      </c>
      <c r="H67" s="75">
        <f t="shared" si="41"/>
        <v>6235</v>
      </c>
      <c r="I67" s="76">
        <f t="shared" si="16"/>
        <v>0</v>
      </c>
      <c r="J67" s="77">
        <f t="shared" si="17"/>
        <v>0</v>
      </c>
      <c r="K67" s="77">
        <f t="shared" si="18"/>
        <v>0</v>
      </c>
      <c r="L67" s="77">
        <f t="shared" si="19"/>
        <v>3.2066698733365401E-4</v>
      </c>
      <c r="M67" s="78">
        <f t="shared" ca="1" si="20"/>
        <v>7.7714285714285708E-2</v>
      </c>
      <c r="N67" s="78">
        <f t="shared" ca="1" si="21"/>
        <v>1.0144238389602154E-2</v>
      </c>
      <c r="O67" s="78">
        <f t="shared" si="22"/>
        <v>5.0000000000000001E-4</v>
      </c>
      <c r="P67" s="13" t="s">
        <v>186</v>
      </c>
      <c r="Q67" s="8">
        <v>138</v>
      </c>
      <c r="R67" s="13">
        <v>80</v>
      </c>
      <c r="S67" s="79">
        <f t="shared" si="31"/>
        <v>69</v>
      </c>
      <c r="T67" s="80">
        <f t="shared" si="32"/>
        <v>40</v>
      </c>
      <c r="U67" s="90">
        <f t="shared" si="33"/>
        <v>221.62799999999999</v>
      </c>
      <c r="V67" s="82">
        <f t="shared" si="34"/>
        <v>997.6</v>
      </c>
      <c r="W67" s="4"/>
      <c r="X67" s="4"/>
      <c r="Y67" s="22"/>
      <c r="Z67" s="22"/>
      <c r="AA67" s="22"/>
      <c r="AB67" s="6"/>
      <c r="AC67" s="83">
        <f t="shared" si="4"/>
        <v>0</v>
      </c>
      <c r="AD67" s="80">
        <f t="shared" si="5"/>
        <v>0</v>
      </c>
      <c r="AE67" s="76">
        <f t="shared" si="35"/>
        <v>0</v>
      </c>
      <c r="AF67" s="84">
        <f t="shared" si="36"/>
        <v>0</v>
      </c>
      <c r="AG67" s="85">
        <f t="shared" si="37"/>
        <v>0</v>
      </c>
      <c r="AH67" s="85">
        <f t="shared" si="38"/>
        <v>0</v>
      </c>
      <c r="AI67" s="77">
        <f t="shared" si="39"/>
        <v>0</v>
      </c>
      <c r="AJ67" s="84">
        <f t="shared" si="11"/>
        <v>0</v>
      </c>
      <c r="AK67" s="77">
        <f t="shared" si="12"/>
        <v>0</v>
      </c>
      <c r="AL67" s="5">
        <v>1821</v>
      </c>
      <c r="AM67" s="9">
        <v>0.66700000000000004</v>
      </c>
      <c r="AN67" s="5">
        <v>864</v>
      </c>
      <c r="AO67" s="10">
        <v>0.70099999999999996</v>
      </c>
      <c r="AP67" s="5"/>
      <c r="AQ67" s="5"/>
      <c r="AR67" s="5"/>
      <c r="AS67" s="80" t="str">
        <f t="shared" si="23"/>
        <v/>
      </c>
      <c r="AT67" s="80" t="str">
        <f t="shared" ca="1" si="24"/>
        <v/>
      </c>
      <c r="AU67" s="80" t="str">
        <f t="shared" si="25"/>
        <v/>
      </c>
      <c r="AV67" s="80" t="str">
        <f t="shared" ca="1" si="26"/>
        <v/>
      </c>
      <c r="AW67" s="165"/>
      <c r="AX67" s="165"/>
      <c r="AY67" s="80" t="str">
        <f t="shared" si="27"/>
        <v/>
      </c>
      <c r="AZ67" s="165"/>
      <c r="BA67" s="165"/>
      <c r="BB67" s="80" t="str">
        <f t="shared" si="28"/>
        <v/>
      </c>
      <c r="BC67" s="5"/>
      <c r="BH67" s="52"/>
      <c r="BI67" s="52"/>
      <c r="BJ67" s="52"/>
      <c r="BK67" s="52"/>
      <c r="BL67" s="52"/>
      <c r="BM67" s="52"/>
      <c r="BW67" s="54"/>
      <c r="BX67" s="54"/>
      <c r="BY67" s="54"/>
      <c r="BZ67" s="54"/>
      <c r="CA67" s="54"/>
      <c r="CB67" s="54"/>
    </row>
    <row r="68" spans="1:80" ht="17.45" customHeight="1">
      <c r="A68" s="86">
        <f t="shared" si="29"/>
        <v>9.1999999999999993</v>
      </c>
      <c r="B68" s="179">
        <f t="shared" si="14"/>
        <v>45809</v>
      </c>
      <c r="C68" s="8"/>
      <c r="D68" s="11">
        <v>1</v>
      </c>
      <c r="E68" s="12"/>
      <c r="F68" s="11">
        <v>1</v>
      </c>
      <c r="G68" s="74">
        <f t="shared" si="41"/>
        <v>803</v>
      </c>
      <c r="H68" s="75">
        <f t="shared" si="41"/>
        <v>6233</v>
      </c>
      <c r="I68" s="88">
        <f t="shared" si="16"/>
        <v>0</v>
      </c>
      <c r="J68" s="78">
        <f t="shared" si="17"/>
        <v>0</v>
      </c>
      <c r="K68" s="78">
        <f t="shared" si="18"/>
        <v>1.6038492381716118E-4</v>
      </c>
      <c r="L68" s="78">
        <f t="shared" si="19"/>
        <v>1.6038492381716118E-4</v>
      </c>
      <c r="M68" s="78">
        <f t="shared" ca="1" si="20"/>
        <v>7.7714285714285708E-2</v>
      </c>
      <c r="N68" s="78">
        <f t="shared" ca="1" si="21"/>
        <v>1.0302742114439689E-2</v>
      </c>
      <c r="O68" s="78">
        <f t="shared" si="22"/>
        <v>5.0000000000000001E-4</v>
      </c>
      <c r="P68" s="13" t="s">
        <v>186</v>
      </c>
      <c r="Q68" s="8"/>
      <c r="R68" s="13"/>
      <c r="S68" s="89">
        <f t="shared" si="31"/>
        <v>0</v>
      </c>
      <c r="T68" s="75">
        <f t="shared" si="32"/>
        <v>0</v>
      </c>
      <c r="U68" s="90">
        <f t="shared" si="33"/>
        <v>0</v>
      </c>
      <c r="V68" s="82">
        <f t="shared" si="34"/>
        <v>0</v>
      </c>
      <c r="W68" s="8"/>
      <c r="X68" s="8"/>
      <c r="Y68" s="23"/>
      <c r="Z68" s="23"/>
      <c r="AA68" s="23"/>
      <c r="AB68" s="12"/>
      <c r="AC68" s="91">
        <f t="shared" si="4"/>
        <v>0</v>
      </c>
      <c r="AD68" s="75">
        <f t="shared" si="5"/>
        <v>0</v>
      </c>
      <c r="AE68" s="88">
        <f t="shared" si="35"/>
        <v>0</v>
      </c>
      <c r="AF68" s="92">
        <f t="shared" si="36"/>
        <v>0</v>
      </c>
      <c r="AG68" s="93">
        <f t="shared" si="37"/>
        <v>0</v>
      </c>
      <c r="AH68" s="93">
        <f t="shared" si="38"/>
        <v>0</v>
      </c>
      <c r="AI68" s="78">
        <f t="shared" si="39"/>
        <v>0</v>
      </c>
      <c r="AJ68" s="92">
        <f t="shared" si="11"/>
        <v>0</v>
      </c>
      <c r="AK68" s="78">
        <f t="shared" si="12"/>
        <v>0</v>
      </c>
      <c r="AL68" s="11">
        <v>1576</v>
      </c>
      <c r="AM68" s="14">
        <v>0.71399999999999997</v>
      </c>
      <c r="AN68" s="11">
        <v>1081</v>
      </c>
      <c r="AO68" s="15">
        <v>0.62</v>
      </c>
      <c r="AP68" s="11"/>
      <c r="AQ68" s="11"/>
      <c r="AR68" s="11"/>
      <c r="AS68" s="75" t="str">
        <f t="shared" si="23"/>
        <v/>
      </c>
      <c r="AT68" s="75" t="str">
        <f t="shared" ca="1" si="24"/>
        <v/>
      </c>
      <c r="AU68" s="75" t="str">
        <f t="shared" si="25"/>
        <v/>
      </c>
      <c r="AV68" s="75" t="str">
        <f t="shared" ca="1" si="26"/>
        <v/>
      </c>
      <c r="AW68" s="169"/>
      <c r="AX68" s="169"/>
      <c r="AY68" s="75" t="str">
        <f t="shared" si="27"/>
        <v/>
      </c>
      <c r="AZ68" s="169"/>
      <c r="BA68" s="169"/>
      <c r="BB68" s="75" t="str">
        <f t="shared" si="28"/>
        <v/>
      </c>
      <c r="BC68" s="11"/>
      <c r="BH68" s="52"/>
      <c r="BI68" s="52"/>
      <c r="BJ68" s="52"/>
      <c r="BK68" s="52"/>
      <c r="BL68" s="52"/>
      <c r="BM68" s="52"/>
      <c r="BW68" s="54"/>
      <c r="BX68" s="54"/>
      <c r="BY68" s="54"/>
      <c r="BZ68" s="54"/>
      <c r="CA68" s="54"/>
      <c r="CB68" s="54"/>
    </row>
    <row r="69" spans="1:80" ht="17.45" customHeight="1">
      <c r="A69" s="94">
        <f t="shared" si="29"/>
        <v>9.3000000000000007</v>
      </c>
      <c r="B69" s="179">
        <f t="shared" si="14"/>
        <v>45810</v>
      </c>
      <c r="C69" s="8"/>
      <c r="D69" s="11">
        <v>1</v>
      </c>
      <c r="E69" s="12"/>
      <c r="F69" s="11">
        <v>2</v>
      </c>
      <c r="G69" s="74">
        <f t="shared" si="41"/>
        <v>803</v>
      </c>
      <c r="H69" s="75">
        <f t="shared" si="41"/>
        <v>6230</v>
      </c>
      <c r="I69" s="88">
        <f t="shared" si="16"/>
        <v>0</v>
      </c>
      <c r="J69" s="78">
        <f t="shared" si="17"/>
        <v>0</v>
      </c>
      <c r="K69" s="78">
        <f t="shared" si="18"/>
        <v>1.6043638697256537E-4</v>
      </c>
      <c r="L69" s="78">
        <f t="shared" si="19"/>
        <v>3.2087277394513073E-4</v>
      </c>
      <c r="M69" s="78">
        <f t="shared" ca="1" si="20"/>
        <v>7.7714285714285708E-2</v>
      </c>
      <c r="N69" s="78">
        <f t="shared" ca="1" si="21"/>
        <v>1.0619749564114756E-2</v>
      </c>
      <c r="O69" s="78">
        <f t="shared" si="22"/>
        <v>5.0000000000000001E-4</v>
      </c>
      <c r="P69" s="13" t="s">
        <v>186</v>
      </c>
      <c r="Q69" s="8">
        <v>138</v>
      </c>
      <c r="R69" s="13">
        <v>86</v>
      </c>
      <c r="S69" s="89">
        <f t="shared" si="31"/>
        <v>69</v>
      </c>
      <c r="T69" s="75">
        <f t="shared" si="32"/>
        <v>43</v>
      </c>
      <c r="U69" s="90">
        <f t="shared" si="33"/>
        <v>221.62799999999999</v>
      </c>
      <c r="V69" s="82">
        <f t="shared" si="34"/>
        <v>1071.56</v>
      </c>
      <c r="W69" s="8"/>
      <c r="X69" s="8"/>
      <c r="Y69" s="23"/>
      <c r="Z69" s="23"/>
      <c r="AA69" s="23"/>
      <c r="AB69" s="12"/>
      <c r="AC69" s="91">
        <f t="shared" si="4"/>
        <v>0</v>
      </c>
      <c r="AD69" s="75">
        <f t="shared" si="5"/>
        <v>0</v>
      </c>
      <c r="AE69" s="88">
        <f t="shared" si="35"/>
        <v>0</v>
      </c>
      <c r="AF69" s="92">
        <f t="shared" si="36"/>
        <v>0</v>
      </c>
      <c r="AG69" s="93">
        <f t="shared" si="37"/>
        <v>0</v>
      </c>
      <c r="AH69" s="93">
        <f t="shared" si="38"/>
        <v>0</v>
      </c>
      <c r="AI69" s="78">
        <f t="shared" si="39"/>
        <v>0</v>
      </c>
      <c r="AJ69" s="92">
        <f t="shared" si="11"/>
        <v>0</v>
      </c>
      <c r="AK69" s="78">
        <f t="shared" si="12"/>
        <v>0</v>
      </c>
      <c r="AL69" s="11"/>
      <c r="AM69" s="14"/>
      <c r="AN69" s="11">
        <v>1178</v>
      </c>
      <c r="AO69" s="15">
        <v>0.72599999999999998</v>
      </c>
      <c r="AP69" s="11"/>
      <c r="AQ69" s="11"/>
      <c r="AR69" s="11"/>
      <c r="AS69" s="75" t="str">
        <f t="shared" si="23"/>
        <v/>
      </c>
      <c r="AT69" s="75" t="str">
        <f t="shared" ca="1" si="24"/>
        <v/>
      </c>
      <c r="AU69" s="75" t="str">
        <f t="shared" si="25"/>
        <v/>
      </c>
      <c r="AV69" s="75" t="str">
        <f t="shared" ca="1" si="26"/>
        <v/>
      </c>
      <c r="AW69" s="169"/>
      <c r="AX69" s="169"/>
      <c r="AY69" s="75" t="str">
        <f t="shared" si="27"/>
        <v/>
      </c>
      <c r="AZ69" s="169"/>
      <c r="BA69" s="169"/>
      <c r="BB69" s="75" t="str">
        <f t="shared" si="28"/>
        <v/>
      </c>
      <c r="BC69" s="11"/>
      <c r="BH69" s="52"/>
      <c r="BI69" s="52"/>
      <c r="BJ69" s="52"/>
      <c r="BK69" s="52"/>
      <c r="BL69" s="52"/>
      <c r="BM69" s="52"/>
      <c r="BW69" s="54"/>
      <c r="BX69" s="54"/>
      <c r="BY69" s="54"/>
      <c r="BZ69" s="54"/>
      <c r="CA69" s="54"/>
      <c r="CB69" s="54"/>
    </row>
    <row r="70" spans="1:80" ht="17.45" customHeight="1">
      <c r="A70" s="86">
        <f t="shared" si="29"/>
        <v>9.4</v>
      </c>
      <c r="B70" s="179">
        <f t="shared" si="14"/>
        <v>45811</v>
      </c>
      <c r="C70" s="8"/>
      <c r="D70" s="11"/>
      <c r="E70" s="12">
        <v>1</v>
      </c>
      <c r="F70" s="11">
        <v>1</v>
      </c>
      <c r="G70" s="74">
        <f t="shared" si="41"/>
        <v>802</v>
      </c>
      <c r="H70" s="75">
        <f t="shared" si="41"/>
        <v>6229</v>
      </c>
      <c r="I70" s="88">
        <f t="shared" si="16"/>
        <v>0</v>
      </c>
      <c r="J70" s="78">
        <f t="shared" si="17"/>
        <v>1.2453300124533001E-3</v>
      </c>
      <c r="K70" s="78">
        <f t="shared" si="18"/>
        <v>0</v>
      </c>
      <c r="L70" s="78">
        <f t="shared" si="19"/>
        <v>1.6051364365971107E-4</v>
      </c>
      <c r="M70" s="78">
        <f t="shared" ca="1" si="20"/>
        <v>7.8857142857142862E-2</v>
      </c>
      <c r="N70" s="78">
        <f t="shared" ca="1" si="21"/>
        <v>1.0778253288952291E-2</v>
      </c>
      <c r="O70" s="78">
        <f t="shared" si="22"/>
        <v>5.0000000000000001E-4</v>
      </c>
      <c r="P70" s="13" t="s">
        <v>186</v>
      </c>
      <c r="Q70" s="8"/>
      <c r="R70" s="13"/>
      <c r="S70" s="89">
        <f t="shared" si="31"/>
        <v>0</v>
      </c>
      <c r="T70" s="75">
        <f t="shared" si="32"/>
        <v>0</v>
      </c>
      <c r="U70" s="90">
        <f t="shared" si="33"/>
        <v>0</v>
      </c>
      <c r="V70" s="82">
        <f t="shared" si="34"/>
        <v>0</v>
      </c>
      <c r="W70" s="8"/>
      <c r="X70" s="8"/>
      <c r="Y70" s="23"/>
      <c r="Z70" s="23"/>
      <c r="AA70" s="23"/>
      <c r="AB70" s="12"/>
      <c r="AC70" s="91">
        <f t="shared" si="4"/>
        <v>0</v>
      </c>
      <c r="AD70" s="75">
        <f t="shared" si="5"/>
        <v>0</v>
      </c>
      <c r="AE70" s="88">
        <f t="shared" si="35"/>
        <v>0</v>
      </c>
      <c r="AF70" s="92">
        <f t="shared" si="36"/>
        <v>0</v>
      </c>
      <c r="AG70" s="93">
        <f t="shared" si="37"/>
        <v>0</v>
      </c>
      <c r="AH70" s="93">
        <f t="shared" si="38"/>
        <v>0</v>
      </c>
      <c r="AI70" s="78">
        <f t="shared" si="39"/>
        <v>0</v>
      </c>
      <c r="AJ70" s="92">
        <f t="shared" si="11"/>
        <v>0</v>
      </c>
      <c r="AK70" s="78">
        <f t="shared" si="12"/>
        <v>0</v>
      </c>
      <c r="AL70" s="11"/>
      <c r="AM70" s="14"/>
      <c r="AN70" s="11">
        <v>1020</v>
      </c>
      <c r="AO70" s="15">
        <v>0.76100000000000001</v>
      </c>
      <c r="AP70" s="11"/>
      <c r="AQ70" s="11"/>
      <c r="AR70" s="11"/>
      <c r="AS70" s="75" t="str">
        <f t="shared" si="23"/>
        <v/>
      </c>
      <c r="AT70" s="75" t="str">
        <f t="shared" ca="1" si="24"/>
        <v/>
      </c>
      <c r="AU70" s="75" t="str">
        <f t="shared" si="25"/>
        <v/>
      </c>
      <c r="AV70" s="75" t="str">
        <f t="shared" ca="1" si="26"/>
        <v/>
      </c>
      <c r="AW70" s="169"/>
      <c r="AX70" s="169"/>
      <c r="AY70" s="75" t="str">
        <f t="shared" si="27"/>
        <v/>
      </c>
      <c r="AZ70" s="169"/>
      <c r="BA70" s="169"/>
      <c r="BB70" s="75" t="str">
        <f t="shared" si="28"/>
        <v/>
      </c>
      <c r="BC70" s="11"/>
      <c r="BH70" s="52"/>
      <c r="BI70" s="52"/>
      <c r="BJ70" s="52"/>
      <c r="BK70" s="52"/>
      <c r="BL70" s="52"/>
      <c r="BM70" s="52"/>
      <c r="BW70" s="54"/>
      <c r="BX70" s="54"/>
      <c r="BY70" s="54"/>
      <c r="BZ70" s="54"/>
      <c r="CA70" s="54"/>
      <c r="CB70" s="54"/>
    </row>
    <row r="71" spans="1:80" ht="17.45" customHeight="1">
      <c r="A71" s="94">
        <f t="shared" si="29"/>
        <v>9.5</v>
      </c>
      <c r="B71" s="179">
        <f t="shared" si="14"/>
        <v>45812</v>
      </c>
      <c r="C71" s="8"/>
      <c r="D71" s="11">
        <v>1</v>
      </c>
      <c r="E71" s="12"/>
      <c r="F71" s="11">
        <v>1</v>
      </c>
      <c r="G71" s="74">
        <f t="shared" si="41"/>
        <v>802</v>
      </c>
      <c r="H71" s="75">
        <f t="shared" si="41"/>
        <v>6227</v>
      </c>
      <c r="I71" s="88">
        <f t="shared" si="16"/>
        <v>0</v>
      </c>
      <c r="J71" s="78">
        <f t="shared" si="17"/>
        <v>0</v>
      </c>
      <c r="K71" s="78">
        <f t="shared" si="18"/>
        <v>1.6053941242575052E-4</v>
      </c>
      <c r="L71" s="78">
        <f t="shared" si="19"/>
        <v>1.6053941242575052E-4</v>
      </c>
      <c r="M71" s="78">
        <f t="shared" ca="1" si="20"/>
        <v>7.8857142857142862E-2</v>
      </c>
      <c r="N71" s="78">
        <f t="shared" ca="1" si="21"/>
        <v>1.0936757013789824E-2</v>
      </c>
      <c r="O71" s="78">
        <f t="shared" si="22"/>
        <v>5.0000000000000001E-4</v>
      </c>
      <c r="P71" s="13" t="s">
        <v>186</v>
      </c>
      <c r="Q71" s="8">
        <v>138</v>
      </c>
      <c r="R71" s="13">
        <v>86</v>
      </c>
      <c r="S71" s="89">
        <f t="shared" si="31"/>
        <v>69</v>
      </c>
      <c r="T71" s="75">
        <f t="shared" si="32"/>
        <v>43</v>
      </c>
      <c r="U71" s="90">
        <f t="shared" si="33"/>
        <v>221.352</v>
      </c>
      <c r="V71" s="82">
        <f t="shared" si="34"/>
        <v>1071.0440000000001</v>
      </c>
      <c r="W71" s="8"/>
      <c r="X71" s="8"/>
      <c r="Y71" s="23"/>
      <c r="Z71" s="23"/>
      <c r="AA71" s="23"/>
      <c r="AB71" s="12"/>
      <c r="AC71" s="91">
        <f t="shared" si="4"/>
        <v>0</v>
      </c>
      <c r="AD71" s="75">
        <f t="shared" si="5"/>
        <v>0</v>
      </c>
      <c r="AE71" s="88">
        <f t="shared" si="35"/>
        <v>0</v>
      </c>
      <c r="AF71" s="92">
        <f t="shared" si="36"/>
        <v>0</v>
      </c>
      <c r="AG71" s="93">
        <f t="shared" si="37"/>
        <v>0</v>
      </c>
      <c r="AH71" s="93">
        <f t="shared" si="38"/>
        <v>0</v>
      </c>
      <c r="AI71" s="78">
        <f t="shared" si="39"/>
        <v>0</v>
      </c>
      <c r="AJ71" s="92">
        <f t="shared" si="11"/>
        <v>0</v>
      </c>
      <c r="AK71" s="78">
        <f t="shared" si="12"/>
        <v>0</v>
      </c>
      <c r="AL71" s="11"/>
      <c r="AM71" s="14"/>
      <c r="AN71" s="11"/>
      <c r="AO71" s="15"/>
      <c r="AP71" s="11"/>
      <c r="AQ71" s="11"/>
      <c r="AR71" s="11"/>
      <c r="AS71" s="75" t="str">
        <f t="shared" si="23"/>
        <v/>
      </c>
      <c r="AT71" s="75" t="str">
        <f t="shared" ca="1" si="24"/>
        <v/>
      </c>
      <c r="AU71" s="75" t="str">
        <f t="shared" si="25"/>
        <v/>
      </c>
      <c r="AV71" s="75" t="str">
        <f t="shared" ca="1" si="26"/>
        <v/>
      </c>
      <c r="AW71" s="169"/>
      <c r="AX71" s="169"/>
      <c r="AY71" s="75" t="str">
        <f t="shared" si="27"/>
        <v/>
      </c>
      <c r="AZ71" s="169"/>
      <c r="BA71" s="169"/>
      <c r="BB71" s="75" t="str">
        <f t="shared" si="28"/>
        <v/>
      </c>
      <c r="BC71" s="11"/>
      <c r="BH71" s="52"/>
      <c r="BI71" s="52"/>
      <c r="BJ71" s="52"/>
      <c r="BK71" s="52"/>
      <c r="BL71" s="52"/>
      <c r="BM71" s="52"/>
      <c r="BW71" s="54"/>
      <c r="BX71" s="54"/>
      <c r="BY71" s="54"/>
      <c r="BZ71" s="54"/>
      <c r="CA71" s="54"/>
      <c r="CB71" s="54"/>
    </row>
    <row r="72" spans="1:80" ht="17.45" customHeight="1">
      <c r="A72" s="86">
        <f t="shared" si="29"/>
        <v>9.6000000000000014</v>
      </c>
      <c r="B72" s="179">
        <f t="shared" si="14"/>
        <v>45813</v>
      </c>
      <c r="C72" s="8"/>
      <c r="D72" s="11"/>
      <c r="E72" s="12"/>
      <c r="F72" s="11">
        <v>1</v>
      </c>
      <c r="G72" s="74">
        <f t="shared" si="41"/>
        <v>802</v>
      </c>
      <c r="H72" s="75">
        <f t="shared" si="41"/>
        <v>6226</v>
      </c>
      <c r="I72" s="88">
        <f t="shared" si="16"/>
        <v>0</v>
      </c>
      <c r="J72" s="78">
        <f t="shared" si="17"/>
        <v>0</v>
      </c>
      <c r="K72" s="78">
        <f t="shared" si="18"/>
        <v>0</v>
      </c>
      <c r="L72" s="78">
        <f t="shared" si="19"/>
        <v>1.6059097478721696E-4</v>
      </c>
      <c r="M72" s="78">
        <f t="shared" ca="1" si="20"/>
        <v>7.8857142857142862E-2</v>
      </c>
      <c r="N72" s="78">
        <f t="shared" ca="1" si="21"/>
        <v>1.1095260738627358E-2</v>
      </c>
      <c r="O72" s="78">
        <f t="shared" si="22"/>
        <v>5.0000000000000001E-4</v>
      </c>
      <c r="P72" s="13" t="s">
        <v>186</v>
      </c>
      <c r="Q72" s="8"/>
      <c r="R72" s="13"/>
      <c r="S72" s="89">
        <f t="shared" si="31"/>
        <v>0</v>
      </c>
      <c r="T72" s="75">
        <f t="shared" si="32"/>
        <v>0</v>
      </c>
      <c r="U72" s="90">
        <f t="shared" si="33"/>
        <v>0</v>
      </c>
      <c r="V72" s="82">
        <f t="shared" si="34"/>
        <v>0</v>
      </c>
      <c r="W72" s="8"/>
      <c r="X72" s="8"/>
      <c r="Y72" s="23"/>
      <c r="Z72" s="23"/>
      <c r="AA72" s="23"/>
      <c r="AB72" s="12"/>
      <c r="AC72" s="91">
        <f t="shared" si="4"/>
        <v>0</v>
      </c>
      <c r="AD72" s="75">
        <f t="shared" si="5"/>
        <v>0</v>
      </c>
      <c r="AE72" s="88">
        <f t="shared" si="35"/>
        <v>0</v>
      </c>
      <c r="AF72" s="92">
        <f t="shared" si="36"/>
        <v>0</v>
      </c>
      <c r="AG72" s="93">
        <f t="shared" si="37"/>
        <v>0</v>
      </c>
      <c r="AH72" s="93">
        <f t="shared" si="38"/>
        <v>0</v>
      </c>
      <c r="AI72" s="78">
        <f t="shared" si="39"/>
        <v>0</v>
      </c>
      <c r="AJ72" s="92">
        <f t="shared" si="11"/>
        <v>0</v>
      </c>
      <c r="AK72" s="78">
        <f t="shared" si="12"/>
        <v>0</v>
      </c>
      <c r="AL72" s="11"/>
      <c r="AM72" s="14"/>
      <c r="AN72" s="11"/>
      <c r="AO72" s="15"/>
      <c r="AP72" s="11"/>
      <c r="AQ72" s="11"/>
      <c r="AR72" s="11"/>
      <c r="AS72" s="75" t="str">
        <f t="shared" si="23"/>
        <v/>
      </c>
      <c r="AT72" s="75" t="str">
        <f t="shared" ca="1" si="24"/>
        <v/>
      </c>
      <c r="AU72" s="75" t="str">
        <f t="shared" si="25"/>
        <v/>
      </c>
      <c r="AV72" s="75" t="str">
        <f t="shared" ca="1" si="26"/>
        <v/>
      </c>
      <c r="AW72" s="169"/>
      <c r="AX72" s="169"/>
      <c r="AY72" s="75" t="str">
        <f t="shared" si="27"/>
        <v/>
      </c>
      <c r="AZ72" s="169"/>
      <c r="BA72" s="169"/>
      <c r="BB72" s="75" t="str">
        <f t="shared" si="28"/>
        <v/>
      </c>
      <c r="BC72" s="11"/>
      <c r="BH72" s="52"/>
      <c r="BI72" s="52"/>
      <c r="BJ72" s="52"/>
      <c r="BK72" s="52"/>
      <c r="BL72" s="52"/>
      <c r="BM72" s="52"/>
      <c r="BW72" s="54"/>
      <c r="BX72" s="54"/>
      <c r="BY72" s="54"/>
      <c r="BZ72" s="54"/>
      <c r="CA72" s="54"/>
      <c r="CB72" s="54"/>
    </row>
    <row r="73" spans="1:80" ht="17.45" customHeight="1" thickBot="1">
      <c r="A73" s="94">
        <f t="shared" si="29"/>
        <v>9.7000000000000011</v>
      </c>
      <c r="B73" s="180">
        <f t="shared" si="14"/>
        <v>45814</v>
      </c>
      <c r="C73" s="16"/>
      <c r="D73" s="17"/>
      <c r="E73" s="18"/>
      <c r="F73" s="17">
        <v>1</v>
      </c>
      <c r="G73" s="96">
        <f t="shared" si="41"/>
        <v>802</v>
      </c>
      <c r="H73" s="97">
        <f t="shared" si="41"/>
        <v>6225</v>
      </c>
      <c r="I73" s="98">
        <f t="shared" si="16"/>
        <v>0</v>
      </c>
      <c r="J73" s="99">
        <f t="shared" si="17"/>
        <v>0</v>
      </c>
      <c r="K73" s="99">
        <f t="shared" si="18"/>
        <v>0</v>
      </c>
      <c r="L73" s="99">
        <f t="shared" si="19"/>
        <v>1.6061676839061999E-4</v>
      </c>
      <c r="M73" s="99">
        <f t="shared" ca="1" si="20"/>
        <v>7.8857142857142862E-2</v>
      </c>
      <c r="N73" s="99">
        <f t="shared" ca="1" si="21"/>
        <v>1.1253764463464891E-2</v>
      </c>
      <c r="O73" s="99">
        <f t="shared" si="22"/>
        <v>5.0000000000000001E-4</v>
      </c>
      <c r="P73" s="19" t="s">
        <v>186</v>
      </c>
      <c r="Q73" s="16">
        <v>138</v>
      </c>
      <c r="R73" s="19">
        <v>92</v>
      </c>
      <c r="S73" s="89">
        <f t="shared" si="31"/>
        <v>69</v>
      </c>
      <c r="T73" s="75">
        <f t="shared" si="32"/>
        <v>46</v>
      </c>
      <c r="U73" s="100">
        <f t="shared" si="33"/>
        <v>221.352</v>
      </c>
      <c r="V73" s="101">
        <f t="shared" si="34"/>
        <v>1145.4000000000001</v>
      </c>
      <c r="W73" s="16"/>
      <c r="X73" s="16"/>
      <c r="Y73" s="23"/>
      <c r="Z73" s="23"/>
      <c r="AA73" s="23"/>
      <c r="AB73" s="12"/>
      <c r="AC73" s="102">
        <f t="shared" si="4"/>
        <v>0</v>
      </c>
      <c r="AD73" s="97">
        <f t="shared" si="5"/>
        <v>0</v>
      </c>
      <c r="AE73" s="98">
        <f t="shared" si="35"/>
        <v>0</v>
      </c>
      <c r="AF73" s="103">
        <f t="shared" si="36"/>
        <v>0</v>
      </c>
      <c r="AG73" s="104">
        <f t="shared" si="37"/>
        <v>0</v>
      </c>
      <c r="AH73" s="104">
        <f t="shared" si="38"/>
        <v>0</v>
      </c>
      <c r="AI73" s="99">
        <f t="shared" si="39"/>
        <v>0</v>
      </c>
      <c r="AJ73" s="103">
        <f t="shared" si="11"/>
        <v>0</v>
      </c>
      <c r="AK73" s="99">
        <f t="shared" si="12"/>
        <v>0</v>
      </c>
      <c r="AL73" s="17"/>
      <c r="AM73" s="20"/>
      <c r="AN73" s="17"/>
      <c r="AO73" s="21"/>
      <c r="AP73" s="17"/>
      <c r="AQ73" s="17"/>
      <c r="AR73" s="17"/>
      <c r="AS73" s="97" t="str">
        <f t="shared" si="23"/>
        <v/>
      </c>
      <c r="AT73" s="97" t="str">
        <f t="shared" ca="1" si="24"/>
        <v/>
      </c>
      <c r="AU73" s="97" t="str">
        <f t="shared" si="25"/>
        <v/>
      </c>
      <c r="AV73" s="97" t="str">
        <f t="shared" ca="1" si="26"/>
        <v/>
      </c>
      <c r="AW73" s="167"/>
      <c r="AX73" s="167"/>
      <c r="AY73" s="97" t="str">
        <f t="shared" si="27"/>
        <v/>
      </c>
      <c r="AZ73" s="167"/>
      <c r="BA73" s="167"/>
      <c r="BB73" s="97" t="str">
        <f t="shared" si="28"/>
        <v/>
      </c>
      <c r="BC73" s="17"/>
      <c r="BH73" s="52"/>
      <c r="BI73" s="52"/>
      <c r="BJ73" s="52"/>
      <c r="BK73" s="52"/>
      <c r="BL73" s="52"/>
      <c r="BM73" s="52"/>
      <c r="BW73" s="54"/>
      <c r="BX73" s="54"/>
      <c r="BY73" s="54"/>
      <c r="BZ73" s="54"/>
      <c r="CA73" s="54"/>
      <c r="CB73" s="54"/>
    </row>
    <row r="74" spans="1:80" ht="17.45" customHeight="1" thickTop="1">
      <c r="A74" s="105">
        <f>A67+1</f>
        <v>10.1</v>
      </c>
      <c r="B74" s="178">
        <f>B73+1</f>
        <v>45815</v>
      </c>
      <c r="C74" s="4"/>
      <c r="D74" s="5"/>
      <c r="E74" s="6"/>
      <c r="F74" s="5"/>
      <c r="G74" s="74">
        <f t="shared" si="41"/>
        <v>802</v>
      </c>
      <c r="H74" s="75">
        <f t="shared" si="41"/>
        <v>6225</v>
      </c>
      <c r="I74" s="76">
        <f t="shared" si="16"/>
        <v>0</v>
      </c>
      <c r="J74" s="77">
        <f t="shared" si="17"/>
        <v>0</v>
      </c>
      <c r="K74" s="77">
        <f t="shared" si="18"/>
        <v>0</v>
      </c>
      <c r="L74" s="77">
        <f t="shared" si="19"/>
        <v>0</v>
      </c>
      <c r="M74" s="78">
        <f t="shared" ca="1" si="20"/>
        <v>7.8857142857142862E-2</v>
      </c>
      <c r="N74" s="78">
        <f t="shared" ca="1" si="21"/>
        <v>1.1253764463464891E-2</v>
      </c>
      <c r="O74" s="78">
        <f t="shared" si="22"/>
        <v>5.0000000000000001E-4</v>
      </c>
      <c r="P74" s="13" t="s">
        <v>186</v>
      </c>
      <c r="Q74" s="8"/>
      <c r="R74" s="13"/>
      <c r="S74" s="79">
        <f t="shared" si="31"/>
        <v>0</v>
      </c>
      <c r="T74" s="80">
        <f t="shared" si="32"/>
        <v>0</v>
      </c>
      <c r="U74" s="90">
        <f t="shared" si="33"/>
        <v>0</v>
      </c>
      <c r="V74" s="82">
        <f t="shared" si="34"/>
        <v>0</v>
      </c>
      <c r="W74" s="4"/>
      <c r="X74" s="4"/>
      <c r="Y74" s="22"/>
      <c r="Z74" s="22"/>
      <c r="AA74" s="22"/>
      <c r="AB74" s="6"/>
      <c r="AC74" s="83">
        <f t="shared" si="4"/>
        <v>0</v>
      </c>
      <c r="AD74" s="80">
        <f t="shared" si="5"/>
        <v>0</v>
      </c>
      <c r="AE74" s="76">
        <f t="shared" si="35"/>
        <v>0</v>
      </c>
      <c r="AF74" s="84">
        <f t="shared" si="36"/>
        <v>0</v>
      </c>
      <c r="AG74" s="85">
        <f t="shared" si="37"/>
        <v>0</v>
      </c>
      <c r="AH74" s="85">
        <f t="shared" si="38"/>
        <v>0</v>
      </c>
      <c r="AI74" s="77">
        <f t="shared" si="39"/>
        <v>0</v>
      </c>
      <c r="AJ74" s="84">
        <f t="shared" si="11"/>
        <v>0</v>
      </c>
      <c r="AK74" s="77">
        <f t="shared" si="12"/>
        <v>0</v>
      </c>
      <c r="AL74" s="5">
        <v>1891</v>
      </c>
      <c r="AM74" s="9">
        <v>0.72699999999999998</v>
      </c>
      <c r="AN74" s="5">
        <v>986</v>
      </c>
      <c r="AO74" s="10">
        <v>0.70099999999999996</v>
      </c>
      <c r="AP74" s="5"/>
      <c r="AQ74" s="5"/>
      <c r="AR74" s="5"/>
      <c r="AS74" s="80" t="str">
        <f t="shared" si="23"/>
        <v/>
      </c>
      <c r="AT74" s="80" t="str">
        <f t="shared" ca="1" si="24"/>
        <v/>
      </c>
      <c r="AU74" s="80" t="str">
        <f t="shared" si="25"/>
        <v/>
      </c>
      <c r="AV74" s="80" t="str">
        <f t="shared" ca="1" si="26"/>
        <v/>
      </c>
      <c r="AW74" s="165"/>
      <c r="AX74" s="165"/>
      <c r="AY74" s="80" t="str">
        <f t="shared" si="27"/>
        <v/>
      </c>
      <c r="AZ74" s="165"/>
      <c r="BA74" s="165"/>
      <c r="BB74" s="80" t="str">
        <f t="shared" si="28"/>
        <v/>
      </c>
      <c r="BC74" s="5"/>
      <c r="BH74" s="52"/>
      <c r="BI74" s="52"/>
      <c r="BJ74" s="52"/>
      <c r="BK74" s="52"/>
      <c r="BL74" s="52"/>
      <c r="BM74" s="52"/>
      <c r="BW74" s="54"/>
      <c r="BX74" s="54"/>
      <c r="BY74" s="54"/>
      <c r="BZ74" s="54"/>
      <c r="CA74" s="54"/>
      <c r="CB74" s="54"/>
    </row>
    <row r="75" spans="1:80" ht="17.45" customHeight="1">
      <c r="A75" s="94">
        <f t="shared" si="29"/>
        <v>10.199999999999999</v>
      </c>
      <c r="B75" s="179">
        <f t="shared" ref="B75:B138" si="42">B74+1</f>
        <v>45816</v>
      </c>
      <c r="C75" s="8"/>
      <c r="D75" s="11"/>
      <c r="E75" s="12">
        <v>1</v>
      </c>
      <c r="F75" s="11"/>
      <c r="G75" s="74">
        <f t="shared" si="41"/>
        <v>801</v>
      </c>
      <c r="H75" s="75">
        <f t="shared" si="41"/>
        <v>6225</v>
      </c>
      <c r="I75" s="88">
        <f t="shared" si="16"/>
        <v>0</v>
      </c>
      <c r="J75" s="78">
        <f t="shared" si="17"/>
        <v>1.2468827930174563E-3</v>
      </c>
      <c r="K75" s="78">
        <f t="shared" si="18"/>
        <v>0</v>
      </c>
      <c r="L75" s="78">
        <f t="shared" si="19"/>
        <v>0</v>
      </c>
      <c r="M75" s="78">
        <f t="shared" ca="1" si="20"/>
        <v>0.08</v>
      </c>
      <c r="N75" s="78">
        <f t="shared" ca="1" si="21"/>
        <v>1.1253764463464891E-2</v>
      </c>
      <c r="O75" s="78">
        <f t="shared" si="22"/>
        <v>5.0000000000000001E-4</v>
      </c>
      <c r="P75" s="13" t="s">
        <v>186</v>
      </c>
      <c r="Q75" s="8">
        <v>138</v>
      </c>
      <c r="R75" s="13">
        <v>92</v>
      </c>
      <c r="S75" s="89">
        <f t="shared" ref="S75:S106" si="43">IF($P75="FULL FEED",Q75,Q75/2)</f>
        <v>69</v>
      </c>
      <c r="T75" s="75">
        <f t="shared" ref="T75:T106" si="44">IF($P75="FULL FEED",R75,R75/2)</f>
        <v>46</v>
      </c>
      <c r="U75" s="90">
        <f t="shared" ref="U75:U106" si="45">IF($P75="FULL FEED",(Q75*G75/1000),(Q75*2*G75/1000))</f>
        <v>221.07599999999999</v>
      </c>
      <c r="V75" s="82">
        <f t="shared" ref="V75:V106" si="46">IF($P75="FULL FEED",(R75*H75/1000),(R75*2*H75/1000))</f>
        <v>1145.4000000000001</v>
      </c>
      <c r="W75" s="8"/>
      <c r="X75" s="8"/>
      <c r="Y75" s="23"/>
      <c r="Z75" s="23"/>
      <c r="AA75" s="23"/>
      <c r="AB75" s="12"/>
      <c r="AC75" s="91">
        <f t="shared" ref="AC75:AC138" si="47">SUM(X75,Y75,Z75,AA75)</f>
        <v>0</v>
      </c>
      <c r="AD75" s="75">
        <f t="shared" ref="AD75:AD138" si="48">W75-AC75</f>
        <v>0</v>
      </c>
      <c r="AE75" s="88">
        <f t="shared" ref="AE75:AE106" si="49">IFERROR(W75/H74,0)</f>
        <v>0</v>
      </c>
      <c r="AF75" s="92">
        <f t="shared" ref="AF75:AF106" si="50">IFERROR(X75/$W75,0)</f>
        <v>0</v>
      </c>
      <c r="AG75" s="93">
        <f t="shared" ref="AG75:AG106" si="51">IFERROR(Y75/$W75,0)</f>
        <v>0</v>
      </c>
      <c r="AH75" s="93">
        <f t="shared" ref="AH75:AH106" si="52">IFERROR(Z75/$W75,0)</f>
        <v>0</v>
      </c>
      <c r="AI75" s="78">
        <f t="shared" ref="AI75:AI106" si="53">IFERROR(AA75/$W75,0)</f>
        <v>0</v>
      </c>
      <c r="AJ75" s="92">
        <f t="shared" ref="AJ75:AJ138" si="54">IFERROR(AC75/W75,0)</f>
        <v>0</v>
      </c>
      <c r="AK75" s="78">
        <f t="shared" ref="AK75:AK138" si="55">IFERROR(AD75/W75,0)</f>
        <v>0</v>
      </c>
      <c r="AL75" s="11">
        <v>1764</v>
      </c>
      <c r="AM75" s="14">
        <v>0.72099999999999997</v>
      </c>
      <c r="AN75" s="11">
        <v>1162</v>
      </c>
      <c r="AO75" s="15">
        <v>0.79400000000000004</v>
      </c>
      <c r="AP75" s="11"/>
      <c r="AQ75" s="11"/>
      <c r="AR75" s="11"/>
      <c r="AS75" s="75" t="str">
        <f t="shared" si="23"/>
        <v/>
      </c>
      <c r="AT75" s="75" t="str">
        <f t="shared" ca="1" si="24"/>
        <v/>
      </c>
      <c r="AU75" s="75" t="str">
        <f t="shared" si="25"/>
        <v/>
      </c>
      <c r="AV75" s="75" t="str">
        <f t="shared" ca="1" si="26"/>
        <v/>
      </c>
      <c r="AW75" s="169"/>
      <c r="AX75" s="169"/>
      <c r="AY75" s="75" t="str">
        <f t="shared" si="27"/>
        <v/>
      </c>
      <c r="AZ75" s="169"/>
      <c r="BA75" s="169"/>
      <c r="BB75" s="75" t="str">
        <f t="shared" si="28"/>
        <v/>
      </c>
      <c r="BC75" s="11"/>
      <c r="BH75" s="52"/>
      <c r="BI75" s="52"/>
      <c r="BJ75" s="52"/>
      <c r="BK75" s="52"/>
      <c r="BL75" s="52"/>
      <c r="BM75" s="52"/>
      <c r="BW75" s="54"/>
      <c r="BX75" s="54"/>
      <c r="BY75" s="54"/>
      <c r="BZ75" s="54"/>
      <c r="CA75" s="54"/>
      <c r="CB75" s="54"/>
    </row>
    <row r="76" spans="1:80" ht="17.45" customHeight="1">
      <c r="A76" s="86">
        <f t="shared" si="29"/>
        <v>10.3</v>
      </c>
      <c r="B76" s="179">
        <f t="shared" si="42"/>
        <v>45817</v>
      </c>
      <c r="C76" s="8"/>
      <c r="D76" s="11"/>
      <c r="E76" s="12"/>
      <c r="F76" s="11">
        <v>1</v>
      </c>
      <c r="G76" s="74">
        <f t="shared" ref="G76:H91" si="56">G75-E76-C76</f>
        <v>801</v>
      </c>
      <c r="H76" s="75">
        <f t="shared" si="56"/>
        <v>6224</v>
      </c>
      <c r="I76" s="88">
        <f t="shared" ref="I76:I139" si="57">IFERROR(C76/G75,0)</f>
        <v>0</v>
      </c>
      <c r="J76" s="78">
        <f t="shared" ref="J76:J139" si="58">IFERROR(E76/G75,0)</f>
        <v>0</v>
      </c>
      <c r="K76" s="78">
        <f t="shared" ref="K76:K139" si="59">IFERROR(D76/H75,0)</f>
        <v>0</v>
      </c>
      <c r="L76" s="78">
        <f t="shared" ref="L76:L139" si="60">IFERROR(F76/H75,0)</f>
        <v>1.606425702811245E-4</v>
      </c>
      <c r="M76" s="78">
        <f t="shared" ref="M76:M139" ca="1" si="61">IF(ROW()=11,
   IF($B$4&gt;0,E76/$B$4,""),
   IF($B$4&gt;0,
      (OFFSET(M76,-1,0)*$B$4 + E76)/$B$4,
      "")
)</f>
        <v>0.08</v>
      </c>
      <c r="N76" s="78">
        <f t="shared" ref="N76:N139" ca="1" si="62">IF(ROW()=11,
   IF($B$3&gt;0,F76/$B$3,""),
   IF($B$3&gt;0,
      (OFFSET(N76,-1,0)*$B$3 + F76)/$B$3,
      "")
)</f>
        <v>1.1412268188302425E-2</v>
      </c>
      <c r="O76" s="78">
        <f t="shared" ref="O76:O139" si="63">$O$10</f>
        <v>5.0000000000000001E-4</v>
      </c>
      <c r="P76" s="13" t="s">
        <v>186</v>
      </c>
      <c r="Q76" s="8"/>
      <c r="R76" s="13"/>
      <c r="S76" s="89">
        <f t="shared" si="43"/>
        <v>0</v>
      </c>
      <c r="T76" s="75">
        <f t="shared" si="44"/>
        <v>0</v>
      </c>
      <c r="U76" s="90">
        <f t="shared" si="45"/>
        <v>0</v>
      </c>
      <c r="V76" s="82">
        <f t="shared" si="46"/>
        <v>0</v>
      </c>
      <c r="W76" s="8"/>
      <c r="X76" s="8"/>
      <c r="Y76" s="23"/>
      <c r="Z76" s="23"/>
      <c r="AA76" s="23"/>
      <c r="AB76" s="12"/>
      <c r="AC76" s="91">
        <f t="shared" si="47"/>
        <v>0</v>
      </c>
      <c r="AD76" s="75">
        <f t="shared" si="48"/>
        <v>0</v>
      </c>
      <c r="AE76" s="88">
        <f t="shared" si="49"/>
        <v>0</v>
      </c>
      <c r="AF76" s="92">
        <f t="shared" si="50"/>
        <v>0</v>
      </c>
      <c r="AG76" s="93">
        <f t="shared" si="51"/>
        <v>0</v>
      </c>
      <c r="AH76" s="93">
        <f t="shared" si="52"/>
        <v>0</v>
      </c>
      <c r="AI76" s="78">
        <f t="shared" si="53"/>
        <v>0</v>
      </c>
      <c r="AJ76" s="92">
        <f t="shared" si="54"/>
        <v>0</v>
      </c>
      <c r="AK76" s="78">
        <f t="shared" si="55"/>
        <v>0</v>
      </c>
      <c r="AL76" s="11"/>
      <c r="AM76" s="14"/>
      <c r="AN76" s="11">
        <v>1213</v>
      </c>
      <c r="AO76" s="15">
        <v>0.77800000000000002</v>
      </c>
      <c r="AP76" s="11"/>
      <c r="AQ76" s="11"/>
      <c r="AR76" s="11"/>
      <c r="AS76" s="75" t="str">
        <f t="shared" ref="AS76:AS139" si="64">IF(OR(AR76="",AP76=""),"", (AR76-AP76)/100*1000)</f>
        <v/>
      </c>
      <c r="AT76" s="75" t="str">
        <f t="shared" ref="AT76:AT139" ca="1" si="65">IF(OR(AP77="",OFFSET(AP77,-1,0)=""),"", (AP77-OFFSET(AP77,-1,0))/100*1000)</f>
        <v/>
      </c>
      <c r="AU76" s="75" t="str">
        <f t="shared" ref="AU76:AU139" si="66">IFERROR(IF(OR(AP76="",AR76="",K76="",L76=""),"", ((AR76-AP76)/100*1000)/(U76+V76)),0)</f>
        <v/>
      </c>
      <c r="AV76" s="75" t="str">
        <f t="shared" ref="AV76:AV139" ca="1" si="67">IF(OR(AP76="",AP77="",M76="",N76=""),"", ((AP77-AP76)/100*1000)/((G76+H76))*1000)</f>
        <v/>
      </c>
      <c r="AW76" s="169"/>
      <c r="AX76" s="169"/>
      <c r="AY76" s="75" t="str">
        <f t="shared" ref="AY76:AY139" si="68">IF(OR(AW76="",AX76=""),"",MOD(AX76-AW76,1)*24)</f>
        <v/>
      </c>
      <c r="AZ76" s="169"/>
      <c r="BA76" s="169"/>
      <c r="BB76" s="75" t="str">
        <f t="shared" ref="BB76:BB139" si="69">IF(OR(AZ76="",BA76=""),"",MOD(BA76-AZ76,1)*24)</f>
        <v/>
      </c>
      <c r="BC76" s="11"/>
      <c r="BH76" s="52"/>
      <c r="BI76" s="52"/>
      <c r="BJ76" s="52"/>
      <c r="BK76" s="52"/>
      <c r="BL76" s="52"/>
      <c r="BM76" s="52"/>
      <c r="BW76" s="54"/>
      <c r="BX76" s="54"/>
      <c r="BY76" s="54"/>
      <c r="BZ76" s="54"/>
      <c r="CA76" s="54"/>
      <c r="CB76" s="54"/>
    </row>
    <row r="77" spans="1:80" ht="17.45" customHeight="1">
      <c r="A77" s="94">
        <f t="shared" si="29"/>
        <v>10.4</v>
      </c>
      <c r="B77" s="179">
        <f t="shared" si="42"/>
        <v>45818</v>
      </c>
      <c r="C77" s="8"/>
      <c r="D77" s="11"/>
      <c r="E77" s="12"/>
      <c r="F77" s="11">
        <v>1</v>
      </c>
      <c r="G77" s="74">
        <f t="shared" si="56"/>
        <v>801</v>
      </c>
      <c r="H77" s="75">
        <f t="shared" si="56"/>
        <v>6223</v>
      </c>
      <c r="I77" s="88">
        <f t="shared" si="57"/>
        <v>0</v>
      </c>
      <c r="J77" s="78">
        <f t="shared" si="58"/>
        <v>0</v>
      </c>
      <c r="K77" s="78">
        <f t="shared" si="59"/>
        <v>0</v>
      </c>
      <c r="L77" s="78">
        <f t="shared" si="60"/>
        <v>1.6066838046272492E-4</v>
      </c>
      <c r="M77" s="78">
        <f t="shared" ca="1" si="61"/>
        <v>0.08</v>
      </c>
      <c r="N77" s="78">
        <f t="shared" ca="1" si="62"/>
        <v>1.1570771913139958E-2</v>
      </c>
      <c r="O77" s="78">
        <f t="shared" si="63"/>
        <v>5.0000000000000001E-4</v>
      </c>
      <c r="P77" s="13" t="s">
        <v>186</v>
      </c>
      <c r="Q77" s="8">
        <v>138</v>
      </c>
      <c r="R77" s="13">
        <v>92</v>
      </c>
      <c r="S77" s="89">
        <f t="shared" si="43"/>
        <v>69</v>
      </c>
      <c r="T77" s="75">
        <f t="shared" si="44"/>
        <v>46</v>
      </c>
      <c r="U77" s="90">
        <f t="shared" si="45"/>
        <v>221.07599999999999</v>
      </c>
      <c r="V77" s="82">
        <f t="shared" si="46"/>
        <v>1145.0319999999999</v>
      </c>
      <c r="W77" s="8"/>
      <c r="X77" s="8"/>
      <c r="Y77" s="23"/>
      <c r="Z77" s="23"/>
      <c r="AA77" s="23"/>
      <c r="AB77" s="12"/>
      <c r="AC77" s="91">
        <f t="shared" si="47"/>
        <v>0</v>
      </c>
      <c r="AD77" s="75">
        <f t="shared" si="48"/>
        <v>0</v>
      </c>
      <c r="AE77" s="88">
        <f t="shared" si="49"/>
        <v>0</v>
      </c>
      <c r="AF77" s="92">
        <f t="shared" si="50"/>
        <v>0</v>
      </c>
      <c r="AG77" s="93">
        <f t="shared" si="51"/>
        <v>0</v>
      </c>
      <c r="AH77" s="93">
        <f t="shared" si="52"/>
        <v>0</v>
      </c>
      <c r="AI77" s="78">
        <f t="shared" si="53"/>
        <v>0</v>
      </c>
      <c r="AJ77" s="92">
        <f t="shared" si="54"/>
        <v>0</v>
      </c>
      <c r="AK77" s="78">
        <f t="shared" si="55"/>
        <v>0</v>
      </c>
      <c r="AL77" s="11"/>
      <c r="AM77" s="14"/>
      <c r="AN77" s="11">
        <v>1097</v>
      </c>
      <c r="AO77" s="15">
        <v>0.72499999999999998</v>
      </c>
      <c r="AP77" s="11"/>
      <c r="AQ77" s="11"/>
      <c r="AR77" s="11"/>
      <c r="AS77" s="75" t="str">
        <f t="shared" si="64"/>
        <v/>
      </c>
      <c r="AT77" s="75" t="str">
        <f t="shared" ca="1" si="65"/>
        <v/>
      </c>
      <c r="AU77" s="75" t="str">
        <f t="shared" si="66"/>
        <v/>
      </c>
      <c r="AV77" s="75" t="str">
        <f t="shared" ca="1" si="67"/>
        <v/>
      </c>
      <c r="AW77" s="169"/>
      <c r="AX77" s="169"/>
      <c r="AY77" s="75" t="str">
        <f t="shared" si="68"/>
        <v/>
      </c>
      <c r="AZ77" s="169"/>
      <c r="BA77" s="169"/>
      <c r="BB77" s="75" t="str">
        <f t="shared" si="69"/>
        <v/>
      </c>
      <c r="BC77" s="11"/>
      <c r="BH77" s="52"/>
      <c r="BI77" s="52"/>
      <c r="BJ77" s="52"/>
      <c r="BK77" s="52"/>
      <c r="BL77" s="52"/>
      <c r="BM77" s="52"/>
      <c r="BW77" s="54"/>
      <c r="BX77" s="54"/>
      <c r="BY77" s="54"/>
      <c r="BZ77" s="54"/>
      <c r="CA77" s="54"/>
      <c r="CB77" s="54"/>
    </row>
    <row r="78" spans="1:80" ht="17.45" customHeight="1">
      <c r="A78" s="86">
        <f t="shared" si="29"/>
        <v>10.5</v>
      </c>
      <c r="B78" s="179">
        <f t="shared" si="42"/>
        <v>45819</v>
      </c>
      <c r="C78" s="8"/>
      <c r="D78" s="11"/>
      <c r="E78" s="12">
        <v>1</v>
      </c>
      <c r="F78" s="11">
        <v>9</v>
      </c>
      <c r="G78" s="74">
        <f t="shared" si="56"/>
        <v>800</v>
      </c>
      <c r="H78" s="75">
        <f t="shared" si="56"/>
        <v>6214</v>
      </c>
      <c r="I78" s="88">
        <f t="shared" si="57"/>
        <v>0</v>
      </c>
      <c r="J78" s="78">
        <f t="shared" si="58"/>
        <v>1.2484394506866417E-3</v>
      </c>
      <c r="K78" s="78">
        <f t="shared" si="59"/>
        <v>0</v>
      </c>
      <c r="L78" s="78">
        <f t="shared" si="60"/>
        <v>1.4462477904547647E-3</v>
      </c>
      <c r="M78" s="78">
        <f t="shared" ca="1" si="61"/>
        <v>8.1142857142857142E-2</v>
      </c>
      <c r="N78" s="78">
        <f t="shared" ca="1" si="62"/>
        <v>1.2997305436677762E-2</v>
      </c>
      <c r="O78" s="78">
        <f t="shared" si="63"/>
        <v>5.0000000000000001E-4</v>
      </c>
      <c r="P78" s="13" t="s">
        <v>186</v>
      </c>
      <c r="Q78" s="8"/>
      <c r="R78" s="13"/>
      <c r="S78" s="89">
        <f t="shared" si="43"/>
        <v>0</v>
      </c>
      <c r="T78" s="75">
        <f t="shared" si="44"/>
        <v>0</v>
      </c>
      <c r="U78" s="90">
        <f t="shared" si="45"/>
        <v>0</v>
      </c>
      <c r="V78" s="82">
        <f t="shared" si="46"/>
        <v>0</v>
      </c>
      <c r="W78" s="8"/>
      <c r="X78" s="8"/>
      <c r="Y78" s="23"/>
      <c r="Z78" s="23"/>
      <c r="AA78" s="23"/>
      <c r="AB78" s="12"/>
      <c r="AC78" s="91">
        <f t="shared" si="47"/>
        <v>0</v>
      </c>
      <c r="AD78" s="75">
        <f t="shared" si="48"/>
        <v>0</v>
      </c>
      <c r="AE78" s="88">
        <f t="shared" si="49"/>
        <v>0</v>
      </c>
      <c r="AF78" s="92">
        <f t="shared" si="50"/>
        <v>0</v>
      </c>
      <c r="AG78" s="93">
        <f t="shared" si="51"/>
        <v>0</v>
      </c>
      <c r="AH78" s="93">
        <f t="shared" si="52"/>
        <v>0</v>
      </c>
      <c r="AI78" s="78">
        <f t="shared" si="53"/>
        <v>0</v>
      </c>
      <c r="AJ78" s="92">
        <f t="shared" si="54"/>
        <v>0</v>
      </c>
      <c r="AK78" s="78">
        <f t="shared" si="55"/>
        <v>0</v>
      </c>
      <c r="AL78" s="11"/>
      <c r="AM78" s="14"/>
      <c r="AN78" s="11"/>
      <c r="AO78" s="15"/>
      <c r="AP78" s="11"/>
      <c r="AQ78" s="11"/>
      <c r="AR78" s="11"/>
      <c r="AS78" s="75" t="str">
        <f t="shared" si="64"/>
        <v/>
      </c>
      <c r="AT78" s="75" t="str">
        <f t="shared" ca="1" si="65"/>
        <v/>
      </c>
      <c r="AU78" s="75" t="str">
        <f t="shared" si="66"/>
        <v/>
      </c>
      <c r="AV78" s="75" t="str">
        <f t="shared" ca="1" si="67"/>
        <v/>
      </c>
      <c r="AW78" s="169"/>
      <c r="AX78" s="169"/>
      <c r="AY78" s="75" t="str">
        <f t="shared" si="68"/>
        <v/>
      </c>
      <c r="AZ78" s="169"/>
      <c r="BA78" s="169"/>
      <c r="BB78" s="75" t="str">
        <f t="shared" si="69"/>
        <v/>
      </c>
      <c r="BC78" s="11"/>
      <c r="BH78" s="52"/>
      <c r="BI78" s="52"/>
      <c r="BJ78" s="52"/>
      <c r="BK78" s="52"/>
      <c r="BL78" s="52"/>
      <c r="BM78" s="52"/>
      <c r="BW78" s="54"/>
      <c r="BX78" s="54"/>
      <c r="BY78" s="54"/>
      <c r="BZ78" s="54"/>
      <c r="CA78" s="54"/>
      <c r="CB78" s="54"/>
    </row>
    <row r="79" spans="1:80" ht="17.45" customHeight="1">
      <c r="A79" s="94">
        <f t="shared" si="29"/>
        <v>10.600000000000001</v>
      </c>
      <c r="B79" s="179">
        <f t="shared" si="42"/>
        <v>45820</v>
      </c>
      <c r="C79" s="8"/>
      <c r="D79" s="11"/>
      <c r="E79" s="12"/>
      <c r="F79" s="11">
        <v>1</v>
      </c>
      <c r="G79" s="74">
        <f t="shared" si="56"/>
        <v>800</v>
      </c>
      <c r="H79" s="75">
        <f t="shared" si="56"/>
        <v>6213</v>
      </c>
      <c r="I79" s="88">
        <f t="shared" si="57"/>
        <v>0</v>
      </c>
      <c r="J79" s="78">
        <f t="shared" si="58"/>
        <v>0</v>
      </c>
      <c r="K79" s="78">
        <f t="shared" si="59"/>
        <v>0</v>
      </c>
      <c r="L79" s="78">
        <f t="shared" si="60"/>
        <v>1.6092693916961701E-4</v>
      </c>
      <c r="M79" s="78">
        <f t="shared" ca="1" si="61"/>
        <v>8.1142857142857142E-2</v>
      </c>
      <c r="N79" s="78">
        <f t="shared" ca="1" si="62"/>
        <v>1.3155809161515295E-2</v>
      </c>
      <c r="O79" s="78">
        <f t="shared" si="63"/>
        <v>5.0000000000000001E-4</v>
      </c>
      <c r="P79" s="13" t="s">
        <v>186</v>
      </c>
      <c r="Q79" s="8">
        <v>138</v>
      </c>
      <c r="R79" s="13">
        <v>92</v>
      </c>
      <c r="S79" s="89">
        <f t="shared" si="43"/>
        <v>69</v>
      </c>
      <c r="T79" s="75">
        <f t="shared" si="44"/>
        <v>46</v>
      </c>
      <c r="U79" s="90">
        <f t="shared" si="45"/>
        <v>220.8</v>
      </c>
      <c r="V79" s="82">
        <f t="shared" si="46"/>
        <v>1143.192</v>
      </c>
      <c r="W79" s="8"/>
      <c r="X79" s="8"/>
      <c r="Y79" s="23"/>
      <c r="Z79" s="23"/>
      <c r="AA79" s="23"/>
      <c r="AB79" s="12"/>
      <c r="AC79" s="91">
        <f t="shared" si="47"/>
        <v>0</v>
      </c>
      <c r="AD79" s="75">
        <f t="shared" si="48"/>
        <v>0</v>
      </c>
      <c r="AE79" s="88">
        <f t="shared" si="49"/>
        <v>0</v>
      </c>
      <c r="AF79" s="92">
        <f t="shared" si="50"/>
        <v>0</v>
      </c>
      <c r="AG79" s="93">
        <f t="shared" si="51"/>
        <v>0</v>
      </c>
      <c r="AH79" s="93">
        <f t="shared" si="52"/>
        <v>0</v>
      </c>
      <c r="AI79" s="78">
        <f t="shared" si="53"/>
        <v>0</v>
      </c>
      <c r="AJ79" s="92">
        <f t="shared" si="54"/>
        <v>0</v>
      </c>
      <c r="AK79" s="78">
        <f t="shared" si="55"/>
        <v>0</v>
      </c>
      <c r="AL79" s="11"/>
      <c r="AM79" s="14"/>
      <c r="AN79" s="11"/>
      <c r="AO79" s="15"/>
      <c r="AP79" s="11"/>
      <c r="AQ79" s="11"/>
      <c r="AR79" s="11"/>
      <c r="AS79" s="75" t="str">
        <f t="shared" si="64"/>
        <v/>
      </c>
      <c r="AT79" s="75" t="str">
        <f t="shared" ca="1" si="65"/>
        <v/>
      </c>
      <c r="AU79" s="75" t="str">
        <f t="shared" si="66"/>
        <v/>
      </c>
      <c r="AV79" s="75" t="str">
        <f t="shared" ca="1" si="67"/>
        <v/>
      </c>
      <c r="AW79" s="169"/>
      <c r="AX79" s="169"/>
      <c r="AY79" s="75" t="str">
        <f t="shared" si="68"/>
        <v/>
      </c>
      <c r="AZ79" s="169"/>
      <c r="BA79" s="169"/>
      <c r="BB79" s="75" t="str">
        <f t="shared" si="69"/>
        <v/>
      </c>
      <c r="BC79" s="11"/>
      <c r="BH79" s="52"/>
      <c r="BI79" s="52"/>
      <c r="BJ79" s="52"/>
      <c r="BK79" s="52"/>
      <c r="BL79" s="52"/>
      <c r="BM79" s="52"/>
      <c r="BW79" s="54"/>
      <c r="BX79" s="54"/>
      <c r="BY79" s="54"/>
      <c r="BZ79" s="54"/>
      <c r="CA79" s="54"/>
      <c r="CB79" s="54"/>
    </row>
    <row r="80" spans="1:80" ht="17.45" customHeight="1" thickBot="1">
      <c r="A80" s="86">
        <f t="shared" si="29"/>
        <v>10.700000000000001</v>
      </c>
      <c r="B80" s="180">
        <f t="shared" si="42"/>
        <v>45821</v>
      </c>
      <c r="C80" s="16"/>
      <c r="D80" s="17"/>
      <c r="E80" s="18">
        <v>2</v>
      </c>
      <c r="F80" s="17"/>
      <c r="G80" s="96">
        <f t="shared" si="56"/>
        <v>798</v>
      </c>
      <c r="H80" s="97">
        <f t="shared" si="56"/>
        <v>6213</v>
      </c>
      <c r="I80" s="98">
        <f t="shared" si="57"/>
        <v>0</v>
      </c>
      <c r="J80" s="99">
        <f t="shared" si="58"/>
        <v>2.5000000000000001E-3</v>
      </c>
      <c r="K80" s="99">
        <f t="shared" si="59"/>
        <v>0</v>
      </c>
      <c r="L80" s="99">
        <f t="shared" si="60"/>
        <v>0</v>
      </c>
      <c r="M80" s="99">
        <f t="shared" ca="1" si="61"/>
        <v>8.3428571428571435E-2</v>
      </c>
      <c r="N80" s="99">
        <f t="shared" ca="1" si="62"/>
        <v>1.3155809161515295E-2</v>
      </c>
      <c r="O80" s="99">
        <f t="shared" si="63"/>
        <v>5.0000000000000001E-4</v>
      </c>
      <c r="P80" s="19" t="s">
        <v>186</v>
      </c>
      <c r="Q80" s="16"/>
      <c r="R80" s="19"/>
      <c r="S80" s="89">
        <f t="shared" si="43"/>
        <v>0</v>
      </c>
      <c r="T80" s="75">
        <f t="shared" si="44"/>
        <v>0</v>
      </c>
      <c r="U80" s="100">
        <f t="shared" si="45"/>
        <v>0</v>
      </c>
      <c r="V80" s="101">
        <f t="shared" si="46"/>
        <v>0</v>
      </c>
      <c r="W80" s="16"/>
      <c r="X80" s="16"/>
      <c r="Y80" s="23"/>
      <c r="Z80" s="23"/>
      <c r="AA80" s="23"/>
      <c r="AB80" s="12"/>
      <c r="AC80" s="102">
        <f t="shared" si="47"/>
        <v>0</v>
      </c>
      <c r="AD80" s="97">
        <f t="shared" si="48"/>
        <v>0</v>
      </c>
      <c r="AE80" s="98">
        <f t="shared" si="49"/>
        <v>0</v>
      </c>
      <c r="AF80" s="103">
        <f t="shared" si="50"/>
        <v>0</v>
      </c>
      <c r="AG80" s="104">
        <f t="shared" si="51"/>
        <v>0</v>
      </c>
      <c r="AH80" s="104">
        <f t="shared" si="52"/>
        <v>0</v>
      </c>
      <c r="AI80" s="99">
        <f t="shared" si="53"/>
        <v>0</v>
      </c>
      <c r="AJ80" s="103">
        <f t="shared" si="54"/>
        <v>0</v>
      </c>
      <c r="AK80" s="99">
        <f t="shared" si="55"/>
        <v>0</v>
      </c>
      <c r="AL80" s="17"/>
      <c r="AM80" s="20"/>
      <c r="AN80" s="17"/>
      <c r="AO80" s="21"/>
      <c r="AP80" s="17"/>
      <c r="AQ80" s="17"/>
      <c r="AR80" s="17"/>
      <c r="AS80" s="97" t="str">
        <f t="shared" si="64"/>
        <v/>
      </c>
      <c r="AT80" s="97" t="str">
        <f t="shared" ca="1" si="65"/>
        <v/>
      </c>
      <c r="AU80" s="97" t="str">
        <f t="shared" si="66"/>
        <v/>
      </c>
      <c r="AV80" s="97" t="str">
        <f t="shared" ca="1" si="67"/>
        <v/>
      </c>
      <c r="AW80" s="167"/>
      <c r="AX80" s="167"/>
      <c r="AY80" s="97" t="str">
        <f t="shared" si="68"/>
        <v/>
      </c>
      <c r="AZ80" s="167"/>
      <c r="BA80" s="167"/>
      <c r="BB80" s="97" t="str">
        <f t="shared" si="69"/>
        <v/>
      </c>
      <c r="BC80" s="17"/>
      <c r="BH80" s="52"/>
      <c r="BI80" s="52"/>
      <c r="BJ80" s="52"/>
      <c r="BK80" s="52"/>
      <c r="BL80" s="52"/>
      <c r="BM80" s="52"/>
      <c r="BW80" s="54"/>
      <c r="BX80" s="54"/>
      <c r="BY80" s="54"/>
      <c r="BZ80" s="54"/>
      <c r="CA80" s="54"/>
      <c r="CB80" s="54"/>
    </row>
    <row r="81" spans="1:80" ht="17.45" customHeight="1" thickTop="1">
      <c r="A81" s="71">
        <f>A74+1</f>
        <v>11.1</v>
      </c>
      <c r="B81" s="178">
        <f>B80+1</f>
        <v>45822</v>
      </c>
      <c r="C81" s="4"/>
      <c r="D81" s="5"/>
      <c r="E81" s="6"/>
      <c r="F81" s="5"/>
      <c r="G81" s="74">
        <f t="shared" si="56"/>
        <v>798</v>
      </c>
      <c r="H81" s="75">
        <f t="shared" si="56"/>
        <v>6213</v>
      </c>
      <c r="I81" s="76">
        <f t="shared" si="57"/>
        <v>0</v>
      </c>
      <c r="J81" s="77">
        <f t="shared" si="58"/>
        <v>0</v>
      </c>
      <c r="K81" s="77">
        <f t="shared" si="59"/>
        <v>0</v>
      </c>
      <c r="L81" s="77">
        <f t="shared" si="60"/>
        <v>0</v>
      </c>
      <c r="M81" s="78">
        <f t="shared" ca="1" si="61"/>
        <v>8.3428571428571435E-2</v>
      </c>
      <c r="N81" s="78">
        <f t="shared" ca="1" si="62"/>
        <v>1.3155809161515295E-2</v>
      </c>
      <c r="O81" s="78">
        <f t="shared" si="63"/>
        <v>5.0000000000000001E-4</v>
      </c>
      <c r="P81" s="13" t="s">
        <v>186</v>
      </c>
      <c r="Q81" s="8">
        <v>138</v>
      </c>
      <c r="R81" s="13">
        <v>92</v>
      </c>
      <c r="S81" s="79">
        <f t="shared" si="43"/>
        <v>69</v>
      </c>
      <c r="T81" s="80">
        <f t="shared" si="44"/>
        <v>46</v>
      </c>
      <c r="U81" s="90">
        <f t="shared" si="45"/>
        <v>220.24799999999999</v>
      </c>
      <c r="V81" s="82">
        <f t="shared" si="46"/>
        <v>1143.192</v>
      </c>
      <c r="W81" s="4"/>
      <c r="X81" s="4"/>
      <c r="Y81" s="22"/>
      <c r="Z81" s="22"/>
      <c r="AA81" s="22"/>
      <c r="AB81" s="6"/>
      <c r="AC81" s="83">
        <f t="shared" si="47"/>
        <v>0</v>
      </c>
      <c r="AD81" s="80">
        <f t="shared" si="48"/>
        <v>0</v>
      </c>
      <c r="AE81" s="76">
        <f t="shared" si="49"/>
        <v>0</v>
      </c>
      <c r="AF81" s="84">
        <f t="shared" si="50"/>
        <v>0</v>
      </c>
      <c r="AG81" s="85">
        <f t="shared" si="51"/>
        <v>0</v>
      </c>
      <c r="AH81" s="85">
        <f t="shared" si="52"/>
        <v>0</v>
      </c>
      <c r="AI81" s="77">
        <f t="shared" si="53"/>
        <v>0</v>
      </c>
      <c r="AJ81" s="84">
        <f t="shared" si="54"/>
        <v>0</v>
      </c>
      <c r="AK81" s="77">
        <f t="shared" si="55"/>
        <v>0</v>
      </c>
      <c r="AL81" s="5">
        <v>2009</v>
      </c>
      <c r="AM81" s="9">
        <v>0.72799999999999998</v>
      </c>
      <c r="AN81" s="5">
        <v>1071</v>
      </c>
      <c r="AO81" s="10">
        <v>0.7</v>
      </c>
      <c r="AP81" s="5"/>
      <c r="AQ81" s="5"/>
      <c r="AR81" s="5"/>
      <c r="AS81" s="80" t="str">
        <f t="shared" si="64"/>
        <v/>
      </c>
      <c r="AT81" s="80" t="str">
        <f t="shared" ca="1" si="65"/>
        <v/>
      </c>
      <c r="AU81" s="80" t="str">
        <f t="shared" si="66"/>
        <v/>
      </c>
      <c r="AV81" s="80" t="str">
        <f t="shared" ca="1" si="67"/>
        <v/>
      </c>
      <c r="AW81" s="165"/>
      <c r="AX81" s="165"/>
      <c r="AY81" s="80" t="str">
        <f t="shared" si="68"/>
        <v/>
      </c>
      <c r="AZ81" s="165"/>
      <c r="BA81" s="165"/>
      <c r="BB81" s="80" t="str">
        <f t="shared" si="69"/>
        <v/>
      </c>
      <c r="BC81" s="5"/>
      <c r="BH81" s="52"/>
      <c r="BI81" s="52"/>
      <c r="BJ81" s="52"/>
      <c r="BK81" s="52"/>
      <c r="BL81" s="52"/>
      <c r="BM81" s="52"/>
      <c r="BO81" s="109"/>
      <c r="BP81" s="110"/>
      <c r="BQ81" s="24"/>
      <c r="BR81" s="24"/>
      <c r="BS81" s="24"/>
      <c r="BT81" s="24"/>
      <c r="BU81" s="24"/>
      <c r="BV81" s="24"/>
      <c r="BW81" s="73"/>
      <c r="BX81" s="25"/>
      <c r="BY81" s="54"/>
      <c r="BZ81" s="26"/>
      <c r="CA81" s="26"/>
      <c r="CB81" s="26"/>
    </row>
    <row r="82" spans="1:80" ht="17.45" customHeight="1">
      <c r="A82" s="86">
        <f t="shared" ref="A82:A145" si="70">A75+1</f>
        <v>11.2</v>
      </c>
      <c r="B82" s="179">
        <f t="shared" si="42"/>
        <v>45823</v>
      </c>
      <c r="C82" s="8"/>
      <c r="D82" s="11"/>
      <c r="E82" s="12"/>
      <c r="F82" s="11"/>
      <c r="G82" s="74">
        <f t="shared" si="56"/>
        <v>798</v>
      </c>
      <c r="H82" s="75">
        <f t="shared" si="56"/>
        <v>6213</v>
      </c>
      <c r="I82" s="88">
        <f t="shared" si="57"/>
        <v>0</v>
      </c>
      <c r="J82" s="78">
        <f t="shared" si="58"/>
        <v>0</v>
      </c>
      <c r="K82" s="78">
        <f t="shared" si="59"/>
        <v>0</v>
      </c>
      <c r="L82" s="78">
        <f t="shared" si="60"/>
        <v>0</v>
      </c>
      <c r="M82" s="78">
        <f t="shared" ca="1" si="61"/>
        <v>8.3428571428571435E-2</v>
      </c>
      <c r="N82" s="78">
        <f t="shared" ca="1" si="62"/>
        <v>1.3155809161515295E-2</v>
      </c>
      <c r="O82" s="78">
        <f t="shared" si="63"/>
        <v>5.0000000000000001E-4</v>
      </c>
      <c r="P82" s="13" t="s">
        <v>186</v>
      </c>
      <c r="Q82" s="8"/>
      <c r="R82" s="13"/>
      <c r="S82" s="89">
        <f t="shared" si="43"/>
        <v>0</v>
      </c>
      <c r="T82" s="75">
        <f t="shared" si="44"/>
        <v>0</v>
      </c>
      <c r="U82" s="90">
        <f t="shared" si="45"/>
        <v>0</v>
      </c>
      <c r="V82" s="82">
        <f t="shared" si="46"/>
        <v>0</v>
      </c>
      <c r="W82" s="8"/>
      <c r="X82" s="8"/>
      <c r="Y82" s="23"/>
      <c r="Z82" s="23"/>
      <c r="AA82" s="23"/>
      <c r="AB82" s="12"/>
      <c r="AC82" s="91">
        <f t="shared" si="47"/>
        <v>0</v>
      </c>
      <c r="AD82" s="75">
        <f t="shared" si="48"/>
        <v>0</v>
      </c>
      <c r="AE82" s="88">
        <f t="shared" si="49"/>
        <v>0</v>
      </c>
      <c r="AF82" s="92">
        <f t="shared" si="50"/>
        <v>0</v>
      </c>
      <c r="AG82" s="93">
        <f t="shared" si="51"/>
        <v>0</v>
      </c>
      <c r="AH82" s="93">
        <f t="shared" si="52"/>
        <v>0</v>
      </c>
      <c r="AI82" s="78">
        <f t="shared" si="53"/>
        <v>0</v>
      </c>
      <c r="AJ82" s="92">
        <f t="shared" si="54"/>
        <v>0</v>
      </c>
      <c r="AK82" s="78">
        <f t="shared" si="55"/>
        <v>0</v>
      </c>
      <c r="AL82" s="11">
        <v>1714</v>
      </c>
      <c r="AM82" s="14">
        <v>0.82199999999999995</v>
      </c>
      <c r="AN82" s="11">
        <v>1229</v>
      </c>
      <c r="AO82" s="15">
        <v>0.68899999999999995</v>
      </c>
      <c r="AP82" s="11"/>
      <c r="AQ82" s="11"/>
      <c r="AR82" s="11"/>
      <c r="AS82" s="75" t="str">
        <f t="shared" si="64"/>
        <v/>
      </c>
      <c r="AT82" s="75" t="str">
        <f t="shared" ca="1" si="65"/>
        <v/>
      </c>
      <c r="AU82" s="75" t="str">
        <f t="shared" si="66"/>
        <v/>
      </c>
      <c r="AV82" s="75" t="str">
        <f t="shared" ca="1" si="67"/>
        <v/>
      </c>
      <c r="AW82" s="169"/>
      <c r="AX82" s="169"/>
      <c r="AY82" s="75" t="str">
        <f t="shared" si="68"/>
        <v/>
      </c>
      <c r="AZ82" s="169"/>
      <c r="BA82" s="169"/>
      <c r="BB82" s="75" t="str">
        <f t="shared" si="69"/>
        <v/>
      </c>
      <c r="BC82" s="11"/>
      <c r="BH82" s="52"/>
      <c r="BI82" s="52"/>
      <c r="BJ82" s="52"/>
      <c r="BK82" s="52"/>
      <c r="BL82" s="52"/>
      <c r="BM82" s="52"/>
      <c r="BQ82" s="27"/>
      <c r="BR82" s="27"/>
      <c r="BS82" s="27"/>
      <c r="BT82" s="27"/>
      <c r="BU82" s="27"/>
      <c r="BV82" s="27"/>
      <c r="BW82" s="54"/>
      <c r="BX82" s="26"/>
      <c r="BY82" s="54"/>
      <c r="BZ82" s="26"/>
      <c r="CA82" s="26"/>
      <c r="CB82" s="26"/>
    </row>
    <row r="83" spans="1:80" ht="17.45" customHeight="1">
      <c r="A83" s="94">
        <f t="shared" si="70"/>
        <v>11.3</v>
      </c>
      <c r="B83" s="179">
        <f t="shared" si="42"/>
        <v>45824</v>
      </c>
      <c r="C83" s="8"/>
      <c r="D83" s="11"/>
      <c r="E83" s="12">
        <v>1</v>
      </c>
      <c r="F83" s="11"/>
      <c r="G83" s="74">
        <f t="shared" si="56"/>
        <v>797</v>
      </c>
      <c r="H83" s="75">
        <f t="shared" si="56"/>
        <v>6213</v>
      </c>
      <c r="I83" s="88">
        <f t="shared" si="57"/>
        <v>0</v>
      </c>
      <c r="J83" s="78">
        <f t="shared" si="58"/>
        <v>1.2531328320802004E-3</v>
      </c>
      <c r="K83" s="78">
        <f t="shared" si="59"/>
        <v>0</v>
      </c>
      <c r="L83" s="78">
        <f t="shared" si="60"/>
        <v>0</v>
      </c>
      <c r="M83" s="78">
        <f t="shared" ca="1" si="61"/>
        <v>8.4571428571428575E-2</v>
      </c>
      <c r="N83" s="78">
        <f t="shared" ca="1" si="62"/>
        <v>1.3155809161515295E-2</v>
      </c>
      <c r="O83" s="78">
        <f t="shared" si="63"/>
        <v>5.0000000000000001E-4</v>
      </c>
      <c r="P83" s="13" t="s">
        <v>186</v>
      </c>
      <c r="Q83" s="8">
        <v>138</v>
      </c>
      <c r="R83" s="13">
        <v>98</v>
      </c>
      <c r="S83" s="89">
        <f t="shared" si="43"/>
        <v>69</v>
      </c>
      <c r="T83" s="75">
        <f t="shared" si="44"/>
        <v>49</v>
      </c>
      <c r="U83" s="90">
        <f t="shared" si="45"/>
        <v>219.97200000000001</v>
      </c>
      <c r="V83" s="82">
        <f t="shared" si="46"/>
        <v>1217.748</v>
      </c>
      <c r="W83" s="8"/>
      <c r="X83" s="8"/>
      <c r="Y83" s="23"/>
      <c r="Z83" s="23"/>
      <c r="AA83" s="23"/>
      <c r="AB83" s="12"/>
      <c r="AC83" s="91">
        <f t="shared" si="47"/>
        <v>0</v>
      </c>
      <c r="AD83" s="75">
        <f t="shared" si="48"/>
        <v>0</v>
      </c>
      <c r="AE83" s="88">
        <f t="shared" si="49"/>
        <v>0</v>
      </c>
      <c r="AF83" s="92">
        <f t="shared" si="50"/>
        <v>0</v>
      </c>
      <c r="AG83" s="93">
        <f t="shared" si="51"/>
        <v>0</v>
      </c>
      <c r="AH83" s="93">
        <f t="shared" si="52"/>
        <v>0</v>
      </c>
      <c r="AI83" s="78">
        <f t="shared" si="53"/>
        <v>0</v>
      </c>
      <c r="AJ83" s="92">
        <f t="shared" si="54"/>
        <v>0</v>
      </c>
      <c r="AK83" s="78">
        <f t="shared" si="55"/>
        <v>0</v>
      </c>
      <c r="AL83" s="11"/>
      <c r="AM83" s="14"/>
      <c r="AN83" s="11">
        <v>1286</v>
      </c>
      <c r="AO83" s="15">
        <v>0.747</v>
      </c>
      <c r="AP83" s="11"/>
      <c r="AQ83" s="11"/>
      <c r="AR83" s="11"/>
      <c r="AS83" s="75" t="str">
        <f t="shared" si="64"/>
        <v/>
      </c>
      <c r="AT83" s="75" t="str">
        <f t="shared" ca="1" si="65"/>
        <v/>
      </c>
      <c r="AU83" s="75" t="str">
        <f t="shared" si="66"/>
        <v/>
      </c>
      <c r="AV83" s="75" t="str">
        <f t="shared" ca="1" si="67"/>
        <v/>
      </c>
      <c r="AW83" s="169"/>
      <c r="AX83" s="169"/>
      <c r="AY83" s="75" t="str">
        <f t="shared" si="68"/>
        <v/>
      </c>
      <c r="AZ83" s="169"/>
      <c r="BA83" s="169"/>
      <c r="BB83" s="75" t="str">
        <f t="shared" si="69"/>
        <v/>
      </c>
      <c r="BC83" s="11"/>
      <c r="BH83" s="52"/>
      <c r="BI83" s="52"/>
      <c r="BJ83" s="52"/>
      <c r="BK83" s="52"/>
      <c r="BL83" s="52"/>
      <c r="BM83" s="52"/>
      <c r="BP83" s="54"/>
      <c r="BQ83" s="27"/>
      <c r="BR83" s="27"/>
      <c r="BS83" s="27"/>
      <c r="BT83" s="27"/>
      <c r="BU83" s="27"/>
      <c r="BV83" s="27"/>
      <c r="BW83" s="54"/>
      <c r="BX83" s="26"/>
      <c r="BY83" s="54"/>
      <c r="BZ83" s="26"/>
      <c r="CA83" s="26"/>
      <c r="CB83" s="26"/>
    </row>
    <row r="84" spans="1:80" ht="17.45" customHeight="1">
      <c r="A84" s="86">
        <f t="shared" si="70"/>
        <v>11.4</v>
      </c>
      <c r="B84" s="179">
        <f t="shared" si="42"/>
        <v>45825</v>
      </c>
      <c r="C84" s="8"/>
      <c r="D84" s="11"/>
      <c r="E84" s="12"/>
      <c r="F84" s="11"/>
      <c r="G84" s="74">
        <f t="shared" si="56"/>
        <v>797</v>
      </c>
      <c r="H84" s="75">
        <f t="shared" si="56"/>
        <v>6213</v>
      </c>
      <c r="I84" s="88">
        <f t="shared" si="57"/>
        <v>0</v>
      </c>
      <c r="J84" s="78">
        <f t="shared" si="58"/>
        <v>0</v>
      </c>
      <c r="K84" s="78">
        <f t="shared" si="59"/>
        <v>0</v>
      </c>
      <c r="L84" s="78">
        <f t="shared" si="60"/>
        <v>0</v>
      </c>
      <c r="M84" s="78">
        <f t="shared" ca="1" si="61"/>
        <v>8.4571428571428575E-2</v>
      </c>
      <c r="N84" s="78">
        <f t="shared" ca="1" si="62"/>
        <v>1.3155809161515295E-2</v>
      </c>
      <c r="O84" s="78">
        <f t="shared" si="63"/>
        <v>5.0000000000000001E-4</v>
      </c>
      <c r="P84" s="13" t="s">
        <v>186</v>
      </c>
      <c r="Q84" s="8"/>
      <c r="R84" s="13"/>
      <c r="S84" s="89">
        <f t="shared" si="43"/>
        <v>0</v>
      </c>
      <c r="T84" s="75">
        <f t="shared" si="44"/>
        <v>0</v>
      </c>
      <c r="U84" s="90">
        <f t="shared" si="45"/>
        <v>0</v>
      </c>
      <c r="V84" s="82">
        <f t="shared" si="46"/>
        <v>0</v>
      </c>
      <c r="W84" s="8"/>
      <c r="X84" s="8"/>
      <c r="Y84" s="23"/>
      <c r="Z84" s="23"/>
      <c r="AA84" s="23"/>
      <c r="AB84" s="12"/>
      <c r="AC84" s="91">
        <f t="shared" si="47"/>
        <v>0</v>
      </c>
      <c r="AD84" s="75">
        <f t="shared" si="48"/>
        <v>0</v>
      </c>
      <c r="AE84" s="88">
        <f t="shared" si="49"/>
        <v>0</v>
      </c>
      <c r="AF84" s="92">
        <f t="shared" si="50"/>
        <v>0</v>
      </c>
      <c r="AG84" s="93">
        <f t="shared" si="51"/>
        <v>0</v>
      </c>
      <c r="AH84" s="93">
        <f t="shared" si="52"/>
        <v>0</v>
      </c>
      <c r="AI84" s="78">
        <f t="shared" si="53"/>
        <v>0</v>
      </c>
      <c r="AJ84" s="92">
        <f t="shared" si="54"/>
        <v>0</v>
      </c>
      <c r="AK84" s="78">
        <f t="shared" si="55"/>
        <v>0</v>
      </c>
      <c r="AL84" s="11"/>
      <c r="AM84" s="14"/>
      <c r="AN84" s="11">
        <v>1193</v>
      </c>
      <c r="AO84" s="15">
        <v>0.66700000000000004</v>
      </c>
      <c r="AP84" s="11"/>
      <c r="AQ84" s="11"/>
      <c r="AR84" s="11"/>
      <c r="AS84" s="75" t="str">
        <f t="shared" si="64"/>
        <v/>
      </c>
      <c r="AT84" s="75" t="str">
        <f t="shared" ca="1" si="65"/>
        <v/>
      </c>
      <c r="AU84" s="75" t="str">
        <f t="shared" si="66"/>
        <v/>
      </c>
      <c r="AV84" s="75" t="str">
        <f t="shared" ca="1" si="67"/>
        <v/>
      </c>
      <c r="AW84" s="169"/>
      <c r="AX84" s="169"/>
      <c r="AY84" s="75" t="str">
        <f t="shared" si="68"/>
        <v/>
      </c>
      <c r="AZ84" s="169"/>
      <c r="BA84" s="169"/>
      <c r="BB84" s="75" t="str">
        <f t="shared" si="69"/>
        <v/>
      </c>
      <c r="BC84" s="11"/>
      <c r="BH84" s="52"/>
      <c r="BI84" s="52"/>
      <c r="BJ84" s="52"/>
      <c r="BK84" s="52"/>
      <c r="BL84" s="52"/>
      <c r="BM84" s="52"/>
      <c r="BP84" s="54"/>
      <c r="BQ84" s="27"/>
      <c r="BR84" s="27"/>
      <c r="BS84" s="27"/>
      <c r="BT84" s="27"/>
      <c r="BU84" s="27"/>
      <c r="BV84" s="27"/>
      <c r="BW84" s="54"/>
      <c r="BX84" s="26"/>
      <c r="BY84" s="54"/>
      <c r="BZ84" s="26"/>
      <c r="CA84" s="26"/>
      <c r="CB84" s="26"/>
    </row>
    <row r="85" spans="1:80" ht="17.45" customHeight="1">
      <c r="A85" s="94">
        <f t="shared" si="70"/>
        <v>11.5</v>
      </c>
      <c r="B85" s="179">
        <f t="shared" si="42"/>
        <v>45826</v>
      </c>
      <c r="C85" s="8"/>
      <c r="D85" s="11"/>
      <c r="E85" s="12">
        <v>1</v>
      </c>
      <c r="F85" s="11"/>
      <c r="G85" s="74">
        <f t="shared" si="56"/>
        <v>796</v>
      </c>
      <c r="H85" s="75">
        <f t="shared" si="56"/>
        <v>6213</v>
      </c>
      <c r="I85" s="88">
        <f t="shared" si="57"/>
        <v>0</v>
      </c>
      <c r="J85" s="78">
        <f t="shared" si="58"/>
        <v>1.2547051442910915E-3</v>
      </c>
      <c r="K85" s="78">
        <f t="shared" si="59"/>
        <v>0</v>
      </c>
      <c r="L85" s="78">
        <f t="shared" si="60"/>
        <v>0</v>
      </c>
      <c r="M85" s="78">
        <f t="shared" ca="1" si="61"/>
        <v>8.5714285714285715E-2</v>
      </c>
      <c r="N85" s="78">
        <f t="shared" ca="1" si="62"/>
        <v>1.3155809161515295E-2</v>
      </c>
      <c r="O85" s="78">
        <f t="shared" si="63"/>
        <v>5.0000000000000001E-4</v>
      </c>
      <c r="P85" s="13" t="s">
        <v>186</v>
      </c>
      <c r="Q85" s="8">
        <v>138</v>
      </c>
      <c r="R85" s="13">
        <v>98</v>
      </c>
      <c r="S85" s="89">
        <f t="shared" si="43"/>
        <v>69</v>
      </c>
      <c r="T85" s="75">
        <f t="shared" si="44"/>
        <v>49</v>
      </c>
      <c r="U85" s="90">
        <f t="shared" si="45"/>
        <v>219.696</v>
      </c>
      <c r="V85" s="82">
        <f t="shared" si="46"/>
        <v>1217.748</v>
      </c>
      <c r="W85" s="8"/>
      <c r="X85" s="8"/>
      <c r="Y85" s="23"/>
      <c r="Z85" s="23"/>
      <c r="AA85" s="23"/>
      <c r="AB85" s="12"/>
      <c r="AC85" s="91">
        <f t="shared" si="47"/>
        <v>0</v>
      </c>
      <c r="AD85" s="75">
        <f t="shared" si="48"/>
        <v>0</v>
      </c>
      <c r="AE85" s="88">
        <f t="shared" si="49"/>
        <v>0</v>
      </c>
      <c r="AF85" s="92">
        <f t="shared" si="50"/>
        <v>0</v>
      </c>
      <c r="AG85" s="93">
        <f t="shared" si="51"/>
        <v>0</v>
      </c>
      <c r="AH85" s="93">
        <f t="shared" si="52"/>
        <v>0</v>
      </c>
      <c r="AI85" s="78">
        <f t="shared" si="53"/>
        <v>0</v>
      </c>
      <c r="AJ85" s="92">
        <f t="shared" si="54"/>
        <v>0</v>
      </c>
      <c r="AK85" s="78">
        <f t="shared" si="55"/>
        <v>0</v>
      </c>
      <c r="AL85" s="11"/>
      <c r="AM85" s="14"/>
      <c r="AN85" s="11"/>
      <c r="AO85" s="15"/>
      <c r="AP85" s="11"/>
      <c r="AQ85" s="11"/>
      <c r="AR85" s="11"/>
      <c r="AS85" s="75" t="str">
        <f t="shared" si="64"/>
        <v/>
      </c>
      <c r="AT85" s="75" t="str">
        <f t="shared" ca="1" si="65"/>
        <v/>
      </c>
      <c r="AU85" s="75" t="str">
        <f t="shared" si="66"/>
        <v/>
      </c>
      <c r="AV85" s="75" t="str">
        <f t="shared" ca="1" si="67"/>
        <v/>
      </c>
      <c r="AW85" s="169"/>
      <c r="AX85" s="169"/>
      <c r="AY85" s="75" t="str">
        <f t="shared" si="68"/>
        <v/>
      </c>
      <c r="AZ85" s="169"/>
      <c r="BA85" s="169"/>
      <c r="BB85" s="75" t="str">
        <f t="shared" si="69"/>
        <v/>
      </c>
      <c r="BC85" s="11"/>
      <c r="BH85" s="52"/>
      <c r="BI85" s="52"/>
      <c r="BJ85" s="52"/>
      <c r="BK85" s="52"/>
      <c r="BL85" s="52"/>
      <c r="BM85" s="52"/>
      <c r="BP85" s="54"/>
      <c r="BQ85" s="27"/>
      <c r="BR85" s="27"/>
      <c r="BS85" s="27"/>
      <c r="BT85" s="27"/>
      <c r="BU85" s="27"/>
      <c r="BV85" s="27"/>
      <c r="BW85" s="54"/>
      <c r="BX85" s="26"/>
      <c r="BY85" s="54"/>
      <c r="BZ85" s="26"/>
      <c r="CA85" s="26"/>
      <c r="CB85" s="26"/>
    </row>
    <row r="86" spans="1:80" ht="17.45" customHeight="1">
      <c r="A86" s="86">
        <f t="shared" si="70"/>
        <v>11.600000000000001</v>
      </c>
      <c r="B86" s="179">
        <f t="shared" si="42"/>
        <v>45827</v>
      </c>
      <c r="C86" s="8"/>
      <c r="D86" s="11"/>
      <c r="E86" s="12"/>
      <c r="F86" s="11"/>
      <c r="G86" s="74">
        <f t="shared" si="56"/>
        <v>796</v>
      </c>
      <c r="H86" s="75">
        <f t="shared" si="56"/>
        <v>6213</v>
      </c>
      <c r="I86" s="88">
        <f t="shared" si="57"/>
        <v>0</v>
      </c>
      <c r="J86" s="78">
        <f t="shared" si="58"/>
        <v>0</v>
      </c>
      <c r="K86" s="78">
        <f t="shared" si="59"/>
        <v>0</v>
      </c>
      <c r="L86" s="78">
        <f t="shared" si="60"/>
        <v>0</v>
      </c>
      <c r="M86" s="78">
        <f t="shared" ca="1" si="61"/>
        <v>8.5714285714285715E-2</v>
      </c>
      <c r="N86" s="78">
        <f t="shared" ca="1" si="62"/>
        <v>1.3155809161515295E-2</v>
      </c>
      <c r="O86" s="78">
        <f t="shared" si="63"/>
        <v>5.0000000000000001E-4</v>
      </c>
      <c r="P86" s="13" t="s">
        <v>186</v>
      </c>
      <c r="Q86" s="8"/>
      <c r="R86" s="13"/>
      <c r="S86" s="89">
        <f t="shared" si="43"/>
        <v>0</v>
      </c>
      <c r="T86" s="75">
        <f t="shared" si="44"/>
        <v>0</v>
      </c>
      <c r="U86" s="90">
        <f t="shared" si="45"/>
        <v>0</v>
      </c>
      <c r="V86" s="82">
        <f t="shared" si="46"/>
        <v>0</v>
      </c>
      <c r="W86" s="8"/>
      <c r="X86" s="8"/>
      <c r="Y86" s="23"/>
      <c r="Z86" s="23"/>
      <c r="AA86" s="23"/>
      <c r="AB86" s="12"/>
      <c r="AC86" s="91">
        <f t="shared" si="47"/>
        <v>0</v>
      </c>
      <c r="AD86" s="75">
        <f t="shared" si="48"/>
        <v>0</v>
      </c>
      <c r="AE86" s="88">
        <f t="shared" si="49"/>
        <v>0</v>
      </c>
      <c r="AF86" s="92">
        <f t="shared" si="50"/>
        <v>0</v>
      </c>
      <c r="AG86" s="93">
        <f t="shared" si="51"/>
        <v>0</v>
      </c>
      <c r="AH86" s="93">
        <f t="shared" si="52"/>
        <v>0</v>
      </c>
      <c r="AI86" s="78">
        <f t="shared" si="53"/>
        <v>0</v>
      </c>
      <c r="AJ86" s="92">
        <f t="shared" si="54"/>
        <v>0</v>
      </c>
      <c r="AK86" s="78">
        <f t="shared" si="55"/>
        <v>0</v>
      </c>
      <c r="AL86" s="11"/>
      <c r="AM86" s="14"/>
      <c r="AN86" s="11"/>
      <c r="AO86" s="15"/>
      <c r="AP86" s="11"/>
      <c r="AQ86" s="11"/>
      <c r="AR86" s="11"/>
      <c r="AS86" s="75" t="str">
        <f t="shared" si="64"/>
        <v/>
      </c>
      <c r="AT86" s="75" t="str">
        <f t="shared" ca="1" si="65"/>
        <v/>
      </c>
      <c r="AU86" s="75" t="str">
        <f t="shared" si="66"/>
        <v/>
      </c>
      <c r="AV86" s="75" t="str">
        <f t="shared" ca="1" si="67"/>
        <v/>
      </c>
      <c r="AW86" s="169"/>
      <c r="AX86" s="169"/>
      <c r="AY86" s="75" t="str">
        <f t="shared" si="68"/>
        <v/>
      </c>
      <c r="AZ86" s="169"/>
      <c r="BA86" s="169"/>
      <c r="BB86" s="75" t="str">
        <f t="shared" si="69"/>
        <v/>
      </c>
      <c r="BC86" s="11"/>
      <c r="BH86" s="52"/>
      <c r="BI86" s="52"/>
      <c r="BJ86" s="52"/>
      <c r="BK86" s="52"/>
      <c r="BL86" s="52"/>
      <c r="BM86" s="52"/>
      <c r="BP86" s="54"/>
      <c r="BQ86" s="27"/>
      <c r="BR86" s="27"/>
      <c r="BS86" s="27"/>
      <c r="BT86" s="27"/>
      <c r="BU86" s="27"/>
      <c r="BV86" s="27"/>
      <c r="BW86" s="54"/>
      <c r="BX86" s="26"/>
      <c r="BY86" s="54"/>
      <c r="BZ86" s="26"/>
      <c r="CA86" s="26"/>
      <c r="CB86" s="26"/>
    </row>
    <row r="87" spans="1:80" ht="17.45" customHeight="1" thickBot="1">
      <c r="A87" s="94">
        <f t="shared" si="70"/>
        <v>11.700000000000001</v>
      </c>
      <c r="B87" s="180">
        <f t="shared" si="42"/>
        <v>45828</v>
      </c>
      <c r="C87" s="16"/>
      <c r="D87" s="17"/>
      <c r="E87" s="18">
        <v>1</v>
      </c>
      <c r="F87" s="17"/>
      <c r="G87" s="96">
        <f t="shared" si="56"/>
        <v>795</v>
      </c>
      <c r="H87" s="97">
        <f t="shared" si="56"/>
        <v>6213</v>
      </c>
      <c r="I87" s="98">
        <f t="shared" si="57"/>
        <v>0</v>
      </c>
      <c r="J87" s="99">
        <f t="shared" si="58"/>
        <v>1.2562814070351759E-3</v>
      </c>
      <c r="K87" s="99">
        <f t="shared" si="59"/>
        <v>0</v>
      </c>
      <c r="L87" s="99">
        <f t="shared" si="60"/>
        <v>0</v>
      </c>
      <c r="M87" s="99">
        <f t="shared" ca="1" si="61"/>
        <v>8.6857142857142855E-2</v>
      </c>
      <c r="N87" s="99">
        <f t="shared" ca="1" si="62"/>
        <v>1.3155809161515295E-2</v>
      </c>
      <c r="O87" s="99">
        <f t="shared" si="63"/>
        <v>5.0000000000000001E-4</v>
      </c>
      <c r="P87" s="19" t="s">
        <v>186</v>
      </c>
      <c r="Q87" s="16">
        <v>138</v>
      </c>
      <c r="R87" s="19">
        <v>98</v>
      </c>
      <c r="S87" s="89">
        <f t="shared" si="43"/>
        <v>69</v>
      </c>
      <c r="T87" s="75">
        <f t="shared" si="44"/>
        <v>49</v>
      </c>
      <c r="U87" s="100">
        <f t="shared" si="45"/>
        <v>219.42</v>
      </c>
      <c r="V87" s="101">
        <f t="shared" si="46"/>
        <v>1217.748</v>
      </c>
      <c r="W87" s="16"/>
      <c r="X87" s="16"/>
      <c r="Y87" s="23"/>
      <c r="Z87" s="23"/>
      <c r="AA87" s="23"/>
      <c r="AB87" s="12"/>
      <c r="AC87" s="102">
        <f t="shared" si="47"/>
        <v>0</v>
      </c>
      <c r="AD87" s="97">
        <f t="shared" si="48"/>
        <v>0</v>
      </c>
      <c r="AE87" s="98">
        <f t="shared" si="49"/>
        <v>0</v>
      </c>
      <c r="AF87" s="103">
        <f t="shared" si="50"/>
        <v>0</v>
      </c>
      <c r="AG87" s="104">
        <f t="shared" si="51"/>
        <v>0</v>
      </c>
      <c r="AH87" s="104">
        <f t="shared" si="52"/>
        <v>0</v>
      </c>
      <c r="AI87" s="99">
        <f t="shared" si="53"/>
        <v>0</v>
      </c>
      <c r="AJ87" s="103">
        <f t="shared" si="54"/>
        <v>0</v>
      </c>
      <c r="AK87" s="99">
        <f t="shared" si="55"/>
        <v>0</v>
      </c>
      <c r="AL87" s="17"/>
      <c r="AM87" s="20"/>
      <c r="AN87" s="17"/>
      <c r="AO87" s="21"/>
      <c r="AP87" s="17"/>
      <c r="AQ87" s="17"/>
      <c r="AR87" s="17"/>
      <c r="AS87" s="97" t="str">
        <f t="shared" si="64"/>
        <v/>
      </c>
      <c r="AT87" s="97" t="str">
        <f t="shared" ca="1" si="65"/>
        <v/>
      </c>
      <c r="AU87" s="97" t="str">
        <f t="shared" si="66"/>
        <v/>
      </c>
      <c r="AV87" s="97" t="str">
        <f t="shared" ca="1" si="67"/>
        <v/>
      </c>
      <c r="AW87" s="167"/>
      <c r="AX87" s="167"/>
      <c r="AY87" s="97" t="str">
        <f t="shared" si="68"/>
        <v/>
      </c>
      <c r="AZ87" s="167"/>
      <c r="BA87" s="167"/>
      <c r="BB87" s="97" t="str">
        <f t="shared" si="69"/>
        <v/>
      </c>
      <c r="BC87" s="17"/>
      <c r="BH87" s="52"/>
      <c r="BI87" s="52"/>
      <c r="BJ87" s="52"/>
      <c r="BK87" s="52"/>
      <c r="BL87" s="52"/>
      <c r="BM87" s="52"/>
      <c r="BP87" s="54"/>
      <c r="BQ87" s="27"/>
      <c r="BR87" s="27"/>
      <c r="BS87" s="27"/>
      <c r="BT87" s="27"/>
      <c r="BU87" s="27"/>
      <c r="BV87" s="27"/>
      <c r="BW87" s="54"/>
      <c r="BX87" s="26"/>
      <c r="BY87" s="54"/>
      <c r="BZ87" s="26"/>
      <c r="CA87" s="26"/>
      <c r="CB87" s="26"/>
    </row>
    <row r="88" spans="1:80" ht="17.45" customHeight="1" thickTop="1">
      <c r="A88" s="105">
        <f>A81+1</f>
        <v>12.1</v>
      </c>
      <c r="B88" s="178">
        <f>B87+1</f>
        <v>45829</v>
      </c>
      <c r="C88" s="4"/>
      <c r="D88" s="5"/>
      <c r="E88" s="6">
        <v>1</v>
      </c>
      <c r="F88" s="5">
        <v>1</v>
      </c>
      <c r="G88" s="74">
        <f t="shared" si="56"/>
        <v>794</v>
      </c>
      <c r="H88" s="75">
        <f t="shared" si="56"/>
        <v>6212</v>
      </c>
      <c r="I88" s="76">
        <f t="shared" si="57"/>
        <v>0</v>
      </c>
      <c r="J88" s="77">
        <f t="shared" si="58"/>
        <v>1.2578616352201257E-3</v>
      </c>
      <c r="K88" s="77">
        <f t="shared" si="59"/>
        <v>0</v>
      </c>
      <c r="L88" s="77">
        <f t="shared" si="60"/>
        <v>1.6095284081764043E-4</v>
      </c>
      <c r="M88" s="78">
        <f t="shared" ca="1" si="61"/>
        <v>8.7999999999999995E-2</v>
      </c>
      <c r="N88" s="78">
        <f t="shared" ca="1" si="62"/>
        <v>1.331431288635283E-2</v>
      </c>
      <c r="O88" s="78">
        <f t="shared" si="63"/>
        <v>5.0000000000000001E-4</v>
      </c>
      <c r="P88" s="13" t="s">
        <v>186</v>
      </c>
      <c r="Q88" s="8"/>
      <c r="R88" s="13"/>
      <c r="S88" s="79">
        <f t="shared" si="43"/>
        <v>0</v>
      </c>
      <c r="T88" s="80">
        <f t="shared" si="44"/>
        <v>0</v>
      </c>
      <c r="U88" s="90">
        <f t="shared" si="45"/>
        <v>0</v>
      </c>
      <c r="V88" s="82">
        <f t="shared" si="46"/>
        <v>0</v>
      </c>
      <c r="W88" s="4"/>
      <c r="X88" s="4"/>
      <c r="Y88" s="22"/>
      <c r="Z88" s="22"/>
      <c r="AA88" s="22"/>
      <c r="AB88" s="6"/>
      <c r="AC88" s="83">
        <f t="shared" si="47"/>
        <v>0</v>
      </c>
      <c r="AD88" s="80">
        <f t="shared" si="48"/>
        <v>0</v>
      </c>
      <c r="AE88" s="76">
        <f t="shared" si="49"/>
        <v>0</v>
      </c>
      <c r="AF88" s="84">
        <f t="shared" si="50"/>
        <v>0</v>
      </c>
      <c r="AG88" s="85">
        <f t="shared" si="51"/>
        <v>0</v>
      </c>
      <c r="AH88" s="85">
        <f t="shared" si="52"/>
        <v>0</v>
      </c>
      <c r="AI88" s="77">
        <f t="shared" si="53"/>
        <v>0</v>
      </c>
      <c r="AJ88" s="84">
        <f t="shared" si="54"/>
        <v>0</v>
      </c>
      <c r="AK88" s="77">
        <f t="shared" si="55"/>
        <v>0</v>
      </c>
      <c r="AL88" s="5">
        <v>2075</v>
      </c>
      <c r="AM88" s="9">
        <v>0.68799999999999994</v>
      </c>
      <c r="AN88" s="5">
        <v>1160</v>
      </c>
      <c r="AO88" s="10">
        <v>0.75700000000000001</v>
      </c>
      <c r="AP88" s="5"/>
      <c r="AQ88" s="5"/>
      <c r="AR88" s="5"/>
      <c r="AS88" s="80" t="str">
        <f t="shared" si="64"/>
        <v/>
      </c>
      <c r="AT88" s="80" t="str">
        <f t="shared" ca="1" si="65"/>
        <v/>
      </c>
      <c r="AU88" s="80" t="str">
        <f t="shared" si="66"/>
        <v/>
      </c>
      <c r="AV88" s="80" t="str">
        <f t="shared" ca="1" si="67"/>
        <v/>
      </c>
      <c r="AW88" s="165"/>
      <c r="AX88" s="165"/>
      <c r="AY88" s="80" t="str">
        <f t="shared" si="68"/>
        <v/>
      </c>
      <c r="AZ88" s="165"/>
      <c r="BA88" s="165"/>
      <c r="BB88" s="80" t="str">
        <f t="shared" si="69"/>
        <v/>
      </c>
      <c r="BC88" s="5"/>
      <c r="BH88" s="52"/>
      <c r="BI88" s="52"/>
      <c r="BJ88" s="52"/>
      <c r="BK88" s="52"/>
      <c r="BL88" s="52"/>
      <c r="BM88" s="52"/>
      <c r="BP88" s="54"/>
      <c r="BQ88" s="27"/>
      <c r="BR88" s="27"/>
      <c r="BS88" s="27"/>
      <c r="BT88" s="27"/>
      <c r="BU88" s="27"/>
      <c r="BV88" s="27"/>
      <c r="BW88" s="54"/>
      <c r="BX88" s="26"/>
      <c r="BY88" s="54"/>
      <c r="BZ88" s="26"/>
      <c r="CA88" s="26"/>
      <c r="CB88" s="26"/>
    </row>
    <row r="89" spans="1:80" ht="17.45" customHeight="1">
      <c r="A89" s="94">
        <f t="shared" si="70"/>
        <v>12.2</v>
      </c>
      <c r="B89" s="179">
        <f t="shared" si="42"/>
        <v>45830</v>
      </c>
      <c r="C89" s="8"/>
      <c r="D89" s="11"/>
      <c r="E89" s="12"/>
      <c r="F89" s="11"/>
      <c r="G89" s="74">
        <f t="shared" si="56"/>
        <v>794</v>
      </c>
      <c r="H89" s="75">
        <f t="shared" si="56"/>
        <v>6212</v>
      </c>
      <c r="I89" s="88">
        <f t="shared" si="57"/>
        <v>0</v>
      </c>
      <c r="J89" s="78">
        <f t="shared" si="58"/>
        <v>0</v>
      </c>
      <c r="K89" s="78">
        <f t="shared" si="59"/>
        <v>0</v>
      </c>
      <c r="L89" s="78">
        <f t="shared" si="60"/>
        <v>0</v>
      </c>
      <c r="M89" s="78">
        <f t="shared" ca="1" si="61"/>
        <v>8.7999999999999995E-2</v>
      </c>
      <c r="N89" s="78">
        <f t="shared" ca="1" si="62"/>
        <v>1.331431288635283E-2</v>
      </c>
      <c r="O89" s="78">
        <f t="shared" si="63"/>
        <v>5.0000000000000001E-4</v>
      </c>
      <c r="P89" s="13" t="s">
        <v>186</v>
      </c>
      <c r="Q89" s="8">
        <v>144</v>
      </c>
      <c r="R89" s="13">
        <v>104</v>
      </c>
      <c r="S89" s="89">
        <f t="shared" si="43"/>
        <v>72</v>
      </c>
      <c r="T89" s="75">
        <f t="shared" si="44"/>
        <v>52</v>
      </c>
      <c r="U89" s="90">
        <f t="shared" si="45"/>
        <v>228.672</v>
      </c>
      <c r="V89" s="82">
        <f t="shared" si="46"/>
        <v>1292.096</v>
      </c>
      <c r="W89" s="8"/>
      <c r="X89" s="8"/>
      <c r="Y89" s="23"/>
      <c r="Z89" s="23"/>
      <c r="AA89" s="23"/>
      <c r="AB89" s="12"/>
      <c r="AC89" s="91">
        <f t="shared" si="47"/>
        <v>0</v>
      </c>
      <c r="AD89" s="75">
        <f t="shared" si="48"/>
        <v>0</v>
      </c>
      <c r="AE89" s="88">
        <f t="shared" si="49"/>
        <v>0</v>
      </c>
      <c r="AF89" s="92">
        <f t="shared" si="50"/>
        <v>0</v>
      </c>
      <c r="AG89" s="93">
        <f t="shared" si="51"/>
        <v>0</v>
      </c>
      <c r="AH89" s="93">
        <f t="shared" si="52"/>
        <v>0</v>
      </c>
      <c r="AI89" s="78">
        <f t="shared" si="53"/>
        <v>0</v>
      </c>
      <c r="AJ89" s="92">
        <f t="shared" si="54"/>
        <v>0</v>
      </c>
      <c r="AK89" s="78">
        <f t="shared" si="55"/>
        <v>0</v>
      </c>
      <c r="AL89" s="11">
        <v>2020</v>
      </c>
      <c r="AM89" s="14">
        <v>0.69099999999999995</v>
      </c>
      <c r="AN89" s="11">
        <v>1280</v>
      </c>
      <c r="AO89" s="15">
        <v>0.67100000000000004</v>
      </c>
      <c r="AP89" s="11"/>
      <c r="AQ89" s="11"/>
      <c r="AR89" s="11"/>
      <c r="AS89" s="75" t="str">
        <f t="shared" si="64"/>
        <v/>
      </c>
      <c r="AT89" s="75" t="str">
        <f t="shared" ca="1" si="65"/>
        <v/>
      </c>
      <c r="AU89" s="75" t="str">
        <f t="shared" si="66"/>
        <v/>
      </c>
      <c r="AV89" s="75" t="str">
        <f t="shared" ca="1" si="67"/>
        <v/>
      </c>
      <c r="AW89" s="169"/>
      <c r="AX89" s="169"/>
      <c r="AY89" s="75" t="str">
        <f t="shared" si="68"/>
        <v/>
      </c>
      <c r="AZ89" s="169"/>
      <c r="BA89" s="169"/>
      <c r="BB89" s="75" t="str">
        <f t="shared" si="69"/>
        <v/>
      </c>
      <c r="BC89" s="11"/>
      <c r="BH89" s="52"/>
      <c r="BI89" s="52"/>
      <c r="BJ89" s="52"/>
      <c r="BK89" s="52"/>
      <c r="BL89" s="52"/>
      <c r="BM89" s="52"/>
      <c r="BP89" s="54"/>
      <c r="BQ89" s="27"/>
      <c r="BR89" s="27"/>
      <c r="BS89" s="27"/>
      <c r="BT89" s="27"/>
      <c r="BU89" s="27"/>
      <c r="BV89" s="27"/>
      <c r="BW89" s="54"/>
      <c r="BX89" s="26"/>
      <c r="BY89" s="54"/>
      <c r="BZ89" s="26"/>
      <c r="CA89" s="26"/>
      <c r="CB89" s="26"/>
    </row>
    <row r="90" spans="1:80" ht="17.45" customHeight="1">
      <c r="A90" s="86">
        <f t="shared" si="70"/>
        <v>12.3</v>
      </c>
      <c r="B90" s="179">
        <f t="shared" si="42"/>
        <v>45831</v>
      </c>
      <c r="C90" s="8"/>
      <c r="D90" s="11"/>
      <c r="E90" s="12"/>
      <c r="F90" s="11"/>
      <c r="G90" s="74">
        <f t="shared" si="56"/>
        <v>794</v>
      </c>
      <c r="H90" s="75">
        <f t="shared" si="56"/>
        <v>6212</v>
      </c>
      <c r="I90" s="88">
        <f t="shared" si="57"/>
        <v>0</v>
      </c>
      <c r="J90" s="78">
        <f t="shared" si="58"/>
        <v>0</v>
      </c>
      <c r="K90" s="78">
        <f t="shared" si="59"/>
        <v>0</v>
      </c>
      <c r="L90" s="78">
        <f t="shared" si="60"/>
        <v>0</v>
      </c>
      <c r="M90" s="78">
        <f t="shared" ca="1" si="61"/>
        <v>8.7999999999999995E-2</v>
      </c>
      <c r="N90" s="78">
        <f t="shared" ca="1" si="62"/>
        <v>1.331431288635283E-2</v>
      </c>
      <c r="O90" s="78">
        <f t="shared" si="63"/>
        <v>5.0000000000000001E-4</v>
      </c>
      <c r="P90" s="13" t="s">
        <v>186</v>
      </c>
      <c r="Q90" s="8"/>
      <c r="R90" s="13"/>
      <c r="S90" s="89">
        <f t="shared" si="43"/>
        <v>0</v>
      </c>
      <c r="T90" s="75">
        <f t="shared" si="44"/>
        <v>0</v>
      </c>
      <c r="U90" s="90">
        <f t="shared" si="45"/>
        <v>0</v>
      </c>
      <c r="V90" s="82">
        <f t="shared" si="46"/>
        <v>0</v>
      </c>
      <c r="W90" s="8"/>
      <c r="X90" s="8"/>
      <c r="Y90" s="23"/>
      <c r="Z90" s="23"/>
      <c r="AA90" s="23"/>
      <c r="AB90" s="12"/>
      <c r="AC90" s="91">
        <f t="shared" si="47"/>
        <v>0</v>
      </c>
      <c r="AD90" s="75">
        <f t="shared" si="48"/>
        <v>0</v>
      </c>
      <c r="AE90" s="88">
        <f t="shared" si="49"/>
        <v>0</v>
      </c>
      <c r="AF90" s="92">
        <f t="shared" si="50"/>
        <v>0</v>
      </c>
      <c r="AG90" s="93">
        <f t="shared" si="51"/>
        <v>0</v>
      </c>
      <c r="AH90" s="93">
        <f t="shared" si="52"/>
        <v>0</v>
      </c>
      <c r="AI90" s="78">
        <f t="shared" si="53"/>
        <v>0</v>
      </c>
      <c r="AJ90" s="92">
        <f t="shared" si="54"/>
        <v>0</v>
      </c>
      <c r="AK90" s="78">
        <f t="shared" si="55"/>
        <v>0</v>
      </c>
      <c r="AL90" s="11"/>
      <c r="AM90" s="14"/>
      <c r="AN90" s="11">
        <v>1281</v>
      </c>
      <c r="AO90" s="15">
        <v>0.52900000000000003</v>
      </c>
      <c r="AP90" s="11"/>
      <c r="AQ90" s="11"/>
      <c r="AR90" s="11"/>
      <c r="AS90" s="75" t="str">
        <f t="shared" si="64"/>
        <v/>
      </c>
      <c r="AT90" s="75" t="str">
        <f t="shared" ca="1" si="65"/>
        <v/>
      </c>
      <c r="AU90" s="75" t="str">
        <f t="shared" si="66"/>
        <v/>
      </c>
      <c r="AV90" s="75" t="str">
        <f t="shared" ca="1" si="67"/>
        <v/>
      </c>
      <c r="AW90" s="169"/>
      <c r="AX90" s="169"/>
      <c r="AY90" s="75" t="str">
        <f t="shared" si="68"/>
        <v/>
      </c>
      <c r="AZ90" s="169"/>
      <c r="BA90" s="169"/>
      <c r="BB90" s="75" t="str">
        <f t="shared" si="69"/>
        <v/>
      </c>
      <c r="BC90" s="11"/>
      <c r="BH90" s="52"/>
      <c r="BI90" s="52"/>
      <c r="BJ90" s="52"/>
      <c r="BK90" s="52"/>
      <c r="BL90" s="52"/>
      <c r="BM90" s="52"/>
      <c r="BP90" s="54"/>
      <c r="BQ90" s="27"/>
      <c r="BR90" s="27"/>
      <c r="BS90" s="27"/>
      <c r="BT90" s="27"/>
      <c r="BU90" s="27"/>
      <c r="BV90" s="27"/>
      <c r="BW90" s="54"/>
      <c r="BX90" s="26"/>
      <c r="BY90" s="54"/>
      <c r="BZ90" s="26"/>
      <c r="CA90" s="26"/>
      <c r="CB90" s="26"/>
    </row>
    <row r="91" spans="1:80" ht="17.45" customHeight="1">
      <c r="A91" s="94">
        <f t="shared" si="70"/>
        <v>12.4</v>
      </c>
      <c r="B91" s="179">
        <f t="shared" si="42"/>
        <v>45832</v>
      </c>
      <c r="C91" s="8"/>
      <c r="D91" s="11"/>
      <c r="E91" s="12">
        <v>1</v>
      </c>
      <c r="F91" s="11"/>
      <c r="G91" s="74">
        <f t="shared" si="56"/>
        <v>793</v>
      </c>
      <c r="H91" s="75">
        <f t="shared" si="56"/>
        <v>6212</v>
      </c>
      <c r="I91" s="88">
        <f t="shared" si="57"/>
        <v>0</v>
      </c>
      <c r="J91" s="78">
        <f t="shared" si="58"/>
        <v>1.2594458438287153E-3</v>
      </c>
      <c r="K91" s="78">
        <f t="shared" si="59"/>
        <v>0</v>
      </c>
      <c r="L91" s="78">
        <f t="shared" si="60"/>
        <v>0</v>
      </c>
      <c r="M91" s="78">
        <f t="shared" ca="1" si="61"/>
        <v>8.9142857142857149E-2</v>
      </c>
      <c r="N91" s="78">
        <f t="shared" ca="1" si="62"/>
        <v>1.331431288635283E-2</v>
      </c>
      <c r="O91" s="78">
        <f t="shared" si="63"/>
        <v>5.0000000000000001E-4</v>
      </c>
      <c r="P91" s="13" t="s">
        <v>186</v>
      </c>
      <c r="Q91" s="8">
        <v>144</v>
      </c>
      <c r="R91" s="13">
        <v>104</v>
      </c>
      <c r="S91" s="89">
        <f t="shared" si="43"/>
        <v>72</v>
      </c>
      <c r="T91" s="75">
        <f t="shared" si="44"/>
        <v>52</v>
      </c>
      <c r="U91" s="90">
        <f t="shared" si="45"/>
        <v>228.38399999999999</v>
      </c>
      <c r="V91" s="82">
        <f t="shared" si="46"/>
        <v>1292.096</v>
      </c>
      <c r="W91" s="8"/>
      <c r="X91" s="8"/>
      <c r="Y91" s="23"/>
      <c r="Z91" s="23"/>
      <c r="AA91" s="23"/>
      <c r="AB91" s="12"/>
      <c r="AC91" s="91">
        <f t="shared" si="47"/>
        <v>0</v>
      </c>
      <c r="AD91" s="75">
        <f t="shared" si="48"/>
        <v>0</v>
      </c>
      <c r="AE91" s="88">
        <f t="shared" si="49"/>
        <v>0</v>
      </c>
      <c r="AF91" s="92">
        <f t="shared" si="50"/>
        <v>0</v>
      </c>
      <c r="AG91" s="93">
        <f t="shared" si="51"/>
        <v>0</v>
      </c>
      <c r="AH91" s="93">
        <f t="shared" si="52"/>
        <v>0</v>
      </c>
      <c r="AI91" s="78">
        <f t="shared" si="53"/>
        <v>0</v>
      </c>
      <c r="AJ91" s="92">
        <f t="shared" si="54"/>
        <v>0</v>
      </c>
      <c r="AK91" s="78">
        <f t="shared" si="55"/>
        <v>0</v>
      </c>
      <c r="AL91" s="11"/>
      <c r="AM91" s="14"/>
      <c r="AN91" s="11">
        <v>1242</v>
      </c>
      <c r="AO91" s="15">
        <v>0.77800000000000002</v>
      </c>
      <c r="AP91" s="11"/>
      <c r="AQ91" s="11"/>
      <c r="AR91" s="11"/>
      <c r="AS91" s="75" t="str">
        <f t="shared" si="64"/>
        <v/>
      </c>
      <c r="AT91" s="75" t="str">
        <f t="shared" ca="1" si="65"/>
        <v/>
      </c>
      <c r="AU91" s="75" t="str">
        <f t="shared" si="66"/>
        <v/>
      </c>
      <c r="AV91" s="75" t="str">
        <f t="shared" ca="1" si="67"/>
        <v/>
      </c>
      <c r="AW91" s="169"/>
      <c r="AX91" s="169"/>
      <c r="AY91" s="75" t="str">
        <f t="shared" si="68"/>
        <v/>
      </c>
      <c r="AZ91" s="169"/>
      <c r="BA91" s="169"/>
      <c r="BB91" s="75" t="str">
        <f t="shared" si="69"/>
        <v/>
      </c>
      <c r="BC91" s="11"/>
      <c r="BH91" s="52"/>
      <c r="BI91" s="52"/>
      <c r="BJ91" s="52"/>
      <c r="BK91" s="52"/>
      <c r="BL91" s="52"/>
      <c r="BM91" s="52"/>
      <c r="BP91" s="54"/>
      <c r="BQ91" s="27"/>
      <c r="BR91" s="27"/>
      <c r="BS91" s="27"/>
      <c r="BT91" s="27"/>
      <c r="BU91" s="27"/>
      <c r="BV91" s="27"/>
      <c r="BW91" s="54"/>
      <c r="BX91" s="26"/>
      <c r="BY91" s="54"/>
      <c r="BZ91" s="26"/>
      <c r="CA91" s="26"/>
      <c r="CB91" s="26"/>
    </row>
    <row r="92" spans="1:80" ht="17.45" customHeight="1">
      <c r="A92" s="86">
        <f t="shared" si="70"/>
        <v>12.5</v>
      </c>
      <c r="B92" s="179">
        <f t="shared" si="42"/>
        <v>45833</v>
      </c>
      <c r="C92" s="8"/>
      <c r="D92" s="11"/>
      <c r="E92" s="12">
        <v>1</v>
      </c>
      <c r="F92" s="11"/>
      <c r="G92" s="74">
        <f t="shared" ref="G92:H107" si="71">G91-E92-C92</f>
        <v>792</v>
      </c>
      <c r="H92" s="75">
        <f t="shared" si="71"/>
        <v>6212</v>
      </c>
      <c r="I92" s="88">
        <f t="shared" si="57"/>
        <v>0</v>
      </c>
      <c r="J92" s="78">
        <f t="shared" si="58"/>
        <v>1.2610340479192938E-3</v>
      </c>
      <c r="K92" s="78">
        <f t="shared" si="59"/>
        <v>0</v>
      </c>
      <c r="L92" s="78">
        <f t="shared" si="60"/>
        <v>0</v>
      </c>
      <c r="M92" s="78">
        <f t="shared" ca="1" si="61"/>
        <v>9.0285714285714289E-2</v>
      </c>
      <c r="N92" s="78">
        <f t="shared" ca="1" si="62"/>
        <v>1.331431288635283E-2</v>
      </c>
      <c r="O92" s="78">
        <f t="shared" si="63"/>
        <v>5.0000000000000001E-4</v>
      </c>
      <c r="P92" s="13" t="s">
        <v>186</v>
      </c>
      <c r="Q92" s="8"/>
      <c r="R92" s="13"/>
      <c r="S92" s="89">
        <f t="shared" si="43"/>
        <v>0</v>
      </c>
      <c r="T92" s="75">
        <f t="shared" si="44"/>
        <v>0</v>
      </c>
      <c r="U92" s="90">
        <f t="shared" si="45"/>
        <v>0</v>
      </c>
      <c r="V92" s="82">
        <f t="shared" si="46"/>
        <v>0</v>
      </c>
      <c r="W92" s="8"/>
      <c r="X92" s="8"/>
      <c r="Y92" s="23"/>
      <c r="Z92" s="23"/>
      <c r="AA92" s="23"/>
      <c r="AB92" s="12"/>
      <c r="AC92" s="91">
        <f t="shared" si="47"/>
        <v>0</v>
      </c>
      <c r="AD92" s="75">
        <f t="shared" si="48"/>
        <v>0</v>
      </c>
      <c r="AE92" s="88">
        <f t="shared" si="49"/>
        <v>0</v>
      </c>
      <c r="AF92" s="92">
        <f t="shared" si="50"/>
        <v>0</v>
      </c>
      <c r="AG92" s="93">
        <f t="shared" si="51"/>
        <v>0</v>
      </c>
      <c r="AH92" s="93">
        <f t="shared" si="52"/>
        <v>0</v>
      </c>
      <c r="AI92" s="78">
        <f t="shared" si="53"/>
        <v>0</v>
      </c>
      <c r="AJ92" s="92">
        <f t="shared" si="54"/>
        <v>0</v>
      </c>
      <c r="AK92" s="78">
        <f t="shared" si="55"/>
        <v>0</v>
      </c>
      <c r="AL92" s="11"/>
      <c r="AM92" s="14"/>
      <c r="AN92" s="11"/>
      <c r="AO92" s="15"/>
      <c r="AP92" s="11"/>
      <c r="AQ92" s="11"/>
      <c r="AR92" s="11"/>
      <c r="AS92" s="75" t="str">
        <f t="shared" si="64"/>
        <v/>
      </c>
      <c r="AT92" s="75" t="str">
        <f t="shared" ca="1" si="65"/>
        <v/>
      </c>
      <c r="AU92" s="75" t="str">
        <f t="shared" si="66"/>
        <v/>
      </c>
      <c r="AV92" s="75" t="str">
        <f t="shared" ca="1" si="67"/>
        <v/>
      </c>
      <c r="AW92" s="169"/>
      <c r="AX92" s="169"/>
      <c r="AY92" s="75" t="str">
        <f t="shared" si="68"/>
        <v/>
      </c>
      <c r="AZ92" s="169"/>
      <c r="BA92" s="169"/>
      <c r="BB92" s="75" t="str">
        <f t="shared" si="69"/>
        <v/>
      </c>
      <c r="BC92" s="11"/>
      <c r="BH92" s="52"/>
      <c r="BI92" s="52"/>
      <c r="BJ92" s="52"/>
      <c r="BK92" s="52"/>
      <c r="BL92" s="52"/>
      <c r="BM92" s="52"/>
      <c r="BP92" s="54"/>
      <c r="BQ92" s="27"/>
      <c r="BR92" s="27"/>
      <c r="BS92" s="27"/>
      <c r="BT92" s="27"/>
      <c r="BU92" s="27"/>
      <c r="BV92" s="27"/>
      <c r="BW92" s="54"/>
      <c r="BX92" s="26"/>
      <c r="BY92" s="54"/>
      <c r="BZ92" s="26"/>
      <c r="CA92" s="26"/>
      <c r="CB92" s="26"/>
    </row>
    <row r="93" spans="1:80" ht="17.45" customHeight="1">
      <c r="A93" s="94">
        <f t="shared" si="70"/>
        <v>12.600000000000001</v>
      </c>
      <c r="B93" s="179">
        <f t="shared" si="42"/>
        <v>45834</v>
      </c>
      <c r="C93" s="8"/>
      <c r="D93" s="11"/>
      <c r="E93" s="12"/>
      <c r="F93" s="11"/>
      <c r="G93" s="74">
        <f t="shared" si="71"/>
        <v>792</v>
      </c>
      <c r="H93" s="75">
        <f t="shared" si="71"/>
        <v>6212</v>
      </c>
      <c r="I93" s="88">
        <f t="shared" si="57"/>
        <v>0</v>
      </c>
      <c r="J93" s="78">
        <f t="shared" si="58"/>
        <v>0</v>
      </c>
      <c r="K93" s="78">
        <f t="shared" si="59"/>
        <v>0</v>
      </c>
      <c r="L93" s="78">
        <f t="shared" si="60"/>
        <v>0</v>
      </c>
      <c r="M93" s="78">
        <f t="shared" ca="1" si="61"/>
        <v>9.0285714285714289E-2</v>
      </c>
      <c r="N93" s="78">
        <f t="shared" ca="1" si="62"/>
        <v>1.331431288635283E-2</v>
      </c>
      <c r="O93" s="78">
        <f t="shared" si="63"/>
        <v>5.0000000000000001E-4</v>
      </c>
      <c r="P93" s="13" t="s">
        <v>186</v>
      </c>
      <c r="Q93" s="8">
        <v>144</v>
      </c>
      <c r="R93" s="13">
        <v>104</v>
      </c>
      <c r="S93" s="89">
        <f t="shared" si="43"/>
        <v>72</v>
      </c>
      <c r="T93" s="75">
        <f t="shared" si="44"/>
        <v>52</v>
      </c>
      <c r="U93" s="90">
        <f t="shared" si="45"/>
        <v>228.096</v>
      </c>
      <c r="V93" s="82">
        <f t="shared" si="46"/>
        <v>1292.096</v>
      </c>
      <c r="W93" s="8"/>
      <c r="X93" s="8"/>
      <c r="Y93" s="23"/>
      <c r="Z93" s="23"/>
      <c r="AA93" s="23"/>
      <c r="AB93" s="12"/>
      <c r="AC93" s="91">
        <f t="shared" si="47"/>
        <v>0</v>
      </c>
      <c r="AD93" s="75">
        <f t="shared" si="48"/>
        <v>0</v>
      </c>
      <c r="AE93" s="88">
        <f t="shared" si="49"/>
        <v>0</v>
      </c>
      <c r="AF93" s="92">
        <f t="shared" si="50"/>
        <v>0</v>
      </c>
      <c r="AG93" s="93">
        <f t="shared" si="51"/>
        <v>0</v>
      </c>
      <c r="AH93" s="93">
        <f t="shared" si="52"/>
        <v>0</v>
      </c>
      <c r="AI93" s="78">
        <f t="shared" si="53"/>
        <v>0</v>
      </c>
      <c r="AJ93" s="92">
        <f t="shared" si="54"/>
        <v>0</v>
      </c>
      <c r="AK93" s="78">
        <f t="shared" si="55"/>
        <v>0</v>
      </c>
      <c r="AL93" s="11"/>
      <c r="AM93" s="14"/>
      <c r="AN93" s="11"/>
      <c r="AO93" s="15"/>
      <c r="AP93" s="11"/>
      <c r="AQ93" s="11"/>
      <c r="AR93" s="11"/>
      <c r="AS93" s="75" t="str">
        <f t="shared" si="64"/>
        <v/>
      </c>
      <c r="AT93" s="75" t="str">
        <f t="shared" ca="1" si="65"/>
        <v/>
      </c>
      <c r="AU93" s="75" t="str">
        <f t="shared" si="66"/>
        <v/>
      </c>
      <c r="AV93" s="75" t="str">
        <f t="shared" ca="1" si="67"/>
        <v/>
      </c>
      <c r="AW93" s="169"/>
      <c r="AX93" s="169"/>
      <c r="AY93" s="75" t="str">
        <f t="shared" si="68"/>
        <v/>
      </c>
      <c r="AZ93" s="169"/>
      <c r="BA93" s="169"/>
      <c r="BB93" s="75" t="str">
        <f t="shared" si="69"/>
        <v/>
      </c>
      <c r="BC93" s="11"/>
      <c r="BH93" s="52"/>
      <c r="BI93" s="52"/>
      <c r="BJ93" s="52"/>
      <c r="BK93" s="52"/>
      <c r="BL93" s="52"/>
      <c r="BM93" s="52"/>
      <c r="BP93" s="54"/>
      <c r="BQ93" s="27"/>
      <c r="BR93" s="27"/>
      <c r="BS93" s="27"/>
      <c r="BT93" s="27"/>
      <c r="BU93" s="27"/>
      <c r="BV93" s="27"/>
      <c r="BW93" s="54"/>
      <c r="BX93" s="26"/>
      <c r="BY93" s="54"/>
      <c r="BZ93" s="26"/>
      <c r="CA93" s="26"/>
      <c r="CB93" s="26"/>
    </row>
    <row r="94" spans="1:80" ht="17.45" customHeight="1" thickBot="1">
      <c r="A94" s="86">
        <f t="shared" si="70"/>
        <v>12.700000000000001</v>
      </c>
      <c r="B94" s="180">
        <f t="shared" si="42"/>
        <v>45835</v>
      </c>
      <c r="C94" s="16"/>
      <c r="D94" s="17"/>
      <c r="E94" s="18"/>
      <c r="F94" s="17">
        <v>1</v>
      </c>
      <c r="G94" s="96">
        <f t="shared" si="71"/>
        <v>792</v>
      </c>
      <c r="H94" s="97">
        <f t="shared" si="71"/>
        <v>6211</v>
      </c>
      <c r="I94" s="98">
        <f t="shared" si="57"/>
        <v>0</v>
      </c>
      <c r="J94" s="99">
        <f t="shared" si="58"/>
        <v>0</v>
      </c>
      <c r="K94" s="99">
        <f t="shared" si="59"/>
        <v>0</v>
      </c>
      <c r="L94" s="99">
        <f t="shared" si="60"/>
        <v>1.6097875080489375E-4</v>
      </c>
      <c r="M94" s="99">
        <f t="shared" ca="1" si="61"/>
        <v>9.0285714285714289E-2</v>
      </c>
      <c r="N94" s="99">
        <f t="shared" ca="1" si="62"/>
        <v>1.3472816611190363E-2</v>
      </c>
      <c r="O94" s="99">
        <f t="shared" si="63"/>
        <v>5.0000000000000001E-4</v>
      </c>
      <c r="P94" s="19" t="s">
        <v>186</v>
      </c>
      <c r="Q94" s="16"/>
      <c r="R94" s="19"/>
      <c r="S94" s="89">
        <f t="shared" si="43"/>
        <v>0</v>
      </c>
      <c r="T94" s="75">
        <f t="shared" si="44"/>
        <v>0</v>
      </c>
      <c r="U94" s="100">
        <f t="shared" si="45"/>
        <v>0</v>
      </c>
      <c r="V94" s="101">
        <f t="shared" si="46"/>
        <v>0</v>
      </c>
      <c r="W94" s="16"/>
      <c r="X94" s="16"/>
      <c r="Y94" s="23"/>
      <c r="Z94" s="23"/>
      <c r="AA94" s="23"/>
      <c r="AB94" s="12"/>
      <c r="AC94" s="102">
        <f t="shared" si="47"/>
        <v>0</v>
      </c>
      <c r="AD94" s="97">
        <f t="shared" si="48"/>
        <v>0</v>
      </c>
      <c r="AE94" s="98">
        <f t="shared" si="49"/>
        <v>0</v>
      </c>
      <c r="AF94" s="103">
        <f t="shared" si="50"/>
        <v>0</v>
      </c>
      <c r="AG94" s="104">
        <f t="shared" si="51"/>
        <v>0</v>
      </c>
      <c r="AH94" s="104">
        <f t="shared" si="52"/>
        <v>0</v>
      </c>
      <c r="AI94" s="99">
        <f t="shared" si="53"/>
        <v>0</v>
      </c>
      <c r="AJ94" s="103">
        <f t="shared" si="54"/>
        <v>0</v>
      </c>
      <c r="AK94" s="99">
        <f t="shared" si="55"/>
        <v>0</v>
      </c>
      <c r="AL94" s="17"/>
      <c r="AM94" s="20"/>
      <c r="AN94" s="17"/>
      <c r="AO94" s="21"/>
      <c r="AP94" s="17"/>
      <c r="AQ94" s="17"/>
      <c r="AR94" s="17"/>
      <c r="AS94" s="97" t="str">
        <f t="shared" si="64"/>
        <v/>
      </c>
      <c r="AT94" s="97" t="str">
        <f t="shared" ca="1" si="65"/>
        <v/>
      </c>
      <c r="AU94" s="97" t="str">
        <f t="shared" si="66"/>
        <v/>
      </c>
      <c r="AV94" s="97" t="str">
        <f t="shared" ca="1" si="67"/>
        <v/>
      </c>
      <c r="AW94" s="167"/>
      <c r="AX94" s="167"/>
      <c r="AY94" s="97" t="str">
        <f t="shared" si="68"/>
        <v/>
      </c>
      <c r="AZ94" s="167"/>
      <c r="BA94" s="167"/>
      <c r="BB94" s="97" t="str">
        <f t="shared" si="69"/>
        <v/>
      </c>
      <c r="BC94" s="17"/>
      <c r="BH94" s="52"/>
      <c r="BI94" s="52"/>
      <c r="BJ94" s="52"/>
      <c r="BK94" s="52"/>
      <c r="BL94" s="52"/>
      <c r="BM94" s="52"/>
      <c r="BP94" s="54"/>
      <c r="BQ94" s="27"/>
      <c r="BR94" s="27"/>
      <c r="BS94" s="27"/>
      <c r="BT94" s="27"/>
      <c r="BU94" s="27"/>
      <c r="BV94" s="27"/>
      <c r="BW94" s="54"/>
      <c r="BX94" s="26"/>
      <c r="BY94" s="54"/>
      <c r="BZ94" s="26"/>
      <c r="CA94" s="26"/>
      <c r="CB94" s="26"/>
    </row>
    <row r="95" spans="1:80" ht="17.45" customHeight="1" thickTop="1">
      <c r="A95" s="71">
        <f>A88+1</f>
        <v>13.1</v>
      </c>
      <c r="B95" s="178">
        <f>B94+1</f>
        <v>45836</v>
      </c>
      <c r="C95" s="4"/>
      <c r="D95" s="5"/>
      <c r="E95" s="6"/>
      <c r="F95" s="5"/>
      <c r="G95" s="74">
        <f t="shared" si="71"/>
        <v>792</v>
      </c>
      <c r="H95" s="75">
        <f t="shared" si="71"/>
        <v>6211</v>
      </c>
      <c r="I95" s="76">
        <f t="shared" si="57"/>
        <v>0</v>
      </c>
      <c r="J95" s="77">
        <f t="shared" si="58"/>
        <v>0</v>
      </c>
      <c r="K95" s="77">
        <f t="shared" si="59"/>
        <v>0</v>
      </c>
      <c r="L95" s="77">
        <f t="shared" si="60"/>
        <v>0</v>
      </c>
      <c r="M95" s="78">
        <f t="shared" ca="1" si="61"/>
        <v>9.0285714285714289E-2</v>
      </c>
      <c r="N95" s="78">
        <f t="shared" ca="1" si="62"/>
        <v>1.3472816611190363E-2</v>
      </c>
      <c r="O95" s="78">
        <f t="shared" si="63"/>
        <v>5.0000000000000001E-4</v>
      </c>
      <c r="P95" s="13" t="s">
        <v>186</v>
      </c>
      <c r="Q95" s="8">
        <v>144</v>
      </c>
      <c r="R95" s="13">
        <v>104</v>
      </c>
      <c r="S95" s="79">
        <f t="shared" si="43"/>
        <v>72</v>
      </c>
      <c r="T95" s="80">
        <f t="shared" si="44"/>
        <v>52</v>
      </c>
      <c r="U95" s="90">
        <f t="shared" si="45"/>
        <v>228.096</v>
      </c>
      <c r="V95" s="82">
        <f t="shared" si="46"/>
        <v>1291.8879999999999</v>
      </c>
      <c r="W95" s="4"/>
      <c r="X95" s="4"/>
      <c r="Y95" s="22"/>
      <c r="Z95" s="22"/>
      <c r="AA95" s="22"/>
      <c r="AB95" s="6"/>
      <c r="AC95" s="83">
        <f t="shared" si="47"/>
        <v>0</v>
      </c>
      <c r="AD95" s="80">
        <f t="shared" si="48"/>
        <v>0</v>
      </c>
      <c r="AE95" s="76">
        <f t="shared" si="49"/>
        <v>0</v>
      </c>
      <c r="AF95" s="84">
        <f t="shared" si="50"/>
        <v>0</v>
      </c>
      <c r="AG95" s="85">
        <f t="shared" si="51"/>
        <v>0</v>
      </c>
      <c r="AH95" s="85">
        <f t="shared" si="52"/>
        <v>0</v>
      </c>
      <c r="AI95" s="77">
        <f t="shared" si="53"/>
        <v>0</v>
      </c>
      <c r="AJ95" s="84">
        <f t="shared" si="54"/>
        <v>0</v>
      </c>
      <c r="AK95" s="77">
        <f t="shared" si="55"/>
        <v>0</v>
      </c>
      <c r="AL95" s="5">
        <v>2220</v>
      </c>
      <c r="AM95" s="9">
        <v>0.70699999999999996</v>
      </c>
      <c r="AN95" s="5">
        <v>1293</v>
      </c>
      <c r="AO95" s="10">
        <v>0.8</v>
      </c>
      <c r="AP95" s="5"/>
      <c r="AQ95" s="5"/>
      <c r="AR95" s="5"/>
      <c r="AS95" s="80" t="str">
        <f t="shared" si="64"/>
        <v/>
      </c>
      <c r="AT95" s="80" t="str">
        <f t="shared" ca="1" si="65"/>
        <v/>
      </c>
      <c r="AU95" s="80" t="str">
        <f t="shared" si="66"/>
        <v/>
      </c>
      <c r="AV95" s="80" t="str">
        <f t="shared" ca="1" si="67"/>
        <v/>
      </c>
      <c r="AW95" s="165"/>
      <c r="AX95" s="165"/>
      <c r="AY95" s="80" t="str">
        <f t="shared" si="68"/>
        <v/>
      </c>
      <c r="AZ95" s="165"/>
      <c r="BA95" s="165"/>
      <c r="BB95" s="80" t="str">
        <f t="shared" si="69"/>
        <v/>
      </c>
      <c r="BC95" s="5"/>
      <c r="BH95" s="52"/>
      <c r="BI95" s="52"/>
      <c r="BJ95" s="52"/>
      <c r="BK95" s="52"/>
      <c r="BL95" s="52"/>
      <c r="BM95" s="52"/>
      <c r="BP95" s="54"/>
      <c r="BQ95" s="27"/>
      <c r="BR95" s="27"/>
      <c r="BS95" s="27"/>
      <c r="BT95" s="27"/>
      <c r="BU95" s="27"/>
      <c r="BV95" s="27"/>
      <c r="BW95" s="54"/>
      <c r="BX95" s="26"/>
      <c r="BY95" s="54"/>
      <c r="BZ95" s="26"/>
      <c r="CA95" s="26"/>
      <c r="CB95" s="26"/>
    </row>
    <row r="96" spans="1:80" ht="17.45" customHeight="1">
      <c r="A96" s="86">
        <f t="shared" si="70"/>
        <v>13.2</v>
      </c>
      <c r="B96" s="179">
        <f t="shared" si="42"/>
        <v>45837</v>
      </c>
      <c r="C96" s="8"/>
      <c r="D96" s="11"/>
      <c r="E96" s="12">
        <v>1</v>
      </c>
      <c r="F96" s="11"/>
      <c r="G96" s="74">
        <f t="shared" si="71"/>
        <v>791</v>
      </c>
      <c r="H96" s="75">
        <f t="shared" si="71"/>
        <v>6211</v>
      </c>
      <c r="I96" s="88">
        <f t="shared" si="57"/>
        <v>0</v>
      </c>
      <c r="J96" s="78">
        <f t="shared" si="58"/>
        <v>1.2626262626262627E-3</v>
      </c>
      <c r="K96" s="78">
        <f t="shared" si="59"/>
        <v>0</v>
      </c>
      <c r="L96" s="78">
        <f t="shared" si="60"/>
        <v>0</v>
      </c>
      <c r="M96" s="78">
        <f t="shared" ca="1" si="61"/>
        <v>9.1428571428571428E-2</v>
      </c>
      <c r="N96" s="78">
        <f t="shared" ca="1" si="62"/>
        <v>1.3472816611190363E-2</v>
      </c>
      <c r="O96" s="78">
        <f t="shared" si="63"/>
        <v>5.0000000000000001E-4</v>
      </c>
      <c r="P96" s="13" t="s">
        <v>186</v>
      </c>
      <c r="Q96" s="8"/>
      <c r="R96" s="13"/>
      <c r="S96" s="89">
        <f t="shared" si="43"/>
        <v>0</v>
      </c>
      <c r="T96" s="75">
        <f t="shared" si="44"/>
        <v>0</v>
      </c>
      <c r="U96" s="90">
        <f t="shared" si="45"/>
        <v>0</v>
      </c>
      <c r="V96" s="82">
        <f t="shared" si="46"/>
        <v>0</v>
      </c>
      <c r="W96" s="8"/>
      <c r="X96" s="8"/>
      <c r="Y96" s="23"/>
      <c r="Z96" s="23"/>
      <c r="AA96" s="23"/>
      <c r="AB96" s="12"/>
      <c r="AC96" s="91">
        <f t="shared" si="47"/>
        <v>0</v>
      </c>
      <c r="AD96" s="75">
        <f t="shared" si="48"/>
        <v>0</v>
      </c>
      <c r="AE96" s="88">
        <f t="shared" si="49"/>
        <v>0</v>
      </c>
      <c r="AF96" s="92">
        <f t="shared" si="50"/>
        <v>0</v>
      </c>
      <c r="AG96" s="93">
        <f t="shared" si="51"/>
        <v>0</v>
      </c>
      <c r="AH96" s="93">
        <f t="shared" si="52"/>
        <v>0</v>
      </c>
      <c r="AI96" s="78">
        <f t="shared" si="53"/>
        <v>0</v>
      </c>
      <c r="AJ96" s="92">
        <f t="shared" si="54"/>
        <v>0</v>
      </c>
      <c r="AK96" s="78">
        <f t="shared" si="55"/>
        <v>0</v>
      </c>
      <c r="AL96" s="11">
        <v>2121</v>
      </c>
      <c r="AM96" s="14">
        <v>0.74</v>
      </c>
      <c r="AN96" s="11">
        <v>1459</v>
      </c>
      <c r="AO96" s="15">
        <v>0.61399999999999999</v>
      </c>
      <c r="AP96" s="11"/>
      <c r="AQ96" s="11"/>
      <c r="AR96" s="11"/>
      <c r="AS96" s="75" t="str">
        <f t="shared" si="64"/>
        <v/>
      </c>
      <c r="AT96" s="75" t="str">
        <f t="shared" ca="1" si="65"/>
        <v/>
      </c>
      <c r="AU96" s="75" t="str">
        <f t="shared" si="66"/>
        <v/>
      </c>
      <c r="AV96" s="75" t="str">
        <f t="shared" ca="1" si="67"/>
        <v/>
      </c>
      <c r="AW96" s="169"/>
      <c r="AX96" s="169"/>
      <c r="AY96" s="75" t="str">
        <f t="shared" si="68"/>
        <v/>
      </c>
      <c r="AZ96" s="169"/>
      <c r="BA96" s="169"/>
      <c r="BB96" s="75" t="str">
        <f t="shared" si="69"/>
        <v/>
      </c>
      <c r="BC96" s="11"/>
      <c r="BH96" s="52"/>
      <c r="BI96" s="52"/>
      <c r="BJ96" s="52"/>
      <c r="BK96" s="52"/>
      <c r="BL96" s="52"/>
      <c r="BM96" s="52"/>
      <c r="BP96" s="54"/>
      <c r="BQ96" s="27"/>
      <c r="BR96" s="27"/>
      <c r="BS96" s="27"/>
      <c r="BT96" s="27"/>
      <c r="BU96" s="27"/>
      <c r="BV96" s="27"/>
      <c r="BW96" s="54"/>
      <c r="BX96" s="26"/>
      <c r="BY96" s="54"/>
      <c r="BZ96" s="26"/>
      <c r="CA96" s="26"/>
      <c r="CB96" s="26"/>
    </row>
    <row r="97" spans="1:80" ht="17.45" customHeight="1">
      <c r="A97" s="94">
        <f t="shared" si="70"/>
        <v>13.3</v>
      </c>
      <c r="B97" s="179">
        <f t="shared" si="42"/>
        <v>45838</v>
      </c>
      <c r="C97" s="8"/>
      <c r="D97" s="11"/>
      <c r="E97" s="12"/>
      <c r="F97" s="11"/>
      <c r="G97" s="74">
        <f t="shared" si="71"/>
        <v>791</v>
      </c>
      <c r="H97" s="75">
        <f t="shared" si="71"/>
        <v>6211</v>
      </c>
      <c r="I97" s="88">
        <f t="shared" si="57"/>
        <v>0</v>
      </c>
      <c r="J97" s="78">
        <f t="shared" si="58"/>
        <v>0</v>
      </c>
      <c r="K97" s="78">
        <f t="shared" si="59"/>
        <v>0</v>
      </c>
      <c r="L97" s="78">
        <f t="shared" si="60"/>
        <v>0</v>
      </c>
      <c r="M97" s="78">
        <f t="shared" ca="1" si="61"/>
        <v>9.1428571428571428E-2</v>
      </c>
      <c r="N97" s="78">
        <f t="shared" ca="1" si="62"/>
        <v>1.3472816611190363E-2</v>
      </c>
      <c r="O97" s="78">
        <f t="shared" si="63"/>
        <v>5.0000000000000001E-4</v>
      </c>
      <c r="P97" s="13" t="s">
        <v>186</v>
      </c>
      <c r="Q97" s="8">
        <v>144</v>
      </c>
      <c r="R97" s="13">
        <v>104</v>
      </c>
      <c r="S97" s="89">
        <f t="shared" si="43"/>
        <v>72</v>
      </c>
      <c r="T97" s="75">
        <f t="shared" si="44"/>
        <v>52</v>
      </c>
      <c r="U97" s="90">
        <f t="shared" si="45"/>
        <v>227.80799999999999</v>
      </c>
      <c r="V97" s="82">
        <f t="shared" si="46"/>
        <v>1291.8879999999999</v>
      </c>
      <c r="W97" s="8"/>
      <c r="X97" s="8"/>
      <c r="Y97" s="23"/>
      <c r="Z97" s="23"/>
      <c r="AA97" s="23"/>
      <c r="AB97" s="12"/>
      <c r="AC97" s="91">
        <f t="shared" si="47"/>
        <v>0</v>
      </c>
      <c r="AD97" s="75">
        <f t="shared" si="48"/>
        <v>0</v>
      </c>
      <c r="AE97" s="88">
        <f t="shared" si="49"/>
        <v>0</v>
      </c>
      <c r="AF97" s="92">
        <f t="shared" si="50"/>
        <v>0</v>
      </c>
      <c r="AG97" s="93">
        <f t="shared" si="51"/>
        <v>0</v>
      </c>
      <c r="AH97" s="93">
        <f t="shared" si="52"/>
        <v>0</v>
      </c>
      <c r="AI97" s="78">
        <f t="shared" si="53"/>
        <v>0</v>
      </c>
      <c r="AJ97" s="92">
        <f t="shared" si="54"/>
        <v>0</v>
      </c>
      <c r="AK97" s="78">
        <f t="shared" si="55"/>
        <v>0</v>
      </c>
      <c r="AL97" s="11"/>
      <c r="AM97" s="14"/>
      <c r="AN97" s="11">
        <v>1346</v>
      </c>
      <c r="AO97" s="15">
        <v>0.68899999999999995</v>
      </c>
      <c r="AP97" s="11"/>
      <c r="AQ97" s="11"/>
      <c r="AR97" s="11"/>
      <c r="AS97" s="75" t="str">
        <f t="shared" si="64"/>
        <v/>
      </c>
      <c r="AT97" s="75" t="str">
        <f t="shared" ca="1" si="65"/>
        <v/>
      </c>
      <c r="AU97" s="75" t="str">
        <f t="shared" si="66"/>
        <v/>
      </c>
      <c r="AV97" s="75" t="str">
        <f t="shared" ca="1" si="67"/>
        <v/>
      </c>
      <c r="AW97" s="169"/>
      <c r="AX97" s="169"/>
      <c r="AY97" s="75" t="str">
        <f t="shared" si="68"/>
        <v/>
      </c>
      <c r="AZ97" s="169"/>
      <c r="BA97" s="169"/>
      <c r="BB97" s="75" t="str">
        <f t="shared" si="69"/>
        <v/>
      </c>
      <c r="BC97" s="11"/>
      <c r="BH97" s="52"/>
      <c r="BI97" s="52"/>
      <c r="BJ97" s="52"/>
      <c r="BK97" s="52"/>
      <c r="BL97" s="52"/>
      <c r="BM97" s="52"/>
      <c r="BP97" s="54"/>
      <c r="BQ97" s="27"/>
      <c r="BR97" s="27"/>
      <c r="BS97" s="27"/>
      <c r="BT97" s="27"/>
      <c r="BU97" s="27"/>
      <c r="BV97" s="27"/>
      <c r="BW97" s="54"/>
      <c r="BX97" s="26"/>
      <c r="BY97" s="54"/>
      <c r="BZ97" s="26"/>
      <c r="CA97" s="26"/>
      <c r="CB97" s="26"/>
    </row>
    <row r="98" spans="1:80" ht="17.45" customHeight="1">
      <c r="A98" s="86">
        <f t="shared" si="70"/>
        <v>13.4</v>
      </c>
      <c r="B98" s="179">
        <f t="shared" si="42"/>
        <v>45839</v>
      </c>
      <c r="C98" s="8"/>
      <c r="D98" s="11"/>
      <c r="E98" s="12">
        <v>1</v>
      </c>
      <c r="F98" s="11">
        <v>1</v>
      </c>
      <c r="G98" s="74">
        <f t="shared" si="71"/>
        <v>790</v>
      </c>
      <c r="H98" s="75">
        <f t="shared" si="71"/>
        <v>6210</v>
      </c>
      <c r="I98" s="88">
        <f t="shared" si="57"/>
        <v>0</v>
      </c>
      <c r="J98" s="78">
        <f t="shared" si="58"/>
        <v>1.2642225031605564E-3</v>
      </c>
      <c r="K98" s="78">
        <f t="shared" si="59"/>
        <v>0</v>
      </c>
      <c r="L98" s="78">
        <f t="shared" si="60"/>
        <v>1.6100466913540493E-4</v>
      </c>
      <c r="M98" s="78">
        <f t="shared" ca="1" si="61"/>
        <v>9.2571428571428568E-2</v>
      </c>
      <c r="N98" s="78">
        <f t="shared" ca="1" si="62"/>
        <v>1.3631320336027897E-2</v>
      </c>
      <c r="O98" s="78">
        <f t="shared" si="63"/>
        <v>5.0000000000000001E-4</v>
      </c>
      <c r="P98" s="13" t="s">
        <v>186</v>
      </c>
      <c r="Q98" s="8"/>
      <c r="R98" s="13"/>
      <c r="S98" s="89">
        <f t="shared" si="43"/>
        <v>0</v>
      </c>
      <c r="T98" s="75">
        <f t="shared" si="44"/>
        <v>0</v>
      </c>
      <c r="U98" s="90">
        <f t="shared" si="45"/>
        <v>0</v>
      </c>
      <c r="V98" s="82">
        <f t="shared" si="46"/>
        <v>0</v>
      </c>
      <c r="W98" s="8"/>
      <c r="X98" s="8"/>
      <c r="Y98" s="23"/>
      <c r="Z98" s="23"/>
      <c r="AA98" s="23"/>
      <c r="AB98" s="12"/>
      <c r="AC98" s="91">
        <f t="shared" si="47"/>
        <v>0</v>
      </c>
      <c r="AD98" s="75">
        <f t="shared" si="48"/>
        <v>0</v>
      </c>
      <c r="AE98" s="88">
        <f t="shared" si="49"/>
        <v>0</v>
      </c>
      <c r="AF98" s="92">
        <f t="shared" si="50"/>
        <v>0</v>
      </c>
      <c r="AG98" s="93">
        <f t="shared" si="51"/>
        <v>0</v>
      </c>
      <c r="AH98" s="93">
        <f t="shared" si="52"/>
        <v>0</v>
      </c>
      <c r="AI98" s="78">
        <f t="shared" si="53"/>
        <v>0</v>
      </c>
      <c r="AJ98" s="92">
        <f t="shared" si="54"/>
        <v>0</v>
      </c>
      <c r="AK98" s="78">
        <f t="shared" si="55"/>
        <v>0</v>
      </c>
      <c r="AL98" s="11"/>
      <c r="AM98" s="14"/>
      <c r="AN98" s="11">
        <v>1362</v>
      </c>
      <c r="AO98" s="15">
        <v>0.71399999999999997</v>
      </c>
      <c r="AP98" s="11"/>
      <c r="AQ98" s="11"/>
      <c r="AR98" s="11"/>
      <c r="AS98" s="75" t="str">
        <f t="shared" si="64"/>
        <v/>
      </c>
      <c r="AT98" s="75" t="str">
        <f t="shared" ca="1" si="65"/>
        <v/>
      </c>
      <c r="AU98" s="75" t="str">
        <f t="shared" si="66"/>
        <v/>
      </c>
      <c r="AV98" s="75" t="str">
        <f t="shared" ca="1" si="67"/>
        <v/>
      </c>
      <c r="AW98" s="169"/>
      <c r="AX98" s="169"/>
      <c r="AY98" s="75" t="str">
        <f t="shared" si="68"/>
        <v/>
      </c>
      <c r="AZ98" s="169"/>
      <c r="BA98" s="169"/>
      <c r="BB98" s="75" t="str">
        <f t="shared" si="69"/>
        <v/>
      </c>
      <c r="BC98" s="11"/>
      <c r="BH98" s="52"/>
      <c r="BI98" s="52"/>
      <c r="BJ98" s="52"/>
      <c r="BK98" s="52"/>
      <c r="BL98" s="52"/>
      <c r="BM98" s="52"/>
      <c r="BP98" s="54"/>
      <c r="BQ98" s="27"/>
      <c r="BR98" s="27"/>
      <c r="BS98" s="27"/>
      <c r="BT98" s="27"/>
      <c r="BU98" s="27"/>
      <c r="BV98" s="27"/>
      <c r="BW98" s="54"/>
      <c r="BX98" s="26"/>
      <c r="BY98" s="54"/>
      <c r="BZ98" s="26"/>
      <c r="CA98" s="26"/>
      <c r="CB98" s="26"/>
    </row>
    <row r="99" spans="1:80" ht="17.45" customHeight="1">
      <c r="A99" s="94">
        <f t="shared" si="70"/>
        <v>13.5</v>
      </c>
      <c r="B99" s="179">
        <f t="shared" si="42"/>
        <v>45840</v>
      </c>
      <c r="C99" s="8"/>
      <c r="D99" s="11"/>
      <c r="E99" s="12"/>
      <c r="F99" s="11"/>
      <c r="G99" s="74">
        <f t="shared" si="71"/>
        <v>790</v>
      </c>
      <c r="H99" s="75">
        <f t="shared" si="71"/>
        <v>6210</v>
      </c>
      <c r="I99" s="88">
        <f t="shared" si="57"/>
        <v>0</v>
      </c>
      <c r="J99" s="78">
        <f t="shared" si="58"/>
        <v>0</v>
      </c>
      <c r="K99" s="78">
        <f t="shared" si="59"/>
        <v>0</v>
      </c>
      <c r="L99" s="78">
        <f t="shared" si="60"/>
        <v>0</v>
      </c>
      <c r="M99" s="78">
        <f t="shared" ca="1" si="61"/>
        <v>9.2571428571428568E-2</v>
      </c>
      <c r="N99" s="78">
        <f t="shared" ca="1" si="62"/>
        <v>1.3631320336027897E-2</v>
      </c>
      <c r="O99" s="78">
        <f t="shared" si="63"/>
        <v>5.0000000000000001E-4</v>
      </c>
      <c r="P99" s="13" t="s">
        <v>186</v>
      </c>
      <c r="Q99" s="8">
        <v>144</v>
      </c>
      <c r="R99" s="13">
        <v>104</v>
      </c>
      <c r="S99" s="89">
        <f t="shared" si="43"/>
        <v>72</v>
      </c>
      <c r="T99" s="75">
        <f t="shared" si="44"/>
        <v>52</v>
      </c>
      <c r="U99" s="90">
        <f t="shared" si="45"/>
        <v>227.52</v>
      </c>
      <c r="V99" s="82">
        <f t="shared" si="46"/>
        <v>1291.68</v>
      </c>
      <c r="W99" s="8"/>
      <c r="X99" s="8"/>
      <c r="Y99" s="23"/>
      <c r="Z99" s="23"/>
      <c r="AA99" s="23"/>
      <c r="AB99" s="12"/>
      <c r="AC99" s="91">
        <f t="shared" si="47"/>
        <v>0</v>
      </c>
      <c r="AD99" s="75">
        <f t="shared" si="48"/>
        <v>0</v>
      </c>
      <c r="AE99" s="88">
        <f t="shared" si="49"/>
        <v>0</v>
      </c>
      <c r="AF99" s="92">
        <f t="shared" si="50"/>
        <v>0</v>
      </c>
      <c r="AG99" s="93">
        <f t="shared" si="51"/>
        <v>0</v>
      </c>
      <c r="AH99" s="93">
        <f t="shared" si="52"/>
        <v>0</v>
      </c>
      <c r="AI99" s="78">
        <f t="shared" si="53"/>
        <v>0</v>
      </c>
      <c r="AJ99" s="92">
        <f t="shared" si="54"/>
        <v>0</v>
      </c>
      <c r="AK99" s="78">
        <f t="shared" si="55"/>
        <v>0</v>
      </c>
      <c r="AL99" s="11"/>
      <c r="AM99" s="14"/>
      <c r="AN99" s="11"/>
      <c r="AO99" s="15"/>
      <c r="AP99" s="11"/>
      <c r="AQ99" s="11"/>
      <c r="AR99" s="11"/>
      <c r="AS99" s="75" t="str">
        <f t="shared" si="64"/>
        <v/>
      </c>
      <c r="AT99" s="75" t="str">
        <f t="shared" ca="1" si="65"/>
        <v/>
      </c>
      <c r="AU99" s="75" t="str">
        <f t="shared" si="66"/>
        <v/>
      </c>
      <c r="AV99" s="75" t="str">
        <f t="shared" ca="1" si="67"/>
        <v/>
      </c>
      <c r="AW99" s="169"/>
      <c r="AX99" s="169"/>
      <c r="AY99" s="75" t="str">
        <f t="shared" si="68"/>
        <v/>
      </c>
      <c r="AZ99" s="169"/>
      <c r="BA99" s="169"/>
      <c r="BB99" s="75" t="str">
        <f t="shared" si="69"/>
        <v/>
      </c>
      <c r="BC99" s="11"/>
      <c r="BH99" s="52"/>
      <c r="BI99" s="52"/>
      <c r="BJ99" s="52"/>
      <c r="BK99" s="52"/>
      <c r="BL99" s="52"/>
      <c r="BM99" s="52"/>
      <c r="BP99" s="54"/>
      <c r="BQ99" s="27"/>
      <c r="BR99" s="27"/>
      <c r="BS99" s="27"/>
      <c r="BT99" s="27"/>
      <c r="BU99" s="27"/>
      <c r="BV99" s="27"/>
      <c r="BW99" s="54"/>
      <c r="BX99" s="26"/>
      <c r="BY99" s="54"/>
      <c r="BZ99" s="26"/>
      <c r="CA99" s="26"/>
      <c r="CB99" s="26"/>
    </row>
    <row r="100" spans="1:80" ht="17.45" customHeight="1">
      <c r="A100" s="86">
        <f t="shared" si="70"/>
        <v>13.600000000000001</v>
      </c>
      <c r="B100" s="179">
        <f t="shared" si="42"/>
        <v>45841</v>
      </c>
      <c r="C100" s="8"/>
      <c r="D100" s="11"/>
      <c r="E100" s="12"/>
      <c r="F100" s="11"/>
      <c r="G100" s="74">
        <f t="shared" si="71"/>
        <v>790</v>
      </c>
      <c r="H100" s="75">
        <f t="shared" si="71"/>
        <v>6210</v>
      </c>
      <c r="I100" s="88">
        <f t="shared" si="57"/>
        <v>0</v>
      </c>
      <c r="J100" s="78">
        <f t="shared" si="58"/>
        <v>0</v>
      </c>
      <c r="K100" s="78">
        <f t="shared" si="59"/>
        <v>0</v>
      </c>
      <c r="L100" s="78">
        <f t="shared" si="60"/>
        <v>0</v>
      </c>
      <c r="M100" s="78">
        <f t="shared" ca="1" si="61"/>
        <v>9.2571428571428568E-2</v>
      </c>
      <c r="N100" s="78">
        <f t="shared" ca="1" si="62"/>
        <v>1.3631320336027897E-2</v>
      </c>
      <c r="O100" s="78">
        <f t="shared" si="63"/>
        <v>5.0000000000000001E-4</v>
      </c>
      <c r="P100" s="13" t="s">
        <v>186</v>
      </c>
      <c r="Q100" s="8"/>
      <c r="R100" s="13"/>
      <c r="S100" s="89">
        <f t="shared" si="43"/>
        <v>0</v>
      </c>
      <c r="T100" s="75">
        <f t="shared" si="44"/>
        <v>0</v>
      </c>
      <c r="U100" s="90">
        <f t="shared" si="45"/>
        <v>0</v>
      </c>
      <c r="V100" s="82">
        <f t="shared" si="46"/>
        <v>0</v>
      </c>
      <c r="W100" s="8"/>
      <c r="X100" s="8"/>
      <c r="Y100" s="23"/>
      <c r="Z100" s="23"/>
      <c r="AA100" s="23"/>
      <c r="AB100" s="12"/>
      <c r="AC100" s="91">
        <f t="shared" si="47"/>
        <v>0</v>
      </c>
      <c r="AD100" s="75">
        <f t="shared" si="48"/>
        <v>0</v>
      </c>
      <c r="AE100" s="88">
        <f t="shared" si="49"/>
        <v>0</v>
      </c>
      <c r="AF100" s="92">
        <f t="shared" si="50"/>
        <v>0</v>
      </c>
      <c r="AG100" s="93">
        <f t="shared" si="51"/>
        <v>0</v>
      </c>
      <c r="AH100" s="93">
        <f t="shared" si="52"/>
        <v>0</v>
      </c>
      <c r="AI100" s="78">
        <f t="shared" si="53"/>
        <v>0</v>
      </c>
      <c r="AJ100" s="92">
        <f t="shared" si="54"/>
        <v>0</v>
      </c>
      <c r="AK100" s="78">
        <f t="shared" si="55"/>
        <v>0</v>
      </c>
      <c r="AL100" s="11"/>
      <c r="AM100" s="14"/>
      <c r="AN100" s="11"/>
      <c r="AO100" s="15"/>
      <c r="AP100" s="11"/>
      <c r="AQ100" s="11"/>
      <c r="AR100" s="11"/>
      <c r="AS100" s="75" t="str">
        <f t="shared" si="64"/>
        <v/>
      </c>
      <c r="AT100" s="75" t="str">
        <f t="shared" ca="1" si="65"/>
        <v/>
      </c>
      <c r="AU100" s="75" t="str">
        <f t="shared" si="66"/>
        <v/>
      </c>
      <c r="AV100" s="75" t="str">
        <f t="shared" ca="1" si="67"/>
        <v/>
      </c>
      <c r="AW100" s="169"/>
      <c r="AX100" s="169"/>
      <c r="AY100" s="75" t="str">
        <f t="shared" si="68"/>
        <v/>
      </c>
      <c r="AZ100" s="169"/>
      <c r="BA100" s="169"/>
      <c r="BB100" s="75" t="str">
        <f t="shared" si="69"/>
        <v/>
      </c>
      <c r="BC100" s="11"/>
      <c r="BH100" s="52"/>
      <c r="BI100" s="52"/>
      <c r="BJ100" s="52"/>
      <c r="BK100" s="52"/>
      <c r="BL100" s="52"/>
      <c r="BM100" s="52"/>
      <c r="BP100" s="54"/>
      <c r="BQ100" s="27"/>
      <c r="BR100" s="27"/>
      <c r="BS100" s="27"/>
      <c r="BT100" s="27"/>
      <c r="BU100" s="27"/>
      <c r="BV100" s="27"/>
      <c r="BW100" s="54"/>
      <c r="BX100" s="26"/>
      <c r="BY100" s="54"/>
      <c r="BZ100" s="26"/>
      <c r="CA100" s="26"/>
      <c r="CB100" s="26"/>
    </row>
    <row r="101" spans="1:80" ht="17.45" customHeight="1" thickBot="1">
      <c r="A101" s="94">
        <f t="shared" si="70"/>
        <v>13.700000000000001</v>
      </c>
      <c r="B101" s="180">
        <f t="shared" si="42"/>
        <v>45842</v>
      </c>
      <c r="C101" s="16"/>
      <c r="D101" s="17"/>
      <c r="E101" s="18"/>
      <c r="F101" s="17"/>
      <c r="G101" s="96">
        <f t="shared" si="71"/>
        <v>790</v>
      </c>
      <c r="H101" s="97">
        <f t="shared" si="71"/>
        <v>6210</v>
      </c>
      <c r="I101" s="98">
        <f t="shared" si="57"/>
        <v>0</v>
      </c>
      <c r="J101" s="99">
        <f t="shared" si="58"/>
        <v>0</v>
      </c>
      <c r="K101" s="99">
        <f t="shared" si="59"/>
        <v>0</v>
      </c>
      <c r="L101" s="99">
        <f t="shared" si="60"/>
        <v>0</v>
      </c>
      <c r="M101" s="99">
        <f t="shared" ca="1" si="61"/>
        <v>9.2571428571428568E-2</v>
      </c>
      <c r="N101" s="99">
        <f t="shared" ca="1" si="62"/>
        <v>1.3631320336027897E-2</v>
      </c>
      <c r="O101" s="99">
        <f t="shared" si="63"/>
        <v>5.0000000000000001E-4</v>
      </c>
      <c r="P101" s="19" t="s">
        <v>186</v>
      </c>
      <c r="Q101" s="16">
        <v>148</v>
      </c>
      <c r="R101" s="19">
        <v>110</v>
      </c>
      <c r="S101" s="89">
        <f t="shared" si="43"/>
        <v>74</v>
      </c>
      <c r="T101" s="75">
        <f t="shared" si="44"/>
        <v>55</v>
      </c>
      <c r="U101" s="100">
        <f t="shared" si="45"/>
        <v>233.84</v>
      </c>
      <c r="V101" s="101">
        <f t="shared" si="46"/>
        <v>1366.2</v>
      </c>
      <c r="W101" s="16"/>
      <c r="X101" s="16"/>
      <c r="Y101" s="23"/>
      <c r="Z101" s="23"/>
      <c r="AA101" s="23"/>
      <c r="AB101" s="12"/>
      <c r="AC101" s="102">
        <f t="shared" si="47"/>
        <v>0</v>
      </c>
      <c r="AD101" s="97">
        <f t="shared" si="48"/>
        <v>0</v>
      </c>
      <c r="AE101" s="98">
        <f t="shared" si="49"/>
        <v>0</v>
      </c>
      <c r="AF101" s="103">
        <f t="shared" si="50"/>
        <v>0</v>
      </c>
      <c r="AG101" s="104">
        <f t="shared" si="51"/>
        <v>0</v>
      </c>
      <c r="AH101" s="104">
        <f t="shared" si="52"/>
        <v>0</v>
      </c>
      <c r="AI101" s="99">
        <f t="shared" si="53"/>
        <v>0</v>
      </c>
      <c r="AJ101" s="103">
        <f t="shared" si="54"/>
        <v>0</v>
      </c>
      <c r="AK101" s="99">
        <f t="shared" si="55"/>
        <v>0</v>
      </c>
      <c r="AL101" s="17"/>
      <c r="AM101" s="20"/>
      <c r="AN101" s="17"/>
      <c r="AO101" s="21"/>
      <c r="AP101" s="17"/>
      <c r="AQ101" s="17"/>
      <c r="AR101" s="17"/>
      <c r="AS101" s="97" t="str">
        <f t="shared" si="64"/>
        <v/>
      </c>
      <c r="AT101" s="97" t="str">
        <f t="shared" ca="1" si="65"/>
        <v/>
      </c>
      <c r="AU101" s="97" t="str">
        <f t="shared" si="66"/>
        <v/>
      </c>
      <c r="AV101" s="97" t="str">
        <f t="shared" ca="1" si="67"/>
        <v/>
      </c>
      <c r="AW101" s="167"/>
      <c r="AX101" s="167"/>
      <c r="AY101" s="97" t="str">
        <f t="shared" si="68"/>
        <v/>
      </c>
      <c r="AZ101" s="167"/>
      <c r="BA101" s="167"/>
      <c r="BB101" s="97" t="str">
        <f t="shared" si="69"/>
        <v/>
      </c>
      <c r="BC101" s="17"/>
      <c r="BH101" s="52"/>
      <c r="BI101" s="52"/>
      <c r="BJ101" s="52"/>
      <c r="BK101" s="52"/>
      <c r="BL101" s="52"/>
      <c r="BM101" s="52"/>
      <c r="BP101" s="54"/>
      <c r="BQ101" s="27"/>
      <c r="BR101" s="27"/>
      <c r="BS101" s="27"/>
      <c r="BT101" s="27"/>
      <c r="BU101" s="27"/>
      <c r="BV101" s="27"/>
      <c r="BW101" s="54"/>
      <c r="BX101" s="26"/>
      <c r="BY101" s="54"/>
      <c r="BZ101" s="26"/>
      <c r="CA101" s="26"/>
      <c r="CB101" s="26"/>
    </row>
    <row r="102" spans="1:80" ht="17.45" customHeight="1" thickTop="1">
      <c r="A102" s="105">
        <f>A95+1</f>
        <v>14.1</v>
      </c>
      <c r="B102" s="178">
        <f>B101+1</f>
        <v>45843</v>
      </c>
      <c r="C102" s="4"/>
      <c r="D102" s="5"/>
      <c r="E102" s="6"/>
      <c r="F102" s="5"/>
      <c r="G102" s="74">
        <f t="shared" si="71"/>
        <v>790</v>
      </c>
      <c r="H102" s="75">
        <f t="shared" si="71"/>
        <v>6210</v>
      </c>
      <c r="I102" s="76">
        <f t="shared" si="57"/>
        <v>0</v>
      </c>
      <c r="J102" s="77">
        <f t="shared" si="58"/>
        <v>0</v>
      </c>
      <c r="K102" s="77">
        <f t="shared" si="59"/>
        <v>0</v>
      </c>
      <c r="L102" s="77">
        <f t="shared" si="60"/>
        <v>0</v>
      </c>
      <c r="M102" s="78">
        <f t="shared" ca="1" si="61"/>
        <v>9.2571428571428568E-2</v>
      </c>
      <c r="N102" s="78">
        <f t="shared" ca="1" si="62"/>
        <v>1.3631320336027897E-2</v>
      </c>
      <c r="O102" s="78">
        <f t="shared" si="63"/>
        <v>5.0000000000000001E-4</v>
      </c>
      <c r="P102" s="13" t="s">
        <v>186</v>
      </c>
      <c r="Q102" s="8"/>
      <c r="R102" s="13"/>
      <c r="S102" s="79">
        <f t="shared" si="43"/>
        <v>0</v>
      </c>
      <c r="T102" s="80">
        <f t="shared" si="44"/>
        <v>0</v>
      </c>
      <c r="U102" s="90">
        <f t="shared" si="45"/>
        <v>0</v>
      </c>
      <c r="V102" s="82">
        <f t="shared" si="46"/>
        <v>0</v>
      </c>
      <c r="W102" s="4"/>
      <c r="X102" s="4"/>
      <c r="Y102" s="22"/>
      <c r="Z102" s="22"/>
      <c r="AA102" s="22"/>
      <c r="AB102" s="6"/>
      <c r="AC102" s="83">
        <f t="shared" si="47"/>
        <v>0</v>
      </c>
      <c r="AD102" s="80">
        <f t="shared" si="48"/>
        <v>0</v>
      </c>
      <c r="AE102" s="76">
        <f t="shared" si="49"/>
        <v>0</v>
      </c>
      <c r="AF102" s="84">
        <f t="shared" si="50"/>
        <v>0</v>
      </c>
      <c r="AG102" s="85">
        <f t="shared" si="51"/>
        <v>0</v>
      </c>
      <c r="AH102" s="85">
        <f t="shared" si="52"/>
        <v>0</v>
      </c>
      <c r="AI102" s="77">
        <f t="shared" si="53"/>
        <v>0</v>
      </c>
      <c r="AJ102" s="84">
        <f t="shared" si="54"/>
        <v>0</v>
      </c>
      <c r="AK102" s="77">
        <f t="shared" si="55"/>
        <v>0</v>
      </c>
      <c r="AL102" s="5">
        <v>2354</v>
      </c>
      <c r="AM102" s="9">
        <v>0.71399999999999997</v>
      </c>
      <c r="AN102" s="5">
        <v>1395</v>
      </c>
      <c r="AO102" s="10">
        <v>0.61399999999999999</v>
      </c>
      <c r="AP102" s="5"/>
      <c r="AQ102" s="5"/>
      <c r="AR102" s="5"/>
      <c r="AS102" s="80" t="str">
        <f t="shared" si="64"/>
        <v/>
      </c>
      <c r="AT102" s="80" t="str">
        <f t="shared" ca="1" si="65"/>
        <v/>
      </c>
      <c r="AU102" s="80" t="str">
        <f t="shared" si="66"/>
        <v/>
      </c>
      <c r="AV102" s="80" t="str">
        <f t="shared" ca="1" si="67"/>
        <v/>
      </c>
      <c r="AW102" s="165"/>
      <c r="AX102" s="165"/>
      <c r="AY102" s="80" t="str">
        <f t="shared" si="68"/>
        <v/>
      </c>
      <c r="AZ102" s="165"/>
      <c r="BA102" s="165"/>
      <c r="BB102" s="80" t="str">
        <f t="shared" si="69"/>
        <v/>
      </c>
      <c r="BC102" s="5"/>
      <c r="BH102" s="52"/>
      <c r="BI102" s="52"/>
      <c r="BJ102" s="52"/>
      <c r="BK102" s="52"/>
      <c r="BL102" s="52"/>
      <c r="BM102" s="52"/>
      <c r="BP102" s="54"/>
      <c r="BQ102" s="27"/>
      <c r="BR102" s="27"/>
      <c r="BS102" s="27"/>
      <c r="BT102" s="27"/>
      <c r="BU102" s="27"/>
      <c r="BV102" s="27"/>
      <c r="BW102" s="54"/>
      <c r="BX102" s="26"/>
      <c r="BY102" s="54"/>
      <c r="BZ102" s="26"/>
      <c r="CA102" s="26"/>
      <c r="CB102" s="26"/>
    </row>
    <row r="103" spans="1:80" ht="17.45" customHeight="1">
      <c r="A103" s="94">
        <f t="shared" si="70"/>
        <v>14.2</v>
      </c>
      <c r="B103" s="179">
        <f t="shared" si="42"/>
        <v>45844</v>
      </c>
      <c r="C103" s="8"/>
      <c r="D103" s="11"/>
      <c r="E103" s="12"/>
      <c r="F103" s="11">
        <v>1</v>
      </c>
      <c r="G103" s="74">
        <f t="shared" si="71"/>
        <v>790</v>
      </c>
      <c r="H103" s="75">
        <f t="shared" si="71"/>
        <v>6209</v>
      </c>
      <c r="I103" s="88">
        <f t="shared" si="57"/>
        <v>0</v>
      </c>
      <c r="J103" s="78">
        <f t="shared" si="58"/>
        <v>0</v>
      </c>
      <c r="K103" s="78">
        <f t="shared" si="59"/>
        <v>0</v>
      </c>
      <c r="L103" s="78">
        <f t="shared" si="60"/>
        <v>1.6103059581320451E-4</v>
      </c>
      <c r="M103" s="78">
        <f t="shared" ca="1" si="61"/>
        <v>9.2571428571428568E-2</v>
      </c>
      <c r="N103" s="78">
        <f t="shared" ca="1" si="62"/>
        <v>1.378982406086543E-2</v>
      </c>
      <c r="O103" s="78">
        <f t="shared" si="63"/>
        <v>5.0000000000000001E-4</v>
      </c>
      <c r="P103" s="13" t="s">
        <v>186</v>
      </c>
      <c r="Q103" s="8">
        <v>148</v>
      </c>
      <c r="R103" s="13">
        <v>110</v>
      </c>
      <c r="S103" s="89">
        <f t="shared" si="43"/>
        <v>74</v>
      </c>
      <c r="T103" s="75">
        <f t="shared" si="44"/>
        <v>55</v>
      </c>
      <c r="U103" s="90">
        <f t="shared" si="45"/>
        <v>233.84</v>
      </c>
      <c r="V103" s="82">
        <f t="shared" si="46"/>
        <v>1365.98</v>
      </c>
      <c r="W103" s="8"/>
      <c r="X103" s="8"/>
      <c r="Y103" s="23"/>
      <c r="Z103" s="23"/>
      <c r="AA103" s="23"/>
      <c r="AB103" s="12"/>
      <c r="AC103" s="91">
        <f t="shared" si="47"/>
        <v>0</v>
      </c>
      <c r="AD103" s="75">
        <f t="shared" si="48"/>
        <v>0</v>
      </c>
      <c r="AE103" s="88">
        <f t="shared" si="49"/>
        <v>0</v>
      </c>
      <c r="AF103" s="92">
        <f t="shared" si="50"/>
        <v>0</v>
      </c>
      <c r="AG103" s="93">
        <f t="shared" si="51"/>
        <v>0</v>
      </c>
      <c r="AH103" s="93">
        <f t="shared" si="52"/>
        <v>0</v>
      </c>
      <c r="AI103" s="78">
        <f t="shared" si="53"/>
        <v>0</v>
      </c>
      <c r="AJ103" s="92">
        <f t="shared" si="54"/>
        <v>0</v>
      </c>
      <c r="AK103" s="78">
        <f t="shared" si="55"/>
        <v>0</v>
      </c>
      <c r="AL103" s="11">
        <v>2239</v>
      </c>
      <c r="AM103" s="14">
        <v>0.58599999999999997</v>
      </c>
      <c r="AN103" s="11">
        <v>1556</v>
      </c>
      <c r="AO103" s="15">
        <v>0.64300000000000002</v>
      </c>
      <c r="AP103" s="11"/>
      <c r="AQ103" s="11"/>
      <c r="AR103" s="11"/>
      <c r="AS103" s="75" t="str">
        <f t="shared" si="64"/>
        <v/>
      </c>
      <c r="AT103" s="75" t="str">
        <f t="shared" ca="1" si="65"/>
        <v/>
      </c>
      <c r="AU103" s="75" t="str">
        <f t="shared" si="66"/>
        <v/>
      </c>
      <c r="AV103" s="75" t="str">
        <f t="shared" ca="1" si="67"/>
        <v/>
      </c>
      <c r="AW103" s="169"/>
      <c r="AX103" s="169"/>
      <c r="AY103" s="75" t="str">
        <f t="shared" si="68"/>
        <v/>
      </c>
      <c r="AZ103" s="169"/>
      <c r="BA103" s="169"/>
      <c r="BB103" s="75" t="str">
        <f t="shared" si="69"/>
        <v/>
      </c>
      <c r="BC103" s="11"/>
      <c r="BH103" s="52"/>
      <c r="BI103" s="52"/>
      <c r="BJ103" s="52"/>
      <c r="BK103" s="52"/>
      <c r="BL103" s="52"/>
      <c r="BM103" s="52"/>
      <c r="BP103" s="54"/>
      <c r="BQ103" s="27"/>
      <c r="BR103" s="27"/>
      <c r="BS103" s="27"/>
      <c r="BT103" s="27"/>
      <c r="BU103" s="27"/>
      <c r="BV103" s="27"/>
      <c r="BW103" s="54"/>
      <c r="BX103" s="26"/>
      <c r="BY103" s="54"/>
      <c r="BZ103" s="26"/>
      <c r="CA103" s="26"/>
      <c r="CB103" s="26"/>
    </row>
    <row r="104" spans="1:80" ht="17.45" customHeight="1">
      <c r="A104" s="86">
        <f t="shared" si="70"/>
        <v>14.3</v>
      </c>
      <c r="B104" s="179">
        <f t="shared" si="42"/>
        <v>45845</v>
      </c>
      <c r="C104" s="8"/>
      <c r="D104" s="11"/>
      <c r="E104" s="12"/>
      <c r="F104" s="11"/>
      <c r="G104" s="74">
        <f t="shared" si="71"/>
        <v>790</v>
      </c>
      <c r="H104" s="75">
        <f t="shared" si="71"/>
        <v>6209</v>
      </c>
      <c r="I104" s="88">
        <f t="shared" si="57"/>
        <v>0</v>
      </c>
      <c r="J104" s="78">
        <f t="shared" si="58"/>
        <v>0</v>
      </c>
      <c r="K104" s="78">
        <f t="shared" si="59"/>
        <v>0</v>
      </c>
      <c r="L104" s="78">
        <f t="shared" si="60"/>
        <v>0</v>
      </c>
      <c r="M104" s="78">
        <f t="shared" ca="1" si="61"/>
        <v>9.2571428571428568E-2</v>
      </c>
      <c r="N104" s="78">
        <f t="shared" ca="1" si="62"/>
        <v>1.378982406086543E-2</v>
      </c>
      <c r="O104" s="78">
        <f t="shared" si="63"/>
        <v>5.0000000000000001E-4</v>
      </c>
      <c r="P104" s="13" t="s">
        <v>186</v>
      </c>
      <c r="Q104" s="8"/>
      <c r="R104" s="13"/>
      <c r="S104" s="89">
        <f t="shared" si="43"/>
        <v>0</v>
      </c>
      <c r="T104" s="75">
        <f t="shared" si="44"/>
        <v>0</v>
      </c>
      <c r="U104" s="90">
        <f t="shared" si="45"/>
        <v>0</v>
      </c>
      <c r="V104" s="82">
        <f t="shared" si="46"/>
        <v>0</v>
      </c>
      <c r="W104" s="8"/>
      <c r="X104" s="8"/>
      <c r="Y104" s="23"/>
      <c r="Z104" s="23"/>
      <c r="AA104" s="23"/>
      <c r="AB104" s="12"/>
      <c r="AC104" s="91">
        <f t="shared" si="47"/>
        <v>0</v>
      </c>
      <c r="AD104" s="75">
        <f t="shared" si="48"/>
        <v>0</v>
      </c>
      <c r="AE104" s="88">
        <f t="shared" si="49"/>
        <v>0</v>
      </c>
      <c r="AF104" s="92">
        <f t="shared" si="50"/>
        <v>0</v>
      </c>
      <c r="AG104" s="93">
        <f t="shared" si="51"/>
        <v>0</v>
      </c>
      <c r="AH104" s="93">
        <f t="shared" si="52"/>
        <v>0</v>
      </c>
      <c r="AI104" s="78">
        <f t="shared" si="53"/>
        <v>0</v>
      </c>
      <c r="AJ104" s="92">
        <f t="shared" si="54"/>
        <v>0</v>
      </c>
      <c r="AK104" s="78">
        <f t="shared" si="55"/>
        <v>0</v>
      </c>
      <c r="AL104" s="11"/>
      <c r="AM104" s="14"/>
      <c r="AN104" s="11">
        <v>1514</v>
      </c>
      <c r="AO104" s="15">
        <v>0.62</v>
      </c>
      <c r="AP104" s="11"/>
      <c r="AQ104" s="11"/>
      <c r="AR104" s="11"/>
      <c r="AS104" s="75" t="str">
        <f t="shared" si="64"/>
        <v/>
      </c>
      <c r="AT104" s="75" t="str">
        <f t="shared" ca="1" si="65"/>
        <v/>
      </c>
      <c r="AU104" s="75" t="str">
        <f t="shared" si="66"/>
        <v/>
      </c>
      <c r="AV104" s="75" t="str">
        <f t="shared" ca="1" si="67"/>
        <v/>
      </c>
      <c r="AW104" s="169"/>
      <c r="AX104" s="169"/>
      <c r="AY104" s="75" t="str">
        <f t="shared" si="68"/>
        <v/>
      </c>
      <c r="AZ104" s="169"/>
      <c r="BA104" s="169"/>
      <c r="BB104" s="75" t="str">
        <f t="shared" si="69"/>
        <v/>
      </c>
      <c r="BC104" s="11"/>
      <c r="BH104" s="52"/>
      <c r="BI104" s="52"/>
      <c r="BJ104" s="52"/>
      <c r="BK104" s="52"/>
      <c r="BL104" s="52"/>
      <c r="BM104" s="52"/>
      <c r="BP104" s="54"/>
      <c r="BQ104" s="27"/>
      <c r="BR104" s="27"/>
      <c r="BS104" s="27"/>
      <c r="BT104" s="27"/>
      <c r="BU104" s="27"/>
      <c r="BV104" s="27"/>
      <c r="BW104" s="54"/>
      <c r="BX104" s="26"/>
      <c r="BY104" s="54"/>
      <c r="BZ104" s="26"/>
      <c r="CA104" s="26"/>
      <c r="CB104" s="26"/>
    </row>
    <row r="105" spans="1:80" ht="17.45" customHeight="1">
      <c r="A105" s="94">
        <f t="shared" si="70"/>
        <v>14.4</v>
      </c>
      <c r="B105" s="179">
        <f t="shared" si="42"/>
        <v>45846</v>
      </c>
      <c r="C105" s="8"/>
      <c r="D105" s="11"/>
      <c r="E105" s="12"/>
      <c r="F105" s="11"/>
      <c r="G105" s="74">
        <f t="shared" si="71"/>
        <v>790</v>
      </c>
      <c r="H105" s="75">
        <f t="shared" si="71"/>
        <v>6209</v>
      </c>
      <c r="I105" s="88">
        <f t="shared" si="57"/>
        <v>0</v>
      </c>
      <c r="J105" s="78">
        <f t="shared" si="58"/>
        <v>0</v>
      </c>
      <c r="K105" s="78">
        <f t="shared" si="59"/>
        <v>0</v>
      </c>
      <c r="L105" s="78">
        <f t="shared" si="60"/>
        <v>0</v>
      </c>
      <c r="M105" s="78">
        <f t="shared" ca="1" si="61"/>
        <v>9.2571428571428568E-2</v>
      </c>
      <c r="N105" s="78">
        <f t="shared" ca="1" si="62"/>
        <v>1.378982406086543E-2</v>
      </c>
      <c r="O105" s="78">
        <f t="shared" si="63"/>
        <v>5.0000000000000001E-4</v>
      </c>
      <c r="P105" s="13" t="s">
        <v>186</v>
      </c>
      <c r="Q105" s="8">
        <v>148</v>
      </c>
      <c r="R105" s="13">
        <v>110</v>
      </c>
      <c r="S105" s="89">
        <f t="shared" si="43"/>
        <v>74</v>
      </c>
      <c r="T105" s="75">
        <f t="shared" si="44"/>
        <v>55</v>
      </c>
      <c r="U105" s="90">
        <f t="shared" si="45"/>
        <v>233.84</v>
      </c>
      <c r="V105" s="82">
        <f t="shared" si="46"/>
        <v>1365.98</v>
      </c>
      <c r="W105" s="8"/>
      <c r="X105" s="8"/>
      <c r="Y105" s="23"/>
      <c r="Z105" s="23"/>
      <c r="AA105" s="23"/>
      <c r="AB105" s="12"/>
      <c r="AC105" s="91">
        <f t="shared" si="47"/>
        <v>0</v>
      </c>
      <c r="AD105" s="75">
        <f t="shared" si="48"/>
        <v>0</v>
      </c>
      <c r="AE105" s="88">
        <f t="shared" si="49"/>
        <v>0</v>
      </c>
      <c r="AF105" s="92">
        <f t="shared" si="50"/>
        <v>0</v>
      </c>
      <c r="AG105" s="93">
        <f t="shared" si="51"/>
        <v>0</v>
      </c>
      <c r="AH105" s="93">
        <f t="shared" si="52"/>
        <v>0</v>
      </c>
      <c r="AI105" s="78">
        <f t="shared" si="53"/>
        <v>0</v>
      </c>
      <c r="AJ105" s="92">
        <f t="shared" si="54"/>
        <v>0</v>
      </c>
      <c r="AK105" s="78">
        <f t="shared" si="55"/>
        <v>0</v>
      </c>
      <c r="AL105" s="11"/>
      <c r="AM105" s="14"/>
      <c r="AN105" s="11">
        <v>1449</v>
      </c>
      <c r="AO105" s="15">
        <v>0.72899999999999998</v>
      </c>
      <c r="AP105" s="11"/>
      <c r="AQ105" s="11"/>
      <c r="AR105" s="11"/>
      <c r="AS105" s="75" t="str">
        <f t="shared" si="64"/>
        <v/>
      </c>
      <c r="AT105" s="75" t="str">
        <f t="shared" ca="1" si="65"/>
        <v/>
      </c>
      <c r="AU105" s="75" t="str">
        <f t="shared" si="66"/>
        <v/>
      </c>
      <c r="AV105" s="75" t="str">
        <f t="shared" ca="1" si="67"/>
        <v/>
      </c>
      <c r="AW105" s="169"/>
      <c r="AX105" s="169"/>
      <c r="AY105" s="75" t="str">
        <f t="shared" si="68"/>
        <v/>
      </c>
      <c r="AZ105" s="169"/>
      <c r="BA105" s="169"/>
      <c r="BB105" s="75" t="str">
        <f t="shared" si="69"/>
        <v/>
      </c>
      <c r="BC105" s="11"/>
      <c r="BH105" s="52"/>
      <c r="BI105" s="52"/>
      <c r="BJ105" s="52"/>
      <c r="BK105" s="52"/>
      <c r="BL105" s="52"/>
      <c r="BM105" s="52"/>
      <c r="BP105" s="54"/>
      <c r="BQ105" s="27"/>
      <c r="BR105" s="27"/>
      <c r="BS105" s="27"/>
      <c r="BT105" s="27"/>
      <c r="BU105" s="27"/>
      <c r="BV105" s="27"/>
      <c r="BW105" s="54"/>
      <c r="BX105" s="26"/>
      <c r="BY105" s="54"/>
      <c r="BZ105" s="26"/>
      <c r="CA105" s="26"/>
      <c r="CB105" s="26"/>
    </row>
    <row r="106" spans="1:80" ht="17.45" customHeight="1">
      <c r="A106" s="86">
        <f t="shared" si="70"/>
        <v>14.5</v>
      </c>
      <c r="B106" s="179">
        <f t="shared" si="42"/>
        <v>45847</v>
      </c>
      <c r="C106" s="8"/>
      <c r="D106" s="11"/>
      <c r="E106" s="12">
        <v>1</v>
      </c>
      <c r="F106" s="11">
        <v>1</v>
      </c>
      <c r="G106" s="74">
        <f t="shared" si="71"/>
        <v>789</v>
      </c>
      <c r="H106" s="75">
        <f t="shared" si="71"/>
        <v>6208</v>
      </c>
      <c r="I106" s="88">
        <f t="shared" si="57"/>
        <v>0</v>
      </c>
      <c r="J106" s="78">
        <f t="shared" si="58"/>
        <v>1.2658227848101266E-3</v>
      </c>
      <c r="K106" s="78">
        <f t="shared" si="59"/>
        <v>0</v>
      </c>
      <c r="L106" s="78">
        <f t="shared" si="60"/>
        <v>1.6105653084232566E-4</v>
      </c>
      <c r="M106" s="78">
        <f t="shared" ca="1" si="61"/>
        <v>9.3714285714285708E-2</v>
      </c>
      <c r="N106" s="78">
        <f t="shared" ca="1" si="62"/>
        <v>1.3948327785702964E-2</v>
      </c>
      <c r="O106" s="78">
        <f t="shared" si="63"/>
        <v>5.0000000000000001E-4</v>
      </c>
      <c r="P106" s="13" t="s">
        <v>186</v>
      </c>
      <c r="Q106" s="8"/>
      <c r="R106" s="13"/>
      <c r="S106" s="89">
        <f t="shared" si="43"/>
        <v>0</v>
      </c>
      <c r="T106" s="75">
        <f t="shared" si="44"/>
        <v>0</v>
      </c>
      <c r="U106" s="90">
        <f t="shared" si="45"/>
        <v>0</v>
      </c>
      <c r="V106" s="82">
        <f t="shared" si="46"/>
        <v>0</v>
      </c>
      <c r="W106" s="8"/>
      <c r="X106" s="8"/>
      <c r="Y106" s="23"/>
      <c r="Z106" s="23"/>
      <c r="AA106" s="23"/>
      <c r="AB106" s="12"/>
      <c r="AC106" s="91">
        <f t="shared" si="47"/>
        <v>0</v>
      </c>
      <c r="AD106" s="75">
        <f t="shared" si="48"/>
        <v>0</v>
      </c>
      <c r="AE106" s="88">
        <f t="shared" si="49"/>
        <v>0</v>
      </c>
      <c r="AF106" s="92">
        <f t="shared" si="50"/>
        <v>0</v>
      </c>
      <c r="AG106" s="93">
        <f t="shared" si="51"/>
        <v>0</v>
      </c>
      <c r="AH106" s="93">
        <f t="shared" si="52"/>
        <v>0</v>
      </c>
      <c r="AI106" s="78">
        <f t="shared" si="53"/>
        <v>0</v>
      </c>
      <c r="AJ106" s="92">
        <f t="shared" si="54"/>
        <v>0</v>
      </c>
      <c r="AK106" s="78">
        <f t="shared" si="55"/>
        <v>0</v>
      </c>
      <c r="AL106" s="11"/>
      <c r="AM106" s="14"/>
      <c r="AN106" s="11"/>
      <c r="AO106" s="15"/>
      <c r="AP106" s="11"/>
      <c r="AQ106" s="11"/>
      <c r="AR106" s="11"/>
      <c r="AS106" s="75" t="str">
        <f t="shared" si="64"/>
        <v/>
      </c>
      <c r="AT106" s="75" t="str">
        <f t="shared" ca="1" si="65"/>
        <v/>
      </c>
      <c r="AU106" s="75" t="str">
        <f t="shared" si="66"/>
        <v/>
      </c>
      <c r="AV106" s="75" t="str">
        <f t="shared" ca="1" si="67"/>
        <v/>
      </c>
      <c r="AW106" s="169"/>
      <c r="AX106" s="169"/>
      <c r="AY106" s="75" t="str">
        <f t="shared" si="68"/>
        <v/>
      </c>
      <c r="AZ106" s="169"/>
      <c r="BA106" s="169"/>
      <c r="BB106" s="75" t="str">
        <f t="shared" si="69"/>
        <v/>
      </c>
      <c r="BC106" s="11"/>
      <c r="BH106" s="52"/>
      <c r="BI106" s="52"/>
      <c r="BJ106" s="52"/>
      <c r="BK106" s="52"/>
      <c r="BL106" s="52"/>
      <c r="BM106" s="52"/>
      <c r="BP106" s="54"/>
      <c r="BQ106" s="27"/>
      <c r="BR106" s="27"/>
      <c r="BS106" s="27"/>
      <c r="BT106" s="27"/>
      <c r="BU106" s="27"/>
      <c r="BV106" s="27"/>
      <c r="BW106" s="54"/>
      <c r="BX106" s="26"/>
      <c r="BY106" s="54"/>
      <c r="BZ106" s="26"/>
      <c r="CA106" s="26"/>
      <c r="CB106" s="26"/>
    </row>
    <row r="107" spans="1:80" ht="17.45" customHeight="1">
      <c r="A107" s="94">
        <f t="shared" si="70"/>
        <v>14.600000000000001</v>
      </c>
      <c r="B107" s="179">
        <f t="shared" si="42"/>
        <v>45848</v>
      </c>
      <c r="C107" s="8">
        <v>1</v>
      </c>
      <c r="D107" s="11">
        <v>1</v>
      </c>
      <c r="E107" s="12"/>
      <c r="F107" s="11"/>
      <c r="G107" s="74">
        <f t="shared" si="71"/>
        <v>788</v>
      </c>
      <c r="H107" s="75">
        <f t="shared" si="71"/>
        <v>6207</v>
      </c>
      <c r="I107" s="88">
        <f t="shared" si="57"/>
        <v>1.2674271229404308E-3</v>
      </c>
      <c r="J107" s="78">
        <f t="shared" si="58"/>
        <v>0</v>
      </c>
      <c r="K107" s="78">
        <f t="shared" si="59"/>
        <v>1.6108247422680412E-4</v>
      </c>
      <c r="L107" s="78">
        <f t="shared" si="60"/>
        <v>0</v>
      </c>
      <c r="M107" s="78">
        <f t="shared" ca="1" si="61"/>
        <v>9.3714285714285708E-2</v>
      </c>
      <c r="N107" s="78">
        <f t="shared" ca="1" si="62"/>
        <v>1.3948327785702964E-2</v>
      </c>
      <c r="O107" s="78">
        <f t="shared" si="63"/>
        <v>5.0000000000000001E-4</v>
      </c>
      <c r="P107" s="13" t="s">
        <v>186</v>
      </c>
      <c r="Q107" s="8">
        <v>148</v>
      </c>
      <c r="R107" s="13">
        <v>110</v>
      </c>
      <c r="S107" s="89">
        <f t="shared" ref="S107:S117" si="72">IF($P107="FULL FEED",Q107,Q107/2)</f>
        <v>74</v>
      </c>
      <c r="T107" s="75">
        <f t="shared" ref="T107:T117" si="73">IF($P107="FULL FEED",R107,R107/2)</f>
        <v>55</v>
      </c>
      <c r="U107" s="90">
        <f t="shared" ref="U107:U117" si="74">IF($P107="FULL FEED",(Q107*G107/1000),(Q107*2*G107/1000))</f>
        <v>233.24799999999999</v>
      </c>
      <c r="V107" s="82">
        <f t="shared" ref="V107:V117" si="75">IF($P107="FULL FEED",(R107*H107/1000),(R107*2*H107/1000))</f>
        <v>1365.54</v>
      </c>
      <c r="W107" s="8"/>
      <c r="X107" s="8"/>
      <c r="Y107" s="23"/>
      <c r="Z107" s="23"/>
      <c r="AA107" s="23"/>
      <c r="AB107" s="12"/>
      <c r="AC107" s="91">
        <f t="shared" si="47"/>
        <v>0</v>
      </c>
      <c r="AD107" s="75">
        <f t="shared" si="48"/>
        <v>0</v>
      </c>
      <c r="AE107" s="88">
        <f t="shared" ref="AE107:AE130" si="76">IFERROR(W107/H106,0)</f>
        <v>0</v>
      </c>
      <c r="AF107" s="92">
        <f t="shared" ref="AF107:AF130" si="77">IFERROR(X107/$W107,0)</f>
        <v>0</v>
      </c>
      <c r="AG107" s="93">
        <f t="shared" ref="AG107:AG130" si="78">IFERROR(Y107/$W107,0)</f>
        <v>0</v>
      </c>
      <c r="AH107" s="93">
        <f t="shared" ref="AH107:AH130" si="79">IFERROR(Z107/$W107,0)</f>
        <v>0</v>
      </c>
      <c r="AI107" s="78">
        <f t="shared" ref="AI107:AI130" si="80">IFERROR(AA107/$W107,0)</f>
        <v>0</v>
      </c>
      <c r="AJ107" s="92">
        <f t="shared" si="54"/>
        <v>0</v>
      </c>
      <c r="AK107" s="78">
        <f t="shared" si="55"/>
        <v>0</v>
      </c>
      <c r="AL107" s="11"/>
      <c r="AM107" s="14"/>
      <c r="AN107" s="11"/>
      <c r="AO107" s="15"/>
      <c r="AP107" s="11"/>
      <c r="AQ107" s="11"/>
      <c r="AR107" s="11"/>
      <c r="AS107" s="75" t="str">
        <f t="shared" si="64"/>
        <v/>
      </c>
      <c r="AT107" s="75" t="str">
        <f t="shared" ca="1" si="65"/>
        <v/>
      </c>
      <c r="AU107" s="75" t="str">
        <f t="shared" si="66"/>
        <v/>
      </c>
      <c r="AV107" s="75" t="str">
        <f t="shared" ca="1" si="67"/>
        <v/>
      </c>
      <c r="AW107" s="169"/>
      <c r="AX107" s="169"/>
      <c r="AY107" s="75" t="str">
        <f t="shared" si="68"/>
        <v/>
      </c>
      <c r="AZ107" s="169"/>
      <c r="BA107" s="169"/>
      <c r="BB107" s="75" t="str">
        <f t="shared" si="69"/>
        <v/>
      </c>
      <c r="BC107" s="11"/>
      <c r="BH107" s="52"/>
      <c r="BI107" s="52"/>
      <c r="BJ107" s="52"/>
      <c r="BK107" s="52"/>
      <c r="BL107" s="52"/>
      <c r="BM107" s="52"/>
      <c r="BP107" s="54"/>
      <c r="BQ107" s="27"/>
      <c r="BR107" s="27"/>
      <c r="BS107" s="27"/>
      <c r="BT107" s="27"/>
      <c r="BU107" s="27"/>
      <c r="BV107" s="27"/>
      <c r="BW107" s="54"/>
      <c r="BX107" s="26"/>
      <c r="BY107" s="54"/>
      <c r="BZ107" s="26"/>
      <c r="CA107" s="26"/>
      <c r="CB107" s="26"/>
    </row>
    <row r="108" spans="1:80" ht="17.45" customHeight="1" thickBot="1">
      <c r="A108" s="86">
        <f t="shared" si="70"/>
        <v>14.700000000000001</v>
      </c>
      <c r="B108" s="180">
        <f t="shared" si="42"/>
        <v>45849</v>
      </c>
      <c r="C108" s="16"/>
      <c r="D108" s="17">
        <v>1</v>
      </c>
      <c r="E108" s="18"/>
      <c r="F108" s="17"/>
      <c r="G108" s="96">
        <f t="shared" ref="G108:H123" si="81">G107-E108-C108</f>
        <v>788</v>
      </c>
      <c r="H108" s="97">
        <f t="shared" si="81"/>
        <v>6206</v>
      </c>
      <c r="I108" s="98">
        <f t="shared" si="57"/>
        <v>0</v>
      </c>
      <c r="J108" s="99">
        <f t="shared" si="58"/>
        <v>0</v>
      </c>
      <c r="K108" s="99">
        <f t="shared" si="59"/>
        <v>1.6110842597067828E-4</v>
      </c>
      <c r="L108" s="99">
        <f t="shared" si="60"/>
        <v>0</v>
      </c>
      <c r="M108" s="99">
        <f t="shared" ca="1" si="61"/>
        <v>9.3714285714285708E-2</v>
      </c>
      <c r="N108" s="99">
        <f t="shared" ca="1" si="62"/>
        <v>1.3948327785702964E-2</v>
      </c>
      <c r="O108" s="99">
        <f t="shared" si="63"/>
        <v>5.0000000000000001E-4</v>
      </c>
      <c r="P108" s="19" t="s">
        <v>186</v>
      </c>
      <c r="Q108" s="16"/>
      <c r="R108" s="19"/>
      <c r="S108" s="89">
        <f t="shared" si="72"/>
        <v>0</v>
      </c>
      <c r="T108" s="75">
        <f t="shared" si="73"/>
        <v>0</v>
      </c>
      <c r="U108" s="100">
        <f t="shared" si="74"/>
        <v>0</v>
      </c>
      <c r="V108" s="101">
        <f t="shared" si="75"/>
        <v>0</v>
      </c>
      <c r="W108" s="16"/>
      <c r="X108" s="16"/>
      <c r="Y108" s="23"/>
      <c r="Z108" s="23"/>
      <c r="AA108" s="23"/>
      <c r="AB108" s="12"/>
      <c r="AC108" s="102">
        <f t="shared" si="47"/>
        <v>0</v>
      </c>
      <c r="AD108" s="97">
        <f t="shared" si="48"/>
        <v>0</v>
      </c>
      <c r="AE108" s="98">
        <f t="shared" si="76"/>
        <v>0</v>
      </c>
      <c r="AF108" s="103">
        <f t="shared" si="77"/>
        <v>0</v>
      </c>
      <c r="AG108" s="104">
        <f t="shared" si="78"/>
        <v>0</v>
      </c>
      <c r="AH108" s="104">
        <f t="shared" si="79"/>
        <v>0</v>
      </c>
      <c r="AI108" s="99">
        <f t="shared" si="80"/>
        <v>0</v>
      </c>
      <c r="AJ108" s="103">
        <f t="shared" si="54"/>
        <v>0</v>
      </c>
      <c r="AK108" s="99">
        <f t="shared" si="55"/>
        <v>0</v>
      </c>
      <c r="AL108" s="17"/>
      <c r="AM108" s="20"/>
      <c r="AN108" s="17"/>
      <c r="AO108" s="21"/>
      <c r="AP108" s="17"/>
      <c r="AQ108" s="17"/>
      <c r="AR108" s="17"/>
      <c r="AS108" s="97" t="str">
        <f t="shared" si="64"/>
        <v/>
      </c>
      <c r="AT108" s="97" t="str">
        <f t="shared" ca="1" si="65"/>
        <v/>
      </c>
      <c r="AU108" s="97" t="str">
        <f t="shared" si="66"/>
        <v/>
      </c>
      <c r="AV108" s="97" t="str">
        <f t="shared" ca="1" si="67"/>
        <v/>
      </c>
      <c r="AW108" s="167"/>
      <c r="AX108" s="167"/>
      <c r="AY108" s="97" t="str">
        <f t="shared" si="68"/>
        <v/>
      </c>
      <c r="AZ108" s="167"/>
      <c r="BA108" s="167"/>
      <c r="BB108" s="97" t="str">
        <f t="shared" si="69"/>
        <v/>
      </c>
      <c r="BC108" s="17"/>
      <c r="BH108" s="52"/>
      <c r="BI108" s="52"/>
      <c r="BJ108" s="52"/>
      <c r="BK108" s="52"/>
      <c r="BL108" s="52"/>
      <c r="BM108" s="52"/>
      <c r="BP108" s="54"/>
      <c r="BQ108" s="27"/>
      <c r="BR108" s="27"/>
      <c r="BS108" s="27"/>
      <c r="BT108" s="27"/>
      <c r="BU108" s="27"/>
      <c r="BV108" s="27"/>
      <c r="BW108" s="54"/>
      <c r="BX108" s="26"/>
      <c r="BY108" s="54"/>
      <c r="BZ108" s="26"/>
      <c r="CA108" s="26"/>
      <c r="CB108" s="26"/>
    </row>
    <row r="109" spans="1:80" ht="17.45" customHeight="1" thickTop="1">
      <c r="A109" s="71">
        <f>A102+1</f>
        <v>15.1</v>
      </c>
      <c r="B109" s="178">
        <f>B108+1</f>
        <v>45850</v>
      </c>
      <c r="C109" s="4">
        <v>1</v>
      </c>
      <c r="D109" s="5"/>
      <c r="E109" s="6"/>
      <c r="F109" s="5"/>
      <c r="G109" s="74">
        <f t="shared" si="81"/>
        <v>787</v>
      </c>
      <c r="H109" s="75">
        <f t="shared" si="81"/>
        <v>6206</v>
      </c>
      <c r="I109" s="76">
        <f t="shared" si="57"/>
        <v>1.2690355329949238E-3</v>
      </c>
      <c r="J109" s="77">
        <f t="shared" si="58"/>
        <v>0</v>
      </c>
      <c r="K109" s="77">
        <f t="shared" si="59"/>
        <v>0</v>
      </c>
      <c r="L109" s="77">
        <f t="shared" si="60"/>
        <v>0</v>
      </c>
      <c r="M109" s="78">
        <f t="shared" ca="1" si="61"/>
        <v>9.3714285714285708E-2</v>
      </c>
      <c r="N109" s="78">
        <f t="shared" ca="1" si="62"/>
        <v>1.3948327785702964E-2</v>
      </c>
      <c r="O109" s="78">
        <f t="shared" si="63"/>
        <v>5.0000000000000001E-4</v>
      </c>
      <c r="P109" s="13" t="s">
        <v>186</v>
      </c>
      <c r="Q109" s="8">
        <v>148</v>
      </c>
      <c r="R109" s="13">
        <v>116</v>
      </c>
      <c r="S109" s="79">
        <f t="shared" si="72"/>
        <v>74</v>
      </c>
      <c r="T109" s="80">
        <f t="shared" si="73"/>
        <v>58</v>
      </c>
      <c r="U109" s="90">
        <f t="shared" si="74"/>
        <v>232.952</v>
      </c>
      <c r="V109" s="82">
        <f t="shared" si="75"/>
        <v>1439.7919999999999</v>
      </c>
      <c r="W109" s="4"/>
      <c r="X109" s="4"/>
      <c r="Y109" s="22"/>
      <c r="Z109" s="22"/>
      <c r="AA109" s="22"/>
      <c r="AB109" s="6"/>
      <c r="AC109" s="83">
        <f t="shared" si="47"/>
        <v>0</v>
      </c>
      <c r="AD109" s="80">
        <f t="shared" si="48"/>
        <v>0</v>
      </c>
      <c r="AE109" s="76">
        <f t="shared" si="76"/>
        <v>0</v>
      </c>
      <c r="AF109" s="84">
        <f t="shared" si="77"/>
        <v>0</v>
      </c>
      <c r="AG109" s="85">
        <f t="shared" si="78"/>
        <v>0</v>
      </c>
      <c r="AH109" s="85">
        <f t="shared" si="79"/>
        <v>0</v>
      </c>
      <c r="AI109" s="77">
        <f t="shared" si="80"/>
        <v>0</v>
      </c>
      <c r="AJ109" s="84">
        <f t="shared" si="54"/>
        <v>0</v>
      </c>
      <c r="AK109" s="77">
        <f t="shared" si="55"/>
        <v>0</v>
      </c>
      <c r="AL109" s="5">
        <v>2336</v>
      </c>
      <c r="AM109" s="9" t="s">
        <v>204</v>
      </c>
      <c r="AN109" s="5">
        <v>1505</v>
      </c>
      <c r="AO109" s="10">
        <v>0.81399999999999995</v>
      </c>
      <c r="AP109" s="5"/>
      <c r="AQ109" s="5"/>
      <c r="AR109" s="5"/>
      <c r="AS109" s="80" t="str">
        <f t="shared" si="64"/>
        <v/>
      </c>
      <c r="AT109" s="80" t="str">
        <f t="shared" ca="1" si="65"/>
        <v/>
      </c>
      <c r="AU109" s="80" t="str">
        <f t="shared" si="66"/>
        <v/>
      </c>
      <c r="AV109" s="80" t="str">
        <f t="shared" ca="1" si="67"/>
        <v/>
      </c>
      <c r="AW109" s="165"/>
      <c r="AX109" s="165"/>
      <c r="AY109" s="80" t="str">
        <f t="shared" si="68"/>
        <v/>
      </c>
      <c r="AZ109" s="165"/>
      <c r="BA109" s="165"/>
      <c r="BB109" s="80" t="str">
        <f t="shared" si="69"/>
        <v/>
      </c>
      <c r="BC109" s="5"/>
      <c r="BH109" s="52"/>
      <c r="BI109" s="52"/>
      <c r="BJ109" s="52"/>
      <c r="BK109" s="52"/>
      <c r="BL109" s="52"/>
      <c r="BM109" s="52"/>
      <c r="BP109" s="54"/>
      <c r="BQ109" s="27"/>
      <c r="BR109" s="27"/>
      <c r="BS109" s="27"/>
      <c r="BT109" s="27"/>
      <c r="BU109" s="27"/>
      <c r="BV109" s="27"/>
      <c r="BW109" s="54"/>
      <c r="BX109" s="26"/>
      <c r="BY109" s="54"/>
      <c r="BZ109" s="26"/>
      <c r="CA109" s="26"/>
      <c r="CB109" s="26"/>
    </row>
    <row r="110" spans="1:80" ht="17.45" customHeight="1">
      <c r="A110" s="86">
        <f t="shared" si="70"/>
        <v>15.2</v>
      </c>
      <c r="B110" s="179">
        <f t="shared" si="42"/>
        <v>45851</v>
      </c>
      <c r="C110" s="8"/>
      <c r="D110" s="11"/>
      <c r="E110" s="12"/>
      <c r="F110" s="11"/>
      <c r="G110" s="74">
        <f t="shared" si="81"/>
        <v>787</v>
      </c>
      <c r="H110" s="75">
        <f t="shared" si="81"/>
        <v>6206</v>
      </c>
      <c r="I110" s="88">
        <f t="shared" si="57"/>
        <v>0</v>
      </c>
      <c r="J110" s="78">
        <f t="shared" si="58"/>
        <v>0</v>
      </c>
      <c r="K110" s="78">
        <f t="shared" si="59"/>
        <v>0</v>
      </c>
      <c r="L110" s="78">
        <f t="shared" si="60"/>
        <v>0</v>
      </c>
      <c r="M110" s="78">
        <f t="shared" ca="1" si="61"/>
        <v>9.3714285714285708E-2</v>
      </c>
      <c r="N110" s="78">
        <f t="shared" ca="1" si="62"/>
        <v>1.3948327785702964E-2</v>
      </c>
      <c r="O110" s="78">
        <f t="shared" si="63"/>
        <v>5.0000000000000001E-4</v>
      </c>
      <c r="P110" s="13" t="s">
        <v>186</v>
      </c>
      <c r="Q110" s="8"/>
      <c r="R110" s="13"/>
      <c r="S110" s="89">
        <f t="shared" si="72"/>
        <v>0</v>
      </c>
      <c r="T110" s="75">
        <f t="shared" si="73"/>
        <v>0</v>
      </c>
      <c r="U110" s="90">
        <f t="shared" si="74"/>
        <v>0</v>
      </c>
      <c r="V110" s="82">
        <f t="shared" si="75"/>
        <v>0</v>
      </c>
      <c r="W110" s="8"/>
      <c r="X110" s="8"/>
      <c r="Y110" s="23"/>
      <c r="Z110" s="23"/>
      <c r="AA110" s="23"/>
      <c r="AB110" s="12"/>
      <c r="AC110" s="91">
        <f t="shared" si="47"/>
        <v>0</v>
      </c>
      <c r="AD110" s="75">
        <f t="shared" si="48"/>
        <v>0</v>
      </c>
      <c r="AE110" s="88">
        <f t="shared" si="76"/>
        <v>0</v>
      </c>
      <c r="AF110" s="92">
        <f t="shared" si="77"/>
        <v>0</v>
      </c>
      <c r="AG110" s="93">
        <f t="shared" si="78"/>
        <v>0</v>
      </c>
      <c r="AH110" s="93">
        <f t="shared" si="79"/>
        <v>0</v>
      </c>
      <c r="AI110" s="78">
        <f t="shared" si="80"/>
        <v>0</v>
      </c>
      <c r="AJ110" s="92">
        <f t="shared" si="54"/>
        <v>0</v>
      </c>
      <c r="AK110" s="78">
        <f t="shared" si="55"/>
        <v>0</v>
      </c>
      <c r="AL110" s="11">
        <v>2398</v>
      </c>
      <c r="AM110" s="14">
        <v>0.63300000000000001</v>
      </c>
      <c r="AN110" s="11">
        <v>1618</v>
      </c>
      <c r="AO110" s="15">
        <v>0.8</v>
      </c>
      <c r="AP110" s="11"/>
      <c r="AQ110" s="11"/>
      <c r="AR110" s="11"/>
      <c r="AS110" s="75" t="str">
        <f t="shared" si="64"/>
        <v/>
      </c>
      <c r="AT110" s="75" t="str">
        <f t="shared" ca="1" si="65"/>
        <v/>
      </c>
      <c r="AU110" s="75" t="str">
        <f t="shared" si="66"/>
        <v/>
      </c>
      <c r="AV110" s="75" t="str">
        <f t="shared" ca="1" si="67"/>
        <v/>
      </c>
      <c r="AW110" s="169"/>
      <c r="AX110" s="169"/>
      <c r="AY110" s="75" t="str">
        <f t="shared" si="68"/>
        <v/>
      </c>
      <c r="AZ110" s="169"/>
      <c r="BA110" s="169"/>
      <c r="BB110" s="75" t="str">
        <f t="shared" si="69"/>
        <v/>
      </c>
      <c r="BC110" s="11"/>
      <c r="BH110" s="52"/>
      <c r="BI110" s="52"/>
      <c r="BJ110" s="52"/>
      <c r="BK110" s="52"/>
      <c r="BL110" s="52"/>
      <c r="BM110" s="52"/>
      <c r="BP110" s="54"/>
      <c r="BQ110" s="27"/>
      <c r="BR110" s="27"/>
      <c r="BS110" s="27"/>
      <c r="BT110" s="27"/>
      <c r="BU110" s="27"/>
      <c r="BV110" s="27"/>
      <c r="BW110" s="54"/>
      <c r="BX110" s="26"/>
      <c r="BY110" s="54"/>
      <c r="BZ110" s="26"/>
      <c r="CA110" s="26"/>
      <c r="CB110" s="26"/>
    </row>
    <row r="111" spans="1:80" ht="17.45" customHeight="1">
      <c r="A111" s="94">
        <f t="shared" si="70"/>
        <v>15.3</v>
      </c>
      <c r="B111" s="179">
        <f t="shared" si="42"/>
        <v>45852</v>
      </c>
      <c r="C111" s="8"/>
      <c r="D111" s="11"/>
      <c r="E111" s="12">
        <v>1</v>
      </c>
      <c r="F111" s="11"/>
      <c r="G111" s="74">
        <f t="shared" si="81"/>
        <v>786</v>
      </c>
      <c r="H111" s="75">
        <f t="shared" si="81"/>
        <v>6206</v>
      </c>
      <c r="I111" s="88">
        <f t="shared" si="57"/>
        <v>0</v>
      </c>
      <c r="J111" s="78">
        <f t="shared" si="58"/>
        <v>1.2706480304955528E-3</v>
      </c>
      <c r="K111" s="78">
        <f t="shared" si="59"/>
        <v>0</v>
      </c>
      <c r="L111" s="78">
        <f t="shared" si="60"/>
        <v>0</v>
      </c>
      <c r="M111" s="78">
        <f t="shared" ca="1" si="61"/>
        <v>9.4857142857142862E-2</v>
      </c>
      <c r="N111" s="78">
        <f t="shared" ca="1" si="62"/>
        <v>1.3948327785702964E-2</v>
      </c>
      <c r="O111" s="78">
        <f t="shared" si="63"/>
        <v>5.0000000000000001E-4</v>
      </c>
      <c r="P111" s="13" t="s">
        <v>186</v>
      </c>
      <c r="Q111" s="8">
        <v>148</v>
      </c>
      <c r="R111" s="13">
        <v>116</v>
      </c>
      <c r="S111" s="89">
        <f t="shared" si="72"/>
        <v>74</v>
      </c>
      <c r="T111" s="75">
        <f t="shared" si="73"/>
        <v>58</v>
      </c>
      <c r="U111" s="90">
        <f t="shared" si="74"/>
        <v>232.65600000000001</v>
      </c>
      <c r="V111" s="82">
        <f t="shared" si="75"/>
        <v>1439.7919999999999</v>
      </c>
      <c r="W111" s="8"/>
      <c r="X111" s="8"/>
      <c r="Y111" s="23"/>
      <c r="Z111" s="23"/>
      <c r="AA111" s="23"/>
      <c r="AB111" s="12"/>
      <c r="AC111" s="91">
        <f t="shared" si="47"/>
        <v>0</v>
      </c>
      <c r="AD111" s="75">
        <f t="shared" si="48"/>
        <v>0</v>
      </c>
      <c r="AE111" s="88">
        <f t="shared" si="76"/>
        <v>0</v>
      </c>
      <c r="AF111" s="92">
        <f t="shared" si="77"/>
        <v>0</v>
      </c>
      <c r="AG111" s="93">
        <f t="shared" si="78"/>
        <v>0</v>
      </c>
      <c r="AH111" s="93">
        <f t="shared" si="79"/>
        <v>0</v>
      </c>
      <c r="AI111" s="78">
        <f t="shared" si="80"/>
        <v>0</v>
      </c>
      <c r="AJ111" s="92">
        <f t="shared" si="54"/>
        <v>0</v>
      </c>
      <c r="AK111" s="78">
        <f t="shared" si="55"/>
        <v>0</v>
      </c>
      <c r="AL111" s="11"/>
      <c r="AM111" s="14"/>
      <c r="AN111" s="11">
        <v>1605</v>
      </c>
      <c r="AO111" s="15">
        <v>0.78600000000000003</v>
      </c>
      <c r="AP111" s="11"/>
      <c r="AQ111" s="11"/>
      <c r="AR111" s="11"/>
      <c r="AS111" s="75" t="str">
        <f t="shared" si="64"/>
        <v/>
      </c>
      <c r="AT111" s="75" t="str">
        <f t="shared" ca="1" si="65"/>
        <v/>
      </c>
      <c r="AU111" s="75" t="str">
        <f t="shared" si="66"/>
        <v/>
      </c>
      <c r="AV111" s="75" t="str">
        <f t="shared" ca="1" si="67"/>
        <v/>
      </c>
      <c r="AW111" s="169"/>
      <c r="AX111" s="169"/>
      <c r="AY111" s="75" t="str">
        <f t="shared" si="68"/>
        <v/>
      </c>
      <c r="AZ111" s="169"/>
      <c r="BA111" s="169"/>
      <c r="BB111" s="75" t="str">
        <f t="shared" si="69"/>
        <v/>
      </c>
      <c r="BC111" s="11"/>
      <c r="BH111" s="52"/>
      <c r="BI111" s="52"/>
      <c r="BJ111" s="52"/>
      <c r="BK111" s="52"/>
      <c r="BL111" s="52"/>
      <c r="BM111" s="52"/>
      <c r="BP111" s="54"/>
      <c r="BQ111" s="27"/>
      <c r="BR111" s="27"/>
      <c r="BS111" s="27"/>
      <c r="BT111" s="27"/>
      <c r="BU111" s="27"/>
      <c r="BV111" s="27"/>
      <c r="BW111" s="54"/>
      <c r="BX111" s="26"/>
      <c r="BY111" s="54"/>
      <c r="BZ111" s="26"/>
      <c r="CA111" s="26"/>
      <c r="CB111" s="26"/>
    </row>
    <row r="112" spans="1:80" ht="17.45" customHeight="1">
      <c r="A112" s="86">
        <f t="shared" si="70"/>
        <v>15.4</v>
      </c>
      <c r="B112" s="179">
        <f t="shared" si="42"/>
        <v>45853</v>
      </c>
      <c r="C112" s="8"/>
      <c r="D112" s="11"/>
      <c r="E112" s="12"/>
      <c r="F112" s="11">
        <v>1</v>
      </c>
      <c r="G112" s="74">
        <f t="shared" si="81"/>
        <v>786</v>
      </c>
      <c r="H112" s="75">
        <f t="shared" si="81"/>
        <v>6205</v>
      </c>
      <c r="I112" s="88">
        <f t="shared" si="57"/>
        <v>0</v>
      </c>
      <c r="J112" s="78">
        <f t="shared" si="58"/>
        <v>0</v>
      </c>
      <c r="K112" s="78">
        <f t="shared" si="59"/>
        <v>0</v>
      </c>
      <c r="L112" s="78">
        <f t="shared" si="60"/>
        <v>1.6113438607798906E-4</v>
      </c>
      <c r="M112" s="78">
        <f t="shared" ca="1" si="61"/>
        <v>9.4857142857142862E-2</v>
      </c>
      <c r="N112" s="78">
        <f t="shared" ca="1" si="62"/>
        <v>1.4106831510540497E-2</v>
      </c>
      <c r="O112" s="78">
        <f t="shared" si="63"/>
        <v>5.0000000000000001E-4</v>
      </c>
      <c r="P112" s="13" t="s">
        <v>186</v>
      </c>
      <c r="Q112" s="8"/>
      <c r="R112" s="13"/>
      <c r="S112" s="89">
        <f t="shared" si="72"/>
        <v>0</v>
      </c>
      <c r="T112" s="75">
        <f t="shared" si="73"/>
        <v>0</v>
      </c>
      <c r="U112" s="90">
        <f t="shared" si="74"/>
        <v>0</v>
      </c>
      <c r="V112" s="82">
        <f t="shared" si="75"/>
        <v>0</v>
      </c>
      <c r="W112" s="8"/>
      <c r="X112" s="8"/>
      <c r="Y112" s="23"/>
      <c r="Z112" s="23"/>
      <c r="AA112" s="23"/>
      <c r="AB112" s="12"/>
      <c r="AC112" s="91">
        <f t="shared" si="47"/>
        <v>0</v>
      </c>
      <c r="AD112" s="75">
        <f t="shared" si="48"/>
        <v>0</v>
      </c>
      <c r="AE112" s="88">
        <f t="shared" si="76"/>
        <v>0</v>
      </c>
      <c r="AF112" s="92">
        <f t="shared" si="77"/>
        <v>0</v>
      </c>
      <c r="AG112" s="93">
        <f t="shared" si="78"/>
        <v>0</v>
      </c>
      <c r="AH112" s="93">
        <f t="shared" si="79"/>
        <v>0</v>
      </c>
      <c r="AI112" s="78">
        <f t="shared" si="80"/>
        <v>0</v>
      </c>
      <c r="AJ112" s="92">
        <f t="shared" si="54"/>
        <v>0</v>
      </c>
      <c r="AK112" s="78">
        <f t="shared" si="55"/>
        <v>0</v>
      </c>
      <c r="AL112" s="11"/>
      <c r="AM112" s="14"/>
      <c r="AN112" s="11">
        <v>1573</v>
      </c>
      <c r="AO112" s="15">
        <v>0.81399999999999995</v>
      </c>
      <c r="AP112" s="11"/>
      <c r="AQ112" s="11"/>
      <c r="AR112" s="11"/>
      <c r="AS112" s="75" t="str">
        <f t="shared" si="64"/>
        <v/>
      </c>
      <c r="AT112" s="75" t="str">
        <f t="shared" ca="1" si="65"/>
        <v/>
      </c>
      <c r="AU112" s="75" t="str">
        <f t="shared" si="66"/>
        <v/>
      </c>
      <c r="AV112" s="75" t="str">
        <f t="shared" ca="1" si="67"/>
        <v/>
      </c>
      <c r="AW112" s="169"/>
      <c r="AX112" s="169"/>
      <c r="AY112" s="75" t="str">
        <f t="shared" si="68"/>
        <v/>
      </c>
      <c r="AZ112" s="169"/>
      <c r="BA112" s="169"/>
      <c r="BB112" s="75" t="str">
        <f t="shared" si="69"/>
        <v/>
      </c>
      <c r="BC112" s="11"/>
      <c r="BH112" s="52"/>
      <c r="BI112" s="52"/>
      <c r="BJ112" s="52"/>
      <c r="BK112" s="52"/>
      <c r="BL112" s="52"/>
      <c r="BM112" s="52"/>
      <c r="BP112" s="54"/>
      <c r="BQ112" s="27"/>
      <c r="BR112" s="27"/>
      <c r="BS112" s="27"/>
      <c r="BT112" s="27"/>
      <c r="BU112" s="27"/>
      <c r="BV112" s="27"/>
      <c r="BW112" s="54"/>
      <c r="BX112" s="26"/>
      <c r="BY112" s="54"/>
      <c r="BZ112" s="26"/>
      <c r="CA112" s="26"/>
      <c r="CB112" s="26"/>
    </row>
    <row r="113" spans="1:80" ht="17.45" customHeight="1">
      <c r="A113" s="94">
        <f t="shared" si="70"/>
        <v>15.5</v>
      </c>
      <c r="B113" s="179">
        <f t="shared" si="42"/>
        <v>45854</v>
      </c>
      <c r="C113" s="8"/>
      <c r="D113" s="11"/>
      <c r="E113" s="12"/>
      <c r="F113" s="11"/>
      <c r="G113" s="74">
        <f t="shared" si="81"/>
        <v>786</v>
      </c>
      <c r="H113" s="75">
        <f t="shared" si="81"/>
        <v>6205</v>
      </c>
      <c r="I113" s="88">
        <f t="shared" si="57"/>
        <v>0</v>
      </c>
      <c r="J113" s="78">
        <f t="shared" si="58"/>
        <v>0</v>
      </c>
      <c r="K113" s="78">
        <f t="shared" si="59"/>
        <v>0</v>
      </c>
      <c r="L113" s="78">
        <f t="shared" si="60"/>
        <v>0</v>
      </c>
      <c r="M113" s="78">
        <f t="shared" ca="1" si="61"/>
        <v>9.4857142857142862E-2</v>
      </c>
      <c r="N113" s="78">
        <f t="shared" ca="1" si="62"/>
        <v>1.4106831510540497E-2</v>
      </c>
      <c r="O113" s="78">
        <f t="shared" si="63"/>
        <v>5.0000000000000001E-4</v>
      </c>
      <c r="P113" s="13" t="s">
        <v>186</v>
      </c>
      <c r="Q113" s="8">
        <v>148</v>
      </c>
      <c r="R113" s="13">
        <v>116</v>
      </c>
      <c r="S113" s="89">
        <f t="shared" si="72"/>
        <v>74</v>
      </c>
      <c r="T113" s="75">
        <f t="shared" si="73"/>
        <v>58</v>
      </c>
      <c r="U113" s="90">
        <f t="shared" si="74"/>
        <v>232.65600000000001</v>
      </c>
      <c r="V113" s="82">
        <f t="shared" si="75"/>
        <v>1439.56</v>
      </c>
      <c r="W113" s="8"/>
      <c r="X113" s="8"/>
      <c r="Y113" s="23"/>
      <c r="Z113" s="23"/>
      <c r="AA113" s="23"/>
      <c r="AB113" s="12"/>
      <c r="AC113" s="91">
        <f t="shared" si="47"/>
        <v>0</v>
      </c>
      <c r="AD113" s="75">
        <f t="shared" si="48"/>
        <v>0</v>
      </c>
      <c r="AE113" s="88">
        <f t="shared" si="76"/>
        <v>0</v>
      </c>
      <c r="AF113" s="92">
        <f t="shared" si="77"/>
        <v>0</v>
      </c>
      <c r="AG113" s="93">
        <f t="shared" si="78"/>
        <v>0</v>
      </c>
      <c r="AH113" s="93">
        <f t="shared" si="79"/>
        <v>0</v>
      </c>
      <c r="AI113" s="78">
        <f t="shared" si="80"/>
        <v>0</v>
      </c>
      <c r="AJ113" s="92">
        <f t="shared" si="54"/>
        <v>0</v>
      </c>
      <c r="AK113" s="78">
        <f t="shared" si="55"/>
        <v>0</v>
      </c>
      <c r="AL113" s="11"/>
      <c r="AM113" s="14"/>
      <c r="AN113" s="11"/>
      <c r="AO113" s="15"/>
      <c r="AP113" s="11"/>
      <c r="AQ113" s="11"/>
      <c r="AR113" s="11"/>
      <c r="AS113" s="75" t="str">
        <f t="shared" si="64"/>
        <v/>
      </c>
      <c r="AT113" s="75" t="str">
        <f t="shared" ca="1" si="65"/>
        <v/>
      </c>
      <c r="AU113" s="75" t="str">
        <f t="shared" si="66"/>
        <v/>
      </c>
      <c r="AV113" s="75" t="str">
        <f t="shared" ca="1" si="67"/>
        <v/>
      </c>
      <c r="AW113" s="169"/>
      <c r="AX113" s="169"/>
      <c r="AY113" s="75" t="str">
        <f t="shared" si="68"/>
        <v/>
      </c>
      <c r="AZ113" s="169"/>
      <c r="BA113" s="169"/>
      <c r="BB113" s="75" t="str">
        <f t="shared" si="69"/>
        <v/>
      </c>
      <c r="BC113" s="11"/>
      <c r="BH113" s="52"/>
      <c r="BI113" s="52"/>
      <c r="BJ113" s="52"/>
      <c r="BK113" s="52"/>
      <c r="BL113" s="52"/>
      <c r="BM113" s="52"/>
      <c r="BP113" s="54"/>
      <c r="BQ113" s="27"/>
      <c r="BR113" s="27"/>
      <c r="BS113" s="27"/>
      <c r="BT113" s="27"/>
      <c r="BU113" s="27"/>
      <c r="BV113" s="27"/>
      <c r="BW113" s="54"/>
      <c r="BX113" s="26"/>
      <c r="BY113" s="54"/>
      <c r="BZ113" s="26"/>
      <c r="CA113" s="26"/>
      <c r="CB113" s="26"/>
    </row>
    <row r="114" spans="1:80" ht="17.45" customHeight="1">
      <c r="A114" s="86">
        <f t="shared" si="70"/>
        <v>15.600000000000001</v>
      </c>
      <c r="B114" s="179">
        <f t="shared" si="42"/>
        <v>45855</v>
      </c>
      <c r="C114" s="8"/>
      <c r="D114" s="11"/>
      <c r="E114" s="12"/>
      <c r="F114" s="11"/>
      <c r="G114" s="74">
        <f t="shared" si="81"/>
        <v>786</v>
      </c>
      <c r="H114" s="75">
        <f t="shared" si="81"/>
        <v>6205</v>
      </c>
      <c r="I114" s="88">
        <f t="shared" si="57"/>
        <v>0</v>
      </c>
      <c r="J114" s="78">
        <f t="shared" si="58"/>
        <v>0</v>
      </c>
      <c r="K114" s="78">
        <f t="shared" si="59"/>
        <v>0</v>
      </c>
      <c r="L114" s="78">
        <f t="shared" si="60"/>
        <v>0</v>
      </c>
      <c r="M114" s="78">
        <f t="shared" ca="1" si="61"/>
        <v>9.4857142857142862E-2</v>
      </c>
      <c r="N114" s="78">
        <f t="shared" ca="1" si="62"/>
        <v>1.4106831510540497E-2</v>
      </c>
      <c r="O114" s="78">
        <f t="shared" si="63"/>
        <v>5.0000000000000001E-4</v>
      </c>
      <c r="P114" s="13" t="s">
        <v>186</v>
      </c>
      <c r="Q114" s="8"/>
      <c r="R114" s="13"/>
      <c r="S114" s="89">
        <f t="shared" si="72"/>
        <v>0</v>
      </c>
      <c r="T114" s="75">
        <f t="shared" si="73"/>
        <v>0</v>
      </c>
      <c r="U114" s="90">
        <f t="shared" si="74"/>
        <v>0</v>
      </c>
      <c r="V114" s="82">
        <f t="shared" si="75"/>
        <v>0</v>
      </c>
      <c r="W114" s="8"/>
      <c r="X114" s="8"/>
      <c r="Y114" s="23"/>
      <c r="Z114" s="23"/>
      <c r="AA114" s="23"/>
      <c r="AB114" s="12"/>
      <c r="AC114" s="91">
        <f t="shared" si="47"/>
        <v>0</v>
      </c>
      <c r="AD114" s="75">
        <f t="shared" si="48"/>
        <v>0</v>
      </c>
      <c r="AE114" s="88">
        <f t="shared" si="76"/>
        <v>0</v>
      </c>
      <c r="AF114" s="92">
        <f t="shared" si="77"/>
        <v>0</v>
      </c>
      <c r="AG114" s="93">
        <f t="shared" si="78"/>
        <v>0</v>
      </c>
      <c r="AH114" s="93">
        <f t="shared" si="79"/>
        <v>0</v>
      </c>
      <c r="AI114" s="78">
        <f t="shared" si="80"/>
        <v>0</v>
      </c>
      <c r="AJ114" s="92">
        <f t="shared" si="54"/>
        <v>0</v>
      </c>
      <c r="AK114" s="78">
        <f t="shared" si="55"/>
        <v>0</v>
      </c>
      <c r="AL114" s="11"/>
      <c r="AM114" s="14"/>
      <c r="AN114" s="11"/>
      <c r="AO114" s="15"/>
      <c r="AP114" s="11"/>
      <c r="AQ114" s="11"/>
      <c r="AR114" s="11"/>
      <c r="AS114" s="75" t="str">
        <f t="shared" si="64"/>
        <v/>
      </c>
      <c r="AT114" s="75" t="str">
        <f t="shared" ca="1" si="65"/>
        <v/>
      </c>
      <c r="AU114" s="75" t="str">
        <f t="shared" si="66"/>
        <v/>
      </c>
      <c r="AV114" s="75" t="str">
        <f t="shared" ca="1" si="67"/>
        <v/>
      </c>
      <c r="AW114" s="169"/>
      <c r="AX114" s="169"/>
      <c r="AY114" s="75" t="str">
        <f t="shared" si="68"/>
        <v/>
      </c>
      <c r="AZ114" s="169"/>
      <c r="BA114" s="169"/>
      <c r="BB114" s="75" t="str">
        <f t="shared" si="69"/>
        <v/>
      </c>
      <c r="BC114" s="11"/>
      <c r="BH114" s="52"/>
      <c r="BI114" s="52"/>
      <c r="BJ114" s="52"/>
      <c r="BK114" s="52"/>
      <c r="BL114" s="52"/>
      <c r="BM114" s="52"/>
      <c r="BP114" s="54"/>
      <c r="BQ114" s="27"/>
      <c r="BR114" s="27"/>
      <c r="BS114" s="27"/>
      <c r="BT114" s="27"/>
      <c r="BU114" s="27"/>
      <c r="BV114" s="27"/>
      <c r="BW114" s="54"/>
      <c r="BX114" s="26"/>
      <c r="BY114" s="54"/>
      <c r="BZ114" s="26"/>
      <c r="CA114" s="26"/>
      <c r="CB114" s="26"/>
    </row>
    <row r="115" spans="1:80" ht="17.45" customHeight="1" thickBot="1">
      <c r="A115" s="94">
        <f t="shared" si="70"/>
        <v>15.700000000000001</v>
      </c>
      <c r="B115" s="180">
        <f t="shared" si="42"/>
        <v>45856</v>
      </c>
      <c r="C115" s="16"/>
      <c r="D115" s="17"/>
      <c r="E115" s="18"/>
      <c r="F115" s="17">
        <v>1</v>
      </c>
      <c r="G115" s="96">
        <f t="shared" si="81"/>
        <v>786</v>
      </c>
      <c r="H115" s="97">
        <f t="shared" si="81"/>
        <v>6204</v>
      </c>
      <c r="I115" s="98">
        <f t="shared" si="57"/>
        <v>0</v>
      </c>
      <c r="J115" s="99">
        <f t="shared" si="58"/>
        <v>0</v>
      </c>
      <c r="K115" s="99">
        <f t="shared" si="59"/>
        <v>0</v>
      </c>
      <c r="L115" s="99">
        <f t="shared" si="60"/>
        <v>1.6116035455278002E-4</v>
      </c>
      <c r="M115" s="99">
        <f t="shared" ca="1" si="61"/>
        <v>9.4857142857142862E-2</v>
      </c>
      <c r="N115" s="99">
        <f t="shared" ca="1" si="62"/>
        <v>1.4265335235378032E-2</v>
      </c>
      <c r="O115" s="99">
        <f t="shared" si="63"/>
        <v>5.0000000000000001E-4</v>
      </c>
      <c r="P115" s="19" t="s">
        <v>186</v>
      </c>
      <c r="Q115" s="16">
        <v>148</v>
      </c>
      <c r="R115" s="19">
        <v>116</v>
      </c>
      <c r="S115" s="89">
        <f t="shared" si="72"/>
        <v>74</v>
      </c>
      <c r="T115" s="75">
        <f t="shared" si="73"/>
        <v>58</v>
      </c>
      <c r="U115" s="100">
        <f t="shared" si="74"/>
        <v>232.65600000000001</v>
      </c>
      <c r="V115" s="101">
        <f t="shared" si="75"/>
        <v>1439.328</v>
      </c>
      <c r="W115" s="16"/>
      <c r="X115" s="16"/>
      <c r="Y115" s="23"/>
      <c r="Z115" s="23"/>
      <c r="AA115" s="23"/>
      <c r="AB115" s="12"/>
      <c r="AC115" s="102">
        <f t="shared" si="47"/>
        <v>0</v>
      </c>
      <c r="AD115" s="97">
        <f t="shared" si="48"/>
        <v>0</v>
      </c>
      <c r="AE115" s="98">
        <f t="shared" si="76"/>
        <v>0</v>
      </c>
      <c r="AF115" s="103">
        <f t="shared" si="77"/>
        <v>0</v>
      </c>
      <c r="AG115" s="104">
        <f t="shared" si="78"/>
        <v>0</v>
      </c>
      <c r="AH115" s="104">
        <f t="shared" si="79"/>
        <v>0</v>
      </c>
      <c r="AI115" s="99">
        <f t="shared" si="80"/>
        <v>0</v>
      </c>
      <c r="AJ115" s="103">
        <f t="shared" si="54"/>
        <v>0</v>
      </c>
      <c r="AK115" s="99">
        <f t="shared" si="55"/>
        <v>0</v>
      </c>
      <c r="AL115" s="17"/>
      <c r="AM115" s="20"/>
      <c r="AN115" s="17"/>
      <c r="AO115" s="21"/>
      <c r="AP115" s="17"/>
      <c r="AQ115" s="17"/>
      <c r="AR115" s="17"/>
      <c r="AS115" s="97" t="str">
        <f t="shared" si="64"/>
        <v/>
      </c>
      <c r="AT115" s="97" t="str">
        <f t="shared" ca="1" si="65"/>
        <v/>
      </c>
      <c r="AU115" s="97" t="str">
        <f t="shared" si="66"/>
        <v/>
      </c>
      <c r="AV115" s="97" t="str">
        <f t="shared" ca="1" si="67"/>
        <v/>
      </c>
      <c r="AW115" s="167"/>
      <c r="AX115" s="167"/>
      <c r="AY115" s="97" t="str">
        <f t="shared" si="68"/>
        <v/>
      </c>
      <c r="AZ115" s="167"/>
      <c r="BA115" s="167"/>
      <c r="BB115" s="97" t="str">
        <f t="shared" si="69"/>
        <v/>
      </c>
      <c r="BC115" s="17"/>
      <c r="BH115" s="52"/>
      <c r="BI115" s="52"/>
      <c r="BJ115" s="52"/>
      <c r="BK115" s="52"/>
      <c r="BL115" s="52"/>
      <c r="BM115" s="52"/>
      <c r="BP115" s="54"/>
      <c r="BQ115" s="27"/>
      <c r="BR115" s="27"/>
      <c r="BS115" s="27"/>
      <c r="BT115" s="27"/>
      <c r="BU115" s="27"/>
      <c r="BV115" s="27"/>
      <c r="BW115" s="54"/>
      <c r="BX115" s="26"/>
      <c r="BY115" s="54"/>
      <c r="BZ115" s="26"/>
      <c r="CA115" s="26"/>
      <c r="CB115" s="26"/>
    </row>
    <row r="116" spans="1:80" ht="17.45" customHeight="1" thickTop="1">
      <c r="A116" s="105">
        <f>A109+1</f>
        <v>16.100000000000001</v>
      </c>
      <c r="B116" s="178">
        <f>B115+1</f>
        <v>45857</v>
      </c>
      <c r="C116" s="4">
        <v>11</v>
      </c>
      <c r="D116" s="5">
        <v>59</v>
      </c>
      <c r="E116" s="6">
        <v>1</v>
      </c>
      <c r="F116" s="5"/>
      <c r="G116" s="74">
        <f t="shared" si="81"/>
        <v>774</v>
      </c>
      <c r="H116" s="75">
        <f t="shared" si="81"/>
        <v>6145</v>
      </c>
      <c r="I116" s="76">
        <f t="shared" si="57"/>
        <v>1.3994910941475827E-2</v>
      </c>
      <c r="J116" s="77">
        <f t="shared" si="58"/>
        <v>1.2722646310432571E-3</v>
      </c>
      <c r="K116" s="77">
        <f t="shared" si="59"/>
        <v>9.509993552546744E-3</v>
      </c>
      <c r="L116" s="77">
        <f t="shared" si="60"/>
        <v>0</v>
      </c>
      <c r="M116" s="78">
        <f t="shared" ca="1" si="61"/>
        <v>9.6000000000000002E-2</v>
      </c>
      <c r="N116" s="78">
        <f t="shared" ca="1" si="62"/>
        <v>1.4265335235378032E-2</v>
      </c>
      <c r="O116" s="78">
        <f t="shared" si="63"/>
        <v>5.0000000000000001E-4</v>
      </c>
      <c r="P116" s="13" t="s">
        <v>186</v>
      </c>
      <c r="Q116" s="8"/>
      <c r="R116" s="13"/>
      <c r="S116" s="79">
        <f t="shared" si="72"/>
        <v>0</v>
      </c>
      <c r="T116" s="80">
        <f t="shared" si="73"/>
        <v>0</v>
      </c>
      <c r="U116" s="90">
        <f t="shared" si="74"/>
        <v>0</v>
      </c>
      <c r="V116" s="82">
        <f t="shared" si="75"/>
        <v>0</v>
      </c>
      <c r="W116" s="4"/>
      <c r="X116" s="4"/>
      <c r="Y116" s="22"/>
      <c r="Z116" s="22"/>
      <c r="AA116" s="22"/>
      <c r="AB116" s="6"/>
      <c r="AC116" s="83">
        <f t="shared" si="47"/>
        <v>0</v>
      </c>
      <c r="AD116" s="80">
        <f t="shared" si="48"/>
        <v>0</v>
      </c>
      <c r="AE116" s="76">
        <f t="shared" si="76"/>
        <v>0</v>
      </c>
      <c r="AF116" s="84">
        <f t="shared" si="77"/>
        <v>0</v>
      </c>
      <c r="AG116" s="85">
        <f t="shared" si="78"/>
        <v>0</v>
      </c>
      <c r="AH116" s="85">
        <f t="shared" si="79"/>
        <v>0</v>
      </c>
      <c r="AI116" s="77">
        <f t="shared" si="80"/>
        <v>0</v>
      </c>
      <c r="AJ116" s="84">
        <f t="shared" si="54"/>
        <v>0</v>
      </c>
      <c r="AK116" s="77">
        <f t="shared" si="55"/>
        <v>0</v>
      </c>
      <c r="AL116" s="5">
        <v>2507</v>
      </c>
      <c r="AM116" s="9">
        <v>0.627</v>
      </c>
      <c r="AN116" s="5">
        <v>1617</v>
      </c>
      <c r="AO116" s="10">
        <v>0.76</v>
      </c>
      <c r="AP116" s="5"/>
      <c r="AQ116" s="5"/>
      <c r="AR116" s="5"/>
      <c r="AS116" s="80" t="str">
        <f t="shared" si="64"/>
        <v/>
      </c>
      <c r="AT116" s="80" t="str">
        <f t="shared" ca="1" si="65"/>
        <v/>
      </c>
      <c r="AU116" s="80" t="str">
        <f t="shared" si="66"/>
        <v/>
      </c>
      <c r="AV116" s="80" t="str">
        <f t="shared" ca="1" si="67"/>
        <v/>
      </c>
      <c r="AW116" s="165"/>
      <c r="AX116" s="165"/>
      <c r="AY116" s="80" t="str">
        <f t="shared" si="68"/>
        <v/>
      </c>
      <c r="AZ116" s="165"/>
      <c r="BA116" s="165"/>
      <c r="BB116" s="80" t="str">
        <f t="shared" si="69"/>
        <v/>
      </c>
      <c r="BC116" s="5"/>
      <c r="BH116" s="52"/>
      <c r="BI116" s="52"/>
      <c r="BJ116" s="52"/>
      <c r="BK116" s="52"/>
      <c r="BL116" s="52"/>
      <c r="BM116" s="52"/>
      <c r="BP116" s="54"/>
      <c r="BQ116" s="27"/>
      <c r="BR116" s="27"/>
      <c r="BS116" s="27"/>
      <c r="BT116" s="27"/>
      <c r="BU116" s="27"/>
      <c r="BV116" s="27"/>
      <c r="BW116" s="54"/>
      <c r="BX116" s="26"/>
      <c r="BY116" s="54"/>
      <c r="BZ116" s="26"/>
      <c r="CA116" s="26"/>
      <c r="CB116" s="26"/>
    </row>
    <row r="117" spans="1:80" ht="17.45" customHeight="1">
      <c r="A117" s="94">
        <f t="shared" si="70"/>
        <v>16.2</v>
      </c>
      <c r="B117" s="179">
        <f t="shared" si="42"/>
        <v>45858</v>
      </c>
      <c r="C117" s="8"/>
      <c r="D117" s="11"/>
      <c r="E117" s="12">
        <v>1</v>
      </c>
      <c r="F117" s="11"/>
      <c r="G117" s="74">
        <f t="shared" si="81"/>
        <v>773</v>
      </c>
      <c r="H117" s="75">
        <f t="shared" si="81"/>
        <v>6145</v>
      </c>
      <c r="I117" s="88">
        <f t="shared" si="57"/>
        <v>0</v>
      </c>
      <c r="J117" s="78">
        <f t="shared" si="58"/>
        <v>1.2919896640826874E-3</v>
      </c>
      <c r="K117" s="78">
        <f t="shared" si="59"/>
        <v>0</v>
      </c>
      <c r="L117" s="78">
        <f t="shared" si="60"/>
        <v>0</v>
      </c>
      <c r="M117" s="78">
        <f t="shared" ca="1" si="61"/>
        <v>9.7142857142857142E-2</v>
      </c>
      <c r="N117" s="78">
        <f t="shared" ca="1" si="62"/>
        <v>1.4265335235378032E-2</v>
      </c>
      <c r="O117" s="78">
        <f t="shared" si="63"/>
        <v>5.0000000000000001E-4</v>
      </c>
      <c r="P117" s="13" t="s">
        <v>186</v>
      </c>
      <c r="Q117" s="8">
        <v>154</v>
      </c>
      <c r="R117" s="13">
        <v>122</v>
      </c>
      <c r="S117" s="89">
        <f t="shared" si="72"/>
        <v>77</v>
      </c>
      <c r="T117" s="75">
        <f t="shared" si="73"/>
        <v>61</v>
      </c>
      <c r="U117" s="90">
        <f t="shared" si="74"/>
        <v>238.084</v>
      </c>
      <c r="V117" s="82">
        <f t="shared" si="75"/>
        <v>1499.38</v>
      </c>
      <c r="W117" s="8"/>
      <c r="X117" s="8"/>
      <c r="Y117" s="23"/>
      <c r="Z117" s="23"/>
      <c r="AA117" s="23"/>
      <c r="AB117" s="12"/>
      <c r="AC117" s="91">
        <f t="shared" si="47"/>
        <v>0</v>
      </c>
      <c r="AD117" s="75">
        <f t="shared" si="48"/>
        <v>0</v>
      </c>
      <c r="AE117" s="88">
        <f t="shared" si="76"/>
        <v>0</v>
      </c>
      <c r="AF117" s="92">
        <f t="shared" si="77"/>
        <v>0</v>
      </c>
      <c r="AG117" s="93">
        <f t="shared" si="78"/>
        <v>0</v>
      </c>
      <c r="AH117" s="93">
        <f t="shared" si="79"/>
        <v>0</v>
      </c>
      <c r="AI117" s="78">
        <f t="shared" si="80"/>
        <v>0</v>
      </c>
      <c r="AJ117" s="92">
        <f t="shared" si="54"/>
        <v>0</v>
      </c>
      <c r="AK117" s="78">
        <f t="shared" si="55"/>
        <v>0</v>
      </c>
      <c r="AL117" s="11">
        <v>2268</v>
      </c>
      <c r="AM117" s="14">
        <v>0.65300000000000002</v>
      </c>
      <c r="AN117" s="11">
        <v>1656</v>
      </c>
      <c r="AO117" s="15">
        <v>0.73299999999999998</v>
      </c>
      <c r="AP117" s="11"/>
      <c r="AQ117" s="11"/>
      <c r="AR117" s="11"/>
      <c r="AS117" s="75" t="str">
        <f t="shared" si="64"/>
        <v/>
      </c>
      <c r="AT117" s="75" t="str">
        <f t="shared" ca="1" si="65"/>
        <v/>
      </c>
      <c r="AU117" s="75" t="str">
        <f t="shared" si="66"/>
        <v/>
      </c>
      <c r="AV117" s="75" t="str">
        <f t="shared" ca="1" si="67"/>
        <v/>
      </c>
      <c r="AW117" s="169"/>
      <c r="AX117" s="169"/>
      <c r="AY117" s="75" t="str">
        <f t="shared" si="68"/>
        <v/>
      </c>
      <c r="AZ117" s="169"/>
      <c r="BA117" s="169"/>
      <c r="BB117" s="75" t="str">
        <f t="shared" si="69"/>
        <v/>
      </c>
      <c r="BC117" s="11"/>
      <c r="BH117" s="52"/>
      <c r="BI117" s="52"/>
      <c r="BJ117" s="52"/>
      <c r="BK117" s="52"/>
      <c r="BL117" s="52"/>
      <c r="BM117" s="52"/>
      <c r="BP117" s="54"/>
      <c r="BQ117" s="27"/>
      <c r="BR117" s="27"/>
      <c r="BS117" s="27"/>
      <c r="BT117" s="27"/>
      <c r="BU117" s="27"/>
      <c r="BV117" s="27"/>
      <c r="BW117" s="54"/>
      <c r="BX117" s="26"/>
      <c r="BY117" s="54"/>
      <c r="BZ117" s="26"/>
      <c r="CA117" s="26"/>
      <c r="CB117" s="26"/>
    </row>
    <row r="118" spans="1:80" ht="17.45" customHeight="1">
      <c r="A118" s="86">
        <f t="shared" si="70"/>
        <v>16.3</v>
      </c>
      <c r="B118" s="179">
        <f t="shared" si="42"/>
        <v>45859</v>
      </c>
      <c r="C118" s="8"/>
      <c r="D118" s="11"/>
      <c r="E118" s="12"/>
      <c r="F118" s="11">
        <v>1</v>
      </c>
      <c r="G118" s="74">
        <f t="shared" si="81"/>
        <v>773</v>
      </c>
      <c r="H118" s="75">
        <f t="shared" si="81"/>
        <v>6144</v>
      </c>
      <c r="I118" s="88">
        <f t="shared" si="57"/>
        <v>0</v>
      </c>
      <c r="J118" s="78">
        <f t="shared" si="58"/>
        <v>0</v>
      </c>
      <c r="K118" s="78">
        <f t="shared" si="59"/>
        <v>0</v>
      </c>
      <c r="L118" s="78">
        <f t="shared" si="60"/>
        <v>1.6273393002441008E-4</v>
      </c>
      <c r="M118" s="78">
        <f t="shared" ca="1" si="61"/>
        <v>9.7142857142857142E-2</v>
      </c>
      <c r="N118" s="78">
        <f t="shared" ca="1" si="62"/>
        <v>1.4423838960215565E-2</v>
      </c>
      <c r="O118" s="78">
        <f t="shared" si="63"/>
        <v>5.0000000000000001E-4</v>
      </c>
      <c r="P118" s="13" t="s">
        <v>186</v>
      </c>
      <c r="Q118" s="8"/>
      <c r="R118" s="13"/>
      <c r="S118" s="89">
        <f t="shared" ref="S118:S181" si="82">IF($P118="FULL FEED",Q118,Q118/2)</f>
        <v>0</v>
      </c>
      <c r="T118" s="75">
        <f t="shared" ref="T118:T181" si="83">IF($P118="FULL FEED",R118,R118/2)</f>
        <v>0</v>
      </c>
      <c r="U118" s="90">
        <f t="shared" ref="U118:U181" si="84">IF($P118="FULL FEED",(Q118*G118/1000),(Q118*2*G118/1000))</f>
        <v>0</v>
      </c>
      <c r="V118" s="82">
        <f t="shared" ref="V118:V181" si="85">IF($P118="FULL FEED",(R118*H118/1000),(R118*2*H118/1000))</f>
        <v>0</v>
      </c>
      <c r="W118" s="8"/>
      <c r="X118" s="8"/>
      <c r="Y118" s="23"/>
      <c r="Z118" s="23"/>
      <c r="AA118" s="23"/>
      <c r="AB118" s="12"/>
      <c r="AC118" s="91">
        <f t="shared" si="47"/>
        <v>0</v>
      </c>
      <c r="AD118" s="75">
        <f t="shared" si="48"/>
        <v>0</v>
      </c>
      <c r="AE118" s="88">
        <f t="shared" si="76"/>
        <v>0</v>
      </c>
      <c r="AF118" s="92">
        <f t="shared" si="77"/>
        <v>0</v>
      </c>
      <c r="AG118" s="93">
        <f t="shared" si="78"/>
        <v>0</v>
      </c>
      <c r="AH118" s="93">
        <f t="shared" si="79"/>
        <v>0</v>
      </c>
      <c r="AI118" s="78">
        <f t="shared" si="80"/>
        <v>0</v>
      </c>
      <c r="AJ118" s="92">
        <f t="shared" si="54"/>
        <v>0</v>
      </c>
      <c r="AK118" s="78">
        <f t="shared" si="55"/>
        <v>0</v>
      </c>
      <c r="AL118" s="11"/>
      <c r="AM118" s="14"/>
      <c r="AN118" s="11">
        <v>1689</v>
      </c>
      <c r="AO118" s="15">
        <v>0.8</v>
      </c>
      <c r="AP118" s="11"/>
      <c r="AQ118" s="11"/>
      <c r="AR118" s="11"/>
      <c r="AS118" s="75" t="str">
        <f t="shared" si="64"/>
        <v/>
      </c>
      <c r="AT118" s="75" t="str">
        <f t="shared" ca="1" si="65"/>
        <v/>
      </c>
      <c r="AU118" s="75" t="str">
        <f t="shared" si="66"/>
        <v/>
      </c>
      <c r="AV118" s="75" t="str">
        <f t="shared" ca="1" si="67"/>
        <v/>
      </c>
      <c r="AW118" s="169"/>
      <c r="AX118" s="169"/>
      <c r="AY118" s="75" t="str">
        <f t="shared" si="68"/>
        <v/>
      </c>
      <c r="AZ118" s="169"/>
      <c r="BA118" s="169"/>
      <c r="BB118" s="75" t="str">
        <f t="shared" si="69"/>
        <v/>
      </c>
      <c r="BC118" s="11"/>
      <c r="BH118" s="52"/>
      <c r="BI118" s="52"/>
      <c r="BJ118" s="52"/>
      <c r="BK118" s="52"/>
      <c r="BL118" s="52"/>
      <c r="BM118" s="52"/>
      <c r="BP118" s="54"/>
      <c r="BQ118" s="27"/>
      <c r="BR118" s="27"/>
      <c r="BS118" s="27"/>
      <c r="BT118" s="27"/>
      <c r="BU118" s="27"/>
      <c r="BV118" s="27"/>
      <c r="BW118" s="54"/>
      <c r="BX118" s="26"/>
      <c r="BY118" s="54"/>
      <c r="BZ118" s="26"/>
      <c r="CA118" s="26"/>
      <c r="CB118" s="26"/>
    </row>
    <row r="119" spans="1:80" ht="17.45" customHeight="1">
      <c r="A119" s="94">
        <f t="shared" si="70"/>
        <v>16.399999999999999</v>
      </c>
      <c r="B119" s="179">
        <f t="shared" si="42"/>
        <v>45860</v>
      </c>
      <c r="C119" s="8"/>
      <c r="D119" s="11"/>
      <c r="E119" s="12"/>
      <c r="F119" s="11"/>
      <c r="G119" s="74">
        <f t="shared" si="81"/>
        <v>773</v>
      </c>
      <c r="H119" s="75">
        <f t="shared" si="81"/>
        <v>6144</v>
      </c>
      <c r="I119" s="88">
        <f t="shared" si="57"/>
        <v>0</v>
      </c>
      <c r="J119" s="78">
        <f t="shared" si="58"/>
        <v>0</v>
      </c>
      <c r="K119" s="78">
        <f t="shared" si="59"/>
        <v>0</v>
      </c>
      <c r="L119" s="78">
        <f t="shared" si="60"/>
        <v>0</v>
      </c>
      <c r="M119" s="78">
        <f t="shared" ca="1" si="61"/>
        <v>9.7142857142857142E-2</v>
      </c>
      <c r="N119" s="78">
        <f t="shared" ca="1" si="62"/>
        <v>1.4423838960215565E-2</v>
      </c>
      <c r="O119" s="78">
        <f t="shared" si="63"/>
        <v>5.0000000000000001E-4</v>
      </c>
      <c r="P119" s="13" t="s">
        <v>186</v>
      </c>
      <c r="Q119" s="8">
        <v>154</v>
      </c>
      <c r="R119" s="13">
        <v>122</v>
      </c>
      <c r="S119" s="89">
        <f t="shared" si="82"/>
        <v>77</v>
      </c>
      <c r="T119" s="75">
        <f t="shared" si="83"/>
        <v>61</v>
      </c>
      <c r="U119" s="90">
        <f t="shared" si="84"/>
        <v>238.084</v>
      </c>
      <c r="V119" s="82">
        <f t="shared" si="85"/>
        <v>1499.136</v>
      </c>
      <c r="W119" s="8"/>
      <c r="X119" s="8"/>
      <c r="Y119" s="23"/>
      <c r="Z119" s="23"/>
      <c r="AA119" s="23"/>
      <c r="AB119" s="12"/>
      <c r="AC119" s="91">
        <f t="shared" si="47"/>
        <v>0</v>
      </c>
      <c r="AD119" s="75">
        <f t="shared" si="48"/>
        <v>0</v>
      </c>
      <c r="AE119" s="88">
        <f t="shared" si="76"/>
        <v>0</v>
      </c>
      <c r="AF119" s="92">
        <f t="shared" si="77"/>
        <v>0</v>
      </c>
      <c r="AG119" s="93">
        <f t="shared" si="78"/>
        <v>0</v>
      </c>
      <c r="AH119" s="93">
        <f t="shared" si="79"/>
        <v>0</v>
      </c>
      <c r="AI119" s="78">
        <f t="shared" si="80"/>
        <v>0</v>
      </c>
      <c r="AJ119" s="92">
        <f t="shared" si="54"/>
        <v>0</v>
      </c>
      <c r="AK119" s="78">
        <f t="shared" si="55"/>
        <v>0</v>
      </c>
      <c r="AL119" s="11"/>
      <c r="AM119" s="14"/>
      <c r="AN119" s="11">
        <v>1664</v>
      </c>
      <c r="AO119" s="15">
        <v>0.86699999999999999</v>
      </c>
      <c r="AP119" s="11"/>
      <c r="AQ119" s="11"/>
      <c r="AR119" s="11"/>
      <c r="AS119" s="75" t="str">
        <f t="shared" si="64"/>
        <v/>
      </c>
      <c r="AT119" s="75" t="str">
        <f t="shared" ca="1" si="65"/>
        <v/>
      </c>
      <c r="AU119" s="75" t="str">
        <f t="shared" si="66"/>
        <v/>
      </c>
      <c r="AV119" s="75" t="str">
        <f t="shared" ca="1" si="67"/>
        <v/>
      </c>
      <c r="AW119" s="169"/>
      <c r="AX119" s="169"/>
      <c r="AY119" s="75" t="str">
        <f t="shared" si="68"/>
        <v/>
      </c>
      <c r="AZ119" s="169"/>
      <c r="BA119" s="169"/>
      <c r="BB119" s="75" t="str">
        <f t="shared" si="69"/>
        <v/>
      </c>
      <c r="BC119" s="11"/>
      <c r="BH119" s="52"/>
      <c r="BI119" s="52"/>
      <c r="BJ119" s="52"/>
      <c r="BK119" s="52"/>
      <c r="BL119" s="52"/>
      <c r="BM119" s="52"/>
      <c r="BP119" s="54"/>
      <c r="BQ119" s="27"/>
      <c r="BR119" s="27"/>
      <c r="BS119" s="27"/>
      <c r="BT119" s="27"/>
      <c r="BU119" s="27"/>
      <c r="BV119" s="27"/>
      <c r="BW119" s="54"/>
      <c r="BX119" s="26"/>
      <c r="BY119" s="54"/>
      <c r="BZ119" s="26"/>
      <c r="CA119" s="26"/>
      <c r="CB119" s="26"/>
    </row>
    <row r="120" spans="1:80" ht="17.45" customHeight="1">
      <c r="A120" s="86">
        <f t="shared" si="70"/>
        <v>16.5</v>
      </c>
      <c r="B120" s="179">
        <f t="shared" si="42"/>
        <v>45861</v>
      </c>
      <c r="C120" s="8"/>
      <c r="D120" s="11"/>
      <c r="E120" s="12">
        <v>2</v>
      </c>
      <c r="F120" s="11"/>
      <c r="G120" s="74">
        <f t="shared" si="81"/>
        <v>771</v>
      </c>
      <c r="H120" s="75">
        <f t="shared" si="81"/>
        <v>6144</v>
      </c>
      <c r="I120" s="88">
        <f t="shared" si="57"/>
        <v>0</v>
      </c>
      <c r="J120" s="78">
        <f t="shared" si="58"/>
        <v>2.5873221216041399E-3</v>
      </c>
      <c r="K120" s="78">
        <f t="shared" si="59"/>
        <v>0</v>
      </c>
      <c r="L120" s="78">
        <f t="shared" si="60"/>
        <v>0</v>
      </c>
      <c r="M120" s="78">
        <f t="shared" ca="1" si="61"/>
        <v>9.9428571428571422E-2</v>
      </c>
      <c r="N120" s="78">
        <f t="shared" ca="1" si="62"/>
        <v>1.4423838960215565E-2</v>
      </c>
      <c r="O120" s="78">
        <f t="shared" si="63"/>
        <v>5.0000000000000001E-4</v>
      </c>
      <c r="P120" s="13" t="s">
        <v>186</v>
      </c>
      <c r="Q120" s="8"/>
      <c r="R120" s="13"/>
      <c r="S120" s="89">
        <f t="shared" si="82"/>
        <v>0</v>
      </c>
      <c r="T120" s="75">
        <f t="shared" si="83"/>
        <v>0</v>
      </c>
      <c r="U120" s="90">
        <f t="shared" si="84"/>
        <v>0</v>
      </c>
      <c r="V120" s="82">
        <f t="shared" si="85"/>
        <v>0</v>
      </c>
      <c r="W120" s="8"/>
      <c r="X120" s="8"/>
      <c r="Y120" s="23"/>
      <c r="Z120" s="23"/>
      <c r="AA120" s="23"/>
      <c r="AB120" s="12"/>
      <c r="AC120" s="91">
        <f t="shared" si="47"/>
        <v>0</v>
      </c>
      <c r="AD120" s="75">
        <f t="shared" si="48"/>
        <v>0</v>
      </c>
      <c r="AE120" s="88">
        <f t="shared" si="76"/>
        <v>0</v>
      </c>
      <c r="AF120" s="92">
        <f t="shared" si="77"/>
        <v>0</v>
      </c>
      <c r="AG120" s="93">
        <f t="shared" si="78"/>
        <v>0</v>
      </c>
      <c r="AH120" s="93">
        <f t="shared" si="79"/>
        <v>0</v>
      </c>
      <c r="AI120" s="78">
        <f t="shared" si="80"/>
        <v>0</v>
      </c>
      <c r="AJ120" s="92">
        <f t="shared" si="54"/>
        <v>0</v>
      </c>
      <c r="AK120" s="78">
        <f t="shared" si="55"/>
        <v>0</v>
      </c>
      <c r="AL120" s="11"/>
      <c r="AM120" s="14"/>
      <c r="AN120" s="11"/>
      <c r="AO120" s="15"/>
      <c r="AP120" s="11"/>
      <c r="AQ120" s="11"/>
      <c r="AR120" s="11"/>
      <c r="AS120" s="75" t="str">
        <f t="shared" si="64"/>
        <v/>
      </c>
      <c r="AT120" s="75" t="str">
        <f t="shared" ca="1" si="65"/>
        <v/>
      </c>
      <c r="AU120" s="75" t="str">
        <f t="shared" si="66"/>
        <v/>
      </c>
      <c r="AV120" s="75" t="str">
        <f t="shared" ca="1" si="67"/>
        <v/>
      </c>
      <c r="AW120" s="169"/>
      <c r="AX120" s="169"/>
      <c r="AY120" s="75" t="str">
        <f t="shared" si="68"/>
        <v/>
      </c>
      <c r="AZ120" s="169"/>
      <c r="BA120" s="169"/>
      <c r="BB120" s="75" t="str">
        <f t="shared" si="69"/>
        <v/>
      </c>
      <c r="BC120" s="11"/>
      <c r="BH120" s="52"/>
      <c r="BI120" s="52"/>
      <c r="BJ120" s="52"/>
      <c r="BK120" s="52"/>
      <c r="BL120" s="52"/>
      <c r="BM120" s="52"/>
      <c r="BP120" s="54"/>
      <c r="BQ120" s="27"/>
      <c r="BR120" s="27"/>
      <c r="BS120" s="27"/>
      <c r="BT120" s="27"/>
      <c r="BU120" s="27"/>
      <c r="BV120" s="27"/>
      <c r="BW120" s="54"/>
      <c r="BX120" s="26"/>
      <c r="BY120" s="54"/>
      <c r="BZ120" s="26"/>
      <c r="CA120" s="26"/>
      <c r="CB120" s="26"/>
    </row>
    <row r="121" spans="1:80" ht="17.45" customHeight="1">
      <c r="A121" s="94">
        <f t="shared" si="70"/>
        <v>16.600000000000001</v>
      </c>
      <c r="B121" s="179">
        <f t="shared" si="42"/>
        <v>45862</v>
      </c>
      <c r="C121" s="8"/>
      <c r="D121" s="11"/>
      <c r="E121" s="12"/>
      <c r="F121" s="11">
        <v>1</v>
      </c>
      <c r="G121" s="74">
        <f t="shared" si="81"/>
        <v>771</v>
      </c>
      <c r="H121" s="75">
        <f t="shared" si="81"/>
        <v>6143</v>
      </c>
      <c r="I121" s="88">
        <f t="shared" si="57"/>
        <v>0</v>
      </c>
      <c r="J121" s="78">
        <f t="shared" si="58"/>
        <v>0</v>
      </c>
      <c r="K121" s="78">
        <f t="shared" si="59"/>
        <v>0</v>
      </c>
      <c r="L121" s="78">
        <f t="shared" si="60"/>
        <v>1.6276041666666666E-4</v>
      </c>
      <c r="M121" s="78">
        <f t="shared" ca="1" si="61"/>
        <v>9.9428571428571422E-2</v>
      </c>
      <c r="N121" s="78">
        <f t="shared" ca="1" si="62"/>
        <v>1.4582342685053099E-2</v>
      </c>
      <c r="O121" s="78">
        <f t="shared" si="63"/>
        <v>5.0000000000000001E-4</v>
      </c>
      <c r="P121" s="13" t="s">
        <v>186</v>
      </c>
      <c r="Q121" s="8">
        <v>154</v>
      </c>
      <c r="R121" s="13">
        <v>122</v>
      </c>
      <c r="S121" s="89">
        <f t="shared" si="82"/>
        <v>77</v>
      </c>
      <c r="T121" s="75">
        <f t="shared" si="83"/>
        <v>61</v>
      </c>
      <c r="U121" s="90">
        <f t="shared" si="84"/>
        <v>237.46799999999999</v>
      </c>
      <c r="V121" s="82">
        <f t="shared" si="85"/>
        <v>1498.8920000000001</v>
      </c>
      <c r="W121" s="8"/>
      <c r="X121" s="8"/>
      <c r="Y121" s="23"/>
      <c r="Z121" s="23"/>
      <c r="AA121" s="23"/>
      <c r="AB121" s="12"/>
      <c r="AC121" s="91">
        <f t="shared" si="47"/>
        <v>0</v>
      </c>
      <c r="AD121" s="75">
        <f t="shared" si="48"/>
        <v>0</v>
      </c>
      <c r="AE121" s="88">
        <f t="shared" si="76"/>
        <v>0</v>
      </c>
      <c r="AF121" s="92">
        <f t="shared" si="77"/>
        <v>0</v>
      </c>
      <c r="AG121" s="93">
        <f t="shared" si="78"/>
        <v>0</v>
      </c>
      <c r="AH121" s="93">
        <f t="shared" si="79"/>
        <v>0</v>
      </c>
      <c r="AI121" s="78">
        <f t="shared" si="80"/>
        <v>0</v>
      </c>
      <c r="AJ121" s="92">
        <f t="shared" si="54"/>
        <v>0</v>
      </c>
      <c r="AK121" s="78">
        <f t="shared" si="55"/>
        <v>0</v>
      </c>
      <c r="AL121" s="11"/>
      <c r="AM121" s="14"/>
      <c r="AN121" s="11"/>
      <c r="AO121" s="15"/>
      <c r="AP121" s="11"/>
      <c r="AQ121" s="11"/>
      <c r="AR121" s="11"/>
      <c r="AS121" s="75" t="str">
        <f t="shared" si="64"/>
        <v/>
      </c>
      <c r="AT121" s="75" t="str">
        <f t="shared" ca="1" si="65"/>
        <v/>
      </c>
      <c r="AU121" s="75" t="str">
        <f t="shared" si="66"/>
        <v/>
      </c>
      <c r="AV121" s="75" t="str">
        <f t="shared" ca="1" si="67"/>
        <v/>
      </c>
      <c r="AW121" s="169"/>
      <c r="AX121" s="169"/>
      <c r="AY121" s="75" t="str">
        <f t="shared" si="68"/>
        <v/>
      </c>
      <c r="AZ121" s="169"/>
      <c r="BA121" s="169"/>
      <c r="BB121" s="75" t="str">
        <f t="shared" si="69"/>
        <v/>
      </c>
      <c r="BC121" s="11"/>
      <c r="BH121" s="52"/>
      <c r="BI121" s="52"/>
      <c r="BJ121" s="52"/>
      <c r="BK121" s="52"/>
      <c r="BL121" s="52"/>
      <c r="BM121" s="52"/>
      <c r="BP121" s="54"/>
      <c r="BQ121" s="27"/>
      <c r="BR121" s="27"/>
      <c r="BS121" s="27"/>
      <c r="BT121" s="27"/>
      <c r="BU121" s="27"/>
      <c r="BV121" s="27"/>
      <c r="BW121" s="54"/>
      <c r="BX121" s="26"/>
      <c r="BY121" s="54"/>
      <c r="BZ121" s="26"/>
      <c r="CA121" s="26"/>
      <c r="CB121" s="26"/>
    </row>
    <row r="122" spans="1:80" ht="17.45" customHeight="1" thickBot="1">
      <c r="A122" s="86">
        <f t="shared" si="70"/>
        <v>16.700000000000003</v>
      </c>
      <c r="B122" s="180">
        <f t="shared" si="42"/>
        <v>45863</v>
      </c>
      <c r="C122" s="16"/>
      <c r="D122" s="17"/>
      <c r="E122" s="18">
        <v>1</v>
      </c>
      <c r="F122" s="17"/>
      <c r="G122" s="96">
        <f t="shared" si="81"/>
        <v>770</v>
      </c>
      <c r="H122" s="97">
        <f t="shared" si="81"/>
        <v>6143</v>
      </c>
      <c r="I122" s="98">
        <f t="shared" si="57"/>
        <v>0</v>
      </c>
      <c r="J122" s="99">
        <f t="shared" si="58"/>
        <v>1.2970168612191958E-3</v>
      </c>
      <c r="K122" s="99">
        <f t="shared" si="59"/>
        <v>0</v>
      </c>
      <c r="L122" s="99">
        <f t="shared" si="60"/>
        <v>0</v>
      </c>
      <c r="M122" s="99">
        <f t="shared" ca="1" si="61"/>
        <v>0.10057142857142858</v>
      </c>
      <c r="N122" s="99">
        <f t="shared" ca="1" si="62"/>
        <v>1.4582342685053099E-2</v>
      </c>
      <c r="O122" s="99">
        <f t="shared" si="63"/>
        <v>5.0000000000000001E-4</v>
      </c>
      <c r="P122" s="19" t="s">
        <v>186</v>
      </c>
      <c r="Q122" s="16"/>
      <c r="R122" s="19"/>
      <c r="S122" s="89">
        <f t="shared" si="82"/>
        <v>0</v>
      </c>
      <c r="T122" s="75">
        <f t="shared" si="83"/>
        <v>0</v>
      </c>
      <c r="U122" s="100">
        <f t="shared" si="84"/>
        <v>0</v>
      </c>
      <c r="V122" s="101">
        <f t="shared" si="85"/>
        <v>0</v>
      </c>
      <c r="W122" s="16"/>
      <c r="X122" s="16"/>
      <c r="Y122" s="23"/>
      <c r="Z122" s="23"/>
      <c r="AA122" s="23"/>
      <c r="AB122" s="12"/>
      <c r="AC122" s="102">
        <f t="shared" si="47"/>
        <v>0</v>
      </c>
      <c r="AD122" s="97">
        <f t="shared" si="48"/>
        <v>0</v>
      </c>
      <c r="AE122" s="98">
        <f t="shared" si="76"/>
        <v>0</v>
      </c>
      <c r="AF122" s="103">
        <f t="shared" si="77"/>
        <v>0</v>
      </c>
      <c r="AG122" s="104">
        <f t="shared" si="78"/>
        <v>0</v>
      </c>
      <c r="AH122" s="104">
        <f t="shared" si="79"/>
        <v>0</v>
      </c>
      <c r="AI122" s="99">
        <f t="shared" si="80"/>
        <v>0</v>
      </c>
      <c r="AJ122" s="103">
        <f t="shared" si="54"/>
        <v>0</v>
      </c>
      <c r="AK122" s="99">
        <f t="shared" si="55"/>
        <v>0</v>
      </c>
      <c r="AL122" s="17"/>
      <c r="AM122" s="20"/>
      <c r="AN122" s="17"/>
      <c r="AO122" s="21"/>
      <c r="AP122" s="17"/>
      <c r="AQ122" s="17"/>
      <c r="AR122" s="17"/>
      <c r="AS122" s="97" t="str">
        <f t="shared" si="64"/>
        <v/>
      </c>
      <c r="AT122" s="97" t="str">
        <f t="shared" ca="1" si="65"/>
        <v/>
      </c>
      <c r="AU122" s="97" t="str">
        <f t="shared" si="66"/>
        <v/>
      </c>
      <c r="AV122" s="97" t="str">
        <f t="shared" ca="1" si="67"/>
        <v/>
      </c>
      <c r="AW122" s="167"/>
      <c r="AX122" s="167"/>
      <c r="AY122" s="97" t="str">
        <f t="shared" si="68"/>
        <v/>
      </c>
      <c r="AZ122" s="167"/>
      <c r="BA122" s="167"/>
      <c r="BB122" s="97" t="str">
        <f t="shared" si="69"/>
        <v/>
      </c>
      <c r="BC122" s="17"/>
      <c r="BH122" s="52"/>
      <c r="BI122" s="52"/>
      <c r="BJ122" s="52"/>
      <c r="BK122" s="52"/>
      <c r="BL122" s="52"/>
      <c r="BM122" s="52"/>
      <c r="BP122" s="54"/>
      <c r="BQ122" s="27"/>
      <c r="BR122" s="27"/>
      <c r="BS122" s="27"/>
      <c r="BT122" s="27"/>
      <c r="BU122" s="27"/>
      <c r="BV122" s="27"/>
      <c r="BW122" s="54"/>
      <c r="BX122" s="26"/>
      <c r="BY122" s="54"/>
      <c r="BZ122" s="26"/>
      <c r="CA122" s="26"/>
      <c r="CB122" s="26"/>
    </row>
    <row r="123" spans="1:80" ht="17.45" customHeight="1" thickTop="1">
      <c r="A123" s="71">
        <f>A116+1</f>
        <v>17.100000000000001</v>
      </c>
      <c r="B123" s="178">
        <f>B122+1</f>
        <v>45864</v>
      </c>
      <c r="C123" s="4"/>
      <c r="D123" s="5"/>
      <c r="E123" s="6">
        <v>1</v>
      </c>
      <c r="F123" s="5"/>
      <c r="G123" s="74">
        <f t="shared" si="81"/>
        <v>769</v>
      </c>
      <c r="H123" s="75">
        <f t="shared" si="81"/>
        <v>6143</v>
      </c>
      <c r="I123" s="76">
        <f t="shared" si="57"/>
        <v>0</v>
      </c>
      <c r="J123" s="77">
        <f t="shared" si="58"/>
        <v>1.2987012987012987E-3</v>
      </c>
      <c r="K123" s="77">
        <f t="shared" si="59"/>
        <v>0</v>
      </c>
      <c r="L123" s="77">
        <f t="shared" si="60"/>
        <v>0</v>
      </c>
      <c r="M123" s="78">
        <f t="shared" ca="1" si="61"/>
        <v>0.10171428571428572</v>
      </c>
      <c r="N123" s="78">
        <f t="shared" ca="1" si="62"/>
        <v>1.4582342685053099E-2</v>
      </c>
      <c r="O123" s="78">
        <f t="shared" si="63"/>
        <v>5.0000000000000001E-4</v>
      </c>
      <c r="P123" s="13" t="s">
        <v>186</v>
      </c>
      <c r="Q123" s="8">
        <v>154</v>
      </c>
      <c r="R123" s="13">
        <v>122</v>
      </c>
      <c r="S123" s="79">
        <f t="shared" si="82"/>
        <v>77</v>
      </c>
      <c r="T123" s="80">
        <f t="shared" si="83"/>
        <v>61</v>
      </c>
      <c r="U123" s="90">
        <f t="shared" si="84"/>
        <v>236.852</v>
      </c>
      <c r="V123" s="82">
        <f t="shared" si="85"/>
        <v>1498.8920000000001</v>
      </c>
      <c r="W123" s="4"/>
      <c r="X123" s="4"/>
      <c r="Y123" s="22"/>
      <c r="Z123" s="22"/>
      <c r="AA123" s="22"/>
      <c r="AB123" s="6"/>
      <c r="AC123" s="83">
        <f t="shared" si="47"/>
        <v>0</v>
      </c>
      <c r="AD123" s="80">
        <f t="shared" si="48"/>
        <v>0</v>
      </c>
      <c r="AE123" s="76">
        <f t="shared" si="76"/>
        <v>0</v>
      </c>
      <c r="AF123" s="84">
        <f t="shared" si="77"/>
        <v>0</v>
      </c>
      <c r="AG123" s="85">
        <f t="shared" si="78"/>
        <v>0</v>
      </c>
      <c r="AH123" s="85">
        <f t="shared" si="79"/>
        <v>0</v>
      </c>
      <c r="AI123" s="77">
        <f t="shared" si="80"/>
        <v>0</v>
      </c>
      <c r="AJ123" s="84">
        <f t="shared" si="54"/>
        <v>0</v>
      </c>
      <c r="AK123" s="77">
        <f t="shared" si="55"/>
        <v>0</v>
      </c>
      <c r="AL123" s="5">
        <v>2611</v>
      </c>
      <c r="AM123" s="9">
        <v>0.6</v>
      </c>
      <c r="AN123" s="5">
        <v>1764</v>
      </c>
      <c r="AO123" s="10">
        <v>0.77300000000000002</v>
      </c>
      <c r="AP123" s="5"/>
      <c r="AQ123" s="5"/>
      <c r="AR123" s="5"/>
      <c r="AS123" s="80" t="str">
        <f t="shared" si="64"/>
        <v/>
      </c>
      <c r="AT123" s="80" t="str">
        <f t="shared" ca="1" si="65"/>
        <v/>
      </c>
      <c r="AU123" s="80" t="str">
        <f t="shared" si="66"/>
        <v/>
      </c>
      <c r="AV123" s="80" t="str">
        <f t="shared" ca="1" si="67"/>
        <v/>
      </c>
      <c r="AW123" s="165"/>
      <c r="AX123" s="165"/>
      <c r="AY123" s="80" t="str">
        <f t="shared" si="68"/>
        <v/>
      </c>
      <c r="AZ123" s="165"/>
      <c r="BA123" s="165"/>
      <c r="BB123" s="80" t="str">
        <f t="shared" si="69"/>
        <v/>
      </c>
      <c r="BC123" s="5"/>
      <c r="BH123" s="52"/>
      <c r="BI123" s="52"/>
      <c r="BJ123" s="52"/>
      <c r="BK123" s="52"/>
      <c r="BL123" s="52"/>
      <c r="BM123" s="52"/>
      <c r="BP123" s="54"/>
      <c r="BQ123" s="27"/>
      <c r="BR123" s="27"/>
      <c r="BS123" s="27"/>
      <c r="BT123" s="27"/>
      <c r="BU123" s="27"/>
      <c r="BV123" s="27"/>
      <c r="BW123" s="54"/>
      <c r="BX123" s="26"/>
      <c r="BY123" s="54"/>
      <c r="BZ123" s="26"/>
      <c r="CA123" s="26"/>
      <c r="CB123" s="26"/>
    </row>
    <row r="124" spans="1:80" ht="17.45" customHeight="1">
      <c r="A124" s="86">
        <f t="shared" si="70"/>
        <v>17.2</v>
      </c>
      <c r="B124" s="179">
        <f t="shared" si="42"/>
        <v>45865</v>
      </c>
      <c r="C124" s="8"/>
      <c r="D124" s="11"/>
      <c r="E124" s="12"/>
      <c r="F124" s="11"/>
      <c r="G124" s="74">
        <f t="shared" ref="G124:H139" si="86">G123-E124-C124</f>
        <v>769</v>
      </c>
      <c r="H124" s="75">
        <f t="shared" si="86"/>
        <v>6143</v>
      </c>
      <c r="I124" s="88">
        <f t="shared" si="57"/>
        <v>0</v>
      </c>
      <c r="J124" s="78">
        <f t="shared" si="58"/>
        <v>0</v>
      </c>
      <c r="K124" s="78">
        <f t="shared" si="59"/>
        <v>0</v>
      </c>
      <c r="L124" s="78">
        <f t="shared" si="60"/>
        <v>0</v>
      </c>
      <c r="M124" s="78">
        <f t="shared" ca="1" si="61"/>
        <v>0.10171428571428572</v>
      </c>
      <c r="N124" s="78">
        <f t="shared" ca="1" si="62"/>
        <v>1.4582342685053099E-2</v>
      </c>
      <c r="O124" s="78">
        <f t="shared" si="63"/>
        <v>5.0000000000000001E-4</v>
      </c>
      <c r="P124" s="13" t="s">
        <v>186</v>
      </c>
      <c r="Q124" s="8"/>
      <c r="R124" s="13"/>
      <c r="S124" s="89">
        <f t="shared" si="82"/>
        <v>0</v>
      </c>
      <c r="T124" s="75">
        <f t="shared" si="83"/>
        <v>0</v>
      </c>
      <c r="U124" s="90">
        <f t="shared" si="84"/>
        <v>0</v>
      </c>
      <c r="V124" s="82">
        <f t="shared" si="85"/>
        <v>0</v>
      </c>
      <c r="W124" s="8"/>
      <c r="X124" s="8"/>
      <c r="Y124" s="23"/>
      <c r="Z124" s="23"/>
      <c r="AA124" s="23"/>
      <c r="AB124" s="12"/>
      <c r="AC124" s="91">
        <f t="shared" si="47"/>
        <v>0</v>
      </c>
      <c r="AD124" s="75">
        <f t="shared" si="48"/>
        <v>0</v>
      </c>
      <c r="AE124" s="88">
        <f t="shared" si="76"/>
        <v>0</v>
      </c>
      <c r="AF124" s="92">
        <f t="shared" si="77"/>
        <v>0</v>
      </c>
      <c r="AG124" s="93">
        <f t="shared" si="78"/>
        <v>0</v>
      </c>
      <c r="AH124" s="93">
        <f t="shared" si="79"/>
        <v>0</v>
      </c>
      <c r="AI124" s="78">
        <f t="shared" si="80"/>
        <v>0</v>
      </c>
      <c r="AJ124" s="92">
        <f t="shared" si="54"/>
        <v>0</v>
      </c>
      <c r="AK124" s="78">
        <f t="shared" si="55"/>
        <v>0</v>
      </c>
      <c r="AL124" s="11">
        <v>2411</v>
      </c>
      <c r="AM124" s="14">
        <v>0.747</v>
      </c>
      <c r="AN124" s="11">
        <v>1792</v>
      </c>
      <c r="AO124" s="15">
        <v>0.66700000000000004</v>
      </c>
      <c r="AP124" s="11"/>
      <c r="AQ124" s="11"/>
      <c r="AR124" s="11"/>
      <c r="AS124" s="75" t="str">
        <f t="shared" si="64"/>
        <v/>
      </c>
      <c r="AT124" s="75" t="str">
        <f t="shared" ca="1" si="65"/>
        <v/>
      </c>
      <c r="AU124" s="75" t="str">
        <f t="shared" si="66"/>
        <v/>
      </c>
      <c r="AV124" s="75" t="str">
        <f t="shared" ca="1" si="67"/>
        <v/>
      </c>
      <c r="AW124" s="169"/>
      <c r="AX124" s="169"/>
      <c r="AY124" s="75" t="str">
        <f t="shared" si="68"/>
        <v/>
      </c>
      <c r="AZ124" s="169"/>
      <c r="BA124" s="169"/>
      <c r="BB124" s="75" t="str">
        <f t="shared" si="69"/>
        <v/>
      </c>
      <c r="BC124" s="11"/>
      <c r="BH124" s="52"/>
      <c r="BI124" s="52"/>
      <c r="BJ124" s="52"/>
      <c r="BK124" s="52"/>
      <c r="BL124" s="52"/>
      <c r="BM124" s="52"/>
      <c r="BP124" s="54"/>
      <c r="BQ124" s="27"/>
      <c r="BR124" s="27"/>
      <c r="BS124" s="27"/>
      <c r="BT124" s="27"/>
      <c r="BU124" s="27"/>
      <c r="BV124" s="27"/>
      <c r="BW124" s="54"/>
      <c r="BX124" s="26"/>
      <c r="BY124" s="54"/>
      <c r="BZ124" s="26"/>
      <c r="CA124" s="26"/>
      <c r="CB124" s="26"/>
    </row>
    <row r="125" spans="1:80" ht="17.45" customHeight="1">
      <c r="A125" s="94">
        <f t="shared" si="70"/>
        <v>17.3</v>
      </c>
      <c r="B125" s="179">
        <f t="shared" si="42"/>
        <v>45866</v>
      </c>
      <c r="C125" s="8"/>
      <c r="D125" s="11"/>
      <c r="E125" s="12">
        <v>1</v>
      </c>
      <c r="F125" s="11"/>
      <c r="G125" s="74">
        <f t="shared" si="86"/>
        <v>768</v>
      </c>
      <c r="H125" s="75">
        <f t="shared" si="86"/>
        <v>6143</v>
      </c>
      <c r="I125" s="88">
        <f t="shared" si="57"/>
        <v>0</v>
      </c>
      <c r="J125" s="78">
        <f t="shared" si="58"/>
        <v>1.3003901170351106E-3</v>
      </c>
      <c r="K125" s="78">
        <f t="shared" si="59"/>
        <v>0</v>
      </c>
      <c r="L125" s="78">
        <f t="shared" si="60"/>
        <v>0</v>
      </c>
      <c r="M125" s="78">
        <f t="shared" ca="1" si="61"/>
        <v>0.10285714285714286</v>
      </c>
      <c r="N125" s="78">
        <f t="shared" ca="1" si="62"/>
        <v>1.4582342685053099E-2</v>
      </c>
      <c r="O125" s="78">
        <f t="shared" si="63"/>
        <v>5.0000000000000001E-4</v>
      </c>
      <c r="P125" s="13" t="s">
        <v>186</v>
      </c>
      <c r="Q125" s="8">
        <v>160</v>
      </c>
      <c r="R125" s="13">
        <v>122</v>
      </c>
      <c r="S125" s="89">
        <f t="shared" si="82"/>
        <v>80</v>
      </c>
      <c r="T125" s="75">
        <f t="shared" si="83"/>
        <v>61</v>
      </c>
      <c r="U125" s="90">
        <f t="shared" si="84"/>
        <v>245.76</v>
      </c>
      <c r="V125" s="82">
        <f t="shared" si="85"/>
        <v>1498.8920000000001</v>
      </c>
      <c r="W125" s="8"/>
      <c r="X125" s="8"/>
      <c r="Y125" s="23"/>
      <c r="Z125" s="23"/>
      <c r="AA125" s="23"/>
      <c r="AB125" s="12"/>
      <c r="AC125" s="91">
        <f t="shared" si="47"/>
        <v>0</v>
      </c>
      <c r="AD125" s="75">
        <f t="shared" si="48"/>
        <v>0</v>
      </c>
      <c r="AE125" s="88">
        <f t="shared" si="76"/>
        <v>0</v>
      </c>
      <c r="AF125" s="92">
        <f t="shared" si="77"/>
        <v>0</v>
      </c>
      <c r="AG125" s="93">
        <f t="shared" si="78"/>
        <v>0</v>
      </c>
      <c r="AH125" s="93">
        <f t="shared" si="79"/>
        <v>0</v>
      </c>
      <c r="AI125" s="78">
        <f t="shared" si="80"/>
        <v>0</v>
      </c>
      <c r="AJ125" s="92">
        <f t="shared" si="54"/>
        <v>0</v>
      </c>
      <c r="AK125" s="78">
        <f t="shared" si="55"/>
        <v>0</v>
      </c>
      <c r="AL125" s="11"/>
      <c r="AM125" s="14"/>
      <c r="AN125" s="11">
        <v>1815</v>
      </c>
      <c r="AO125" s="15">
        <v>0.747</v>
      </c>
      <c r="AP125" s="11"/>
      <c r="AQ125" s="11"/>
      <c r="AR125" s="11"/>
      <c r="AS125" s="75" t="str">
        <f t="shared" si="64"/>
        <v/>
      </c>
      <c r="AT125" s="75" t="str">
        <f t="shared" ca="1" si="65"/>
        <v/>
      </c>
      <c r="AU125" s="75" t="str">
        <f t="shared" si="66"/>
        <v/>
      </c>
      <c r="AV125" s="75" t="str">
        <f t="shared" ca="1" si="67"/>
        <v/>
      </c>
      <c r="AW125" s="169"/>
      <c r="AX125" s="169"/>
      <c r="AY125" s="75" t="str">
        <f t="shared" si="68"/>
        <v/>
      </c>
      <c r="AZ125" s="169"/>
      <c r="BA125" s="169"/>
      <c r="BB125" s="75" t="str">
        <f t="shared" si="69"/>
        <v/>
      </c>
      <c r="BC125" s="11"/>
      <c r="BH125" s="52"/>
      <c r="BI125" s="52"/>
      <c r="BJ125" s="52"/>
      <c r="BK125" s="52"/>
      <c r="BL125" s="52"/>
      <c r="BM125" s="52"/>
      <c r="BP125" s="54"/>
      <c r="BQ125" s="27"/>
      <c r="BR125" s="27"/>
      <c r="BS125" s="27"/>
      <c r="BT125" s="27"/>
      <c r="BU125" s="27"/>
      <c r="BV125" s="27"/>
      <c r="BW125" s="54"/>
      <c r="BX125" s="26"/>
      <c r="BY125" s="54"/>
      <c r="BZ125" s="26"/>
      <c r="CA125" s="26"/>
      <c r="CB125" s="26"/>
    </row>
    <row r="126" spans="1:80" ht="17.45" customHeight="1">
      <c r="A126" s="86">
        <f t="shared" si="70"/>
        <v>17.399999999999999</v>
      </c>
      <c r="B126" s="179">
        <f t="shared" si="42"/>
        <v>45867</v>
      </c>
      <c r="C126" s="8"/>
      <c r="D126" s="11"/>
      <c r="E126" s="12"/>
      <c r="F126" s="11">
        <v>1</v>
      </c>
      <c r="G126" s="74">
        <f t="shared" si="86"/>
        <v>768</v>
      </c>
      <c r="H126" s="75">
        <f t="shared" si="86"/>
        <v>6142</v>
      </c>
      <c r="I126" s="88">
        <f t="shared" si="57"/>
        <v>0</v>
      </c>
      <c r="J126" s="78">
        <f t="shared" si="58"/>
        <v>0</v>
      </c>
      <c r="K126" s="78">
        <f t="shared" si="59"/>
        <v>0</v>
      </c>
      <c r="L126" s="78">
        <f t="shared" si="60"/>
        <v>1.6278691193228064E-4</v>
      </c>
      <c r="M126" s="78">
        <f t="shared" ca="1" si="61"/>
        <v>0.10285714285714286</v>
      </c>
      <c r="N126" s="78">
        <f t="shared" ca="1" si="62"/>
        <v>1.4740846409890632E-2</v>
      </c>
      <c r="O126" s="78">
        <f t="shared" si="63"/>
        <v>5.0000000000000001E-4</v>
      </c>
      <c r="P126" s="13" t="s">
        <v>186</v>
      </c>
      <c r="Q126" s="8"/>
      <c r="R126" s="13"/>
      <c r="S126" s="89">
        <f t="shared" si="82"/>
        <v>0</v>
      </c>
      <c r="T126" s="75">
        <f t="shared" si="83"/>
        <v>0</v>
      </c>
      <c r="U126" s="90">
        <f t="shared" si="84"/>
        <v>0</v>
      </c>
      <c r="V126" s="82">
        <f t="shared" si="85"/>
        <v>0</v>
      </c>
      <c r="W126" s="8"/>
      <c r="X126" s="8"/>
      <c r="Y126" s="23"/>
      <c r="Z126" s="23"/>
      <c r="AA126" s="23"/>
      <c r="AB126" s="12"/>
      <c r="AC126" s="91">
        <f t="shared" si="47"/>
        <v>0</v>
      </c>
      <c r="AD126" s="75">
        <f t="shared" si="48"/>
        <v>0</v>
      </c>
      <c r="AE126" s="88">
        <f t="shared" si="76"/>
        <v>0</v>
      </c>
      <c r="AF126" s="92">
        <f t="shared" si="77"/>
        <v>0</v>
      </c>
      <c r="AG126" s="93">
        <f t="shared" si="78"/>
        <v>0</v>
      </c>
      <c r="AH126" s="93">
        <f t="shared" si="79"/>
        <v>0</v>
      </c>
      <c r="AI126" s="78">
        <f t="shared" si="80"/>
        <v>0</v>
      </c>
      <c r="AJ126" s="92">
        <f t="shared" si="54"/>
        <v>0</v>
      </c>
      <c r="AK126" s="78">
        <f t="shared" si="55"/>
        <v>0</v>
      </c>
      <c r="AL126" s="11"/>
      <c r="AM126" s="14"/>
      <c r="AN126" s="11">
        <v>1979</v>
      </c>
      <c r="AO126" s="15">
        <v>0.747</v>
      </c>
      <c r="AP126" s="11"/>
      <c r="AQ126" s="11"/>
      <c r="AR126" s="11"/>
      <c r="AS126" s="75" t="str">
        <f t="shared" si="64"/>
        <v/>
      </c>
      <c r="AT126" s="75" t="str">
        <f t="shared" ca="1" si="65"/>
        <v/>
      </c>
      <c r="AU126" s="75" t="str">
        <f t="shared" si="66"/>
        <v/>
      </c>
      <c r="AV126" s="75" t="str">
        <f t="shared" ca="1" si="67"/>
        <v/>
      </c>
      <c r="AW126" s="169"/>
      <c r="AX126" s="169"/>
      <c r="AY126" s="75" t="str">
        <f t="shared" si="68"/>
        <v/>
      </c>
      <c r="AZ126" s="169"/>
      <c r="BA126" s="169"/>
      <c r="BB126" s="75" t="str">
        <f t="shared" si="69"/>
        <v/>
      </c>
      <c r="BC126" s="11"/>
      <c r="BH126" s="52"/>
      <c r="BI126" s="52"/>
      <c r="BJ126" s="52"/>
      <c r="BK126" s="52"/>
      <c r="BL126" s="52"/>
      <c r="BM126" s="52"/>
      <c r="BP126" s="54"/>
      <c r="BQ126" s="27"/>
      <c r="BR126" s="27"/>
      <c r="BS126" s="27"/>
      <c r="BT126" s="27"/>
      <c r="BU126" s="27"/>
      <c r="BV126" s="27"/>
      <c r="BW126" s="54"/>
      <c r="BX126" s="26"/>
      <c r="BY126" s="54"/>
      <c r="BZ126" s="26"/>
      <c r="CA126" s="26"/>
      <c r="CB126" s="26"/>
    </row>
    <row r="127" spans="1:80" ht="17.45" customHeight="1">
      <c r="A127" s="94">
        <f t="shared" si="70"/>
        <v>17.5</v>
      </c>
      <c r="B127" s="179">
        <f t="shared" si="42"/>
        <v>45868</v>
      </c>
      <c r="C127" s="8"/>
      <c r="D127" s="11"/>
      <c r="E127" s="12">
        <v>1</v>
      </c>
      <c r="F127" s="11"/>
      <c r="G127" s="74">
        <f t="shared" si="86"/>
        <v>767</v>
      </c>
      <c r="H127" s="75">
        <f t="shared" si="86"/>
        <v>6142</v>
      </c>
      <c r="I127" s="88">
        <f t="shared" si="57"/>
        <v>0</v>
      </c>
      <c r="J127" s="78">
        <f t="shared" si="58"/>
        <v>1.3020833333333333E-3</v>
      </c>
      <c r="K127" s="78">
        <f t="shared" si="59"/>
        <v>0</v>
      </c>
      <c r="L127" s="78">
        <f t="shared" si="60"/>
        <v>0</v>
      </c>
      <c r="M127" s="78">
        <f t="shared" ca="1" si="61"/>
        <v>0.104</v>
      </c>
      <c r="N127" s="78">
        <f t="shared" ca="1" si="62"/>
        <v>1.4740846409890632E-2</v>
      </c>
      <c r="O127" s="78">
        <f t="shared" si="63"/>
        <v>5.0000000000000001E-4</v>
      </c>
      <c r="P127" s="13" t="s">
        <v>186</v>
      </c>
      <c r="Q127" s="8">
        <v>160</v>
      </c>
      <c r="R127" s="13">
        <v>122</v>
      </c>
      <c r="S127" s="89">
        <f t="shared" si="82"/>
        <v>80</v>
      </c>
      <c r="T127" s="75">
        <f t="shared" si="83"/>
        <v>61</v>
      </c>
      <c r="U127" s="90">
        <f t="shared" si="84"/>
        <v>245.44</v>
      </c>
      <c r="V127" s="82">
        <f t="shared" si="85"/>
        <v>1498.6479999999999</v>
      </c>
      <c r="W127" s="8"/>
      <c r="X127" s="8"/>
      <c r="Y127" s="23"/>
      <c r="Z127" s="23"/>
      <c r="AA127" s="23"/>
      <c r="AB127" s="12"/>
      <c r="AC127" s="91">
        <f t="shared" si="47"/>
        <v>0</v>
      </c>
      <c r="AD127" s="75">
        <f t="shared" si="48"/>
        <v>0</v>
      </c>
      <c r="AE127" s="88">
        <f t="shared" si="76"/>
        <v>0</v>
      </c>
      <c r="AF127" s="92">
        <f t="shared" si="77"/>
        <v>0</v>
      </c>
      <c r="AG127" s="93">
        <f t="shared" si="78"/>
        <v>0</v>
      </c>
      <c r="AH127" s="93">
        <f t="shared" si="79"/>
        <v>0</v>
      </c>
      <c r="AI127" s="78">
        <f t="shared" si="80"/>
        <v>0</v>
      </c>
      <c r="AJ127" s="92">
        <f t="shared" si="54"/>
        <v>0</v>
      </c>
      <c r="AK127" s="78">
        <f t="shared" si="55"/>
        <v>0</v>
      </c>
      <c r="AL127" s="11"/>
      <c r="AM127" s="14"/>
      <c r="AN127" s="11"/>
      <c r="AO127" s="15"/>
      <c r="AP127" s="11"/>
      <c r="AQ127" s="11"/>
      <c r="AR127" s="11"/>
      <c r="AS127" s="75" t="str">
        <f t="shared" si="64"/>
        <v/>
      </c>
      <c r="AT127" s="75" t="str">
        <f t="shared" ca="1" si="65"/>
        <v/>
      </c>
      <c r="AU127" s="75" t="str">
        <f t="shared" si="66"/>
        <v/>
      </c>
      <c r="AV127" s="75" t="str">
        <f t="shared" ca="1" si="67"/>
        <v/>
      </c>
      <c r="AW127" s="169"/>
      <c r="AX127" s="169"/>
      <c r="AY127" s="75" t="str">
        <f t="shared" si="68"/>
        <v/>
      </c>
      <c r="AZ127" s="169"/>
      <c r="BA127" s="169"/>
      <c r="BB127" s="75" t="str">
        <f t="shared" si="69"/>
        <v/>
      </c>
      <c r="BC127" s="11"/>
      <c r="BH127" s="52"/>
      <c r="BI127" s="52"/>
      <c r="BJ127" s="52"/>
      <c r="BK127" s="52"/>
      <c r="BL127" s="52"/>
      <c r="BM127" s="52"/>
      <c r="BP127" s="54"/>
      <c r="BQ127" s="27"/>
      <c r="BR127" s="27"/>
      <c r="BS127" s="27"/>
      <c r="BT127" s="27"/>
      <c r="BU127" s="27"/>
      <c r="BV127" s="27"/>
      <c r="BW127" s="54"/>
      <c r="BX127" s="26"/>
      <c r="BY127" s="54"/>
      <c r="BZ127" s="26"/>
      <c r="CA127" s="26"/>
      <c r="CB127" s="26"/>
    </row>
    <row r="128" spans="1:80" ht="17.45" customHeight="1">
      <c r="A128" s="86">
        <f t="shared" si="70"/>
        <v>17.600000000000001</v>
      </c>
      <c r="B128" s="179">
        <f t="shared" si="42"/>
        <v>45869</v>
      </c>
      <c r="C128" s="8"/>
      <c r="D128" s="11"/>
      <c r="E128" s="12"/>
      <c r="F128" s="11">
        <v>1</v>
      </c>
      <c r="G128" s="74">
        <f t="shared" si="86"/>
        <v>767</v>
      </c>
      <c r="H128" s="75">
        <f t="shared" si="86"/>
        <v>6141</v>
      </c>
      <c r="I128" s="88">
        <f t="shared" si="57"/>
        <v>0</v>
      </c>
      <c r="J128" s="78">
        <f t="shared" si="58"/>
        <v>0</v>
      </c>
      <c r="K128" s="78">
        <f t="shared" si="59"/>
        <v>0</v>
      </c>
      <c r="L128" s="78">
        <f t="shared" si="60"/>
        <v>1.6281341582546403E-4</v>
      </c>
      <c r="M128" s="78">
        <f t="shared" ca="1" si="61"/>
        <v>0.104</v>
      </c>
      <c r="N128" s="78">
        <f t="shared" ca="1" si="62"/>
        <v>1.4899350134728167E-2</v>
      </c>
      <c r="O128" s="78">
        <f t="shared" si="63"/>
        <v>5.0000000000000001E-4</v>
      </c>
      <c r="P128" s="13" t="s">
        <v>186</v>
      </c>
      <c r="Q128" s="8"/>
      <c r="R128" s="13"/>
      <c r="S128" s="89">
        <f t="shared" si="82"/>
        <v>0</v>
      </c>
      <c r="T128" s="75">
        <f t="shared" si="83"/>
        <v>0</v>
      </c>
      <c r="U128" s="90">
        <f t="shared" si="84"/>
        <v>0</v>
      </c>
      <c r="V128" s="82">
        <f t="shared" si="85"/>
        <v>0</v>
      </c>
      <c r="W128" s="8"/>
      <c r="X128" s="8"/>
      <c r="Y128" s="23"/>
      <c r="Z128" s="23"/>
      <c r="AA128" s="23"/>
      <c r="AB128" s="12"/>
      <c r="AC128" s="91">
        <f t="shared" si="47"/>
        <v>0</v>
      </c>
      <c r="AD128" s="75">
        <f t="shared" si="48"/>
        <v>0</v>
      </c>
      <c r="AE128" s="88">
        <f t="shared" si="76"/>
        <v>0</v>
      </c>
      <c r="AF128" s="92">
        <f t="shared" si="77"/>
        <v>0</v>
      </c>
      <c r="AG128" s="93">
        <f t="shared" si="78"/>
        <v>0</v>
      </c>
      <c r="AH128" s="93">
        <f t="shared" si="79"/>
        <v>0</v>
      </c>
      <c r="AI128" s="78">
        <f t="shared" si="80"/>
        <v>0</v>
      </c>
      <c r="AJ128" s="92">
        <f t="shared" si="54"/>
        <v>0</v>
      </c>
      <c r="AK128" s="78">
        <f t="shared" si="55"/>
        <v>0</v>
      </c>
      <c r="AL128" s="11"/>
      <c r="AM128" s="14"/>
      <c r="AN128" s="11"/>
      <c r="AO128" s="15"/>
      <c r="AP128" s="11"/>
      <c r="AQ128" s="11"/>
      <c r="AR128" s="11"/>
      <c r="AS128" s="75" t="str">
        <f t="shared" si="64"/>
        <v/>
      </c>
      <c r="AT128" s="75" t="str">
        <f t="shared" ca="1" si="65"/>
        <v/>
      </c>
      <c r="AU128" s="75" t="str">
        <f t="shared" si="66"/>
        <v/>
      </c>
      <c r="AV128" s="75" t="str">
        <f t="shared" ca="1" si="67"/>
        <v/>
      </c>
      <c r="AW128" s="169"/>
      <c r="AX128" s="169"/>
      <c r="AY128" s="75" t="str">
        <f t="shared" si="68"/>
        <v/>
      </c>
      <c r="AZ128" s="169"/>
      <c r="BA128" s="169"/>
      <c r="BB128" s="75" t="str">
        <f t="shared" si="69"/>
        <v/>
      </c>
      <c r="BC128" s="11"/>
      <c r="BH128" s="52"/>
      <c r="BI128" s="52"/>
      <c r="BJ128" s="52"/>
      <c r="BK128" s="52"/>
      <c r="BL128" s="52"/>
      <c r="BM128" s="52"/>
      <c r="BP128" s="54"/>
      <c r="BQ128" s="27"/>
      <c r="BR128" s="27"/>
      <c r="BS128" s="27"/>
      <c r="BT128" s="27"/>
      <c r="BU128" s="27"/>
      <c r="BV128" s="27"/>
      <c r="BW128" s="54"/>
      <c r="BX128" s="26"/>
      <c r="BY128" s="54"/>
      <c r="BZ128" s="26"/>
      <c r="CA128" s="26"/>
      <c r="CB128" s="26"/>
    </row>
    <row r="129" spans="1:80" ht="17.45" customHeight="1" thickBot="1">
      <c r="A129" s="94">
        <f t="shared" si="70"/>
        <v>17.700000000000003</v>
      </c>
      <c r="B129" s="180">
        <f t="shared" si="42"/>
        <v>45870</v>
      </c>
      <c r="C129" s="16"/>
      <c r="D129" s="17"/>
      <c r="E129" s="18"/>
      <c r="F129" s="17"/>
      <c r="G129" s="96">
        <f t="shared" si="86"/>
        <v>767</v>
      </c>
      <c r="H129" s="97">
        <f t="shared" si="86"/>
        <v>6141</v>
      </c>
      <c r="I129" s="98">
        <f t="shared" si="57"/>
        <v>0</v>
      </c>
      <c r="J129" s="99">
        <f t="shared" si="58"/>
        <v>0</v>
      </c>
      <c r="K129" s="99">
        <f t="shared" si="59"/>
        <v>0</v>
      </c>
      <c r="L129" s="99">
        <f t="shared" si="60"/>
        <v>0</v>
      </c>
      <c r="M129" s="99">
        <f t="shared" ca="1" si="61"/>
        <v>0.104</v>
      </c>
      <c r="N129" s="99">
        <f t="shared" ca="1" si="62"/>
        <v>1.4899350134728167E-2</v>
      </c>
      <c r="O129" s="99">
        <f t="shared" si="63"/>
        <v>5.0000000000000001E-4</v>
      </c>
      <c r="P129" s="19" t="s">
        <v>186</v>
      </c>
      <c r="Q129" s="16">
        <v>170</v>
      </c>
      <c r="R129" s="19">
        <v>138</v>
      </c>
      <c r="S129" s="89">
        <f t="shared" si="82"/>
        <v>85</v>
      </c>
      <c r="T129" s="75">
        <f t="shared" si="83"/>
        <v>69</v>
      </c>
      <c r="U129" s="100">
        <f t="shared" si="84"/>
        <v>260.77999999999997</v>
      </c>
      <c r="V129" s="101">
        <f t="shared" si="85"/>
        <v>1694.9159999999999</v>
      </c>
      <c r="W129" s="16"/>
      <c r="X129" s="16"/>
      <c r="Y129" s="23"/>
      <c r="Z129" s="23"/>
      <c r="AA129" s="23"/>
      <c r="AB129" s="12"/>
      <c r="AC129" s="102">
        <f t="shared" si="47"/>
        <v>0</v>
      </c>
      <c r="AD129" s="97">
        <f t="shared" si="48"/>
        <v>0</v>
      </c>
      <c r="AE129" s="98">
        <f t="shared" si="76"/>
        <v>0</v>
      </c>
      <c r="AF129" s="103">
        <f t="shared" si="77"/>
        <v>0</v>
      </c>
      <c r="AG129" s="104">
        <f t="shared" si="78"/>
        <v>0</v>
      </c>
      <c r="AH129" s="104">
        <f t="shared" si="79"/>
        <v>0</v>
      </c>
      <c r="AI129" s="99">
        <f t="shared" si="80"/>
        <v>0</v>
      </c>
      <c r="AJ129" s="103">
        <f t="shared" si="54"/>
        <v>0</v>
      </c>
      <c r="AK129" s="99">
        <f t="shared" si="55"/>
        <v>0</v>
      </c>
      <c r="AL129" s="17"/>
      <c r="AM129" s="20"/>
      <c r="AN129" s="17"/>
      <c r="AO129" s="21"/>
      <c r="AP129" s="17"/>
      <c r="AQ129" s="17"/>
      <c r="AR129" s="17"/>
      <c r="AS129" s="97" t="str">
        <f t="shared" si="64"/>
        <v/>
      </c>
      <c r="AT129" s="97" t="str">
        <f t="shared" ca="1" si="65"/>
        <v/>
      </c>
      <c r="AU129" s="97" t="str">
        <f t="shared" si="66"/>
        <v/>
      </c>
      <c r="AV129" s="97" t="str">
        <f t="shared" ca="1" si="67"/>
        <v/>
      </c>
      <c r="AW129" s="167"/>
      <c r="AX129" s="167"/>
      <c r="AY129" s="97" t="str">
        <f t="shared" si="68"/>
        <v/>
      </c>
      <c r="AZ129" s="167"/>
      <c r="BA129" s="167"/>
      <c r="BB129" s="97" t="str">
        <f t="shared" si="69"/>
        <v/>
      </c>
      <c r="BC129" s="17"/>
      <c r="BH129" s="52"/>
      <c r="BI129" s="52"/>
      <c r="BJ129" s="52"/>
      <c r="BK129" s="52"/>
      <c r="BL129" s="52"/>
      <c r="BM129" s="52"/>
      <c r="BP129" s="54"/>
      <c r="BQ129" s="27"/>
      <c r="BR129" s="27"/>
      <c r="BS129" s="27"/>
      <c r="BT129" s="27"/>
      <c r="BU129" s="27"/>
      <c r="BV129" s="27"/>
      <c r="BW129" s="54"/>
      <c r="BX129" s="26"/>
      <c r="BY129" s="54"/>
      <c r="BZ129" s="26"/>
      <c r="CA129" s="26"/>
      <c r="CB129" s="26"/>
    </row>
    <row r="130" spans="1:80" ht="17.45" customHeight="1" thickTop="1">
      <c r="A130" s="105">
        <f>A123+1</f>
        <v>18.100000000000001</v>
      </c>
      <c r="B130" s="178">
        <f>B129+1</f>
        <v>45871</v>
      </c>
      <c r="C130" s="4"/>
      <c r="D130" s="5"/>
      <c r="E130" s="6"/>
      <c r="F130" s="5">
        <v>1</v>
      </c>
      <c r="G130" s="74">
        <f t="shared" si="86"/>
        <v>767</v>
      </c>
      <c r="H130" s="75">
        <f t="shared" si="86"/>
        <v>6140</v>
      </c>
      <c r="I130" s="76">
        <f t="shared" si="57"/>
        <v>0</v>
      </c>
      <c r="J130" s="77">
        <f t="shared" si="58"/>
        <v>0</v>
      </c>
      <c r="K130" s="77">
        <f t="shared" si="59"/>
        <v>0</v>
      </c>
      <c r="L130" s="77">
        <f t="shared" si="60"/>
        <v>1.6283992835043154E-4</v>
      </c>
      <c r="M130" s="78">
        <f t="shared" ca="1" si="61"/>
        <v>0.104</v>
      </c>
      <c r="N130" s="78">
        <f t="shared" ca="1" si="62"/>
        <v>1.5057853859565699E-2</v>
      </c>
      <c r="O130" s="78">
        <f t="shared" si="63"/>
        <v>5.0000000000000001E-4</v>
      </c>
      <c r="P130" s="13" t="s">
        <v>186</v>
      </c>
      <c r="Q130" s="8"/>
      <c r="R130" s="13"/>
      <c r="S130" s="79">
        <f t="shared" si="82"/>
        <v>0</v>
      </c>
      <c r="T130" s="80">
        <f t="shared" si="83"/>
        <v>0</v>
      </c>
      <c r="U130" s="90">
        <f t="shared" si="84"/>
        <v>0</v>
      </c>
      <c r="V130" s="82">
        <f t="shared" si="85"/>
        <v>0</v>
      </c>
      <c r="W130" s="4"/>
      <c r="X130" s="4"/>
      <c r="Y130" s="22"/>
      <c r="Z130" s="22"/>
      <c r="AA130" s="22"/>
      <c r="AB130" s="6"/>
      <c r="AC130" s="83">
        <f t="shared" si="47"/>
        <v>0</v>
      </c>
      <c r="AD130" s="80">
        <f t="shared" si="48"/>
        <v>0</v>
      </c>
      <c r="AE130" s="76">
        <f t="shared" si="76"/>
        <v>0</v>
      </c>
      <c r="AF130" s="84">
        <f t="shared" si="77"/>
        <v>0</v>
      </c>
      <c r="AG130" s="85">
        <f t="shared" si="78"/>
        <v>0</v>
      </c>
      <c r="AH130" s="85">
        <f t="shared" si="79"/>
        <v>0</v>
      </c>
      <c r="AI130" s="77">
        <f t="shared" si="80"/>
        <v>0</v>
      </c>
      <c r="AJ130" s="84">
        <f t="shared" si="54"/>
        <v>0</v>
      </c>
      <c r="AK130" s="77">
        <f t="shared" si="55"/>
        <v>0</v>
      </c>
      <c r="AL130" s="5">
        <v>2806</v>
      </c>
      <c r="AM130" s="9">
        <v>0.61399999999999999</v>
      </c>
      <c r="AN130" s="5">
        <v>1865</v>
      </c>
      <c r="AO130" s="10">
        <v>0.75700000000000001</v>
      </c>
      <c r="AP130" s="5"/>
      <c r="AQ130" s="5"/>
      <c r="AR130" s="5"/>
      <c r="AS130" s="80" t="str">
        <f t="shared" si="64"/>
        <v/>
      </c>
      <c r="AT130" s="80" t="str">
        <f t="shared" ca="1" si="65"/>
        <v/>
      </c>
      <c r="AU130" s="80" t="str">
        <f t="shared" si="66"/>
        <v/>
      </c>
      <c r="AV130" s="80" t="str">
        <f t="shared" ca="1" si="67"/>
        <v/>
      </c>
      <c r="AW130" s="165"/>
      <c r="AX130" s="165"/>
      <c r="AY130" s="80" t="str">
        <f t="shared" si="68"/>
        <v/>
      </c>
      <c r="AZ130" s="165"/>
      <c r="BA130" s="165"/>
      <c r="BB130" s="80" t="str">
        <f t="shared" si="69"/>
        <v/>
      </c>
      <c r="BC130" s="5"/>
      <c r="BH130" s="52"/>
      <c r="BI130" s="52"/>
      <c r="BJ130" s="52"/>
      <c r="BK130" s="52"/>
      <c r="BL130" s="52"/>
      <c r="BM130" s="52"/>
      <c r="BP130" s="54"/>
      <c r="BQ130" s="27"/>
      <c r="BR130" s="27"/>
      <c r="BS130" s="27"/>
      <c r="BT130" s="27"/>
      <c r="BU130" s="27"/>
      <c r="BV130" s="27"/>
      <c r="BW130" s="54"/>
      <c r="BX130" s="26"/>
      <c r="BY130" s="54"/>
      <c r="BZ130" s="26"/>
      <c r="CA130" s="26"/>
      <c r="CB130" s="26"/>
    </row>
    <row r="131" spans="1:80" ht="17.45" customHeight="1">
      <c r="A131" s="94">
        <f t="shared" si="70"/>
        <v>18.2</v>
      </c>
      <c r="B131" s="179">
        <f t="shared" si="42"/>
        <v>45872</v>
      </c>
      <c r="C131" s="8"/>
      <c r="D131" s="11"/>
      <c r="E131" s="12"/>
      <c r="F131" s="11"/>
      <c r="G131" s="74">
        <f t="shared" si="86"/>
        <v>767</v>
      </c>
      <c r="H131" s="75">
        <f t="shared" si="86"/>
        <v>6140</v>
      </c>
      <c r="I131" s="88">
        <f t="shared" si="57"/>
        <v>0</v>
      </c>
      <c r="J131" s="78">
        <f t="shared" si="58"/>
        <v>0</v>
      </c>
      <c r="K131" s="78">
        <f t="shared" si="59"/>
        <v>0</v>
      </c>
      <c r="L131" s="78">
        <f t="shared" si="60"/>
        <v>0</v>
      </c>
      <c r="M131" s="78">
        <f t="shared" ca="1" si="61"/>
        <v>0.104</v>
      </c>
      <c r="N131" s="78">
        <f t="shared" ca="1" si="62"/>
        <v>1.5057853859565699E-2</v>
      </c>
      <c r="O131" s="78">
        <f t="shared" si="63"/>
        <v>5.0000000000000001E-4</v>
      </c>
      <c r="P131" s="13" t="s">
        <v>186</v>
      </c>
      <c r="Q131" s="8">
        <v>170</v>
      </c>
      <c r="R131" s="13">
        <v>138</v>
      </c>
      <c r="S131" s="89">
        <f t="shared" si="82"/>
        <v>85</v>
      </c>
      <c r="T131" s="75">
        <f t="shared" si="83"/>
        <v>69</v>
      </c>
      <c r="U131" s="90">
        <f t="shared" si="84"/>
        <v>260.77999999999997</v>
      </c>
      <c r="V131" s="82">
        <f t="shared" si="85"/>
        <v>1694.64</v>
      </c>
      <c r="W131" s="123"/>
      <c r="X131" s="8"/>
      <c r="Y131" s="23"/>
      <c r="Z131" s="23"/>
      <c r="AA131" s="23"/>
      <c r="AB131" s="12"/>
      <c r="AC131" s="91">
        <f t="shared" si="47"/>
        <v>0</v>
      </c>
      <c r="AD131" s="75">
        <f>W132-AC131</f>
        <v>0</v>
      </c>
      <c r="AE131" s="88">
        <f>IFERROR(W132/H130,0)</f>
        <v>0</v>
      </c>
      <c r="AF131" s="92">
        <f>IFERROR(X131/$W132,0)</f>
        <v>0</v>
      </c>
      <c r="AG131" s="93">
        <f>IFERROR(Y131/$W132,0)</f>
        <v>0</v>
      </c>
      <c r="AH131" s="93">
        <f>IFERROR(Z131/$W132,0)</f>
        <v>0</v>
      </c>
      <c r="AI131" s="78">
        <f>IFERROR(AA131/$W132,0)</f>
        <v>0</v>
      </c>
      <c r="AJ131" s="92">
        <f>IFERROR(AC131/W132,0)</f>
        <v>0</v>
      </c>
      <c r="AK131" s="78">
        <f>IFERROR(AD131/W132,0)</f>
        <v>0</v>
      </c>
      <c r="AL131" s="11">
        <v>2541</v>
      </c>
      <c r="AM131" s="14">
        <v>0.75700000000000001</v>
      </c>
      <c r="AN131" s="11">
        <v>1889</v>
      </c>
      <c r="AO131" s="15">
        <v>0.71399999999999997</v>
      </c>
      <c r="AP131" s="11"/>
      <c r="AQ131" s="11"/>
      <c r="AR131" s="11"/>
      <c r="AS131" s="75" t="str">
        <f t="shared" si="64"/>
        <v/>
      </c>
      <c r="AT131" s="75" t="str">
        <f t="shared" ca="1" si="65"/>
        <v/>
      </c>
      <c r="AU131" s="75" t="str">
        <f t="shared" si="66"/>
        <v/>
      </c>
      <c r="AV131" s="75" t="str">
        <f t="shared" ca="1" si="67"/>
        <v/>
      </c>
      <c r="AW131" s="169"/>
      <c r="AX131" s="169"/>
      <c r="AY131" s="75" t="str">
        <f t="shared" si="68"/>
        <v/>
      </c>
      <c r="AZ131" s="169"/>
      <c r="BA131" s="169"/>
      <c r="BB131" s="75" t="str">
        <f t="shared" si="69"/>
        <v/>
      </c>
      <c r="BC131" s="11"/>
      <c r="BH131" s="52"/>
      <c r="BI131" s="52"/>
      <c r="BJ131" s="52"/>
      <c r="BK131" s="52"/>
      <c r="BL131" s="52"/>
      <c r="BM131" s="52"/>
      <c r="BP131" s="54"/>
      <c r="BQ131" s="27"/>
      <c r="BR131" s="27"/>
      <c r="BS131" s="27"/>
      <c r="BT131" s="27"/>
      <c r="BU131" s="27"/>
      <c r="BV131" s="27"/>
      <c r="BW131" s="54"/>
      <c r="BX131" s="26"/>
      <c r="BY131" s="54"/>
      <c r="BZ131" s="26"/>
      <c r="CA131" s="26"/>
      <c r="CB131" s="26"/>
    </row>
    <row r="132" spans="1:80" ht="17.45" customHeight="1">
      <c r="A132" s="86">
        <f t="shared" si="70"/>
        <v>18.3</v>
      </c>
      <c r="B132" s="179">
        <f t="shared" si="42"/>
        <v>45873</v>
      </c>
      <c r="C132" s="8"/>
      <c r="D132" s="11"/>
      <c r="E132" s="12">
        <v>1</v>
      </c>
      <c r="F132" s="11"/>
      <c r="G132" s="74">
        <f t="shared" si="86"/>
        <v>766</v>
      </c>
      <c r="H132" s="75">
        <f t="shared" si="86"/>
        <v>6140</v>
      </c>
      <c r="I132" s="88">
        <f t="shared" si="57"/>
        <v>0</v>
      </c>
      <c r="J132" s="78">
        <f t="shared" si="58"/>
        <v>1.3037809647979139E-3</v>
      </c>
      <c r="K132" s="78">
        <f t="shared" si="59"/>
        <v>0</v>
      </c>
      <c r="L132" s="78">
        <f t="shared" si="60"/>
        <v>0</v>
      </c>
      <c r="M132" s="78">
        <f t="shared" ca="1" si="61"/>
        <v>0.10514285714285715</v>
      </c>
      <c r="N132" s="78">
        <f t="shared" ca="1" si="62"/>
        <v>1.5057853859565699E-2</v>
      </c>
      <c r="O132" s="78">
        <f t="shared" si="63"/>
        <v>5.0000000000000001E-4</v>
      </c>
      <c r="P132" s="13" t="s">
        <v>186</v>
      </c>
      <c r="Q132" s="8"/>
      <c r="R132" s="13"/>
      <c r="S132" s="89">
        <f t="shared" si="82"/>
        <v>0</v>
      </c>
      <c r="T132" s="75">
        <f t="shared" si="83"/>
        <v>0</v>
      </c>
      <c r="U132" s="90">
        <f t="shared" si="84"/>
        <v>0</v>
      </c>
      <c r="V132" s="82">
        <f t="shared" si="85"/>
        <v>0</v>
      </c>
      <c r="W132" s="8"/>
      <c r="X132" s="8"/>
      <c r="Y132" s="23"/>
      <c r="Z132" s="23"/>
      <c r="AA132" s="23"/>
      <c r="AB132" s="12"/>
      <c r="AC132" s="91">
        <f t="shared" si="47"/>
        <v>0</v>
      </c>
      <c r="AD132" s="75" t="e">
        <f>#REF!-AC132</f>
        <v>#REF!</v>
      </c>
      <c r="AE132" s="88">
        <f>IFERROR(#REF!/H131,0)</f>
        <v>0</v>
      </c>
      <c r="AF132" s="92">
        <f>IFERROR(X132/#REF!,0)</f>
        <v>0</v>
      </c>
      <c r="AG132" s="93">
        <f>IFERROR(Y132/#REF!,0)</f>
        <v>0</v>
      </c>
      <c r="AH132" s="93">
        <f>IFERROR(Z132/#REF!,0)</f>
        <v>0</v>
      </c>
      <c r="AI132" s="78">
        <f>IFERROR(AA132/#REF!,0)</f>
        <v>0</v>
      </c>
      <c r="AJ132" s="92">
        <f>IFERROR(AC132/#REF!,0)</f>
        <v>0</v>
      </c>
      <c r="AK132" s="78">
        <f>IFERROR(AD132/#REF!,0)</f>
        <v>0</v>
      </c>
      <c r="AL132" s="11"/>
      <c r="AM132" s="14"/>
      <c r="AN132" s="11">
        <v>1900</v>
      </c>
      <c r="AO132" s="15">
        <v>0.74299999999999999</v>
      </c>
      <c r="AP132" s="11"/>
      <c r="AQ132" s="11"/>
      <c r="AR132" s="11"/>
      <c r="AS132" s="75" t="str">
        <f t="shared" si="64"/>
        <v/>
      </c>
      <c r="AT132" s="75" t="str">
        <f t="shared" ca="1" si="65"/>
        <v/>
      </c>
      <c r="AU132" s="75" t="str">
        <f t="shared" si="66"/>
        <v/>
      </c>
      <c r="AV132" s="75" t="str">
        <f t="shared" ca="1" si="67"/>
        <v/>
      </c>
      <c r="AW132" s="169"/>
      <c r="AX132" s="169"/>
      <c r="AY132" s="75" t="str">
        <f t="shared" si="68"/>
        <v/>
      </c>
      <c r="AZ132" s="169"/>
      <c r="BA132" s="169"/>
      <c r="BB132" s="75" t="str">
        <f t="shared" si="69"/>
        <v/>
      </c>
      <c r="BC132" s="11"/>
      <c r="BH132" s="52"/>
      <c r="BI132" s="52"/>
      <c r="BJ132" s="52"/>
      <c r="BK132" s="52"/>
      <c r="BL132" s="52"/>
      <c r="BM132" s="52"/>
      <c r="BP132" s="54"/>
      <c r="BQ132" s="27"/>
      <c r="BR132" s="27"/>
      <c r="BS132" s="27"/>
      <c r="BT132" s="27"/>
      <c r="BU132" s="27"/>
      <c r="BV132" s="27"/>
      <c r="BW132" s="54"/>
      <c r="BX132" s="26"/>
      <c r="BY132" s="54"/>
      <c r="BZ132" s="26"/>
      <c r="CA132" s="26"/>
      <c r="CB132" s="26"/>
    </row>
    <row r="133" spans="1:80" ht="17.45" customHeight="1">
      <c r="A133" s="94">
        <f t="shared" si="70"/>
        <v>18.399999999999999</v>
      </c>
      <c r="B133" s="179">
        <f t="shared" si="42"/>
        <v>45874</v>
      </c>
      <c r="C133" s="8"/>
      <c r="D133" s="11"/>
      <c r="E133" s="12"/>
      <c r="F133" s="11"/>
      <c r="G133" s="74">
        <f t="shared" si="86"/>
        <v>766</v>
      </c>
      <c r="H133" s="75">
        <f t="shared" si="86"/>
        <v>6140</v>
      </c>
      <c r="I133" s="88">
        <f t="shared" si="57"/>
        <v>0</v>
      </c>
      <c r="J133" s="78">
        <f t="shared" si="58"/>
        <v>0</v>
      </c>
      <c r="K133" s="78">
        <f t="shared" si="59"/>
        <v>0</v>
      </c>
      <c r="L133" s="78">
        <f t="shared" si="60"/>
        <v>0</v>
      </c>
      <c r="M133" s="78">
        <f t="shared" ca="1" si="61"/>
        <v>0.10514285714285715</v>
      </c>
      <c r="N133" s="78">
        <f t="shared" ca="1" si="62"/>
        <v>1.5057853859565699E-2</v>
      </c>
      <c r="O133" s="78">
        <f t="shared" si="63"/>
        <v>5.0000000000000001E-4</v>
      </c>
      <c r="P133" s="13" t="s">
        <v>186</v>
      </c>
      <c r="Q133" s="8">
        <v>170</v>
      </c>
      <c r="R133" s="13">
        <v>138</v>
      </c>
      <c r="S133" s="89">
        <f t="shared" si="82"/>
        <v>85</v>
      </c>
      <c r="T133" s="75">
        <f t="shared" si="83"/>
        <v>69</v>
      </c>
      <c r="U133" s="90">
        <f t="shared" si="84"/>
        <v>260.44</v>
      </c>
      <c r="V133" s="82">
        <f t="shared" si="85"/>
        <v>1694.64</v>
      </c>
      <c r="W133" s="8"/>
      <c r="X133" s="8"/>
      <c r="Y133" s="23"/>
      <c r="Z133" s="23"/>
      <c r="AA133" s="23"/>
      <c r="AB133" s="12"/>
      <c r="AC133" s="91">
        <f t="shared" si="47"/>
        <v>0</v>
      </c>
      <c r="AD133" s="75">
        <f t="shared" si="48"/>
        <v>0</v>
      </c>
      <c r="AE133" s="88">
        <f t="shared" ref="AE133:AE196" si="87">IFERROR(W133/H132,0)</f>
        <v>0</v>
      </c>
      <c r="AF133" s="92">
        <f t="shared" ref="AF133:AF196" si="88">IFERROR(X133/$W133,0)</f>
        <v>0</v>
      </c>
      <c r="AG133" s="93">
        <f t="shared" ref="AG133:AG196" si="89">IFERROR(Y133/$W133,0)</f>
        <v>0</v>
      </c>
      <c r="AH133" s="93">
        <f t="shared" ref="AH133:AH196" si="90">IFERROR(Z133/$W133,0)</f>
        <v>0</v>
      </c>
      <c r="AI133" s="78">
        <f t="shared" ref="AI133:AI196" si="91">IFERROR(AA133/$W133,0)</f>
        <v>0</v>
      </c>
      <c r="AJ133" s="92">
        <f t="shared" si="54"/>
        <v>0</v>
      </c>
      <c r="AK133" s="78">
        <f t="shared" si="55"/>
        <v>0</v>
      </c>
      <c r="AL133" s="11"/>
      <c r="AM133" s="14"/>
      <c r="AN133" s="11">
        <v>1946</v>
      </c>
      <c r="AO133" s="15">
        <v>0.84299999999999997</v>
      </c>
      <c r="AP133" s="11"/>
      <c r="AQ133" s="11"/>
      <c r="AR133" s="11"/>
      <c r="AS133" s="75" t="str">
        <f t="shared" si="64"/>
        <v/>
      </c>
      <c r="AT133" s="75" t="str">
        <f t="shared" ca="1" si="65"/>
        <v/>
      </c>
      <c r="AU133" s="75" t="str">
        <f t="shared" si="66"/>
        <v/>
      </c>
      <c r="AV133" s="75" t="str">
        <f t="shared" ca="1" si="67"/>
        <v/>
      </c>
      <c r="AW133" s="169"/>
      <c r="AX133" s="169"/>
      <c r="AY133" s="75" t="str">
        <f t="shared" si="68"/>
        <v/>
      </c>
      <c r="AZ133" s="169"/>
      <c r="BA133" s="169"/>
      <c r="BB133" s="75" t="str">
        <f t="shared" si="69"/>
        <v/>
      </c>
      <c r="BC133" s="11"/>
      <c r="BH133" s="52"/>
      <c r="BI133" s="52"/>
      <c r="BJ133" s="52"/>
      <c r="BK133" s="52"/>
      <c r="BL133" s="52"/>
      <c r="BM133" s="52"/>
      <c r="BP133" s="54"/>
      <c r="BQ133" s="27"/>
      <c r="BR133" s="27"/>
      <c r="BS133" s="27"/>
      <c r="BT133" s="27"/>
      <c r="BU133" s="27"/>
      <c r="BV133" s="27"/>
      <c r="BW133" s="54"/>
      <c r="BX133" s="26"/>
      <c r="BY133" s="54"/>
      <c r="BZ133" s="26"/>
      <c r="CA133" s="26"/>
      <c r="CB133" s="26"/>
    </row>
    <row r="134" spans="1:80" ht="17.45" customHeight="1">
      <c r="A134" s="86">
        <f t="shared" si="70"/>
        <v>18.5</v>
      </c>
      <c r="B134" s="179">
        <f t="shared" si="42"/>
        <v>45875</v>
      </c>
      <c r="C134" s="8"/>
      <c r="D134" s="11"/>
      <c r="E134" s="12"/>
      <c r="F134" s="11">
        <v>1</v>
      </c>
      <c r="G134" s="74">
        <f t="shared" si="86"/>
        <v>766</v>
      </c>
      <c r="H134" s="75">
        <f t="shared" si="86"/>
        <v>6139</v>
      </c>
      <c r="I134" s="88">
        <f t="shared" si="57"/>
        <v>0</v>
      </c>
      <c r="J134" s="78">
        <f t="shared" si="58"/>
        <v>0</v>
      </c>
      <c r="K134" s="78">
        <f t="shared" si="59"/>
        <v>0</v>
      </c>
      <c r="L134" s="78">
        <f t="shared" si="60"/>
        <v>1.6286644951140066E-4</v>
      </c>
      <c r="M134" s="78">
        <f t="shared" ca="1" si="61"/>
        <v>0.10514285714285715</v>
      </c>
      <c r="N134" s="78">
        <f t="shared" ca="1" si="62"/>
        <v>1.5216357584403234E-2</v>
      </c>
      <c r="O134" s="78">
        <f t="shared" si="63"/>
        <v>5.0000000000000001E-4</v>
      </c>
      <c r="P134" s="13" t="s">
        <v>186</v>
      </c>
      <c r="Q134" s="8"/>
      <c r="R134" s="13"/>
      <c r="S134" s="89">
        <f t="shared" si="82"/>
        <v>0</v>
      </c>
      <c r="T134" s="75">
        <f t="shared" si="83"/>
        <v>0</v>
      </c>
      <c r="U134" s="90">
        <f t="shared" si="84"/>
        <v>0</v>
      </c>
      <c r="V134" s="82">
        <f t="shared" si="85"/>
        <v>0</v>
      </c>
      <c r="W134" s="8"/>
      <c r="X134" s="8"/>
      <c r="Y134" s="23"/>
      <c r="Z134" s="23"/>
      <c r="AA134" s="23"/>
      <c r="AB134" s="12"/>
      <c r="AC134" s="91">
        <f t="shared" si="47"/>
        <v>0</v>
      </c>
      <c r="AD134" s="75">
        <f t="shared" si="48"/>
        <v>0</v>
      </c>
      <c r="AE134" s="88">
        <f t="shared" si="87"/>
        <v>0</v>
      </c>
      <c r="AF134" s="92">
        <f t="shared" si="88"/>
        <v>0</v>
      </c>
      <c r="AG134" s="93">
        <f t="shared" si="89"/>
        <v>0</v>
      </c>
      <c r="AH134" s="93">
        <f t="shared" si="90"/>
        <v>0</v>
      </c>
      <c r="AI134" s="78">
        <f t="shared" si="91"/>
        <v>0</v>
      </c>
      <c r="AJ134" s="92">
        <f t="shared" si="54"/>
        <v>0</v>
      </c>
      <c r="AK134" s="78">
        <f t="shared" si="55"/>
        <v>0</v>
      </c>
      <c r="AL134" s="11"/>
      <c r="AM134" s="14"/>
      <c r="AN134" s="11"/>
      <c r="AO134" s="15"/>
      <c r="AP134" s="11"/>
      <c r="AQ134" s="11"/>
      <c r="AR134" s="11"/>
      <c r="AS134" s="75" t="str">
        <f t="shared" si="64"/>
        <v/>
      </c>
      <c r="AT134" s="75" t="str">
        <f t="shared" ca="1" si="65"/>
        <v/>
      </c>
      <c r="AU134" s="75" t="str">
        <f t="shared" si="66"/>
        <v/>
      </c>
      <c r="AV134" s="75" t="str">
        <f t="shared" ca="1" si="67"/>
        <v/>
      </c>
      <c r="AW134" s="169"/>
      <c r="AX134" s="169"/>
      <c r="AY134" s="75" t="str">
        <f t="shared" si="68"/>
        <v/>
      </c>
      <c r="AZ134" s="169"/>
      <c r="BA134" s="169"/>
      <c r="BB134" s="75" t="str">
        <f t="shared" si="69"/>
        <v/>
      </c>
      <c r="BC134" s="11"/>
      <c r="BH134" s="52"/>
      <c r="BI134" s="52"/>
      <c r="BJ134" s="52"/>
      <c r="BK134" s="52"/>
      <c r="BL134" s="52"/>
      <c r="BM134" s="52"/>
      <c r="BP134" s="54"/>
      <c r="BQ134" s="27"/>
      <c r="BR134" s="27"/>
      <c r="BS134" s="27"/>
      <c r="BT134" s="27"/>
      <c r="BU134" s="27"/>
      <c r="BV134" s="27"/>
      <c r="BW134" s="54"/>
      <c r="BX134" s="26"/>
      <c r="BY134" s="54"/>
      <c r="BZ134" s="26"/>
      <c r="CA134" s="26"/>
      <c r="CB134" s="26"/>
    </row>
    <row r="135" spans="1:80" ht="17.45" customHeight="1">
      <c r="A135" s="94">
        <f t="shared" si="70"/>
        <v>18.600000000000001</v>
      </c>
      <c r="B135" s="179">
        <f t="shared" si="42"/>
        <v>45876</v>
      </c>
      <c r="C135" s="8"/>
      <c r="D135" s="11"/>
      <c r="E135" s="12"/>
      <c r="F135" s="11">
        <v>1</v>
      </c>
      <c r="G135" s="74">
        <f t="shared" si="86"/>
        <v>766</v>
      </c>
      <c r="H135" s="75">
        <f t="shared" si="86"/>
        <v>6138</v>
      </c>
      <c r="I135" s="88">
        <f t="shared" si="57"/>
        <v>0</v>
      </c>
      <c r="J135" s="78">
        <f t="shared" si="58"/>
        <v>0</v>
      </c>
      <c r="K135" s="78">
        <f t="shared" si="59"/>
        <v>0</v>
      </c>
      <c r="L135" s="78">
        <f t="shared" si="60"/>
        <v>1.6289297931259162E-4</v>
      </c>
      <c r="M135" s="78">
        <f t="shared" ca="1" si="61"/>
        <v>0.10514285714285715</v>
      </c>
      <c r="N135" s="78">
        <f t="shared" ca="1" si="62"/>
        <v>1.5374861309240767E-2</v>
      </c>
      <c r="O135" s="78">
        <f t="shared" si="63"/>
        <v>5.0000000000000001E-4</v>
      </c>
      <c r="P135" s="13" t="s">
        <v>186</v>
      </c>
      <c r="Q135" s="8">
        <v>170</v>
      </c>
      <c r="R135" s="13">
        <v>138</v>
      </c>
      <c r="S135" s="89">
        <f t="shared" si="82"/>
        <v>85</v>
      </c>
      <c r="T135" s="75">
        <f t="shared" si="83"/>
        <v>69</v>
      </c>
      <c r="U135" s="90">
        <f t="shared" si="84"/>
        <v>260.44</v>
      </c>
      <c r="V135" s="82">
        <f t="shared" si="85"/>
        <v>1694.088</v>
      </c>
      <c r="W135" s="8"/>
      <c r="X135" s="8"/>
      <c r="Y135" s="23"/>
      <c r="Z135" s="23"/>
      <c r="AA135" s="23"/>
      <c r="AB135" s="12"/>
      <c r="AC135" s="91">
        <f t="shared" si="47"/>
        <v>0</v>
      </c>
      <c r="AD135" s="75">
        <f t="shared" si="48"/>
        <v>0</v>
      </c>
      <c r="AE135" s="88">
        <f t="shared" si="87"/>
        <v>0</v>
      </c>
      <c r="AF135" s="92">
        <f t="shared" si="88"/>
        <v>0</v>
      </c>
      <c r="AG135" s="93">
        <f t="shared" si="89"/>
        <v>0</v>
      </c>
      <c r="AH135" s="93">
        <f t="shared" si="90"/>
        <v>0</v>
      </c>
      <c r="AI135" s="78">
        <f t="shared" si="91"/>
        <v>0</v>
      </c>
      <c r="AJ135" s="92">
        <f t="shared" si="54"/>
        <v>0</v>
      </c>
      <c r="AK135" s="78">
        <f t="shared" si="55"/>
        <v>0</v>
      </c>
      <c r="AL135" s="11"/>
      <c r="AM135" s="14"/>
      <c r="AN135" s="11"/>
      <c r="AO135" s="15"/>
      <c r="AP135" s="11"/>
      <c r="AQ135" s="11"/>
      <c r="AR135" s="11"/>
      <c r="AS135" s="75" t="str">
        <f t="shared" si="64"/>
        <v/>
      </c>
      <c r="AT135" s="75" t="str">
        <f t="shared" ca="1" si="65"/>
        <v/>
      </c>
      <c r="AU135" s="75" t="str">
        <f t="shared" si="66"/>
        <v/>
      </c>
      <c r="AV135" s="75" t="str">
        <f t="shared" ca="1" si="67"/>
        <v/>
      </c>
      <c r="AW135" s="169"/>
      <c r="AX135" s="169"/>
      <c r="AY135" s="75" t="str">
        <f t="shared" si="68"/>
        <v/>
      </c>
      <c r="AZ135" s="169"/>
      <c r="BA135" s="169"/>
      <c r="BB135" s="75" t="str">
        <f t="shared" si="69"/>
        <v/>
      </c>
      <c r="BC135" s="11"/>
      <c r="BH135" s="52"/>
      <c r="BI135" s="52"/>
      <c r="BJ135" s="52"/>
      <c r="BK135" s="52"/>
      <c r="BL135" s="52"/>
      <c r="BM135" s="52"/>
      <c r="BP135" s="54"/>
      <c r="BQ135" s="27"/>
      <c r="BR135" s="27"/>
      <c r="BS135" s="27"/>
      <c r="BT135" s="27"/>
      <c r="BU135" s="27"/>
      <c r="BV135" s="27"/>
      <c r="BW135" s="54"/>
      <c r="BX135" s="26"/>
      <c r="BY135" s="54"/>
      <c r="BZ135" s="26"/>
      <c r="CA135" s="26"/>
      <c r="CB135" s="26"/>
    </row>
    <row r="136" spans="1:80" ht="17.45" customHeight="1" thickBot="1">
      <c r="A136" s="86">
        <f t="shared" si="70"/>
        <v>18.700000000000003</v>
      </c>
      <c r="B136" s="180">
        <f t="shared" si="42"/>
        <v>45877</v>
      </c>
      <c r="C136" s="16"/>
      <c r="D136" s="17"/>
      <c r="E136" s="18"/>
      <c r="F136" s="17"/>
      <c r="G136" s="96">
        <f t="shared" si="86"/>
        <v>766</v>
      </c>
      <c r="H136" s="97">
        <f t="shared" si="86"/>
        <v>6138</v>
      </c>
      <c r="I136" s="98">
        <f t="shared" si="57"/>
        <v>0</v>
      </c>
      <c r="J136" s="99">
        <f t="shared" si="58"/>
        <v>0</v>
      </c>
      <c r="K136" s="99">
        <f t="shared" si="59"/>
        <v>0</v>
      </c>
      <c r="L136" s="99">
        <f t="shared" si="60"/>
        <v>0</v>
      </c>
      <c r="M136" s="99">
        <f t="shared" ca="1" si="61"/>
        <v>0.10514285714285715</v>
      </c>
      <c r="N136" s="99">
        <f t="shared" ca="1" si="62"/>
        <v>1.5374861309240767E-2</v>
      </c>
      <c r="O136" s="99">
        <f t="shared" si="63"/>
        <v>5.0000000000000001E-4</v>
      </c>
      <c r="P136" s="19" t="s">
        <v>186</v>
      </c>
      <c r="Q136" s="16"/>
      <c r="R136" s="19"/>
      <c r="S136" s="89">
        <f t="shared" si="82"/>
        <v>0</v>
      </c>
      <c r="T136" s="75">
        <f t="shared" si="83"/>
        <v>0</v>
      </c>
      <c r="U136" s="100">
        <f t="shared" si="84"/>
        <v>0</v>
      </c>
      <c r="V136" s="101">
        <f t="shared" si="85"/>
        <v>0</v>
      </c>
      <c r="W136" s="16"/>
      <c r="X136" s="16"/>
      <c r="Y136" s="23"/>
      <c r="Z136" s="23"/>
      <c r="AA136" s="23"/>
      <c r="AB136" s="12"/>
      <c r="AC136" s="102">
        <f t="shared" si="47"/>
        <v>0</v>
      </c>
      <c r="AD136" s="97">
        <f t="shared" si="48"/>
        <v>0</v>
      </c>
      <c r="AE136" s="98">
        <f t="shared" si="87"/>
        <v>0</v>
      </c>
      <c r="AF136" s="103">
        <f t="shared" si="88"/>
        <v>0</v>
      </c>
      <c r="AG136" s="104">
        <f t="shared" si="89"/>
        <v>0</v>
      </c>
      <c r="AH136" s="104">
        <f t="shared" si="90"/>
        <v>0</v>
      </c>
      <c r="AI136" s="99">
        <f t="shared" si="91"/>
        <v>0</v>
      </c>
      <c r="AJ136" s="103">
        <f t="shared" si="54"/>
        <v>0</v>
      </c>
      <c r="AK136" s="99">
        <f t="shared" si="55"/>
        <v>0</v>
      </c>
      <c r="AL136" s="17"/>
      <c r="AM136" s="20"/>
      <c r="AN136" s="17"/>
      <c r="AO136" s="21"/>
      <c r="AP136" s="17"/>
      <c r="AQ136" s="17"/>
      <c r="AR136" s="17"/>
      <c r="AS136" s="97" t="str">
        <f t="shared" si="64"/>
        <v/>
      </c>
      <c r="AT136" s="97" t="str">
        <f t="shared" ca="1" si="65"/>
        <v/>
      </c>
      <c r="AU136" s="97" t="str">
        <f t="shared" si="66"/>
        <v/>
      </c>
      <c r="AV136" s="97" t="str">
        <f t="shared" ca="1" si="67"/>
        <v/>
      </c>
      <c r="AW136" s="167"/>
      <c r="AX136" s="167"/>
      <c r="AY136" s="97" t="str">
        <f t="shared" si="68"/>
        <v/>
      </c>
      <c r="AZ136" s="167"/>
      <c r="BA136" s="167"/>
      <c r="BB136" s="97" t="str">
        <f t="shared" si="69"/>
        <v/>
      </c>
      <c r="BC136" s="17"/>
      <c r="BH136" s="52"/>
      <c r="BI136" s="52"/>
      <c r="BJ136" s="52"/>
      <c r="BK136" s="52"/>
      <c r="BL136" s="52"/>
      <c r="BM136" s="52"/>
      <c r="BP136" s="54"/>
      <c r="BQ136" s="27"/>
      <c r="BR136" s="27"/>
      <c r="BS136" s="27"/>
      <c r="BT136" s="27"/>
      <c r="BU136" s="27"/>
      <c r="BV136" s="27"/>
      <c r="BW136" s="54"/>
      <c r="BX136" s="26"/>
      <c r="BY136" s="54"/>
      <c r="BZ136" s="26"/>
      <c r="CA136" s="26"/>
      <c r="CB136" s="26"/>
    </row>
    <row r="137" spans="1:80" ht="17.45" customHeight="1" thickTop="1">
      <c r="A137" s="71">
        <f>A130+1</f>
        <v>19.100000000000001</v>
      </c>
      <c r="B137" s="178">
        <f>B136+1</f>
        <v>45878</v>
      </c>
      <c r="C137" s="4"/>
      <c r="D137" s="5"/>
      <c r="E137" s="6"/>
      <c r="F137" s="5">
        <v>1</v>
      </c>
      <c r="G137" s="74">
        <f t="shared" si="86"/>
        <v>766</v>
      </c>
      <c r="H137" s="75">
        <f t="shared" si="86"/>
        <v>6137</v>
      </c>
      <c r="I137" s="76">
        <f t="shared" si="57"/>
        <v>0</v>
      </c>
      <c r="J137" s="77">
        <f t="shared" si="58"/>
        <v>0</v>
      </c>
      <c r="K137" s="77">
        <f t="shared" si="59"/>
        <v>0</v>
      </c>
      <c r="L137" s="77">
        <f t="shared" si="60"/>
        <v>1.6291951775822744E-4</v>
      </c>
      <c r="M137" s="78">
        <f t="shared" ca="1" si="61"/>
        <v>0.10514285714285715</v>
      </c>
      <c r="N137" s="78">
        <f t="shared" ca="1" si="62"/>
        <v>1.5533365034078301E-2</v>
      </c>
      <c r="O137" s="78">
        <f t="shared" si="63"/>
        <v>5.0000000000000001E-4</v>
      </c>
      <c r="P137" s="13" t="s">
        <v>186</v>
      </c>
      <c r="Q137" s="8">
        <v>178</v>
      </c>
      <c r="R137" s="13">
        <v>150</v>
      </c>
      <c r="S137" s="79">
        <f t="shared" si="82"/>
        <v>89</v>
      </c>
      <c r="T137" s="80">
        <f t="shared" si="83"/>
        <v>75</v>
      </c>
      <c r="U137" s="90">
        <f t="shared" si="84"/>
        <v>272.69600000000003</v>
      </c>
      <c r="V137" s="82">
        <f t="shared" si="85"/>
        <v>1841.1</v>
      </c>
      <c r="W137" s="4"/>
      <c r="X137" s="4"/>
      <c r="Y137" s="22"/>
      <c r="Z137" s="22"/>
      <c r="AA137" s="22"/>
      <c r="AB137" s="6"/>
      <c r="AC137" s="83">
        <f t="shared" si="47"/>
        <v>0</v>
      </c>
      <c r="AD137" s="80">
        <f t="shared" si="48"/>
        <v>0</v>
      </c>
      <c r="AE137" s="76">
        <f t="shared" si="87"/>
        <v>0</v>
      </c>
      <c r="AF137" s="84">
        <f t="shared" si="88"/>
        <v>0</v>
      </c>
      <c r="AG137" s="85">
        <f t="shared" si="89"/>
        <v>0</v>
      </c>
      <c r="AH137" s="85">
        <f t="shared" si="90"/>
        <v>0</v>
      </c>
      <c r="AI137" s="77">
        <f t="shared" si="91"/>
        <v>0</v>
      </c>
      <c r="AJ137" s="84">
        <f t="shared" si="54"/>
        <v>0</v>
      </c>
      <c r="AK137" s="77">
        <f t="shared" si="55"/>
        <v>0</v>
      </c>
      <c r="AL137" s="5">
        <v>2891</v>
      </c>
      <c r="AM137" s="9">
        <v>0.75700000000000001</v>
      </c>
      <c r="AN137" s="5">
        <v>1907</v>
      </c>
      <c r="AO137" s="10">
        <v>0.67100000000000004</v>
      </c>
      <c r="AP137" s="5"/>
      <c r="AQ137" s="5"/>
      <c r="AR137" s="5"/>
      <c r="AS137" s="80" t="str">
        <f t="shared" si="64"/>
        <v/>
      </c>
      <c r="AT137" s="80" t="str">
        <f t="shared" ca="1" si="65"/>
        <v/>
      </c>
      <c r="AU137" s="80" t="str">
        <f t="shared" si="66"/>
        <v/>
      </c>
      <c r="AV137" s="80" t="str">
        <f t="shared" ca="1" si="67"/>
        <v/>
      </c>
      <c r="AW137" s="165"/>
      <c r="AX137" s="165"/>
      <c r="AY137" s="80" t="str">
        <f t="shared" si="68"/>
        <v/>
      </c>
      <c r="AZ137" s="165"/>
      <c r="BA137" s="165"/>
      <c r="BB137" s="80" t="str">
        <f t="shared" si="69"/>
        <v/>
      </c>
      <c r="BC137" s="5"/>
      <c r="BH137" s="52"/>
      <c r="BI137" s="52"/>
      <c r="BJ137" s="52"/>
      <c r="BK137" s="52"/>
      <c r="BL137" s="52"/>
      <c r="BM137" s="52"/>
      <c r="BP137" s="54"/>
      <c r="BQ137" s="27"/>
      <c r="BR137" s="27"/>
      <c r="BS137" s="27"/>
      <c r="BT137" s="27"/>
      <c r="BU137" s="27"/>
      <c r="BV137" s="27"/>
      <c r="BW137" s="54"/>
      <c r="BX137" s="26"/>
      <c r="BY137" s="54"/>
      <c r="BZ137" s="26"/>
      <c r="CA137" s="26"/>
      <c r="CB137" s="26"/>
    </row>
    <row r="138" spans="1:80" ht="17.45" customHeight="1">
      <c r="A138" s="86">
        <f t="shared" si="70"/>
        <v>19.2</v>
      </c>
      <c r="B138" s="179">
        <f t="shared" si="42"/>
        <v>45879</v>
      </c>
      <c r="C138" s="8"/>
      <c r="D138" s="11"/>
      <c r="E138" s="12">
        <v>1</v>
      </c>
      <c r="F138" s="11">
        <v>1</v>
      </c>
      <c r="G138" s="74">
        <f t="shared" si="86"/>
        <v>765</v>
      </c>
      <c r="H138" s="75">
        <f t="shared" si="86"/>
        <v>6136</v>
      </c>
      <c r="I138" s="88">
        <f t="shared" si="57"/>
        <v>0</v>
      </c>
      <c r="J138" s="78">
        <f t="shared" si="58"/>
        <v>1.3054830287206266E-3</v>
      </c>
      <c r="K138" s="78">
        <f t="shared" si="59"/>
        <v>0</v>
      </c>
      <c r="L138" s="78">
        <f t="shared" si="60"/>
        <v>1.6294606485253382E-4</v>
      </c>
      <c r="M138" s="78">
        <f t="shared" ca="1" si="61"/>
        <v>0.10628571428571429</v>
      </c>
      <c r="N138" s="78">
        <f t="shared" ca="1" si="62"/>
        <v>1.5691868758915834E-2</v>
      </c>
      <c r="O138" s="78">
        <f t="shared" si="63"/>
        <v>5.0000000000000001E-4</v>
      </c>
      <c r="P138" s="13" t="s">
        <v>186</v>
      </c>
      <c r="Q138" s="8"/>
      <c r="R138" s="13"/>
      <c r="S138" s="89">
        <f t="shared" si="82"/>
        <v>0</v>
      </c>
      <c r="T138" s="75">
        <f t="shared" si="83"/>
        <v>0</v>
      </c>
      <c r="U138" s="90">
        <f t="shared" si="84"/>
        <v>0</v>
      </c>
      <c r="V138" s="82">
        <f t="shared" si="85"/>
        <v>0</v>
      </c>
      <c r="W138" s="8"/>
      <c r="X138" s="8"/>
      <c r="Y138" s="23"/>
      <c r="Z138" s="23"/>
      <c r="AA138" s="23"/>
      <c r="AB138" s="12"/>
      <c r="AC138" s="91">
        <f t="shared" si="47"/>
        <v>0</v>
      </c>
      <c r="AD138" s="75">
        <f t="shared" si="48"/>
        <v>0</v>
      </c>
      <c r="AE138" s="88">
        <f t="shared" si="87"/>
        <v>0</v>
      </c>
      <c r="AF138" s="92">
        <f t="shared" si="88"/>
        <v>0</v>
      </c>
      <c r="AG138" s="93">
        <f t="shared" si="89"/>
        <v>0</v>
      </c>
      <c r="AH138" s="93">
        <f t="shared" si="90"/>
        <v>0</v>
      </c>
      <c r="AI138" s="78">
        <f t="shared" si="91"/>
        <v>0</v>
      </c>
      <c r="AJ138" s="92">
        <f t="shared" si="54"/>
        <v>0</v>
      </c>
      <c r="AK138" s="78">
        <f t="shared" si="55"/>
        <v>0</v>
      </c>
      <c r="AL138" s="11">
        <v>2704</v>
      </c>
      <c r="AM138" s="14">
        <v>0.6</v>
      </c>
      <c r="AN138" s="11">
        <v>1997</v>
      </c>
      <c r="AO138" s="15">
        <v>0.67100000000000004</v>
      </c>
      <c r="AP138" s="11"/>
      <c r="AQ138" s="11"/>
      <c r="AR138" s="11"/>
      <c r="AS138" s="75" t="str">
        <f t="shared" si="64"/>
        <v/>
      </c>
      <c r="AT138" s="75" t="str">
        <f t="shared" ca="1" si="65"/>
        <v/>
      </c>
      <c r="AU138" s="75" t="str">
        <f t="shared" si="66"/>
        <v/>
      </c>
      <c r="AV138" s="75" t="str">
        <f t="shared" ca="1" si="67"/>
        <v/>
      </c>
      <c r="AW138" s="169"/>
      <c r="AX138" s="169"/>
      <c r="AY138" s="75" t="str">
        <f t="shared" si="68"/>
        <v/>
      </c>
      <c r="AZ138" s="169"/>
      <c r="BA138" s="169"/>
      <c r="BB138" s="75" t="str">
        <f t="shared" si="69"/>
        <v/>
      </c>
      <c r="BC138" s="11"/>
      <c r="BH138" s="52"/>
      <c r="BI138" s="52"/>
      <c r="BJ138" s="52"/>
      <c r="BK138" s="52"/>
      <c r="BL138" s="52"/>
      <c r="BM138" s="52"/>
      <c r="BP138" s="54"/>
      <c r="BQ138" s="27"/>
      <c r="BR138" s="27"/>
      <c r="BS138" s="27"/>
      <c r="BT138" s="27"/>
      <c r="BU138" s="27"/>
      <c r="BV138" s="27"/>
      <c r="BW138" s="54"/>
      <c r="BX138" s="26"/>
      <c r="BY138" s="54"/>
      <c r="BZ138" s="26"/>
      <c r="CA138" s="26"/>
      <c r="CB138" s="26"/>
    </row>
    <row r="139" spans="1:80" ht="17.45" customHeight="1">
      <c r="A139" s="94">
        <f t="shared" si="70"/>
        <v>19.3</v>
      </c>
      <c r="B139" s="179">
        <f t="shared" ref="B139:B202" si="92">B138+1</f>
        <v>45880</v>
      </c>
      <c r="C139" s="8"/>
      <c r="D139" s="11"/>
      <c r="E139" s="12"/>
      <c r="F139" s="11">
        <v>1</v>
      </c>
      <c r="G139" s="74">
        <f t="shared" si="86"/>
        <v>765</v>
      </c>
      <c r="H139" s="75">
        <f t="shared" si="86"/>
        <v>6135</v>
      </c>
      <c r="I139" s="88">
        <f t="shared" si="57"/>
        <v>0</v>
      </c>
      <c r="J139" s="78">
        <f t="shared" si="58"/>
        <v>0</v>
      </c>
      <c r="K139" s="78">
        <f t="shared" si="59"/>
        <v>0</v>
      </c>
      <c r="L139" s="78">
        <f t="shared" si="60"/>
        <v>1.6297262059973924E-4</v>
      </c>
      <c r="M139" s="78">
        <f t="shared" ca="1" si="61"/>
        <v>0.10628571428571429</v>
      </c>
      <c r="N139" s="78">
        <f t="shared" ca="1" si="62"/>
        <v>1.5850372483753369E-2</v>
      </c>
      <c r="O139" s="78">
        <f t="shared" si="63"/>
        <v>5.0000000000000001E-4</v>
      </c>
      <c r="P139" s="13" t="s">
        <v>186</v>
      </c>
      <c r="Q139" s="8">
        <v>178</v>
      </c>
      <c r="R139" s="13">
        <v>150</v>
      </c>
      <c r="S139" s="89">
        <f t="shared" si="82"/>
        <v>89</v>
      </c>
      <c r="T139" s="75">
        <f t="shared" si="83"/>
        <v>75</v>
      </c>
      <c r="U139" s="90">
        <f t="shared" si="84"/>
        <v>272.33999999999997</v>
      </c>
      <c r="V139" s="82">
        <f t="shared" si="85"/>
        <v>1840.5</v>
      </c>
      <c r="W139" s="8"/>
      <c r="X139" s="8"/>
      <c r="Y139" s="23"/>
      <c r="Z139" s="23"/>
      <c r="AA139" s="23"/>
      <c r="AB139" s="12"/>
      <c r="AC139" s="91">
        <f t="shared" ref="AC139:AC202" si="93">SUM(X139,Y139,Z139,AA139)</f>
        <v>0</v>
      </c>
      <c r="AD139" s="75">
        <f t="shared" ref="AD139:AD202" si="94">W139-AC139</f>
        <v>0</v>
      </c>
      <c r="AE139" s="88">
        <f t="shared" si="87"/>
        <v>0</v>
      </c>
      <c r="AF139" s="92">
        <f t="shared" si="88"/>
        <v>0</v>
      </c>
      <c r="AG139" s="93">
        <f t="shared" si="89"/>
        <v>0</v>
      </c>
      <c r="AH139" s="93">
        <f t="shared" si="90"/>
        <v>0</v>
      </c>
      <c r="AI139" s="78">
        <f t="shared" si="91"/>
        <v>0</v>
      </c>
      <c r="AJ139" s="92">
        <f t="shared" ref="AJ139:AJ202" si="95">IFERROR(AC139/W139,0)</f>
        <v>0</v>
      </c>
      <c r="AK139" s="78">
        <f t="shared" ref="AK139:AK202" si="96">IFERROR(AD139/W139,0)</f>
        <v>0</v>
      </c>
      <c r="AL139" s="11"/>
      <c r="AM139" s="14"/>
      <c r="AN139" s="11">
        <v>2005</v>
      </c>
      <c r="AO139" s="15">
        <v>0.77100000000000002</v>
      </c>
      <c r="AP139" s="11"/>
      <c r="AQ139" s="11"/>
      <c r="AR139" s="11"/>
      <c r="AS139" s="75" t="str">
        <f t="shared" si="64"/>
        <v/>
      </c>
      <c r="AT139" s="75" t="str">
        <f t="shared" ca="1" si="65"/>
        <v/>
      </c>
      <c r="AU139" s="75" t="str">
        <f t="shared" si="66"/>
        <v/>
      </c>
      <c r="AV139" s="75" t="str">
        <f t="shared" ca="1" si="67"/>
        <v/>
      </c>
      <c r="AW139" s="169"/>
      <c r="AX139" s="169"/>
      <c r="AY139" s="75" t="str">
        <f t="shared" si="68"/>
        <v/>
      </c>
      <c r="AZ139" s="169"/>
      <c r="BA139" s="169"/>
      <c r="BB139" s="75" t="str">
        <f t="shared" si="69"/>
        <v/>
      </c>
      <c r="BC139" s="11"/>
      <c r="BH139" s="52"/>
      <c r="BI139" s="52"/>
      <c r="BJ139" s="52"/>
      <c r="BK139" s="52"/>
      <c r="BL139" s="52"/>
      <c r="BM139" s="52"/>
      <c r="BP139" s="54"/>
      <c r="BQ139" s="27"/>
      <c r="BR139" s="27"/>
      <c r="BS139" s="27"/>
      <c r="BT139" s="27"/>
      <c r="BU139" s="27"/>
      <c r="BV139" s="27"/>
      <c r="BW139" s="54"/>
      <c r="BX139" s="26"/>
      <c r="BY139" s="54"/>
      <c r="BZ139" s="26"/>
      <c r="CA139" s="26"/>
      <c r="CB139" s="26"/>
    </row>
    <row r="140" spans="1:80" ht="17.45" customHeight="1">
      <c r="A140" s="86">
        <f t="shared" si="70"/>
        <v>19.399999999999999</v>
      </c>
      <c r="B140" s="179">
        <f t="shared" si="92"/>
        <v>45881</v>
      </c>
      <c r="C140" s="8"/>
      <c r="D140" s="11"/>
      <c r="E140" s="12">
        <v>1</v>
      </c>
      <c r="F140" s="11">
        <v>1</v>
      </c>
      <c r="G140" s="74">
        <f t="shared" ref="G140:H155" si="97">G139-E140-C140</f>
        <v>764</v>
      </c>
      <c r="H140" s="75">
        <f t="shared" si="97"/>
        <v>6134</v>
      </c>
      <c r="I140" s="88">
        <f t="shared" ref="I140:I203" si="98">IFERROR(C140/G139,0)</f>
        <v>0</v>
      </c>
      <c r="J140" s="78">
        <f t="shared" ref="J140:J203" si="99">IFERROR(E140/G139,0)</f>
        <v>1.30718954248366E-3</v>
      </c>
      <c r="K140" s="78">
        <f t="shared" ref="K140:K203" si="100">IFERROR(D140/H139,0)</f>
        <v>0</v>
      </c>
      <c r="L140" s="78">
        <f t="shared" ref="L140:L203" si="101">IFERROR(F140/H139,0)</f>
        <v>1.6299918500407498E-4</v>
      </c>
      <c r="M140" s="78">
        <f t="shared" ref="M140:M203" ca="1" si="102">IF(ROW()=11,
   IF($B$4&gt;0,E140/$B$4,""),
   IF($B$4&gt;0,
      (OFFSET(M140,-1,0)*$B$4 + E140)/$B$4,
      "")
)</f>
        <v>0.10742857142857143</v>
      </c>
      <c r="N140" s="78">
        <f t="shared" ref="N140:N203" ca="1" si="103">IF(ROW()=11,
   IF($B$3&gt;0,F140/$B$3,""),
   IF($B$3&gt;0,
      (OFFSET(N140,-1,0)*$B$3 + F140)/$B$3,
      "")
)</f>
        <v>1.6008876208590903E-2</v>
      </c>
      <c r="O140" s="78">
        <f t="shared" ref="O140:O203" si="104">$O$10</f>
        <v>5.0000000000000001E-4</v>
      </c>
      <c r="P140" s="13" t="s">
        <v>186</v>
      </c>
      <c r="Q140" s="8"/>
      <c r="R140" s="13"/>
      <c r="S140" s="89">
        <f t="shared" si="82"/>
        <v>0</v>
      </c>
      <c r="T140" s="75">
        <f t="shared" si="83"/>
        <v>0</v>
      </c>
      <c r="U140" s="90">
        <f t="shared" si="84"/>
        <v>0</v>
      </c>
      <c r="V140" s="82">
        <f t="shared" si="85"/>
        <v>0</v>
      </c>
      <c r="W140" s="8"/>
      <c r="X140" s="8"/>
      <c r="Y140" s="23"/>
      <c r="Z140" s="23"/>
      <c r="AA140" s="23"/>
      <c r="AB140" s="12"/>
      <c r="AC140" s="91">
        <f t="shared" si="93"/>
        <v>0</v>
      </c>
      <c r="AD140" s="75">
        <f t="shared" si="94"/>
        <v>0</v>
      </c>
      <c r="AE140" s="88">
        <f t="shared" si="87"/>
        <v>0</v>
      </c>
      <c r="AF140" s="92">
        <f t="shared" si="88"/>
        <v>0</v>
      </c>
      <c r="AG140" s="93">
        <f t="shared" si="89"/>
        <v>0</v>
      </c>
      <c r="AH140" s="93">
        <f t="shared" si="90"/>
        <v>0</v>
      </c>
      <c r="AI140" s="78">
        <f t="shared" si="91"/>
        <v>0</v>
      </c>
      <c r="AJ140" s="92">
        <f t="shared" si="95"/>
        <v>0</v>
      </c>
      <c r="AK140" s="78">
        <f t="shared" si="96"/>
        <v>0</v>
      </c>
      <c r="AL140" s="11"/>
      <c r="AM140" s="14"/>
      <c r="AN140" s="11">
        <v>2068</v>
      </c>
      <c r="AO140" s="15">
        <v>0.8</v>
      </c>
      <c r="AP140" s="11"/>
      <c r="AQ140" s="11"/>
      <c r="AR140" s="11"/>
      <c r="AS140" s="75" t="str">
        <f t="shared" ref="AS140:AS203" si="105">IF(OR(AR140="",AP140=""),"", (AR140-AP140)/100*1000)</f>
        <v/>
      </c>
      <c r="AT140" s="75" t="str">
        <f t="shared" ref="AT140:AT203" ca="1" si="106">IF(OR(AP141="",OFFSET(AP141,-1,0)=""),"", (AP141-OFFSET(AP141,-1,0))/100*1000)</f>
        <v/>
      </c>
      <c r="AU140" s="75" t="str">
        <f t="shared" ref="AU140:AU203" si="107">IFERROR(IF(OR(AP140="",AR140="",K140="",L140=""),"", ((AR140-AP140)/100*1000)/(U140+V140)),0)</f>
        <v/>
      </c>
      <c r="AV140" s="75" t="str">
        <f t="shared" ref="AV140:AV203" ca="1" si="108">IF(OR(AP140="",AP141="",M140="",N140=""),"", ((AP141-AP140)/100*1000)/((G140+H140))*1000)</f>
        <v/>
      </c>
      <c r="AW140" s="169"/>
      <c r="AX140" s="169"/>
      <c r="AY140" s="75" t="str">
        <f t="shared" ref="AY140:AY203" si="109">IF(OR(AW140="",AX140=""),"",MOD(AX140-AW140,1)*24)</f>
        <v/>
      </c>
      <c r="AZ140" s="169"/>
      <c r="BA140" s="169"/>
      <c r="BB140" s="75" t="str">
        <f t="shared" ref="BB140:BB203" si="110">IF(OR(AZ140="",BA140=""),"",MOD(BA140-AZ140,1)*24)</f>
        <v/>
      </c>
      <c r="BC140" s="11"/>
      <c r="BH140" s="52"/>
      <c r="BI140" s="52"/>
      <c r="BJ140" s="52"/>
      <c r="BK140" s="52"/>
      <c r="BL140" s="52"/>
      <c r="BM140" s="52"/>
      <c r="BP140" s="54"/>
      <c r="BQ140" s="27"/>
      <c r="BR140" s="27"/>
      <c r="BS140" s="27"/>
      <c r="BT140" s="27"/>
      <c r="BU140" s="27"/>
      <c r="BV140" s="27"/>
      <c r="BW140" s="54"/>
      <c r="BX140" s="26"/>
      <c r="BY140" s="54"/>
      <c r="BZ140" s="26"/>
      <c r="CA140" s="26"/>
      <c r="CB140" s="26"/>
    </row>
    <row r="141" spans="1:80" ht="17.45" customHeight="1">
      <c r="A141" s="94">
        <f t="shared" si="70"/>
        <v>19.5</v>
      </c>
      <c r="B141" s="179">
        <f t="shared" si="92"/>
        <v>45882</v>
      </c>
      <c r="C141" s="8"/>
      <c r="D141" s="11"/>
      <c r="E141" s="12"/>
      <c r="F141" s="11">
        <v>1</v>
      </c>
      <c r="G141" s="74">
        <f t="shared" si="97"/>
        <v>764</v>
      </c>
      <c r="H141" s="75">
        <f t="shared" si="97"/>
        <v>6133</v>
      </c>
      <c r="I141" s="88">
        <f t="shared" si="98"/>
        <v>0</v>
      </c>
      <c r="J141" s="78">
        <f t="shared" si="99"/>
        <v>0</v>
      </c>
      <c r="K141" s="78">
        <f t="shared" si="100"/>
        <v>0</v>
      </c>
      <c r="L141" s="78">
        <f t="shared" si="101"/>
        <v>1.6302575806977502E-4</v>
      </c>
      <c r="M141" s="78">
        <f t="shared" ca="1" si="102"/>
        <v>0.10742857142857143</v>
      </c>
      <c r="N141" s="78">
        <f t="shared" ca="1" si="103"/>
        <v>1.6167379933428438E-2</v>
      </c>
      <c r="O141" s="78">
        <f t="shared" si="104"/>
        <v>5.0000000000000001E-4</v>
      </c>
      <c r="P141" s="13" t="s">
        <v>186</v>
      </c>
      <c r="Q141" s="8">
        <v>178</v>
      </c>
      <c r="R141" s="13">
        <v>150</v>
      </c>
      <c r="S141" s="89">
        <f t="shared" si="82"/>
        <v>89</v>
      </c>
      <c r="T141" s="75">
        <f t="shared" si="83"/>
        <v>75</v>
      </c>
      <c r="U141" s="90">
        <f t="shared" si="84"/>
        <v>271.98399999999998</v>
      </c>
      <c r="V141" s="82">
        <f t="shared" si="85"/>
        <v>1839.9</v>
      </c>
      <c r="W141" s="8"/>
      <c r="X141" s="8"/>
      <c r="Y141" s="23"/>
      <c r="Z141" s="23"/>
      <c r="AA141" s="23"/>
      <c r="AB141" s="12"/>
      <c r="AC141" s="91">
        <f t="shared" si="93"/>
        <v>0</v>
      </c>
      <c r="AD141" s="75">
        <f t="shared" si="94"/>
        <v>0</v>
      </c>
      <c r="AE141" s="88">
        <f t="shared" si="87"/>
        <v>0</v>
      </c>
      <c r="AF141" s="92">
        <f t="shared" si="88"/>
        <v>0</v>
      </c>
      <c r="AG141" s="93">
        <f t="shared" si="89"/>
        <v>0</v>
      </c>
      <c r="AH141" s="93">
        <f t="shared" si="90"/>
        <v>0</v>
      </c>
      <c r="AI141" s="78">
        <f t="shared" si="91"/>
        <v>0</v>
      </c>
      <c r="AJ141" s="92">
        <f t="shared" si="95"/>
        <v>0</v>
      </c>
      <c r="AK141" s="78">
        <f t="shared" si="96"/>
        <v>0</v>
      </c>
      <c r="AL141" s="11"/>
      <c r="AM141" s="14"/>
      <c r="AN141" s="11"/>
      <c r="AO141" s="15"/>
      <c r="AP141" s="11"/>
      <c r="AQ141" s="11"/>
      <c r="AR141" s="11"/>
      <c r="AS141" s="75" t="str">
        <f t="shared" si="105"/>
        <v/>
      </c>
      <c r="AT141" s="75" t="str">
        <f t="shared" ca="1" si="106"/>
        <v/>
      </c>
      <c r="AU141" s="75" t="str">
        <f t="shared" si="107"/>
        <v/>
      </c>
      <c r="AV141" s="75" t="str">
        <f t="shared" ca="1" si="108"/>
        <v/>
      </c>
      <c r="AW141" s="169"/>
      <c r="AX141" s="169"/>
      <c r="AY141" s="75" t="str">
        <f t="shared" si="109"/>
        <v/>
      </c>
      <c r="AZ141" s="169"/>
      <c r="BA141" s="169"/>
      <c r="BB141" s="75" t="str">
        <f t="shared" si="110"/>
        <v/>
      </c>
      <c r="BC141" s="11"/>
      <c r="BH141" s="52"/>
      <c r="BI141" s="52"/>
      <c r="BJ141" s="52"/>
      <c r="BK141" s="52"/>
      <c r="BL141" s="52"/>
      <c r="BM141" s="52"/>
      <c r="BP141" s="54"/>
      <c r="BQ141" s="27"/>
      <c r="BR141" s="27"/>
      <c r="BS141" s="27"/>
      <c r="BT141" s="27"/>
      <c r="BU141" s="27"/>
      <c r="BV141" s="27"/>
      <c r="BW141" s="54"/>
      <c r="BX141" s="26"/>
      <c r="BY141" s="54"/>
      <c r="BZ141" s="26"/>
      <c r="CA141" s="26"/>
      <c r="CB141" s="26"/>
    </row>
    <row r="142" spans="1:80" ht="17.45" customHeight="1">
      <c r="A142" s="86">
        <f t="shared" si="70"/>
        <v>19.600000000000001</v>
      </c>
      <c r="B142" s="179">
        <f t="shared" si="92"/>
        <v>45883</v>
      </c>
      <c r="C142" s="8"/>
      <c r="D142" s="11"/>
      <c r="E142" s="12"/>
      <c r="F142" s="11">
        <v>2</v>
      </c>
      <c r="G142" s="74">
        <f t="shared" si="97"/>
        <v>764</v>
      </c>
      <c r="H142" s="75">
        <f t="shared" si="97"/>
        <v>6131</v>
      </c>
      <c r="I142" s="88">
        <f t="shared" si="98"/>
        <v>0</v>
      </c>
      <c r="J142" s="78">
        <f t="shared" si="99"/>
        <v>0</v>
      </c>
      <c r="K142" s="78">
        <f t="shared" si="100"/>
        <v>0</v>
      </c>
      <c r="L142" s="78">
        <f t="shared" si="101"/>
        <v>3.261046796021523E-4</v>
      </c>
      <c r="M142" s="78">
        <f t="shared" ca="1" si="102"/>
        <v>0.10742857142857143</v>
      </c>
      <c r="N142" s="78">
        <f t="shared" ca="1" si="103"/>
        <v>1.6484387383103507E-2</v>
      </c>
      <c r="O142" s="78">
        <f t="shared" si="104"/>
        <v>5.0000000000000001E-4</v>
      </c>
      <c r="P142" s="13" t="s">
        <v>186</v>
      </c>
      <c r="Q142" s="8"/>
      <c r="R142" s="13"/>
      <c r="S142" s="89">
        <f t="shared" si="82"/>
        <v>0</v>
      </c>
      <c r="T142" s="75">
        <f t="shared" si="83"/>
        <v>0</v>
      </c>
      <c r="U142" s="90">
        <f t="shared" si="84"/>
        <v>0</v>
      </c>
      <c r="V142" s="82">
        <f t="shared" si="85"/>
        <v>0</v>
      </c>
      <c r="W142" s="8"/>
      <c r="X142" s="8"/>
      <c r="Y142" s="23"/>
      <c r="Z142" s="23"/>
      <c r="AA142" s="23"/>
      <c r="AB142" s="12"/>
      <c r="AC142" s="91">
        <f t="shared" si="93"/>
        <v>0</v>
      </c>
      <c r="AD142" s="75">
        <f t="shared" si="94"/>
        <v>0</v>
      </c>
      <c r="AE142" s="88">
        <f t="shared" si="87"/>
        <v>0</v>
      </c>
      <c r="AF142" s="92">
        <f t="shared" si="88"/>
        <v>0</v>
      </c>
      <c r="AG142" s="93">
        <f t="shared" si="89"/>
        <v>0</v>
      </c>
      <c r="AH142" s="93">
        <f t="shared" si="90"/>
        <v>0</v>
      </c>
      <c r="AI142" s="78">
        <f t="shared" si="91"/>
        <v>0</v>
      </c>
      <c r="AJ142" s="92">
        <f t="shared" si="95"/>
        <v>0</v>
      </c>
      <c r="AK142" s="78">
        <f t="shared" si="96"/>
        <v>0</v>
      </c>
      <c r="AL142" s="11"/>
      <c r="AM142" s="14"/>
      <c r="AN142" s="11"/>
      <c r="AO142" s="15"/>
      <c r="AP142" s="11"/>
      <c r="AQ142" s="11"/>
      <c r="AR142" s="11"/>
      <c r="AS142" s="75" t="str">
        <f t="shared" si="105"/>
        <v/>
      </c>
      <c r="AT142" s="75" t="str">
        <f t="shared" ca="1" si="106"/>
        <v/>
      </c>
      <c r="AU142" s="75" t="str">
        <f t="shared" si="107"/>
        <v/>
      </c>
      <c r="AV142" s="75" t="str">
        <f t="shared" ca="1" si="108"/>
        <v/>
      </c>
      <c r="AW142" s="169"/>
      <c r="AX142" s="169"/>
      <c r="AY142" s="75" t="str">
        <f t="shared" si="109"/>
        <v/>
      </c>
      <c r="AZ142" s="169"/>
      <c r="BA142" s="169"/>
      <c r="BB142" s="75" t="str">
        <f t="shared" si="110"/>
        <v/>
      </c>
      <c r="BC142" s="11"/>
      <c r="BH142" s="52"/>
      <c r="BI142" s="52"/>
      <c r="BJ142" s="52"/>
      <c r="BK142" s="52"/>
      <c r="BL142" s="52"/>
      <c r="BM142" s="52"/>
      <c r="BP142" s="54"/>
      <c r="BQ142" s="27"/>
      <c r="BR142" s="27"/>
      <c r="BS142" s="27"/>
      <c r="BT142" s="27"/>
      <c r="BU142" s="27"/>
      <c r="BV142" s="27"/>
      <c r="BW142" s="54"/>
      <c r="BX142" s="26"/>
      <c r="BY142" s="54"/>
      <c r="BZ142" s="26"/>
      <c r="CA142" s="26"/>
      <c r="CB142" s="26"/>
    </row>
    <row r="143" spans="1:80" ht="17.45" customHeight="1" thickBot="1">
      <c r="A143" s="94">
        <f t="shared" si="70"/>
        <v>19.700000000000003</v>
      </c>
      <c r="B143" s="180">
        <f t="shared" si="92"/>
        <v>45884</v>
      </c>
      <c r="C143" s="16"/>
      <c r="D143" s="17"/>
      <c r="E143" s="18">
        <v>1</v>
      </c>
      <c r="F143" s="17">
        <v>2</v>
      </c>
      <c r="G143" s="96">
        <f t="shared" si="97"/>
        <v>763</v>
      </c>
      <c r="H143" s="97">
        <f t="shared" si="97"/>
        <v>6129</v>
      </c>
      <c r="I143" s="98">
        <f t="shared" si="98"/>
        <v>0</v>
      </c>
      <c r="J143" s="99">
        <f t="shared" si="99"/>
        <v>1.3089005235602095E-3</v>
      </c>
      <c r="K143" s="99">
        <f t="shared" si="100"/>
        <v>0</v>
      </c>
      <c r="L143" s="99">
        <f t="shared" si="101"/>
        <v>3.2621105855488503E-4</v>
      </c>
      <c r="M143" s="99">
        <f t="shared" ca="1" si="102"/>
        <v>0.10857142857142857</v>
      </c>
      <c r="N143" s="99">
        <f t="shared" ca="1" si="103"/>
        <v>1.6801394832778576E-2</v>
      </c>
      <c r="O143" s="99">
        <f t="shared" si="104"/>
        <v>5.0000000000000001E-4</v>
      </c>
      <c r="P143" s="19" t="s">
        <v>186</v>
      </c>
      <c r="Q143" s="16">
        <v>188</v>
      </c>
      <c r="R143" s="19">
        <v>160</v>
      </c>
      <c r="S143" s="89">
        <f t="shared" si="82"/>
        <v>94</v>
      </c>
      <c r="T143" s="75">
        <f t="shared" si="83"/>
        <v>80</v>
      </c>
      <c r="U143" s="100">
        <f t="shared" si="84"/>
        <v>286.88799999999998</v>
      </c>
      <c r="V143" s="101">
        <f t="shared" si="85"/>
        <v>1961.28</v>
      </c>
      <c r="W143" s="16"/>
      <c r="X143" s="16"/>
      <c r="Y143" s="23"/>
      <c r="Z143" s="23"/>
      <c r="AA143" s="23"/>
      <c r="AB143" s="12"/>
      <c r="AC143" s="102">
        <f t="shared" si="93"/>
        <v>0</v>
      </c>
      <c r="AD143" s="97">
        <f t="shared" si="94"/>
        <v>0</v>
      </c>
      <c r="AE143" s="98">
        <f t="shared" si="87"/>
        <v>0</v>
      </c>
      <c r="AF143" s="103">
        <f t="shared" si="88"/>
        <v>0</v>
      </c>
      <c r="AG143" s="104">
        <f t="shared" si="89"/>
        <v>0</v>
      </c>
      <c r="AH143" s="104">
        <f t="shared" si="90"/>
        <v>0</v>
      </c>
      <c r="AI143" s="99">
        <f t="shared" si="91"/>
        <v>0</v>
      </c>
      <c r="AJ143" s="103">
        <f t="shared" si="95"/>
        <v>0</v>
      </c>
      <c r="AK143" s="99">
        <f t="shared" si="96"/>
        <v>0</v>
      </c>
      <c r="AL143" s="17"/>
      <c r="AM143" s="20"/>
      <c r="AN143" s="17"/>
      <c r="AO143" s="21"/>
      <c r="AP143" s="17"/>
      <c r="AQ143" s="17"/>
      <c r="AR143" s="17"/>
      <c r="AS143" s="97" t="str">
        <f t="shared" si="105"/>
        <v/>
      </c>
      <c r="AT143" s="97" t="str">
        <f t="shared" ca="1" si="106"/>
        <v/>
      </c>
      <c r="AU143" s="97" t="str">
        <f t="shared" si="107"/>
        <v/>
      </c>
      <c r="AV143" s="97" t="str">
        <f t="shared" ca="1" si="108"/>
        <v/>
      </c>
      <c r="AW143" s="167"/>
      <c r="AX143" s="167"/>
      <c r="AY143" s="97" t="str">
        <f t="shared" si="109"/>
        <v/>
      </c>
      <c r="AZ143" s="167"/>
      <c r="BA143" s="167"/>
      <c r="BB143" s="97" t="str">
        <f t="shared" si="110"/>
        <v/>
      </c>
      <c r="BC143" s="17"/>
      <c r="BH143" s="52"/>
      <c r="BI143" s="52"/>
      <c r="BJ143" s="52"/>
      <c r="BK143" s="52"/>
      <c r="BL143" s="52"/>
      <c r="BM143" s="52"/>
      <c r="BP143" s="54"/>
      <c r="BQ143" s="27"/>
      <c r="BR143" s="27"/>
      <c r="BS143" s="27"/>
      <c r="BT143" s="27"/>
      <c r="BU143" s="27"/>
      <c r="BV143" s="27"/>
      <c r="BW143" s="54"/>
      <c r="BX143" s="26"/>
      <c r="BY143" s="54"/>
      <c r="BZ143" s="26"/>
      <c r="CA143" s="26"/>
      <c r="CB143" s="26"/>
    </row>
    <row r="144" spans="1:80" ht="17.45" customHeight="1" thickTop="1">
      <c r="A144" s="105">
        <f>A137+1</f>
        <v>20.100000000000001</v>
      </c>
      <c r="B144" s="178">
        <f>B143+1</f>
        <v>45885</v>
      </c>
      <c r="C144" s="4"/>
      <c r="D144" s="5"/>
      <c r="E144" s="6"/>
      <c r="F144" s="5">
        <v>1</v>
      </c>
      <c r="G144" s="74">
        <f t="shared" si="97"/>
        <v>763</v>
      </c>
      <c r="H144" s="75">
        <f t="shared" si="97"/>
        <v>6128</v>
      </c>
      <c r="I144" s="76">
        <f t="shared" si="98"/>
        <v>0</v>
      </c>
      <c r="J144" s="77">
        <f t="shared" si="99"/>
        <v>0</v>
      </c>
      <c r="K144" s="77">
        <f t="shared" si="100"/>
        <v>0</v>
      </c>
      <c r="L144" s="77">
        <f t="shared" si="101"/>
        <v>1.6315875346712352E-4</v>
      </c>
      <c r="M144" s="78">
        <f t="shared" ca="1" si="102"/>
        <v>0.10857142857142857</v>
      </c>
      <c r="N144" s="78">
        <f t="shared" ca="1" si="103"/>
        <v>1.6959898557616111E-2</v>
      </c>
      <c r="O144" s="78">
        <f t="shared" si="104"/>
        <v>5.0000000000000001E-4</v>
      </c>
      <c r="P144" s="13" t="s">
        <v>186</v>
      </c>
      <c r="Q144" s="8"/>
      <c r="R144" s="13"/>
      <c r="S144" s="79">
        <f t="shared" si="82"/>
        <v>0</v>
      </c>
      <c r="T144" s="80">
        <f t="shared" si="83"/>
        <v>0</v>
      </c>
      <c r="U144" s="90">
        <f t="shared" si="84"/>
        <v>0</v>
      </c>
      <c r="V144" s="82">
        <f t="shared" si="85"/>
        <v>0</v>
      </c>
      <c r="W144" s="4"/>
      <c r="X144" s="4"/>
      <c r="Y144" s="22"/>
      <c r="Z144" s="22"/>
      <c r="AA144" s="22"/>
      <c r="AB144" s="6"/>
      <c r="AC144" s="83">
        <f t="shared" si="93"/>
        <v>0</v>
      </c>
      <c r="AD144" s="80">
        <f t="shared" si="94"/>
        <v>0</v>
      </c>
      <c r="AE144" s="76">
        <f t="shared" si="87"/>
        <v>0</v>
      </c>
      <c r="AF144" s="84">
        <f t="shared" si="88"/>
        <v>0</v>
      </c>
      <c r="AG144" s="85">
        <f t="shared" si="89"/>
        <v>0</v>
      </c>
      <c r="AH144" s="85">
        <f t="shared" si="90"/>
        <v>0</v>
      </c>
      <c r="AI144" s="77">
        <f t="shared" si="91"/>
        <v>0</v>
      </c>
      <c r="AJ144" s="84">
        <f t="shared" si="95"/>
        <v>0</v>
      </c>
      <c r="AK144" s="77">
        <f t="shared" si="96"/>
        <v>0</v>
      </c>
      <c r="AL144" s="5">
        <v>3051</v>
      </c>
      <c r="AM144" s="9">
        <v>0.64300000000000002</v>
      </c>
      <c r="AN144" s="5">
        <v>2068</v>
      </c>
      <c r="AO144" s="10">
        <v>0.71399999999999997</v>
      </c>
      <c r="AP144" s="5"/>
      <c r="AQ144" s="5"/>
      <c r="AR144" s="5"/>
      <c r="AS144" s="80" t="str">
        <f t="shared" si="105"/>
        <v/>
      </c>
      <c r="AT144" s="80" t="str">
        <f t="shared" ca="1" si="106"/>
        <v/>
      </c>
      <c r="AU144" s="80" t="str">
        <f t="shared" si="107"/>
        <v/>
      </c>
      <c r="AV144" s="80" t="str">
        <f t="shared" ca="1" si="108"/>
        <v/>
      </c>
      <c r="AW144" s="165"/>
      <c r="AX144" s="165"/>
      <c r="AY144" s="80" t="str">
        <f t="shared" si="109"/>
        <v/>
      </c>
      <c r="AZ144" s="165"/>
      <c r="BA144" s="165"/>
      <c r="BB144" s="80" t="str">
        <f t="shared" si="110"/>
        <v/>
      </c>
      <c r="BC144" s="5"/>
      <c r="BH144" s="52"/>
      <c r="BI144" s="52"/>
      <c r="BJ144" s="52"/>
      <c r="BK144" s="52"/>
      <c r="BL144" s="52"/>
      <c r="BM144" s="52"/>
      <c r="BP144" s="54"/>
      <c r="BQ144" s="27"/>
      <c r="BR144" s="27"/>
      <c r="BS144" s="27"/>
      <c r="BT144" s="27"/>
      <c r="BU144" s="27"/>
      <c r="BV144" s="27"/>
      <c r="BW144" s="54"/>
      <c r="BX144" s="26"/>
      <c r="BY144" s="54"/>
      <c r="BZ144" s="26"/>
      <c r="CA144" s="26"/>
      <c r="CB144" s="26"/>
    </row>
    <row r="145" spans="1:80" ht="17.45" customHeight="1">
      <c r="A145" s="94">
        <f t="shared" si="70"/>
        <v>20.2</v>
      </c>
      <c r="B145" s="179">
        <f t="shared" si="92"/>
        <v>45886</v>
      </c>
      <c r="C145" s="8"/>
      <c r="D145" s="11"/>
      <c r="E145" s="12">
        <v>1</v>
      </c>
      <c r="F145" s="11">
        <v>1</v>
      </c>
      <c r="G145" s="74">
        <f t="shared" si="97"/>
        <v>762</v>
      </c>
      <c r="H145" s="75">
        <f t="shared" si="97"/>
        <v>6127</v>
      </c>
      <c r="I145" s="88">
        <f t="shared" si="98"/>
        <v>0</v>
      </c>
      <c r="J145" s="78">
        <f t="shared" si="99"/>
        <v>1.3106159895150721E-3</v>
      </c>
      <c r="K145" s="78">
        <f t="shared" si="100"/>
        <v>0</v>
      </c>
      <c r="L145" s="78">
        <f t="shared" si="101"/>
        <v>1.6318537859007833E-4</v>
      </c>
      <c r="M145" s="78">
        <f t="shared" ca="1" si="102"/>
        <v>0.10971428571428571</v>
      </c>
      <c r="N145" s="78">
        <f t="shared" ca="1" si="103"/>
        <v>1.7118402282453645E-2</v>
      </c>
      <c r="O145" s="78">
        <f t="shared" si="104"/>
        <v>5.0000000000000001E-4</v>
      </c>
      <c r="P145" s="13" t="s">
        <v>186</v>
      </c>
      <c r="Q145" s="8">
        <v>188</v>
      </c>
      <c r="R145" s="13">
        <v>160</v>
      </c>
      <c r="S145" s="89">
        <f t="shared" si="82"/>
        <v>94</v>
      </c>
      <c r="T145" s="75">
        <f t="shared" si="83"/>
        <v>80</v>
      </c>
      <c r="U145" s="90">
        <f t="shared" si="84"/>
        <v>286.512</v>
      </c>
      <c r="V145" s="82">
        <f t="shared" si="85"/>
        <v>1960.64</v>
      </c>
      <c r="W145" s="8"/>
      <c r="X145" s="8"/>
      <c r="Y145" s="23"/>
      <c r="Z145" s="23"/>
      <c r="AA145" s="23"/>
      <c r="AB145" s="12"/>
      <c r="AC145" s="91">
        <f t="shared" si="93"/>
        <v>0</v>
      </c>
      <c r="AD145" s="75">
        <f t="shared" si="94"/>
        <v>0</v>
      </c>
      <c r="AE145" s="88">
        <f t="shared" si="87"/>
        <v>0</v>
      </c>
      <c r="AF145" s="92">
        <f t="shared" si="88"/>
        <v>0</v>
      </c>
      <c r="AG145" s="93">
        <f t="shared" si="89"/>
        <v>0</v>
      </c>
      <c r="AH145" s="93">
        <f t="shared" si="90"/>
        <v>0</v>
      </c>
      <c r="AI145" s="78">
        <f t="shared" si="91"/>
        <v>0</v>
      </c>
      <c r="AJ145" s="92">
        <f t="shared" si="95"/>
        <v>0</v>
      </c>
      <c r="AK145" s="78">
        <f t="shared" si="96"/>
        <v>0</v>
      </c>
      <c r="AL145" s="11">
        <v>2906</v>
      </c>
      <c r="AM145" s="14">
        <v>0.67100000000000004</v>
      </c>
      <c r="AN145" s="11">
        <v>2121</v>
      </c>
      <c r="AO145" s="15">
        <v>0.55700000000000005</v>
      </c>
      <c r="AP145" s="11"/>
      <c r="AQ145" s="11"/>
      <c r="AR145" s="11"/>
      <c r="AS145" s="75" t="str">
        <f t="shared" si="105"/>
        <v/>
      </c>
      <c r="AT145" s="75" t="str">
        <f t="shared" ca="1" si="106"/>
        <v/>
      </c>
      <c r="AU145" s="75" t="str">
        <f t="shared" si="107"/>
        <v/>
      </c>
      <c r="AV145" s="75" t="str">
        <f t="shared" ca="1" si="108"/>
        <v/>
      </c>
      <c r="AW145" s="169"/>
      <c r="AX145" s="169"/>
      <c r="AY145" s="75" t="str">
        <f t="shared" si="109"/>
        <v/>
      </c>
      <c r="AZ145" s="169"/>
      <c r="BA145" s="169"/>
      <c r="BB145" s="75" t="str">
        <f t="shared" si="110"/>
        <v/>
      </c>
      <c r="BC145" s="11"/>
      <c r="BH145" s="52"/>
      <c r="BI145" s="52"/>
      <c r="BJ145" s="52"/>
      <c r="BK145" s="52"/>
      <c r="BL145" s="52"/>
      <c r="BM145" s="52"/>
      <c r="BP145" s="54"/>
      <c r="BQ145" s="27"/>
      <c r="BR145" s="27"/>
      <c r="BS145" s="27"/>
      <c r="BT145" s="27"/>
      <c r="BU145" s="27"/>
      <c r="BV145" s="27"/>
      <c r="BW145" s="54"/>
      <c r="BX145" s="26"/>
      <c r="BY145" s="54"/>
      <c r="BZ145" s="26"/>
      <c r="CA145" s="26"/>
      <c r="CB145" s="26"/>
    </row>
    <row r="146" spans="1:80" ht="17.45" customHeight="1">
      <c r="A146" s="86">
        <f t="shared" ref="A146:A209" si="111">A139+1</f>
        <v>20.3</v>
      </c>
      <c r="B146" s="179">
        <f t="shared" si="92"/>
        <v>45887</v>
      </c>
      <c r="C146" s="8"/>
      <c r="D146" s="11"/>
      <c r="E146" s="12"/>
      <c r="F146" s="11">
        <v>2</v>
      </c>
      <c r="G146" s="74">
        <f t="shared" si="97"/>
        <v>762</v>
      </c>
      <c r="H146" s="75">
        <f t="shared" si="97"/>
        <v>6125</v>
      </c>
      <c r="I146" s="88">
        <f t="shared" si="98"/>
        <v>0</v>
      </c>
      <c r="J146" s="78">
        <f t="shared" si="99"/>
        <v>0</v>
      </c>
      <c r="K146" s="78">
        <f t="shared" si="100"/>
        <v>0</v>
      </c>
      <c r="L146" s="78">
        <f t="shared" si="101"/>
        <v>3.2642402480822591E-4</v>
      </c>
      <c r="M146" s="78">
        <f t="shared" ca="1" si="102"/>
        <v>0.10971428571428571</v>
      </c>
      <c r="N146" s="78">
        <f t="shared" ca="1" si="103"/>
        <v>1.7435409732128711E-2</v>
      </c>
      <c r="O146" s="78">
        <f t="shared" si="104"/>
        <v>5.0000000000000001E-4</v>
      </c>
      <c r="P146" s="13" t="s">
        <v>186</v>
      </c>
      <c r="Q146" s="8"/>
      <c r="R146" s="13"/>
      <c r="S146" s="89">
        <f t="shared" si="82"/>
        <v>0</v>
      </c>
      <c r="T146" s="75">
        <f t="shared" si="83"/>
        <v>0</v>
      </c>
      <c r="U146" s="90">
        <f t="shared" si="84"/>
        <v>0</v>
      </c>
      <c r="V146" s="82">
        <f t="shared" si="85"/>
        <v>0</v>
      </c>
      <c r="W146" s="8"/>
      <c r="X146" s="8"/>
      <c r="Y146" s="23"/>
      <c r="Z146" s="23"/>
      <c r="AA146" s="23"/>
      <c r="AB146" s="12"/>
      <c r="AC146" s="91">
        <f t="shared" si="93"/>
        <v>0</v>
      </c>
      <c r="AD146" s="75">
        <f t="shared" si="94"/>
        <v>0</v>
      </c>
      <c r="AE146" s="88">
        <f t="shared" si="87"/>
        <v>0</v>
      </c>
      <c r="AF146" s="92">
        <f t="shared" si="88"/>
        <v>0</v>
      </c>
      <c r="AG146" s="93">
        <f t="shared" si="89"/>
        <v>0</v>
      </c>
      <c r="AH146" s="93">
        <f t="shared" si="90"/>
        <v>0</v>
      </c>
      <c r="AI146" s="78">
        <f t="shared" si="91"/>
        <v>0</v>
      </c>
      <c r="AJ146" s="92">
        <f t="shared" si="95"/>
        <v>0</v>
      </c>
      <c r="AK146" s="78">
        <f t="shared" si="96"/>
        <v>0</v>
      </c>
      <c r="AL146" s="11"/>
      <c r="AM146" s="14"/>
      <c r="AN146" s="11">
        <v>2141</v>
      </c>
      <c r="AO146" s="15">
        <v>0.74299999999999999</v>
      </c>
      <c r="AP146" s="11"/>
      <c r="AQ146" s="11"/>
      <c r="AR146" s="11"/>
      <c r="AS146" s="75" t="str">
        <f t="shared" si="105"/>
        <v/>
      </c>
      <c r="AT146" s="75" t="str">
        <f t="shared" ca="1" si="106"/>
        <v/>
      </c>
      <c r="AU146" s="75" t="str">
        <f t="shared" si="107"/>
        <v/>
      </c>
      <c r="AV146" s="75" t="str">
        <f t="shared" ca="1" si="108"/>
        <v/>
      </c>
      <c r="AW146" s="169"/>
      <c r="AX146" s="169"/>
      <c r="AY146" s="75" t="str">
        <f t="shared" si="109"/>
        <v/>
      </c>
      <c r="AZ146" s="169"/>
      <c r="BA146" s="169"/>
      <c r="BB146" s="75" t="str">
        <f t="shared" si="110"/>
        <v/>
      </c>
      <c r="BC146" s="11"/>
      <c r="BH146" s="52"/>
      <c r="BI146" s="52"/>
      <c r="BJ146" s="52"/>
      <c r="BK146" s="52"/>
      <c r="BL146" s="52"/>
      <c r="BM146" s="52"/>
      <c r="BP146" s="54"/>
      <c r="BQ146" s="27"/>
      <c r="BR146" s="27"/>
      <c r="BS146" s="27"/>
      <c r="BT146" s="27"/>
      <c r="BU146" s="27"/>
      <c r="BV146" s="27"/>
      <c r="BW146" s="54"/>
      <c r="BX146" s="26"/>
      <c r="BY146" s="54"/>
      <c r="BZ146" s="26"/>
      <c r="CA146" s="26"/>
      <c r="CB146" s="26"/>
    </row>
    <row r="147" spans="1:80" ht="17.45" customHeight="1">
      <c r="A147" s="94">
        <f t="shared" si="111"/>
        <v>20.399999999999999</v>
      </c>
      <c r="B147" s="179">
        <f t="shared" si="92"/>
        <v>45888</v>
      </c>
      <c r="C147" s="8"/>
      <c r="D147" s="11"/>
      <c r="E147" s="12"/>
      <c r="F147" s="11">
        <v>2</v>
      </c>
      <c r="G147" s="74">
        <f t="shared" si="97"/>
        <v>762</v>
      </c>
      <c r="H147" s="75">
        <f t="shared" si="97"/>
        <v>6123</v>
      </c>
      <c r="I147" s="88">
        <f t="shared" si="98"/>
        <v>0</v>
      </c>
      <c r="J147" s="78">
        <f t="shared" si="99"/>
        <v>0</v>
      </c>
      <c r="K147" s="78">
        <f t="shared" si="100"/>
        <v>0</v>
      </c>
      <c r="L147" s="78">
        <f t="shared" si="101"/>
        <v>3.2653061224489796E-4</v>
      </c>
      <c r="M147" s="78">
        <f t="shared" ca="1" si="102"/>
        <v>0.10971428571428571</v>
      </c>
      <c r="N147" s="78">
        <f t="shared" ca="1" si="103"/>
        <v>1.775241718180378E-2</v>
      </c>
      <c r="O147" s="78">
        <f t="shared" si="104"/>
        <v>5.0000000000000001E-4</v>
      </c>
      <c r="P147" s="13" t="s">
        <v>186</v>
      </c>
      <c r="Q147" s="8">
        <v>188</v>
      </c>
      <c r="R147" s="13">
        <v>160</v>
      </c>
      <c r="S147" s="89">
        <f t="shared" si="82"/>
        <v>94</v>
      </c>
      <c r="T147" s="75">
        <f t="shared" si="83"/>
        <v>80</v>
      </c>
      <c r="U147" s="90">
        <f t="shared" si="84"/>
        <v>286.512</v>
      </c>
      <c r="V147" s="82">
        <f t="shared" si="85"/>
        <v>1959.36</v>
      </c>
      <c r="W147" s="8"/>
      <c r="X147" s="8"/>
      <c r="Y147" s="23"/>
      <c r="Z147" s="23"/>
      <c r="AA147" s="23"/>
      <c r="AB147" s="12"/>
      <c r="AC147" s="91">
        <f t="shared" si="93"/>
        <v>0</v>
      </c>
      <c r="AD147" s="75">
        <f t="shared" si="94"/>
        <v>0</v>
      </c>
      <c r="AE147" s="88">
        <f t="shared" si="87"/>
        <v>0</v>
      </c>
      <c r="AF147" s="92">
        <f t="shared" si="88"/>
        <v>0</v>
      </c>
      <c r="AG147" s="93">
        <f t="shared" si="89"/>
        <v>0</v>
      </c>
      <c r="AH147" s="93">
        <f t="shared" si="90"/>
        <v>0</v>
      </c>
      <c r="AI147" s="78">
        <f t="shared" si="91"/>
        <v>0</v>
      </c>
      <c r="AJ147" s="92">
        <f t="shared" si="95"/>
        <v>0</v>
      </c>
      <c r="AK147" s="78">
        <f t="shared" si="96"/>
        <v>0</v>
      </c>
      <c r="AL147" s="11"/>
      <c r="AM147" s="14"/>
      <c r="AN147" s="11">
        <v>2175</v>
      </c>
      <c r="AO147" s="15">
        <v>0.78600000000000003</v>
      </c>
      <c r="AP147" s="11"/>
      <c r="AQ147" s="11"/>
      <c r="AR147" s="11"/>
      <c r="AS147" s="75" t="str">
        <f t="shared" si="105"/>
        <v/>
      </c>
      <c r="AT147" s="75" t="str">
        <f t="shared" ca="1" si="106"/>
        <v/>
      </c>
      <c r="AU147" s="75" t="str">
        <f t="shared" si="107"/>
        <v/>
      </c>
      <c r="AV147" s="75" t="str">
        <f t="shared" ca="1" si="108"/>
        <v/>
      </c>
      <c r="AW147" s="169"/>
      <c r="AX147" s="169"/>
      <c r="AY147" s="75" t="str">
        <f t="shared" si="109"/>
        <v/>
      </c>
      <c r="AZ147" s="169"/>
      <c r="BA147" s="169"/>
      <c r="BB147" s="75" t="str">
        <f t="shared" si="110"/>
        <v/>
      </c>
      <c r="BC147" s="11"/>
      <c r="BH147" s="52"/>
      <c r="BI147" s="52"/>
      <c r="BJ147" s="52"/>
      <c r="BK147" s="52"/>
      <c r="BL147" s="52"/>
      <c r="BM147" s="52"/>
      <c r="BP147" s="54"/>
      <c r="BQ147" s="27"/>
      <c r="BR147" s="27"/>
      <c r="BS147" s="27"/>
      <c r="BT147" s="27"/>
      <c r="BU147" s="27"/>
      <c r="BV147" s="27"/>
      <c r="BW147" s="54"/>
      <c r="BX147" s="26"/>
      <c r="BY147" s="54"/>
      <c r="BZ147" s="26"/>
      <c r="CA147" s="26"/>
      <c r="CB147" s="26"/>
    </row>
    <row r="148" spans="1:80" ht="17.45" customHeight="1">
      <c r="A148" s="86">
        <f t="shared" si="111"/>
        <v>20.5</v>
      </c>
      <c r="B148" s="179">
        <f t="shared" si="92"/>
        <v>45889</v>
      </c>
      <c r="C148" s="8"/>
      <c r="D148" s="11"/>
      <c r="E148" s="12"/>
      <c r="F148" s="11"/>
      <c r="G148" s="74">
        <f t="shared" si="97"/>
        <v>762</v>
      </c>
      <c r="H148" s="75">
        <f t="shared" si="97"/>
        <v>6123</v>
      </c>
      <c r="I148" s="88">
        <f t="shared" si="98"/>
        <v>0</v>
      </c>
      <c r="J148" s="78">
        <f t="shared" si="99"/>
        <v>0</v>
      </c>
      <c r="K148" s="78">
        <f t="shared" si="100"/>
        <v>0</v>
      </c>
      <c r="L148" s="78">
        <f t="shared" si="101"/>
        <v>0</v>
      </c>
      <c r="M148" s="78">
        <f t="shared" ca="1" si="102"/>
        <v>0.10971428571428571</v>
      </c>
      <c r="N148" s="78">
        <f t="shared" ca="1" si="103"/>
        <v>1.775241718180378E-2</v>
      </c>
      <c r="O148" s="78">
        <f t="shared" si="104"/>
        <v>5.0000000000000001E-4</v>
      </c>
      <c r="P148" s="13" t="s">
        <v>186</v>
      </c>
      <c r="Q148" s="8"/>
      <c r="R148" s="13"/>
      <c r="S148" s="89">
        <f t="shared" si="82"/>
        <v>0</v>
      </c>
      <c r="T148" s="75">
        <f t="shared" si="83"/>
        <v>0</v>
      </c>
      <c r="U148" s="90">
        <f t="shared" si="84"/>
        <v>0</v>
      </c>
      <c r="V148" s="82">
        <f t="shared" si="85"/>
        <v>0</v>
      </c>
      <c r="W148" s="8"/>
      <c r="X148" s="8"/>
      <c r="Y148" s="23"/>
      <c r="Z148" s="23"/>
      <c r="AA148" s="23"/>
      <c r="AB148" s="12"/>
      <c r="AC148" s="91">
        <f t="shared" si="93"/>
        <v>0</v>
      </c>
      <c r="AD148" s="75">
        <f t="shared" si="94"/>
        <v>0</v>
      </c>
      <c r="AE148" s="88">
        <f t="shared" si="87"/>
        <v>0</v>
      </c>
      <c r="AF148" s="92">
        <f t="shared" si="88"/>
        <v>0</v>
      </c>
      <c r="AG148" s="93">
        <f t="shared" si="89"/>
        <v>0</v>
      </c>
      <c r="AH148" s="93">
        <f t="shared" si="90"/>
        <v>0</v>
      </c>
      <c r="AI148" s="78">
        <f t="shared" si="91"/>
        <v>0</v>
      </c>
      <c r="AJ148" s="92">
        <f t="shared" si="95"/>
        <v>0</v>
      </c>
      <c r="AK148" s="78">
        <f t="shared" si="96"/>
        <v>0</v>
      </c>
      <c r="AL148" s="11"/>
      <c r="AM148" s="14"/>
      <c r="AN148" s="11"/>
      <c r="AO148" s="15"/>
      <c r="AP148" s="11"/>
      <c r="AQ148" s="11"/>
      <c r="AR148" s="11"/>
      <c r="AS148" s="75" t="str">
        <f t="shared" si="105"/>
        <v/>
      </c>
      <c r="AT148" s="75" t="str">
        <f t="shared" ca="1" si="106"/>
        <v/>
      </c>
      <c r="AU148" s="75" t="str">
        <f t="shared" si="107"/>
        <v/>
      </c>
      <c r="AV148" s="75" t="str">
        <f t="shared" ca="1" si="108"/>
        <v/>
      </c>
      <c r="AW148" s="169"/>
      <c r="AX148" s="169"/>
      <c r="AY148" s="75" t="str">
        <f t="shared" si="109"/>
        <v/>
      </c>
      <c r="AZ148" s="169"/>
      <c r="BA148" s="169"/>
      <c r="BB148" s="75" t="str">
        <f t="shared" si="110"/>
        <v/>
      </c>
      <c r="BC148" s="11"/>
      <c r="BH148" s="52"/>
      <c r="BI148" s="52"/>
      <c r="BJ148" s="52"/>
      <c r="BK148" s="52"/>
      <c r="BL148" s="52"/>
      <c r="BM148" s="52"/>
      <c r="BP148" s="54"/>
      <c r="BQ148" s="27"/>
      <c r="BR148" s="27"/>
      <c r="BS148" s="27"/>
      <c r="BT148" s="27"/>
      <c r="BU148" s="27"/>
      <c r="BV148" s="27"/>
      <c r="BW148" s="54"/>
      <c r="BX148" s="26"/>
      <c r="BY148" s="54"/>
      <c r="BZ148" s="26"/>
      <c r="CA148" s="26"/>
      <c r="CB148" s="26"/>
    </row>
    <row r="149" spans="1:80" ht="17.45" customHeight="1">
      <c r="A149" s="94">
        <f t="shared" si="111"/>
        <v>20.6</v>
      </c>
      <c r="B149" s="179">
        <f t="shared" si="92"/>
        <v>45890</v>
      </c>
      <c r="C149" s="8"/>
      <c r="D149" s="11"/>
      <c r="E149" s="12"/>
      <c r="F149" s="11">
        <v>2</v>
      </c>
      <c r="G149" s="74">
        <f t="shared" si="97"/>
        <v>762</v>
      </c>
      <c r="H149" s="75">
        <f t="shared" si="97"/>
        <v>6121</v>
      </c>
      <c r="I149" s="88">
        <f t="shared" si="98"/>
        <v>0</v>
      </c>
      <c r="J149" s="78">
        <f t="shared" si="99"/>
        <v>0</v>
      </c>
      <c r="K149" s="78">
        <f t="shared" si="100"/>
        <v>0</v>
      </c>
      <c r="L149" s="78">
        <f t="shared" si="101"/>
        <v>3.2663726931242854E-4</v>
      </c>
      <c r="M149" s="78">
        <f t="shared" ca="1" si="102"/>
        <v>0.10971428571428571</v>
      </c>
      <c r="N149" s="78">
        <f t="shared" ca="1" si="103"/>
        <v>1.8069424631478846E-2</v>
      </c>
      <c r="O149" s="78">
        <f t="shared" si="104"/>
        <v>5.0000000000000001E-4</v>
      </c>
      <c r="P149" s="13" t="s">
        <v>186</v>
      </c>
      <c r="Q149" s="8">
        <v>188</v>
      </c>
      <c r="R149" s="13">
        <v>160</v>
      </c>
      <c r="S149" s="89">
        <f t="shared" si="82"/>
        <v>94</v>
      </c>
      <c r="T149" s="75">
        <f t="shared" si="83"/>
        <v>80</v>
      </c>
      <c r="U149" s="90">
        <f t="shared" si="84"/>
        <v>286.512</v>
      </c>
      <c r="V149" s="82">
        <f t="shared" si="85"/>
        <v>1958.72</v>
      </c>
      <c r="W149" s="8"/>
      <c r="X149" s="8"/>
      <c r="Y149" s="23"/>
      <c r="Z149" s="23"/>
      <c r="AA149" s="23"/>
      <c r="AB149" s="12"/>
      <c r="AC149" s="91">
        <f t="shared" si="93"/>
        <v>0</v>
      </c>
      <c r="AD149" s="75">
        <f t="shared" si="94"/>
        <v>0</v>
      </c>
      <c r="AE149" s="88">
        <f t="shared" si="87"/>
        <v>0</v>
      </c>
      <c r="AF149" s="92">
        <f t="shared" si="88"/>
        <v>0</v>
      </c>
      <c r="AG149" s="93">
        <f t="shared" si="89"/>
        <v>0</v>
      </c>
      <c r="AH149" s="93">
        <f t="shared" si="90"/>
        <v>0</v>
      </c>
      <c r="AI149" s="78">
        <f t="shared" si="91"/>
        <v>0</v>
      </c>
      <c r="AJ149" s="92">
        <f t="shared" si="95"/>
        <v>0</v>
      </c>
      <c r="AK149" s="78">
        <f t="shared" si="96"/>
        <v>0</v>
      </c>
      <c r="AL149" s="11"/>
      <c r="AM149" s="14"/>
      <c r="AN149" s="11"/>
      <c r="AO149" s="15"/>
      <c r="AP149" s="11"/>
      <c r="AQ149" s="11"/>
      <c r="AR149" s="11"/>
      <c r="AS149" s="75" t="str">
        <f t="shared" si="105"/>
        <v/>
      </c>
      <c r="AT149" s="75" t="str">
        <f t="shared" ca="1" si="106"/>
        <v/>
      </c>
      <c r="AU149" s="75" t="str">
        <f t="shared" si="107"/>
        <v/>
      </c>
      <c r="AV149" s="75" t="str">
        <f t="shared" ca="1" si="108"/>
        <v/>
      </c>
      <c r="AW149" s="169"/>
      <c r="AX149" s="169"/>
      <c r="AY149" s="75" t="str">
        <f t="shared" si="109"/>
        <v/>
      </c>
      <c r="AZ149" s="169"/>
      <c r="BA149" s="169"/>
      <c r="BB149" s="75" t="str">
        <f t="shared" si="110"/>
        <v/>
      </c>
      <c r="BC149" s="11"/>
      <c r="BH149" s="52"/>
      <c r="BI149" s="52"/>
      <c r="BJ149" s="52"/>
      <c r="BK149" s="52"/>
      <c r="BL149" s="52"/>
      <c r="BM149" s="52"/>
      <c r="BP149" s="54"/>
      <c r="BQ149" s="27"/>
      <c r="BR149" s="27"/>
      <c r="BS149" s="27"/>
      <c r="BT149" s="27"/>
      <c r="BU149" s="27"/>
      <c r="BV149" s="27"/>
      <c r="BW149" s="54"/>
      <c r="BX149" s="26"/>
      <c r="BY149" s="54"/>
      <c r="BZ149" s="26"/>
      <c r="CA149" s="26"/>
      <c r="CB149" s="26"/>
    </row>
    <row r="150" spans="1:80" ht="17.45" customHeight="1" thickBot="1">
      <c r="A150" s="86">
        <f t="shared" si="111"/>
        <v>20.700000000000003</v>
      </c>
      <c r="B150" s="180">
        <f t="shared" si="92"/>
        <v>45891</v>
      </c>
      <c r="C150" s="16"/>
      <c r="D150" s="17"/>
      <c r="E150" s="18">
        <v>1</v>
      </c>
      <c r="F150" s="17"/>
      <c r="G150" s="96">
        <f t="shared" si="97"/>
        <v>761</v>
      </c>
      <c r="H150" s="97">
        <f t="shared" si="97"/>
        <v>6121</v>
      </c>
      <c r="I150" s="98">
        <f t="shared" si="98"/>
        <v>0</v>
      </c>
      <c r="J150" s="99">
        <f t="shared" si="99"/>
        <v>1.3123359580052493E-3</v>
      </c>
      <c r="K150" s="99">
        <f t="shared" si="100"/>
        <v>0</v>
      </c>
      <c r="L150" s="99">
        <f t="shared" si="101"/>
        <v>0</v>
      </c>
      <c r="M150" s="99">
        <f t="shared" ca="1" si="102"/>
        <v>0.11085714285714286</v>
      </c>
      <c r="N150" s="99">
        <f t="shared" ca="1" si="103"/>
        <v>1.8069424631478846E-2</v>
      </c>
      <c r="O150" s="99">
        <f t="shared" si="104"/>
        <v>5.0000000000000001E-4</v>
      </c>
      <c r="P150" s="19" t="s">
        <v>186</v>
      </c>
      <c r="Q150" s="16"/>
      <c r="R150" s="19"/>
      <c r="S150" s="89">
        <f t="shared" si="82"/>
        <v>0</v>
      </c>
      <c r="T150" s="75">
        <f t="shared" si="83"/>
        <v>0</v>
      </c>
      <c r="U150" s="100">
        <f t="shared" si="84"/>
        <v>0</v>
      </c>
      <c r="V150" s="101">
        <f t="shared" si="85"/>
        <v>0</v>
      </c>
      <c r="W150" s="16"/>
      <c r="X150" s="16"/>
      <c r="Y150" s="23"/>
      <c r="Z150" s="23"/>
      <c r="AA150" s="23"/>
      <c r="AB150" s="12"/>
      <c r="AC150" s="102">
        <f t="shared" si="93"/>
        <v>0</v>
      </c>
      <c r="AD150" s="97">
        <f t="shared" si="94"/>
        <v>0</v>
      </c>
      <c r="AE150" s="98">
        <f t="shared" si="87"/>
        <v>0</v>
      </c>
      <c r="AF150" s="103">
        <f t="shared" si="88"/>
        <v>0</v>
      </c>
      <c r="AG150" s="104">
        <f t="shared" si="89"/>
        <v>0</v>
      </c>
      <c r="AH150" s="104">
        <f t="shared" si="90"/>
        <v>0</v>
      </c>
      <c r="AI150" s="99">
        <f t="shared" si="91"/>
        <v>0</v>
      </c>
      <c r="AJ150" s="103">
        <f t="shared" si="95"/>
        <v>0</v>
      </c>
      <c r="AK150" s="99">
        <f t="shared" si="96"/>
        <v>0</v>
      </c>
      <c r="AL150" s="17"/>
      <c r="AM150" s="20"/>
      <c r="AN150" s="17"/>
      <c r="AO150" s="21"/>
      <c r="AP150" s="17"/>
      <c r="AQ150" s="17"/>
      <c r="AR150" s="17"/>
      <c r="AS150" s="97" t="str">
        <f t="shared" si="105"/>
        <v/>
      </c>
      <c r="AT150" s="97" t="str">
        <f t="shared" ca="1" si="106"/>
        <v/>
      </c>
      <c r="AU150" s="97" t="str">
        <f t="shared" si="107"/>
        <v/>
      </c>
      <c r="AV150" s="97" t="str">
        <f t="shared" ca="1" si="108"/>
        <v/>
      </c>
      <c r="AW150" s="167"/>
      <c r="AX150" s="167"/>
      <c r="AY150" s="97" t="str">
        <f t="shared" si="109"/>
        <v/>
      </c>
      <c r="AZ150" s="167"/>
      <c r="BA150" s="167"/>
      <c r="BB150" s="97" t="str">
        <f t="shared" si="110"/>
        <v/>
      </c>
      <c r="BC150" s="17"/>
      <c r="BH150" s="52"/>
      <c r="BI150" s="52"/>
      <c r="BJ150" s="52"/>
      <c r="BK150" s="52"/>
      <c r="BL150" s="52"/>
      <c r="BM150" s="52"/>
      <c r="BP150" s="54"/>
      <c r="BQ150" s="27"/>
      <c r="BR150" s="27"/>
      <c r="BS150" s="27"/>
      <c r="BT150" s="27"/>
      <c r="BU150" s="27"/>
      <c r="BV150" s="27"/>
      <c r="BW150" s="54"/>
      <c r="BX150" s="26"/>
      <c r="BY150" s="54"/>
      <c r="BZ150" s="26"/>
      <c r="CA150" s="26"/>
      <c r="CB150" s="26"/>
    </row>
    <row r="151" spans="1:80" ht="17.45" customHeight="1" thickTop="1">
      <c r="A151" s="71">
        <f>A144+1</f>
        <v>21.1</v>
      </c>
      <c r="B151" s="178">
        <f>B150+1</f>
        <v>45892</v>
      </c>
      <c r="C151" s="4"/>
      <c r="D151" s="5"/>
      <c r="E151" s="6"/>
      <c r="F151" s="5">
        <v>2</v>
      </c>
      <c r="G151" s="74">
        <f t="shared" si="97"/>
        <v>761</v>
      </c>
      <c r="H151" s="75">
        <f t="shared" si="97"/>
        <v>6119</v>
      </c>
      <c r="I151" s="76">
        <f t="shared" si="98"/>
        <v>0</v>
      </c>
      <c r="J151" s="77">
        <f t="shared" si="99"/>
        <v>0</v>
      </c>
      <c r="K151" s="77">
        <f t="shared" si="100"/>
        <v>0</v>
      </c>
      <c r="L151" s="77">
        <f t="shared" si="101"/>
        <v>3.2674399607907203E-4</v>
      </c>
      <c r="M151" s="78">
        <f t="shared" ca="1" si="102"/>
        <v>0.11085714285714286</v>
      </c>
      <c r="N151" s="78">
        <f t="shared" ca="1" si="103"/>
        <v>1.8386432081153915E-2</v>
      </c>
      <c r="O151" s="78">
        <f t="shared" si="104"/>
        <v>5.0000000000000001E-4</v>
      </c>
      <c r="P151" s="13" t="s">
        <v>186</v>
      </c>
      <c r="Q151" s="8">
        <v>196</v>
      </c>
      <c r="R151" s="13">
        <v>170</v>
      </c>
      <c r="S151" s="79">
        <f t="shared" si="82"/>
        <v>98</v>
      </c>
      <c r="T151" s="80">
        <f t="shared" si="83"/>
        <v>85</v>
      </c>
      <c r="U151" s="90">
        <f t="shared" si="84"/>
        <v>298.31200000000001</v>
      </c>
      <c r="V151" s="82">
        <f t="shared" si="85"/>
        <v>2080.46</v>
      </c>
      <c r="W151" s="4"/>
      <c r="X151" s="4"/>
      <c r="Y151" s="22"/>
      <c r="Z151" s="22"/>
      <c r="AA151" s="22"/>
      <c r="AB151" s="6"/>
      <c r="AC151" s="83">
        <f t="shared" si="93"/>
        <v>0</v>
      </c>
      <c r="AD151" s="80">
        <f t="shared" si="94"/>
        <v>0</v>
      </c>
      <c r="AE151" s="76">
        <f t="shared" si="87"/>
        <v>0</v>
      </c>
      <c r="AF151" s="84">
        <f t="shared" si="88"/>
        <v>0</v>
      </c>
      <c r="AG151" s="85">
        <f t="shared" si="89"/>
        <v>0</v>
      </c>
      <c r="AH151" s="85">
        <f t="shared" si="90"/>
        <v>0</v>
      </c>
      <c r="AI151" s="77">
        <f t="shared" si="91"/>
        <v>0</v>
      </c>
      <c r="AJ151" s="84">
        <f t="shared" si="95"/>
        <v>0</v>
      </c>
      <c r="AK151" s="77">
        <f t="shared" si="96"/>
        <v>0</v>
      </c>
      <c r="AL151" s="5">
        <v>3115</v>
      </c>
      <c r="AM151" s="9">
        <v>0.61399999999999999</v>
      </c>
      <c r="AN151" s="5">
        <v>2074</v>
      </c>
      <c r="AO151" s="10">
        <v>0.68600000000000005</v>
      </c>
      <c r="AP151" s="5"/>
      <c r="AQ151" s="5"/>
      <c r="AR151" s="5"/>
      <c r="AS151" s="80" t="str">
        <f t="shared" si="105"/>
        <v/>
      </c>
      <c r="AT151" s="80" t="str">
        <f t="shared" ca="1" si="106"/>
        <v/>
      </c>
      <c r="AU151" s="80" t="str">
        <f t="shared" si="107"/>
        <v/>
      </c>
      <c r="AV151" s="80" t="str">
        <f t="shared" ca="1" si="108"/>
        <v/>
      </c>
      <c r="AW151" s="165"/>
      <c r="AX151" s="165"/>
      <c r="AY151" s="80" t="str">
        <f t="shared" si="109"/>
        <v/>
      </c>
      <c r="AZ151" s="165"/>
      <c r="BA151" s="165"/>
      <c r="BB151" s="80" t="str">
        <f t="shared" si="110"/>
        <v/>
      </c>
      <c r="BC151" s="5"/>
      <c r="BH151" s="52"/>
      <c r="BI151" s="52"/>
      <c r="BJ151" s="52"/>
      <c r="BK151" s="52"/>
      <c r="BL151" s="52"/>
      <c r="BM151" s="52"/>
      <c r="BP151" s="54"/>
      <c r="BQ151" s="27"/>
      <c r="BR151" s="27"/>
      <c r="BS151" s="27"/>
      <c r="BT151" s="27"/>
      <c r="BU151" s="27"/>
      <c r="BV151" s="27"/>
      <c r="BW151" s="54"/>
      <c r="BX151" s="26"/>
      <c r="BY151" s="54"/>
      <c r="BZ151" s="26"/>
      <c r="CA151" s="26"/>
      <c r="CB151" s="26"/>
    </row>
    <row r="152" spans="1:80" ht="17.45" customHeight="1">
      <c r="A152" s="86">
        <f t="shared" si="111"/>
        <v>21.2</v>
      </c>
      <c r="B152" s="179">
        <f t="shared" si="92"/>
        <v>45893</v>
      </c>
      <c r="C152" s="8"/>
      <c r="D152" s="11"/>
      <c r="E152" s="12"/>
      <c r="F152" s="11"/>
      <c r="G152" s="74">
        <f t="shared" si="97"/>
        <v>761</v>
      </c>
      <c r="H152" s="75">
        <f t="shared" si="97"/>
        <v>6119</v>
      </c>
      <c r="I152" s="88">
        <f t="shared" si="98"/>
        <v>0</v>
      </c>
      <c r="J152" s="78">
        <f t="shared" si="99"/>
        <v>0</v>
      </c>
      <c r="K152" s="78">
        <f t="shared" si="100"/>
        <v>0</v>
      </c>
      <c r="L152" s="78">
        <f t="shared" si="101"/>
        <v>0</v>
      </c>
      <c r="M152" s="78">
        <f t="shared" ca="1" si="102"/>
        <v>0.11085714285714286</v>
      </c>
      <c r="N152" s="78">
        <f t="shared" ca="1" si="103"/>
        <v>1.8386432081153915E-2</v>
      </c>
      <c r="O152" s="78">
        <f t="shared" si="104"/>
        <v>5.0000000000000001E-4</v>
      </c>
      <c r="P152" s="13" t="s">
        <v>186</v>
      </c>
      <c r="Q152" s="8"/>
      <c r="R152" s="13"/>
      <c r="S152" s="89">
        <f t="shared" si="82"/>
        <v>0</v>
      </c>
      <c r="T152" s="75">
        <f t="shared" si="83"/>
        <v>0</v>
      </c>
      <c r="U152" s="90">
        <f t="shared" si="84"/>
        <v>0</v>
      </c>
      <c r="V152" s="82">
        <f t="shared" si="85"/>
        <v>0</v>
      </c>
      <c r="W152" s="8"/>
      <c r="X152" s="8"/>
      <c r="Y152" s="23"/>
      <c r="Z152" s="23"/>
      <c r="AA152" s="23"/>
      <c r="AB152" s="12"/>
      <c r="AC152" s="91">
        <f t="shared" si="93"/>
        <v>0</v>
      </c>
      <c r="AD152" s="75">
        <f t="shared" si="94"/>
        <v>0</v>
      </c>
      <c r="AE152" s="88">
        <f t="shared" si="87"/>
        <v>0</v>
      </c>
      <c r="AF152" s="92">
        <f t="shared" si="88"/>
        <v>0</v>
      </c>
      <c r="AG152" s="93">
        <f t="shared" si="89"/>
        <v>0</v>
      </c>
      <c r="AH152" s="93">
        <f t="shared" si="90"/>
        <v>0</v>
      </c>
      <c r="AI152" s="78">
        <f t="shared" si="91"/>
        <v>0</v>
      </c>
      <c r="AJ152" s="92">
        <f t="shared" si="95"/>
        <v>0</v>
      </c>
      <c r="AK152" s="78">
        <f t="shared" si="96"/>
        <v>0</v>
      </c>
      <c r="AL152" s="11">
        <v>2938</v>
      </c>
      <c r="AM152" s="14">
        <v>0.71399999999999997</v>
      </c>
      <c r="AN152" s="11">
        <v>2245</v>
      </c>
      <c r="AO152" s="15">
        <v>0.64300000000000002</v>
      </c>
      <c r="AP152" s="11"/>
      <c r="AQ152" s="11"/>
      <c r="AR152" s="11"/>
      <c r="AS152" s="75" t="str">
        <f t="shared" si="105"/>
        <v/>
      </c>
      <c r="AT152" s="75" t="str">
        <f t="shared" ca="1" si="106"/>
        <v/>
      </c>
      <c r="AU152" s="75" t="str">
        <f t="shared" si="107"/>
        <v/>
      </c>
      <c r="AV152" s="75" t="str">
        <f t="shared" ca="1" si="108"/>
        <v/>
      </c>
      <c r="AW152" s="169"/>
      <c r="AX152" s="169"/>
      <c r="AY152" s="75" t="str">
        <f t="shared" si="109"/>
        <v/>
      </c>
      <c r="AZ152" s="169"/>
      <c r="BA152" s="169"/>
      <c r="BB152" s="75" t="str">
        <f t="shared" si="110"/>
        <v/>
      </c>
      <c r="BC152" s="11"/>
      <c r="BH152" s="52"/>
      <c r="BI152" s="52"/>
      <c r="BJ152" s="52"/>
      <c r="BK152" s="52"/>
      <c r="BL152" s="52"/>
      <c r="BM152" s="52"/>
      <c r="BP152" s="54"/>
      <c r="BQ152" s="27"/>
      <c r="BR152" s="27"/>
      <c r="BS152" s="27"/>
      <c r="BT152" s="27"/>
      <c r="BU152" s="27"/>
      <c r="BV152" s="27"/>
      <c r="BW152" s="54"/>
      <c r="BX152" s="26"/>
      <c r="BY152" s="54"/>
      <c r="BZ152" s="26"/>
      <c r="CA152" s="26"/>
      <c r="CB152" s="26"/>
    </row>
    <row r="153" spans="1:80" ht="17.45" customHeight="1">
      <c r="A153" s="94">
        <f t="shared" si="111"/>
        <v>21.3</v>
      </c>
      <c r="B153" s="179">
        <f t="shared" si="92"/>
        <v>45894</v>
      </c>
      <c r="C153" s="8"/>
      <c r="D153" s="11"/>
      <c r="E153" s="12"/>
      <c r="F153" s="11">
        <v>1</v>
      </c>
      <c r="G153" s="74">
        <f t="shared" si="97"/>
        <v>761</v>
      </c>
      <c r="H153" s="75">
        <f t="shared" si="97"/>
        <v>6118</v>
      </c>
      <c r="I153" s="88">
        <f t="shared" si="98"/>
        <v>0</v>
      </c>
      <c r="J153" s="78">
        <f t="shared" si="99"/>
        <v>0</v>
      </c>
      <c r="K153" s="78">
        <f t="shared" si="100"/>
        <v>0</v>
      </c>
      <c r="L153" s="78">
        <f t="shared" si="101"/>
        <v>1.6342539630658605E-4</v>
      </c>
      <c r="M153" s="78">
        <f t="shared" ca="1" si="102"/>
        <v>0.11085714285714286</v>
      </c>
      <c r="N153" s="78">
        <f t="shared" ca="1" si="103"/>
        <v>1.8544935805991449E-2</v>
      </c>
      <c r="O153" s="78">
        <f t="shared" si="104"/>
        <v>5.0000000000000001E-4</v>
      </c>
      <c r="P153" s="13" t="s">
        <v>186</v>
      </c>
      <c r="Q153" s="8">
        <v>196</v>
      </c>
      <c r="R153" s="13">
        <v>170</v>
      </c>
      <c r="S153" s="89">
        <f t="shared" si="82"/>
        <v>98</v>
      </c>
      <c r="T153" s="75">
        <f t="shared" si="83"/>
        <v>85</v>
      </c>
      <c r="U153" s="90">
        <f t="shared" si="84"/>
        <v>298.31200000000001</v>
      </c>
      <c r="V153" s="82">
        <f t="shared" si="85"/>
        <v>2080.12</v>
      </c>
      <c r="W153" s="8"/>
      <c r="X153" s="8"/>
      <c r="Y153" s="23"/>
      <c r="Z153" s="23"/>
      <c r="AA153" s="23"/>
      <c r="AB153" s="12"/>
      <c r="AC153" s="91">
        <f t="shared" si="93"/>
        <v>0</v>
      </c>
      <c r="AD153" s="75">
        <f t="shared" si="94"/>
        <v>0</v>
      </c>
      <c r="AE153" s="88">
        <f t="shared" si="87"/>
        <v>0</v>
      </c>
      <c r="AF153" s="92">
        <f t="shared" si="88"/>
        <v>0</v>
      </c>
      <c r="AG153" s="93">
        <f t="shared" si="89"/>
        <v>0</v>
      </c>
      <c r="AH153" s="93">
        <f t="shared" si="90"/>
        <v>0</v>
      </c>
      <c r="AI153" s="78">
        <f t="shared" si="91"/>
        <v>0</v>
      </c>
      <c r="AJ153" s="92">
        <f t="shared" si="95"/>
        <v>0</v>
      </c>
      <c r="AK153" s="78">
        <f t="shared" si="96"/>
        <v>0</v>
      </c>
      <c r="AL153" s="11"/>
      <c r="AM153" s="14"/>
      <c r="AN153" s="11">
        <v>2328</v>
      </c>
      <c r="AO153" s="15">
        <v>0.72899999999999998</v>
      </c>
      <c r="AP153" s="11"/>
      <c r="AQ153" s="11"/>
      <c r="AR153" s="11"/>
      <c r="AS153" s="75" t="str">
        <f t="shared" si="105"/>
        <v/>
      </c>
      <c r="AT153" s="75" t="str">
        <f t="shared" ca="1" si="106"/>
        <v/>
      </c>
      <c r="AU153" s="75" t="str">
        <f t="shared" si="107"/>
        <v/>
      </c>
      <c r="AV153" s="75" t="str">
        <f t="shared" ca="1" si="108"/>
        <v/>
      </c>
      <c r="AW153" s="169"/>
      <c r="AX153" s="169"/>
      <c r="AY153" s="75" t="str">
        <f t="shared" si="109"/>
        <v/>
      </c>
      <c r="AZ153" s="169"/>
      <c r="BA153" s="169"/>
      <c r="BB153" s="75" t="str">
        <f t="shared" si="110"/>
        <v/>
      </c>
      <c r="BC153" s="11"/>
      <c r="BH153" s="52"/>
      <c r="BI153" s="52"/>
      <c r="BJ153" s="52"/>
      <c r="BK153" s="52"/>
      <c r="BL153" s="52"/>
      <c r="BM153" s="52"/>
      <c r="BQ153" s="27"/>
      <c r="BR153" s="27"/>
      <c r="BS153" s="27"/>
      <c r="BT153" s="27"/>
      <c r="BU153" s="27"/>
      <c r="BV153" s="27"/>
      <c r="BW153" s="54"/>
      <c r="BX153" s="26"/>
      <c r="BY153" s="54"/>
      <c r="BZ153" s="26"/>
      <c r="CA153" s="26"/>
      <c r="CB153" s="26"/>
    </row>
    <row r="154" spans="1:80" ht="17.45" customHeight="1">
      <c r="A154" s="86">
        <f t="shared" si="111"/>
        <v>21.4</v>
      </c>
      <c r="B154" s="179">
        <f t="shared" si="92"/>
        <v>45895</v>
      </c>
      <c r="C154" s="8"/>
      <c r="D154" s="11"/>
      <c r="E154" s="12"/>
      <c r="F154" s="11"/>
      <c r="G154" s="74">
        <f t="shared" si="97"/>
        <v>761</v>
      </c>
      <c r="H154" s="75">
        <f t="shared" si="97"/>
        <v>6118</v>
      </c>
      <c r="I154" s="88">
        <f t="shared" si="98"/>
        <v>0</v>
      </c>
      <c r="J154" s="78">
        <f t="shared" si="99"/>
        <v>0</v>
      </c>
      <c r="K154" s="78">
        <f t="shared" si="100"/>
        <v>0</v>
      </c>
      <c r="L154" s="78">
        <f t="shared" si="101"/>
        <v>0</v>
      </c>
      <c r="M154" s="78">
        <f t="shared" ca="1" si="102"/>
        <v>0.11085714285714286</v>
      </c>
      <c r="N154" s="78">
        <f t="shared" ca="1" si="103"/>
        <v>1.8544935805991449E-2</v>
      </c>
      <c r="O154" s="78">
        <f t="shared" si="104"/>
        <v>5.0000000000000001E-4</v>
      </c>
      <c r="P154" s="13" t="s">
        <v>186</v>
      </c>
      <c r="Q154" s="8"/>
      <c r="R154" s="13"/>
      <c r="S154" s="89">
        <f t="shared" si="82"/>
        <v>0</v>
      </c>
      <c r="T154" s="75">
        <f t="shared" si="83"/>
        <v>0</v>
      </c>
      <c r="U154" s="90">
        <f t="shared" si="84"/>
        <v>0</v>
      </c>
      <c r="V154" s="82">
        <f t="shared" si="85"/>
        <v>0</v>
      </c>
      <c r="W154" s="8"/>
      <c r="X154" s="8"/>
      <c r="Y154" s="23"/>
      <c r="Z154" s="23"/>
      <c r="AA154" s="23"/>
      <c r="AB154" s="12"/>
      <c r="AC154" s="91">
        <f t="shared" si="93"/>
        <v>0</v>
      </c>
      <c r="AD154" s="75">
        <f t="shared" si="94"/>
        <v>0</v>
      </c>
      <c r="AE154" s="88">
        <f t="shared" si="87"/>
        <v>0</v>
      </c>
      <c r="AF154" s="92">
        <f t="shared" si="88"/>
        <v>0</v>
      </c>
      <c r="AG154" s="93">
        <f t="shared" si="89"/>
        <v>0</v>
      </c>
      <c r="AH154" s="93">
        <f t="shared" si="90"/>
        <v>0</v>
      </c>
      <c r="AI154" s="78">
        <f t="shared" si="91"/>
        <v>0</v>
      </c>
      <c r="AJ154" s="92">
        <f t="shared" si="95"/>
        <v>0</v>
      </c>
      <c r="AK154" s="78">
        <f t="shared" si="96"/>
        <v>0</v>
      </c>
      <c r="AL154" s="11"/>
      <c r="AM154" s="14"/>
      <c r="AN154" s="11">
        <v>2212</v>
      </c>
      <c r="AO154" s="15">
        <v>0.77100000000000002</v>
      </c>
      <c r="AP154" s="11"/>
      <c r="AQ154" s="11"/>
      <c r="AR154" s="11"/>
      <c r="AS154" s="75" t="str">
        <f t="shared" si="105"/>
        <v/>
      </c>
      <c r="AT154" s="75" t="str">
        <f t="shared" ca="1" si="106"/>
        <v/>
      </c>
      <c r="AU154" s="75" t="str">
        <f t="shared" si="107"/>
        <v/>
      </c>
      <c r="AV154" s="75" t="str">
        <f t="shared" ca="1" si="108"/>
        <v/>
      </c>
      <c r="AW154" s="169"/>
      <c r="AX154" s="169"/>
      <c r="AY154" s="75" t="str">
        <f t="shared" si="109"/>
        <v/>
      </c>
      <c r="AZ154" s="169"/>
      <c r="BA154" s="169"/>
      <c r="BB154" s="75" t="str">
        <f t="shared" si="110"/>
        <v/>
      </c>
      <c r="BC154" s="11"/>
      <c r="BH154" s="52"/>
      <c r="BI154" s="52"/>
      <c r="BJ154" s="52"/>
      <c r="BK154" s="52"/>
      <c r="BL154" s="52"/>
      <c r="BM154" s="52"/>
      <c r="BQ154" s="27"/>
      <c r="BR154" s="27"/>
      <c r="BS154" s="27"/>
      <c r="BT154" s="27"/>
      <c r="BU154" s="27"/>
      <c r="BV154" s="27"/>
      <c r="BW154" s="54"/>
      <c r="BX154" s="26"/>
      <c r="BY154" s="54"/>
      <c r="BZ154" s="26"/>
      <c r="CA154" s="26"/>
      <c r="CB154" s="26"/>
    </row>
    <row r="155" spans="1:80" ht="17.45" customHeight="1">
      <c r="A155" s="94">
        <f t="shared" si="111"/>
        <v>21.5</v>
      </c>
      <c r="B155" s="179">
        <f t="shared" si="92"/>
        <v>45896</v>
      </c>
      <c r="C155" s="8"/>
      <c r="D155" s="11"/>
      <c r="E155" s="12"/>
      <c r="F155" s="11">
        <v>1</v>
      </c>
      <c r="G155" s="74">
        <f t="shared" si="97"/>
        <v>761</v>
      </c>
      <c r="H155" s="75">
        <f t="shared" si="97"/>
        <v>6117</v>
      </c>
      <c r="I155" s="88">
        <f t="shared" si="98"/>
        <v>0</v>
      </c>
      <c r="J155" s="78">
        <f t="shared" si="99"/>
        <v>0</v>
      </c>
      <c r="K155" s="78">
        <f t="shared" si="100"/>
        <v>0</v>
      </c>
      <c r="L155" s="78">
        <f t="shared" si="101"/>
        <v>1.6345210853220007E-4</v>
      </c>
      <c r="M155" s="78">
        <f t="shared" ca="1" si="102"/>
        <v>0.11085714285714286</v>
      </c>
      <c r="N155" s="78">
        <f t="shared" ca="1" si="103"/>
        <v>1.8703439530828984E-2</v>
      </c>
      <c r="O155" s="78">
        <f t="shared" si="104"/>
        <v>5.0000000000000001E-4</v>
      </c>
      <c r="P155" s="13" t="s">
        <v>186</v>
      </c>
      <c r="Q155" s="8">
        <v>196</v>
      </c>
      <c r="R155" s="13">
        <v>170</v>
      </c>
      <c r="S155" s="89">
        <f t="shared" si="82"/>
        <v>98</v>
      </c>
      <c r="T155" s="75">
        <f t="shared" si="83"/>
        <v>85</v>
      </c>
      <c r="U155" s="90">
        <f t="shared" si="84"/>
        <v>298.31200000000001</v>
      </c>
      <c r="V155" s="82">
        <f t="shared" si="85"/>
        <v>2079.7800000000002</v>
      </c>
      <c r="W155" s="8"/>
      <c r="X155" s="8"/>
      <c r="Y155" s="23"/>
      <c r="Z155" s="23"/>
      <c r="AA155" s="23"/>
      <c r="AB155" s="12"/>
      <c r="AC155" s="91">
        <f t="shared" si="93"/>
        <v>0</v>
      </c>
      <c r="AD155" s="75">
        <f t="shared" si="94"/>
        <v>0</v>
      </c>
      <c r="AE155" s="88">
        <f t="shared" si="87"/>
        <v>0</v>
      </c>
      <c r="AF155" s="92">
        <f t="shared" si="88"/>
        <v>0</v>
      </c>
      <c r="AG155" s="93">
        <f t="shared" si="89"/>
        <v>0</v>
      </c>
      <c r="AH155" s="93">
        <f t="shared" si="90"/>
        <v>0</v>
      </c>
      <c r="AI155" s="78">
        <f t="shared" si="91"/>
        <v>0</v>
      </c>
      <c r="AJ155" s="92">
        <f t="shared" si="95"/>
        <v>0</v>
      </c>
      <c r="AK155" s="78">
        <f t="shared" si="96"/>
        <v>0</v>
      </c>
      <c r="AL155" s="11"/>
      <c r="AM155" s="14"/>
      <c r="AN155" s="11"/>
      <c r="AO155" s="15"/>
      <c r="AP155" s="11"/>
      <c r="AQ155" s="11"/>
      <c r="AR155" s="11"/>
      <c r="AS155" s="75" t="str">
        <f t="shared" si="105"/>
        <v/>
      </c>
      <c r="AT155" s="75" t="str">
        <f t="shared" ca="1" si="106"/>
        <v/>
      </c>
      <c r="AU155" s="75" t="str">
        <f t="shared" si="107"/>
        <v/>
      </c>
      <c r="AV155" s="75" t="str">
        <f t="shared" ca="1" si="108"/>
        <v/>
      </c>
      <c r="AW155" s="169"/>
      <c r="AX155" s="169"/>
      <c r="AY155" s="75" t="str">
        <f t="shared" si="109"/>
        <v/>
      </c>
      <c r="AZ155" s="169"/>
      <c r="BA155" s="169"/>
      <c r="BB155" s="75" t="str">
        <f t="shared" si="110"/>
        <v/>
      </c>
      <c r="BC155" s="11"/>
      <c r="BH155" s="52"/>
      <c r="BI155" s="52"/>
      <c r="BJ155" s="52"/>
      <c r="BK155" s="52"/>
      <c r="BL155" s="52"/>
      <c r="BM155" s="52"/>
      <c r="BQ155" s="27"/>
      <c r="BR155" s="27"/>
      <c r="BS155" s="27"/>
      <c r="BT155" s="27"/>
      <c r="BU155" s="27"/>
      <c r="BV155" s="27"/>
      <c r="BW155" s="54"/>
      <c r="BX155" s="26"/>
      <c r="BY155" s="54"/>
      <c r="BZ155" s="26"/>
      <c r="CA155" s="26"/>
      <c r="CB155" s="26"/>
    </row>
    <row r="156" spans="1:80" ht="17.45" customHeight="1">
      <c r="A156" s="86">
        <f t="shared" si="111"/>
        <v>21.6</v>
      </c>
      <c r="B156" s="179">
        <f t="shared" si="92"/>
        <v>45897</v>
      </c>
      <c r="C156" s="8"/>
      <c r="D156" s="11"/>
      <c r="E156" s="12"/>
      <c r="F156" s="11">
        <v>1</v>
      </c>
      <c r="G156" s="74">
        <f t="shared" ref="G156:H171" si="112">G155-E156-C156</f>
        <v>761</v>
      </c>
      <c r="H156" s="75">
        <f t="shared" si="112"/>
        <v>6116</v>
      </c>
      <c r="I156" s="88">
        <f t="shared" si="98"/>
        <v>0</v>
      </c>
      <c r="J156" s="78">
        <f t="shared" si="99"/>
        <v>0</v>
      </c>
      <c r="K156" s="78">
        <f t="shared" si="100"/>
        <v>0</v>
      </c>
      <c r="L156" s="78">
        <f t="shared" si="101"/>
        <v>1.6347882949158083E-4</v>
      </c>
      <c r="M156" s="78">
        <f t="shared" ca="1" si="102"/>
        <v>0.11085714285714286</v>
      </c>
      <c r="N156" s="78">
        <f t="shared" ca="1" si="103"/>
        <v>1.8861943255666518E-2</v>
      </c>
      <c r="O156" s="78">
        <f t="shared" si="104"/>
        <v>5.0000000000000001E-4</v>
      </c>
      <c r="P156" s="13" t="s">
        <v>186</v>
      </c>
      <c r="Q156" s="8"/>
      <c r="R156" s="13"/>
      <c r="S156" s="89">
        <f t="shared" si="82"/>
        <v>0</v>
      </c>
      <c r="T156" s="75">
        <f t="shared" si="83"/>
        <v>0</v>
      </c>
      <c r="U156" s="90">
        <f t="shared" si="84"/>
        <v>0</v>
      </c>
      <c r="V156" s="82">
        <f t="shared" si="85"/>
        <v>0</v>
      </c>
      <c r="W156" s="8"/>
      <c r="X156" s="8"/>
      <c r="Y156" s="23"/>
      <c r="Z156" s="23"/>
      <c r="AA156" s="23"/>
      <c r="AB156" s="12"/>
      <c r="AC156" s="91">
        <f t="shared" si="93"/>
        <v>0</v>
      </c>
      <c r="AD156" s="75">
        <f t="shared" si="94"/>
        <v>0</v>
      </c>
      <c r="AE156" s="88">
        <f t="shared" si="87"/>
        <v>0</v>
      </c>
      <c r="AF156" s="92">
        <f t="shared" si="88"/>
        <v>0</v>
      </c>
      <c r="AG156" s="93">
        <f t="shared" si="89"/>
        <v>0</v>
      </c>
      <c r="AH156" s="93">
        <f t="shared" si="90"/>
        <v>0</v>
      </c>
      <c r="AI156" s="78">
        <f t="shared" si="91"/>
        <v>0</v>
      </c>
      <c r="AJ156" s="92">
        <f t="shared" si="95"/>
        <v>0</v>
      </c>
      <c r="AK156" s="78">
        <f t="shared" si="96"/>
        <v>0</v>
      </c>
      <c r="AL156" s="11"/>
      <c r="AM156" s="14"/>
      <c r="AN156" s="11"/>
      <c r="AO156" s="15"/>
      <c r="AP156" s="11"/>
      <c r="AQ156" s="11"/>
      <c r="AR156" s="11"/>
      <c r="AS156" s="75" t="str">
        <f t="shared" si="105"/>
        <v/>
      </c>
      <c r="AT156" s="75" t="str">
        <f t="shared" ca="1" si="106"/>
        <v/>
      </c>
      <c r="AU156" s="75" t="str">
        <f t="shared" si="107"/>
        <v/>
      </c>
      <c r="AV156" s="75" t="str">
        <f t="shared" ca="1" si="108"/>
        <v/>
      </c>
      <c r="AW156" s="169"/>
      <c r="AX156" s="169"/>
      <c r="AY156" s="75" t="str">
        <f t="shared" si="109"/>
        <v/>
      </c>
      <c r="AZ156" s="169"/>
      <c r="BA156" s="169"/>
      <c r="BB156" s="75" t="str">
        <f t="shared" si="110"/>
        <v/>
      </c>
      <c r="BC156" s="11"/>
      <c r="BH156" s="52"/>
      <c r="BI156" s="52"/>
      <c r="BJ156" s="52"/>
      <c r="BK156" s="52"/>
      <c r="BL156" s="52"/>
      <c r="BM156" s="52"/>
      <c r="BQ156" s="27"/>
      <c r="BR156" s="27"/>
      <c r="BS156" s="27"/>
      <c r="BT156" s="27"/>
      <c r="BU156" s="27"/>
      <c r="BV156" s="27"/>
      <c r="BW156" s="54"/>
      <c r="BX156" s="26"/>
      <c r="BY156" s="54"/>
      <c r="BZ156" s="26"/>
      <c r="CA156" s="26"/>
      <c r="CB156" s="26"/>
    </row>
    <row r="157" spans="1:80" ht="17.45" customHeight="1" thickBot="1">
      <c r="A157" s="94">
        <f t="shared" si="111"/>
        <v>21.700000000000003</v>
      </c>
      <c r="B157" s="180">
        <f t="shared" si="92"/>
        <v>45898</v>
      </c>
      <c r="C157" s="16"/>
      <c r="D157" s="17"/>
      <c r="E157" s="18">
        <v>2</v>
      </c>
      <c r="F157" s="17">
        <v>1</v>
      </c>
      <c r="G157" s="96">
        <f t="shared" si="112"/>
        <v>759</v>
      </c>
      <c r="H157" s="97">
        <f t="shared" si="112"/>
        <v>6115</v>
      </c>
      <c r="I157" s="98">
        <f t="shared" si="98"/>
        <v>0</v>
      </c>
      <c r="J157" s="99">
        <f t="shared" si="99"/>
        <v>2.6281208935611039E-3</v>
      </c>
      <c r="K157" s="99">
        <f t="shared" si="100"/>
        <v>0</v>
      </c>
      <c r="L157" s="99">
        <f t="shared" si="101"/>
        <v>1.6350555918901244E-4</v>
      </c>
      <c r="M157" s="99">
        <f t="shared" ca="1" si="102"/>
        <v>0.11314285714285714</v>
      </c>
      <c r="N157" s="99">
        <f t="shared" ca="1" si="103"/>
        <v>1.9020446980504049E-2</v>
      </c>
      <c r="O157" s="99">
        <f t="shared" si="104"/>
        <v>5.0000000000000001E-4</v>
      </c>
      <c r="P157" s="19" t="s">
        <v>186</v>
      </c>
      <c r="Q157" s="16">
        <v>196</v>
      </c>
      <c r="R157" s="19">
        <v>170</v>
      </c>
      <c r="S157" s="89">
        <f t="shared" si="82"/>
        <v>98</v>
      </c>
      <c r="T157" s="75">
        <f t="shared" si="83"/>
        <v>85</v>
      </c>
      <c r="U157" s="100">
        <f t="shared" si="84"/>
        <v>297.52800000000002</v>
      </c>
      <c r="V157" s="101">
        <f t="shared" si="85"/>
        <v>2079.1</v>
      </c>
      <c r="W157" s="16"/>
      <c r="X157" s="16"/>
      <c r="Y157" s="23"/>
      <c r="Z157" s="23"/>
      <c r="AA157" s="23"/>
      <c r="AB157" s="12"/>
      <c r="AC157" s="102">
        <f t="shared" si="93"/>
        <v>0</v>
      </c>
      <c r="AD157" s="97">
        <f t="shared" si="94"/>
        <v>0</v>
      </c>
      <c r="AE157" s="98">
        <f t="shared" si="87"/>
        <v>0</v>
      </c>
      <c r="AF157" s="103">
        <f t="shared" si="88"/>
        <v>0</v>
      </c>
      <c r="AG157" s="104">
        <f t="shared" si="89"/>
        <v>0</v>
      </c>
      <c r="AH157" s="104">
        <f t="shared" si="90"/>
        <v>0</v>
      </c>
      <c r="AI157" s="99">
        <f t="shared" si="91"/>
        <v>0</v>
      </c>
      <c r="AJ157" s="103">
        <f t="shared" si="95"/>
        <v>0</v>
      </c>
      <c r="AK157" s="99">
        <f t="shared" si="96"/>
        <v>0</v>
      </c>
      <c r="AL157" s="17"/>
      <c r="AM157" s="20"/>
      <c r="AN157" s="17"/>
      <c r="AO157" s="21"/>
      <c r="AP157" s="17"/>
      <c r="AQ157" s="17"/>
      <c r="AR157" s="17"/>
      <c r="AS157" s="97" t="str">
        <f t="shared" si="105"/>
        <v/>
      </c>
      <c r="AT157" s="97" t="str">
        <f t="shared" ca="1" si="106"/>
        <v/>
      </c>
      <c r="AU157" s="97" t="str">
        <f t="shared" si="107"/>
        <v/>
      </c>
      <c r="AV157" s="97" t="str">
        <f t="shared" ca="1" si="108"/>
        <v/>
      </c>
      <c r="AW157" s="167"/>
      <c r="AX157" s="167"/>
      <c r="AY157" s="97" t="str">
        <f t="shared" si="109"/>
        <v/>
      </c>
      <c r="AZ157" s="167"/>
      <c r="BA157" s="167"/>
      <c r="BB157" s="97" t="str">
        <f t="shared" si="110"/>
        <v/>
      </c>
      <c r="BC157" s="17"/>
      <c r="BH157" s="52"/>
      <c r="BI157" s="52"/>
      <c r="BJ157" s="52"/>
      <c r="BK157" s="52"/>
      <c r="BL157" s="52"/>
      <c r="BM157" s="52"/>
      <c r="BQ157" s="27"/>
      <c r="BR157" s="27"/>
      <c r="BS157" s="27"/>
      <c r="BT157" s="27"/>
      <c r="BU157" s="27"/>
      <c r="BV157" s="27"/>
      <c r="BW157" s="54"/>
      <c r="BX157" s="26"/>
      <c r="BY157" s="54"/>
      <c r="BZ157" s="26"/>
      <c r="CA157" s="26"/>
      <c r="CB157" s="26"/>
    </row>
    <row r="158" spans="1:80" ht="17.45" customHeight="1" thickTop="1">
      <c r="A158" s="105">
        <f>A151+1</f>
        <v>22.1</v>
      </c>
      <c r="B158" s="178">
        <f>B157+1</f>
        <v>45899</v>
      </c>
      <c r="C158" s="4"/>
      <c r="D158" s="5"/>
      <c r="E158" s="6">
        <v>1</v>
      </c>
      <c r="F158" s="5">
        <v>1</v>
      </c>
      <c r="G158" s="74">
        <f t="shared" si="112"/>
        <v>758</v>
      </c>
      <c r="H158" s="75">
        <f t="shared" si="112"/>
        <v>6114</v>
      </c>
      <c r="I158" s="76">
        <f t="shared" si="98"/>
        <v>0</v>
      </c>
      <c r="J158" s="77">
        <f t="shared" si="99"/>
        <v>1.3175230566534915E-3</v>
      </c>
      <c r="K158" s="77">
        <f t="shared" si="100"/>
        <v>0</v>
      </c>
      <c r="L158" s="77">
        <f t="shared" si="101"/>
        <v>1.6353229762878168E-4</v>
      </c>
      <c r="M158" s="78">
        <f t="shared" ca="1" si="102"/>
        <v>0.11428571428571428</v>
      </c>
      <c r="N158" s="78">
        <f t="shared" ca="1" si="103"/>
        <v>1.9178950705341584E-2</v>
      </c>
      <c r="O158" s="78">
        <f t="shared" si="104"/>
        <v>5.0000000000000001E-4</v>
      </c>
      <c r="P158" s="13" t="s">
        <v>186</v>
      </c>
      <c r="Q158" s="8"/>
      <c r="R158" s="13"/>
      <c r="S158" s="79">
        <f t="shared" si="82"/>
        <v>0</v>
      </c>
      <c r="T158" s="80">
        <f t="shared" si="83"/>
        <v>0</v>
      </c>
      <c r="U158" s="90">
        <f t="shared" si="84"/>
        <v>0</v>
      </c>
      <c r="V158" s="82">
        <f t="shared" si="85"/>
        <v>0</v>
      </c>
      <c r="W158" s="4"/>
      <c r="X158" s="4"/>
      <c r="Y158" s="22"/>
      <c r="Z158" s="22"/>
      <c r="AA158" s="22"/>
      <c r="AB158" s="6"/>
      <c r="AC158" s="83">
        <f t="shared" si="93"/>
        <v>0</v>
      </c>
      <c r="AD158" s="80">
        <f t="shared" si="94"/>
        <v>0</v>
      </c>
      <c r="AE158" s="76">
        <f t="shared" si="87"/>
        <v>0</v>
      </c>
      <c r="AF158" s="84">
        <f t="shared" si="88"/>
        <v>0</v>
      </c>
      <c r="AG158" s="85">
        <f t="shared" si="89"/>
        <v>0</v>
      </c>
      <c r="AH158" s="85">
        <f t="shared" si="90"/>
        <v>0</v>
      </c>
      <c r="AI158" s="77">
        <f t="shared" si="91"/>
        <v>0</v>
      </c>
      <c r="AJ158" s="84">
        <f t="shared" si="95"/>
        <v>0</v>
      </c>
      <c r="AK158" s="77">
        <f t="shared" si="96"/>
        <v>0</v>
      </c>
      <c r="AL158" s="5">
        <v>3129</v>
      </c>
      <c r="AM158" s="9">
        <v>0.627</v>
      </c>
      <c r="AN158" s="5">
        <v>2156</v>
      </c>
      <c r="AO158" s="10">
        <v>0.75</v>
      </c>
      <c r="AP158" s="5"/>
      <c r="AQ158" s="5"/>
      <c r="AR158" s="5"/>
      <c r="AS158" s="80" t="str">
        <f t="shared" si="105"/>
        <v/>
      </c>
      <c r="AT158" s="80" t="str">
        <f t="shared" ca="1" si="106"/>
        <v/>
      </c>
      <c r="AU158" s="80" t="str">
        <f t="shared" si="107"/>
        <v/>
      </c>
      <c r="AV158" s="80" t="str">
        <f t="shared" ca="1" si="108"/>
        <v/>
      </c>
      <c r="AW158" s="165"/>
      <c r="AX158" s="165"/>
      <c r="AY158" s="80" t="str">
        <f t="shared" si="109"/>
        <v/>
      </c>
      <c r="AZ158" s="165"/>
      <c r="BA158" s="165"/>
      <c r="BB158" s="80" t="str">
        <f t="shared" si="110"/>
        <v/>
      </c>
      <c r="BC158" s="5"/>
      <c r="BH158" s="52"/>
      <c r="BI158" s="52"/>
      <c r="BJ158" s="52"/>
      <c r="BK158" s="52"/>
      <c r="BL158" s="52"/>
      <c r="BM158" s="52"/>
      <c r="BQ158" s="27"/>
      <c r="BR158" s="27"/>
      <c r="BS158" s="27"/>
      <c r="BT158" s="27"/>
      <c r="BU158" s="27"/>
      <c r="BV158" s="27"/>
      <c r="BW158" s="54"/>
      <c r="BX158" s="26"/>
      <c r="BY158" s="54"/>
      <c r="BZ158" s="26"/>
      <c r="CA158" s="26"/>
      <c r="CB158" s="26"/>
    </row>
    <row r="159" spans="1:80" ht="17.45" customHeight="1">
      <c r="A159" s="94">
        <f t="shared" si="111"/>
        <v>22.2</v>
      </c>
      <c r="B159" s="179">
        <f t="shared" si="92"/>
        <v>45900</v>
      </c>
      <c r="C159" s="8"/>
      <c r="D159" s="11"/>
      <c r="E159" s="12"/>
      <c r="F159" s="11">
        <v>1</v>
      </c>
      <c r="G159" s="74">
        <f t="shared" si="112"/>
        <v>758</v>
      </c>
      <c r="H159" s="75">
        <f t="shared" si="112"/>
        <v>6113</v>
      </c>
      <c r="I159" s="88">
        <f t="shared" si="98"/>
        <v>0</v>
      </c>
      <c r="J159" s="78">
        <f t="shared" si="99"/>
        <v>0</v>
      </c>
      <c r="K159" s="78">
        <f t="shared" si="100"/>
        <v>0</v>
      </c>
      <c r="L159" s="78">
        <f t="shared" si="101"/>
        <v>1.6355904481517829E-4</v>
      </c>
      <c r="M159" s="78">
        <f t="shared" ca="1" si="102"/>
        <v>0.11428571428571428</v>
      </c>
      <c r="N159" s="78">
        <f t="shared" ca="1" si="103"/>
        <v>1.9337454430179118E-2</v>
      </c>
      <c r="O159" s="78">
        <f t="shared" si="104"/>
        <v>5.0000000000000001E-4</v>
      </c>
      <c r="P159" s="13" t="s">
        <v>186</v>
      </c>
      <c r="Q159" s="8">
        <v>204</v>
      </c>
      <c r="R159" s="13">
        <v>180</v>
      </c>
      <c r="S159" s="89">
        <f t="shared" si="82"/>
        <v>102</v>
      </c>
      <c r="T159" s="75">
        <f t="shared" si="83"/>
        <v>90</v>
      </c>
      <c r="U159" s="90">
        <f t="shared" si="84"/>
        <v>309.26400000000001</v>
      </c>
      <c r="V159" s="82">
        <f t="shared" si="85"/>
        <v>2200.6799999999998</v>
      </c>
      <c r="W159" s="8"/>
      <c r="X159" s="8"/>
      <c r="Y159" s="23"/>
      <c r="Z159" s="23"/>
      <c r="AA159" s="23"/>
      <c r="AB159" s="12"/>
      <c r="AC159" s="91">
        <f t="shared" si="93"/>
        <v>0</v>
      </c>
      <c r="AD159" s="75">
        <f t="shared" si="94"/>
        <v>0</v>
      </c>
      <c r="AE159" s="88">
        <f t="shared" si="87"/>
        <v>0</v>
      </c>
      <c r="AF159" s="92">
        <f t="shared" si="88"/>
        <v>0</v>
      </c>
      <c r="AG159" s="93">
        <f t="shared" si="89"/>
        <v>0</v>
      </c>
      <c r="AH159" s="93">
        <f t="shared" si="90"/>
        <v>0</v>
      </c>
      <c r="AI159" s="78">
        <f t="shared" si="91"/>
        <v>0</v>
      </c>
      <c r="AJ159" s="92">
        <f t="shared" si="95"/>
        <v>0</v>
      </c>
      <c r="AK159" s="78">
        <f t="shared" si="96"/>
        <v>0</v>
      </c>
      <c r="AL159" s="11"/>
      <c r="AM159" s="14"/>
      <c r="AN159" s="11">
        <v>2336</v>
      </c>
      <c r="AO159" s="15">
        <v>0.7</v>
      </c>
      <c r="AP159" s="11"/>
      <c r="AQ159" s="11"/>
      <c r="AR159" s="11"/>
      <c r="AS159" s="75" t="str">
        <f t="shared" si="105"/>
        <v/>
      </c>
      <c r="AT159" s="75" t="str">
        <f t="shared" ca="1" si="106"/>
        <v/>
      </c>
      <c r="AU159" s="75" t="str">
        <f t="shared" si="107"/>
        <v/>
      </c>
      <c r="AV159" s="75" t="str">
        <f t="shared" ca="1" si="108"/>
        <v/>
      </c>
      <c r="AW159" s="169"/>
      <c r="AX159" s="169"/>
      <c r="AY159" s="75" t="str">
        <f t="shared" si="109"/>
        <v/>
      </c>
      <c r="AZ159" s="169"/>
      <c r="BA159" s="169"/>
      <c r="BB159" s="75" t="str">
        <f t="shared" si="110"/>
        <v/>
      </c>
      <c r="BC159" s="11"/>
      <c r="BH159" s="52"/>
      <c r="BI159" s="52"/>
      <c r="BJ159" s="52"/>
      <c r="BK159" s="52"/>
      <c r="BL159" s="52"/>
      <c r="BM159" s="52"/>
      <c r="BQ159" s="27"/>
      <c r="BR159" s="27"/>
      <c r="BS159" s="27"/>
      <c r="BT159" s="27"/>
      <c r="BU159" s="27"/>
      <c r="BV159" s="27"/>
      <c r="BW159" s="54"/>
      <c r="BX159" s="26"/>
      <c r="BY159" s="54"/>
      <c r="BZ159" s="26"/>
      <c r="CA159" s="26"/>
      <c r="CB159" s="26"/>
    </row>
    <row r="160" spans="1:80" ht="17.45" customHeight="1">
      <c r="A160" s="86">
        <f t="shared" si="111"/>
        <v>22.3</v>
      </c>
      <c r="B160" s="179">
        <f t="shared" si="92"/>
        <v>45901</v>
      </c>
      <c r="C160" s="8"/>
      <c r="D160" s="11"/>
      <c r="E160" s="12">
        <v>1</v>
      </c>
      <c r="F160" s="11"/>
      <c r="G160" s="74">
        <f t="shared" si="112"/>
        <v>757</v>
      </c>
      <c r="H160" s="75">
        <f t="shared" si="112"/>
        <v>6113</v>
      </c>
      <c r="I160" s="88">
        <f t="shared" si="98"/>
        <v>0</v>
      </c>
      <c r="J160" s="78">
        <f t="shared" si="99"/>
        <v>1.3192612137203166E-3</v>
      </c>
      <c r="K160" s="78">
        <f t="shared" si="100"/>
        <v>0</v>
      </c>
      <c r="L160" s="78">
        <f t="shared" si="101"/>
        <v>0</v>
      </c>
      <c r="M160" s="78">
        <f t="shared" ca="1" si="102"/>
        <v>0.11542857142857142</v>
      </c>
      <c r="N160" s="78">
        <f t="shared" ca="1" si="103"/>
        <v>1.9337454430179118E-2</v>
      </c>
      <c r="O160" s="78">
        <f t="shared" si="104"/>
        <v>5.0000000000000001E-4</v>
      </c>
      <c r="P160" s="13" t="s">
        <v>186</v>
      </c>
      <c r="Q160" s="8"/>
      <c r="R160" s="13"/>
      <c r="S160" s="89">
        <f t="shared" si="82"/>
        <v>0</v>
      </c>
      <c r="T160" s="75">
        <f t="shared" si="83"/>
        <v>0</v>
      </c>
      <c r="U160" s="90">
        <f t="shared" si="84"/>
        <v>0</v>
      </c>
      <c r="V160" s="82">
        <f t="shared" si="85"/>
        <v>0</v>
      </c>
      <c r="W160" s="8"/>
      <c r="X160" s="8"/>
      <c r="Y160" s="23"/>
      <c r="Z160" s="23"/>
      <c r="AA160" s="23"/>
      <c r="AB160" s="12"/>
      <c r="AC160" s="91">
        <f t="shared" si="93"/>
        <v>0</v>
      </c>
      <c r="AD160" s="75">
        <f t="shared" si="94"/>
        <v>0</v>
      </c>
      <c r="AE160" s="88">
        <f t="shared" si="87"/>
        <v>0</v>
      </c>
      <c r="AF160" s="92">
        <f t="shared" si="88"/>
        <v>0</v>
      </c>
      <c r="AG160" s="93">
        <f t="shared" si="89"/>
        <v>0</v>
      </c>
      <c r="AH160" s="93">
        <f t="shared" si="90"/>
        <v>0</v>
      </c>
      <c r="AI160" s="78">
        <f t="shared" si="91"/>
        <v>0</v>
      </c>
      <c r="AJ160" s="92">
        <f t="shared" si="95"/>
        <v>0</v>
      </c>
      <c r="AK160" s="78">
        <f t="shared" si="96"/>
        <v>0</v>
      </c>
      <c r="AL160" s="11"/>
      <c r="AM160" s="14"/>
      <c r="AN160" s="11">
        <v>2277</v>
      </c>
      <c r="AO160" s="15">
        <v>0.78300000000000003</v>
      </c>
      <c r="AP160" s="11"/>
      <c r="AQ160" s="11"/>
      <c r="AR160" s="11"/>
      <c r="AS160" s="75" t="str">
        <f t="shared" si="105"/>
        <v/>
      </c>
      <c r="AT160" s="75" t="str">
        <f t="shared" ca="1" si="106"/>
        <v/>
      </c>
      <c r="AU160" s="75" t="str">
        <f t="shared" si="107"/>
        <v/>
      </c>
      <c r="AV160" s="75" t="str">
        <f t="shared" ca="1" si="108"/>
        <v/>
      </c>
      <c r="AW160" s="169"/>
      <c r="AX160" s="169"/>
      <c r="AY160" s="75" t="str">
        <f t="shared" si="109"/>
        <v/>
      </c>
      <c r="AZ160" s="169"/>
      <c r="BA160" s="169"/>
      <c r="BB160" s="75" t="str">
        <f t="shared" si="110"/>
        <v/>
      </c>
      <c r="BC160" s="11"/>
      <c r="BH160" s="52"/>
      <c r="BI160" s="52"/>
      <c r="BJ160" s="52"/>
      <c r="BK160" s="52"/>
      <c r="BL160" s="52"/>
      <c r="BM160" s="52"/>
      <c r="BQ160" s="27"/>
      <c r="BR160" s="27"/>
      <c r="BS160" s="27"/>
      <c r="BT160" s="27"/>
      <c r="BU160" s="27"/>
      <c r="BV160" s="27"/>
      <c r="BW160" s="54"/>
      <c r="BX160" s="26"/>
      <c r="BY160" s="54"/>
      <c r="BZ160" s="26"/>
      <c r="CA160" s="26"/>
      <c r="CB160" s="26"/>
    </row>
    <row r="161" spans="1:80" ht="17.45" customHeight="1">
      <c r="A161" s="94">
        <f t="shared" si="111"/>
        <v>22.4</v>
      </c>
      <c r="B161" s="179">
        <f t="shared" si="92"/>
        <v>45902</v>
      </c>
      <c r="C161" s="8"/>
      <c r="D161" s="11"/>
      <c r="E161" s="12">
        <v>1</v>
      </c>
      <c r="F161" s="11"/>
      <c r="G161" s="74">
        <f t="shared" si="112"/>
        <v>756</v>
      </c>
      <c r="H161" s="75">
        <f t="shared" si="112"/>
        <v>6113</v>
      </c>
      <c r="I161" s="88">
        <f t="shared" si="98"/>
        <v>0</v>
      </c>
      <c r="J161" s="78">
        <f t="shared" si="99"/>
        <v>1.321003963011889E-3</v>
      </c>
      <c r="K161" s="78">
        <f t="shared" si="100"/>
        <v>0</v>
      </c>
      <c r="L161" s="78">
        <f t="shared" si="101"/>
        <v>0</v>
      </c>
      <c r="M161" s="78">
        <f t="shared" ca="1" si="102"/>
        <v>0.11657142857142858</v>
      </c>
      <c r="N161" s="78">
        <f t="shared" ca="1" si="103"/>
        <v>1.9337454430179118E-2</v>
      </c>
      <c r="O161" s="78">
        <f t="shared" si="104"/>
        <v>5.0000000000000001E-4</v>
      </c>
      <c r="P161" s="13" t="s">
        <v>186</v>
      </c>
      <c r="Q161" s="8">
        <v>102</v>
      </c>
      <c r="R161" s="13">
        <v>90</v>
      </c>
      <c r="S161" s="89">
        <f t="shared" si="82"/>
        <v>51</v>
      </c>
      <c r="T161" s="75">
        <f t="shared" si="83"/>
        <v>45</v>
      </c>
      <c r="U161" s="90">
        <f t="shared" si="84"/>
        <v>154.22399999999999</v>
      </c>
      <c r="V161" s="82">
        <f t="shared" si="85"/>
        <v>1100.3399999999999</v>
      </c>
      <c r="W161" s="8"/>
      <c r="X161" s="8"/>
      <c r="Y161" s="23"/>
      <c r="Z161" s="23"/>
      <c r="AA161" s="23"/>
      <c r="AB161" s="12"/>
      <c r="AC161" s="91">
        <f t="shared" si="93"/>
        <v>0</v>
      </c>
      <c r="AD161" s="75">
        <f t="shared" si="94"/>
        <v>0</v>
      </c>
      <c r="AE161" s="88">
        <f t="shared" si="87"/>
        <v>0</v>
      </c>
      <c r="AF161" s="92">
        <f t="shared" si="88"/>
        <v>0</v>
      </c>
      <c r="AG161" s="93">
        <f t="shared" si="89"/>
        <v>0</v>
      </c>
      <c r="AH161" s="93">
        <f t="shared" si="90"/>
        <v>0</v>
      </c>
      <c r="AI161" s="78">
        <f t="shared" si="91"/>
        <v>0</v>
      </c>
      <c r="AJ161" s="92">
        <f t="shared" si="95"/>
        <v>0</v>
      </c>
      <c r="AK161" s="78">
        <f t="shared" si="96"/>
        <v>0</v>
      </c>
      <c r="AL161" s="11"/>
      <c r="AM161" s="14"/>
      <c r="AN161" s="11">
        <v>2267</v>
      </c>
      <c r="AO161" s="15">
        <v>0.71699999999999997</v>
      </c>
      <c r="AP161" s="11"/>
      <c r="AQ161" s="11"/>
      <c r="AR161" s="11"/>
      <c r="AS161" s="75" t="str">
        <f t="shared" si="105"/>
        <v/>
      </c>
      <c r="AT161" s="75" t="str">
        <f t="shared" ca="1" si="106"/>
        <v/>
      </c>
      <c r="AU161" s="75" t="str">
        <f t="shared" si="107"/>
        <v/>
      </c>
      <c r="AV161" s="75" t="str">
        <f t="shared" ca="1" si="108"/>
        <v/>
      </c>
      <c r="AW161" s="169"/>
      <c r="AX161" s="169"/>
      <c r="AY161" s="75" t="str">
        <f t="shared" si="109"/>
        <v/>
      </c>
      <c r="AZ161" s="169"/>
      <c r="BA161" s="169"/>
      <c r="BB161" s="75" t="str">
        <f t="shared" si="110"/>
        <v/>
      </c>
      <c r="BC161" s="11"/>
      <c r="BH161" s="52"/>
      <c r="BI161" s="52"/>
      <c r="BJ161" s="52"/>
      <c r="BK161" s="52"/>
      <c r="BL161" s="52"/>
      <c r="BM161" s="52"/>
      <c r="BQ161" s="27"/>
      <c r="BR161" s="27"/>
      <c r="BS161" s="27"/>
      <c r="BT161" s="27"/>
      <c r="BU161" s="27"/>
      <c r="BV161" s="27"/>
      <c r="BW161" s="54"/>
      <c r="BX161" s="26"/>
      <c r="BY161" s="54"/>
      <c r="BZ161" s="26"/>
      <c r="CA161" s="26"/>
      <c r="CB161" s="26"/>
    </row>
    <row r="162" spans="1:80" ht="17.45" customHeight="1">
      <c r="A162" s="86">
        <f t="shared" si="111"/>
        <v>22.5</v>
      </c>
      <c r="B162" s="179">
        <f t="shared" si="92"/>
        <v>45903</v>
      </c>
      <c r="C162" s="8"/>
      <c r="D162" s="11"/>
      <c r="E162" s="12"/>
      <c r="F162" s="11">
        <v>1</v>
      </c>
      <c r="G162" s="74">
        <f t="shared" si="112"/>
        <v>756</v>
      </c>
      <c r="H162" s="75">
        <f t="shared" si="112"/>
        <v>6112</v>
      </c>
      <c r="I162" s="88">
        <f t="shared" si="98"/>
        <v>0</v>
      </c>
      <c r="J162" s="78">
        <f t="shared" si="99"/>
        <v>0</v>
      </c>
      <c r="K162" s="78">
        <f t="shared" si="100"/>
        <v>0</v>
      </c>
      <c r="L162" s="78">
        <f t="shared" si="101"/>
        <v>1.6358580075249469E-4</v>
      </c>
      <c r="M162" s="78">
        <f t="shared" ca="1" si="102"/>
        <v>0.11657142857142858</v>
      </c>
      <c r="N162" s="78">
        <f t="shared" ca="1" si="103"/>
        <v>1.9495958155016653E-2</v>
      </c>
      <c r="O162" s="78">
        <f t="shared" si="104"/>
        <v>5.0000000000000001E-4</v>
      </c>
      <c r="P162" s="13" t="s">
        <v>186</v>
      </c>
      <c r="Q162" s="8"/>
      <c r="R162" s="13"/>
      <c r="S162" s="89">
        <f t="shared" si="82"/>
        <v>0</v>
      </c>
      <c r="T162" s="75">
        <f t="shared" si="83"/>
        <v>0</v>
      </c>
      <c r="U162" s="90">
        <f t="shared" si="84"/>
        <v>0</v>
      </c>
      <c r="V162" s="82">
        <f t="shared" si="85"/>
        <v>0</v>
      </c>
      <c r="W162" s="8"/>
      <c r="X162" s="8"/>
      <c r="Y162" s="23"/>
      <c r="Z162" s="23"/>
      <c r="AA162" s="23"/>
      <c r="AB162" s="12"/>
      <c r="AC162" s="91">
        <f t="shared" si="93"/>
        <v>0</v>
      </c>
      <c r="AD162" s="75">
        <f t="shared" si="94"/>
        <v>0</v>
      </c>
      <c r="AE162" s="88">
        <f t="shared" si="87"/>
        <v>0</v>
      </c>
      <c r="AF162" s="92">
        <f t="shared" si="88"/>
        <v>0</v>
      </c>
      <c r="AG162" s="93">
        <f t="shared" si="89"/>
        <v>0</v>
      </c>
      <c r="AH162" s="93">
        <f t="shared" si="90"/>
        <v>0</v>
      </c>
      <c r="AI162" s="78">
        <f t="shared" si="91"/>
        <v>0</v>
      </c>
      <c r="AJ162" s="92">
        <f t="shared" si="95"/>
        <v>0</v>
      </c>
      <c r="AK162" s="78">
        <f t="shared" si="96"/>
        <v>0</v>
      </c>
      <c r="AL162" s="11"/>
      <c r="AM162" s="14"/>
      <c r="AN162" s="11">
        <v>2186</v>
      </c>
      <c r="AO162" s="15">
        <v>0.61699999999999999</v>
      </c>
      <c r="AP162" s="11"/>
      <c r="AQ162" s="11"/>
      <c r="AR162" s="11"/>
      <c r="AS162" s="75" t="str">
        <f t="shared" si="105"/>
        <v/>
      </c>
      <c r="AT162" s="75" t="str">
        <f t="shared" ca="1" si="106"/>
        <v/>
      </c>
      <c r="AU162" s="75" t="str">
        <f t="shared" si="107"/>
        <v/>
      </c>
      <c r="AV162" s="75" t="str">
        <f t="shared" ca="1" si="108"/>
        <v/>
      </c>
      <c r="AW162" s="169"/>
      <c r="AX162" s="169"/>
      <c r="AY162" s="75" t="str">
        <f t="shared" si="109"/>
        <v/>
      </c>
      <c r="AZ162" s="169"/>
      <c r="BA162" s="169"/>
      <c r="BB162" s="75" t="str">
        <f t="shared" si="110"/>
        <v/>
      </c>
      <c r="BC162" s="11"/>
      <c r="BH162" s="52"/>
      <c r="BI162" s="52"/>
      <c r="BJ162" s="52"/>
      <c r="BK162" s="52"/>
      <c r="BL162" s="52"/>
      <c r="BM162" s="52"/>
      <c r="BQ162" s="27"/>
      <c r="BR162" s="27"/>
      <c r="BS162" s="27"/>
      <c r="BT162" s="27"/>
      <c r="BU162" s="27"/>
      <c r="BV162" s="27"/>
      <c r="BW162" s="54"/>
      <c r="BX162" s="26"/>
      <c r="BY162" s="54"/>
      <c r="BZ162" s="26"/>
      <c r="CA162" s="26"/>
      <c r="CB162" s="26"/>
    </row>
    <row r="163" spans="1:80" ht="17.45" customHeight="1">
      <c r="A163" s="94">
        <f t="shared" si="111"/>
        <v>22.6</v>
      </c>
      <c r="B163" s="179">
        <f t="shared" si="92"/>
        <v>45904</v>
      </c>
      <c r="C163" s="8"/>
      <c r="D163" s="11"/>
      <c r="E163" s="12"/>
      <c r="F163" s="11">
        <v>1</v>
      </c>
      <c r="G163" s="74">
        <f t="shared" si="112"/>
        <v>756</v>
      </c>
      <c r="H163" s="75">
        <f t="shared" si="112"/>
        <v>6111</v>
      </c>
      <c r="I163" s="88">
        <f t="shared" si="98"/>
        <v>0</v>
      </c>
      <c r="J163" s="78">
        <f t="shared" si="99"/>
        <v>0</v>
      </c>
      <c r="K163" s="78">
        <f t="shared" si="100"/>
        <v>0</v>
      </c>
      <c r="L163" s="78">
        <f t="shared" si="101"/>
        <v>1.6361256544502619E-4</v>
      </c>
      <c r="M163" s="78">
        <f t="shared" ca="1" si="102"/>
        <v>0.11657142857142858</v>
      </c>
      <c r="N163" s="78">
        <f t="shared" ca="1" si="103"/>
        <v>1.9654461879854184E-2</v>
      </c>
      <c r="O163" s="78">
        <f t="shared" si="104"/>
        <v>5.0000000000000001E-4</v>
      </c>
      <c r="P163" s="13" t="s">
        <v>184</v>
      </c>
      <c r="Q163" s="8">
        <v>102</v>
      </c>
      <c r="R163" s="13">
        <v>90</v>
      </c>
      <c r="S163" s="89">
        <f t="shared" si="82"/>
        <v>102</v>
      </c>
      <c r="T163" s="75">
        <f t="shared" si="83"/>
        <v>90</v>
      </c>
      <c r="U163" s="90">
        <f t="shared" si="84"/>
        <v>77.111999999999995</v>
      </c>
      <c r="V163" s="82">
        <f t="shared" si="85"/>
        <v>549.99</v>
      </c>
      <c r="W163" s="8"/>
      <c r="X163" s="8"/>
      <c r="Y163" s="23"/>
      <c r="Z163" s="23"/>
      <c r="AA163" s="23"/>
      <c r="AB163" s="12"/>
      <c r="AC163" s="91">
        <f t="shared" si="93"/>
        <v>0</v>
      </c>
      <c r="AD163" s="75">
        <f t="shared" si="94"/>
        <v>0</v>
      </c>
      <c r="AE163" s="88">
        <f t="shared" si="87"/>
        <v>0</v>
      </c>
      <c r="AF163" s="92">
        <f t="shared" si="88"/>
        <v>0</v>
      </c>
      <c r="AG163" s="93">
        <f t="shared" si="89"/>
        <v>0</v>
      </c>
      <c r="AH163" s="93">
        <f t="shared" si="90"/>
        <v>0</v>
      </c>
      <c r="AI163" s="78">
        <f t="shared" si="91"/>
        <v>0</v>
      </c>
      <c r="AJ163" s="92">
        <f t="shared" si="95"/>
        <v>0</v>
      </c>
      <c r="AK163" s="78">
        <f t="shared" si="96"/>
        <v>0</v>
      </c>
      <c r="AL163" s="11"/>
      <c r="AM163" s="14"/>
      <c r="AN163" s="11"/>
      <c r="AO163" s="15"/>
      <c r="AP163" s="11"/>
      <c r="AQ163" s="11"/>
      <c r="AR163" s="11"/>
      <c r="AS163" s="75" t="str">
        <f t="shared" si="105"/>
        <v/>
      </c>
      <c r="AT163" s="75" t="str">
        <f t="shared" ca="1" si="106"/>
        <v/>
      </c>
      <c r="AU163" s="75" t="str">
        <f t="shared" si="107"/>
        <v/>
      </c>
      <c r="AV163" s="75" t="str">
        <f t="shared" ca="1" si="108"/>
        <v/>
      </c>
      <c r="AW163" s="169"/>
      <c r="AX163" s="169"/>
      <c r="AY163" s="75" t="str">
        <f t="shared" si="109"/>
        <v/>
      </c>
      <c r="AZ163" s="169"/>
      <c r="BA163" s="169"/>
      <c r="BB163" s="75" t="str">
        <f t="shared" si="110"/>
        <v/>
      </c>
      <c r="BC163" s="11"/>
      <c r="BH163" s="52"/>
      <c r="BI163" s="52"/>
      <c r="BJ163" s="52"/>
      <c r="BK163" s="52"/>
      <c r="BL163" s="52"/>
      <c r="BM163" s="52"/>
      <c r="BQ163" s="27"/>
      <c r="BR163" s="27"/>
      <c r="BS163" s="27"/>
      <c r="BT163" s="27"/>
      <c r="BU163" s="27"/>
      <c r="BV163" s="27"/>
      <c r="BW163" s="54"/>
      <c r="BX163" s="26"/>
      <c r="BY163" s="54"/>
      <c r="BZ163" s="26"/>
      <c r="CA163" s="26"/>
      <c r="CB163" s="26"/>
    </row>
    <row r="164" spans="1:80" ht="17.45" customHeight="1" thickBot="1">
      <c r="A164" s="86">
        <f t="shared" si="111"/>
        <v>22.700000000000003</v>
      </c>
      <c r="B164" s="180">
        <f t="shared" si="92"/>
        <v>45905</v>
      </c>
      <c r="C164" s="16"/>
      <c r="D164" s="17"/>
      <c r="E164" s="18"/>
      <c r="F164" s="17">
        <v>1</v>
      </c>
      <c r="G164" s="96">
        <f t="shared" si="112"/>
        <v>756</v>
      </c>
      <c r="H164" s="97">
        <f t="shared" si="112"/>
        <v>6110</v>
      </c>
      <c r="I164" s="98">
        <f t="shared" si="98"/>
        <v>0</v>
      </c>
      <c r="J164" s="99">
        <f t="shared" si="99"/>
        <v>0</v>
      </c>
      <c r="K164" s="99">
        <f t="shared" si="100"/>
        <v>0</v>
      </c>
      <c r="L164" s="99">
        <f t="shared" si="101"/>
        <v>1.6363933889707084E-4</v>
      </c>
      <c r="M164" s="99">
        <f t="shared" ca="1" si="102"/>
        <v>0.11657142857142858</v>
      </c>
      <c r="N164" s="99">
        <f t="shared" ca="1" si="103"/>
        <v>1.9812965604691719E-2</v>
      </c>
      <c r="O164" s="99">
        <f t="shared" si="104"/>
        <v>5.0000000000000001E-4</v>
      </c>
      <c r="P164" s="19" t="s">
        <v>184</v>
      </c>
      <c r="Q164" s="16">
        <v>107</v>
      </c>
      <c r="R164" s="19">
        <v>95</v>
      </c>
      <c r="S164" s="89">
        <f t="shared" si="82"/>
        <v>107</v>
      </c>
      <c r="T164" s="75">
        <f t="shared" si="83"/>
        <v>95</v>
      </c>
      <c r="U164" s="100">
        <f t="shared" si="84"/>
        <v>80.891999999999996</v>
      </c>
      <c r="V164" s="101">
        <f t="shared" si="85"/>
        <v>580.45000000000005</v>
      </c>
      <c r="W164" s="16"/>
      <c r="X164" s="16"/>
      <c r="Y164" s="23"/>
      <c r="Z164" s="23"/>
      <c r="AA164" s="23"/>
      <c r="AB164" s="12"/>
      <c r="AC164" s="102">
        <f t="shared" si="93"/>
        <v>0</v>
      </c>
      <c r="AD164" s="97">
        <f t="shared" si="94"/>
        <v>0</v>
      </c>
      <c r="AE164" s="98">
        <f t="shared" si="87"/>
        <v>0</v>
      </c>
      <c r="AF164" s="103">
        <f t="shared" si="88"/>
        <v>0</v>
      </c>
      <c r="AG164" s="104">
        <f t="shared" si="89"/>
        <v>0</v>
      </c>
      <c r="AH164" s="104">
        <f t="shared" si="90"/>
        <v>0</v>
      </c>
      <c r="AI164" s="99">
        <f t="shared" si="91"/>
        <v>0</v>
      </c>
      <c r="AJ164" s="103">
        <f t="shared" si="95"/>
        <v>0</v>
      </c>
      <c r="AK164" s="99">
        <f t="shared" si="96"/>
        <v>0</v>
      </c>
      <c r="AL164" s="17"/>
      <c r="AM164" s="20"/>
      <c r="AN164" s="17"/>
      <c r="AO164" s="21"/>
      <c r="AP164" s="17"/>
      <c r="AQ164" s="17"/>
      <c r="AR164" s="17"/>
      <c r="AS164" s="97" t="str">
        <f t="shared" si="105"/>
        <v/>
      </c>
      <c r="AT164" s="97" t="str">
        <f t="shared" ca="1" si="106"/>
        <v/>
      </c>
      <c r="AU164" s="97" t="str">
        <f t="shared" si="107"/>
        <v/>
      </c>
      <c r="AV164" s="97" t="str">
        <f t="shared" ca="1" si="108"/>
        <v/>
      </c>
      <c r="AW164" s="167"/>
      <c r="AX164" s="167"/>
      <c r="AY164" s="97" t="str">
        <f t="shared" si="109"/>
        <v/>
      </c>
      <c r="AZ164" s="167"/>
      <c r="BA164" s="167"/>
      <c r="BB164" s="97" t="str">
        <f t="shared" si="110"/>
        <v/>
      </c>
      <c r="BC164" s="17"/>
      <c r="BH164" s="52"/>
      <c r="BI164" s="52"/>
      <c r="BJ164" s="52"/>
      <c r="BK164" s="52"/>
      <c r="BL164" s="52"/>
      <c r="BM164" s="52"/>
      <c r="BQ164" s="27"/>
      <c r="BR164" s="27"/>
      <c r="BS164" s="27"/>
      <c r="BT164" s="27"/>
      <c r="BU164" s="27"/>
      <c r="BV164" s="27"/>
      <c r="BW164" s="54"/>
      <c r="BX164" s="26"/>
      <c r="BY164" s="54"/>
      <c r="BZ164" s="26"/>
      <c r="CA164" s="26"/>
      <c r="CB164" s="26"/>
    </row>
    <row r="165" spans="1:80" ht="17.45" customHeight="1" thickTop="1">
      <c r="A165" s="71">
        <f>A158+1</f>
        <v>23.1</v>
      </c>
      <c r="B165" s="178">
        <f>B164+1</f>
        <v>45906</v>
      </c>
      <c r="C165" s="4"/>
      <c r="D165" s="5"/>
      <c r="E165" s="6"/>
      <c r="F165" s="5"/>
      <c r="G165" s="74">
        <f t="shared" si="112"/>
        <v>756</v>
      </c>
      <c r="H165" s="75">
        <f t="shared" si="112"/>
        <v>6110</v>
      </c>
      <c r="I165" s="76">
        <f t="shared" si="98"/>
        <v>0</v>
      </c>
      <c r="J165" s="77">
        <f t="shared" si="99"/>
        <v>0</v>
      </c>
      <c r="K165" s="77">
        <f t="shared" si="100"/>
        <v>0</v>
      </c>
      <c r="L165" s="77">
        <f t="shared" si="101"/>
        <v>0</v>
      </c>
      <c r="M165" s="78">
        <f t="shared" ca="1" si="102"/>
        <v>0.11657142857142858</v>
      </c>
      <c r="N165" s="78">
        <f t="shared" ca="1" si="103"/>
        <v>1.9812965604691719E-2</v>
      </c>
      <c r="O165" s="78">
        <f t="shared" si="104"/>
        <v>5.0000000000000001E-4</v>
      </c>
      <c r="P165" s="13" t="s">
        <v>184</v>
      </c>
      <c r="Q165" s="8">
        <v>107</v>
      </c>
      <c r="R165" s="13">
        <v>95</v>
      </c>
      <c r="S165" s="79">
        <f t="shared" si="82"/>
        <v>107</v>
      </c>
      <c r="T165" s="80">
        <f t="shared" si="83"/>
        <v>95</v>
      </c>
      <c r="U165" s="90">
        <f t="shared" si="84"/>
        <v>80.891999999999996</v>
      </c>
      <c r="V165" s="82">
        <f t="shared" si="85"/>
        <v>580.45000000000005</v>
      </c>
      <c r="W165" s="4"/>
      <c r="X165" s="4"/>
      <c r="Y165" s="22"/>
      <c r="Z165" s="22"/>
      <c r="AA165" s="22"/>
      <c r="AB165" s="6"/>
      <c r="AC165" s="83">
        <f t="shared" si="93"/>
        <v>0</v>
      </c>
      <c r="AD165" s="80">
        <f t="shared" si="94"/>
        <v>0</v>
      </c>
      <c r="AE165" s="76">
        <f t="shared" si="87"/>
        <v>0</v>
      </c>
      <c r="AF165" s="84">
        <f t="shared" si="88"/>
        <v>0</v>
      </c>
      <c r="AG165" s="85">
        <f t="shared" si="89"/>
        <v>0</v>
      </c>
      <c r="AH165" s="85">
        <f t="shared" si="90"/>
        <v>0</v>
      </c>
      <c r="AI165" s="77">
        <f t="shared" si="91"/>
        <v>0</v>
      </c>
      <c r="AJ165" s="84">
        <f t="shared" si="95"/>
        <v>0</v>
      </c>
      <c r="AK165" s="77">
        <f t="shared" si="96"/>
        <v>0</v>
      </c>
      <c r="AL165" s="5">
        <v>3392</v>
      </c>
      <c r="AM165" s="9">
        <v>0.63300000000000001</v>
      </c>
      <c r="AN165" s="5">
        <v>2305</v>
      </c>
      <c r="AO165" s="10">
        <v>0.66700000000000004</v>
      </c>
      <c r="AP165" s="5"/>
      <c r="AQ165" s="5"/>
      <c r="AR165" s="5"/>
      <c r="AS165" s="80" t="str">
        <f t="shared" si="105"/>
        <v/>
      </c>
      <c r="AT165" s="80" t="str">
        <f t="shared" ca="1" si="106"/>
        <v/>
      </c>
      <c r="AU165" s="80" t="str">
        <f t="shared" si="107"/>
        <v/>
      </c>
      <c r="AV165" s="80" t="str">
        <f t="shared" ca="1" si="108"/>
        <v/>
      </c>
      <c r="AW165" s="165"/>
      <c r="AX165" s="165"/>
      <c r="AY165" s="80" t="str">
        <f t="shared" si="109"/>
        <v/>
      </c>
      <c r="AZ165" s="165"/>
      <c r="BA165" s="165"/>
      <c r="BB165" s="80" t="str">
        <f t="shared" si="110"/>
        <v/>
      </c>
      <c r="BC165" s="5"/>
      <c r="BH165" s="52"/>
      <c r="BI165" s="52"/>
      <c r="BJ165" s="52"/>
      <c r="BK165" s="52"/>
      <c r="BL165" s="52"/>
      <c r="BM165" s="52"/>
      <c r="BQ165" s="27"/>
      <c r="BR165" s="27"/>
      <c r="BS165" s="27"/>
      <c r="BT165" s="27"/>
      <c r="BU165" s="27"/>
      <c r="BV165" s="27"/>
      <c r="BW165" s="54"/>
      <c r="BX165" s="26"/>
      <c r="BY165" s="54"/>
      <c r="BZ165" s="26"/>
      <c r="CA165" s="26"/>
      <c r="CB165" s="26"/>
    </row>
    <row r="166" spans="1:80" ht="17.45" customHeight="1">
      <c r="A166" s="86">
        <f t="shared" si="111"/>
        <v>23.2</v>
      </c>
      <c r="B166" s="179">
        <f t="shared" si="92"/>
        <v>45907</v>
      </c>
      <c r="C166" s="8"/>
      <c r="D166" s="11"/>
      <c r="E166" s="12">
        <v>1</v>
      </c>
      <c r="F166" s="11"/>
      <c r="G166" s="74">
        <f t="shared" si="112"/>
        <v>755</v>
      </c>
      <c r="H166" s="75">
        <f t="shared" si="112"/>
        <v>6110</v>
      </c>
      <c r="I166" s="88">
        <f t="shared" si="98"/>
        <v>0</v>
      </c>
      <c r="J166" s="78">
        <f t="shared" si="99"/>
        <v>1.3227513227513227E-3</v>
      </c>
      <c r="K166" s="78">
        <f t="shared" si="100"/>
        <v>0</v>
      </c>
      <c r="L166" s="78">
        <f t="shared" si="101"/>
        <v>0</v>
      </c>
      <c r="M166" s="78">
        <f t="shared" ca="1" si="102"/>
        <v>0.11771428571428572</v>
      </c>
      <c r="N166" s="78">
        <f t="shared" ca="1" si="103"/>
        <v>1.9812965604691719E-2</v>
      </c>
      <c r="O166" s="78">
        <f t="shared" si="104"/>
        <v>5.0000000000000001E-4</v>
      </c>
      <c r="P166" s="13" t="s">
        <v>184</v>
      </c>
      <c r="Q166" s="8">
        <v>107</v>
      </c>
      <c r="R166" s="13">
        <v>95</v>
      </c>
      <c r="S166" s="89">
        <f t="shared" si="82"/>
        <v>107</v>
      </c>
      <c r="T166" s="75">
        <f t="shared" si="83"/>
        <v>95</v>
      </c>
      <c r="U166" s="90">
        <f t="shared" si="84"/>
        <v>80.784999999999997</v>
      </c>
      <c r="V166" s="82">
        <f t="shared" si="85"/>
        <v>580.45000000000005</v>
      </c>
      <c r="W166" s="8"/>
      <c r="X166" s="8"/>
      <c r="Y166" s="23"/>
      <c r="Z166" s="23"/>
      <c r="AA166" s="23"/>
      <c r="AB166" s="12"/>
      <c r="AC166" s="91">
        <f t="shared" si="93"/>
        <v>0</v>
      </c>
      <c r="AD166" s="75">
        <f t="shared" si="94"/>
        <v>0</v>
      </c>
      <c r="AE166" s="88">
        <f t="shared" si="87"/>
        <v>0</v>
      </c>
      <c r="AF166" s="92">
        <f t="shared" si="88"/>
        <v>0</v>
      </c>
      <c r="AG166" s="93">
        <f t="shared" si="89"/>
        <v>0</v>
      </c>
      <c r="AH166" s="93">
        <f t="shared" si="90"/>
        <v>0</v>
      </c>
      <c r="AI166" s="78">
        <f t="shared" si="91"/>
        <v>0</v>
      </c>
      <c r="AJ166" s="92">
        <f t="shared" si="95"/>
        <v>0</v>
      </c>
      <c r="AK166" s="78">
        <f t="shared" si="96"/>
        <v>0</v>
      </c>
      <c r="AL166" s="11"/>
      <c r="AM166" s="14"/>
      <c r="AN166" s="11">
        <v>2480</v>
      </c>
      <c r="AO166" s="15">
        <v>0.68300000000000005</v>
      </c>
      <c r="AP166" s="11"/>
      <c r="AQ166" s="11"/>
      <c r="AR166" s="11"/>
      <c r="AS166" s="75" t="str">
        <f t="shared" si="105"/>
        <v/>
      </c>
      <c r="AT166" s="75" t="str">
        <f t="shared" ca="1" si="106"/>
        <v/>
      </c>
      <c r="AU166" s="75" t="str">
        <f t="shared" si="107"/>
        <v/>
      </c>
      <c r="AV166" s="75" t="str">
        <f t="shared" ca="1" si="108"/>
        <v/>
      </c>
      <c r="AW166" s="169"/>
      <c r="AX166" s="169"/>
      <c r="AY166" s="75" t="str">
        <f t="shared" si="109"/>
        <v/>
      </c>
      <c r="AZ166" s="169"/>
      <c r="BA166" s="169"/>
      <c r="BB166" s="75" t="str">
        <f t="shared" si="110"/>
        <v/>
      </c>
      <c r="BC166" s="11"/>
      <c r="BH166" s="52"/>
      <c r="BI166" s="52"/>
      <c r="BJ166" s="52"/>
      <c r="BK166" s="52"/>
      <c r="BL166" s="52"/>
      <c r="BM166" s="52"/>
      <c r="BQ166" s="27"/>
      <c r="BR166" s="27"/>
      <c r="BS166" s="27"/>
      <c r="BT166" s="27"/>
      <c r="BU166" s="27"/>
      <c r="BV166" s="27"/>
      <c r="BW166" s="54"/>
      <c r="BX166" s="26"/>
      <c r="BY166" s="54"/>
      <c r="BZ166" s="26"/>
      <c r="CA166" s="26"/>
      <c r="CB166" s="26"/>
    </row>
    <row r="167" spans="1:80" ht="17.45" customHeight="1">
      <c r="A167" s="94">
        <f t="shared" si="111"/>
        <v>23.3</v>
      </c>
      <c r="B167" s="179">
        <f t="shared" si="92"/>
        <v>45908</v>
      </c>
      <c r="C167" s="8"/>
      <c r="D167" s="11"/>
      <c r="E167" s="12"/>
      <c r="F167" s="11">
        <v>1</v>
      </c>
      <c r="G167" s="74">
        <f t="shared" si="112"/>
        <v>755</v>
      </c>
      <c r="H167" s="75">
        <f t="shared" si="112"/>
        <v>6109</v>
      </c>
      <c r="I167" s="88">
        <f t="shared" si="98"/>
        <v>0</v>
      </c>
      <c r="J167" s="78">
        <f t="shared" si="99"/>
        <v>0</v>
      </c>
      <c r="K167" s="78">
        <f t="shared" si="100"/>
        <v>0</v>
      </c>
      <c r="L167" s="78">
        <f t="shared" si="101"/>
        <v>1.6366612111292964E-4</v>
      </c>
      <c r="M167" s="78">
        <f t="shared" ca="1" si="102"/>
        <v>0.11771428571428572</v>
      </c>
      <c r="N167" s="78">
        <f t="shared" ca="1" si="103"/>
        <v>1.9971469329529253E-2</v>
      </c>
      <c r="O167" s="78">
        <f t="shared" si="104"/>
        <v>5.0000000000000001E-4</v>
      </c>
      <c r="P167" s="13" t="s">
        <v>184</v>
      </c>
      <c r="Q167" s="8">
        <v>107</v>
      </c>
      <c r="R167" s="13">
        <v>95</v>
      </c>
      <c r="S167" s="89">
        <f t="shared" si="82"/>
        <v>107</v>
      </c>
      <c r="T167" s="75">
        <f t="shared" si="83"/>
        <v>95</v>
      </c>
      <c r="U167" s="90">
        <f t="shared" si="84"/>
        <v>80.784999999999997</v>
      </c>
      <c r="V167" s="82">
        <f t="shared" si="85"/>
        <v>580.35500000000002</v>
      </c>
      <c r="W167" s="8"/>
      <c r="X167" s="8"/>
      <c r="Y167" s="23"/>
      <c r="Z167" s="23"/>
      <c r="AA167" s="23"/>
      <c r="AB167" s="12"/>
      <c r="AC167" s="91">
        <f t="shared" si="93"/>
        <v>0</v>
      </c>
      <c r="AD167" s="75">
        <f t="shared" si="94"/>
        <v>0</v>
      </c>
      <c r="AE167" s="88">
        <f t="shared" si="87"/>
        <v>0</v>
      </c>
      <c r="AF167" s="92">
        <f t="shared" si="88"/>
        <v>0</v>
      </c>
      <c r="AG167" s="93">
        <f t="shared" si="89"/>
        <v>0</v>
      </c>
      <c r="AH167" s="93">
        <f t="shared" si="90"/>
        <v>0</v>
      </c>
      <c r="AI167" s="78">
        <f t="shared" si="91"/>
        <v>0</v>
      </c>
      <c r="AJ167" s="92">
        <f t="shared" si="95"/>
        <v>0</v>
      </c>
      <c r="AK167" s="78">
        <f t="shared" si="96"/>
        <v>0</v>
      </c>
      <c r="AL167" s="11"/>
      <c r="AM167" s="14"/>
      <c r="AN167" s="11">
        <v>2494</v>
      </c>
      <c r="AO167" s="15">
        <v>0.71699999999999997</v>
      </c>
      <c r="AP167" s="11"/>
      <c r="AQ167" s="11"/>
      <c r="AR167" s="11"/>
      <c r="AS167" s="75" t="str">
        <f t="shared" si="105"/>
        <v/>
      </c>
      <c r="AT167" s="75" t="str">
        <f t="shared" ca="1" si="106"/>
        <v/>
      </c>
      <c r="AU167" s="75" t="str">
        <f t="shared" si="107"/>
        <v/>
      </c>
      <c r="AV167" s="75" t="str">
        <f t="shared" ca="1" si="108"/>
        <v/>
      </c>
      <c r="AW167" s="169"/>
      <c r="AX167" s="169"/>
      <c r="AY167" s="75" t="str">
        <f t="shared" si="109"/>
        <v/>
      </c>
      <c r="AZ167" s="169"/>
      <c r="BA167" s="169"/>
      <c r="BB167" s="75" t="str">
        <f t="shared" si="110"/>
        <v/>
      </c>
      <c r="BC167" s="11"/>
      <c r="BH167" s="52"/>
      <c r="BI167" s="52"/>
      <c r="BJ167" s="52"/>
      <c r="BK167" s="52"/>
      <c r="BL167" s="52"/>
      <c r="BM167" s="52"/>
      <c r="BQ167" s="27"/>
      <c r="BR167" s="27"/>
      <c r="BS167" s="27"/>
      <c r="BT167" s="27"/>
      <c r="BU167" s="27"/>
      <c r="BV167" s="27"/>
      <c r="BW167" s="54"/>
      <c r="BX167" s="26"/>
      <c r="BY167" s="54"/>
      <c r="BZ167" s="26"/>
      <c r="CA167" s="26"/>
      <c r="CB167" s="26"/>
    </row>
    <row r="168" spans="1:80" ht="17.45" customHeight="1">
      <c r="A168" s="86">
        <f t="shared" si="111"/>
        <v>23.4</v>
      </c>
      <c r="B168" s="179">
        <f t="shared" si="92"/>
        <v>45909</v>
      </c>
      <c r="C168" s="8"/>
      <c r="D168" s="11"/>
      <c r="E168" s="12">
        <v>1</v>
      </c>
      <c r="F168" s="11"/>
      <c r="G168" s="74">
        <f t="shared" si="112"/>
        <v>754</v>
      </c>
      <c r="H168" s="75">
        <f t="shared" si="112"/>
        <v>6109</v>
      </c>
      <c r="I168" s="88">
        <f t="shared" si="98"/>
        <v>0</v>
      </c>
      <c r="J168" s="78">
        <f t="shared" si="99"/>
        <v>1.3245033112582781E-3</v>
      </c>
      <c r="K168" s="78">
        <f t="shared" si="100"/>
        <v>0</v>
      </c>
      <c r="L168" s="78">
        <f t="shared" si="101"/>
        <v>0</v>
      </c>
      <c r="M168" s="78">
        <f t="shared" ca="1" si="102"/>
        <v>0.11885714285714286</v>
      </c>
      <c r="N168" s="78">
        <f t="shared" ca="1" si="103"/>
        <v>1.9971469329529253E-2</v>
      </c>
      <c r="O168" s="78">
        <f t="shared" si="104"/>
        <v>5.0000000000000001E-4</v>
      </c>
      <c r="P168" s="13" t="s">
        <v>184</v>
      </c>
      <c r="Q168" s="8">
        <v>107</v>
      </c>
      <c r="R168" s="13">
        <v>95</v>
      </c>
      <c r="S168" s="89">
        <f t="shared" si="82"/>
        <v>107</v>
      </c>
      <c r="T168" s="75">
        <f t="shared" si="83"/>
        <v>95</v>
      </c>
      <c r="U168" s="90">
        <f t="shared" si="84"/>
        <v>80.677999999999997</v>
      </c>
      <c r="V168" s="82">
        <f t="shared" si="85"/>
        <v>580.35500000000002</v>
      </c>
      <c r="W168" s="8"/>
      <c r="X168" s="8"/>
      <c r="Y168" s="23"/>
      <c r="Z168" s="23"/>
      <c r="AA168" s="23"/>
      <c r="AB168" s="12"/>
      <c r="AC168" s="91">
        <f t="shared" si="93"/>
        <v>0</v>
      </c>
      <c r="AD168" s="75">
        <f t="shared" si="94"/>
        <v>0</v>
      </c>
      <c r="AE168" s="88">
        <f t="shared" si="87"/>
        <v>0</v>
      </c>
      <c r="AF168" s="92">
        <f t="shared" si="88"/>
        <v>0</v>
      </c>
      <c r="AG168" s="93">
        <f t="shared" si="89"/>
        <v>0</v>
      </c>
      <c r="AH168" s="93">
        <f t="shared" si="90"/>
        <v>0</v>
      </c>
      <c r="AI168" s="78">
        <f t="shared" si="91"/>
        <v>0</v>
      </c>
      <c r="AJ168" s="92">
        <f t="shared" si="95"/>
        <v>0</v>
      </c>
      <c r="AK168" s="78">
        <f t="shared" si="96"/>
        <v>0</v>
      </c>
      <c r="AL168" s="11"/>
      <c r="AM168" s="14"/>
      <c r="AN168" s="11">
        <v>2469</v>
      </c>
      <c r="AO168" s="15">
        <v>0.6</v>
      </c>
      <c r="AP168" s="11"/>
      <c r="AQ168" s="11"/>
      <c r="AR168" s="11"/>
      <c r="AS168" s="75" t="str">
        <f t="shared" si="105"/>
        <v/>
      </c>
      <c r="AT168" s="75" t="str">
        <f t="shared" ca="1" si="106"/>
        <v/>
      </c>
      <c r="AU168" s="75" t="str">
        <f t="shared" si="107"/>
        <v/>
      </c>
      <c r="AV168" s="75" t="str">
        <f t="shared" ca="1" si="108"/>
        <v/>
      </c>
      <c r="AW168" s="169"/>
      <c r="AX168" s="169"/>
      <c r="AY168" s="75" t="str">
        <f t="shared" si="109"/>
        <v/>
      </c>
      <c r="AZ168" s="169"/>
      <c r="BA168" s="169"/>
      <c r="BB168" s="75" t="str">
        <f t="shared" si="110"/>
        <v/>
      </c>
      <c r="BC168" s="11"/>
      <c r="BH168" s="52"/>
      <c r="BI168" s="52"/>
      <c r="BJ168" s="52"/>
      <c r="BK168" s="52"/>
      <c r="BL168" s="52"/>
      <c r="BM168" s="52"/>
      <c r="BQ168" s="27"/>
      <c r="BR168" s="27"/>
      <c r="BS168" s="27"/>
      <c r="BT168" s="27"/>
      <c r="BU168" s="27"/>
      <c r="BV168" s="27"/>
      <c r="BW168" s="54"/>
      <c r="BX168" s="26"/>
      <c r="BY168" s="54"/>
      <c r="BZ168" s="26"/>
      <c r="CA168" s="26"/>
      <c r="CB168" s="26"/>
    </row>
    <row r="169" spans="1:80" ht="17.45" customHeight="1">
      <c r="A169" s="94">
        <f t="shared" si="111"/>
        <v>23.5</v>
      </c>
      <c r="B169" s="179">
        <f t="shared" si="92"/>
        <v>45910</v>
      </c>
      <c r="C169" s="8">
        <v>1</v>
      </c>
      <c r="D169" s="11"/>
      <c r="E169" s="12">
        <v>1</v>
      </c>
      <c r="F169" s="11"/>
      <c r="G169" s="74">
        <f t="shared" si="112"/>
        <v>752</v>
      </c>
      <c r="H169" s="75">
        <f t="shared" si="112"/>
        <v>6109</v>
      </c>
      <c r="I169" s="88">
        <f t="shared" si="98"/>
        <v>1.3262599469496021E-3</v>
      </c>
      <c r="J169" s="78">
        <f t="shared" si="99"/>
        <v>1.3262599469496021E-3</v>
      </c>
      <c r="K169" s="78">
        <f t="shared" si="100"/>
        <v>0</v>
      </c>
      <c r="L169" s="78">
        <f t="shared" si="101"/>
        <v>0</v>
      </c>
      <c r="M169" s="78">
        <f t="shared" ca="1" si="102"/>
        <v>0.12</v>
      </c>
      <c r="N169" s="78">
        <f t="shared" ca="1" si="103"/>
        <v>1.9971469329529253E-2</v>
      </c>
      <c r="O169" s="78">
        <f t="shared" si="104"/>
        <v>5.0000000000000001E-4</v>
      </c>
      <c r="P169" s="13" t="s">
        <v>184</v>
      </c>
      <c r="Q169" s="8">
        <v>112</v>
      </c>
      <c r="R169" s="13">
        <v>102</v>
      </c>
      <c r="S169" s="89">
        <f t="shared" si="82"/>
        <v>112</v>
      </c>
      <c r="T169" s="75">
        <f t="shared" si="83"/>
        <v>102</v>
      </c>
      <c r="U169" s="90">
        <f t="shared" si="84"/>
        <v>84.224000000000004</v>
      </c>
      <c r="V169" s="82">
        <f t="shared" si="85"/>
        <v>623.11800000000005</v>
      </c>
      <c r="W169" s="8"/>
      <c r="X169" s="8"/>
      <c r="Y169" s="23"/>
      <c r="Z169" s="23"/>
      <c r="AA169" s="23"/>
      <c r="AB169" s="12"/>
      <c r="AC169" s="91">
        <f t="shared" si="93"/>
        <v>0</v>
      </c>
      <c r="AD169" s="75">
        <f t="shared" si="94"/>
        <v>0</v>
      </c>
      <c r="AE169" s="88">
        <f t="shared" si="87"/>
        <v>0</v>
      </c>
      <c r="AF169" s="92">
        <f t="shared" si="88"/>
        <v>0</v>
      </c>
      <c r="AG169" s="93">
        <f t="shared" si="89"/>
        <v>0</v>
      </c>
      <c r="AH169" s="93">
        <f t="shared" si="90"/>
        <v>0</v>
      </c>
      <c r="AI169" s="78">
        <f t="shared" si="91"/>
        <v>0</v>
      </c>
      <c r="AJ169" s="92">
        <f t="shared" si="95"/>
        <v>0</v>
      </c>
      <c r="AK169" s="78">
        <f t="shared" si="96"/>
        <v>0</v>
      </c>
      <c r="AL169" s="11"/>
      <c r="AM169" s="14"/>
      <c r="AN169" s="11">
        <v>2380</v>
      </c>
      <c r="AO169" s="15">
        <v>0.68300000000000005</v>
      </c>
      <c r="AP169" s="11"/>
      <c r="AQ169" s="11"/>
      <c r="AR169" s="11"/>
      <c r="AS169" s="75" t="str">
        <f t="shared" si="105"/>
        <v/>
      </c>
      <c r="AT169" s="75" t="str">
        <f t="shared" ca="1" si="106"/>
        <v/>
      </c>
      <c r="AU169" s="75" t="str">
        <f t="shared" si="107"/>
        <v/>
      </c>
      <c r="AV169" s="75" t="str">
        <f t="shared" ca="1" si="108"/>
        <v/>
      </c>
      <c r="AW169" s="169"/>
      <c r="AX169" s="169"/>
      <c r="AY169" s="75" t="str">
        <f t="shared" si="109"/>
        <v/>
      </c>
      <c r="AZ169" s="169"/>
      <c r="BA169" s="169"/>
      <c r="BB169" s="75" t="str">
        <f t="shared" si="110"/>
        <v/>
      </c>
      <c r="BC169" s="11"/>
      <c r="BH169" s="52"/>
      <c r="BI169" s="52"/>
      <c r="BJ169" s="52"/>
      <c r="BK169" s="52"/>
      <c r="BL169" s="52"/>
      <c r="BM169" s="52"/>
      <c r="BQ169" s="27"/>
      <c r="BR169" s="27"/>
      <c r="BS169" s="27"/>
      <c r="BT169" s="27"/>
      <c r="BU169" s="27"/>
      <c r="BV169" s="27"/>
      <c r="BW169" s="54"/>
      <c r="BX169" s="26"/>
      <c r="BY169" s="54"/>
      <c r="BZ169" s="26"/>
      <c r="CA169" s="26"/>
      <c r="CB169" s="26"/>
    </row>
    <row r="170" spans="1:80" ht="17.45" customHeight="1">
      <c r="A170" s="86">
        <f t="shared" si="111"/>
        <v>23.6</v>
      </c>
      <c r="B170" s="179">
        <f t="shared" si="92"/>
        <v>45911</v>
      </c>
      <c r="C170" s="8"/>
      <c r="D170" s="11"/>
      <c r="E170" s="12"/>
      <c r="F170" s="11">
        <v>1</v>
      </c>
      <c r="G170" s="74">
        <f t="shared" si="112"/>
        <v>752</v>
      </c>
      <c r="H170" s="75">
        <f t="shared" si="112"/>
        <v>6108</v>
      </c>
      <c r="I170" s="88">
        <f t="shared" si="98"/>
        <v>0</v>
      </c>
      <c r="J170" s="78">
        <f t="shared" si="99"/>
        <v>0</v>
      </c>
      <c r="K170" s="78">
        <f t="shared" si="100"/>
        <v>0</v>
      </c>
      <c r="L170" s="78">
        <f t="shared" si="101"/>
        <v>1.636929120969062E-4</v>
      </c>
      <c r="M170" s="78">
        <f t="shared" ca="1" si="102"/>
        <v>0.12</v>
      </c>
      <c r="N170" s="78">
        <f t="shared" ca="1" si="103"/>
        <v>2.0129973054366788E-2</v>
      </c>
      <c r="O170" s="78">
        <f t="shared" si="104"/>
        <v>5.0000000000000001E-4</v>
      </c>
      <c r="P170" s="13" t="s">
        <v>184</v>
      </c>
      <c r="Q170" s="8">
        <v>112</v>
      </c>
      <c r="R170" s="13">
        <v>102</v>
      </c>
      <c r="S170" s="89">
        <f t="shared" si="82"/>
        <v>112</v>
      </c>
      <c r="T170" s="75">
        <f t="shared" si="83"/>
        <v>102</v>
      </c>
      <c r="U170" s="90">
        <f t="shared" si="84"/>
        <v>84.224000000000004</v>
      </c>
      <c r="V170" s="82">
        <f t="shared" si="85"/>
        <v>623.01599999999996</v>
      </c>
      <c r="W170" s="8"/>
      <c r="X170" s="8"/>
      <c r="Y170" s="23"/>
      <c r="Z170" s="23"/>
      <c r="AA170" s="23"/>
      <c r="AB170" s="12"/>
      <c r="AC170" s="91">
        <f t="shared" si="93"/>
        <v>0</v>
      </c>
      <c r="AD170" s="75">
        <f t="shared" si="94"/>
        <v>0</v>
      </c>
      <c r="AE170" s="88">
        <f t="shared" si="87"/>
        <v>0</v>
      </c>
      <c r="AF170" s="92">
        <f t="shared" si="88"/>
        <v>0</v>
      </c>
      <c r="AG170" s="93">
        <f t="shared" si="89"/>
        <v>0</v>
      </c>
      <c r="AH170" s="93">
        <f t="shared" si="90"/>
        <v>0</v>
      </c>
      <c r="AI170" s="78">
        <f t="shared" si="91"/>
        <v>0</v>
      </c>
      <c r="AJ170" s="92">
        <f t="shared" si="95"/>
        <v>0</v>
      </c>
      <c r="AK170" s="78">
        <f t="shared" si="96"/>
        <v>0</v>
      </c>
      <c r="AL170" s="11"/>
      <c r="AM170" s="14"/>
      <c r="AN170" s="11"/>
      <c r="AO170" s="15"/>
      <c r="AP170" s="11"/>
      <c r="AQ170" s="11"/>
      <c r="AR170" s="11"/>
      <c r="AS170" s="75" t="str">
        <f t="shared" si="105"/>
        <v/>
      </c>
      <c r="AT170" s="75" t="str">
        <f t="shared" ca="1" si="106"/>
        <v/>
      </c>
      <c r="AU170" s="75" t="str">
        <f t="shared" si="107"/>
        <v/>
      </c>
      <c r="AV170" s="75" t="str">
        <f t="shared" ca="1" si="108"/>
        <v/>
      </c>
      <c r="AW170" s="169"/>
      <c r="AX170" s="169"/>
      <c r="AY170" s="75" t="str">
        <f t="shared" si="109"/>
        <v/>
      </c>
      <c r="AZ170" s="169"/>
      <c r="BA170" s="169"/>
      <c r="BB170" s="75" t="str">
        <f t="shared" si="110"/>
        <v/>
      </c>
      <c r="BC170" s="11"/>
      <c r="BH170" s="52"/>
      <c r="BI170" s="52"/>
      <c r="BJ170" s="52"/>
      <c r="BK170" s="52"/>
      <c r="BL170" s="52"/>
      <c r="BM170" s="52"/>
      <c r="BQ170" s="27"/>
      <c r="BR170" s="27"/>
      <c r="BS170" s="27"/>
      <c r="BT170" s="27"/>
      <c r="BU170" s="27"/>
      <c r="BV170" s="27"/>
      <c r="BW170" s="54"/>
      <c r="BX170" s="26"/>
      <c r="BY170" s="54"/>
      <c r="BZ170" s="26"/>
      <c r="CA170" s="26"/>
      <c r="CB170" s="26"/>
    </row>
    <row r="171" spans="1:80" ht="17.45" customHeight="1" thickBot="1">
      <c r="A171" s="94">
        <f t="shared" si="111"/>
        <v>23.700000000000003</v>
      </c>
      <c r="B171" s="180">
        <f t="shared" si="92"/>
        <v>45912</v>
      </c>
      <c r="C171" s="16"/>
      <c r="D171" s="17"/>
      <c r="E171" s="18">
        <v>1</v>
      </c>
      <c r="F171" s="17"/>
      <c r="G171" s="96">
        <f t="shared" si="112"/>
        <v>751</v>
      </c>
      <c r="H171" s="97">
        <f t="shared" si="112"/>
        <v>6108</v>
      </c>
      <c r="I171" s="98">
        <f t="shared" si="98"/>
        <v>0</v>
      </c>
      <c r="J171" s="99">
        <f t="shared" si="99"/>
        <v>1.3297872340425532E-3</v>
      </c>
      <c r="K171" s="99">
        <f t="shared" si="100"/>
        <v>0</v>
      </c>
      <c r="L171" s="99">
        <f t="shared" si="101"/>
        <v>0</v>
      </c>
      <c r="M171" s="99">
        <f t="shared" ca="1" si="102"/>
        <v>0.12114285714285715</v>
      </c>
      <c r="N171" s="99">
        <f t="shared" ca="1" si="103"/>
        <v>2.0129973054366788E-2</v>
      </c>
      <c r="O171" s="99">
        <f t="shared" si="104"/>
        <v>5.0000000000000001E-4</v>
      </c>
      <c r="P171" s="19" t="s">
        <v>184</v>
      </c>
      <c r="Q171" s="16">
        <v>112</v>
      </c>
      <c r="R171" s="19">
        <v>102</v>
      </c>
      <c r="S171" s="89">
        <f t="shared" si="82"/>
        <v>112</v>
      </c>
      <c r="T171" s="75">
        <f t="shared" si="83"/>
        <v>102</v>
      </c>
      <c r="U171" s="100">
        <f t="shared" si="84"/>
        <v>84.111999999999995</v>
      </c>
      <c r="V171" s="101">
        <f t="shared" si="85"/>
        <v>623.01599999999996</v>
      </c>
      <c r="W171" s="16"/>
      <c r="X171" s="16"/>
      <c r="Y171" s="23"/>
      <c r="Z171" s="23"/>
      <c r="AA171" s="23"/>
      <c r="AB171" s="12"/>
      <c r="AC171" s="102">
        <f t="shared" si="93"/>
        <v>0</v>
      </c>
      <c r="AD171" s="97">
        <f t="shared" si="94"/>
        <v>0</v>
      </c>
      <c r="AE171" s="98">
        <f t="shared" si="87"/>
        <v>0</v>
      </c>
      <c r="AF171" s="103">
        <f t="shared" si="88"/>
        <v>0</v>
      </c>
      <c r="AG171" s="104">
        <f t="shared" si="89"/>
        <v>0</v>
      </c>
      <c r="AH171" s="104">
        <f t="shared" si="90"/>
        <v>0</v>
      </c>
      <c r="AI171" s="99">
        <f t="shared" si="91"/>
        <v>0</v>
      </c>
      <c r="AJ171" s="103">
        <f t="shared" si="95"/>
        <v>0</v>
      </c>
      <c r="AK171" s="99">
        <f t="shared" si="96"/>
        <v>0</v>
      </c>
      <c r="AL171" s="17"/>
      <c r="AM171" s="20"/>
      <c r="AN171" s="17"/>
      <c r="AO171" s="21"/>
      <c r="AP171" s="17"/>
      <c r="AQ171" s="17"/>
      <c r="AR171" s="17"/>
      <c r="AS171" s="97" t="str">
        <f t="shared" si="105"/>
        <v/>
      </c>
      <c r="AT171" s="97" t="str">
        <f t="shared" ca="1" si="106"/>
        <v/>
      </c>
      <c r="AU171" s="97" t="str">
        <f t="shared" si="107"/>
        <v/>
      </c>
      <c r="AV171" s="97" t="str">
        <f t="shared" ca="1" si="108"/>
        <v/>
      </c>
      <c r="AW171" s="167"/>
      <c r="AX171" s="167"/>
      <c r="AY171" s="97" t="str">
        <f t="shared" si="109"/>
        <v/>
      </c>
      <c r="AZ171" s="167"/>
      <c r="BA171" s="167"/>
      <c r="BB171" s="97" t="str">
        <f t="shared" si="110"/>
        <v/>
      </c>
      <c r="BC171" s="17"/>
      <c r="BH171" s="52"/>
      <c r="BI171" s="52"/>
      <c r="BJ171" s="52"/>
      <c r="BK171" s="52"/>
      <c r="BL171" s="52"/>
      <c r="BM171" s="52"/>
      <c r="BQ171" s="27"/>
      <c r="BR171" s="27"/>
      <c r="BS171" s="27"/>
      <c r="BT171" s="27"/>
      <c r="BU171" s="27"/>
      <c r="BV171" s="27"/>
      <c r="BW171" s="54"/>
      <c r="BX171" s="26"/>
      <c r="BY171" s="54"/>
      <c r="BZ171" s="26"/>
      <c r="CA171" s="26"/>
      <c r="CB171" s="26"/>
    </row>
    <row r="172" spans="1:80" ht="17.45" customHeight="1" thickTop="1">
      <c r="A172" s="105">
        <f>A165+1</f>
        <v>24.1</v>
      </c>
      <c r="B172" s="178">
        <f>B171+1</f>
        <v>45913</v>
      </c>
      <c r="C172" s="4"/>
      <c r="D172" s="5"/>
      <c r="E172" s="6"/>
      <c r="F172" s="5">
        <v>1</v>
      </c>
      <c r="G172" s="74">
        <f t="shared" ref="G172:H187" si="113">G171-E172-C172</f>
        <v>751</v>
      </c>
      <c r="H172" s="75">
        <f t="shared" si="113"/>
        <v>6107</v>
      </c>
      <c r="I172" s="76">
        <f t="shared" si="98"/>
        <v>0</v>
      </c>
      <c r="J172" s="77">
        <f t="shared" si="99"/>
        <v>0</v>
      </c>
      <c r="K172" s="77">
        <f t="shared" si="100"/>
        <v>0</v>
      </c>
      <c r="L172" s="77">
        <f t="shared" si="101"/>
        <v>1.6371971185330714E-4</v>
      </c>
      <c r="M172" s="78">
        <f t="shared" ca="1" si="102"/>
        <v>0.12114285714285715</v>
      </c>
      <c r="N172" s="78">
        <f t="shared" ca="1" si="103"/>
        <v>2.0288476779204319E-2</v>
      </c>
      <c r="O172" s="78">
        <f t="shared" si="104"/>
        <v>5.0000000000000001E-4</v>
      </c>
      <c r="P172" s="13" t="s">
        <v>184</v>
      </c>
      <c r="Q172" s="8">
        <v>112</v>
      </c>
      <c r="R172" s="13">
        <v>102</v>
      </c>
      <c r="S172" s="79">
        <f t="shared" si="82"/>
        <v>112</v>
      </c>
      <c r="T172" s="80">
        <f t="shared" si="83"/>
        <v>102</v>
      </c>
      <c r="U172" s="90">
        <f t="shared" si="84"/>
        <v>84.111999999999995</v>
      </c>
      <c r="V172" s="82">
        <f t="shared" si="85"/>
        <v>622.91399999999999</v>
      </c>
      <c r="W172" s="4"/>
      <c r="X172" s="4"/>
      <c r="Y172" s="22"/>
      <c r="Z172" s="22"/>
      <c r="AA172" s="22"/>
      <c r="AB172" s="6"/>
      <c r="AC172" s="83">
        <f t="shared" si="93"/>
        <v>0</v>
      </c>
      <c r="AD172" s="80">
        <f t="shared" si="94"/>
        <v>0</v>
      </c>
      <c r="AE172" s="76">
        <f t="shared" si="87"/>
        <v>0</v>
      </c>
      <c r="AF172" s="84">
        <f t="shared" si="88"/>
        <v>0</v>
      </c>
      <c r="AG172" s="85">
        <f t="shared" si="89"/>
        <v>0</v>
      </c>
      <c r="AH172" s="85">
        <f t="shared" si="90"/>
        <v>0</v>
      </c>
      <c r="AI172" s="77">
        <f t="shared" si="91"/>
        <v>0</v>
      </c>
      <c r="AJ172" s="84">
        <f t="shared" si="95"/>
        <v>0</v>
      </c>
      <c r="AK172" s="77">
        <f t="shared" si="96"/>
        <v>0</v>
      </c>
      <c r="AL172" s="5">
        <v>3562</v>
      </c>
      <c r="AM172" s="9">
        <v>0.66400000000000003</v>
      </c>
      <c r="AN172" s="5">
        <v>2555</v>
      </c>
      <c r="AO172" s="10">
        <v>0.73299999999999998</v>
      </c>
      <c r="AP172" s="5"/>
      <c r="AQ172" s="5"/>
      <c r="AR172" s="5"/>
      <c r="AS172" s="80" t="str">
        <f t="shared" si="105"/>
        <v/>
      </c>
      <c r="AT172" s="80" t="str">
        <f t="shared" ca="1" si="106"/>
        <v/>
      </c>
      <c r="AU172" s="80" t="str">
        <f t="shared" si="107"/>
        <v/>
      </c>
      <c r="AV172" s="80" t="str">
        <f t="shared" ca="1" si="108"/>
        <v/>
      </c>
      <c r="AW172" s="165"/>
      <c r="AX172" s="165"/>
      <c r="AY172" s="80" t="str">
        <f t="shared" si="109"/>
        <v/>
      </c>
      <c r="AZ172" s="165"/>
      <c r="BA172" s="165"/>
      <c r="BB172" s="80" t="str">
        <f t="shared" si="110"/>
        <v/>
      </c>
      <c r="BC172" s="5"/>
      <c r="BH172" s="52"/>
      <c r="BI172" s="52"/>
      <c r="BJ172" s="52"/>
      <c r="BK172" s="52"/>
      <c r="BL172" s="52"/>
      <c r="BM172" s="52"/>
      <c r="BQ172" s="27"/>
      <c r="BR172" s="27"/>
      <c r="BS172" s="27"/>
      <c r="BT172" s="27"/>
      <c r="BU172" s="27"/>
      <c r="BV172" s="27"/>
      <c r="BW172" s="54"/>
      <c r="BX172" s="26"/>
      <c r="BY172" s="54"/>
      <c r="BZ172" s="26"/>
      <c r="CA172" s="26"/>
      <c r="CB172" s="26"/>
    </row>
    <row r="173" spans="1:80" ht="17.45" customHeight="1">
      <c r="A173" s="94">
        <f t="shared" si="111"/>
        <v>24.2</v>
      </c>
      <c r="B173" s="179">
        <f t="shared" si="92"/>
        <v>45914</v>
      </c>
      <c r="C173" s="8"/>
      <c r="D173" s="11"/>
      <c r="E173" s="12"/>
      <c r="F173" s="11"/>
      <c r="G173" s="74">
        <f t="shared" si="113"/>
        <v>751</v>
      </c>
      <c r="H173" s="75">
        <f t="shared" si="113"/>
        <v>6107</v>
      </c>
      <c r="I173" s="88">
        <f t="shared" si="98"/>
        <v>0</v>
      </c>
      <c r="J173" s="78">
        <f t="shared" si="99"/>
        <v>0</v>
      </c>
      <c r="K173" s="78">
        <f t="shared" si="100"/>
        <v>0</v>
      </c>
      <c r="L173" s="78">
        <f t="shared" si="101"/>
        <v>0</v>
      </c>
      <c r="M173" s="78">
        <f t="shared" ca="1" si="102"/>
        <v>0.12114285714285715</v>
      </c>
      <c r="N173" s="78">
        <f t="shared" ca="1" si="103"/>
        <v>2.0288476779204319E-2</v>
      </c>
      <c r="O173" s="78">
        <f t="shared" si="104"/>
        <v>5.0000000000000001E-4</v>
      </c>
      <c r="P173" s="13" t="s">
        <v>184</v>
      </c>
      <c r="Q173" s="8">
        <v>112</v>
      </c>
      <c r="R173" s="13">
        <v>102</v>
      </c>
      <c r="S173" s="89">
        <f t="shared" si="82"/>
        <v>112</v>
      </c>
      <c r="T173" s="75">
        <f t="shared" si="83"/>
        <v>102</v>
      </c>
      <c r="U173" s="90">
        <f t="shared" si="84"/>
        <v>84.111999999999995</v>
      </c>
      <c r="V173" s="82">
        <f t="shared" si="85"/>
        <v>622.91399999999999</v>
      </c>
      <c r="W173" s="8"/>
      <c r="X173" s="8"/>
      <c r="Y173" s="23"/>
      <c r="Z173" s="23"/>
      <c r="AA173" s="23"/>
      <c r="AB173" s="12"/>
      <c r="AC173" s="91">
        <f t="shared" si="93"/>
        <v>0</v>
      </c>
      <c r="AD173" s="75">
        <f t="shared" si="94"/>
        <v>0</v>
      </c>
      <c r="AE173" s="88">
        <f t="shared" si="87"/>
        <v>0</v>
      </c>
      <c r="AF173" s="92">
        <f t="shared" si="88"/>
        <v>0</v>
      </c>
      <c r="AG173" s="93">
        <f t="shared" si="89"/>
        <v>0</v>
      </c>
      <c r="AH173" s="93">
        <f t="shared" si="90"/>
        <v>0</v>
      </c>
      <c r="AI173" s="78">
        <f t="shared" si="91"/>
        <v>0</v>
      </c>
      <c r="AJ173" s="92">
        <f t="shared" si="95"/>
        <v>0</v>
      </c>
      <c r="AK173" s="78">
        <f t="shared" si="96"/>
        <v>0</v>
      </c>
      <c r="AL173" s="11"/>
      <c r="AM173" s="14"/>
      <c r="AN173" s="11">
        <v>2735</v>
      </c>
      <c r="AO173" s="15">
        <v>0.76700000000000002</v>
      </c>
      <c r="AP173" s="11"/>
      <c r="AQ173" s="11"/>
      <c r="AR173" s="11"/>
      <c r="AS173" s="75" t="str">
        <f t="shared" si="105"/>
        <v/>
      </c>
      <c r="AT173" s="75" t="str">
        <f t="shared" ca="1" si="106"/>
        <v/>
      </c>
      <c r="AU173" s="75" t="str">
        <f t="shared" si="107"/>
        <v/>
      </c>
      <c r="AV173" s="75" t="str">
        <f t="shared" ca="1" si="108"/>
        <v/>
      </c>
      <c r="AW173" s="169"/>
      <c r="AX173" s="169"/>
      <c r="AY173" s="75" t="str">
        <f t="shared" si="109"/>
        <v/>
      </c>
      <c r="AZ173" s="169"/>
      <c r="BA173" s="169"/>
      <c r="BB173" s="75" t="str">
        <f t="shared" si="110"/>
        <v/>
      </c>
      <c r="BC173" s="11"/>
      <c r="BH173" s="52"/>
      <c r="BI173" s="52"/>
      <c r="BJ173" s="52"/>
      <c r="BK173" s="52"/>
      <c r="BL173" s="52"/>
      <c r="BM173" s="52"/>
      <c r="BQ173" s="27"/>
      <c r="BR173" s="27"/>
      <c r="BS173" s="27"/>
      <c r="BT173" s="27"/>
      <c r="BU173" s="27"/>
      <c r="BV173" s="27"/>
      <c r="BW173" s="54"/>
      <c r="BX173" s="26"/>
      <c r="BY173" s="54"/>
      <c r="BZ173" s="26"/>
      <c r="CA173" s="26"/>
      <c r="CB173" s="26"/>
    </row>
    <row r="174" spans="1:80" ht="17.45" customHeight="1">
      <c r="A174" s="86">
        <f t="shared" si="111"/>
        <v>24.3</v>
      </c>
      <c r="B174" s="179">
        <f t="shared" si="92"/>
        <v>45915</v>
      </c>
      <c r="C174" s="8"/>
      <c r="D174" s="11"/>
      <c r="E174" s="12"/>
      <c r="F174" s="11"/>
      <c r="G174" s="74">
        <f t="shared" si="113"/>
        <v>751</v>
      </c>
      <c r="H174" s="75">
        <f t="shared" si="113"/>
        <v>6107</v>
      </c>
      <c r="I174" s="88">
        <f t="shared" si="98"/>
        <v>0</v>
      </c>
      <c r="J174" s="78">
        <f t="shared" si="99"/>
        <v>0</v>
      </c>
      <c r="K174" s="78">
        <f t="shared" si="100"/>
        <v>0</v>
      </c>
      <c r="L174" s="78">
        <f t="shared" si="101"/>
        <v>0</v>
      </c>
      <c r="M174" s="78">
        <f t="shared" ca="1" si="102"/>
        <v>0.12114285714285715</v>
      </c>
      <c r="N174" s="78">
        <f t="shared" ca="1" si="103"/>
        <v>2.0288476779204319E-2</v>
      </c>
      <c r="O174" s="78">
        <f t="shared" si="104"/>
        <v>5.0000000000000001E-4</v>
      </c>
      <c r="P174" s="13" t="s">
        <v>184</v>
      </c>
      <c r="Q174" s="8">
        <v>112</v>
      </c>
      <c r="R174" s="13">
        <v>102</v>
      </c>
      <c r="S174" s="89">
        <f t="shared" si="82"/>
        <v>112</v>
      </c>
      <c r="T174" s="75">
        <f t="shared" si="83"/>
        <v>102</v>
      </c>
      <c r="U174" s="90">
        <f t="shared" si="84"/>
        <v>84.111999999999995</v>
      </c>
      <c r="V174" s="82">
        <f t="shared" si="85"/>
        <v>622.91399999999999</v>
      </c>
      <c r="W174" s="8"/>
      <c r="X174" s="8"/>
      <c r="Y174" s="23"/>
      <c r="Z174" s="23"/>
      <c r="AA174" s="23"/>
      <c r="AB174" s="12"/>
      <c r="AC174" s="91">
        <f t="shared" si="93"/>
        <v>0</v>
      </c>
      <c r="AD174" s="75">
        <f t="shared" si="94"/>
        <v>0</v>
      </c>
      <c r="AE174" s="88">
        <f t="shared" si="87"/>
        <v>0</v>
      </c>
      <c r="AF174" s="92">
        <f t="shared" si="88"/>
        <v>0</v>
      </c>
      <c r="AG174" s="93">
        <f t="shared" si="89"/>
        <v>0</v>
      </c>
      <c r="AH174" s="93">
        <f t="shared" si="90"/>
        <v>0</v>
      </c>
      <c r="AI174" s="78">
        <f t="shared" si="91"/>
        <v>0</v>
      </c>
      <c r="AJ174" s="92">
        <f t="shared" si="95"/>
        <v>0</v>
      </c>
      <c r="AK174" s="78">
        <f t="shared" si="96"/>
        <v>0</v>
      </c>
      <c r="AL174" s="11"/>
      <c r="AM174" s="14"/>
      <c r="AN174" s="11">
        <v>2632</v>
      </c>
      <c r="AO174" s="15">
        <v>0.6</v>
      </c>
      <c r="AP174" s="11"/>
      <c r="AQ174" s="11"/>
      <c r="AR174" s="11"/>
      <c r="AS174" s="75" t="str">
        <f t="shared" si="105"/>
        <v/>
      </c>
      <c r="AT174" s="75" t="str">
        <f t="shared" ca="1" si="106"/>
        <v/>
      </c>
      <c r="AU174" s="75" t="str">
        <f t="shared" si="107"/>
        <v/>
      </c>
      <c r="AV174" s="75" t="str">
        <f t="shared" ca="1" si="108"/>
        <v/>
      </c>
      <c r="AW174" s="169"/>
      <c r="AX174" s="169"/>
      <c r="AY174" s="75" t="str">
        <f t="shared" si="109"/>
        <v/>
      </c>
      <c r="AZ174" s="169"/>
      <c r="BA174" s="169"/>
      <c r="BB174" s="75" t="str">
        <f t="shared" si="110"/>
        <v/>
      </c>
      <c r="BC174" s="11"/>
      <c r="BH174" s="52"/>
      <c r="BI174" s="52"/>
      <c r="BJ174" s="52"/>
      <c r="BK174" s="52"/>
      <c r="BL174" s="52"/>
      <c r="BM174" s="52"/>
      <c r="BQ174" s="27"/>
      <c r="BR174" s="27"/>
      <c r="BS174" s="27"/>
      <c r="BT174" s="27"/>
      <c r="BU174" s="27"/>
      <c r="BV174" s="27"/>
      <c r="BW174" s="54"/>
      <c r="BX174" s="26"/>
      <c r="BY174" s="54"/>
      <c r="BZ174" s="26"/>
      <c r="CA174" s="26"/>
      <c r="CB174" s="26"/>
    </row>
    <row r="175" spans="1:80" ht="17.45" customHeight="1">
      <c r="A175" s="94">
        <f t="shared" si="111"/>
        <v>24.4</v>
      </c>
      <c r="B175" s="179">
        <f t="shared" si="92"/>
        <v>45916</v>
      </c>
      <c r="C175" s="8"/>
      <c r="D175" s="11"/>
      <c r="E175" s="12"/>
      <c r="F175" s="11"/>
      <c r="G175" s="74">
        <f t="shared" si="113"/>
        <v>751</v>
      </c>
      <c r="H175" s="75">
        <f t="shared" si="113"/>
        <v>6107</v>
      </c>
      <c r="I175" s="88">
        <f t="shared" si="98"/>
        <v>0</v>
      </c>
      <c r="J175" s="78">
        <f t="shared" si="99"/>
        <v>0</v>
      </c>
      <c r="K175" s="78">
        <f t="shared" si="100"/>
        <v>0</v>
      </c>
      <c r="L175" s="78">
        <f t="shared" si="101"/>
        <v>0</v>
      </c>
      <c r="M175" s="78">
        <f t="shared" ca="1" si="102"/>
        <v>0.12114285714285715</v>
      </c>
      <c r="N175" s="78">
        <f t="shared" ca="1" si="103"/>
        <v>2.0288476779204319E-2</v>
      </c>
      <c r="O175" s="78">
        <f t="shared" si="104"/>
        <v>5.0000000000000001E-4</v>
      </c>
      <c r="P175" s="13" t="s">
        <v>184</v>
      </c>
      <c r="Q175" s="8">
        <v>112</v>
      </c>
      <c r="R175" s="13">
        <v>102</v>
      </c>
      <c r="S175" s="89">
        <f t="shared" si="82"/>
        <v>112</v>
      </c>
      <c r="T175" s="75">
        <f t="shared" si="83"/>
        <v>102</v>
      </c>
      <c r="U175" s="90">
        <f t="shared" si="84"/>
        <v>84.111999999999995</v>
      </c>
      <c r="V175" s="82">
        <f t="shared" si="85"/>
        <v>622.91399999999999</v>
      </c>
      <c r="W175" s="8"/>
      <c r="X175" s="8"/>
      <c r="Y175" s="23"/>
      <c r="Z175" s="23"/>
      <c r="AA175" s="23"/>
      <c r="AB175" s="12"/>
      <c r="AC175" s="91">
        <f t="shared" si="93"/>
        <v>0</v>
      </c>
      <c r="AD175" s="75">
        <f t="shared" si="94"/>
        <v>0</v>
      </c>
      <c r="AE175" s="88">
        <f t="shared" si="87"/>
        <v>0</v>
      </c>
      <c r="AF175" s="92">
        <f t="shared" si="88"/>
        <v>0</v>
      </c>
      <c r="AG175" s="93">
        <f t="shared" si="89"/>
        <v>0</v>
      </c>
      <c r="AH175" s="93">
        <f t="shared" si="90"/>
        <v>0</v>
      </c>
      <c r="AI175" s="78">
        <f t="shared" si="91"/>
        <v>0</v>
      </c>
      <c r="AJ175" s="92">
        <f t="shared" si="95"/>
        <v>0</v>
      </c>
      <c r="AK175" s="78">
        <f t="shared" si="96"/>
        <v>0</v>
      </c>
      <c r="AL175" s="11"/>
      <c r="AM175" s="14"/>
      <c r="AN175" s="11">
        <v>2720</v>
      </c>
      <c r="AO175" s="15">
        <v>0.75</v>
      </c>
      <c r="AP175" s="11"/>
      <c r="AQ175" s="11"/>
      <c r="AR175" s="11"/>
      <c r="AS175" s="75" t="str">
        <f t="shared" si="105"/>
        <v/>
      </c>
      <c r="AT175" s="75" t="str">
        <f t="shared" ca="1" si="106"/>
        <v/>
      </c>
      <c r="AU175" s="75" t="str">
        <f t="shared" si="107"/>
        <v/>
      </c>
      <c r="AV175" s="75" t="str">
        <f t="shared" ca="1" si="108"/>
        <v/>
      </c>
      <c r="AW175" s="169"/>
      <c r="AX175" s="169"/>
      <c r="AY175" s="75" t="str">
        <f t="shared" si="109"/>
        <v/>
      </c>
      <c r="AZ175" s="169"/>
      <c r="BA175" s="169"/>
      <c r="BB175" s="75" t="str">
        <f t="shared" si="110"/>
        <v/>
      </c>
      <c r="BC175" s="11"/>
      <c r="BH175" s="52"/>
      <c r="BI175" s="52"/>
      <c r="BJ175" s="52"/>
      <c r="BK175" s="52"/>
      <c r="BL175" s="52"/>
      <c r="BM175" s="52"/>
      <c r="BQ175" s="27"/>
      <c r="BR175" s="27"/>
      <c r="BS175" s="27"/>
      <c r="BT175" s="27"/>
      <c r="BU175" s="27"/>
      <c r="BV175" s="27"/>
      <c r="BW175" s="54"/>
      <c r="BX175" s="26"/>
      <c r="BY175" s="54"/>
      <c r="BZ175" s="26"/>
      <c r="CA175" s="26"/>
      <c r="CB175" s="26"/>
    </row>
    <row r="176" spans="1:80" ht="17.45" customHeight="1">
      <c r="A176" s="86">
        <f t="shared" si="111"/>
        <v>24.5</v>
      </c>
      <c r="B176" s="179">
        <f t="shared" si="92"/>
        <v>45917</v>
      </c>
      <c r="C176" s="8"/>
      <c r="D176" s="11"/>
      <c r="E176" s="12">
        <v>1</v>
      </c>
      <c r="F176" s="11"/>
      <c r="G176" s="74">
        <f t="shared" si="113"/>
        <v>750</v>
      </c>
      <c r="H176" s="75">
        <f t="shared" si="113"/>
        <v>6107</v>
      </c>
      <c r="I176" s="88">
        <f t="shared" si="98"/>
        <v>0</v>
      </c>
      <c r="J176" s="78">
        <f t="shared" si="99"/>
        <v>1.3315579227696406E-3</v>
      </c>
      <c r="K176" s="78">
        <f t="shared" si="100"/>
        <v>0</v>
      </c>
      <c r="L176" s="78">
        <f t="shared" si="101"/>
        <v>0</v>
      </c>
      <c r="M176" s="78">
        <f t="shared" ca="1" si="102"/>
        <v>0.12228571428571429</v>
      </c>
      <c r="N176" s="78">
        <f t="shared" ca="1" si="103"/>
        <v>2.0288476779204319E-2</v>
      </c>
      <c r="O176" s="78">
        <f t="shared" si="104"/>
        <v>5.0000000000000001E-4</v>
      </c>
      <c r="P176" s="13" t="s">
        <v>184</v>
      </c>
      <c r="Q176" s="8">
        <v>115</v>
      </c>
      <c r="R176" s="13">
        <v>107</v>
      </c>
      <c r="S176" s="89">
        <f t="shared" si="82"/>
        <v>115</v>
      </c>
      <c r="T176" s="75">
        <f t="shared" si="83"/>
        <v>107</v>
      </c>
      <c r="U176" s="90">
        <f t="shared" si="84"/>
        <v>86.25</v>
      </c>
      <c r="V176" s="82">
        <f t="shared" si="85"/>
        <v>653.44899999999996</v>
      </c>
      <c r="W176" s="8"/>
      <c r="X176" s="8"/>
      <c r="Y176" s="23"/>
      <c r="Z176" s="23"/>
      <c r="AA176" s="23"/>
      <c r="AB176" s="12"/>
      <c r="AC176" s="91">
        <f t="shared" si="93"/>
        <v>0</v>
      </c>
      <c r="AD176" s="75">
        <f t="shared" si="94"/>
        <v>0</v>
      </c>
      <c r="AE176" s="88">
        <f t="shared" si="87"/>
        <v>0</v>
      </c>
      <c r="AF176" s="92">
        <f t="shared" si="88"/>
        <v>0</v>
      </c>
      <c r="AG176" s="93">
        <f t="shared" si="89"/>
        <v>0</v>
      </c>
      <c r="AH176" s="93">
        <f t="shared" si="90"/>
        <v>0</v>
      </c>
      <c r="AI176" s="78">
        <f t="shared" si="91"/>
        <v>0</v>
      </c>
      <c r="AJ176" s="92">
        <f t="shared" si="95"/>
        <v>0</v>
      </c>
      <c r="AK176" s="78">
        <f t="shared" si="96"/>
        <v>0</v>
      </c>
      <c r="AL176" s="11"/>
      <c r="AM176" s="14"/>
      <c r="AN176" s="11">
        <v>2632</v>
      </c>
      <c r="AO176" s="15">
        <v>0.55000000000000004</v>
      </c>
      <c r="AP176" s="11"/>
      <c r="AQ176" s="11"/>
      <c r="AR176" s="11"/>
      <c r="AS176" s="75" t="str">
        <f t="shared" si="105"/>
        <v/>
      </c>
      <c r="AT176" s="75" t="str">
        <f t="shared" ca="1" si="106"/>
        <v/>
      </c>
      <c r="AU176" s="75" t="str">
        <f t="shared" si="107"/>
        <v/>
      </c>
      <c r="AV176" s="75" t="str">
        <f t="shared" ca="1" si="108"/>
        <v/>
      </c>
      <c r="AW176" s="169"/>
      <c r="AX176" s="169"/>
      <c r="AY176" s="75" t="str">
        <f t="shared" si="109"/>
        <v/>
      </c>
      <c r="AZ176" s="169"/>
      <c r="BA176" s="169"/>
      <c r="BB176" s="75" t="str">
        <f t="shared" si="110"/>
        <v/>
      </c>
      <c r="BC176" s="11"/>
      <c r="BH176" s="52"/>
      <c r="BI176" s="52"/>
      <c r="BJ176" s="52"/>
      <c r="BK176" s="52"/>
      <c r="BL176" s="52"/>
      <c r="BM176" s="52"/>
      <c r="BQ176" s="27"/>
      <c r="BR176" s="27"/>
      <c r="BS176" s="27"/>
      <c r="BT176" s="27"/>
      <c r="BU176" s="27"/>
      <c r="BV176" s="27"/>
      <c r="BW176" s="54"/>
      <c r="BX176" s="26"/>
      <c r="BY176" s="54"/>
      <c r="BZ176" s="26"/>
      <c r="CA176" s="26"/>
      <c r="CB176" s="26"/>
    </row>
    <row r="177" spans="1:80" ht="17.45" customHeight="1">
      <c r="A177" s="94">
        <f t="shared" si="111"/>
        <v>24.6</v>
      </c>
      <c r="B177" s="179">
        <f t="shared" si="92"/>
        <v>45918</v>
      </c>
      <c r="C177" s="8"/>
      <c r="D177" s="11"/>
      <c r="E177" s="12"/>
      <c r="F177" s="11"/>
      <c r="G177" s="74">
        <f t="shared" si="113"/>
        <v>750</v>
      </c>
      <c r="H177" s="75">
        <f t="shared" si="113"/>
        <v>6107</v>
      </c>
      <c r="I177" s="88">
        <f t="shared" si="98"/>
        <v>0</v>
      </c>
      <c r="J177" s="78">
        <f t="shared" si="99"/>
        <v>0</v>
      </c>
      <c r="K177" s="78">
        <f t="shared" si="100"/>
        <v>0</v>
      </c>
      <c r="L177" s="78">
        <f t="shared" si="101"/>
        <v>0</v>
      </c>
      <c r="M177" s="78">
        <f t="shared" ca="1" si="102"/>
        <v>0.12228571428571429</v>
      </c>
      <c r="N177" s="78">
        <f t="shared" ca="1" si="103"/>
        <v>2.0288476779204319E-2</v>
      </c>
      <c r="O177" s="78">
        <f t="shared" si="104"/>
        <v>5.0000000000000001E-4</v>
      </c>
      <c r="P177" s="13" t="s">
        <v>184</v>
      </c>
      <c r="Q177" s="8">
        <v>115</v>
      </c>
      <c r="R177" s="13">
        <v>107</v>
      </c>
      <c r="S177" s="89">
        <f t="shared" si="82"/>
        <v>115</v>
      </c>
      <c r="T177" s="75">
        <f t="shared" si="83"/>
        <v>107</v>
      </c>
      <c r="U177" s="90">
        <f t="shared" si="84"/>
        <v>86.25</v>
      </c>
      <c r="V177" s="82">
        <f t="shared" si="85"/>
        <v>653.44899999999996</v>
      </c>
      <c r="W177" s="8"/>
      <c r="X177" s="8"/>
      <c r="Y177" s="23"/>
      <c r="Z177" s="23"/>
      <c r="AA177" s="23"/>
      <c r="AB177" s="12"/>
      <c r="AC177" s="91">
        <f t="shared" si="93"/>
        <v>0</v>
      </c>
      <c r="AD177" s="75">
        <f t="shared" si="94"/>
        <v>0</v>
      </c>
      <c r="AE177" s="88">
        <f t="shared" si="87"/>
        <v>0</v>
      </c>
      <c r="AF177" s="92">
        <f t="shared" si="88"/>
        <v>0</v>
      </c>
      <c r="AG177" s="93">
        <f t="shared" si="89"/>
        <v>0</v>
      </c>
      <c r="AH177" s="93">
        <f t="shared" si="90"/>
        <v>0</v>
      </c>
      <c r="AI177" s="78">
        <f t="shared" si="91"/>
        <v>0</v>
      </c>
      <c r="AJ177" s="92">
        <f t="shared" si="95"/>
        <v>0</v>
      </c>
      <c r="AK177" s="78">
        <f t="shared" si="96"/>
        <v>0</v>
      </c>
      <c r="AL177" s="11"/>
      <c r="AM177" s="14"/>
      <c r="AN177" s="11"/>
      <c r="AO177" s="15"/>
      <c r="AP177" s="11"/>
      <c r="AQ177" s="11"/>
      <c r="AR177" s="11"/>
      <c r="AS177" s="75" t="str">
        <f t="shared" si="105"/>
        <v/>
      </c>
      <c r="AT177" s="75" t="str">
        <f t="shared" ca="1" si="106"/>
        <v/>
      </c>
      <c r="AU177" s="75" t="str">
        <f t="shared" si="107"/>
        <v/>
      </c>
      <c r="AV177" s="75" t="str">
        <f t="shared" ca="1" si="108"/>
        <v/>
      </c>
      <c r="AW177" s="169"/>
      <c r="AX177" s="169"/>
      <c r="AY177" s="75" t="str">
        <f t="shared" si="109"/>
        <v/>
      </c>
      <c r="AZ177" s="169"/>
      <c r="BA177" s="169"/>
      <c r="BB177" s="75" t="str">
        <f t="shared" si="110"/>
        <v/>
      </c>
      <c r="BC177" s="11"/>
      <c r="BH177" s="52"/>
      <c r="BI177" s="52"/>
      <c r="BJ177" s="52"/>
      <c r="BK177" s="52"/>
      <c r="BL177" s="52"/>
      <c r="BM177" s="52"/>
      <c r="BQ177" s="27"/>
      <c r="BR177" s="27"/>
      <c r="BS177" s="27"/>
      <c r="BT177" s="27"/>
      <c r="BU177" s="27"/>
      <c r="BV177" s="27"/>
      <c r="BW177" s="54"/>
      <c r="BX177" s="26"/>
      <c r="BY177" s="54"/>
      <c r="BZ177" s="26"/>
      <c r="CA177" s="26"/>
      <c r="CB177" s="26"/>
    </row>
    <row r="178" spans="1:80" ht="17.45" customHeight="1" thickBot="1">
      <c r="A178" s="86">
        <f t="shared" si="111"/>
        <v>24.700000000000003</v>
      </c>
      <c r="B178" s="180">
        <f t="shared" si="92"/>
        <v>45919</v>
      </c>
      <c r="C178" s="16"/>
      <c r="D178" s="17"/>
      <c r="E178" s="18">
        <v>2</v>
      </c>
      <c r="F178" s="17"/>
      <c r="G178" s="96">
        <f t="shared" si="113"/>
        <v>748</v>
      </c>
      <c r="H178" s="97">
        <f t="shared" si="113"/>
        <v>6107</v>
      </c>
      <c r="I178" s="98">
        <f t="shared" si="98"/>
        <v>0</v>
      </c>
      <c r="J178" s="99">
        <f t="shared" si="99"/>
        <v>2.6666666666666666E-3</v>
      </c>
      <c r="K178" s="99">
        <f t="shared" si="100"/>
        <v>0</v>
      </c>
      <c r="L178" s="99">
        <f t="shared" si="101"/>
        <v>0</v>
      </c>
      <c r="M178" s="99">
        <f t="shared" ca="1" si="102"/>
        <v>0.12457142857142857</v>
      </c>
      <c r="N178" s="99">
        <f t="shared" ca="1" si="103"/>
        <v>2.0288476779204319E-2</v>
      </c>
      <c r="O178" s="99">
        <f t="shared" si="104"/>
        <v>5.0000000000000001E-4</v>
      </c>
      <c r="P178" s="19" t="s">
        <v>184</v>
      </c>
      <c r="Q178" s="16">
        <v>115</v>
      </c>
      <c r="R178" s="19">
        <v>107</v>
      </c>
      <c r="S178" s="89">
        <f t="shared" si="82"/>
        <v>115</v>
      </c>
      <c r="T178" s="75">
        <f t="shared" si="83"/>
        <v>107</v>
      </c>
      <c r="U178" s="100">
        <f t="shared" si="84"/>
        <v>86.02</v>
      </c>
      <c r="V178" s="101">
        <f t="shared" si="85"/>
        <v>653.44899999999996</v>
      </c>
      <c r="W178" s="16"/>
      <c r="X178" s="16"/>
      <c r="Y178" s="23"/>
      <c r="Z178" s="23"/>
      <c r="AA178" s="23"/>
      <c r="AB178" s="12"/>
      <c r="AC178" s="102">
        <f t="shared" si="93"/>
        <v>0</v>
      </c>
      <c r="AD178" s="97">
        <f t="shared" si="94"/>
        <v>0</v>
      </c>
      <c r="AE178" s="98">
        <f t="shared" si="87"/>
        <v>0</v>
      </c>
      <c r="AF178" s="103">
        <f t="shared" si="88"/>
        <v>0</v>
      </c>
      <c r="AG178" s="104">
        <f t="shared" si="89"/>
        <v>0</v>
      </c>
      <c r="AH178" s="104">
        <f t="shared" si="90"/>
        <v>0</v>
      </c>
      <c r="AI178" s="99">
        <f t="shared" si="91"/>
        <v>0</v>
      </c>
      <c r="AJ178" s="103">
        <f t="shared" si="95"/>
        <v>0</v>
      </c>
      <c r="AK178" s="99">
        <f t="shared" si="96"/>
        <v>0</v>
      </c>
      <c r="AL178" s="17"/>
      <c r="AM178" s="20"/>
      <c r="AN178" s="17"/>
      <c r="AO178" s="21"/>
      <c r="AP178" s="17"/>
      <c r="AQ178" s="17"/>
      <c r="AR178" s="17"/>
      <c r="AS178" s="97" t="str">
        <f t="shared" si="105"/>
        <v/>
      </c>
      <c r="AT178" s="97" t="str">
        <f t="shared" ca="1" si="106"/>
        <v/>
      </c>
      <c r="AU178" s="97" t="str">
        <f t="shared" si="107"/>
        <v/>
      </c>
      <c r="AV178" s="97" t="str">
        <f t="shared" ca="1" si="108"/>
        <v/>
      </c>
      <c r="AW178" s="167"/>
      <c r="AX178" s="167"/>
      <c r="AY178" s="97" t="str">
        <f t="shared" si="109"/>
        <v/>
      </c>
      <c r="AZ178" s="167"/>
      <c r="BA178" s="167"/>
      <c r="BB178" s="97" t="str">
        <f t="shared" si="110"/>
        <v/>
      </c>
      <c r="BC178" s="17"/>
      <c r="BH178" s="52"/>
      <c r="BI178" s="52"/>
      <c r="BJ178" s="52"/>
      <c r="BK178" s="52"/>
      <c r="BL178" s="52"/>
      <c r="BM178" s="52"/>
      <c r="BQ178" s="27"/>
      <c r="BR178" s="27"/>
      <c r="BS178" s="27"/>
      <c r="BT178" s="27"/>
      <c r="BU178" s="27"/>
      <c r="BV178" s="27"/>
      <c r="BW178" s="54"/>
      <c r="BX178" s="26"/>
      <c r="BY178" s="54"/>
      <c r="BZ178" s="26"/>
      <c r="CA178" s="26"/>
      <c r="CB178" s="26"/>
    </row>
    <row r="179" spans="1:80" ht="17.45" customHeight="1" thickTop="1">
      <c r="A179" s="71">
        <f>A172+1</f>
        <v>25.1</v>
      </c>
      <c r="B179" s="178">
        <f>B178+1</f>
        <v>45920</v>
      </c>
      <c r="C179" s="4">
        <v>2</v>
      </c>
      <c r="D179" s="5">
        <v>29</v>
      </c>
      <c r="E179" s="6"/>
      <c r="F179" s="5"/>
      <c r="G179" s="74">
        <f t="shared" si="113"/>
        <v>746</v>
      </c>
      <c r="H179" s="75">
        <f t="shared" si="113"/>
        <v>6078</v>
      </c>
      <c r="I179" s="76">
        <f t="shared" si="98"/>
        <v>2.6737967914438501E-3</v>
      </c>
      <c r="J179" s="77">
        <f t="shared" si="99"/>
        <v>0</v>
      </c>
      <c r="K179" s="77">
        <f t="shared" si="100"/>
        <v>4.7486490912068118E-3</v>
      </c>
      <c r="L179" s="77">
        <f t="shared" si="101"/>
        <v>0</v>
      </c>
      <c r="M179" s="78">
        <f t="shared" ca="1" si="102"/>
        <v>0.12457142857142857</v>
      </c>
      <c r="N179" s="78">
        <f t="shared" ca="1" si="103"/>
        <v>2.0288476779204319E-2</v>
      </c>
      <c r="O179" s="78">
        <f t="shared" si="104"/>
        <v>5.0000000000000001E-4</v>
      </c>
      <c r="P179" s="13" t="s">
        <v>184</v>
      </c>
      <c r="Q179" s="8">
        <v>115</v>
      </c>
      <c r="R179" s="13">
        <v>107</v>
      </c>
      <c r="S179" s="79">
        <f t="shared" si="82"/>
        <v>115</v>
      </c>
      <c r="T179" s="80">
        <f t="shared" si="83"/>
        <v>107</v>
      </c>
      <c r="U179" s="90">
        <f t="shared" si="84"/>
        <v>85.79</v>
      </c>
      <c r="V179" s="82">
        <f t="shared" si="85"/>
        <v>650.346</v>
      </c>
      <c r="W179" s="4"/>
      <c r="X179" s="4"/>
      <c r="Y179" s="22"/>
      <c r="Z179" s="22"/>
      <c r="AA179" s="22"/>
      <c r="AB179" s="6"/>
      <c r="AC179" s="83">
        <f t="shared" si="93"/>
        <v>0</v>
      </c>
      <c r="AD179" s="80">
        <f t="shared" si="94"/>
        <v>0</v>
      </c>
      <c r="AE179" s="76">
        <f t="shared" si="87"/>
        <v>0</v>
      </c>
      <c r="AF179" s="84">
        <f t="shared" si="88"/>
        <v>0</v>
      </c>
      <c r="AG179" s="85">
        <f t="shared" si="89"/>
        <v>0</v>
      </c>
      <c r="AH179" s="85">
        <f t="shared" si="90"/>
        <v>0</v>
      </c>
      <c r="AI179" s="77">
        <f t="shared" si="91"/>
        <v>0</v>
      </c>
      <c r="AJ179" s="84">
        <f t="shared" si="95"/>
        <v>0</v>
      </c>
      <c r="AK179" s="77">
        <f t="shared" si="96"/>
        <v>0</v>
      </c>
      <c r="AL179" s="5">
        <v>3680</v>
      </c>
      <c r="AM179" s="9">
        <v>0.69299999999999995</v>
      </c>
      <c r="AN179" s="5">
        <v>2736</v>
      </c>
      <c r="AO179" s="10">
        <v>0.66700000000000004</v>
      </c>
      <c r="AP179" s="5"/>
      <c r="AQ179" s="5"/>
      <c r="AR179" s="5"/>
      <c r="AS179" s="80" t="str">
        <f t="shared" si="105"/>
        <v/>
      </c>
      <c r="AT179" s="80" t="str">
        <f t="shared" ca="1" si="106"/>
        <v/>
      </c>
      <c r="AU179" s="80" t="str">
        <f t="shared" si="107"/>
        <v/>
      </c>
      <c r="AV179" s="80" t="str">
        <f t="shared" ca="1" si="108"/>
        <v/>
      </c>
      <c r="AW179" s="165"/>
      <c r="AX179" s="165"/>
      <c r="AY179" s="80" t="str">
        <f t="shared" si="109"/>
        <v/>
      </c>
      <c r="AZ179" s="165"/>
      <c r="BA179" s="165"/>
      <c r="BB179" s="80" t="str">
        <f t="shared" si="110"/>
        <v/>
      </c>
      <c r="BC179" s="5"/>
      <c r="BH179" s="52"/>
      <c r="BI179" s="52"/>
      <c r="BJ179" s="52"/>
      <c r="BK179" s="52"/>
      <c r="BL179" s="52"/>
      <c r="BM179" s="52"/>
      <c r="BQ179" s="27"/>
      <c r="BR179" s="27"/>
      <c r="BS179" s="27"/>
      <c r="BT179" s="27"/>
      <c r="BU179" s="27"/>
      <c r="BV179" s="27"/>
      <c r="BW179" s="54"/>
      <c r="BX179" s="26"/>
      <c r="BY179" s="54"/>
      <c r="BZ179" s="26"/>
      <c r="CA179" s="26"/>
      <c r="CB179" s="26"/>
    </row>
    <row r="180" spans="1:80" ht="17.45" customHeight="1">
      <c r="A180" s="86">
        <f t="shared" si="111"/>
        <v>25.2</v>
      </c>
      <c r="B180" s="179">
        <f t="shared" si="92"/>
        <v>45921</v>
      </c>
      <c r="C180" s="8"/>
      <c r="D180" s="11"/>
      <c r="E180" s="12"/>
      <c r="F180" s="11">
        <v>1</v>
      </c>
      <c r="G180" s="74">
        <f t="shared" si="113"/>
        <v>746</v>
      </c>
      <c r="H180" s="75">
        <f t="shared" si="113"/>
        <v>6077</v>
      </c>
      <c r="I180" s="88">
        <f t="shared" si="98"/>
        <v>0</v>
      </c>
      <c r="J180" s="78">
        <f t="shared" si="99"/>
        <v>0</v>
      </c>
      <c r="K180" s="78">
        <f t="shared" si="100"/>
        <v>0</v>
      </c>
      <c r="L180" s="78">
        <f t="shared" si="101"/>
        <v>1.6452780519907864E-4</v>
      </c>
      <c r="M180" s="78">
        <f t="shared" ca="1" si="102"/>
        <v>0.12457142857142857</v>
      </c>
      <c r="N180" s="78">
        <f t="shared" ca="1" si="103"/>
        <v>2.0446980504041853E-2</v>
      </c>
      <c r="O180" s="78">
        <f t="shared" si="104"/>
        <v>5.0000000000000001E-4</v>
      </c>
      <c r="P180" s="13" t="s">
        <v>184</v>
      </c>
      <c r="Q180" s="8">
        <v>115</v>
      </c>
      <c r="R180" s="13">
        <v>107</v>
      </c>
      <c r="S180" s="89">
        <f t="shared" si="82"/>
        <v>115</v>
      </c>
      <c r="T180" s="75">
        <f t="shared" si="83"/>
        <v>107</v>
      </c>
      <c r="U180" s="90">
        <f t="shared" si="84"/>
        <v>85.79</v>
      </c>
      <c r="V180" s="82">
        <f t="shared" si="85"/>
        <v>650.23900000000003</v>
      </c>
      <c r="W180" s="8"/>
      <c r="X180" s="8"/>
      <c r="Y180" s="23"/>
      <c r="Z180" s="23"/>
      <c r="AA180" s="23"/>
      <c r="AB180" s="12"/>
      <c r="AC180" s="91">
        <f t="shared" si="93"/>
        <v>0</v>
      </c>
      <c r="AD180" s="75">
        <f t="shared" si="94"/>
        <v>0</v>
      </c>
      <c r="AE180" s="88">
        <f t="shared" si="87"/>
        <v>0</v>
      </c>
      <c r="AF180" s="92">
        <f t="shared" si="88"/>
        <v>0</v>
      </c>
      <c r="AG180" s="93">
        <f t="shared" si="89"/>
        <v>0</v>
      </c>
      <c r="AH180" s="93">
        <f t="shared" si="90"/>
        <v>0</v>
      </c>
      <c r="AI180" s="78">
        <f t="shared" si="91"/>
        <v>0</v>
      </c>
      <c r="AJ180" s="92">
        <f t="shared" si="95"/>
        <v>0</v>
      </c>
      <c r="AK180" s="78">
        <f t="shared" si="96"/>
        <v>0</v>
      </c>
      <c r="AL180" s="11"/>
      <c r="AM180" s="14"/>
      <c r="AN180" s="11">
        <v>2810</v>
      </c>
      <c r="AO180" s="15">
        <v>0.65</v>
      </c>
      <c r="AP180" s="11"/>
      <c r="AQ180" s="11"/>
      <c r="AR180" s="11"/>
      <c r="AS180" s="75" t="str">
        <f t="shared" si="105"/>
        <v/>
      </c>
      <c r="AT180" s="75" t="str">
        <f t="shared" ca="1" si="106"/>
        <v/>
      </c>
      <c r="AU180" s="75" t="str">
        <f t="shared" si="107"/>
        <v/>
      </c>
      <c r="AV180" s="75" t="str">
        <f t="shared" ca="1" si="108"/>
        <v/>
      </c>
      <c r="AW180" s="169"/>
      <c r="AX180" s="169"/>
      <c r="AY180" s="75" t="str">
        <f t="shared" si="109"/>
        <v/>
      </c>
      <c r="AZ180" s="169"/>
      <c r="BA180" s="169"/>
      <c r="BB180" s="75" t="str">
        <f t="shared" si="110"/>
        <v/>
      </c>
      <c r="BC180" s="11"/>
      <c r="BH180" s="52"/>
      <c r="BI180" s="52"/>
      <c r="BJ180" s="52"/>
      <c r="BK180" s="52"/>
      <c r="BL180" s="52"/>
      <c r="BM180" s="52"/>
      <c r="BQ180" s="27"/>
      <c r="BR180" s="27"/>
      <c r="BS180" s="27"/>
      <c r="BT180" s="27"/>
      <c r="BU180" s="27"/>
      <c r="BV180" s="27"/>
      <c r="BW180" s="54"/>
      <c r="BX180" s="26"/>
      <c r="BY180" s="54"/>
      <c r="BZ180" s="26"/>
      <c r="CA180" s="26"/>
      <c r="CB180" s="26"/>
    </row>
    <row r="181" spans="1:80" ht="17.45" customHeight="1">
      <c r="A181" s="94">
        <f t="shared" si="111"/>
        <v>25.3</v>
      </c>
      <c r="B181" s="179">
        <f t="shared" si="92"/>
        <v>45922</v>
      </c>
      <c r="C181" s="8"/>
      <c r="D181" s="11"/>
      <c r="E181" s="12"/>
      <c r="F181" s="11">
        <v>2</v>
      </c>
      <c r="G181" s="74">
        <f t="shared" si="113"/>
        <v>746</v>
      </c>
      <c r="H181" s="75">
        <f t="shared" si="113"/>
        <v>6075</v>
      </c>
      <c r="I181" s="88">
        <f t="shared" si="98"/>
        <v>0</v>
      </c>
      <c r="J181" s="78">
        <f t="shared" si="99"/>
        <v>0</v>
      </c>
      <c r="K181" s="78">
        <f t="shared" si="100"/>
        <v>0</v>
      </c>
      <c r="L181" s="78">
        <f t="shared" si="101"/>
        <v>3.291097581043278E-4</v>
      </c>
      <c r="M181" s="78">
        <f t="shared" ca="1" si="102"/>
        <v>0.12457142857142857</v>
      </c>
      <c r="N181" s="78">
        <f t="shared" ca="1" si="103"/>
        <v>2.0763987953716923E-2</v>
      </c>
      <c r="O181" s="78">
        <f t="shared" si="104"/>
        <v>5.0000000000000001E-4</v>
      </c>
      <c r="P181" s="13" t="s">
        <v>184</v>
      </c>
      <c r="Q181" s="8">
        <v>115</v>
      </c>
      <c r="R181" s="13">
        <v>107</v>
      </c>
      <c r="S181" s="89">
        <f t="shared" si="82"/>
        <v>115</v>
      </c>
      <c r="T181" s="75">
        <f t="shared" si="83"/>
        <v>107</v>
      </c>
      <c r="U181" s="90">
        <f t="shared" si="84"/>
        <v>85.79</v>
      </c>
      <c r="V181" s="82">
        <f t="shared" si="85"/>
        <v>650.02499999999998</v>
      </c>
      <c r="W181" s="8"/>
      <c r="X181" s="8"/>
      <c r="Y181" s="23"/>
      <c r="Z181" s="23"/>
      <c r="AA181" s="23"/>
      <c r="AB181" s="12"/>
      <c r="AC181" s="91">
        <f t="shared" si="93"/>
        <v>0</v>
      </c>
      <c r="AD181" s="75">
        <f t="shared" si="94"/>
        <v>0</v>
      </c>
      <c r="AE181" s="88">
        <f t="shared" si="87"/>
        <v>0</v>
      </c>
      <c r="AF181" s="92">
        <f t="shared" si="88"/>
        <v>0</v>
      </c>
      <c r="AG181" s="93">
        <f t="shared" si="89"/>
        <v>0</v>
      </c>
      <c r="AH181" s="93">
        <f t="shared" si="90"/>
        <v>0</v>
      </c>
      <c r="AI181" s="78">
        <f t="shared" si="91"/>
        <v>0</v>
      </c>
      <c r="AJ181" s="92">
        <f t="shared" si="95"/>
        <v>0</v>
      </c>
      <c r="AK181" s="78">
        <f t="shared" si="96"/>
        <v>0</v>
      </c>
      <c r="AL181" s="11"/>
      <c r="AM181" s="14"/>
      <c r="AN181" s="11">
        <v>2832</v>
      </c>
      <c r="AO181" s="15">
        <v>0.63300000000000001</v>
      </c>
      <c r="AP181" s="11"/>
      <c r="AQ181" s="11"/>
      <c r="AR181" s="11"/>
      <c r="AS181" s="75" t="str">
        <f t="shared" si="105"/>
        <v/>
      </c>
      <c r="AT181" s="75" t="str">
        <f t="shared" ca="1" si="106"/>
        <v/>
      </c>
      <c r="AU181" s="75" t="str">
        <f t="shared" si="107"/>
        <v/>
      </c>
      <c r="AV181" s="75" t="str">
        <f t="shared" ca="1" si="108"/>
        <v/>
      </c>
      <c r="AW181" s="169"/>
      <c r="AX181" s="169"/>
      <c r="AY181" s="75" t="str">
        <f t="shared" si="109"/>
        <v/>
      </c>
      <c r="AZ181" s="169"/>
      <c r="BA181" s="169"/>
      <c r="BB181" s="75" t="str">
        <f t="shared" si="110"/>
        <v/>
      </c>
      <c r="BC181" s="11"/>
      <c r="BH181" s="52"/>
      <c r="BI181" s="52"/>
      <c r="BJ181" s="52"/>
      <c r="BK181" s="52"/>
      <c r="BL181" s="52"/>
      <c r="BM181" s="52"/>
      <c r="BQ181" s="27"/>
      <c r="BR181" s="27"/>
      <c r="BS181" s="27"/>
      <c r="BT181" s="27"/>
      <c r="BU181" s="27"/>
      <c r="BV181" s="27"/>
      <c r="BW181" s="54"/>
      <c r="BX181" s="26"/>
      <c r="BY181" s="54"/>
      <c r="BZ181" s="26"/>
      <c r="CA181" s="26"/>
      <c r="CB181" s="26"/>
    </row>
    <row r="182" spans="1:80" ht="17.45" customHeight="1">
      <c r="A182" s="86">
        <f t="shared" si="111"/>
        <v>25.4</v>
      </c>
      <c r="B182" s="179">
        <f t="shared" si="92"/>
        <v>45923</v>
      </c>
      <c r="C182" s="8"/>
      <c r="D182" s="11"/>
      <c r="E182" s="12"/>
      <c r="F182" s="11">
        <v>1</v>
      </c>
      <c r="G182" s="74">
        <f t="shared" si="113"/>
        <v>746</v>
      </c>
      <c r="H182" s="75">
        <f t="shared" si="113"/>
        <v>6074</v>
      </c>
      <c r="I182" s="88">
        <f t="shared" si="98"/>
        <v>0</v>
      </c>
      <c r="J182" s="78">
        <f t="shared" si="99"/>
        <v>0</v>
      </c>
      <c r="K182" s="78">
        <f t="shared" si="100"/>
        <v>0</v>
      </c>
      <c r="L182" s="78">
        <f t="shared" si="101"/>
        <v>1.646090534979424E-4</v>
      </c>
      <c r="M182" s="78">
        <f t="shared" ca="1" si="102"/>
        <v>0.12457142857142857</v>
      </c>
      <c r="N182" s="78">
        <f t="shared" ca="1" si="103"/>
        <v>2.0922491678554454E-2</v>
      </c>
      <c r="O182" s="78">
        <f t="shared" si="104"/>
        <v>5.0000000000000001E-4</v>
      </c>
      <c r="P182" s="13" t="s">
        <v>184</v>
      </c>
      <c r="Q182" s="8">
        <v>115</v>
      </c>
      <c r="R182" s="13">
        <v>107</v>
      </c>
      <c r="S182" s="89">
        <f t="shared" ref="S182:S245" si="114">IF($P182="FULL FEED",Q182,Q182/2)</f>
        <v>115</v>
      </c>
      <c r="T182" s="75">
        <f t="shared" ref="T182:T245" si="115">IF($P182="FULL FEED",R182,R182/2)</f>
        <v>107</v>
      </c>
      <c r="U182" s="90">
        <f t="shared" ref="U182:U245" si="116">IF($P182="FULL FEED",(Q182*G182/1000),(Q182*2*G182/1000))</f>
        <v>85.79</v>
      </c>
      <c r="V182" s="82">
        <f t="shared" ref="V182:V245" si="117">IF($P182="FULL FEED",(R182*H182/1000),(R182*2*H182/1000))</f>
        <v>649.91800000000001</v>
      </c>
      <c r="W182" s="8"/>
      <c r="X182" s="8"/>
      <c r="Y182" s="23"/>
      <c r="Z182" s="23"/>
      <c r="AA182" s="23"/>
      <c r="AB182" s="12"/>
      <c r="AC182" s="91">
        <f t="shared" si="93"/>
        <v>0</v>
      </c>
      <c r="AD182" s="75">
        <f t="shared" si="94"/>
        <v>0</v>
      </c>
      <c r="AE182" s="88">
        <f t="shared" si="87"/>
        <v>0</v>
      </c>
      <c r="AF182" s="92">
        <f t="shared" si="88"/>
        <v>0</v>
      </c>
      <c r="AG182" s="93">
        <f t="shared" si="89"/>
        <v>0</v>
      </c>
      <c r="AH182" s="93">
        <f t="shared" si="90"/>
        <v>0</v>
      </c>
      <c r="AI182" s="78">
        <f t="shared" si="91"/>
        <v>0</v>
      </c>
      <c r="AJ182" s="92">
        <f t="shared" si="95"/>
        <v>0</v>
      </c>
      <c r="AK182" s="78">
        <f t="shared" si="96"/>
        <v>0</v>
      </c>
      <c r="AL182" s="11"/>
      <c r="AM182" s="14"/>
      <c r="AN182" s="11">
        <v>2963</v>
      </c>
      <c r="AO182" s="15">
        <v>0.68300000000000005</v>
      </c>
      <c r="AP182" s="11"/>
      <c r="AQ182" s="11"/>
      <c r="AR182" s="11"/>
      <c r="AS182" s="75" t="str">
        <f t="shared" si="105"/>
        <v/>
      </c>
      <c r="AT182" s="75" t="str">
        <f t="shared" ca="1" si="106"/>
        <v/>
      </c>
      <c r="AU182" s="75" t="str">
        <f t="shared" si="107"/>
        <v/>
      </c>
      <c r="AV182" s="75" t="str">
        <f t="shared" ca="1" si="108"/>
        <v/>
      </c>
      <c r="AW182" s="169"/>
      <c r="AX182" s="169"/>
      <c r="AY182" s="75" t="str">
        <f t="shared" si="109"/>
        <v/>
      </c>
      <c r="AZ182" s="169"/>
      <c r="BA182" s="169"/>
      <c r="BB182" s="75" t="str">
        <f t="shared" si="110"/>
        <v/>
      </c>
      <c r="BC182" s="11"/>
      <c r="BH182" s="52"/>
      <c r="BI182" s="52"/>
      <c r="BJ182" s="52"/>
      <c r="BK182" s="52"/>
      <c r="BL182" s="52"/>
      <c r="BM182" s="52"/>
      <c r="BQ182" s="27"/>
      <c r="BR182" s="27"/>
      <c r="BS182" s="27"/>
      <c r="BT182" s="27"/>
      <c r="BU182" s="27"/>
      <c r="BV182" s="27"/>
      <c r="BW182" s="54"/>
      <c r="BX182" s="26"/>
      <c r="BY182" s="54"/>
      <c r="BZ182" s="26"/>
      <c r="CA182" s="26"/>
      <c r="CB182" s="26"/>
    </row>
    <row r="183" spans="1:80" ht="17.45" customHeight="1">
      <c r="A183" s="94">
        <f t="shared" si="111"/>
        <v>25.5</v>
      </c>
      <c r="B183" s="179">
        <f t="shared" si="92"/>
        <v>45924</v>
      </c>
      <c r="C183" s="8"/>
      <c r="D183" s="11"/>
      <c r="E183" s="12"/>
      <c r="F183" s="11"/>
      <c r="G183" s="74">
        <f t="shared" si="113"/>
        <v>746</v>
      </c>
      <c r="H183" s="75">
        <f t="shared" si="113"/>
        <v>6074</v>
      </c>
      <c r="I183" s="88">
        <f t="shared" si="98"/>
        <v>0</v>
      </c>
      <c r="J183" s="78">
        <f t="shared" si="99"/>
        <v>0</v>
      </c>
      <c r="K183" s="78">
        <f t="shared" si="100"/>
        <v>0</v>
      </c>
      <c r="L183" s="78">
        <f t="shared" si="101"/>
        <v>0</v>
      </c>
      <c r="M183" s="78">
        <f t="shared" ca="1" si="102"/>
        <v>0.12457142857142857</v>
      </c>
      <c r="N183" s="78">
        <f t="shared" ca="1" si="103"/>
        <v>2.0922491678554454E-2</v>
      </c>
      <c r="O183" s="78">
        <f t="shared" si="104"/>
        <v>5.0000000000000001E-4</v>
      </c>
      <c r="P183" s="13" t="s">
        <v>184</v>
      </c>
      <c r="Q183" s="8">
        <v>115</v>
      </c>
      <c r="R183" s="13">
        <v>112</v>
      </c>
      <c r="S183" s="89">
        <f t="shared" si="114"/>
        <v>115</v>
      </c>
      <c r="T183" s="75">
        <f t="shared" si="115"/>
        <v>112</v>
      </c>
      <c r="U183" s="90">
        <f t="shared" si="116"/>
        <v>85.79</v>
      </c>
      <c r="V183" s="82">
        <f t="shared" si="117"/>
        <v>680.28800000000001</v>
      </c>
      <c r="W183" s="8"/>
      <c r="X183" s="8"/>
      <c r="Y183" s="23"/>
      <c r="Z183" s="23"/>
      <c r="AA183" s="23"/>
      <c r="AB183" s="12"/>
      <c r="AC183" s="91">
        <f t="shared" si="93"/>
        <v>0</v>
      </c>
      <c r="AD183" s="75">
        <f t="shared" si="94"/>
        <v>0</v>
      </c>
      <c r="AE183" s="88">
        <f t="shared" si="87"/>
        <v>0</v>
      </c>
      <c r="AF183" s="92">
        <f t="shared" si="88"/>
        <v>0</v>
      </c>
      <c r="AG183" s="93">
        <f t="shared" si="89"/>
        <v>0</v>
      </c>
      <c r="AH183" s="93">
        <f t="shared" si="90"/>
        <v>0</v>
      </c>
      <c r="AI183" s="78">
        <f t="shared" si="91"/>
        <v>0</v>
      </c>
      <c r="AJ183" s="92">
        <f t="shared" si="95"/>
        <v>0</v>
      </c>
      <c r="AK183" s="78">
        <f t="shared" si="96"/>
        <v>0</v>
      </c>
      <c r="AL183" s="11"/>
      <c r="AM183" s="14"/>
      <c r="AN183" s="11">
        <v>2736</v>
      </c>
      <c r="AO183" s="15">
        <v>0.68300000000000005</v>
      </c>
      <c r="AP183" s="11"/>
      <c r="AQ183" s="11"/>
      <c r="AR183" s="11"/>
      <c r="AS183" s="75" t="str">
        <f t="shared" si="105"/>
        <v/>
      </c>
      <c r="AT183" s="75" t="str">
        <f t="shared" ca="1" si="106"/>
        <v/>
      </c>
      <c r="AU183" s="75" t="str">
        <f t="shared" si="107"/>
        <v/>
      </c>
      <c r="AV183" s="75" t="str">
        <f t="shared" ca="1" si="108"/>
        <v/>
      </c>
      <c r="AW183" s="169"/>
      <c r="AX183" s="169"/>
      <c r="AY183" s="75" t="str">
        <f t="shared" si="109"/>
        <v/>
      </c>
      <c r="AZ183" s="169"/>
      <c r="BA183" s="169"/>
      <c r="BB183" s="75" t="str">
        <f t="shared" si="110"/>
        <v/>
      </c>
      <c r="BC183" s="11"/>
      <c r="BH183" s="52"/>
      <c r="BI183" s="52"/>
      <c r="BJ183" s="52"/>
      <c r="BK183" s="52"/>
      <c r="BL183" s="52"/>
      <c r="BM183" s="52"/>
      <c r="BQ183" s="27"/>
      <c r="BR183" s="27"/>
      <c r="BS183" s="27"/>
      <c r="BT183" s="27"/>
      <c r="BU183" s="27"/>
      <c r="BV183" s="27"/>
      <c r="BW183" s="54"/>
      <c r="BX183" s="26"/>
      <c r="BY183" s="54"/>
      <c r="BZ183" s="26"/>
      <c r="CA183" s="26"/>
      <c r="CB183" s="26"/>
    </row>
    <row r="184" spans="1:80" ht="17.45" customHeight="1">
      <c r="A184" s="86">
        <f t="shared" si="111"/>
        <v>25.6</v>
      </c>
      <c r="B184" s="179">
        <f t="shared" si="92"/>
        <v>45925</v>
      </c>
      <c r="C184" s="8"/>
      <c r="D184" s="11"/>
      <c r="E184" s="12">
        <v>2</v>
      </c>
      <c r="F184" s="11"/>
      <c r="G184" s="74">
        <f t="shared" si="113"/>
        <v>744</v>
      </c>
      <c r="H184" s="75">
        <f t="shared" si="113"/>
        <v>6074</v>
      </c>
      <c r="I184" s="88">
        <f t="shared" si="98"/>
        <v>0</v>
      </c>
      <c r="J184" s="78">
        <f t="shared" si="99"/>
        <v>2.6809651474530832E-3</v>
      </c>
      <c r="K184" s="78">
        <f t="shared" si="100"/>
        <v>0</v>
      </c>
      <c r="L184" s="78">
        <f t="shared" si="101"/>
        <v>0</v>
      </c>
      <c r="M184" s="78">
        <f t="shared" ca="1" si="102"/>
        <v>0.12685714285714286</v>
      </c>
      <c r="N184" s="78">
        <f t="shared" ca="1" si="103"/>
        <v>2.0922491678554454E-2</v>
      </c>
      <c r="O184" s="78">
        <f t="shared" si="104"/>
        <v>5.0000000000000001E-4</v>
      </c>
      <c r="P184" s="13" t="s">
        <v>184</v>
      </c>
      <c r="Q184" s="8">
        <v>115</v>
      </c>
      <c r="R184" s="13">
        <v>112</v>
      </c>
      <c r="S184" s="89">
        <f t="shared" si="114"/>
        <v>115</v>
      </c>
      <c r="T184" s="75">
        <f t="shared" si="115"/>
        <v>112</v>
      </c>
      <c r="U184" s="90">
        <f t="shared" si="116"/>
        <v>85.56</v>
      </c>
      <c r="V184" s="82">
        <f t="shared" si="117"/>
        <v>680.28800000000001</v>
      </c>
      <c r="W184" s="8"/>
      <c r="X184" s="8"/>
      <c r="Y184" s="23"/>
      <c r="Z184" s="23"/>
      <c r="AA184" s="23"/>
      <c r="AB184" s="12"/>
      <c r="AC184" s="91">
        <f t="shared" si="93"/>
        <v>0</v>
      </c>
      <c r="AD184" s="75">
        <f t="shared" si="94"/>
        <v>0</v>
      </c>
      <c r="AE184" s="88">
        <f t="shared" si="87"/>
        <v>0</v>
      </c>
      <c r="AF184" s="92">
        <f t="shared" si="88"/>
        <v>0</v>
      </c>
      <c r="AG184" s="93">
        <f t="shared" si="89"/>
        <v>0</v>
      </c>
      <c r="AH184" s="93">
        <f t="shared" si="90"/>
        <v>0</v>
      </c>
      <c r="AI184" s="78">
        <f t="shared" si="91"/>
        <v>0</v>
      </c>
      <c r="AJ184" s="92">
        <f t="shared" si="95"/>
        <v>0</v>
      </c>
      <c r="AK184" s="78">
        <f t="shared" si="96"/>
        <v>0</v>
      </c>
      <c r="AL184" s="11"/>
      <c r="AM184" s="14"/>
      <c r="AN184" s="11"/>
      <c r="AO184" s="15"/>
      <c r="AP184" s="11"/>
      <c r="AQ184" s="11"/>
      <c r="AR184" s="11"/>
      <c r="AS184" s="75" t="str">
        <f t="shared" si="105"/>
        <v/>
      </c>
      <c r="AT184" s="75" t="str">
        <f t="shared" ca="1" si="106"/>
        <v/>
      </c>
      <c r="AU184" s="75" t="str">
        <f t="shared" si="107"/>
        <v/>
      </c>
      <c r="AV184" s="75" t="str">
        <f t="shared" ca="1" si="108"/>
        <v/>
      </c>
      <c r="AW184" s="169"/>
      <c r="AX184" s="169"/>
      <c r="AY184" s="75" t="str">
        <f t="shared" si="109"/>
        <v/>
      </c>
      <c r="AZ184" s="169"/>
      <c r="BA184" s="169"/>
      <c r="BB184" s="75" t="str">
        <f t="shared" si="110"/>
        <v/>
      </c>
      <c r="BC184" s="11"/>
      <c r="BH184" s="52"/>
      <c r="BI184" s="52"/>
      <c r="BJ184" s="52"/>
      <c r="BK184" s="52"/>
      <c r="BL184" s="52"/>
      <c r="BM184" s="52"/>
      <c r="BQ184" s="27"/>
      <c r="BR184" s="27"/>
      <c r="BS184" s="27"/>
      <c r="BT184" s="27"/>
      <c r="BU184" s="27"/>
      <c r="BV184" s="27"/>
      <c r="BW184" s="54"/>
      <c r="BX184" s="26"/>
      <c r="BY184" s="54"/>
      <c r="BZ184" s="26"/>
      <c r="CA184" s="26"/>
      <c r="CB184" s="26"/>
    </row>
    <row r="185" spans="1:80" ht="17.45" customHeight="1" thickBot="1">
      <c r="A185" s="94">
        <f t="shared" si="111"/>
        <v>25.700000000000003</v>
      </c>
      <c r="B185" s="180">
        <f t="shared" si="92"/>
        <v>45926</v>
      </c>
      <c r="C185" s="16"/>
      <c r="D185" s="17"/>
      <c r="E185" s="18">
        <v>1</v>
      </c>
      <c r="F185" s="17"/>
      <c r="G185" s="96">
        <f t="shared" si="113"/>
        <v>743</v>
      </c>
      <c r="H185" s="97">
        <f t="shared" si="113"/>
        <v>6074</v>
      </c>
      <c r="I185" s="98">
        <f t="shared" si="98"/>
        <v>0</v>
      </c>
      <c r="J185" s="99">
        <f t="shared" si="99"/>
        <v>1.3440860215053765E-3</v>
      </c>
      <c r="K185" s="99">
        <f t="shared" si="100"/>
        <v>0</v>
      </c>
      <c r="L185" s="99">
        <f t="shared" si="101"/>
        <v>0</v>
      </c>
      <c r="M185" s="99">
        <f t="shared" ca="1" si="102"/>
        <v>0.128</v>
      </c>
      <c r="N185" s="99">
        <f t="shared" ca="1" si="103"/>
        <v>2.0922491678554454E-2</v>
      </c>
      <c r="O185" s="99">
        <f t="shared" si="104"/>
        <v>5.0000000000000001E-4</v>
      </c>
      <c r="P185" s="19" t="s">
        <v>184</v>
      </c>
      <c r="Q185" s="16">
        <v>115</v>
      </c>
      <c r="R185" s="19">
        <v>112</v>
      </c>
      <c r="S185" s="89">
        <f t="shared" si="114"/>
        <v>115</v>
      </c>
      <c r="T185" s="75">
        <f t="shared" si="115"/>
        <v>112</v>
      </c>
      <c r="U185" s="100">
        <f t="shared" si="116"/>
        <v>85.444999999999993</v>
      </c>
      <c r="V185" s="101">
        <f t="shared" si="117"/>
        <v>680.28800000000001</v>
      </c>
      <c r="W185" s="16"/>
      <c r="X185" s="16"/>
      <c r="Y185" s="23"/>
      <c r="Z185" s="23"/>
      <c r="AA185" s="23"/>
      <c r="AB185" s="12"/>
      <c r="AC185" s="102">
        <f t="shared" si="93"/>
        <v>0</v>
      </c>
      <c r="AD185" s="97">
        <f t="shared" si="94"/>
        <v>0</v>
      </c>
      <c r="AE185" s="98">
        <f t="shared" si="87"/>
        <v>0</v>
      </c>
      <c r="AF185" s="103">
        <f t="shared" si="88"/>
        <v>0</v>
      </c>
      <c r="AG185" s="104">
        <f t="shared" si="89"/>
        <v>0</v>
      </c>
      <c r="AH185" s="104">
        <f t="shared" si="90"/>
        <v>0</v>
      </c>
      <c r="AI185" s="99">
        <f t="shared" si="91"/>
        <v>0</v>
      </c>
      <c r="AJ185" s="103">
        <f t="shared" si="95"/>
        <v>0</v>
      </c>
      <c r="AK185" s="99">
        <f t="shared" si="96"/>
        <v>0</v>
      </c>
      <c r="AL185" s="17"/>
      <c r="AM185" s="20"/>
      <c r="AN185" s="17"/>
      <c r="AO185" s="21"/>
      <c r="AP185" s="17"/>
      <c r="AQ185" s="17"/>
      <c r="AR185" s="17"/>
      <c r="AS185" s="97" t="str">
        <f t="shared" si="105"/>
        <v/>
      </c>
      <c r="AT185" s="97" t="str">
        <f t="shared" ca="1" si="106"/>
        <v/>
      </c>
      <c r="AU185" s="97" t="str">
        <f t="shared" si="107"/>
        <v/>
      </c>
      <c r="AV185" s="97" t="str">
        <f t="shared" ca="1" si="108"/>
        <v/>
      </c>
      <c r="AW185" s="167"/>
      <c r="AX185" s="167"/>
      <c r="AY185" s="97" t="str">
        <f t="shared" si="109"/>
        <v/>
      </c>
      <c r="AZ185" s="167"/>
      <c r="BA185" s="167"/>
      <c r="BB185" s="97" t="str">
        <f t="shared" si="110"/>
        <v/>
      </c>
      <c r="BC185" s="17"/>
      <c r="BH185" s="52"/>
      <c r="BI185" s="52"/>
      <c r="BJ185" s="52"/>
      <c r="BK185" s="52"/>
      <c r="BL185" s="52"/>
      <c r="BM185" s="52"/>
      <c r="BQ185" s="27"/>
      <c r="BR185" s="27"/>
      <c r="BS185" s="27"/>
      <c r="BT185" s="27"/>
      <c r="BU185" s="27"/>
      <c r="BV185" s="27"/>
      <c r="BW185" s="54"/>
      <c r="BX185" s="26"/>
      <c r="BY185" s="54"/>
      <c r="BZ185" s="26"/>
      <c r="CA185" s="26"/>
      <c r="CB185" s="26"/>
    </row>
    <row r="186" spans="1:80" ht="17.45" customHeight="1" thickTop="1">
      <c r="A186" s="105">
        <f>A179+1</f>
        <v>26.1</v>
      </c>
      <c r="B186" s="178">
        <f>B185+1</f>
        <v>45927</v>
      </c>
      <c r="C186" s="4"/>
      <c r="D186" s="5"/>
      <c r="E186" s="6"/>
      <c r="F186" s="5">
        <v>1</v>
      </c>
      <c r="G186" s="74">
        <f t="shared" si="113"/>
        <v>743</v>
      </c>
      <c r="H186" s="75">
        <f t="shared" si="113"/>
        <v>6073</v>
      </c>
      <c r="I186" s="76">
        <f t="shared" si="98"/>
        <v>0</v>
      </c>
      <c r="J186" s="77">
        <f t="shared" si="99"/>
        <v>0</v>
      </c>
      <c r="K186" s="77">
        <f t="shared" si="100"/>
        <v>0</v>
      </c>
      <c r="L186" s="77">
        <f t="shared" si="101"/>
        <v>1.6463615409944023E-4</v>
      </c>
      <c r="M186" s="78">
        <f t="shared" ca="1" si="102"/>
        <v>0.128</v>
      </c>
      <c r="N186" s="78">
        <f t="shared" ca="1" si="103"/>
        <v>2.1080995403391988E-2</v>
      </c>
      <c r="O186" s="78">
        <f t="shared" si="104"/>
        <v>5.0000000000000001E-4</v>
      </c>
      <c r="P186" s="13" t="s">
        <v>184</v>
      </c>
      <c r="Q186" s="8">
        <v>115</v>
      </c>
      <c r="R186" s="13">
        <v>112</v>
      </c>
      <c r="S186" s="79">
        <f t="shared" si="114"/>
        <v>115</v>
      </c>
      <c r="T186" s="80">
        <f t="shared" si="115"/>
        <v>112</v>
      </c>
      <c r="U186" s="90">
        <f t="shared" si="116"/>
        <v>85.444999999999993</v>
      </c>
      <c r="V186" s="82">
        <f t="shared" si="117"/>
        <v>680.17600000000004</v>
      </c>
      <c r="W186" s="4"/>
      <c r="X186" s="4"/>
      <c r="Y186" s="22"/>
      <c r="Z186" s="22"/>
      <c r="AA186" s="22"/>
      <c r="AB186" s="6"/>
      <c r="AC186" s="83">
        <f t="shared" si="93"/>
        <v>0</v>
      </c>
      <c r="AD186" s="80">
        <f t="shared" si="94"/>
        <v>0</v>
      </c>
      <c r="AE186" s="76">
        <f t="shared" si="87"/>
        <v>0</v>
      </c>
      <c r="AF186" s="84">
        <f t="shared" si="88"/>
        <v>0</v>
      </c>
      <c r="AG186" s="85">
        <f t="shared" si="89"/>
        <v>0</v>
      </c>
      <c r="AH186" s="85">
        <f t="shared" si="90"/>
        <v>0</v>
      </c>
      <c r="AI186" s="77">
        <f t="shared" si="91"/>
        <v>0</v>
      </c>
      <c r="AJ186" s="84">
        <f t="shared" si="95"/>
        <v>0</v>
      </c>
      <c r="AK186" s="77">
        <f t="shared" si="96"/>
        <v>0</v>
      </c>
      <c r="AL186" s="5">
        <v>3814</v>
      </c>
      <c r="AM186" s="9">
        <v>0.8</v>
      </c>
      <c r="AN186" s="5">
        <v>3079</v>
      </c>
      <c r="AO186" s="10">
        <v>0.77500000000000002</v>
      </c>
      <c r="AP186" s="5"/>
      <c r="AQ186" s="5"/>
      <c r="AR186" s="5"/>
      <c r="AS186" s="80" t="str">
        <f t="shared" si="105"/>
        <v/>
      </c>
      <c r="AT186" s="80" t="str">
        <f t="shared" ca="1" si="106"/>
        <v/>
      </c>
      <c r="AU186" s="80" t="str">
        <f t="shared" si="107"/>
        <v/>
      </c>
      <c r="AV186" s="80" t="str">
        <f t="shared" ca="1" si="108"/>
        <v/>
      </c>
      <c r="AW186" s="165"/>
      <c r="AX186" s="165"/>
      <c r="AY186" s="80" t="str">
        <f t="shared" si="109"/>
        <v/>
      </c>
      <c r="AZ186" s="165"/>
      <c r="BA186" s="165"/>
      <c r="BB186" s="80" t="str">
        <f t="shared" si="110"/>
        <v/>
      </c>
      <c r="BC186" s="5"/>
      <c r="BH186" s="52"/>
      <c r="BI186" s="52"/>
      <c r="BJ186" s="52"/>
      <c r="BK186" s="52"/>
      <c r="BL186" s="52"/>
      <c r="BM186" s="52"/>
      <c r="BQ186" s="27"/>
      <c r="BR186" s="27"/>
      <c r="BS186" s="27"/>
      <c r="BT186" s="27"/>
      <c r="BU186" s="27"/>
      <c r="BV186" s="27"/>
      <c r="BW186" s="54"/>
      <c r="BX186" s="26"/>
      <c r="BY186" s="54"/>
      <c r="BZ186" s="26"/>
      <c r="CA186" s="26"/>
      <c r="CB186" s="26"/>
    </row>
    <row r="187" spans="1:80" ht="17.45" customHeight="1">
      <c r="A187" s="94">
        <f t="shared" si="111"/>
        <v>26.2</v>
      </c>
      <c r="B187" s="179">
        <f t="shared" si="92"/>
        <v>45928</v>
      </c>
      <c r="C187" s="8"/>
      <c r="D187" s="11"/>
      <c r="E187" s="12">
        <v>2</v>
      </c>
      <c r="F187" s="11"/>
      <c r="G187" s="74">
        <f t="shared" si="113"/>
        <v>741</v>
      </c>
      <c r="H187" s="75">
        <f t="shared" si="113"/>
        <v>6073</v>
      </c>
      <c r="I187" s="88">
        <f t="shared" si="98"/>
        <v>0</v>
      </c>
      <c r="J187" s="78">
        <f t="shared" si="99"/>
        <v>2.6917900403768506E-3</v>
      </c>
      <c r="K187" s="78">
        <f t="shared" si="100"/>
        <v>0</v>
      </c>
      <c r="L187" s="78">
        <f t="shared" si="101"/>
        <v>0</v>
      </c>
      <c r="M187" s="78">
        <f t="shared" ca="1" si="102"/>
        <v>0.13028571428571428</v>
      </c>
      <c r="N187" s="78">
        <f t="shared" ca="1" si="103"/>
        <v>2.1080995403391988E-2</v>
      </c>
      <c r="O187" s="78">
        <f t="shared" si="104"/>
        <v>5.0000000000000001E-4</v>
      </c>
      <c r="P187" s="13" t="s">
        <v>184</v>
      </c>
      <c r="Q187" s="8">
        <v>117</v>
      </c>
      <c r="R187" s="13">
        <v>118</v>
      </c>
      <c r="S187" s="89">
        <f t="shared" si="114"/>
        <v>117</v>
      </c>
      <c r="T187" s="75">
        <f t="shared" si="115"/>
        <v>118</v>
      </c>
      <c r="U187" s="90">
        <f t="shared" si="116"/>
        <v>86.697000000000003</v>
      </c>
      <c r="V187" s="82">
        <f t="shared" si="117"/>
        <v>716.61400000000003</v>
      </c>
      <c r="W187" s="8"/>
      <c r="X187" s="8"/>
      <c r="Y187" s="23"/>
      <c r="Z187" s="23"/>
      <c r="AA187" s="23"/>
      <c r="AB187" s="12"/>
      <c r="AC187" s="91">
        <f t="shared" si="93"/>
        <v>0</v>
      </c>
      <c r="AD187" s="75">
        <f t="shared" si="94"/>
        <v>0</v>
      </c>
      <c r="AE187" s="88">
        <f t="shared" si="87"/>
        <v>0</v>
      </c>
      <c r="AF187" s="92">
        <f t="shared" si="88"/>
        <v>0</v>
      </c>
      <c r="AG187" s="93">
        <f t="shared" si="89"/>
        <v>0</v>
      </c>
      <c r="AH187" s="93">
        <f t="shared" si="90"/>
        <v>0</v>
      </c>
      <c r="AI187" s="78">
        <f t="shared" si="91"/>
        <v>0</v>
      </c>
      <c r="AJ187" s="92">
        <f t="shared" si="95"/>
        <v>0</v>
      </c>
      <c r="AK187" s="78">
        <f t="shared" si="96"/>
        <v>0</v>
      </c>
      <c r="AL187" s="11"/>
      <c r="AM187" s="14"/>
      <c r="AN187" s="11"/>
      <c r="AO187" s="15"/>
      <c r="AP187" s="11"/>
      <c r="AQ187" s="11"/>
      <c r="AR187" s="11"/>
      <c r="AS187" s="75" t="str">
        <f t="shared" si="105"/>
        <v/>
      </c>
      <c r="AT187" s="75" t="str">
        <f t="shared" ca="1" si="106"/>
        <v/>
      </c>
      <c r="AU187" s="75" t="str">
        <f t="shared" si="107"/>
        <v/>
      </c>
      <c r="AV187" s="75" t="str">
        <f t="shared" ca="1" si="108"/>
        <v/>
      </c>
      <c r="AW187" s="169"/>
      <c r="AX187" s="169"/>
      <c r="AY187" s="75" t="str">
        <f t="shared" si="109"/>
        <v/>
      </c>
      <c r="AZ187" s="169"/>
      <c r="BA187" s="169"/>
      <c r="BB187" s="75" t="str">
        <f t="shared" si="110"/>
        <v/>
      </c>
      <c r="BC187" s="11"/>
      <c r="BH187" s="52"/>
      <c r="BI187" s="52"/>
      <c r="BJ187" s="52"/>
      <c r="BK187" s="52"/>
      <c r="BL187" s="52"/>
      <c r="BM187" s="52"/>
      <c r="BQ187" s="27"/>
      <c r="BR187" s="27"/>
      <c r="BS187" s="27"/>
      <c r="BT187" s="27"/>
      <c r="BU187" s="27"/>
      <c r="BV187" s="27"/>
      <c r="BW187" s="54"/>
      <c r="BX187" s="26"/>
      <c r="BY187" s="54"/>
      <c r="BZ187" s="26"/>
      <c r="CA187" s="26"/>
      <c r="CB187" s="26"/>
    </row>
    <row r="188" spans="1:80" ht="17.45" customHeight="1">
      <c r="A188" s="86">
        <f t="shared" si="111"/>
        <v>26.3</v>
      </c>
      <c r="B188" s="179">
        <f t="shared" si="92"/>
        <v>45929</v>
      </c>
      <c r="C188" s="8"/>
      <c r="D188" s="11"/>
      <c r="E188" s="12">
        <v>1</v>
      </c>
      <c r="F188" s="11">
        <v>1</v>
      </c>
      <c r="G188" s="74">
        <f t="shared" ref="G188:H203" si="118">G187-E188-C188</f>
        <v>740</v>
      </c>
      <c r="H188" s="75">
        <f t="shared" si="118"/>
        <v>6072</v>
      </c>
      <c r="I188" s="88">
        <f t="shared" si="98"/>
        <v>0</v>
      </c>
      <c r="J188" s="78">
        <f t="shared" si="99"/>
        <v>1.3495276653171389E-3</v>
      </c>
      <c r="K188" s="78">
        <f t="shared" si="100"/>
        <v>0</v>
      </c>
      <c r="L188" s="78">
        <f t="shared" si="101"/>
        <v>1.6466326362588507E-4</v>
      </c>
      <c r="M188" s="78">
        <f t="shared" ca="1" si="102"/>
        <v>0.13142857142857142</v>
      </c>
      <c r="N188" s="78">
        <f t="shared" ca="1" si="103"/>
        <v>2.1239499128229523E-2</v>
      </c>
      <c r="O188" s="78">
        <f t="shared" si="104"/>
        <v>5.0000000000000001E-4</v>
      </c>
      <c r="P188" s="13" t="s">
        <v>184</v>
      </c>
      <c r="Q188" s="8">
        <v>117</v>
      </c>
      <c r="R188" s="13">
        <v>118</v>
      </c>
      <c r="S188" s="89">
        <f t="shared" si="114"/>
        <v>117</v>
      </c>
      <c r="T188" s="75">
        <f t="shared" si="115"/>
        <v>118</v>
      </c>
      <c r="U188" s="90">
        <f t="shared" si="116"/>
        <v>86.58</v>
      </c>
      <c r="V188" s="82">
        <f t="shared" si="117"/>
        <v>716.49599999999998</v>
      </c>
      <c r="W188" s="8"/>
      <c r="X188" s="8"/>
      <c r="Y188" s="23"/>
      <c r="Z188" s="23"/>
      <c r="AA188" s="23"/>
      <c r="AB188" s="12"/>
      <c r="AC188" s="91">
        <f t="shared" si="93"/>
        <v>0</v>
      </c>
      <c r="AD188" s="75">
        <f t="shared" si="94"/>
        <v>0</v>
      </c>
      <c r="AE188" s="88">
        <f t="shared" si="87"/>
        <v>0</v>
      </c>
      <c r="AF188" s="92">
        <f t="shared" si="88"/>
        <v>0</v>
      </c>
      <c r="AG188" s="93">
        <f t="shared" si="89"/>
        <v>0</v>
      </c>
      <c r="AH188" s="93">
        <f t="shared" si="90"/>
        <v>0</v>
      </c>
      <c r="AI188" s="78">
        <f t="shared" si="91"/>
        <v>0</v>
      </c>
      <c r="AJ188" s="92">
        <f t="shared" si="95"/>
        <v>0</v>
      </c>
      <c r="AK188" s="78">
        <f t="shared" si="96"/>
        <v>0</v>
      </c>
      <c r="AL188" s="11"/>
      <c r="AM188" s="14"/>
      <c r="AN188" s="11"/>
      <c r="AO188" s="15"/>
      <c r="AP188" s="11"/>
      <c r="AQ188" s="11"/>
      <c r="AR188" s="11"/>
      <c r="AS188" s="75" t="str">
        <f t="shared" si="105"/>
        <v/>
      </c>
      <c r="AT188" s="75" t="str">
        <f t="shared" ca="1" si="106"/>
        <v/>
      </c>
      <c r="AU188" s="75" t="str">
        <f t="shared" si="107"/>
        <v/>
      </c>
      <c r="AV188" s="75" t="str">
        <f t="shared" ca="1" si="108"/>
        <v/>
      </c>
      <c r="AW188" s="169"/>
      <c r="AX188" s="169"/>
      <c r="AY188" s="75" t="str">
        <f t="shared" si="109"/>
        <v/>
      </c>
      <c r="AZ188" s="169"/>
      <c r="BA188" s="169"/>
      <c r="BB188" s="75" t="str">
        <f t="shared" si="110"/>
        <v/>
      </c>
      <c r="BC188" s="11"/>
      <c r="BH188" s="52"/>
      <c r="BI188" s="52"/>
      <c r="BJ188" s="52"/>
      <c r="BK188" s="52"/>
      <c r="BL188" s="52"/>
      <c r="BM188" s="52"/>
      <c r="BQ188" s="27"/>
      <c r="BR188" s="27"/>
      <c r="BS188" s="27"/>
      <c r="BT188" s="27"/>
      <c r="BU188" s="27"/>
      <c r="BV188" s="27"/>
      <c r="BW188" s="54"/>
      <c r="BX188" s="26"/>
      <c r="BY188" s="54"/>
      <c r="BZ188" s="26"/>
      <c r="CA188" s="26"/>
      <c r="CB188" s="26"/>
    </row>
    <row r="189" spans="1:80" ht="17.45" customHeight="1">
      <c r="A189" s="94">
        <f t="shared" si="111"/>
        <v>26.4</v>
      </c>
      <c r="B189" s="179">
        <f t="shared" si="92"/>
        <v>45930</v>
      </c>
      <c r="C189" s="8"/>
      <c r="D189" s="11"/>
      <c r="E189" s="12"/>
      <c r="F189" s="11">
        <v>1</v>
      </c>
      <c r="G189" s="74">
        <f t="shared" si="118"/>
        <v>740</v>
      </c>
      <c r="H189" s="75">
        <f t="shared" si="118"/>
        <v>6071</v>
      </c>
      <c r="I189" s="88">
        <f t="shared" si="98"/>
        <v>0</v>
      </c>
      <c r="J189" s="78">
        <f t="shared" si="99"/>
        <v>0</v>
      </c>
      <c r="K189" s="78">
        <f t="shared" si="100"/>
        <v>0</v>
      </c>
      <c r="L189" s="78">
        <f t="shared" si="101"/>
        <v>1.6469038208168644E-4</v>
      </c>
      <c r="M189" s="78">
        <f t="shared" ca="1" si="102"/>
        <v>0.13142857142857142</v>
      </c>
      <c r="N189" s="78">
        <f t="shared" ca="1" si="103"/>
        <v>2.1398002853067057E-2</v>
      </c>
      <c r="O189" s="78">
        <f t="shared" si="104"/>
        <v>5.0000000000000001E-4</v>
      </c>
      <c r="P189" s="13" t="s">
        <v>184</v>
      </c>
      <c r="Q189" s="8">
        <v>117</v>
      </c>
      <c r="R189" s="13">
        <v>118</v>
      </c>
      <c r="S189" s="89">
        <f t="shared" si="114"/>
        <v>117</v>
      </c>
      <c r="T189" s="75">
        <f t="shared" si="115"/>
        <v>118</v>
      </c>
      <c r="U189" s="90">
        <f t="shared" si="116"/>
        <v>86.58</v>
      </c>
      <c r="V189" s="82">
        <f t="shared" si="117"/>
        <v>716.37800000000004</v>
      </c>
      <c r="W189" s="8"/>
      <c r="X189" s="8"/>
      <c r="Y189" s="23"/>
      <c r="Z189" s="23"/>
      <c r="AA189" s="23"/>
      <c r="AB189" s="12"/>
      <c r="AC189" s="91">
        <f t="shared" si="93"/>
        <v>0</v>
      </c>
      <c r="AD189" s="75">
        <f t="shared" si="94"/>
        <v>0</v>
      </c>
      <c r="AE189" s="88">
        <f t="shared" si="87"/>
        <v>0</v>
      </c>
      <c r="AF189" s="92">
        <f t="shared" si="88"/>
        <v>0</v>
      </c>
      <c r="AG189" s="93">
        <f t="shared" si="89"/>
        <v>0</v>
      </c>
      <c r="AH189" s="93">
        <f t="shared" si="90"/>
        <v>0</v>
      </c>
      <c r="AI189" s="78">
        <f t="shared" si="91"/>
        <v>0</v>
      </c>
      <c r="AJ189" s="92">
        <f t="shared" si="95"/>
        <v>0</v>
      </c>
      <c r="AK189" s="78">
        <f t="shared" si="96"/>
        <v>0</v>
      </c>
      <c r="AL189" s="11"/>
      <c r="AM189" s="14"/>
      <c r="AN189" s="11"/>
      <c r="AO189" s="15"/>
      <c r="AP189" s="11"/>
      <c r="AQ189" s="11"/>
      <c r="AR189" s="11"/>
      <c r="AS189" s="75" t="str">
        <f t="shared" si="105"/>
        <v/>
      </c>
      <c r="AT189" s="75" t="str">
        <f t="shared" ca="1" si="106"/>
        <v/>
      </c>
      <c r="AU189" s="75" t="str">
        <f t="shared" si="107"/>
        <v/>
      </c>
      <c r="AV189" s="75" t="str">
        <f t="shared" ca="1" si="108"/>
        <v/>
      </c>
      <c r="AW189" s="169"/>
      <c r="AX189" s="169"/>
      <c r="AY189" s="75" t="str">
        <f t="shared" si="109"/>
        <v/>
      </c>
      <c r="AZ189" s="169"/>
      <c r="BA189" s="169"/>
      <c r="BB189" s="75" t="str">
        <f t="shared" si="110"/>
        <v/>
      </c>
      <c r="BC189" s="11"/>
      <c r="BH189" s="52"/>
      <c r="BI189" s="52"/>
      <c r="BJ189" s="52"/>
      <c r="BK189" s="52"/>
      <c r="BL189" s="52"/>
      <c r="BM189" s="52"/>
      <c r="BQ189" s="27"/>
      <c r="BR189" s="27"/>
      <c r="BS189" s="27"/>
      <c r="BT189" s="27"/>
      <c r="BU189" s="27"/>
      <c r="BV189" s="27"/>
      <c r="BW189" s="54"/>
      <c r="BX189" s="26"/>
      <c r="BY189" s="54"/>
      <c r="BZ189" s="26"/>
      <c r="CA189" s="26"/>
      <c r="CB189" s="26"/>
    </row>
    <row r="190" spans="1:80" ht="17.45" customHeight="1">
      <c r="A190" s="86">
        <f t="shared" si="111"/>
        <v>26.5</v>
      </c>
      <c r="B190" s="179">
        <f t="shared" si="92"/>
        <v>45931</v>
      </c>
      <c r="C190" s="8"/>
      <c r="D190" s="11"/>
      <c r="E190" s="12"/>
      <c r="F190" s="11">
        <v>2</v>
      </c>
      <c r="G190" s="74">
        <f t="shared" si="118"/>
        <v>740</v>
      </c>
      <c r="H190" s="75">
        <f t="shared" si="118"/>
        <v>6069</v>
      </c>
      <c r="I190" s="88">
        <f t="shared" si="98"/>
        <v>0</v>
      </c>
      <c r="J190" s="78">
        <f t="shared" si="99"/>
        <v>0</v>
      </c>
      <c r="K190" s="78">
        <f t="shared" si="100"/>
        <v>0</v>
      </c>
      <c r="L190" s="78">
        <f t="shared" si="101"/>
        <v>3.2943501894251357E-4</v>
      </c>
      <c r="M190" s="78">
        <f t="shared" ca="1" si="102"/>
        <v>0.13142857142857142</v>
      </c>
      <c r="N190" s="78">
        <f t="shared" ca="1" si="103"/>
        <v>2.1715010302742123E-2</v>
      </c>
      <c r="O190" s="78">
        <f t="shared" si="104"/>
        <v>5.0000000000000001E-4</v>
      </c>
      <c r="P190" s="13" t="s">
        <v>184</v>
      </c>
      <c r="Q190" s="8">
        <v>117</v>
      </c>
      <c r="R190" s="13">
        <v>118</v>
      </c>
      <c r="S190" s="89">
        <f t="shared" si="114"/>
        <v>117</v>
      </c>
      <c r="T190" s="75">
        <f t="shared" si="115"/>
        <v>118</v>
      </c>
      <c r="U190" s="90">
        <f t="shared" si="116"/>
        <v>86.58</v>
      </c>
      <c r="V190" s="82">
        <f t="shared" si="117"/>
        <v>716.14200000000005</v>
      </c>
      <c r="W190" s="8"/>
      <c r="X190" s="8"/>
      <c r="Y190" s="23"/>
      <c r="Z190" s="23"/>
      <c r="AA190" s="23"/>
      <c r="AB190" s="12"/>
      <c r="AC190" s="91">
        <f t="shared" si="93"/>
        <v>0</v>
      </c>
      <c r="AD190" s="75">
        <f t="shared" si="94"/>
        <v>0</v>
      </c>
      <c r="AE190" s="88">
        <f t="shared" si="87"/>
        <v>0</v>
      </c>
      <c r="AF190" s="92">
        <f t="shared" si="88"/>
        <v>0</v>
      </c>
      <c r="AG190" s="93">
        <f t="shared" si="89"/>
        <v>0</v>
      </c>
      <c r="AH190" s="93">
        <f t="shared" si="90"/>
        <v>0</v>
      </c>
      <c r="AI190" s="78">
        <f t="shared" si="91"/>
        <v>0</v>
      </c>
      <c r="AJ190" s="92">
        <f t="shared" si="95"/>
        <v>0</v>
      </c>
      <c r="AK190" s="78">
        <f t="shared" si="96"/>
        <v>0</v>
      </c>
      <c r="AL190" s="11"/>
      <c r="AM190" s="14"/>
      <c r="AN190" s="11"/>
      <c r="AO190" s="15"/>
      <c r="AP190" s="11"/>
      <c r="AQ190" s="11"/>
      <c r="AR190" s="11"/>
      <c r="AS190" s="75" t="str">
        <f t="shared" si="105"/>
        <v/>
      </c>
      <c r="AT190" s="75" t="str">
        <f t="shared" ca="1" si="106"/>
        <v/>
      </c>
      <c r="AU190" s="75" t="str">
        <f t="shared" si="107"/>
        <v/>
      </c>
      <c r="AV190" s="75" t="str">
        <f t="shared" ca="1" si="108"/>
        <v/>
      </c>
      <c r="AW190" s="169"/>
      <c r="AX190" s="169"/>
      <c r="AY190" s="75" t="str">
        <f t="shared" si="109"/>
        <v/>
      </c>
      <c r="AZ190" s="169"/>
      <c r="BA190" s="169"/>
      <c r="BB190" s="75" t="str">
        <f t="shared" si="110"/>
        <v/>
      </c>
      <c r="BC190" s="11" t="s">
        <v>187</v>
      </c>
      <c r="BH190" s="52"/>
      <c r="BI190" s="52"/>
      <c r="BJ190" s="52"/>
      <c r="BK190" s="52"/>
      <c r="BL190" s="52"/>
      <c r="BM190" s="52"/>
      <c r="BQ190" s="27"/>
      <c r="BR190" s="27"/>
      <c r="BS190" s="27"/>
      <c r="BT190" s="27"/>
      <c r="BU190" s="27"/>
      <c r="BV190" s="27"/>
      <c r="BW190" s="54"/>
      <c r="BX190" s="26"/>
      <c r="BY190" s="54"/>
      <c r="BZ190" s="26"/>
      <c r="CA190" s="26"/>
      <c r="CB190" s="26"/>
    </row>
    <row r="191" spans="1:80" ht="17.45" customHeight="1">
      <c r="A191" s="94">
        <f t="shared" si="111"/>
        <v>26.6</v>
      </c>
      <c r="B191" s="179">
        <f t="shared" si="92"/>
        <v>45932</v>
      </c>
      <c r="C191" s="8"/>
      <c r="D191" s="11"/>
      <c r="E191" s="12"/>
      <c r="F191" s="11">
        <v>3</v>
      </c>
      <c r="G191" s="74">
        <f t="shared" si="118"/>
        <v>740</v>
      </c>
      <c r="H191" s="75">
        <f t="shared" si="118"/>
        <v>6066</v>
      </c>
      <c r="I191" s="88">
        <f t="shared" si="98"/>
        <v>0</v>
      </c>
      <c r="J191" s="78">
        <f t="shared" si="99"/>
        <v>0</v>
      </c>
      <c r="K191" s="78">
        <f t="shared" si="100"/>
        <v>0</v>
      </c>
      <c r="L191" s="78">
        <f t="shared" si="101"/>
        <v>4.9431537320810673E-4</v>
      </c>
      <c r="M191" s="78">
        <f t="shared" ca="1" si="102"/>
        <v>0.13142857142857142</v>
      </c>
      <c r="N191" s="78">
        <f t="shared" ca="1" si="103"/>
        <v>2.2190521477254723E-2</v>
      </c>
      <c r="O191" s="78">
        <f t="shared" si="104"/>
        <v>5.0000000000000001E-4</v>
      </c>
      <c r="P191" s="13" t="s">
        <v>184</v>
      </c>
      <c r="Q191" s="8">
        <v>117</v>
      </c>
      <c r="R191" s="13">
        <v>118</v>
      </c>
      <c r="S191" s="89">
        <f t="shared" si="114"/>
        <v>117</v>
      </c>
      <c r="T191" s="75">
        <f t="shared" si="115"/>
        <v>118</v>
      </c>
      <c r="U191" s="90">
        <f t="shared" si="116"/>
        <v>86.58</v>
      </c>
      <c r="V191" s="82">
        <f t="shared" si="117"/>
        <v>715.78800000000001</v>
      </c>
      <c r="W191" s="8">
        <v>173</v>
      </c>
      <c r="X191" s="8"/>
      <c r="Y191" s="23"/>
      <c r="Z191" s="23"/>
      <c r="AA191" s="23"/>
      <c r="AB191" s="12"/>
      <c r="AC191" s="91">
        <f t="shared" si="93"/>
        <v>0</v>
      </c>
      <c r="AD191" s="75">
        <f t="shared" si="94"/>
        <v>173</v>
      </c>
      <c r="AE191" s="88">
        <f t="shared" si="87"/>
        <v>2.8505519855000824E-2</v>
      </c>
      <c r="AF191" s="92">
        <f t="shared" si="88"/>
        <v>0</v>
      </c>
      <c r="AG191" s="93">
        <f t="shared" si="89"/>
        <v>0</v>
      </c>
      <c r="AH191" s="93">
        <f t="shared" si="90"/>
        <v>0</v>
      </c>
      <c r="AI191" s="78">
        <f t="shared" si="91"/>
        <v>0</v>
      </c>
      <c r="AJ191" s="92">
        <f t="shared" si="95"/>
        <v>0</v>
      </c>
      <c r="AK191" s="78">
        <f t="shared" si="96"/>
        <v>1</v>
      </c>
      <c r="AL191" s="11"/>
      <c r="AM191" s="14"/>
      <c r="AN191" s="11"/>
      <c r="AO191" s="15"/>
      <c r="AP191" s="11">
        <v>19301</v>
      </c>
      <c r="AQ191" s="11">
        <v>19395</v>
      </c>
      <c r="AR191" s="11">
        <v>19469</v>
      </c>
      <c r="AS191" s="75">
        <f t="shared" si="105"/>
        <v>1680</v>
      </c>
      <c r="AT191" s="75">
        <f t="shared" ca="1" si="106"/>
        <v>2060</v>
      </c>
      <c r="AU191" s="182">
        <f t="shared" si="107"/>
        <v>2.0938023450586263</v>
      </c>
      <c r="AV191" s="75">
        <f t="shared" ca="1" si="108"/>
        <v>302.67411107846021</v>
      </c>
      <c r="AW191" s="169"/>
      <c r="AX191" s="169"/>
      <c r="AY191" s="75" t="str">
        <f t="shared" si="109"/>
        <v/>
      </c>
      <c r="AZ191" s="169"/>
      <c r="BA191" s="169"/>
      <c r="BB191" s="75" t="str">
        <f t="shared" si="110"/>
        <v/>
      </c>
      <c r="BC191" s="11" t="s">
        <v>187</v>
      </c>
      <c r="BH191" s="52"/>
      <c r="BI191" s="52"/>
      <c r="BJ191" s="52"/>
      <c r="BK191" s="52"/>
      <c r="BL191" s="52"/>
      <c r="BM191" s="52"/>
      <c r="BQ191" s="27"/>
      <c r="BR191" s="27"/>
      <c r="BS191" s="27"/>
      <c r="BT191" s="27"/>
      <c r="BU191" s="27"/>
      <c r="BV191" s="27"/>
      <c r="BW191" s="54"/>
      <c r="BX191" s="26"/>
      <c r="BY191" s="54"/>
      <c r="BZ191" s="26"/>
      <c r="CA191" s="26"/>
      <c r="CB191" s="26"/>
    </row>
    <row r="192" spans="1:80" ht="17.45" customHeight="1" thickBot="1">
      <c r="A192" s="86">
        <f t="shared" si="111"/>
        <v>26.700000000000003</v>
      </c>
      <c r="B192" s="180">
        <f t="shared" si="92"/>
        <v>45933</v>
      </c>
      <c r="C192" s="16"/>
      <c r="D192" s="17"/>
      <c r="E192" s="18"/>
      <c r="F192" s="17">
        <v>3</v>
      </c>
      <c r="G192" s="96">
        <f t="shared" si="118"/>
        <v>740</v>
      </c>
      <c r="H192" s="97">
        <f t="shared" si="118"/>
        <v>6063</v>
      </c>
      <c r="I192" s="98">
        <f t="shared" si="98"/>
        <v>0</v>
      </c>
      <c r="J192" s="99">
        <f t="shared" si="99"/>
        <v>0</v>
      </c>
      <c r="K192" s="99">
        <f t="shared" si="100"/>
        <v>0</v>
      </c>
      <c r="L192" s="99">
        <f t="shared" si="101"/>
        <v>4.9455984174085062E-4</v>
      </c>
      <c r="M192" s="99">
        <f t="shared" ca="1" si="102"/>
        <v>0.13142857142857142</v>
      </c>
      <c r="N192" s="99">
        <f t="shared" ca="1" si="103"/>
        <v>2.2666032651767327E-2</v>
      </c>
      <c r="O192" s="99">
        <f t="shared" si="104"/>
        <v>5.0000000000000001E-4</v>
      </c>
      <c r="P192" s="19" t="s">
        <v>184</v>
      </c>
      <c r="Q192" s="16">
        <v>117</v>
      </c>
      <c r="R192" s="19">
        <v>118</v>
      </c>
      <c r="S192" s="89">
        <f t="shared" si="114"/>
        <v>117</v>
      </c>
      <c r="T192" s="75">
        <f t="shared" si="115"/>
        <v>118</v>
      </c>
      <c r="U192" s="100">
        <f t="shared" si="116"/>
        <v>86.58</v>
      </c>
      <c r="V192" s="101">
        <f t="shared" si="117"/>
        <v>715.43399999999997</v>
      </c>
      <c r="W192" s="16">
        <v>120</v>
      </c>
      <c r="X192" s="16"/>
      <c r="Y192" s="23"/>
      <c r="Z192" s="23"/>
      <c r="AA192" s="23"/>
      <c r="AB192" s="12"/>
      <c r="AC192" s="102">
        <f t="shared" si="93"/>
        <v>0</v>
      </c>
      <c r="AD192" s="97">
        <f t="shared" si="94"/>
        <v>120</v>
      </c>
      <c r="AE192" s="98">
        <f t="shared" si="87"/>
        <v>1.9782393669634024E-2</v>
      </c>
      <c r="AF192" s="103">
        <f t="shared" si="88"/>
        <v>0</v>
      </c>
      <c r="AG192" s="104">
        <f t="shared" si="89"/>
        <v>0</v>
      </c>
      <c r="AH192" s="104">
        <f t="shared" si="90"/>
        <v>0</v>
      </c>
      <c r="AI192" s="99">
        <f t="shared" si="91"/>
        <v>0</v>
      </c>
      <c r="AJ192" s="103">
        <f t="shared" si="95"/>
        <v>0</v>
      </c>
      <c r="AK192" s="99">
        <f t="shared" si="96"/>
        <v>1</v>
      </c>
      <c r="AL192" s="17"/>
      <c r="AM192" s="20"/>
      <c r="AN192" s="17"/>
      <c r="AO192" s="21"/>
      <c r="AP192" s="17">
        <v>19507</v>
      </c>
      <c r="AQ192" s="17">
        <v>19582</v>
      </c>
      <c r="AR192" s="17">
        <v>19646</v>
      </c>
      <c r="AS192" s="97">
        <f t="shared" si="105"/>
        <v>1390</v>
      </c>
      <c r="AT192" s="97">
        <f t="shared" ca="1" si="106"/>
        <v>1760</v>
      </c>
      <c r="AU192" s="183">
        <f t="shared" si="107"/>
        <v>1.7331368280354209</v>
      </c>
      <c r="AV192" s="191">
        <f t="shared" ca="1" si="108"/>
        <v>258.70939291489049</v>
      </c>
      <c r="AW192" s="167"/>
      <c r="AX192" s="167"/>
      <c r="AY192" s="97" t="str">
        <f t="shared" si="109"/>
        <v/>
      </c>
      <c r="AZ192" s="167"/>
      <c r="BA192" s="167"/>
      <c r="BB192" s="97" t="str">
        <f t="shared" si="110"/>
        <v/>
      </c>
      <c r="BC192" s="17" t="s">
        <v>187</v>
      </c>
      <c r="BH192" s="52"/>
      <c r="BI192" s="52"/>
      <c r="BJ192" s="52"/>
      <c r="BK192" s="52"/>
      <c r="BL192" s="52"/>
      <c r="BM192" s="52"/>
      <c r="BQ192" s="27"/>
      <c r="BR192" s="27"/>
      <c r="BS192" s="27"/>
      <c r="BT192" s="27"/>
      <c r="BU192" s="27"/>
      <c r="BV192" s="27"/>
      <c r="BW192" s="54"/>
      <c r="BX192" s="26"/>
      <c r="BY192" s="54"/>
      <c r="BZ192" s="26"/>
      <c r="CA192" s="26"/>
      <c r="CB192" s="26"/>
    </row>
    <row r="193" spans="1:80" ht="17.45" customHeight="1" thickTop="1">
      <c r="A193" s="71">
        <f>A186+1</f>
        <v>27.1</v>
      </c>
      <c r="B193" s="178">
        <f>B192+1</f>
        <v>45934</v>
      </c>
      <c r="C193" s="4"/>
      <c r="D193" s="5"/>
      <c r="E193" s="6">
        <v>2</v>
      </c>
      <c r="F193" s="5">
        <v>2</v>
      </c>
      <c r="G193" s="74">
        <f t="shared" si="118"/>
        <v>738</v>
      </c>
      <c r="H193" s="75">
        <f t="shared" si="118"/>
        <v>6061</v>
      </c>
      <c r="I193" s="76">
        <f t="shared" si="98"/>
        <v>0</v>
      </c>
      <c r="J193" s="77">
        <f t="shared" si="99"/>
        <v>2.7027027027027029E-3</v>
      </c>
      <c r="K193" s="77">
        <f t="shared" si="100"/>
        <v>0</v>
      </c>
      <c r="L193" s="77">
        <f t="shared" si="101"/>
        <v>3.2986970146792015E-4</v>
      </c>
      <c r="M193" s="78">
        <f t="shared" ca="1" si="102"/>
        <v>0.1337142857142857</v>
      </c>
      <c r="N193" s="78">
        <f t="shared" ca="1" si="103"/>
        <v>2.2983040101442392E-2</v>
      </c>
      <c r="O193" s="78">
        <f t="shared" si="104"/>
        <v>5.0000000000000001E-4</v>
      </c>
      <c r="P193" s="13" t="s">
        <v>184</v>
      </c>
      <c r="Q193" s="8">
        <v>120</v>
      </c>
      <c r="R193" s="13">
        <v>121</v>
      </c>
      <c r="S193" s="79">
        <f t="shared" si="114"/>
        <v>120</v>
      </c>
      <c r="T193" s="80">
        <f t="shared" si="115"/>
        <v>121</v>
      </c>
      <c r="U193" s="90">
        <f t="shared" si="116"/>
        <v>88.56</v>
      </c>
      <c r="V193" s="82">
        <f t="shared" si="117"/>
        <v>733.38099999999997</v>
      </c>
      <c r="W193" s="4">
        <v>193</v>
      </c>
      <c r="X193" s="4"/>
      <c r="Y193" s="6"/>
      <c r="Z193" s="6"/>
      <c r="AA193" s="6"/>
      <c r="AB193" s="6"/>
      <c r="AC193" s="83">
        <f t="shared" si="93"/>
        <v>0</v>
      </c>
      <c r="AD193" s="80">
        <f t="shared" si="94"/>
        <v>193</v>
      </c>
      <c r="AE193" s="76">
        <f t="shared" si="87"/>
        <v>3.1832426191654294E-2</v>
      </c>
      <c r="AF193" s="84">
        <f t="shared" si="88"/>
        <v>0</v>
      </c>
      <c r="AG193" s="85">
        <f t="shared" si="89"/>
        <v>0</v>
      </c>
      <c r="AH193" s="85">
        <f t="shared" si="90"/>
        <v>0</v>
      </c>
      <c r="AI193" s="77">
        <f t="shared" si="91"/>
        <v>0</v>
      </c>
      <c r="AJ193" s="84">
        <f t="shared" si="95"/>
        <v>0</v>
      </c>
      <c r="AK193" s="77">
        <f t="shared" si="96"/>
        <v>1</v>
      </c>
      <c r="AL193" s="5">
        <v>3888</v>
      </c>
      <c r="AM193" s="9">
        <v>0.65</v>
      </c>
      <c r="AN193" s="5">
        <v>3190</v>
      </c>
      <c r="AO193" s="10">
        <v>0.78</v>
      </c>
      <c r="AP193" s="5">
        <v>19683</v>
      </c>
      <c r="AQ193" s="5">
        <v>19769</v>
      </c>
      <c r="AR193" s="5">
        <v>19850</v>
      </c>
      <c r="AS193" s="80">
        <f t="shared" si="105"/>
        <v>1670</v>
      </c>
      <c r="AT193" s="80">
        <f t="shared" ca="1" si="106"/>
        <v>2029.9999999999998</v>
      </c>
      <c r="AU193" s="184">
        <f t="shared" si="107"/>
        <v>2.0317760033871042</v>
      </c>
      <c r="AV193" s="192">
        <f t="shared" ca="1" si="108"/>
        <v>298.57331960582434</v>
      </c>
      <c r="AW193" s="165"/>
      <c r="AX193" s="165"/>
      <c r="AY193" s="80" t="str">
        <f t="shared" si="109"/>
        <v/>
      </c>
      <c r="AZ193" s="165"/>
      <c r="BA193" s="165"/>
      <c r="BB193" s="80" t="str">
        <f t="shared" si="110"/>
        <v/>
      </c>
      <c r="BC193" s="5" t="s">
        <v>187</v>
      </c>
      <c r="BH193" s="52"/>
      <c r="BI193" s="52"/>
      <c r="BJ193" s="52"/>
      <c r="BK193" s="52"/>
      <c r="BL193" s="52"/>
      <c r="BM193" s="52"/>
      <c r="BQ193" s="27"/>
      <c r="BR193" s="27"/>
      <c r="BS193" s="27"/>
      <c r="BT193" s="27"/>
      <c r="BU193" s="27"/>
      <c r="BV193" s="27"/>
      <c r="BW193" s="54"/>
      <c r="BX193" s="26"/>
      <c r="BY193" s="54"/>
      <c r="BZ193" s="26"/>
      <c r="CA193" s="26"/>
      <c r="CB193" s="26"/>
    </row>
    <row r="194" spans="1:80" ht="17.45" customHeight="1">
      <c r="A194" s="86">
        <f t="shared" si="111"/>
        <v>27.2</v>
      </c>
      <c r="B194" s="179">
        <f t="shared" si="92"/>
        <v>45935</v>
      </c>
      <c r="C194" s="8">
        <v>1</v>
      </c>
      <c r="D194" s="11"/>
      <c r="E194" s="12">
        <v>2</v>
      </c>
      <c r="F194" s="11">
        <v>1</v>
      </c>
      <c r="G194" s="74">
        <f t="shared" si="118"/>
        <v>735</v>
      </c>
      <c r="H194" s="75">
        <f t="shared" si="118"/>
        <v>6060</v>
      </c>
      <c r="I194" s="88">
        <f t="shared" si="98"/>
        <v>1.3550135501355014E-3</v>
      </c>
      <c r="J194" s="78">
        <f t="shared" si="99"/>
        <v>2.7100271002710027E-3</v>
      </c>
      <c r="K194" s="78">
        <f t="shared" si="100"/>
        <v>0</v>
      </c>
      <c r="L194" s="78">
        <f t="shared" si="101"/>
        <v>1.6498927569707968E-4</v>
      </c>
      <c r="M194" s="78">
        <f t="shared" ca="1" si="102"/>
        <v>0.13599999999999998</v>
      </c>
      <c r="N194" s="78">
        <f t="shared" ca="1" si="103"/>
        <v>2.3141543826279927E-2</v>
      </c>
      <c r="O194" s="78">
        <f t="shared" si="104"/>
        <v>5.0000000000000001E-4</v>
      </c>
      <c r="P194" s="13" t="s">
        <v>184</v>
      </c>
      <c r="Q194" s="8">
        <v>120</v>
      </c>
      <c r="R194" s="13">
        <v>121</v>
      </c>
      <c r="S194" s="89">
        <f t="shared" si="114"/>
        <v>120</v>
      </c>
      <c r="T194" s="75">
        <f t="shared" si="115"/>
        <v>121</v>
      </c>
      <c r="U194" s="90">
        <f t="shared" si="116"/>
        <v>88.2</v>
      </c>
      <c r="V194" s="82">
        <f t="shared" si="117"/>
        <v>733.26</v>
      </c>
      <c r="W194" s="8">
        <v>311</v>
      </c>
      <c r="X194" s="8"/>
      <c r="Y194" s="12"/>
      <c r="Z194" s="12"/>
      <c r="AA194" s="12"/>
      <c r="AB194" s="12"/>
      <c r="AC194" s="91">
        <f t="shared" si="93"/>
        <v>0</v>
      </c>
      <c r="AD194" s="75">
        <f t="shared" si="94"/>
        <v>311</v>
      </c>
      <c r="AE194" s="88">
        <f t="shared" si="87"/>
        <v>5.1311664741791781E-2</v>
      </c>
      <c r="AF194" s="92">
        <f t="shared" si="88"/>
        <v>0</v>
      </c>
      <c r="AG194" s="93">
        <f t="shared" si="89"/>
        <v>0</v>
      </c>
      <c r="AH194" s="93">
        <f t="shared" si="90"/>
        <v>0</v>
      </c>
      <c r="AI194" s="78">
        <f t="shared" si="91"/>
        <v>0</v>
      </c>
      <c r="AJ194" s="92">
        <f t="shared" si="95"/>
        <v>0</v>
      </c>
      <c r="AK194" s="78">
        <f t="shared" si="96"/>
        <v>1</v>
      </c>
      <c r="AL194" s="11"/>
      <c r="AM194" s="14"/>
      <c r="AN194" s="11"/>
      <c r="AO194" s="15"/>
      <c r="AP194" s="11">
        <v>19886</v>
      </c>
      <c r="AQ194" s="11">
        <v>19976</v>
      </c>
      <c r="AR194" s="11">
        <v>20063</v>
      </c>
      <c r="AS194" s="75">
        <f t="shared" si="105"/>
        <v>1770</v>
      </c>
      <c r="AT194" s="75">
        <f t="shared" ca="1" si="106"/>
        <v>2090</v>
      </c>
      <c r="AU194" s="182">
        <f t="shared" si="107"/>
        <v>2.1547001679935724</v>
      </c>
      <c r="AV194" s="193">
        <f t="shared" ca="1" si="108"/>
        <v>307.57910228108904</v>
      </c>
      <c r="AW194" s="169"/>
      <c r="AX194" s="169"/>
      <c r="AY194" s="75" t="str">
        <f t="shared" si="109"/>
        <v/>
      </c>
      <c r="AZ194" s="169"/>
      <c r="BA194" s="169"/>
      <c r="BB194" s="75" t="str">
        <f t="shared" si="110"/>
        <v/>
      </c>
      <c r="BC194" s="11" t="s">
        <v>187</v>
      </c>
      <c r="BH194" s="52"/>
      <c r="BI194" s="52"/>
      <c r="BJ194" s="52"/>
      <c r="BK194" s="52"/>
      <c r="BL194" s="52"/>
      <c r="BM194" s="52"/>
      <c r="BQ194" s="27"/>
      <c r="BR194" s="27"/>
      <c r="BS194" s="27"/>
      <c r="BT194" s="27"/>
      <c r="BU194" s="27"/>
      <c r="BV194" s="27"/>
      <c r="BW194" s="54"/>
      <c r="BX194" s="26"/>
      <c r="BY194" s="54"/>
      <c r="BZ194" s="26"/>
      <c r="CA194" s="26"/>
      <c r="CB194" s="26"/>
    </row>
    <row r="195" spans="1:80" ht="17.45" customHeight="1">
      <c r="A195" s="94">
        <f t="shared" si="111"/>
        <v>27.3</v>
      </c>
      <c r="B195" s="179">
        <f t="shared" si="92"/>
        <v>45936</v>
      </c>
      <c r="C195" s="8"/>
      <c r="D195" s="11"/>
      <c r="E195" s="12"/>
      <c r="F195" s="11">
        <v>7</v>
      </c>
      <c r="G195" s="74">
        <f t="shared" si="118"/>
        <v>735</v>
      </c>
      <c r="H195" s="75">
        <f t="shared" si="118"/>
        <v>6053</v>
      </c>
      <c r="I195" s="88">
        <f t="shared" si="98"/>
        <v>0</v>
      </c>
      <c r="J195" s="78">
        <f t="shared" si="99"/>
        <v>0</v>
      </c>
      <c r="K195" s="78">
        <f t="shared" si="100"/>
        <v>0</v>
      </c>
      <c r="L195" s="78">
        <f t="shared" si="101"/>
        <v>1.1551155115511551E-3</v>
      </c>
      <c r="M195" s="78">
        <f t="shared" ca="1" si="102"/>
        <v>0.13599999999999998</v>
      </c>
      <c r="N195" s="78">
        <f t="shared" ca="1" si="103"/>
        <v>2.4251069900142662E-2</v>
      </c>
      <c r="O195" s="78">
        <f t="shared" si="104"/>
        <v>5.0000000000000001E-4</v>
      </c>
      <c r="P195" s="13" t="s">
        <v>184</v>
      </c>
      <c r="Q195" s="8">
        <v>120</v>
      </c>
      <c r="R195" s="13">
        <v>125</v>
      </c>
      <c r="S195" s="89">
        <f t="shared" si="114"/>
        <v>120</v>
      </c>
      <c r="T195" s="75">
        <f t="shared" si="115"/>
        <v>125</v>
      </c>
      <c r="U195" s="90">
        <f t="shared" si="116"/>
        <v>88.2</v>
      </c>
      <c r="V195" s="82">
        <f t="shared" si="117"/>
        <v>756.625</v>
      </c>
      <c r="W195" s="8">
        <v>436</v>
      </c>
      <c r="X195" s="8"/>
      <c r="Y195" s="12"/>
      <c r="Z195" s="12"/>
      <c r="AA195" s="12"/>
      <c r="AB195" s="12"/>
      <c r="AC195" s="91">
        <f t="shared" si="93"/>
        <v>0</v>
      </c>
      <c r="AD195" s="75">
        <f t="shared" si="94"/>
        <v>436</v>
      </c>
      <c r="AE195" s="88">
        <f t="shared" si="87"/>
        <v>7.1947194719471946E-2</v>
      </c>
      <c r="AF195" s="92">
        <f t="shared" si="88"/>
        <v>0</v>
      </c>
      <c r="AG195" s="93">
        <f t="shared" si="89"/>
        <v>0</v>
      </c>
      <c r="AH195" s="93">
        <f t="shared" si="90"/>
        <v>0</v>
      </c>
      <c r="AI195" s="78">
        <f t="shared" si="91"/>
        <v>0</v>
      </c>
      <c r="AJ195" s="92">
        <f t="shared" si="95"/>
        <v>0</v>
      </c>
      <c r="AK195" s="78">
        <f t="shared" si="96"/>
        <v>1</v>
      </c>
      <c r="AL195" s="11"/>
      <c r="AM195" s="14"/>
      <c r="AN195" s="11"/>
      <c r="AO195" s="15"/>
      <c r="AP195" s="11">
        <v>20095</v>
      </c>
      <c r="AQ195" s="11">
        <v>20195</v>
      </c>
      <c r="AR195" s="11">
        <v>20278</v>
      </c>
      <c r="AS195" s="75">
        <f t="shared" si="105"/>
        <v>1830</v>
      </c>
      <c r="AT195" s="75">
        <f t="shared" ca="1" si="106"/>
        <v>2240</v>
      </c>
      <c r="AU195" s="182">
        <f t="shared" si="107"/>
        <v>2.1661290799869795</v>
      </c>
      <c r="AV195" s="193">
        <f t="shared" ca="1" si="108"/>
        <v>329.99410724808484</v>
      </c>
      <c r="AW195" s="169"/>
      <c r="AX195" s="169"/>
      <c r="AY195" s="75" t="str">
        <f t="shared" si="109"/>
        <v/>
      </c>
      <c r="AZ195" s="169"/>
      <c r="BA195" s="169"/>
      <c r="BB195" s="75" t="str">
        <f t="shared" si="110"/>
        <v/>
      </c>
      <c r="BC195" s="11"/>
      <c r="BH195" s="52"/>
      <c r="BI195" s="52"/>
      <c r="BJ195" s="52"/>
      <c r="BK195" s="52"/>
      <c r="BL195" s="52"/>
      <c r="BM195" s="52"/>
      <c r="BQ195" s="27"/>
      <c r="BR195" s="27"/>
      <c r="BS195" s="27"/>
      <c r="BT195" s="27"/>
      <c r="BU195" s="27"/>
      <c r="BV195" s="27"/>
      <c r="BW195" s="54"/>
      <c r="BX195" s="26"/>
      <c r="BY195" s="54"/>
      <c r="BZ195" s="26"/>
      <c r="CA195" s="26"/>
      <c r="CB195" s="26"/>
    </row>
    <row r="196" spans="1:80" ht="17.45" customHeight="1">
      <c r="A196" s="86">
        <f t="shared" si="111"/>
        <v>27.4</v>
      </c>
      <c r="B196" s="179">
        <f t="shared" si="92"/>
        <v>45937</v>
      </c>
      <c r="C196" s="8"/>
      <c r="D196" s="11"/>
      <c r="E196" s="12"/>
      <c r="F196" s="11">
        <v>1</v>
      </c>
      <c r="G196" s="74">
        <f t="shared" si="118"/>
        <v>735</v>
      </c>
      <c r="H196" s="75">
        <f t="shared" si="118"/>
        <v>6052</v>
      </c>
      <c r="I196" s="88">
        <f t="shared" si="98"/>
        <v>0</v>
      </c>
      <c r="J196" s="78">
        <f t="shared" si="99"/>
        <v>0</v>
      </c>
      <c r="K196" s="78">
        <f t="shared" si="100"/>
        <v>0</v>
      </c>
      <c r="L196" s="78">
        <f t="shared" si="101"/>
        <v>1.6520733520568312E-4</v>
      </c>
      <c r="M196" s="78">
        <f t="shared" ca="1" si="102"/>
        <v>0.13599999999999998</v>
      </c>
      <c r="N196" s="78">
        <f t="shared" ca="1" si="103"/>
        <v>2.4409573624980196E-2</v>
      </c>
      <c r="O196" s="78">
        <f t="shared" si="104"/>
        <v>5.0000000000000001E-4</v>
      </c>
      <c r="P196" s="13" t="s">
        <v>184</v>
      </c>
      <c r="Q196" s="8">
        <v>120</v>
      </c>
      <c r="R196" s="13">
        <v>125</v>
      </c>
      <c r="S196" s="89">
        <f t="shared" si="114"/>
        <v>120</v>
      </c>
      <c r="T196" s="75">
        <f t="shared" si="115"/>
        <v>125</v>
      </c>
      <c r="U196" s="90">
        <f t="shared" si="116"/>
        <v>88.2</v>
      </c>
      <c r="V196" s="82">
        <f t="shared" si="117"/>
        <v>756.5</v>
      </c>
      <c r="W196" s="8">
        <v>569</v>
      </c>
      <c r="X196" s="8">
        <v>16</v>
      </c>
      <c r="Y196" s="12">
        <v>13</v>
      </c>
      <c r="Z196" s="12"/>
      <c r="AA196" s="12">
        <v>3</v>
      </c>
      <c r="AB196" s="12"/>
      <c r="AC196" s="91">
        <f t="shared" si="93"/>
        <v>32</v>
      </c>
      <c r="AD196" s="75">
        <f t="shared" si="94"/>
        <v>537</v>
      </c>
      <c r="AE196" s="88">
        <f t="shared" si="87"/>
        <v>9.4002973732033701E-2</v>
      </c>
      <c r="AF196" s="92">
        <f t="shared" si="88"/>
        <v>2.8119507908611598E-2</v>
      </c>
      <c r="AG196" s="93">
        <f t="shared" si="89"/>
        <v>2.2847100175746926E-2</v>
      </c>
      <c r="AH196" s="93">
        <f t="shared" si="90"/>
        <v>0</v>
      </c>
      <c r="AI196" s="78">
        <f t="shared" si="91"/>
        <v>5.272407732864675E-3</v>
      </c>
      <c r="AJ196" s="92">
        <f t="shared" si="95"/>
        <v>5.6239015817223195E-2</v>
      </c>
      <c r="AK196" s="78">
        <f t="shared" si="96"/>
        <v>0.94376098418277676</v>
      </c>
      <c r="AL196" s="11"/>
      <c r="AM196" s="14"/>
      <c r="AN196" s="11"/>
      <c r="AO196" s="15"/>
      <c r="AP196" s="11">
        <v>20319</v>
      </c>
      <c r="AQ196" s="11">
        <v>20400</v>
      </c>
      <c r="AR196" s="11">
        <v>20487</v>
      </c>
      <c r="AS196" s="75">
        <f t="shared" si="105"/>
        <v>1680</v>
      </c>
      <c r="AT196" s="75">
        <f t="shared" ca="1" si="106"/>
        <v>1960</v>
      </c>
      <c r="AU196" s="182">
        <f t="shared" si="107"/>
        <v>1.9888717888007577</v>
      </c>
      <c r="AV196" s="193">
        <f t="shared" ca="1" si="108"/>
        <v>288.78738765286579</v>
      </c>
      <c r="AW196" s="169"/>
      <c r="AX196" s="169"/>
      <c r="AY196" s="75" t="str">
        <f t="shared" si="109"/>
        <v/>
      </c>
      <c r="AZ196" s="169"/>
      <c r="BA196" s="169"/>
      <c r="BB196" s="75" t="str">
        <f t="shared" si="110"/>
        <v/>
      </c>
      <c r="BC196" s="11" t="s">
        <v>188</v>
      </c>
      <c r="BH196" s="52"/>
      <c r="BI196" s="52"/>
      <c r="BJ196" s="52"/>
      <c r="BK196" s="52"/>
      <c r="BL196" s="52"/>
      <c r="BM196" s="52"/>
      <c r="BQ196" s="27"/>
      <c r="BR196" s="27"/>
      <c r="BS196" s="27"/>
      <c r="BT196" s="27"/>
      <c r="BU196" s="27"/>
      <c r="BV196" s="27"/>
      <c r="BW196" s="54"/>
      <c r="BX196" s="26"/>
      <c r="BY196" s="54"/>
      <c r="BZ196" s="26"/>
      <c r="CA196" s="26"/>
      <c r="CB196" s="26"/>
    </row>
    <row r="197" spans="1:80" ht="17.45" customHeight="1">
      <c r="A197" s="94">
        <f t="shared" si="111"/>
        <v>27.5</v>
      </c>
      <c r="B197" s="179">
        <f t="shared" si="92"/>
        <v>45938</v>
      </c>
      <c r="C197" s="8">
        <v>1</v>
      </c>
      <c r="D197" s="11"/>
      <c r="E197" s="12">
        <v>2</v>
      </c>
      <c r="F197" s="11">
        <v>3</v>
      </c>
      <c r="G197" s="74">
        <f t="shared" si="118"/>
        <v>732</v>
      </c>
      <c r="H197" s="75">
        <f t="shared" si="118"/>
        <v>6049</v>
      </c>
      <c r="I197" s="88">
        <f t="shared" si="98"/>
        <v>1.3605442176870747E-3</v>
      </c>
      <c r="J197" s="78">
        <f t="shared" si="99"/>
        <v>2.7210884353741495E-3</v>
      </c>
      <c r="K197" s="78">
        <f t="shared" si="100"/>
        <v>0</v>
      </c>
      <c r="L197" s="78">
        <f t="shared" si="101"/>
        <v>4.9570389953734306E-4</v>
      </c>
      <c r="M197" s="78">
        <f t="shared" ca="1" si="102"/>
        <v>0.13828571428571426</v>
      </c>
      <c r="N197" s="78">
        <f t="shared" ca="1" si="103"/>
        <v>2.4885084799492797E-2</v>
      </c>
      <c r="O197" s="78">
        <f t="shared" si="104"/>
        <v>5.0000000000000001E-4</v>
      </c>
      <c r="P197" s="13" t="s">
        <v>184</v>
      </c>
      <c r="Q197" s="8">
        <v>120</v>
      </c>
      <c r="R197" s="13">
        <v>130</v>
      </c>
      <c r="S197" s="89">
        <f t="shared" si="114"/>
        <v>120</v>
      </c>
      <c r="T197" s="75">
        <f t="shared" si="115"/>
        <v>130</v>
      </c>
      <c r="U197" s="90">
        <f t="shared" si="116"/>
        <v>87.84</v>
      </c>
      <c r="V197" s="82">
        <f t="shared" si="117"/>
        <v>786.37</v>
      </c>
      <c r="W197" s="8">
        <v>800</v>
      </c>
      <c r="X197" s="8">
        <v>16</v>
      </c>
      <c r="Y197" s="12">
        <v>4</v>
      </c>
      <c r="Z197" s="12">
        <v>4</v>
      </c>
      <c r="AA197" s="12">
        <v>6</v>
      </c>
      <c r="AB197" s="12"/>
      <c r="AC197" s="91">
        <f t="shared" si="93"/>
        <v>30</v>
      </c>
      <c r="AD197" s="75">
        <f t="shared" si="94"/>
        <v>770</v>
      </c>
      <c r="AE197" s="88">
        <f t="shared" ref="AE197:AE260" si="119">IFERROR(W197/H196,0)</f>
        <v>0.13218770654329148</v>
      </c>
      <c r="AF197" s="92">
        <f t="shared" ref="AF197:AF260" si="120">IFERROR(X197/$W197,0)</f>
        <v>0.02</v>
      </c>
      <c r="AG197" s="93">
        <f t="shared" ref="AG197:AG260" si="121">IFERROR(Y197/$W197,0)</f>
        <v>5.0000000000000001E-3</v>
      </c>
      <c r="AH197" s="93">
        <f t="shared" ref="AH197:AH260" si="122">IFERROR(Z197/$W197,0)</f>
        <v>5.0000000000000001E-3</v>
      </c>
      <c r="AI197" s="78">
        <f t="shared" ref="AI197:AI260" si="123">IFERROR(AA197/$W197,0)</f>
        <v>7.4999999999999997E-3</v>
      </c>
      <c r="AJ197" s="92">
        <f t="shared" si="95"/>
        <v>3.7499999999999999E-2</v>
      </c>
      <c r="AK197" s="78">
        <f t="shared" si="96"/>
        <v>0.96250000000000002</v>
      </c>
      <c r="AL197" s="11"/>
      <c r="AM197" s="14"/>
      <c r="AN197" s="11"/>
      <c r="AO197" s="15"/>
      <c r="AP197" s="11">
        <v>20515</v>
      </c>
      <c r="AQ197" s="11"/>
      <c r="AR197" s="11">
        <v>20684</v>
      </c>
      <c r="AS197" s="75">
        <f t="shared" si="105"/>
        <v>1690</v>
      </c>
      <c r="AT197" s="75">
        <f t="shared" ca="1" si="106"/>
        <v>2120</v>
      </c>
      <c r="AU197" s="182">
        <f t="shared" si="107"/>
        <v>1.933173951338923</v>
      </c>
      <c r="AV197" s="193">
        <f t="shared" ca="1" si="108"/>
        <v>312.63825394484593</v>
      </c>
      <c r="AW197" s="169">
        <v>0.27083333333333331</v>
      </c>
      <c r="AX197" s="169">
        <v>0.8125</v>
      </c>
      <c r="AY197" s="75">
        <f t="shared" si="109"/>
        <v>13.000000000000002</v>
      </c>
      <c r="AZ197" s="169">
        <v>0.27083333333333331</v>
      </c>
      <c r="BA197" s="169">
        <v>0.3125</v>
      </c>
      <c r="BB197" s="75">
        <f t="shared" si="110"/>
        <v>1.0000000000000004</v>
      </c>
      <c r="BC197" s="11" t="s">
        <v>189</v>
      </c>
      <c r="BH197" s="52"/>
      <c r="BI197" s="52"/>
      <c r="BJ197" s="52"/>
      <c r="BK197" s="52"/>
      <c r="BL197" s="52"/>
      <c r="BM197" s="52"/>
      <c r="BQ197" s="27"/>
      <c r="BR197" s="27"/>
      <c r="BS197" s="27"/>
      <c r="BT197" s="27"/>
      <c r="BU197" s="27"/>
      <c r="BV197" s="27"/>
      <c r="BW197" s="54"/>
      <c r="BX197" s="26"/>
      <c r="BY197" s="54"/>
      <c r="BZ197" s="26"/>
      <c r="CA197" s="26"/>
      <c r="CB197" s="26"/>
    </row>
    <row r="198" spans="1:80" ht="17.45" customHeight="1">
      <c r="A198" s="86">
        <f t="shared" si="111"/>
        <v>27.6</v>
      </c>
      <c r="B198" s="179">
        <f t="shared" si="92"/>
        <v>45939</v>
      </c>
      <c r="C198" s="8"/>
      <c r="D198" s="11">
        <v>1</v>
      </c>
      <c r="E198" s="12">
        <v>1</v>
      </c>
      <c r="F198" s="11">
        <v>8</v>
      </c>
      <c r="G198" s="74">
        <f t="shared" si="118"/>
        <v>731</v>
      </c>
      <c r="H198" s="75">
        <f t="shared" si="118"/>
        <v>6040</v>
      </c>
      <c r="I198" s="88">
        <f t="shared" si="98"/>
        <v>0</v>
      </c>
      <c r="J198" s="78">
        <f t="shared" si="99"/>
        <v>1.366120218579235E-3</v>
      </c>
      <c r="K198" s="78">
        <f t="shared" si="100"/>
        <v>1.6531658125309968E-4</v>
      </c>
      <c r="L198" s="78">
        <f t="shared" si="101"/>
        <v>1.3225326500247974E-3</v>
      </c>
      <c r="M198" s="78">
        <f t="shared" ca="1" si="102"/>
        <v>0.1394285714285714</v>
      </c>
      <c r="N198" s="78">
        <f t="shared" ca="1" si="103"/>
        <v>2.6153114598193066E-2</v>
      </c>
      <c r="O198" s="78">
        <f t="shared" si="104"/>
        <v>5.0000000000000001E-4</v>
      </c>
      <c r="P198" s="13" t="s">
        <v>184</v>
      </c>
      <c r="Q198" s="8">
        <v>120</v>
      </c>
      <c r="R198" s="13">
        <v>130</v>
      </c>
      <c r="S198" s="89">
        <f t="shared" si="114"/>
        <v>120</v>
      </c>
      <c r="T198" s="75">
        <f t="shared" si="115"/>
        <v>130</v>
      </c>
      <c r="U198" s="90">
        <f t="shared" si="116"/>
        <v>87.72</v>
      </c>
      <c r="V198" s="82">
        <f t="shared" si="117"/>
        <v>785.2</v>
      </c>
      <c r="W198" s="8">
        <v>1080</v>
      </c>
      <c r="X198" s="8">
        <v>14</v>
      </c>
      <c r="Y198" s="12">
        <v>28</v>
      </c>
      <c r="Z198" s="12">
        <v>7</v>
      </c>
      <c r="AA198" s="12">
        <v>12</v>
      </c>
      <c r="AB198" s="12">
        <v>50</v>
      </c>
      <c r="AC198" s="91">
        <f t="shared" si="93"/>
        <v>61</v>
      </c>
      <c r="AD198" s="75">
        <f t="shared" si="94"/>
        <v>1019</v>
      </c>
      <c r="AE198" s="88">
        <f t="shared" si="119"/>
        <v>0.17854190775334766</v>
      </c>
      <c r="AF198" s="92">
        <f t="shared" si="120"/>
        <v>1.2962962962962963E-2</v>
      </c>
      <c r="AG198" s="93">
        <f t="shared" si="121"/>
        <v>2.5925925925925925E-2</v>
      </c>
      <c r="AH198" s="93">
        <f t="shared" si="122"/>
        <v>6.4814814814814813E-3</v>
      </c>
      <c r="AI198" s="78">
        <f t="shared" si="123"/>
        <v>1.1111111111111112E-2</v>
      </c>
      <c r="AJ198" s="92">
        <f t="shared" si="95"/>
        <v>5.648148148148148E-2</v>
      </c>
      <c r="AK198" s="78">
        <f t="shared" si="96"/>
        <v>0.94351851851851853</v>
      </c>
      <c r="AL198" s="11"/>
      <c r="AM198" s="14"/>
      <c r="AN198" s="11"/>
      <c r="AO198" s="15"/>
      <c r="AP198" s="11">
        <v>20727</v>
      </c>
      <c r="AQ198" s="11">
        <v>20813</v>
      </c>
      <c r="AR198" s="11">
        <v>20887</v>
      </c>
      <c r="AS198" s="75">
        <f t="shared" si="105"/>
        <v>1600</v>
      </c>
      <c r="AT198" s="75">
        <f t="shared" ca="1" si="106"/>
        <v>2029.9999999999998</v>
      </c>
      <c r="AU198" s="182">
        <f t="shared" si="107"/>
        <v>1.8329285616093112</v>
      </c>
      <c r="AV198" s="193">
        <f t="shared" ca="1" si="108"/>
        <v>299.8080047260375</v>
      </c>
      <c r="AW198" s="169">
        <v>0.27083333333333331</v>
      </c>
      <c r="AX198" s="169">
        <v>0.8125</v>
      </c>
      <c r="AY198" s="75">
        <f t="shared" si="109"/>
        <v>13.000000000000002</v>
      </c>
      <c r="AZ198" s="169">
        <v>0.27083333333333331</v>
      </c>
      <c r="BA198" s="169">
        <v>0.3125</v>
      </c>
      <c r="BB198" s="75">
        <f t="shared" si="110"/>
        <v>1.0000000000000004</v>
      </c>
      <c r="BC198" s="11" t="s">
        <v>189</v>
      </c>
      <c r="BH198" s="52"/>
      <c r="BI198" s="52"/>
      <c r="BJ198" s="52"/>
      <c r="BK198" s="52"/>
      <c r="BL198" s="52"/>
      <c r="BM198" s="52"/>
      <c r="BQ198" s="27"/>
      <c r="BR198" s="27"/>
      <c r="BS198" s="27"/>
      <c r="BT198" s="27"/>
      <c r="BU198" s="27"/>
      <c r="BV198" s="27"/>
      <c r="BW198" s="54"/>
      <c r="BX198" s="26"/>
      <c r="BY198" s="54"/>
      <c r="BZ198" s="26"/>
      <c r="CA198" s="26"/>
      <c r="CB198" s="26"/>
    </row>
    <row r="199" spans="1:80" ht="17.45" customHeight="1" thickBot="1">
      <c r="A199" s="94">
        <f t="shared" si="111"/>
        <v>27.700000000000003</v>
      </c>
      <c r="B199" s="180">
        <f t="shared" si="92"/>
        <v>45940</v>
      </c>
      <c r="C199" s="16">
        <v>1</v>
      </c>
      <c r="D199" s="17">
        <v>1</v>
      </c>
      <c r="E199" s="18">
        <v>1</v>
      </c>
      <c r="F199" s="17">
        <v>7</v>
      </c>
      <c r="G199" s="96">
        <f t="shared" si="118"/>
        <v>729</v>
      </c>
      <c r="H199" s="97">
        <f t="shared" si="118"/>
        <v>6032</v>
      </c>
      <c r="I199" s="98">
        <f t="shared" si="98"/>
        <v>1.3679890560875513E-3</v>
      </c>
      <c r="J199" s="99">
        <f t="shared" si="99"/>
        <v>1.3679890560875513E-3</v>
      </c>
      <c r="K199" s="99">
        <f t="shared" si="100"/>
        <v>1.6556291390728477E-4</v>
      </c>
      <c r="L199" s="99">
        <f t="shared" si="101"/>
        <v>1.1589403973509935E-3</v>
      </c>
      <c r="M199" s="99">
        <f t="shared" ca="1" si="102"/>
        <v>0.14057142857142854</v>
      </c>
      <c r="N199" s="99">
        <f t="shared" ca="1" si="103"/>
        <v>2.7262640672055801E-2</v>
      </c>
      <c r="O199" s="99">
        <f t="shared" si="104"/>
        <v>5.0000000000000001E-4</v>
      </c>
      <c r="P199" s="19" t="s">
        <v>184</v>
      </c>
      <c r="Q199" s="16">
        <v>120</v>
      </c>
      <c r="R199" s="19">
        <v>130</v>
      </c>
      <c r="S199" s="89">
        <f t="shared" si="114"/>
        <v>120</v>
      </c>
      <c r="T199" s="75">
        <f t="shared" si="115"/>
        <v>130</v>
      </c>
      <c r="U199" s="100">
        <f t="shared" si="116"/>
        <v>87.48</v>
      </c>
      <c r="V199" s="101">
        <f t="shared" si="117"/>
        <v>784.16</v>
      </c>
      <c r="W199" s="16">
        <v>1423</v>
      </c>
      <c r="X199" s="8">
        <v>25</v>
      </c>
      <c r="Y199" s="12">
        <v>33</v>
      </c>
      <c r="Z199" s="12">
        <v>10</v>
      </c>
      <c r="AA199" s="12">
        <v>12</v>
      </c>
      <c r="AB199" s="12">
        <v>50.6</v>
      </c>
      <c r="AC199" s="102">
        <f t="shared" si="93"/>
        <v>80</v>
      </c>
      <c r="AD199" s="97">
        <f t="shared" si="94"/>
        <v>1343</v>
      </c>
      <c r="AE199" s="98">
        <f t="shared" si="119"/>
        <v>0.23559602649006622</v>
      </c>
      <c r="AF199" s="103">
        <f t="shared" si="120"/>
        <v>1.7568517217146872E-2</v>
      </c>
      <c r="AG199" s="104">
        <f t="shared" si="121"/>
        <v>2.3190442726633873E-2</v>
      </c>
      <c r="AH199" s="104">
        <f t="shared" si="122"/>
        <v>7.0274068868587487E-3</v>
      </c>
      <c r="AI199" s="99">
        <f t="shared" si="123"/>
        <v>8.4328882642304981E-3</v>
      </c>
      <c r="AJ199" s="103">
        <f t="shared" si="95"/>
        <v>5.621925509486999E-2</v>
      </c>
      <c r="AK199" s="99">
        <f t="shared" si="96"/>
        <v>0.94378074490512998</v>
      </c>
      <c r="AL199" s="17"/>
      <c r="AM199" s="20"/>
      <c r="AN199" s="17"/>
      <c r="AO199" s="21"/>
      <c r="AP199" s="17">
        <v>20930</v>
      </c>
      <c r="AQ199" s="17">
        <v>21005</v>
      </c>
      <c r="AR199" s="17">
        <v>21126</v>
      </c>
      <c r="AS199" s="97">
        <f t="shared" si="105"/>
        <v>1960</v>
      </c>
      <c r="AT199" s="97">
        <f t="shared" ca="1" si="106"/>
        <v>2440</v>
      </c>
      <c r="AU199" s="183">
        <f t="shared" si="107"/>
        <v>2.2486347574686798</v>
      </c>
      <c r="AV199" s="191">
        <f t="shared" ca="1" si="108"/>
        <v>360.89335897056645</v>
      </c>
      <c r="AW199" s="167">
        <v>0.27083333333333331</v>
      </c>
      <c r="AX199" s="167">
        <v>0.8125</v>
      </c>
      <c r="AY199" s="97">
        <f t="shared" si="109"/>
        <v>13.000000000000002</v>
      </c>
      <c r="AZ199" s="167">
        <v>0.27083333333333331</v>
      </c>
      <c r="BA199" s="167">
        <v>0.3125</v>
      </c>
      <c r="BB199" s="97">
        <f t="shared" si="110"/>
        <v>1.0000000000000004</v>
      </c>
      <c r="BC199" s="17" t="s">
        <v>189</v>
      </c>
      <c r="BH199" s="52"/>
      <c r="BI199" s="52"/>
      <c r="BJ199" s="52"/>
      <c r="BK199" s="52"/>
      <c r="BL199" s="52"/>
      <c r="BM199" s="52"/>
      <c r="BQ199" s="27"/>
      <c r="BR199" s="27"/>
      <c r="BS199" s="27"/>
      <c r="BT199" s="27"/>
      <c r="BU199" s="27"/>
      <c r="BV199" s="27"/>
      <c r="BW199" s="54"/>
      <c r="BX199" s="26"/>
      <c r="BY199" s="54"/>
      <c r="BZ199" s="26"/>
      <c r="CA199" s="26"/>
      <c r="CB199" s="26"/>
    </row>
    <row r="200" spans="1:80" ht="17.45" customHeight="1" thickTop="1">
      <c r="A200" s="105">
        <f>A193+1</f>
        <v>28.1</v>
      </c>
      <c r="B200" s="178">
        <f>B199+1</f>
        <v>45941</v>
      </c>
      <c r="C200" s="4"/>
      <c r="D200" s="5"/>
      <c r="E200" s="6">
        <v>3</v>
      </c>
      <c r="F200" s="5">
        <v>8</v>
      </c>
      <c r="G200" s="74">
        <f t="shared" si="118"/>
        <v>726</v>
      </c>
      <c r="H200" s="75">
        <f t="shared" si="118"/>
        <v>6024</v>
      </c>
      <c r="I200" s="76">
        <f t="shared" si="98"/>
        <v>0</v>
      </c>
      <c r="J200" s="77">
        <f t="shared" si="99"/>
        <v>4.11522633744856E-3</v>
      </c>
      <c r="K200" s="77">
        <f t="shared" si="100"/>
        <v>0</v>
      </c>
      <c r="L200" s="77">
        <f t="shared" si="101"/>
        <v>1.3262599469496021E-3</v>
      </c>
      <c r="M200" s="78">
        <f t="shared" ca="1" si="102"/>
        <v>0.14399999999999996</v>
      </c>
      <c r="N200" s="78">
        <f t="shared" ca="1" si="103"/>
        <v>2.8530670470756071E-2</v>
      </c>
      <c r="O200" s="78">
        <f t="shared" si="104"/>
        <v>5.0000000000000001E-4</v>
      </c>
      <c r="P200" s="13" t="s">
        <v>184</v>
      </c>
      <c r="Q200" s="8">
        <v>123</v>
      </c>
      <c r="R200" s="13">
        <v>135</v>
      </c>
      <c r="S200" s="79">
        <f t="shared" si="114"/>
        <v>123</v>
      </c>
      <c r="T200" s="80">
        <f t="shared" si="115"/>
        <v>135</v>
      </c>
      <c r="U200" s="90">
        <f t="shared" si="116"/>
        <v>89.298000000000002</v>
      </c>
      <c r="V200" s="82">
        <f t="shared" si="117"/>
        <v>813.24</v>
      </c>
      <c r="W200" s="4">
        <v>1650</v>
      </c>
      <c r="X200" s="4">
        <v>34</v>
      </c>
      <c r="Y200" s="6">
        <v>45</v>
      </c>
      <c r="Z200" s="6">
        <v>20</v>
      </c>
      <c r="AA200" s="6">
        <v>9</v>
      </c>
      <c r="AB200" s="6">
        <v>51.2</v>
      </c>
      <c r="AC200" s="83">
        <f t="shared" si="93"/>
        <v>108</v>
      </c>
      <c r="AD200" s="80">
        <f t="shared" si="94"/>
        <v>1542</v>
      </c>
      <c r="AE200" s="76">
        <f t="shared" si="119"/>
        <v>0.27354111405835546</v>
      </c>
      <c r="AF200" s="84">
        <f t="shared" si="120"/>
        <v>2.0606060606060607E-2</v>
      </c>
      <c r="AG200" s="85">
        <f t="shared" si="121"/>
        <v>2.7272727272727271E-2</v>
      </c>
      <c r="AH200" s="85">
        <f t="shared" si="122"/>
        <v>1.2121212121212121E-2</v>
      </c>
      <c r="AI200" s="77">
        <f t="shared" si="123"/>
        <v>5.454545454545455E-3</v>
      </c>
      <c r="AJ200" s="84">
        <f t="shared" si="95"/>
        <v>6.545454545454546E-2</v>
      </c>
      <c r="AK200" s="77">
        <f t="shared" si="96"/>
        <v>0.93454545454545457</v>
      </c>
      <c r="AL200" s="5">
        <v>4023</v>
      </c>
      <c r="AM200" s="9">
        <v>0.67</v>
      </c>
      <c r="AN200" s="5">
        <v>3315</v>
      </c>
      <c r="AO200" s="10">
        <v>0.74</v>
      </c>
      <c r="AP200" s="5">
        <v>21174</v>
      </c>
      <c r="AQ200" s="5">
        <v>21251</v>
      </c>
      <c r="AR200" s="5">
        <v>21334</v>
      </c>
      <c r="AS200" s="80">
        <f t="shared" si="105"/>
        <v>1600</v>
      </c>
      <c r="AT200" s="80">
        <f t="shared" ca="1" si="106"/>
        <v>2060</v>
      </c>
      <c r="AU200" s="184">
        <f t="shared" si="107"/>
        <v>1.7727785422885241</v>
      </c>
      <c r="AV200" s="192">
        <f t="shared" ca="1" si="108"/>
        <v>305.18518518518516</v>
      </c>
      <c r="AW200" s="173">
        <v>0.27083333333333331</v>
      </c>
      <c r="AX200" s="165">
        <v>0.8125</v>
      </c>
      <c r="AY200" s="80">
        <f t="shared" si="109"/>
        <v>13.000000000000002</v>
      </c>
      <c r="AZ200" s="165">
        <v>0.27083333333333331</v>
      </c>
      <c r="BA200" s="165">
        <v>0.33333333333333331</v>
      </c>
      <c r="BB200" s="80">
        <f t="shared" si="110"/>
        <v>1.5</v>
      </c>
      <c r="BC200" s="5" t="s">
        <v>189</v>
      </c>
      <c r="BH200" s="52"/>
      <c r="BI200" s="52"/>
      <c r="BJ200" s="52"/>
      <c r="BK200" s="52"/>
      <c r="BL200" s="52"/>
      <c r="BM200" s="52"/>
      <c r="BQ200" s="27"/>
      <c r="BR200" s="27"/>
      <c r="BS200" s="27"/>
      <c r="BT200" s="27"/>
      <c r="BU200" s="27"/>
      <c r="BV200" s="27"/>
      <c r="BW200" s="54"/>
      <c r="BX200" s="26"/>
      <c r="BY200" s="54"/>
      <c r="BZ200" s="26"/>
      <c r="CA200" s="26"/>
      <c r="CB200" s="26"/>
    </row>
    <row r="201" spans="1:80" ht="17.45" customHeight="1">
      <c r="A201" s="94">
        <f t="shared" si="111"/>
        <v>28.2</v>
      </c>
      <c r="B201" s="179">
        <f t="shared" si="92"/>
        <v>45942</v>
      </c>
      <c r="C201" s="8"/>
      <c r="D201" s="11"/>
      <c r="E201" s="12">
        <v>1</v>
      </c>
      <c r="F201" s="11">
        <v>7</v>
      </c>
      <c r="G201" s="74">
        <f t="shared" si="118"/>
        <v>725</v>
      </c>
      <c r="H201" s="75">
        <f t="shared" si="118"/>
        <v>6017</v>
      </c>
      <c r="I201" s="88">
        <f t="shared" si="98"/>
        <v>0</v>
      </c>
      <c r="J201" s="78">
        <f t="shared" si="99"/>
        <v>1.3774104683195593E-3</v>
      </c>
      <c r="K201" s="78">
        <f t="shared" si="100"/>
        <v>0</v>
      </c>
      <c r="L201" s="78">
        <f t="shared" si="101"/>
        <v>1.1620185922974768E-3</v>
      </c>
      <c r="M201" s="78">
        <f t="shared" ca="1" si="102"/>
        <v>0.1451428571428571</v>
      </c>
      <c r="N201" s="78">
        <f t="shared" ca="1" si="103"/>
        <v>2.9640196544618809E-2</v>
      </c>
      <c r="O201" s="78">
        <f t="shared" si="104"/>
        <v>5.0000000000000001E-4</v>
      </c>
      <c r="P201" s="13" t="s">
        <v>184</v>
      </c>
      <c r="Q201" s="8">
        <v>123</v>
      </c>
      <c r="R201" s="13">
        <v>135</v>
      </c>
      <c r="S201" s="89">
        <f t="shared" si="114"/>
        <v>123</v>
      </c>
      <c r="T201" s="75">
        <f t="shared" si="115"/>
        <v>135</v>
      </c>
      <c r="U201" s="90">
        <f t="shared" si="116"/>
        <v>89.174999999999997</v>
      </c>
      <c r="V201" s="82">
        <f t="shared" si="117"/>
        <v>812.29499999999996</v>
      </c>
      <c r="W201" s="8">
        <v>1987</v>
      </c>
      <c r="X201" s="8">
        <v>41</v>
      </c>
      <c r="Y201" s="12">
        <v>38</v>
      </c>
      <c r="Z201" s="12">
        <v>27</v>
      </c>
      <c r="AA201" s="12">
        <v>18</v>
      </c>
      <c r="AB201" s="12">
        <v>51.4</v>
      </c>
      <c r="AC201" s="91">
        <f t="shared" si="93"/>
        <v>124</v>
      </c>
      <c r="AD201" s="75">
        <f t="shared" si="94"/>
        <v>1863</v>
      </c>
      <c r="AE201" s="88">
        <f t="shared" si="119"/>
        <v>0.32984727755644089</v>
      </c>
      <c r="AF201" s="92">
        <f t="shared" si="120"/>
        <v>2.0634121791645699E-2</v>
      </c>
      <c r="AG201" s="93">
        <f t="shared" si="121"/>
        <v>1.9124308002013084E-2</v>
      </c>
      <c r="AH201" s="93">
        <f t="shared" si="122"/>
        <v>1.3588324106693507E-2</v>
      </c>
      <c r="AI201" s="78">
        <f t="shared" si="123"/>
        <v>9.0588827377956725E-3</v>
      </c>
      <c r="AJ201" s="92">
        <f t="shared" si="95"/>
        <v>6.2405636638147959E-2</v>
      </c>
      <c r="AK201" s="78">
        <f t="shared" si="96"/>
        <v>0.93759436336185209</v>
      </c>
      <c r="AL201" s="11"/>
      <c r="AM201" s="14"/>
      <c r="AN201" s="11"/>
      <c r="AO201" s="15"/>
      <c r="AP201" s="11">
        <v>21380</v>
      </c>
      <c r="AQ201" s="11">
        <v>21470</v>
      </c>
      <c r="AR201" s="11">
        <v>21557</v>
      </c>
      <c r="AS201" s="75">
        <f t="shared" si="105"/>
        <v>1770</v>
      </c>
      <c r="AT201" s="75">
        <f t="shared" ca="1" si="106"/>
        <v>2330</v>
      </c>
      <c r="AU201" s="182">
        <f t="shared" si="107"/>
        <v>1.9634596825185533</v>
      </c>
      <c r="AV201" s="193">
        <f t="shared" ca="1" si="108"/>
        <v>345.59477899733014</v>
      </c>
      <c r="AW201" s="169">
        <v>0.27083333333333331</v>
      </c>
      <c r="AX201" s="169">
        <v>0.8125</v>
      </c>
      <c r="AY201" s="75">
        <f t="shared" si="109"/>
        <v>13.000000000000002</v>
      </c>
      <c r="AZ201" s="169">
        <v>0.27083333333333331</v>
      </c>
      <c r="BA201" s="169">
        <v>0.33333333333333331</v>
      </c>
      <c r="BB201" s="75">
        <f t="shared" si="110"/>
        <v>1.5</v>
      </c>
      <c r="BC201" s="11" t="s">
        <v>188</v>
      </c>
      <c r="BH201" s="52"/>
      <c r="BI201" s="52"/>
      <c r="BJ201" s="52"/>
      <c r="BK201" s="52"/>
      <c r="BL201" s="52"/>
      <c r="BM201" s="52"/>
      <c r="BQ201" s="27"/>
      <c r="BR201" s="27"/>
      <c r="BS201" s="27"/>
      <c r="BT201" s="27"/>
      <c r="BU201" s="27"/>
      <c r="BV201" s="27"/>
      <c r="BW201" s="54"/>
      <c r="BX201" s="26"/>
      <c r="BY201" s="54"/>
      <c r="BZ201" s="26"/>
      <c r="CA201" s="26"/>
      <c r="CB201" s="26"/>
    </row>
    <row r="202" spans="1:80" ht="17.45" customHeight="1">
      <c r="A202" s="86">
        <f t="shared" si="111"/>
        <v>28.3</v>
      </c>
      <c r="B202" s="179">
        <f t="shared" si="92"/>
        <v>45943</v>
      </c>
      <c r="C202" s="8"/>
      <c r="D202" s="11"/>
      <c r="E202" s="12">
        <v>4</v>
      </c>
      <c r="F202" s="11">
        <v>6</v>
      </c>
      <c r="G202" s="74">
        <f t="shared" si="118"/>
        <v>721</v>
      </c>
      <c r="H202" s="75">
        <f t="shared" si="118"/>
        <v>6011</v>
      </c>
      <c r="I202" s="88">
        <f t="shared" si="98"/>
        <v>0</v>
      </c>
      <c r="J202" s="78">
        <f t="shared" si="99"/>
        <v>5.5172413793103444E-3</v>
      </c>
      <c r="K202" s="78">
        <f t="shared" si="100"/>
        <v>0</v>
      </c>
      <c r="L202" s="78">
        <f t="shared" si="101"/>
        <v>9.9717467176333721E-4</v>
      </c>
      <c r="M202" s="78">
        <f t="shared" ca="1" si="102"/>
        <v>0.14971428571428566</v>
      </c>
      <c r="N202" s="78">
        <f t="shared" ca="1" si="103"/>
        <v>3.0591218893644009E-2</v>
      </c>
      <c r="O202" s="78">
        <f t="shared" si="104"/>
        <v>5.0000000000000001E-4</v>
      </c>
      <c r="P202" s="13" t="s">
        <v>184</v>
      </c>
      <c r="Q202" s="8">
        <v>123</v>
      </c>
      <c r="R202" s="13">
        <v>140</v>
      </c>
      <c r="S202" s="89">
        <f t="shared" si="114"/>
        <v>123</v>
      </c>
      <c r="T202" s="75">
        <f t="shared" si="115"/>
        <v>140</v>
      </c>
      <c r="U202" s="90">
        <f t="shared" si="116"/>
        <v>88.683000000000007</v>
      </c>
      <c r="V202" s="82">
        <f t="shared" si="117"/>
        <v>841.54</v>
      </c>
      <c r="W202" s="8">
        <v>2370</v>
      </c>
      <c r="X202" s="8">
        <v>51</v>
      </c>
      <c r="Y202" s="12">
        <v>54</v>
      </c>
      <c r="Z202" s="12">
        <v>8</v>
      </c>
      <c r="AA202" s="12">
        <v>17</v>
      </c>
      <c r="AB202" s="12">
        <v>51.6</v>
      </c>
      <c r="AC202" s="91">
        <f t="shared" si="93"/>
        <v>130</v>
      </c>
      <c r="AD202" s="75">
        <f t="shared" si="94"/>
        <v>2240</v>
      </c>
      <c r="AE202" s="88">
        <f t="shared" si="119"/>
        <v>0.39388399534651819</v>
      </c>
      <c r="AF202" s="92">
        <f t="shared" si="120"/>
        <v>2.1518987341772152E-2</v>
      </c>
      <c r="AG202" s="93">
        <f t="shared" si="121"/>
        <v>2.2784810126582278E-2</v>
      </c>
      <c r="AH202" s="93">
        <f t="shared" si="122"/>
        <v>3.3755274261603376E-3</v>
      </c>
      <c r="AI202" s="78">
        <f t="shared" si="123"/>
        <v>7.1729957805907177E-3</v>
      </c>
      <c r="AJ202" s="92">
        <f t="shared" si="95"/>
        <v>5.4852320675105488E-2</v>
      </c>
      <c r="AK202" s="78">
        <f t="shared" si="96"/>
        <v>0.94514767932489452</v>
      </c>
      <c r="AL202" s="11"/>
      <c r="AM202" s="14"/>
      <c r="AN202" s="11"/>
      <c r="AO202" s="15"/>
      <c r="AP202" s="11">
        <v>21613</v>
      </c>
      <c r="AQ202" s="11">
        <v>21711</v>
      </c>
      <c r="AR202" s="11">
        <v>21819</v>
      </c>
      <c r="AS202" s="75">
        <f t="shared" si="105"/>
        <v>2060</v>
      </c>
      <c r="AT202" s="75">
        <f t="shared" ca="1" si="106"/>
        <v>2390</v>
      </c>
      <c r="AU202" s="182">
        <f t="shared" si="107"/>
        <v>2.2145227542212997</v>
      </c>
      <c r="AV202" s="193">
        <f t="shared" ca="1" si="108"/>
        <v>355.0207961972668</v>
      </c>
      <c r="AW202" s="169">
        <v>0.27083333333333331</v>
      </c>
      <c r="AX202" s="169">
        <v>0.8125</v>
      </c>
      <c r="AY202" s="75">
        <f t="shared" si="109"/>
        <v>13.000000000000002</v>
      </c>
      <c r="AZ202" s="169">
        <v>0.27083333333333331</v>
      </c>
      <c r="BA202" s="169">
        <v>0.33333333333333331</v>
      </c>
      <c r="BB202" s="75">
        <f t="shared" si="110"/>
        <v>1.5</v>
      </c>
      <c r="BC202" s="11" t="s">
        <v>190</v>
      </c>
      <c r="BH202" s="52"/>
      <c r="BI202" s="52"/>
      <c r="BJ202" s="52"/>
      <c r="BK202" s="52"/>
      <c r="BL202" s="52"/>
      <c r="BM202" s="52"/>
      <c r="BQ202" s="27"/>
      <c r="BR202" s="27"/>
      <c r="BS202" s="27"/>
      <c r="BT202" s="27"/>
      <c r="BU202" s="27"/>
      <c r="BV202" s="27"/>
      <c r="BW202" s="54"/>
      <c r="BX202" s="26"/>
      <c r="BY202" s="54"/>
      <c r="BZ202" s="26"/>
      <c r="CA202" s="26"/>
      <c r="CB202" s="26"/>
    </row>
    <row r="203" spans="1:80" ht="17.45" customHeight="1">
      <c r="A203" s="94">
        <f t="shared" si="111"/>
        <v>28.4</v>
      </c>
      <c r="B203" s="179">
        <f t="shared" ref="B203:B266" si="124">B202+1</f>
        <v>45944</v>
      </c>
      <c r="C203" s="8"/>
      <c r="D203" s="11"/>
      <c r="E203" s="12">
        <v>1</v>
      </c>
      <c r="F203" s="11">
        <v>6</v>
      </c>
      <c r="G203" s="74">
        <f t="shared" si="118"/>
        <v>720</v>
      </c>
      <c r="H203" s="75">
        <f t="shared" si="118"/>
        <v>6005</v>
      </c>
      <c r="I203" s="88">
        <f t="shared" si="98"/>
        <v>0</v>
      </c>
      <c r="J203" s="78">
        <f t="shared" si="99"/>
        <v>1.3869625520110957E-3</v>
      </c>
      <c r="K203" s="78">
        <f t="shared" si="100"/>
        <v>0</v>
      </c>
      <c r="L203" s="78">
        <f t="shared" si="101"/>
        <v>9.9817002162701706E-4</v>
      </c>
      <c r="M203" s="78">
        <f t="shared" ca="1" si="102"/>
        <v>0.1508571428571428</v>
      </c>
      <c r="N203" s="78">
        <f t="shared" ca="1" si="103"/>
        <v>3.154224124266921E-2</v>
      </c>
      <c r="O203" s="78">
        <f t="shared" si="104"/>
        <v>5.0000000000000001E-4</v>
      </c>
      <c r="P203" s="13" t="s">
        <v>184</v>
      </c>
      <c r="Q203" s="8">
        <v>123</v>
      </c>
      <c r="R203" s="13">
        <v>140</v>
      </c>
      <c r="S203" s="89">
        <f t="shared" si="114"/>
        <v>123</v>
      </c>
      <c r="T203" s="75">
        <f t="shared" si="115"/>
        <v>140</v>
      </c>
      <c r="U203" s="90">
        <f t="shared" si="116"/>
        <v>88.56</v>
      </c>
      <c r="V203" s="82">
        <f t="shared" si="117"/>
        <v>840.7</v>
      </c>
      <c r="W203" s="8">
        <v>2565</v>
      </c>
      <c r="X203" s="8">
        <v>43</v>
      </c>
      <c r="Y203" s="12">
        <v>62</v>
      </c>
      <c r="Z203" s="12">
        <v>10</v>
      </c>
      <c r="AA203" s="12">
        <v>15</v>
      </c>
      <c r="AB203" s="12">
        <v>52.3</v>
      </c>
      <c r="AC203" s="91">
        <f t="shared" ref="AC203:AC266" si="125">SUM(X203,Y203,Z203,AA203)</f>
        <v>130</v>
      </c>
      <c r="AD203" s="75">
        <f t="shared" ref="AD203:AD266" si="126">W203-AC203</f>
        <v>2435</v>
      </c>
      <c r="AE203" s="88">
        <f t="shared" si="119"/>
        <v>0.42671768424554984</v>
      </c>
      <c r="AF203" s="92">
        <f t="shared" si="120"/>
        <v>1.6764132553606238E-2</v>
      </c>
      <c r="AG203" s="93">
        <f t="shared" si="121"/>
        <v>2.4171539961013646E-2</v>
      </c>
      <c r="AH203" s="93">
        <f t="shared" si="122"/>
        <v>3.8986354775828458E-3</v>
      </c>
      <c r="AI203" s="78">
        <f t="shared" si="123"/>
        <v>5.8479532163742687E-3</v>
      </c>
      <c r="AJ203" s="92">
        <f t="shared" ref="AJ203:AJ266" si="127">IFERROR(AC203/W203,0)</f>
        <v>5.0682261208576995E-2</v>
      </c>
      <c r="AK203" s="78">
        <f t="shared" ref="AK203:AK266" si="128">IFERROR(AD203/W203,0)</f>
        <v>0.949317738791423</v>
      </c>
      <c r="AL203" s="11"/>
      <c r="AM203" s="14"/>
      <c r="AN203" s="11"/>
      <c r="AO203" s="15"/>
      <c r="AP203" s="11">
        <v>21852</v>
      </c>
      <c r="AQ203" s="11">
        <v>21965</v>
      </c>
      <c r="AR203" s="11">
        <v>22048</v>
      </c>
      <c r="AS203" s="75">
        <f t="shared" si="105"/>
        <v>1960</v>
      </c>
      <c r="AT203" s="75">
        <f t="shared" ca="1" si="106"/>
        <v>2560</v>
      </c>
      <c r="AU203" s="182">
        <f t="shared" si="107"/>
        <v>2.1092051740094271</v>
      </c>
      <c r="AV203" s="193">
        <f t="shared" ca="1" si="108"/>
        <v>380.66914498141261</v>
      </c>
      <c r="AW203" s="169">
        <v>0.27083333333333331</v>
      </c>
      <c r="AX203" s="169">
        <v>0.8125</v>
      </c>
      <c r="AY203" s="75">
        <f t="shared" si="109"/>
        <v>13.000000000000002</v>
      </c>
      <c r="AZ203" s="169">
        <v>0.27083333333333331</v>
      </c>
      <c r="BA203" s="169">
        <v>0.33333333333333331</v>
      </c>
      <c r="BB203" s="75">
        <f t="shared" si="110"/>
        <v>1.5</v>
      </c>
      <c r="BC203" s="11" t="s">
        <v>190</v>
      </c>
      <c r="BH203" s="52"/>
      <c r="BI203" s="52"/>
      <c r="BJ203" s="52"/>
      <c r="BK203" s="52"/>
      <c r="BL203" s="52"/>
      <c r="BM203" s="52"/>
      <c r="BQ203" s="27"/>
      <c r="BR203" s="27"/>
      <c r="BS203" s="27"/>
      <c r="BT203" s="27"/>
      <c r="BU203" s="27"/>
      <c r="BV203" s="27"/>
      <c r="BW203" s="54"/>
      <c r="BX203" s="26"/>
      <c r="BY203" s="54"/>
      <c r="BZ203" s="26"/>
      <c r="CA203" s="26"/>
      <c r="CB203" s="26"/>
    </row>
    <row r="204" spans="1:80" ht="17.45" customHeight="1">
      <c r="A204" s="86">
        <f t="shared" si="111"/>
        <v>28.5</v>
      </c>
      <c r="B204" s="179">
        <f t="shared" si="124"/>
        <v>45945</v>
      </c>
      <c r="C204" s="8"/>
      <c r="D204" s="11"/>
      <c r="E204" s="12">
        <v>1</v>
      </c>
      <c r="F204" s="11">
        <v>19</v>
      </c>
      <c r="G204" s="74">
        <f t="shared" ref="G204:H219" si="129">G203-E204-C204</f>
        <v>719</v>
      </c>
      <c r="H204" s="75">
        <f t="shared" si="129"/>
        <v>5986</v>
      </c>
      <c r="I204" s="88">
        <f t="shared" ref="I204:I267" si="130">IFERROR(C204/G203,0)</f>
        <v>0</v>
      </c>
      <c r="J204" s="78">
        <f t="shared" ref="J204:J267" si="131">IFERROR(E204/G203,0)</f>
        <v>1.3888888888888889E-3</v>
      </c>
      <c r="K204" s="78">
        <f t="shared" ref="K204:K267" si="132">IFERROR(D204/H203,0)</f>
        <v>0</v>
      </c>
      <c r="L204" s="78">
        <f t="shared" ref="L204:L267" si="133">IFERROR(F204/H203,0)</f>
        <v>3.1640299750208159E-3</v>
      </c>
      <c r="M204" s="78">
        <f t="shared" ref="M204:M267" ca="1" si="134">IF(ROW()=11,
   IF($B$4&gt;0,E204/$B$4,""),
   IF($B$4&gt;0,
      (OFFSET(M204,-1,0)*$B$4 + E204)/$B$4,
      "")
)</f>
        <v>0.15199999999999994</v>
      </c>
      <c r="N204" s="78">
        <f t="shared" ref="N204:N267" ca="1" si="135">IF(ROW()=11,
   IF($B$3&gt;0,F204/$B$3,""),
   IF($B$3&gt;0,
      (OFFSET(N204,-1,0)*$B$3 + F204)/$B$3,
      "")
)</f>
        <v>3.4553812014582352E-2</v>
      </c>
      <c r="O204" s="78">
        <f t="shared" ref="O204:O267" si="136">$O$10</f>
        <v>5.0000000000000001E-4</v>
      </c>
      <c r="P204" s="13" t="s">
        <v>184</v>
      </c>
      <c r="Q204" s="8">
        <v>123</v>
      </c>
      <c r="R204" s="13">
        <v>145</v>
      </c>
      <c r="S204" s="89">
        <f t="shared" si="114"/>
        <v>123</v>
      </c>
      <c r="T204" s="75">
        <f t="shared" si="115"/>
        <v>145</v>
      </c>
      <c r="U204" s="90">
        <f t="shared" si="116"/>
        <v>88.436999999999998</v>
      </c>
      <c r="V204" s="82">
        <f t="shared" si="117"/>
        <v>867.97</v>
      </c>
      <c r="W204" s="8">
        <v>3060</v>
      </c>
      <c r="X204" s="8">
        <v>36</v>
      </c>
      <c r="Y204" s="12">
        <v>34</v>
      </c>
      <c r="Z204" s="12">
        <v>12</v>
      </c>
      <c r="AA204" s="12">
        <v>14</v>
      </c>
      <c r="AB204" s="12">
        <v>52.3</v>
      </c>
      <c r="AC204" s="91">
        <f t="shared" si="125"/>
        <v>96</v>
      </c>
      <c r="AD204" s="75">
        <f t="shared" si="126"/>
        <v>2964</v>
      </c>
      <c r="AE204" s="88">
        <f t="shared" si="119"/>
        <v>0.50957535387177355</v>
      </c>
      <c r="AF204" s="92">
        <f t="shared" si="120"/>
        <v>1.1764705882352941E-2</v>
      </c>
      <c r="AG204" s="93">
        <f t="shared" si="121"/>
        <v>1.1111111111111112E-2</v>
      </c>
      <c r="AH204" s="93">
        <f t="shared" si="122"/>
        <v>3.9215686274509803E-3</v>
      </c>
      <c r="AI204" s="78">
        <f t="shared" si="123"/>
        <v>4.5751633986928107E-3</v>
      </c>
      <c r="AJ204" s="92">
        <f t="shared" si="127"/>
        <v>3.1372549019607843E-2</v>
      </c>
      <c r="AK204" s="78">
        <f t="shared" si="128"/>
        <v>0.96862745098039216</v>
      </c>
      <c r="AL204" s="11"/>
      <c r="AM204" s="14"/>
      <c r="AN204" s="11"/>
      <c r="AO204" s="15"/>
      <c r="AP204" s="11">
        <v>22108</v>
      </c>
      <c r="AQ204" s="11">
        <v>22208</v>
      </c>
      <c r="AR204" s="11">
        <v>22265</v>
      </c>
      <c r="AS204" s="75">
        <f t="shared" ref="AS204:AS267" si="137">IF(OR(AR204="",AP204=""),"", (AR204-AP204)/100*1000)</f>
        <v>1570</v>
      </c>
      <c r="AT204" s="75">
        <f t="shared" ref="AT204:AT267" ca="1" si="138">IF(OR(AP205="",OFFSET(AP205,-1,0)=""),"", (AP205-OFFSET(AP205,-1,0))/100*1000)</f>
        <v>2160</v>
      </c>
      <c r="AU204" s="182">
        <f t="shared" ref="AU204:AU267" si="139">IFERROR(IF(OR(AP204="",AR204="",K204="",L204=""),"", ((AR204-AP204)/100*1000)/(U204+V204)),0)</f>
        <v>1.6415605490131293</v>
      </c>
      <c r="AV204" s="193">
        <f t="shared" ref="AV204:AV267" ca="1" si="140">IF(OR(AP204="",AP205="",M204="",N204=""),"", ((AP205-AP204)/100*1000)/((G204+H204))*1000)</f>
        <v>322.14765100671138</v>
      </c>
      <c r="AW204" s="169">
        <v>0.27083333333333331</v>
      </c>
      <c r="AX204" s="169">
        <v>0.8125</v>
      </c>
      <c r="AY204" s="75">
        <f t="shared" ref="AY204:AY267" si="141">IF(OR(AW204="",AX204=""),"",MOD(AX204-AW204,1)*24)</f>
        <v>13.000000000000002</v>
      </c>
      <c r="AZ204" s="169">
        <v>0.27083333333333331</v>
      </c>
      <c r="BA204" s="169">
        <v>0.33333333333333331</v>
      </c>
      <c r="BB204" s="75">
        <f t="shared" ref="BB204:BB267" si="142">IF(OR(AZ204="",BA204=""),"",MOD(BA204-AZ204,1)*24)</f>
        <v>1.5</v>
      </c>
      <c r="BC204" s="11" t="s">
        <v>190</v>
      </c>
      <c r="BH204" s="52"/>
      <c r="BI204" s="52"/>
      <c r="BJ204" s="52"/>
      <c r="BK204" s="52"/>
      <c r="BL204" s="52"/>
      <c r="BM204" s="52"/>
      <c r="BQ204" s="27"/>
      <c r="BR204" s="27"/>
      <c r="BS204" s="27"/>
      <c r="BT204" s="27"/>
      <c r="BU204" s="27"/>
      <c r="BV204" s="27"/>
      <c r="BW204" s="54"/>
      <c r="BX204" s="26"/>
      <c r="BY204" s="54"/>
      <c r="BZ204" s="26"/>
      <c r="CA204" s="26"/>
      <c r="CB204" s="26"/>
    </row>
    <row r="205" spans="1:80" ht="17.45" customHeight="1">
      <c r="A205" s="94">
        <f t="shared" si="111"/>
        <v>28.6</v>
      </c>
      <c r="B205" s="179">
        <f t="shared" si="124"/>
        <v>45946</v>
      </c>
      <c r="C205" s="8"/>
      <c r="D205" s="11"/>
      <c r="E205" s="12">
        <v>4</v>
      </c>
      <c r="F205" s="11">
        <v>21</v>
      </c>
      <c r="G205" s="74">
        <f t="shared" si="129"/>
        <v>715</v>
      </c>
      <c r="H205" s="75">
        <f t="shared" si="129"/>
        <v>5965</v>
      </c>
      <c r="I205" s="88">
        <f t="shared" si="130"/>
        <v>0</v>
      </c>
      <c r="J205" s="78">
        <f t="shared" si="131"/>
        <v>5.5632823365785811E-3</v>
      </c>
      <c r="K205" s="78">
        <f t="shared" si="132"/>
        <v>0</v>
      </c>
      <c r="L205" s="78">
        <f t="shared" si="133"/>
        <v>3.5081857667891747E-3</v>
      </c>
      <c r="M205" s="78">
        <f t="shared" ca="1" si="134"/>
        <v>0.1565714285714285</v>
      </c>
      <c r="N205" s="78">
        <f t="shared" ca="1" si="135"/>
        <v>3.7882390236170557E-2</v>
      </c>
      <c r="O205" s="78">
        <f t="shared" si="136"/>
        <v>5.0000000000000001E-4</v>
      </c>
      <c r="P205" s="13" t="s">
        <v>184</v>
      </c>
      <c r="Q205" s="8">
        <v>123</v>
      </c>
      <c r="R205" s="13">
        <v>145</v>
      </c>
      <c r="S205" s="89">
        <f t="shared" si="114"/>
        <v>123</v>
      </c>
      <c r="T205" s="75">
        <f t="shared" si="115"/>
        <v>145</v>
      </c>
      <c r="U205" s="90">
        <f t="shared" si="116"/>
        <v>87.944999999999993</v>
      </c>
      <c r="V205" s="82">
        <f t="shared" si="117"/>
        <v>864.92499999999995</v>
      </c>
      <c r="W205" s="8">
        <v>3378</v>
      </c>
      <c r="X205" s="8">
        <v>69</v>
      </c>
      <c r="Y205" s="12">
        <v>52</v>
      </c>
      <c r="Z205" s="12">
        <v>6</v>
      </c>
      <c r="AA205" s="12">
        <v>12</v>
      </c>
      <c r="AB205" s="12">
        <v>52.7</v>
      </c>
      <c r="AC205" s="91">
        <f t="shared" si="125"/>
        <v>139</v>
      </c>
      <c r="AD205" s="75">
        <f t="shared" si="126"/>
        <v>3239</v>
      </c>
      <c r="AE205" s="88">
        <f t="shared" si="119"/>
        <v>0.56431673905780155</v>
      </c>
      <c r="AF205" s="92">
        <f t="shared" si="120"/>
        <v>2.0426287744227355E-2</v>
      </c>
      <c r="AG205" s="93">
        <f t="shared" si="121"/>
        <v>1.5393724097098875E-2</v>
      </c>
      <c r="AH205" s="93">
        <f t="shared" si="122"/>
        <v>1.7761989342806395E-3</v>
      </c>
      <c r="AI205" s="78">
        <f t="shared" si="123"/>
        <v>3.552397868561279E-3</v>
      </c>
      <c r="AJ205" s="92">
        <f t="shared" si="127"/>
        <v>4.1148608644168146E-2</v>
      </c>
      <c r="AK205" s="78">
        <f t="shared" si="128"/>
        <v>0.95885139135583186</v>
      </c>
      <c r="AL205" s="11"/>
      <c r="AM205" s="14"/>
      <c r="AN205" s="11"/>
      <c r="AO205" s="15"/>
      <c r="AP205" s="11">
        <v>22324</v>
      </c>
      <c r="AQ205" s="11">
        <v>22453</v>
      </c>
      <c r="AR205" s="11">
        <v>22537</v>
      </c>
      <c r="AS205" s="75">
        <f t="shared" si="137"/>
        <v>2130</v>
      </c>
      <c r="AT205" s="75">
        <f t="shared" ca="1" si="138"/>
        <v>2670</v>
      </c>
      <c r="AU205" s="182">
        <f t="shared" si="139"/>
        <v>2.235352146672684</v>
      </c>
      <c r="AV205" s="193">
        <f t="shared" ca="1" si="140"/>
        <v>399.70059880239523</v>
      </c>
      <c r="AW205" s="169">
        <v>0.27083333333333331</v>
      </c>
      <c r="AX205" s="169">
        <v>0.8125</v>
      </c>
      <c r="AY205" s="75">
        <f t="shared" si="141"/>
        <v>13.000000000000002</v>
      </c>
      <c r="AZ205" s="169">
        <v>0.27083333333333331</v>
      </c>
      <c r="BA205" s="169">
        <v>0.33333333333333331</v>
      </c>
      <c r="BB205" s="75">
        <f t="shared" si="142"/>
        <v>1.5</v>
      </c>
      <c r="BC205" s="11" t="s">
        <v>190</v>
      </c>
      <c r="BH205" s="52"/>
      <c r="BI205" s="52"/>
      <c r="BJ205" s="52"/>
      <c r="BK205" s="52"/>
      <c r="BL205" s="52"/>
      <c r="BM205" s="52"/>
      <c r="BQ205" s="27"/>
      <c r="BR205" s="27"/>
      <c r="BS205" s="27"/>
      <c r="BT205" s="27"/>
      <c r="BU205" s="27"/>
      <c r="BV205" s="27"/>
      <c r="BW205" s="54"/>
      <c r="BX205" s="26"/>
      <c r="BY205" s="54"/>
      <c r="BZ205" s="26"/>
      <c r="CA205" s="26"/>
      <c r="CB205" s="26"/>
    </row>
    <row r="206" spans="1:80" ht="17.45" customHeight="1" thickBot="1">
      <c r="A206" s="86">
        <f t="shared" si="111"/>
        <v>28.700000000000003</v>
      </c>
      <c r="B206" s="180">
        <f t="shared" si="124"/>
        <v>45947</v>
      </c>
      <c r="C206" s="16"/>
      <c r="D206" s="17"/>
      <c r="E206" s="18">
        <v>6</v>
      </c>
      <c r="F206" s="17">
        <v>23</v>
      </c>
      <c r="G206" s="96">
        <f t="shared" si="129"/>
        <v>709</v>
      </c>
      <c r="H206" s="97">
        <f t="shared" si="129"/>
        <v>5942</v>
      </c>
      <c r="I206" s="98">
        <f t="shared" si="130"/>
        <v>0</v>
      </c>
      <c r="J206" s="99">
        <f t="shared" si="131"/>
        <v>8.3916083916083916E-3</v>
      </c>
      <c r="K206" s="99">
        <f t="shared" si="132"/>
        <v>0</v>
      </c>
      <c r="L206" s="99">
        <f t="shared" si="133"/>
        <v>3.8558256496227998E-3</v>
      </c>
      <c r="M206" s="99">
        <f t="shared" ca="1" si="134"/>
        <v>0.16342857142857137</v>
      </c>
      <c r="N206" s="99">
        <f t="shared" ca="1" si="135"/>
        <v>4.1527975907433831E-2</v>
      </c>
      <c r="O206" s="99">
        <f t="shared" si="136"/>
        <v>5.0000000000000001E-4</v>
      </c>
      <c r="P206" s="19" t="s">
        <v>184</v>
      </c>
      <c r="Q206" s="16">
        <v>123</v>
      </c>
      <c r="R206" s="19">
        <v>150</v>
      </c>
      <c r="S206" s="89">
        <f t="shared" si="114"/>
        <v>123</v>
      </c>
      <c r="T206" s="75">
        <f t="shared" si="115"/>
        <v>150</v>
      </c>
      <c r="U206" s="100">
        <f t="shared" si="116"/>
        <v>87.206999999999994</v>
      </c>
      <c r="V206" s="101">
        <f t="shared" si="117"/>
        <v>891.3</v>
      </c>
      <c r="W206" s="16">
        <v>3639</v>
      </c>
      <c r="X206" s="8">
        <v>52</v>
      </c>
      <c r="Y206" s="12">
        <v>40</v>
      </c>
      <c r="Z206" s="12">
        <v>15</v>
      </c>
      <c r="AA206" s="12">
        <v>9</v>
      </c>
      <c r="AB206" s="12">
        <v>53</v>
      </c>
      <c r="AC206" s="102">
        <f t="shared" si="125"/>
        <v>116</v>
      </c>
      <c r="AD206" s="97">
        <f t="shared" si="126"/>
        <v>3523</v>
      </c>
      <c r="AE206" s="98">
        <f t="shared" si="119"/>
        <v>0.61005867560771165</v>
      </c>
      <c r="AF206" s="103">
        <f t="shared" si="120"/>
        <v>1.4289640010992031E-2</v>
      </c>
      <c r="AG206" s="104">
        <f t="shared" si="121"/>
        <v>1.0992030777686177E-2</v>
      </c>
      <c r="AH206" s="104">
        <f t="shared" si="122"/>
        <v>4.1220115416323163E-3</v>
      </c>
      <c r="AI206" s="99">
        <f t="shared" si="123"/>
        <v>2.4732069249793899E-3</v>
      </c>
      <c r="AJ206" s="103">
        <f t="shared" si="127"/>
        <v>3.1876889255289913E-2</v>
      </c>
      <c r="AK206" s="99">
        <f t="shared" si="128"/>
        <v>0.96812311074471014</v>
      </c>
      <c r="AL206" s="17"/>
      <c r="AM206" s="20"/>
      <c r="AN206" s="17"/>
      <c r="AO206" s="21"/>
      <c r="AP206" s="17">
        <v>22591</v>
      </c>
      <c r="AQ206" s="17">
        <v>22696</v>
      </c>
      <c r="AR206" s="17">
        <v>22795</v>
      </c>
      <c r="AS206" s="97">
        <f t="shared" si="137"/>
        <v>2040</v>
      </c>
      <c r="AT206" s="97">
        <f t="shared" ca="1" si="138"/>
        <v>2640</v>
      </c>
      <c r="AU206" s="183">
        <f t="shared" si="139"/>
        <v>2.0848087954404004</v>
      </c>
      <c r="AV206" s="191">
        <f t="shared" ca="1" si="140"/>
        <v>396.93279206134417</v>
      </c>
      <c r="AW206" s="167">
        <v>0.27083333333333331</v>
      </c>
      <c r="AX206" s="167">
        <v>0.85416666666666663</v>
      </c>
      <c r="AY206" s="97">
        <f t="shared" si="141"/>
        <v>13.999999999999998</v>
      </c>
      <c r="AZ206" s="167">
        <v>0.27083333333333331</v>
      </c>
      <c r="BA206" s="167">
        <v>0.33333333333333331</v>
      </c>
      <c r="BB206" s="97">
        <f t="shared" si="142"/>
        <v>1.5</v>
      </c>
      <c r="BC206" s="17" t="s">
        <v>190</v>
      </c>
      <c r="BH206" s="52"/>
      <c r="BI206" s="52"/>
      <c r="BJ206" s="52"/>
      <c r="BK206" s="52"/>
      <c r="BL206" s="52"/>
      <c r="BM206" s="52"/>
      <c r="BQ206" s="27"/>
      <c r="BR206" s="27"/>
      <c r="BS206" s="27"/>
      <c r="BT206" s="27"/>
      <c r="BU206" s="27"/>
      <c r="BV206" s="27"/>
      <c r="BW206" s="54"/>
      <c r="BX206" s="26"/>
      <c r="BY206" s="54"/>
      <c r="BZ206" s="26"/>
      <c r="CA206" s="26"/>
      <c r="CB206" s="26"/>
    </row>
    <row r="207" spans="1:80" ht="17.45" customHeight="1" thickTop="1">
      <c r="A207" s="71">
        <f>A200+1</f>
        <v>29.1</v>
      </c>
      <c r="B207" s="178">
        <f>B206+1</f>
        <v>45948</v>
      </c>
      <c r="C207" s="4"/>
      <c r="D207" s="5"/>
      <c r="E207" s="6">
        <v>1</v>
      </c>
      <c r="F207" s="5">
        <v>11</v>
      </c>
      <c r="G207" s="74">
        <f t="shared" si="129"/>
        <v>708</v>
      </c>
      <c r="H207" s="75">
        <f t="shared" si="129"/>
        <v>5931</v>
      </c>
      <c r="I207" s="76">
        <f t="shared" si="130"/>
        <v>0</v>
      </c>
      <c r="J207" s="77">
        <f t="shared" si="131"/>
        <v>1.4104372355430183E-3</v>
      </c>
      <c r="K207" s="77">
        <f t="shared" si="132"/>
        <v>0</v>
      </c>
      <c r="L207" s="77">
        <f t="shared" si="133"/>
        <v>1.8512285425782565E-3</v>
      </c>
      <c r="M207" s="78">
        <f t="shared" ca="1" si="134"/>
        <v>0.16457142857142851</v>
      </c>
      <c r="N207" s="78">
        <f t="shared" ca="1" si="135"/>
        <v>4.3271516880646704E-2</v>
      </c>
      <c r="O207" s="78">
        <f t="shared" si="136"/>
        <v>5.0000000000000001E-4</v>
      </c>
      <c r="P207" s="13" t="s">
        <v>184</v>
      </c>
      <c r="Q207" s="8">
        <v>126</v>
      </c>
      <c r="R207" s="13">
        <v>150</v>
      </c>
      <c r="S207" s="79">
        <f t="shared" si="114"/>
        <v>126</v>
      </c>
      <c r="T207" s="80">
        <f t="shared" si="115"/>
        <v>150</v>
      </c>
      <c r="U207" s="90">
        <f t="shared" si="116"/>
        <v>89.207999999999998</v>
      </c>
      <c r="V207" s="82">
        <f t="shared" si="117"/>
        <v>889.65</v>
      </c>
      <c r="W207" s="4">
        <v>3880</v>
      </c>
      <c r="X207" s="4">
        <v>67</v>
      </c>
      <c r="Y207" s="6">
        <v>31</v>
      </c>
      <c r="Z207" s="6">
        <v>13</v>
      </c>
      <c r="AA207" s="6">
        <v>10</v>
      </c>
      <c r="AB207" s="6">
        <v>53.6</v>
      </c>
      <c r="AC207" s="83">
        <f t="shared" si="125"/>
        <v>121</v>
      </c>
      <c r="AD207" s="80">
        <f t="shared" si="126"/>
        <v>3759</v>
      </c>
      <c r="AE207" s="76">
        <f t="shared" si="119"/>
        <v>0.6529787950185123</v>
      </c>
      <c r="AF207" s="84">
        <f t="shared" si="120"/>
        <v>1.7268041237113403E-2</v>
      </c>
      <c r="AG207" s="85">
        <f t="shared" si="121"/>
        <v>7.9896907216494839E-3</v>
      </c>
      <c r="AH207" s="85">
        <f t="shared" si="122"/>
        <v>3.3505154639175256E-3</v>
      </c>
      <c r="AI207" s="77">
        <f t="shared" si="123"/>
        <v>2.5773195876288659E-3</v>
      </c>
      <c r="AJ207" s="84">
        <f t="shared" si="127"/>
        <v>3.1185567010309279E-2</v>
      </c>
      <c r="AK207" s="77">
        <f t="shared" si="128"/>
        <v>0.96881443298969072</v>
      </c>
      <c r="AL207" s="5">
        <v>4098</v>
      </c>
      <c r="AM207" s="9">
        <v>0.66</v>
      </c>
      <c r="AN207" s="5">
        <v>3418</v>
      </c>
      <c r="AO207" s="10">
        <v>0.71</v>
      </c>
      <c r="AP207" s="5">
        <v>22855</v>
      </c>
      <c r="AQ207" s="5">
        <v>22964</v>
      </c>
      <c r="AR207" s="5">
        <v>23057</v>
      </c>
      <c r="AS207" s="80">
        <f t="shared" si="137"/>
        <v>2020</v>
      </c>
      <c r="AT207" s="80">
        <f t="shared" ca="1" si="138"/>
        <v>2640</v>
      </c>
      <c r="AU207" s="184">
        <f t="shared" si="139"/>
        <v>2.0636292495949364</v>
      </c>
      <c r="AV207" s="192">
        <f t="shared" ca="1" si="140"/>
        <v>397.65024853140534</v>
      </c>
      <c r="AW207" s="165">
        <v>0.27083333333333331</v>
      </c>
      <c r="AX207" s="165">
        <v>0.85416666666666663</v>
      </c>
      <c r="AY207" s="80">
        <f t="shared" si="141"/>
        <v>13.999999999999998</v>
      </c>
      <c r="AZ207" s="165">
        <v>0.27083333333333331</v>
      </c>
      <c r="BA207" s="165">
        <v>0.35416666666666669</v>
      </c>
      <c r="BB207" s="80">
        <f t="shared" si="142"/>
        <v>2.0000000000000009</v>
      </c>
      <c r="BC207" s="5"/>
      <c r="BH207" s="52"/>
      <c r="BI207" s="52"/>
      <c r="BJ207" s="52"/>
      <c r="BK207" s="52"/>
      <c r="BL207" s="52"/>
      <c r="BM207" s="52"/>
      <c r="BQ207" s="27"/>
      <c r="BR207" s="27"/>
      <c r="BS207" s="27"/>
      <c r="BT207" s="27"/>
      <c r="BU207" s="27"/>
      <c r="BV207" s="27"/>
      <c r="BW207" s="54"/>
      <c r="BX207" s="26"/>
      <c r="BY207" s="54"/>
      <c r="BZ207" s="26"/>
      <c r="CA207" s="26"/>
      <c r="CB207" s="26"/>
    </row>
    <row r="208" spans="1:80" ht="17.45" customHeight="1">
      <c r="A208" s="86">
        <f t="shared" si="111"/>
        <v>29.2</v>
      </c>
      <c r="B208" s="179">
        <f t="shared" si="124"/>
        <v>45949</v>
      </c>
      <c r="C208" s="8"/>
      <c r="D208" s="11"/>
      <c r="E208" s="12">
        <v>3</v>
      </c>
      <c r="F208" s="11">
        <v>10</v>
      </c>
      <c r="G208" s="74">
        <f t="shared" si="129"/>
        <v>705</v>
      </c>
      <c r="H208" s="75">
        <f t="shared" si="129"/>
        <v>5921</v>
      </c>
      <c r="I208" s="88">
        <f t="shared" si="130"/>
        <v>0</v>
      </c>
      <c r="J208" s="78">
        <f t="shared" si="131"/>
        <v>4.2372881355932203E-3</v>
      </c>
      <c r="K208" s="78">
        <f t="shared" si="132"/>
        <v>0</v>
      </c>
      <c r="L208" s="78">
        <f t="shared" si="133"/>
        <v>1.6860563142808969E-3</v>
      </c>
      <c r="M208" s="78">
        <f t="shared" ca="1" si="134"/>
        <v>0.16799999999999993</v>
      </c>
      <c r="N208" s="78">
        <f t="shared" ca="1" si="135"/>
        <v>4.4856554129022043E-2</v>
      </c>
      <c r="O208" s="78">
        <f t="shared" si="136"/>
        <v>5.0000000000000001E-4</v>
      </c>
      <c r="P208" s="13" t="s">
        <v>184</v>
      </c>
      <c r="Q208" s="8">
        <v>126</v>
      </c>
      <c r="R208" s="13">
        <v>155</v>
      </c>
      <c r="S208" s="89">
        <f t="shared" si="114"/>
        <v>126</v>
      </c>
      <c r="T208" s="75">
        <f t="shared" si="115"/>
        <v>155</v>
      </c>
      <c r="U208" s="90">
        <f t="shared" si="116"/>
        <v>88.83</v>
      </c>
      <c r="V208" s="82">
        <f t="shared" si="117"/>
        <v>917.755</v>
      </c>
      <c r="W208" s="8">
        <v>3955</v>
      </c>
      <c r="X208" s="8">
        <v>66</v>
      </c>
      <c r="Y208" s="12">
        <v>37</v>
      </c>
      <c r="Z208" s="12">
        <v>20</v>
      </c>
      <c r="AA208" s="12">
        <v>12</v>
      </c>
      <c r="AB208" s="28">
        <v>54.1</v>
      </c>
      <c r="AC208" s="91">
        <f t="shared" si="125"/>
        <v>135</v>
      </c>
      <c r="AD208" s="75">
        <f t="shared" si="126"/>
        <v>3820</v>
      </c>
      <c r="AE208" s="88">
        <f t="shared" si="119"/>
        <v>0.66683527229809481</v>
      </c>
      <c r="AF208" s="92">
        <f t="shared" si="120"/>
        <v>1.6687737041719341E-2</v>
      </c>
      <c r="AG208" s="93">
        <f t="shared" si="121"/>
        <v>9.3552465233881169E-3</v>
      </c>
      <c r="AH208" s="93">
        <f t="shared" si="122"/>
        <v>5.0568900126422255E-3</v>
      </c>
      <c r="AI208" s="78">
        <f t="shared" si="123"/>
        <v>3.0341340075853351E-3</v>
      </c>
      <c r="AJ208" s="92">
        <f t="shared" si="127"/>
        <v>3.4134007585335017E-2</v>
      </c>
      <c r="AK208" s="78">
        <f t="shared" si="128"/>
        <v>0.96586599241466498</v>
      </c>
      <c r="AL208" s="11"/>
      <c r="AM208" s="14"/>
      <c r="AN208" s="11"/>
      <c r="AO208" s="15"/>
      <c r="AP208" s="11">
        <v>23119</v>
      </c>
      <c r="AQ208" s="11">
        <v>23242</v>
      </c>
      <c r="AR208" s="11">
        <v>23330</v>
      </c>
      <c r="AS208" s="75">
        <f t="shared" si="137"/>
        <v>2110</v>
      </c>
      <c r="AT208" s="75">
        <f t="shared" ca="1" si="138"/>
        <v>2680</v>
      </c>
      <c r="AU208" s="182">
        <f t="shared" si="139"/>
        <v>2.0961965457462606</v>
      </c>
      <c r="AV208" s="193">
        <f t="shared" ca="1" si="140"/>
        <v>404.46725022638094</v>
      </c>
      <c r="AW208" s="169">
        <v>0.27083333333333331</v>
      </c>
      <c r="AX208" s="169">
        <v>0.85416666666666663</v>
      </c>
      <c r="AY208" s="75">
        <f t="shared" si="141"/>
        <v>13.999999999999998</v>
      </c>
      <c r="AZ208" s="169">
        <v>0.27083333333333331</v>
      </c>
      <c r="BA208" s="169">
        <v>0.35416666666666669</v>
      </c>
      <c r="BB208" s="75">
        <f t="shared" si="142"/>
        <v>2.0000000000000009</v>
      </c>
      <c r="BC208" s="11" t="s">
        <v>191</v>
      </c>
      <c r="BH208" s="52"/>
      <c r="BI208" s="52"/>
      <c r="BJ208" s="52"/>
      <c r="BK208" s="52"/>
      <c r="BL208" s="52"/>
      <c r="BM208" s="52"/>
      <c r="BQ208" s="27"/>
      <c r="BR208" s="27"/>
      <c r="BS208" s="27"/>
      <c r="BT208" s="27"/>
      <c r="BU208" s="27"/>
      <c r="BV208" s="27"/>
      <c r="BW208" s="54"/>
      <c r="BX208" s="26"/>
      <c r="BY208" s="54"/>
      <c r="BZ208" s="26"/>
      <c r="CA208" s="26"/>
      <c r="CB208" s="26"/>
    </row>
    <row r="209" spans="1:80" ht="17.45" customHeight="1">
      <c r="A209" s="94">
        <f t="shared" si="111"/>
        <v>29.3</v>
      </c>
      <c r="B209" s="179">
        <f t="shared" si="124"/>
        <v>45950</v>
      </c>
      <c r="C209" s="8"/>
      <c r="D209" s="11"/>
      <c r="E209" s="12">
        <v>2</v>
      </c>
      <c r="F209" s="11">
        <v>11</v>
      </c>
      <c r="G209" s="74">
        <f t="shared" si="129"/>
        <v>703</v>
      </c>
      <c r="H209" s="75">
        <f t="shared" si="129"/>
        <v>5910</v>
      </c>
      <c r="I209" s="88">
        <f t="shared" si="130"/>
        <v>0</v>
      </c>
      <c r="J209" s="78">
        <f t="shared" si="131"/>
        <v>2.8368794326241137E-3</v>
      </c>
      <c r="K209" s="78">
        <f t="shared" si="132"/>
        <v>0</v>
      </c>
      <c r="L209" s="78">
        <f t="shared" si="133"/>
        <v>1.8577942915048134E-3</v>
      </c>
      <c r="M209" s="78">
        <f t="shared" ca="1" si="134"/>
        <v>0.17028571428571421</v>
      </c>
      <c r="N209" s="78">
        <f t="shared" ca="1" si="135"/>
        <v>4.6600095102234909E-2</v>
      </c>
      <c r="O209" s="78">
        <f t="shared" si="136"/>
        <v>5.0000000000000001E-4</v>
      </c>
      <c r="P209" s="13" t="s">
        <v>184</v>
      </c>
      <c r="Q209" s="8">
        <v>126</v>
      </c>
      <c r="R209" s="13">
        <v>160</v>
      </c>
      <c r="S209" s="89">
        <f t="shared" si="114"/>
        <v>126</v>
      </c>
      <c r="T209" s="75">
        <f t="shared" si="115"/>
        <v>160</v>
      </c>
      <c r="U209" s="90">
        <f t="shared" si="116"/>
        <v>88.578000000000003</v>
      </c>
      <c r="V209" s="82">
        <f t="shared" si="117"/>
        <v>945.6</v>
      </c>
      <c r="W209" s="8">
        <v>4166</v>
      </c>
      <c r="X209" s="8">
        <v>62</v>
      </c>
      <c r="Y209" s="12">
        <v>38</v>
      </c>
      <c r="Z209" s="12">
        <v>11</v>
      </c>
      <c r="AA209" s="12">
        <v>18</v>
      </c>
      <c r="AB209" s="28">
        <v>54.2</v>
      </c>
      <c r="AC209" s="91">
        <f t="shared" si="125"/>
        <v>129</v>
      </c>
      <c r="AD209" s="75">
        <f t="shared" si="126"/>
        <v>4037</v>
      </c>
      <c r="AE209" s="88">
        <f t="shared" si="119"/>
        <v>0.7035973653099139</v>
      </c>
      <c r="AF209" s="92">
        <f t="shared" si="120"/>
        <v>1.4882381180988958E-2</v>
      </c>
      <c r="AG209" s="93">
        <f t="shared" si="121"/>
        <v>9.1214594335093623E-3</v>
      </c>
      <c r="AH209" s="93">
        <f t="shared" si="122"/>
        <v>2.6404224675948152E-3</v>
      </c>
      <c r="AI209" s="78">
        <f t="shared" si="123"/>
        <v>4.3206913106096975E-3</v>
      </c>
      <c r="AJ209" s="92">
        <f t="shared" si="127"/>
        <v>3.0964954392702831E-2</v>
      </c>
      <c r="AK209" s="78">
        <f t="shared" si="128"/>
        <v>0.96903504560729714</v>
      </c>
      <c r="AL209" s="11"/>
      <c r="AM209" s="14"/>
      <c r="AN209" s="11"/>
      <c r="AO209" s="15"/>
      <c r="AP209" s="11">
        <v>23387</v>
      </c>
      <c r="AQ209" s="11">
        <v>23505</v>
      </c>
      <c r="AR209" s="11">
        <v>23594</v>
      </c>
      <c r="AS209" s="75">
        <f t="shared" si="137"/>
        <v>2070</v>
      </c>
      <c r="AT209" s="75">
        <f t="shared" ca="1" si="138"/>
        <v>2650</v>
      </c>
      <c r="AU209" s="182">
        <f t="shared" si="139"/>
        <v>2.0015896683162859</v>
      </c>
      <c r="AV209" s="193">
        <f t="shared" ca="1" si="140"/>
        <v>400.72584303644339</v>
      </c>
      <c r="AW209" s="169">
        <v>0.27083333333333331</v>
      </c>
      <c r="AX209" s="169">
        <v>0.85416666666666663</v>
      </c>
      <c r="AY209" s="75">
        <f t="shared" si="141"/>
        <v>13.999999999999998</v>
      </c>
      <c r="AZ209" s="169">
        <v>0.27083333333333331</v>
      </c>
      <c r="BA209" s="169">
        <v>0.35416666666666669</v>
      </c>
      <c r="BB209" s="75">
        <f t="shared" si="142"/>
        <v>2.0000000000000009</v>
      </c>
      <c r="BC209" s="11" t="s">
        <v>191</v>
      </c>
      <c r="BH209" s="52"/>
      <c r="BI209" s="52"/>
      <c r="BJ209" s="52"/>
      <c r="BK209" s="52"/>
      <c r="BL209" s="52"/>
      <c r="BM209" s="52"/>
      <c r="BQ209" s="27"/>
      <c r="BR209" s="27"/>
      <c r="BS209" s="27"/>
      <c r="BT209" s="27"/>
      <c r="BU209" s="27"/>
      <c r="BV209" s="27"/>
      <c r="BW209" s="54"/>
      <c r="BX209" s="26"/>
      <c r="BY209" s="54"/>
      <c r="BZ209" s="26"/>
      <c r="CA209" s="26"/>
      <c r="CB209" s="26"/>
    </row>
    <row r="210" spans="1:80" ht="17.45" customHeight="1">
      <c r="A210" s="86">
        <f t="shared" ref="A210:A273" si="143">A203+1</f>
        <v>29.4</v>
      </c>
      <c r="B210" s="179">
        <f t="shared" si="124"/>
        <v>45951</v>
      </c>
      <c r="C210" s="8"/>
      <c r="D210" s="11"/>
      <c r="E210" s="12">
        <v>3</v>
      </c>
      <c r="F210" s="11">
        <v>10</v>
      </c>
      <c r="G210" s="74">
        <f t="shared" si="129"/>
        <v>700</v>
      </c>
      <c r="H210" s="75">
        <f t="shared" si="129"/>
        <v>5900</v>
      </c>
      <c r="I210" s="88">
        <f t="shared" si="130"/>
        <v>0</v>
      </c>
      <c r="J210" s="78">
        <f t="shared" si="131"/>
        <v>4.2674253200568994E-3</v>
      </c>
      <c r="K210" s="78">
        <f t="shared" si="132"/>
        <v>0</v>
      </c>
      <c r="L210" s="78">
        <f t="shared" si="133"/>
        <v>1.6920473773265651E-3</v>
      </c>
      <c r="M210" s="78">
        <f t="shared" ca="1" si="134"/>
        <v>0.17371428571428565</v>
      </c>
      <c r="N210" s="78">
        <f t="shared" ca="1" si="135"/>
        <v>4.8185132350610248E-2</v>
      </c>
      <c r="O210" s="78">
        <f t="shared" si="136"/>
        <v>5.0000000000000001E-4</v>
      </c>
      <c r="P210" s="13" t="s">
        <v>184</v>
      </c>
      <c r="Q210" s="8">
        <v>126</v>
      </c>
      <c r="R210" s="13">
        <v>160</v>
      </c>
      <c r="S210" s="89">
        <f t="shared" si="114"/>
        <v>126</v>
      </c>
      <c r="T210" s="75">
        <f t="shared" si="115"/>
        <v>160</v>
      </c>
      <c r="U210" s="90">
        <f t="shared" si="116"/>
        <v>88.2</v>
      </c>
      <c r="V210" s="82">
        <f t="shared" si="117"/>
        <v>944</v>
      </c>
      <c r="W210" s="8">
        <v>4311</v>
      </c>
      <c r="X210" s="8">
        <v>49</v>
      </c>
      <c r="Y210" s="12">
        <v>26</v>
      </c>
      <c r="Z210" s="12">
        <v>8</v>
      </c>
      <c r="AA210" s="12">
        <v>15</v>
      </c>
      <c r="AB210" s="12">
        <v>55.7</v>
      </c>
      <c r="AC210" s="91">
        <f t="shared" si="125"/>
        <v>98</v>
      </c>
      <c r="AD210" s="75">
        <f t="shared" si="126"/>
        <v>4213</v>
      </c>
      <c r="AE210" s="88">
        <f t="shared" si="119"/>
        <v>0.72944162436548221</v>
      </c>
      <c r="AF210" s="92">
        <f t="shared" si="120"/>
        <v>1.1366272326606355E-2</v>
      </c>
      <c r="AG210" s="93">
        <f t="shared" si="121"/>
        <v>6.031083275342148E-3</v>
      </c>
      <c r="AH210" s="93">
        <f t="shared" si="122"/>
        <v>1.855717930874507E-3</v>
      </c>
      <c r="AI210" s="78">
        <f t="shared" si="123"/>
        <v>3.4794711203897009E-3</v>
      </c>
      <c r="AJ210" s="92">
        <f t="shared" si="127"/>
        <v>2.273254465321271E-2</v>
      </c>
      <c r="AK210" s="78">
        <f t="shared" si="128"/>
        <v>0.97726745534678727</v>
      </c>
      <c r="AL210" s="11"/>
      <c r="AM210" s="14"/>
      <c r="AN210" s="11"/>
      <c r="AO210" s="15"/>
      <c r="AP210" s="11">
        <v>23652</v>
      </c>
      <c r="AQ210" s="11">
        <v>23773</v>
      </c>
      <c r="AR210" s="11">
        <v>23863</v>
      </c>
      <c r="AS210" s="75">
        <f t="shared" si="137"/>
        <v>2110</v>
      </c>
      <c r="AT210" s="75">
        <f t="shared" ca="1" si="138"/>
        <v>3440</v>
      </c>
      <c r="AU210" s="182">
        <f t="shared" si="139"/>
        <v>2.0441774849835301</v>
      </c>
      <c r="AV210" s="193">
        <f t="shared" ca="1" si="140"/>
        <v>521.21212121212125</v>
      </c>
      <c r="AW210" s="169">
        <v>0.27083333333333331</v>
      </c>
      <c r="AX210" s="169">
        <v>0.85416666666666663</v>
      </c>
      <c r="AY210" s="75">
        <f t="shared" si="141"/>
        <v>13.999999999999998</v>
      </c>
      <c r="AZ210" s="169">
        <v>0.27083333333333331</v>
      </c>
      <c r="BA210" s="169">
        <v>0.35416666666666669</v>
      </c>
      <c r="BB210" s="75">
        <f t="shared" si="142"/>
        <v>2.0000000000000009</v>
      </c>
      <c r="BC210" s="11" t="s">
        <v>191</v>
      </c>
      <c r="BH210" s="52"/>
      <c r="BI210" s="52"/>
      <c r="BJ210" s="52"/>
      <c r="BK210" s="52"/>
      <c r="BL210" s="52"/>
      <c r="BM210" s="52"/>
      <c r="BQ210" s="27"/>
      <c r="BR210" s="27"/>
      <c r="BS210" s="27"/>
      <c r="BT210" s="27"/>
      <c r="BU210" s="27"/>
      <c r="BV210" s="27"/>
      <c r="BW210" s="54"/>
      <c r="BX210" s="26"/>
      <c r="BY210" s="54"/>
      <c r="BZ210" s="26"/>
      <c r="CA210" s="26"/>
      <c r="CB210" s="26"/>
    </row>
    <row r="211" spans="1:80" ht="17.45" customHeight="1">
      <c r="A211" s="94">
        <f t="shared" si="143"/>
        <v>29.5</v>
      </c>
      <c r="B211" s="179">
        <f t="shared" si="124"/>
        <v>45952</v>
      </c>
      <c r="C211" s="8"/>
      <c r="D211" s="11"/>
      <c r="E211" s="12">
        <v>2</v>
      </c>
      <c r="F211" s="11">
        <v>10</v>
      </c>
      <c r="G211" s="74">
        <f t="shared" si="129"/>
        <v>698</v>
      </c>
      <c r="H211" s="75">
        <f t="shared" si="129"/>
        <v>5890</v>
      </c>
      <c r="I211" s="88">
        <f t="shared" si="130"/>
        <v>0</v>
      </c>
      <c r="J211" s="78">
        <f t="shared" si="131"/>
        <v>2.8571428571428571E-3</v>
      </c>
      <c r="K211" s="78">
        <f t="shared" si="132"/>
        <v>0</v>
      </c>
      <c r="L211" s="78">
        <f t="shared" si="133"/>
        <v>1.6949152542372881E-3</v>
      </c>
      <c r="M211" s="78">
        <f t="shared" ca="1" si="134"/>
        <v>0.17599999999999993</v>
      </c>
      <c r="N211" s="78">
        <f t="shared" ca="1" si="135"/>
        <v>4.9770169598985586E-2</v>
      </c>
      <c r="O211" s="78">
        <f t="shared" si="136"/>
        <v>5.0000000000000001E-4</v>
      </c>
      <c r="P211" s="13" t="s">
        <v>184</v>
      </c>
      <c r="Q211" s="8">
        <v>126</v>
      </c>
      <c r="R211" s="13">
        <v>160</v>
      </c>
      <c r="S211" s="89">
        <f t="shared" si="114"/>
        <v>126</v>
      </c>
      <c r="T211" s="75">
        <f t="shared" si="115"/>
        <v>160</v>
      </c>
      <c r="U211" s="90">
        <f t="shared" si="116"/>
        <v>87.947999999999993</v>
      </c>
      <c r="V211" s="82">
        <f t="shared" si="117"/>
        <v>942.4</v>
      </c>
      <c r="W211" s="8">
        <v>4493</v>
      </c>
      <c r="X211" s="8">
        <v>59</v>
      </c>
      <c r="Y211" s="12">
        <v>30</v>
      </c>
      <c r="Z211" s="12">
        <v>15</v>
      </c>
      <c r="AA211" s="12">
        <v>19</v>
      </c>
      <c r="AB211" s="12">
        <v>55.3</v>
      </c>
      <c r="AC211" s="91">
        <f t="shared" si="125"/>
        <v>123</v>
      </c>
      <c r="AD211" s="75">
        <f t="shared" si="126"/>
        <v>4370</v>
      </c>
      <c r="AE211" s="88">
        <f t="shared" si="119"/>
        <v>0.7615254237288136</v>
      </c>
      <c r="AF211" s="92">
        <f t="shared" si="120"/>
        <v>1.3131537947918985E-2</v>
      </c>
      <c r="AG211" s="93">
        <f t="shared" si="121"/>
        <v>6.6770531938571114E-3</v>
      </c>
      <c r="AH211" s="93">
        <f t="shared" si="122"/>
        <v>3.3385265969285557E-3</v>
      </c>
      <c r="AI211" s="78">
        <f t="shared" si="123"/>
        <v>4.2288003561095034E-3</v>
      </c>
      <c r="AJ211" s="92">
        <f t="shared" si="127"/>
        <v>2.7375918094814156E-2</v>
      </c>
      <c r="AK211" s="78">
        <f t="shared" si="128"/>
        <v>0.9726240819051859</v>
      </c>
      <c r="AL211" s="11"/>
      <c r="AM211" s="14"/>
      <c r="AN211" s="11"/>
      <c r="AO211" s="15"/>
      <c r="AP211" s="11">
        <v>23996</v>
      </c>
      <c r="AQ211" s="11">
        <v>24031</v>
      </c>
      <c r="AR211" s="11">
        <v>24113</v>
      </c>
      <c r="AS211" s="75">
        <f t="shared" si="137"/>
        <v>1170</v>
      </c>
      <c r="AT211" s="75">
        <f t="shared" ca="1" si="138"/>
        <v>1660</v>
      </c>
      <c r="AU211" s="182">
        <f t="shared" si="139"/>
        <v>1.1355386723708882</v>
      </c>
      <c r="AV211" s="193">
        <f t="shared" ca="1" si="140"/>
        <v>251.97328476017</v>
      </c>
      <c r="AW211" s="169">
        <v>0.22916666666666666</v>
      </c>
      <c r="AX211" s="169">
        <v>0.85416666666666663</v>
      </c>
      <c r="AY211" s="75">
        <f t="shared" si="141"/>
        <v>15</v>
      </c>
      <c r="AZ211" s="169">
        <v>0.27083333333333331</v>
      </c>
      <c r="BA211" s="169">
        <v>0.35416666666666669</v>
      </c>
      <c r="BB211" s="75">
        <f t="shared" si="142"/>
        <v>2.0000000000000009</v>
      </c>
      <c r="BC211" s="11" t="s">
        <v>191</v>
      </c>
      <c r="BH211" s="52"/>
      <c r="BI211" s="52"/>
      <c r="BJ211" s="52"/>
      <c r="BK211" s="52"/>
      <c r="BL211" s="52"/>
      <c r="BM211" s="52"/>
      <c r="BQ211" s="27"/>
      <c r="BR211" s="27"/>
      <c r="BS211" s="27"/>
      <c r="BT211" s="27"/>
      <c r="BU211" s="27"/>
      <c r="BV211" s="27"/>
      <c r="BW211" s="54"/>
      <c r="BX211" s="26"/>
      <c r="BY211" s="54"/>
      <c r="BZ211" s="26"/>
      <c r="CA211" s="26"/>
      <c r="CB211" s="26"/>
    </row>
    <row r="212" spans="1:80" ht="17.45" customHeight="1">
      <c r="A212" s="86">
        <f t="shared" si="143"/>
        <v>29.6</v>
      </c>
      <c r="B212" s="179">
        <f t="shared" si="124"/>
        <v>45953</v>
      </c>
      <c r="C212" s="8">
        <v>86</v>
      </c>
      <c r="D212" s="11"/>
      <c r="E212" s="12">
        <v>3</v>
      </c>
      <c r="F212" s="11">
        <v>11</v>
      </c>
      <c r="G212" s="74">
        <f t="shared" si="129"/>
        <v>609</v>
      </c>
      <c r="H212" s="75">
        <f t="shared" si="129"/>
        <v>5879</v>
      </c>
      <c r="I212" s="88">
        <f t="shared" si="130"/>
        <v>0.12320916905444126</v>
      </c>
      <c r="J212" s="78">
        <f t="shared" si="131"/>
        <v>4.2979942693409743E-3</v>
      </c>
      <c r="K212" s="78">
        <f t="shared" si="132"/>
        <v>0</v>
      </c>
      <c r="L212" s="78">
        <f t="shared" si="133"/>
        <v>1.8675721561969439E-3</v>
      </c>
      <c r="M212" s="78">
        <f t="shared" ca="1" si="134"/>
        <v>0.17942857142857135</v>
      </c>
      <c r="N212" s="78">
        <f t="shared" ca="1" si="135"/>
        <v>5.1513710572198453E-2</v>
      </c>
      <c r="O212" s="78">
        <f t="shared" si="136"/>
        <v>5.0000000000000001E-4</v>
      </c>
      <c r="P212" s="13" t="s">
        <v>184</v>
      </c>
      <c r="Q212" s="8">
        <v>126</v>
      </c>
      <c r="R212" s="13">
        <v>160</v>
      </c>
      <c r="S212" s="89">
        <f t="shared" si="114"/>
        <v>126</v>
      </c>
      <c r="T212" s="75">
        <f t="shared" si="115"/>
        <v>160</v>
      </c>
      <c r="U212" s="90">
        <f t="shared" si="116"/>
        <v>76.733999999999995</v>
      </c>
      <c r="V212" s="82">
        <f t="shared" si="117"/>
        <v>940.64</v>
      </c>
      <c r="W212" s="8">
        <v>4563</v>
      </c>
      <c r="X212" s="8">
        <v>73</v>
      </c>
      <c r="Y212" s="12">
        <v>16</v>
      </c>
      <c r="Z212" s="12">
        <v>13</v>
      </c>
      <c r="AA212" s="12">
        <v>12</v>
      </c>
      <c r="AB212" s="12">
        <v>56.4</v>
      </c>
      <c r="AC212" s="91">
        <f t="shared" si="125"/>
        <v>114</v>
      </c>
      <c r="AD212" s="75">
        <f t="shared" si="126"/>
        <v>4449</v>
      </c>
      <c r="AE212" s="88">
        <f t="shared" si="119"/>
        <v>0.77470288624787775</v>
      </c>
      <c r="AF212" s="92">
        <f t="shared" si="120"/>
        <v>1.5998246767477537E-2</v>
      </c>
      <c r="AG212" s="93">
        <f t="shared" si="121"/>
        <v>3.5064650449265836E-3</v>
      </c>
      <c r="AH212" s="93">
        <f t="shared" si="122"/>
        <v>2.8490028490028491E-3</v>
      </c>
      <c r="AI212" s="78">
        <f t="shared" si="123"/>
        <v>2.6298487836949377E-3</v>
      </c>
      <c r="AJ212" s="92">
        <f t="shared" si="127"/>
        <v>2.4983563445101907E-2</v>
      </c>
      <c r="AK212" s="78">
        <f t="shared" si="128"/>
        <v>0.97501643655489811</v>
      </c>
      <c r="AL212" s="11"/>
      <c r="AM212" s="14"/>
      <c r="AN212" s="11"/>
      <c r="AO212" s="15"/>
      <c r="AP212" s="11">
        <v>24162</v>
      </c>
      <c r="AQ212" s="11">
        <v>24291</v>
      </c>
      <c r="AR212" s="11">
        <v>24383</v>
      </c>
      <c r="AS212" s="75">
        <f t="shared" si="137"/>
        <v>2210</v>
      </c>
      <c r="AT212" s="75">
        <f t="shared" ca="1" si="138"/>
        <v>2690</v>
      </c>
      <c r="AU212" s="182">
        <f t="shared" si="139"/>
        <v>2.1722591691944162</v>
      </c>
      <c r="AV212" s="193">
        <f t="shared" ca="1" si="140"/>
        <v>414.61159062885326</v>
      </c>
      <c r="AW212" s="169">
        <v>0.22916666666666666</v>
      </c>
      <c r="AX212" s="169">
        <v>0.85416666666666663</v>
      </c>
      <c r="AY212" s="75">
        <f t="shared" si="141"/>
        <v>15</v>
      </c>
      <c r="AZ212" s="169">
        <v>0.27083333333333331</v>
      </c>
      <c r="BA212" s="169">
        <v>0.35416666666666669</v>
      </c>
      <c r="BB212" s="75">
        <f t="shared" si="142"/>
        <v>2.0000000000000009</v>
      </c>
      <c r="BC212" s="11" t="s">
        <v>192</v>
      </c>
      <c r="BH212" s="52"/>
      <c r="BI212" s="52"/>
      <c r="BJ212" s="52"/>
      <c r="BK212" s="52"/>
      <c r="BL212" s="52"/>
      <c r="BM212" s="52"/>
      <c r="BQ212" s="27"/>
      <c r="BR212" s="27"/>
      <c r="BS212" s="27"/>
      <c r="BT212" s="27"/>
      <c r="BU212" s="27"/>
      <c r="BV212" s="27"/>
      <c r="BW212" s="54"/>
      <c r="BX212" s="26"/>
      <c r="BY212" s="54"/>
      <c r="BZ212" s="26"/>
      <c r="CA212" s="26"/>
      <c r="CB212" s="26"/>
    </row>
    <row r="213" spans="1:80" ht="17.45" customHeight="1" thickBot="1">
      <c r="A213" s="94">
        <f t="shared" si="143"/>
        <v>29.700000000000003</v>
      </c>
      <c r="B213" s="180">
        <f t="shared" si="124"/>
        <v>45954</v>
      </c>
      <c r="C213" s="16"/>
      <c r="D213" s="17"/>
      <c r="E213" s="18">
        <v>3</v>
      </c>
      <c r="F213" s="17">
        <v>13</v>
      </c>
      <c r="G213" s="96">
        <f t="shared" si="129"/>
        <v>606</v>
      </c>
      <c r="H213" s="97">
        <f t="shared" si="129"/>
        <v>5866</v>
      </c>
      <c r="I213" s="98">
        <f t="shared" si="130"/>
        <v>0</v>
      </c>
      <c r="J213" s="99">
        <f t="shared" si="131"/>
        <v>4.9261083743842365E-3</v>
      </c>
      <c r="K213" s="99">
        <f t="shared" si="132"/>
        <v>0</v>
      </c>
      <c r="L213" s="99">
        <f t="shared" si="133"/>
        <v>2.21126041843851E-3</v>
      </c>
      <c r="M213" s="99">
        <f t="shared" ca="1" si="134"/>
        <v>0.1828571428571428</v>
      </c>
      <c r="N213" s="99">
        <f t="shared" ca="1" si="135"/>
        <v>5.3574258995086395E-2</v>
      </c>
      <c r="O213" s="99">
        <f t="shared" si="136"/>
        <v>5.0000000000000001E-4</v>
      </c>
      <c r="P213" s="19" t="s">
        <v>184</v>
      </c>
      <c r="Q213" s="16">
        <v>126</v>
      </c>
      <c r="R213" s="19">
        <v>160</v>
      </c>
      <c r="S213" s="89">
        <f t="shared" si="114"/>
        <v>126</v>
      </c>
      <c r="T213" s="75">
        <f t="shared" si="115"/>
        <v>160</v>
      </c>
      <c r="U213" s="100">
        <f t="shared" si="116"/>
        <v>76.355999999999995</v>
      </c>
      <c r="V213" s="101">
        <f t="shared" si="117"/>
        <v>938.56</v>
      </c>
      <c r="W213" s="16">
        <v>4629</v>
      </c>
      <c r="X213" s="8">
        <v>52</v>
      </c>
      <c r="Y213" s="12">
        <v>40</v>
      </c>
      <c r="Z213" s="12">
        <v>13</v>
      </c>
      <c r="AA213" s="12">
        <v>28</v>
      </c>
      <c r="AB213" s="12">
        <v>55.5</v>
      </c>
      <c r="AC213" s="102">
        <f t="shared" si="125"/>
        <v>133</v>
      </c>
      <c r="AD213" s="97">
        <f t="shared" si="126"/>
        <v>4496</v>
      </c>
      <c r="AE213" s="98">
        <f t="shared" si="119"/>
        <v>0.78737880591937404</v>
      </c>
      <c r="AF213" s="103">
        <f t="shared" si="120"/>
        <v>1.123352775977533E-2</v>
      </c>
      <c r="AG213" s="104">
        <f t="shared" si="121"/>
        <v>8.6411751998271766E-3</v>
      </c>
      <c r="AH213" s="104">
        <f t="shared" si="122"/>
        <v>2.8083819399438324E-3</v>
      </c>
      <c r="AI213" s="99">
        <f t="shared" si="123"/>
        <v>6.0488226398790236E-3</v>
      </c>
      <c r="AJ213" s="103">
        <f t="shared" si="127"/>
        <v>2.8731907539425363E-2</v>
      </c>
      <c r="AK213" s="99">
        <f t="shared" si="128"/>
        <v>0.97126809246057466</v>
      </c>
      <c r="AL213" s="17"/>
      <c r="AM213" s="20"/>
      <c r="AN213" s="17"/>
      <c r="AO213" s="21"/>
      <c r="AP213" s="17">
        <v>24431</v>
      </c>
      <c r="AQ213" s="17">
        <v>24543</v>
      </c>
      <c r="AR213" s="17">
        <v>24632</v>
      </c>
      <c r="AS213" s="97">
        <f t="shared" si="137"/>
        <v>2009.9999999999998</v>
      </c>
      <c r="AT213" s="97">
        <f t="shared" ca="1" si="138"/>
        <v>2800</v>
      </c>
      <c r="AU213" s="183">
        <f t="shared" si="139"/>
        <v>1.9804594665962503</v>
      </c>
      <c r="AV213" s="191">
        <f t="shared" ca="1" si="140"/>
        <v>432.63288009888748</v>
      </c>
      <c r="AW213" s="167">
        <v>0.22916666666666666</v>
      </c>
      <c r="AX213" s="167">
        <v>0.85416666666666663</v>
      </c>
      <c r="AY213" s="97">
        <f t="shared" si="141"/>
        <v>15</v>
      </c>
      <c r="AZ213" s="167">
        <v>0.22916666666666666</v>
      </c>
      <c r="BA213" s="167">
        <v>0.375</v>
      </c>
      <c r="BB213" s="97">
        <f t="shared" si="142"/>
        <v>3.5</v>
      </c>
      <c r="BC213" s="17"/>
      <c r="BH213" s="52"/>
      <c r="BI213" s="52"/>
      <c r="BJ213" s="52"/>
      <c r="BK213" s="52"/>
      <c r="BL213" s="52"/>
      <c r="BM213" s="52"/>
      <c r="BQ213" s="27"/>
      <c r="BR213" s="27"/>
      <c r="BS213" s="27"/>
      <c r="BT213" s="27"/>
      <c r="BU213" s="27"/>
      <c r="BV213" s="27"/>
      <c r="BW213" s="54"/>
      <c r="BX213" s="26"/>
      <c r="BY213" s="54"/>
      <c r="BZ213" s="26"/>
      <c r="CA213" s="26"/>
      <c r="CB213" s="26"/>
    </row>
    <row r="214" spans="1:80" ht="17.45" customHeight="1" thickTop="1">
      <c r="A214" s="105">
        <f>A207+1</f>
        <v>30.1</v>
      </c>
      <c r="B214" s="178">
        <f>B213+1</f>
        <v>45955</v>
      </c>
      <c r="C214" s="4"/>
      <c r="D214" s="5"/>
      <c r="E214" s="6"/>
      <c r="F214" s="5">
        <v>5</v>
      </c>
      <c r="G214" s="74">
        <f t="shared" si="129"/>
        <v>606</v>
      </c>
      <c r="H214" s="75">
        <f t="shared" si="129"/>
        <v>5861</v>
      </c>
      <c r="I214" s="76">
        <f t="shared" si="130"/>
        <v>0</v>
      </c>
      <c r="J214" s="77">
        <f t="shared" si="131"/>
        <v>0</v>
      </c>
      <c r="K214" s="77">
        <f t="shared" si="132"/>
        <v>0</v>
      </c>
      <c r="L214" s="77">
        <f t="shared" si="133"/>
        <v>8.5236958745311963E-4</v>
      </c>
      <c r="M214" s="78">
        <f t="shared" ca="1" si="134"/>
        <v>0.1828571428571428</v>
      </c>
      <c r="N214" s="78">
        <f t="shared" ca="1" si="135"/>
        <v>5.4366777619274061E-2</v>
      </c>
      <c r="O214" s="78">
        <f t="shared" si="136"/>
        <v>5.0000000000000001E-4</v>
      </c>
      <c r="P214" s="13" t="s">
        <v>184</v>
      </c>
      <c r="Q214" s="8">
        <v>126</v>
      </c>
      <c r="R214" s="13">
        <v>160</v>
      </c>
      <c r="S214" s="79">
        <f t="shared" si="114"/>
        <v>126</v>
      </c>
      <c r="T214" s="80">
        <f t="shared" si="115"/>
        <v>160</v>
      </c>
      <c r="U214" s="90">
        <f t="shared" si="116"/>
        <v>76.355999999999995</v>
      </c>
      <c r="V214" s="82">
        <f t="shared" si="117"/>
        <v>937.76</v>
      </c>
      <c r="W214" s="4">
        <v>4662</v>
      </c>
      <c r="X214" s="4">
        <v>95</v>
      </c>
      <c r="Y214" s="6">
        <v>24</v>
      </c>
      <c r="Z214" s="6">
        <v>24</v>
      </c>
      <c r="AA214" s="6">
        <v>16</v>
      </c>
      <c r="AB214" s="6">
        <v>55.8</v>
      </c>
      <c r="AC214" s="83">
        <f t="shared" si="125"/>
        <v>159</v>
      </c>
      <c r="AD214" s="80">
        <f t="shared" si="126"/>
        <v>4503</v>
      </c>
      <c r="AE214" s="76">
        <f t="shared" si="119"/>
        <v>0.79474940334128874</v>
      </c>
      <c r="AF214" s="84">
        <f t="shared" si="120"/>
        <v>2.0377520377520379E-2</v>
      </c>
      <c r="AG214" s="85">
        <f t="shared" si="121"/>
        <v>5.1480051480051478E-3</v>
      </c>
      <c r="AH214" s="85">
        <f t="shared" si="122"/>
        <v>5.1480051480051478E-3</v>
      </c>
      <c r="AI214" s="77">
        <f t="shared" si="123"/>
        <v>3.432003432003432E-3</v>
      </c>
      <c r="AJ214" s="84">
        <f t="shared" si="127"/>
        <v>3.4105534105534102E-2</v>
      </c>
      <c r="AK214" s="77">
        <f t="shared" si="128"/>
        <v>0.96589446589446593</v>
      </c>
      <c r="AL214" s="5">
        <v>4179</v>
      </c>
      <c r="AM214" s="9">
        <v>0.66</v>
      </c>
      <c r="AN214" s="5">
        <v>3383</v>
      </c>
      <c r="AO214" s="10">
        <v>0.69499999999999995</v>
      </c>
      <c r="AP214" s="5">
        <v>24711</v>
      </c>
      <c r="AQ214" s="5">
        <v>24786</v>
      </c>
      <c r="AR214" s="5">
        <v>24886</v>
      </c>
      <c r="AS214" s="80">
        <f t="shared" si="137"/>
        <v>1750</v>
      </c>
      <c r="AT214" s="80">
        <f t="shared" ca="1" si="138"/>
        <v>2280</v>
      </c>
      <c r="AU214" s="184">
        <f t="shared" si="139"/>
        <v>1.7256408537090431</v>
      </c>
      <c r="AV214" s="192">
        <f t="shared" ca="1" si="140"/>
        <v>352.55914643575073</v>
      </c>
      <c r="AW214" s="165">
        <v>0.22916666666666666</v>
      </c>
      <c r="AX214" s="165">
        <v>0.85416666666666663</v>
      </c>
      <c r="AY214" s="80">
        <f t="shared" si="141"/>
        <v>15</v>
      </c>
      <c r="AZ214" s="165">
        <v>0.22916666666666666</v>
      </c>
      <c r="BA214" s="165">
        <v>0.375</v>
      </c>
      <c r="BB214" s="80">
        <f t="shared" si="142"/>
        <v>3.5</v>
      </c>
      <c r="BC214" s="5" t="s">
        <v>188</v>
      </c>
      <c r="BH214" s="52"/>
      <c r="BI214" s="52"/>
      <c r="BJ214" s="52"/>
      <c r="BK214" s="52"/>
      <c r="BL214" s="52"/>
      <c r="BM214" s="52"/>
      <c r="BQ214" s="27"/>
      <c r="BR214" s="27"/>
      <c r="BS214" s="27"/>
      <c r="BT214" s="27"/>
      <c r="BU214" s="27"/>
      <c r="BV214" s="27"/>
      <c r="BW214" s="54"/>
      <c r="BX214" s="26"/>
      <c r="BY214" s="54"/>
      <c r="BZ214" s="26"/>
      <c r="CA214" s="26"/>
      <c r="CB214" s="26"/>
    </row>
    <row r="215" spans="1:80" ht="17.45" customHeight="1">
      <c r="A215" s="94">
        <f t="shared" si="143"/>
        <v>30.2</v>
      </c>
      <c r="B215" s="179">
        <f t="shared" si="124"/>
        <v>45956</v>
      </c>
      <c r="C215" s="8"/>
      <c r="D215" s="11"/>
      <c r="E215" s="12"/>
      <c r="F215" s="11">
        <v>8</v>
      </c>
      <c r="G215" s="74">
        <f t="shared" si="129"/>
        <v>606</v>
      </c>
      <c r="H215" s="75">
        <f t="shared" si="129"/>
        <v>5853</v>
      </c>
      <c r="I215" s="88">
        <f t="shared" si="130"/>
        <v>0</v>
      </c>
      <c r="J215" s="78">
        <f t="shared" si="131"/>
        <v>0</v>
      </c>
      <c r="K215" s="78">
        <f t="shared" si="132"/>
        <v>0</v>
      </c>
      <c r="L215" s="78">
        <f t="shared" si="133"/>
        <v>1.3649547858727181E-3</v>
      </c>
      <c r="M215" s="78">
        <f t="shared" ca="1" si="134"/>
        <v>0.1828571428571428</v>
      </c>
      <c r="N215" s="78">
        <f t="shared" ca="1" si="135"/>
        <v>5.563480741797433E-2</v>
      </c>
      <c r="O215" s="78">
        <f t="shared" si="136"/>
        <v>5.0000000000000001E-4</v>
      </c>
      <c r="P215" s="13" t="s">
        <v>184</v>
      </c>
      <c r="Q215" s="8">
        <v>126</v>
      </c>
      <c r="R215" s="13">
        <v>164</v>
      </c>
      <c r="S215" s="89">
        <f t="shared" si="114"/>
        <v>126</v>
      </c>
      <c r="T215" s="75">
        <f t="shared" si="115"/>
        <v>164</v>
      </c>
      <c r="U215" s="90">
        <f t="shared" si="116"/>
        <v>76.355999999999995</v>
      </c>
      <c r="V215" s="82">
        <f t="shared" si="117"/>
        <v>959.89200000000005</v>
      </c>
      <c r="W215" s="195">
        <v>4287</v>
      </c>
      <c r="X215" s="8">
        <v>63</v>
      </c>
      <c r="Y215" s="12"/>
      <c r="Z215" s="12">
        <v>15</v>
      </c>
      <c r="AA215" s="12">
        <v>25</v>
      </c>
      <c r="AB215" s="12">
        <v>56.7</v>
      </c>
      <c r="AC215" s="91">
        <f t="shared" si="125"/>
        <v>103</v>
      </c>
      <c r="AD215" s="75">
        <f t="shared" si="126"/>
        <v>4184</v>
      </c>
      <c r="AE215" s="196">
        <f t="shared" si="119"/>
        <v>0.73144514587954279</v>
      </c>
      <c r="AF215" s="92">
        <f t="shared" si="120"/>
        <v>1.4695591322603219E-2</v>
      </c>
      <c r="AG215" s="93">
        <f t="shared" si="121"/>
        <v>0</v>
      </c>
      <c r="AH215" s="93">
        <f t="shared" si="122"/>
        <v>3.4989503149055285E-3</v>
      </c>
      <c r="AI215" s="78">
        <f t="shared" si="123"/>
        <v>5.8315838581758806E-3</v>
      </c>
      <c r="AJ215" s="92">
        <f t="shared" si="127"/>
        <v>2.4026125495684628E-2</v>
      </c>
      <c r="AK215" s="78">
        <f t="shared" si="128"/>
        <v>0.97597387450431539</v>
      </c>
      <c r="AL215" s="11"/>
      <c r="AM215" s="14"/>
      <c r="AN215" s="11"/>
      <c r="AO215" s="15"/>
      <c r="AP215" s="11">
        <v>24939</v>
      </c>
      <c r="AQ215" s="11">
        <v>25061</v>
      </c>
      <c r="AR215" s="11">
        <v>25155</v>
      </c>
      <c r="AS215" s="75">
        <f t="shared" si="137"/>
        <v>2160</v>
      </c>
      <c r="AT215" s="75">
        <f t="shared" ca="1" si="138"/>
        <v>2760</v>
      </c>
      <c r="AU215" s="182">
        <f t="shared" si="139"/>
        <v>2.0844431062834379</v>
      </c>
      <c r="AV215" s="193">
        <f t="shared" ca="1" si="140"/>
        <v>427.31072921504875</v>
      </c>
      <c r="AW215" s="169">
        <v>0.22916666666666666</v>
      </c>
      <c r="AX215" s="169">
        <v>0.85416666666666663</v>
      </c>
      <c r="AY215" s="75">
        <f t="shared" si="141"/>
        <v>15</v>
      </c>
      <c r="AZ215" s="169">
        <v>0.22916666666666666</v>
      </c>
      <c r="BA215" s="169">
        <v>0.375</v>
      </c>
      <c r="BB215" s="75">
        <f t="shared" si="142"/>
        <v>3.5</v>
      </c>
      <c r="BC215" s="11" t="s">
        <v>188</v>
      </c>
      <c r="BH215" s="52"/>
      <c r="BI215" s="52"/>
      <c r="BJ215" s="52"/>
      <c r="BK215" s="52"/>
      <c r="BL215" s="52"/>
      <c r="BM215" s="52"/>
      <c r="BQ215" s="27"/>
      <c r="BR215" s="27"/>
      <c r="BS215" s="27"/>
      <c r="BT215" s="27"/>
      <c r="BU215" s="27"/>
      <c r="BV215" s="27"/>
      <c r="BW215" s="54"/>
      <c r="BX215" s="26"/>
      <c r="BY215" s="54"/>
      <c r="BZ215" s="26"/>
      <c r="CA215" s="26"/>
      <c r="CB215" s="26"/>
    </row>
    <row r="216" spans="1:80" ht="17.45" customHeight="1">
      <c r="A216" s="86">
        <f t="shared" si="143"/>
        <v>30.3</v>
      </c>
      <c r="B216" s="179">
        <f t="shared" si="124"/>
        <v>45957</v>
      </c>
      <c r="C216" s="8"/>
      <c r="D216" s="11"/>
      <c r="E216" s="12">
        <v>2</v>
      </c>
      <c r="F216" s="11">
        <v>3</v>
      </c>
      <c r="G216" s="74">
        <f t="shared" si="129"/>
        <v>604</v>
      </c>
      <c r="H216" s="75">
        <f t="shared" si="129"/>
        <v>5850</v>
      </c>
      <c r="I216" s="88">
        <f t="shared" si="130"/>
        <v>0</v>
      </c>
      <c r="J216" s="78">
        <f t="shared" si="131"/>
        <v>3.3003300330033004E-3</v>
      </c>
      <c r="K216" s="78">
        <f t="shared" si="132"/>
        <v>0</v>
      </c>
      <c r="L216" s="78">
        <f t="shared" si="133"/>
        <v>5.1255766273705791E-4</v>
      </c>
      <c r="M216" s="78">
        <f t="shared" ca="1" si="134"/>
        <v>0.18514285714285708</v>
      </c>
      <c r="N216" s="78">
        <f t="shared" ca="1" si="135"/>
        <v>5.6110318592486934E-2</v>
      </c>
      <c r="O216" s="78">
        <f t="shared" si="136"/>
        <v>5.0000000000000001E-4</v>
      </c>
      <c r="P216" s="13" t="s">
        <v>184</v>
      </c>
      <c r="Q216" s="8">
        <v>126</v>
      </c>
      <c r="R216" s="13">
        <v>164</v>
      </c>
      <c r="S216" s="89">
        <f t="shared" si="114"/>
        <v>126</v>
      </c>
      <c r="T216" s="75">
        <f t="shared" si="115"/>
        <v>164</v>
      </c>
      <c r="U216" s="90">
        <f t="shared" si="116"/>
        <v>76.103999999999999</v>
      </c>
      <c r="V216" s="82">
        <f t="shared" si="117"/>
        <v>959.4</v>
      </c>
      <c r="W216" s="8">
        <v>4605</v>
      </c>
      <c r="X216" s="8">
        <v>68</v>
      </c>
      <c r="Y216" s="12">
        <v>8</v>
      </c>
      <c r="Z216" s="12">
        <v>10</v>
      </c>
      <c r="AA216" s="12">
        <v>29</v>
      </c>
      <c r="AB216" s="12">
        <v>56.4</v>
      </c>
      <c r="AC216" s="91">
        <f t="shared" si="125"/>
        <v>115</v>
      </c>
      <c r="AD216" s="75">
        <f t="shared" si="126"/>
        <v>4490</v>
      </c>
      <c r="AE216" s="88">
        <f t="shared" si="119"/>
        <v>0.78677601230138394</v>
      </c>
      <c r="AF216" s="92">
        <f t="shared" si="120"/>
        <v>1.476655808903366E-2</v>
      </c>
      <c r="AG216" s="93">
        <f t="shared" si="121"/>
        <v>1.737242128121607E-3</v>
      </c>
      <c r="AH216" s="93">
        <f t="shared" si="122"/>
        <v>2.1715526601520088E-3</v>
      </c>
      <c r="AI216" s="78">
        <f t="shared" si="123"/>
        <v>6.297502714440825E-3</v>
      </c>
      <c r="AJ216" s="92">
        <f t="shared" si="127"/>
        <v>2.4972855591748101E-2</v>
      </c>
      <c r="AK216" s="78">
        <f t="shared" si="128"/>
        <v>0.97502714440825189</v>
      </c>
      <c r="AL216" s="11"/>
      <c r="AM216" s="14"/>
      <c r="AN216" s="11"/>
      <c r="AO216" s="15"/>
      <c r="AP216" s="11">
        <v>25215</v>
      </c>
      <c r="AQ216" s="11">
        <v>253354</v>
      </c>
      <c r="AR216" s="11">
        <v>25433</v>
      </c>
      <c r="AS216" s="75">
        <f t="shared" si="137"/>
        <v>2180</v>
      </c>
      <c r="AT216" s="75">
        <f t="shared" ca="1" si="138"/>
        <v>2820</v>
      </c>
      <c r="AU216" s="182">
        <f t="shared" si="139"/>
        <v>2.1052550255720885</v>
      </c>
      <c r="AV216" s="193">
        <f t="shared" ca="1" si="140"/>
        <v>436.93833281685778</v>
      </c>
      <c r="AW216" s="169">
        <v>0.22916666666666666</v>
      </c>
      <c r="AX216" s="169">
        <v>0.85416666666666663</v>
      </c>
      <c r="AY216" s="75">
        <f t="shared" si="141"/>
        <v>15</v>
      </c>
      <c r="AZ216" s="169">
        <v>0.22916666666666666</v>
      </c>
      <c r="BA216" s="169">
        <v>0.375</v>
      </c>
      <c r="BB216" s="75">
        <f t="shared" si="142"/>
        <v>3.5</v>
      </c>
      <c r="BC216" s="11" t="s">
        <v>193</v>
      </c>
      <c r="BH216" s="52"/>
      <c r="BI216" s="52"/>
      <c r="BJ216" s="52"/>
      <c r="BK216" s="52"/>
      <c r="BL216" s="52"/>
      <c r="BM216" s="52"/>
      <c r="BQ216" s="27"/>
      <c r="BR216" s="27"/>
      <c r="BS216" s="27"/>
      <c r="BT216" s="27"/>
      <c r="BU216" s="27"/>
      <c r="BV216" s="27"/>
      <c r="BW216" s="54"/>
      <c r="BX216" s="26"/>
      <c r="BY216" s="54"/>
      <c r="BZ216" s="26"/>
      <c r="CA216" s="26"/>
      <c r="CB216" s="26"/>
    </row>
    <row r="217" spans="1:80" ht="17.45" customHeight="1">
      <c r="A217" s="94">
        <f t="shared" si="143"/>
        <v>30.4</v>
      </c>
      <c r="B217" s="179">
        <f t="shared" si="124"/>
        <v>45958</v>
      </c>
      <c r="C217" s="8"/>
      <c r="D217" s="11"/>
      <c r="E217" s="12"/>
      <c r="F217" s="11">
        <v>4</v>
      </c>
      <c r="G217" s="74">
        <f t="shared" si="129"/>
        <v>604</v>
      </c>
      <c r="H217" s="75">
        <f t="shared" si="129"/>
        <v>5846</v>
      </c>
      <c r="I217" s="88">
        <f t="shared" si="130"/>
        <v>0</v>
      </c>
      <c r="J217" s="78">
        <f t="shared" si="131"/>
        <v>0</v>
      </c>
      <c r="K217" s="78">
        <f t="shared" si="132"/>
        <v>0</v>
      </c>
      <c r="L217" s="78">
        <f t="shared" si="133"/>
        <v>6.8376068376068376E-4</v>
      </c>
      <c r="M217" s="78">
        <f t="shared" ca="1" si="134"/>
        <v>0.18514285714285708</v>
      </c>
      <c r="N217" s="78">
        <f t="shared" ca="1" si="135"/>
        <v>5.6744333491837065E-2</v>
      </c>
      <c r="O217" s="78">
        <f t="shared" si="136"/>
        <v>5.0000000000000001E-4</v>
      </c>
      <c r="P217" s="13" t="s">
        <v>184</v>
      </c>
      <c r="Q217" s="8">
        <v>126</v>
      </c>
      <c r="R217" s="13">
        <v>164</v>
      </c>
      <c r="S217" s="89">
        <f t="shared" si="114"/>
        <v>126</v>
      </c>
      <c r="T217" s="75">
        <f t="shared" si="115"/>
        <v>164</v>
      </c>
      <c r="U217" s="90">
        <f t="shared" si="116"/>
        <v>76.103999999999999</v>
      </c>
      <c r="V217" s="82">
        <f t="shared" si="117"/>
        <v>958.74400000000003</v>
      </c>
      <c r="W217" s="8">
        <v>4775</v>
      </c>
      <c r="X217" s="8">
        <v>77</v>
      </c>
      <c r="Y217" s="12">
        <v>23</v>
      </c>
      <c r="Z217" s="12">
        <v>20</v>
      </c>
      <c r="AA217" s="12">
        <v>24</v>
      </c>
      <c r="AB217" s="12">
        <v>56.4</v>
      </c>
      <c r="AC217" s="91">
        <f t="shared" si="125"/>
        <v>144</v>
      </c>
      <c r="AD217" s="75">
        <f t="shared" si="126"/>
        <v>4631</v>
      </c>
      <c r="AE217" s="88">
        <f t="shared" si="119"/>
        <v>0.81623931623931623</v>
      </c>
      <c r="AF217" s="92">
        <f t="shared" si="120"/>
        <v>1.6125654450261779E-2</v>
      </c>
      <c r="AG217" s="93">
        <f t="shared" si="121"/>
        <v>4.8167539267015705E-3</v>
      </c>
      <c r="AH217" s="93">
        <f t="shared" si="122"/>
        <v>4.1884816753926706E-3</v>
      </c>
      <c r="AI217" s="78">
        <f t="shared" si="123"/>
        <v>5.0261780104712038E-3</v>
      </c>
      <c r="AJ217" s="92">
        <f t="shared" si="127"/>
        <v>3.0157068062827225E-2</v>
      </c>
      <c r="AK217" s="78">
        <f t="shared" si="128"/>
        <v>0.96984293193717275</v>
      </c>
      <c r="AL217" s="11"/>
      <c r="AM217" s="14"/>
      <c r="AN217" s="11"/>
      <c r="AO217" s="15"/>
      <c r="AP217" s="11">
        <v>25497</v>
      </c>
      <c r="AQ217" s="11">
        <v>25620</v>
      </c>
      <c r="AR217" s="11">
        <v>25706</v>
      </c>
      <c r="AS217" s="75">
        <f t="shared" si="137"/>
        <v>2090</v>
      </c>
      <c r="AT217" s="75">
        <f t="shared" ca="1" si="138"/>
        <v>3430</v>
      </c>
      <c r="AU217" s="182">
        <f t="shared" si="139"/>
        <v>2.0196202727357062</v>
      </c>
      <c r="AV217" s="193">
        <f t="shared" ca="1" si="140"/>
        <v>531.78294573643416</v>
      </c>
      <c r="AW217" s="169">
        <v>0.22916666666666666</v>
      </c>
      <c r="AX217" s="169">
        <v>0.85416666666666663</v>
      </c>
      <c r="AY217" s="75">
        <f t="shared" si="141"/>
        <v>15</v>
      </c>
      <c r="AZ217" s="169">
        <v>0.22916666666666666</v>
      </c>
      <c r="BA217" s="169">
        <v>0.375</v>
      </c>
      <c r="BB217" s="75">
        <f t="shared" si="142"/>
        <v>3.5</v>
      </c>
      <c r="BC217" s="11" t="s">
        <v>193</v>
      </c>
      <c r="BH217" s="52"/>
      <c r="BI217" s="52"/>
      <c r="BJ217" s="52"/>
      <c r="BK217" s="52"/>
      <c r="BL217" s="52"/>
      <c r="BM217" s="52"/>
      <c r="BQ217" s="27"/>
      <c r="BR217" s="27"/>
      <c r="BS217" s="27"/>
      <c r="BT217" s="27"/>
      <c r="BU217" s="27"/>
      <c r="BV217" s="27"/>
      <c r="BW217" s="54"/>
      <c r="BX217" s="26"/>
      <c r="BY217" s="54"/>
      <c r="BZ217" s="26"/>
      <c r="CA217" s="26"/>
      <c r="CB217" s="26"/>
    </row>
    <row r="218" spans="1:80" ht="17.45" customHeight="1">
      <c r="A218" s="86">
        <f t="shared" si="143"/>
        <v>30.5</v>
      </c>
      <c r="B218" s="179">
        <f t="shared" si="124"/>
        <v>45959</v>
      </c>
      <c r="C218" s="8"/>
      <c r="D218" s="11"/>
      <c r="E218" s="12"/>
      <c r="F218" s="11">
        <v>3</v>
      </c>
      <c r="G218" s="74">
        <f t="shared" si="129"/>
        <v>604</v>
      </c>
      <c r="H218" s="75">
        <f t="shared" si="129"/>
        <v>5843</v>
      </c>
      <c r="I218" s="88">
        <f t="shared" si="130"/>
        <v>0</v>
      </c>
      <c r="J218" s="78">
        <f t="shared" si="131"/>
        <v>0</v>
      </c>
      <c r="K218" s="78">
        <f t="shared" si="132"/>
        <v>0</v>
      </c>
      <c r="L218" s="78">
        <f t="shared" si="133"/>
        <v>5.131713992473486E-4</v>
      </c>
      <c r="M218" s="78">
        <f t="shared" ca="1" si="134"/>
        <v>0.18514285714285708</v>
      </c>
      <c r="N218" s="78">
        <f t="shared" ca="1" si="135"/>
        <v>5.7219844666349669E-2</v>
      </c>
      <c r="O218" s="78">
        <f t="shared" si="136"/>
        <v>5.0000000000000001E-4</v>
      </c>
      <c r="P218" s="13" t="s">
        <v>184</v>
      </c>
      <c r="Q218" s="8">
        <v>126</v>
      </c>
      <c r="R218" s="13">
        <v>164</v>
      </c>
      <c r="S218" s="89">
        <f t="shared" si="114"/>
        <v>126</v>
      </c>
      <c r="T218" s="75">
        <f t="shared" si="115"/>
        <v>164</v>
      </c>
      <c r="U218" s="90">
        <f t="shared" si="116"/>
        <v>76.103999999999999</v>
      </c>
      <c r="V218" s="82">
        <f t="shared" si="117"/>
        <v>958.25199999999995</v>
      </c>
      <c r="W218" s="8">
        <v>4995</v>
      </c>
      <c r="X218" s="8">
        <v>69</v>
      </c>
      <c r="Y218" s="12">
        <v>17</v>
      </c>
      <c r="Z218" s="12">
        <v>13</v>
      </c>
      <c r="AA218" s="12">
        <v>26</v>
      </c>
      <c r="AB218" s="12">
        <v>57.8</v>
      </c>
      <c r="AC218" s="91">
        <f t="shared" si="125"/>
        <v>125</v>
      </c>
      <c r="AD218" s="75">
        <f t="shared" si="126"/>
        <v>4870</v>
      </c>
      <c r="AE218" s="88">
        <f t="shared" si="119"/>
        <v>0.85443037974683544</v>
      </c>
      <c r="AF218" s="92">
        <f t="shared" si="120"/>
        <v>1.3813813813813814E-2</v>
      </c>
      <c r="AG218" s="93">
        <f t="shared" si="121"/>
        <v>3.4034034034034033E-3</v>
      </c>
      <c r="AH218" s="93">
        <f t="shared" si="122"/>
        <v>2.6026026026026027E-3</v>
      </c>
      <c r="AI218" s="78">
        <f t="shared" si="123"/>
        <v>5.2052052052052053E-3</v>
      </c>
      <c r="AJ218" s="92">
        <f t="shared" si="127"/>
        <v>2.5025025025025027E-2</v>
      </c>
      <c r="AK218" s="78">
        <f t="shared" si="128"/>
        <v>0.97497497497497498</v>
      </c>
      <c r="AL218" s="11"/>
      <c r="AM218" s="14"/>
      <c r="AN218" s="11"/>
      <c r="AO218" s="15"/>
      <c r="AP218" s="11">
        <v>25840</v>
      </c>
      <c r="AQ218" s="11">
        <v>25884</v>
      </c>
      <c r="AR218" s="11">
        <v>25974</v>
      </c>
      <c r="AS218" s="75">
        <f t="shared" si="137"/>
        <v>1340</v>
      </c>
      <c r="AT218" s="75">
        <f t="shared" ca="1" si="138"/>
        <v>2110</v>
      </c>
      <c r="AU218" s="182">
        <f t="shared" si="139"/>
        <v>1.2954920742955036</v>
      </c>
      <c r="AV218" s="193">
        <f t="shared" ca="1" si="140"/>
        <v>327.28400806576701</v>
      </c>
      <c r="AW218" s="169">
        <v>0.22916666666666666</v>
      </c>
      <c r="AX218" s="169">
        <v>0.85416666666666663</v>
      </c>
      <c r="AY218" s="75">
        <f t="shared" si="141"/>
        <v>15</v>
      </c>
      <c r="AZ218" s="169">
        <v>0.22916666666666666</v>
      </c>
      <c r="BA218" s="169">
        <v>0.39583333333333331</v>
      </c>
      <c r="BB218" s="75">
        <f t="shared" si="142"/>
        <v>4</v>
      </c>
      <c r="BC218" s="11" t="s">
        <v>188</v>
      </c>
      <c r="BH218" s="52"/>
      <c r="BI218" s="52"/>
      <c r="BJ218" s="52"/>
      <c r="BK218" s="52"/>
      <c r="BL218" s="52"/>
      <c r="BM218" s="52"/>
      <c r="BQ218" s="27"/>
      <c r="BR218" s="27"/>
      <c r="BS218" s="27"/>
      <c r="BT218" s="27"/>
      <c r="BU218" s="27"/>
      <c r="BV218" s="27"/>
      <c r="BW218" s="54"/>
      <c r="BX218" s="26"/>
      <c r="BY218" s="54"/>
      <c r="BZ218" s="26"/>
      <c r="CA218" s="26"/>
      <c r="CB218" s="26"/>
    </row>
    <row r="219" spans="1:80" ht="17.45" customHeight="1">
      <c r="A219" s="94">
        <f t="shared" si="143"/>
        <v>30.6</v>
      </c>
      <c r="B219" s="179">
        <f t="shared" si="124"/>
        <v>45960</v>
      </c>
      <c r="C219" s="8"/>
      <c r="D219" s="11"/>
      <c r="E219" s="12">
        <v>2</v>
      </c>
      <c r="F219" s="11">
        <v>11</v>
      </c>
      <c r="G219" s="74">
        <f t="shared" si="129"/>
        <v>602</v>
      </c>
      <c r="H219" s="75">
        <f t="shared" si="129"/>
        <v>5832</v>
      </c>
      <c r="I219" s="88">
        <f t="shared" si="130"/>
        <v>0</v>
      </c>
      <c r="J219" s="78">
        <f t="shared" si="131"/>
        <v>3.3112582781456954E-3</v>
      </c>
      <c r="K219" s="78">
        <f t="shared" si="132"/>
        <v>0</v>
      </c>
      <c r="L219" s="78">
        <f t="shared" si="133"/>
        <v>1.8825945575902789E-3</v>
      </c>
      <c r="M219" s="78">
        <f t="shared" ca="1" si="134"/>
        <v>0.18742857142857136</v>
      </c>
      <c r="N219" s="78">
        <f t="shared" ca="1" si="135"/>
        <v>5.8963385639562542E-2</v>
      </c>
      <c r="O219" s="78">
        <f t="shared" si="136"/>
        <v>5.0000000000000001E-4</v>
      </c>
      <c r="P219" s="13" t="s">
        <v>184</v>
      </c>
      <c r="Q219" s="8">
        <v>129</v>
      </c>
      <c r="R219" s="13">
        <v>164</v>
      </c>
      <c r="S219" s="89">
        <f t="shared" si="114"/>
        <v>129</v>
      </c>
      <c r="T219" s="75">
        <f t="shared" si="115"/>
        <v>164</v>
      </c>
      <c r="U219" s="90">
        <f t="shared" si="116"/>
        <v>77.658000000000001</v>
      </c>
      <c r="V219" s="82">
        <f t="shared" si="117"/>
        <v>956.44799999999998</v>
      </c>
      <c r="W219" s="8">
        <v>5001</v>
      </c>
      <c r="X219" s="8">
        <v>97</v>
      </c>
      <c r="Y219" s="12">
        <v>6</v>
      </c>
      <c r="Z219" s="12">
        <v>12</v>
      </c>
      <c r="AA219" s="12">
        <v>12</v>
      </c>
      <c r="AB219" s="12">
        <v>57.9</v>
      </c>
      <c r="AC219" s="91">
        <f t="shared" si="125"/>
        <v>127</v>
      </c>
      <c r="AD219" s="75">
        <f t="shared" si="126"/>
        <v>4874</v>
      </c>
      <c r="AE219" s="88">
        <f t="shared" si="119"/>
        <v>0.85589594386445322</v>
      </c>
      <c r="AF219" s="92">
        <f t="shared" si="120"/>
        <v>1.9396120775844832E-2</v>
      </c>
      <c r="AG219" s="93">
        <f t="shared" si="121"/>
        <v>1.1997600479904018E-3</v>
      </c>
      <c r="AH219" s="93">
        <f t="shared" si="122"/>
        <v>2.3995200959808036E-3</v>
      </c>
      <c r="AI219" s="78">
        <f t="shared" si="123"/>
        <v>2.3995200959808036E-3</v>
      </c>
      <c r="AJ219" s="92">
        <f t="shared" si="127"/>
        <v>2.539492101579684E-2</v>
      </c>
      <c r="AK219" s="78">
        <f t="shared" si="128"/>
        <v>0.97460507898420312</v>
      </c>
      <c r="AL219" s="11"/>
      <c r="AM219" s="14"/>
      <c r="AN219" s="11"/>
      <c r="AO219" s="15"/>
      <c r="AP219" s="11">
        <v>26051</v>
      </c>
      <c r="AQ219" s="11">
        <v>26154</v>
      </c>
      <c r="AR219" s="11">
        <v>26250</v>
      </c>
      <c r="AS219" s="75">
        <f t="shared" si="137"/>
        <v>1990</v>
      </c>
      <c r="AT219" s="75">
        <f t="shared" ca="1" si="138"/>
        <v>2600</v>
      </c>
      <c r="AU219" s="182">
        <f t="shared" si="139"/>
        <v>1.9243675213179308</v>
      </c>
      <c r="AV219" s="193">
        <f t="shared" ca="1" si="140"/>
        <v>404.10320174075224</v>
      </c>
      <c r="AW219" s="169">
        <v>0.22916666666666666</v>
      </c>
      <c r="AX219" s="169">
        <v>0.85416666666666663</v>
      </c>
      <c r="AY219" s="75">
        <f t="shared" si="141"/>
        <v>15</v>
      </c>
      <c r="AZ219" s="169">
        <v>0.22916666666666666</v>
      </c>
      <c r="BA219" s="169">
        <v>0.39583333333333331</v>
      </c>
      <c r="BB219" s="75">
        <f t="shared" si="142"/>
        <v>4</v>
      </c>
      <c r="BC219" s="11" t="s">
        <v>188</v>
      </c>
      <c r="BH219" s="52"/>
      <c r="BI219" s="52"/>
      <c r="BJ219" s="52"/>
      <c r="BK219" s="52"/>
      <c r="BL219" s="52"/>
      <c r="BM219" s="52"/>
      <c r="BQ219" s="27"/>
      <c r="BR219" s="27"/>
      <c r="BS219" s="27"/>
      <c r="BT219" s="27"/>
      <c r="BU219" s="27"/>
      <c r="BV219" s="27"/>
      <c r="BW219" s="54"/>
      <c r="BX219" s="26"/>
      <c r="BY219" s="54"/>
      <c r="BZ219" s="26"/>
      <c r="CA219" s="26"/>
      <c r="CB219" s="26"/>
    </row>
    <row r="220" spans="1:80" ht="17.45" customHeight="1" thickBot="1">
      <c r="A220" s="86">
        <f t="shared" si="143"/>
        <v>30.700000000000003</v>
      </c>
      <c r="B220" s="180">
        <f t="shared" si="124"/>
        <v>45961</v>
      </c>
      <c r="C220" s="16"/>
      <c r="D220" s="17"/>
      <c r="E220" s="18">
        <v>2</v>
      </c>
      <c r="F220" s="17">
        <v>4</v>
      </c>
      <c r="G220" s="96">
        <f t="shared" ref="G220:H235" si="144">G219-E220-C220</f>
        <v>600</v>
      </c>
      <c r="H220" s="97">
        <f t="shared" si="144"/>
        <v>5828</v>
      </c>
      <c r="I220" s="98">
        <f t="shared" si="130"/>
        <v>0</v>
      </c>
      <c r="J220" s="99">
        <f t="shared" si="131"/>
        <v>3.3222591362126247E-3</v>
      </c>
      <c r="K220" s="99">
        <f t="shared" si="132"/>
        <v>0</v>
      </c>
      <c r="L220" s="99">
        <f t="shared" si="133"/>
        <v>6.8587105624142656E-4</v>
      </c>
      <c r="M220" s="99">
        <f t="shared" ca="1" si="134"/>
        <v>0.18971428571428564</v>
      </c>
      <c r="N220" s="99">
        <f t="shared" ca="1" si="135"/>
        <v>5.9597400538912673E-2</v>
      </c>
      <c r="O220" s="99">
        <f t="shared" si="136"/>
        <v>5.0000000000000001E-4</v>
      </c>
      <c r="P220" s="19" t="s">
        <v>184</v>
      </c>
      <c r="Q220" s="16">
        <v>129</v>
      </c>
      <c r="R220" s="19">
        <v>164</v>
      </c>
      <c r="S220" s="89">
        <f t="shared" si="114"/>
        <v>129</v>
      </c>
      <c r="T220" s="75">
        <f t="shared" si="115"/>
        <v>164</v>
      </c>
      <c r="U220" s="100">
        <f t="shared" si="116"/>
        <v>77.400000000000006</v>
      </c>
      <c r="V220" s="101">
        <f t="shared" si="117"/>
        <v>955.79200000000003</v>
      </c>
      <c r="W220" s="16">
        <v>4950</v>
      </c>
      <c r="X220" s="8">
        <v>92</v>
      </c>
      <c r="Y220" s="12">
        <v>13</v>
      </c>
      <c r="Z220" s="12">
        <v>20</v>
      </c>
      <c r="AA220" s="12">
        <v>16</v>
      </c>
      <c r="AB220" s="12">
        <v>58.1</v>
      </c>
      <c r="AC220" s="102">
        <f t="shared" si="125"/>
        <v>141</v>
      </c>
      <c r="AD220" s="97">
        <f t="shared" si="126"/>
        <v>4809</v>
      </c>
      <c r="AE220" s="98">
        <f t="shared" si="119"/>
        <v>0.84876543209876543</v>
      </c>
      <c r="AF220" s="103">
        <f t="shared" si="120"/>
        <v>1.8585858585858588E-2</v>
      </c>
      <c r="AG220" s="104">
        <f t="shared" si="121"/>
        <v>2.6262626262626263E-3</v>
      </c>
      <c r="AH220" s="104">
        <f t="shared" si="122"/>
        <v>4.0404040404040404E-3</v>
      </c>
      <c r="AI220" s="99">
        <f t="shared" si="123"/>
        <v>3.2323232323232323E-3</v>
      </c>
      <c r="AJ220" s="103">
        <f t="shared" si="127"/>
        <v>2.8484848484848484E-2</v>
      </c>
      <c r="AK220" s="99">
        <f t="shared" si="128"/>
        <v>0.97151515151515155</v>
      </c>
      <c r="AL220" s="17"/>
      <c r="AM220" s="20"/>
      <c r="AN220" s="17"/>
      <c r="AO220" s="21"/>
      <c r="AP220" s="17">
        <v>26311</v>
      </c>
      <c r="AQ220" s="17">
        <v>26414</v>
      </c>
      <c r="AR220" s="17">
        <v>26556</v>
      </c>
      <c r="AS220" s="97">
        <f t="shared" si="137"/>
        <v>2450</v>
      </c>
      <c r="AT220" s="97">
        <f t="shared" ca="1" si="138"/>
        <v>3450</v>
      </c>
      <c r="AU220" s="183">
        <f t="shared" si="139"/>
        <v>2.3712920734965039</v>
      </c>
      <c r="AV220" s="191">
        <f t="shared" ca="1" si="140"/>
        <v>536.71437461107655</v>
      </c>
      <c r="AW220" s="167">
        <v>0.22916666666666666</v>
      </c>
      <c r="AX220" s="167">
        <v>0.85416666666666663</v>
      </c>
      <c r="AY220" s="97">
        <f t="shared" si="141"/>
        <v>15</v>
      </c>
      <c r="AZ220" s="167">
        <v>0.22916666666666666</v>
      </c>
      <c r="BA220" s="167">
        <v>0.39583333333333331</v>
      </c>
      <c r="BB220" s="97">
        <f t="shared" si="142"/>
        <v>4</v>
      </c>
      <c r="BC220" s="17" t="s">
        <v>188</v>
      </c>
      <c r="BH220" s="52"/>
      <c r="BI220" s="52"/>
      <c r="BJ220" s="52"/>
      <c r="BK220" s="52"/>
      <c r="BL220" s="52"/>
      <c r="BM220" s="52"/>
      <c r="BQ220" s="27"/>
      <c r="BR220" s="27"/>
      <c r="BS220" s="27"/>
      <c r="BT220" s="27"/>
      <c r="BU220" s="27"/>
      <c r="BV220" s="27"/>
      <c r="BW220" s="54"/>
      <c r="BX220" s="26"/>
      <c r="BY220" s="54"/>
      <c r="BZ220" s="26"/>
      <c r="CA220" s="26"/>
      <c r="CB220" s="26"/>
    </row>
    <row r="221" spans="1:80" ht="17.45" customHeight="1" thickTop="1">
      <c r="A221" s="71">
        <f>A214+1</f>
        <v>31.1</v>
      </c>
      <c r="B221" s="178">
        <f>B220+1</f>
        <v>45962</v>
      </c>
      <c r="C221" s="4"/>
      <c r="D221" s="5"/>
      <c r="E221" s="6">
        <v>1</v>
      </c>
      <c r="F221" s="5">
        <v>3</v>
      </c>
      <c r="G221" s="74">
        <f t="shared" si="144"/>
        <v>599</v>
      </c>
      <c r="H221" s="75">
        <f t="shared" si="144"/>
        <v>5825</v>
      </c>
      <c r="I221" s="76">
        <f t="shared" si="130"/>
        <v>0</v>
      </c>
      <c r="J221" s="77">
        <f t="shared" si="131"/>
        <v>1.6666666666666668E-3</v>
      </c>
      <c r="K221" s="77">
        <f t="shared" si="132"/>
        <v>0</v>
      </c>
      <c r="L221" s="77">
        <f t="shared" si="133"/>
        <v>5.1475634866163353E-4</v>
      </c>
      <c r="M221" s="78">
        <f t="shared" ca="1" si="134"/>
        <v>0.19085714285714278</v>
      </c>
      <c r="N221" s="78">
        <f t="shared" ca="1" si="135"/>
        <v>6.0072911713425277E-2</v>
      </c>
      <c r="O221" s="78">
        <f t="shared" si="136"/>
        <v>5.0000000000000001E-4</v>
      </c>
      <c r="P221" s="13" t="s">
        <v>184</v>
      </c>
      <c r="Q221" s="8">
        <v>129</v>
      </c>
      <c r="R221" s="13">
        <v>167</v>
      </c>
      <c r="S221" s="79">
        <f t="shared" si="114"/>
        <v>129</v>
      </c>
      <c r="T221" s="80">
        <f t="shared" si="115"/>
        <v>167</v>
      </c>
      <c r="U221" s="90">
        <f t="shared" si="116"/>
        <v>77.271000000000001</v>
      </c>
      <c r="V221" s="82">
        <f t="shared" si="117"/>
        <v>972.77499999999998</v>
      </c>
      <c r="W221" s="4">
        <v>4943</v>
      </c>
      <c r="X221" s="4">
        <v>102</v>
      </c>
      <c r="Y221" s="6">
        <v>10</v>
      </c>
      <c r="Z221" s="6">
        <v>17</v>
      </c>
      <c r="AA221" s="6">
        <v>15</v>
      </c>
      <c r="AB221" s="6">
        <v>58.1</v>
      </c>
      <c r="AC221" s="83">
        <f t="shared" si="125"/>
        <v>144</v>
      </c>
      <c r="AD221" s="80">
        <f t="shared" si="126"/>
        <v>4799</v>
      </c>
      <c r="AE221" s="76">
        <f t="shared" si="119"/>
        <v>0.84814687714481807</v>
      </c>
      <c r="AF221" s="84">
        <f t="shared" si="120"/>
        <v>2.0635241756018611E-2</v>
      </c>
      <c r="AG221" s="85">
        <f t="shared" si="121"/>
        <v>2.0230629172567267E-3</v>
      </c>
      <c r="AH221" s="85">
        <f t="shared" si="122"/>
        <v>3.4392069593364352E-3</v>
      </c>
      <c r="AI221" s="77">
        <f t="shared" si="123"/>
        <v>3.0345943758850898E-3</v>
      </c>
      <c r="AJ221" s="84">
        <f t="shared" si="127"/>
        <v>2.9132106008496864E-2</v>
      </c>
      <c r="AK221" s="77">
        <f t="shared" si="128"/>
        <v>0.97086789399150308</v>
      </c>
      <c r="AL221" s="5">
        <v>4228</v>
      </c>
      <c r="AM221" s="9">
        <v>0.67</v>
      </c>
      <c r="AN221" s="5">
        <v>3505</v>
      </c>
      <c r="AO221" s="10">
        <v>0.72499999999999998</v>
      </c>
      <c r="AP221" s="5">
        <v>26656</v>
      </c>
      <c r="AQ221" s="5">
        <v>26724</v>
      </c>
      <c r="AR221" s="5">
        <v>26814</v>
      </c>
      <c r="AS221" s="80">
        <f>IF(OR(AR221="",AP221=""),"", (AR221-AP221)/100*1000)</f>
        <v>1580</v>
      </c>
      <c r="AT221" s="80">
        <f t="shared" ca="1" si="138"/>
        <v>2270</v>
      </c>
      <c r="AU221" s="184">
        <f t="shared" si="139"/>
        <v>1.5046959847473349</v>
      </c>
      <c r="AV221" s="192">
        <f t="shared" ca="1" si="140"/>
        <v>353.36239103362391</v>
      </c>
      <c r="AW221" s="165">
        <v>0.22916666666666666</v>
      </c>
      <c r="AX221" s="165">
        <v>0.85416666666666663</v>
      </c>
      <c r="AY221" s="80">
        <f t="shared" si="141"/>
        <v>15</v>
      </c>
      <c r="AZ221" s="165">
        <v>0.22916666666666666</v>
      </c>
      <c r="BA221" s="165">
        <v>0.39583333333333331</v>
      </c>
      <c r="BB221" s="80">
        <f t="shared" si="142"/>
        <v>4</v>
      </c>
      <c r="BC221" s="5" t="s">
        <v>195</v>
      </c>
      <c r="BH221" s="52"/>
      <c r="BI221" s="52"/>
      <c r="BJ221" s="52"/>
      <c r="BK221" s="52"/>
      <c r="BL221" s="52"/>
      <c r="BM221" s="52"/>
      <c r="BQ221" s="27"/>
      <c r="BR221" s="27"/>
      <c r="BS221" s="27"/>
      <c r="BT221" s="27"/>
      <c r="BU221" s="27"/>
      <c r="BV221" s="27"/>
      <c r="BW221" s="54"/>
      <c r="BX221" s="26"/>
      <c r="BY221" s="54"/>
      <c r="BZ221" s="26"/>
      <c r="CA221" s="26"/>
      <c r="CB221" s="26"/>
    </row>
    <row r="222" spans="1:80" ht="17.45" customHeight="1">
      <c r="A222" s="86">
        <f t="shared" si="143"/>
        <v>31.2</v>
      </c>
      <c r="B222" s="179">
        <f t="shared" si="124"/>
        <v>45963</v>
      </c>
      <c r="C222" s="8"/>
      <c r="D222" s="11"/>
      <c r="E222" s="12">
        <v>1</v>
      </c>
      <c r="F222" s="11">
        <v>3</v>
      </c>
      <c r="G222" s="74">
        <f t="shared" si="144"/>
        <v>598</v>
      </c>
      <c r="H222" s="75">
        <f t="shared" si="144"/>
        <v>5822</v>
      </c>
      <c r="I222" s="88">
        <f t="shared" si="130"/>
        <v>0</v>
      </c>
      <c r="J222" s="78">
        <f t="shared" si="131"/>
        <v>1.6694490818030051E-3</v>
      </c>
      <c r="K222" s="78">
        <f t="shared" si="132"/>
        <v>0</v>
      </c>
      <c r="L222" s="78">
        <f t="shared" si="133"/>
        <v>5.1502145922746785E-4</v>
      </c>
      <c r="M222" s="78">
        <f t="shared" ca="1" si="134"/>
        <v>0.19199999999999995</v>
      </c>
      <c r="N222" s="78">
        <f t="shared" ca="1" si="135"/>
        <v>6.0548422887937874E-2</v>
      </c>
      <c r="O222" s="78">
        <f t="shared" si="136"/>
        <v>5.0000000000000001E-4</v>
      </c>
      <c r="P222" s="13" t="s">
        <v>184</v>
      </c>
      <c r="Q222" s="8">
        <v>132</v>
      </c>
      <c r="R222" s="13">
        <v>167</v>
      </c>
      <c r="S222" s="89">
        <f t="shared" si="114"/>
        <v>132</v>
      </c>
      <c r="T222" s="75">
        <f t="shared" si="115"/>
        <v>167</v>
      </c>
      <c r="U222" s="90">
        <f t="shared" si="116"/>
        <v>78.936000000000007</v>
      </c>
      <c r="V222" s="82">
        <f t="shared" si="117"/>
        <v>972.274</v>
      </c>
      <c r="W222" s="8">
        <v>4941</v>
      </c>
      <c r="X222" s="8">
        <v>120</v>
      </c>
      <c r="Y222" s="12">
        <v>10</v>
      </c>
      <c r="Z222" s="12">
        <v>13</v>
      </c>
      <c r="AA222" s="12">
        <v>10</v>
      </c>
      <c r="AB222" s="12">
        <v>58.3</v>
      </c>
      <c r="AC222" s="91">
        <f t="shared" si="125"/>
        <v>153</v>
      </c>
      <c r="AD222" s="75">
        <f t="shared" si="126"/>
        <v>4788</v>
      </c>
      <c r="AE222" s="88">
        <f t="shared" si="119"/>
        <v>0.84824034334763954</v>
      </c>
      <c r="AF222" s="92">
        <f t="shared" si="120"/>
        <v>2.4286581663630843E-2</v>
      </c>
      <c r="AG222" s="93">
        <f t="shared" si="121"/>
        <v>2.0238818053025702E-3</v>
      </c>
      <c r="AH222" s="93">
        <f t="shared" si="122"/>
        <v>2.6310463468933415E-3</v>
      </c>
      <c r="AI222" s="78">
        <f t="shared" si="123"/>
        <v>2.0238818053025702E-3</v>
      </c>
      <c r="AJ222" s="92">
        <f t="shared" si="127"/>
        <v>3.0965391621129327E-2</v>
      </c>
      <c r="AK222" s="78">
        <f t="shared" si="128"/>
        <v>0.96903460837887068</v>
      </c>
      <c r="AL222" s="11"/>
      <c r="AM222" s="14"/>
      <c r="AN222" s="11"/>
      <c r="AO222" s="15"/>
      <c r="AP222" s="11">
        <v>26883</v>
      </c>
      <c r="AQ222" s="11">
        <v>26998</v>
      </c>
      <c r="AR222" s="11">
        <v>27078</v>
      </c>
      <c r="AS222" s="75">
        <f t="shared" si="137"/>
        <v>1950</v>
      </c>
      <c r="AT222" s="75">
        <f t="shared" ca="1" si="138"/>
        <v>2700</v>
      </c>
      <c r="AU222" s="182">
        <f t="shared" si="139"/>
        <v>1.8550051845016695</v>
      </c>
      <c r="AV222" s="193">
        <f t="shared" ca="1" si="140"/>
        <v>420.56074766355141</v>
      </c>
      <c r="AW222" s="169">
        <v>0.22916666666666666</v>
      </c>
      <c r="AX222" s="169">
        <v>0.85416666666666663</v>
      </c>
      <c r="AY222" s="75">
        <f t="shared" si="141"/>
        <v>15</v>
      </c>
      <c r="AZ222" s="169">
        <v>0.22916666666666666</v>
      </c>
      <c r="BA222" s="169">
        <v>0.39583333333333331</v>
      </c>
      <c r="BB222" s="75">
        <f t="shared" si="142"/>
        <v>4</v>
      </c>
      <c r="BC222" s="11" t="s">
        <v>195</v>
      </c>
      <c r="BH222" s="52"/>
      <c r="BI222" s="52"/>
      <c r="BJ222" s="52"/>
      <c r="BK222" s="52"/>
      <c r="BL222" s="52"/>
      <c r="BM222" s="52"/>
      <c r="BQ222" s="27"/>
      <c r="BR222" s="27"/>
      <c r="BS222" s="27"/>
      <c r="BT222" s="27"/>
      <c r="BU222" s="27"/>
      <c r="BV222" s="27"/>
      <c r="BW222" s="54"/>
      <c r="BX222" s="26"/>
      <c r="BY222" s="54"/>
      <c r="BZ222" s="26"/>
      <c r="CA222" s="26"/>
      <c r="CB222" s="26"/>
    </row>
    <row r="223" spans="1:80" ht="17.45" customHeight="1">
      <c r="A223" s="94">
        <f t="shared" si="143"/>
        <v>31.3</v>
      </c>
      <c r="B223" s="179">
        <f t="shared" si="124"/>
        <v>45964</v>
      </c>
      <c r="C223" s="8"/>
      <c r="D223" s="11"/>
      <c r="E223" s="12">
        <v>1</v>
      </c>
      <c r="F223" s="11">
        <v>2</v>
      </c>
      <c r="G223" s="74">
        <f t="shared" si="144"/>
        <v>597</v>
      </c>
      <c r="H223" s="75">
        <f t="shared" si="144"/>
        <v>5820</v>
      </c>
      <c r="I223" s="88">
        <f t="shared" si="130"/>
        <v>0</v>
      </c>
      <c r="J223" s="78">
        <f t="shared" si="131"/>
        <v>1.6722408026755853E-3</v>
      </c>
      <c r="K223" s="78">
        <f t="shared" si="132"/>
        <v>0</v>
      </c>
      <c r="L223" s="78">
        <f t="shared" si="133"/>
        <v>3.4352456200618345E-4</v>
      </c>
      <c r="M223" s="78">
        <f t="shared" ca="1" si="134"/>
        <v>0.19314285714285709</v>
      </c>
      <c r="N223" s="78">
        <f t="shared" ca="1" si="135"/>
        <v>6.0865430337612943E-2</v>
      </c>
      <c r="O223" s="78">
        <f t="shared" si="136"/>
        <v>5.0000000000000001E-4</v>
      </c>
      <c r="P223" s="13" t="s">
        <v>184</v>
      </c>
      <c r="Q223" s="8">
        <v>132</v>
      </c>
      <c r="R223" s="13">
        <v>167</v>
      </c>
      <c r="S223" s="89">
        <f t="shared" si="114"/>
        <v>132</v>
      </c>
      <c r="T223" s="75">
        <f t="shared" si="115"/>
        <v>167</v>
      </c>
      <c r="U223" s="90">
        <f t="shared" si="116"/>
        <v>78.804000000000002</v>
      </c>
      <c r="V223" s="82">
        <f t="shared" si="117"/>
        <v>971.94</v>
      </c>
      <c r="W223" s="8">
        <v>4958</v>
      </c>
      <c r="X223" s="8">
        <v>104</v>
      </c>
      <c r="Y223" s="12">
        <v>8</v>
      </c>
      <c r="Z223" s="12">
        <v>12</v>
      </c>
      <c r="AA223" s="12">
        <v>10</v>
      </c>
      <c r="AB223" s="12">
        <v>58.4</v>
      </c>
      <c r="AC223" s="91">
        <f t="shared" si="125"/>
        <v>134</v>
      </c>
      <c r="AD223" s="75">
        <f t="shared" si="126"/>
        <v>4824</v>
      </c>
      <c r="AE223" s="88">
        <f t="shared" si="119"/>
        <v>0.85159738921332873</v>
      </c>
      <c r="AF223" s="92">
        <f t="shared" si="120"/>
        <v>2.0976200080677694E-2</v>
      </c>
      <c r="AG223" s="93">
        <f t="shared" si="121"/>
        <v>1.6135538523598225E-3</v>
      </c>
      <c r="AH223" s="93">
        <f t="shared" si="122"/>
        <v>2.4203307785397336E-3</v>
      </c>
      <c r="AI223" s="78">
        <f t="shared" si="123"/>
        <v>2.0169423154497781E-3</v>
      </c>
      <c r="AJ223" s="92">
        <f t="shared" si="127"/>
        <v>2.7027027027027029E-2</v>
      </c>
      <c r="AK223" s="78">
        <f t="shared" si="128"/>
        <v>0.97297297297297303</v>
      </c>
      <c r="AL223" s="11"/>
      <c r="AM223" s="14"/>
      <c r="AN223" s="11"/>
      <c r="AO223" s="15"/>
      <c r="AP223" s="11">
        <v>27153</v>
      </c>
      <c r="AQ223" s="11">
        <v>27266</v>
      </c>
      <c r="AR223" s="11">
        <v>27358</v>
      </c>
      <c r="AS223" s="75">
        <f t="shared" si="137"/>
        <v>2050</v>
      </c>
      <c r="AT223" s="75">
        <f t="shared" ca="1" si="138"/>
        <v>2710</v>
      </c>
      <c r="AU223" s="182">
        <f t="shared" si="139"/>
        <v>1.9509985305650088</v>
      </c>
      <c r="AV223" s="193">
        <f t="shared" ca="1" si="140"/>
        <v>422.31572385850086</v>
      </c>
      <c r="AW223" s="169">
        <v>0.22916666666666666</v>
      </c>
      <c r="AX223" s="169">
        <v>0.85416666666666663</v>
      </c>
      <c r="AY223" s="75">
        <f t="shared" si="141"/>
        <v>15</v>
      </c>
      <c r="AZ223" s="169">
        <v>0.22916666666666666</v>
      </c>
      <c r="BA223" s="169">
        <v>0.39583333333333331</v>
      </c>
      <c r="BB223" s="75">
        <f t="shared" si="142"/>
        <v>4</v>
      </c>
      <c r="BC223" s="11" t="s">
        <v>195</v>
      </c>
      <c r="BH223" s="52"/>
      <c r="BI223" s="52"/>
      <c r="BJ223" s="52"/>
      <c r="BK223" s="52"/>
      <c r="BL223" s="52"/>
      <c r="BM223" s="52"/>
      <c r="BQ223" s="27"/>
      <c r="BR223" s="27"/>
      <c r="BS223" s="27"/>
      <c r="BT223" s="27"/>
      <c r="BU223" s="27"/>
      <c r="BV223" s="27"/>
      <c r="BW223" s="54"/>
      <c r="BX223" s="26"/>
      <c r="BY223" s="54"/>
      <c r="BZ223" s="26"/>
      <c r="CA223" s="26"/>
      <c r="CB223" s="26"/>
    </row>
    <row r="224" spans="1:80" ht="17.45" customHeight="1">
      <c r="A224" s="86">
        <f t="shared" si="143"/>
        <v>31.4</v>
      </c>
      <c r="B224" s="179">
        <f t="shared" si="124"/>
        <v>45965</v>
      </c>
      <c r="C224" s="8"/>
      <c r="D224" s="11"/>
      <c r="E224" s="12">
        <v>1</v>
      </c>
      <c r="F224" s="11">
        <v>5</v>
      </c>
      <c r="G224" s="74">
        <f t="shared" si="144"/>
        <v>596</v>
      </c>
      <c r="H224" s="75">
        <f t="shared" si="144"/>
        <v>5815</v>
      </c>
      <c r="I224" s="88">
        <f t="shared" si="130"/>
        <v>0</v>
      </c>
      <c r="J224" s="78">
        <f t="shared" si="131"/>
        <v>1.6750418760469012E-3</v>
      </c>
      <c r="K224" s="78">
        <f t="shared" si="132"/>
        <v>0</v>
      </c>
      <c r="L224" s="78">
        <f t="shared" si="133"/>
        <v>8.5910652920962198E-4</v>
      </c>
      <c r="M224" s="78">
        <f t="shared" ca="1" si="134"/>
        <v>0.19428571428571423</v>
      </c>
      <c r="N224" s="78">
        <f t="shared" ca="1" si="135"/>
        <v>6.1657948961800609E-2</v>
      </c>
      <c r="O224" s="78">
        <f t="shared" si="136"/>
        <v>5.0000000000000001E-4</v>
      </c>
      <c r="P224" s="13" t="s">
        <v>184</v>
      </c>
      <c r="Q224" s="8">
        <v>132</v>
      </c>
      <c r="R224" s="13">
        <v>167</v>
      </c>
      <c r="S224" s="89">
        <f t="shared" si="114"/>
        <v>132</v>
      </c>
      <c r="T224" s="75">
        <f t="shared" si="115"/>
        <v>167</v>
      </c>
      <c r="U224" s="90">
        <f t="shared" si="116"/>
        <v>78.671999999999997</v>
      </c>
      <c r="V224" s="82">
        <f t="shared" si="117"/>
        <v>971.10500000000002</v>
      </c>
      <c r="W224" s="8">
        <v>4953</v>
      </c>
      <c r="X224" s="8">
        <v>101</v>
      </c>
      <c r="Y224" s="12">
        <v>11</v>
      </c>
      <c r="Z224" s="12">
        <v>18</v>
      </c>
      <c r="AA224" s="12">
        <v>13</v>
      </c>
      <c r="AB224" s="12">
        <v>58.7</v>
      </c>
      <c r="AC224" s="91">
        <f>SUM(X224,Y224,Z224,AA224)</f>
        <v>143</v>
      </c>
      <c r="AD224" s="75">
        <f t="shared" si="126"/>
        <v>4810</v>
      </c>
      <c r="AE224" s="88">
        <f t="shared" si="119"/>
        <v>0.85103092783505152</v>
      </c>
      <c r="AF224" s="92">
        <f t="shared" si="120"/>
        <v>2.0391681809004643E-2</v>
      </c>
      <c r="AG224" s="93">
        <f>IFERROR(Y224/$W224,0)</f>
        <v>2.220876236624268E-3</v>
      </c>
      <c r="AH224" s="93">
        <f t="shared" si="122"/>
        <v>3.6341611144760752E-3</v>
      </c>
      <c r="AI224" s="78">
        <f t="shared" si="123"/>
        <v>2.6246719160104987E-3</v>
      </c>
      <c r="AJ224" s="92">
        <f t="shared" si="127"/>
        <v>2.8871391076115485E-2</v>
      </c>
      <c r="AK224" s="78">
        <f t="shared" si="128"/>
        <v>0.97112860892388453</v>
      </c>
      <c r="AL224" s="11"/>
      <c r="AM224" s="14"/>
      <c r="AN224" s="11"/>
      <c r="AO224" s="15"/>
      <c r="AP224" s="11">
        <v>27424</v>
      </c>
      <c r="AQ224" s="11">
        <v>27533</v>
      </c>
      <c r="AR224" s="11">
        <v>27635</v>
      </c>
      <c r="AS224" s="75">
        <f t="shared" si="137"/>
        <v>2110</v>
      </c>
      <c r="AT224" s="75">
        <f t="shared" ca="1" si="138"/>
        <v>2810</v>
      </c>
      <c r="AU224" s="182">
        <f t="shared" si="139"/>
        <v>2.0099506847644784</v>
      </c>
      <c r="AV224" s="193">
        <f t="shared" ca="1" si="140"/>
        <v>438.30915613788801</v>
      </c>
      <c r="AW224" s="169">
        <v>0.22916666666666666</v>
      </c>
      <c r="AX224" s="169">
        <v>0.85416666666666663</v>
      </c>
      <c r="AY224" s="75">
        <f t="shared" si="141"/>
        <v>15</v>
      </c>
      <c r="AZ224" s="169">
        <v>0.22916666666666666</v>
      </c>
      <c r="BA224" s="169">
        <v>0.39583333333333331</v>
      </c>
      <c r="BB224" s="75">
        <f t="shared" si="142"/>
        <v>4</v>
      </c>
      <c r="BC224" s="11" t="s">
        <v>195</v>
      </c>
      <c r="BH224" s="52"/>
      <c r="BI224" s="52"/>
      <c r="BJ224" s="52"/>
      <c r="BK224" s="52"/>
      <c r="BL224" s="52"/>
      <c r="BM224" s="52"/>
      <c r="BQ224" s="27"/>
      <c r="BR224" s="27"/>
      <c r="BS224" s="27"/>
      <c r="BT224" s="27"/>
      <c r="BU224" s="27"/>
      <c r="BV224" s="27"/>
      <c r="BW224" s="54"/>
      <c r="BX224" s="26"/>
      <c r="BY224" s="54"/>
      <c r="BZ224" s="26"/>
      <c r="CA224" s="26"/>
      <c r="CB224" s="26"/>
    </row>
    <row r="225" spans="1:80" ht="17.45" customHeight="1">
      <c r="A225" s="94">
        <f t="shared" si="143"/>
        <v>31.5</v>
      </c>
      <c r="B225" s="179">
        <f t="shared" si="124"/>
        <v>45966</v>
      </c>
      <c r="C225" s="8"/>
      <c r="D225" s="11"/>
      <c r="E225" s="12">
        <v>2</v>
      </c>
      <c r="F225" s="11">
        <v>2</v>
      </c>
      <c r="G225" s="74">
        <f t="shared" si="144"/>
        <v>594</v>
      </c>
      <c r="H225" s="75">
        <f t="shared" si="144"/>
        <v>5813</v>
      </c>
      <c r="I225" s="88">
        <f t="shared" si="130"/>
        <v>0</v>
      </c>
      <c r="J225" s="78">
        <f t="shared" si="131"/>
        <v>3.3557046979865771E-3</v>
      </c>
      <c r="K225" s="78">
        <f t="shared" si="132"/>
        <v>0</v>
      </c>
      <c r="L225" s="78">
        <f t="shared" si="133"/>
        <v>3.4393809114359415E-4</v>
      </c>
      <c r="M225" s="78">
        <f t="shared" ca="1" si="134"/>
        <v>0.19657142857142851</v>
      </c>
      <c r="N225" s="78">
        <f t="shared" ca="1" si="135"/>
        <v>6.1974956411475678E-2</v>
      </c>
      <c r="O225" s="78">
        <f t="shared" si="136"/>
        <v>5.0000000000000001E-4</v>
      </c>
      <c r="P225" s="13" t="s">
        <v>184</v>
      </c>
      <c r="Q225" s="8">
        <v>132</v>
      </c>
      <c r="R225" s="13">
        <v>167</v>
      </c>
      <c r="S225" s="89">
        <f t="shared" si="114"/>
        <v>132</v>
      </c>
      <c r="T225" s="75">
        <f t="shared" si="115"/>
        <v>167</v>
      </c>
      <c r="U225" s="90">
        <f t="shared" si="116"/>
        <v>78.408000000000001</v>
      </c>
      <c r="V225" s="82">
        <f t="shared" si="117"/>
        <v>970.77099999999996</v>
      </c>
      <c r="W225" s="8">
        <v>5002</v>
      </c>
      <c r="X225" s="8">
        <v>106</v>
      </c>
      <c r="Y225" s="12">
        <v>5</v>
      </c>
      <c r="Z225" s="12">
        <v>17</v>
      </c>
      <c r="AA225" s="12">
        <v>8</v>
      </c>
      <c r="AB225" s="12">
        <v>59</v>
      </c>
      <c r="AC225" s="91">
        <f>SUM(X225,Y225,Z225,AA225)</f>
        <v>136</v>
      </c>
      <c r="AD225" s="75">
        <f t="shared" si="126"/>
        <v>4866</v>
      </c>
      <c r="AE225" s="88">
        <f t="shared" si="119"/>
        <v>0.86018916595012895</v>
      </c>
      <c r="AF225" s="92">
        <f t="shared" si="120"/>
        <v>2.1191523390643743E-2</v>
      </c>
      <c r="AG225" s="93">
        <f>IFERROR(Y225/$W225,0)</f>
        <v>9.9960015993602559E-4</v>
      </c>
      <c r="AH225" s="93">
        <f t="shared" si="122"/>
        <v>3.398640543782487E-3</v>
      </c>
      <c r="AI225" s="78">
        <f t="shared" si="123"/>
        <v>1.5993602558976409E-3</v>
      </c>
      <c r="AJ225" s="92">
        <f t="shared" si="127"/>
        <v>2.7189124350259896E-2</v>
      </c>
      <c r="AK225" s="78">
        <f t="shared" si="128"/>
        <v>0.97281087564974011</v>
      </c>
      <c r="AL225" s="11"/>
      <c r="AM225" s="14"/>
      <c r="AN225" s="11"/>
      <c r="AO225" s="15"/>
      <c r="AP225" s="11">
        <v>27705</v>
      </c>
      <c r="AQ225" s="11">
        <v>27805</v>
      </c>
      <c r="AR225" s="11">
        <v>27903</v>
      </c>
      <c r="AS225" s="75">
        <f t="shared" si="137"/>
        <v>1980</v>
      </c>
      <c r="AT225" s="75">
        <f t="shared" ca="1" si="138"/>
        <v>2680</v>
      </c>
      <c r="AU225" s="182">
        <f t="shared" si="139"/>
        <v>1.8871898884747029</v>
      </c>
      <c r="AV225" s="193">
        <f t="shared" ca="1" si="140"/>
        <v>418.29249258623378</v>
      </c>
      <c r="AW225" s="169">
        <v>0.22916666666666666</v>
      </c>
      <c r="AX225" s="169">
        <v>0.85416666666666663</v>
      </c>
      <c r="AY225" s="75">
        <f t="shared" si="141"/>
        <v>15</v>
      </c>
      <c r="AZ225" s="169">
        <v>0.22916666666666666</v>
      </c>
      <c r="BA225" s="169">
        <v>0.39583333333333331</v>
      </c>
      <c r="BB225" s="75">
        <f t="shared" si="142"/>
        <v>4</v>
      </c>
      <c r="BC225" s="11" t="s">
        <v>195</v>
      </c>
      <c r="BH225" s="52"/>
      <c r="BI225" s="52"/>
      <c r="BJ225" s="52"/>
      <c r="BK225" s="52"/>
      <c r="BL225" s="52"/>
      <c r="BM225" s="52"/>
      <c r="BQ225" s="27"/>
      <c r="BR225" s="27"/>
      <c r="BS225" s="27"/>
      <c r="BT225" s="27"/>
      <c r="BU225" s="27"/>
      <c r="BV225" s="27"/>
      <c r="BW225" s="54"/>
      <c r="BX225" s="26"/>
      <c r="BY225" s="54"/>
      <c r="BZ225" s="26"/>
      <c r="CA225" s="26"/>
      <c r="CB225" s="26"/>
    </row>
    <row r="226" spans="1:80" ht="17.45" customHeight="1">
      <c r="A226" s="86">
        <f t="shared" si="143"/>
        <v>31.6</v>
      </c>
      <c r="B226" s="179">
        <f t="shared" si="124"/>
        <v>45967</v>
      </c>
      <c r="C226" s="8"/>
      <c r="D226" s="11"/>
      <c r="E226" s="12">
        <v>1</v>
      </c>
      <c r="F226" s="11">
        <v>4</v>
      </c>
      <c r="G226" s="74">
        <f t="shared" si="144"/>
        <v>593</v>
      </c>
      <c r="H226" s="75">
        <f t="shared" si="144"/>
        <v>5809</v>
      </c>
      <c r="I226" s="88">
        <f t="shared" si="130"/>
        <v>0</v>
      </c>
      <c r="J226" s="78">
        <f t="shared" si="131"/>
        <v>1.6835016835016834E-3</v>
      </c>
      <c r="K226" s="78">
        <f t="shared" si="132"/>
        <v>0</v>
      </c>
      <c r="L226" s="78">
        <f t="shared" si="133"/>
        <v>6.8811285050748318E-4</v>
      </c>
      <c r="M226" s="78">
        <f t="shared" ca="1" si="134"/>
        <v>0.19771428571428565</v>
      </c>
      <c r="N226" s="78">
        <f t="shared" ca="1" si="135"/>
        <v>6.2608971310825809E-2</v>
      </c>
      <c r="O226" s="78">
        <f t="shared" si="136"/>
        <v>5.0000000000000001E-4</v>
      </c>
      <c r="P226" s="13" t="s">
        <v>184</v>
      </c>
      <c r="Q226" s="8">
        <v>132</v>
      </c>
      <c r="R226" s="13">
        <v>167</v>
      </c>
      <c r="S226" s="89">
        <f t="shared" si="114"/>
        <v>132</v>
      </c>
      <c r="T226" s="75">
        <f t="shared" si="115"/>
        <v>167</v>
      </c>
      <c r="U226" s="90">
        <f t="shared" si="116"/>
        <v>78.275999999999996</v>
      </c>
      <c r="V226" s="82">
        <f t="shared" si="117"/>
        <v>970.10299999999995</v>
      </c>
      <c r="W226" s="8">
        <v>5077</v>
      </c>
      <c r="X226" s="8">
        <v>115</v>
      </c>
      <c r="Y226" s="12">
        <v>10</v>
      </c>
      <c r="Z226" s="12">
        <v>27</v>
      </c>
      <c r="AA226" s="12">
        <v>20</v>
      </c>
      <c r="AB226" s="12">
        <v>59.1</v>
      </c>
      <c r="AC226" s="91">
        <f t="shared" si="125"/>
        <v>172</v>
      </c>
      <c r="AD226" s="75">
        <f t="shared" si="126"/>
        <v>4905</v>
      </c>
      <c r="AE226" s="88">
        <f t="shared" si="119"/>
        <v>0.87338723550662312</v>
      </c>
      <c r="AF226" s="92">
        <f t="shared" si="120"/>
        <v>2.2651171951940122E-2</v>
      </c>
      <c r="AG226" s="93">
        <f t="shared" si="121"/>
        <v>1.9696671262556626E-3</v>
      </c>
      <c r="AH226" s="93">
        <f t="shared" si="122"/>
        <v>5.3181012408902899E-3</v>
      </c>
      <c r="AI226" s="78">
        <f t="shared" si="123"/>
        <v>3.9393342525113253E-3</v>
      </c>
      <c r="AJ226" s="92">
        <f t="shared" si="127"/>
        <v>3.3878274571597401E-2</v>
      </c>
      <c r="AK226" s="78">
        <f t="shared" si="128"/>
        <v>0.96612172542840258</v>
      </c>
      <c r="AL226" s="11"/>
      <c r="AM226" s="14"/>
      <c r="AN226" s="11"/>
      <c r="AO226" s="15"/>
      <c r="AP226" s="11">
        <v>27973</v>
      </c>
      <c r="AQ226" s="11">
        <v>28084</v>
      </c>
      <c r="AR226" s="11">
        <v>28181</v>
      </c>
      <c r="AS226" s="75">
        <f t="shared" si="137"/>
        <v>2080</v>
      </c>
      <c r="AT226" s="75">
        <f t="shared" ca="1" si="138"/>
        <v>2650</v>
      </c>
      <c r="AU226" s="182">
        <f t="shared" si="139"/>
        <v>1.984015322702954</v>
      </c>
      <c r="AV226" s="193">
        <f t="shared" ca="1" si="140"/>
        <v>413.93314589190879</v>
      </c>
      <c r="AW226" s="169">
        <v>0.22916666666666666</v>
      </c>
      <c r="AX226" s="169">
        <v>0.85416666666666663</v>
      </c>
      <c r="AY226" s="75">
        <f t="shared" si="141"/>
        <v>15</v>
      </c>
      <c r="AZ226" s="169">
        <v>0.22916666666666666</v>
      </c>
      <c r="BA226" s="169">
        <v>0.39583333333333331</v>
      </c>
      <c r="BB226" s="75">
        <f t="shared" si="142"/>
        <v>4</v>
      </c>
      <c r="BC226" s="11" t="s">
        <v>188</v>
      </c>
      <c r="BH226" s="52"/>
      <c r="BI226" s="52"/>
      <c r="BJ226" s="52"/>
      <c r="BK226" s="52"/>
      <c r="BL226" s="52"/>
      <c r="BM226" s="52"/>
      <c r="BQ226" s="27"/>
      <c r="BR226" s="27"/>
      <c r="BS226" s="27"/>
      <c r="BT226" s="27"/>
      <c r="BU226" s="27"/>
      <c r="BV226" s="27"/>
      <c r="BW226" s="54"/>
      <c r="BX226" s="26"/>
      <c r="BY226" s="54"/>
      <c r="BZ226" s="26"/>
      <c r="CA226" s="26"/>
      <c r="CB226" s="26"/>
    </row>
    <row r="227" spans="1:80" ht="17.45" customHeight="1" thickBot="1">
      <c r="A227" s="94">
        <f t="shared" si="143"/>
        <v>31.700000000000003</v>
      </c>
      <c r="B227" s="180">
        <f t="shared" si="124"/>
        <v>45968</v>
      </c>
      <c r="C227" s="16"/>
      <c r="D227" s="17"/>
      <c r="E227" s="18">
        <v>1</v>
      </c>
      <c r="F227" s="17">
        <v>3</v>
      </c>
      <c r="G227" s="96">
        <f t="shared" si="144"/>
        <v>592</v>
      </c>
      <c r="H227" s="97">
        <f t="shared" si="144"/>
        <v>5806</v>
      </c>
      <c r="I227" s="98">
        <f t="shared" si="130"/>
        <v>0</v>
      </c>
      <c r="J227" s="99">
        <f t="shared" si="131"/>
        <v>1.6863406408094434E-3</v>
      </c>
      <c r="K227" s="99">
        <f t="shared" si="132"/>
        <v>0</v>
      </c>
      <c r="L227" s="99">
        <f t="shared" si="133"/>
        <v>5.1644000688586672E-4</v>
      </c>
      <c r="M227" s="99">
        <f t="shared" ca="1" si="134"/>
        <v>0.19885714285714279</v>
      </c>
      <c r="N227" s="99">
        <f t="shared" ca="1" si="135"/>
        <v>6.3084482485338406E-2</v>
      </c>
      <c r="O227" s="99">
        <f t="shared" si="136"/>
        <v>5.0000000000000001E-4</v>
      </c>
      <c r="P227" s="19" t="s">
        <v>184</v>
      </c>
      <c r="Q227" s="16">
        <v>132</v>
      </c>
      <c r="R227" s="19">
        <v>167</v>
      </c>
      <c r="S227" s="89">
        <f t="shared" si="114"/>
        <v>132</v>
      </c>
      <c r="T227" s="75">
        <f t="shared" si="115"/>
        <v>167</v>
      </c>
      <c r="U227" s="100">
        <f t="shared" si="116"/>
        <v>78.144000000000005</v>
      </c>
      <c r="V227" s="101">
        <f t="shared" si="117"/>
        <v>969.60199999999998</v>
      </c>
      <c r="W227" s="16">
        <v>5053</v>
      </c>
      <c r="X227" s="8">
        <v>116</v>
      </c>
      <c r="Y227" s="12">
        <v>12</v>
      </c>
      <c r="Z227" s="12">
        <v>18</v>
      </c>
      <c r="AA227" s="12">
        <v>20</v>
      </c>
      <c r="AB227" s="12">
        <v>59.1</v>
      </c>
      <c r="AC227" s="102">
        <f t="shared" si="125"/>
        <v>166</v>
      </c>
      <c r="AD227" s="97">
        <f t="shared" si="126"/>
        <v>4887</v>
      </c>
      <c r="AE227" s="98">
        <f t="shared" si="119"/>
        <v>0.86985711826476153</v>
      </c>
      <c r="AF227" s="103">
        <f t="shared" si="120"/>
        <v>2.2956659410251337E-2</v>
      </c>
      <c r="AG227" s="104">
        <f t="shared" si="121"/>
        <v>2.3748268355432418E-3</v>
      </c>
      <c r="AH227" s="104">
        <f t="shared" si="122"/>
        <v>3.5622402533148625E-3</v>
      </c>
      <c r="AI227" s="99">
        <f t="shared" si="123"/>
        <v>3.9580447259054026E-3</v>
      </c>
      <c r="AJ227" s="103">
        <f t="shared" si="127"/>
        <v>3.2851771225014842E-2</v>
      </c>
      <c r="AK227" s="99">
        <f t="shared" si="128"/>
        <v>0.96714822877498519</v>
      </c>
      <c r="AL227" s="17"/>
      <c r="AM227" s="20"/>
      <c r="AN227" s="17"/>
      <c r="AO227" s="21"/>
      <c r="AP227" s="17">
        <v>28238</v>
      </c>
      <c r="AQ227" s="17">
        <v>28339</v>
      </c>
      <c r="AR227" s="17">
        <v>28426</v>
      </c>
      <c r="AS227" s="97">
        <f t="shared" si="137"/>
        <v>1880</v>
      </c>
      <c r="AT227" s="97">
        <f t="shared" ca="1" si="138"/>
        <v>2700</v>
      </c>
      <c r="AU227" s="183">
        <f t="shared" si="139"/>
        <v>1.7943280146142289</v>
      </c>
      <c r="AV227" s="191">
        <f t="shared" ca="1" si="140"/>
        <v>422.00687714910913</v>
      </c>
      <c r="AW227" s="167">
        <v>0.22916666666666666</v>
      </c>
      <c r="AX227" s="167">
        <v>0.85416666666666663</v>
      </c>
      <c r="AY227" s="97">
        <f t="shared" si="141"/>
        <v>15</v>
      </c>
      <c r="AZ227" s="167">
        <v>0.22916666666666666</v>
      </c>
      <c r="BA227" s="167">
        <v>0.39583333333333331</v>
      </c>
      <c r="BB227" s="97">
        <f t="shared" si="142"/>
        <v>4</v>
      </c>
      <c r="BC227" s="17" t="s">
        <v>188</v>
      </c>
      <c r="BH227" s="52"/>
      <c r="BI227" s="52"/>
      <c r="BJ227" s="52"/>
      <c r="BK227" s="52"/>
      <c r="BL227" s="52"/>
      <c r="BM227" s="52"/>
      <c r="BQ227" s="27"/>
      <c r="BR227" s="27"/>
      <c r="BS227" s="27"/>
      <c r="BT227" s="27"/>
      <c r="BU227" s="27"/>
      <c r="BV227" s="27"/>
      <c r="BW227" s="54"/>
      <c r="BX227" s="26"/>
      <c r="BY227" s="54"/>
      <c r="BZ227" s="26"/>
      <c r="CA227" s="26"/>
      <c r="CB227" s="26"/>
    </row>
    <row r="228" spans="1:80" ht="17.45" customHeight="1" thickTop="1">
      <c r="A228" s="105">
        <f>A221+1</f>
        <v>32.1</v>
      </c>
      <c r="B228" s="178">
        <f>B227+1</f>
        <v>45969</v>
      </c>
      <c r="C228" s="4"/>
      <c r="D228" s="5"/>
      <c r="E228" s="6">
        <v>2</v>
      </c>
      <c r="F228" s="5">
        <v>2</v>
      </c>
      <c r="G228" s="74">
        <f t="shared" si="144"/>
        <v>590</v>
      </c>
      <c r="H228" s="75">
        <f t="shared" si="144"/>
        <v>5804</v>
      </c>
      <c r="I228" s="76">
        <f t="shared" si="130"/>
        <v>0</v>
      </c>
      <c r="J228" s="77">
        <f t="shared" si="131"/>
        <v>3.3783783783783786E-3</v>
      </c>
      <c r="K228" s="77">
        <f t="shared" si="132"/>
        <v>0</v>
      </c>
      <c r="L228" s="77">
        <f t="shared" si="133"/>
        <v>3.444712366517396E-4</v>
      </c>
      <c r="M228" s="78">
        <f t="shared" ca="1" si="134"/>
        <v>0.20114285714285707</v>
      </c>
      <c r="N228" s="78">
        <f t="shared" ca="1" si="135"/>
        <v>6.3401489935013475E-2</v>
      </c>
      <c r="O228" s="78">
        <f t="shared" si="136"/>
        <v>5.0000000000000001E-4</v>
      </c>
      <c r="P228" s="13" t="s">
        <v>184</v>
      </c>
      <c r="Q228" s="8">
        <v>132</v>
      </c>
      <c r="R228" s="13">
        <v>167</v>
      </c>
      <c r="S228" s="79">
        <f t="shared" si="114"/>
        <v>132</v>
      </c>
      <c r="T228" s="80">
        <f t="shared" si="115"/>
        <v>167</v>
      </c>
      <c r="U228" s="90">
        <f t="shared" si="116"/>
        <v>77.88</v>
      </c>
      <c r="V228" s="82">
        <f t="shared" si="117"/>
        <v>969.26800000000003</v>
      </c>
      <c r="W228" s="4">
        <v>5091</v>
      </c>
      <c r="X228" s="4">
        <v>108</v>
      </c>
      <c r="Y228" s="6">
        <v>13</v>
      </c>
      <c r="Z228" s="6">
        <v>24</v>
      </c>
      <c r="AA228" s="6">
        <v>20</v>
      </c>
      <c r="AB228" s="6"/>
      <c r="AC228" s="83">
        <f t="shared" si="125"/>
        <v>165</v>
      </c>
      <c r="AD228" s="80">
        <f t="shared" si="126"/>
        <v>4926</v>
      </c>
      <c r="AE228" s="76">
        <f t="shared" si="119"/>
        <v>0.87685153289700313</v>
      </c>
      <c r="AF228" s="84">
        <f t="shared" si="120"/>
        <v>2.1213906894519741E-2</v>
      </c>
      <c r="AG228" s="85">
        <f t="shared" si="121"/>
        <v>2.5535258298958947E-3</v>
      </c>
      <c r="AH228" s="85">
        <f t="shared" si="122"/>
        <v>4.7142015321154978E-3</v>
      </c>
      <c r="AI228" s="77">
        <f t="shared" si="123"/>
        <v>3.9285012767629147E-3</v>
      </c>
      <c r="AJ228" s="84">
        <f t="shared" si="127"/>
        <v>3.2410135533294047E-2</v>
      </c>
      <c r="AK228" s="77">
        <f t="shared" si="128"/>
        <v>0.96758986446670592</v>
      </c>
      <c r="AL228" s="5">
        <v>4376</v>
      </c>
      <c r="AM228" s="9">
        <v>0.57999999999999996</v>
      </c>
      <c r="AN228" s="5">
        <v>3731</v>
      </c>
      <c r="AO228" s="10">
        <v>0.71</v>
      </c>
      <c r="AP228" s="5">
        <v>28508</v>
      </c>
      <c r="AQ228" s="5">
        <v>28620</v>
      </c>
      <c r="AR228" s="5">
        <v>28726</v>
      </c>
      <c r="AS228" s="80">
        <f t="shared" si="137"/>
        <v>2180</v>
      </c>
      <c r="AT228" s="80">
        <f t="shared" ca="1" si="138"/>
        <v>2960</v>
      </c>
      <c r="AU228" s="184">
        <f>IFERROR(IF(OR(AP228="",AR228="",K228="",L228=""),"", ((AR228-AP228)/100*1000)/(U228+V228)),0)</f>
        <v>2.0818451641983748</v>
      </c>
      <c r="AV228" s="192">
        <f ca="1">IF(OR(AP228="",AP229="",M228="",N228=""),"", ((AP229-AP228)/100*1000)/((G228+H228))*1000)</f>
        <v>462.93400062558646</v>
      </c>
      <c r="AW228" s="165">
        <v>0.22916666666666666</v>
      </c>
      <c r="AX228" s="165">
        <v>0.85416666666666663</v>
      </c>
      <c r="AY228" s="80">
        <f t="shared" si="141"/>
        <v>15</v>
      </c>
      <c r="AZ228" s="165">
        <v>0.35416666666666669</v>
      </c>
      <c r="BA228" s="165">
        <v>0.39583333333333331</v>
      </c>
      <c r="BB228" s="80">
        <f t="shared" si="142"/>
        <v>0.99999999999999911</v>
      </c>
      <c r="BC228" s="5" t="s">
        <v>188</v>
      </c>
      <c r="BH228" s="52"/>
      <c r="BI228" s="52"/>
      <c r="BJ228" s="52"/>
      <c r="BK228" s="52"/>
      <c r="BL228" s="52"/>
      <c r="BM228" s="52"/>
      <c r="BQ228" s="27"/>
      <c r="BR228" s="27"/>
      <c r="BS228" s="27"/>
      <c r="BT228" s="27"/>
      <c r="BU228" s="27"/>
      <c r="BV228" s="27"/>
      <c r="BW228" s="54"/>
      <c r="BX228" s="26"/>
      <c r="BY228" s="54"/>
      <c r="BZ228" s="26"/>
      <c r="CA228" s="26"/>
      <c r="CB228" s="26"/>
    </row>
    <row r="229" spans="1:80" ht="17.45" customHeight="1">
      <c r="A229" s="94">
        <f t="shared" si="143"/>
        <v>32.200000000000003</v>
      </c>
      <c r="B229" s="179">
        <f t="shared" si="124"/>
        <v>45970</v>
      </c>
      <c r="C229" s="8"/>
      <c r="D229" s="11"/>
      <c r="E229" s="12">
        <v>1</v>
      </c>
      <c r="F229" s="11">
        <v>3</v>
      </c>
      <c r="G229" s="74">
        <f t="shared" si="144"/>
        <v>589</v>
      </c>
      <c r="H229" s="75">
        <f t="shared" si="144"/>
        <v>5801</v>
      </c>
      <c r="I229" s="88">
        <f t="shared" si="130"/>
        <v>0</v>
      </c>
      <c r="J229" s="78">
        <f t="shared" si="131"/>
        <v>1.6949152542372881E-3</v>
      </c>
      <c r="K229" s="78">
        <f t="shared" si="132"/>
        <v>0</v>
      </c>
      <c r="L229" s="78">
        <f t="shared" si="133"/>
        <v>5.1688490696071671E-4</v>
      </c>
      <c r="M229" s="78">
        <f t="shared" ca="1" si="134"/>
        <v>0.20228571428571421</v>
      </c>
      <c r="N229" s="78">
        <f t="shared" ca="1" si="135"/>
        <v>6.3877001109526071E-2</v>
      </c>
      <c r="O229" s="78">
        <f t="shared" si="136"/>
        <v>5.0000000000000001E-4</v>
      </c>
      <c r="P229" s="13" t="s">
        <v>184</v>
      </c>
      <c r="Q229" s="8">
        <v>132</v>
      </c>
      <c r="R229" s="13">
        <v>167</v>
      </c>
      <c r="S229" s="89">
        <f t="shared" si="114"/>
        <v>132</v>
      </c>
      <c r="T229" s="75">
        <f t="shared" si="115"/>
        <v>167</v>
      </c>
      <c r="U229" s="90">
        <f t="shared" si="116"/>
        <v>77.748000000000005</v>
      </c>
      <c r="V229" s="82">
        <f t="shared" si="117"/>
        <v>968.76700000000005</v>
      </c>
      <c r="W229" s="8">
        <v>5070</v>
      </c>
      <c r="X229" s="8">
        <v>97</v>
      </c>
      <c r="Y229" s="12">
        <v>11</v>
      </c>
      <c r="Z229" s="12">
        <v>21</v>
      </c>
      <c r="AA229" s="12">
        <v>19</v>
      </c>
      <c r="AB229" s="12"/>
      <c r="AC229" s="91">
        <f t="shared" si="125"/>
        <v>148</v>
      </c>
      <c r="AD229" s="75">
        <f t="shared" si="126"/>
        <v>4922</v>
      </c>
      <c r="AE229" s="88">
        <f t="shared" si="119"/>
        <v>0.87353549276361131</v>
      </c>
      <c r="AF229" s="92">
        <f t="shared" si="120"/>
        <v>1.9132149901380669E-2</v>
      </c>
      <c r="AG229" s="93">
        <f t="shared" si="121"/>
        <v>2.1696252465483235E-3</v>
      </c>
      <c r="AH229" s="93">
        <f t="shared" si="122"/>
        <v>4.1420118343195268E-3</v>
      </c>
      <c r="AI229" s="78">
        <f t="shared" si="123"/>
        <v>3.7475345167652858E-3</v>
      </c>
      <c r="AJ229" s="92">
        <f t="shared" si="127"/>
        <v>2.9191321499013805E-2</v>
      </c>
      <c r="AK229" s="78">
        <f t="shared" si="128"/>
        <v>0.97080867850098618</v>
      </c>
      <c r="AL229" s="11"/>
      <c r="AM229" s="14"/>
      <c r="AN229" s="11"/>
      <c r="AO229" s="15"/>
      <c r="AP229" s="11">
        <v>28804</v>
      </c>
      <c r="AQ229" s="11">
        <v>28912</v>
      </c>
      <c r="AR229" s="11">
        <v>29025</v>
      </c>
      <c r="AS229" s="75">
        <f t="shared" si="137"/>
        <v>2210</v>
      </c>
      <c r="AT229" s="75">
        <f t="shared" ca="1" si="138"/>
        <v>2990</v>
      </c>
      <c r="AU229" s="182">
        <f t="shared" si="139"/>
        <v>2.1117709731824195</v>
      </c>
      <c r="AV229" s="193">
        <f t="shared" ca="1" si="140"/>
        <v>467.9186228482003</v>
      </c>
      <c r="AW229" s="169">
        <v>0.22916666666666666</v>
      </c>
      <c r="AX229" s="169">
        <v>0.85416666666666663</v>
      </c>
      <c r="AY229" s="75">
        <f t="shared" si="141"/>
        <v>15</v>
      </c>
      <c r="AZ229" s="169">
        <v>0.22916666666666666</v>
      </c>
      <c r="BA229" s="169">
        <v>0.35416666666666669</v>
      </c>
      <c r="BB229" s="75">
        <f t="shared" si="142"/>
        <v>3.0000000000000009</v>
      </c>
      <c r="BC229" s="11" t="s">
        <v>188</v>
      </c>
      <c r="BH229" s="52"/>
      <c r="BI229" s="52"/>
      <c r="BJ229" s="52"/>
      <c r="BK229" s="52"/>
      <c r="BL229" s="52"/>
      <c r="BM229" s="52"/>
      <c r="BQ229" s="27"/>
      <c r="BR229" s="27"/>
      <c r="BS229" s="27"/>
      <c r="BT229" s="27"/>
      <c r="BU229" s="27"/>
      <c r="BV229" s="27"/>
      <c r="BW229" s="54"/>
      <c r="BX229" s="26"/>
      <c r="BY229" s="54"/>
      <c r="BZ229" s="26"/>
      <c r="CA229" s="26"/>
      <c r="CB229" s="26"/>
    </row>
    <row r="230" spans="1:80" ht="17.45" customHeight="1">
      <c r="A230" s="86">
        <f t="shared" si="143"/>
        <v>32.299999999999997</v>
      </c>
      <c r="B230" s="179">
        <f t="shared" si="124"/>
        <v>45971</v>
      </c>
      <c r="C230" s="8"/>
      <c r="D230" s="11"/>
      <c r="E230" s="12">
        <v>1</v>
      </c>
      <c r="F230" s="11">
        <v>3</v>
      </c>
      <c r="G230" s="74">
        <f t="shared" si="144"/>
        <v>588</v>
      </c>
      <c r="H230" s="75">
        <f t="shared" si="144"/>
        <v>5798</v>
      </c>
      <c r="I230" s="88">
        <f t="shared" si="130"/>
        <v>0</v>
      </c>
      <c r="J230" s="78">
        <f t="shared" si="131"/>
        <v>1.697792869269949E-3</v>
      </c>
      <c r="K230" s="78">
        <f t="shared" si="132"/>
        <v>0</v>
      </c>
      <c r="L230" s="78">
        <f t="shared" si="133"/>
        <v>5.1715221513532145E-4</v>
      </c>
      <c r="M230" s="78">
        <f t="shared" ca="1" si="134"/>
        <v>0.20342857142857138</v>
      </c>
      <c r="N230" s="78">
        <f t="shared" ca="1" si="135"/>
        <v>6.4352512284038668E-2</v>
      </c>
      <c r="O230" s="78">
        <f t="shared" si="136"/>
        <v>5.0000000000000001E-4</v>
      </c>
      <c r="P230" s="13" t="s">
        <v>184</v>
      </c>
      <c r="Q230" s="8">
        <v>132</v>
      </c>
      <c r="R230" s="13">
        <v>167</v>
      </c>
      <c r="S230" s="89">
        <f t="shared" si="114"/>
        <v>132</v>
      </c>
      <c r="T230" s="75">
        <f t="shared" si="115"/>
        <v>167</v>
      </c>
      <c r="U230" s="90">
        <f t="shared" si="116"/>
        <v>77.616</v>
      </c>
      <c r="V230" s="82">
        <f t="shared" si="117"/>
        <v>968.26599999999996</v>
      </c>
      <c r="W230" s="8">
        <v>5089</v>
      </c>
      <c r="X230" s="8">
        <v>116</v>
      </c>
      <c r="Y230" s="12">
        <v>8</v>
      </c>
      <c r="Z230" s="12">
        <v>17</v>
      </c>
      <c r="AA230" s="12">
        <v>15</v>
      </c>
      <c r="AB230" s="12"/>
      <c r="AC230" s="91">
        <f t="shared" si="125"/>
        <v>156</v>
      </c>
      <c r="AD230" s="75">
        <f t="shared" si="126"/>
        <v>4933</v>
      </c>
      <c r="AE230" s="88">
        <f t="shared" si="119"/>
        <v>0.87726254094121703</v>
      </c>
      <c r="AF230" s="92">
        <f t="shared" si="120"/>
        <v>2.2794262134014542E-2</v>
      </c>
      <c r="AG230" s="93">
        <f t="shared" si="121"/>
        <v>1.5720180782078995E-3</v>
      </c>
      <c r="AH230" s="93">
        <f t="shared" si="122"/>
        <v>3.340538416191786E-3</v>
      </c>
      <c r="AI230" s="78">
        <f t="shared" si="123"/>
        <v>2.9475338966398115E-3</v>
      </c>
      <c r="AJ230" s="92">
        <f t="shared" si="127"/>
        <v>3.0654352525054038E-2</v>
      </c>
      <c r="AK230" s="78">
        <f t="shared" si="128"/>
        <v>0.969345647474946</v>
      </c>
      <c r="AL230" s="11"/>
      <c r="AM230" s="14"/>
      <c r="AN230" s="11"/>
      <c r="AO230" s="15"/>
      <c r="AP230" s="11">
        <v>29103</v>
      </c>
      <c r="AQ230" s="11">
        <v>29220</v>
      </c>
      <c r="AR230" s="11">
        <v>29309</v>
      </c>
      <c r="AS230" s="75">
        <f t="shared" si="137"/>
        <v>2060</v>
      </c>
      <c r="AT230" s="75">
        <f t="shared" ca="1" si="138"/>
        <v>2810</v>
      </c>
      <c r="AU230" s="182">
        <f t="shared" si="139"/>
        <v>1.9696294610673095</v>
      </c>
      <c r="AV230" s="193">
        <f t="shared" ca="1" si="140"/>
        <v>440.0250548073912</v>
      </c>
      <c r="AW230" s="169">
        <v>0.22916666666666666</v>
      </c>
      <c r="AX230" s="169">
        <v>0.85416666666666663</v>
      </c>
      <c r="AY230" s="75">
        <f t="shared" si="141"/>
        <v>15</v>
      </c>
      <c r="AZ230" s="169">
        <v>0.35416666666666669</v>
      </c>
      <c r="BA230" s="169">
        <v>0.39583333333333331</v>
      </c>
      <c r="BB230" s="75">
        <f t="shared" si="142"/>
        <v>0.99999999999999911</v>
      </c>
      <c r="BC230" s="11" t="s">
        <v>188</v>
      </c>
      <c r="BH230" s="52"/>
      <c r="BI230" s="52"/>
      <c r="BJ230" s="52"/>
      <c r="BK230" s="52"/>
      <c r="BL230" s="52"/>
      <c r="BM230" s="52"/>
      <c r="BQ230" s="27"/>
      <c r="BR230" s="27"/>
      <c r="BS230" s="27"/>
      <c r="BT230" s="27"/>
      <c r="BU230" s="27"/>
      <c r="BV230" s="27"/>
      <c r="BW230" s="54"/>
      <c r="BX230" s="26"/>
      <c r="BY230" s="54"/>
      <c r="BZ230" s="26"/>
      <c r="CA230" s="26"/>
      <c r="CB230" s="26"/>
    </row>
    <row r="231" spans="1:80" ht="17.45" customHeight="1">
      <c r="A231" s="94">
        <f t="shared" si="143"/>
        <v>32.4</v>
      </c>
      <c r="B231" s="179">
        <f t="shared" si="124"/>
        <v>45972</v>
      </c>
      <c r="C231" s="8"/>
      <c r="D231" s="11"/>
      <c r="E231" s="12"/>
      <c r="F231" s="11">
        <v>4</v>
      </c>
      <c r="G231" s="74">
        <f t="shared" si="144"/>
        <v>588</v>
      </c>
      <c r="H231" s="75">
        <f t="shared" si="144"/>
        <v>5794</v>
      </c>
      <c r="I231" s="88">
        <f t="shared" si="130"/>
        <v>0</v>
      </c>
      <c r="J231" s="78">
        <f t="shared" si="131"/>
        <v>0</v>
      </c>
      <c r="K231" s="78">
        <f t="shared" si="132"/>
        <v>0</v>
      </c>
      <c r="L231" s="78">
        <f t="shared" si="133"/>
        <v>6.898930665746809E-4</v>
      </c>
      <c r="M231" s="78">
        <f t="shared" ca="1" si="134"/>
        <v>0.20342857142857138</v>
      </c>
      <c r="N231" s="78">
        <f t="shared" ca="1" si="135"/>
        <v>6.4986527183388806E-2</v>
      </c>
      <c r="O231" s="78">
        <f t="shared" si="136"/>
        <v>5.0000000000000001E-4</v>
      </c>
      <c r="P231" s="13" t="s">
        <v>184</v>
      </c>
      <c r="Q231" s="8">
        <v>132</v>
      </c>
      <c r="R231" s="13">
        <v>167</v>
      </c>
      <c r="S231" s="89">
        <f t="shared" si="114"/>
        <v>132</v>
      </c>
      <c r="T231" s="75">
        <f t="shared" si="115"/>
        <v>167</v>
      </c>
      <c r="U231" s="90">
        <f t="shared" si="116"/>
        <v>77.616</v>
      </c>
      <c r="V231" s="82">
        <f t="shared" si="117"/>
        <v>967.59799999999996</v>
      </c>
      <c r="W231" s="8">
        <v>5100</v>
      </c>
      <c r="X231" s="8">
        <v>118</v>
      </c>
      <c r="Y231" s="12">
        <v>4</v>
      </c>
      <c r="Z231" s="12">
        <v>22</v>
      </c>
      <c r="AA231" s="12">
        <v>26</v>
      </c>
      <c r="AB231" s="12"/>
      <c r="AC231" s="91">
        <f t="shared" si="125"/>
        <v>170</v>
      </c>
      <c r="AD231" s="75">
        <f t="shared" si="126"/>
        <v>4930</v>
      </c>
      <c r="AE231" s="88">
        <f t="shared" si="119"/>
        <v>0.87961365988271822</v>
      </c>
      <c r="AF231" s="92">
        <f t="shared" si="120"/>
        <v>2.3137254901960783E-2</v>
      </c>
      <c r="AG231" s="93">
        <f t="shared" si="121"/>
        <v>7.8431372549019605E-4</v>
      </c>
      <c r="AH231" s="93">
        <f t="shared" si="122"/>
        <v>4.3137254901960782E-3</v>
      </c>
      <c r="AI231" s="78">
        <f t="shared" si="123"/>
        <v>5.0980392156862748E-3</v>
      </c>
      <c r="AJ231" s="92">
        <f t="shared" si="127"/>
        <v>3.3333333333333333E-2</v>
      </c>
      <c r="AK231" s="78">
        <f t="shared" si="128"/>
        <v>0.96666666666666667</v>
      </c>
      <c r="AL231" s="11"/>
      <c r="AM231" s="14"/>
      <c r="AN231" s="11"/>
      <c r="AO231" s="15"/>
      <c r="AP231" s="11">
        <v>29384</v>
      </c>
      <c r="AQ231" s="11">
        <v>29490</v>
      </c>
      <c r="AR231" s="11">
        <v>29577</v>
      </c>
      <c r="AS231" s="75">
        <f t="shared" si="137"/>
        <v>1930</v>
      </c>
      <c r="AT231" s="75">
        <f t="shared" ca="1" si="138"/>
        <v>2600</v>
      </c>
      <c r="AU231" s="75">
        <f t="shared" si="139"/>
        <v>1.8465118148053892</v>
      </c>
      <c r="AV231" s="75">
        <f t="shared" ca="1" si="140"/>
        <v>407.39580068943906</v>
      </c>
      <c r="AW231" s="169">
        <v>0.22916666666666666</v>
      </c>
      <c r="AX231" s="169">
        <v>0.85416666666666663</v>
      </c>
      <c r="AY231" s="75">
        <f t="shared" si="141"/>
        <v>15</v>
      </c>
      <c r="AZ231" s="169">
        <v>0.22916666666666666</v>
      </c>
      <c r="BA231" s="169">
        <v>0.39583333333333331</v>
      </c>
      <c r="BB231" s="75">
        <f t="shared" si="142"/>
        <v>4</v>
      </c>
      <c r="BC231" s="11" t="s">
        <v>188</v>
      </c>
      <c r="BH231" s="52"/>
      <c r="BI231" s="52"/>
      <c r="BJ231" s="52"/>
      <c r="BK231" s="52"/>
      <c r="BL231" s="52"/>
      <c r="BM231" s="52"/>
      <c r="BQ231" s="27"/>
      <c r="BR231" s="27"/>
      <c r="BS231" s="27"/>
      <c r="BT231" s="27"/>
      <c r="BU231" s="27"/>
      <c r="BV231" s="27"/>
      <c r="BW231" s="54"/>
      <c r="BX231" s="26"/>
      <c r="BY231" s="54"/>
      <c r="BZ231" s="26"/>
      <c r="CA231" s="26"/>
      <c r="CB231" s="26"/>
    </row>
    <row r="232" spans="1:80" ht="17.45" customHeight="1">
      <c r="A232" s="86">
        <f t="shared" si="143"/>
        <v>32.5</v>
      </c>
      <c r="B232" s="179">
        <f t="shared" si="124"/>
        <v>45973</v>
      </c>
      <c r="C232" s="8"/>
      <c r="D232" s="11"/>
      <c r="E232" s="12"/>
      <c r="F232" s="11">
        <v>4</v>
      </c>
      <c r="G232" s="74">
        <f t="shared" si="144"/>
        <v>588</v>
      </c>
      <c r="H232" s="75">
        <f t="shared" si="144"/>
        <v>5790</v>
      </c>
      <c r="I232" s="88">
        <f t="shared" si="130"/>
        <v>0</v>
      </c>
      <c r="J232" s="78">
        <f t="shared" si="131"/>
        <v>0</v>
      </c>
      <c r="K232" s="78">
        <f t="shared" si="132"/>
        <v>0</v>
      </c>
      <c r="L232" s="78">
        <f t="shared" si="133"/>
        <v>6.9036934760096649E-4</v>
      </c>
      <c r="M232" s="78">
        <f t="shared" ca="1" si="134"/>
        <v>0.20342857142857138</v>
      </c>
      <c r="N232" s="78">
        <f t="shared" ca="1" si="135"/>
        <v>6.5620542082738945E-2</v>
      </c>
      <c r="O232" s="78">
        <f t="shared" si="136"/>
        <v>5.0000000000000001E-4</v>
      </c>
      <c r="P232" s="13" t="s">
        <v>184</v>
      </c>
      <c r="Q232" s="8">
        <v>132</v>
      </c>
      <c r="R232" s="13">
        <v>167</v>
      </c>
      <c r="S232" s="89">
        <f t="shared" si="114"/>
        <v>132</v>
      </c>
      <c r="T232" s="75">
        <f t="shared" si="115"/>
        <v>167</v>
      </c>
      <c r="U232" s="90">
        <f t="shared" si="116"/>
        <v>77.616</v>
      </c>
      <c r="V232" s="82">
        <f t="shared" si="117"/>
        <v>966.93</v>
      </c>
      <c r="W232" s="8">
        <v>5046</v>
      </c>
      <c r="X232" s="8">
        <v>110</v>
      </c>
      <c r="Y232" s="12">
        <v>3</v>
      </c>
      <c r="Z232" s="12">
        <v>30</v>
      </c>
      <c r="AA232" s="12">
        <v>16</v>
      </c>
      <c r="AB232" s="12">
        <v>60.3</v>
      </c>
      <c r="AC232" s="91">
        <f t="shared" si="125"/>
        <v>159</v>
      </c>
      <c r="AD232" s="75">
        <f t="shared" si="126"/>
        <v>4887</v>
      </c>
      <c r="AE232" s="88">
        <f t="shared" si="119"/>
        <v>0.87090093199861929</v>
      </c>
      <c r="AF232" s="92">
        <f t="shared" si="120"/>
        <v>2.1799445105033691E-2</v>
      </c>
      <c r="AG232" s="93">
        <f t="shared" si="121"/>
        <v>5.9453032104637331E-4</v>
      </c>
      <c r="AH232" s="93">
        <f t="shared" si="122"/>
        <v>5.945303210463734E-3</v>
      </c>
      <c r="AI232" s="78">
        <f t="shared" si="123"/>
        <v>3.1708283789139914E-3</v>
      </c>
      <c r="AJ232" s="92">
        <f t="shared" si="127"/>
        <v>3.151010701545779E-2</v>
      </c>
      <c r="AK232" s="78">
        <f t="shared" si="128"/>
        <v>0.96848989298454224</v>
      </c>
      <c r="AL232" s="11"/>
      <c r="AM232" s="14"/>
      <c r="AN232" s="11"/>
      <c r="AO232" s="15"/>
      <c r="AP232" s="11">
        <v>29644</v>
      </c>
      <c r="AQ232" s="11">
        <v>29738</v>
      </c>
      <c r="AR232" s="11">
        <v>29837</v>
      </c>
      <c r="AS232" s="75">
        <f t="shared" si="137"/>
        <v>1930</v>
      </c>
      <c r="AT232" s="75">
        <f t="shared" ca="1" si="138"/>
        <v>2580</v>
      </c>
      <c r="AU232" s="75">
        <f t="shared" si="139"/>
        <v>1.8476926817966848</v>
      </c>
      <c r="AV232" s="75">
        <f t="shared" ca="1" si="140"/>
        <v>404.51552210724367</v>
      </c>
      <c r="AW232" s="169">
        <v>0.22916666666666666</v>
      </c>
      <c r="AX232" s="169">
        <v>0.85416666666666663</v>
      </c>
      <c r="AY232" s="75">
        <f t="shared" si="141"/>
        <v>15</v>
      </c>
      <c r="AZ232" s="169">
        <v>0.22916666666666666</v>
      </c>
      <c r="BA232" s="169">
        <v>0.39583333333333331</v>
      </c>
      <c r="BB232" s="75">
        <f t="shared" si="142"/>
        <v>4</v>
      </c>
      <c r="BC232" s="11" t="s">
        <v>188</v>
      </c>
      <c r="BH232" s="52"/>
      <c r="BI232" s="52"/>
      <c r="BJ232" s="52"/>
      <c r="BK232" s="52"/>
      <c r="BL232" s="52"/>
      <c r="BM232" s="52"/>
      <c r="BQ232" s="27"/>
      <c r="BR232" s="27"/>
      <c r="BS232" s="27"/>
      <c r="BT232" s="27"/>
      <c r="BU232" s="27"/>
      <c r="BV232" s="27"/>
      <c r="BW232" s="54"/>
      <c r="BX232" s="26"/>
      <c r="BY232" s="54"/>
      <c r="BZ232" s="26"/>
      <c r="CA232" s="26"/>
      <c r="CB232" s="26"/>
    </row>
    <row r="233" spans="1:80" ht="17.45" customHeight="1">
      <c r="A233" s="94">
        <f t="shared" si="143"/>
        <v>32.6</v>
      </c>
      <c r="B233" s="179">
        <f t="shared" si="124"/>
        <v>45974</v>
      </c>
      <c r="C233" s="8"/>
      <c r="D233" s="11"/>
      <c r="E233" s="12">
        <v>1</v>
      </c>
      <c r="F233" s="11">
        <v>6</v>
      </c>
      <c r="G233" s="74">
        <f t="shared" si="144"/>
        <v>587</v>
      </c>
      <c r="H233" s="75">
        <f t="shared" si="144"/>
        <v>5784</v>
      </c>
      <c r="I233" s="88">
        <f t="shared" si="130"/>
        <v>0</v>
      </c>
      <c r="J233" s="78">
        <f t="shared" si="131"/>
        <v>1.7006802721088435E-3</v>
      </c>
      <c r="K233" s="78">
        <f t="shared" si="132"/>
        <v>0</v>
      </c>
      <c r="L233" s="78">
        <f t="shared" si="133"/>
        <v>1.0362694300518134E-3</v>
      </c>
      <c r="M233" s="78">
        <f t="shared" ca="1" si="134"/>
        <v>0.20457142857142852</v>
      </c>
      <c r="N233" s="78">
        <f t="shared" ca="1" si="135"/>
        <v>6.6571564431764152E-2</v>
      </c>
      <c r="O233" s="78">
        <f t="shared" si="136"/>
        <v>5.0000000000000001E-4</v>
      </c>
      <c r="P233" s="13" t="s">
        <v>184</v>
      </c>
      <c r="Q233" s="8">
        <v>132</v>
      </c>
      <c r="R233" s="13">
        <v>167</v>
      </c>
      <c r="S233" s="89">
        <f t="shared" si="114"/>
        <v>132</v>
      </c>
      <c r="T233" s="75">
        <f t="shared" si="115"/>
        <v>167</v>
      </c>
      <c r="U233" s="90">
        <f t="shared" si="116"/>
        <v>77.483999999999995</v>
      </c>
      <c r="V233" s="82">
        <f t="shared" si="117"/>
        <v>965.928</v>
      </c>
      <c r="W233" s="8">
        <v>5083</v>
      </c>
      <c r="X233" s="8">
        <v>122</v>
      </c>
      <c r="Y233" s="12">
        <v>4</v>
      </c>
      <c r="Z233" s="12">
        <v>26</v>
      </c>
      <c r="AA233" s="12">
        <v>17</v>
      </c>
      <c r="AB233" s="12">
        <v>60</v>
      </c>
      <c r="AC233" s="91">
        <f t="shared" si="125"/>
        <v>169</v>
      </c>
      <c r="AD233" s="75">
        <f t="shared" si="126"/>
        <v>4914</v>
      </c>
      <c r="AE233" s="88">
        <f t="shared" si="119"/>
        <v>0.87789291882556131</v>
      </c>
      <c r="AF233" s="92">
        <f t="shared" si="120"/>
        <v>2.4001573873696634E-2</v>
      </c>
      <c r="AG233" s="93">
        <f t="shared" si="121"/>
        <v>7.8693684831792243E-4</v>
      </c>
      <c r="AH233" s="93">
        <f t="shared" si="122"/>
        <v>5.1150895140664966E-3</v>
      </c>
      <c r="AI233" s="78">
        <f t="shared" si="123"/>
        <v>3.3444816053511705E-3</v>
      </c>
      <c r="AJ233" s="92">
        <f t="shared" si="127"/>
        <v>3.3248081841432228E-2</v>
      </c>
      <c r="AK233" s="78">
        <f t="shared" si="128"/>
        <v>0.96675191815856776</v>
      </c>
      <c r="AL233" s="11"/>
      <c r="AM233" s="14"/>
      <c r="AN233" s="11"/>
      <c r="AO233" s="15"/>
      <c r="AP233" s="11">
        <v>29902</v>
      </c>
      <c r="AQ233" s="11">
        <v>29993</v>
      </c>
      <c r="AR233" s="11">
        <v>30093</v>
      </c>
      <c r="AS233" s="75">
        <f t="shared" si="137"/>
        <v>1910</v>
      </c>
      <c r="AT233" s="75">
        <f t="shared" ca="1" si="138"/>
        <v>2520</v>
      </c>
      <c r="AU233" s="75">
        <f t="shared" si="139"/>
        <v>1.8305329055061663</v>
      </c>
      <c r="AV233" s="75">
        <f t="shared" ca="1" si="140"/>
        <v>395.54230105164021</v>
      </c>
      <c r="AW233" s="169">
        <v>0.22916666666666666</v>
      </c>
      <c r="AX233" s="169">
        <v>0.85416666666666663</v>
      </c>
      <c r="AY233" s="75">
        <f t="shared" si="141"/>
        <v>15</v>
      </c>
      <c r="AZ233" s="169">
        <v>0.22916666666666666</v>
      </c>
      <c r="BA233" s="169">
        <v>0.39583333333333331</v>
      </c>
      <c r="BB233" s="75">
        <f t="shared" si="142"/>
        <v>4</v>
      </c>
      <c r="BC233" s="11" t="s">
        <v>188</v>
      </c>
      <c r="BH233" s="52"/>
      <c r="BI233" s="52"/>
      <c r="BJ233" s="52"/>
      <c r="BK233" s="52"/>
      <c r="BL233" s="52"/>
      <c r="BM233" s="52"/>
      <c r="BQ233" s="27"/>
      <c r="BR233" s="27"/>
      <c r="BS233" s="27"/>
      <c r="BT233" s="27"/>
      <c r="BU233" s="27"/>
      <c r="BV233" s="27"/>
      <c r="BW233" s="54"/>
      <c r="BX233" s="26"/>
      <c r="BY233" s="54"/>
      <c r="BZ233" s="26"/>
      <c r="CA233" s="26"/>
      <c r="CB233" s="26"/>
    </row>
    <row r="234" spans="1:80" ht="17.45" customHeight="1" thickBot="1">
      <c r="A234" s="86">
        <f t="shared" si="143"/>
        <v>32.700000000000003</v>
      </c>
      <c r="B234" s="180">
        <f t="shared" si="124"/>
        <v>45975</v>
      </c>
      <c r="C234" s="16"/>
      <c r="D234" s="17"/>
      <c r="E234" s="18">
        <v>1</v>
      </c>
      <c r="F234" s="17">
        <v>3</v>
      </c>
      <c r="G234" s="96">
        <f t="shared" si="144"/>
        <v>586</v>
      </c>
      <c r="H234" s="97">
        <f t="shared" si="144"/>
        <v>5781</v>
      </c>
      <c r="I234" s="98">
        <f t="shared" si="130"/>
        <v>0</v>
      </c>
      <c r="J234" s="99">
        <f t="shared" si="131"/>
        <v>1.7035775127768314E-3</v>
      </c>
      <c r="K234" s="99">
        <f t="shared" si="132"/>
        <v>0</v>
      </c>
      <c r="L234" s="99">
        <f t="shared" si="133"/>
        <v>5.1867219917012448E-4</v>
      </c>
      <c r="M234" s="99">
        <f t="shared" ca="1" si="134"/>
        <v>0.20571428571428566</v>
      </c>
      <c r="N234" s="99">
        <f t="shared" ca="1" si="135"/>
        <v>6.7047075606276763E-2</v>
      </c>
      <c r="O234" s="99">
        <f t="shared" si="136"/>
        <v>5.0000000000000001E-4</v>
      </c>
      <c r="P234" s="19" t="s">
        <v>184</v>
      </c>
      <c r="Q234" s="16">
        <v>132</v>
      </c>
      <c r="R234" s="19">
        <v>167</v>
      </c>
      <c r="S234" s="89">
        <f t="shared" si="114"/>
        <v>132</v>
      </c>
      <c r="T234" s="75">
        <f t="shared" si="115"/>
        <v>167</v>
      </c>
      <c r="U234" s="100">
        <f t="shared" si="116"/>
        <v>77.352000000000004</v>
      </c>
      <c r="V234" s="101">
        <f t="shared" si="117"/>
        <v>965.42700000000002</v>
      </c>
      <c r="W234" s="16">
        <v>5096</v>
      </c>
      <c r="X234" s="8">
        <v>133</v>
      </c>
      <c r="Y234" s="12">
        <v>1</v>
      </c>
      <c r="Z234" s="12">
        <v>24</v>
      </c>
      <c r="AA234" s="12">
        <v>19</v>
      </c>
      <c r="AB234" s="12">
        <v>60.5</v>
      </c>
      <c r="AC234" s="102">
        <f t="shared" si="125"/>
        <v>177</v>
      </c>
      <c r="AD234" s="97">
        <f t="shared" si="126"/>
        <v>4919</v>
      </c>
      <c r="AE234" s="98">
        <f t="shared" si="119"/>
        <v>0.88105117565698476</v>
      </c>
      <c r="AF234" s="103">
        <f t="shared" si="120"/>
        <v>2.60989010989011E-2</v>
      </c>
      <c r="AG234" s="104">
        <f t="shared" si="121"/>
        <v>1.9623233908948196E-4</v>
      </c>
      <c r="AH234" s="104">
        <f t="shared" si="122"/>
        <v>4.7095761381475663E-3</v>
      </c>
      <c r="AI234" s="99">
        <f t="shared" si="123"/>
        <v>3.7284144427001571E-3</v>
      </c>
      <c r="AJ234" s="103">
        <f t="shared" si="127"/>
        <v>3.4733124018838303E-2</v>
      </c>
      <c r="AK234" s="99">
        <f t="shared" si="128"/>
        <v>0.96526687598116168</v>
      </c>
      <c r="AL234" s="17"/>
      <c r="AM234" s="20"/>
      <c r="AN234" s="17"/>
      <c r="AO234" s="21"/>
      <c r="AP234" s="17">
        <v>30154</v>
      </c>
      <c r="AQ234" s="17">
        <v>30251</v>
      </c>
      <c r="AR234" s="17">
        <v>30348</v>
      </c>
      <c r="AS234" s="97">
        <f t="shared" si="137"/>
        <v>1940</v>
      </c>
      <c r="AT234" s="97">
        <f t="shared" ca="1" si="138"/>
        <v>2560</v>
      </c>
      <c r="AU234" s="97">
        <f t="shared" si="139"/>
        <v>1.8604133761803796</v>
      </c>
      <c r="AV234" s="97">
        <f t="shared" ca="1" si="140"/>
        <v>402.07318988534627</v>
      </c>
      <c r="AW234" s="167">
        <v>0.22916666666666666</v>
      </c>
      <c r="AX234" s="167">
        <v>0.85416666666666663</v>
      </c>
      <c r="AY234" s="97">
        <f t="shared" si="141"/>
        <v>15</v>
      </c>
      <c r="AZ234" s="167">
        <v>0.22916666666666666</v>
      </c>
      <c r="BA234" s="167">
        <v>0.39583333333333331</v>
      </c>
      <c r="BB234" s="97">
        <f t="shared" si="142"/>
        <v>4</v>
      </c>
      <c r="BC234" s="17" t="s">
        <v>188</v>
      </c>
      <c r="BH234" s="52"/>
      <c r="BI234" s="52"/>
      <c r="BJ234" s="52"/>
      <c r="BK234" s="52"/>
      <c r="BL234" s="52"/>
      <c r="BM234" s="52"/>
      <c r="BQ234" s="27"/>
      <c r="BR234" s="27"/>
      <c r="BS234" s="27"/>
      <c r="BT234" s="27"/>
      <c r="BU234" s="27"/>
      <c r="BV234" s="27"/>
      <c r="BW234" s="54"/>
      <c r="BX234" s="26"/>
      <c r="BY234" s="54"/>
      <c r="BZ234" s="26"/>
      <c r="CA234" s="26"/>
      <c r="CB234" s="26"/>
    </row>
    <row r="235" spans="1:80" ht="17.45" customHeight="1" thickTop="1">
      <c r="A235" s="71">
        <f>A228+1</f>
        <v>33.1</v>
      </c>
      <c r="B235" s="178">
        <f>B234+1</f>
        <v>45976</v>
      </c>
      <c r="C235" s="4"/>
      <c r="D235" s="5"/>
      <c r="E235" s="6">
        <v>2</v>
      </c>
      <c r="F235" s="5">
        <v>3</v>
      </c>
      <c r="G235" s="74">
        <f t="shared" si="144"/>
        <v>584</v>
      </c>
      <c r="H235" s="75">
        <f t="shared" si="144"/>
        <v>5778</v>
      </c>
      <c r="I235" s="76">
        <f t="shared" si="130"/>
        <v>0</v>
      </c>
      <c r="J235" s="77">
        <f t="shared" si="131"/>
        <v>3.4129692832764505E-3</v>
      </c>
      <c r="K235" s="77">
        <f t="shared" si="132"/>
        <v>0</v>
      </c>
      <c r="L235" s="77">
        <f t="shared" si="133"/>
        <v>5.189413596263622E-4</v>
      </c>
      <c r="M235" s="78">
        <f t="shared" ca="1" si="134"/>
        <v>0.20799999999999993</v>
      </c>
      <c r="N235" s="78">
        <f t="shared" ca="1" si="135"/>
        <v>6.7522586780789373E-2</v>
      </c>
      <c r="O235" s="78">
        <f t="shared" si="136"/>
        <v>5.0000000000000001E-4</v>
      </c>
      <c r="P235" s="13" t="s">
        <v>184</v>
      </c>
      <c r="Q235" s="8">
        <v>135</v>
      </c>
      <c r="R235" s="13">
        <v>167</v>
      </c>
      <c r="S235" s="79">
        <f t="shared" si="114"/>
        <v>135</v>
      </c>
      <c r="T235" s="80">
        <f t="shared" si="115"/>
        <v>167</v>
      </c>
      <c r="U235" s="90">
        <f t="shared" si="116"/>
        <v>78.84</v>
      </c>
      <c r="V235" s="82">
        <f t="shared" si="117"/>
        <v>964.92600000000004</v>
      </c>
      <c r="W235" s="4">
        <v>5109</v>
      </c>
      <c r="X235" s="4">
        <v>86</v>
      </c>
      <c r="Y235" s="6">
        <v>4</v>
      </c>
      <c r="Z235" s="6">
        <v>27</v>
      </c>
      <c r="AA235" s="6">
        <v>23</v>
      </c>
      <c r="AB235" s="6">
        <v>60.2</v>
      </c>
      <c r="AC235" s="83">
        <f t="shared" si="125"/>
        <v>140</v>
      </c>
      <c r="AD235" s="80">
        <f t="shared" si="126"/>
        <v>4969</v>
      </c>
      <c r="AE235" s="76">
        <f t="shared" si="119"/>
        <v>0.88375713544369483</v>
      </c>
      <c r="AF235" s="84">
        <f t="shared" si="120"/>
        <v>1.6833039733803092E-2</v>
      </c>
      <c r="AG235" s="85">
        <f t="shared" si="121"/>
        <v>7.8293208064200432E-4</v>
      </c>
      <c r="AH235" s="85">
        <f t="shared" si="122"/>
        <v>5.2847915443335293E-3</v>
      </c>
      <c r="AI235" s="77">
        <f t="shared" si="123"/>
        <v>4.5018594636915248E-3</v>
      </c>
      <c r="AJ235" s="84">
        <f t="shared" si="127"/>
        <v>2.7402622822470149E-2</v>
      </c>
      <c r="AK235" s="77">
        <f t="shared" si="128"/>
        <v>0.97259737717752981</v>
      </c>
      <c r="AL235" s="5">
        <v>4351</v>
      </c>
      <c r="AM235" s="9">
        <v>0.67</v>
      </c>
      <c r="AN235" s="5">
        <v>3701</v>
      </c>
      <c r="AO235" s="10">
        <v>0.7</v>
      </c>
      <c r="AP235" s="5">
        <v>30410</v>
      </c>
      <c r="AQ235" s="5">
        <v>30511</v>
      </c>
      <c r="AR235" s="5">
        <v>30609</v>
      </c>
      <c r="AS235" s="80">
        <f t="shared" si="137"/>
        <v>1990</v>
      </c>
      <c r="AT235" s="80">
        <f t="shared" ca="1" si="138"/>
        <v>2660</v>
      </c>
      <c r="AU235" s="80">
        <f t="shared" si="139"/>
        <v>1.9065576000751125</v>
      </c>
      <c r="AV235" s="80">
        <f t="shared" ca="1" si="140"/>
        <v>418.10751336057842</v>
      </c>
      <c r="AW235" s="165">
        <v>0.22916666666666666</v>
      </c>
      <c r="AX235" s="165">
        <v>0.85416666666666663</v>
      </c>
      <c r="AY235" s="80">
        <f t="shared" si="141"/>
        <v>15</v>
      </c>
      <c r="AZ235" s="165">
        <v>0.22916666666666666</v>
      </c>
      <c r="BA235" s="165">
        <v>0.39583333333333331</v>
      </c>
      <c r="BB235" s="80">
        <f t="shared" si="142"/>
        <v>4</v>
      </c>
      <c r="BC235" s="5" t="s">
        <v>188</v>
      </c>
      <c r="BH235" s="52"/>
      <c r="BI235" s="52"/>
      <c r="BJ235" s="52"/>
      <c r="BK235" s="52"/>
      <c r="BL235" s="52"/>
      <c r="BM235" s="52"/>
      <c r="BQ235" s="27"/>
      <c r="BR235" s="27"/>
      <c r="BS235" s="27"/>
      <c r="BT235" s="27"/>
      <c r="BU235" s="27"/>
      <c r="BV235" s="27"/>
      <c r="BW235" s="54"/>
      <c r="BX235" s="26"/>
      <c r="BY235" s="54"/>
      <c r="BZ235" s="26"/>
      <c r="CA235" s="26"/>
      <c r="CB235" s="26"/>
    </row>
    <row r="236" spans="1:80" ht="17.45" customHeight="1">
      <c r="A236" s="86">
        <f t="shared" si="143"/>
        <v>33.200000000000003</v>
      </c>
      <c r="B236" s="179">
        <f t="shared" si="124"/>
        <v>45977</v>
      </c>
      <c r="C236" s="8"/>
      <c r="D236" s="11"/>
      <c r="E236" s="12">
        <v>1</v>
      </c>
      <c r="F236" s="11">
        <v>2</v>
      </c>
      <c r="G236" s="74">
        <f t="shared" ref="G236:H251" si="145">G235-E236-C236</f>
        <v>583</v>
      </c>
      <c r="H236" s="75">
        <f t="shared" si="145"/>
        <v>5776</v>
      </c>
      <c r="I236" s="88">
        <f t="shared" si="130"/>
        <v>0</v>
      </c>
      <c r="J236" s="78">
        <f t="shared" si="131"/>
        <v>1.7123287671232876E-3</v>
      </c>
      <c r="K236" s="78">
        <f t="shared" si="132"/>
        <v>0</v>
      </c>
      <c r="L236" s="78">
        <f t="shared" si="133"/>
        <v>3.4614053305642093E-4</v>
      </c>
      <c r="M236" s="78">
        <f t="shared" ca="1" si="134"/>
        <v>0.20914285714285707</v>
      </c>
      <c r="N236" s="78">
        <f t="shared" ca="1" si="135"/>
        <v>6.7839594230464442E-2</v>
      </c>
      <c r="O236" s="78">
        <f t="shared" si="136"/>
        <v>5.0000000000000001E-4</v>
      </c>
      <c r="P236" s="13" t="s">
        <v>184</v>
      </c>
      <c r="Q236" s="8">
        <v>135</v>
      </c>
      <c r="R236" s="13">
        <v>167</v>
      </c>
      <c r="S236" s="89">
        <f t="shared" si="114"/>
        <v>135</v>
      </c>
      <c r="T236" s="75">
        <f t="shared" si="115"/>
        <v>167</v>
      </c>
      <c r="U236" s="90">
        <f t="shared" si="116"/>
        <v>78.704999999999998</v>
      </c>
      <c r="V236" s="82">
        <f t="shared" si="117"/>
        <v>964.59199999999998</v>
      </c>
      <c r="W236" s="8">
        <v>5112</v>
      </c>
      <c r="X236" s="8">
        <v>79</v>
      </c>
      <c r="Y236" s="12">
        <v>5</v>
      </c>
      <c r="Z236" s="12">
        <v>21</v>
      </c>
      <c r="AA236" s="12">
        <v>22</v>
      </c>
      <c r="AB236" s="12">
        <v>60</v>
      </c>
      <c r="AC236" s="91">
        <f t="shared" si="125"/>
        <v>127</v>
      </c>
      <c r="AD236" s="75">
        <f t="shared" si="126"/>
        <v>4985</v>
      </c>
      <c r="AE236" s="88">
        <f t="shared" si="119"/>
        <v>0.88473520249221183</v>
      </c>
      <c r="AF236" s="92">
        <f t="shared" si="120"/>
        <v>1.5453834115805946E-2</v>
      </c>
      <c r="AG236" s="93">
        <f t="shared" si="121"/>
        <v>9.7809076682316121E-4</v>
      </c>
      <c r="AH236" s="93">
        <f t="shared" si="122"/>
        <v>4.1079812206572773E-3</v>
      </c>
      <c r="AI236" s="78">
        <f t="shared" si="123"/>
        <v>4.3035993740219089E-3</v>
      </c>
      <c r="AJ236" s="92">
        <f t="shared" si="127"/>
        <v>2.4843505477308295E-2</v>
      </c>
      <c r="AK236" s="78">
        <f t="shared" si="128"/>
        <v>0.97515649452269171</v>
      </c>
      <c r="AL236" s="11"/>
      <c r="AM236" s="14"/>
      <c r="AN236" s="11"/>
      <c r="AO236" s="15"/>
      <c r="AP236" s="11">
        <v>30676</v>
      </c>
      <c r="AQ236" s="11">
        <v>30774</v>
      </c>
      <c r="AR236" s="11">
        <v>30862</v>
      </c>
      <c r="AS236" s="75">
        <f t="shared" si="137"/>
        <v>1860</v>
      </c>
      <c r="AT236" s="75">
        <f t="shared" ca="1" si="138"/>
        <v>2440</v>
      </c>
      <c r="AU236" s="75">
        <f t="shared" si="139"/>
        <v>1.7828096888997091</v>
      </c>
      <c r="AV236" s="75">
        <f t="shared" ca="1" si="140"/>
        <v>383.70813020915239</v>
      </c>
      <c r="AW236" s="169">
        <v>0.22916666666666666</v>
      </c>
      <c r="AX236" s="169">
        <v>0.85416666666666663</v>
      </c>
      <c r="AY236" s="75">
        <f t="shared" si="141"/>
        <v>15</v>
      </c>
      <c r="AZ236" s="169">
        <v>0.22916666666666666</v>
      </c>
      <c r="BA236" s="169">
        <v>0.39583333333333331</v>
      </c>
      <c r="BB236" s="75">
        <f t="shared" si="142"/>
        <v>4</v>
      </c>
      <c r="BC236" s="11" t="s">
        <v>188</v>
      </c>
      <c r="BH236" s="52"/>
      <c r="BI236" s="52"/>
      <c r="BJ236" s="52"/>
      <c r="BK236" s="52"/>
      <c r="BL236" s="52"/>
      <c r="BM236" s="52"/>
      <c r="BQ236" s="27"/>
      <c r="BR236" s="27"/>
      <c r="BS236" s="27"/>
      <c r="BT236" s="27"/>
      <c r="BU236" s="27"/>
      <c r="BV236" s="27"/>
      <c r="BW236" s="54"/>
      <c r="BX236" s="26"/>
      <c r="BY236" s="54"/>
      <c r="BZ236" s="26"/>
      <c r="CA236" s="26"/>
      <c r="CB236" s="26"/>
    </row>
    <row r="237" spans="1:80" ht="17.45" customHeight="1">
      <c r="A237" s="94">
        <f t="shared" si="143"/>
        <v>33.299999999999997</v>
      </c>
      <c r="B237" s="179">
        <f t="shared" si="124"/>
        <v>45978</v>
      </c>
      <c r="C237" s="8"/>
      <c r="D237" s="11"/>
      <c r="E237" s="12">
        <v>2</v>
      </c>
      <c r="F237" s="11">
        <v>3</v>
      </c>
      <c r="G237" s="74">
        <f t="shared" si="145"/>
        <v>581</v>
      </c>
      <c r="H237" s="75">
        <f t="shared" si="145"/>
        <v>5773</v>
      </c>
      <c r="I237" s="88">
        <f t="shared" si="130"/>
        <v>0</v>
      </c>
      <c r="J237" s="78">
        <f t="shared" si="131"/>
        <v>3.4305317324185248E-3</v>
      </c>
      <c r="K237" s="78">
        <f t="shared" si="132"/>
        <v>0</v>
      </c>
      <c r="L237" s="78">
        <f t="shared" si="133"/>
        <v>5.1939058171745155E-4</v>
      </c>
      <c r="M237" s="78">
        <f t="shared" ca="1" si="134"/>
        <v>0.21142857142857135</v>
      </c>
      <c r="N237" s="78">
        <f t="shared" ca="1" si="135"/>
        <v>6.8315105404977039E-2</v>
      </c>
      <c r="O237" s="78">
        <f t="shared" si="136"/>
        <v>5.0000000000000001E-4</v>
      </c>
      <c r="P237" s="13" t="s">
        <v>184</v>
      </c>
      <c r="Q237" s="8">
        <v>135</v>
      </c>
      <c r="R237" s="13">
        <v>167</v>
      </c>
      <c r="S237" s="89">
        <f t="shared" si="114"/>
        <v>135</v>
      </c>
      <c r="T237" s="75">
        <f t="shared" si="115"/>
        <v>167</v>
      </c>
      <c r="U237" s="90">
        <f t="shared" si="116"/>
        <v>78.435000000000002</v>
      </c>
      <c r="V237" s="82">
        <f t="shared" si="117"/>
        <v>964.09100000000001</v>
      </c>
      <c r="W237" s="8">
        <v>5100</v>
      </c>
      <c r="X237" s="8">
        <v>86</v>
      </c>
      <c r="Y237" s="12">
        <v>1</v>
      </c>
      <c r="Z237" s="12">
        <v>18</v>
      </c>
      <c r="AA237" s="12">
        <v>19</v>
      </c>
      <c r="AB237" s="12">
        <v>61</v>
      </c>
      <c r="AC237" s="91">
        <f t="shared" si="125"/>
        <v>124</v>
      </c>
      <c r="AD237" s="75">
        <f t="shared" si="126"/>
        <v>4976</v>
      </c>
      <c r="AE237" s="88">
        <f t="shared" si="119"/>
        <v>0.88296398891966754</v>
      </c>
      <c r="AF237" s="92">
        <f t="shared" si="120"/>
        <v>1.6862745098039214E-2</v>
      </c>
      <c r="AG237" s="93">
        <f t="shared" si="121"/>
        <v>1.9607843137254901E-4</v>
      </c>
      <c r="AH237" s="93">
        <f t="shared" si="122"/>
        <v>3.5294117647058825E-3</v>
      </c>
      <c r="AI237" s="78">
        <f t="shared" si="123"/>
        <v>3.7254901960784314E-3</v>
      </c>
      <c r="AJ237" s="92">
        <f t="shared" si="127"/>
        <v>2.4313725490196079E-2</v>
      </c>
      <c r="AK237" s="78">
        <f t="shared" si="128"/>
        <v>0.97568627450980394</v>
      </c>
      <c r="AL237" s="11"/>
      <c r="AM237" s="14"/>
      <c r="AN237" s="11"/>
      <c r="AO237" s="15"/>
      <c r="AP237" s="11">
        <v>30920</v>
      </c>
      <c r="AQ237" s="11">
        <v>31018</v>
      </c>
      <c r="AR237" s="11">
        <v>31106</v>
      </c>
      <c r="AS237" s="75">
        <f t="shared" si="137"/>
        <v>1860</v>
      </c>
      <c r="AT237" s="75">
        <f t="shared" ca="1" si="138"/>
        <v>2530</v>
      </c>
      <c r="AU237" s="75">
        <f t="shared" si="139"/>
        <v>1.7841281656284831</v>
      </c>
      <c r="AV237" s="75">
        <f t="shared" ca="1" si="140"/>
        <v>398.17437834434998</v>
      </c>
      <c r="AW237" s="169">
        <v>0.22916666666666666</v>
      </c>
      <c r="AX237" s="169">
        <v>0.85416666666666663</v>
      </c>
      <c r="AY237" s="75">
        <f t="shared" si="141"/>
        <v>15</v>
      </c>
      <c r="AZ237" s="169">
        <v>0.22916666666666666</v>
      </c>
      <c r="BA237" s="169">
        <v>0.39583333333333331</v>
      </c>
      <c r="BB237" s="75">
        <f t="shared" si="142"/>
        <v>4</v>
      </c>
      <c r="BC237" s="11" t="s">
        <v>188</v>
      </c>
      <c r="BH237" s="52"/>
      <c r="BI237" s="52"/>
      <c r="BJ237" s="52"/>
      <c r="BK237" s="52"/>
      <c r="BL237" s="52"/>
      <c r="BM237" s="52"/>
      <c r="BQ237" s="27"/>
      <c r="BR237" s="27"/>
      <c r="BS237" s="27"/>
      <c r="BT237" s="27"/>
      <c r="BU237" s="27"/>
      <c r="BV237" s="27"/>
      <c r="BW237" s="54"/>
      <c r="BX237" s="26"/>
      <c r="BY237" s="54"/>
      <c r="BZ237" s="26"/>
      <c r="CA237" s="26"/>
      <c r="CB237" s="26"/>
    </row>
    <row r="238" spans="1:80" ht="17.45" customHeight="1">
      <c r="A238" s="86">
        <f t="shared" si="143"/>
        <v>33.4</v>
      </c>
      <c r="B238" s="179">
        <f t="shared" si="124"/>
        <v>45979</v>
      </c>
      <c r="C238" s="8"/>
      <c r="D238" s="11"/>
      <c r="E238" s="12"/>
      <c r="F238" s="11">
        <v>5</v>
      </c>
      <c r="G238" s="74">
        <f t="shared" si="145"/>
        <v>581</v>
      </c>
      <c r="H238" s="75">
        <f t="shared" si="145"/>
        <v>5768</v>
      </c>
      <c r="I238" s="88">
        <f t="shared" si="130"/>
        <v>0</v>
      </c>
      <c r="J238" s="78">
        <f t="shared" si="131"/>
        <v>0</v>
      </c>
      <c r="K238" s="78">
        <f t="shared" si="132"/>
        <v>0</v>
      </c>
      <c r="L238" s="78">
        <f t="shared" si="133"/>
        <v>8.6610081413476532E-4</v>
      </c>
      <c r="M238" s="78">
        <f t="shared" ca="1" si="134"/>
        <v>0.21142857142857135</v>
      </c>
      <c r="N238" s="78">
        <f t="shared" ca="1" si="135"/>
        <v>6.9107624029164705E-2</v>
      </c>
      <c r="O238" s="78">
        <f t="shared" si="136"/>
        <v>5.0000000000000001E-4</v>
      </c>
      <c r="P238" s="13" t="s">
        <v>184</v>
      </c>
      <c r="Q238" s="8">
        <v>135</v>
      </c>
      <c r="R238" s="13">
        <v>167</v>
      </c>
      <c r="S238" s="89">
        <f t="shared" si="114"/>
        <v>135</v>
      </c>
      <c r="T238" s="75">
        <f t="shared" si="115"/>
        <v>167</v>
      </c>
      <c r="U238" s="90">
        <f t="shared" si="116"/>
        <v>78.435000000000002</v>
      </c>
      <c r="V238" s="82">
        <f t="shared" si="117"/>
        <v>963.25599999999997</v>
      </c>
      <c r="W238" s="8">
        <v>5044</v>
      </c>
      <c r="X238" s="8">
        <v>92</v>
      </c>
      <c r="Y238" s="12">
        <v>3</v>
      </c>
      <c r="Z238" s="12">
        <v>21</v>
      </c>
      <c r="AA238" s="12">
        <v>26</v>
      </c>
      <c r="AB238" s="12">
        <v>60.6</v>
      </c>
      <c r="AC238" s="91">
        <f t="shared" si="125"/>
        <v>142</v>
      </c>
      <c r="AD238" s="75">
        <f t="shared" si="126"/>
        <v>4902</v>
      </c>
      <c r="AE238" s="88">
        <f t="shared" si="119"/>
        <v>0.87372250129915119</v>
      </c>
      <c r="AF238" s="92">
        <f t="shared" si="120"/>
        <v>1.8239492466296591E-2</v>
      </c>
      <c r="AG238" s="93">
        <f t="shared" si="121"/>
        <v>5.947660586835844E-4</v>
      </c>
      <c r="AH238" s="93">
        <f t="shared" si="122"/>
        <v>4.1633624107850912E-3</v>
      </c>
      <c r="AI238" s="78">
        <f t="shared" si="123"/>
        <v>5.1546391752577319E-3</v>
      </c>
      <c r="AJ238" s="92">
        <f t="shared" si="127"/>
        <v>2.8152260111022998E-2</v>
      </c>
      <c r="AK238" s="78">
        <f t="shared" si="128"/>
        <v>0.97184773988897699</v>
      </c>
      <c r="AL238" s="11"/>
      <c r="AM238" s="14"/>
      <c r="AN238" s="11"/>
      <c r="AO238" s="15"/>
      <c r="AP238" s="11">
        <v>31173</v>
      </c>
      <c r="AQ238" s="11">
        <v>31285</v>
      </c>
      <c r="AR238" s="11">
        <v>31361</v>
      </c>
      <c r="AS238" s="75">
        <f t="shared" si="137"/>
        <v>1880</v>
      </c>
      <c r="AT238" s="75">
        <f t="shared" ca="1" si="138"/>
        <v>2530</v>
      </c>
      <c r="AU238" s="75">
        <f t="shared" si="139"/>
        <v>1.8047578408568374</v>
      </c>
      <c r="AV238" s="75">
        <f t="shared" ca="1" si="140"/>
        <v>398.48795085840288</v>
      </c>
      <c r="AW238" s="169">
        <v>0.22916666666666666</v>
      </c>
      <c r="AX238" s="169">
        <v>0.85416666666666663</v>
      </c>
      <c r="AY238" s="75">
        <f t="shared" si="141"/>
        <v>15</v>
      </c>
      <c r="AZ238" s="169">
        <v>0.22916666666666666</v>
      </c>
      <c r="BA238" s="169">
        <v>0.39583333333333331</v>
      </c>
      <c r="BB238" s="75">
        <f t="shared" si="142"/>
        <v>4</v>
      </c>
      <c r="BC238" s="11" t="s">
        <v>188</v>
      </c>
      <c r="BH238" s="52"/>
      <c r="BI238" s="52"/>
      <c r="BJ238" s="52"/>
      <c r="BK238" s="52"/>
      <c r="BL238" s="52"/>
      <c r="BM238" s="52"/>
      <c r="BQ238" s="27"/>
      <c r="BR238" s="27"/>
      <c r="BS238" s="27"/>
      <c r="BT238" s="27"/>
      <c r="BU238" s="27"/>
      <c r="BV238" s="27"/>
      <c r="BW238" s="54"/>
      <c r="BX238" s="26"/>
      <c r="BY238" s="54"/>
      <c r="BZ238" s="26"/>
      <c r="CA238" s="26"/>
      <c r="CB238" s="26"/>
    </row>
    <row r="239" spans="1:80" ht="17.45" customHeight="1">
      <c r="A239" s="94">
        <f t="shared" si="143"/>
        <v>33.5</v>
      </c>
      <c r="B239" s="179">
        <f t="shared" si="124"/>
        <v>45980</v>
      </c>
      <c r="C239" s="8"/>
      <c r="D239" s="11"/>
      <c r="E239" s="12"/>
      <c r="F239" s="11">
        <v>3</v>
      </c>
      <c r="G239" s="74">
        <f t="shared" si="145"/>
        <v>581</v>
      </c>
      <c r="H239" s="75">
        <f t="shared" si="145"/>
        <v>5765</v>
      </c>
      <c r="I239" s="88">
        <f t="shared" si="130"/>
        <v>0</v>
      </c>
      <c r="J239" s="78">
        <f t="shared" si="131"/>
        <v>0</v>
      </c>
      <c r="K239" s="78">
        <f t="shared" si="132"/>
        <v>0</v>
      </c>
      <c r="L239" s="78">
        <f t="shared" si="133"/>
        <v>5.2011095700416087E-4</v>
      </c>
      <c r="M239" s="78">
        <f t="shared" ca="1" si="134"/>
        <v>0.21142857142857135</v>
      </c>
      <c r="N239" s="78">
        <f t="shared" ca="1" si="135"/>
        <v>6.9583135203677302E-2</v>
      </c>
      <c r="O239" s="78">
        <f t="shared" si="136"/>
        <v>5.0000000000000001E-4</v>
      </c>
      <c r="P239" s="13" t="s">
        <v>184</v>
      </c>
      <c r="Q239" s="8">
        <v>135</v>
      </c>
      <c r="R239" s="13">
        <v>167</v>
      </c>
      <c r="S239" s="89">
        <f t="shared" si="114"/>
        <v>135</v>
      </c>
      <c r="T239" s="75">
        <f t="shared" si="115"/>
        <v>167</v>
      </c>
      <c r="U239" s="90">
        <f t="shared" si="116"/>
        <v>78.435000000000002</v>
      </c>
      <c r="V239" s="82">
        <f t="shared" si="117"/>
        <v>962.755</v>
      </c>
      <c r="W239" s="8">
        <v>5053</v>
      </c>
      <c r="X239" s="8">
        <v>89</v>
      </c>
      <c r="Y239" s="12">
        <v>3</v>
      </c>
      <c r="Z239" s="12">
        <v>27</v>
      </c>
      <c r="AA239" s="12">
        <v>12</v>
      </c>
      <c r="AB239" s="12">
        <v>61.3</v>
      </c>
      <c r="AC239" s="91">
        <f t="shared" si="125"/>
        <v>131</v>
      </c>
      <c r="AD239" s="75">
        <f t="shared" si="126"/>
        <v>4922</v>
      </c>
      <c r="AE239" s="88">
        <f t="shared" si="119"/>
        <v>0.87604022191400832</v>
      </c>
      <c r="AF239" s="92">
        <f t="shared" si="120"/>
        <v>1.7613299030279042E-2</v>
      </c>
      <c r="AG239" s="93">
        <f t="shared" si="121"/>
        <v>5.9370670888581046E-4</v>
      </c>
      <c r="AH239" s="93">
        <f t="shared" si="122"/>
        <v>5.3433603799722933E-3</v>
      </c>
      <c r="AI239" s="78">
        <f t="shared" si="123"/>
        <v>2.3748268355432418E-3</v>
      </c>
      <c r="AJ239" s="92">
        <f t="shared" si="127"/>
        <v>2.5925192954680387E-2</v>
      </c>
      <c r="AK239" s="78">
        <f t="shared" si="128"/>
        <v>0.97407480704531957</v>
      </c>
      <c r="AL239" s="11"/>
      <c r="AM239" s="14"/>
      <c r="AN239" s="11"/>
      <c r="AO239" s="15"/>
      <c r="AP239" s="11">
        <v>31426</v>
      </c>
      <c r="AQ239" s="11">
        <v>31535</v>
      </c>
      <c r="AR239" s="11">
        <v>31616</v>
      </c>
      <c r="AS239" s="75">
        <f t="shared" si="137"/>
        <v>1900</v>
      </c>
      <c r="AT239" s="75">
        <f t="shared" ca="1" si="138"/>
        <v>2620</v>
      </c>
      <c r="AU239" s="75">
        <f t="shared" si="139"/>
        <v>1.8248350445163706</v>
      </c>
      <c r="AV239" s="75">
        <f t="shared" ca="1" si="140"/>
        <v>412.85849353923732</v>
      </c>
      <c r="AW239" s="169">
        <v>0.22916666666666666</v>
      </c>
      <c r="AX239" s="169">
        <v>0.85416666666666663</v>
      </c>
      <c r="AY239" s="75">
        <f t="shared" si="141"/>
        <v>15</v>
      </c>
      <c r="AZ239" s="169">
        <v>0.22916666666666666</v>
      </c>
      <c r="BA239" s="169">
        <v>0.39583333333333331</v>
      </c>
      <c r="BB239" s="75">
        <f t="shared" si="142"/>
        <v>4</v>
      </c>
      <c r="BC239" s="11" t="s">
        <v>188</v>
      </c>
      <c r="BH239" s="52"/>
      <c r="BI239" s="52"/>
      <c r="BJ239" s="52"/>
      <c r="BK239" s="52"/>
      <c r="BL239" s="52"/>
      <c r="BM239" s="52"/>
      <c r="BQ239" s="27"/>
      <c r="BR239" s="27"/>
      <c r="BS239" s="27"/>
      <c r="BT239" s="27"/>
      <c r="BU239" s="27"/>
      <c r="BV239" s="27"/>
      <c r="BW239" s="54"/>
      <c r="BX239" s="26"/>
      <c r="BY239" s="54"/>
      <c r="BZ239" s="26"/>
      <c r="CA239" s="26"/>
      <c r="CB239" s="26"/>
    </row>
    <row r="240" spans="1:80" ht="17.45" customHeight="1">
      <c r="A240" s="86">
        <f t="shared" si="143"/>
        <v>33.6</v>
      </c>
      <c r="B240" s="179">
        <f t="shared" si="124"/>
        <v>45981</v>
      </c>
      <c r="C240" s="8"/>
      <c r="D240" s="11"/>
      <c r="E240" s="12"/>
      <c r="F240" s="11">
        <v>3</v>
      </c>
      <c r="G240" s="74">
        <f t="shared" si="145"/>
        <v>581</v>
      </c>
      <c r="H240" s="75">
        <f t="shared" si="145"/>
        <v>5762</v>
      </c>
      <c r="I240" s="88">
        <f t="shared" si="130"/>
        <v>0</v>
      </c>
      <c r="J240" s="78">
        <f t="shared" si="131"/>
        <v>0</v>
      </c>
      <c r="K240" s="78">
        <f t="shared" si="132"/>
        <v>0</v>
      </c>
      <c r="L240" s="78">
        <f t="shared" si="133"/>
        <v>5.2038161318300089E-4</v>
      </c>
      <c r="M240" s="78">
        <f t="shared" ca="1" si="134"/>
        <v>0.21142857142857135</v>
      </c>
      <c r="N240" s="78">
        <f t="shared" ca="1" si="135"/>
        <v>7.0058646378189912E-2</v>
      </c>
      <c r="O240" s="78">
        <f t="shared" si="136"/>
        <v>5.0000000000000001E-4</v>
      </c>
      <c r="P240" s="13" t="s">
        <v>184</v>
      </c>
      <c r="Q240" s="8">
        <v>135</v>
      </c>
      <c r="R240" s="13">
        <v>167</v>
      </c>
      <c r="S240" s="89">
        <f t="shared" si="114"/>
        <v>135</v>
      </c>
      <c r="T240" s="75">
        <f t="shared" si="115"/>
        <v>167</v>
      </c>
      <c r="U240" s="90">
        <f t="shared" si="116"/>
        <v>78.435000000000002</v>
      </c>
      <c r="V240" s="82">
        <f t="shared" si="117"/>
        <v>962.25400000000002</v>
      </c>
      <c r="W240" s="8">
        <v>5096</v>
      </c>
      <c r="X240" s="8">
        <v>97</v>
      </c>
      <c r="Y240" s="12">
        <v>4</v>
      </c>
      <c r="Z240" s="12">
        <v>12</v>
      </c>
      <c r="AA240" s="12">
        <v>15</v>
      </c>
      <c r="AB240" s="12">
        <v>61.2</v>
      </c>
      <c r="AC240" s="91">
        <f t="shared" si="125"/>
        <v>128</v>
      </c>
      <c r="AD240" s="75">
        <f t="shared" si="126"/>
        <v>4968</v>
      </c>
      <c r="AE240" s="88">
        <f t="shared" si="119"/>
        <v>0.88395490026019086</v>
      </c>
      <c r="AF240" s="92">
        <f t="shared" si="120"/>
        <v>1.9034536891679749E-2</v>
      </c>
      <c r="AG240" s="93">
        <f t="shared" si="121"/>
        <v>7.8492935635792783E-4</v>
      </c>
      <c r="AH240" s="93">
        <f t="shared" si="122"/>
        <v>2.3547880690737832E-3</v>
      </c>
      <c r="AI240" s="78">
        <f t="shared" si="123"/>
        <v>2.9434850863422294E-3</v>
      </c>
      <c r="AJ240" s="92">
        <f t="shared" si="127"/>
        <v>2.5117739403453691E-2</v>
      </c>
      <c r="AK240" s="78">
        <f t="shared" si="128"/>
        <v>0.97488226059654626</v>
      </c>
      <c r="AL240" s="11"/>
      <c r="AM240" s="14"/>
      <c r="AN240" s="11"/>
      <c r="AO240" s="15"/>
      <c r="AP240" s="11">
        <v>31688</v>
      </c>
      <c r="AQ240" s="11">
        <v>31792</v>
      </c>
      <c r="AR240" s="11">
        <v>31866</v>
      </c>
      <c r="AS240" s="75">
        <f t="shared" si="137"/>
        <v>1780</v>
      </c>
      <c r="AT240" s="75">
        <f t="shared" ca="1" si="138"/>
        <v>2390</v>
      </c>
      <c r="AU240" s="75">
        <f t="shared" si="139"/>
        <v>1.7104053180152763</v>
      </c>
      <c r="AV240" s="75">
        <f t="shared" ca="1" si="140"/>
        <v>376.79331546586786</v>
      </c>
      <c r="AW240" s="169">
        <v>0.22916666666666666</v>
      </c>
      <c r="AX240" s="169">
        <v>0.85416666666666663</v>
      </c>
      <c r="AY240" s="75">
        <f t="shared" si="141"/>
        <v>15</v>
      </c>
      <c r="AZ240" s="169">
        <v>0.22916666666666666</v>
      </c>
      <c r="BA240" s="169">
        <v>0.39583333333333331</v>
      </c>
      <c r="BB240" s="75">
        <f t="shared" si="142"/>
        <v>4</v>
      </c>
      <c r="BC240" s="11" t="s">
        <v>188</v>
      </c>
      <c r="BH240" s="52"/>
      <c r="BI240" s="52"/>
      <c r="BJ240" s="52"/>
      <c r="BK240" s="52"/>
      <c r="BL240" s="52"/>
      <c r="BM240" s="52"/>
      <c r="BQ240" s="27"/>
      <c r="BR240" s="27"/>
      <c r="BS240" s="27"/>
      <c r="BT240" s="27"/>
      <c r="BU240" s="27"/>
      <c r="BV240" s="27"/>
      <c r="BW240" s="54"/>
      <c r="BX240" s="26"/>
      <c r="BY240" s="54"/>
      <c r="BZ240" s="26"/>
      <c r="CA240" s="26"/>
      <c r="CB240" s="26"/>
    </row>
    <row r="241" spans="1:80" ht="17.45" customHeight="1" thickBot="1">
      <c r="A241" s="94">
        <f t="shared" si="143"/>
        <v>33.700000000000003</v>
      </c>
      <c r="B241" s="180">
        <f t="shared" si="124"/>
        <v>45982</v>
      </c>
      <c r="C241" s="16"/>
      <c r="D241" s="17"/>
      <c r="E241" s="18"/>
      <c r="F241" s="17">
        <v>3</v>
      </c>
      <c r="G241" s="96">
        <f t="shared" si="145"/>
        <v>581</v>
      </c>
      <c r="H241" s="97">
        <f t="shared" si="145"/>
        <v>5759</v>
      </c>
      <c r="I241" s="98">
        <f t="shared" si="130"/>
        <v>0</v>
      </c>
      <c r="J241" s="99">
        <f t="shared" si="131"/>
        <v>0</v>
      </c>
      <c r="K241" s="99">
        <f t="shared" si="132"/>
        <v>0</v>
      </c>
      <c r="L241" s="99">
        <f t="shared" si="133"/>
        <v>5.2065255119750087E-4</v>
      </c>
      <c r="M241" s="99">
        <f t="shared" ca="1" si="134"/>
        <v>0.21142857142857135</v>
      </c>
      <c r="N241" s="99">
        <f t="shared" ca="1" si="135"/>
        <v>7.0534157552702509E-2</v>
      </c>
      <c r="O241" s="99">
        <f t="shared" si="136"/>
        <v>5.0000000000000001E-4</v>
      </c>
      <c r="P241" s="19" t="s">
        <v>184</v>
      </c>
      <c r="Q241" s="16">
        <v>135</v>
      </c>
      <c r="R241" s="19">
        <v>165</v>
      </c>
      <c r="S241" s="89">
        <f t="shared" si="114"/>
        <v>135</v>
      </c>
      <c r="T241" s="75">
        <f t="shared" si="115"/>
        <v>165</v>
      </c>
      <c r="U241" s="100">
        <f t="shared" si="116"/>
        <v>78.435000000000002</v>
      </c>
      <c r="V241" s="101">
        <f t="shared" si="117"/>
        <v>950.23500000000001</v>
      </c>
      <c r="W241" s="16">
        <v>5040</v>
      </c>
      <c r="X241" s="8">
        <v>84</v>
      </c>
      <c r="Y241" s="12">
        <v>2</v>
      </c>
      <c r="Z241" s="12">
        <v>15</v>
      </c>
      <c r="AA241" s="12">
        <v>21</v>
      </c>
      <c r="AB241" s="12">
        <v>61.3</v>
      </c>
      <c r="AC241" s="102">
        <f t="shared" si="125"/>
        <v>122</v>
      </c>
      <c r="AD241" s="97">
        <f t="shared" si="126"/>
        <v>4918</v>
      </c>
      <c r="AE241" s="98">
        <f t="shared" si="119"/>
        <v>0.87469628601180149</v>
      </c>
      <c r="AF241" s="103">
        <f t="shared" si="120"/>
        <v>1.6666666666666666E-2</v>
      </c>
      <c r="AG241" s="104">
        <f t="shared" si="121"/>
        <v>3.9682539682539683E-4</v>
      </c>
      <c r="AH241" s="104">
        <f t="shared" si="122"/>
        <v>2.976190476190476E-3</v>
      </c>
      <c r="AI241" s="99">
        <f t="shared" si="123"/>
        <v>4.1666666666666666E-3</v>
      </c>
      <c r="AJ241" s="103">
        <f t="shared" si="127"/>
        <v>2.4206349206349207E-2</v>
      </c>
      <c r="AK241" s="99">
        <f t="shared" si="128"/>
        <v>0.97579365079365077</v>
      </c>
      <c r="AL241" s="17"/>
      <c r="AM241" s="20"/>
      <c r="AN241" s="17"/>
      <c r="AO241" s="21"/>
      <c r="AP241" s="17">
        <v>31927</v>
      </c>
      <c r="AQ241" s="17">
        <v>32029</v>
      </c>
      <c r="AR241" s="17">
        <v>32113</v>
      </c>
      <c r="AS241" s="97">
        <f t="shared" si="137"/>
        <v>1860</v>
      </c>
      <c r="AT241" s="97">
        <f t="shared" ca="1" si="138"/>
        <v>2440</v>
      </c>
      <c r="AU241" s="97">
        <f t="shared" si="139"/>
        <v>1.8081600513284142</v>
      </c>
      <c r="AV241" s="97">
        <f t="shared" ca="1" si="140"/>
        <v>384.85804416403784</v>
      </c>
      <c r="AW241" s="167">
        <v>0.22916666666666666</v>
      </c>
      <c r="AX241" s="167">
        <v>0.85416666666666663</v>
      </c>
      <c r="AY241" s="97">
        <f t="shared" si="141"/>
        <v>15</v>
      </c>
      <c r="AZ241" s="167">
        <v>0.22916666666666666</v>
      </c>
      <c r="BA241" s="167">
        <v>0.39583333333333331</v>
      </c>
      <c r="BB241" s="97">
        <f t="shared" si="142"/>
        <v>4</v>
      </c>
      <c r="BC241" s="17" t="s">
        <v>188</v>
      </c>
      <c r="BH241" s="52"/>
      <c r="BI241" s="52"/>
      <c r="BJ241" s="52"/>
      <c r="BK241" s="52"/>
      <c r="BL241" s="52"/>
      <c r="BM241" s="52"/>
      <c r="BQ241" s="27"/>
      <c r="BR241" s="27"/>
      <c r="BS241" s="27"/>
      <c r="BT241" s="27"/>
      <c r="BU241" s="27"/>
      <c r="BV241" s="27"/>
      <c r="BW241" s="54"/>
      <c r="BX241" s="26"/>
      <c r="BY241" s="54"/>
      <c r="BZ241" s="26"/>
      <c r="CA241" s="26"/>
      <c r="CB241" s="26"/>
    </row>
    <row r="242" spans="1:80" ht="17.45" customHeight="1" thickTop="1">
      <c r="A242" s="105">
        <f>A235+1</f>
        <v>34.1</v>
      </c>
      <c r="B242" s="178">
        <f>B241+1</f>
        <v>45983</v>
      </c>
      <c r="C242" s="4"/>
      <c r="D242" s="5"/>
      <c r="E242" s="6">
        <v>1</v>
      </c>
      <c r="F242" s="5">
        <v>2</v>
      </c>
      <c r="G242" s="74">
        <f t="shared" si="145"/>
        <v>580</v>
      </c>
      <c r="H242" s="75">
        <f t="shared" si="145"/>
        <v>5757</v>
      </c>
      <c r="I242" s="76">
        <f t="shared" si="130"/>
        <v>0</v>
      </c>
      <c r="J242" s="77">
        <f t="shared" si="131"/>
        <v>1.7211703958691911E-3</v>
      </c>
      <c r="K242" s="77">
        <f t="shared" si="132"/>
        <v>0</v>
      </c>
      <c r="L242" s="77">
        <f t="shared" si="133"/>
        <v>3.4728251432540369E-4</v>
      </c>
      <c r="M242" s="78">
        <f t="shared" ca="1" si="134"/>
        <v>0.21257142857142849</v>
      </c>
      <c r="N242" s="78">
        <f t="shared" ca="1" si="135"/>
        <v>7.0851165002377578E-2</v>
      </c>
      <c r="O242" s="78">
        <f t="shared" si="136"/>
        <v>5.0000000000000001E-4</v>
      </c>
      <c r="P242" s="13" t="s">
        <v>184</v>
      </c>
      <c r="Q242" s="8">
        <v>135</v>
      </c>
      <c r="R242" s="13">
        <v>165</v>
      </c>
      <c r="S242" s="79">
        <f t="shared" si="114"/>
        <v>135</v>
      </c>
      <c r="T242" s="80">
        <f t="shared" si="115"/>
        <v>165</v>
      </c>
      <c r="U242" s="90">
        <f t="shared" si="116"/>
        <v>78.3</v>
      </c>
      <c r="V242" s="82">
        <f t="shared" si="117"/>
        <v>949.90499999999997</v>
      </c>
      <c r="W242" s="4">
        <v>5091</v>
      </c>
      <c r="X242" s="4">
        <v>99</v>
      </c>
      <c r="Y242" s="6">
        <v>1</v>
      </c>
      <c r="Z242" s="6">
        <v>16</v>
      </c>
      <c r="AA242" s="6">
        <v>17</v>
      </c>
      <c r="AB242" s="6">
        <v>60.3</v>
      </c>
      <c r="AC242" s="83">
        <f t="shared" si="125"/>
        <v>133</v>
      </c>
      <c r="AD242" s="80">
        <f t="shared" si="126"/>
        <v>4958</v>
      </c>
      <c r="AE242" s="76">
        <f t="shared" si="119"/>
        <v>0.88400764021531519</v>
      </c>
      <c r="AF242" s="84">
        <f t="shared" si="120"/>
        <v>1.9446081319976428E-2</v>
      </c>
      <c r="AG242" s="85">
        <f t="shared" si="121"/>
        <v>1.9642506383814575E-4</v>
      </c>
      <c r="AH242" s="85">
        <f t="shared" si="122"/>
        <v>3.142801021410332E-3</v>
      </c>
      <c r="AI242" s="77">
        <f t="shared" si="123"/>
        <v>3.3392260852484778E-3</v>
      </c>
      <c r="AJ242" s="84">
        <f t="shared" si="127"/>
        <v>2.6124533490473386E-2</v>
      </c>
      <c r="AK242" s="77">
        <f t="shared" si="128"/>
        <v>0.97387546650952661</v>
      </c>
      <c r="AL242" s="5">
        <v>4335</v>
      </c>
      <c r="AM242" s="9">
        <v>0.59</v>
      </c>
      <c r="AN242" s="5">
        <v>3814</v>
      </c>
      <c r="AO242" s="10">
        <v>0.72499999999999998</v>
      </c>
      <c r="AP242" s="5">
        <v>32171</v>
      </c>
      <c r="AQ242" s="5">
        <v>32267</v>
      </c>
      <c r="AR242" s="5">
        <v>32350</v>
      </c>
      <c r="AS242" s="80">
        <f t="shared" si="137"/>
        <v>1790</v>
      </c>
      <c r="AT242" s="80">
        <f t="shared" ca="1" si="138"/>
        <v>2420</v>
      </c>
      <c r="AU242" s="80">
        <f t="shared" si="139"/>
        <v>1.7408979726805454</v>
      </c>
      <c r="AV242" s="80">
        <f t="shared" ca="1" si="140"/>
        <v>381.88417232128768</v>
      </c>
      <c r="AW242" s="165">
        <v>0.22916666666666666</v>
      </c>
      <c r="AX242" s="165">
        <v>0.85416666666666663</v>
      </c>
      <c r="AY242" s="80">
        <f t="shared" si="141"/>
        <v>15</v>
      </c>
      <c r="AZ242" s="165">
        <v>0.22916666666666666</v>
      </c>
      <c r="BA242" s="165">
        <v>0.39583333333333331</v>
      </c>
      <c r="BB242" s="80">
        <f t="shared" si="142"/>
        <v>4</v>
      </c>
      <c r="BC242" s="5" t="s">
        <v>188</v>
      </c>
      <c r="BH242" s="52"/>
      <c r="BI242" s="52"/>
      <c r="BJ242" s="52"/>
      <c r="BK242" s="52"/>
      <c r="BL242" s="52"/>
      <c r="BM242" s="52"/>
      <c r="BQ242" s="27"/>
      <c r="BR242" s="27"/>
      <c r="BS242" s="27"/>
      <c r="BT242" s="27"/>
      <c r="BU242" s="27"/>
      <c r="BV242" s="27"/>
      <c r="BW242" s="54"/>
      <c r="BX242" s="26"/>
      <c r="BY242" s="54"/>
      <c r="BZ242" s="26"/>
      <c r="CA242" s="26"/>
      <c r="CB242" s="26"/>
    </row>
    <row r="243" spans="1:80" ht="17.45" customHeight="1">
      <c r="A243" s="94">
        <f t="shared" si="143"/>
        <v>34.200000000000003</v>
      </c>
      <c r="B243" s="179">
        <f t="shared" si="124"/>
        <v>45984</v>
      </c>
      <c r="C243" s="8"/>
      <c r="D243" s="11"/>
      <c r="E243" s="12">
        <v>1</v>
      </c>
      <c r="F243" s="11">
        <v>2</v>
      </c>
      <c r="G243" s="74">
        <f t="shared" si="145"/>
        <v>579</v>
      </c>
      <c r="H243" s="75">
        <f t="shared" si="145"/>
        <v>5755</v>
      </c>
      <c r="I243" s="88">
        <f t="shared" si="130"/>
        <v>0</v>
      </c>
      <c r="J243" s="78">
        <f t="shared" si="131"/>
        <v>1.7241379310344827E-3</v>
      </c>
      <c r="K243" s="78">
        <f t="shared" si="132"/>
        <v>0</v>
      </c>
      <c r="L243" s="78">
        <f t="shared" si="133"/>
        <v>3.4740316136876848E-4</v>
      </c>
      <c r="M243" s="78">
        <f t="shared" ca="1" si="134"/>
        <v>0.21371428571428566</v>
      </c>
      <c r="N243" s="78">
        <f t="shared" ca="1" si="135"/>
        <v>7.1168172452052647E-2</v>
      </c>
      <c r="O243" s="78">
        <f t="shared" si="136"/>
        <v>5.0000000000000001E-4</v>
      </c>
      <c r="P243" s="13" t="s">
        <v>184</v>
      </c>
      <c r="Q243" s="8">
        <v>135</v>
      </c>
      <c r="R243" s="13">
        <v>165</v>
      </c>
      <c r="S243" s="89">
        <f t="shared" si="114"/>
        <v>135</v>
      </c>
      <c r="T243" s="75">
        <f t="shared" si="115"/>
        <v>165</v>
      </c>
      <c r="U243" s="90">
        <f t="shared" si="116"/>
        <v>78.165000000000006</v>
      </c>
      <c r="V243" s="82">
        <f t="shared" si="117"/>
        <v>949.57500000000005</v>
      </c>
      <c r="W243" s="8">
        <v>5016</v>
      </c>
      <c r="X243" s="8">
        <v>118</v>
      </c>
      <c r="Y243" s="12">
        <v>2</v>
      </c>
      <c r="Z243" s="12">
        <v>20</v>
      </c>
      <c r="AA243" s="12">
        <v>17</v>
      </c>
      <c r="AB243" s="12">
        <v>60.6</v>
      </c>
      <c r="AC243" s="91">
        <f t="shared" si="125"/>
        <v>157</v>
      </c>
      <c r="AD243" s="75">
        <f t="shared" si="126"/>
        <v>4859</v>
      </c>
      <c r="AE243" s="88">
        <f t="shared" si="119"/>
        <v>0.87128712871287128</v>
      </c>
      <c r="AF243" s="92">
        <f t="shared" si="120"/>
        <v>2.3524720893141945E-2</v>
      </c>
      <c r="AG243" s="93">
        <f t="shared" si="121"/>
        <v>3.9872408293460925E-4</v>
      </c>
      <c r="AH243" s="93">
        <f t="shared" si="122"/>
        <v>3.9872408293460922E-3</v>
      </c>
      <c r="AI243" s="78">
        <f t="shared" si="123"/>
        <v>3.3891547049441787E-3</v>
      </c>
      <c r="AJ243" s="92">
        <f t="shared" si="127"/>
        <v>3.1299840510366828E-2</v>
      </c>
      <c r="AK243" s="78">
        <f t="shared" si="128"/>
        <v>0.96870015948963317</v>
      </c>
      <c r="AL243" s="11"/>
      <c r="AM243" s="14"/>
      <c r="AN243" s="11"/>
      <c r="AO243" s="15"/>
      <c r="AP243" s="11">
        <v>32413</v>
      </c>
      <c r="AQ243" s="11">
        <v>32514</v>
      </c>
      <c r="AR243" s="11">
        <v>32590</v>
      </c>
      <c r="AS243" s="75">
        <f t="shared" si="137"/>
        <v>1770</v>
      </c>
      <c r="AT243" s="75">
        <f t="shared" ca="1" si="138"/>
        <v>2470</v>
      </c>
      <c r="AU243" s="75">
        <f t="shared" si="139"/>
        <v>1.7222254655846809</v>
      </c>
      <c r="AV243" s="75">
        <f t="shared" ca="1" si="140"/>
        <v>389.95895168929582</v>
      </c>
      <c r="AW243" s="169">
        <v>0.22916666666666666</v>
      </c>
      <c r="AX243" s="169">
        <v>0.85416666666666663</v>
      </c>
      <c r="AY243" s="75">
        <f t="shared" si="141"/>
        <v>15</v>
      </c>
      <c r="AZ243" s="169">
        <v>0.22916666666666666</v>
      </c>
      <c r="BA243" s="169">
        <v>0.39583333333333331</v>
      </c>
      <c r="BB243" s="75">
        <f t="shared" si="142"/>
        <v>4</v>
      </c>
      <c r="BC243" s="11"/>
      <c r="BH243" s="52"/>
      <c r="BI243" s="52"/>
      <c r="BJ243" s="52"/>
      <c r="BK243" s="52"/>
      <c r="BL243" s="52"/>
      <c r="BM243" s="52"/>
      <c r="BQ243" s="27"/>
      <c r="BR243" s="27"/>
      <c r="BS243" s="27"/>
      <c r="BT243" s="27"/>
      <c r="BU243" s="27"/>
      <c r="BV243" s="27"/>
      <c r="BW243" s="54"/>
      <c r="BX243" s="26"/>
      <c r="BY243" s="54"/>
      <c r="BZ243" s="26"/>
      <c r="CA243" s="26"/>
      <c r="CB243" s="26"/>
    </row>
    <row r="244" spans="1:80" ht="17.45" customHeight="1">
      <c r="A244" s="86">
        <f t="shared" si="143"/>
        <v>34.299999999999997</v>
      </c>
      <c r="B244" s="179">
        <f t="shared" si="124"/>
        <v>45985</v>
      </c>
      <c r="C244" s="8"/>
      <c r="D244" s="11"/>
      <c r="E244" s="12"/>
      <c r="F244" s="11">
        <v>2</v>
      </c>
      <c r="G244" s="74">
        <f t="shared" si="145"/>
        <v>579</v>
      </c>
      <c r="H244" s="75">
        <f t="shared" si="145"/>
        <v>5753</v>
      </c>
      <c r="I244" s="88">
        <f t="shared" si="130"/>
        <v>0</v>
      </c>
      <c r="J244" s="78">
        <f t="shared" si="131"/>
        <v>0</v>
      </c>
      <c r="K244" s="78">
        <f t="shared" si="132"/>
        <v>0</v>
      </c>
      <c r="L244" s="78">
        <f t="shared" si="133"/>
        <v>3.4752389226759339E-4</v>
      </c>
      <c r="M244" s="78">
        <f t="shared" ca="1" si="134"/>
        <v>0.21371428571428566</v>
      </c>
      <c r="N244" s="78">
        <f t="shared" ca="1" si="135"/>
        <v>7.1485179901727716E-2</v>
      </c>
      <c r="O244" s="78">
        <f t="shared" si="136"/>
        <v>5.0000000000000001E-4</v>
      </c>
      <c r="P244" s="13" t="s">
        <v>184</v>
      </c>
      <c r="Q244" s="8">
        <v>135</v>
      </c>
      <c r="R244" s="13">
        <v>165</v>
      </c>
      <c r="S244" s="89">
        <f t="shared" si="114"/>
        <v>135</v>
      </c>
      <c r="T244" s="75">
        <f t="shared" si="115"/>
        <v>165</v>
      </c>
      <c r="U244" s="90">
        <f t="shared" si="116"/>
        <v>78.165000000000006</v>
      </c>
      <c r="V244" s="82">
        <f t="shared" si="117"/>
        <v>949.245</v>
      </c>
      <c r="W244" s="8">
        <v>5017</v>
      </c>
      <c r="X244" s="8">
        <v>94</v>
      </c>
      <c r="Y244" s="12">
        <v>8</v>
      </c>
      <c r="Z244" s="12">
        <v>17</v>
      </c>
      <c r="AA244" s="12">
        <v>6</v>
      </c>
      <c r="AB244" s="12">
        <v>61</v>
      </c>
      <c r="AC244" s="91">
        <f t="shared" si="125"/>
        <v>125</v>
      </c>
      <c r="AD244" s="75">
        <f t="shared" si="126"/>
        <v>4892</v>
      </c>
      <c r="AE244" s="88">
        <f t="shared" si="119"/>
        <v>0.87176368375325808</v>
      </c>
      <c r="AF244" s="92">
        <f t="shared" si="120"/>
        <v>1.8736296591588597E-2</v>
      </c>
      <c r="AG244" s="93">
        <f t="shared" si="121"/>
        <v>1.5945784333266893E-3</v>
      </c>
      <c r="AH244" s="93">
        <f t="shared" si="122"/>
        <v>3.3884791708192145E-3</v>
      </c>
      <c r="AI244" s="78">
        <f t="shared" si="123"/>
        <v>1.1959338249950169E-3</v>
      </c>
      <c r="AJ244" s="92">
        <f t="shared" si="127"/>
        <v>2.491528802072952E-2</v>
      </c>
      <c r="AK244" s="78">
        <f t="shared" si="128"/>
        <v>0.97508471197927049</v>
      </c>
      <c r="AL244" s="11"/>
      <c r="AM244" s="14"/>
      <c r="AN244" s="11"/>
      <c r="AO244" s="15"/>
      <c r="AP244" s="11">
        <v>32660</v>
      </c>
      <c r="AQ244" s="11">
        <v>32764</v>
      </c>
      <c r="AR244" s="11">
        <v>32840</v>
      </c>
      <c r="AS244" s="75">
        <f t="shared" si="137"/>
        <v>1800</v>
      </c>
      <c r="AT244" s="75">
        <f t="shared" ca="1" si="138"/>
        <v>2390</v>
      </c>
      <c r="AU244" s="75">
        <f t="shared" si="139"/>
        <v>1.751978275469384</v>
      </c>
      <c r="AV244" s="75">
        <f t="shared" ca="1" si="140"/>
        <v>377.44788376500316</v>
      </c>
      <c r="AW244" s="169">
        <v>0.22916666666666666</v>
      </c>
      <c r="AX244" s="169">
        <v>0.85416666666666663</v>
      </c>
      <c r="AY244" s="75">
        <f t="shared" si="141"/>
        <v>15</v>
      </c>
      <c r="AZ244" s="169">
        <v>0.22916666666666666</v>
      </c>
      <c r="BA244" s="169">
        <v>0.39583333333333331</v>
      </c>
      <c r="BB244" s="75">
        <f t="shared" si="142"/>
        <v>4</v>
      </c>
      <c r="BC244" s="11" t="s">
        <v>205</v>
      </c>
      <c r="BH244" s="52"/>
      <c r="BI244" s="52"/>
      <c r="BJ244" s="52"/>
      <c r="BK244" s="52"/>
      <c r="BL244" s="52"/>
      <c r="BM244" s="52"/>
      <c r="BQ244" s="27"/>
      <c r="BR244" s="27"/>
      <c r="BS244" s="27"/>
      <c r="BT244" s="27"/>
      <c r="BU244" s="27"/>
      <c r="BV244" s="27"/>
      <c r="BW244" s="54"/>
      <c r="BX244" s="26"/>
      <c r="BY244" s="54"/>
      <c r="BZ244" s="26"/>
      <c r="CA244" s="26"/>
      <c r="CB244" s="26"/>
    </row>
    <row r="245" spans="1:80" ht="17.45" customHeight="1">
      <c r="A245" s="94">
        <f t="shared" si="143"/>
        <v>34.4</v>
      </c>
      <c r="B245" s="179">
        <f t="shared" si="124"/>
        <v>45986</v>
      </c>
      <c r="C245" s="8"/>
      <c r="D245" s="11"/>
      <c r="E245" s="12">
        <v>2</v>
      </c>
      <c r="F245" s="11">
        <v>2</v>
      </c>
      <c r="G245" s="74">
        <f t="shared" si="145"/>
        <v>577</v>
      </c>
      <c r="H245" s="75">
        <f t="shared" si="145"/>
        <v>5751</v>
      </c>
      <c r="I245" s="88">
        <f t="shared" si="130"/>
        <v>0</v>
      </c>
      <c r="J245" s="78">
        <f t="shared" si="131"/>
        <v>3.4542314335060447E-3</v>
      </c>
      <c r="K245" s="78">
        <f t="shared" si="132"/>
        <v>0</v>
      </c>
      <c r="L245" s="78">
        <f t="shared" si="133"/>
        <v>3.4764470710933428E-4</v>
      </c>
      <c r="M245" s="78">
        <f t="shared" ca="1" si="134"/>
        <v>0.21599999999999994</v>
      </c>
      <c r="N245" s="78">
        <f t="shared" ca="1" si="135"/>
        <v>7.1802187351402785E-2</v>
      </c>
      <c r="O245" s="78">
        <f t="shared" si="136"/>
        <v>5.0000000000000001E-4</v>
      </c>
      <c r="P245" s="13" t="s">
        <v>184</v>
      </c>
      <c r="Q245" s="8">
        <v>135</v>
      </c>
      <c r="R245" s="13">
        <v>165</v>
      </c>
      <c r="S245" s="89">
        <f t="shared" si="114"/>
        <v>135</v>
      </c>
      <c r="T245" s="75">
        <f t="shared" si="115"/>
        <v>165</v>
      </c>
      <c r="U245" s="90">
        <f t="shared" si="116"/>
        <v>77.894999999999996</v>
      </c>
      <c r="V245" s="82">
        <f t="shared" si="117"/>
        <v>948.91499999999996</v>
      </c>
      <c r="W245" s="8">
        <v>4986</v>
      </c>
      <c r="X245" s="8">
        <v>105</v>
      </c>
      <c r="Y245" s="12">
        <v>10</v>
      </c>
      <c r="Z245" s="12">
        <v>16</v>
      </c>
      <c r="AA245" s="12">
        <v>24</v>
      </c>
      <c r="AB245" s="12">
        <v>61.3</v>
      </c>
      <c r="AC245" s="91">
        <f t="shared" si="125"/>
        <v>155</v>
      </c>
      <c r="AD245" s="75">
        <f t="shared" si="126"/>
        <v>4831</v>
      </c>
      <c r="AE245" s="88">
        <f t="shared" si="119"/>
        <v>0.8666782548235703</v>
      </c>
      <c r="AF245" s="92">
        <f t="shared" si="120"/>
        <v>2.1058965102286401E-2</v>
      </c>
      <c r="AG245" s="93">
        <f t="shared" si="121"/>
        <v>2.0056157240272766E-3</v>
      </c>
      <c r="AH245" s="93">
        <f t="shared" si="122"/>
        <v>3.208985158443642E-3</v>
      </c>
      <c r="AI245" s="78">
        <f t="shared" si="123"/>
        <v>4.8134777376654635E-3</v>
      </c>
      <c r="AJ245" s="92">
        <f t="shared" si="127"/>
        <v>3.1087043722422783E-2</v>
      </c>
      <c r="AK245" s="78">
        <f t="shared" si="128"/>
        <v>0.96891295627757723</v>
      </c>
      <c r="AL245" s="11"/>
      <c r="AM245" s="14"/>
      <c r="AN245" s="11"/>
      <c r="AO245" s="15"/>
      <c r="AP245" s="11">
        <v>32899</v>
      </c>
      <c r="AQ245" s="11">
        <v>33001</v>
      </c>
      <c r="AR245" s="11">
        <v>33076</v>
      </c>
      <c r="AS245" s="75">
        <f t="shared" si="137"/>
        <v>1770</v>
      </c>
      <c r="AT245" s="75">
        <f t="shared" ref="AT245:AT252" ca="1" si="146">IF(OR(AP246="",OFFSET(AP246,-1,0)=""),"", (AP246-OFFSET(AP246,-1,0))/100*1000)</f>
        <v>2380</v>
      </c>
      <c r="AU245" s="75">
        <f t="shared" si="139"/>
        <v>1.7237853156864464</v>
      </c>
      <c r="AV245" s="75">
        <f t="shared" ref="AV245:AV253" ca="1" si="147">IF(OR(AP245="",AP246="",M245="",N245=""),"", ((AP246-AP245)/100*1000)/((G245+H245))*1000)</f>
        <v>376.10619469026545</v>
      </c>
      <c r="AW245" s="169">
        <v>0.22916666666666666</v>
      </c>
      <c r="AX245" s="169">
        <v>0.85416666666666663</v>
      </c>
      <c r="AY245" s="75">
        <f t="shared" si="141"/>
        <v>15</v>
      </c>
      <c r="AZ245" s="169">
        <v>0.22916666666666666</v>
      </c>
      <c r="BA245" s="169">
        <v>0.39583333333333331</v>
      </c>
      <c r="BB245" s="75">
        <f t="shared" si="142"/>
        <v>4</v>
      </c>
      <c r="BC245" s="11" t="s">
        <v>205</v>
      </c>
      <c r="BH245" s="52"/>
      <c r="BI245" s="52"/>
      <c r="BJ245" s="52"/>
      <c r="BK245" s="52"/>
      <c r="BL245" s="52"/>
      <c r="BM245" s="52"/>
      <c r="BQ245" s="27"/>
      <c r="BR245" s="27"/>
      <c r="BS245" s="27"/>
      <c r="BT245" s="27"/>
      <c r="BU245" s="27"/>
      <c r="BV245" s="27"/>
      <c r="BW245" s="54"/>
      <c r="BX245" s="26"/>
      <c r="BY245" s="54"/>
      <c r="BZ245" s="26"/>
      <c r="CA245" s="26"/>
      <c r="CB245" s="26"/>
    </row>
    <row r="246" spans="1:80" ht="17.45" customHeight="1" thickBot="1">
      <c r="A246" s="86">
        <f t="shared" si="143"/>
        <v>34.5</v>
      </c>
      <c r="B246" s="179">
        <f t="shared" si="124"/>
        <v>45987</v>
      </c>
      <c r="C246" s="8"/>
      <c r="D246" s="11"/>
      <c r="E246" s="12">
        <v>2</v>
      </c>
      <c r="F246" s="11">
        <v>2</v>
      </c>
      <c r="G246" s="74">
        <f t="shared" si="145"/>
        <v>575</v>
      </c>
      <c r="H246" s="75">
        <f t="shared" si="145"/>
        <v>5749</v>
      </c>
      <c r="I246" s="88">
        <f t="shared" si="130"/>
        <v>0</v>
      </c>
      <c r="J246" s="78">
        <f t="shared" si="131"/>
        <v>3.4662045060658577E-3</v>
      </c>
      <c r="K246" s="78">
        <f t="shared" si="132"/>
        <v>0</v>
      </c>
      <c r="L246" s="78">
        <f t="shared" si="133"/>
        <v>3.4776560598156841E-4</v>
      </c>
      <c r="M246" s="78">
        <f t="shared" ca="1" si="134"/>
        <v>0.21828571428571422</v>
      </c>
      <c r="N246" s="78">
        <f t="shared" ca="1" si="135"/>
        <v>7.2119194801077854E-2</v>
      </c>
      <c r="O246" s="78">
        <f t="shared" si="136"/>
        <v>5.0000000000000001E-4</v>
      </c>
      <c r="P246" s="13" t="s">
        <v>184</v>
      </c>
      <c r="Q246" s="8">
        <v>135</v>
      </c>
      <c r="R246" s="13">
        <v>165</v>
      </c>
      <c r="S246" s="89">
        <f t="shared" ref="S246:S309" si="148">IF($P246="FULL FEED",Q246,Q246/2)</f>
        <v>135</v>
      </c>
      <c r="T246" s="75">
        <f t="shared" ref="T246:T309" si="149">IF($P246="FULL FEED",R246,R246/2)</f>
        <v>165</v>
      </c>
      <c r="U246" s="90">
        <f t="shared" ref="U246:U309" si="150">IF($P246="FULL FEED",(Q246*G246/1000),(Q246*2*G246/1000))</f>
        <v>77.625</v>
      </c>
      <c r="V246" s="82">
        <f t="shared" ref="V246:V309" si="151">IF($P246="FULL FEED",(R246*H246/1000),(R246*2*H246/1000))</f>
        <v>948.58500000000004</v>
      </c>
      <c r="W246" s="8">
        <v>5114</v>
      </c>
      <c r="X246" s="8">
        <v>107</v>
      </c>
      <c r="Y246" s="12">
        <v>6</v>
      </c>
      <c r="Z246" s="12">
        <v>17</v>
      </c>
      <c r="AA246" s="12">
        <v>14</v>
      </c>
      <c r="AB246" s="12">
        <v>60.6</v>
      </c>
      <c r="AC246" s="91">
        <f t="shared" si="125"/>
        <v>144</v>
      </c>
      <c r="AD246" s="75">
        <f t="shared" si="126"/>
        <v>4970</v>
      </c>
      <c r="AE246" s="88">
        <f t="shared" si="119"/>
        <v>0.88923665449487044</v>
      </c>
      <c r="AF246" s="92">
        <f t="shared" si="120"/>
        <v>2.0922956589753617E-2</v>
      </c>
      <c r="AG246" s="93">
        <f t="shared" si="121"/>
        <v>1.1732499022291747E-3</v>
      </c>
      <c r="AH246" s="93">
        <f t="shared" si="122"/>
        <v>3.3242080563159952E-3</v>
      </c>
      <c r="AI246" s="78">
        <f t="shared" si="123"/>
        <v>2.7375831052014079E-3</v>
      </c>
      <c r="AJ246" s="92">
        <f t="shared" si="127"/>
        <v>2.8157997653500196E-2</v>
      </c>
      <c r="AK246" s="78">
        <f t="shared" si="128"/>
        <v>0.97184200234649976</v>
      </c>
      <c r="AL246" s="11"/>
      <c r="AM246" s="14"/>
      <c r="AN246" s="11"/>
      <c r="AO246" s="15"/>
      <c r="AP246" s="11">
        <v>33137</v>
      </c>
      <c r="AQ246" s="11">
        <v>33231</v>
      </c>
      <c r="AR246" s="11">
        <v>33314</v>
      </c>
      <c r="AS246" s="75">
        <f t="shared" ref="AS246:AS253" si="152">IF(OR(AR246="",AP246=""),"", (AR246-AP246)/100*1000)</f>
        <v>1770</v>
      </c>
      <c r="AT246" s="75">
        <f t="shared" ca="1" si="146"/>
        <v>2330</v>
      </c>
      <c r="AU246" s="75">
        <f t="shared" ref="AU246:AU253" si="153">IFERROR(IF(OR(AP246="",AR246="",K246="",L246=""),"", ((AR246-AP246)/100*1000)/(U246+V246)),0)</f>
        <v>1.7247931709883941</v>
      </c>
      <c r="AV246" s="75">
        <f t="shared" ca="1" si="147"/>
        <v>368.43769765970904</v>
      </c>
      <c r="AW246" s="169">
        <v>0.22916666666666666</v>
      </c>
      <c r="AX246" s="169">
        <v>0.85416666666666663</v>
      </c>
      <c r="AY246" s="75">
        <f t="shared" si="141"/>
        <v>15</v>
      </c>
      <c r="AZ246" s="169">
        <v>0.22916666666666666</v>
      </c>
      <c r="BA246" s="169">
        <v>0.39583333333333331</v>
      </c>
      <c r="BB246" s="75">
        <f t="shared" si="142"/>
        <v>4</v>
      </c>
      <c r="BC246" s="11" t="s">
        <v>205</v>
      </c>
      <c r="BH246" s="52"/>
      <c r="BI246" s="52"/>
      <c r="BJ246" s="52"/>
      <c r="BK246" s="52"/>
      <c r="BL246" s="52"/>
      <c r="BM246" s="52"/>
      <c r="BQ246" s="27"/>
      <c r="BR246" s="27"/>
      <c r="BS246" s="27"/>
      <c r="BT246" s="27"/>
      <c r="BU246" s="27"/>
      <c r="BV246" s="27"/>
      <c r="BW246" s="54"/>
      <c r="BX246" s="26"/>
      <c r="BY246" s="54"/>
      <c r="BZ246" s="26"/>
      <c r="CA246" s="26"/>
      <c r="CB246" s="26"/>
    </row>
    <row r="247" spans="1:80" ht="17.45" customHeight="1" thickBot="1">
      <c r="A247" s="94">
        <f t="shared" si="143"/>
        <v>34.6</v>
      </c>
      <c r="B247" s="179">
        <f t="shared" si="124"/>
        <v>45988</v>
      </c>
      <c r="C247" s="8"/>
      <c r="D247" s="11"/>
      <c r="E247" s="12">
        <v>1</v>
      </c>
      <c r="F247" s="11">
        <v>4</v>
      </c>
      <c r="G247" s="74">
        <f t="shared" si="145"/>
        <v>574</v>
      </c>
      <c r="H247" s="75">
        <f t="shared" si="145"/>
        <v>5745</v>
      </c>
      <c r="I247" s="88">
        <f t="shared" si="130"/>
        <v>0</v>
      </c>
      <c r="J247" s="78">
        <f t="shared" si="131"/>
        <v>1.7391304347826088E-3</v>
      </c>
      <c r="K247" s="78">
        <f t="shared" si="132"/>
        <v>0</v>
      </c>
      <c r="L247" s="78">
        <f t="shared" si="133"/>
        <v>6.9577317794399028E-4</v>
      </c>
      <c r="M247" s="78">
        <f t="shared" ca="1" si="134"/>
        <v>0.21942857142857136</v>
      </c>
      <c r="N247" s="78">
        <f t="shared" ca="1" si="135"/>
        <v>7.2753209700427993E-2</v>
      </c>
      <c r="O247" s="78">
        <f t="shared" si="136"/>
        <v>5.0000000000000001E-4</v>
      </c>
      <c r="P247" s="13" t="s">
        <v>184</v>
      </c>
      <c r="Q247" s="8">
        <v>135</v>
      </c>
      <c r="R247" s="13">
        <v>165</v>
      </c>
      <c r="S247" s="89">
        <f t="shared" si="148"/>
        <v>135</v>
      </c>
      <c r="T247" s="75">
        <f t="shared" si="149"/>
        <v>165</v>
      </c>
      <c r="U247" s="90">
        <f t="shared" si="150"/>
        <v>77.489999999999995</v>
      </c>
      <c r="V247" s="82">
        <f t="shared" si="151"/>
        <v>947.92499999999995</v>
      </c>
      <c r="W247" s="8">
        <v>4920</v>
      </c>
      <c r="X247" s="8">
        <v>78</v>
      </c>
      <c r="Y247" s="12">
        <v>0</v>
      </c>
      <c r="Z247" s="12">
        <v>21</v>
      </c>
      <c r="AA247" s="12">
        <v>17</v>
      </c>
      <c r="AB247" s="12">
        <v>61.6</v>
      </c>
      <c r="AC247" s="91">
        <f t="shared" si="125"/>
        <v>116</v>
      </c>
      <c r="AD247" s="75">
        <f t="shared" si="126"/>
        <v>4804</v>
      </c>
      <c r="AE247" s="88">
        <f t="shared" si="119"/>
        <v>0.85580100887110799</v>
      </c>
      <c r="AF247" s="92">
        <f t="shared" si="120"/>
        <v>1.5853658536585366E-2</v>
      </c>
      <c r="AG247" s="93">
        <f t="shared" si="121"/>
        <v>0</v>
      </c>
      <c r="AH247" s="93">
        <f t="shared" si="122"/>
        <v>4.2682926829268296E-3</v>
      </c>
      <c r="AI247" s="78">
        <f t="shared" si="123"/>
        <v>3.4552845528455283E-3</v>
      </c>
      <c r="AJ247" s="92">
        <f t="shared" si="127"/>
        <v>2.3577235772357725E-2</v>
      </c>
      <c r="AK247" s="78">
        <f t="shared" si="128"/>
        <v>0.97642276422764229</v>
      </c>
      <c r="AL247" s="11"/>
      <c r="AM247" s="14"/>
      <c r="AN247" s="11"/>
      <c r="AO247" s="15"/>
      <c r="AP247" s="11">
        <v>33370</v>
      </c>
      <c r="AQ247" s="11">
        <v>33458</v>
      </c>
      <c r="AR247" s="11">
        <v>33541</v>
      </c>
      <c r="AS247" s="75">
        <f t="shared" si="152"/>
        <v>1710</v>
      </c>
      <c r="AT247" s="75">
        <f t="shared" ca="1" si="146"/>
        <v>2310</v>
      </c>
      <c r="AU247" s="75">
        <f t="shared" si="153"/>
        <v>1.6676175012068286</v>
      </c>
      <c r="AV247" s="75">
        <f t="shared" ca="1" si="147"/>
        <v>365.56417154613069</v>
      </c>
      <c r="AW247" s="169">
        <v>0.22916666666666666</v>
      </c>
      <c r="AX247" s="169">
        <v>0.85416666666666663</v>
      </c>
      <c r="AY247" s="75">
        <f t="shared" si="141"/>
        <v>15</v>
      </c>
      <c r="AZ247" s="169">
        <v>0.22916666666666666</v>
      </c>
      <c r="BA247" s="169">
        <v>0.39583333333333331</v>
      </c>
      <c r="BB247" s="75">
        <f t="shared" si="142"/>
        <v>4</v>
      </c>
      <c r="BC247" s="5" t="s">
        <v>188</v>
      </c>
      <c r="BH247" s="52"/>
      <c r="BI247" s="52"/>
      <c r="BJ247" s="52"/>
      <c r="BK247" s="52"/>
      <c r="BL247" s="52"/>
      <c r="BM247" s="52"/>
      <c r="BQ247" s="27"/>
      <c r="BR247" s="27"/>
      <c r="BS247" s="27"/>
      <c r="BT247" s="27"/>
      <c r="BU247" s="27"/>
      <c r="BV247" s="27"/>
      <c r="BW247" s="54"/>
      <c r="BX247" s="26"/>
      <c r="BY247" s="54"/>
      <c r="BZ247" s="26"/>
      <c r="CA247" s="26"/>
      <c r="CB247" s="26"/>
    </row>
    <row r="248" spans="1:80" ht="17.45" customHeight="1" thickBot="1">
      <c r="A248" s="86">
        <f t="shared" si="143"/>
        <v>34.700000000000003</v>
      </c>
      <c r="B248" s="180">
        <f t="shared" si="124"/>
        <v>45989</v>
      </c>
      <c r="C248" s="16"/>
      <c r="D248" s="17"/>
      <c r="E248" s="18"/>
      <c r="F248" s="17">
        <v>4</v>
      </c>
      <c r="G248" s="96">
        <f t="shared" si="145"/>
        <v>574</v>
      </c>
      <c r="H248" s="97">
        <f t="shared" si="145"/>
        <v>5741</v>
      </c>
      <c r="I248" s="98">
        <f t="shared" si="130"/>
        <v>0</v>
      </c>
      <c r="J248" s="99">
        <f t="shared" si="131"/>
        <v>0</v>
      </c>
      <c r="K248" s="99">
        <f t="shared" si="132"/>
        <v>0</v>
      </c>
      <c r="L248" s="99">
        <f t="shared" si="133"/>
        <v>6.9625761531766752E-4</v>
      </c>
      <c r="M248" s="99">
        <f t="shared" ca="1" si="134"/>
        <v>0.21942857142857136</v>
      </c>
      <c r="N248" s="99">
        <f t="shared" ca="1" si="135"/>
        <v>7.3387224599778131E-2</v>
      </c>
      <c r="O248" s="99">
        <f t="shared" si="136"/>
        <v>5.0000000000000001E-4</v>
      </c>
      <c r="P248" s="19" t="s">
        <v>184</v>
      </c>
      <c r="Q248" s="16">
        <v>135</v>
      </c>
      <c r="R248" s="19">
        <v>165</v>
      </c>
      <c r="S248" s="89">
        <f t="shared" si="148"/>
        <v>135</v>
      </c>
      <c r="T248" s="75">
        <f t="shared" si="149"/>
        <v>165</v>
      </c>
      <c r="U248" s="100">
        <f t="shared" si="150"/>
        <v>77.489999999999995</v>
      </c>
      <c r="V248" s="101">
        <f t="shared" si="151"/>
        <v>947.26499999999999</v>
      </c>
      <c r="W248" s="16">
        <v>5019</v>
      </c>
      <c r="X248" s="8">
        <v>81</v>
      </c>
      <c r="Y248" s="12">
        <v>5</v>
      </c>
      <c r="Z248" s="12">
        <v>14</v>
      </c>
      <c r="AA248" s="12">
        <v>18</v>
      </c>
      <c r="AB248" s="12">
        <v>61.6</v>
      </c>
      <c r="AC248" s="102">
        <f t="shared" si="125"/>
        <v>118</v>
      </c>
      <c r="AD248" s="97">
        <f t="shared" si="126"/>
        <v>4901</v>
      </c>
      <c r="AE248" s="98">
        <f t="shared" si="119"/>
        <v>0.87362924281984333</v>
      </c>
      <c r="AF248" s="103">
        <f t="shared" si="120"/>
        <v>1.6138673042438732E-2</v>
      </c>
      <c r="AG248" s="104">
        <f t="shared" si="121"/>
        <v>9.9621438533572431E-4</v>
      </c>
      <c r="AH248" s="104">
        <f t="shared" si="122"/>
        <v>2.7894002789400278E-3</v>
      </c>
      <c r="AI248" s="99">
        <f t="shared" si="123"/>
        <v>3.5863717872086074E-3</v>
      </c>
      <c r="AJ248" s="103">
        <f t="shared" si="127"/>
        <v>2.3510659493923093E-2</v>
      </c>
      <c r="AK248" s="99">
        <f t="shared" si="128"/>
        <v>0.97648934050607694</v>
      </c>
      <c r="AL248" s="17"/>
      <c r="AM248" s="20"/>
      <c r="AN248" s="17"/>
      <c r="AO248" s="21"/>
      <c r="AP248" s="17">
        <v>33601</v>
      </c>
      <c r="AQ248" s="17">
        <v>33677</v>
      </c>
      <c r="AR248" s="17">
        <v>33755</v>
      </c>
      <c r="AS248" s="97">
        <f t="shared" si="152"/>
        <v>1540</v>
      </c>
      <c r="AT248" s="97">
        <f t="shared" ca="1" si="146"/>
        <v>2340</v>
      </c>
      <c r="AU248" s="97">
        <f t="shared" si="153"/>
        <v>1.5027982298207867</v>
      </c>
      <c r="AV248" s="97">
        <f t="shared" ca="1" si="147"/>
        <v>370.54631828978626</v>
      </c>
      <c r="AW248" s="167">
        <v>0.22916666666666666</v>
      </c>
      <c r="AX248" s="169">
        <v>0.85416666666666663</v>
      </c>
      <c r="AY248" s="97">
        <f t="shared" si="141"/>
        <v>15</v>
      </c>
      <c r="AZ248" s="169">
        <v>0.22916666666666666</v>
      </c>
      <c r="BA248" s="169">
        <v>0.39583333333333331</v>
      </c>
      <c r="BB248" s="97">
        <f t="shared" si="142"/>
        <v>4</v>
      </c>
      <c r="BC248" s="5" t="s">
        <v>188</v>
      </c>
      <c r="BH248" s="52"/>
      <c r="BI248" s="52"/>
      <c r="BJ248" s="52"/>
      <c r="BK248" s="52"/>
      <c r="BL248" s="52"/>
      <c r="BM248" s="52"/>
      <c r="BQ248" s="27"/>
      <c r="BR248" s="27"/>
      <c r="BS248" s="27"/>
      <c r="BT248" s="27"/>
      <c r="BU248" s="27"/>
      <c r="BV248" s="27"/>
      <c r="BW248" s="54"/>
      <c r="BX248" s="26"/>
      <c r="BY248" s="54"/>
      <c r="BZ248" s="26"/>
      <c r="CA248" s="26"/>
      <c r="CB248" s="26"/>
    </row>
    <row r="249" spans="1:80" ht="17.45" customHeight="1" thickTop="1">
      <c r="A249" s="71">
        <f>A242+1</f>
        <v>35.1</v>
      </c>
      <c r="B249" s="178">
        <f>B248+1</f>
        <v>45990</v>
      </c>
      <c r="C249" s="4"/>
      <c r="D249" s="5"/>
      <c r="E249" s="6">
        <v>2</v>
      </c>
      <c r="F249" s="5">
        <v>6</v>
      </c>
      <c r="G249" s="74">
        <f t="shared" si="145"/>
        <v>572</v>
      </c>
      <c r="H249" s="75">
        <f t="shared" si="145"/>
        <v>5735</v>
      </c>
      <c r="I249" s="76">
        <f t="shared" si="130"/>
        <v>0</v>
      </c>
      <c r="J249" s="77">
        <f t="shared" si="131"/>
        <v>3.4843205574912892E-3</v>
      </c>
      <c r="K249" s="77">
        <f t="shared" si="132"/>
        <v>0</v>
      </c>
      <c r="L249" s="77">
        <f t="shared" si="133"/>
        <v>1.0451140916216688E-3</v>
      </c>
      <c r="M249" s="78">
        <f t="shared" ca="1" si="134"/>
        <v>0.22171428571428564</v>
      </c>
      <c r="N249" s="78">
        <f t="shared" ca="1" si="135"/>
        <v>7.4338246948803338E-2</v>
      </c>
      <c r="O249" s="78">
        <f t="shared" si="136"/>
        <v>5.0000000000000001E-4</v>
      </c>
      <c r="P249" s="13" t="s">
        <v>184</v>
      </c>
      <c r="Q249" s="8">
        <v>135</v>
      </c>
      <c r="R249" s="13">
        <v>164</v>
      </c>
      <c r="S249" s="79">
        <f t="shared" si="148"/>
        <v>135</v>
      </c>
      <c r="T249" s="80">
        <f t="shared" si="149"/>
        <v>164</v>
      </c>
      <c r="U249" s="90">
        <f t="shared" si="150"/>
        <v>77.22</v>
      </c>
      <c r="V249" s="82">
        <f t="shared" si="151"/>
        <v>940.54</v>
      </c>
      <c r="W249" s="4">
        <v>4950</v>
      </c>
      <c r="X249" s="4">
        <v>69</v>
      </c>
      <c r="Y249" s="6">
        <v>2</v>
      </c>
      <c r="Z249" s="6">
        <v>23</v>
      </c>
      <c r="AA249" s="6">
        <v>23</v>
      </c>
      <c r="AB249" s="6">
        <v>61</v>
      </c>
      <c r="AC249" s="83">
        <f t="shared" si="125"/>
        <v>117</v>
      </c>
      <c r="AD249" s="80">
        <f t="shared" si="126"/>
        <v>4833</v>
      </c>
      <c r="AE249" s="76">
        <f t="shared" si="119"/>
        <v>0.86221912558787672</v>
      </c>
      <c r="AF249" s="84">
        <f t="shared" si="120"/>
        <v>1.3939393939393939E-2</v>
      </c>
      <c r="AG249" s="85">
        <f t="shared" si="121"/>
        <v>4.0404040404040404E-4</v>
      </c>
      <c r="AH249" s="85">
        <f t="shared" si="122"/>
        <v>4.6464646464646469E-3</v>
      </c>
      <c r="AI249" s="77">
        <f t="shared" si="123"/>
        <v>4.6464646464646469E-3</v>
      </c>
      <c r="AJ249" s="84">
        <f t="shared" si="127"/>
        <v>2.3636363636363636E-2</v>
      </c>
      <c r="AK249" s="77">
        <f t="shared" si="128"/>
        <v>0.97636363636363632</v>
      </c>
      <c r="AL249" s="5">
        <v>4512</v>
      </c>
      <c r="AM249" s="9">
        <v>0.55000000000000004</v>
      </c>
      <c r="AN249" s="5">
        <v>3900</v>
      </c>
      <c r="AO249" s="10">
        <v>0.79</v>
      </c>
      <c r="AP249" s="5">
        <v>33835</v>
      </c>
      <c r="AQ249" s="5">
        <v>33920</v>
      </c>
      <c r="AR249" s="5">
        <v>33997</v>
      </c>
      <c r="AS249" s="80">
        <f t="shared" si="152"/>
        <v>1620</v>
      </c>
      <c r="AT249" s="80">
        <f t="shared" ca="1" si="146"/>
        <v>2220</v>
      </c>
      <c r="AU249" s="80">
        <f t="shared" si="153"/>
        <v>1.5917308599276843</v>
      </c>
      <c r="AV249" s="80">
        <f t="shared" ca="1" si="147"/>
        <v>351.98985254479146</v>
      </c>
      <c r="AW249" s="165">
        <v>0.22916666666666666</v>
      </c>
      <c r="AX249" s="169">
        <v>0.85416666666666663</v>
      </c>
      <c r="AY249" s="80">
        <f t="shared" si="141"/>
        <v>15</v>
      </c>
      <c r="AZ249" s="169">
        <v>0.22916666666666666</v>
      </c>
      <c r="BA249" s="169">
        <v>0.39583333333333331</v>
      </c>
      <c r="BB249" s="80">
        <f t="shared" si="142"/>
        <v>4</v>
      </c>
      <c r="BC249" s="5" t="s">
        <v>188</v>
      </c>
      <c r="BH249" s="52"/>
      <c r="BI249" s="52"/>
      <c r="BJ249" s="52"/>
      <c r="BK249" s="52"/>
      <c r="BL249" s="52"/>
      <c r="BM249" s="52"/>
      <c r="BQ249" s="27"/>
      <c r="BR249" s="27"/>
      <c r="BS249" s="27"/>
      <c r="BT249" s="27"/>
      <c r="BU249" s="27"/>
      <c r="BV249" s="27"/>
      <c r="BW249" s="54"/>
      <c r="BX249" s="26"/>
      <c r="BY249" s="54"/>
      <c r="BZ249" s="26"/>
      <c r="CA249" s="26"/>
      <c r="CB249" s="26"/>
    </row>
    <row r="250" spans="1:80" ht="17.45" customHeight="1">
      <c r="A250" s="86">
        <f t="shared" si="143"/>
        <v>35.200000000000003</v>
      </c>
      <c r="B250" s="179">
        <f t="shared" si="124"/>
        <v>45991</v>
      </c>
      <c r="C250" s="8"/>
      <c r="D250" s="11"/>
      <c r="E250" s="12">
        <v>2</v>
      </c>
      <c r="F250" s="11">
        <v>6</v>
      </c>
      <c r="G250" s="74">
        <f t="shared" si="145"/>
        <v>570</v>
      </c>
      <c r="H250" s="75">
        <f t="shared" si="145"/>
        <v>5729</v>
      </c>
      <c r="I250" s="88">
        <f t="shared" si="130"/>
        <v>0</v>
      </c>
      <c r="J250" s="78">
        <f t="shared" si="131"/>
        <v>3.4965034965034965E-3</v>
      </c>
      <c r="K250" s="78">
        <f t="shared" si="132"/>
        <v>0</v>
      </c>
      <c r="L250" s="78">
        <f t="shared" si="133"/>
        <v>1.046207497820401E-3</v>
      </c>
      <c r="M250" s="78">
        <f t="shared" ca="1" si="134"/>
        <v>0.22399999999999992</v>
      </c>
      <c r="N250" s="78">
        <f t="shared" ca="1" si="135"/>
        <v>7.5289269297828545E-2</v>
      </c>
      <c r="O250" s="78">
        <f t="shared" si="136"/>
        <v>5.0000000000000001E-4</v>
      </c>
      <c r="P250" s="13" t="s">
        <v>184</v>
      </c>
      <c r="Q250" s="8">
        <v>135</v>
      </c>
      <c r="R250" s="13">
        <v>164</v>
      </c>
      <c r="S250" s="89">
        <f t="shared" si="148"/>
        <v>135</v>
      </c>
      <c r="T250" s="75">
        <f t="shared" si="149"/>
        <v>164</v>
      </c>
      <c r="U250" s="90">
        <f t="shared" si="150"/>
        <v>76.95</v>
      </c>
      <c r="V250" s="82">
        <f t="shared" si="151"/>
        <v>939.55600000000004</v>
      </c>
      <c r="W250" s="8">
        <v>4940</v>
      </c>
      <c r="X250" s="8">
        <v>64</v>
      </c>
      <c r="Y250" s="12">
        <v>8</v>
      </c>
      <c r="Z250" s="12">
        <v>11</v>
      </c>
      <c r="AA250" s="12">
        <v>19</v>
      </c>
      <c r="AB250" s="12">
        <v>61.2</v>
      </c>
      <c r="AC250" s="91">
        <f t="shared" si="125"/>
        <v>102</v>
      </c>
      <c r="AD250" s="75">
        <f t="shared" si="126"/>
        <v>4838</v>
      </c>
      <c r="AE250" s="88">
        <f t="shared" si="119"/>
        <v>0.86137750653879686</v>
      </c>
      <c r="AF250" s="92">
        <f t="shared" si="120"/>
        <v>1.2955465587044534E-2</v>
      </c>
      <c r="AG250" s="93">
        <f t="shared" si="121"/>
        <v>1.6194331983805667E-3</v>
      </c>
      <c r="AH250" s="93">
        <f t="shared" si="122"/>
        <v>2.2267206477732792E-3</v>
      </c>
      <c r="AI250" s="78">
        <f t="shared" si="123"/>
        <v>3.8461538461538464E-3</v>
      </c>
      <c r="AJ250" s="92">
        <f t="shared" si="127"/>
        <v>2.0647773279352227E-2</v>
      </c>
      <c r="AK250" s="78">
        <f t="shared" si="128"/>
        <v>0.97935222672064781</v>
      </c>
      <c r="AL250" s="11"/>
      <c r="AM250" s="14"/>
      <c r="AN250" s="11"/>
      <c r="AO250" s="15"/>
      <c r="AP250" s="11">
        <v>34057</v>
      </c>
      <c r="AQ250" s="11">
        <v>34153</v>
      </c>
      <c r="AR250" s="11">
        <v>34232</v>
      </c>
      <c r="AS250" s="75">
        <f t="shared" si="152"/>
        <v>1750</v>
      </c>
      <c r="AT250" s="75">
        <f t="shared" ca="1" si="146"/>
        <v>2300</v>
      </c>
      <c r="AU250" s="75">
        <f t="shared" si="153"/>
        <v>1.7215835420548427</v>
      </c>
      <c r="AV250" s="75">
        <f t="shared" ca="1" si="147"/>
        <v>365.13732338466428</v>
      </c>
      <c r="AW250" s="169">
        <v>0.22916666666666666</v>
      </c>
      <c r="AX250" s="169">
        <v>0.85416666666666663</v>
      </c>
      <c r="AY250" s="75">
        <f t="shared" si="141"/>
        <v>15</v>
      </c>
      <c r="AZ250" s="169">
        <v>0.22916666666666666</v>
      </c>
      <c r="BA250" s="169">
        <v>0.39583333333333331</v>
      </c>
      <c r="BB250" s="75">
        <f t="shared" si="142"/>
        <v>4</v>
      </c>
      <c r="BC250" s="11"/>
      <c r="BH250" s="52"/>
      <c r="BI250" s="52"/>
      <c r="BJ250" s="52"/>
      <c r="BK250" s="52"/>
      <c r="BL250" s="52"/>
      <c r="BM250" s="52"/>
      <c r="BQ250" s="27"/>
      <c r="BR250" s="27"/>
      <c r="BS250" s="27"/>
      <c r="BT250" s="27"/>
      <c r="BU250" s="27"/>
      <c r="BV250" s="27"/>
      <c r="BW250" s="54"/>
      <c r="BX250" s="26"/>
      <c r="BY250" s="54"/>
      <c r="BZ250" s="26"/>
      <c r="CA250" s="26"/>
      <c r="CB250" s="26"/>
    </row>
    <row r="251" spans="1:80" ht="17.45" customHeight="1">
      <c r="A251" s="94">
        <f t="shared" si="143"/>
        <v>35.299999999999997</v>
      </c>
      <c r="B251" s="179">
        <f t="shared" si="124"/>
        <v>45992</v>
      </c>
      <c r="C251" s="8"/>
      <c r="D251" s="11"/>
      <c r="E251" s="12">
        <v>2</v>
      </c>
      <c r="F251" s="11">
        <v>5</v>
      </c>
      <c r="G251" s="74">
        <f t="shared" si="145"/>
        <v>568</v>
      </c>
      <c r="H251" s="75">
        <f t="shared" si="145"/>
        <v>5724</v>
      </c>
      <c r="I251" s="88">
        <f t="shared" si="130"/>
        <v>0</v>
      </c>
      <c r="J251" s="78">
        <f t="shared" si="131"/>
        <v>3.5087719298245615E-3</v>
      </c>
      <c r="K251" s="78">
        <f t="shared" si="132"/>
        <v>0</v>
      </c>
      <c r="L251" s="78">
        <f t="shared" si="133"/>
        <v>8.7275266189561879E-4</v>
      </c>
      <c r="M251" s="78">
        <f t="shared" ca="1" si="134"/>
        <v>0.22628571428571423</v>
      </c>
      <c r="N251" s="78">
        <f t="shared" ca="1" si="135"/>
        <v>7.6081787922016211E-2</v>
      </c>
      <c r="O251" s="78">
        <f t="shared" si="136"/>
        <v>5.0000000000000001E-4</v>
      </c>
      <c r="P251" s="13" t="s">
        <v>184</v>
      </c>
      <c r="Q251" s="8">
        <v>135</v>
      </c>
      <c r="R251" s="13">
        <v>164</v>
      </c>
      <c r="S251" s="89">
        <f t="shared" si="148"/>
        <v>135</v>
      </c>
      <c r="T251" s="75">
        <f t="shared" si="149"/>
        <v>164</v>
      </c>
      <c r="U251" s="90">
        <f t="shared" si="150"/>
        <v>76.680000000000007</v>
      </c>
      <c r="V251" s="82">
        <f t="shared" si="151"/>
        <v>938.73599999999999</v>
      </c>
      <c r="W251" s="8">
        <v>4926</v>
      </c>
      <c r="X251" s="8">
        <v>75</v>
      </c>
      <c r="Y251" s="12">
        <v>4</v>
      </c>
      <c r="Z251" s="12">
        <v>15</v>
      </c>
      <c r="AA251" s="12">
        <v>17</v>
      </c>
      <c r="AB251" s="12">
        <v>61</v>
      </c>
      <c r="AC251" s="91">
        <f t="shared" si="125"/>
        <v>111</v>
      </c>
      <c r="AD251" s="75">
        <f t="shared" si="126"/>
        <v>4815</v>
      </c>
      <c r="AE251" s="88">
        <f t="shared" si="119"/>
        <v>0.85983592249956364</v>
      </c>
      <c r="AF251" s="92">
        <f t="shared" si="120"/>
        <v>1.5225334957369063E-2</v>
      </c>
      <c r="AG251" s="93">
        <f t="shared" si="121"/>
        <v>8.1201786439301664E-4</v>
      </c>
      <c r="AH251" s="93">
        <f t="shared" si="122"/>
        <v>3.0450669914738123E-3</v>
      </c>
      <c r="AI251" s="78">
        <f t="shared" si="123"/>
        <v>3.4510759236703208E-3</v>
      </c>
      <c r="AJ251" s="92">
        <f t="shared" si="127"/>
        <v>2.253349573690621E-2</v>
      </c>
      <c r="AK251" s="78">
        <f t="shared" si="128"/>
        <v>0.97746650426309378</v>
      </c>
      <c r="AL251" s="11"/>
      <c r="AM251" s="14"/>
      <c r="AN251" s="11"/>
      <c r="AO251" s="15"/>
      <c r="AP251" s="11">
        <v>34287</v>
      </c>
      <c r="AQ251" s="11">
        <v>34368</v>
      </c>
      <c r="AR251" s="11">
        <v>34448</v>
      </c>
      <c r="AS251" s="75">
        <f t="shared" si="152"/>
        <v>1610</v>
      </c>
      <c r="AT251" s="75">
        <f t="shared" ca="1" si="146"/>
        <v>2270</v>
      </c>
      <c r="AU251" s="75">
        <f t="shared" si="153"/>
        <v>1.5855570524789842</v>
      </c>
      <c r="AV251" s="75">
        <f t="shared" ca="1" si="147"/>
        <v>360.77558804831534</v>
      </c>
      <c r="AW251" s="169">
        <v>0.22916666666666666</v>
      </c>
      <c r="AX251" s="169">
        <v>0.85416666666666663</v>
      </c>
      <c r="AY251" s="75">
        <f t="shared" si="141"/>
        <v>15</v>
      </c>
      <c r="AZ251" s="169">
        <v>0.22916666666666666</v>
      </c>
      <c r="BA251" s="169">
        <v>0.39583333333333331</v>
      </c>
      <c r="BB251" s="75">
        <f t="shared" si="142"/>
        <v>4</v>
      </c>
      <c r="BC251" s="11" t="s">
        <v>197</v>
      </c>
      <c r="BH251" s="52"/>
      <c r="BI251" s="52"/>
      <c r="BJ251" s="52"/>
      <c r="BK251" s="52"/>
      <c r="BL251" s="52"/>
      <c r="BM251" s="52"/>
      <c r="BQ251" s="27"/>
      <c r="BR251" s="27"/>
      <c r="BS251" s="27"/>
      <c r="BT251" s="27"/>
      <c r="BU251" s="27"/>
      <c r="BV251" s="27"/>
      <c r="BW251" s="54"/>
      <c r="BX251" s="26"/>
      <c r="BY251" s="54"/>
      <c r="BZ251" s="26"/>
      <c r="CA251" s="26"/>
      <c r="CB251" s="26"/>
    </row>
    <row r="252" spans="1:80" ht="17.45" customHeight="1">
      <c r="A252" s="86">
        <f t="shared" si="143"/>
        <v>35.4</v>
      </c>
      <c r="B252" s="179">
        <f t="shared" si="124"/>
        <v>45993</v>
      </c>
      <c r="C252" s="8"/>
      <c r="D252" s="11"/>
      <c r="E252" s="12">
        <v>1</v>
      </c>
      <c r="F252" s="11">
        <v>4</v>
      </c>
      <c r="G252" s="74">
        <f t="shared" ref="G252:H267" si="154">G251-E252-C252</f>
        <v>567</v>
      </c>
      <c r="H252" s="75">
        <f t="shared" si="154"/>
        <v>5720</v>
      </c>
      <c r="I252" s="88">
        <f t="shared" si="130"/>
        <v>0</v>
      </c>
      <c r="J252" s="78">
        <f t="shared" si="131"/>
        <v>1.7605633802816902E-3</v>
      </c>
      <c r="K252" s="78">
        <f t="shared" si="132"/>
        <v>0</v>
      </c>
      <c r="L252" s="78">
        <f t="shared" si="133"/>
        <v>6.9881201956673651E-4</v>
      </c>
      <c r="M252" s="78">
        <f t="shared" ca="1" si="134"/>
        <v>0.22742857142857137</v>
      </c>
      <c r="N252" s="78">
        <f t="shared" ca="1" si="135"/>
        <v>7.671580282136635E-2</v>
      </c>
      <c r="O252" s="78">
        <f t="shared" si="136"/>
        <v>5.0000000000000001E-4</v>
      </c>
      <c r="P252" s="13" t="s">
        <v>184</v>
      </c>
      <c r="Q252" s="8">
        <v>135</v>
      </c>
      <c r="R252" s="13">
        <v>164</v>
      </c>
      <c r="S252" s="89">
        <f t="shared" si="148"/>
        <v>135</v>
      </c>
      <c r="T252" s="75">
        <f t="shared" si="149"/>
        <v>164</v>
      </c>
      <c r="U252" s="90">
        <f t="shared" si="150"/>
        <v>76.545000000000002</v>
      </c>
      <c r="V252" s="82">
        <f t="shared" si="151"/>
        <v>938.08</v>
      </c>
      <c r="W252" s="8">
        <v>4956</v>
      </c>
      <c r="X252" s="8">
        <v>72</v>
      </c>
      <c r="Y252" s="12">
        <v>1</v>
      </c>
      <c r="Z252" s="12">
        <v>25</v>
      </c>
      <c r="AA252" s="12">
        <v>14</v>
      </c>
      <c r="AB252" s="12">
        <v>60.9</v>
      </c>
      <c r="AC252" s="91">
        <f t="shared" si="125"/>
        <v>112</v>
      </c>
      <c r="AD252" s="75">
        <f t="shared" si="126"/>
        <v>4844</v>
      </c>
      <c r="AE252" s="88">
        <f t="shared" si="119"/>
        <v>0.86582809224318658</v>
      </c>
      <c r="AF252" s="92">
        <f t="shared" si="120"/>
        <v>1.4527845036319613E-2</v>
      </c>
      <c r="AG252" s="93">
        <f t="shared" si="121"/>
        <v>2.0177562550443906E-4</v>
      </c>
      <c r="AH252" s="93">
        <f t="shared" si="122"/>
        <v>5.0443906376109763E-3</v>
      </c>
      <c r="AI252" s="78">
        <f t="shared" si="123"/>
        <v>2.8248587570621469E-3</v>
      </c>
      <c r="AJ252" s="92">
        <f t="shared" si="127"/>
        <v>2.2598870056497175E-2</v>
      </c>
      <c r="AK252" s="78">
        <f t="shared" si="128"/>
        <v>0.97740112994350281</v>
      </c>
      <c r="AL252" s="11"/>
      <c r="AM252" s="14"/>
      <c r="AN252" s="11"/>
      <c r="AO252" s="15"/>
      <c r="AP252" s="11">
        <v>34514</v>
      </c>
      <c r="AQ252" s="11">
        <v>34601</v>
      </c>
      <c r="AR252" s="11">
        <v>34674</v>
      </c>
      <c r="AS252" s="75">
        <f t="shared" si="152"/>
        <v>1600</v>
      </c>
      <c r="AT252" s="75">
        <f t="shared" ca="1" si="146"/>
        <v>2280</v>
      </c>
      <c r="AU252" s="75">
        <f t="shared" si="153"/>
        <v>1.5769372921029938</v>
      </c>
      <c r="AV252" s="75">
        <f t="shared" ca="1" si="147"/>
        <v>362.65309368538249</v>
      </c>
      <c r="AW252" s="169">
        <v>0.22916666666666666</v>
      </c>
      <c r="AX252" s="169">
        <v>0.85416666666666663</v>
      </c>
      <c r="AY252" s="75">
        <f t="shared" si="141"/>
        <v>15</v>
      </c>
      <c r="AZ252" s="169">
        <v>0.22916666666666666</v>
      </c>
      <c r="BA252" s="169">
        <v>0.39583333333333331</v>
      </c>
      <c r="BB252" s="75">
        <f t="shared" si="142"/>
        <v>4</v>
      </c>
      <c r="BC252" s="11" t="s">
        <v>197</v>
      </c>
      <c r="BH252" s="52"/>
      <c r="BI252" s="52"/>
      <c r="BJ252" s="52"/>
      <c r="BK252" s="52"/>
      <c r="BL252" s="52"/>
      <c r="BM252" s="52"/>
      <c r="BQ252" s="27"/>
      <c r="BR252" s="27"/>
      <c r="BS252" s="27"/>
      <c r="BT252" s="27"/>
      <c r="BU252" s="27"/>
      <c r="BV252" s="27"/>
      <c r="BW252" s="54"/>
      <c r="BX252" s="26"/>
      <c r="BY252" s="54"/>
      <c r="BZ252" s="26"/>
      <c r="CA252" s="26"/>
      <c r="CB252" s="26"/>
    </row>
    <row r="253" spans="1:80" ht="17.45" customHeight="1">
      <c r="A253" s="94">
        <f t="shared" si="143"/>
        <v>35.5</v>
      </c>
      <c r="B253" s="179">
        <f t="shared" si="124"/>
        <v>45994</v>
      </c>
      <c r="C253" s="8"/>
      <c r="D253" s="11"/>
      <c r="E253" s="12">
        <v>1</v>
      </c>
      <c r="F253" s="11">
        <v>3</v>
      </c>
      <c r="G253" s="74">
        <f t="shared" si="154"/>
        <v>566</v>
      </c>
      <c r="H253" s="75">
        <f t="shared" si="154"/>
        <v>5717</v>
      </c>
      <c r="I253" s="88">
        <f t="shared" si="130"/>
        <v>0</v>
      </c>
      <c r="J253" s="78">
        <f t="shared" si="131"/>
        <v>1.7636684303350969E-3</v>
      </c>
      <c r="K253" s="78">
        <f t="shared" si="132"/>
        <v>0</v>
      </c>
      <c r="L253" s="78">
        <f t="shared" si="133"/>
        <v>5.2447552447552448E-4</v>
      </c>
      <c r="M253" s="78">
        <f t="shared" ca="1" si="134"/>
        <v>0.22857142857142851</v>
      </c>
      <c r="N253" s="78">
        <f t="shared" ca="1" si="135"/>
        <v>7.7191313995878946E-2</v>
      </c>
      <c r="O253" s="78">
        <f t="shared" si="136"/>
        <v>5.0000000000000001E-4</v>
      </c>
      <c r="P253" s="13" t="s">
        <v>184</v>
      </c>
      <c r="Q253" s="8">
        <v>135</v>
      </c>
      <c r="R253" s="13">
        <v>164</v>
      </c>
      <c r="S253" s="89">
        <f t="shared" si="148"/>
        <v>135</v>
      </c>
      <c r="T253" s="75">
        <f t="shared" si="149"/>
        <v>164</v>
      </c>
      <c r="U253" s="90">
        <f t="shared" si="150"/>
        <v>76.41</v>
      </c>
      <c r="V253" s="82">
        <f t="shared" si="151"/>
        <v>937.58799999999997</v>
      </c>
      <c r="W253" s="8">
        <v>4939</v>
      </c>
      <c r="X253" s="8">
        <v>81</v>
      </c>
      <c r="Y253" s="12">
        <v>1</v>
      </c>
      <c r="Z253" s="12">
        <v>6</v>
      </c>
      <c r="AA253" s="12">
        <v>13</v>
      </c>
      <c r="AB253" s="12">
        <v>61</v>
      </c>
      <c r="AC253" s="91">
        <f t="shared" si="125"/>
        <v>101</v>
      </c>
      <c r="AD253" s="75">
        <f t="shared" si="126"/>
        <v>4838</v>
      </c>
      <c r="AE253" s="88">
        <f t="shared" si="119"/>
        <v>0.8634615384615385</v>
      </c>
      <c r="AF253" s="92">
        <f t="shared" si="120"/>
        <v>1.6400080988054261E-2</v>
      </c>
      <c r="AG253" s="93">
        <f t="shared" si="121"/>
        <v>2.0247013565499088E-4</v>
      </c>
      <c r="AH253" s="93">
        <f t="shared" si="122"/>
        <v>1.2148208139299453E-3</v>
      </c>
      <c r="AI253" s="78">
        <f t="shared" si="123"/>
        <v>2.6321117635148814E-3</v>
      </c>
      <c r="AJ253" s="92">
        <f t="shared" si="127"/>
        <v>2.044948370115408E-2</v>
      </c>
      <c r="AK253" s="78">
        <f t="shared" si="128"/>
        <v>0.97955051629884593</v>
      </c>
      <c r="AL253" s="11"/>
      <c r="AM253" s="14"/>
      <c r="AN253" s="11"/>
      <c r="AO253" s="15"/>
      <c r="AP253" s="11">
        <v>34742</v>
      </c>
      <c r="AQ253" s="11">
        <v>34823</v>
      </c>
      <c r="AR253" s="11">
        <v>34911</v>
      </c>
      <c r="AS253" s="75">
        <f t="shared" si="152"/>
        <v>1690</v>
      </c>
      <c r="AT253" s="75">
        <f t="shared" ca="1" si="138"/>
        <v>2330</v>
      </c>
      <c r="AU253" s="75">
        <f t="shared" si="153"/>
        <v>1.6666699539841303</v>
      </c>
      <c r="AV253" s="75">
        <f t="shared" ca="1" si="147"/>
        <v>370.84195448034382</v>
      </c>
      <c r="AW253" s="169">
        <v>0.22916666666666666</v>
      </c>
      <c r="AX253" s="169">
        <v>0.85416666666666663</v>
      </c>
      <c r="AY253" s="75">
        <f t="shared" si="141"/>
        <v>15</v>
      </c>
      <c r="AZ253" s="169">
        <v>0.22916666666666666</v>
      </c>
      <c r="BA253" s="169">
        <v>0.39583333333333331</v>
      </c>
      <c r="BB253" s="75">
        <f t="shared" si="142"/>
        <v>4</v>
      </c>
      <c r="BC253" s="11"/>
      <c r="BH253" s="52"/>
      <c r="BI253" s="52"/>
      <c r="BJ253" s="52"/>
      <c r="BK253" s="52"/>
      <c r="BL253" s="52"/>
      <c r="BM253" s="52"/>
      <c r="BQ253" s="27"/>
      <c r="BR253" s="27"/>
      <c r="BS253" s="27"/>
      <c r="BT253" s="27"/>
      <c r="BU253" s="27"/>
      <c r="BV253" s="27"/>
      <c r="BW253" s="54"/>
      <c r="BX253" s="26"/>
      <c r="BY253" s="54"/>
      <c r="BZ253" s="26"/>
      <c r="CA253" s="26"/>
      <c r="CB253" s="26"/>
    </row>
    <row r="254" spans="1:80" ht="17.45" customHeight="1">
      <c r="A254" s="86">
        <f t="shared" si="143"/>
        <v>35.6</v>
      </c>
      <c r="B254" s="179">
        <f t="shared" si="124"/>
        <v>45995</v>
      </c>
      <c r="C254" s="8"/>
      <c r="D254" s="11"/>
      <c r="E254" s="12"/>
      <c r="F254" s="11">
        <v>3</v>
      </c>
      <c r="G254" s="74">
        <f t="shared" si="154"/>
        <v>566</v>
      </c>
      <c r="H254" s="75">
        <f t="shared" si="154"/>
        <v>5714</v>
      </c>
      <c r="I254" s="88">
        <f t="shared" si="130"/>
        <v>0</v>
      </c>
      <c r="J254" s="78">
        <f t="shared" si="131"/>
        <v>0</v>
      </c>
      <c r="K254" s="78">
        <f t="shared" si="132"/>
        <v>0</v>
      </c>
      <c r="L254" s="78">
        <f t="shared" si="133"/>
        <v>5.2475074339688652E-4</v>
      </c>
      <c r="M254" s="78">
        <f t="shared" ca="1" si="134"/>
        <v>0.22857142857142851</v>
      </c>
      <c r="N254" s="78">
        <f t="shared" ca="1" si="135"/>
        <v>7.7666825170391543E-2</v>
      </c>
      <c r="O254" s="78">
        <f t="shared" si="136"/>
        <v>5.0000000000000001E-4</v>
      </c>
      <c r="P254" s="13" t="s">
        <v>184</v>
      </c>
      <c r="Q254" s="8">
        <v>135</v>
      </c>
      <c r="R254" s="13">
        <v>164</v>
      </c>
      <c r="S254" s="89">
        <f t="shared" si="148"/>
        <v>135</v>
      </c>
      <c r="T254" s="75">
        <f t="shared" si="149"/>
        <v>164</v>
      </c>
      <c r="U254" s="90">
        <f t="shared" si="150"/>
        <v>76.41</v>
      </c>
      <c r="V254" s="82">
        <f t="shared" si="151"/>
        <v>937.096</v>
      </c>
      <c r="W254" s="8">
        <v>4968</v>
      </c>
      <c r="X254" s="8">
        <v>88</v>
      </c>
      <c r="Y254" s="12">
        <v>1</v>
      </c>
      <c r="Z254" s="12">
        <v>21</v>
      </c>
      <c r="AA254" s="12">
        <v>20</v>
      </c>
      <c r="AB254" s="12">
        <v>61.3</v>
      </c>
      <c r="AC254" s="91">
        <f t="shared" si="125"/>
        <v>130</v>
      </c>
      <c r="AD254" s="75">
        <f t="shared" si="126"/>
        <v>4838</v>
      </c>
      <c r="AE254" s="88">
        <f t="shared" si="119"/>
        <v>0.868987231065244</v>
      </c>
      <c r="AF254" s="92">
        <f t="shared" si="120"/>
        <v>1.7713365539452495E-2</v>
      </c>
      <c r="AG254" s="93">
        <f t="shared" si="121"/>
        <v>2.0128824476650564E-4</v>
      </c>
      <c r="AH254" s="93">
        <f t="shared" si="122"/>
        <v>4.227053140096618E-3</v>
      </c>
      <c r="AI254" s="78">
        <f t="shared" si="123"/>
        <v>4.0257648953301124E-3</v>
      </c>
      <c r="AJ254" s="92">
        <f t="shared" si="127"/>
        <v>2.6167471819645734E-2</v>
      </c>
      <c r="AK254" s="78">
        <f t="shared" si="128"/>
        <v>0.97383252818035426</v>
      </c>
      <c r="AL254" s="11"/>
      <c r="AM254" s="14"/>
      <c r="AN254" s="11"/>
      <c r="AO254" s="15"/>
      <c r="AP254" s="11">
        <v>34975</v>
      </c>
      <c r="AQ254" s="11">
        <v>35085</v>
      </c>
      <c r="AR254" s="11">
        <v>35159</v>
      </c>
      <c r="AS254" s="75">
        <f t="shared" si="137"/>
        <v>1840</v>
      </c>
      <c r="AT254" s="75">
        <f t="shared" ca="1" si="138"/>
        <v>2390</v>
      </c>
      <c r="AU254" s="75">
        <f t="shared" si="139"/>
        <v>1.8154801254259965</v>
      </c>
      <c r="AV254" s="75">
        <f t="shared" ca="1" si="140"/>
        <v>380.57324840764335</v>
      </c>
      <c r="AW254" s="169">
        <v>0.22916666666666666</v>
      </c>
      <c r="AX254" s="169">
        <v>0.85416666666666663</v>
      </c>
      <c r="AY254" s="75">
        <f t="shared" si="141"/>
        <v>15</v>
      </c>
      <c r="AZ254" s="169">
        <v>0.22916666666666666</v>
      </c>
      <c r="BA254" s="169">
        <v>0.39583333333333331</v>
      </c>
      <c r="BB254" s="75">
        <f t="shared" si="142"/>
        <v>4</v>
      </c>
      <c r="BC254" s="11" t="s">
        <v>198</v>
      </c>
      <c r="BH254" s="52"/>
      <c r="BI254" s="52"/>
      <c r="BJ254" s="52"/>
      <c r="BK254" s="52"/>
      <c r="BL254" s="52"/>
      <c r="BM254" s="52"/>
      <c r="BQ254" s="27"/>
      <c r="BR254" s="27"/>
      <c r="BS254" s="27"/>
      <c r="BT254" s="27"/>
      <c r="BU254" s="27"/>
      <c r="BV254" s="27"/>
      <c r="BW254" s="54"/>
      <c r="BX254" s="26"/>
      <c r="BY254" s="54"/>
      <c r="BZ254" s="26"/>
      <c r="CA254" s="26"/>
      <c r="CB254" s="26"/>
    </row>
    <row r="255" spans="1:80" ht="17.45" customHeight="1" thickBot="1">
      <c r="A255" s="94">
        <f t="shared" si="143"/>
        <v>35.700000000000003</v>
      </c>
      <c r="B255" s="180">
        <f t="shared" si="124"/>
        <v>45996</v>
      </c>
      <c r="C255" s="16"/>
      <c r="D255" s="17"/>
      <c r="E255" s="18">
        <v>1</v>
      </c>
      <c r="F255" s="17">
        <v>2</v>
      </c>
      <c r="G255" s="96">
        <f t="shared" si="154"/>
        <v>565</v>
      </c>
      <c r="H255" s="97">
        <f t="shared" si="154"/>
        <v>5712</v>
      </c>
      <c r="I255" s="98">
        <f t="shared" si="130"/>
        <v>0</v>
      </c>
      <c r="J255" s="99">
        <f t="shared" si="131"/>
        <v>1.7667844522968198E-3</v>
      </c>
      <c r="K255" s="99">
        <f t="shared" si="132"/>
        <v>0</v>
      </c>
      <c r="L255" s="99">
        <f t="shared" si="133"/>
        <v>3.5001750087504374E-4</v>
      </c>
      <c r="M255" s="99">
        <f t="shared" ca="1" si="134"/>
        <v>0.22971428571428565</v>
      </c>
      <c r="N255" s="99">
        <f t="shared" ca="1" si="135"/>
        <v>7.7983832620066612E-2</v>
      </c>
      <c r="O255" s="99">
        <f t="shared" si="136"/>
        <v>5.0000000000000001E-4</v>
      </c>
      <c r="P255" s="19" t="s">
        <v>184</v>
      </c>
      <c r="Q255" s="16">
        <v>135</v>
      </c>
      <c r="R255" s="19">
        <v>164</v>
      </c>
      <c r="S255" s="89">
        <f t="shared" si="148"/>
        <v>135</v>
      </c>
      <c r="T255" s="75">
        <f t="shared" si="149"/>
        <v>164</v>
      </c>
      <c r="U255" s="100">
        <f t="shared" si="150"/>
        <v>76.275000000000006</v>
      </c>
      <c r="V255" s="101">
        <f t="shared" si="151"/>
        <v>936.76800000000003</v>
      </c>
      <c r="W255" s="16">
        <v>4971</v>
      </c>
      <c r="X255" s="8">
        <v>66</v>
      </c>
      <c r="Y255" s="12">
        <v>4</v>
      </c>
      <c r="Z255" s="12">
        <v>20</v>
      </c>
      <c r="AA255" s="12">
        <v>35</v>
      </c>
      <c r="AB255" s="12">
        <v>61.3</v>
      </c>
      <c r="AC255" s="102">
        <f t="shared" si="125"/>
        <v>125</v>
      </c>
      <c r="AD255" s="97">
        <f t="shared" si="126"/>
        <v>4846</v>
      </c>
      <c r="AE255" s="98">
        <f t="shared" si="119"/>
        <v>0.8699684984249213</v>
      </c>
      <c r="AF255" s="103">
        <f t="shared" si="120"/>
        <v>1.3277006638503319E-2</v>
      </c>
      <c r="AG255" s="104">
        <f t="shared" si="121"/>
        <v>8.0466706900020118E-4</v>
      </c>
      <c r="AH255" s="104">
        <f t="shared" si="122"/>
        <v>4.0233353450010055E-3</v>
      </c>
      <c r="AI255" s="99">
        <f t="shared" si="123"/>
        <v>7.0408368537517602E-3</v>
      </c>
      <c r="AJ255" s="103">
        <f t="shared" si="127"/>
        <v>2.5145845906256285E-2</v>
      </c>
      <c r="AK255" s="99">
        <f t="shared" si="128"/>
        <v>0.97485415409374376</v>
      </c>
      <c r="AL255" s="17"/>
      <c r="AM255" s="20"/>
      <c r="AN255" s="17"/>
      <c r="AO255" s="21"/>
      <c r="AP255" s="17">
        <v>35214</v>
      </c>
      <c r="AQ255" s="17">
        <v>35295</v>
      </c>
      <c r="AR255" s="17">
        <v>35378</v>
      </c>
      <c r="AS255" s="97">
        <f t="shared" si="137"/>
        <v>1640</v>
      </c>
      <c r="AT255" s="97">
        <f t="shared" ca="1" si="138"/>
        <v>2660</v>
      </c>
      <c r="AU255" s="97">
        <f t="shared" si="139"/>
        <v>1.6188848844520913</v>
      </c>
      <c r="AV255" s="97">
        <f t="shared" ca="1" si="140"/>
        <v>423.76931655249325</v>
      </c>
      <c r="AW255" s="167">
        <v>0.22916666666666666</v>
      </c>
      <c r="AX255" s="167">
        <v>0.85416666666666663</v>
      </c>
      <c r="AY255" s="97">
        <f t="shared" si="141"/>
        <v>15</v>
      </c>
      <c r="AZ255" s="167">
        <v>0.22916666666666666</v>
      </c>
      <c r="BA255" s="167">
        <v>0.39583333333333331</v>
      </c>
      <c r="BB255" s="97">
        <f t="shared" si="142"/>
        <v>4</v>
      </c>
      <c r="BC255" s="17" t="s">
        <v>198</v>
      </c>
      <c r="BH255" s="52"/>
      <c r="BI255" s="52"/>
      <c r="BJ255" s="52"/>
      <c r="BK255" s="52"/>
      <c r="BL255" s="52"/>
      <c r="BM255" s="52"/>
      <c r="BQ255" s="27"/>
      <c r="BR255" s="27"/>
      <c r="BS255" s="27"/>
      <c r="BT255" s="27"/>
      <c r="BU255" s="27"/>
      <c r="BV255" s="27"/>
      <c r="BW255" s="54"/>
      <c r="BX255" s="26"/>
      <c r="BY255" s="54"/>
      <c r="BZ255" s="26"/>
      <c r="CA255" s="26"/>
      <c r="CB255" s="26"/>
    </row>
    <row r="256" spans="1:80" ht="17.45" customHeight="1" thickTop="1">
      <c r="A256" s="105">
        <f>A249+1</f>
        <v>36.1</v>
      </c>
      <c r="B256" s="178">
        <f>B255+1</f>
        <v>45997</v>
      </c>
      <c r="C256" s="4"/>
      <c r="D256" s="5"/>
      <c r="E256" s="6">
        <v>1</v>
      </c>
      <c r="F256" s="5">
        <v>3</v>
      </c>
      <c r="G256" s="74">
        <f t="shared" si="154"/>
        <v>564</v>
      </c>
      <c r="H256" s="75">
        <f t="shared" si="154"/>
        <v>5709</v>
      </c>
      <c r="I256" s="76">
        <f t="shared" si="130"/>
        <v>0</v>
      </c>
      <c r="J256" s="77">
        <f t="shared" si="131"/>
        <v>1.7699115044247787E-3</v>
      </c>
      <c r="K256" s="77">
        <f t="shared" si="132"/>
        <v>0</v>
      </c>
      <c r="L256" s="77">
        <f t="shared" si="133"/>
        <v>5.2521008403361342E-4</v>
      </c>
      <c r="M256" s="78">
        <f t="shared" ca="1" si="134"/>
        <v>0.23085714285714279</v>
      </c>
      <c r="N256" s="78">
        <f t="shared" ca="1" si="135"/>
        <v>7.8459343794579209E-2</v>
      </c>
      <c r="O256" s="78">
        <f t="shared" si="136"/>
        <v>5.0000000000000001E-4</v>
      </c>
      <c r="P256" s="13" t="s">
        <v>184</v>
      </c>
      <c r="Q256" s="8">
        <v>135</v>
      </c>
      <c r="R256" s="13">
        <v>164</v>
      </c>
      <c r="S256" s="79">
        <f t="shared" si="148"/>
        <v>135</v>
      </c>
      <c r="T256" s="80">
        <f t="shared" si="149"/>
        <v>164</v>
      </c>
      <c r="U256" s="90">
        <f t="shared" si="150"/>
        <v>76.14</v>
      </c>
      <c r="V256" s="82">
        <f t="shared" si="151"/>
        <v>936.27599999999995</v>
      </c>
      <c r="W256" s="4">
        <v>4869</v>
      </c>
      <c r="X256" s="4">
        <v>65</v>
      </c>
      <c r="Y256" s="6">
        <v>6</v>
      </c>
      <c r="Z256" s="6">
        <v>16</v>
      </c>
      <c r="AA256" s="6">
        <v>21</v>
      </c>
      <c r="AB256" s="6">
        <v>61.3</v>
      </c>
      <c r="AC256" s="83">
        <f t="shared" si="125"/>
        <v>108</v>
      </c>
      <c r="AD256" s="80">
        <f t="shared" si="126"/>
        <v>4761</v>
      </c>
      <c r="AE256" s="76">
        <f t="shared" si="119"/>
        <v>0.85241596638655459</v>
      </c>
      <c r="AF256" s="84">
        <f t="shared" si="120"/>
        <v>1.3349763811871021E-2</v>
      </c>
      <c r="AG256" s="85">
        <f t="shared" si="121"/>
        <v>1.2322858903265558E-3</v>
      </c>
      <c r="AH256" s="85">
        <f t="shared" si="122"/>
        <v>3.2860957075374819E-3</v>
      </c>
      <c r="AI256" s="77">
        <f t="shared" si="123"/>
        <v>4.3130006161429448E-3</v>
      </c>
      <c r="AJ256" s="84">
        <f t="shared" si="127"/>
        <v>2.2181146025878003E-2</v>
      </c>
      <c r="AK256" s="77">
        <f t="shared" si="128"/>
        <v>0.97781885397412205</v>
      </c>
      <c r="AL256" s="5">
        <v>4574</v>
      </c>
      <c r="AM256" s="9">
        <v>0.65</v>
      </c>
      <c r="AN256" s="5">
        <v>3959</v>
      </c>
      <c r="AO256" s="10">
        <v>0.81</v>
      </c>
      <c r="AP256" s="5">
        <v>35480</v>
      </c>
      <c r="AQ256" s="5">
        <v>35518</v>
      </c>
      <c r="AR256" s="5">
        <v>35599</v>
      </c>
      <c r="AS256" s="80">
        <f t="shared" si="137"/>
        <v>1190</v>
      </c>
      <c r="AT256" s="80">
        <f t="shared" ca="1" si="138"/>
        <v>1740</v>
      </c>
      <c r="AU256" s="80">
        <f t="shared" si="139"/>
        <v>1.175406157152791</v>
      </c>
      <c r="AV256" s="80">
        <f t="shared" ca="1" si="140"/>
        <v>277.3792443806791</v>
      </c>
      <c r="AW256" s="165">
        <v>0.22916666666666666</v>
      </c>
      <c r="AX256" s="165">
        <v>0.85416666666666663</v>
      </c>
      <c r="AY256" s="80">
        <f t="shared" si="141"/>
        <v>15</v>
      </c>
      <c r="AZ256" s="165">
        <v>0.22916666666666666</v>
      </c>
      <c r="BA256" s="165">
        <v>0.39583333333333331</v>
      </c>
      <c r="BB256" s="80">
        <f t="shared" si="142"/>
        <v>4</v>
      </c>
      <c r="BC256" s="5" t="s">
        <v>198</v>
      </c>
      <c r="BH256" s="52"/>
      <c r="BI256" s="52"/>
      <c r="BJ256" s="52"/>
      <c r="BK256" s="52"/>
      <c r="BL256" s="52"/>
      <c r="BM256" s="52"/>
      <c r="BQ256" s="27"/>
      <c r="BR256" s="27"/>
      <c r="BS256" s="27"/>
      <c r="BT256" s="27"/>
      <c r="BU256" s="27"/>
      <c r="BV256" s="27"/>
      <c r="BW256" s="54"/>
      <c r="BX256" s="26"/>
      <c r="BY256" s="54"/>
      <c r="BZ256" s="26"/>
      <c r="CA256" s="26"/>
      <c r="CB256" s="26"/>
    </row>
    <row r="257" spans="1:80" ht="17.45" customHeight="1">
      <c r="A257" s="94">
        <f t="shared" si="143"/>
        <v>36.200000000000003</v>
      </c>
      <c r="B257" s="179">
        <f t="shared" si="124"/>
        <v>45998</v>
      </c>
      <c r="C257" s="8"/>
      <c r="D257" s="11"/>
      <c r="E257" s="12"/>
      <c r="F257" s="11">
        <v>5</v>
      </c>
      <c r="G257" s="74">
        <f t="shared" si="154"/>
        <v>564</v>
      </c>
      <c r="H257" s="75">
        <f t="shared" si="154"/>
        <v>5704</v>
      </c>
      <c r="I257" s="88">
        <f t="shared" si="130"/>
        <v>0</v>
      </c>
      <c r="J257" s="78">
        <f t="shared" si="131"/>
        <v>0</v>
      </c>
      <c r="K257" s="78">
        <f t="shared" si="132"/>
        <v>0</v>
      </c>
      <c r="L257" s="78">
        <f t="shared" si="133"/>
        <v>8.7581012436503767E-4</v>
      </c>
      <c r="M257" s="78">
        <f t="shared" ca="1" si="134"/>
        <v>0.23085714285714279</v>
      </c>
      <c r="N257" s="78">
        <f t="shared" ca="1" si="135"/>
        <v>7.9251862418766875E-2</v>
      </c>
      <c r="O257" s="78">
        <f t="shared" si="136"/>
        <v>5.0000000000000001E-4</v>
      </c>
      <c r="P257" s="13" t="s">
        <v>184</v>
      </c>
      <c r="Q257" s="8">
        <v>135</v>
      </c>
      <c r="R257" s="13">
        <v>164</v>
      </c>
      <c r="S257" s="89">
        <f t="shared" si="148"/>
        <v>135</v>
      </c>
      <c r="T257" s="75">
        <f t="shared" si="149"/>
        <v>164</v>
      </c>
      <c r="U257" s="90">
        <f t="shared" si="150"/>
        <v>76.14</v>
      </c>
      <c r="V257" s="82">
        <f t="shared" si="151"/>
        <v>935.45600000000002</v>
      </c>
      <c r="W257" s="8">
        <v>4845</v>
      </c>
      <c r="X257" s="8">
        <v>75</v>
      </c>
      <c r="Y257" s="12">
        <v>4</v>
      </c>
      <c r="Z257" s="12">
        <v>17</v>
      </c>
      <c r="AA257" s="12">
        <v>22</v>
      </c>
      <c r="AB257" s="12">
        <v>61.3</v>
      </c>
      <c r="AC257" s="91">
        <f t="shared" si="125"/>
        <v>118</v>
      </c>
      <c r="AD257" s="75">
        <f t="shared" si="126"/>
        <v>4727</v>
      </c>
      <c r="AE257" s="88">
        <f t="shared" si="119"/>
        <v>0.84866001050972151</v>
      </c>
      <c r="AF257" s="92">
        <f t="shared" si="120"/>
        <v>1.5479876160990712E-2</v>
      </c>
      <c r="AG257" s="93">
        <f t="shared" si="121"/>
        <v>8.2559339525283795E-4</v>
      </c>
      <c r="AH257" s="93">
        <f t="shared" si="122"/>
        <v>3.5087719298245615E-3</v>
      </c>
      <c r="AI257" s="78">
        <f t="shared" si="123"/>
        <v>4.5407636738906089E-3</v>
      </c>
      <c r="AJ257" s="92">
        <f t="shared" si="127"/>
        <v>2.4355005159958719E-2</v>
      </c>
      <c r="AK257" s="78">
        <f t="shared" si="128"/>
        <v>0.9756449948400413</v>
      </c>
      <c r="AL257" s="11"/>
      <c r="AM257" s="14"/>
      <c r="AN257" s="11"/>
      <c r="AO257" s="15"/>
      <c r="AP257" s="11">
        <v>35654</v>
      </c>
      <c r="AQ257" s="11">
        <v>35744</v>
      </c>
      <c r="AR257" s="11">
        <v>35821</v>
      </c>
      <c r="AS257" s="75">
        <f t="shared" si="137"/>
        <v>1670</v>
      </c>
      <c r="AT257" s="75">
        <f t="shared" ca="1" si="138"/>
        <v>2420</v>
      </c>
      <c r="AU257" s="75">
        <f t="shared" si="139"/>
        <v>1.6508566660999056</v>
      </c>
      <c r="AV257" s="75">
        <f t="shared" ca="1" si="140"/>
        <v>386.08806636885765</v>
      </c>
      <c r="AW257" s="169">
        <v>0.22916666666666666</v>
      </c>
      <c r="AX257" s="169">
        <v>0.85416666666666663</v>
      </c>
      <c r="AY257" s="75">
        <f t="shared" si="141"/>
        <v>15</v>
      </c>
      <c r="AZ257" s="169">
        <v>0.22916666666666666</v>
      </c>
      <c r="BA257" s="169">
        <v>0.39583333333333331</v>
      </c>
      <c r="BB257" s="75">
        <f t="shared" si="142"/>
        <v>4</v>
      </c>
      <c r="BC257" s="11" t="s">
        <v>198</v>
      </c>
      <c r="BH257" s="52"/>
      <c r="BI257" s="52"/>
      <c r="BJ257" s="52"/>
      <c r="BK257" s="52"/>
      <c r="BL257" s="52"/>
      <c r="BM257" s="52"/>
      <c r="BQ257" s="27"/>
      <c r="BR257" s="27"/>
      <c r="BS257" s="27"/>
      <c r="BT257" s="27"/>
      <c r="BU257" s="27"/>
      <c r="BV257" s="27"/>
      <c r="BW257" s="54"/>
      <c r="BX257" s="26"/>
      <c r="BY257" s="54"/>
      <c r="BZ257" s="26"/>
      <c r="CA257" s="26"/>
      <c r="CB257" s="26"/>
    </row>
    <row r="258" spans="1:80" ht="17.45" customHeight="1">
      <c r="A258" s="86">
        <f t="shared" si="143"/>
        <v>36.299999999999997</v>
      </c>
      <c r="B258" s="179">
        <f t="shared" si="124"/>
        <v>45999</v>
      </c>
      <c r="C258" s="8"/>
      <c r="D258" s="11"/>
      <c r="E258" s="12">
        <v>1</v>
      </c>
      <c r="F258" s="11">
        <v>4</v>
      </c>
      <c r="G258" s="74">
        <f t="shared" si="154"/>
        <v>563</v>
      </c>
      <c r="H258" s="75">
        <f t="shared" si="154"/>
        <v>5700</v>
      </c>
      <c r="I258" s="88">
        <f t="shared" si="130"/>
        <v>0</v>
      </c>
      <c r="J258" s="78">
        <f t="shared" si="131"/>
        <v>1.7730496453900709E-3</v>
      </c>
      <c r="K258" s="78">
        <f t="shared" si="132"/>
        <v>0</v>
      </c>
      <c r="L258" s="78">
        <f t="shared" si="133"/>
        <v>7.0126227208976155E-4</v>
      </c>
      <c r="M258" s="78">
        <f t="shared" ca="1" si="134"/>
        <v>0.23199999999999993</v>
      </c>
      <c r="N258" s="78">
        <f t="shared" ca="1" si="135"/>
        <v>7.9885877318117013E-2</v>
      </c>
      <c r="O258" s="78">
        <f t="shared" si="136"/>
        <v>5.0000000000000001E-4</v>
      </c>
      <c r="P258" s="13" t="s">
        <v>184</v>
      </c>
      <c r="Q258" s="8">
        <v>135</v>
      </c>
      <c r="R258" s="13">
        <v>162</v>
      </c>
      <c r="S258" s="89">
        <f t="shared" si="148"/>
        <v>135</v>
      </c>
      <c r="T258" s="75">
        <f t="shared" si="149"/>
        <v>162</v>
      </c>
      <c r="U258" s="90">
        <f t="shared" si="150"/>
        <v>76.004999999999995</v>
      </c>
      <c r="V258" s="82">
        <f t="shared" si="151"/>
        <v>923.4</v>
      </c>
      <c r="W258" s="8">
        <v>4975</v>
      </c>
      <c r="X258" s="8">
        <v>65</v>
      </c>
      <c r="Y258" s="12">
        <v>2</v>
      </c>
      <c r="Z258" s="12">
        <v>21</v>
      </c>
      <c r="AA258" s="12">
        <v>28</v>
      </c>
      <c r="AB258" s="12">
        <v>62.3</v>
      </c>
      <c r="AC258" s="91">
        <f t="shared" si="125"/>
        <v>116</v>
      </c>
      <c r="AD258" s="75">
        <f t="shared" si="126"/>
        <v>4859</v>
      </c>
      <c r="AE258" s="88">
        <f t="shared" si="119"/>
        <v>0.8721949509116409</v>
      </c>
      <c r="AF258" s="92">
        <f t="shared" si="120"/>
        <v>1.3065326633165829E-2</v>
      </c>
      <c r="AG258" s="93">
        <f t="shared" si="121"/>
        <v>4.0201005025125629E-4</v>
      </c>
      <c r="AH258" s="93">
        <f t="shared" si="122"/>
        <v>4.2211055276381911E-3</v>
      </c>
      <c r="AI258" s="78">
        <f t="shared" si="123"/>
        <v>5.6281407035175882E-3</v>
      </c>
      <c r="AJ258" s="92">
        <f t="shared" si="127"/>
        <v>2.3316582914572864E-2</v>
      </c>
      <c r="AK258" s="78">
        <f t="shared" si="128"/>
        <v>0.97668341708542716</v>
      </c>
      <c r="AL258" s="11"/>
      <c r="AM258" s="14"/>
      <c r="AN258" s="11"/>
      <c r="AO258" s="15"/>
      <c r="AP258" s="11">
        <v>35896</v>
      </c>
      <c r="AQ258" s="11">
        <v>35977</v>
      </c>
      <c r="AR258" s="11">
        <v>36049</v>
      </c>
      <c r="AS258" s="75">
        <f t="shared" si="137"/>
        <v>1530</v>
      </c>
      <c r="AT258" s="75">
        <f t="shared" ca="1" si="138"/>
        <v>2150</v>
      </c>
      <c r="AU258" s="75">
        <f t="shared" si="139"/>
        <v>1.5309108919807286</v>
      </c>
      <c r="AV258" s="75">
        <f t="shared" ca="1" si="140"/>
        <v>343.28596519239977</v>
      </c>
      <c r="AW258" s="169">
        <v>0.22916666666666666</v>
      </c>
      <c r="AX258" s="169">
        <v>0.85416666666666663</v>
      </c>
      <c r="AY258" s="75">
        <f t="shared" si="141"/>
        <v>15</v>
      </c>
      <c r="AZ258" s="169">
        <v>0.22916666666666666</v>
      </c>
      <c r="BA258" s="169">
        <v>0.39583333333333331</v>
      </c>
      <c r="BB258" s="75">
        <f t="shared" si="142"/>
        <v>4</v>
      </c>
      <c r="BC258" s="11" t="s">
        <v>198</v>
      </c>
      <c r="BH258" s="52"/>
      <c r="BI258" s="52"/>
      <c r="BJ258" s="52"/>
      <c r="BK258" s="52"/>
      <c r="BL258" s="52"/>
      <c r="BM258" s="52"/>
      <c r="BQ258" s="27"/>
      <c r="BR258" s="27"/>
      <c r="BS258" s="27"/>
      <c r="BT258" s="27"/>
      <c r="BU258" s="27"/>
      <c r="BV258" s="27"/>
      <c r="BW258" s="54"/>
      <c r="BX258" s="26"/>
      <c r="BY258" s="54"/>
      <c r="BZ258" s="26"/>
      <c r="CA258" s="26"/>
      <c r="CB258" s="26"/>
    </row>
    <row r="259" spans="1:80" ht="17.45" customHeight="1">
      <c r="A259" s="94">
        <f t="shared" si="143"/>
        <v>36.4</v>
      </c>
      <c r="B259" s="179">
        <f t="shared" si="124"/>
        <v>46000</v>
      </c>
      <c r="C259" s="8"/>
      <c r="D259" s="11"/>
      <c r="E259" s="12"/>
      <c r="F259" s="11">
        <v>8</v>
      </c>
      <c r="G259" s="74">
        <f t="shared" si="154"/>
        <v>563</v>
      </c>
      <c r="H259" s="75">
        <f t="shared" si="154"/>
        <v>5692</v>
      </c>
      <c r="I259" s="88">
        <f t="shared" si="130"/>
        <v>0</v>
      </c>
      <c r="J259" s="78">
        <f t="shared" si="131"/>
        <v>0</v>
      </c>
      <c r="K259" s="78">
        <f t="shared" si="132"/>
        <v>0</v>
      </c>
      <c r="L259" s="78">
        <f t="shared" si="133"/>
        <v>1.4035087719298245E-3</v>
      </c>
      <c r="M259" s="78">
        <f t="shared" ca="1" si="134"/>
        <v>0.23199999999999993</v>
      </c>
      <c r="N259" s="78">
        <f t="shared" ca="1" si="135"/>
        <v>8.1153907116817275E-2</v>
      </c>
      <c r="O259" s="78">
        <f t="shared" si="136"/>
        <v>5.0000000000000001E-4</v>
      </c>
      <c r="P259" s="13" t="s">
        <v>184</v>
      </c>
      <c r="Q259" s="8">
        <v>135</v>
      </c>
      <c r="R259" s="13">
        <v>162</v>
      </c>
      <c r="S259" s="89">
        <f t="shared" si="148"/>
        <v>135</v>
      </c>
      <c r="T259" s="75">
        <f t="shared" si="149"/>
        <v>162</v>
      </c>
      <c r="U259" s="90">
        <f t="shared" si="150"/>
        <v>76.004999999999995</v>
      </c>
      <c r="V259" s="82">
        <f t="shared" si="151"/>
        <v>922.10400000000004</v>
      </c>
      <c r="W259" s="8">
        <v>4873</v>
      </c>
      <c r="X259" s="8">
        <v>59</v>
      </c>
      <c r="Y259" s="12">
        <v>1</v>
      </c>
      <c r="Z259" s="12">
        <v>16</v>
      </c>
      <c r="AA259" s="12">
        <v>17</v>
      </c>
      <c r="AB259" s="12">
        <v>62</v>
      </c>
      <c r="AC259" s="91">
        <f t="shared" si="125"/>
        <v>93</v>
      </c>
      <c r="AD259" s="75">
        <f t="shared" si="126"/>
        <v>4780</v>
      </c>
      <c r="AE259" s="88">
        <f t="shared" si="119"/>
        <v>0.8549122807017544</v>
      </c>
      <c r="AF259" s="92">
        <f t="shared" si="120"/>
        <v>1.2107531294890211E-2</v>
      </c>
      <c r="AG259" s="93">
        <f t="shared" si="121"/>
        <v>2.0521239482864764E-4</v>
      </c>
      <c r="AH259" s="93">
        <f t="shared" si="122"/>
        <v>3.2833983172583622E-3</v>
      </c>
      <c r="AI259" s="78">
        <f t="shared" si="123"/>
        <v>3.4886107120870101E-3</v>
      </c>
      <c r="AJ259" s="92">
        <f t="shared" si="127"/>
        <v>1.9084752719064232E-2</v>
      </c>
      <c r="AK259" s="78">
        <f t="shared" si="128"/>
        <v>0.98091524728093582</v>
      </c>
      <c r="AL259" s="11"/>
      <c r="AM259" s="14"/>
      <c r="AN259" s="11"/>
      <c r="AO259" s="15"/>
      <c r="AP259" s="11">
        <v>36111</v>
      </c>
      <c r="AQ259" s="11">
        <v>36185</v>
      </c>
      <c r="AR259" s="11">
        <v>36273</v>
      </c>
      <c r="AS259" s="75">
        <f t="shared" si="137"/>
        <v>1620</v>
      </c>
      <c r="AT259" s="75">
        <f t="shared" ca="1" si="138"/>
        <v>2260</v>
      </c>
      <c r="AU259" s="75">
        <f t="shared" si="139"/>
        <v>1.6230692239023994</v>
      </c>
      <c r="AV259" s="75">
        <f t="shared" ca="1" si="140"/>
        <v>361.31095123900883</v>
      </c>
      <c r="AW259" s="169">
        <v>0.22916666666666666</v>
      </c>
      <c r="AX259" s="169">
        <v>0.85416666666666663</v>
      </c>
      <c r="AY259" s="75">
        <f t="shared" si="141"/>
        <v>15</v>
      </c>
      <c r="AZ259" s="169">
        <v>0.22916666666666666</v>
      </c>
      <c r="BA259" s="169">
        <v>0.39583333333333331</v>
      </c>
      <c r="BB259" s="75">
        <f t="shared" si="142"/>
        <v>4</v>
      </c>
      <c r="BC259" s="11" t="s">
        <v>199</v>
      </c>
      <c r="BH259" s="52"/>
      <c r="BI259" s="52"/>
      <c r="BJ259" s="52"/>
      <c r="BK259" s="52"/>
      <c r="BL259" s="52"/>
      <c r="BM259" s="52"/>
      <c r="BQ259" s="27"/>
      <c r="BR259" s="27"/>
      <c r="BS259" s="27"/>
      <c r="BT259" s="27"/>
      <c r="BU259" s="27"/>
      <c r="BV259" s="27"/>
      <c r="BW259" s="54"/>
      <c r="BX259" s="26"/>
      <c r="BY259" s="54"/>
      <c r="BZ259" s="26"/>
      <c r="CA259" s="26"/>
      <c r="CB259" s="26"/>
    </row>
    <row r="260" spans="1:80" ht="17.45" customHeight="1">
      <c r="A260" s="86">
        <f t="shared" si="143"/>
        <v>36.5</v>
      </c>
      <c r="B260" s="179">
        <f t="shared" si="124"/>
        <v>46001</v>
      </c>
      <c r="C260" s="8"/>
      <c r="D260" s="11"/>
      <c r="E260" s="12">
        <v>1</v>
      </c>
      <c r="F260" s="11">
        <v>5</v>
      </c>
      <c r="G260" s="74">
        <f t="shared" si="154"/>
        <v>562</v>
      </c>
      <c r="H260" s="75">
        <f t="shared" si="154"/>
        <v>5687</v>
      </c>
      <c r="I260" s="88">
        <f t="shared" si="130"/>
        <v>0</v>
      </c>
      <c r="J260" s="78">
        <f t="shared" si="131"/>
        <v>1.7761989342806395E-3</v>
      </c>
      <c r="K260" s="78">
        <f t="shared" si="132"/>
        <v>0</v>
      </c>
      <c r="L260" s="78">
        <f t="shared" si="133"/>
        <v>8.7842586085734359E-4</v>
      </c>
      <c r="M260" s="78">
        <f t="shared" ca="1" si="134"/>
        <v>0.23314285714285707</v>
      </c>
      <c r="N260" s="78">
        <f t="shared" ca="1" si="135"/>
        <v>8.1946425741004955E-2</v>
      </c>
      <c r="O260" s="78">
        <f t="shared" si="136"/>
        <v>5.0000000000000001E-4</v>
      </c>
      <c r="P260" s="13" t="s">
        <v>184</v>
      </c>
      <c r="Q260" s="8">
        <v>135</v>
      </c>
      <c r="R260" s="13">
        <v>162</v>
      </c>
      <c r="S260" s="89">
        <f t="shared" si="148"/>
        <v>135</v>
      </c>
      <c r="T260" s="75">
        <f t="shared" si="149"/>
        <v>162</v>
      </c>
      <c r="U260" s="90">
        <f t="shared" si="150"/>
        <v>75.87</v>
      </c>
      <c r="V260" s="82">
        <f t="shared" si="151"/>
        <v>921.29399999999998</v>
      </c>
      <c r="W260" s="8">
        <v>4917</v>
      </c>
      <c r="X260" s="8">
        <v>69</v>
      </c>
      <c r="Y260" s="12">
        <v>3</v>
      </c>
      <c r="Z260" s="12">
        <v>11</v>
      </c>
      <c r="AA260" s="12">
        <v>16</v>
      </c>
      <c r="AB260" s="12">
        <v>62</v>
      </c>
      <c r="AC260" s="91">
        <f t="shared" si="125"/>
        <v>99</v>
      </c>
      <c r="AD260" s="75">
        <f t="shared" si="126"/>
        <v>4818</v>
      </c>
      <c r="AE260" s="88">
        <f t="shared" si="119"/>
        <v>0.86384399156711178</v>
      </c>
      <c r="AF260" s="92">
        <f t="shared" si="120"/>
        <v>1.4032946918852958E-2</v>
      </c>
      <c r="AG260" s="93">
        <f t="shared" si="121"/>
        <v>6.1012812690665037E-4</v>
      </c>
      <c r="AH260" s="93">
        <f t="shared" si="122"/>
        <v>2.2371364653243847E-3</v>
      </c>
      <c r="AI260" s="78">
        <f t="shared" si="123"/>
        <v>3.2540166768354689E-3</v>
      </c>
      <c r="AJ260" s="92">
        <f t="shared" si="127"/>
        <v>2.0134228187919462E-2</v>
      </c>
      <c r="AK260" s="78">
        <f t="shared" si="128"/>
        <v>0.97986577181208057</v>
      </c>
      <c r="AL260" s="11"/>
      <c r="AM260" s="14"/>
      <c r="AN260" s="11"/>
      <c r="AO260" s="15"/>
      <c r="AP260" s="11">
        <v>36337</v>
      </c>
      <c r="AQ260" s="11">
        <v>36432</v>
      </c>
      <c r="AR260" s="11">
        <v>36517</v>
      </c>
      <c r="AS260" s="75">
        <f t="shared" si="137"/>
        <v>1800</v>
      </c>
      <c r="AT260" s="75">
        <f t="shared" ca="1" si="138"/>
        <v>2380</v>
      </c>
      <c r="AU260" s="75">
        <f t="shared" si="139"/>
        <v>1.8051193183869454</v>
      </c>
      <c r="AV260" s="75">
        <f t="shared" ca="1" si="140"/>
        <v>380.86093775003997</v>
      </c>
      <c r="AW260" s="169">
        <v>0.22916666666666666</v>
      </c>
      <c r="AX260" s="169">
        <v>0.85416666666666663</v>
      </c>
      <c r="AY260" s="75">
        <f t="shared" si="141"/>
        <v>15</v>
      </c>
      <c r="AZ260" s="169">
        <v>0.22916666666666666</v>
      </c>
      <c r="BA260" s="169">
        <v>0.39583333333333331</v>
      </c>
      <c r="BB260" s="75">
        <f t="shared" si="142"/>
        <v>4</v>
      </c>
      <c r="BC260" s="11" t="s">
        <v>191</v>
      </c>
      <c r="BH260" s="52"/>
      <c r="BI260" s="52"/>
      <c r="BJ260" s="52"/>
      <c r="BK260" s="52"/>
      <c r="BL260" s="52"/>
      <c r="BM260" s="52"/>
      <c r="BQ260" s="27"/>
      <c r="BR260" s="27"/>
      <c r="BS260" s="27"/>
      <c r="BT260" s="27"/>
      <c r="BU260" s="27"/>
      <c r="BV260" s="27"/>
      <c r="BW260" s="54"/>
      <c r="BX260" s="26"/>
      <c r="BY260" s="54"/>
      <c r="BZ260" s="26"/>
      <c r="CA260" s="26"/>
      <c r="CB260" s="26"/>
    </row>
    <row r="261" spans="1:80" ht="17.45" customHeight="1">
      <c r="A261" s="94">
        <f t="shared" si="143"/>
        <v>36.6</v>
      </c>
      <c r="B261" s="179">
        <f t="shared" si="124"/>
        <v>46002</v>
      </c>
      <c r="C261" s="8"/>
      <c r="D261" s="11"/>
      <c r="E261" s="12">
        <v>1</v>
      </c>
      <c r="F261" s="11">
        <v>3</v>
      </c>
      <c r="G261" s="74">
        <f t="shared" si="154"/>
        <v>561</v>
      </c>
      <c r="H261" s="75">
        <f t="shared" si="154"/>
        <v>5684</v>
      </c>
      <c r="I261" s="88">
        <f t="shared" si="130"/>
        <v>0</v>
      </c>
      <c r="J261" s="78">
        <f t="shared" si="131"/>
        <v>1.7793594306049821E-3</v>
      </c>
      <c r="K261" s="78">
        <f t="shared" si="132"/>
        <v>0</v>
      </c>
      <c r="L261" s="78">
        <f t="shared" si="133"/>
        <v>5.2751890276068222E-4</v>
      </c>
      <c r="M261" s="78">
        <f t="shared" ca="1" si="134"/>
        <v>0.23428571428571421</v>
      </c>
      <c r="N261" s="78">
        <f t="shared" ca="1" si="135"/>
        <v>8.2421936915517552E-2</v>
      </c>
      <c r="O261" s="78">
        <f t="shared" si="136"/>
        <v>5.0000000000000001E-4</v>
      </c>
      <c r="P261" s="13" t="s">
        <v>184</v>
      </c>
      <c r="Q261" s="8">
        <v>135</v>
      </c>
      <c r="R261" s="13">
        <v>162</v>
      </c>
      <c r="S261" s="89">
        <f t="shared" si="148"/>
        <v>135</v>
      </c>
      <c r="T261" s="75">
        <f t="shared" si="149"/>
        <v>162</v>
      </c>
      <c r="U261" s="90">
        <f t="shared" si="150"/>
        <v>75.734999999999999</v>
      </c>
      <c r="V261" s="82">
        <f t="shared" si="151"/>
        <v>920.80799999999999</v>
      </c>
      <c r="W261" s="8">
        <v>4858</v>
      </c>
      <c r="X261" s="8">
        <v>70</v>
      </c>
      <c r="Y261" s="12">
        <v>4</v>
      </c>
      <c r="Z261" s="12">
        <v>16</v>
      </c>
      <c r="AA261" s="12">
        <v>24</v>
      </c>
      <c r="AB261" s="12">
        <v>62</v>
      </c>
      <c r="AC261" s="91">
        <f t="shared" si="125"/>
        <v>114</v>
      </c>
      <c r="AD261" s="75">
        <f t="shared" si="126"/>
        <v>4744</v>
      </c>
      <c r="AE261" s="88">
        <f t="shared" ref="AE261:AE324" si="155">IFERROR(W261/H260,0)</f>
        <v>0.85422894320379816</v>
      </c>
      <c r="AF261" s="92">
        <f t="shared" ref="AF261:AF324" si="156">IFERROR(X261/$W261,0)</f>
        <v>1.4409221902017291E-2</v>
      </c>
      <c r="AG261" s="93">
        <f t="shared" ref="AG261:AG324" si="157">IFERROR(Y261/$W261,0)</f>
        <v>8.2338410868670235E-4</v>
      </c>
      <c r="AH261" s="93">
        <f t="shared" ref="AH261:AH324" si="158">IFERROR(Z261/$W261,0)</f>
        <v>3.2935364347468094E-3</v>
      </c>
      <c r="AI261" s="78">
        <f t="shared" ref="AI261:AI324" si="159">IFERROR(AA261/$W261,0)</f>
        <v>4.9403046521202141E-3</v>
      </c>
      <c r="AJ261" s="92">
        <f t="shared" si="127"/>
        <v>2.3466447097571015E-2</v>
      </c>
      <c r="AK261" s="78">
        <f t="shared" si="128"/>
        <v>0.97653355290242894</v>
      </c>
      <c r="AL261" s="11"/>
      <c r="AM261" s="14"/>
      <c r="AN261" s="11"/>
      <c r="AO261" s="15"/>
      <c r="AP261" s="11">
        <v>36575</v>
      </c>
      <c r="AQ261" s="11">
        <v>36652</v>
      </c>
      <c r="AR261" s="11">
        <v>36787</v>
      </c>
      <c r="AS261" s="75">
        <f t="shared" si="137"/>
        <v>2120</v>
      </c>
      <c r="AT261" s="75">
        <f t="shared" ca="1" si="138"/>
        <v>3300</v>
      </c>
      <c r="AU261" s="75">
        <f t="shared" si="139"/>
        <v>2.127354263689575</v>
      </c>
      <c r="AV261" s="75">
        <f t="shared" ca="1" si="140"/>
        <v>528.42273819055242</v>
      </c>
      <c r="AW261" s="169">
        <v>0.22916666666666666</v>
      </c>
      <c r="AX261" s="169">
        <v>0.85416666666666663</v>
      </c>
      <c r="AY261" s="75">
        <f t="shared" si="141"/>
        <v>15</v>
      </c>
      <c r="AZ261" s="169">
        <v>0.22916666666666666</v>
      </c>
      <c r="BA261" s="169">
        <v>0.39583333333333331</v>
      </c>
      <c r="BB261" s="75">
        <f t="shared" si="142"/>
        <v>4</v>
      </c>
      <c r="BC261" s="11" t="s">
        <v>191</v>
      </c>
      <c r="BH261" s="52"/>
      <c r="BI261" s="52"/>
      <c r="BJ261" s="52"/>
      <c r="BK261" s="52"/>
      <c r="BL261" s="52"/>
      <c r="BM261" s="52"/>
      <c r="BQ261" s="27"/>
      <c r="BR261" s="27"/>
      <c r="BS261" s="27"/>
      <c r="BT261" s="27"/>
      <c r="BU261" s="27"/>
      <c r="BV261" s="27"/>
      <c r="BW261" s="54"/>
      <c r="BX261" s="26"/>
      <c r="BY261" s="54"/>
      <c r="BZ261" s="26"/>
      <c r="CA261" s="26"/>
      <c r="CB261" s="26"/>
    </row>
    <row r="262" spans="1:80" ht="17.45" customHeight="1" thickBot="1">
      <c r="A262" s="86">
        <f t="shared" si="143"/>
        <v>36.700000000000003</v>
      </c>
      <c r="B262" s="180">
        <f t="shared" si="124"/>
        <v>46003</v>
      </c>
      <c r="C262" s="16"/>
      <c r="D262" s="17"/>
      <c r="E262" s="18"/>
      <c r="F262" s="17">
        <v>5</v>
      </c>
      <c r="G262" s="96">
        <f t="shared" si="154"/>
        <v>561</v>
      </c>
      <c r="H262" s="97">
        <f t="shared" si="154"/>
        <v>5679</v>
      </c>
      <c r="I262" s="98">
        <f t="shared" si="130"/>
        <v>0</v>
      </c>
      <c r="J262" s="99">
        <f t="shared" si="131"/>
        <v>0</v>
      </c>
      <c r="K262" s="99">
        <f t="shared" si="132"/>
        <v>0</v>
      </c>
      <c r="L262" s="99">
        <f t="shared" si="133"/>
        <v>8.7966220971147076E-4</v>
      </c>
      <c r="M262" s="99">
        <f t="shared" ca="1" si="134"/>
        <v>0.23428571428571421</v>
      </c>
      <c r="N262" s="99">
        <f t="shared" ca="1" si="135"/>
        <v>8.3214455539705218E-2</v>
      </c>
      <c r="O262" s="99">
        <f t="shared" si="136"/>
        <v>5.0000000000000001E-4</v>
      </c>
      <c r="P262" s="19" t="s">
        <v>184</v>
      </c>
      <c r="Q262" s="16">
        <v>135</v>
      </c>
      <c r="R262" s="19">
        <v>162</v>
      </c>
      <c r="S262" s="89">
        <f t="shared" si="148"/>
        <v>135</v>
      </c>
      <c r="T262" s="75">
        <f t="shared" si="149"/>
        <v>162</v>
      </c>
      <c r="U262" s="100">
        <f t="shared" si="150"/>
        <v>75.734999999999999</v>
      </c>
      <c r="V262" s="101">
        <f t="shared" si="151"/>
        <v>919.99800000000005</v>
      </c>
      <c r="W262" s="16">
        <v>4817</v>
      </c>
      <c r="X262" s="8">
        <v>52</v>
      </c>
      <c r="Y262" s="12"/>
      <c r="Z262" s="12">
        <v>14</v>
      </c>
      <c r="AA262" s="12">
        <v>16</v>
      </c>
      <c r="AB262" s="12">
        <v>62.3</v>
      </c>
      <c r="AC262" s="102">
        <f t="shared" si="125"/>
        <v>82</v>
      </c>
      <c r="AD262" s="97">
        <f t="shared" si="126"/>
        <v>4735</v>
      </c>
      <c r="AE262" s="98">
        <f t="shared" si="155"/>
        <v>0.847466572836031</v>
      </c>
      <c r="AF262" s="103">
        <f t="shared" si="156"/>
        <v>1.0795100685073698E-2</v>
      </c>
      <c r="AG262" s="104">
        <f t="shared" si="157"/>
        <v>0</v>
      </c>
      <c r="AH262" s="104">
        <f t="shared" si="158"/>
        <v>2.9063732613659955E-3</v>
      </c>
      <c r="AI262" s="99">
        <f t="shared" si="159"/>
        <v>3.3215694415611378E-3</v>
      </c>
      <c r="AJ262" s="103">
        <f t="shared" si="127"/>
        <v>1.7023043388000831E-2</v>
      </c>
      <c r="AK262" s="99">
        <f t="shared" si="128"/>
        <v>0.98297695661199913</v>
      </c>
      <c r="AL262" s="17"/>
      <c r="AM262" s="20"/>
      <c r="AN262" s="17"/>
      <c r="AO262" s="21"/>
      <c r="AP262" s="17">
        <v>36905</v>
      </c>
      <c r="AQ262" s="17">
        <v>37021</v>
      </c>
      <c r="AR262" s="17">
        <v>37102</v>
      </c>
      <c r="AS262" s="97">
        <f t="shared" si="137"/>
        <v>1970</v>
      </c>
      <c r="AT262" s="97">
        <f t="shared" ca="1" si="138"/>
        <v>2920</v>
      </c>
      <c r="AU262" s="97">
        <f t="shared" si="139"/>
        <v>1.9784420120654833</v>
      </c>
      <c r="AV262" s="97">
        <f t="shared" ca="1" si="140"/>
        <v>467.94871794871796</v>
      </c>
      <c r="AW262" s="167">
        <v>0.22916666666666666</v>
      </c>
      <c r="AX262" s="167">
        <v>0.85416666666666663</v>
      </c>
      <c r="AY262" s="97">
        <f t="shared" si="141"/>
        <v>15</v>
      </c>
      <c r="AZ262" s="167">
        <v>0.22916666666666666</v>
      </c>
      <c r="BA262" s="167">
        <v>0.39583333333333331</v>
      </c>
      <c r="BB262" s="97">
        <f t="shared" si="142"/>
        <v>4</v>
      </c>
      <c r="BC262" s="17" t="s">
        <v>191</v>
      </c>
      <c r="BH262" s="52"/>
      <c r="BI262" s="52"/>
      <c r="BJ262" s="52"/>
      <c r="BK262" s="52"/>
      <c r="BL262" s="52"/>
      <c r="BM262" s="52"/>
      <c r="BQ262" s="27"/>
      <c r="BR262" s="27"/>
      <c r="BS262" s="27"/>
      <c r="BT262" s="27"/>
      <c r="BU262" s="27"/>
      <c r="BV262" s="27"/>
      <c r="BW262" s="54"/>
      <c r="BX262" s="26"/>
      <c r="BY262" s="54"/>
      <c r="BZ262" s="26"/>
      <c r="CA262" s="26"/>
      <c r="CB262" s="26"/>
    </row>
    <row r="263" spans="1:80" ht="17.45" customHeight="1" thickTop="1">
      <c r="A263" s="71">
        <f>A256+1</f>
        <v>37.1</v>
      </c>
      <c r="B263" s="178">
        <f>B262+1</f>
        <v>46004</v>
      </c>
      <c r="C263" s="4"/>
      <c r="D263" s="5"/>
      <c r="E263" s="6"/>
      <c r="F263" s="5">
        <v>2</v>
      </c>
      <c r="G263" s="74">
        <f t="shared" si="154"/>
        <v>561</v>
      </c>
      <c r="H263" s="75">
        <f t="shared" si="154"/>
        <v>5677</v>
      </c>
      <c r="I263" s="76">
        <f t="shared" si="130"/>
        <v>0</v>
      </c>
      <c r="J263" s="77">
        <f t="shared" si="131"/>
        <v>0</v>
      </c>
      <c r="K263" s="77">
        <f t="shared" si="132"/>
        <v>0</v>
      </c>
      <c r="L263" s="77">
        <f t="shared" si="133"/>
        <v>3.5217467864060575E-4</v>
      </c>
      <c r="M263" s="78">
        <f t="shared" ca="1" si="134"/>
        <v>0.23428571428571421</v>
      </c>
      <c r="N263" s="78">
        <f t="shared" ca="1" si="135"/>
        <v>8.3531462989380287E-2</v>
      </c>
      <c r="O263" s="78">
        <f t="shared" si="136"/>
        <v>5.0000000000000001E-4</v>
      </c>
      <c r="P263" s="13" t="s">
        <v>184</v>
      </c>
      <c r="Q263" s="8">
        <v>135</v>
      </c>
      <c r="R263" s="13">
        <v>162</v>
      </c>
      <c r="S263" s="79">
        <f t="shared" si="148"/>
        <v>135</v>
      </c>
      <c r="T263" s="80">
        <f t="shared" si="149"/>
        <v>162</v>
      </c>
      <c r="U263" s="90">
        <f t="shared" si="150"/>
        <v>75.734999999999999</v>
      </c>
      <c r="V263" s="82">
        <f t="shared" si="151"/>
        <v>919.67399999999998</v>
      </c>
      <c r="W263" s="4">
        <v>4860</v>
      </c>
      <c r="X263" s="4">
        <v>71</v>
      </c>
      <c r="Y263" s="6"/>
      <c r="Z263" s="6">
        <v>16</v>
      </c>
      <c r="AA263" s="6">
        <v>23</v>
      </c>
      <c r="AB263" s="6">
        <v>62.3</v>
      </c>
      <c r="AC263" s="83">
        <f t="shared" si="125"/>
        <v>110</v>
      </c>
      <c r="AD263" s="80">
        <f t="shared" si="126"/>
        <v>4750</v>
      </c>
      <c r="AE263" s="76">
        <f t="shared" si="155"/>
        <v>0.85578446909667194</v>
      </c>
      <c r="AF263" s="84">
        <f t="shared" si="156"/>
        <v>1.4609053497942387E-2</v>
      </c>
      <c r="AG263" s="85">
        <f t="shared" si="157"/>
        <v>0</v>
      </c>
      <c r="AH263" s="85">
        <f t="shared" si="158"/>
        <v>3.2921810699588477E-3</v>
      </c>
      <c r="AI263" s="77">
        <f t="shared" si="159"/>
        <v>4.7325102880658434E-3</v>
      </c>
      <c r="AJ263" s="84">
        <f t="shared" si="127"/>
        <v>2.2633744855967079E-2</v>
      </c>
      <c r="AK263" s="77">
        <f t="shared" si="128"/>
        <v>0.97736625514403297</v>
      </c>
      <c r="AL263" s="5"/>
      <c r="AM263" s="9"/>
      <c r="AN263" s="5"/>
      <c r="AO263" s="10"/>
      <c r="AP263" s="5">
        <v>37197</v>
      </c>
      <c r="AQ263" s="5">
        <v>37300</v>
      </c>
      <c r="AR263" s="5">
        <v>37398</v>
      </c>
      <c r="AS263" s="80">
        <f t="shared" si="137"/>
        <v>2009.9999999999998</v>
      </c>
      <c r="AT263" s="80">
        <f t="shared" ca="1" si="138"/>
        <v>2910</v>
      </c>
      <c r="AU263" s="80">
        <f t="shared" si="139"/>
        <v>2.0192704707311262</v>
      </c>
      <c r="AV263" s="80">
        <f t="shared" ca="1" si="140"/>
        <v>466.4956716896441</v>
      </c>
      <c r="AW263" s="165">
        <v>0.22916666666666666</v>
      </c>
      <c r="AX263" s="165">
        <v>0.85416666666666663</v>
      </c>
      <c r="AY263" s="80">
        <f t="shared" si="141"/>
        <v>15</v>
      </c>
      <c r="AZ263" s="165">
        <v>0.22916666666666666</v>
      </c>
      <c r="BA263" s="165">
        <v>0.39583333333333331</v>
      </c>
      <c r="BB263" s="80">
        <f t="shared" si="142"/>
        <v>4</v>
      </c>
      <c r="BC263" s="5" t="s">
        <v>191</v>
      </c>
      <c r="BH263" s="52"/>
      <c r="BI263" s="52"/>
      <c r="BJ263" s="52"/>
      <c r="BK263" s="52"/>
      <c r="BL263" s="52"/>
      <c r="BM263" s="52"/>
      <c r="BQ263" s="27"/>
      <c r="BR263" s="27"/>
      <c r="BS263" s="27"/>
      <c r="BT263" s="27"/>
      <c r="BU263" s="27"/>
      <c r="BV263" s="27"/>
      <c r="BW263" s="54"/>
      <c r="BX263" s="26"/>
      <c r="BY263" s="54"/>
      <c r="BZ263" s="26"/>
      <c r="CA263" s="26"/>
      <c r="CB263" s="26"/>
    </row>
    <row r="264" spans="1:80" ht="17.45" customHeight="1">
      <c r="A264" s="86">
        <f t="shared" si="143"/>
        <v>37.200000000000003</v>
      </c>
      <c r="B264" s="179">
        <f t="shared" si="124"/>
        <v>46005</v>
      </c>
      <c r="C264" s="8"/>
      <c r="D264" s="11"/>
      <c r="E264" s="12">
        <v>1</v>
      </c>
      <c r="F264" s="11">
        <v>2</v>
      </c>
      <c r="G264" s="74">
        <f t="shared" si="154"/>
        <v>560</v>
      </c>
      <c r="H264" s="75">
        <f t="shared" si="154"/>
        <v>5675</v>
      </c>
      <c r="I264" s="88">
        <f t="shared" si="130"/>
        <v>0</v>
      </c>
      <c r="J264" s="78">
        <f t="shared" si="131"/>
        <v>1.7825311942959001E-3</v>
      </c>
      <c r="K264" s="78">
        <f t="shared" si="132"/>
        <v>0</v>
      </c>
      <c r="L264" s="78">
        <f t="shared" si="133"/>
        <v>3.5229874933943986E-4</v>
      </c>
      <c r="M264" s="78">
        <f t="shared" ca="1" si="134"/>
        <v>0.23542857142857138</v>
      </c>
      <c r="N264" s="78">
        <f t="shared" ca="1" si="135"/>
        <v>8.3848470439055356E-2</v>
      </c>
      <c r="O264" s="78">
        <f t="shared" si="136"/>
        <v>5.0000000000000001E-4</v>
      </c>
      <c r="P264" s="13" t="s">
        <v>184</v>
      </c>
      <c r="Q264" s="8">
        <v>135</v>
      </c>
      <c r="R264" s="13">
        <v>162</v>
      </c>
      <c r="S264" s="89">
        <f t="shared" si="148"/>
        <v>135</v>
      </c>
      <c r="T264" s="75">
        <f t="shared" si="149"/>
        <v>162</v>
      </c>
      <c r="U264" s="90">
        <f t="shared" si="150"/>
        <v>75.599999999999994</v>
      </c>
      <c r="V264" s="82">
        <f t="shared" si="151"/>
        <v>919.35</v>
      </c>
      <c r="W264" s="8">
        <v>4823</v>
      </c>
      <c r="X264" s="8">
        <v>68</v>
      </c>
      <c r="Y264" s="12">
        <v>4</v>
      </c>
      <c r="Z264" s="12">
        <v>13</v>
      </c>
      <c r="AA264" s="12">
        <v>28</v>
      </c>
      <c r="AB264" s="12">
        <v>63</v>
      </c>
      <c r="AC264" s="91">
        <f t="shared" si="125"/>
        <v>113</v>
      </c>
      <c r="AD264" s="75">
        <f t="shared" si="126"/>
        <v>4710</v>
      </c>
      <c r="AE264" s="88">
        <f t="shared" si="155"/>
        <v>0.84956843403205917</v>
      </c>
      <c r="AF264" s="92">
        <f t="shared" si="156"/>
        <v>1.409910843873108E-2</v>
      </c>
      <c r="AG264" s="93">
        <f t="shared" si="157"/>
        <v>8.2935931992535769E-4</v>
      </c>
      <c r="AH264" s="93">
        <f t="shared" si="158"/>
        <v>2.6954177897574125E-3</v>
      </c>
      <c r="AI264" s="78">
        <f t="shared" si="159"/>
        <v>5.8055152394775036E-3</v>
      </c>
      <c r="AJ264" s="92">
        <f t="shared" si="127"/>
        <v>2.3429400787891352E-2</v>
      </c>
      <c r="AK264" s="78">
        <f t="shared" si="128"/>
        <v>0.97657059921210865</v>
      </c>
      <c r="AL264" s="11"/>
      <c r="AM264" s="14"/>
      <c r="AN264" s="11"/>
      <c r="AO264" s="15"/>
      <c r="AP264" s="11">
        <v>37488</v>
      </c>
      <c r="AQ264" s="11">
        <v>37584</v>
      </c>
      <c r="AR264" s="11">
        <v>37682</v>
      </c>
      <c r="AS264" s="75">
        <f t="shared" si="137"/>
        <v>1940</v>
      </c>
      <c r="AT264" s="75">
        <f t="shared" ca="1" si="138"/>
        <v>2870</v>
      </c>
      <c r="AU264" s="75">
        <f t="shared" si="139"/>
        <v>1.949846725966129</v>
      </c>
      <c r="AV264" s="75">
        <f t="shared" ca="1" si="140"/>
        <v>460.30473135525261</v>
      </c>
      <c r="AW264" s="169">
        <v>0.22916666666666666</v>
      </c>
      <c r="AX264" s="169">
        <v>0.85416666666666663</v>
      </c>
      <c r="AY264" s="75">
        <f t="shared" si="141"/>
        <v>15</v>
      </c>
      <c r="AZ264" s="169">
        <v>0.22916666666666666</v>
      </c>
      <c r="BA264" s="169">
        <v>0.39583333333333331</v>
      </c>
      <c r="BB264" s="75">
        <f t="shared" si="142"/>
        <v>4</v>
      </c>
      <c r="BC264" s="11" t="s">
        <v>191</v>
      </c>
      <c r="BH264" s="52"/>
      <c r="BI264" s="52"/>
      <c r="BJ264" s="52"/>
      <c r="BK264" s="52"/>
      <c r="BL264" s="52"/>
      <c r="BM264" s="52"/>
      <c r="BQ264" s="27"/>
      <c r="BR264" s="27"/>
      <c r="BS264" s="27"/>
      <c r="BT264" s="27"/>
      <c r="BU264" s="27"/>
      <c r="BV264" s="27"/>
      <c r="BW264" s="54"/>
      <c r="BX264" s="26"/>
      <c r="BY264" s="54"/>
      <c r="BZ264" s="26"/>
      <c r="CA264" s="26"/>
      <c r="CB264" s="26"/>
    </row>
    <row r="265" spans="1:80" ht="17.45" customHeight="1">
      <c r="A265" s="94">
        <f t="shared" si="143"/>
        <v>37.299999999999997</v>
      </c>
      <c r="B265" s="179">
        <f t="shared" si="124"/>
        <v>46006</v>
      </c>
      <c r="C265" s="8"/>
      <c r="D265" s="11"/>
      <c r="E265" s="12">
        <v>1</v>
      </c>
      <c r="F265" s="11">
        <v>3</v>
      </c>
      <c r="G265" s="74">
        <f t="shared" si="154"/>
        <v>559</v>
      </c>
      <c r="H265" s="75">
        <f t="shared" si="154"/>
        <v>5672</v>
      </c>
      <c r="I265" s="88">
        <f t="shared" si="130"/>
        <v>0</v>
      </c>
      <c r="J265" s="78">
        <f t="shared" si="131"/>
        <v>1.7857142857142857E-3</v>
      </c>
      <c r="K265" s="78">
        <f t="shared" si="132"/>
        <v>0</v>
      </c>
      <c r="L265" s="78">
        <f t="shared" si="133"/>
        <v>5.2863436123348013E-4</v>
      </c>
      <c r="M265" s="78">
        <f t="shared" ca="1" si="134"/>
        <v>0.23657142857142852</v>
      </c>
      <c r="N265" s="78">
        <f t="shared" ca="1" si="135"/>
        <v>8.4323981613567953E-2</v>
      </c>
      <c r="O265" s="78">
        <f t="shared" si="136"/>
        <v>5.0000000000000001E-4</v>
      </c>
      <c r="P265" s="13" t="s">
        <v>184</v>
      </c>
      <c r="Q265" s="8">
        <v>135</v>
      </c>
      <c r="R265" s="13">
        <v>162</v>
      </c>
      <c r="S265" s="89">
        <f t="shared" si="148"/>
        <v>135</v>
      </c>
      <c r="T265" s="75">
        <f t="shared" si="149"/>
        <v>162</v>
      </c>
      <c r="U265" s="90">
        <f t="shared" si="150"/>
        <v>75.465000000000003</v>
      </c>
      <c r="V265" s="82">
        <f t="shared" si="151"/>
        <v>918.86400000000003</v>
      </c>
      <c r="W265" s="8">
        <v>4640</v>
      </c>
      <c r="X265" s="8">
        <v>48</v>
      </c>
      <c r="Y265" s="12">
        <v>7</v>
      </c>
      <c r="Z265" s="12">
        <v>12</v>
      </c>
      <c r="AA265" s="12">
        <v>24</v>
      </c>
      <c r="AB265" s="12">
        <v>62.6</v>
      </c>
      <c r="AC265" s="91">
        <f t="shared" si="125"/>
        <v>91</v>
      </c>
      <c r="AD265" s="75">
        <f t="shared" si="126"/>
        <v>4549</v>
      </c>
      <c r="AE265" s="88">
        <f t="shared" si="155"/>
        <v>0.8176211453744493</v>
      </c>
      <c r="AF265" s="92">
        <f t="shared" si="156"/>
        <v>1.0344827586206896E-2</v>
      </c>
      <c r="AG265" s="93">
        <f t="shared" si="157"/>
        <v>1.5086206896551724E-3</v>
      </c>
      <c r="AH265" s="93">
        <f t="shared" si="158"/>
        <v>2.5862068965517241E-3</v>
      </c>
      <c r="AI265" s="78">
        <f t="shared" si="159"/>
        <v>5.1724137931034482E-3</v>
      </c>
      <c r="AJ265" s="92">
        <f t="shared" si="127"/>
        <v>1.9612068965517242E-2</v>
      </c>
      <c r="AK265" s="78">
        <f t="shared" si="128"/>
        <v>0.98038793103448274</v>
      </c>
      <c r="AL265" s="11"/>
      <c r="AM265" s="14"/>
      <c r="AN265" s="11"/>
      <c r="AO265" s="15"/>
      <c r="AP265" s="11">
        <v>37775</v>
      </c>
      <c r="AQ265" s="11">
        <v>37803</v>
      </c>
      <c r="AR265" s="11">
        <v>37946</v>
      </c>
      <c r="AS265" s="75">
        <f t="shared" si="137"/>
        <v>1710</v>
      </c>
      <c r="AT265" s="75">
        <f t="shared" ca="1" si="138"/>
        <v>2690</v>
      </c>
      <c r="AU265" s="75">
        <f t="shared" si="139"/>
        <v>1.7197527176618603</v>
      </c>
      <c r="AV265" s="75">
        <f t="shared" ca="1" si="140"/>
        <v>431.71240571336864</v>
      </c>
      <c r="AW265" s="169">
        <v>0.22916666666666666</v>
      </c>
      <c r="AX265" s="169">
        <v>0.85416666666666663</v>
      </c>
      <c r="AY265" s="75">
        <f t="shared" si="141"/>
        <v>15</v>
      </c>
      <c r="AZ265" s="169">
        <v>0.22916666666666666</v>
      </c>
      <c r="BA265" s="169">
        <v>0.39583333333333331</v>
      </c>
      <c r="BB265" s="75">
        <f t="shared" si="142"/>
        <v>4</v>
      </c>
      <c r="BC265" s="11" t="s">
        <v>200</v>
      </c>
      <c r="BH265" s="52"/>
      <c r="BI265" s="52"/>
      <c r="BJ265" s="52"/>
      <c r="BK265" s="52"/>
      <c r="BL265" s="52"/>
      <c r="BM265" s="52"/>
      <c r="BQ265" s="27"/>
      <c r="BR265" s="27"/>
      <c r="BS265" s="27"/>
      <c r="BT265" s="27"/>
      <c r="BU265" s="27"/>
      <c r="BV265" s="27"/>
      <c r="BW265" s="54"/>
      <c r="BX265" s="26"/>
      <c r="BY265" s="54"/>
      <c r="BZ265" s="26"/>
      <c r="CA265" s="26"/>
      <c r="CB265" s="26"/>
    </row>
    <row r="266" spans="1:80" ht="17.45" customHeight="1">
      <c r="A266" s="86">
        <f t="shared" si="143"/>
        <v>37.4</v>
      </c>
      <c r="B266" s="179">
        <f t="shared" si="124"/>
        <v>46007</v>
      </c>
      <c r="C266" s="8"/>
      <c r="D266" s="11"/>
      <c r="E266" s="12"/>
      <c r="F266" s="11">
        <v>4</v>
      </c>
      <c r="G266" s="74">
        <f t="shared" si="154"/>
        <v>559</v>
      </c>
      <c r="H266" s="75">
        <f t="shared" si="154"/>
        <v>5668</v>
      </c>
      <c r="I266" s="88">
        <f t="shared" si="130"/>
        <v>0</v>
      </c>
      <c r="J266" s="78">
        <f t="shared" si="131"/>
        <v>0</v>
      </c>
      <c r="K266" s="78">
        <f t="shared" si="132"/>
        <v>0</v>
      </c>
      <c r="L266" s="78">
        <f t="shared" si="133"/>
        <v>7.0521861777150916E-4</v>
      </c>
      <c r="M266" s="78">
        <f t="shared" ca="1" si="134"/>
        <v>0.23657142857142852</v>
      </c>
      <c r="N266" s="78">
        <f t="shared" ca="1" si="135"/>
        <v>8.4957996512918091E-2</v>
      </c>
      <c r="O266" s="78">
        <f t="shared" si="136"/>
        <v>5.0000000000000001E-4</v>
      </c>
      <c r="P266" s="13" t="s">
        <v>184</v>
      </c>
      <c r="Q266" s="8">
        <v>135</v>
      </c>
      <c r="R266" s="13">
        <v>162</v>
      </c>
      <c r="S266" s="89">
        <f t="shared" si="148"/>
        <v>135</v>
      </c>
      <c r="T266" s="75">
        <f t="shared" si="149"/>
        <v>162</v>
      </c>
      <c r="U266" s="90">
        <f t="shared" si="150"/>
        <v>75.465000000000003</v>
      </c>
      <c r="V266" s="82">
        <f t="shared" si="151"/>
        <v>918.21600000000001</v>
      </c>
      <c r="W266" s="8">
        <v>4830</v>
      </c>
      <c r="X266" s="8">
        <v>68</v>
      </c>
      <c r="Y266" s="12">
        <v>8</v>
      </c>
      <c r="Z266" s="12">
        <v>16</v>
      </c>
      <c r="AA266" s="12">
        <v>28</v>
      </c>
      <c r="AB266" s="12">
        <v>62.9</v>
      </c>
      <c r="AC266" s="91">
        <f t="shared" si="125"/>
        <v>120</v>
      </c>
      <c r="AD266" s="75">
        <f t="shared" si="126"/>
        <v>4710</v>
      </c>
      <c r="AE266" s="88">
        <f t="shared" si="155"/>
        <v>0.85155148095909727</v>
      </c>
      <c r="AF266" s="92">
        <f t="shared" si="156"/>
        <v>1.4078674948240166E-2</v>
      </c>
      <c r="AG266" s="93">
        <f t="shared" si="157"/>
        <v>1.6563146997929607E-3</v>
      </c>
      <c r="AH266" s="93">
        <f t="shared" si="158"/>
        <v>3.3126293995859213E-3</v>
      </c>
      <c r="AI266" s="78">
        <f t="shared" si="159"/>
        <v>5.7971014492753624E-3</v>
      </c>
      <c r="AJ266" s="92">
        <f t="shared" si="127"/>
        <v>2.4844720496894408E-2</v>
      </c>
      <c r="AK266" s="78">
        <f t="shared" si="128"/>
        <v>0.97515527950310554</v>
      </c>
      <c r="AL266" s="11"/>
      <c r="AM266" s="14"/>
      <c r="AN266" s="11"/>
      <c r="AO266" s="15"/>
      <c r="AP266" s="11">
        <v>38044</v>
      </c>
      <c r="AQ266" s="11">
        <v>38134</v>
      </c>
      <c r="AR266" s="11">
        <v>38223</v>
      </c>
      <c r="AS266" s="75">
        <f t="shared" si="137"/>
        <v>1790</v>
      </c>
      <c r="AT266" s="75">
        <f t="shared" ca="1" si="138"/>
        <v>2310</v>
      </c>
      <c r="AU266" s="75">
        <f t="shared" si="139"/>
        <v>1.8013829387902154</v>
      </c>
      <c r="AV266" s="75">
        <f t="shared" ca="1" si="140"/>
        <v>370.96515175847117</v>
      </c>
      <c r="AW266" s="169">
        <v>0.22916666666666666</v>
      </c>
      <c r="AX266" s="169">
        <v>0.85416666666666663</v>
      </c>
      <c r="AY266" s="75">
        <f t="shared" si="141"/>
        <v>15</v>
      </c>
      <c r="AZ266" s="169">
        <v>0.22916666666666666</v>
      </c>
      <c r="BA266" s="169">
        <v>0.39583333333333331</v>
      </c>
      <c r="BB266" s="75">
        <f t="shared" si="142"/>
        <v>4</v>
      </c>
      <c r="BC266" s="11" t="s">
        <v>200</v>
      </c>
      <c r="BH266" s="52"/>
      <c r="BI266" s="52"/>
      <c r="BJ266" s="52"/>
      <c r="BK266" s="52"/>
      <c r="BL266" s="52"/>
      <c r="BM266" s="52"/>
      <c r="BQ266" s="27"/>
      <c r="BR266" s="27"/>
      <c r="BS266" s="27"/>
      <c r="BT266" s="27"/>
      <c r="BU266" s="27"/>
      <c r="BV266" s="27"/>
      <c r="BW266" s="54"/>
      <c r="BX266" s="26"/>
      <c r="BY266" s="54"/>
      <c r="BZ266" s="26"/>
      <c r="CA266" s="26"/>
      <c r="CB266" s="26"/>
    </row>
    <row r="267" spans="1:80" ht="17.45" customHeight="1">
      <c r="A267" s="94">
        <f t="shared" si="143"/>
        <v>37.5</v>
      </c>
      <c r="B267" s="179">
        <f t="shared" ref="B267:B330" si="160">B266+1</f>
        <v>46008</v>
      </c>
      <c r="C267" s="8"/>
      <c r="D267" s="11"/>
      <c r="E267" s="12">
        <v>1</v>
      </c>
      <c r="F267" s="11">
        <v>3</v>
      </c>
      <c r="G267" s="74">
        <f t="shared" si="154"/>
        <v>558</v>
      </c>
      <c r="H267" s="75">
        <f t="shared" si="154"/>
        <v>5665</v>
      </c>
      <c r="I267" s="88">
        <f t="shared" si="130"/>
        <v>0</v>
      </c>
      <c r="J267" s="78">
        <f t="shared" si="131"/>
        <v>1.7889087656529517E-3</v>
      </c>
      <c r="K267" s="78">
        <f t="shared" si="132"/>
        <v>0</v>
      </c>
      <c r="L267" s="78">
        <f t="shared" si="133"/>
        <v>5.2928722653493299E-4</v>
      </c>
      <c r="M267" s="78">
        <f t="shared" ca="1" si="134"/>
        <v>0.23771428571428566</v>
      </c>
      <c r="N267" s="78">
        <f t="shared" ca="1" si="135"/>
        <v>8.5433507687430688E-2</v>
      </c>
      <c r="O267" s="78">
        <f t="shared" si="136"/>
        <v>5.0000000000000001E-4</v>
      </c>
      <c r="P267" s="13" t="s">
        <v>184</v>
      </c>
      <c r="Q267" s="8">
        <v>135</v>
      </c>
      <c r="R267" s="13">
        <v>162</v>
      </c>
      <c r="S267" s="89">
        <f t="shared" si="148"/>
        <v>135</v>
      </c>
      <c r="T267" s="75">
        <f t="shared" si="149"/>
        <v>162</v>
      </c>
      <c r="U267" s="90">
        <f t="shared" si="150"/>
        <v>75.33</v>
      </c>
      <c r="V267" s="82">
        <f t="shared" si="151"/>
        <v>917.73</v>
      </c>
      <c r="W267" s="8">
        <v>4800</v>
      </c>
      <c r="X267" s="8">
        <v>51</v>
      </c>
      <c r="Y267" s="12">
        <v>6</v>
      </c>
      <c r="Z267" s="12">
        <v>15</v>
      </c>
      <c r="AA267" s="12">
        <v>20</v>
      </c>
      <c r="AB267" s="12">
        <v>62.2</v>
      </c>
      <c r="AC267" s="91">
        <f t="shared" ref="AC267:AC330" si="161">SUM(X267,Y267,Z267,AA267)</f>
        <v>92</v>
      </c>
      <c r="AD267" s="75">
        <f t="shared" ref="AD267:AD330" si="162">W267-AC267</f>
        <v>4708</v>
      </c>
      <c r="AE267" s="88">
        <f t="shared" si="155"/>
        <v>0.84685956245589278</v>
      </c>
      <c r="AF267" s="92">
        <f t="shared" si="156"/>
        <v>1.0625000000000001E-2</v>
      </c>
      <c r="AG267" s="93">
        <f t="shared" si="157"/>
        <v>1.25E-3</v>
      </c>
      <c r="AH267" s="93">
        <f t="shared" si="158"/>
        <v>3.1250000000000002E-3</v>
      </c>
      <c r="AI267" s="78">
        <f t="shared" si="159"/>
        <v>4.1666666666666666E-3</v>
      </c>
      <c r="AJ267" s="92">
        <f t="shared" ref="AJ267:AJ330" si="163">IFERROR(AC267/W267,0)</f>
        <v>1.9166666666666665E-2</v>
      </c>
      <c r="AK267" s="78">
        <f t="shared" ref="AK267:AK330" si="164">IFERROR(AD267/W267,0)</f>
        <v>0.98083333333333333</v>
      </c>
      <c r="AL267" s="11"/>
      <c r="AM267" s="14"/>
      <c r="AN267" s="11"/>
      <c r="AO267" s="15"/>
      <c r="AP267" s="11">
        <v>38275</v>
      </c>
      <c r="AQ267" s="11">
        <v>38380</v>
      </c>
      <c r="AR267" s="11">
        <v>38460</v>
      </c>
      <c r="AS267" s="75">
        <f t="shared" si="137"/>
        <v>1850</v>
      </c>
      <c r="AT267" s="75">
        <f t="shared" ca="1" si="138"/>
        <v>2470</v>
      </c>
      <c r="AU267" s="75">
        <f t="shared" si="139"/>
        <v>1.8629287253539564</v>
      </c>
      <c r="AV267" s="75">
        <f t="shared" ca="1" si="140"/>
        <v>396.91467138036319</v>
      </c>
      <c r="AW267" s="169">
        <v>0.22916666666666666</v>
      </c>
      <c r="AX267" s="169">
        <v>0.85416666666666663</v>
      </c>
      <c r="AY267" s="75">
        <f t="shared" si="141"/>
        <v>15</v>
      </c>
      <c r="AZ267" s="169">
        <v>0.22916666666666666</v>
      </c>
      <c r="BA267" s="169">
        <v>0.39583333333333331</v>
      </c>
      <c r="BB267" s="75">
        <f t="shared" si="142"/>
        <v>4</v>
      </c>
      <c r="BC267" s="11" t="s">
        <v>206</v>
      </c>
      <c r="BH267" s="52"/>
      <c r="BI267" s="52"/>
      <c r="BJ267" s="52"/>
      <c r="BK267" s="52"/>
      <c r="BL267" s="52"/>
      <c r="BM267" s="52"/>
      <c r="BQ267" s="27"/>
      <c r="BR267" s="27"/>
      <c r="BS267" s="27"/>
      <c r="BT267" s="27"/>
      <c r="BU267" s="27"/>
      <c r="BV267" s="27"/>
      <c r="BW267" s="54"/>
      <c r="BX267" s="26"/>
      <c r="BY267" s="54"/>
      <c r="BZ267" s="26"/>
      <c r="CA267" s="26"/>
      <c r="CB267" s="26"/>
    </row>
    <row r="268" spans="1:80" ht="17.45" customHeight="1">
      <c r="A268" s="86">
        <f t="shared" si="143"/>
        <v>37.6</v>
      </c>
      <c r="B268" s="179">
        <f t="shared" si="160"/>
        <v>46009</v>
      </c>
      <c r="C268" s="8"/>
      <c r="D268" s="11"/>
      <c r="E268" s="12"/>
      <c r="F268" s="11">
        <v>4</v>
      </c>
      <c r="G268" s="74">
        <f t="shared" ref="G268:H283" si="165">G267-E268-C268</f>
        <v>558</v>
      </c>
      <c r="H268" s="75">
        <f t="shared" si="165"/>
        <v>5661</v>
      </c>
      <c r="I268" s="88">
        <f t="shared" ref="I268:I331" si="166">IFERROR(C268/G267,0)</f>
        <v>0</v>
      </c>
      <c r="J268" s="78">
        <f t="shared" ref="J268:J331" si="167">IFERROR(E268/G267,0)</f>
        <v>0</v>
      </c>
      <c r="K268" s="78">
        <f t="shared" ref="K268:K331" si="168">IFERROR(D268/H267,0)</f>
        <v>0</v>
      </c>
      <c r="L268" s="78">
        <f t="shared" ref="L268:L331" si="169">IFERROR(F268/H267,0)</f>
        <v>7.0609002647837595E-4</v>
      </c>
      <c r="M268" s="78">
        <f t="shared" ref="M268:M331" ca="1" si="170">IF(ROW()=11,
   IF($B$4&gt;0,E268/$B$4,""),
   IF($B$4&gt;0,
      (OFFSET(M268,-1,0)*$B$4 + E268)/$B$4,
      "")
)</f>
        <v>0.23771428571428566</v>
      </c>
      <c r="N268" s="78">
        <f t="shared" ref="N268:N331" ca="1" si="171">IF(ROW()=11,
   IF($B$3&gt;0,F268/$B$3,""),
   IF($B$3&gt;0,
      (OFFSET(N268,-1,0)*$B$3 + F268)/$B$3,
      "")
)</f>
        <v>8.6067522586780826E-2</v>
      </c>
      <c r="O268" s="78">
        <f t="shared" ref="O268:O331" si="172">$O$10</f>
        <v>5.0000000000000001E-4</v>
      </c>
      <c r="P268" s="13" t="s">
        <v>184</v>
      </c>
      <c r="Q268" s="8">
        <v>135</v>
      </c>
      <c r="R268" s="13">
        <v>162</v>
      </c>
      <c r="S268" s="89">
        <f t="shared" si="148"/>
        <v>135</v>
      </c>
      <c r="T268" s="75">
        <f t="shared" si="149"/>
        <v>162</v>
      </c>
      <c r="U268" s="90">
        <f t="shared" si="150"/>
        <v>75.33</v>
      </c>
      <c r="V268" s="82">
        <f t="shared" si="151"/>
        <v>917.08199999999999</v>
      </c>
      <c r="W268" s="8">
        <v>4817</v>
      </c>
      <c r="X268" s="8">
        <v>64</v>
      </c>
      <c r="Y268" s="12">
        <v>1</v>
      </c>
      <c r="Z268" s="12">
        <v>16</v>
      </c>
      <c r="AA268" s="12">
        <v>19</v>
      </c>
      <c r="AB268" s="12">
        <v>62.3</v>
      </c>
      <c r="AC268" s="91">
        <f t="shared" si="161"/>
        <v>100</v>
      </c>
      <c r="AD268" s="75">
        <f t="shared" si="162"/>
        <v>4717</v>
      </c>
      <c r="AE268" s="88">
        <f t="shared" si="155"/>
        <v>0.85030891438658429</v>
      </c>
      <c r="AF268" s="92">
        <f t="shared" si="156"/>
        <v>1.3286277766244551E-2</v>
      </c>
      <c r="AG268" s="93">
        <f t="shared" si="157"/>
        <v>2.0759809009757111E-4</v>
      </c>
      <c r="AH268" s="93">
        <f t="shared" si="158"/>
        <v>3.3215694415611378E-3</v>
      </c>
      <c r="AI268" s="78">
        <f t="shared" si="159"/>
        <v>3.9443637118538512E-3</v>
      </c>
      <c r="AJ268" s="92">
        <f t="shared" si="163"/>
        <v>2.0759809009757109E-2</v>
      </c>
      <c r="AK268" s="78">
        <f t="shared" si="164"/>
        <v>0.97924019099024284</v>
      </c>
      <c r="AL268" s="11"/>
      <c r="AM268" s="14"/>
      <c r="AN268" s="11"/>
      <c r="AO268" s="15"/>
      <c r="AP268" s="11">
        <v>38522</v>
      </c>
      <c r="AQ268" s="11">
        <v>38606</v>
      </c>
      <c r="AR268" s="11">
        <v>38684</v>
      </c>
      <c r="AS268" s="75">
        <f t="shared" ref="AS268:AS331" si="173">IF(OR(AR268="",AP268=""),"", (AR268-AP268)/100*1000)</f>
        <v>1620</v>
      </c>
      <c r="AT268" s="75">
        <f t="shared" ref="AT268:AT331" ca="1" si="174">IF(OR(AP269="",OFFSET(AP269,-1,0)=""),"", (AP269-OFFSET(AP269,-1,0))/100*1000)</f>
        <v>2330</v>
      </c>
      <c r="AU268" s="75">
        <f t="shared" ref="AU268:AU331" si="175">IFERROR(IF(OR(AP268="",AR268="",K268="",L268=""),"", ((AR268-AP268)/100*1000)/(U268+V268)),0)</f>
        <v>1.6323865491348351</v>
      </c>
      <c r="AV268" s="75">
        <f t="shared" ref="AV268:AV331" ca="1" si="176">IF(OR(AP268="",AP269="",M268="",N268=""),"", ((AP269-AP268)/100*1000)/((G268+H268))*1000)</f>
        <v>374.65830519376101</v>
      </c>
      <c r="AW268" s="169">
        <v>0.22916666666666666</v>
      </c>
      <c r="AX268" s="169">
        <v>0.85416666666666663</v>
      </c>
      <c r="AY268" s="75">
        <f t="shared" ref="AY268:AY331" si="177">IF(OR(AW268="",AX268=""),"",MOD(AX268-AW268,1)*24)</f>
        <v>15</v>
      </c>
      <c r="AZ268" s="169">
        <v>0.22916666666666666</v>
      </c>
      <c r="BA268" s="169">
        <v>0.39583333333333331</v>
      </c>
      <c r="BB268" s="75">
        <f t="shared" ref="BB268:BB331" si="178">IF(OR(AZ268="",BA268=""),"",MOD(BA268-AZ268,1)*24)</f>
        <v>4</v>
      </c>
      <c r="BC268" s="11"/>
      <c r="BH268" s="52"/>
      <c r="BI268" s="52"/>
      <c r="BJ268" s="52"/>
      <c r="BK268" s="52"/>
      <c r="BL268" s="52"/>
      <c r="BM268" s="52"/>
      <c r="BQ268" s="27"/>
      <c r="BR268" s="27"/>
      <c r="BS268" s="27"/>
      <c r="BT268" s="27"/>
      <c r="BU268" s="27"/>
      <c r="BV268" s="27"/>
      <c r="BW268" s="54"/>
      <c r="BX268" s="26"/>
      <c r="BY268" s="54"/>
      <c r="BZ268" s="26"/>
      <c r="CA268" s="26"/>
      <c r="CB268" s="26"/>
    </row>
    <row r="269" spans="1:80" ht="17.45" customHeight="1" thickBot="1">
      <c r="A269" s="94">
        <f t="shared" si="143"/>
        <v>37.700000000000003</v>
      </c>
      <c r="B269" s="180">
        <f t="shared" si="160"/>
        <v>46010</v>
      </c>
      <c r="C269" s="16"/>
      <c r="D269" s="17"/>
      <c r="E269" s="18">
        <v>1</v>
      </c>
      <c r="F269" s="17">
        <v>2</v>
      </c>
      <c r="G269" s="96">
        <f t="shared" si="165"/>
        <v>557</v>
      </c>
      <c r="H269" s="97">
        <f t="shared" si="165"/>
        <v>5659</v>
      </c>
      <c r="I269" s="98">
        <f t="shared" si="166"/>
        <v>0</v>
      </c>
      <c r="J269" s="99">
        <f t="shared" si="167"/>
        <v>1.7921146953405018E-3</v>
      </c>
      <c r="K269" s="99">
        <f t="shared" si="168"/>
        <v>0</v>
      </c>
      <c r="L269" s="99">
        <f t="shared" si="169"/>
        <v>3.5329447094152979E-4</v>
      </c>
      <c r="M269" s="99">
        <f t="shared" ca="1" si="170"/>
        <v>0.2388571428571428</v>
      </c>
      <c r="N269" s="99">
        <f t="shared" ca="1" si="171"/>
        <v>8.6384530036455895E-2</v>
      </c>
      <c r="O269" s="99">
        <f t="shared" si="172"/>
        <v>5.0000000000000001E-4</v>
      </c>
      <c r="P269" s="19" t="s">
        <v>184</v>
      </c>
      <c r="Q269" s="16">
        <v>135</v>
      </c>
      <c r="R269" s="19">
        <v>162</v>
      </c>
      <c r="S269" s="89">
        <f t="shared" si="148"/>
        <v>135</v>
      </c>
      <c r="T269" s="75">
        <f t="shared" si="149"/>
        <v>162</v>
      </c>
      <c r="U269" s="100">
        <f t="shared" si="150"/>
        <v>75.194999999999993</v>
      </c>
      <c r="V269" s="101">
        <f t="shared" si="151"/>
        <v>916.75800000000004</v>
      </c>
      <c r="W269" s="16">
        <v>4827</v>
      </c>
      <c r="X269" s="8">
        <v>50</v>
      </c>
      <c r="Y269" s="12">
        <v>5</v>
      </c>
      <c r="Z269" s="12">
        <v>19</v>
      </c>
      <c r="AA269" s="12">
        <v>25</v>
      </c>
      <c r="AB269" s="12">
        <v>62.6</v>
      </c>
      <c r="AC269" s="102">
        <f t="shared" si="161"/>
        <v>99</v>
      </c>
      <c r="AD269" s="97">
        <f t="shared" si="162"/>
        <v>4728</v>
      </c>
      <c r="AE269" s="98">
        <f t="shared" si="155"/>
        <v>0.85267620561738211</v>
      </c>
      <c r="AF269" s="103">
        <f t="shared" si="156"/>
        <v>1.0358400662937643E-2</v>
      </c>
      <c r="AG269" s="104">
        <f t="shared" si="157"/>
        <v>1.0358400662937642E-3</v>
      </c>
      <c r="AH269" s="104">
        <f t="shared" si="158"/>
        <v>3.9361922519163045E-3</v>
      </c>
      <c r="AI269" s="99">
        <f t="shared" si="159"/>
        <v>5.1792003314688213E-3</v>
      </c>
      <c r="AJ269" s="103">
        <f t="shared" si="163"/>
        <v>2.0509633312616533E-2</v>
      </c>
      <c r="AK269" s="99">
        <f t="shared" si="164"/>
        <v>0.97949036668738343</v>
      </c>
      <c r="AL269" s="17"/>
      <c r="AM269" s="20"/>
      <c r="AN269" s="17"/>
      <c r="AO269" s="21"/>
      <c r="AP269" s="17">
        <v>38755</v>
      </c>
      <c r="AQ269" s="17">
        <v>38846</v>
      </c>
      <c r="AR269" s="17">
        <v>38925</v>
      </c>
      <c r="AS269" s="97">
        <f t="shared" si="173"/>
        <v>1700</v>
      </c>
      <c r="AT269" s="97">
        <f t="shared" ca="1" si="174"/>
        <v>2430</v>
      </c>
      <c r="AU269" s="97">
        <f t="shared" si="175"/>
        <v>1.7137908751725133</v>
      </c>
      <c r="AV269" s="97">
        <f t="shared" ca="1" si="176"/>
        <v>390.92664092664091</v>
      </c>
      <c r="AW269" s="167">
        <v>0.22916666666666666</v>
      </c>
      <c r="AX269" s="167">
        <v>0.85416666666666663</v>
      </c>
      <c r="AY269" s="97">
        <f t="shared" si="177"/>
        <v>15</v>
      </c>
      <c r="AZ269" s="167">
        <v>0.22916666666666666</v>
      </c>
      <c r="BA269" s="167">
        <v>0.39583333333333331</v>
      </c>
      <c r="BB269" s="97">
        <f t="shared" si="178"/>
        <v>4</v>
      </c>
      <c r="BC269" s="17"/>
      <c r="BH269" s="52"/>
      <c r="BI269" s="52"/>
      <c r="BJ269" s="52"/>
      <c r="BK269" s="52"/>
      <c r="BL269" s="52"/>
      <c r="BM269" s="52"/>
      <c r="BQ269" s="27"/>
      <c r="BR269" s="27"/>
      <c r="BS269" s="27"/>
      <c r="BT269" s="27"/>
      <c r="BU269" s="27"/>
      <c r="BV269" s="27"/>
      <c r="BW269" s="54"/>
      <c r="BX269" s="26"/>
      <c r="BY269" s="54"/>
      <c r="BZ269" s="26"/>
      <c r="CA269" s="26"/>
      <c r="CB269" s="26"/>
    </row>
    <row r="270" spans="1:80" ht="17.45" customHeight="1" thickTop="1">
      <c r="A270" s="105">
        <f>A263+1</f>
        <v>38.1</v>
      </c>
      <c r="B270" s="178">
        <f>B269+1</f>
        <v>46011</v>
      </c>
      <c r="C270" s="4"/>
      <c r="D270" s="5"/>
      <c r="E270" s="6"/>
      <c r="F270" s="5">
        <v>2</v>
      </c>
      <c r="G270" s="74">
        <f t="shared" si="165"/>
        <v>557</v>
      </c>
      <c r="H270" s="75">
        <f t="shared" si="165"/>
        <v>5657</v>
      </c>
      <c r="I270" s="76">
        <f t="shared" si="166"/>
        <v>0</v>
      </c>
      <c r="J270" s="77">
        <f t="shared" si="167"/>
        <v>0</v>
      </c>
      <c r="K270" s="77">
        <f t="shared" si="168"/>
        <v>0</v>
      </c>
      <c r="L270" s="77">
        <f t="shared" si="169"/>
        <v>3.5341933203746247E-4</v>
      </c>
      <c r="M270" s="78">
        <f t="shared" ca="1" si="170"/>
        <v>0.2388571428571428</v>
      </c>
      <c r="N270" s="78">
        <f t="shared" ca="1" si="171"/>
        <v>8.6701537486130964E-2</v>
      </c>
      <c r="O270" s="78">
        <f t="shared" si="172"/>
        <v>5.0000000000000001E-4</v>
      </c>
      <c r="P270" s="13" t="s">
        <v>184</v>
      </c>
      <c r="Q270" s="8">
        <v>135</v>
      </c>
      <c r="R270" s="13">
        <v>162</v>
      </c>
      <c r="S270" s="79">
        <f t="shared" si="148"/>
        <v>135</v>
      </c>
      <c r="T270" s="80">
        <f t="shared" si="149"/>
        <v>162</v>
      </c>
      <c r="U270" s="90">
        <f t="shared" si="150"/>
        <v>75.194999999999993</v>
      </c>
      <c r="V270" s="82">
        <f t="shared" si="151"/>
        <v>916.43399999999997</v>
      </c>
      <c r="W270" s="4">
        <v>4770</v>
      </c>
      <c r="X270" s="4">
        <v>48</v>
      </c>
      <c r="Y270" s="6">
        <v>3</v>
      </c>
      <c r="Z270" s="6">
        <v>21</v>
      </c>
      <c r="AA270" s="6">
        <v>19</v>
      </c>
      <c r="AB270" s="6">
        <v>62.9</v>
      </c>
      <c r="AC270" s="83">
        <f t="shared" si="161"/>
        <v>91</v>
      </c>
      <c r="AD270" s="80">
        <f t="shared" si="162"/>
        <v>4679</v>
      </c>
      <c r="AE270" s="76">
        <f t="shared" si="155"/>
        <v>0.84290510690934795</v>
      </c>
      <c r="AF270" s="84">
        <f t="shared" si="156"/>
        <v>1.0062893081761006E-2</v>
      </c>
      <c r="AG270" s="85">
        <f t="shared" si="157"/>
        <v>6.2893081761006286E-4</v>
      </c>
      <c r="AH270" s="85">
        <f t="shared" si="158"/>
        <v>4.4025157232704401E-3</v>
      </c>
      <c r="AI270" s="77">
        <f t="shared" si="159"/>
        <v>3.983228511530398E-3</v>
      </c>
      <c r="AJ270" s="84">
        <f t="shared" si="163"/>
        <v>1.9077568134171909E-2</v>
      </c>
      <c r="AK270" s="77">
        <f t="shared" si="164"/>
        <v>0.98092243186582806</v>
      </c>
      <c r="AL270" s="5">
        <v>4421</v>
      </c>
      <c r="AM270" s="9">
        <v>0.57999999999999996</v>
      </c>
      <c r="AN270" s="5">
        <v>3909</v>
      </c>
      <c r="AO270" s="10">
        <v>0.75</v>
      </c>
      <c r="AP270" s="5">
        <v>38998</v>
      </c>
      <c r="AQ270" s="5">
        <v>39087</v>
      </c>
      <c r="AR270" s="5">
        <v>39173</v>
      </c>
      <c r="AS270" s="80">
        <f t="shared" si="173"/>
        <v>1750</v>
      </c>
      <c r="AT270" s="80">
        <f t="shared" ca="1" si="174"/>
        <v>2450</v>
      </c>
      <c r="AU270" s="80">
        <f t="shared" si="175"/>
        <v>1.7647729140636268</v>
      </c>
      <c r="AV270" s="80">
        <f t="shared" ca="1" si="176"/>
        <v>394.2710009655616</v>
      </c>
      <c r="AW270" s="165">
        <v>0.22916666666666666</v>
      </c>
      <c r="AX270" s="165">
        <v>0.85416666666666663</v>
      </c>
      <c r="AY270" s="80">
        <f t="shared" si="177"/>
        <v>15</v>
      </c>
      <c r="AZ270" s="165">
        <v>0.22916666666666666</v>
      </c>
      <c r="BA270" s="165">
        <v>0.39583333333333331</v>
      </c>
      <c r="BB270" s="80">
        <f t="shared" si="178"/>
        <v>4</v>
      </c>
      <c r="BC270" s="5"/>
      <c r="BH270" s="52"/>
      <c r="BI270" s="52"/>
      <c r="BJ270" s="52"/>
      <c r="BK270" s="52"/>
      <c r="BL270" s="52"/>
      <c r="BM270" s="52"/>
      <c r="BQ270" s="27"/>
      <c r="BR270" s="27"/>
      <c r="BS270" s="27"/>
      <c r="BT270" s="27"/>
      <c r="BU270" s="27"/>
      <c r="BV270" s="27"/>
      <c r="BW270" s="54"/>
      <c r="BX270" s="26"/>
      <c r="BY270" s="54"/>
      <c r="BZ270" s="26"/>
      <c r="CA270" s="26"/>
      <c r="CB270" s="26"/>
    </row>
    <row r="271" spans="1:80" ht="17.45" customHeight="1">
      <c r="A271" s="94">
        <f t="shared" si="143"/>
        <v>38.200000000000003</v>
      </c>
      <c r="B271" s="179">
        <f t="shared" si="160"/>
        <v>46012</v>
      </c>
      <c r="C271" s="8"/>
      <c r="D271" s="11"/>
      <c r="E271" s="12">
        <v>1</v>
      </c>
      <c r="F271" s="11">
        <v>1</v>
      </c>
      <c r="G271" s="74">
        <f t="shared" si="165"/>
        <v>556</v>
      </c>
      <c r="H271" s="75">
        <f t="shared" si="165"/>
        <v>5656</v>
      </c>
      <c r="I271" s="88">
        <f t="shared" si="166"/>
        <v>0</v>
      </c>
      <c r="J271" s="78">
        <f t="shared" si="167"/>
        <v>1.7953321364452424E-3</v>
      </c>
      <c r="K271" s="78">
        <f t="shared" si="168"/>
        <v>0</v>
      </c>
      <c r="L271" s="78">
        <f t="shared" si="169"/>
        <v>1.7677214071062401E-4</v>
      </c>
      <c r="M271" s="78">
        <f t="shared" ca="1" si="170"/>
        <v>0.23999999999999994</v>
      </c>
      <c r="N271" s="78">
        <f t="shared" ca="1" si="171"/>
        <v>8.6860041210968492E-2</v>
      </c>
      <c r="O271" s="78">
        <f t="shared" si="172"/>
        <v>5.0000000000000001E-4</v>
      </c>
      <c r="P271" s="13" t="s">
        <v>184</v>
      </c>
      <c r="Q271" s="8">
        <v>135</v>
      </c>
      <c r="R271" s="13">
        <v>162</v>
      </c>
      <c r="S271" s="89">
        <f t="shared" si="148"/>
        <v>135</v>
      </c>
      <c r="T271" s="75">
        <f t="shared" si="149"/>
        <v>162</v>
      </c>
      <c r="U271" s="90">
        <f t="shared" si="150"/>
        <v>75.06</v>
      </c>
      <c r="V271" s="82">
        <f t="shared" si="151"/>
        <v>916.27200000000005</v>
      </c>
      <c r="W271" s="8">
        <v>4804</v>
      </c>
      <c r="X271" s="8">
        <v>44</v>
      </c>
      <c r="Y271" s="12">
        <v>1</v>
      </c>
      <c r="Z271" s="12">
        <v>23</v>
      </c>
      <c r="AA271" s="12">
        <v>32</v>
      </c>
      <c r="AB271" s="12">
        <v>62.9</v>
      </c>
      <c r="AC271" s="91">
        <f t="shared" si="161"/>
        <v>100</v>
      </c>
      <c r="AD271" s="75">
        <f t="shared" si="162"/>
        <v>4704</v>
      </c>
      <c r="AE271" s="88">
        <f t="shared" si="155"/>
        <v>0.84921336397383773</v>
      </c>
      <c r="AF271" s="92">
        <f t="shared" si="156"/>
        <v>9.1590341382181521E-3</v>
      </c>
      <c r="AG271" s="93">
        <f t="shared" si="157"/>
        <v>2.0815986677768527E-4</v>
      </c>
      <c r="AH271" s="93">
        <f t="shared" si="158"/>
        <v>4.7876769358867607E-3</v>
      </c>
      <c r="AI271" s="78">
        <f t="shared" si="159"/>
        <v>6.6611157368859286E-3</v>
      </c>
      <c r="AJ271" s="92">
        <f t="shared" si="163"/>
        <v>2.0815986677768527E-2</v>
      </c>
      <c r="AK271" s="78">
        <f t="shared" si="164"/>
        <v>0.97918401332223148</v>
      </c>
      <c r="AL271" s="11"/>
      <c r="AM271" s="14"/>
      <c r="AN271" s="11"/>
      <c r="AO271" s="15"/>
      <c r="AP271" s="11">
        <v>39243</v>
      </c>
      <c r="AQ271" s="11">
        <v>39323</v>
      </c>
      <c r="AR271" s="11">
        <v>39414</v>
      </c>
      <c r="AS271" s="75">
        <f t="shared" si="173"/>
        <v>1710</v>
      </c>
      <c r="AT271" s="75">
        <f t="shared" ca="1" si="174"/>
        <v>2520</v>
      </c>
      <c r="AU271" s="75">
        <f t="shared" si="175"/>
        <v>1.7249518829211605</v>
      </c>
      <c r="AV271" s="75">
        <f t="shared" ca="1" si="176"/>
        <v>405.66645202833223</v>
      </c>
      <c r="AW271" s="169">
        <v>0.22916666666666666</v>
      </c>
      <c r="AX271" s="169">
        <v>0.85416666666666663</v>
      </c>
      <c r="AY271" s="75">
        <f t="shared" si="177"/>
        <v>15</v>
      </c>
      <c r="AZ271" s="169">
        <v>0.22916666666666666</v>
      </c>
      <c r="BA271" s="169">
        <v>0.39583333333333331</v>
      </c>
      <c r="BB271" s="75">
        <f t="shared" si="178"/>
        <v>4</v>
      </c>
      <c r="BC271" s="11"/>
      <c r="BH271" s="52"/>
      <c r="BI271" s="52"/>
      <c r="BJ271" s="52"/>
      <c r="BK271" s="52"/>
      <c r="BL271" s="52"/>
      <c r="BM271" s="52"/>
      <c r="BQ271" s="27"/>
      <c r="BR271" s="27"/>
      <c r="BS271" s="27"/>
      <c r="BT271" s="27"/>
      <c r="BU271" s="27"/>
      <c r="BV271" s="27"/>
      <c r="BW271" s="54"/>
      <c r="BX271" s="26"/>
      <c r="BY271" s="54"/>
      <c r="BZ271" s="26"/>
      <c r="CA271" s="26"/>
      <c r="CB271" s="26"/>
    </row>
    <row r="272" spans="1:80" ht="17.45" customHeight="1">
      <c r="A272" s="86">
        <f t="shared" si="143"/>
        <v>38.299999999999997</v>
      </c>
      <c r="B272" s="179">
        <f t="shared" si="160"/>
        <v>46013</v>
      </c>
      <c r="C272" s="8"/>
      <c r="D272" s="11"/>
      <c r="E272" s="12"/>
      <c r="F272" s="11">
        <v>2</v>
      </c>
      <c r="G272" s="74">
        <f t="shared" si="165"/>
        <v>556</v>
      </c>
      <c r="H272" s="75">
        <f t="shared" si="165"/>
        <v>5654</v>
      </c>
      <c r="I272" s="88">
        <f t="shared" si="166"/>
        <v>0</v>
      </c>
      <c r="J272" s="78">
        <f t="shared" si="167"/>
        <v>0</v>
      </c>
      <c r="K272" s="78">
        <f t="shared" si="168"/>
        <v>0</v>
      </c>
      <c r="L272" s="78">
        <f t="shared" si="169"/>
        <v>3.5360678925035362E-4</v>
      </c>
      <c r="M272" s="78">
        <f t="shared" ca="1" si="170"/>
        <v>0.23999999999999994</v>
      </c>
      <c r="N272" s="78">
        <f t="shared" ca="1" si="171"/>
        <v>8.7177048660643561E-2</v>
      </c>
      <c r="O272" s="78">
        <f t="shared" si="172"/>
        <v>5.0000000000000001E-4</v>
      </c>
      <c r="P272" s="13" t="s">
        <v>184</v>
      </c>
      <c r="Q272" s="8">
        <v>133</v>
      </c>
      <c r="R272" s="13">
        <v>161</v>
      </c>
      <c r="S272" s="89">
        <f t="shared" si="148"/>
        <v>133</v>
      </c>
      <c r="T272" s="75">
        <f t="shared" si="149"/>
        <v>161</v>
      </c>
      <c r="U272" s="90">
        <f t="shared" si="150"/>
        <v>73.947999999999993</v>
      </c>
      <c r="V272" s="82">
        <f t="shared" si="151"/>
        <v>910.29399999999998</v>
      </c>
      <c r="W272" s="8">
        <v>4774</v>
      </c>
      <c r="X272" s="8">
        <v>59</v>
      </c>
      <c r="Y272" s="12">
        <v>4</v>
      </c>
      <c r="Z272" s="12">
        <v>10</v>
      </c>
      <c r="AA272" s="12">
        <v>20</v>
      </c>
      <c r="AB272" s="12">
        <v>62.9</v>
      </c>
      <c r="AC272" s="91">
        <f t="shared" si="161"/>
        <v>93</v>
      </c>
      <c r="AD272" s="75">
        <f t="shared" si="162"/>
        <v>4681</v>
      </c>
      <c r="AE272" s="88">
        <f t="shared" si="155"/>
        <v>0.84405940594059403</v>
      </c>
      <c r="AF272" s="92">
        <f t="shared" si="156"/>
        <v>1.2358609132802682E-2</v>
      </c>
      <c r="AG272" s="93">
        <f t="shared" si="157"/>
        <v>8.378718056137411E-4</v>
      </c>
      <c r="AH272" s="93">
        <f t="shared" si="158"/>
        <v>2.0946795140343527E-3</v>
      </c>
      <c r="AI272" s="78">
        <f t="shared" si="159"/>
        <v>4.1893590280687055E-3</v>
      </c>
      <c r="AJ272" s="92">
        <f t="shared" si="163"/>
        <v>1.948051948051948E-2</v>
      </c>
      <c r="AK272" s="78">
        <f t="shared" si="164"/>
        <v>0.98051948051948057</v>
      </c>
      <c r="AL272" s="11"/>
      <c r="AM272" s="14"/>
      <c r="AN272" s="11"/>
      <c r="AO272" s="15"/>
      <c r="AP272" s="11">
        <v>39495</v>
      </c>
      <c r="AQ272" s="11">
        <v>39584</v>
      </c>
      <c r="AR272" s="11">
        <v>39657</v>
      </c>
      <c r="AS272" s="75">
        <f t="shared" si="173"/>
        <v>1620</v>
      </c>
      <c r="AT272" s="75">
        <f t="shared" ca="1" si="174"/>
        <v>2550</v>
      </c>
      <c r="AU272" s="75">
        <f t="shared" si="175"/>
        <v>1.6459366700465943</v>
      </c>
      <c r="AV272" s="75">
        <f t="shared" ca="1" si="176"/>
        <v>410.62801932367148</v>
      </c>
      <c r="AW272" s="169">
        <v>0.22916666666666666</v>
      </c>
      <c r="AX272" s="169">
        <v>0.85416666666666663</v>
      </c>
      <c r="AY272" s="75">
        <f t="shared" si="177"/>
        <v>15</v>
      </c>
      <c r="AZ272" s="169">
        <v>0.22916666666666666</v>
      </c>
      <c r="BA272" s="169">
        <v>0.39583333333333331</v>
      </c>
      <c r="BB272" s="75">
        <f t="shared" si="178"/>
        <v>4</v>
      </c>
      <c r="BC272" s="11" t="s">
        <v>200</v>
      </c>
      <c r="BH272" s="52"/>
      <c r="BI272" s="52"/>
      <c r="BJ272" s="52"/>
      <c r="BK272" s="52"/>
      <c r="BL272" s="52"/>
      <c r="BM272" s="52"/>
      <c r="BQ272" s="27"/>
      <c r="BR272" s="27"/>
      <c r="BS272" s="27"/>
      <c r="BT272" s="27"/>
      <c r="BU272" s="27"/>
      <c r="BV272" s="27"/>
      <c r="BW272" s="54"/>
      <c r="BX272" s="26"/>
      <c r="BY272" s="54"/>
      <c r="BZ272" s="26"/>
      <c r="CA272" s="26"/>
      <c r="CB272" s="26"/>
    </row>
    <row r="273" spans="1:80" ht="17.45" customHeight="1">
      <c r="A273" s="94">
        <f t="shared" si="143"/>
        <v>38.4</v>
      </c>
      <c r="B273" s="179">
        <f t="shared" si="160"/>
        <v>46014</v>
      </c>
      <c r="C273" s="8"/>
      <c r="D273" s="11"/>
      <c r="E273" s="12"/>
      <c r="F273" s="11">
        <v>4</v>
      </c>
      <c r="G273" s="74">
        <f t="shared" si="165"/>
        <v>556</v>
      </c>
      <c r="H273" s="75">
        <f t="shared" si="165"/>
        <v>5650</v>
      </c>
      <c r="I273" s="88">
        <f t="shared" si="166"/>
        <v>0</v>
      </c>
      <c r="J273" s="78">
        <f t="shared" si="167"/>
        <v>0</v>
      </c>
      <c r="K273" s="78">
        <f t="shared" si="168"/>
        <v>0</v>
      </c>
      <c r="L273" s="78">
        <f t="shared" si="169"/>
        <v>7.0746374248319773E-4</v>
      </c>
      <c r="M273" s="78">
        <f t="shared" ca="1" si="170"/>
        <v>0.23999999999999994</v>
      </c>
      <c r="N273" s="78">
        <f t="shared" ca="1" si="171"/>
        <v>8.7811063559993699E-2</v>
      </c>
      <c r="O273" s="78">
        <f t="shared" si="172"/>
        <v>5.0000000000000001E-4</v>
      </c>
      <c r="P273" s="13" t="s">
        <v>184</v>
      </c>
      <c r="Q273" s="8">
        <v>133</v>
      </c>
      <c r="R273" s="13">
        <v>161</v>
      </c>
      <c r="S273" s="89">
        <f t="shared" si="148"/>
        <v>133</v>
      </c>
      <c r="T273" s="75">
        <f t="shared" si="149"/>
        <v>161</v>
      </c>
      <c r="U273" s="90">
        <f t="shared" si="150"/>
        <v>73.947999999999993</v>
      </c>
      <c r="V273" s="82">
        <f t="shared" si="151"/>
        <v>909.65</v>
      </c>
      <c r="W273" s="8">
        <v>4776</v>
      </c>
      <c r="X273" s="8">
        <v>62</v>
      </c>
      <c r="Y273" s="12">
        <v>9</v>
      </c>
      <c r="Z273" s="12">
        <v>11</v>
      </c>
      <c r="AA273" s="12">
        <v>22</v>
      </c>
      <c r="AB273" s="12">
        <v>62.9</v>
      </c>
      <c r="AC273" s="91">
        <f t="shared" si="161"/>
        <v>104</v>
      </c>
      <c r="AD273" s="75">
        <f t="shared" si="162"/>
        <v>4672</v>
      </c>
      <c r="AE273" s="88">
        <f t="shared" si="155"/>
        <v>0.84471170852493804</v>
      </c>
      <c r="AF273" s="92">
        <f t="shared" si="156"/>
        <v>1.2981574539363484E-2</v>
      </c>
      <c r="AG273" s="93">
        <f t="shared" si="157"/>
        <v>1.8844221105527637E-3</v>
      </c>
      <c r="AH273" s="93">
        <f t="shared" si="158"/>
        <v>2.3031825795644893E-3</v>
      </c>
      <c r="AI273" s="78">
        <f t="shared" si="159"/>
        <v>4.6063651591289785E-3</v>
      </c>
      <c r="AJ273" s="92">
        <f t="shared" si="163"/>
        <v>2.1775544388609715E-2</v>
      </c>
      <c r="AK273" s="78">
        <f t="shared" si="164"/>
        <v>0.97822445561139026</v>
      </c>
      <c r="AL273" s="11"/>
      <c r="AM273" s="14"/>
      <c r="AN273" s="11"/>
      <c r="AO273" s="15"/>
      <c r="AP273" s="11">
        <v>39750</v>
      </c>
      <c r="AQ273" s="11">
        <v>39838</v>
      </c>
      <c r="AR273" s="11">
        <v>39919</v>
      </c>
      <c r="AS273" s="75">
        <f t="shared" si="173"/>
        <v>1690</v>
      </c>
      <c r="AT273" s="75">
        <f t="shared" ca="1" si="174"/>
        <v>2670</v>
      </c>
      <c r="AU273" s="75">
        <f t="shared" si="175"/>
        <v>1.7181816148467159</v>
      </c>
      <c r="AV273" s="75">
        <f t="shared" ca="1" si="176"/>
        <v>430.22881082823073</v>
      </c>
      <c r="AW273" s="169">
        <v>0.22916666666666666</v>
      </c>
      <c r="AX273" s="169">
        <v>0.85416666666666663</v>
      </c>
      <c r="AY273" s="75">
        <f t="shared" si="177"/>
        <v>15</v>
      </c>
      <c r="AZ273" s="169">
        <v>0.22916666666666666</v>
      </c>
      <c r="BA273" s="169">
        <v>0.39583333333333331</v>
      </c>
      <c r="BB273" s="75">
        <f t="shared" si="178"/>
        <v>4</v>
      </c>
      <c r="BC273" s="11" t="s">
        <v>200</v>
      </c>
      <c r="BH273" s="52"/>
      <c r="BI273" s="52"/>
      <c r="BJ273" s="52"/>
      <c r="BK273" s="52"/>
      <c r="BL273" s="52"/>
      <c r="BM273" s="52"/>
      <c r="BQ273" s="27"/>
      <c r="BR273" s="27"/>
      <c r="BS273" s="27"/>
      <c r="BT273" s="27"/>
      <c r="BU273" s="27"/>
      <c r="BV273" s="27"/>
      <c r="BW273" s="54"/>
      <c r="BX273" s="26"/>
      <c r="BY273" s="54"/>
      <c r="BZ273" s="26"/>
      <c r="CA273" s="26"/>
      <c r="CB273" s="26"/>
    </row>
    <row r="274" spans="1:80" ht="17.45" customHeight="1">
      <c r="A274" s="86">
        <f t="shared" ref="A274:A337" si="179">A267+1</f>
        <v>38.5</v>
      </c>
      <c r="B274" s="179">
        <f t="shared" si="160"/>
        <v>46015</v>
      </c>
      <c r="C274" s="8"/>
      <c r="D274" s="11"/>
      <c r="E274" s="12"/>
      <c r="F274" s="11">
        <v>4</v>
      </c>
      <c r="G274" s="74">
        <f t="shared" si="165"/>
        <v>556</v>
      </c>
      <c r="H274" s="75">
        <f t="shared" si="165"/>
        <v>5646</v>
      </c>
      <c r="I274" s="88">
        <f t="shared" si="166"/>
        <v>0</v>
      </c>
      <c r="J274" s="78">
        <f t="shared" si="167"/>
        <v>0</v>
      </c>
      <c r="K274" s="78">
        <f t="shared" si="168"/>
        <v>0</v>
      </c>
      <c r="L274" s="78">
        <f t="shared" si="169"/>
        <v>7.0796460176991152E-4</v>
      </c>
      <c r="M274" s="78">
        <f t="shared" ca="1" si="170"/>
        <v>0.23999999999999994</v>
      </c>
      <c r="N274" s="78">
        <f t="shared" ca="1" si="171"/>
        <v>8.8445078459343837E-2</v>
      </c>
      <c r="O274" s="78">
        <f t="shared" si="172"/>
        <v>5.0000000000000001E-4</v>
      </c>
      <c r="P274" s="13" t="s">
        <v>184</v>
      </c>
      <c r="Q274" s="8">
        <v>133</v>
      </c>
      <c r="R274" s="13">
        <v>161</v>
      </c>
      <c r="S274" s="89">
        <f t="shared" si="148"/>
        <v>133</v>
      </c>
      <c r="T274" s="75">
        <f t="shared" si="149"/>
        <v>161</v>
      </c>
      <c r="U274" s="90">
        <f t="shared" si="150"/>
        <v>73.947999999999993</v>
      </c>
      <c r="V274" s="82">
        <f t="shared" si="151"/>
        <v>909.00599999999997</v>
      </c>
      <c r="W274" s="8">
        <v>4710</v>
      </c>
      <c r="X274" s="8">
        <v>51</v>
      </c>
      <c r="Y274" s="12">
        <v>3</v>
      </c>
      <c r="Z274" s="12">
        <v>18</v>
      </c>
      <c r="AA274" s="12">
        <v>31</v>
      </c>
      <c r="AB274" s="12">
        <v>62.6</v>
      </c>
      <c r="AC274" s="91">
        <f t="shared" si="161"/>
        <v>103</v>
      </c>
      <c r="AD274" s="75">
        <f t="shared" si="162"/>
        <v>4607</v>
      </c>
      <c r="AE274" s="88">
        <f t="shared" si="155"/>
        <v>0.83362831858407083</v>
      </c>
      <c r="AF274" s="92">
        <f t="shared" si="156"/>
        <v>1.0828025477707006E-2</v>
      </c>
      <c r="AG274" s="93">
        <f t="shared" si="157"/>
        <v>6.3694267515923564E-4</v>
      </c>
      <c r="AH274" s="93">
        <f t="shared" si="158"/>
        <v>3.821656050955414E-3</v>
      </c>
      <c r="AI274" s="78">
        <f t="shared" si="159"/>
        <v>6.5817409766454355E-3</v>
      </c>
      <c r="AJ274" s="92">
        <f t="shared" si="163"/>
        <v>2.186836518046709E-2</v>
      </c>
      <c r="AK274" s="78">
        <f t="shared" si="164"/>
        <v>0.97813163481953291</v>
      </c>
      <c r="AL274" s="11"/>
      <c r="AM274" s="14"/>
      <c r="AN274" s="11"/>
      <c r="AO274" s="15"/>
      <c r="AP274" s="11">
        <v>40017</v>
      </c>
      <c r="AQ274" s="11">
        <v>40110</v>
      </c>
      <c r="AR274" s="11">
        <v>40192</v>
      </c>
      <c r="AS274" s="75">
        <f t="shared" si="173"/>
        <v>1750</v>
      </c>
      <c r="AT274" s="75">
        <f t="shared" ca="1" si="174"/>
        <v>2520</v>
      </c>
      <c r="AU274" s="75">
        <f t="shared" si="175"/>
        <v>1.780347808747917</v>
      </c>
      <c r="AV274" s="75">
        <f t="shared" ca="1" si="176"/>
        <v>406.32054176072234</v>
      </c>
      <c r="AW274" s="169">
        <v>0.22916666666666666</v>
      </c>
      <c r="AX274" s="169">
        <v>0.85416666666666663</v>
      </c>
      <c r="AY274" s="75">
        <f t="shared" si="177"/>
        <v>15</v>
      </c>
      <c r="AZ274" s="169">
        <v>0.22916666666666666</v>
      </c>
      <c r="BA274" s="169">
        <v>0.39583333333333331</v>
      </c>
      <c r="BB274" s="75">
        <f t="shared" si="178"/>
        <v>4</v>
      </c>
      <c r="BC274" s="11" t="s">
        <v>200</v>
      </c>
      <c r="BH274" s="52"/>
      <c r="BI274" s="52"/>
      <c r="BJ274" s="52"/>
      <c r="BK274" s="52"/>
      <c r="BL274" s="52"/>
      <c r="BM274" s="52"/>
      <c r="BQ274" s="27"/>
      <c r="BR274" s="27"/>
      <c r="BS274" s="27"/>
      <c r="BT274" s="27"/>
      <c r="BU274" s="27"/>
      <c r="BV274" s="27"/>
      <c r="BW274" s="54"/>
      <c r="BX274" s="26"/>
      <c r="BY274" s="54"/>
      <c r="BZ274" s="26"/>
      <c r="CA274" s="26"/>
      <c r="CB274" s="26"/>
    </row>
    <row r="275" spans="1:80" ht="17.45" customHeight="1">
      <c r="A275" s="94">
        <f t="shared" si="179"/>
        <v>38.6</v>
      </c>
      <c r="B275" s="179">
        <f t="shared" si="160"/>
        <v>46016</v>
      </c>
      <c r="C275" s="8"/>
      <c r="D275" s="11"/>
      <c r="E275" s="12">
        <v>1</v>
      </c>
      <c r="F275" s="11">
        <v>2</v>
      </c>
      <c r="G275" s="74">
        <f t="shared" si="165"/>
        <v>555</v>
      </c>
      <c r="H275" s="75">
        <f t="shared" si="165"/>
        <v>5644</v>
      </c>
      <c r="I275" s="88">
        <f t="shared" si="166"/>
        <v>0</v>
      </c>
      <c r="J275" s="78">
        <f t="shared" si="167"/>
        <v>1.7985611510791368E-3</v>
      </c>
      <c r="K275" s="78">
        <f t="shared" si="168"/>
        <v>0</v>
      </c>
      <c r="L275" s="78">
        <f t="shared" si="169"/>
        <v>3.5423308537017357E-4</v>
      </c>
      <c r="M275" s="78">
        <f t="shared" ca="1" si="170"/>
        <v>0.24114285714285708</v>
      </c>
      <c r="N275" s="78">
        <f t="shared" ca="1" si="171"/>
        <v>8.8762085909018892E-2</v>
      </c>
      <c r="O275" s="78">
        <f t="shared" si="172"/>
        <v>5.0000000000000001E-4</v>
      </c>
      <c r="P275" s="13" t="s">
        <v>184</v>
      </c>
      <c r="Q275" s="8">
        <v>133</v>
      </c>
      <c r="R275" s="13">
        <v>161</v>
      </c>
      <c r="S275" s="89">
        <f t="shared" si="148"/>
        <v>133</v>
      </c>
      <c r="T275" s="75">
        <f t="shared" si="149"/>
        <v>161</v>
      </c>
      <c r="U275" s="90">
        <f t="shared" si="150"/>
        <v>73.814999999999998</v>
      </c>
      <c r="V275" s="82">
        <f t="shared" si="151"/>
        <v>908.68399999999997</v>
      </c>
      <c r="W275" s="8">
        <v>4710</v>
      </c>
      <c r="X275" s="8">
        <v>68</v>
      </c>
      <c r="Y275" s="12">
        <v>2</v>
      </c>
      <c r="Z275" s="12">
        <v>19</v>
      </c>
      <c r="AA275" s="12">
        <v>19</v>
      </c>
      <c r="AB275" s="12">
        <v>62.6</v>
      </c>
      <c r="AC275" s="91">
        <f t="shared" si="161"/>
        <v>108</v>
      </c>
      <c r="AD275" s="75">
        <f t="shared" si="162"/>
        <v>4602</v>
      </c>
      <c r="AE275" s="88">
        <f t="shared" si="155"/>
        <v>0.8342189160467588</v>
      </c>
      <c r="AF275" s="92">
        <f t="shared" si="156"/>
        <v>1.4437367303609342E-2</v>
      </c>
      <c r="AG275" s="93">
        <f t="shared" si="157"/>
        <v>4.2462845010615713E-4</v>
      </c>
      <c r="AH275" s="93">
        <f t="shared" si="158"/>
        <v>4.0339702760084925E-3</v>
      </c>
      <c r="AI275" s="78">
        <f t="shared" si="159"/>
        <v>4.0339702760084925E-3</v>
      </c>
      <c r="AJ275" s="92">
        <f t="shared" si="163"/>
        <v>2.2929936305732482E-2</v>
      </c>
      <c r="AK275" s="78">
        <f t="shared" si="164"/>
        <v>0.97707006369426752</v>
      </c>
      <c r="AL275" s="11"/>
      <c r="AM275" s="14"/>
      <c r="AN275" s="11"/>
      <c r="AO275" s="15"/>
      <c r="AP275" s="11">
        <v>40269</v>
      </c>
      <c r="AQ275" s="11">
        <v>40354</v>
      </c>
      <c r="AR275" s="11">
        <v>40436</v>
      </c>
      <c r="AS275" s="75">
        <f t="shared" si="173"/>
        <v>1670</v>
      </c>
      <c r="AT275" s="75">
        <f t="shared" ca="1" si="174"/>
        <v>2340</v>
      </c>
      <c r="AU275" s="75">
        <f t="shared" si="175"/>
        <v>1.6997472770964652</v>
      </c>
      <c r="AV275" s="75">
        <f t="shared" ca="1" si="176"/>
        <v>377.48023874818523</v>
      </c>
      <c r="AW275" s="169">
        <v>0.22916666666666666</v>
      </c>
      <c r="AX275" s="169">
        <v>0.85416666666666663</v>
      </c>
      <c r="AY275" s="75">
        <f t="shared" si="177"/>
        <v>15</v>
      </c>
      <c r="AZ275" s="169">
        <v>0.22916666666666666</v>
      </c>
      <c r="BA275" s="169">
        <v>0.39583333333333331</v>
      </c>
      <c r="BB275" s="75">
        <f t="shared" si="178"/>
        <v>4</v>
      </c>
      <c r="BC275" s="11"/>
      <c r="BH275" s="52"/>
      <c r="BI275" s="52"/>
      <c r="BJ275" s="52"/>
      <c r="BK275" s="52"/>
      <c r="BL275" s="52"/>
      <c r="BM275" s="52"/>
      <c r="BQ275" s="27"/>
      <c r="BR275" s="27"/>
      <c r="BS275" s="27"/>
      <c r="BT275" s="27"/>
      <c r="BU275" s="27"/>
      <c r="BV275" s="27"/>
      <c r="BW275" s="54"/>
      <c r="BX275" s="26"/>
      <c r="BY275" s="54"/>
      <c r="BZ275" s="26"/>
      <c r="CA275" s="26"/>
      <c r="CB275" s="26"/>
    </row>
    <row r="276" spans="1:80" ht="17.45" customHeight="1" thickBot="1">
      <c r="A276" s="86">
        <f t="shared" si="179"/>
        <v>38.700000000000003</v>
      </c>
      <c r="B276" s="180">
        <f t="shared" si="160"/>
        <v>46017</v>
      </c>
      <c r="C276" s="16"/>
      <c r="D276" s="17"/>
      <c r="E276" s="18"/>
      <c r="F276" s="17">
        <v>2</v>
      </c>
      <c r="G276" s="96">
        <f t="shared" si="165"/>
        <v>555</v>
      </c>
      <c r="H276" s="97">
        <f t="shared" si="165"/>
        <v>5642</v>
      </c>
      <c r="I276" s="98">
        <f t="shared" si="166"/>
        <v>0</v>
      </c>
      <c r="J276" s="99">
        <f t="shared" si="167"/>
        <v>0</v>
      </c>
      <c r="K276" s="99">
        <f t="shared" si="168"/>
        <v>0</v>
      </c>
      <c r="L276" s="99">
        <f t="shared" si="169"/>
        <v>3.5435861091424523E-4</v>
      </c>
      <c r="M276" s="99">
        <f t="shared" ca="1" si="170"/>
        <v>0.24114285714285708</v>
      </c>
      <c r="N276" s="99">
        <f t="shared" ca="1" si="171"/>
        <v>8.9079093358693962E-2</v>
      </c>
      <c r="O276" s="99">
        <f t="shared" si="172"/>
        <v>5.0000000000000001E-4</v>
      </c>
      <c r="P276" s="19" t="s">
        <v>184</v>
      </c>
      <c r="Q276" s="16">
        <v>133</v>
      </c>
      <c r="R276" s="19">
        <v>161</v>
      </c>
      <c r="S276" s="89">
        <f t="shared" si="148"/>
        <v>133</v>
      </c>
      <c r="T276" s="75">
        <f t="shared" si="149"/>
        <v>161</v>
      </c>
      <c r="U276" s="100">
        <f t="shared" si="150"/>
        <v>73.814999999999998</v>
      </c>
      <c r="V276" s="101">
        <f t="shared" si="151"/>
        <v>908.36199999999997</v>
      </c>
      <c r="W276" s="16">
        <v>4668</v>
      </c>
      <c r="X276" s="8">
        <v>46</v>
      </c>
      <c r="Y276" s="12">
        <v>1</v>
      </c>
      <c r="Z276" s="12">
        <v>11</v>
      </c>
      <c r="AA276" s="12">
        <v>10</v>
      </c>
      <c r="AB276" s="12">
        <v>63.2</v>
      </c>
      <c r="AC276" s="102">
        <f t="shared" si="161"/>
        <v>68</v>
      </c>
      <c r="AD276" s="97">
        <f t="shared" si="162"/>
        <v>4600</v>
      </c>
      <c r="AE276" s="98">
        <f t="shared" si="155"/>
        <v>0.82707299787384836</v>
      </c>
      <c r="AF276" s="103">
        <f t="shared" si="156"/>
        <v>9.8543273350471302E-3</v>
      </c>
      <c r="AG276" s="104">
        <f t="shared" si="157"/>
        <v>2.1422450728363326E-4</v>
      </c>
      <c r="AH276" s="104">
        <f t="shared" si="158"/>
        <v>2.3564695801199659E-3</v>
      </c>
      <c r="AI276" s="99">
        <f t="shared" si="159"/>
        <v>2.1422450728363325E-3</v>
      </c>
      <c r="AJ276" s="103">
        <f t="shared" si="163"/>
        <v>1.456726649528706E-2</v>
      </c>
      <c r="AK276" s="99">
        <f t="shared" si="164"/>
        <v>0.98543273350471294</v>
      </c>
      <c r="AL276" s="17"/>
      <c r="AM276" s="20"/>
      <c r="AN276" s="17"/>
      <c r="AO276" s="21"/>
      <c r="AP276" s="17">
        <v>40503</v>
      </c>
      <c r="AQ276" s="17">
        <v>40581</v>
      </c>
      <c r="AR276" s="17">
        <v>40666</v>
      </c>
      <c r="AS276" s="97">
        <f t="shared" si="173"/>
        <v>1630</v>
      </c>
      <c r="AT276" s="97">
        <f t="shared" ca="1" si="174"/>
        <v>2380</v>
      </c>
      <c r="AU276" s="97">
        <f t="shared" si="175"/>
        <v>1.6595786706469406</v>
      </c>
      <c r="AV276" s="97">
        <f t="shared" ca="1" si="176"/>
        <v>384.05680167823141</v>
      </c>
      <c r="AW276" s="167">
        <v>0.22916666666666666</v>
      </c>
      <c r="AX276" s="167">
        <v>0.85416666666666663</v>
      </c>
      <c r="AY276" s="97">
        <f t="shared" si="177"/>
        <v>15</v>
      </c>
      <c r="AZ276" s="167">
        <v>0.22916666666666666</v>
      </c>
      <c r="BA276" s="167">
        <v>0.39583333333333331</v>
      </c>
      <c r="BB276" s="97">
        <f t="shared" si="178"/>
        <v>4</v>
      </c>
      <c r="BC276" s="17"/>
      <c r="BH276" s="52"/>
      <c r="BI276" s="52"/>
      <c r="BJ276" s="52"/>
      <c r="BK276" s="52"/>
      <c r="BL276" s="52"/>
      <c r="BM276" s="52"/>
      <c r="BQ276" s="27"/>
      <c r="BR276" s="27"/>
      <c r="BS276" s="27"/>
      <c r="BT276" s="27"/>
      <c r="BU276" s="27"/>
      <c r="BV276" s="27"/>
      <c r="BW276" s="54"/>
      <c r="BX276" s="26"/>
      <c r="BY276" s="54"/>
      <c r="BZ276" s="26"/>
      <c r="CA276" s="26"/>
      <c r="CB276" s="26"/>
    </row>
    <row r="277" spans="1:80" ht="17.45" customHeight="1" thickTop="1">
      <c r="A277" s="71">
        <f>A270+1</f>
        <v>39.1</v>
      </c>
      <c r="B277" s="178">
        <f>B276+1</f>
        <v>46018</v>
      </c>
      <c r="C277" s="4"/>
      <c r="D277" s="5"/>
      <c r="E277" s="6"/>
      <c r="F277" s="5">
        <v>3</v>
      </c>
      <c r="G277" s="74">
        <f t="shared" si="165"/>
        <v>555</v>
      </c>
      <c r="H277" s="75">
        <f t="shared" si="165"/>
        <v>5639</v>
      </c>
      <c r="I277" s="76">
        <f t="shared" si="166"/>
        <v>0</v>
      </c>
      <c r="J277" s="77">
        <f t="shared" si="167"/>
        <v>0</v>
      </c>
      <c r="K277" s="77">
        <f t="shared" si="168"/>
        <v>0</v>
      </c>
      <c r="L277" s="77">
        <f t="shared" si="169"/>
        <v>5.3172633817795108E-4</v>
      </c>
      <c r="M277" s="78">
        <f t="shared" ca="1" si="170"/>
        <v>0.24114285714285708</v>
      </c>
      <c r="N277" s="78">
        <f t="shared" ca="1" si="171"/>
        <v>8.9554604533206572E-2</v>
      </c>
      <c r="O277" s="78">
        <f t="shared" si="172"/>
        <v>5.0000000000000001E-4</v>
      </c>
      <c r="P277" s="13" t="s">
        <v>184</v>
      </c>
      <c r="Q277" s="8">
        <v>133</v>
      </c>
      <c r="R277" s="13">
        <v>161</v>
      </c>
      <c r="S277" s="79">
        <f t="shared" si="148"/>
        <v>133</v>
      </c>
      <c r="T277" s="80">
        <f t="shared" si="149"/>
        <v>161</v>
      </c>
      <c r="U277" s="90">
        <f t="shared" si="150"/>
        <v>73.814999999999998</v>
      </c>
      <c r="V277" s="82">
        <f t="shared" si="151"/>
        <v>907.87900000000002</v>
      </c>
      <c r="W277" s="4">
        <v>4731</v>
      </c>
      <c r="X277" s="4">
        <v>42</v>
      </c>
      <c r="Y277" s="6"/>
      <c r="Z277" s="6">
        <v>13</v>
      </c>
      <c r="AA277" s="6">
        <v>18</v>
      </c>
      <c r="AB277" s="6">
        <v>63.3</v>
      </c>
      <c r="AC277" s="83">
        <f t="shared" si="161"/>
        <v>73</v>
      </c>
      <c r="AD277" s="80">
        <f t="shared" si="162"/>
        <v>4658</v>
      </c>
      <c r="AE277" s="76">
        <f t="shared" si="155"/>
        <v>0.83853243530662891</v>
      </c>
      <c r="AF277" s="84">
        <f t="shared" si="156"/>
        <v>8.8776157260621429E-3</v>
      </c>
      <c r="AG277" s="85">
        <f t="shared" si="157"/>
        <v>0</v>
      </c>
      <c r="AH277" s="85">
        <f t="shared" si="158"/>
        <v>2.7478334390192349E-3</v>
      </c>
      <c r="AI277" s="77">
        <f t="shared" si="159"/>
        <v>3.8046924540266328E-3</v>
      </c>
      <c r="AJ277" s="84">
        <f t="shared" si="163"/>
        <v>1.5430141619108011E-2</v>
      </c>
      <c r="AK277" s="77">
        <f t="shared" si="164"/>
        <v>0.98456985838089195</v>
      </c>
      <c r="AL277" s="5">
        <v>4617</v>
      </c>
      <c r="AM277" s="9">
        <v>0.51</v>
      </c>
      <c r="AN277" s="5">
        <v>4041</v>
      </c>
      <c r="AO277" s="10">
        <v>0.79500000000000004</v>
      </c>
      <c r="AP277" s="5">
        <v>40741</v>
      </c>
      <c r="AQ277" s="5">
        <v>40831</v>
      </c>
      <c r="AR277" s="5">
        <v>40929</v>
      </c>
      <c r="AS277" s="80">
        <f t="shared" si="173"/>
        <v>1880</v>
      </c>
      <c r="AT277" s="80">
        <f t="shared" ca="1" si="174"/>
        <v>2440</v>
      </c>
      <c r="AU277" s="80">
        <f t="shared" si="175"/>
        <v>1.915057034065605</v>
      </c>
      <c r="AV277" s="80">
        <f t="shared" ca="1" si="176"/>
        <v>393.9296092993219</v>
      </c>
      <c r="AW277" s="165">
        <v>0.22916666666666666</v>
      </c>
      <c r="AX277" s="165">
        <v>0.85416666666666663</v>
      </c>
      <c r="AY277" s="80">
        <f t="shared" si="177"/>
        <v>15</v>
      </c>
      <c r="AZ277" s="165">
        <v>0.22916666666666666</v>
      </c>
      <c r="BA277" s="165">
        <v>0.39583333333333331</v>
      </c>
      <c r="BB277" s="80">
        <f t="shared" si="178"/>
        <v>4</v>
      </c>
      <c r="BC277" s="5"/>
      <c r="BH277" s="52"/>
      <c r="BI277" s="52"/>
      <c r="BJ277" s="52"/>
      <c r="BK277" s="52"/>
      <c r="BL277" s="52"/>
      <c r="BM277" s="52"/>
      <c r="BQ277" s="27"/>
      <c r="BR277" s="27"/>
      <c r="BS277" s="27"/>
      <c r="BT277" s="27"/>
      <c r="BU277" s="27"/>
      <c r="BV277" s="27"/>
      <c r="BW277" s="54"/>
      <c r="BX277" s="26"/>
      <c r="BY277" s="54"/>
      <c r="BZ277" s="26"/>
      <c r="CA277" s="26"/>
      <c r="CB277" s="26"/>
    </row>
    <row r="278" spans="1:80" ht="17.45" customHeight="1">
      <c r="A278" s="86">
        <f t="shared" si="179"/>
        <v>39.200000000000003</v>
      </c>
      <c r="B278" s="179">
        <f t="shared" si="160"/>
        <v>46019</v>
      </c>
      <c r="C278" s="8"/>
      <c r="D278" s="11"/>
      <c r="E278" s="12">
        <v>4</v>
      </c>
      <c r="F278" s="11">
        <v>1</v>
      </c>
      <c r="G278" s="74">
        <f t="shared" si="165"/>
        <v>551</v>
      </c>
      <c r="H278" s="75">
        <f t="shared" si="165"/>
        <v>5638</v>
      </c>
      <c r="I278" s="88">
        <f t="shared" si="166"/>
        <v>0</v>
      </c>
      <c r="J278" s="78">
        <f t="shared" si="167"/>
        <v>7.2072072072072073E-3</v>
      </c>
      <c r="K278" s="78">
        <f t="shared" si="168"/>
        <v>0</v>
      </c>
      <c r="L278" s="78">
        <f t="shared" si="169"/>
        <v>1.7733640716439085E-4</v>
      </c>
      <c r="M278" s="78">
        <f t="shared" ca="1" si="170"/>
        <v>0.24571428571428566</v>
      </c>
      <c r="N278" s="78">
        <f t="shared" ca="1" si="171"/>
        <v>8.97131082580441E-2</v>
      </c>
      <c r="O278" s="78">
        <f t="shared" si="172"/>
        <v>5.0000000000000001E-4</v>
      </c>
      <c r="P278" s="13" t="s">
        <v>184</v>
      </c>
      <c r="Q278" s="8">
        <v>133</v>
      </c>
      <c r="R278" s="13">
        <v>161</v>
      </c>
      <c r="S278" s="89">
        <f t="shared" si="148"/>
        <v>133</v>
      </c>
      <c r="T278" s="75">
        <f t="shared" si="149"/>
        <v>161</v>
      </c>
      <c r="U278" s="90">
        <f t="shared" si="150"/>
        <v>73.283000000000001</v>
      </c>
      <c r="V278" s="82">
        <f t="shared" si="151"/>
        <v>907.71799999999996</v>
      </c>
      <c r="W278" s="8">
        <v>4723</v>
      </c>
      <c r="X278" s="8">
        <v>32</v>
      </c>
      <c r="Y278" s="12"/>
      <c r="Z278" s="12">
        <v>13</v>
      </c>
      <c r="AA278" s="12">
        <v>20</v>
      </c>
      <c r="AB278" s="12">
        <v>63</v>
      </c>
      <c r="AC278" s="91">
        <f t="shared" si="161"/>
        <v>65</v>
      </c>
      <c r="AD278" s="75">
        <f t="shared" si="162"/>
        <v>4658</v>
      </c>
      <c r="AE278" s="88">
        <f t="shared" si="155"/>
        <v>0.83755985103741803</v>
      </c>
      <c r="AF278" s="92">
        <f t="shared" si="156"/>
        <v>6.7753546474698285E-3</v>
      </c>
      <c r="AG278" s="93">
        <f t="shared" si="157"/>
        <v>0</v>
      </c>
      <c r="AH278" s="93">
        <f t="shared" si="158"/>
        <v>2.7524878255346177E-3</v>
      </c>
      <c r="AI278" s="78">
        <f t="shared" si="159"/>
        <v>4.2345966546686424E-3</v>
      </c>
      <c r="AJ278" s="92">
        <f t="shared" si="163"/>
        <v>1.3762439127673089E-2</v>
      </c>
      <c r="AK278" s="78">
        <f t="shared" si="164"/>
        <v>0.98623756087232695</v>
      </c>
      <c r="AL278" s="11"/>
      <c r="AM278" s="14"/>
      <c r="AN278" s="11"/>
      <c r="AO278" s="15"/>
      <c r="AP278" s="11">
        <v>40985</v>
      </c>
      <c r="AQ278" s="11">
        <v>41062</v>
      </c>
      <c r="AR278" s="11">
        <v>41137</v>
      </c>
      <c r="AS278" s="75">
        <f t="shared" si="173"/>
        <v>1520</v>
      </c>
      <c r="AT278" s="75">
        <f t="shared" ca="1" si="174"/>
        <v>2250</v>
      </c>
      <c r="AU278" s="75">
        <f t="shared" si="175"/>
        <v>1.5494377681572191</v>
      </c>
      <c r="AV278" s="75">
        <f t="shared" ca="1" si="176"/>
        <v>363.54823073194376</v>
      </c>
      <c r="AW278" s="169">
        <v>0.22916666666666666</v>
      </c>
      <c r="AX278" s="169">
        <v>0.85416666666666663</v>
      </c>
      <c r="AY278" s="75">
        <f t="shared" si="177"/>
        <v>15</v>
      </c>
      <c r="AZ278" s="169">
        <v>0.22916666666666666</v>
      </c>
      <c r="BA278" s="169">
        <v>0.39583333333333331</v>
      </c>
      <c r="BB278" s="75">
        <f t="shared" si="178"/>
        <v>4</v>
      </c>
      <c r="BC278" s="11"/>
      <c r="BH278" s="52"/>
      <c r="BI278" s="52"/>
      <c r="BJ278" s="52"/>
      <c r="BK278" s="52"/>
      <c r="BL278" s="52"/>
      <c r="BM278" s="52"/>
      <c r="BQ278" s="27"/>
      <c r="BR278" s="27"/>
      <c r="BS278" s="27"/>
      <c r="BT278" s="27"/>
      <c r="BU278" s="27"/>
      <c r="BV278" s="27"/>
      <c r="BW278" s="54"/>
      <c r="BX278" s="26"/>
      <c r="BY278" s="54"/>
      <c r="BZ278" s="26"/>
      <c r="CA278" s="26"/>
      <c r="CB278" s="26"/>
    </row>
    <row r="279" spans="1:80" ht="17.45" customHeight="1">
      <c r="A279" s="94">
        <f t="shared" si="179"/>
        <v>39.299999999999997</v>
      </c>
      <c r="B279" s="179">
        <f t="shared" si="160"/>
        <v>46020</v>
      </c>
      <c r="C279" s="8"/>
      <c r="D279" s="11"/>
      <c r="E279" s="12">
        <v>1</v>
      </c>
      <c r="F279" s="11">
        <v>7</v>
      </c>
      <c r="G279" s="74">
        <f t="shared" si="165"/>
        <v>550</v>
      </c>
      <c r="H279" s="75">
        <f t="shared" si="165"/>
        <v>5631</v>
      </c>
      <c r="I279" s="88">
        <f t="shared" si="166"/>
        <v>0</v>
      </c>
      <c r="J279" s="78">
        <f t="shared" si="167"/>
        <v>1.8148820326678765E-3</v>
      </c>
      <c r="K279" s="78">
        <f t="shared" si="168"/>
        <v>0</v>
      </c>
      <c r="L279" s="78">
        <f t="shared" si="169"/>
        <v>1.2415750266051792E-3</v>
      </c>
      <c r="M279" s="78">
        <f t="shared" ca="1" si="170"/>
        <v>0.2468571428571428</v>
      </c>
      <c r="N279" s="78">
        <f t="shared" ca="1" si="171"/>
        <v>9.0822634331906835E-2</v>
      </c>
      <c r="O279" s="78">
        <f t="shared" si="172"/>
        <v>5.0000000000000001E-4</v>
      </c>
      <c r="P279" s="13" t="s">
        <v>184</v>
      </c>
      <c r="Q279" s="8">
        <v>133</v>
      </c>
      <c r="R279" s="13">
        <v>161</v>
      </c>
      <c r="S279" s="89">
        <f t="shared" si="148"/>
        <v>133</v>
      </c>
      <c r="T279" s="75">
        <f t="shared" si="149"/>
        <v>161</v>
      </c>
      <c r="U279" s="90">
        <f t="shared" si="150"/>
        <v>73.150000000000006</v>
      </c>
      <c r="V279" s="82">
        <f t="shared" si="151"/>
        <v>906.59100000000001</v>
      </c>
      <c r="W279" s="8">
        <v>4690</v>
      </c>
      <c r="X279" s="8">
        <v>35</v>
      </c>
      <c r="Y279" s="12">
        <v>6</v>
      </c>
      <c r="Z279" s="12">
        <v>11</v>
      </c>
      <c r="AA279" s="12">
        <v>14</v>
      </c>
      <c r="AB279" s="12">
        <v>63</v>
      </c>
      <c r="AC279" s="91">
        <f t="shared" si="161"/>
        <v>66</v>
      </c>
      <c r="AD279" s="75">
        <f t="shared" si="162"/>
        <v>4624</v>
      </c>
      <c r="AE279" s="88">
        <f t="shared" si="155"/>
        <v>0.83185526782547003</v>
      </c>
      <c r="AF279" s="92">
        <f t="shared" si="156"/>
        <v>7.462686567164179E-3</v>
      </c>
      <c r="AG279" s="93">
        <f t="shared" si="157"/>
        <v>1.2793176972281451E-3</v>
      </c>
      <c r="AH279" s="93">
        <f t="shared" si="158"/>
        <v>2.345415778251599E-3</v>
      </c>
      <c r="AI279" s="78">
        <f t="shared" si="159"/>
        <v>2.9850746268656717E-3</v>
      </c>
      <c r="AJ279" s="92">
        <f t="shared" si="163"/>
        <v>1.4072494669509595E-2</v>
      </c>
      <c r="AK279" s="78">
        <f t="shared" si="164"/>
        <v>0.98592750533049045</v>
      </c>
      <c r="AL279" s="11"/>
      <c r="AM279" s="14"/>
      <c r="AN279" s="11"/>
      <c r="AO279" s="15"/>
      <c r="AP279" s="11">
        <v>41210</v>
      </c>
      <c r="AQ279" s="11">
        <v>41275</v>
      </c>
      <c r="AR279" s="11">
        <v>41356</v>
      </c>
      <c r="AS279" s="75">
        <f t="shared" si="173"/>
        <v>1460</v>
      </c>
      <c r="AT279" s="75">
        <f t="shared" ca="1" si="174"/>
        <v>2090</v>
      </c>
      <c r="AU279" s="75">
        <f t="shared" si="175"/>
        <v>1.4901897542309652</v>
      </c>
      <c r="AV279" s="75">
        <f t="shared" ca="1" si="176"/>
        <v>338.13298818961334</v>
      </c>
      <c r="AW279" s="169">
        <v>0.22916666666666666</v>
      </c>
      <c r="AX279" s="169">
        <v>0.85416666666666663</v>
      </c>
      <c r="AY279" s="75">
        <f t="shared" si="177"/>
        <v>15</v>
      </c>
      <c r="AZ279" s="169">
        <v>0.22916666666666666</v>
      </c>
      <c r="BA279" s="169">
        <v>0.39583333333333331</v>
      </c>
      <c r="BB279" s="75">
        <f t="shared" si="178"/>
        <v>4</v>
      </c>
      <c r="BC279" s="11"/>
      <c r="BH279" s="52"/>
      <c r="BI279" s="52"/>
      <c r="BJ279" s="52"/>
      <c r="BK279" s="52"/>
      <c r="BL279" s="52"/>
      <c r="BM279" s="52"/>
      <c r="BQ279" s="27"/>
      <c r="BR279" s="27"/>
      <c r="BS279" s="27"/>
      <c r="BT279" s="27"/>
      <c r="BU279" s="27"/>
      <c r="BV279" s="27"/>
      <c r="BW279" s="54"/>
      <c r="BX279" s="26"/>
      <c r="BY279" s="54"/>
      <c r="BZ279" s="26"/>
      <c r="CA279" s="26"/>
      <c r="CB279" s="26"/>
    </row>
    <row r="280" spans="1:80" ht="17.45" customHeight="1">
      <c r="A280" s="86">
        <f t="shared" si="179"/>
        <v>39.4</v>
      </c>
      <c r="B280" s="179">
        <f t="shared" si="160"/>
        <v>46021</v>
      </c>
      <c r="C280" s="8"/>
      <c r="D280" s="11"/>
      <c r="E280" s="12">
        <v>2</v>
      </c>
      <c r="F280" s="11">
        <v>4</v>
      </c>
      <c r="G280" s="74">
        <f t="shared" si="165"/>
        <v>548</v>
      </c>
      <c r="H280" s="75">
        <f t="shared" si="165"/>
        <v>5627</v>
      </c>
      <c r="I280" s="88">
        <f t="shared" si="166"/>
        <v>0</v>
      </c>
      <c r="J280" s="78">
        <f t="shared" si="167"/>
        <v>3.6363636363636364E-3</v>
      </c>
      <c r="K280" s="78">
        <f t="shared" si="168"/>
        <v>0</v>
      </c>
      <c r="L280" s="78">
        <f t="shared" si="169"/>
        <v>7.1035340081690641E-4</v>
      </c>
      <c r="M280" s="78">
        <f t="shared" ca="1" si="170"/>
        <v>0.24914285714285708</v>
      </c>
      <c r="N280" s="78">
        <f t="shared" ca="1" si="171"/>
        <v>9.1456649231256973E-2</v>
      </c>
      <c r="O280" s="78">
        <f t="shared" si="172"/>
        <v>5.0000000000000001E-4</v>
      </c>
      <c r="P280" s="13" t="s">
        <v>184</v>
      </c>
      <c r="Q280" s="8">
        <v>133</v>
      </c>
      <c r="R280" s="13">
        <v>161</v>
      </c>
      <c r="S280" s="89">
        <f t="shared" si="148"/>
        <v>133</v>
      </c>
      <c r="T280" s="75">
        <f t="shared" si="149"/>
        <v>161</v>
      </c>
      <c r="U280" s="90">
        <f t="shared" si="150"/>
        <v>72.884</v>
      </c>
      <c r="V280" s="82">
        <f t="shared" si="151"/>
        <v>905.947</v>
      </c>
      <c r="W280" s="8">
        <v>4740</v>
      </c>
      <c r="X280" s="8">
        <v>39</v>
      </c>
      <c r="Y280" s="12">
        <v>2</v>
      </c>
      <c r="Z280" s="12">
        <v>5</v>
      </c>
      <c r="AA280" s="12">
        <v>22</v>
      </c>
      <c r="AB280" s="12">
        <v>63.7</v>
      </c>
      <c r="AC280" s="91">
        <f t="shared" si="161"/>
        <v>68</v>
      </c>
      <c r="AD280" s="75">
        <f t="shared" si="162"/>
        <v>4672</v>
      </c>
      <c r="AE280" s="88">
        <f t="shared" si="155"/>
        <v>0.84176877996803412</v>
      </c>
      <c r="AF280" s="92">
        <f t="shared" si="156"/>
        <v>8.2278481012658233E-3</v>
      </c>
      <c r="AG280" s="93">
        <f t="shared" si="157"/>
        <v>4.219409282700422E-4</v>
      </c>
      <c r="AH280" s="93">
        <f t="shared" si="158"/>
        <v>1.0548523206751054E-3</v>
      </c>
      <c r="AI280" s="78">
        <f t="shared" si="159"/>
        <v>4.641350210970464E-3</v>
      </c>
      <c r="AJ280" s="92">
        <f t="shared" si="163"/>
        <v>1.4345991561181435E-2</v>
      </c>
      <c r="AK280" s="78">
        <f t="shared" si="164"/>
        <v>0.98565400843881856</v>
      </c>
      <c r="AL280" s="11"/>
      <c r="AM280" s="14"/>
      <c r="AN280" s="11"/>
      <c r="AO280" s="15"/>
      <c r="AP280" s="11">
        <v>41419</v>
      </c>
      <c r="AQ280" s="11">
        <v>41497</v>
      </c>
      <c r="AR280" s="11">
        <v>41571</v>
      </c>
      <c r="AS280" s="75">
        <f t="shared" si="173"/>
        <v>1520</v>
      </c>
      <c r="AT280" s="75">
        <f t="shared" ca="1" si="174"/>
        <v>2170</v>
      </c>
      <c r="AU280" s="75">
        <f t="shared" si="175"/>
        <v>1.5528727635311919</v>
      </c>
      <c r="AV280" s="75">
        <f t="shared" ca="1" si="176"/>
        <v>351.41700404858301</v>
      </c>
      <c r="AW280" s="169">
        <v>0.22916666666666666</v>
      </c>
      <c r="AX280" s="169">
        <v>0.85416666666666663</v>
      </c>
      <c r="AY280" s="75">
        <f t="shared" si="177"/>
        <v>15</v>
      </c>
      <c r="AZ280" s="169">
        <v>0.22916666666666666</v>
      </c>
      <c r="BA280" s="169">
        <v>0.39583333333333331</v>
      </c>
      <c r="BB280" s="75">
        <f t="shared" si="178"/>
        <v>4</v>
      </c>
      <c r="BC280" s="11"/>
      <c r="BH280" s="52"/>
      <c r="BI280" s="52"/>
      <c r="BJ280" s="52"/>
      <c r="BK280" s="52"/>
      <c r="BL280" s="52"/>
      <c r="BM280" s="52"/>
      <c r="BQ280" s="27"/>
      <c r="BR280" s="27"/>
      <c r="BS280" s="27"/>
      <c r="BT280" s="27"/>
      <c r="BU280" s="27"/>
      <c r="BV280" s="27"/>
      <c r="BW280" s="54"/>
      <c r="BX280" s="26"/>
      <c r="BY280" s="54"/>
      <c r="BZ280" s="26"/>
      <c r="CA280" s="26"/>
      <c r="CB280" s="26"/>
    </row>
    <row r="281" spans="1:80" ht="17.45" customHeight="1">
      <c r="A281" s="94">
        <f t="shared" si="179"/>
        <v>39.5</v>
      </c>
      <c r="B281" s="179">
        <f t="shared" si="160"/>
        <v>46022</v>
      </c>
      <c r="C281" s="8"/>
      <c r="D281" s="11"/>
      <c r="E281" s="12"/>
      <c r="F281" s="11">
        <v>4</v>
      </c>
      <c r="G281" s="74">
        <f t="shared" si="165"/>
        <v>548</v>
      </c>
      <c r="H281" s="75">
        <f t="shared" si="165"/>
        <v>5623</v>
      </c>
      <c r="I281" s="88">
        <f t="shared" si="166"/>
        <v>0</v>
      </c>
      <c r="J281" s="78">
        <f t="shared" si="167"/>
        <v>0</v>
      </c>
      <c r="K281" s="78">
        <f t="shared" si="168"/>
        <v>0</v>
      </c>
      <c r="L281" s="78">
        <f t="shared" si="169"/>
        <v>7.1085836147147686E-4</v>
      </c>
      <c r="M281" s="78">
        <f t="shared" ca="1" si="170"/>
        <v>0.24914285714285708</v>
      </c>
      <c r="N281" s="78">
        <f t="shared" ca="1" si="171"/>
        <v>9.2090664130607111E-2</v>
      </c>
      <c r="O281" s="78">
        <f t="shared" si="172"/>
        <v>5.0000000000000001E-4</v>
      </c>
      <c r="P281" s="13" t="s">
        <v>184</v>
      </c>
      <c r="Q281" s="8">
        <v>133</v>
      </c>
      <c r="R281" s="13">
        <v>161</v>
      </c>
      <c r="S281" s="89">
        <f t="shared" si="148"/>
        <v>133</v>
      </c>
      <c r="T281" s="75">
        <f t="shared" si="149"/>
        <v>161</v>
      </c>
      <c r="U281" s="90">
        <f t="shared" si="150"/>
        <v>72.884</v>
      </c>
      <c r="V281" s="82">
        <f t="shared" si="151"/>
        <v>905.303</v>
      </c>
      <c r="W281" s="8">
        <v>4735</v>
      </c>
      <c r="X281" s="8">
        <v>36</v>
      </c>
      <c r="Y281" s="12">
        <v>7</v>
      </c>
      <c r="Z281" s="12">
        <v>11</v>
      </c>
      <c r="AA281" s="12">
        <v>24</v>
      </c>
      <c r="AB281" s="12">
        <v>63</v>
      </c>
      <c r="AC281" s="91">
        <f t="shared" si="161"/>
        <v>78</v>
      </c>
      <c r="AD281" s="75">
        <f t="shared" si="162"/>
        <v>4657</v>
      </c>
      <c r="AE281" s="88">
        <f t="shared" si="155"/>
        <v>0.84147858539186071</v>
      </c>
      <c r="AF281" s="92">
        <f t="shared" si="156"/>
        <v>7.6029567053854273E-3</v>
      </c>
      <c r="AG281" s="93">
        <f t="shared" si="157"/>
        <v>1.4783526927138332E-3</v>
      </c>
      <c r="AH281" s="93">
        <f t="shared" si="158"/>
        <v>2.3231256599788807E-3</v>
      </c>
      <c r="AI281" s="78">
        <f t="shared" si="159"/>
        <v>5.0686378035902854E-3</v>
      </c>
      <c r="AJ281" s="92">
        <f t="shared" si="163"/>
        <v>1.6473072861668426E-2</v>
      </c>
      <c r="AK281" s="78">
        <f t="shared" si="164"/>
        <v>0.98352692713833156</v>
      </c>
      <c r="AL281" s="11"/>
      <c r="AM281" s="14"/>
      <c r="AN281" s="11"/>
      <c r="AO281" s="15"/>
      <c r="AP281" s="11">
        <v>41636</v>
      </c>
      <c r="AQ281" s="11">
        <v>41710</v>
      </c>
      <c r="AR281" s="11">
        <v>41792</v>
      </c>
      <c r="AS281" s="75">
        <f t="shared" si="173"/>
        <v>1560</v>
      </c>
      <c r="AT281" s="75">
        <f t="shared" ca="1" si="174"/>
        <v>2220</v>
      </c>
      <c r="AU281" s="75">
        <f t="shared" si="175"/>
        <v>1.5947870908118795</v>
      </c>
      <c r="AV281" s="75">
        <f t="shared" ca="1" si="176"/>
        <v>359.7472046669908</v>
      </c>
      <c r="AW281" s="169">
        <v>0.22916666666666666</v>
      </c>
      <c r="AX281" s="169">
        <v>0.85416666666666663</v>
      </c>
      <c r="AY281" s="75">
        <f t="shared" si="177"/>
        <v>15</v>
      </c>
      <c r="AZ281" s="169">
        <v>0.22916666666666666</v>
      </c>
      <c r="BA281" s="169">
        <v>0.39583333333333331</v>
      </c>
      <c r="BB281" s="75">
        <f t="shared" si="178"/>
        <v>4</v>
      </c>
      <c r="BC281" s="11" t="s">
        <v>200</v>
      </c>
      <c r="BH281" s="52"/>
      <c r="BI281" s="52"/>
      <c r="BJ281" s="52"/>
      <c r="BK281" s="52"/>
      <c r="BL281" s="52"/>
      <c r="BM281" s="52"/>
      <c r="BQ281" s="27"/>
      <c r="BR281" s="27"/>
      <c r="BS281" s="27"/>
      <c r="BT281" s="27"/>
      <c r="BU281" s="27"/>
      <c r="BV281" s="27"/>
      <c r="BW281" s="54"/>
      <c r="BX281" s="26"/>
      <c r="BY281" s="54"/>
      <c r="BZ281" s="26"/>
      <c r="CA281" s="26"/>
      <c r="CB281" s="26"/>
    </row>
    <row r="282" spans="1:80" ht="17.45" customHeight="1">
      <c r="A282" s="86">
        <f t="shared" si="179"/>
        <v>39.6</v>
      </c>
      <c r="B282" s="179">
        <f t="shared" si="160"/>
        <v>46023</v>
      </c>
      <c r="C282" s="8"/>
      <c r="D282" s="11"/>
      <c r="E282" s="12">
        <v>1</v>
      </c>
      <c r="F282" s="11">
        <v>4</v>
      </c>
      <c r="G282" s="74">
        <f t="shared" si="165"/>
        <v>547</v>
      </c>
      <c r="H282" s="75">
        <f t="shared" si="165"/>
        <v>5619</v>
      </c>
      <c r="I282" s="88">
        <f t="shared" si="166"/>
        <v>0</v>
      </c>
      <c r="J282" s="78">
        <f t="shared" si="167"/>
        <v>1.8248175182481751E-3</v>
      </c>
      <c r="K282" s="78">
        <f t="shared" si="168"/>
        <v>0</v>
      </c>
      <c r="L282" s="78">
        <f t="shared" si="169"/>
        <v>7.113640405477503E-4</v>
      </c>
      <c r="M282" s="78">
        <f t="shared" ca="1" si="170"/>
        <v>0.25028571428571422</v>
      </c>
      <c r="N282" s="78">
        <f t="shared" ca="1" si="171"/>
        <v>9.2724679029957235E-2</v>
      </c>
      <c r="O282" s="78">
        <f t="shared" si="172"/>
        <v>5.0000000000000001E-4</v>
      </c>
      <c r="P282" s="13" t="s">
        <v>184</v>
      </c>
      <c r="Q282" s="8">
        <v>133</v>
      </c>
      <c r="R282" s="13">
        <v>161</v>
      </c>
      <c r="S282" s="89">
        <f t="shared" si="148"/>
        <v>133</v>
      </c>
      <c r="T282" s="75">
        <f t="shared" si="149"/>
        <v>161</v>
      </c>
      <c r="U282" s="90">
        <f t="shared" si="150"/>
        <v>72.751000000000005</v>
      </c>
      <c r="V282" s="82">
        <f t="shared" si="151"/>
        <v>904.65899999999999</v>
      </c>
      <c r="W282" s="8">
        <v>4674</v>
      </c>
      <c r="X282" s="8">
        <v>33</v>
      </c>
      <c r="Y282" s="12">
        <v>1</v>
      </c>
      <c r="Z282" s="12">
        <v>25</v>
      </c>
      <c r="AA282" s="12">
        <v>20</v>
      </c>
      <c r="AB282" s="12">
        <v>63.7</v>
      </c>
      <c r="AC282" s="91">
        <f t="shared" si="161"/>
        <v>79</v>
      </c>
      <c r="AD282" s="75">
        <f t="shared" si="162"/>
        <v>4595</v>
      </c>
      <c r="AE282" s="88">
        <f t="shared" si="155"/>
        <v>0.83122888138004625</v>
      </c>
      <c r="AF282" s="92">
        <f t="shared" si="156"/>
        <v>7.0603337612323491E-3</v>
      </c>
      <c r="AG282" s="93">
        <f t="shared" si="157"/>
        <v>2.139495079161318E-4</v>
      </c>
      <c r="AH282" s="93">
        <f t="shared" si="158"/>
        <v>5.3487376979032952E-3</v>
      </c>
      <c r="AI282" s="78">
        <f t="shared" si="159"/>
        <v>4.2789901583226361E-3</v>
      </c>
      <c r="AJ282" s="92">
        <f t="shared" si="163"/>
        <v>1.690201112537441E-2</v>
      </c>
      <c r="AK282" s="78">
        <f t="shared" si="164"/>
        <v>0.98309798887462563</v>
      </c>
      <c r="AL282" s="11"/>
      <c r="AM282" s="14"/>
      <c r="AN282" s="11"/>
      <c r="AO282" s="15"/>
      <c r="AP282" s="11">
        <v>41858</v>
      </c>
      <c r="AQ282" s="11">
        <v>41927</v>
      </c>
      <c r="AR282" s="11">
        <v>42018</v>
      </c>
      <c r="AS282" s="75">
        <f t="shared" si="173"/>
        <v>1600</v>
      </c>
      <c r="AT282" s="75">
        <f t="shared" ca="1" si="174"/>
        <v>2230</v>
      </c>
      <c r="AU282" s="75">
        <f t="shared" si="175"/>
        <v>1.6369793638288948</v>
      </c>
      <c r="AV282" s="75">
        <f t="shared" ca="1" si="176"/>
        <v>361.66072007784629</v>
      </c>
      <c r="AW282" s="169">
        <v>0.22916666666666666</v>
      </c>
      <c r="AX282" s="169">
        <v>0.85416666666666663</v>
      </c>
      <c r="AY282" s="75">
        <f t="shared" si="177"/>
        <v>15</v>
      </c>
      <c r="AZ282" s="169">
        <v>0.22916666666666666</v>
      </c>
      <c r="BA282" s="169">
        <v>0.39583333333333331</v>
      </c>
      <c r="BB282" s="75">
        <f t="shared" si="178"/>
        <v>4</v>
      </c>
      <c r="BC282" s="11" t="s">
        <v>200</v>
      </c>
      <c r="BH282" s="52"/>
      <c r="BI282" s="52"/>
      <c r="BJ282" s="52"/>
      <c r="BK282" s="52"/>
      <c r="BL282" s="52"/>
      <c r="BM282" s="52"/>
      <c r="BQ282" s="27"/>
      <c r="BR282" s="27"/>
      <c r="BS282" s="27"/>
      <c r="BT282" s="27"/>
      <c r="BU282" s="27"/>
      <c r="BV282" s="27"/>
      <c r="BW282" s="54"/>
      <c r="BX282" s="26"/>
      <c r="BY282" s="54"/>
      <c r="BZ282" s="26"/>
      <c r="CA282" s="26"/>
      <c r="CB282" s="26"/>
    </row>
    <row r="283" spans="1:80" ht="17.45" customHeight="1" thickBot="1">
      <c r="A283" s="94">
        <f t="shared" si="179"/>
        <v>39.700000000000003</v>
      </c>
      <c r="B283" s="180">
        <f t="shared" si="160"/>
        <v>46024</v>
      </c>
      <c r="C283" s="16"/>
      <c r="D283" s="17"/>
      <c r="E283" s="18">
        <v>1</v>
      </c>
      <c r="F283" s="17">
        <v>2</v>
      </c>
      <c r="G283" s="96">
        <f t="shared" si="165"/>
        <v>546</v>
      </c>
      <c r="H283" s="97">
        <f t="shared" si="165"/>
        <v>5617</v>
      </c>
      <c r="I283" s="98">
        <f t="shared" si="166"/>
        <v>0</v>
      </c>
      <c r="J283" s="99">
        <f t="shared" si="167"/>
        <v>1.8281535648994515E-3</v>
      </c>
      <c r="K283" s="99">
        <f t="shared" si="168"/>
        <v>0</v>
      </c>
      <c r="L283" s="99">
        <f t="shared" si="169"/>
        <v>3.559352197899982E-4</v>
      </c>
      <c r="M283" s="99">
        <f t="shared" ca="1" si="170"/>
        <v>0.25142857142857139</v>
      </c>
      <c r="N283" s="99">
        <f t="shared" ca="1" si="171"/>
        <v>9.3041686479632305E-2</v>
      </c>
      <c r="O283" s="99">
        <f t="shared" si="172"/>
        <v>5.0000000000000001E-4</v>
      </c>
      <c r="P283" s="19" t="s">
        <v>184</v>
      </c>
      <c r="Q283" s="16">
        <v>133</v>
      </c>
      <c r="R283" s="19">
        <v>161</v>
      </c>
      <c r="S283" s="89">
        <f t="shared" si="148"/>
        <v>133</v>
      </c>
      <c r="T283" s="75">
        <f t="shared" si="149"/>
        <v>161</v>
      </c>
      <c r="U283" s="100">
        <f t="shared" si="150"/>
        <v>72.617999999999995</v>
      </c>
      <c r="V283" s="101">
        <f t="shared" si="151"/>
        <v>904.33699999999999</v>
      </c>
      <c r="W283" s="16">
        <v>4700</v>
      </c>
      <c r="X283" s="8">
        <v>32</v>
      </c>
      <c r="Y283" s="12">
        <v>4</v>
      </c>
      <c r="Z283" s="12">
        <v>13</v>
      </c>
      <c r="AA283" s="12">
        <v>23</v>
      </c>
      <c r="AB283" s="12">
        <v>63.6</v>
      </c>
      <c r="AC283" s="102">
        <f t="shared" si="161"/>
        <v>72</v>
      </c>
      <c r="AD283" s="97">
        <f t="shared" si="162"/>
        <v>4628</v>
      </c>
      <c r="AE283" s="98">
        <f t="shared" si="155"/>
        <v>0.83644776650649577</v>
      </c>
      <c r="AF283" s="103">
        <f t="shared" si="156"/>
        <v>6.8085106382978723E-3</v>
      </c>
      <c r="AG283" s="104">
        <f t="shared" si="157"/>
        <v>8.5106382978723403E-4</v>
      </c>
      <c r="AH283" s="104">
        <f t="shared" si="158"/>
        <v>2.7659574468085106E-3</v>
      </c>
      <c r="AI283" s="99">
        <f t="shared" si="159"/>
        <v>4.8936170212765953E-3</v>
      </c>
      <c r="AJ283" s="103">
        <f t="shared" si="163"/>
        <v>1.5319148936170212E-2</v>
      </c>
      <c r="AK283" s="99">
        <f t="shared" si="164"/>
        <v>0.98468085106382974</v>
      </c>
      <c r="AL283" s="17"/>
      <c r="AM283" s="20"/>
      <c r="AN283" s="17"/>
      <c r="AO283" s="21"/>
      <c r="AP283" s="17">
        <v>42081</v>
      </c>
      <c r="AQ283" s="17">
        <v>42159</v>
      </c>
      <c r="AR283" s="17">
        <v>42238</v>
      </c>
      <c r="AS283" s="97">
        <f t="shared" si="173"/>
        <v>1570</v>
      </c>
      <c r="AT283" s="97">
        <f t="shared" ca="1" si="174"/>
        <v>2100</v>
      </c>
      <c r="AU283" s="97">
        <f t="shared" si="175"/>
        <v>1.6070341008541849</v>
      </c>
      <c r="AV283" s="97">
        <f t="shared" ca="1" si="176"/>
        <v>340.7431445724485</v>
      </c>
      <c r="AW283" s="167">
        <v>0.22916666666666666</v>
      </c>
      <c r="AX283" s="167">
        <v>0.85416666666666663</v>
      </c>
      <c r="AY283" s="97">
        <f t="shared" si="177"/>
        <v>15</v>
      </c>
      <c r="AZ283" s="167">
        <v>0.22916666666666666</v>
      </c>
      <c r="BA283" s="167">
        <v>0.39583333333333331</v>
      </c>
      <c r="BB283" s="97">
        <f t="shared" si="178"/>
        <v>4</v>
      </c>
      <c r="BC283" s="17" t="s">
        <v>207</v>
      </c>
      <c r="BH283" s="52"/>
      <c r="BI283" s="52"/>
      <c r="BJ283" s="52"/>
      <c r="BK283" s="52"/>
      <c r="BL283" s="52"/>
      <c r="BM283" s="52"/>
      <c r="BQ283" s="27"/>
      <c r="BR283" s="27"/>
      <c r="BS283" s="27"/>
      <c r="BT283" s="27"/>
      <c r="BU283" s="27"/>
      <c r="BV283" s="27"/>
      <c r="BW283" s="54"/>
      <c r="BX283" s="26"/>
      <c r="BY283" s="54"/>
      <c r="BZ283" s="26"/>
      <c r="CA283" s="26"/>
      <c r="CB283" s="26"/>
    </row>
    <row r="284" spans="1:80" ht="17.45" customHeight="1" thickTop="1">
      <c r="A284" s="105">
        <f>A277+1</f>
        <v>40.1</v>
      </c>
      <c r="B284" s="178">
        <f>B283+1</f>
        <v>46025</v>
      </c>
      <c r="C284" s="4"/>
      <c r="D284" s="5"/>
      <c r="E284" s="6"/>
      <c r="F284" s="5">
        <v>2</v>
      </c>
      <c r="G284" s="74">
        <f t="shared" ref="G284:H299" si="180">G283-E284-C284</f>
        <v>546</v>
      </c>
      <c r="H284" s="75">
        <f t="shared" si="180"/>
        <v>5615</v>
      </c>
      <c r="I284" s="76">
        <f t="shared" si="166"/>
        <v>0</v>
      </c>
      <c r="J284" s="77">
        <f t="shared" si="167"/>
        <v>0</v>
      </c>
      <c r="K284" s="77">
        <f t="shared" si="168"/>
        <v>0</v>
      </c>
      <c r="L284" s="77">
        <f t="shared" si="169"/>
        <v>3.5606195478013177E-4</v>
      </c>
      <c r="M284" s="78">
        <f t="shared" ca="1" si="170"/>
        <v>0.25142857142857139</v>
      </c>
      <c r="N284" s="78">
        <f t="shared" ca="1" si="171"/>
        <v>9.3358693929307374E-2</v>
      </c>
      <c r="O284" s="78">
        <f t="shared" si="172"/>
        <v>5.0000000000000001E-4</v>
      </c>
      <c r="P284" s="13" t="s">
        <v>184</v>
      </c>
      <c r="Q284" s="8">
        <v>133</v>
      </c>
      <c r="R284" s="13">
        <v>161</v>
      </c>
      <c r="S284" s="79">
        <f t="shared" si="148"/>
        <v>133</v>
      </c>
      <c r="T284" s="80">
        <f t="shared" si="149"/>
        <v>161</v>
      </c>
      <c r="U284" s="90">
        <f t="shared" si="150"/>
        <v>72.617999999999995</v>
      </c>
      <c r="V284" s="82">
        <f t="shared" si="151"/>
        <v>904.01499999999999</v>
      </c>
      <c r="W284" s="4">
        <v>4666</v>
      </c>
      <c r="X284" s="4">
        <v>35</v>
      </c>
      <c r="Y284" s="6">
        <v>2</v>
      </c>
      <c r="Z284" s="6">
        <v>21</v>
      </c>
      <c r="AA284" s="6">
        <v>20</v>
      </c>
      <c r="AB284" s="6">
        <v>63.3</v>
      </c>
      <c r="AC284" s="83">
        <f t="shared" si="161"/>
        <v>78</v>
      </c>
      <c r="AD284" s="80">
        <f t="shared" si="162"/>
        <v>4588</v>
      </c>
      <c r="AE284" s="76">
        <f t="shared" si="155"/>
        <v>0.83069254050204733</v>
      </c>
      <c r="AF284" s="84">
        <f t="shared" si="156"/>
        <v>7.5010715816545221E-3</v>
      </c>
      <c r="AG284" s="85">
        <f t="shared" si="157"/>
        <v>4.2863266180882982E-4</v>
      </c>
      <c r="AH284" s="85">
        <f t="shared" si="158"/>
        <v>4.5006429489927134E-3</v>
      </c>
      <c r="AI284" s="77">
        <f t="shared" si="159"/>
        <v>4.2863266180882984E-3</v>
      </c>
      <c r="AJ284" s="84">
        <f t="shared" si="163"/>
        <v>1.6716673810544362E-2</v>
      </c>
      <c r="AK284" s="77">
        <f t="shared" si="164"/>
        <v>0.98328332618945569</v>
      </c>
      <c r="AL284" s="5">
        <v>4615</v>
      </c>
      <c r="AM284" s="9">
        <v>0.67</v>
      </c>
      <c r="AN284" s="5">
        <v>4073</v>
      </c>
      <c r="AO284" s="10">
        <v>0.77500000000000002</v>
      </c>
      <c r="AP284" s="5">
        <v>42291</v>
      </c>
      <c r="AQ284" s="5">
        <v>42369</v>
      </c>
      <c r="AR284" s="5">
        <v>42440</v>
      </c>
      <c r="AS284" s="80">
        <f t="shared" si="173"/>
        <v>1490</v>
      </c>
      <c r="AT284" s="80">
        <f t="shared" ca="1" si="174"/>
        <v>2040</v>
      </c>
      <c r="AU284" s="80">
        <f t="shared" si="175"/>
        <v>1.5256498602852862</v>
      </c>
      <c r="AV284" s="80">
        <f t="shared" ca="1" si="176"/>
        <v>331.11507872098684</v>
      </c>
      <c r="AW284" s="165">
        <v>0.22916666666666666</v>
      </c>
      <c r="AX284" s="165">
        <v>0.85416666666666663</v>
      </c>
      <c r="AY284" s="80">
        <f t="shared" si="177"/>
        <v>15</v>
      </c>
      <c r="AZ284" s="165">
        <v>0.22916666666666666</v>
      </c>
      <c r="BA284" s="165">
        <v>0.39583333333333331</v>
      </c>
      <c r="BB284" s="80">
        <f t="shared" si="178"/>
        <v>4</v>
      </c>
      <c r="BC284" s="5" t="s">
        <v>207</v>
      </c>
      <c r="BH284" s="52"/>
      <c r="BI284" s="52"/>
      <c r="BJ284" s="52"/>
      <c r="BK284" s="52"/>
      <c r="BL284" s="52"/>
      <c r="BM284" s="52"/>
      <c r="BQ284" s="27"/>
      <c r="BR284" s="27"/>
      <c r="BS284" s="27"/>
      <c r="BT284" s="27"/>
      <c r="BU284" s="27"/>
      <c r="BV284" s="27"/>
      <c r="BW284" s="54"/>
      <c r="BX284" s="26"/>
      <c r="BY284" s="54"/>
      <c r="BZ284" s="26"/>
      <c r="CA284" s="26"/>
      <c r="CB284" s="26"/>
    </row>
    <row r="285" spans="1:80" ht="17.45" customHeight="1">
      <c r="A285" s="94">
        <f t="shared" si="179"/>
        <v>40.200000000000003</v>
      </c>
      <c r="B285" s="179">
        <f t="shared" si="160"/>
        <v>46026</v>
      </c>
      <c r="C285" s="8"/>
      <c r="D285" s="11"/>
      <c r="E285" s="12"/>
      <c r="F285" s="11">
        <v>2</v>
      </c>
      <c r="G285" s="74">
        <f t="shared" si="180"/>
        <v>546</v>
      </c>
      <c r="H285" s="75">
        <f t="shared" si="180"/>
        <v>5613</v>
      </c>
      <c r="I285" s="88">
        <f t="shared" si="166"/>
        <v>0</v>
      </c>
      <c r="J285" s="78">
        <f t="shared" si="167"/>
        <v>0</v>
      </c>
      <c r="K285" s="78">
        <f t="shared" si="168"/>
        <v>0</v>
      </c>
      <c r="L285" s="78">
        <f t="shared" si="169"/>
        <v>3.5618878005342833E-4</v>
      </c>
      <c r="M285" s="78">
        <f t="shared" ca="1" si="170"/>
        <v>0.25142857142857139</v>
      </c>
      <c r="N285" s="78">
        <f t="shared" ca="1" si="171"/>
        <v>9.3675701378982443E-2</v>
      </c>
      <c r="O285" s="78">
        <f t="shared" si="172"/>
        <v>5.0000000000000001E-4</v>
      </c>
      <c r="P285" s="13" t="s">
        <v>184</v>
      </c>
      <c r="Q285" s="8">
        <v>133</v>
      </c>
      <c r="R285" s="13">
        <v>161</v>
      </c>
      <c r="S285" s="89">
        <f t="shared" si="148"/>
        <v>133</v>
      </c>
      <c r="T285" s="75">
        <f t="shared" si="149"/>
        <v>161</v>
      </c>
      <c r="U285" s="90">
        <f t="shared" si="150"/>
        <v>72.617999999999995</v>
      </c>
      <c r="V285" s="82">
        <f t="shared" si="151"/>
        <v>903.69299999999998</v>
      </c>
      <c r="W285" s="8">
        <v>4658</v>
      </c>
      <c r="X285" s="8">
        <v>34</v>
      </c>
      <c r="Y285" s="12">
        <v>7</v>
      </c>
      <c r="Z285" s="12">
        <v>20</v>
      </c>
      <c r="AA285" s="12">
        <v>23</v>
      </c>
      <c r="AB285" s="12">
        <v>63.7</v>
      </c>
      <c r="AC285" s="91">
        <f t="shared" si="161"/>
        <v>84</v>
      </c>
      <c r="AD285" s="75">
        <f t="shared" si="162"/>
        <v>4574</v>
      </c>
      <c r="AE285" s="88">
        <f t="shared" si="155"/>
        <v>0.82956366874443455</v>
      </c>
      <c r="AF285" s="92">
        <f t="shared" si="156"/>
        <v>7.2992700729927005E-3</v>
      </c>
      <c r="AG285" s="93">
        <f t="shared" si="157"/>
        <v>1.5027908973808501E-3</v>
      </c>
      <c r="AH285" s="93">
        <f t="shared" si="158"/>
        <v>4.2936882782310002E-3</v>
      </c>
      <c r="AI285" s="78">
        <f t="shared" si="159"/>
        <v>4.9377415199656502E-3</v>
      </c>
      <c r="AJ285" s="92">
        <f t="shared" si="163"/>
        <v>1.8033490768570203E-2</v>
      </c>
      <c r="AK285" s="78">
        <f t="shared" si="164"/>
        <v>0.98196650923142981</v>
      </c>
      <c r="AL285" s="11"/>
      <c r="AM285" s="14"/>
      <c r="AN285" s="11"/>
      <c r="AO285" s="15"/>
      <c r="AP285" s="11">
        <v>42495</v>
      </c>
      <c r="AQ285" s="11">
        <v>42567</v>
      </c>
      <c r="AR285" s="11">
        <v>42647</v>
      </c>
      <c r="AS285" s="75">
        <f t="shared" si="173"/>
        <v>1520</v>
      </c>
      <c r="AT285" s="75">
        <f t="shared" ca="1" si="174"/>
        <v>2020</v>
      </c>
      <c r="AU285" s="75">
        <f t="shared" si="175"/>
        <v>1.5568809528930845</v>
      </c>
      <c r="AV285" s="75">
        <f t="shared" ca="1" si="176"/>
        <v>327.97532066893973</v>
      </c>
      <c r="AW285" s="169">
        <v>0.22916666666666666</v>
      </c>
      <c r="AX285" s="169">
        <v>0.85416666666666663</v>
      </c>
      <c r="AY285" s="75">
        <f t="shared" si="177"/>
        <v>15</v>
      </c>
      <c r="AZ285" s="169">
        <v>0.22916666666666666</v>
      </c>
      <c r="BA285" s="169">
        <v>0.39583333333333331</v>
      </c>
      <c r="BB285" s="75">
        <f t="shared" si="178"/>
        <v>4</v>
      </c>
      <c r="BC285" s="11" t="s">
        <v>207</v>
      </c>
      <c r="BH285" s="52"/>
      <c r="BI285" s="52"/>
      <c r="BJ285" s="52"/>
      <c r="BK285" s="52"/>
      <c r="BL285" s="52"/>
      <c r="BM285" s="52"/>
      <c r="BQ285" s="27"/>
      <c r="BR285" s="27"/>
      <c r="BS285" s="27"/>
      <c r="BT285" s="27"/>
      <c r="BU285" s="27"/>
      <c r="BV285" s="27"/>
      <c r="BW285" s="54"/>
      <c r="BX285" s="26"/>
      <c r="BY285" s="54"/>
      <c r="BZ285" s="26"/>
      <c r="CA285" s="26"/>
      <c r="CB285" s="26"/>
    </row>
    <row r="286" spans="1:80" ht="17.45" customHeight="1">
      <c r="A286" s="86">
        <f t="shared" si="179"/>
        <v>40.299999999999997</v>
      </c>
      <c r="B286" s="179">
        <f t="shared" si="160"/>
        <v>46027</v>
      </c>
      <c r="C286" s="8"/>
      <c r="D286" s="11"/>
      <c r="E286" s="12"/>
      <c r="F286" s="11">
        <v>2</v>
      </c>
      <c r="G286" s="74">
        <f t="shared" si="180"/>
        <v>546</v>
      </c>
      <c r="H286" s="75">
        <f t="shared" si="180"/>
        <v>5611</v>
      </c>
      <c r="I286" s="88">
        <f t="shared" si="166"/>
        <v>0</v>
      </c>
      <c r="J286" s="78">
        <f t="shared" si="167"/>
        <v>0</v>
      </c>
      <c r="K286" s="78">
        <f t="shared" si="168"/>
        <v>0</v>
      </c>
      <c r="L286" s="78">
        <f t="shared" si="169"/>
        <v>3.5631569570639587E-4</v>
      </c>
      <c r="M286" s="78">
        <f t="shared" ca="1" si="170"/>
        <v>0.25142857142857139</v>
      </c>
      <c r="N286" s="78">
        <f t="shared" ca="1" si="171"/>
        <v>9.3992708828657512E-2</v>
      </c>
      <c r="O286" s="78">
        <f t="shared" si="172"/>
        <v>5.0000000000000001E-4</v>
      </c>
      <c r="P286" s="13" t="s">
        <v>184</v>
      </c>
      <c r="Q286" s="8">
        <v>133</v>
      </c>
      <c r="R286" s="13">
        <v>161</v>
      </c>
      <c r="S286" s="89">
        <f t="shared" si="148"/>
        <v>133</v>
      </c>
      <c r="T286" s="75">
        <f t="shared" si="149"/>
        <v>161</v>
      </c>
      <c r="U286" s="90">
        <f t="shared" si="150"/>
        <v>72.617999999999995</v>
      </c>
      <c r="V286" s="82">
        <f t="shared" si="151"/>
        <v>903.37099999999998</v>
      </c>
      <c r="W286" s="8">
        <v>4740</v>
      </c>
      <c r="X286" s="8">
        <v>50</v>
      </c>
      <c r="Y286" s="12"/>
      <c r="Z286" s="12">
        <v>7</v>
      </c>
      <c r="AA286" s="12">
        <v>37</v>
      </c>
      <c r="AB286" s="12">
        <v>63.7</v>
      </c>
      <c r="AC286" s="91">
        <f t="shared" si="161"/>
        <v>94</v>
      </c>
      <c r="AD286" s="75">
        <f t="shared" si="162"/>
        <v>4646</v>
      </c>
      <c r="AE286" s="88">
        <f t="shared" si="155"/>
        <v>0.84446819882415824</v>
      </c>
      <c r="AF286" s="92">
        <f t="shared" si="156"/>
        <v>1.0548523206751054E-2</v>
      </c>
      <c r="AG286" s="93">
        <f t="shared" si="157"/>
        <v>0</v>
      </c>
      <c r="AH286" s="93">
        <f t="shared" si="158"/>
        <v>1.4767932489451476E-3</v>
      </c>
      <c r="AI286" s="78">
        <f t="shared" si="159"/>
        <v>7.8059071729957808E-3</v>
      </c>
      <c r="AJ286" s="92">
        <f t="shared" si="163"/>
        <v>1.9831223628691982E-2</v>
      </c>
      <c r="AK286" s="78">
        <f t="shared" si="164"/>
        <v>0.98016877637130806</v>
      </c>
      <c r="AL286" s="11"/>
      <c r="AM286" s="14"/>
      <c r="AN286" s="11"/>
      <c r="AO286" s="15"/>
      <c r="AP286" s="11">
        <v>42697</v>
      </c>
      <c r="AQ286" s="11">
        <v>42767</v>
      </c>
      <c r="AR286" s="11">
        <v>42843</v>
      </c>
      <c r="AS286" s="75">
        <f t="shared" si="173"/>
        <v>1460</v>
      </c>
      <c r="AT286" s="75">
        <f t="shared" ca="1" si="174"/>
        <v>2020</v>
      </c>
      <c r="AU286" s="75">
        <f t="shared" si="175"/>
        <v>1.4959184990814445</v>
      </c>
      <c r="AV286" s="75">
        <f t="shared" ca="1" si="176"/>
        <v>328.08185804775053</v>
      </c>
      <c r="AW286" s="169">
        <v>0.22916666666666666</v>
      </c>
      <c r="AX286" s="169">
        <v>0.85416666666666663</v>
      </c>
      <c r="AY286" s="75">
        <f t="shared" si="177"/>
        <v>15</v>
      </c>
      <c r="AZ286" s="169">
        <v>0.22916666666666666</v>
      </c>
      <c r="BA286" s="169">
        <v>0.39583333333333331</v>
      </c>
      <c r="BB286" s="75">
        <f t="shared" si="178"/>
        <v>4</v>
      </c>
      <c r="BC286" s="11" t="s">
        <v>207</v>
      </c>
      <c r="BH286" s="52"/>
      <c r="BI286" s="52"/>
      <c r="BJ286" s="52"/>
      <c r="BK286" s="52"/>
      <c r="BL286" s="52"/>
      <c r="BM286" s="52"/>
      <c r="BQ286" s="27"/>
      <c r="BR286" s="27"/>
      <c r="BS286" s="27"/>
      <c r="BT286" s="27"/>
      <c r="BU286" s="27"/>
      <c r="BV286" s="27"/>
      <c r="BW286" s="54"/>
      <c r="BX286" s="26"/>
      <c r="BY286" s="54"/>
      <c r="BZ286" s="26"/>
      <c r="CA286" s="26"/>
      <c r="CB286" s="26"/>
    </row>
    <row r="287" spans="1:80" ht="17.45" customHeight="1">
      <c r="A287" s="94">
        <f t="shared" si="179"/>
        <v>40.4</v>
      </c>
      <c r="B287" s="179">
        <f t="shared" si="160"/>
        <v>46028</v>
      </c>
      <c r="C287" s="8"/>
      <c r="D287" s="11"/>
      <c r="E287" s="12">
        <v>1</v>
      </c>
      <c r="F287" s="11">
        <v>2</v>
      </c>
      <c r="G287" s="74">
        <f t="shared" si="180"/>
        <v>545</v>
      </c>
      <c r="H287" s="75">
        <f t="shared" si="180"/>
        <v>5609</v>
      </c>
      <c r="I287" s="88">
        <f t="shared" si="166"/>
        <v>0</v>
      </c>
      <c r="J287" s="78">
        <f t="shared" si="167"/>
        <v>1.8315018315018315E-3</v>
      </c>
      <c r="K287" s="78">
        <f t="shared" si="168"/>
        <v>0</v>
      </c>
      <c r="L287" s="78">
        <f t="shared" si="169"/>
        <v>3.564427018356799E-4</v>
      </c>
      <c r="M287" s="78">
        <f t="shared" ca="1" si="170"/>
        <v>0.25257142857142856</v>
      </c>
      <c r="N287" s="78">
        <f t="shared" ca="1" si="171"/>
        <v>9.4309716278332581E-2</v>
      </c>
      <c r="O287" s="78">
        <f t="shared" si="172"/>
        <v>5.0000000000000001E-4</v>
      </c>
      <c r="P287" s="13" t="s">
        <v>184</v>
      </c>
      <c r="Q287" s="8">
        <v>133</v>
      </c>
      <c r="R287" s="13">
        <v>161</v>
      </c>
      <c r="S287" s="89">
        <f t="shared" si="148"/>
        <v>133</v>
      </c>
      <c r="T287" s="75">
        <f t="shared" si="149"/>
        <v>161</v>
      </c>
      <c r="U287" s="90">
        <f t="shared" si="150"/>
        <v>72.484999999999999</v>
      </c>
      <c r="V287" s="82">
        <f t="shared" si="151"/>
        <v>903.04899999999998</v>
      </c>
      <c r="W287" s="8">
        <v>4710</v>
      </c>
      <c r="X287" s="8">
        <v>30</v>
      </c>
      <c r="Y287" s="12">
        <v>1</v>
      </c>
      <c r="Z287" s="12">
        <v>18</v>
      </c>
      <c r="AA287" s="12">
        <v>26</v>
      </c>
      <c r="AB287" s="12">
        <v>63.3</v>
      </c>
      <c r="AC287" s="91">
        <f t="shared" si="161"/>
        <v>75</v>
      </c>
      <c r="AD287" s="75">
        <f t="shared" si="162"/>
        <v>4635</v>
      </c>
      <c r="AE287" s="88">
        <f t="shared" si="155"/>
        <v>0.83942256282302619</v>
      </c>
      <c r="AF287" s="92">
        <f t="shared" si="156"/>
        <v>6.369426751592357E-3</v>
      </c>
      <c r="AG287" s="93">
        <f t="shared" si="157"/>
        <v>2.1231422505307856E-4</v>
      </c>
      <c r="AH287" s="93">
        <f t="shared" si="158"/>
        <v>3.821656050955414E-3</v>
      </c>
      <c r="AI287" s="78">
        <f t="shared" si="159"/>
        <v>5.5201698513800421E-3</v>
      </c>
      <c r="AJ287" s="92">
        <f t="shared" si="163"/>
        <v>1.5923566878980892E-2</v>
      </c>
      <c r="AK287" s="78">
        <f t="shared" si="164"/>
        <v>0.98407643312101911</v>
      </c>
      <c r="AL287" s="11"/>
      <c r="AM287" s="14"/>
      <c r="AN287" s="11"/>
      <c r="AO287" s="15"/>
      <c r="AP287" s="11">
        <v>42899</v>
      </c>
      <c r="AQ287" s="11">
        <v>42979</v>
      </c>
      <c r="AR287" s="11">
        <v>43055</v>
      </c>
      <c r="AS287" s="75">
        <f t="shared" si="173"/>
        <v>1560</v>
      </c>
      <c r="AT287" s="75">
        <f t="shared" ca="1" si="174"/>
        <v>2190</v>
      </c>
      <c r="AU287" s="75">
        <f t="shared" si="175"/>
        <v>1.5991241719919551</v>
      </c>
      <c r="AV287" s="75">
        <f t="shared" ca="1" si="176"/>
        <v>355.8661033474163</v>
      </c>
      <c r="AW287" s="169">
        <v>0.22916666666666666</v>
      </c>
      <c r="AX287" s="169">
        <v>0.85416666666666663</v>
      </c>
      <c r="AY287" s="75">
        <f t="shared" si="177"/>
        <v>15</v>
      </c>
      <c r="AZ287" s="169">
        <v>0.22916666666666666</v>
      </c>
      <c r="BA287" s="169">
        <v>0.39583333333333331</v>
      </c>
      <c r="BB287" s="75">
        <f t="shared" si="178"/>
        <v>4</v>
      </c>
      <c r="BC287" s="11" t="s">
        <v>207</v>
      </c>
      <c r="BH287" s="52"/>
      <c r="BI287" s="52"/>
      <c r="BJ287" s="52"/>
      <c r="BK287" s="52"/>
      <c r="BL287" s="52"/>
      <c r="BM287" s="52"/>
      <c r="BQ287" s="27"/>
      <c r="BR287" s="27"/>
      <c r="BS287" s="27"/>
      <c r="BT287" s="27"/>
      <c r="BU287" s="27"/>
      <c r="BV287" s="27"/>
      <c r="BW287" s="54"/>
      <c r="BX287" s="26"/>
      <c r="BY287" s="54"/>
      <c r="BZ287" s="26"/>
      <c r="CA287" s="26"/>
      <c r="CB287" s="26"/>
    </row>
    <row r="288" spans="1:80" ht="17.45" customHeight="1">
      <c r="A288" s="86">
        <f t="shared" si="179"/>
        <v>40.5</v>
      </c>
      <c r="B288" s="179">
        <f t="shared" si="160"/>
        <v>46029</v>
      </c>
      <c r="C288" s="8"/>
      <c r="D288" s="11"/>
      <c r="E288" s="12">
        <v>1</v>
      </c>
      <c r="F288" s="11">
        <v>4</v>
      </c>
      <c r="G288" s="74">
        <f t="shared" si="180"/>
        <v>544</v>
      </c>
      <c r="H288" s="75">
        <f t="shared" si="180"/>
        <v>5605</v>
      </c>
      <c r="I288" s="88">
        <f t="shared" si="166"/>
        <v>0</v>
      </c>
      <c r="J288" s="78">
        <f t="shared" si="167"/>
        <v>1.834862385321101E-3</v>
      </c>
      <c r="K288" s="78">
        <f t="shared" si="168"/>
        <v>0</v>
      </c>
      <c r="L288" s="78">
        <f t="shared" si="169"/>
        <v>7.1313959707612769E-4</v>
      </c>
      <c r="M288" s="78">
        <f t="shared" ca="1" si="170"/>
        <v>0.25371428571428573</v>
      </c>
      <c r="N288" s="78">
        <f t="shared" ca="1" si="171"/>
        <v>9.4943731177682705E-2</v>
      </c>
      <c r="O288" s="78">
        <f t="shared" si="172"/>
        <v>5.0000000000000001E-4</v>
      </c>
      <c r="P288" s="13" t="s">
        <v>184</v>
      </c>
      <c r="Q288" s="8">
        <v>133</v>
      </c>
      <c r="R288" s="13">
        <v>161</v>
      </c>
      <c r="S288" s="89">
        <f t="shared" si="148"/>
        <v>133</v>
      </c>
      <c r="T288" s="75">
        <f t="shared" si="149"/>
        <v>161</v>
      </c>
      <c r="U288" s="90">
        <f t="shared" si="150"/>
        <v>72.352000000000004</v>
      </c>
      <c r="V288" s="82">
        <f t="shared" si="151"/>
        <v>902.40499999999997</v>
      </c>
      <c r="W288" s="8">
        <v>4730</v>
      </c>
      <c r="X288" s="8">
        <v>42</v>
      </c>
      <c r="Y288" s="12">
        <v>4</v>
      </c>
      <c r="Z288" s="12">
        <v>16</v>
      </c>
      <c r="AA288" s="12">
        <v>33</v>
      </c>
      <c r="AB288" s="12">
        <v>63.3</v>
      </c>
      <c r="AC288" s="91">
        <f t="shared" si="161"/>
        <v>95</v>
      </c>
      <c r="AD288" s="75">
        <f t="shared" si="162"/>
        <v>4635</v>
      </c>
      <c r="AE288" s="88">
        <f t="shared" si="155"/>
        <v>0.84328757354252093</v>
      </c>
      <c r="AF288" s="92">
        <f t="shared" si="156"/>
        <v>8.8794926004228322E-3</v>
      </c>
      <c r="AG288" s="93">
        <f t="shared" si="157"/>
        <v>8.4566596194503166E-4</v>
      </c>
      <c r="AH288" s="93">
        <f t="shared" si="158"/>
        <v>3.3826638477801266E-3</v>
      </c>
      <c r="AI288" s="78">
        <f t="shared" si="159"/>
        <v>6.9767441860465115E-3</v>
      </c>
      <c r="AJ288" s="92">
        <f t="shared" si="163"/>
        <v>2.0084566596194502E-2</v>
      </c>
      <c r="AK288" s="78">
        <f t="shared" si="164"/>
        <v>0.97991543340380549</v>
      </c>
      <c r="AL288" s="11"/>
      <c r="AM288" s="14"/>
      <c r="AN288" s="11"/>
      <c r="AO288" s="15"/>
      <c r="AP288" s="11">
        <v>43118</v>
      </c>
      <c r="AQ288" s="11">
        <v>43197</v>
      </c>
      <c r="AR288" s="11">
        <v>43270</v>
      </c>
      <c r="AS288" s="75">
        <f t="shared" si="173"/>
        <v>1520</v>
      </c>
      <c r="AT288" s="75">
        <f t="shared" ca="1" si="174"/>
        <v>2170</v>
      </c>
      <c r="AU288" s="75">
        <f t="shared" si="175"/>
        <v>1.5593630002144125</v>
      </c>
      <c r="AV288" s="75">
        <f t="shared" ca="1" si="176"/>
        <v>352.90291104244591</v>
      </c>
      <c r="AW288" s="169">
        <v>0.22916666666666666</v>
      </c>
      <c r="AX288" s="169">
        <v>0.85416666666666663</v>
      </c>
      <c r="AY288" s="75">
        <f t="shared" si="177"/>
        <v>15</v>
      </c>
      <c r="AZ288" s="169">
        <v>0.22916666666666666</v>
      </c>
      <c r="BA288" s="169">
        <v>0.39583333333333331</v>
      </c>
      <c r="BB288" s="75">
        <f t="shared" si="178"/>
        <v>4</v>
      </c>
      <c r="BC288" s="11"/>
      <c r="BH288" s="52"/>
      <c r="BI288" s="52"/>
      <c r="BJ288" s="52"/>
      <c r="BK288" s="52"/>
      <c r="BL288" s="52"/>
      <c r="BM288" s="52"/>
      <c r="BQ288" s="27"/>
      <c r="BR288" s="27"/>
      <c r="BS288" s="27"/>
      <c r="BT288" s="27"/>
      <c r="BU288" s="27"/>
      <c r="BV288" s="27"/>
      <c r="BW288" s="54"/>
      <c r="BX288" s="26"/>
      <c r="BY288" s="54"/>
      <c r="BZ288" s="26"/>
      <c r="CA288" s="26"/>
      <c r="CB288" s="26"/>
    </row>
    <row r="289" spans="1:80" ht="17.45" customHeight="1">
      <c r="A289" s="94">
        <f t="shared" si="179"/>
        <v>40.6</v>
      </c>
      <c r="B289" s="179">
        <f t="shared" si="160"/>
        <v>46030</v>
      </c>
      <c r="C289" s="8"/>
      <c r="D289" s="11"/>
      <c r="E289" s="12"/>
      <c r="F289" s="11">
        <v>2</v>
      </c>
      <c r="G289" s="74">
        <f t="shared" si="180"/>
        <v>544</v>
      </c>
      <c r="H289" s="75">
        <f t="shared" si="180"/>
        <v>5603</v>
      </c>
      <c r="I289" s="88">
        <f t="shared" si="166"/>
        <v>0</v>
      </c>
      <c r="J289" s="78">
        <f t="shared" si="167"/>
        <v>0</v>
      </c>
      <c r="K289" s="78">
        <f t="shared" si="168"/>
        <v>0</v>
      </c>
      <c r="L289" s="78">
        <f t="shared" si="169"/>
        <v>3.568242640499554E-4</v>
      </c>
      <c r="M289" s="78">
        <f t="shared" ca="1" si="170"/>
        <v>0.25371428571428573</v>
      </c>
      <c r="N289" s="78">
        <f t="shared" ca="1" si="171"/>
        <v>9.5260738627357774E-2</v>
      </c>
      <c r="O289" s="78">
        <f t="shared" si="172"/>
        <v>5.0000000000000001E-4</v>
      </c>
      <c r="P289" s="13" t="s">
        <v>184</v>
      </c>
      <c r="Q289" s="8">
        <v>133</v>
      </c>
      <c r="R289" s="13">
        <v>161</v>
      </c>
      <c r="S289" s="89">
        <f t="shared" si="148"/>
        <v>133</v>
      </c>
      <c r="T289" s="75">
        <f t="shared" si="149"/>
        <v>161</v>
      </c>
      <c r="U289" s="90">
        <f t="shared" si="150"/>
        <v>72.352000000000004</v>
      </c>
      <c r="V289" s="82">
        <f t="shared" si="151"/>
        <v>902.08299999999997</v>
      </c>
      <c r="W289" s="8">
        <v>4634</v>
      </c>
      <c r="X289" s="8">
        <v>26</v>
      </c>
      <c r="Y289" s="12">
        <v>12</v>
      </c>
      <c r="Z289" s="12">
        <v>12</v>
      </c>
      <c r="AA289" s="12">
        <v>21</v>
      </c>
      <c r="AB289" s="12">
        <v>63.3</v>
      </c>
      <c r="AC289" s="91">
        <f t="shared" si="161"/>
        <v>71</v>
      </c>
      <c r="AD289" s="75">
        <f t="shared" si="162"/>
        <v>4563</v>
      </c>
      <c r="AE289" s="88">
        <f t="shared" si="155"/>
        <v>0.82676181980374663</v>
      </c>
      <c r="AF289" s="92">
        <f t="shared" si="156"/>
        <v>5.6107034958998705E-3</v>
      </c>
      <c r="AG289" s="93">
        <f t="shared" si="157"/>
        <v>2.5895554596460941E-3</v>
      </c>
      <c r="AH289" s="93">
        <f t="shared" si="158"/>
        <v>2.5895554596460941E-3</v>
      </c>
      <c r="AI289" s="78">
        <f t="shared" si="159"/>
        <v>4.5317220543806651E-3</v>
      </c>
      <c r="AJ289" s="92">
        <f t="shared" si="163"/>
        <v>1.5321536469572723E-2</v>
      </c>
      <c r="AK289" s="78">
        <f t="shared" si="164"/>
        <v>0.98467846353042732</v>
      </c>
      <c r="AL289" s="11"/>
      <c r="AM289" s="14"/>
      <c r="AN289" s="11"/>
      <c r="AO289" s="15"/>
      <c r="AP289" s="11">
        <v>43335</v>
      </c>
      <c r="AQ289" s="11">
        <v>43412</v>
      </c>
      <c r="AR289" s="11">
        <v>43482</v>
      </c>
      <c r="AS289" s="75">
        <f t="shared" si="173"/>
        <v>1470</v>
      </c>
      <c r="AT289" s="75">
        <f t="shared" ca="1" si="174"/>
        <v>2130</v>
      </c>
      <c r="AU289" s="75">
        <f t="shared" si="175"/>
        <v>1.5085665026399915</v>
      </c>
      <c r="AV289" s="75">
        <f t="shared" ca="1" si="176"/>
        <v>346.51049292337729</v>
      </c>
      <c r="AW289" s="169">
        <v>0.22916666666666666</v>
      </c>
      <c r="AX289" s="169">
        <v>0.85416666666666663</v>
      </c>
      <c r="AY289" s="75">
        <f t="shared" si="177"/>
        <v>15</v>
      </c>
      <c r="AZ289" s="169">
        <v>0.22916666666666666</v>
      </c>
      <c r="BA289" s="169">
        <v>0.39583333333333331</v>
      </c>
      <c r="BB289" s="75">
        <f t="shared" si="178"/>
        <v>4</v>
      </c>
      <c r="BC289" s="11" t="s">
        <v>200</v>
      </c>
      <c r="BH289" s="52"/>
      <c r="BI289" s="52"/>
      <c r="BJ289" s="52"/>
      <c r="BK289" s="52"/>
      <c r="BL289" s="52"/>
      <c r="BM289" s="52"/>
      <c r="BQ289" s="27"/>
      <c r="BR289" s="27"/>
      <c r="BS289" s="27"/>
      <c r="BT289" s="27"/>
      <c r="BU289" s="27"/>
      <c r="BV289" s="27"/>
      <c r="BW289" s="54"/>
      <c r="BX289" s="26"/>
      <c r="BY289" s="54"/>
      <c r="BZ289" s="26"/>
      <c r="CA289" s="26"/>
      <c r="CB289" s="26"/>
    </row>
    <row r="290" spans="1:80" ht="17.45" customHeight="1" thickBot="1">
      <c r="A290" s="86">
        <f t="shared" si="179"/>
        <v>40.700000000000003</v>
      </c>
      <c r="B290" s="180">
        <f t="shared" si="160"/>
        <v>46031</v>
      </c>
      <c r="C290" s="16"/>
      <c r="D290" s="17"/>
      <c r="E290" s="18"/>
      <c r="F290" s="17">
        <v>5</v>
      </c>
      <c r="G290" s="96">
        <f t="shared" si="180"/>
        <v>544</v>
      </c>
      <c r="H290" s="97">
        <f t="shared" si="180"/>
        <v>5598</v>
      </c>
      <c r="I290" s="98">
        <f t="shared" si="166"/>
        <v>0</v>
      </c>
      <c r="J290" s="99">
        <f t="shared" si="167"/>
        <v>0</v>
      </c>
      <c r="K290" s="99">
        <f t="shared" si="168"/>
        <v>0</v>
      </c>
      <c r="L290" s="99">
        <f t="shared" si="169"/>
        <v>8.9237908263430305E-4</v>
      </c>
      <c r="M290" s="99">
        <f t="shared" ca="1" si="170"/>
        <v>0.25371428571428573</v>
      </c>
      <c r="N290" s="99">
        <f t="shared" ca="1" si="171"/>
        <v>9.6053257251545454E-2</v>
      </c>
      <c r="O290" s="99">
        <f t="shared" si="172"/>
        <v>5.0000000000000001E-4</v>
      </c>
      <c r="P290" s="19" t="s">
        <v>184</v>
      </c>
      <c r="Q290" s="16">
        <v>133</v>
      </c>
      <c r="R290" s="19">
        <v>161</v>
      </c>
      <c r="S290" s="89">
        <f t="shared" si="148"/>
        <v>133</v>
      </c>
      <c r="T290" s="75">
        <f t="shared" si="149"/>
        <v>161</v>
      </c>
      <c r="U290" s="100">
        <f t="shared" si="150"/>
        <v>72.352000000000004</v>
      </c>
      <c r="V290" s="101">
        <f t="shared" si="151"/>
        <v>901.27800000000002</v>
      </c>
      <c r="W290" s="16">
        <v>4635</v>
      </c>
      <c r="X290" s="8">
        <v>40</v>
      </c>
      <c r="Y290" s="12">
        <v>1</v>
      </c>
      <c r="Z290" s="12">
        <v>9</v>
      </c>
      <c r="AA290" s="12">
        <v>30</v>
      </c>
      <c r="AB290" s="12">
        <v>64</v>
      </c>
      <c r="AC290" s="102">
        <f t="shared" si="161"/>
        <v>80</v>
      </c>
      <c r="AD290" s="97">
        <f t="shared" si="162"/>
        <v>4555</v>
      </c>
      <c r="AE290" s="98">
        <f t="shared" si="155"/>
        <v>0.82723540960199893</v>
      </c>
      <c r="AF290" s="103">
        <f t="shared" si="156"/>
        <v>8.6299892125134836E-3</v>
      </c>
      <c r="AG290" s="104">
        <f t="shared" si="157"/>
        <v>2.1574973031283711E-4</v>
      </c>
      <c r="AH290" s="104">
        <f t="shared" si="158"/>
        <v>1.9417475728155339E-3</v>
      </c>
      <c r="AI290" s="99">
        <f t="shared" si="159"/>
        <v>6.4724919093851136E-3</v>
      </c>
      <c r="AJ290" s="103">
        <f t="shared" si="163"/>
        <v>1.7259978425026967E-2</v>
      </c>
      <c r="AK290" s="99">
        <f t="shared" si="164"/>
        <v>0.98274002157497298</v>
      </c>
      <c r="AL290" s="17"/>
      <c r="AM290" s="20"/>
      <c r="AN290" s="17"/>
      <c r="AO290" s="21"/>
      <c r="AP290" s="17">
        <v>43548</v>
      </c>
      <c r="AQ290" s="17">
        <v>43623</v>
      </c>
      <c r="AR290" s="17">
        <v>43697</v>
      </c>
      <c r="AS290" s="97">
        <f t="shared" si="173"/>
        <v>1490</v>
      </c>
      <c r="AT290" s="97">
        <f t="shared" ca="1" si="174"/>
        <v>2009.9999999999998</v>
      </c>
      <c r="AU290" s="97">
        <f t="shared" si="175"/>
        <v>1.5303554738453007</v>
      </c>
      <c r="AV290" s="97">
        <f t="shared" ca="1" si="176"/>
        <v>327.25496580918264</v>
      </c>
      <c r="AW290" s="167">
        <v>0.22916666666666666</v>
      </c>
      <c r="AX290" s="167">
        <v>0.85416666666666663</v>
      </c>
      <c r="AY290" s="97">
        <f t="shared" si="177"/>
        <v>15</v>
      </c>
      <c r="AZ290" s="167">
        <v>0.22916666666666666</v>
      </c>
      <c r="BA290" s="167">
        <v>0.39583333333333331</v>
      </c>
      <c r="BB290" s="97">
        <f t="shared" si="178"/>
        <v>4</v>
      </c>
      <c r="BC290" s="17"/>
      <c r="BH290" s="52"/>
      <c r="BI290" s="52"/>
      <c r="BJ290" s="52"/>
      <c r="BK290" s="52"/>
      <c r="BL290" s="52"/>
      <c r="BM290" s="52"/>
      <c r="BQ290" s="27"/>
      <c r="BR290" s="27"/>
      <c r="BS290" s="27"/>
      <c r="BT290" s="27"/>
      <c r="BU290" s="27"/>
      <c r="BV290" s="27"/>
      <c r="BW290" s="54"/>
      <c r="BX290" s="26"/>
      <c r="BY290" s="54"/>
      <c r="BZ290" s="26"/>
      <c r="CA290" s="26"/>
      <c r="CB290" s="26"/>
    </row>
    <row r="291" spans="1:80" ht="17.45" customHeight="1" thickTop="1">
      <c r="A291" s="71">
        <f>A284+1</f>
        <v>41.1</v>
      </c>
      <c r="B291" s="178">
        <f>B290+1</f>
        <v>46032</v>
      </c>
      <c r="C291" s="4"/>
      <c r="D291" s="5"/>
      <c r="E291" s="6">
        <v>2</v>
      </c>
      <c r="F291" s="5">
        <v>2</v>
      </c>
      <c r="G291" s="74">
        <f t="shared" si="180"/>
        <v>542</v>
      </c>
      <c r="H291" s="75">
        <f t="shared" si="180"/>
        <v>5596</v>
      </c>
      <c r="I291" s="76">
        <f t="shared" si="166"/>
        <v>0</v>
      </c>
      <c r="J291" s="77">
        <f t="shared" si="167"/>
        <v>3.6764705882352941E-3</v>
      </c>
      <c r="K291" s="77">
        <f t="shared" si="168"/>
        <v>0</v>
      </c>
      <c r="L291" s="77">
        <f t="shared" si="169"/>
        <v>3.5727045373347622E-4</v>
      </c>
      <c r="M291" s="78">
        <f t="shared" ca="1" si="170"/>
        <v>0.25600000000000001</v>
      </c>
      <c r="N291" s="78">
        <f t="shared" ca="1" si="171"/>
        <v>9.6370264701220509E-2</v>
      </c>
      <c r="O291" s="78">
        <f t="shared" si="172"/>
        <v>5.0000000000000001E-4</v>
      </c>
      <c r="P291" s="13" t="s">
        <v>184</v>
      </c>
      <c r="Q291" s="8">
        <v>133</v>
      </c>
      <c r="R291" s="13">
        <v>161</v>
      </c>
      <c r="S291" s="79">
        <f t="shared" si="148"/>
        <v>133</v>
      </c>
      <c r="T291" s="80">
        <f t="shared" si="149"/>
        <v>161</v>
      </c>
      <c r="U291" s="90">
        <f t="shared" si="150"/>
        <v>72.085999999999999</v>
      </c>
      <c r="V291" s="82">
        <f t="shared" si="151"/>
        <v>900.95600000000002</v>
      </c>
      <c r="W291" s="4">
        <v>4620</v>
      </c>
      <c r="X291" s="4">
        <v>14</v>
      </c>
      <c r="Y291" s="6">
        <v>2</v>
      </c>
      <c r="Z291" s="6">
        <v>29</v>
      </c>
      <c r="AA291" s="6">
        <v>25</v>
      </c>
      <c r="AB291" s="6">
        <v>63.9</v>
      </c>
      <c r="AC291" s="83">
        <f t="shared" si="161"/>
        <v>70</v>
      </c>
      <c r="AD291" s="80">
        <f t="shared" si="162"/>
        <v>4550</v>
      </c>
      <c r="AE291" s="76">
        <f t="shared" si="155"/>
        <v>0.82529474812433012</v>
      </c>
      <c r="AF291" s="84">
        <f t="shared" si="156"/>
        <v>3.0303030303030303E-3</v>
      </c>
      <c r="AG291" s="85">
        <f t="shared" si="157"/>
        <v>4.329004329004329E-4</v>
      </c>
      <c r="AH291" s="85">
        <f t="shared" si="158"/>
        <v>6.2770562770562768E-3</v>
      </c>
      <c r="AI291" s="77">
        <f t="shared" si="159"/>
        <v>5.411255411255411E-3</v>
      </c>
      <c r="AJ291" s="84">
        <f t="shared" si="163"/>
        <v>1.5151515151515152E-2</v>
      </c>
      <c r="AK291" s="77">
        <f t="shared" si="164"/>
        <v>0.98484848484848486</v>
      </c>
      <c r="AL291" s="5"/>
      <c r="AM291" s="9"/>
      <c r="AN291" s="5"/>
      <c r="AO291" s="10"/>
      <c r="AP291" s="5">
        <v>43749</v>
      </c>
      <c r="AQ291" s="5">
        <v>43826</v>
      </c>
      <c r="AR291" s="5">
        <v>43903</v>
      </c>
      <c r="AS291" s="80">
        <f t="shared" si="173"/>
        <v>1540</v>
      </c>
      <c r="AT291" s="80">
        <f t="shared" ca="1" si="174"/>
        <v>2170</v>
      </c>
      <c r="AU291" s="80">
        <f t="shared" si="175"/>
        <v>1.5826654964533904</v>
      </c>
      <c r="AV291" s="80">
        <f t="shared" ca="1" si="176"/>
        <v>353.53535353535352</v>
      </c>
      <c r="AW291" s="165">
        <v>0.22916666666666666</v>
      </c>
      <c r="AX291" s="165">
        <v>0.85416666666666663</v>
      </c>
      <c r="AY291" s="80">
        <f t="shared" si="177"/>
        <v>15</v>
      </c>
      <c r="AZ291" s="165">
        <v>0.22916666666666666</v>
      </c>
      <c r="BA291" s="165">
        <v>0.39583333333333331</v>
      </c>
      <c r="BB291" s="80">
        <f t="shared" si="178"/>
        <v>4</v>
      </c>
      <c r="BC291" s="5"/>
      <c r="BH291" s="52"/>
      <c r="BI291" s="52"/>
      <c r="BJ291" s="52"/>
      <c r="BK291" s="52"/>
      <c r="BL291" s="52"/>
      <c r="BM291" s="52"/>
      <c r="BQ291" s="27"/>
      <c r="BR291" s="27"/>
      <c r="BS291" s="27"/>
      <c r="BT291" s="27"/>
      <c r="BU291" s="27"/>
      <c r="BV291" s="27"/>
      <c r="BW291" s="54"/>
      <c r="BX291" s="26"/>
      <c r="BY291" s="54"/>
      <c r="BZ291" s="26"/>
      <c r="CA291" s="26"/>
      <c r="CB291" s="26"/>
    </row>
    <row r="292" spans="1:80" ht="17.45" customHeight="1">
      <c r="A292" s="86">
        <f t="shared" si="179"/>
        <v>41.2</v>
      </c>
      <c r="B292" s="179">
        <f t="shared" si="160"/>
        <v>46033</v>
      </c>
      <c r="C292" s="8"/>
      <c r="D292" s="11"/>
      <c r="E292" s="12">
        <v>2</v>
      </c>
      <c r="F292" s="11">
        <v>1</v>
      </c>
      <c r="G292" s="74">
        <f t="shared" si="180"/>
        <v>540</v>
      </c>
      <c r="H292" s="75">
        <f t="shared" si="180"/>
        <v>5595</v>
      </c>
      <c r="I292" s="88">
        <f t="shared" si="166"/>
        <v>0</v>
      </c>
      <c r="J292" s="78">
        <f t="shared" si="167"/>
        <v>3.6900369003690036E-3</v>
      </c>
      <c r="K292" s="78">
        <f t="shared" si="168"/>
        <v>0</v>
      </c>
      <c r="L292" s="78">
        <f t="shared" si="169"/>
        <v>1.7869907076483203E-4</v>
      </c>
      <c r="M292" s="78">
        <f t="shared" ca="1" si="170"/>
        <v>0.25828571428571429</v>
      </c>
      <c r="N292" s="78">
        <f t="shared" ca="1" si="171"/>
        <v>9.6528768426058051E-2</v>
      </c>
      <c r="O292" s="78">
        <f t="shared" si="172"/>
        <v>5.0000000000000001E-4</v>
      </c>
      <c r="P292" s="13" t="s">
        <v>184</v>
      </c>
      <c r="Q292" s="8">
        <v>133</v>
      </c>
      <c r="R292" s="13">
        <v>161</v>
      </c>
      <c r="S292" s="89">
        <f t="shared" si="148"/>
        <v>133</v>
      </c>
      <c r="T292" s="75">
        <f t="shared" si="149"/>
        <v>161</v>
      </c>
      <c r="U292" s="90">
        <f t="shared" si="150"/>
        <v>71.819999999999993</v>
      </c>
      <c r="V292" s="82">
        <f t="shared" si="151"/>
        <v>900.79499999999996</v>
      </c>
      <c r="W292" s="8">
        <v>4593</v>
      </c>
      <c r="X292" s="8">
        <v>21</v>
      </c>
      <c r="Y292" s="12">
        <v>4</v>
      </c>
      <c r="Z292" s="12">
        <v>6</v>
      </c>
      <c r="AA292" s="12">
        <v>20</v>
      </c>
      <c r="AB292" s="12">
        <v>63.9</v>
      </c>
      <c r="AC292" s="91">
        <f t="shared" si="161"/>
        <v>51</v>
      </c>
      <c r="AD292" s="75">
        <f t="shared" si="162"/>
        <v>4542</v>
      </c>
      <c r="AE292" s="88">
        <f t="shared" si="155"/>
        <v>0.82076483202287354</v>
      </c>
      <c r="AF292" s="92">
        <f t="shared" si="156"/>
        <v>4.5721750489875895E-3</v>
      </c>
      <c r="AG292" s="93">
        <f t="shared" si="157"/>
        <v>8.7089048552144567E-4</v>
      </c>
      <c r="AH292" s="93">
        <f t="shared" si="158"/>
        <v>1.3063357282821686E-3</v>
      </c>
      <c r="AI292" s="78">
        <f t="shared" si="159"/>
        <v>4.3544524276072282E-3</v>
      </c>
      <c r="AJ292" s="92">
        <f t="shared" si="163"/>
        <v>1.1103853690398433E-2</v>
      </c>
      <c r="AK292" s="78">
        <f t="shared" si="164"/>
        <v>0.98889614630960154</v>
      </c>
      <c r="AL292" s="11"/>
      <c r="AM292" s="14"/>
      <c r="AN292" s="11"/>
      <c r="AO292" s="15"/>
      <c r="AP292" s="11">
        <v>43966</v>
      </c>
      <c r="AQ292" s="11">
        <v>44044</v>
      </c>
      <c r="AR292" s="11">
        <v>44118</v>
      </c>
      <c r="AS292" s="75">
        <f t="shared" si="173"/>
        <v>1520</v>
      </c>
      <c r="AT292" s="75">
        <f t="shared" ca="1" si="174"/>
        <v>2080</v>
      </c>
      <c r="AU292" s="75">
        <f t="shared" si="175"/>
        <v>1.5627972013592224</v>
      </c>
      <c r="AV292" s="75">
        <f t="shared" ca="1" si="176"/>
        <v>339.03830480847597</v>
      </c>
      <c r="AW292" s="169">
        <v>0.22916666666666666</v>
      </c>
      <c r="AX292" s="169">
        <v>0.85416666666666663</v>
      </c>
      <c r="AY292" s="75">
        <f t="shared" si="177"/>
        <v>15</v>
      </c>
      <c r="AZ292" s="169">
        <v>0.22916666666666666</v>
      </c>
      <c r="BA292" s="169">
        <v>0.39583333333333331</v>
      </c>
      <c r="BB292" s="75">
        <f t="shared" si="178"/>
        <v>4</v>
      </c>
      <c r="BC292" s="11" t="s">
        <v>202</v>
      </c>
      <c r="BH292" s="52"/>
      <c r="BI292" s="52"/>
      <c r="BJ292" s="52"/>
      <c r="BK292" s="52"/>
      <c r="BL292" s="52"/>
      <c r="BM292" s="52"/>
      <c r="BQ292" s="27"/>
      <c r="BR292" s="27"/>
      <c r="BS292" s="27"/>
      <c r="BT292" s="27"/>
      <c r="BU292" s="27"/>
      <c r="BV292" s="27"/>
      <c r="BW292" s="54"/>
      <c r="BX292" s="26"/>
      <c r="BY292" s="54"/>
      <c r="BZ292" s="26"/>
      <c r="CA292" s="26"/>
      <c r="CB292" s="26"/>
    </row>
    <row r="293" spans="1:80" ht="17.45" customHeight="1">
      <c r="A293" s="94">
        <f t="shared" si="179"/>
        <v>41.3</v>
      </c>
      <c r="B293" s="179">
        <f t="shared" si="160"/>
        <v>46034</v>
      </c>
      <c r="C293" s="8"/>
      <c r="D293" s="11"/>
      <c r="E293" s="12">
        <v>2</v>
      </c>
      <c r="F293" s="11">
        <v>3</v>
      </c>
      <c r="G293" s="74">
        <f t="shared" si="180"/>
        <v>538</v>
      </c>
      <c r="H293" s="75">
        <f t="shared" si="180"/>
        <v>5592</v>
      </c>
      <c r="I293" s="88">
        <f t="shared" si="166"/>
        <v>0</v>
      </c>
      <c r="J293" s="78">
        <f t="shared" si="167"/>
        <v>3.7037037037037038E-3</v>
      </c>
      <c r="K293" s="78">
        <f t="shared" si="168"/>
        <v>0</v>
      </c>
      <c r="L293" s="78">
        <f t="shared" si="169"/>
        <v>5.3619302949061668E-4</v>
      </c>
      <c r="M293" s="78">
        <f t="shared" ca="1" si="170"/>
        <v>0.26057142857142856</v>
      </c>
      <c r="N293" s="78">
        <f t="shared" ca="1" si="171"/>
        <v>9.7004279600570648E-2</v>
      </c>
      <c r="O293" s="78">
        <f t="shared" si="172"/>
        <v>5.0000000000000001E-4</v>
      </c>
      <c r="P293" s="13" t="s">
        <v>184</v>
      </c>
      <c r="Q293" s="8">
        <v>133</v>
      </c>
      <c r="R293" s="13">
        <v>161</v>
      </c>
      <c r="S293" s="89">
        <f t="shared" si="148"/>
        <v>133</v>
      </c>
      <c r="T293" s="75">
        <f t="shared" si="149"/>
        <v>161</v>
      </c>
      <c r="U293" s="90">
        <f t="shared" si="150"/>
        <v>71.554000000000002</v>
      </c>
      <c r="V293" s="82">
        <f t="shared" si="151"/>
        <v>900.31200000000001</v>
      </c>
      <c r="W293" s="8">
        <v>4633</v>
      </c>
      <c r="X293" s="8"/>
      <c r="Y293" s="12"/>
      <c r="Z293" s="12"/>
      <c r="AA293" s="12"/>
      <c r="AB293" s="12">
        <v>63.3</v>
      </c>
      <c r="AC293" s="91">
        <f t="shared" si="161"/>
        <v>0</v>
      </c>
      <c r="AD293" s="75">
        <f t="shared" si="162"/>
        <v>4633</v>
      </c>
      <c r="AE293" s="88">
        <f t="shared" si="155"/>
        <v>0.82806076854334232</v>
      </c>
      <c r="AF293" s="92">
        <f t="shared" si="156"/>
        <v>0</v>
      </c>
      <c r="AG293" s="93">
        <f t="shared" si="157"/>
        <v>0</v>
      </c>
      <c r="AH293" s="93">
        <f t="shared" si="158"/>
        <v>0</v>
      </c>
      <c r="AI293" s="78">
        <f t="shared" si="159"/>
        <v>0</v>
      </c>
      <c r="AJ293" s="92">
        <f t="shared" si="163"/>
        <v>0</v>
      </c>
      <c r="AK293" s="78">
        <f t="shared" si="164"/>
        <v>1</v>
      </c>
      <c r="AL293" s="11"/>
      <c r="AM293" s="14"/>
      <c r="AN293" s="11"/>
      <c r="AO293" s="15"/>
      <c r="AP293" s="11">
        <v>44174</v>
      </c>
      <c r="AQ293" s="11">
        <v>44243</v>
      </c>
      <c r="AR293" s="11">
        <v>44323</v>
      </c>
      <c r="AS293" s="75">
        <f t="shared" si="173"/>
        <v>1490</v>
      </c>
      <c r="AT293" s="75">
        <f t="shared" ca="1" si="174"/>
        <v>2140</v>
      </c>
      <c r="AU293" s="75">
        <f t="shared" si="175"/>
        <v>1.5331331685643905</v>
      </c>
      <c r="AV293" s="75">
        <f t="shared" ca="1" si="176"/>
        <v>349.10277324632955</v>
      </c>
      <c r="AW293" s="169">
        <v>0.22916666666666666</v>
      </c>
      <c r="AX293" s="169">
        <v>0.85416666666666663</v>
      </c>
      <c r="AY293" s="75">
        <f t="shared" si="177"/>
        <v>15</v>
      </c>
      <c r="AZ293" s="169">
        <v>0.22916666666666666</v>
      </c>
      <c r="BA293" s="169">
        <v>0.39583333333333331</v>
      </c>
      <c r="BB293" s="75">
        <f t="shared" si="178"/>
        <v>4</v>
      </c>
      <c r="BC293" s="11" t="s">
        <v>208</v>
      </c>
      <c r="BH293" s="52"/>
      <c r="BI293" s="52"/>
      <c r="BJ293" s="52"/>
      <c r="BK293" s="52"/>
      <c r="BL293" s="52"/>
      <c r="BM293" s="52"/>
      <c r="BQ293" s="27"/>
      <c r="BR293" s="27"/>
      <c r="BS293" s="27"/>
      <c r="BT293" s="27"/>
      <c r="BU293" s="27"/>
      <c r="BV293" s="27"/>
      <c r="BW293" s="54"/>
      <c r="BX293" s="26"/>
      <c r="BY293" s="54"/>
      <c r="BZ293" s="26"/>
      <c r="CA293" s="26"/>
      <c r="CB293" s="26"/>
    </row>
    <row r="294" spans="1:80" ht="17.45" customHeight="1">
      <c r="A294" s="86">
        <f t="shared" si="179"/>
        <v>41.4</v>
      </c>
      <c r="B294" s="179">
        <f t="shared" si="160"/>
        <v>46035</v>
      </c>
      <c r="C294" s="8"/>
      <c r="D294" s="11"/>
      <c r="E294" s="12"/>
      <c r="F294" s="11">
        <v>6</v>
      </c>
      <c r="G294" s="74">
        <f t="shared" si="180"/>
        <v>538</v>
      </c>
      <c r="H294" s="75">
        <f t="shared" si="180"/>
        <v>5586</v>
      </c>
      <c r="I294" s="88">
        <f t="shared" si="166"/>
        <v>0</v>
      </c>
      <c r="J294" s="78">
        <f t="shared" si="167"/>
        <v>0</v>
      </c>
      <c r="K294" s="78">
        <f t="shared" si="168"/>
        <v>0</v>
      </c>
      <c r="L294" s="78">
        <f t="shared" si="169"/>
        <v>1.0729613733905579E-3</v>
      </c>
      <c r="M294" s="78">
        <f t="shared" ca="1" si="170"/>
        <v>0.26057142857142856</v>
      </c>
      <c r="N294" s="78">
        <f t="shared" ca="1" si="171"/>
        <v>9.7955301949595855E-2</v>
      </c>
      <c r="O294" s="78">
        <f t="shared" si="172"/>
        <v>5.0000000000000001E-4</v>
      </c>
      <c r="P294" s="13" t="s">
        <v>184</v>
      </c>
      <c r="Q294" s="8">
        <v>133</v>
      </c>
      <c r="R294" s="13">
        <v>160</v>
      </c>
      <c r="S294" s="89">
        <f t="shared" si="148"/>
        <v>133</v>
      </c>
      <c r="T294" s="75">
        <f t="shared" si="149"/>
        <v>160</v>
      </c>
      <c r="U294" s="90">
        <f t="shared" si="150"/>
        <v>71.554000000000002</v>
      </c>
      <c r="V294" s="82">
        <f t="shared" si="151"/>
        <v>893.76</v>
      </c>
      <c r="W294" s="8">
        <v>4650</v>
      </c>
      <c r="X294" s="8"/>
      <c r="Y294" s="12"/>
      <c r="Z294" s="12"/>
      <c r="AA294" s="12"/>
      <c r="AB294" s="12">
        <v>62.9</v>
      </c>
      <c r="AC294" s="91">
        <f t="shared" si="161"/>
        <v>0</v>
      </c>
      <c r="AD294" s="75">
        <f t="shared" si="162"/>
        <v>4650</v>
      </c>
      <c r="AE294" s="88">
        <f t="shared" si="155"/>
        <v>0.83154506437768239</v>
      </c>
      <c r="AF294" s="92">
        <f t="shared" si="156"/>
        <v>0</v>
      </c>
      <c r="AG294" s="93">
        <f t="shared" si="157"/>
        <v>0</v>
      </c>
      <c r="AH294" s="93">
        <f t="shared" si="158"/>
        <v>0</v>
      </c>
      <c r="AI294" s="78">
        <f t="shared" si="159"/>
        <v>0</v>
      </c>
      <c r="AJ294" s="92">
        <f t="shared" si="163"/>
        <v>0</v>
      </c>
      <c r="AK294" s="78">
        <f t="shared" si="164"/>
        <v>1</v>
      </c>
      <c r="AL294" s="11"/>
      <c r="AM294" s="14"/>
      <c r="AN294" s="11"/>
      <c r="AO294" s="15"/>
      <c r="AP294" s="11">
        <v>44388</v>
      </c>
      <c r="AQ294" s="11">
        <v>44465</v>
      </c>
      <c r="AR294" s="11">
        <v>44537</v>
      </c>
      <c r="AS294" s="75">
        <f t="shared" si="173"/>
        <v>1490</v>
      </c>
      <c r="AT294" s="75">
        <f t="shared" ca="1" si="174"/>
        <v>2100</v>
      </c>
      <c r="AU294" s="75">
        <f t="shared" si="175"/>
        <v>1.5435392007160365</v>
      </c>
      <c r="AV294" s="75">
        <f t="shared" ca="1" si="176"/>
        <v>342.91312867406924</v>
      </c>
      <c r="AW294" s="169">
        <v>0.22916666666666666</v>
      </c>
      <c r="AX294" s="169">
        <v>0.85416666666666663</v>
      </c>
      <c r="AY294" s="75">
        <f t="shared" si="177"/>
        <v>15</v>
      </c>
      <c r="AZ294" s="169">
        <v>0.22916666666666666</v>
      </c>
      <c r="BA294" s="169">
        <v>0.39583333333333331</v>
      </c>
      <c r="BB294" s="75">
        <f t="shared" si="178"/>
        <v>4</v>
      </c>
      <c r="BC294" s="11" t="s">
        <v>203</v>
      </c>
      <c r="BH294" s="52"/>
      <c r="BI294" s="52"/>
      <c r="BJ294" s="52"/>
      <c r="BK294" s="52"/>
      <c r="BL294" s="52"/>
      <c r="BM294" s="52"/>
      <c r="BQ294" s="27"/>
      <c r="BR294" s="27"/>
      <c r="BS294" s="27"/>
      <c r="BT294" s="27"/>
      <c r="BU294" s="27"/>
      <c r="BV294" s="27"/>
      <c r="BW294" s="54"/>
      <c r="BX294" s="26"/>
      <c r="BY294" s="54"/>
      <c r="BZ294" s="26"/>
      <c r="CA294" s="26"/>
      <c r="CB294" s="26"/>
    </row>
    <row r="295" spans="1:80" ht="17.45" customHeight="1">
      <c r="A295" s="94">
        <f t="shared" si="179"/>
        <v>41.5</v>
      </c>
      <c r="B295" s="179">
        <f t="shared" si="160"/>
        <v>46036</v>
      </c>
      <c r="C295" s="8"/>
      <c r="D295" s="11"/>
      <c r="E295" s="12"/>
      <c r="F295" s="11">
        <v>3</v>
      </c>
      <c r="G295" s="74">
        <f t="shared" si="180"/>
        <v>538</v>
      </c>
      <c r="H295" s="75">
        <f t="shared" si="180"/>
        <v>5583</v>
      </c>
      <c r="I295" s="88">
        <f t="shared" si="166"/>
        <v>0</v>
      </c>
      <c r="J295" s="78">
        <f t="shared" si="167"/>
        <v>0</v>
      </c>
      <c r="K295" s="78">
        <f t="shared" si="168"/>
        <v>0</v>
      </c>
      <c r="L295" s="78">
        <f t="shared" si="169"/>
        <v>5.3705692803437163E-4</v>
      </c>
      <c r="M295" s="78">
        <f t="shared" ca="1" si="170"/>
        <v>0.26057142857142856</v>
      </c>
      <c r="N295" s="78">
        <f t="shared" ca="1" si="171"/>
        <v>9.8430813124108452E-2</v>
      </c>
      <c r="O295" s="78">
        <f t="shared" si="172"/>
        <v>5.0000000000000001E-4</v>
      </c>
      <c r="P295" s="13" t="s">
        <v>184</v>
      </c>
      <c r="Q295" s="8">
        <v>133</v>
      </c>
      <c r="R295" s="13">
        <v>160</v>
      </c>
      <c r="S295" s="89">
        <f t="shared" si="148"/>
        <v>133</v>
      </c>
      <c r="T295" s="75">
        <f t="shared" si="149"/>
        <v>160</v>
      </c>
      <c r="U295" s="90">
        <f t="shared" si="150"/>
        <v>71.554000000000002</v>
      </c>
      <c r="V295" s="82">
        <f t="shared" si="151"/>
        <v>893.28</v>
      </c>
      <c r="W295" s="8">
        <v>4594</v>
      </c>
      <c r="X295" s="8"/>
      <c r="Y295" s="12"/>
      <c r="Z295" s="12"/>
      <c r="AA295" s="12"/>
      <c r="AB295" s="12">
        <v>63.6</v>
      </c>
      <c r="AC295" s="91">
        <f t="shared" si="161"/>
        <v>0</v>
      </c>
      <c r="AD295" s="75">
        <f t="shared" si="162"/>
        <v>4594</v>
      </c>
      <c r="AE295" s="88">
        <f t="shared" si="155"/>
        <v>0.82241317579663442</v>
      </c>
      <c r="AF295" s="92">
        <f t="shared" si="156"/>
        <v>0</v>
      </c>
      <c r="AG295" s="93">
        <f t="shared" si="157"/>
        <v>0</v>
      </c>
      <c r="AH295" s="93">
        <f t="shared" si="158"/>
        <v>0</v>
      </c>
      <c r="AI295" s="78">
        <f t="shared" si="159"/>
        <v>0</v>
      </c>
      <c r="AJ295" s="92">
        <f t="shared" si="163"/>
        <v>0</v>
      </c>
      <c r="AK295" s="78">
        <f t="shared" si="164"/>
        <v>1</v>
      </c>
      <c r="AL295" s="11"/>
      <c r="AM295" s="14"/>
      <c r="AN295" s="11"/>
      <c r="AO295" s="15"/>
      <c r="AP295" s="11">
        <v>44598</v>
      </c>
      <c r="AQ295" s="11">
        <v>44678</v>
      </c>
      <c r="AR295" s="11">
        <v>44750</v>
      </c>
      <c r="AS295" s="75">
        <f t="shared" si="173"/>
        <v>1520</v>
      </c>
      <c r="AT295" s="75">
        <f t="shared" ca="1" si="174"/>
        <v>2090</v>
      </c>
      <c r="AU295" s="75">
        <f t="shared" si="175"/>
        <v>1.5754005352216029</v>
      </c>
      <c r="AV295" s="75">
        <f t="shared" ca="1" si="176"/>
        <v>341.44747590263029</v>
      </c>
      <c r="AW295" s="169">
        <v>0.22916666666666666</v>
      </c>
      <c r="AX295" s="169">
        <v>0.85416666666666663</v>
      </c>
      <c r="AY295" s="75">
        <f t="shared" si="177"/>
        <v>15</v>
      </c>
      <c r="AZ295" s="169">
        <v>0.22916666666666666</v>
      </c>
      <c r="BA295" s="169">
        <v>0.39583333333333331</v>
      </c>
      <c r="BB295" s="75">
        <f t="shared" si="178"/>
        <v>4</v>
      </c>
      <c r="BC295" s="11" t="s">
        <v>203</v>
      </c>
      <c r="BH295" s="52"/>
      <c r="BI295" s="52"/>
      <c r="BJ295" s="52"/>
      <c r="BK295" s="52"/>
      <c r="BL295" s="52"/>
      <c r="BM295" s="52"/>
      <c r="BQ295" s="27"/>
      <c r="BR295" s="27"/>
      <c r="BS295" s="27"/>
      <c r="BT295" s="27"/>
      <c r="BU295" s="27"/>
      <c r="BV295" s="27"/>
      <c r="BW295" s="54"/>
      <c r="BX295" s="26"/>
      <c r="BY295" s="54"/>
      <c r="BZ295" s="26"/>
      <c r="CA295" s="26"/>
      <c r="CB295" s="26"/>
    </row>
    <row r="296" spans="1:80" ht="17.45" customHeight="1">
      <c r="A296" s="86">
        <f t="shared" si="179"/>
        <v>41.6</v>
      </c>
      <c r="B296" s="179">
        <f t="shared" si="160"/>
        <v>46037</v>
      </c>
      <c r="C296" s="8"/>
      <c r="D296" s="11"/>
      <c r="E296" s="12"/>
      <c r="F296" s="11">
        <v>3</v>
      </c>
      <c r="G296" s="74">
        <f t="shared" si="180"/>
        <v>538</v>
      </c>
      <c r="H296" s="75">
        <f t="shared" si="180"/>
        <v>5580</v>
      </c>
      <c r="I296" s="88">
        <f t="shared" si="166"/>
        <v>0</v>
      </c>
      <c r="J296" s="78">
        <f t="shared" si="167"/>
        <v>0</v>
      </c>
      <c r="K296" s="78">
        <f t="shared" si="168"/>
        <v>0</v>
      </c>
      <c r="L296" s="78">
        <f t="shared" si="169"/>
        <v>5.3734551316496511E-4</v>
      </c>
      <c r="M296" s="78">
        <f t="shared" ca="1" si="170"/>
        <v>0.26057142857142856</v>
      </c>
      <c r="N296" s="78">
        <f t="shared" ca="1" si="171"/>
        <v>9.8906324298621048E-2</v>
      </c>
      <c r="O296" s="78">
        <f t="shared" si="172"/>
        <v>5.0000000000000001E-4</v>
      </c>
      <c r="P296" s="13" t="s">
        <v>184</v>
      </c>
      <c r="Q296" s="8">
        <v>133</v>
      </c>
      <c r="R296" s="13">
        <v>160</v>
      </c>
      <c r="S296" s="89">
        <f t="shared" si="148"/>
        <v>133</v>
      </c>
      <c r="T296" s="75">
        <f t="shared" si="149"/>
        <v>160</v>
      </c>
      <c r="U296" s="90">
        <f t="shared" si="150"/>
        <v>71.554000000000002</v>
      </c>
      <c r="V296" s="82">
        <f t="shared" si="151"/>
        <v>892.8</v>
      </c>
      <c r="W296" s="8">
        <v>4668</v>
      </c>
      <c r="X296" s="8"/>
      <c r="Y296" s="12"/>
      <c r="Z296" s="12"/>
      <c r="AA296" s="12"/>
      <c r="AB296" s="12">
        <v>63.9</v>
      </c>
      <c r="AC296" s="91">
        <f t="shared" si="161"/>
        <v>0</v>
      </c>
      <c r="AD296" s="75">
        <f t="shared" si="162"/>
        <v>4668</v>
      </c>
      <c r="AE296" s="88">
        <f t="shared" si="155"/>
        <v>0.83610961848468568</v>
      </c>
      <c r="AF296" s="92">
        <f t="shared" si="156"/>
        <v>0</v>
      </c>
      <c r="AG296" s="93">
        <f t="shared" si="157"/>
        <v>0</v>
      </c>
      <c r="AH296" s="93">
        <f t="shared" si="158"/>
        <v>0</v>
      </c>
      <c r="AI296" s="78">
        <f t="shared" si="159"/>
        <v>0</v>
      </c>
      <c r="AJ296" s="92">
        <f t="shared" si="163"/>
        <v>0</v>
      </c>
      <c r="AK296" s="78">
        <f t="shared" si="164"/>
        <v>1</v>
      </c>
      <c r="AL296" s="11"/>
      <c r="AM296" s="14"/>
      <c r="AN296" s="11"/>
      <c r="AO296" s="15"/>
      <c r="AP296" s="11">
        <v>44807</v>
      </c>
      <c r="AQ296" s="11">
        <v>44882</v>
      </c>
      <c r="AR296" s="11">
        <v>44948</v>
      </c>
      <c r="AS296" s="75">
        <f t="shared" si="173"/>
        <v>1410</v>
      </c>
      <c r="AT296" s="75">
        <f t="shared" ca="1" si="174"/>
        <v>1960</v>
      </c>
      <c r="AU296" s="75">
        <f t="shared" si="175"/>
        <v>1.4621186825584798</v>
      </c>
      <c r="AV296" s="75">
        <f t="shared" ca="1" si="176"/>
        <v>320.36613272311217</v>
      </c>
      <c r="AW296" s="169">
        <v>0.22916666666666666</v>
      </c>
      <c r="AX296" s="169">
        <v>0.85416666666666663</v>
      </c>
      <c r="AY296" s="75">
        <f t="shared" si="177"/>
        <v>15</v>
      </c>
      <c r="AZ296" s="169">
        <v>0.22916666666666666</v>
      </c>
      <c r="BA296" s="169">
        <v>0.39583333333333331</v>
      </c>
      <c r="BB296" s="75">
        <f t="shared" si="178"/>
        <v>4</v>
      </c>
      <c r="BC296" s="11" t="s">
        <v>209</v>
      </c>
      <c r="BH296" s="52"/>
      <c r="BI296" s="52"/>
      <c r="BJ296" s="52"/>
      <c r="BK296" s="52"/>
      <c r="BL296" s="52"/>
      <c r="BM296" s="52"/>
      <c r="BQ296" s="27"/>
      <c r="BR296" s="27"/>
      <c r="BS296" s="27"/>
      <c r="BT296" s="27"/>
      <c r="BU296" s="27"/>
      <c r="BV296" s="27"/>
      <c r="BW296" s="54"/>
      <c r="BX296" s="26"/>
      <c r="BY296" s="54"/>
      <c r="BZ296" s="26"/>
      <c r="CA296" s="26"/>
      <c r="CB296" s="26"/>
    </row>
    <row r="297" spans="1:80" ht="17.45" customHeight="1" thickBot="1">
      <c r="A297" s="94">
        <f t="shared" si="179"/>
        <v>41.7</v>
      </c>
      <c r="B297" s="180">
        <f t="shared" si="160"/>
        <v>46038</v>
      </c>
      <c r="C297" s="16"/>
      <c r="D297" s="17"/>
      <c r="E297" s="18">
        <v>1</v>
      </c>
      <c r="F297" s="17">
        <v>4</v>
      </c>
      <c r="G297" s="96">
        <f t="shared" si="180"/>
        <v>537</v>
      </c>
      <c r="H297" s="97">
        <f t="shared" si="180"/>
        <v>5576</v>
      </c>
      <c r="I297" s="98">
        <f t="shared" si="166"/>
        <v>0</v>
      </c>
      <c r="J297" s="99">
        <f t="shared" si="167"/>
        <v>1.8587360594795538E-3</v>
      </c>
      <c r="K297" s="99">
        <f t="shared" si="168"/>
        <v>0</v>
      </c>
      <c r="L297" s="99">
        <f t="shared" si="169"/>
        <v>7.1684587813620072E-4</v>
      </c>
      <c r="M297" s="99">
        <f t="shared" ca="1" si="170"/>
        <v>0.26171428571428573</v>
      </c>
      <c r="N297" s="99">
        <f t="shared" ca="1" si="171"/>
        <v>9.9540339197971187E-2</v>
      </c>
      <c r="O297" s="99">
        <f t="shared" si="172"/>
        <v>5.0000000000000001E-4</v>
      </c>
      <c r="P297" s="19" t="s">
        <v>184</v>
      </c>
      <c r="Q297" s="16">
        <v>133</v>
      </c>
      <c r="R297" s="19">
        <v>160</v>
      </c>
      <c r="S297" s="89">
        <f t="shared" si="148"/>
        <v>133</v>
      </c>
      <c r="T297" s="75">
        <f t="shared" si="149"/>
        <v>160</v>
      </c>
      <c r="U297" s="100">
        <f t="shared" si="150"/>
        <v>71.421000000000006</v>
      </c>
      <c r="V297" s="101">
        <f t="shared" si="151"/>
        <v>892.16</v>
      </c>
      <c r="W297" s="16">
        <v>4620</v>
      </c>
      <c r="X297" s="8"/>
      <c r="Y297" s="12"/>
      <c r="Z297" s="12"/>
      <c r="AA297" s="12"/>
      <c r="AB297" s="12">
        <v>64</v>
      </c>
      <c r="AC297" s="102">
        <f t="shared" si="161"/>
        <v>0</v>
      </c>
      <c r="AD297" s="97">
        <f t="shared" si="162"/>
        <v>4620</v>
      </c>
      <c r="AE297" s="98">
        <f t="shared" si="155"/>
        <v>0.82795698924731187</v>
      </c>
      <c r="AF297" s="103">
        <f t="shared" si="156"/>
        <v>0</v>
      </c>
      <c r="AG297" s="104">
        <f t="shared" si="157"/>
        <v>0</v>
      </c>
      <c r="AH297" s="104">
        <f t="shared" si="158"/>
        <v>0</v>
      </c>
      <c r="AI297" s="99">
        <f t="shared" si="159"/>
        <v>0</v>
      </c>
      <c r="AJ297" s="103">
        <f t="shared" si="163"/>
        <v>0</v>
      </c>
      <c r="AK297" s="99">
        <f t="shared" si="164"/>
        <v>1</v>
      </c>
      <c r="AL297" s="17"/>
      <c r="AM297" s="20"/>
      <c r="AN297" s="17"/>
      <c r="AO297" s="21"/>
      <c r="AP297" s="17">
        <v>45003</v>
      </c>
      <c r="AQ297" s="17">
        <v>45084</v>
      </c>
      <c r="AR297" s="17">
        <v>45148</v>
      </c>
      <c r="AS297" s="97">
        <f t="shared" si="173"/>
        <v>1450</v>
      </c>
      <c r="AT297" s="97">
        <f t="shared" ca="1" si="174"/>
        <v>2050</v>
      </c>
      <c r="AU297" s="97">
        <f t="shared" si="175"/>
        <v>1.5048034363483713</v>
      </c>
      <c r="AV297" s="97">
        <f t="shared" ca="1" si="176"/>
        <v>335.35089154261408</v>
      </c>
      <c r="AW297" s="167">
        <v>0.22916666666666666</v>
      </c>
      <c r="AX297" s="167">
        <v>0.85416666666666663</v>
      </c>
      <c r="AY297" s="97">
        <f t="shared" si="177"/>
        <v>15</v>
      </c>
      <c r="AZ297" s="167">
        <v>0.22916666666666666</v>
      </c>
      <c r="BA297" s="167">
        <v>0.39583333333333331</v>
      </c>
      <c r="BB297" s="97">
        <f t="shared" si="178"/>
        <v>4</v>
      </c>
      <c r="BC297" s="17" t="s">
        <v>209</v>
      </c>
      <c r="BH297" s="52"/>
      <c r="BI297" s="52"/>
      <c r="BJ297" s="52"/>
      <c r="BK297" s="52"/>
      <c r="BL297" s="52"/>
      <c r="BM297" s="52"/>
      <c r="BQ297" s="27"/>
      <c r="BR297" s="27"/>
      <c r="BS297" s="27"/>
      <c r="BT297" s="27"/>
      <c r="BU297" s="27"/>
      <c r="BV297" s="27"/>
      <c r="BW297" s="54"/>
      <c r="BX297" s="26"/>
      <c r="BY297" s="54"/>
      <c r="BZ297" s="26"/>
      <c r="CA297" s="26"/>
      <c r="CB297" s="26"/>
    </row>
    <row r="298" spans="1:80" ht="17.45" customHeight="1" thickTop="1">
      <c r="A298" s="105">
        <f>A291+1</f>
        <v>42.1</v>
      </c>
      <c r="B298" s="178">
        <f>B297+1</f>
        <v>46039</v>
      </c>
      <c r="C298" s="4"/>
      <c r="D298" s="5"/>
      <c r="E298" s="6"/>
      <c r="F298" s="5"/>
      <c r="G298" s="74">
        <f t="shared" si="180"/>
        <v>537</v>
      </c>
      <c r="H298" s="75">
        <f t="shared" si="180"/>
        <v>5576</v>
      </c>
      <c r="I298" s="76">
        <f t="shared" si="166"/>
        <v>0</v>
      </c>
      <c r="J298" s="77">
        <f t="shared" si="167"/>
        <v>0</v>
      </c>
      <c r="K298" s="77">
        <f t="shared" si="168"/>
        <v>0</v>
      </c>
      <c r="L298" s="77">
        <f t="shared" si="169"/>
        <v>0</v>
      </c>
      <c r="M298" s="78">
        <f t="shared" ca="1" si="170"/>
        <v>0.26171428571428573</v>
      </c>
      <c r="N298" s="78">
        <f t="shared" ca="1" si="171"/>
        <v>9.9540339197971187E-2</v>
      </c>
      <c r="O298" s="78">
        <f t="shared" si="172"/>
        <v>5.0000000000000001E-4</v>
      </c>
      <c r="P298" s="13" t="s">
        <v>184</v>
      </c>
      <c r="Q298" s="8">
        <v>133</v>
      </c>
      <c r="R298" s="13">
        <v>160</v>
      </c>
      <c r="S298" s="79">
        <f t="shared" si="148"/>
        <v>133</v>
      </c>
      <c r="T298" s="80">
        <f t="shared" si="149"/>
        <v>160</v>
      </c>
      <c r="U298" s="90">
        <f t="shared" si="150"/>
        <v>71.421000000000006</v>
      </c>
      <c r="V298" s="82">
        <f t="shared" si="151"/>
        <v>892.16</v>
      </c>
      <c r="W298" s="4">
        <v>4676</v>
      </c>
      <c r="X298" s="4"/>
      <c r="Y298" s="6"/>
      <c r="Z298" s="6"/>
      <c r="AA298" s="6"/>
      <c r="AB298" s="6">
        <v>63.9</v>
      </c>
      <c r="AC298" s="83">
        <f t="shared" si="161"/>
        <v>0</v>
      </c>
      <c r="AD298" s="80">
        <f t="shared" si="162"/>
        <v>4676</v>
      </c>
      <c r="AE298" s="76">
        <f t="shared" si="155"/>
        <v>0.83859397417503589</v>
      </c>
      <c r="AF298" s="84">
        <f t="shared" si="156"/>
        <v>0</v>
      </c>
      <c r="AG298" s="85">
        <f t="shared" si="157"/>
        <v>0</v>
      </c>
      <c r="AH298" s="85">
        <f t="shared" si="158"/>
        <v>0</v>
      </c>
      <c r="AI298" s="77">
        <f t="shared" si="159"/>
        <v>0</v>
      </c>
      <c r="AJ298" s="84">
        <f t="shared" si="163"/>
        <v>0</v>
      </c>
      <c r="AK298" s="77">
        <f t="shared" si="164"/>
        <v>1</v>
      </c>
      <c r="AL298" s="5"/>
      <c r="AM298" s="9"/>
      <c r="AN298" s="5"/>
      <c r="AO298" s="10"/>
      <c r="AP298" s="5">
        <v>45208</v>
      </c>
      <c r="AQ298" s="5">
        <v>45301</v>
      </c>
      <c r="AR298" s="5">
        <v>45365</v>
      </c>
      <c r="AS298" s="80">
        <f t="shared" si="173"/>
        <v>1570</v>
      </c>
      <c r="AT298" s="80">
        <f t="shared" ca="1" si="174"/>
        <v>2090</v>
      </c>
      <c r="AU298" s="80">
        <f t="shared" si="175"/>
        <v>1.6293388931496158</v>
      </c>
      <c r="AV298" s="80">
        <f t="shared" ca="1" si="176"/>
        <v>341.89432357271386</v>
      </c>
      <c r="AW298" s="165">
        <v>0.22916666666666666</v>
      </c>
      <c r="AX298" s="165">
        <v>0.85416666666666663</v>
      </c>
      <c r="AY298" s="80">
        <f t="shared" si="177"/>
        <v>15</v>
      </c>
      <c r="AZ298" s="165">
        <v>0.22916666666666666</v>
      </c>
      <c r="BA298" s="165">
        <v>0.39583333333333331</v>
      </c>
      <c r="BB298" s="80">
        <f t="shared" si="178"/>
        <v>4</v>
      </c>
      <c r="BC298" s="5" t="s">
        <v>209</v>
      </c>
      <c r="BH298" s="52"/>
      <c r="BI298" s="52"/>
      <c r="BJ298" s="52"/>
      <c r="BK298" s="52"/>
      <c r="BL298" s="52"/>
      <c r="BM298" s="52"/>
      <c r="BQ298" s="27"/>
      <c r="BR298" s="27"/>
      <c r="BS298" s="27"/>
      <c r="BT298" s="27"/>
      <c r="BU298" s="27"/>
      <c r="BV298" s="27"/>
      <c r="BW298" s="54"/>
      <c r="BX298" s="26"/>
      <c r="BY298" s="54"/>
      <c r="BZ298" s="26"/>
      <c r="CA298" s="26"/>
      <c r="CB298" s="26"/>
    </row>
    <row r="299" spans="1:80" ht="17.45" customHeight="1">
      <c r="A299" s="94">
        <f t="shared" si="179"/>
        <v>42.2</v>
      </c>
      <c r="B299" s="179">
        <f t="shared" si="160"/>
        <v>46040</v>
      </c>
      <c r="C299" s="8"/>
      <c r="D299" s="11"/>
      <c r="E299" s="12"/>
      <c r="F299" s="11">
        <v>4</v>
      </c>
      <c r="G299" s="74">
        <f t="shared" si="180"/>
        <v>537</v>
      </c>
      <c r="H299" s="75">
        <f t="shared" si="180"/>
        <v>5572</v>
      </c>
      <c r="I299" s="88">
        <f t="shared" si="166"/>
        <v>0</v>
      </c>
      <c r="J299" s="78">
        <f t="shared" si="167"/>
        <v>0</v>
      </c>
      <c r="K299" s="78">
        <f t="shared" si="168"/>
        <v>0</v>
      </c>
      <c r="L299" s="78">
        <f t="shared" si="169"/>
        <v>7.173601147776184E-4</v>
      </c>
      <c r="M299" s="78">
        <f t="shared" ca="1" si="170"/>
        <v>0.26171428571428573</v>
      </c>
      <c r="N299" s="78">
        <f t="shared" ca="1" si="171"/>
        <v>0.10017435409732132</v>
      </c>
      <c r="O299" s="78">
        <f t="shared" si="172"/>
        <v>5.0000000000000001E-4</v>
      </c>
      <c r="P299" s="13" t="s">
        <v>184</v>
      </c>
      <c r="Q299" s="8">
        <v>133</v>
      </c>
      <c r="R299" s="13">
        <v>160</v>
      </c>
      <c r="S299" s="89">
        <f t="shared" si="148"/>
        <v>133</v>
      </c>
      <c r="T299" s="75">
        <f t="shared" si="149"/>
        <v>160</v>
      </c>
      <c r="U299" s="90">
        <f t="shared" si="150"/>
        <v>71.421000000000006</v>
      </c>
      <c r="V299" s="82">
        <f t="shared" si="151"/>
        <v>891.52</v>
      </c>
      <c r="W299" s="8">
        <v>4582</v>
      </c>
      <c r="X299" s="8"/>
      <c r="Y299" s="12"/>
      <c r="Z299" s="12"/>
      <c r="AA299" s="12"/>
      <c r="AB299" s="12">
        <v>64.900000000000006</v>
      </c>
      <c r="AC299" s="91">
        <f t="shared" si="161"/>
        <v>0</v>
      </c>
      <c r="AD299" s="75">
        <f t="shared" si="162"/>
        <v>4582</v>
      </c>
      <c r="AE299" s="88">
        <f t="shared" si="155"/>
        <v>0.82173601147776187</v>
      </c>
      <c r="AF299" s="92">
        <f t="shared" si="156"/>
        <v>0</v>
      </c>
      <c r="AG299" s="93">
        <f t="shared" si="157"/>
        <v>0</v>
      </c>
      <c r="AH299" s="93">
        <f t="shared" si="158"/>
        <v>0</v>
      </c>
      <c r="AI299" s="78">
        <f t="shared" si="159"/>
        <v>0</v>
      </c>
      <c r="AJ299" s="92">
        <f t="shared" si="163"/>
        <v>0</v>
      </c>
      <c r="AK299" s="78">
        <f t="shared" si="164"/>
        <v>1</v>
      </c>
      <c r="AL299" s="11"/>
      <c r="AM299" s="14"/>
      <c r="AN299" s="11"/>
      <c r="AO299" s="15"/>
      <c r="AP299" s="11">
        <v>45417</v>
      </c>
      <c r="AQ299" s="11">
        <v>45498</v>
      </c>
      <c r="AR299" s="11">
        <v>45565</v>
      </c>
      <c r="AS299" s="75">
        <f t="shared" si="173"/>
        <v>1480</v>
      </c>
      <c r="AT299" s="75">
        <f t="shared" ca="1" si="174"/>
        <v>2070</v>
      </c>
      <c r="AU299" s="75">
        <f t="shared" si="175"/>
        <v>1.5369581313912275</v>
      </c>
      <c r="AV299" s="75">
        <f t="shared" ca="1" si="176"/>
        <v>338.84432804059583</v>
      </c>
      <c r="AW299" s="169">
        <v>0.22916666666666666</v>
      </c>
      <c r="AX299" s="169">
        <v>0.85416666666666663</v>
      </c>
      <c r="AY299" s="75">
        <f t="shared" si="177"/>
        <v>15</v>
      </c>
      <c r="AZ299" s="169">
        <v>0.22916666666666666</v>
      </c>
      <c r="BA299" s="169">
        <v>0.39583333333333331</v>
      </c>
      <c r="BB299" s="75">
        <f t="shared" si="178"/>
        <v>4</v>
      </c>
      <c r="BC299" s="11" t="s">
        <v>209</v>
      </c>
      <c r="BH299" s="52"/>
      <c r="BI299" s="52"/>
      <c r="BJ299" s="52"/>
      <c r="BK299" s="52"/>
      <c r="BL299" s="52"/>
      <c r="BM299" s="52"/>
      <c r="BQ299" s="27"/>
      <c r="BR299" s="27"/>
      <c r="BS299" s="27"/>
      <c r="BT299" s="27"/>
      <c r="BU299" s="27"/>
      <c r="BV299" s="27"/>
      <c r="BW299" s="54"/>
      <c r="BX299" s="26"/>
      <c r="BY299" s="54"/>
      <c r="BZ299" s="26"/>
      <c r="CA299" s="26"/>
      <c r="CB299" s="26"/>
    </row>
    <row r="300" spans="1:80" ht="17.45" customHeight="1">
      <c r="A300" s="86">
        <f t="shared" si="179"/>
        <v>42.3</v>
      </c>
      <c r="B300" s="179">
        <f t="shared" si="160"/>
        <v>46041</v>
      </c>
      <c r="C300" s="8"/>
      <c r="D300" s="11"/>
      <c r="E300" s="12"/>
      <c r="F300" s="11">
        <v>4</v>
      </c>
      <c r="G300" s="74">
        <f t="shared" ref="G300:H315" si="181">G299-E300-C300</f>
        <v>537</v>
      </c>
      <c r="H300" s="75">
        <f t="shared" si="181"/>
        <v>5568</v>
      </c>
      <c r="I300" s="88">
        <f t="shared" si="166"/>
        <v>0</v>
      </c>
      <c r="J300" s="78">
        <f t="shared" si="167"/>
        <v>0</v>
      </c>
      <c r="K300" s="78">
        <f t="shared" si="168"/>
        <v>0</v>
      </c>
      <c r="L300" s="78">
        <f t="shared" si="169"/>
        <v>7.1787508973438624E-4</v>
      </c>
      <c r="M300" s="78">
        <f t="shared" ca="1" si="170"/>
        <v>0.26171428571428573</v>
      </c>
      <c r="N300" s="78">
        <f t="shared" ca="1" si="171"/>
        <v>0.10080836899667146</v>
      </c>
      <c r="O300" s="78">
        <f t="shared" si="172"/>
        <v>5.0000000000000001E-4</v>
      </c>
      <c r="P300" s="13" t="s">
        <v>184</v>
      </c>
      <c r="Q300" s="8">
        <v>133</v>
      </c>
      <c r="R300" s="13">
        <v>160</v>
      </c>
      <c r="S300" s="89">
        <f t="shared" si="148"/>
        <v>133</v>
      </c>
      <c r="T300" s="75">
        <f t="shared" si="149"/>
        <v>160</v>
      </c>
      <c r="U300" s="90">
        <f t="shared" si="150"/>
        <v>71.421000000000006</v>
      </c>
      <c r="V300" s="82">
        <f t="shared" si="151"/>
        <v>890.88</v>
      </c>
      <c r="W300" s="8">
        <v>4683</v>
      </c>
      <c r="X300" s="8"/>
      <c r="Y300" s="12"/>
      <c r="Z300" s="12"/>
      <c r="AA300" s="12"/>
      <c r="AB300" s="12">
        <v>64.599999999999994</v>
      </c>
      <c r="AC300" s="91">
        <f t="shared" si="161"/>
        <v>0</v>
      </c>
      <c r="AD300" s="75">
        <f t="shared" si="162"/>
        <v>4683</v>
      </c>
      <c r="AE300" s="88">
        <f t="shared" si="155"/>
        <v>0.84045226130653261</v>
      </c>
      <c r="AF300" s="92">
        <f t="shared" si="156"/>
        <v>0</v>
      </c>
      <c r="AG300" s="93">
        <f t="shared" si="157"/>
        <v>0</v>
      </c>
      <c r="AH300" s="93">
        <f t="shared" si="158"/>
        <v>0</v>
      </c>
      <c r="AI300" s="78">
        <f t="shared" si="159"/>
        <v>0</v>
      </c>
      <c r="AJ300" s="92">
        <f t="shared" si="163"/>
        <v>0</v>
      </c>
      <c r="AK300" s="78">
        <f t="shared" si="164"/>
        <v>1</v>
      </c>
      <c r="AL300" s="11"/>
      <c r="AM300" s="14"/>
      <c r="AN300" s="11"/>
      <c r="AO300" s="15"/>
      <c r="AP300" s="11">
        <v>45624</v>
      </c>
      <c r="AQ300" s="11">
        <v>45712</v>
      </c>
      <c r="AR300" s="11">
        <v>45774</v>
      </c>
      <c r="AS300" s="75">
        <f t="shared" si="173"/>
        <v>1500</v>
      </c>
      <c r="AT300" s="75" t="str">
        <f t="shared" ca="1" si="174"/>
        <v/>
      </c>
      <c r="AU300" s="75">
        <f t="shared" si="175"/>
        <v>1.5587638379259712</v>
      </c>
      <c r="AV300" s="75" t="str">
        <f t="shared" ca="1" si="176"/>
        <v/>
      </c>
      <c r="AW300" s="169">
        <v>0.22916666666666666</v>
      </c>
      <c r="AX300" s="169">
        <v>0.85416666666666663</v>
      </c>
      <c r="AY300" s="75">
        <f t="shared" si="177"/>
        <v>15</v>
      </c>
      <c r="AZ300" s="169">
        <v>0.22916666666666666</v>
      </c>
      <c r="BA300" s="169">
        <v>0.39583333333333331</v>
      </c>
      <c r="BB300" s="75">
        <f t="shared" si="178"/>
        <v>4</v>
      </c>
      <c r="BC300" s="11" t="s">
        <v>209</v>
      </c>
      <c r="BH300" s="52"/>
      <c r="BI300" s="52"/>
      <c r="BJ300" s="52"/>
      <c r="BK300" s="52"/>
      <c r="BL300" s="52"/>
      <c r="BM300" s="52"/>
      <c r="BQ300" s="27"/>
      <c r="BR300" s="27"/>
      <c r="BS300" s="27"/>
      <c r="BT300" s="27"/>
      <c r="BU300" s="27"/>
      <c r="BV300" s="27"/>
      <c r="BW300" s="54"/>
      <c r="BX300" s="26"/>
      <c r="BY300" s="54"/>
      <c r="BZ300" s="26"/>
      <c r="CA300" s="26"/>
      <c r="CB300" s="26"/>
    </row>
    <row r="301" spans="1:80" ht="17.45" customHeight="1">
      <c r="A301" s="94">
        <f t="shared" si="179"/>
        <v>42.4</v>
      </c>
      <c r="B301" s="179">
        <f t="shared" si="160"/>
        <v>46042</v>
      </c>
      <c r="C301" s="8"/>
      <c r="D301" s="11"/>
      <c r="E301" s="12"/>
      <c r="F301" s="11"/>
      <c r="G301" s="74">
        <f t="shared" si="181"/>
        <v>537</v>
      </c>
      <c r="H301" s="75">
        <f t="shared" si="181"/>
        <v>5568</v>
      </c>
      <c r="I301" s="88">
        <f t="shared" si="166"/>
        <v>0</v>
      </c>
      <c r="J301" s="78">
        <f t="shared" si="167"/>
        <v>0</v>
      </c>
      <c r="K301" s="78">
        <f t="shared" si="168"/>
        <v>0</v>
      </c>
      <c r="L301" s="78">
        <f t="shared" si="169"/>
        <v>0</v>
      </c>
      <c r="M301" s="78">
        <f t="shared" ca="1" si="170"/>
        <v>0.26171428571428573</v>
      </c>
      <c r="N301" s="78">
        <f t="shared" ca="1" si="171"/>
        <v>0.10080836899667146</v>
      </c>
      <c r="O301" s="78">
        <f t="shared" si="172"/>
        <v>5.0000000000000001E-4</v>
      </c>
      <c r="P301" s="13" t="s">
        <v>184</v>
      </c>
      <c r="Q301" s="8"/>
      <c r="R301" s="13"/>
      <c r="S301" s="89">
        <f t="shared" si="148"/>
        <v>0</v>
      </c>
      <c r="T301" s="75">
        <f t="shared" si="149"/>
        <v>0</v>
      </c>
      <c r="U301" s="90">
        <f t="shared" si="150"/>
        <v>0</v>
      </c>
      <c r="V301" s="82">
        <f t="shared" si="151"/>
        <v>0</v>
      </c>
      <c r="W301" s="8"/>
      <c r="X301" s="8"/>
      <c r="Y301" s="12"/>
      <c r="Z301" s="12"/>
      <c r="AA301" s="12"/>
      <c r="AB301" s="12"/>
      <c r="AC301" s="91">
        <f t="shared" si="161"/>
        <v>0</v>
      </c>
      <c r="AD301" s="75">
        <f t="shared" si="162"/>
        <v>0</v>
      </c>
      <c r="AE301" s="88">
        <f t="shared" si="155"/>
        <v>0</v>
      </c>
      <c r="AF301" s="92">
        <f t="shared" si="156"/>
        <v>0</v>
      </c>
      <c r="AG301" s="93">
        <f t="shared" si="157"/>
        <v>0</v>
      </c>
      <c r="AH301" s="93">
        <f t="shared" si="158"/>
        <v>0</v>
      </c>
      <c r="AI301" s="78">
        <f t="shared" si="159"/>
        <v>0</v>
      </c>
      <c r="AJ301" s="92">
        <f t="shared" si="163"/>
        <v>0</v>
      </c>
      <c r="AK301" s="78">
        <f t="shared" si="164"/>
        <v>0</v>
      </c>
      <c r="AL301" s="11"/>
      <c r="AM301" s="14"/>
      <c r="AN301" s="11"/>
      <c r="AO301" s="15"/>
      <c r="AP301" s="11"/>
      <c r="AQ301" s="11"/>
      <c r="AR301" s="11"/>
      <c r="AS301" s="75" t="str">
        <f t="shared" si="173"/>
        <v/>
      </c>
      <c r="AT301" s="75" t="str">
        <f t="shared" ca="1" si="174"/>
        <v/>
      </c>
      <c r="AU301" s="75" t="str">
        <f t="shared" si="175"/>
        <v/>
      </c>
      <c r="AV301" s="75" t="str">
        <f t="shared" ca="1" si="176"/>
        <v/>
      </c>
      <c r="AW301" s="169">
        <v>0.22916666666666666</v>
      </c>
      <c r="AX301" s="169">
        <v>0.85416666666666663</v>
      </c>
      <c r="AY301" s="75">
        <f t="shared" si="177"/>
        <v>15</v>
      </c>
      <c r="AZ301" s="169">
        <v>0.22916666666666666</v>
      </c>
      <c r="BA301" s="169">
        <v>0.39583333333333331</v>
      </c>
      <c r="BB301" s="75">
        <f t="shared" si="178"/>
        <v>4</v>
      </c>
      <c r="BC301" s="11"/>
      <c r="BH301" s="52"/>
      <c r="BI301" s="52"/>
      <c r="BJ301" s="52"/>
      <c r="BK301" s="52"/>
      <c r="BL301" s="52"/>
      <c r="BM301" s="52"/>
      <c r="BQ301" s="27"/>
      <c r="BR301" s="27"/>
      <c r="BS301" s="27"/>
      <c r="BT301" s="27"/>
      <c r="BU301" s="27"/>
      <c r="BV301" s="27"/>
      <c r="BW301" s="54"/>
      <c r="BX301" s="26"/>
      <c r="BY301" s="54"/>
      <c r="BZ301" s="26"/>
      <c r="CA301" s="26"/>
      <c r="CB301" s="26"/>
    </row>
    <row r="302" spans="1:80" ht="17.45" customHeight="1">
      <c r="A302" s="86">
        <f t="shared" si="179"/>
        <v>42.5</v>
      </c>
      <c r="B302" s="179">
        <f t="shared" si="160"/>
        <v>46043</v>
      </c>
      <c r="C302" s="8"/>
      <c r="D302" s="11"/>
      <c r="E302" s="12"/>
      <c r="F302" s="11"/>
      <c r="G302" s="74">
        <f t="shared" si="181"/>
        <v>537</v>
      </c>
      <c r="H302" s="75">
        <f t="shared" si="181"/>
        <v>5568</v>
      </c>
      <c r="I302" s="88">
        <f t="shared" si="166"/>
        <v>0</v>
      </c>
      <c r="J302" s="78">
        <f t="shared" si="167"/>
        <v>0</v>
      </c>
      <c r="K302" s="78">
        <f t="shared" si="168"/>
        <v>0</v>
      </c>
      <c r="L302" s="78">
        <f t="shared" si="169"/>
        <v>0</v>
      </c>
      <c r="M302" s="78">
        <f t="shared" ca="1" si="170"/>
        <v>0.26171428571428573</v>
      </c>
      <c r="N302" s="78">
        <f t="shared" ca="1" si="171"/>
        <v>0.10080836899667146</v>
      </c>
      <c r="O302" s="78">
        <f t="shared" si="172"/>
        <v>5.0000000000000001E-4</v>
      </c>
      <c r="P302" s="13" t="s">
        <v>184</v>
      </c>
      <c r="Q302" s="8"/>
      <c r="R302" s="13"/>
      <c r="S302" s="89">
        <f t="shared" si="148"/>
        <v>0</v>
      </c>
      <c r="T302" s="75">
        <f t="shared" si="149"/>
        <v>0</v>
      </c>
      <c r="U302" s="90">
        <f t="shared" si="150"/>
        <v>0</v>
      </c>
      <c r="V302" s="82">
        <f t="shared" si="151"/>
        <v>0</v>
      </c>
      <c r="W302" s="8"/>
      <c r="X302" s="8"/>
      <c r="Y302" s="12"/>
      <c r="Z302" s="12"/>
      <c r="AA302" s="12"/>
      <c r="AB302" s="12"/>
      <c r="AC302" s="91">
        <f t="shared" si="161"/>
        <v>0</v>
      </c>
      <c r="AD302" s="75">
        <f t="shared" si="162"/>
        <v>0</v>
      </c>
      <c r="AE302" s="88">
        <f t="shared" si="155"/>
        <v>0</v>
      </c>
      <c r="AF302" s="92">
        <f t="shared" si="156"/>
        <v>0</v>
      </c>
      <c r="AG302" s="93">
        <f t="shared" si="157"/>
        <v>0</v>
      </c>
      <c r="AH302" s="93">
        <f t="shared" si="158"/>
        <v>0</v>
      </c>
      <c r="AI302" s="78">
        <f t="shared" si="159"/>
        <v>0</v>
      </c>
      <c r="AJ302" s="92">
        <f t="shared" si="163"/>
        <v>0</v>
      </c>
      <c r="AK302" s="78">
        <f t="shared" si="164"/>
        <v>0</v>
      </c>
      <c r="AL302" s="11"/>
      <c r="AM302" s="14"/>
      <c r="AN302" s="11"/>
      <c r="AO302" s="15"/>
      <c r="AP302" s="11"/>
      <c r="AQ302" s="11"/>
      <c r="AR302" s="11"/>
      <c r="AS302" s="75" t="str">
        <f t="shared" si="173"/>
        <v/>
      </c>
      <c r="AT302" s="75" t="str">
        <f t="shared" ca="1" si="174"/>
        <v/>
      </c>
      <c r="AU302" s="75" t="str">
        <f t="shared" si="175"/>
        <v/>
      </c>
      <c r="AV302" s="75" t="str">
        <f t="shared" ca="1" si="176"/>
        <v/>
      </c>
      <c r="AW302" s="169">
        <v>0.22916666666666666</v>
      </c>
      <c r="AX302" s="169">
        <v>0.85416666666666663</v>
      </c>
      <c r="AY302" s="75">
        <f t="shared" si="177"/>
        <v>15</v>
      </c>
      <c r="AZ302" s="169">
        <v>0.22916666666666666</v>
      </c>
      <c r="BA302" s="169">
        <v>0.39583333333333331</v>
      </c>
      <c r="BB302" s="75">
        <f t="shared" si="178"/>
        <v>4</v>
      </c>
      <c r="BC302" s="11"/>
      <c r="BH302" s="52"/>
      <c r="BI302" s="52"/>
      <c r="BJ302" s="52"/>
      <c r="BK302" s="52"/>
      <c r="BL302" s="52"/>
      <c r="BM302" s="52"/>
      <c r="BQ302" s="27"/>
      <c r="BR302" s="27"/>
      <c r="BS302" s="27"/>
      <c r="BT302" s="27"/>
      <c r="BU302" s="27"/>
      <c r="BV302" s="27"/>
      <c r="BW302" s="54"/>
      <c r="BX302" s="26"/>
      <c r="BY302" s="54"/>
      <c r="BZ302" s="26"/>
      <c r="CA302" s="26"/>
      <c r="CB302" s="26"/>
    </row>
    <row r="303" spans="1:80" ht="17.45" customHeight="1">
      <c r="A303" s="94">
        <f t="shared" si="179"/>
        <v>42.6</v>
      </c>
      <c r="B303" s="179">
        <f t="shared" si="160"/>
        <v>46044</v>
      </c>
      <c r="C303" s="8"/>
      <c r="D303" s="11"/>
      <c r="E303" s="12"/>
      <c r="F303" s="11"/>
      <c r="G303" s="74">
        <f t="shared" si="181"/>
        <v>537</v>
      </c>
      <c r="H303" s="75">
        <f t="shared" si="181"/>
        <v>5568</v>
      </c>
      <c r="I303" s="88">
        <f t="shared" si="166"/>
        <v>0</v>
      </c>
      <c r="J303" s="78">
        <f t="shared" si="167"/>
        <v>0</v>
      </c>
      <c r="K303" s="78">
        <f t="shared" si="168"/>
        <v>0</v>
      </c>
      <c r="L303" s="78">
        <f t="shared" si="169"/>
        <v>0</v>
      </c>
      <c r="M303" s="78">
        <f t="shared" ca="1" si="170"/>
        <v>0.26171428571428573</v>
      </c>
      <c r="N303" s="78">
        <f t="shared" ca="1" si="171"/>
        <v>0.10080836899667146</v>
      </c>
      <c r="O303" s="78">
        <f t="shared" si="172"/>
        <v>5.0000000000000001E-4</v>
      </c>
      <c r="P303" s="13" t="s">
        <v>184</v>
      </c>
      <c r="Q303" s="8"/>
      <c r="R303" s="13"/>
      <c r="S303" s="89">
        <f t="shared" si="148"/>
        <v>0</v>
      </c>
      <c r="T303" s="75">
        <f t="shared" si="149"/>
        <v>0</v>
      </c>
      <c r="U303" s="90">
        <f t="shared" si="150"/>
        <v>0</v>
      </c>
      <c r="V303" s="82">
        <f t="shared" si="151"/>
        <v>0</v>
      </c>
      <c r="W303" s="8"/>
      <c r="X303" s="8"/>
      <c r="Y303" s="12"/>
      <c r="Z303" s="12"/>
      <c r="AA303" s="12"/>
      <c r="AB303" s="12"/>
      <c r="AC303" s="91">
        <f t="shared" si="161"/>
        <v>0</v>
      </c>
      <c r="AD303" s="75">
        <f t="shared" si="162"/>
        <v>0</v>
      </c>
      <c r="AE303" s="88">
        <f t="shared" si="155"/>
        <v>0</v>
      </c>
      <c r="AF303" s="92">
        <f t="shared" si="156"/>
        <v>0</v>
      </c>
      <c r="AG303" s="93">
        <f t="shared" si="157"/>
        <v>0</v>
      </c>
      <c r="AH303" s="93">
        <f t="shared" si="158"/>
        <v>0</v>
      </c>
      <c r="AI303" s="78">
        <f t="shared" si="159"/>
        <v>0</v>
      </c>
      <c r="AJ303" s="92">
        <f t="shared" si="163"/>
        <v>0</v>
      </c>
      <c r="AK303" s="78">
        <f t="shared" si="164"/>
        <v>0</v>
      </c>
      <c r="AL303" s="11"/>
      <c r="AM303" s="14"/>
      <c r="AN303" s="11"/>
      <c r="AO303" s="15"/>
      <c r="AP303" s="11"/>
      <c r="AQ303" s="11"/>
      <c r="AR303" s="11"/>
      <c r="AS303" s="75" t="str">
        <f t="shared" si="173"/>
        <v/>
      </c>
      <c r="AT303" s="75" t="str">
        <f t="shared" ca="1" si="174"/>
        <v/>
      </c>
      <c r="AU303" s="75" t="str">
        <f t="shared" si="175"/>
        <v/>
      </c>
      <c r="AV303" s="75" t="str">
        <f t="shared" ca="1" si="176"/>
        <v/>
      </c>
      <c r="AW303" s="169">
        <v>0.22916666666666666</v>
      </c>
      <c r="AX303" s="169">
        <v>0.85416666666666663</v>
      </c>
      <c r="AY303" s="75">
        <f t="shared" si="177"/>
        <v>15</v>
      </c>
      <c r="AZ303" s="169">
        <v>0.22916666666666666</v>
      </c>
      <c r="BA303" s="169">
        <v>0.39583333333333331</v>
      </c>
      <c r="BB303" s="75">
        <f t="shared" si="178"/>
        <v>4</v>
      </c>
      <c r="BC303" s="11"/>
      <c r="BH303" s="52"/>
      <c r="BI303" s="52"/>
      <c r="BJ303" s="52"/>
      <c r="BK303" s="52"/>
      <c r="BL303" s="52"/>
      <c r="BM303" s="52"/>
      <c r="BQ303" s="27"/>
      <c r="BR303" s="27"/>
      <c r="BS303" s="27"/>
      <c r="BT303" s="27"/>
      <c r="BU303" s="27"/>
      <c r="BV303" s="27"/>
      <c r="BW303" s="54"/>
      <c r="BX303" s="26"/>
      <c r="BY303" s="54"/>
      <c r="BZ303" s="26"/>
      <c r="CA303" s="26"/>
      <c r="CB303" s="26"/>
    </row>
    <row r="304" spans="1:80" ht="17.45" customHeight="1" thickBot="1">
      <c r="A304" s="86">
        <f t="shared" si="179"/>
        <v>42.7</v>
      </c>
      <c r="B304" s="180">
        <f t="shared" si="160"/>
        <v>46045</v>
      </c>
      <c r="C304" s="16"/>
      <c r="D304" s="17"/>
      <c r="E304" s="18"/>
      <c r="F304" s="17"/>
      <c r="G304" s="96">
        <f t="shared" si="181"/>
        <v>537</v>
      </c>
      <c r="H304" s="97">
        <f t="shared" si="181"/>
        <v>5568</v>
      </c>
      <c r="I304" s="98">
        <f t="shared" si="166"/>
        <v>0</v>
      </c>
      <c r="J304" s="99">
        <f t="shared" si="167"/>
        <v>0</v>
      </c>
      <c r="K304" s="99">
        <f t="shared" si="168"/>
        <v>0</v>
      </c>
      <c r="L304" s="99">
        <f t="shared" si="169"/>
        <v>0</v>
      </c>
      <c r="M304" s="99">
        <f t="shared" ca="1" si="170"/>
        <v>0.26171428571428573</v>
      </c>
      <c r="N304" s="99">
        <f t="shared" ca="1" si="171"/>
        <v>0.10080836899667146</v>
      </c>
      <c r="O304" s="99">
        <f t="shared" si="172"/>
        <v>5.0000000000000001E-4</v>
      </c>
      <c r="P304" s="19" t="s">
        <v>184</v>
      </c>
      <c r="Q304" s="16"/>
      <c r="R304" s="19"/>
      <c r="S304" s="89">
        <f t="shared" si="148"/>
        <v>0</v>
      </c>
      <c r="T304" s="75">
        <f t="shared" si="149"/>
        <v>0</v>
      </c>
      <c r="U304" s="100">
        <f t="shared" si="150"/>
        <v>0</v>
      </c>
      <c r="V304" s="101">
        <f t="shared" si="151"/>
        <v>0</v>
      </c>
      <c r="W304" s="16"/>
      <c r="X304" s="8"/>
      <c r="Y304" s="12"/>
      <c r="Z304" s="12"/>
      <c r="AA304" s="12"/>
      <c r="AB304" s="12"/>
      <c r="AC304" s="102">
        <f t="shared" si="161"/>
        <v>0</v>
      </c>
      <c r="AD304" s="97">
        <f t="shared" si="162"/>
        <v>0</v>
      </c>
      <c r="AE304" s="98">
        <f t="shared" si="155"/>
        <v>0</v>
      </c>
      <c r="AF304" s="103">
        <f t="shared" si="156"/>
        <v>0</v>
      </c>
      <c r="AG304" s="104">
        <f t="shared" si="157"/>
        <v>0</v>
      </c>
      <c r="AH304" s="104">
        <f t="shared" si="158"/>
        <v>0</v>
      </c>
      <c r="AI304" s="99">
        <f t="shared" si="159"/>
        <v>0</v>
      </c>
      <c r="AJ304" s="103">
        <f t="shared" si="163"/>
        <v>0</v>
      </c>
      <c r="AK304" s="99">
        <f t="shared" si="164"/>
        <v>0</v>
      </c>
      <c r="AL304" s="17"/>
      <c r="AM304" s="20"/>
      <c r="AN304" s="17"/>
      <c r="AO304" s="21"/>
      <c r="AP304" s="17"/>
      <c r="AQ304" s="17"/>
      <c r="AR304" s="17"/>
      <c r="AS304" s="97" t="str">
        <f t="shared" si="173"/>
        <v/>
      </c>
      <c r="AT304" s="97" t="str">
        <f t="shared" ca="1" si="174"/>
        <v/>
      </c>
      <c r="AU304" s="97" t="str">
        <f t="shared" si="175"/>
        <v/>
      </c>
      <c r="AV304" s="97" t="str">
        <f t="shared" ca="1" si="176"/>
        <v/>
      </c>
      <c r="AW304" s="167">
        <v>0.22916666666666666</v>
      </c>
      <c r="AX304" s="167">
        <v>0.85416666666666663</v>
      </c>
      <c r="AY304" s="97">
        <f t="shared" si="177"/>
        <v>15</v>
      </c>
      <c r="AZ304" s="167">
        <v>0.22916666666666666</v>
      </c>
      <c r="BA304" s="167">
        <v>0.39583333333333331</v>
      </c>
      <c r="BB304" s="97">
        <f t="shared" si="178"/>
        <v>4</v>
      </c>
      <c r="BC304" s="17"/>
      <c r="BH304" s="52"/>
      <c r="BI304" s="52"/>
      <c r="BJ304" s="52"/>
      <c r="BK304" s="52"/>
      <c r="BL304" s="52"/>
      <c r="BM304" s="52"/>
      <c r="BQ304" s="27"/>
      <c r="BR304" s="27"/>
      <c r="BS304" s="27"/>
      <c r="BT304" s="27"/>
      <c r="BU304" s="27"/>
      <c r="BV304" s="27"/>
      <c r="BW304" s="54"/>
      <c r="BX304" s="26"/>
      <c r="BY304" s="54"/>
      <c r="BZ304" s="26"/>
      <c r="CA304" s="26"/>
      <c r="CB304" s="26"/>
    </row>
    <row r="305" spans="1:80" ht="17.45" customHeight="1" thickTop="1">
      <c r="A305" s="71">
        <f>A298+1</f>
        <v>43.1</v>
      </c>
      <c r="B305" s="178">
        <f>B304+1</f>
        <v>46046</v>
      </c>
      <c r="C305" s="4"/>
      <c r="D305" s="5"/>
      <c r="E305" s="6"/>
      <c r="F305" s="5"/>
      <c r="G305" s="74">
        <f t="shared" si="181"/>
        <v>537</v>
      </c>
      <c r="H305" s="75">
        <f t="shared" si="181"/>
        <v>5568</v>
      </c>
      <c r="I305" s="76">
        <f t="shared" si="166"/>
        <v>0</v>
      </c>
      <c r="J305" s="77">
        <f t="shared" si="167"/>
        <v>0</v>
      </c>
      <c r="K305" s="77">
        <f t="shared" si="168"/>
        <v>0</v>
      </c>
      <c r="L305" s="77">
        <f t="shared" si="169"/>
        <v>0</v>
      </c>
      <c r="M305" s="78">
        <f t="shared" ca="1" si="170"/>
        <v>0.26171428571428573</v>
      </c>
      <c r="N305" s="78">
        <f t="shared" ca="1" si="171"/>
        <v>0.10080836899667146</v>
      </c>
      <c r="O305" s="78">
        <f t="shared" si="172"/>
        <v>5.0000000000000001E-4</v>
      </c>
      <c r="P305" s="13"/>
      <c r="Q305" s="8"/>
      <c r="R305" s="13"/>
      <c r="S305" s="79">
        <f t="shared" si="148"/>
        <v>0</v>
      </c>
      <c r="T305" s="80">
        <f t="shared" si="149"/>
        <v>0</v>
      </c>
      <c r="U305" s="90">
        <f t="shared" si="150"/>
        <v>0</v>
      </c>
      <c r="V305" s="82">
        <f t="shared" si="151"/>
        <v>0</v>
      </c>
      <c r="W305" s="4"/>
      <c r="X305" s="4"/>
      <c r="Y305" s="6"/>
      <c r="Z305" s="6"/>
      <c r="AA305" s="6"/>
      <c r="AB305" s="6"/>
      <c r="AC305" s="83">
        <f t="shared" si="161"/>
        <v>0</v>
      </c>
      <c r="AD305" s="80">
        <f t="shared" si="162"/>
        <v>0</v>
      </c>
      <c r="AE305" s="76">
        <f t="shared" si="155"/>
        <v>0</v>
      </c>
      <c r="AF305" s="84">
        <f t="shared" si="156"/>
        <v>0</v>
      </c>
      <c r="AG305" s="85">
        <f t="shared" si="157"/>
        <v>0</v>
      </c>
      <c r="AH305" s="85">
        <f t="shared" si="158"/>
        <v>0</v>
      </c>
      <c r="AI305" s="77">
        <f t="shared" si="159"/>
        <v>0</v>
      </c>
      <c r="AJ305" s="84">
        <f t="shared" si="163"/>
        <v>0</v>
      </c>
      <c r="AK305" s="77">
        <f t="shared" si="164"/>
        <v>0</v>
      </c>
      <c r="AL305" s="5"/>
      <c r="AM305" s="9"/>
      <c r="AN305" s="5"/>
      <c r="AO305" s="10"/>
      <c r="AP305" s="5"/>
      <c r="AQ305" s="5"/>
      <c r="AR305" s="5"/>
      <c r="AS305" s="80" t="str">
        <f t="shared" si="173"/>
        <v/>
      </c>
      <c r="AT305" s="80" t="str">
        <f t="shared" ca="1" si="174"/>
        <v/>
      </c>
      <c r="AU305" s="80" t="str">
        <f t="shared" si="175"/>
        <v/>
      </c>
      <c r="AV305" s="80" t="str">
        <f t="shared" ca="1" si="176"/>
        <v/>
      </c>
      <c r="AW305" s="165"/>
      <c r="AX305" s="165"/>
      <c r="AY305" s="80" t="str">
        <f t="shared" si="177"/>
        <v/>
      </c>
      <c r="AZ305" s="165"/>
      <c r="BA305" s="165"/>
      <c r="BB305" s="80" t="str">
        <f t="shared" si="178"/>
        <v/>
      </c>
      <c r="BC305" s="5"/>
      <c r="BH305" s="52"/>
      <c r="BI305" s="52"/>
      <c r="BJ305" s="52"/>
      <c r="BK305" s="52"/>
      <c r="BL305" s="52"/>
      <c r="BM305" s="52"/>
      <c r="BQ305" s="27"/>
      <c r="BR305" s="27"/>
      <c r="BS305" s="27"/>
      <c r="BT305" s="27"/>
      <c r="BU305" s="27"/>
      <c r="BV305" s="27"/>
      <c r="BW305" s="54"/>
      <c r="BX305" s="26"/>
      <c r="BY305" s="54"/>
      <c r="BZ305" s="26"/>
      <c r="CA305" s="26"/>
      <c r="CB305" s="26"/>
    </row>
    <row r="306" spans="1:80" ht="17.45" customHeight="1">
      <c r="A306" s="86">
        <f t="shared" si="179"/>
        <v>43.2</v>
      </c>
      <c r="B306" s="179">
        <f t="shared" si="160"/>
        <v>46047</v>
      </c>
      <c r="C306" s="8"/>
      <c r="D306" s="11"/>
      <c r="E306" s="12"/>
      <c r="F306" s="11"/>
      <c r="G306" s="74">
        <f t="shared" si="181"/>
        <v>537</v>
      </c>
      <c r="H306" s="75">
        <f t="shared" si="181"/>
        <v>5568</v>
      </c>
      <c r="I306" s="88">
        <f t="shared" si="166"/>
        <v>0</v>
      </c>
      <c r="J306" s="78">
        <f t="shared" si="167"/>
        <v>0</v>
      </c>
      <c r="K306" s="78">
        <f t="shared" si="168"/>
        <v>0</v>
      </c>
      <c r="L306" s="78">
        <f t="shared" si="169"/>
        <v>0</v>
      </c>
      <c r="M306" s="78">
        <f t="shared" ca="1" si="170"/>
        <v>0.26171428571428573</v>
      </c>
      <c r="N306" s="78">
        <f t="shared" ca="1" si="171"/>
        <v>0.10080836899667146</v>
      </c>
      <c r="O306" s="78">
        <f t="shared" si="172"/>
        <v>5.0000000000000001E-4</v>
      </c>
      <c r="P306" s="13"/>
      <c r="Q306" s="8"/>
      <c r="R306" s="13"/>
      <c r="S306" s="89">
        <f t="shared" si="148"/>
        <v>0</v>
      </c>
      <c r="T306" s="75">
        <f t="shared" si="149"/>
        <v>0</v>
      </c>
      <c r="U306" s="90">
        <f t="shared" si="150"/>
        <v>0</v>
      </c>
      <c r="V306" s="82">
        <f t="shared" si="151"/>
        <v>0</v>
      </c>
      <c r="W306" s="8"/>
      <c r="X306" s="8"/>
      <c r="Y306" s="12"/>
      <c r="Z306" s="12"/>
      <c r="AA306" s="12"/>
      <c r="AB306" s="12"/>
      <c r="AC306" s="91">
        <f t="shared" si="161"/>
        <v>0</v>
      </c>
      <c r="AD306" s="75">
        <f t="shared" si="162"/>
        <v>0</v>
      </c>
      <c r="AE306" s="88">
        <f t="shared" si="155"/>
        <v>0</v>
      </c>
      <c r="AF306" s="92">
        <f t="shared" si="156"/>
        <v>0</v>
      </c>
      <c r="AG306" s="93">
        <f t="shared" si="157"/>
        <v>0</v>
      </c>
      <c r="AH306" s="93">
        <f t="shared" si="158"/>
        <v>0</v>
      </c>
      <c r="AI306" s="78">
        <f t="shared" si="159"/>
        <v>0</v>
      </c>
      <c r="AJ306" s="92">
        <f t="shared" si="163"/>
        <v>0</v>
      </c>
      <c r="AK306" s="78">
        <f t="shared" si="164"/>
        <v>0</v>
      </c>
      <c r="AL306" s="11"/>
      <c r="AM306" s="14"/>
      <c r="AN306" s="11"/>
      <c r="AO306" s="15"/>
      <c r="AP306" s="11"/>
      <c r="AQ306" s="11"/>
      <c r="AR306" s="11"/>
      <c r="AS306" s="75" t="str">
        <f t="shared" si="173"/>
        <v/>
      </c>
      <c r="AT306" s="75" t="str">
        <f t="shared" ca="1" si="174"/>
        <v/>
      </c>
      <c r="AU306" s="75" t="str">
        <f t="shared" si="175"/>
        <v/>
      </c>
      <c r="AV306" s="75" t="str">
        <f t="shared" ca="1" si="176"/>
        <v/>
      </c>
      <c r="AW306" s="169"/>
      <c r="AX306" s="169"/>
      <c r="AY306" s="75" t="str">
        <f t="shared" si="177"/>
        <v/>
      </c>
      <c r="AZ306" s="169"/>
      <c r="BA306" s="169"/>
      <c r="BB306" s="75" t="str">
        <f t="shared" si="178"/>
        <v/>
      </c>
      <c r="BC306" s="11"/>
      <c r="BH306" s="52"/>
      <c r="BI306" s="52"/>
      <c r="BJ306" s="52"/>
      <c r="BK306" s="52"/>
      <c r="BL306" s="52"/>
      <c r="BM306" s="52"/>
      <c r="BQ306" s="27"/>
      <c r="BR306" s="27"/>
      <c r="BS306" s="27"/>
      <c r="BT306" s="27"/>
      <c r="BU306" s="27"/>
      <c r="BV306" s="27"/>
      <c r="BW306" s="54"/>
      <c r="BX306" s="26"/>
      <c r="BY306" s="54"/>
      <c r="BZ306" s="26"/>
      <c r="CA306" s="26"/>
      <c r="CB306" s="26"/>
    </row>
    <row r="307" spans="1:80" ht="17.45" customHeight="1">
      <c r="A307" s="94">
        <f t="shared" si="179"/>
        <v>43.3</v>
      </c>
      <c r="B307" s="179">
        <f t="shared" si="160"/>
        <v>46048</v>
      </c>
      <c r="C307" s="8"/>
      <c r="D307" s="11"/>
      <c r="E307" s="12"/>
      <c r="F307" s="11"/>
      <c r="G307" s="74">
        <f t="shared" si="181"/>
        <v>537</v>
      </c>
      <c r="H307" s="75">
        <f t="shared" si="181"/>
        <v>5568</v>
      </c>
      <c r="I307" s="88">
        <f t="shared" si="166"/>
        <v>0</v>
      </c>
      <c r="J307" s="78">
        <f t="shared" si="167"/>
        <v>0</v>
      </c>
      <c r="K307" s="78">
        <f t="shared" si="168"/>
        <v>0</v>
      </c>
      <c r="L307" s="78">
        <f t="shared" si="169"/>
        <v>0</v>
      </c>
      <c r="M307" s="78">
        <f t="shared" ca="1" si="170"/>
        <v>0.26171428571428573</v>
      </c>
      <c r="N307" s="78">
        <f t="shared" ca="1" si="171"/>
        <v>0.10080836899667146</v>
      </c>
      <c r="O307" s="78">
        <f t="shared" si="172"/>
        <v>5.0000000000000001E-4</v>
      </c>
      <c r="P307" s="13"/>
      <c r="Q307" s="8"/>
      <c r="R307" s="13"/>
      <c r="S307" s="89">
        <f t="shared" si="148"/>
        <v>0</v>
      </c>
      <c r="T307" s="75">
        <f t="shared" si="149"/>
        <v>0</v>
      </c>
      <c r="U307" s="90">
        <f t="shared" si="150"/>
        <v>0</v>
      </c>
      <c r="V307" s="82">
        <f t="shared" si="151"/>
        <v>0</v>
      </c>
      <c r="W307" s="8"/>
      <c r="X307" s="8"/>
      <c r="Y307" s="12"/>
      <c r="Z307" s="12"/>
      <c r="AA307" s="12"/>
      <c r="AB307" s="12"/>
      <c r="AC307" s="91">
        <f t="shared" si="161"/>
        <v>0</v>
      </c>
      <c r="AD307" s="75">
        <f t="shared" si="162"/>
        <v>0</v>
      </c>
      <c r="AE307" s="88">
        <f t="shared" si="155"/>
        <v>0</v>
      </c>
      <c r="AF307" s="92">
        <f t="shared" si="156"/>
        <v>0</v>
      </c>
      <c r="AG307" s="93">
        <f t="shared" si="157"/>
        <v>0</v>
      </c>
      <c r="AH307" s="93">
        <f t="shared" si="158"/>
        <v>0</v>
      </c>
      <c r="AI307" s="78">
        <f t="shared" si="159"/>
        <v>0</v>
      </c>
      <c r="AJ307" s="92">
        <f t="shared" si="163"/>
        <v>0</v>
      </c>
      <c r="AK307" s="78">
        <f t="shared" si="164"/>
        <v>0</v>
      </c>
      <c r="AL307" s="11"/>
      <c r="AM307" s="14"/>
      <c r="AN307" s="11"/>
      <c r="AO307" s="15"/>
      <c r="AP307" s="11"/>
      <c r="AQ307" s="11"/>
      <c r="AR307" s="11"/>
      <c r="AS307" s="75" t="str">
        <f t="shared" si="173"/>
        <v/>
      </c>
      <c r="AT307" s="75" t="str">
        <f t="shared" ca="1" si="174"/>
        <v/>
      </c>
      <c r="AU307" s="75" t="str">
        <f t="shared" si="175"/>
        <v/>
      </c>
      <c r="AV307" s="75" t="str">
        <f t="shared" ca="1" si="176"/>
        <v/>
      </c>
      <c r="AW307" s="169"/>
      <c r="AX307" s="169"/>
      <c r="AY307" s="75" t="str">
        <f t="shared" si="177"/>
        <v/>
      </c>
      <c r="AZ307" s="169"/>
      <c r="BA307" s="169"/>
      <c r="BB307" s="75" t="str">
        <f t="shared" si="178"/>
        <v/>
      </c>
      <c r="BC307" s="11"/>
      <c r="BH307" s="52"/>
      <c r="BI307" s="52"/>
      <c r="BJ307" s="52"/>
      <c r="BK307" s="52"/>
      <c r="BL307" s="52"/>
      <c r="BM307" s="52"/>
      <c r="BQ307" s="27"/>
      <c r="BR307" s="27"/>
      <c r="BS307" s="27"/>
      <c r="BT307" s="27"/>
      <c r="BU307" s="27"/>
      <c r="BV307" s="27"/>
      <c r="BW307" s="54"/>
      <c r="BX307" s="26"/>
      <c r="BY307" s="54"/>
      <c r="BZ307" s="26"/>
      <c r="CA307" s="26"/>
      <c r="CB307" s="26"/>
    </row>
    <row r="308" spans="1:80" ht="17.45" customHeight="1">
      <c r="A308" s="86">
        <f t="shared" si="179"/>
        <v>43.4</v>
      </c>
      <c r="B308" s="179">
        <f t="shared" si="160"/>
        <v>46049</v>
      </c>
      <c r="C308" s="8"/>
      <c r="D308" s="11"/>
      <c r="E308" s="12"/>
      <c r="F308" s="11"/>
      <c r="G308" s="74">
        <f t="shared" si="181"/>
        <v>537</v>
      </c>
      <c r="H308" s="75">
        <f t="shared" si="181"/>
        <v>5568</v>
      </c>
      <c r="I308" s="88">
        <f t="shared" si="166"/>
        <v>0</v>
      </c>
      <c r="J308" s="78">
        <f t="shared" si="167"/>
        <v>0</v>
      </c>
      <c r="K308" s="78">
        <f t="shared" si="168"/>
        <v>0</v>
      </c>
      <c r="L308" s="78">
        <f t="shared" si="169"/>
        <v>0</v>
      </c>
      <c r="M308" s="78">
        <f t="shared" ca="1" si="170"/>
        <v>0.26171428571428573</v>
      </c>
      <c r="N308" s="78">
        <f t="shared" ca="1" si="171"/>
        <v>0.10080836899667146</v>
      </c>
      <c r="O308" s="78">
        <f t="shared" si="172"/>
        <v>5.0000000000000001E-4</v>
      </c>
      <c r="P308" s="13"/>
      <c r="Q308" s="8"/>
      <c r="R308" s="13"/>
      <c r="S308" s="89">
        <f t="shared" si="148"/>
        <v>0</v>
      </c>
      <c r="T308" s="75">
        <f t="shared" si="149"/>
        <v>0</v>
      </c>
      <c r="U308" s="90">
        <f t="shared" si="150"/>
        <v>0</v>
      </c>
      <c r="V308" s="82">
        <f t="shared" si="151"/>
        <v>0</v>
      </c>
      <c r="W308" s="8"/>
      <c r="X308" s="8"/>
      <c r="Y308" s="12"/>
      <c r="Z308" s="12"/>
      <c r="AA308" s="12"/>
      <c r="AB308" s="12"/>
      <c r="AC308" s="91">
        <f t="shared" si="161"/>
        <v>0</v>
      </c>
      <c r="AD308" s="75">
        <f t="shared" si="162"/>
        <v>0</v>
      </c>
      <c r="AE308" s="88">
        <f t="shared" si="155"/>
        <v>0</v>
      </c>
      <c r="AF308" s="92">
        <f t="shared" si="156"/>
        <v>0</v>
      </c>
      <c r="AG308" s="93">
        <f t="shared" si="157"/>
        <v>0</v>
      </c>
      <c r="AH308" s="93">
        <f t="shared" si="158"/>
        <v>0</v>
      </c>
      <c r="AI308" s="78">
        <f t="shared" si="159"/>
        <v>0</v>
      </c>
      <c r="AJ308" s="92">
        <f t="shared" si="163"/>
        <v>0</v>
      </c>
      <c r="AK308" s="78">
        <f t="shared" si="164"/>
        <v>0</v>
      </c>
      <c r="AL308" s="11"/>
      <c r="AM308" s="14"/>
      <c r="AN308" s="11"/>
      <c r="AO308" s="15"/>
      <c r="AP308" s="11"/>
      <c r="AQ308" s="11"/>
      <c r="AR308" s="11"/>
      <c r="AS308" s="75" t="str">
        <f t="shared" si="173"/>
        <v/>
      </c>
      <c r="AT308" s="75" t="str">
        <f t="shared" ca="1" si="174"/>
        <v/>
      </c>
      <c r="AU308" s="75" t="str">
        <f t="shared" si="175"/>
        <v/>
      </c>
      <c r="AV308" s="75" t="str">
        <f t="shared" ca="1" si="176"/>
        <v/>
      </c>
      <c r="AW308" s="169"/>
      <c r="AX308" s="169"/>
      <c r="AY308" s="75" t="str">
        <f t="shared" si="177"/>
        <v/>
      </c>
      <c r="AZ308" s="169"/>
      <c r="BA308" s="169"/>
      <c r="BB308" s="75" t="str">
        <f t="shared" si="178"/>
        <v/>
      </c>
      <c r="BC308" s="11"/>
      <c r="BH308" s="52"/>
      <c r="BI308" s="52"/>
      <c r="BJ308" s="52"/>
      <c r="BK308" s="52"/>
      <c r="BL308" s="52"/>
      <c r="BM308" s="52"/>
      <c r="BQ308" s="27"/>
      <c r="BR308" s="27"/>
      <c r="BS308" s="27"/>
      <c r="BT308" s="27"/>
      <c r="BU308" s="27"/>
      <c r="BV308" s="27"/>
      <c r="BW308" s="54"/>
      <c r="BX308" s="26"/>
      <c r="BY308" s="54"/>
      <c r="BZ308" s="26"/>
      <c r="CA308" s="26"/>
      <c r="CB308" s="26"/>
    </row>
    <row r="309" spans="1:80" ht="17.45" customHeight="1">
      <c r="A309" s="94">
        <f t="shared" si="179"/>
        <v>43.5</v>
      </c>
      <c r="B309" s="179">
        <f t="shared" si="160"/>
        <v>46050</v>
      </c>
      <c r="C309" s="8"/>
      <c r="D309" s="11"/>
      <c r="E309" s="12"/>
      <c r="F309" s="11"/>
      <c r="G309" s="74">
        <f t="shared" si="181"/>
        <v>537</v>
      </c>
      <c r="H309" s="75">
        <f t="shared" si="181"/>
        <v>5568</v>
      </c>
      <c r="I309" s="88">
        <f t="shared" si="166"/>
        <v>0</v>
      </c>
      <c r="J309" s="78">
        <f t="shared" si="167"/>
        <v>0</v>
      </c>
      <c r="K309" s="78">
        <f t="shared" si="168"/>
        <v>0</v>
      </c>
      <c r="L309" s="78">
        <f t="shared" si="169"/>
        <v>0</v>
      </c>
      <c r="M309" s="78">
        <f t="shared" ca="1" si="170"/>
        <v>0.26171428571428573</v>
      </c>
      <c r="N309" s="78">
        <f t="shared" ca="1" si="171"/>
        <v>0.10080836899667146</v>
      </c>
      <c r="O309" s="78">
        <f t="shared" si="172"/>
        <v>5.0000000000000001E-4</v>
      </c>
      <c r="P309" s="13"/>
      <c r="Q309" s="8"/>
      <c r="R309" s="13"/>
      <c r="S309" s="89">
        <f t="shared" si="148"/>
        <v>0</v>
      </c>
      <c r="T309" s="75">
        <f t="shared" si="149"/>
        <v>0</v>
      </c>
      <c r="U309" s="90">
        <f t="shared" si="150"/>
        <v>0</v>
      </c>
      <c r="V309" s="82">
        <f t="shared" si="151"/>
        <v>0</v>
      </c>
      <c r="W309" s="8"/>
      <c r="X309" s="8"/>
      <c r="Y309" s="12"/>
      <c r="Z309" s="12"/>
      <c r="AA309" s="12"/>
      <c r="AB309" s="12"/>
      <c r="AC309" s="91">
        <f t="shared" si="161"/>
        <v>0</v>
      </c>
      <c r="AD309" s="75">
        <f t="shared" si="162"/>
        <v>0</v>
      </c>
      <c r="AE309" s="88">
        <f t="shared" si="155"/>
        <v>0</v>
      </c>
      <c r="AF309" s="92">
        <f t="shared" si="156"/>
        <v>0</v>
      </c>
      <c r="AG309" s="93">
        <f t="shared" si="157"/>
        <v>0</v>
      </c>
      <c r="AH309" s="93">
        <f t="shared" si="158"/>
        <v>0</v>
      </c>
      <c r="AI309" s="78">
        <f t="shared" si="159"/>
        <v>0</v>
      </c>
      <c r="AJ309" s="92">
        <f t="shared" si="163"/>
        <v>0</v>
      </c>
      <c r="AK309" s="78">
        <f t="shared" si="164"/>
        <v>0</v>
      </c>
      <c r="AL309" s="11"/>
      <c r="AM309" s="14"/>
      <c r="AN309" s="11"/>
      <c r="AO309" s="15"/>
      <c r="AP309" s="11"/>
      <c r="AQ309" s="11"/>
      <c r="AR309" s="11"/>
      <c r="AS309" s="75" t="str">
        <f t="shared" si="173"/>
        <v/>
      </c>
      <c r="AT309" s="75" t="str">
        <f t="shared" ca="1" si="174"/>
        <v/>
      </c>
      <c r="AU309" s="75" t="str">
        <f t="shared" si="175"/>
        <v/>
      </c>
      <c r="AV309" s="75" t="str">
        <f t="shared" ca="1" si="176"/>
        <v/>
      </c>
      <c r="AW309" s="169"/>
      <c r="AX309" s="169"/>
      <c r="AY309" s="75" t="str">
        <f t="shared" si="177"/>
        <v/>
      </c>
      <c r="AZ309" s="169"/>
      <c r="BA309" s="169"/>
      <c r="BB309" s="75" t="str">
        <f t="shared" si="178"/>
        <v/>
      </c>
      <c r="BC309" s="11"/>
      <c r="BH309" s="52"/>
      <c r="BI309" s="52"/>
      <c r="BJ309" s="52"/>
      <c r="BK309" s="52"/>
      <c r="BL309" s="52"/>
      <c r="BM309" s="52"/>
      <c r="BQ309" s="27"/>
      <c r="BR309" s="27"/>
      <c r="BS309" s="27"/>
      <c r="BT309" s="27"/>
      <c r="BU309" s="27"/>
      <c r="BV309" s="27"/>
      <c r="BW309" s="54"/>
      <c r="BX309" s="26"/>
      <c r="BY309" s="54"/>
      <c r="BZ309" s="26"/>
      <c r="CA309" s="26"/>
      <c r="CB309" s="26"/>
    </row>
    <row r="310" spans="1:80" ht="17.45" customHeight="1">
      <c r="A310" s="86">
        <f t="shared" si="179"/>
        <v>43.6</v>
      </c>
      <c r="B310" s="179">
        <f t="shared" si="160"/>
        <v>46051</v>
      </c>
      <c r="C310" s="8"/>
      <c r="D310" s="11"/>
      <c r="E310" s="12"/>
      <c r="F310" s="11"/>
      <c r="G310" s="74">
        <f t="shared" si="181"/>
        <v>537</v>
      </c>
      <c r="H310" s="75">
        <f t="shared" si="181"/>
        <v>5568</v>
      </c>
      <c r="I310" s="88">
        <f t="shared" si="166"/>
        <v>0</v>
      </c>
      <c r="J310" s="78">
        <f t="shared" si="167"/>
        <v>0</v>
      </c>
      <c r="K310" s="78">
        <f t="shared" si="168"/>
        <v>0</v>
      </c>
      <c r="L310" s="78">
        <f t="shared" si="169"/>
        <v>0</v>
      </c>
      <c r="M310" s="78">
        <f t="shared" ca="1" si="170"/>
        <v>0.26171428571428573</v>
      </c>
      <c r="N310" s="78">
        <f t="shared" ca="1" si="171"/>
        <v>0.10080836899667146</v>
      </c>
      <c r="O310" s="78">
        <f t="shared" si="172"/>
        <v>5.0000000000000001E-4</v>
      </c>
      <c r="P310" s="13"/>
      <c r="Q310" s="8"/>
      <c r="R310" s="13"/>
      <c r="S310" s="89">
        <f t="shared" ref="S310:S373" si="182">IF($P310="FULL FEED",Q310,Q310/2)</f>
        <v>0</v>
      </c>
      <c r="T310" s="75">
        <f t="shared" ref="T310:T373" si="183">IF($P310="FULL FEED",R310,R310/2)</f>
        <v>0</v>
      </c>
      <c r="U310" s="90">
        <f t="shared" ref="U310:U373" si="184">IF($P310="FULL FEED",(Q310*G310/1000),(Q310*2*G310/1000))</f>
        <v>0</v>
      </c>
      <c r="V310" s="82">
        <f t="shared" ref="V310:V373" si="185">IF($P310="FULL FEED",(R310*H310/1000),(R310*2*H310/1000))</f>
        <v>0</v>
      </c>
      <c r="W310" s="8"/>
      <c r="X310" s="8"/>
      <c r="Y310" s="12"/>
      <c r="Z310" s="12"/>
      <c r="AA310" s="12"/>
      <c r="AB310" s="12"/>
      <c r="AC310" s="91">
        <f t="shared" si="161"/>
        <v>0</v>
      </c>
      <c r="AD310" s="75">
        <f t="shared" si="162"/>
        <v>0</v>
      </c>
      <c r="AE310" s="88">
        <f t="shared" si="155"/>
        <v>0</v>
      </c>
      <c r="AF310" s="92">
        <f t="shared" si="156"/>
        <v>0</v>
      </c>
      <c r="AG310" s="93">
        <f t="shared" si="157"/>
        <v>0</v>
      </c>
      <c r="AH310" s="93">
        <f t="shared" si="158"/>
        <v>0</v>
      </c>
      <c r="AI310" s="78">
        <f t="shared" si="159"/>
        <v>0</v>
      </c>
      <c r="AJ310" s="92">
        <f t="shared" si="163"/>
        <v>0</v>
      </c>
      <c r="AK310" s="78">
        <f t="shared" si="164"/>
        <v>0</v>
      </c>
      <c r="AL310" s="11"/>
      <c r="AM310" s="14"/>
      <c r="AN310" s="11"/>
      <c r="AO310" s="15"/>
      <c r="AP310" s="11"/>
      <c r="AQ310" s="11"/>
      <c r="AR310" s="11"/>
      <c r="AS310" s="75" t="str">
        <f t="shared" si="173"/>
        <v/>
      </c>
      <c r="AT310" s="75" t="str">
        <f t="shared" ca="1" si="174"/>
        <v/>
      </c>
      <c r="AU310" s="75" t="str">
        <f t="shared" si="175"/>
        <v/>
      </c>
      <c r="AV310" s="75" t="str">
        <f t="shared" ca="1" si="176"/>
        <v/>
      </c>
      <c r="AW310" s="169"/>
      <c r="AX310" s="169"/>
      <c r="AY310" s="75" t="str">
        <f t="shared" si="177"/>
        <v/>
      </c>
      <c r="AZ310" s="169"/>
      <c r="BA310" s="169"/>
      <c r="BB310" s="75" t="str">
        <f t="shared" si="178"/>
        <v/>
      </c>
      <c r="BC310" s="11"/>
      <c r="BH310" s="52"/>
      <c r="BI310" s="52"/>
      <c r="BJ310" s="52"/>
      <c r="BK310" s="52"/>
      <c r="BL310" s="52"/>
      <c r="BM310" s="52"/>
      <c r="BQ310" s="27"/>
      <c r="BR310" s="27"/>
      <c r="BS310" s="27"/>
      <c r="BT310" s="27"/>
      <c r="BU310" s="27"/>
      <c r="BV310" s="27"/>
      <c r="BW310" s="54"/>
      <c r="BX310" s="26"/>
      <c r="BY310" s="54"/>
      <c r="BZ310" s="26"/>
      <c r="CA310" s="26"/>
      <c r="CB310" s="26"/>
    </row>
    <row r="311" spans="1:80" ht="17.45" customHeight="1" thickBot="1">
      <c r="A311" s="94">
        <f t="shared" si="179"/>
        <v>43.7</v>
      </c>
      <c r="B311" s="180">
        <f t="shared" si="160"/>
        <v>46052</v>
      </c>
      <c r="C311" s="16"/>
      <c r="D311" s="17"/>
      <c r="E311" s="18"/>
      <c r="F311" s="17"/>
      <c r="G311" s="96">
        <f t="shared" si="181"/>
        <v>537</v>
      </c>
      <c r="H311" s="97">
        <f t="shared" si="181"/>
        <v>5568</v>
      </c>
      <c r="I311" s="98">
        <f t="shared" si="166"/>
        <v>0</v>
      </c>
      <c r="J311" s="99">
        <f t="shared" si="167"/>
        <v>0</v>
      </c>
      <c r="K311" s="99">
        <f t="shared" si="168"/>
        <v>0</v>
      </c>
      <c r="L311" s="99">
        <f t="shared" si="169"/>
        <v>0</v>
      </c>
      <c r="M311" s="99">
        <f t="shared" ca="1" si="170"/>
        <v>0.26171428571428573</v>
      </c>
      <c r="N311" s="99">
        <f t="shared" ca="1" si="171"/>
        <v>0.10080836899667146</v>
      </c>
      <c r="O311" s="99">
        <f t="shared" si="172"/>
        <v>5.0000000000000001E-4</v>
      </c>
      <c r="P311" s="19"/>
      <c r="Q311" s="16"/>
      <c r="R311" s="19"/>
      <c r="S311" s="89">
        <f t="shared" si="182"/>
        <v>0</v>
      </c>
      <c r="T311" s="75">
        <f t="shared" si="183"/>
        <v>0</v>
      </c>
      <c r="U311" s="100">
        <f t="shared" si="184"/>
        <v>0</v>
      </c>
      <c r="V311" s="101">
        <f t="shared" si="185"/>
        <v>0</v>
      </c>
      <c r="W311" s="16"/>
      <c r="X311" s="8"/>
      <c r="Y311" s="12"/>
      <c r="Z311" s="12"/>
      <c r="AA311" s="12"/>
      <c r="AB311" s="12"/>
      <c r="AC311" s="102">
        <f t="shared" si="161"/>
        <v>0</v>
      </c>
      <c r="AD311" s="97">
        <f t="shared" si="162"/>
        <v>0</v>
      </c>
      <c r="AE311" s="98">
        <f t="shared" si="155"/>
        <v>0</v>
      </c>
      <c r="AF311" s="103">
        <f t="shared" si="156"/>
        <v>0</v>
      </c>
      <c r="AG311" s="104">
        <f t="shared" si="157"/>
        <v>0</v>
      </c>
      <c r="AH311" s="104">
        <f t="shared" si="158"/>
        <v>0</v>
      </c>
      <c r="AI311" s="99">
        <f t="shared" si="159"/>
        <v>0</v>
      </c>
      <c r="AJ311" s="103">
        <f t="shared" si="163"/>
        <v>0</v>
      </c>
      <c r="AK311" s="99">
        <f t="shared" si="164"/>
        <v>0</v>
      </c>
      <c r="AL311" s="17"/>
      <c r="AM311" s="20"/>
      <c r="AN311" s="17"/>
      <c r="AO311" s="21"/>
      <c r="AP311" s="17"/>
      <c r="AQ311" s="17"/>
      <c r="AR311" s="17"/>
      <c r="AS311" s="97" t="str">
        <f t="shared" si="173"/>
        <v/>
      </c>
      <c r="AT311" s="97" t="str">
        <f t="shared" ca="1" si="174"/>
        <v/>
      </c>
      <c r="AU311" s="97" t="str">
        <f t="shared" si="175"/>
        <v/>
      </c>
      <c r="AV311" s="97" t="str">
        <f t="shared" ca="1" si="176"/>
        <v/>
      </c>
      <c r="AW311" s="167"/>
      <c r="AX311" s="167"/>
      <c r="AY311" s="97" t="str">
        <f t="shared" si="177"/>
        <v/>
      </c>
      <c r="AZ311" s="167"/>
      <c r="BA311" s="167"/>
      <c r="BB311" s="97" t="str">
        <f t="shared" si="178"/>
        <v/>
      </c>
      <c r="BC311" s="17"/>
      <c r="BH311" s="52"/>
      <c r="BI311" s="52"/>
      <c r="BJ311" s="52"/>
      <c r="BK311" s="52"/>
      <c r="BL311" s="52"/>
      <c r="BM311" s="52"/>
      <c r="BQ311" s="27"/>
      <c r="BR311" s="27"/>
      <c r="BS311" s="27"/>
      <c r="BT311" s="27"/>
      <c r="BU311" s="27"/>
      <c r="BV311" s="27"/>
      <c r="BW311" s="54"/>
      <c r="BX311" s="26"/>
      <c r="BY311" s="54"/>
      <c r="BZ311" s="26"/>
      <c r="CA311" s="26"/>
      <c r="CB311" s="26"/>
    </row>
    <row r="312" spans="1:80" ht="17.45" customHeight="1" thickTop="1">
      <c r="A312" s="105">
        <f>A305+1</f>
        <v>44.1</v>
      </c>
      <c r="B312" s="178">
        <f>B311+1</f>
        <v>46053</v>
      </c>
      <c r="C312" s="4"/>
      <c r="D312" s="5"/>
      <c r="E312" s="6"/>
      <c r="F312" s="5"/>
      <c r="G312" s="74">
        <f t="shared" si="181"/>
        <v>537</v>
      </c>
      <c r="H312" s="75">
        <f t="shared" si="181"/>
        <v>5568</v>
      </c>
      <c r="I312" s="76">
        <f t="shared" si="166"/>
        <v>0</v>
      </c>
      <c r="J312" s="77">
        <f t="shared" si="167"/>
        <v>0</v>
      </c>
      <c r="K312" s="77">
        <f t="shared" si="168"/>
        <v>0</v>
      </c>
      <c r="L312" s="77">
        <f t="shared" si="169"/>
        <v>0</v>
      </c>
      <c r="M312" s="78">
        <f t="shared" ca="1" si="170"/>
        <v>0.26171428571428573</v>
      </c>
      <c r="N312" s="78">
        <f t="shared" ca="1" si="171"/>
        <v>0.10080836899667146</v>
      </c>
      <c r="O312" s="78">
        <f t="shared" si="172"/>
        <v>5.0000000000000001E-4</v>
      </c>
      <c r="P312" s="13"/>
      <c r="Q312" s="8"/>
      <c r="R312" s="13"/>
      <c r="S312" s="79">
        <f t="shared" si="182"/>
        <v>0</v>
      </c>
      <c r="T312" s="80">
        <f t="shared" si="183"/>
        <v>0</v>
      </c>
      <c r="U312" s="90">
        <f t="shared" si="184"/>
        <v>0</v>
      </c>
      <c r="V312" s="82">
        <f t="shared" si="185"/>
        <v>0</v>
      </c>
      <c r="W312" s="4"/>
      <c r="X312" s="4"/>
      <c r="Y312" s="6"/>
      <c r="Z312" s="6"/>
      <c r="AA312" s="6"/>
      <c r="AB312" s="6"/>
      <c r="AC312" s="83">
        <f t="shared" si="161"/>
        <v>0</v>
      </c>
      <c r="AD312" s="80">
        <f t="shared" si="162"/>
        <v>0</v>
      </c>
      <c r="AE312" s="76">
        <f t="shared" si="155"/>
        <v>0</v>
      </c>
      <c r="AF312" s="84">
        <f t="shared" si="156"/>
        <v>0</v>
      </c>
      <c r="AG312" s="85">
        <f t="shared" si="157"/>
        <v>0</v>
      </c>
      <c r="AH312" s="85">
        <f t="shared" si="158"/>
        <v>0</v>
      </c>
      <c r="AI312" s="77">
        <f t="shared" si="159"/>
        <v>0</v>
      </c>
      <c r="AJ312" s="84">
        <f t="shared" si="163"/>
        <v>0</v>
      </c>
      <c r="AK312" s="77">
        <f t="shared" si="164"/>
        <v>0</v>
      </c>
      <c r="AL312" s="5"/>
      <c r="AM312" s="9"/>
      <c r="AN312" s="5"/>
      <c r="AO312" s="10"/>
      <c r="AP312" s="5"/>
      <c r="AQ312" s="5"/>
      <c r="AR312" s="5"/>
      <c r="AS312" s="80" t="str">
        <f t="shared" si="173"/>
        <v/>
      </c>
      <c r="AT312" s="80" t="str">
        <f t="shared" ca="1" si="174"/>
        <v/>
      </c>
      <c r="AU312" s="80" t="str">
        <f t="shared" si="175"/>
        <v/>
      </c>
      <c r="AV312" s="80" t="str">
        <f t="shared" ca="1" si="176"/>
        <v/>
      </c>
      <c r="AW312" s="165"/>
      <c r="AX312" s="165"/>
      <c r="AY312" s="80" t="str">
        <f t="shared" si="177"/>
        <v/>
      </c>
      <c r="AZ312" s="165"/>
      <c r="BA312" s="165"/>
      <c r="BB312" s="80" t="str">
        <f t="shared" si="178"/>
        <v/>
      </c>
      <c r="BC312" s="5"/>
      <c r="BH312" s="52"/>
      <c r="BI312" s="52"/>
      <c r="BJ312" s="52"/>
      <c r="BK312" s="52"/>
      <c r="BL312" s="52"/>
      <c r="BM312" s="52"/>
      <c r="BQ312" s="27"/>
      <c r="BR312" s="27"/>
      <c r="BS312" s="27"/>
      <c r="BT312" s="27"/>
      <c r="BU312" s="27"/>
      <c r="BV312" s="27"/>
      <c r="BW312" s="54"/>
      <c r="BX312" s="26"/>
      <c r="BY312" s="54"/>
      <c r="BZ312" s="26"/>
      <c r="CA312" s="26"/>
      <c r="CB312" s="26"/>
    </row>
    <row r="313" spans="1:80" ht="17.45" customHeight="1">
      <c r="A313" s="94">
        <f t="shared" si="179"/>
        <v>44.2</v>
      </c>
      <c r="B313" s="179">
        <f t="shared" si="160"/>
        <v>46054</v>
      </c>
      <c r="C313" s="8"/>
      <c r="D313" s="11"/>
      <c r="E313" s="12"/>
      <c r="F313" s="11"/>
      <c r="G313" s="74">
        <f t="shared" si="181"/>
        <v>537</v>
      </c>
      <c r="H313" s="75">
        <f t="shared" si="181"/>
        <v>5568</v>
      </c>
      <c r="I313" s="88">
        <f t="shared" si="166"/>
        <v>0</v>
      </c>
      <c r="J313" s="78">
        <f t="shared" si="167"/>
        <v>0</v>
      </c>
      <c r="K313" s="78">
        <f t="shared" si="168"/>
        <v>0</v>
      </c>
      <c r="L313" s="78">
        <f t="shared" si="169"/>
        <v>0</v>
      </c>
      <c r="M313" s="78">
        <f t="shared" ca="1" si="170"/>
        <v>0.26171428571428573</v>
      </c>
      <c r="N313" s="78">
        <f t="shared" ca="1" si="171"/>
        <v>0.10080836899667146</v>
      </c>
      <c r="O313" s="78">
        <f t="shared" si="172"/>
        <v>5.0000000000000001E-4</v>
      </c>
      <c r="P313" s="13"/>
      <c r="Q313" s="8"/>
      <c r="R313" s="13"/>
      <c r="S313" s="89">
        <f t="shared" si="182"/>
        <v>0</v>
      </c>
      <c r="T313" s="75">
        <f t="shared" si="183"/>
        <v>0</v>
      </c>
      <c r="U313" s="90">
        <f t="shared" si="184"/>
        <v>0</v>
      </c>
      <c r="V313" s="82">
        <f t="shared" si="185"/>
        <v>0</v>
      </c>
      <c r="W313" s="8"/>
      <c r="X313" s="8"/>
      <c r="Y313" s="12"/>
      <c r="Z313" s="12"/>
      <c r="AA313" s="12"/>
      <c r="AB313" s="12"/>
      <c r="AC313" s="91">
        <f t="shared" si="161"/>
        <v>0</v>
      </c>
      <c r="AD313" s="75">
        <f t="shared" si="162"/>
        <v>0</v>
      </c>
      <c r="AE313" s="88">
        <f t="shared" si="155"/>
        <v>0</v>
      </c>
      <c r="AF313" s="92">
        <f t="shared" si="156"/>
        <v>0</v>
      </c>
      <c r="AG313" s="93">
        <f t="shared" si="157"/>
        <v>0</v>
      </c>
      <c r="AH313" s="93">
        <f t="shared" si="158"/>
        <v>0</v>
      </c>
      <c r="AI313" s="78">
        <f t="shared" si="159"/>
        <v>0</v>
      </c>
      <c r="AJ313" s="92">
        <f t="shared" si="163"/>
        <v>0</v>
      </c>
      <c r="AK313" s="78">
        <f t="shared" si="164"/>
        <v>0</v>
      </c>
      <c r="AL313" s="11"/>
      <c r="AM313" s="14"/>
      <c r="AN313" s="11"/>
      <c r="AO313" s="15"/>
      <c r="AP313" s="11"/>
      <c r="AQ313" s="11"/>
      <c r="AR313" s="11"/>
      <c r="AS313" s="75" t="str">
        <f t="shared" si="173"/>
        <v/>
      </c>
      <c r="AT313" s="75" t="str">
        <f t="shared" ca="1" si="174"/>
        <v/>
      </c>
      <c r="AU313" s="75" t="str">
        <f t="shared" si="175"/>
        <v/>
      </c>
      <c r="AV313" s="75" t="str">
        <f t="shared" ca="1" si="176"/>
        <v/>
      </c>
      <c r="AW313" s="169"/>
      <c r="AX313" s="169"/>
      <c r="AY313" s="75" t="str">
        <f t="shared" si="177"/>
        <v/>
      </c>
      <c r="AZ313" s="169"/>
      <c r="BA313" s="169"/>
      <c r="BB313" s="75" t="str">
        <f t="shared" si="178"/>
        <v/>
      </c>
      <c r="BC313" s="11"/>
      <c r="BH313" s="52"/>
      <c r="BI313" s="52"/>
      <c r="BJ313" s="52"/>
      <c r="BK313" s="52"/>
      <c r="BL313" s="52"/>
      <c r="BM313" s="52"/>
      <c r="BQ313" s="27"/>
      <c r="BR313" s="27"/>
      <c r="BS313" s="27"/>
      <c r="BT313" s="27"/>
      <c r="BU313" s="27"/>
      <c r="BV313" s="27"/>
      <c r="BW313" s="54"/>
      <c r="BX313" s="26"/>
      <c r="BY313" s="54"/>
      <c r="BZ313" s="26"/>
      <c r="CA313" s="26"/>
      <c r="CB313" s="26"/>
    </row>
    <row r="314" spans="1:80" ht="17.45" customHeight="1">
      <c r="A314" s="86">
        <f t="shared" si="179"/>
        <v>44.3</v>
      </c>
      <c r="B314" s="179">
        <f t="shared" si="160"/>
        <v>46055</v>
      </c>
      <c r="C314" s="8"/>
      <c r="D314" s="11"/>
      <c r="E314" s="12"/>
      <c r="F314" s="11"/>
      <c r="G314" s="74">
        <f t="shared" si="181"/>
        <v>537</v>
      </c>
      <c r="H314" s="75">
        <f t="shared" si="181"/>
        <v>5568</v>
      </c>
      <c r="I314" s="88">
        <f t="shared" si="166"/>
        <v>0</v>
      </c>
      <c r="J314" s="78">
        <f t="shared" si="167"/>
        <v>0</v>
      </c>
      <c r="K314" s="78">
        <f t="shared" si="168"/>
        <v>0</v>
      </c>
      <c r="L314" s="78">
        <f t="shared" si="169"/>
        <v>0</v>
      </c>
      <c r="M314" s="78">
        <f t="shared" ca="1" si="170"/>
        <v>0.26171428571428573</v>
      </c>
      <c r="N314" s="78">
        <f t="shared" ca="1" si="171"/>
        <v>0.10080836899667146</v>
      </c>
      <c r="O314" s="78">
        <f t="shared" si="172"/>
        <v>5.0000000000000001E-4</v>
      </c>
      <c r="P314" s="13"/>
      <c r="Q314" s="8"/>
      <c r="R314" s="13"/>
      <c r="S314" s="89">
        <f t="shared" si="182"/>
        <v>0</v>
      </c>
      <c r="T314" s="75">
        <f t="shared" si="183"/>
        <v>0</v>
      </c>
      <c r="U314" s="90">
        <f t="shared" si="184"/>
        <v>0</v>
      </c>
      <c r="V314" s="82">
        <f t="shared" si="185"/>
        <v>0</v>
      </c>
      <c r="W314" s="8"/>
      <c r="X314" s="8"/>
      <c r="Y314" s="12"/>
      <c r="Z314" s="12"/>
      <c r="AA314" s="12"/>
      <c r="AB314" s="12"/>
      <c r="AC314" s="91">
        <f t="shared" si="161"/>
        <v>0</v>
      </c>
      <c r="AD314" s="75">
        <f t="shared" si="162"/>
        <v>0</v>
      </c>
      <c r="AE314" s="88">
        <f t="shared" si="155"/>
        <v>0</v>
      </c>
      <c r="AF314" s="92">
        <f t="shared" si="156"/>
        <v>0</v>
      </c>
      <c r="AG314" s="93">
        <f t="shared" si="157"/>
        <v>0</v>
      </c>
      <c r="AH314" s="93">
        <f t="shared" si="158"/>
        <v>0</v>
      </c>
      <c r="AI314" s="78">
        <f t="shared" si="159"/>
        <v>0</v>
      </c>
      <c r="AJ314" s="92">
        <f t="shared" si="163"/>
        <v>0</v>
      </c>
      <c r="AK314" s="78">
        <f t="shared" si="164"/>
        <v>0</v>
      </c>
      <c r="AL314" s="11"/>
      <c r="AM314" s="14"/>
      <c r="AN314" s="11"/>
      <c r="AO314" s="15"/>
      <c r="AP314" s="11"/>
      <c r="AQ314" s="11"/>
      <c r="AR314" s="11"/>
      <c r="AS314" s="75" t="str">
        <f t="shared" si="173"/>
        <v/>
      </c>
      <c r="AT314" s="75" t="str">
        <f t="shared" ca="1" si="174"/>
        <v/>
      </c>
      <c r="AU314" s="75" t="str">
        <f t="shared" si="175"/>
        <v/>
      </c>
      <c r="AV314" s="75" t="str">
        <f t="shared" ca="1" si="176"/>
        <v/>
      </c>
      <c r="AW314" s="169"/>
      <c r="AX314" s="169"/>
      <c r="AY314" s="75" t="str">
        <f t="shared" si="177"/>
        <v/>
      </c>
      <c r="AZ314" s="169"/>
      <c r="BA314" s="169"/>
      <c r="BB314" s="75" t="str">
        <f t="shared" si="178"/>
        <v/>
      </c>
      <c r="BC314" s="11"/>
      <c r="BH314" s="52"/>
      <c r="BI314" s="52"/>
      <c r="BJ314" s="52"/>
      <c r="BK314" s="52"/>
      <c r="BL314" s="52"/>
      <c r="BM314" s="52"/>
      <c r="BQ314" s="27"/>
      <c r="BR314" s="27"/>
      <c r="BS314" s="27"/>
      <c r="BT314" s="27"/>
      <c r="BU314" s="27"/>
      <c r="BV314" s="27"/>
      <c r="BW314" s="54"/>
      <c r="BX314" s="26"/>
      <c r="BY314" s="54"/>
      <c r="BZ314" s="26"/>
      <c r="CA314" s="26"/>
      <c r="CB314" s="26"/>
    </row>
    <row r="315" spans="1:80" ht="17.45" customHeight="1">
      <c r="A315" s="94">
        <f t="shared" si="179"/>
        <v>44.4</v>
      </c>
      <c r="B315" s="179">
        <f t="shared" si="160"/>
        <v>46056</v>
      </c>
      <c r="C315" s="8"/>
      <c r="D315" s="11"/>
      <c r="E315" s="12"/>
      <c r="F315" s="11"/>
      <c r="G315" s="74">
        <f t="shared" si="181"/>
        <v>537</v>
      </c>
      <c r="H315" s="75">
        <f t="shared" si="181"/>
        <v>5568</v>
      </c>
      <c r="I315" s="88">
        <f t="shared" si="166"/>
        <v>0</v>
      </c>
      <c r="J315" s="78">
        <f t="shared" si="167"/>
        <v>0</v>
      </c>
      <c r="K315" s="78">
        <f t="shared" si="168"/>
        <v>0</v>
      </c>
      <c r="L315" s="78">
        <f t="shared" si="169"/>
        <v>0</v>
      </c>
      <c r="M315" s="78">
        <f t="shared" ca="1" si="170"/>
        <v>0.26171428571428573</v>
      </c>
      <c r="N315" s="78">
        <f t="shared" ca="1" si="171"/>
        <v>0.10080836899667146</v>
      </c>
      <c r="O315" s="78">
        <f t="shared" si="172"/>
        <v>5.0000000000000001E-4</v>
      </c>
      <c r="P315" s="13"/>
      <c r="Q315" s="8"/>
      <c r="R315" s="13"/>
      <c r="S315" s="89">
        <f t="shared" si="182"/>
        <v>0</v>
      </c>
      <c r="T315" s="75">
        <f t="shared" si="183"/>
        <v>0</v>
      </c>
      <c r="U315" s="90">
        <f t="shared" si="184"/>
        <v>0</v>
      </c>
      <c r="V315" s="82">
        <f t="shared" si="185"/>
        <v>0</v>
      </c>
      <c r="W315" s="8"/>
      <c r="X315" s="8"/>
      <c r="Y315" s="12"/>
      <c r="Z315" s="12"/>
      <c r="AA315" s="12"/>
      <c r="AB315" s="12"/>
      <c r="AC315" s="91">
        <f t="shared" si="161"/>
        <v>0</v>
      </c>
      <c r="AD315" s="75">
        <f t="shared" si="162"/>
        <v>0</v>
      </c>
      <c r="AE315" s="88">
        <f t="shared" si="155"/>
        <v>0</v>
      </c>
      <c r="AF315" s="92">
        <f t="shared" si="156"/>
        <v>0</v>
      </c>
      <c r="AG315" s="93">
        <f t="shared" si="157"/>
        <v>0</v>
      </c>
      <c r="AH315" s="93">
        <f t="shared" si="158"/>
        <v>0</v>
      </c>
      <c r="AI315" s="78">
        <f t="shared" si="159"/>
        <v>0</v>
      </c>
      <c r="AJ315" s="92">
        <f t="shared" si="163"/>
        <v>0</v>
      </c>
      <c r="AK315" s="78">
        <f t="shared" si="164"/>
        <v>0</v>
      </c>
      <c r="AL315" s="11"/>
      <c r="AM315" s="14"/>
      <c r="AN315" s="11"/>
      <c r="AO315" s="15"/>
      <c r="AP315" s="11"/>
      <c r="AQ315" s="11"/>
      <c r="AR315" s="11"/>
      <c r="AS315" s="75" t="str">
        <f t="shared" si="173"/>
        <v/>
      </c>
      <c r="AT315" s="75" t="str">
        <f t="shared" ca="1" si="174"/>
        <v/>
      </c>
      <c r="AU315" s="75" t="str">
        <f t="shared" si="175"/>
        <v/>
      </c>
      <c r="AV315" s="75" t="str">
        <f t="shared" ca="1" si="176"/>
        <v/>
      </c>
      <c r="AW315" s="169"/>
      <c r="AX315" s="169"/>
      <c r="AY315" s="75" t="str">
        <f t="shared" si="177"/>
        <v/>
      </c>
      <c r="AZ315" s="169"/>
      <c r="BA315" s="169"/>
      <c r="BB315" s="75" t="str">
        <f t="shared" si="178"/>
        <v/>
      </c>
      <c r="BC315" s="11"/>
      <c r="BH315" s="52"/>
      <c r="BI315" s="52"/>
      <c r="BJ315" s="52"/>
      <c r="BK315" s="52"/>
      <c r="BL315" s="52"/>
      <c r="BM315" s="52"/>
      <c r="BQ315" s="27"/>
      <c r="BR315" s="27"/>
      <c r="BS315" s="27"/>
      <c r="BT315" s="27"/>
      <c r="BU315" s="27"/>
      <c r="BV315" s="27"/>
      <c r="BW315" s="54"/>
      <c r="BX315" s="26"/>
      <c r="BY315" s="54"/>
      <c r="BZ315" s="26"/>
      <c r="CA315" s="26"/>
      <c r="CB315" s="26"/>
    </row>
    <row r="316" spans="1:80" ht="17.45" customHeight="1">
      <c r="A316" s="86">
        <f t="shared" si="179"/>
        <v>44.5</v>
      </c>
      <c r="B316" s="179">
        <f t="shared" si="160"/>
        <v>46057</v>
      </c>
      <c r="C316" s="8"/>
      <c r="D316" s="11"/>
      <c r="E316" s="12"/>
      <c r="F316" s="11"/>
      <c r="G316" s="74">
        <f t="shared" ref="G316:H331" si="186">G315-E316-C316</f>
        <v>537</v>
      </c>
      <c r="H316" s="75">
        <f t="shared" si="186"/>
        <v>5568</v>
      </c>
      <c r="I316" s="88">
        <f t="shared" si="166"/>
        <v>0</v>
      </c>
      <c r="J316" s="78">
        <f t="shared" si="167"/>
        <v>0</v>
      </c>
      <c r="K316" s="78">
        <f t="shared" si="168"/>
        <v>0</v>
      </c>
      <c r="L316" s="78">
        <f t="shared" si="169"/>
        <v>0</v>
      </c>
      <c r="M316" s="78">
        <f t="shared" ca="1" si="170"/>
        <v>0.26171428571428573</v>
      </c>
      <c r="N316" s="78">
        <f t="shared" ca="1" si="171"/>
        <v>0.10080836899667146</v>
      </c>
      <c r="O316" s="78">
        <f t="shared" si="172"/>
        <v>5.0000000000000001E-4</v>
      </c>
      <c r="P316" s="13"/>
      <c r="Q316" s="8"/>
      <c r="R316" s="13"/>
      <c r="S316" s="89">
        <f t="shared" si="182"/>
        <v>0</v>
      </c>
      <c r="T316" s="75">
        <f t="shared" si="183"/>
        <v>0</v>
      </c>
      <c r="U316" s="90">
        <f t="shared" si="184"/>
        <v>0</v>
      </c>
      <c r="V316" s="82">
        <f t="shared" si="185"/>
        <v>0</v>
      </c>
      <c r="W316" s="8"/>
      <c r="X316" s="8"/>
      <c r="Y316" s="12"/>
      <c r="Z316" s="12"/>
      <c r="AA316" s="12"/>
      <c r="AB316" s="12"/>
      <c r="AC316" s="91">
        <f t="shared" si="161"/>
        <v>0</v>
      </c>
      <c r="AD316" s="75">
        <f t="shared" si="162"/>
        <v>0</v>
      </c>
      <c r="AE316" s="88">
        <f t="shared" si="155"/>
        <v>0</v>
      </c>
      <c r="AF316" s="92">
        <f t="shared" si="156"/>
        <v>0</v>
      </c>
      <c r="AG316" s="93">
        <f t="shared" si="157"/>
        <v>0</v>
      </c>
      <c r="AH316" s="93">
        <f t="shared" si="158"/>
        <v>0</v>
      </c>
      <c r="AI316" s="78">
        <f t="shared" si="159"/>
        <v>0</v>
      </c>
      <c r="AJ316" s="92">
        <f t="shared" si="163"/>
        <v>0</v>
      </c>
      <c r="AK316" s="78">
        <f t="shared" si="164"/>
        <v>0</v>
      </c>
      <c r="AL316" s="11"/>
      <c r="AM316" s="14"/>
      <c r="AN316" s="11"/>
      <c r="AO316" s="15"/>
      <c r="AP316" s="11"/>
      <c r="AQ316" s="11"/>
      <c r="AR316" s="11"/>
      <c r="AS316" s="75" t="str">
        <f t="shared" si="173"/>
        <v/>
      </c>
      <c r="AT316" s="75" t="str">
        <f t="shared" ca="1" si="174"/>
        <v/>
      </c>
      <c r="AU316" s="75" t="str">
        <f t="shared" si="175"/>
        <v/>
      </c>
      <c r="AV316" s="75" t="str">
        <f t="shared" ca="1" si="176"/>
        <v/>
      </c>
      <c r="AW316" s="169"/>
      <c r="AX316" s="169"/>
      <c r="AY316" s="75" t="str">
        <f t="shared" si="177"/>
        <v/>
      </c>
      <c r="AZ316" s="169"/>
      <c r="BA316" s="169"/>
      <c r="BB316" s="75" t="str">
        <f t="shared" si="178"/>
        <v/>
      </c>
      <c r="BC316" s="11"/>
      <c r="BH316" s="52"/>
      <c r="BI316" s="52"/>
      <c r="BJ316" s="52"/>
      <c r="BK316" s="52"/>
      <c r="BL316" s="52"/>
      <c r="BM316" s="52"/>
      <c r="BQ316" s="27"/>
      <c r="BR316" s="27"/>
      <c r="BS316" s="27"/>
      <c r="BT316" s="27"/>
      <c r="BU316" s="27"/>
      <c r="BV316" s="27"/>
      <c r="BW316" s="54"/>
      <c r="BX316" s="26"/>
      <c r="BY316" s="54"/>
      <c r="BZ316" s="26"/>
      <c r="CA316" s="26"/>
      <c r="CB316" s="26"/>
    </row>
    <row r="317" spans="1:80" ht="17.45" customHeight="1">
      <c r="A317" s="94">
        <f t="shared" si="179"/>
        <v>44.6</v>
      </c>
      <c r="B317" s="179">
        <f t="shared" si="160"/>
        <v>46058</v>
      </c>
      <c r="C317" s="8"/>
      <c r="D317" s="11"/>
      <c r="E317" s="12"/>
      <c r="F317" s="11"/>
      <c r="G317" s="74">
        <f t="shared" si="186"/>
        <v>537</v>
      </c>
      <c r="H317" s="75">
        <f t="shared" si="186"/>
        <v>5568</v>
      </c>
      <c r="I317" s="88">
        <f t="shared" si="166"/>
        <v>0</v>
      </c>
      <c r="J317" s="78">
        <f t="shared" si="167"/>
        <v>0</v>
      </c>
      <c r="K317" s="78">
        <f t="shared" si="168"/>
        <v>0</v>
      </c>
      <c r="L317" s="78">
        <f t="shared" si="169"/>
        <v>0</v>
      </c>
      <c r="M317" s="78">
        <f t="shared" ca="1" si="170"/>
        <v>0.26171428571428573</v>
      </c>
      <c r="N317" s="78">
        <f t="shared" ca="1" si="171"/>
        <v>0.10080836899667146</v>
      </c>
      <c r="O317" s="78">
        <f t="shared" si="172"/>
        <v>5.0000000000000001E-4</v>
      </c>
      <c r="P317" s="13"/>
      <c r="Q317" s="8"/>
      <c r="R317" s="13"/>
      <c r="S317" s="89">
        <f t="shared" si="182"/>
        <v>0</v>
      </c>
      <c r="T317" s="75">
        <f t="shared" si="183"/>
        <v>0</v>
      </c>
      <c r="U317" s="90">
        <f t="shared" si="184"/>
        <v>0</v>
      </c>
      <c r="V317" s="82">
        <f t="shared" si="185"/>
        <v>0</v>
      </c>
      <c r="W317" s="8"/>
      <c r="X317" s="8"/>
      <c r="Y317" s="12"/>
      <c r="Z317" s="12"/>
      <c r="AA317" s="12"/>
      <c r="AB317" s="12"/>
      <c r="AC317" s="91">
        <f t="shared" si="161"/>
        <v>0</v>
      </c>
      <c r="AD317" s="75">
        <f t="shared" si="162"/>
        <v>0</v>
      </c>
      <c r="AE317" s="88">
        <f t="shared" si="155"/>
        <v>0</v>
      </c>
      <c r="AF317" s="92">
        <f t="shared" si="156"/>
        <v>0</v>
      </c>
      <c r="AG317" s="93">
        <f t="shared" si="157"/>
        <v>0</v>
      </c>
      <c r="AH317" s="93">
        <f t="shared" si="158"/>
        <v>0</v>
      </c>
      <c r="AI317" s="78">
        <f t="shared" si="159"/>
        <v>0</v>
      </c>
      <c r="AJ317" s="92">
        <f t="shared" si="163"/>
        <v>0</v>
      </c>
      <c r="AK317" s="78">
        <f t="shared" si="164"/>
        <v>0</v>
      </c>
      <c r="AL317" s="11"/>
      <c r="AM317" s="14"/>
      <c r="AN317" s="11"/>
      <c r="AO317" s="15"/>
      <c r="AP317" s="11"/>
      <c r="AQ317" s="11"/>
      <c r="AR317" s="11"/>
      <c r="AS317" s="75" t="str">
        <f t="shared" si="173"/>
        <v/>
      </c>
      <c r="AT317" s="75" t="str">
        <f t="shared" ca="1" si="174"/>
        <v/>
      </c>
      <c r="AU317" s="75" t="str">
        <f t="shared" si="175"/>
        <v/>
      </c>
      <c r="AV317" s="75" t="str">
        <f t="shared" ca="1" si="176"/>
        <v/>
      </c>
      <c r="AW317" s="169"/>
      <c r="AX317" s="169"/>
      <c r="AY317" s="75" t="str">
        <f t="shared" si="177"/>
        <v/>
      </c>
      <c r="AZ317" s="169"/>
      <c r="BA317" s="169"/>
      <c r="BB317" s="75" t="str">
        <f t="shared" si="178"/>
        <v/>
      </c>
      <c r="BC317" s="11"/>
      <c r="BH317" s="52"/>
      <c r="BI317" s="52"/>
      <c r="BJ317" s="52"/>
      <c r="BK317" s="52"/>
      <c r="BL317" s="52"/>
      <c r="BM317" s="52"/>
      <c r="BQ317" s="27"/>
      <c r="BR317" s="27"/>
      <c r="BS317" s="27"/>
      <c r="BT317" s="27"/>
      <c r="BU317" s="27"/>
      <c r="BV317" s="27"/>
      <c r="BW317" s="54"/>
      <c r="BX317" s="26"/>
      <c r="BY317" s="54"/>
      <c r="BZ317" s="26"/>
      <c r="CA317" s="26"/>
      <c r="CB317" s="26"/>
    </row>
    <row r="318" spans="1:80" ht="17.45" customHeight="1" thickBot="1">
      <c r="A318" s="86">
        <f t="shared" si="179"/>
        <v>44.7</v>
      </c>
      <c r="B318" s="180">
        <f t="shared" si="160"/>
        <v>46059</v>
      </c>
      <c r="C318" s="16"/>
      <c r="D318" s="17"/>
      <c r="E318" s="18"/>
      <c r="F318" s="17"/>
      <c r="G318" s="96">
        <f t="shared" si="186"/>
        <v>537</v>
      </c>
      <c r="H318" s="97">
        <f t="shared" si="186"/>
        <v>5568</v>
      </c>
      <c r="I318" s="98">
        <f t="shared" si="166"/>
        <v>0</v>
      </c>
      <c r="J318" s="99">
        <f t="shared" si="167"/>
        <v>0</v>
      </c>
      <c r="K318" s="99">
        <f t="shared" si="168"/>
        <v>0</v>
      </c>
      <c r="L318" s="99">
        <f t="shared" si="169"/>
        <v>0</v>
      </c>
      <c r="M318" s="99">
        <f t="shared" ca="1" si="170"/>
        <v>0.26171428571428573</v>
      </c>
      <c r="N318" s="99">
        <f t="shared" ca="1" si="171"/>
        <v>0.10080836899667146</v>
      </c>
      <c r="O318" s="99">
        <f t="shared" si="172"/>
        <v>5.0000000000000001E-4</v>
      </c>
      <c r="P318" s="19"/>
      <c r="Q318" s="16"/>
      <c r="R318" s="19"/>
      <c r="S318" s="89">
        <f t="shared" si="182"/>
        <v>0</v>
      </c>
      <c r="T318" s="75">
        <f t="shared" si="183"/>
        <v>0</v>
      </c>
      <c r="U318" s="100">
        <f t="shared" si="184"/>
        <v>0</v>
      </c>
      <c r="V318" s="101">
        <f t="shared" si="185"/>
        <v>0</v>
      </c>
      <c r="W318" s="16"/>
      <c r="X318" s="8"/>
      <c r="Y318" s="12"/>
      <c r="Z318" s="12"/>
      <c r="AA318" s="12"/>
      <c r="AB318" s="12"/>
      <c r="AC318" s="102">
        <f t="shared" si="161"/>
        <v>0</v>
      </c>
      <c r="AD318" s="97">
        <f t="shared" si="162"/>
        <v>0</v>
      </c>
      <c r="AE318" s="98">
        <f t="shared" si="155"/>
        <v>0</v>
      </c>
      <c r="AF318" s="103">
        <f t="shared" si="156"/>
        <v>0</v>
      </c>
      <c r="AG318" s="104">
        <f t="shared" si="157"/>
        <v>0</v>
      </c>
      <c r="AH318" s="104">
        <f t="shared" si="158"/>
        <v>0</v>
      </c>
      <c r="AI318" s="99">
        <f t="shared" si="159"/>
        <v>0</v>
      </c>
      <c r="AJ318" s="103">
        <f t="shared" si="163"/>
        <v>0</v>
      </c>
      <c r="AK318" s="99">
        <f t="shared" si="164"/>
        <v>0</v>
      </c>
      <c r="AL318" s="17"/>
      <c r="AM318" s="20"/>
      <c r="AN318" s="17"/>
      <c r="AO318" s="21"/>
      <c r="AP318" s="17"/>
      <c r="AQ318" s="17"/>
      <c r="AR318" s="17"/>
      <c r="AS318" s="97" t="str">
        <f t="shared" si="173"/>
        <v/>
      </c>
      <c r="AT318" s="97" t="str">
        <f t="shared" ca="1" si="174"/>
        <v/>
      </c>
      <c r="AU318" s="97" t="str">
        <f t="shared" si="175"/>
        <v/>
      </c>
      <c r="AV318" s="97" t="str">
        <f t="shared" ca="1" si="176"/>
        <v/>
      </c>
      <c r="AW318" s="167"/>
      <c r="AX318" s="167"/>
      <c r="AY318" s="97" t="str">
        <f t="shared" si="177"/>
        <v/>
      </c>
      <c r="AZ318" s="167"/>
      <c r="BA318" s="167"/>
      <c r="BB318" s="97" t="str">
        <f t="shared" si="178"/>
        <v/>
      </c>
      <c r="BC318" s="17"/>
      <c r="BH318" s="52"/>
      <c r="BI318" s="52"/>
      <c r="BJ318" s="52"/>
      <c r="BK318" s="52"/>
      <c r="BL318" s="52"/>
      <c r="BM318" s="52"/>
      <c r="BQ318" s="27"/>
      <c r="BR318" s="27"/>
      <c r="BS318" s="27"/>
      <c r="BT318" s="27"/>
      <c r="BU318" s="27"/>
      <c r="BV318" s="27"/>
      <c r="BW318" s="54"/>
      <c r="BX318" s="26"/>
      <c r="BY318" s="54"/>
      <c r="BZ318" s="26"/>
      <c r="CA318" s="26"/>
      <c r="CB318" s="26"/>
    </row>
    <row r="319" spans="1:80" ht="17.45" customHeight="1" thickTop="1">
      <c r="A319" s="71">
        <f>A312+1</f>
        <v>45.1</v>
      </c>
      <c r="B319" s="178">
        <f>B318+1</f>
        <v>46060</v>
      </c>
      <c r="C319" s="4"/>
      <c r="D319" s="5"/>
      <c r="E319" s="6"/>
      <c r="F319" s="5"/>
      <c r="G319" s="74">
        <f t="shared" si="186"/>
        <v>537</v>
      </c>
      <c r="H319" s="75">
        <f t="shared" si="186"/>
        <v>5568</v>
      </c>
      <c r="I319" s="76">
        <f t="shared" si="166"/>
        <v>0</v>
      </c>
      <c r="J319" s="77">
        <f t="shared" si="167"/>
        <v>0</v>
      </c>
      <c r="K319" s="77">
        <f t="shared" si="168"/>
        <v>0</v>
      </c>
      <c r="L319" s="77">
        <f t="shared" si="169"/>
        <v>0</v>
      </c>
      <c r="M319" s="78">
        <f t="shared" ca="1" si="170"/>
        <v>0.26171428571428573</v>
      </c>
      <c r="N319" s="78">
        <f t="shared" ca="1" si="171"/>
        <v>0.10080836899667146</v>
      </c>
      <c r="O319" s="78">
        <f t="shared" si="172"/>
        <v>5.0000000000000001E-4</v>
      </c>
      <c r="P319" s="13"/>
      <c r="Q319" s="8"/>
      <c r="R319" s="13"/>
      <c r="S319" s="79">
        <f t="shared" si="182"/>
        <v>0</v>
      </c>
      <c r="T319" s="80">
        <f t="shared" si="183"/>
        <v>0</v>
      </c>
      <c r="U319" s="90">
        <f t="shared" si="184"/>
        <v>0</v>
      </c>
      <c r="V319" s="82">
        <f t="shared" si="185"/>
        <v>0</v>
      </c>
      <c r="W319" s="4"/>
      <c r="X319" s="4"/>
      <c r="Y319" s="6"/>
      <c r="Z319" s="6"/>
      <c r="AA319" s="6"/>
      <c r="AB319" s="6"/>
      <c r="AC319" s="83">
        <f t="shared" si="161"/>
        <v>0</v>
      </c>
      <c r="AD319" s="80">
        <f t="shared" si="162"/>
        <v>0</v>
      </c>
      <c r="AE319" s="76">
        <f t="shared" si="155"/>
        <v>0</v>
      </c>
      <c r="AF319" s="84">
        <f t="shared" si="156"/>
        <v>0</v>
      </c>
      <c r="AG319" s="85">
        <f t="shared" si="157"/>
        <v>0</v>
      </c>
      <c r="AH319" s="85">
        <f t="shared" si="158"/>
        <v>0</v>
      </c>
      <c r="AI319" s="77">
        <f t="shared" si="159"/>
        <v>0</v>
      </c>
      <c r="AJ319" s="84">
        <f t="shared" si="163"/>
        <v>0</v>
      </c>
      <c r="AK319" s="77">
        <f t="shared" si="164"/>
        <v>0</v>
      </c>
      <c r="AL319" s="5"/>
      <c r="AM319" s="9"/>
      <c r="AN319" s="5"/>
      <c r="AO319" s="10"/>
      <c r="AP319" s="5"/>
      <c r="AQ319" s="5"/>
      <c r="AR319" s="5"/>
      <c r="AS319" s="80" t="str">
        <f t="shared" si="173"/>
        <v/>
      </c>
      <c r="AT319" s="80" t="str">
        <f t="shared" ca="1" si="174"/>
        <v/>
      </c>
      <c r="AU319" s="80" t="str">
        <f t="shared" si="175"/>
        <v/>
      </c>
      <c r="AV319" s="80" t="str">
        <f t="shared" ca="1" si="176"/>
        <v/>
      </c>
      <c r="AW319" s="165"/>
      <c r="AX319" s="165"/>
      <c r="AY319" s="80" t="str">
        <f t="shared" si="177"/>
        <v/>
      </c>
      <c r="AZ319" s="165"/>
      <c r="BA319" s="165"/>
      <c r="BB319" s="80" t="str">
        <f t="shared" si="178"/>
        <v/>
      </c>
      <c r="BC319" s="5"/>
      <c r="BH319" s="52"/>
      <c r="BI319" s="52"/>
      <c r="BJ319" s="52"/>
      <c r="BK319" s="52"/>
      <c r="BL319" s="52"/>
      <c r="BM319" s="52"/>
      <c r="BQ319" s="27"/>
      <c r="BR319" s="27"/>
      <c r="BS319" s="27"/>
      <c r="BT319" s="27"/>
      <c r="BU319" s="27"/>
      <c r="BV319" s="27"/>
      <c r="BW319" s="54"/>
      <c r="BX319" s="26"/>
      <c r="BY319" s="54"/>
      <c r="BZ319" s="26"/>
      <c r="CA319" s="26"/>
      <c r="CB319" s="26"/>
    </row>
    <row r="320" spans="1:80" ht="17.45" customHeight="1">
      <c r="A320" s="86">
        <f t="shared" si="179"/>
        <v>45.2</v>
      </c>
      <c r="B320" s="179">
        <f t="shared" si="160"/>
        <v>46061</v>
      </c>
      <c r="C320" s="8"/>
      <c r="D320" s="11"/>
      <c r="E320" s="12"/>
      <c r="F320" s="11"/>
      <c r="G320" s="74">
        <f t="shared" si="186"/>
        <v>537</v>
      </c>
      <c r="H320" s="75">
        <f t="shared" si="186"/>
        <v>5568</v>
      </c>
      <c r="I320" s="88">
        <f t="shared" si="166"/>
        <v>0</v>
      </c>
      <c r="J320" s="78">
        <f t="shared" si="167"/>
        <v>0</v>
      </c>
      <c r="K320" s="78">
        <f t="shared" si="168"/>
        <v>0</v>
      </c>
      <c r="L320" s="78">
        <f t="shared" si="169"/>
        <v>0</v>
      </c>
      <c r="M320" s="78">
        <f t="shared" ca="1" si="170"/>
        <v>0.26171428571428573</v>
      </c>
      <c r="N320" s="78">
        <f t="shared" ca="1" si="171"/>
        <v>0.10080836899667146</v>
      </c>
      <c r="O320" s="78">
        <f t="shared" si="172"/>
        <v>5.0000000000000001E-4</v>
      </c>
      <c r="P320" s="13"/>
      <c r="Q320" s="8"/>
      <c r="R320" s="13"/>
      <c r="S320" s="89">
        <f t="shared" si="182"/>
        <v>0</v>
      </c>
      <c r="T320" s="75">
        <f t="shared" si="183"/>
        <v>0</v>
      </c>
      <c r="U320" s="90">
        <f t="shared" si="184"/>
        <v>0</v>
      </c>
      <c r="V320" s="82">
        <f t="shared" si="185"/>
        <v>0</v>
      </c>
      <c r="W320" s="8"/>
      <c r="X320" s="8"/>
      <c r="Y320" s="12"/>
      <c r="Z320" s="12"/>
      <c r="AA320" s="12"/>
      <c r="AB320" s="12"/>
      <c r="AC320" s="91">
        <f t="shared" si="161"/>
        <v>0</v>
      </c>
      <c r="AD320" s="75">
        <f t="shared" si="162"/>
        <v>0</v>
      </c>
      <c r="AE320" s="88">
        <f t="shared" si="155"/>
        <v>0</v>
      </c>
      <c r="AF320" s="92">
        <f t="shared" si="156"/>
        <v>0</v>
      </c>
      <c r="AG320" s="93">
        <f t="shared" si="157"/>
        <v>0</v>
      </c>
      <c r="AH320" s="93">
        <f t="shared" si="158"/>
        <v>0</v>
      </c>
      <c r="AI320" s="78">
        <f t="shared" si="159"/>
        <v>0</v>
      </c>
      <c r="AJ320" s="92">
        <f t="shared" si="163"/>
        <v>0</v>
      </c>
      <c r="AK320" s="78">
        <f t="shared" si="164"/>
        <v>0</v>
      </c>
      <c r="AL320" s="11"/>
      <c r="AM320" s="14"/>
      <c r="AN320" s="11"/>
      <c r="AO320" s="15"/>
      <c r="AP320" s="11"/>
      <c r="AQ320" s="11"/>
      <c r="AR320" s="11"/>
      <c r="AS320" s="75" t="str">
        <f t="shared" si="173"/>
        <v/>
      </c>
      <c r="AT320" s="75" t="str">
        <f t="shared" ca="1" si="174"/>
        <v/>
      </c>
      <c r="AU320" s="75" t="str">
        <f t="shared" si="175"/>
        <v/>
      </c>
      <c r="AV320" s="75" t="str">
        <f t="shared" ca="1" si="176"/>
        <v/>
      </c>
      <c r="AW320" s="169"/>
      <c r="AX320" s="169"/>
      <c r="AY320" s="75" t="str">
        <f t="shared" si="177"/>
        <v/>
      </c>
      <c r="AZ320" s="169"/>
      <c r="BA320" s="169"/>
      <c r="BB320" s="75" t="str">
        <f t="shared" si="178"/>
        <v/>
      </c>
      <c r="BC320" s="11"/>
      <c r="BH320" s="52"/>
      <c r="BI320" s="52"/>
      <c r="BJ320" s="52"/>
      <c r="BK320" s="52"/>
      <c r="BL320" s="52"/>
      <c r="BM320" s="52"/>
      <c r="BQ320" s="27"/>
      <c r="BR320" s="27"/>
      <c r="BS320" s="27"/>
      <c r="BT320" s="27"/>
      <c r="BU320" s="27"/>
      <c r="BV320" s="27"/>
      <c r="BW320" s="54"/>
      <c r="BX320" s="26"/>
      <c r="BY320" s="54"/>
      <c r="BZ320" s="26"/>
      <c r="CA320" s="26"/>
      <c r="CB320" s="26"/>
    </row>
    <row r="321" spans="1:80" ht="17.45" customHeight="1">
      <c r="A321" s="94">
        <f t="shared" si="179"/>
        <v>45.3</v>
      </c>
      <c r="B321" s="179">
        <f t="shared" si="160"/>
        <v>46062</v>
      </c>
      <c r="C321" s="8"/>
      <c r="D321" s="11"/>
      <c r="E321" s="12"/>
      <c r="F321" s="11"/>
      <c r="G321" s="74">
        <f t="shared" si="186"/>
        <v>537</v>
      </c>
      <c r="H321" s="75">
        <f t="shared" si="186"/>
        <v>5568</v>
      </c>
      <c r="I321" s="88">
        <f t="shared" si="166"/>
        <v>0</v>
      </c>
      <c r="J321" s="78">
        <f t="shared" si="167"/>
        <v>0</v>
      </c>
      <c r="K321" s="78">
        <f t="shared" si="168"/>
        <v>0</v>
      </c>
      <c r="L321" s="78">
        <f t="shared" si="169"/>
        <v>0</v>
      </c>
      <c r="M321" s="78">
        <f t="shared" ca="1" si="170"/>
        <v>0.26171428571428573</v>
      </c>
      <c r="N321" s="78">
        <f t="shared" ca="1" si="171"/>
        <v>0.10080836899667146</v>
      </c>
      <c r="O321" s="78">
        <f t="shared" si="172"/>
        <v>5.0000000000000001E-4</v>
      </c>
      <c r="P321" s="13"/>
      <c r="Q321" s="8"/>
      <c r="R321" s="13"/>
      <c r="S321" s="89">
        <f t="shared" si="182"/>
        <v>0</v>
      </c>
      <c r="T321" s="75">
        <f t="shared" si="183"/>
        <v>0</v>
      </c>
      <c r="U321" s="90">
        <f t="shared" si="184"/>
        <v>0</v>
      </c>
      <c r="V321" s="82">
        <f t="shared" si="185"/>
        <v>0</v>
      </c>
      <c r="W321" s="8"/>
      <c r="X321" s="8"/>
      <c r="Y321" s="12"/>
      <c r="Z321" s="12"/>
      <c r="AA321" s="12"/>
      <c r="AB321" s="12"/>
      <c r="AC321" s="91">
        <f t="shared" si="161"/>
        <v>0</v>
      </c>
      <c r="AD321" s="75">
        <f t="shared" si="162"/>
        <v>0</v>
      </c>
      <c r="AE321" s="88">
        <f t="shared" si="155"/>
        <v>0</v>
      </c>
      <c r="AF321" s="92">
        <f t="shared" si="156"/>
        <v>0</v>
      </c>
      <c r="AG321" s="93">
        <f t="shared" si="157"/>
        <v>0</v>
      </c>
      <c r="AH321" s="93">
        <f t="shared" si="158"/>
        <v>0</v>
      </c>
      <c r="AI321" s="78">
        <f t="shared" si="159"/>
        <v>0</v>
      </c>
      <c r="AJ321" s="92">
        <f t="shared" si="163"/>
        <v>0</v>
      </c>
      <c r="AK321" s="78">
        <f t="shared" si="164"/>
        <v>0</v>
      </c>
      <c r="AL321" s="11"/>
      <c r="AM321" s="14"/>
      <c r="AN321" s="11"/>
      <c r="AO321" s="15"/>
      <c r="AP321" s="11"/>
      <c r="AQ321" s="11"/>
      <c r="AR321" s="11"/>
      <c r="AS321" s="75" t="str">
        <f t="shared" si="173"/>
        <v/>
      </c>
      <c r="AT321" s="75" t="str">
        <f t="shared" ca="1" si="174"/>
        <v/>
      </c>
      <c r="AU321" s="75" t="str">
        <f t="shared" si="175"/>
        <v/>
      </c>
      <c r="AV321" s="75" t="str">
        <f t="shared" ca="1" si="176"/>
        <v/>
      </c>
      <c r="AW321" s="169"/>
      <c r="AX321" s="169"/>
      <c r="AY321" s="75" t="str">
        <f t="shared" si="177"/>
        <v/>
      </c>
      <c r="AZ321" s="169"/>
      <c r="BA321" s="169"/>
      <c r="BB321" s="75" t="str">
        <f t="shared" si="178"/>
        <v/>
      </c>
      <c r="BC321" s="11"/>
      <c r="BH321" s="52"/>
      <c r="BI321" s="52"/>
      <c r="BJ321" s="52"/>
      <c r="BK321" s="52"/>
      <c r="BL321" s="52"/>
      <c r="BM321" s="52"/>
      <c r="BQ321" s="27"/>
      <c r="BR321" s="27"/>
      <c r="BS321" s="27"/>
      <c r="BT321" s="27"/>
      <c r="BU321" s="27"/>
      <c r="BV321" s="27"/>
      <c r="BW321" s="54"/>
      <c r="BX321" s="26"/>
      <c r="BY321" s="54"/>
      <c r="BZ321" s="26"/>
      <c r="CA321" s="26"/>
      <c r="CB321" s="26"/>
    </row>
    <row r="322" spans="1:80" ht="17.45" customHeight="1">
      <c r="A322" s="86">
        <f t="shared" si="179"/>
        <v>45.4</v>
      </c>
      <c r="B322" s="179">
        <f t="shared" si="160"/>
        <v>46063</v>
      </c>
      <c r="C322" s="8"/>
      <c r="D322" s="11"/>
      <c r="E322" s="12"/>
      <c r="F322" s="11"/>
      <c r="G322" s="74">
        <f t="shared" si="186"/>
        <v>537</v>
      </c>
      <c r="H322" s="75">
        <f t="shared" si="186"/>
        <v>5568</v>
      </c>
      <c r="I322" s="88">
        <f t="shared" si="166"/>
        <v>0</v>
      </c>
      <c r="J322" s="78">
        <f t="shared" si="167"/>
        <v>0</v>
      </c>
      <c r="K322" s="78">
        <f t="shared" si="168"/>
        <v>0</v>
      </c>
      <c r="L322" s="78">
        <f t="shared" si="169"/>
        <v>0</v>
      </c>
      <c r="M322" s="78">
        <f t="shared" ca="1" si="170"/>
        <v>0.26171428571428573</v>
      </c>
      <c r="N322" s="78">
        <f t="shared" ca="1" si="171"/>
        <v>0.10080836899667146</v>
      </c>
      <c r="O322" s="78">
        <f t="shared" si="172"/>
        <v>5.0000000000000001E-4</v>
      </c>
      <c r="P322" s="13"/>
      <c r="Q322" s="8"/>
      <c r="R322" s="13"/>
      <c r="S322" s="89">
        <f t="shared" si="182"/>
        <v>0</v>
      </c>
      <c r="T322" s="75">
        <f t="shared" si="183"/>
        <v>0</v>
      </c>
      <c r="U322" s="90">
        <f t="shared" si="184"/>
        <v>0</v>
      </c>
      <c r="V322" s="82">
        <f t="shared" si="185"/>
        <v>0</v>
      </c>
      <c r="W322" s="8"/>
      <c r="X322" s="8"/>
      <c r="Y322" s="12"/>
      <c r="Z322" s="12"/>
      <c r="AA322" s="12"/>
      <c r="AB322" s="12"/>
      <c r="AC322" s="91">
        <f t="shared" si="161"/>
        <v>0</v>
      </c>
      <c r="AD322" s="75">
        <f t="shared" si="162"/>
        <v>0</v>
      </c>
      <c r="AE322" s="88">
        <f t="shared" si="155"/>
        <v>0</v>
      </c>
      <c r="AF322" s="92">
        <f t="shared" si="156"/>
        <v>0</v>
      </c>
      <c r="AG322" s="93">
        <f t="shared" si="157"/>
        <v>0</v>
      </c>
      <c r="AH322" s="93">
        <f t="shared" si="158"/>
        <v>0</v>
      </c>
      <c r="AI322" s="78">
        <f t="shared" si="159"/>
        <v>0</v>
      </c>
      <c r="AJ322" s="92">
        <f t="shared" si="163"/>
        <v>0</v>
      </c>
      <c r="AK322" s="78">
        <f t="shared" si="164"/>
        <v>0</v>
      </c>
      <c r="AL322" s="11"/>
      <c r="AM322" s="14"/>
      <c r="AN322" s="11"/>
      <c r="AO322" s="15"/>
      <c r="AP322" s="11"/>
      <c r="AQ322" s="11"/>
      <c r="AR322" s="11"/>
      <c r="AS322" s="75" t="str">
        <f t="shared" si="173"/>
        <v/>
      </c>
      <c r="AT322" s="75" t="str">
        <f t="shared" ca="1" si="174"/>
        <v/>
      </c>
      <c r="AU322" s="75" t="str">
        <f t="shared" si="175"/>
        <v/>
      </c>
      <c r="AV322" s="75" t="str">
        <f t="shared" ca="1" si="176"/>
        <v/>
      </c>
      <c r="AW322" s="169"/>
      <c r="AX322" s="169"/>
      <c r="AY322" s="75" t="str">
        <f t="shared" si="177"/>
        <v/>
      </c>
      <c r="AZ322" s="169"/>
      <c r="BA322" s="169"/>
      <c r="BB322" s="75" t="str">
        <f t="shared" si="178"/>
        <v/>
      </c>
      <c r="BC322" s="11"/>
      <c r="BH322" s="52"/>
      <c r="BI322" s="52"/>
      <c r="BJ322" s="52"/>
      <c r="BK322" s="52"/>
      <c r="BL322" s="52"/>
      <c r="BM322" s="52"/>
      <c r="BQ322" s="27"/>
      <c r="BR322" s="27"/>
      <c r="BS322" s="27"/>
      <c r="BT322" s="27"/>
      <c r="BU322" s="27"/>
      <c r="BV322" s="27"/>
      <c r="BW322" s="54"/>
      <c r="BX322" s="26"/>
      <c r="BY322" s="54"/>
      <c r="BZ322" s="26"/>
      <c r="CA322" s="26"/>
      <c r="CB322" s="26"/>
    </row>
    <row r="323" spans="1:80" ht="17.45" customHeight="1">
      <c r="A323" s="94">
        <f t="shared" si="179"/>
        <v>45.5</v>
      </c>
      <c r="B323" s="179">
        <f t="shared" si="160"/>
        <v>46064</v>
      </c>
      <c r="C323" s="8"/>
      <c r="D323" s="11"/>
      <c r="E323" s="12"/>
      <c r="F323" s="11"/>
      <c r="G323" s="74">
        <f t="shared" si="186"/>
        <v>537</v>
      </c>
      <c r="H323" s="75">
        <f t="shared" si="186"/>
        <v>5568</v>
      </c>
      <c r="I323" s="88">
        <f t="shared" si="166"/>
        <v>0</v>
      </c>
      <c r="J323" s="78">
        <f t="shared" si="167"/>
        <v>0</v>
      </c>
      <c r="K323" s="78">
        <f t="shared" si="168"/>
        <v>0</v>
      </c>
      <c r="L323" s="78">
        <f t="shared" si="169"/>
        <v>0</v>
      </c>
      <c r="M323" s="78">
        <f t="shared" ca="1" si="170"/>
        <v>0.26171428571428573</v>
      </c>
      <c r="N323" s="78">
        <f t="shared" ca="1" si="171"/>
        <v>0.10080836899667146</v>
      </c>
      <c r="O323" s="78">
        <f t="shared" si="172"/>
        <v>5.0000000000000001E-4</v>
      </c>
      <c r="P323" s="13"/>
      <c r="Q323" s="8"/>
      <c r="R323" s="13"/>
      <c r="S323" s="89">
        <f t="shared" si="182"/>
        <v>0</v>
      </c>
      <c r="T323" s="75">
        <f t="shared" si="183"/>
        <v>0</v>
      </c>
      <c r="U323" s="90">
        <f t="shared" si="184"/>
        <v>0</v>
      </c>
      <c r="V323" s="82">
        <f t="shared" si="185"/>
        <v>0</v>
      </c>
      <c r="W323" s="8"/>
      <c r="X323" s="8"/>
      <c r="Y323" s="12"/>
      <c r="Z323" s="12"/>
      <c r="AA323" s="12"/>
      <c r="AB323" s="12"/>
      <c r="AC323" s="91">
        <f t="shared" si="161"/>
        <v>0</v>
      </c>
      <c r="AD323" s="75">
        <f t="shared" si="162"/>
        <v>0</v>
      </c>
      <c r="AE323" s="88">
        <f t="shared" si="155"/>
        <v>0</v>
      </c>
      <c r="AF323" s="92">
        <f t="shared" si="156"/>
        <v>0</v>
      </c>
      <c r="AG323" s="93">
        <f t="shared" si="157"/>
        <v>0</v>
      </c>
      <c r="AH323" s="93">
        <f t="shared" si="158"/>
        <v>0</v>
      </c>
      <c r="AI323" s="78">
        <f t="shared" si="159"/>
        <v>0</v>
      </c>
      <c r="AJ323" s="92">
        <f t="shared" si="163"/>
        <v>0</v>
      </c>
      <c r="AK323" s="78">
        <f t="shared" si="164"/>
        <v>0</v>
      </c>
      <c r="AL323" s="11"/>
      <c r="AM323" s="14"/>
      <c r="AN323" s="11"/>
      <c r="AO323" s="15"/>
      <c r="AP323" s="11"/>
      <c r="AQ323" s="11"/>
      <c r="AR323" s="11"/>
      <c r="AS323" s="75" t="str">
        <f t="shared" si="173"/>
        <v/>
      </c>
      <c r="AT323" s="75" t="str">
        <f t="shared" ca="1" si="174"/>
        <v/>
      </c>
      <c r="AU323" s="75" t="str">
        <f t="shared" si="175"/>
        <v/>
      </c>
      <c r="AV323" s="75" t="str">
        <f t="shared" ca="1" si="176"/>
        <v/>
      </c>
      <c r="AW323" s="169"/>
      <c r="AX323" s="169"/>
      <c r="AY323" s="75" t="str">
        <f t="shared" si="177"/>
        <v/>
      </c>
      <c r="AZ323" s="169"/>
      <c r="BA323" s="169"/>
      <c r="BB323" s="75" t="str">
        <f t="shared" si="178"/>
        <v/>
      </c>
      <c r="BC323" s="11"/>
      <c r="BH323" s="52"/>
      <c r="BI323" s="52"/>
      <c r="BJ323" s="52"/>
      <c r="BK323" s="52"/>
      <c r="BL323" s="52"/>
      <c r="BM323" s="52"/>
      <c r="BQ323" s="27"/>
      <c r="BR323" s="27"/>
      <c r="BS323" s="27"/>
      <c r="BT323" s="27"/>
      <c r="BU323" s="27"/>
      <c r="BV323" s="27"/>
      <c r="BW323" s="54"/>
      <c r="BX323" s="26"/>
      <c r="BY323" s="54"/>
      <c r="BZ323" s="26"/>
      <c r="CA323" s="26"/>
      <c r="CB323" s="26"/>
    </row>
    <row r="324" spans="1:80" ht="17.45" customHeight="1">
      <c r="A324" s="86">
        <f t="shared" si="179"/>
        <v>45.6</v>
      </c>
      <c r="B324" s="179">
        <f t="shared" si="160"/>
        <v>46065</v>
      </c>
      <c r="C324" s="8"/>
      <c r="D324" s="11"/>
      <c r="E324" s="12"/>
      <c r="F324" s="11"/>
      <c r="G324" s="74">
        <f t="shared" si="186"/>
        <v>537</v>
      </c>
      <c r="H324" s="75">
        <f t="shared" si="186"/>
        <v>5568</v>
      </c>
      <c r="I324" s="88">
        <f t="shared" si="166"/>
        <v>0</v>
      </c>
      <c r="J324" s="78">
        <f t="shared" si="167"/>
        <v>0</v>
      </c>
      <c r="K324" s="78">
        <f t="shared" si="168"/>
        <v>0</v>
      </c>
      <c r="L324" s="78">
        <f t="shared" si="169"/>
        <v>0</v>
      </c>
      <c r="M324" s="78">
        <f t="shared" ca="1" si="170"/>
        <v>0.26171428571428573</v>
      </c>
      <c r="N324" s="78">
        <f t="shared" ca="1" si="171"/>
        <v>0.10080836899667146</v>
      </c>
      <c r="O324" s="78">
        <f t="shared" si="172"/>
        <v>5.0000000000000001E-4</v>
      </c>
      <c r="P324" s="13"/>
      <c r="Q324" s="8"/>
      <c r="R324" s="13"/>
      <c r="S324" s="89">
        <f t="shared" si="182"/>
        <v>0</v>
      </c>
      <c r="T324" s="75">
        <f t="shared" si="183"/>
        <v>0</v>
      </c>
      <c r="U324" s="90">
        <f t="shared" si="184"/>
        <v>0</v>
      </c>
      <c r="V324" s="82">
        <f t="shared" si="185"/>
        <v>0</v>
      </c>
      <c r="W324" s="8"/>
      <c r="X324" s="8"/>
      <c r="Y324" s="12"/>
      <c r="Z324" s="12"/>
      <c r="AA324" s="12"/>
      <c r="AB324" s="12"/>
      <c r="AC324" s="91">
        <f t="shared" si="161"/>
        <v>0</v>
      </c>
      <c r="AD324" s="75">
        <f t="shared" si="162"/>
        <v>0</v>
      </c>
      <c r="AE324" s="88">
        <f t="shared" si="155"/>
        <v>0</v>
      </c>
      <c r="AF324" s="92">
        <f t="shared" si="156"/>
        <v>0</v>
      </c>
      <c r="AG324" s="93">
        <f t="shared" si="157"/>
        <v>0</v>
      </c>
      <c r="AH324" s="93">
        <f t="shared" si="158"/>
        <v>0</v>
      </c>
      <c r="AI324" s="78">
        <f t="shared" si="159"/>
        <v>0</v>
      </c>
      <c r="AJ324" s="92">
        <f t="shared" si="163"/>
        <v>0</v>
      </c>
      <c r="AK324" s="78">
        <f t="shared" si="164"/>
        <v>0</v>
      </c>
      <c r="AL324" s="11"/>
      <c r="AM324" s="14"/>
      <c r="AN324" s="11"/>
      <c r="AO324" s="15"/>
      <c r="AP324" s="11"/>
      <c r="AQ324" s="11"/>
      <c r="AR324" s="11"/>
      <c r="AS324" s="75" t="str">
        <f t="shared" si="173"/>
        <v/>
      </c>
      <c r="AT324" s="75" t="str">
        <f t="shared" ca="1" si="174"/>
        <v/>
      </c>
      <c r="AU324" s="75" t="str">
        <f t="shared" si="175"/>
        <v/>
      </c>
      <c r="AV324" s="75" t="str">
        <f t="shared" ca="1" si="176"/>
        <v/>
      </c>
      <c r="AW324" s="169"/>
      <c r="AX324" s="169"/>
      <c r="AY324" s="75" t="str">
        <f t="shared" si="177"/>
        <v/>
      </c>
      <c r="AZ324" s="169"/>
      <c r="BA324" s="169"/>
      <c r="BB324" s="75" t="str">
        <f t="shared" si="178"/>
        <v/>
      </c>
      <c r="BC324" s="11"/>
      <c r="BH324" s="52"/>
      <c r="BI324" s="52"/>
      <c r="BJ324" s="52"/>
      <c r="BK324" s="52"/>
      <c r="BL324" s="52"/>
      <c r="BM324" s="52"/>
      <c r="BQ324" s="27"/>
      <c r="BR324" s="27"/>
      <c r="BS324" s="27"/>
      <c r="BT324" s="27"/>
      <c r="BU324" s="27"/>
      <c r="BV324" s="27"/>
      <c r="BW324" s="54"/>
      <c r="BX324" s="26"/>
      <c r="BY324" s="54"/>
      <c r="BZ324" s="26"/>
      <c r="CA324" s="26"/>
      <c r="CB324" s="26"/>
    </row>
    <row r="325" spans="1:80" ht="17.45" customHeight="1" thickBot="1">
      <c r="A325" s="94">
        <f t="shared" si="179"/>
        <v>45.7</v>
      </c>
      <c r="B325" s="180">
        <f t="shared" si="160"/>
        <v>46066</v>
      </c>
      <c r="C325" s="16"/>
      <c r="D325" s="17"/>
      <c r="E325" s="18"/>
      <c r="F325" s="17"/>
      <c r="G325" s="96">
        <f t="shared" si="186"/>
        <v>537</v>
      </c>
      <c r="H325" s="97">
        <f t="shared" si="186"/>
        <v>5568</v>
      </c>
      <c r="I325" s="98">
        <f t="shared" si="166"/>
        <v>0</v>
      </c>
      <c r="J325" s="99">
        <f t="shared" si="167"/>
        <v>0</v>
      </c>
      <c r="K325" s="99">
        <f t="shared" si="168"/>
        <v>0</v>
      </c>
      <c r="L325" s="99">
        <f t="shared" si="169"/>
        <v>0</v>
      </c>
      <c r="M325" s="99">
        <f t="shared" ca="1" si="170"/>
        <v>0.26171428571428573</v>
      </c>
      <c r="N325" s="99">
        <f t="shared" ca="1" si="171"/>
        <v>0.10080836899667146</v>
      </c>
      <c r="O325" s="99">
        <f t="shared" si="172"/>
        <v>5.0000000000000001E-4</v>
      </c>
      <c r="P325" s="19"/>
      <c r="Q325" s="16"/>
      <c r="R325" s="19"/>
      <c r="S325" s="89">
        <f t="shared" si="182"/>
        <v>0</v>
      </c>
      <c r="T325" s="75">
        <f t="shared" si="183"/>
        <v>0</v>
      </c>
      <c r="U325" s="100">
        <f t="shared" si="184"/>
        <v>0</v>
      </c>
      <c r="V325" s="101">
        <f t="shared" si="185"/>
        <v>0</v>
      </c>
      <c r="W325" s="16"/>
      <c r="X325" s="8"/>
      <c r="Y325" s="12"/>
      <c r="Z325" s="12"/>
      <c r="AA325" s="12"/>
      <c r="AB325" s="12"/>
      <c r="AC325" s="102">
        <f t="shared" si="161"/>
        <v>0</v>
      </c>
      <c r="AD325" s="97">
        <f t="shared" si="162"/>
        <v>0</v>
      </c>
      <c r="AE325" s="98">
        <f t="shared" ref="AE325:AE388" si="187">IFERROR(W325/H324,0)</f>
        <v>0</v>
      </c>
      <c r="AF325" s="103">
        <f t="shared" ref="AF325:AF388" si="188">IFERROR(X325/$W325,0)</f>
        <v>0</v>
      </c>
      <c r="AG325" s="104">
        <f t="shared" ref="AG325:AG388" si="189">IFERROR(Y325/$W325,0)</f>
        <v>0</v>
      </c>
      <c r="AH325" s="104">
        <f t="shared" ref="AH325:AH388" si="190">IFERROR(Z325/$W325,0)</f>
        <v>0</v>
      </c>
      <c r="AI325" s="99">
        <f t="shared" ref="AI325:AI388" si="191">IFERROR(AA325/$W325,0)</f>
        <v>0</v>
      </c>
      <c r="AJ325" s="103">
        <f t="shared" si="163"/>
        <v>0</v>
      </c>
      <c r="AK325" s="99">
        <f t="shared" si="164"/>
        <v>0</v>
      </c>
      <c r="AL325" s="17"/>
      <c r="AM325" s="20"/>
      <c r="AN325" s="17"/>
      <c r="AO325" s="21"/>
      <c r="AP325" s="17"/>
      <c r="AQ325" s="17"/>
      <c r="AR325" s="17"/>
      <c r="AS325" s="97" t="str">
        <f t="shared" si="173"/>
        <v/>
      </c>
      <c r="AT325" s="97" t="str">
        <f t="shared" ca="1" si="174"/>
        <v/>
      </c>
      <c r="AU325" s="97" t="str">
        <f t="shared" si="175"/>
        <v/>
      </c>
      <c r="AV325" s="97" t="str">
        <f t="shared" ca="1" si="176"/>
        <v/>
      </c>
      <c r="AW325" s="167"/>
      <c r="AX325" s="167"/>
      <c r="AY325" s="97" t="str">
        <f t="shared" si="177"/>
        <v/>
      </c>
      <c r="AZ325" s="167"/>
      <c r="BA325" s="167"/>
      <c r="BB325" s="97" t="str">
        <f t="shared" si="178"/>
        <v/>
      </c>
      <c r="BC325" s="17"/>
      <c r="BH325" s="52"/>
      <c r="BI325" s="52"/>
      <c r="BJ325" s="52"/>
      <c r="BK325" s="52"/>
      <c r="BL325" s="52"/>
      <c r="BM325" s="52"/>
      <c r="BQ325" s="27"/>
      <c r="BR325" s="27"/>
      <c r="BS325" s="27"/>
      <c r="BT325" s="27"/>
      <c r="BU325" s="27"/>
      <c r="BV325" s="27"/>
      <c r="BW325" s="54"/>
      <c r="BX325" s="26"/>
      <c r="BY325" s="54"/>
      <c r="BZ325" s="26"/>
      <c r="CA325" s="26"/>
      <c r="CB325" s="26"/>
    </row>
    <row r="326" spans="1:80" ht="17.45" customHeight="1" thickTop="1">
      <c r="A326" s="105">
        <f>A319+1</f>
        <v>46.1</v>
      </c>
      <c r="B326" s="178">
        <f>B325+1</f>
        <v>46067</v>
      </c>
      <c r="C326" s="4"/>
      <c r="D326" s="5"/>
      <c r="E326" s="6"/>
      <c r="F326" s="5"/>
      <c r="G326" s="74">
        <f t="shared" si="186"/>
        <v>537</v>
      </c>
      <c r="H326" s="75">
        <f t="shared" si="186"/>
        <v>5568</v>
      </c>
      <c r="I326" s="76">
        <f t="shared" si="166"/>
        <v>0</v>
      </c>
      <c r="J326" s="77">
        <f t="shared" si="167"/>
        <v>0</v>
      </c>
      <c r="K326" s="77">
        <f t="shared" si="168"/>
        <v>0</v>
      </c>
      <c r="L326" s="77">
        <f t="shared" si="169"/>
        <v>0</v>
      </c>
      <c r="M326" s="78">
        <f t="shared" ca="1" si="170"/>
        <v>0.26171428571428573</v>
      </c>
      <c r="N326" s="78">
        <f t="shared" ca="1" si="171"/>
        <v>0.10080836899667146</v>
      </c>
      <c r="O326" s="78">
        <f t="shared" si="172"/>
        <v>5.0000000000000001E-4</v>
      </c>
      <c r="P326" s="13"/>
      <c r="Q326" s="8"/>
      <c r="R326" s="13"/>
      <c r="S326" s="79">
        <f t="shared" si="182"/>
        <v>0</v>
      </c>
      <c r="T326" s="80">
        <f t="shared" si="183"/>
        <v>0</v>
      </c>
      <c r="U326" s="90">
        <f t="shared" si="184"/>
        <v>0</v>
      </c>
      <c r="V326" s="82">
        <f t="shared" si="185"/>
        <v>0</v>
      </c>
      <c r="W326" s="4"/>
      <c r="X326" s="4"/>
      <c r="Y326" s="6"/>
      <c r="Z326" s="6"/>
      <c r="AA326" s="6"/>
      <c r="AB326" s="6"/>
      <c r="AC326" s="83">
        <f t="shared" si="161"/>
        <v>0</v>
      </c>
      <c r="AD326" s="80">
        <f t="shared" si="162"/>
        <v>0</v>
      </c>
      <c r="AE326" s="76">
        <f t="shared" si="187"/>
        <v>0</v>
      </c>
      <c r="AF326" s="84">
        <f t="shared" si="188"/>
        <v>0</v>
      </c>
      <c r="AG326" s="85">
        <f t="shared" si="189"/>
        <v>0</v>
      </c>
      <c r="AH326" s="85">
        <f t="shared" si="190"/>
        <v>0</v>
      </c>
      <c r="AI326" s="77">
        <f t="shared" si="191"/>
        <v>0</v>
      </c>
      <c r="AJ326" s="84">
        <f t="shared" si="163"/>
        <v>0</v>
      </c>
      <c r="AK326" s="77">
        <f t="shared" si="164"/>
        <v>0</v>
      </c>
      <c r="AL326" s="5"/>
      <c r="AM326" s="9"/>
      <c r="AN326" s="5"/>
      <c r="AO326" s="10"/>
      <c r="AP326" s="5"/>
      <c r="AQ326" s="5"/>
      <c r="AR326" s="5"/>
      <c r="AS326" s="80" t="str">
        <f t="shared" si="173"/>
        <v/>
      </c>
      <c r="AT326" s="80" t="str">
        <f t="shared" ca="1" si="174"/>
        <v/>
      </c>
      <c r="AU326" s="80" t="str">
        <f t="shared" si="175"/>
        <v/>
      </c>
      <c r="AV326" s="80" t="str">
        <f t="shared" ca="1" si="176"/>
        <v/>
      </c>
      <c r="AW326" s="165"/>
      <c r="AX326" s="165"/>
      <c r="AY326" s="80" t="str">
        <f t="shared" si="177"/>
        <v/>
      </c>
      <c r="AZ326" s="165"/>
      <c r="BA326" s="165"/>
      <c r="BB326" s="80" t="str">
        <f t="shared" si="178"/>
        <v/>
      </c>
      <c r="BC326" s="5"/>
      <c r="BH326" s="52"/>
      <c r="BI326" s="52"/>
      <c r="BJ326" s="52"/>
      <c r="BK326" s="52"/>
      <c r="BL326" s="52"/>
      <c r="BM326" s="52"/>
      <c r="BQ326" s="27"/>
      <c r="BR326" s="27"/>
      <c r="BS326" s="27"/>
      <c r="BT326" s="27"/>
      <c r="BU326" s="27"/>
      <c r="BV326" s="27"/>
      <c r="BW326" s="54"/>
      <c r="BX326" s="26"/>
      <c r="BY326" s="54"/>
      <c r="BZ326" s="26"/>
      <c r="CA326" s="26"/>
      <c r="CB326" s="26"/>
    </row>
    <row r="327" spans="1:80" ht="17.45" customHeight="1">
      <c r="A327" s="94">
        <f t="shared" si="179"/>
        <v>46.2</v>
      </c>
      <c r="B327" s="179">
        <f t="shared" si="160"/>
        <v>46068</v>
      </c>
      <c r="C327" s="8"/>
      <c r="D327" s="11"/>
      <c r="E327" s="12"/>
      <c r="F327" s="11"/>
      <c r="G327" s="74">
        <f t="shared" si="186"/>
        <v>537</v>
      </c>
      <c r="H327" s="75">
        <f t="shared" si="186"/>
        <v>5568</v>
      </c>
      <c r="I327" s="88">
        <f t="shared" si="166"/>
        <v>0</v>
      </c>
      <c r="J327" s="78">
        <f t="shared" si="167"/>
        <v>0</v>
      </c>
      <c r="K327" s="78">
        <f t="shared" si="168"/>
        <v>0</v>
      </c>
      <c r="L327" s="78">
        <f t="shared" si="169"/>
        <v>0</v>
      </c>
      <c r="M327" s="78">
        <f t="shared" ca="1" si="170"/>
        <v>0.26171428571428573</v>
      </c>
      <c r="N327" s="78">
        <f t="shared" ca="1" si="171"/>
        <v>0.10080836899667146</v>
      </c>
      <c r="O327" s="78">
        <f t="shared" si="172"/>
        <v>5.0000000000000001E-4</v>
      </c>
      <c r="P327" s="13"/>
      <c r="Q327" s="8"/>
      <c r="R327" s="13"/>
      <c r="S327" s="89">
        <f t="shared" si="182"/>
        <v>0</v>
      </c>
      <c r="T327" s="75">
        <f t="shared" si="183"/>
        <v>0</v>
      </c>
      <c r="U327" s="90">
        <f t="shared" si="184"/>
        <v>0</v>
      </c>
      <c r="V327" s="82">
        <f t="shared" si="185"/>
        <v>0</v>
      </c>
      <c r="W327" s="8"/>
      <c r="X327" s="8"/>
      <c r="Y327" s="12"/>
      <c r="Z327" s="12"/>
      <c r="AA327" s="12"/>
      <c r="AB327" s="12"/>
      <c r="AC327" s="91">
        <f t="shared" si="161"/>
        <v>0</v>
      </c>
      <c r="AD327" s="75">
        <f t="shared" si="162"/>
        <v>0</v>
      </c>
      <c r="AE327" s="88">
        <f t="shared" si="187"/>
        <v>0</v>
      </c>
      <c r="AF327" s="92">
        <f t="shared" si="188"/>
        <v>0</v>
      </c>
      <c r="AG327" s="93">
        <f t="shared" si="189"/>
        <v>0</v>
      </c>
      <c r="AH327" s="93">
        <f t="shared" si="190"/>
        <v>0</v>
      </c>
      <c r="AI327" s="78">
        <f t="shared" si="191"/>
        <v>0</v>
      </c>
      <c r="AJ327" s="92">
        <f t="shared" si="163"/>
        <v>0</v>
      </c>
      <c r="AK327" s="78">
        <f t="shared" si="164"/>
        <v>0</v>
      </c>
      <c r="AL327" s="11"/>
      <c r="AM327" s="14"/>
      <c r="AN327" s="11"/>
      <c r="AO327" s="15"/>
      <c r="AP327" s="11"/>
      <c r="AQ327" s="11"/>
      <c r="AR327" s="11"/>
      <c r="AS327" s="75" t="str">
        <f t="shared" si="173"/>
        <v/>
      </c>
      <c r="AT327" s="75" t="str">
        <f t="shared" ca="1" si="174"/>
        <v/>
      </c>
      <c r="AU327" s="75" t="str">
        <f t="shared" si="175"/>
        <v/>
      </c>
      <c r="AV327" s="75" t="str">
        <f t="shared" ca="1" si="176"/>
        <v/>
      </c>
      <c r="AW327" s="169"/>
      <c r="AX327" s="169"/>
      <c r="AY327" s="75" t="str">
        <f t="shared" si="177"/>
        <v/>
      </c>
      <c r="AZ327" s="169"/>
      <c r="BA327" s="169"/>
      <c r="BB327" s="75" t="str">
        <f t="shared" si="178"/>
        <v/>
      </c>
      <c r="BC327" s="11"/>
      <c r="BH327" s="52"/>
      <c r="BI327" s="52"/>
      <c r="BJ327" s="52"/>
      <c r="BK327" s="52"/>
      <c r="BL327" s="52"/>
      <c r="BM327" s="52"/>
      <c r="BQ327" s="27"/>
      <c r="BR327" s="27"/>
      <c r="BS327" s="27"/>
      <c r="BT327" s="27"/>
      <c r="BU327" s="27"/>
      <c r="BV327" s="27"/>
      <c r="BW327" s="54"/>
      <c r="BX327" s="26"/>
      <c r="BY327" s="54"/>
      <c r="BZ327" s="26"/>
      <c r="CA327" s="26"/>
      <c r="CB327" s="26"/>
    </row>
    <row r="328" spans="1:80" ht="17.45" customHeight="1">
      <c r="A328" s="86">
        <f t="shared" si="179"/>
        <v>46.3</v>
      </c>
      <c r="B328" s="179">
        <f t="shared" si="160"/>
        <v>46069</v>
      </c>
      <c r="C328" s="8"/>
      <c r="D328" s="11"/>
      <c r="E328" s="12"/>
      <c r="F328" s="11"/>
      <c r="G328" s="74">
        <f t="shared" si="186"/>
        <v>537</v>
      </c>
      <c r="H328" s="75">
        <f t="shared" si="186"/>
        <v>5568</v>
      </c>
      <c r="I328" s="88">
        <f t="shared" si="166"/>
        <v>0</v>
      </c>
      <c r="J328" s="78">
        <f t="shared" si="167"/>
        <v>0</v>
      </c>
      <c r="K328" s="78">
        <f t="shared" si="168"/>
        <v>0</v>
      </c>
      <c r="L328" s="78">
        <f t="shared" si="169"/>
        <v>0</v>
      </c>
      <c r="M328" s="78">
        <f t="shared" ca="1" si="170"/>
        <v>0.26171428571428573</v>
      </c>
      <c r="N328" s="78">
        <f t="shared" ca="1" si="171"/>
        <v>0.10080836899667146</v>
      </c>
      <c r="O328" s="78">
        <f t="shared" si="172"/>
        <v>5.0000000000000001E-4</v>
      </c>
      <c r="P328" s="13"/>
      <c r="Q328" s="8"/>
      <c r="R328" s="13"/>
      <c r="S328" s="89">
        <f t="shared" si="182"/>
        <v>0</v>
      </c>
      <c r="T328" s="75">
        <f t="shared" si="183"/>
        <v>0</v>
      </c>
      <c r="U328" s="90">
        <f t="shared" si="184"/>
        <v>0</v>
      </c>
      <c r="V328" s="82">
        <f t="shared" si="185"/>
        <v>0</v>
      </c>
      <c r="W328" s="8"/>
      <c r="X328" s="8"/>
      <c r="Y328" s="12"/>
      <c r="Z328" s="12"/>
      <c r="AA328" s="12"/>
      <c r="AB328" s="12"/>
      <c r="AC328" s="91">
        <f t="shared" si="161"/>
        <v>0</v>
      </c>
      <c r="AD328" s="75">
        <f t="shared" si="162"/>
        <v>0</v>
      </c>
      <c r="AE328" s="88">
        <f t="shared" si="187"/>
        <v>0</v>
      </c>
      <c r="AF328" s="92">
        <f t="shared" si="188"/>
        <v>0</v>
      </c>
      <c r="AG328" s="93">
        <f t="shared" si="189"/>
        <v>0</v>
      </c>
      <c r="AH328" s="93">
        <f t="shared" si="190"/>
        <v>0</v>
      </c>
      <c r="AI328" s="78">
        <f t="shared" si="191"/>
        <v>0</v>
      </c>
      <c r="AJ328" s="92">
        <f t="shared" si="163"/>
        <v>0</v>
      </c>
      <c r="AK328" s="78">
        <f t="shared" si="164"/>
        <v>0</v>
      </c>
      <c r="AL328" s="11"/>
      <c r="AM328" s="14"/>
      <c r="AN328" s="11"/>
      <c r="AO328" s="15"/>
      <c r="AP328" s="11"/>
      <c r="AQ328" s="11"/>
      <c r="AR328" s="11"/>
      <c r="AS328" s="75" t="str">
        <f t="shared" si="173"/>
        <v/>
      </c>
      <c r="AT328" s="75" t="str">
        <f t="shared" ca="1" si="174"/>
        <v/>
      </c>
      <c r="AU328" s="75" t="str">
        <f t="shared" si="175"/>
        <v/>
      </c>
      <c r="AV328" s="75" t="str">
        <f t="shared" ca="1" si="176"/>
        <v/>
      </c>
      <c r="AW328" s="169"/>
      <c r="AX328" s="169"/>
      <c r="AY328" s="75" t="str">
        <f t="shared" si="177"/>
        <v/>
      </c>
      <c r="AZ328" s="169"/>
      <c r="BA328" s="169"/>
      <c r="BB328" s="75" t="str">
        <f t="shared" si="178"/>
        <v/>
      </c>
      <c r="BC328" s="11"/>
      <c r="BH328" s="52"/>
      <c r="BI328" s="52"/>
      <c r="BJ328" s="52"/>
      <c r="BK328" s="52"/>
      <c r="BL328" s="52"/>
      <c r="BM328" s="52"/>
      <c r="BQ328" s="27"/>
      <c r="BR328" s="27"/>
      <c r="BS328" s="27"/>
      <c r="BT328" s="27"/>
      <c r="BU328" s="27"/>
      <c r="BV328" s="27"/>
      <c r="BW328" s="54"/>
      <c r="BX328" s="26"/>
      <c r="BY328" s="54"/>
      <c r="BZ328" s="26"/>
      <c r="CA328" s="26"/>
      <c r="CB328" s="26"/>
    </row>
    <row r="329" spans="1:80" ht="17.45" customHeight="1">
      <c r="A329" s="94">
        <f t="shared" si="179"/>
        <v>46.4</v>
      </c>
      <c r="B329" s="179">
        <f t="shared" si="160"/>
        <v>46070</v>
      </c>
      <c r="C329" s="8"/>
      <c r="D329" s="11"/>
      <c r="E329" s="12"/>
      <c r="F329" s="11"/>
      <c r="G329" s="74">
        <f t="shared" si="186"/>
        <v>537</v>
      </c>
      <c r="H329" s="75">
        <f t="shared" si="186"/>
        <v>5568</v>
      </c>
      <c r="I329" s="88">
        <f t="shared" si="166"/>
        <v>0</v>
      </c>
      <c r="J329" s="78">
        <f t="shared" si="167"/>
        <v>0</v>
      </c>
      <c r="K329" s="78">
        <f t="shared" si="168"/>
        <v>0</v>
      </c>
      <c r="L329" s="78">
        <f t="shared" si="169"/>
        <v>0</v>
      </c>
      <c r="M329" s="78">
        <f t="shared" ca="1" si="170"/>
        <v>0.26171428571428573</v>
      </c>
      <c r="N329" s="78">
        <f t="shared" ca="1" si="171"/>
        <v>0.10080836899667146</v>
      </c>
      <c r="O329" s="78">
        <f t="shared" si="172"/>
        <v>5.0000000000000001E-4</v>
      </c>
      <c r="P329" s="13"/>
      <c r="Q329" s="8"/>
      <c r="R329" s="13"/>
      <c r="S329" s="89">
        <f t="shared" si="182"/>
        <v>0</v>
      </c>
      <c r="T329" s="75">
        <f t="shared" si="183"/>
        <v>0</v>
      </c>
      <c r="U329" s="90">
        <f t="shared" si="184"/>
        <v>0</v>
      </c>
      <c r="V329" s="82">
        <f t="shared" si="185"/>
        <v>0</v>
      </c>
      <c r="W329" s="8"/>
      <c r="X329" s="8"/>
      <c r="Y329" s="12"/>
      <c r="Z329" s="12"/>
      <c r="AA329" s="12"/>
      <c r="AB329" s="12"/>
      <c r="AC329" s="91">
        <f t="shared" si="161"/>
        <v>0</v>
      </c>
      <c r="AD329" s="75">
        <f t="shared" si="162"/>
        <v>0</v>
      </c>
      <c r="AE329" s="88">
        <f t="shared" si="187"/>
        <v>0</v>
      </c>
      <c r="AF329" s="92">
        <f t="shared" si="188"/>
        <v>0</v>
      </c>
      <c r="AG329" s="93">
        <f t="shared" si="189"/>
        <v>0</v>
      </c>
      <c r="AH329" s="93">
        <f t="shared" si="190"/>
        <v>0</v>
      </c>
      <c r="AI329" s="78">
        <f t="shared" si="191"/>
        <v>0</v>
      </c>
      <c r="AJ329" s="92">
        <f t="shared" si="163"/>
        <v>0</v>
      </c>
      <c r="AK329" s="78">
        <f t="shared" si="164"/>
        <v>0</v>
      </c>
      <c r="AL329" s="11"/>
      <c r="AM329" s="14"/>
      <c r="AN329" s="11"/>
      <c r="AO329" s="15"/>
      <c r="AP329" s="11"/>
      <c r="AQ329" s="11"/>
      <c r="AR329" s="11"/>
      <c r="AS329" s="75" t="str">
        <f t="shared" si="173"/>
        <v/>
      </c>
      <c r="AT329" s="75" t="str">
        <f t="shared" ca="1" si="174"/>
        <v/>
      </c>
      <c r="AU329" s="75" t="str">
        <f t="shared" si="175"/>
        <v/>
      </c>
      <c r="AV329" s="75" t="str">
        <f t="shared" ca="1" si="176"/>
        <v/>
      </c>
      <c r="AW329" s="169"/>
      <c r="AX329" s="169"/>
      <c r="AY329" s="75" t="str">
        <f t="shared" si="177"/>
        <v/>
      </c>
      <c r="AZ329" s="169"/>
      <c r="BA329" s="169"/>
      <c r="BB329" s="75" t="str">
        <f t="shared" si="178"/>
        <v/>
      </c>
      <c r="BC329" s="11"/>
      <c r="BH329" s="52"/>
      <c r="BI329" s="52"/>
      <c r="BJ329" s="52"/>
      <c r="BK329" s="52"/>
      <c r="BL329" s="52"/>
      <c r="BM329" s="52"/>
      <c r="BQ329" s="27"/>
      <c r="BR329" s="27"/>
      <c r="BS329" s="27"/>
      <c r="BT329" s="27"/>
      <c r="BU329" s="27"/>
      <c r="BV329" s="27"/>
      <c r="BW329" s="54"/>
      <c r="BX329" s="26"/>
      <c r="BY329" s="54"/>
      <c r="BZ329" s="26"/>
      <c r="CA329" s="26"/>
      <c r="CB329" s="26"/>
    </row>
    <row r="330" spans="1:80" ht="17.45" customHeight="1">
      <c r="A330" s="86">
        <f t="shared" si="179"/>
        <v>46.5</v>
      </c>
      <c r="B330" s="179">
        <f t="shared" si="160"/>
        <v>46071</v>
      </c>
      <c r="C330" s="8"/>
      <c r="D330" s="11"/>
      <c r="E330" s="12"/>
      <c r="F330" s="11"/>
      <c r="G330" s="74">
        <f t="shared" si="186"/>
        <v>537</v>
      </c>
      <c r="H330" s="75">
        <f t="shared" si="186"/>
        <v>5568</v>
      </c>
      <c r="I330" s="88">
        <f t="shared" si="166"/>
        <v>0</v>
      </c>
      <c r="J330" s="78">
        <f t="shared" si="167"/>
        <v>0</v>
      </c>
      <c r="K330" s="78">
        <f t="shared" si="168"/>
        <v>0</v>
      </c>
      <c r="L330" s="78">
        <f t="shared" si="169"/>
        <v>0</v>
      </c>
      <c r="M330" s="78">
        <f t="shared" ca="1" si="170"/>
        <v>0.26171428571428573</v>
      </c>
      <c r="N330" s="78">
        <f t="shared" ca="1" si="171"/>
        <v>0.10080836899667146</v>
      </c>
      <c r="O330" s="78">
        <f t="shared" si="172"/>
        <v>5.0000000000000001E-4</v>
      </c>
      <c r="P330" s="13"/>
      <c r="Q330" s="8"/>
      <c r="R330" s="13"/>
      <c r="S330" s="89">
        <f t="shared" si="182"/>
        <v>0</v>
      </c>
      <c r="T330" s="75">
        <f t="shared" si="183"/>
        <v>0</v>
      </c>
      <c r="U330" s="90">
        <f t="shared" si="184"/>
        <v>0</v>
      </c>
      <c r="V330" s="82">
        <f t="shared" si="185"/>
        <v>0</v>
      </c>
      <c r="W330" s="8"/>
      <c r="X330" s="8"/>
      <c r="Y330" s="12"/>
      <c r="Z330" s="12"/>
      <c r="AA330" s="12"/>
      <c r="AB330" s="12"/>
      <c r="AC330" s="91">
        <f t="shared" si="161"/>
        <v>0</v>
      </c>
      <c r="AD330" s="75">
        <f t="shared" si="162"/>
        <v>0</v>
      </c>
      <c r="AE330" s="88">
        <f t="shared" si="187"/>
        <v>0</v>
      </c>
      <c r="AF330" s="92">
        <f t="shared" si="188"/>
        <v>0</v>
      </c>
      <c r="AG330" s="93">
        <f t="shared" si="189"/>
        <v>0</v>
      </c>
      <c r="AH330" s="93">
        <f t="shared" si="190"/>
        <v>0</v>
      </c>
      <c r="AI330" s="78">
        <f t="shared" si="191"/>
        <v>0</v>
      </c>
      <c r="AJ330" s="92">
        <f t="shared" si="163"/>
        <v>0</v>
      </c>
      <c r="AK330" s="78">
        <f t="shared" si="164"/>
        <v>0</v>
      </c>
      <c r="AL330" s="11"/>
      <c r="AM330" s="14"/>
      <c r="AN330" s="11"/>
      <c r="AO330" s="15"/>
      <c r="AP330" s="11"/>
      <c r="AQ330" s="11"/>
      <c r="AR330" s="11"/>
      <c r="AS330" s="75" t="str">
        <f t="shared" si="173"/>
        <v/>
      </c>
      <c r="AT330" s="75" t="str">
        <f t="shared" ca="1" si="174"/>
        <v/>
      </c>
      <c r="AU330" s="75" t="str">
        <f t="shared" si="175"/>
        <v/>
      </c>
      <c r="AV330" s="75" t="str">
        <f t="shared" ca="1" si="176"/>
        <v/>
      </c>
      <c r="AW330" s="169"/>
      <c r="AX330" s="169"/>
      <c r="AY330" s="75" t="str">
        <f t="shared" si="177"/>
        <v/>
      </c>
      <c r="AZ330" s="169"/>
      <c r="BA330" s="169"/>
      <c r="BB330" s="75" t="str">
        <f t="shared" si="178"/>
        <v/>
      </c>
      <c r="BC330" s="11"/>
      <c r="BH330" s="52"/>
      <c r="BI330" s="52"/>
      <c r="BJ330" s="52"/>
      <c r="BK330" s="52"/>
      <c r="BL330" s="52"/>
      <c r="BM330" s="52"/>
      <c r="BQ330" s="27"/>
      <c r="BR330" s="27"/>
      <c r="BS330" s="27"/>
      <c r="BT330" s="27"/>
      <c r="BU330" s="27"/>
      <c r="BV330" s="27"/>
      <c r="BW330" s="54"/>
      <c r="BX330" s="26"/>
      <c r="BY330" s="54"/>
      <c r="BZ330" s="26"/>
      <c r="CA330" s="26"/>
      <c r="CB330" s="26"/>
    </row>
    <row r="331" spans="1:80" ht="17.45" customHeight="1">
      <c r="A331" s="94">
        <f t="shared" si="179"/>
        <v>46.6</v>
      </c>
      <c r="B331" s="179">
        <f t="shared" ref="B331:B394" si="192">B330+1</f>
        <v>46072</v>
      </c>
      <c r="C331" s="8"/>
      <c r="D331" s="11"/>
      <c r="E331" s="12"/>
      <c r="F331" s="11"/>
      <c r="G331" s="74">
        <f t="shared" si="186"/>
        <v>537</v>
      </c>
      <c r="H331" s="75">
        <f t="shared" si="186"/>
        <v>5568</v>
      </c>
      <c r="I331" s="88">
        <f t="shared" si="166"/>
        <v>0</v>
      </c>
      <c r="J331" s="78">
        <f t="shared" si="167"/>
        <v>0</v>
      </c>
      <c r="K331" s="78">
        <f t="shared" si="168"/>
        <v>0</v>
      </c>
      <c r="L331" s="78">
        <f t="shared" si="169"/>
        <v>0</v>
      </c>
      <c r="M331" s="78">
        <f t="shared" ca="1" si="170"/>
        <v>0.26171428571428573</v>
      </c>
      <c r="N331" s="78">
        <f t="shared" ca="1" si="171"/>
        <v>0.10080836899667146</v>
      </c>
      <c r="O331" s="78">
        <f t="shared" si="172"/>
        <v>5.0000000000000001E-4</v>
      </c>
      <c r="P331" s="13"/>
      <c r="Q331" s="8"/>
      <c r="R331" s="13"/>
      <c r="S331" s="89">
        <f t="shared" si="182"/>
        <v>0</v>
      </c>
      <c r="T331" s="75">
        <f t="shared" si="183"/>
        <v>0</v>
      </c>
      <c r="U331" s="90">
        <f t="shared" si="184"/>
        <v>0</v>
      </c>
      <c r="V331" s="82">
        <f t="shared" si="185"/>
        <v>0</v>
      </c>
      <c r="W331" s="8"/>
      <c r="X331" s="8"/>
      <c r="Y331" s="12"/>
      <c r="Z331" s="12"/>
      <c r="AA331" s="12"/>
      <c r="AB331" s="12"/>
      <c r="AC331" s="91">
        <f t="shared" ref="AC331:AC394" si="193">SUM(X331,Y331,Z331,AA331)</f>
        <v>0</v>
      </c>
      <c r="AD331" s="75">
        <f t="shared" ref="AD331:AD394" si="194">W331-AC331</f>
        <v>0</v>
      </c>
      <c r="AE331" s="88">
        <f t="shared" si="187"/>
        <v>0</v>
      </c>
      <c r="AF331" s="92">
        <f t="shared" si="188"/>
        <v>0</v>
      </c>
      <c r="AG331" s="93">
        <f t="shared" si="189"/>
        <v>0</v>
      </c>
      <c r="AH331" s="93">
        <f t="shared" si="190"/>
        <v>0</v>
      </c>
      <c r="AI331" s="78">
        <f t="shared" si="191"/>
        <v>0</v>
      </c>
      <c r="AJ331" s="92">
        <f t="shared" ref="AJ331:AJ394" si="195">IFERROR(AC331/W331,0)</f>
        <v>0</v>
      </c>
      <c r="AK331" s="78">
        <f t="shared" ref="AK331:AK394" si="196">IFERROR(AD331/W331,0)</f>
        <v>0</v>
      </c>
      <c r="AL331" s="11"/>
      <c r="AM331" s="14"/>
      <c r="AN331" s="11"/>
      <c r="AO331" s="15"/>
      <c r="AP331" s="11"/>
      <c r="AQ331" s="11"/>
      <c r="AR331" s="11"/>
      <c r="AS331" s="75" t="str">
        <f t="shared" si="173"/>
        <v/>
      </c>
      <c r="AT331" s="75" t="str">
        <f t="shared" ca="1" si="174"/>
        <v/>
      </c>
      <c r="AU331" s="75" t="str">
        <f t="shared" si="175"/>
        <v/>
      </c>
      <c r="AV331" s="75" t="str">
        <f t="shared" ca="1" si="176"/>
        <v/>
      </c>
      <c r="AW331" s="169"/>
      <c r="AX331" s="169"/>
      <c r="AY331" s="75" t="str">
        <f t="shared" si="177"/>
        <v/>
      </c>
      <c r="AZ331" s="169"/>
      <c r="BA331" s="169"/>
      <c r="BB331" s="75" t="str">
        <f t="shared" si="178"/>
        <v/>
      </c>
      <c r="BC331" s="11"/>
      <c r="BH331" s="52"/>
      <c r="BI331" s="52"/>
      <c r="BJ331" s="52"/>
      <c r="BK331" s="52"/>
      <c r="BL331" s="52"/>
      <c r="BM331" s="52"/>
      <c r="BQ331" s="27"/>
      <c r="BR331" s="27"/>
      <c r="BS331" s="27"/>
      <c r="BT331" s="27"/>
      <c r="BU331" s="27"/>
      <c r="BV331" s="27"/>
      <c r="BW331" s="54"/>
      <c r="BX331" s="26"/>
      <c r="BY331" s="54"/>
      <c r="BZ331" s="26"/>
      <c r="CA331" s="26"/>
      <c r="CB331" s="26"/>
    </row>
    <row r="332" spans="1:80" ht="17.45" customHeight="1" thickBot="1">
      <c r="A332" s="86">
        <f t="shared" si="179"/>
        <v>46.7</v>
      </c>
      <c r="B332" s="180">
        <f t="shared" si="192"/>
        <v>46073</v>
      </c>
      <c r="C332" s="16"/>
      <c r="D332" s="17"/>
      <c r="E332" s="18"/>
      <c r="F332" s="17"/>
      <c r="G332" s="96">
        <f t="shared" ref="G332:H347" si="197">G331-E332-C332</f>
        <v>537</v>
      </c>
      <c r="H332" s="97">
        <f t="shared" si="197"/>
        <v>5568</v>
      </c>
      <c r="I332" s="98">
        <f t="shared" ref="I332:I395" si="198">IFERROR(C332/G331,0)</f>
        <v>0</v>
      </c>
      <c r="J332" s="99">
        <f t="shared" ref="J332:J395" si="199">IFERROR(E332/G331,0)</f>
        <v>0</v>
      </c>
      <c r="K332" s="99">
        <f t="shared" ref="K332:K395" si="200">IFERROR(D332/H331,0)</f>
        <v>0</v>
      </c>
      <c r="L332" s="99">
        <f t="shared" ref="L332:L395" si="201">IFERROR(F332/H331,0)</f>
        <v>0</v>
      </c>
      <c r="M332" s="99">
        <f t="shared" ref="M332:M395" ca="1" si="202">IF(ROW()=11,
   IF($B$4&gt;0,E332/$B$4,""),
   IF($B$4&gt;0,
      (OFFSET(M332,-1,0)*$B$4 + E332)/$B$4,
      "")
)</f>
        <v>0.26171428571428573</v>
      </c>
      <c r="N332" s="99">
        <f t="shared" ref="N332:N395" ca="1" si="203">IF(ROW()=11,
   IF($B$3&gt;0,F332/$B$3,""),
   IF($B$3&gt;0,
      (OFFSET(N332,-1,0)*$B$3 + F332)/$B$3,
      "")
)</f>
        <v>0.10080836899667146</v>
      </c>
      <c r="O332" s="99">
        <f t="shared" ref="O332:O395" si="204">$O$10</f>
        <v>5.0000000000000001E-4</v>
      </c>
      <c r="P332" s="19"/>
      <c r="Q332" s="16"/>
      <c r="R332" s="19"/>
      <c r="S332" s="89">
        <f t="shared" si="182"/>
        <v>0</v>
      </c>
      <c r="T332" s="75">
        <f t="shared" si="183"/>
        <v>0</v>
      </c>
      <c r="U332" s="100">
        <f t="shared" si="184"/>
        <v>0</v>
      </c>
      <c r="V332" s="101">
        <f t="shared" si="185"/>
        <v>0</v>
      </c>
      <c r="W332" s="16"/>
      <c r="X332" s="8"/>
      <c r="Y332" s="12"/>
      <c r="Z332" s="12"/>
      <c r="AA332" s="12"/>
      <c r="AB332" s="12"/>
      <c r="AC332" s="102">
        <f t="shared" si="193"/>
        <v>0</v>
      </c>
      <c r="AD332" s="97">
        <f t="shared" si="194"/>
        <v>0</v>
      </c>
      <c r="AE332" s="98">
        <f t="shared" si="187"/>
        <v>0</v>
      </c>
      <c r="AF332" s="103">
        <f t="shared" si="188"/>
        <v>0</v>
      </c>
      <c r="AG332" s="104">
        <f t="shared" si="189"/>
        <v>0</v>
      </c>
      <c r="AH332" s="104">
        <f t="shared" si="190"/>
        <v>0</v>
      </c>
      <c r="AI332" s="99">
        <f t="shared" si="191"/>
        <v>0</v>
      </c>
      <c r="AJ332" s="103">
        <f t="shared" si="195"/>
        <v>0</v>
      </c>
      <c r="AK332" s="99">
        <f t="shared" si="196"/>
        <v>0</v>
      </c>
      <c r="AL332" s="17"/>
      <c r="AM332" s="20"/>
      <c r="AN332" s="17"/>
      <c r="AO332" s="21"/>
      <c r="AP332" s="17"/>
      <c r="AQ332" s="17"/>
      <c r="AR332" s="17"/>
      <c r="AS332" s="97" t="str">
        <f t="shared" ref="AS332:AS395" si="205">IF(OR(AR332="",AP332=""),"", (AR332-AP332)/100*1000)</f>
        <v/>
      </c>
      <c r="AT332" s="97" t="str">
        <f t="shared" ref="AT332:AT395" ca="1" si="206">IF(OR(AP333="",OFFSET(AP333,-1,0)=""),"", (AP333-OFFSET(AP333,-1,0))/100*1000)</f>
        <v/>
      </c>
      <c r="AU332" s="97" t="str">
        <f t="shared" ref="AU332:AU395" si="207">IFERROR(IF(OR(AP332="",AR332="",K332="",L332=""),"", ((AR332-AP332)/100*1000)/(U332+V332)),0)</f>
        <v/>
      </c>
      <c r="AV332" s="97" t="str">
        <f t="shared" ref="AV332:AV395" ca="1" si="208">IF(OR(AP332="",AP333="",M332="",N332=""),"", ((AP333-AP332)/100*1000)/((G332+H332))*1000)</f>
        <v/>
      </c>
      <c r="AW332" s="167"/>
      <c r="AX332" s="167"/>
      <c r="AY332" s="97" t="str">
        <f t="shared" ref="AY332:AY395" si="209">IF(OR(AW332="",AX332=""),"",MOD(AX332-AW332,1)*24)</f>
        <v/>
      </c>
      <c r="AZ332" s="167"/>
      <c r="BA332" s="167"/>
      <c r="BB332" s="97" t="str">
        <f t="shared" ref="BB332:BB395" si="210">IF(OR(AZ332="",BA332=""),"",MOD(BA332-AZ332,1)*24)</f>
        <v/>
      </c>
      <c r="BC332" s="17"/>
      <c r="BH332" s="52"/>
      <c r="BI332" s="52"/>
      <c r="BJ332" s="52"/>
      <c r="BK332" s="52"/>
      <c r="BL332" s="52"/>
      <c r="BM332" s="52"/>
      <c r="BQ332" s="27"/>
      <c r="BR332" s="27"/>
      <c r="BS332" s="27"/>
      <c r="BT332" s="27"/>
      <c r="BU332" s="27"/>
      <c r="BV332" s="27"/>
      <c r="BW332" s="54"/>
      <c r="BX332" s="26"/>
      <c r="BY332" s="54"/>
      <c r="BZ332" s="26"/>
      <c r="CA332" s="26"/>
      <c r="CB332" s="26"/>
    </row>
    <row r="333" spans="1:80" ht="17.45" customHeight="1" thickTop="1">
      <c r="A333" s="71">
        <f>A326+1</f>
        <v>47.1</v>
      </c>
      <c r="B333" s="178">
        <f>B332+1</f>
        <v>46074</v>
      </c>
      <c r="C333" s="4"/>
      <c r="D333" s="5"/>
      <c r="E333" s="6"/>
      <c r="F333" s="5"/>
      <c r="G333" s="74">
        <f t="shared" si="197"/>
        <v>537</v>
      </c>
      <c r="H333" s="75">
        <f t="shared" si="197"/>
        <v>5568</v>
      </c>
      <c r="I333" s="76">
        <f t="shared" si="198"/>
        <v>0</v>
      </c>
      <c r="J333" s="77">
        <f t="shared" si="199"/>
        <v>0</v>
      </c>
      <c r="K333" s="77">
        <f t="shared" si="200"/>
        <v>0</v>
      </c>
      <c r="L333" s="77">
        <f t="shared" si="201"/>
        <v>0</v>
      </c>
      <c r="M333" s="78">
        <f t="shared" ca="1" si="202"/>
        <v>0.26171428571428573</v>
      </c>
      <c r="N333" s="78">
        <f t="shared" ca="1" si="203"/>
        <v>0.10080836899667146</v>
      </c>
      <c r="O333" s="78">
        <f t="shared" si="204"/>
        <v>5.0000000000000001E-4</v>
      </c>
      <c r="P333" s="13"/>
      <c r="Q333" s="8"/>
      <c r="R333" s="13"/>
      <c r="S333" s="79">
        <f t="shared" si="182"/>
        <v>0</v>
      </c>
      <c r="T333" s="80">
        <f t="shared" si="183"/>
        <v>0</v>
      </c>
      <c r="U333" s="90">
        <f t="shared" si="184"/>
        <v>0</v>
      </c>
      <c r="V333" s="82">
        <f t="shared" si="185"/>
        <v>0</v>
      </c>
      <c r="W333" s="4"/>
      <c r="X333" s="4"/>
      <c r="Y333" s="6"/>
      <c r="Z333" s="6"/>
      <c r="AA333" s="6"/>
      <c r="AB333" s="6"/>
      <c r="AC333" s="83">
        <f t="shared" si="193"/>
        <v>0</v>
      </c>
      <c r="AD333" s="80">
        <f t="shared" si="194"/>
        <v>0</v>
      </c>
      <c r="AE333" s="76">
        <f t="shared" si="187"/>
        <v>0</v>
      </c>
      <c r="AF333" s="84">
        <f t="shared" si="188"/>
        <v>0</v>
      </c>
      <c r="AG333" s="85">
        <f t="shared" si="189"/>
        <v>0</v>
      </c>
      <c r="AH333" s="85">
        <f t="shared" si="190"/>
        <v>0</v>
      </c>
      <c r="AI333" s="77">
        <f t="shared" si="191"/>
        <v>0</v>
      </c>
      <c r="AJ333" s="84">
        <f t="shared" si="195"/>
        <v>0</v>
      </c>
      <c r="AK333" s="77">
        <f t="shared" si="196"/>
        <v>0</v>
      </c>
      <c r="AL333" s="5"/>
      <c r="AM333" s="9"/>
      <c r="AN333" s="5"/>
      <c r="AO333" s="10"/>
      <c r="AP333" s="5"/>
      <c r="AQ333" s="5"/>
      <c r="AR333" s="5"/>
      <c r="AS333" s="80" t="str">
        <f t="shared" si="205"/>
        <v/>
      </c>
      <c r="AT333" s="80" t="str">
        <f t="shared" ca="1" si="206"/>
        <v/>
      </c>
      <c r="AU333" s="80" t="str">
        <f t="shared" si="207"/>
        <v/>
      </c>
      <c r="AV333" s="80" t="str">
        <f t="shared" ca="1" si="208"/>
        <v/>
      </c>
      <c r="AW333" s="165"/>
      <c r="AX333" s="165"/>
      <c r="AY333" s="80" t="str">
        <f t="shared" si="209"/>
        <v/>
      </c>
      <c r="AZ333" s="165"/>
      <c r="BA333" s="165"/>
      <c r="BB333" s="80" t="str">
        <f t="shared" si="210"/>
        <v/>
      </c>
      <c r="BC333" s="5"/>
      <c r="BH333" s="52"/>
      <c r="BI333" s="52"/>
      <c r="BJ333" s="52"/>
      <c r="BK333" s="52"/>
      <c r="BL333" s="52"/>
      <c r="BM333" s="52"/>
      <c r="BQ333" s="27"/>
      <c r="BR333" s="27"/>
      <c r="BS333" s="27"/>
      <c r="BT333" s="27"/>
      <c r="BU333" s="27"/>
      <c r="BV333" s="27"/>
      <c r="BW333" s="54"/>
      <c r="BX333" s="26"/>
      <c r="BY333" s="54"/>
      <c r="BZ333" s="26"/>
      <c r="CA333" s="26"/>
      <c r="CB333" s="26"/>
    </row>
    <row r="334" spans="1:80" ht="17.45" customHeight="1">
      <c r="A334" s="86">
        <f t="shared" si="179"/>
        <v>47.2</v>
      </c>
      <c r="B334" s="179">
        <f t="shared" si="192"/>
        <v>46075</v>
      </c>
      <c r="C334" s="8"/>
      <c r="D334" s="11"/>
      <c r="E334" s="12"/>
      <c r="F334" s="11"/>
      <c r="G334" s="74">
        <f t="shared" si="197"/>
        <v>537</v>
      </c>
      <c r="H334" s="75">
        <f t="shared" si="197"/>
        <v>5568</v>
      </c>
      <c r="I334" s="88">
        <f t="shared" si="198"/>
        <v>0</v>
      </c>
      <c r="J334" s="78">
        <f t="shared" si="199"/>
        <v>0</v>
      </c>
      <c r="K334" s="78">
        <f t="shared" si="200"/>
        <v>0</v>
      </c>
      <c r="L334" s="78">
        <f t="shared" si="201"/>
        <v>0</v>
      </c>
      <c r="M334" s="78">
        <f t="shared" ca="1" si="202"/>
        <v>0.26171428571428573</v>
      </c>
      <c r="N334" s="78">
        <f t="shared" ca="1" si="203"/>
        <v>0.10080836899667146</v>
      </c>
      <c r="O334" s="78">
        <f t="shared" si="204"/>
        <v>5.0000000000000001E-4</v>
      </c>
      <c r="P334" s="13"/>
      <c r="Q334" s="8"/>
      <c r="R334" s="13"/>
      <c r="S334" s="89">
        <f t="shared" si="182"/>
        <v>0</v>
      </c>
      <c r="T334" s="75">
        <f t="shared" si="183"/>
        <v>0</v>
      </c>
      <c r="U334" s="90">
        <f t="shared" si="184"/>
        <v>0</v>
      </c>
      <c r="V334" s="82">
        <f t="shared" si="185"/>
        <v>0</v>
      </c>
      <c r="W334" s="8"/>
      <c r="X334" s="8"/>
      <c r="Y334" s="12"/>
      <c r="Z334" s="12"/>
      <c r="AA334" s="12"/>
      <c r="AB334" s="12"/>
      <c r="AC334" s="91">
        <f t="shared" si="193"/>
        <v>0</v>
      </c>
      <c r="AD334" s="75">
        <f t="shared" si="194"/>
        <v>0</v>
      </c>
      <c r="AE334" s="88">
        <f t="shared" si="187"/>
        <v>0</v>
      </c>
      <c r="AF334" s="92">
        <f t="shared" si="188"/>
        <v>0</v>
      </c>
      <c r="AG334" s="93">
        <f t="shared" si="189"/>
        <v>0</v>
      </c>
      <c r="AH334" s="93">
        <f t="shared" si="190"/>
        <v>0</v>
      </c>
      <c r="AI334" s="78">
        <f t="shared" si="191"/>
        <v>0</v>
      </c>
      <c r="AJ334" s="92">
        <f t="shared" si="195"/>
        <v>0</v>
      </c>
      <c r="AK334" s="78">
        <f t="shared" si="196"/>
        <v>0</v>
      </c>
      <c r="AL334" s="11"/>
      <c r="AM334" s="14"/>
      <c r="AN334" s="11"/>
      <c r="AO334" s="15"/>
      <c r="AP334" s="11"/>
      <c r="AQ334" s="11"/>
      <c r="AR334" s="11"/>
      <c r="AS334" s="75" t="str">
        <f t="shared" si="205"/>
        <v/>
      </c>
      <c r="AT334" s="75" t="str">
        <f t="shared" ca="1" si="206"/>
        <v/>
      </c>
      <c r="AU334" s="75" t="str">
        <f t="shared" si="207"/>
        <v/>
      </c>
      <c r="AV334" s="75" t="str">
        <f t="shared" ca="1" si="208"/>
        <v/>
      </c>
      <c r="AW334" s="169"/>
      <c r="AX334" s="169"/>
      <c r="AY334" s="75" t="str">
        <f t="shared" si="209"/>
        <v/>
      </c>
      <c r="AZ334" s="169"/>
      <c r="BA334" s="169"/>
      <c r="BB334" s="75" t="str">
        <f t="shared" si="210"/>
        <v/>
      </c>
      <c r="BC334" s="11"/>
      <c r="BH334" s="52"/>
      <c r="BI334" s="52"/>
      <c r="BJ334" s="52"/>
      <c r="BK334" s="52"/>
      <c r="BL334" s="52"/>
      <c r="BM334" s="52"/>
      <c r="BQ334" s="27"/>
      <c r="BR334" s="27"/>
      <c r="BS334" s="27"/>
      <c r="BT334" s="27"/>
      <c r="BU334" s="27"/>
      <c r="BV334" s="27"/>
      <c r="BW334" s="54"/>
      <c r="BX334" s="26"/>
      <c r="BY334" s="54"/>
      <c r="BZ334" s="26"/>
      <c r="CA334" s="26"/>
      <c r="CB334" s="26"/>
    </row>
    <row r="335" spans="1:80" ht="17.45" customHeight="1">
      <c r="A335" s="94">
        <f t="shared" si="179"/>
        <v>47.3</v>
      </c>
      <c r="B335" s="179">
        <f t="shared" si="192"/>
        <v>46076</v>
      </c>
      <c r="C335" s="8"/>
      <c r="D335" s="11"/>
      <c r="E335" s="12"/>
      <c r="F335" s="11"/>
      <c r="G335" s="74">
        <f t="shared" si="197"/>
        <v>537</v>
      </c>
      <c r="H335" s="75">
        <f t="shared" si="197"/>
        <v>5568</v>
      </c>
      <c r="I335" s="88">
        <f t="shared" si="198"/>
        <v>0</v>
      </c>
      <c r="J335" s="78">
        <f t="shared" si="199"/>
        <v>0</v>
      </c>
      <c r="K335" s="78">
        <f t="shared" si="200"/>
        <v>0</v>
      </c>
      <c r="L335" s="78">
        <f t="shared" si="201"/>
        <v>0</v>
      </c>
      <c r="M335" s="78">
        <f t="shared" ca="1" si="202"/>
        <v>0.26171428571428573</v>
      </c>
      <c r="N335" s="78">
        <f t="shared" ca="1" si="203"/>
        <v>0.10080836899667146</v>
      </c>
      <c r="O335" s="78">
        <f t="shared" si="204"/>
        <v>5.0000000000000001E-4</v>
      </c>
      <c r="P335" s="13"/>
      <c r="Q335" s="8"/>
      <c r="R335" s="13"/>
      <c r="S335" s="89">
        <f t="shared" si="182"/>
        <v>0</v>
      </c>
      <c r="T335" s="75">
        <f t="shared" si="183"/>
        <v>0</v>
      </c>
      <c r="U335" s="90">
        <f t="shared" si="184"/>
        <v>0</v>
      </c>
      <c r="V335" s="82">
        <f t="shared" si="185"/>
        <v>0</v>
      </c>
      <c r="W335" s="8"/>
      <c r="X335" s="8"/>
      <c r="Y335" s="12"/>
      <c r="Z335" s="12"/>
      <c r="AA335" s="12"/>
      <c r="AB335" s="12"/>
      <c r="AC335" s="91">
        <f t="shared" si="193"/>
        <v>0</v>
      </c>
      <c r="AD335" s="75">
        <f t="shared" si="194"/>
        <v>0</v>
      </c>
      <c r="AE335" s="88">
        <f t="shared" si="187"/>
        <v>0</v>
      </c>
      <c r="AF335" s="92">
        <f t="shared" si="188"/>
        <v>0</v>
      </c>
      <c r="AG335" s="93">
        <f t="shared" si="189"/>
        <v>0</v>
      </c>
      <c r="AH335" s="93">
        <f t="shared" si="190"/>
        <v>0</v>
      </c>
      <c r="AI335" s="78">
        <f t="shared" si="191"/>
        <v>0</v>
      </c>
      <c r="AJ335" s="92">
        <f t="shared" si="195"/>
        <v>0</v>
      </c>
      <c r="AK335" s="78">
        <f t="shared" si="196"/>
        <v>0</v>
      </c>
      <c r="AL335" s="11"/>
      <c r="AM335" s="14"/>
      <c r="AN335" s="11"/>
      <c r="AO335" s="15"/>
      <c r="AP335" s="11"/>
      <c r="AQ335" s="11"/>
      <c r="AR335" s="11"/>
      <c r="AS335" s="75" t="str">
        <f t="shared" si="205"/>
        <v/>
      </c>
      <c r="AT335" s="75" t="str">
        <f t="shared" ca="1" si="206"/>
        <v/>
      </c>
      <c r="AU335" s="75" t="str">
        <f t="shared" si="207"/>
        <v/>
      </c>
      <c r="AV335" s="75" t="str">
        <f t="shared" ca="1" si="208"/>
        <v/>
      </c>
      <c r="AW335" s="169"/>
      <c r="AX335" s="169"/>
      <c r="AY335" s="75" t="str">
        <f t="shared" si="209"/>
        <v/>
      </c>
      <c r="AZ335" s="169"/>
      <c r="BA335" s="169"/>
      <c r="BB335" s="75" t="str">
        <f t="shared" si="210"/>
        <v/>
      </c>
      <c r="BC335" s="11"/>
      <c r="BH335" s="52"/>
      <c r="BI335" s="52"/>
      <c r="BJ335" s="52"/>
      <c r="BK335" s="52"/>
      <c r="BL335" s="52"/>
      <c r="BM335" s="52"/>
      <c r="BQ335" s="27"/>
      <c r="BR335" s="27"/>
      <c r="BS335" s="27"/>
      <c r="BT335" s="27"/>
      <c r="BU335" s="27"/>
      <c r="BV335" s="27"/>
      <c r="BW335" s="54"/>
      <c r="BX335" s="26"/>
      <c r="BY335" s="54"/>
      <c r="BZ335" s="26"/>
      <c r="CA335" s="26"/>
      <c r="CB335" s="26"/>
    </row>
    <row r="336" spans="1:80" ht="17.45" customHeight="1">
      <c r="A336" s="86">
        <f t="shared" si="179"/>
        <v>47.4</v>
      </c>
      <c r="B336" s="179">
        <f t="shared" si="192"/>
        <v>46077</v>
      </c>
      <c r="C336" s="8"/>
      <c r="D336" s="11"/>
      <c r="E336" s="12"/>
      <c r="F336" s="11"/>
      <c r="G336" s="74">
        <f t="shared" si="197"/>
        <v>537</v>
      </c>
      <c r="H336" s="75">
        <f t="shared" si="197"/>
        <v>5568</v>
      </c>
      <c r="I336" s="88">
        <f t="shared" si="198"/>
        <v>0</v>
      </c>
      <c r="J336" s="78">
        <f t="shared" si="199"/>
        <v>0</v>
      </c>
      <c r="K336" s="78">
        <f t="shared" si="200"/>
        <v>0</v>
      </c>
      <c r="L336" s="78">
        <f t="shared" si="201"/>
        <v>0</v>
      </c>
      <c r="M336" s="78">
        <f t="shared" ca="1" si="202"/>
        <v>0.26171428571428573</v>
      </c>
      <c r="N336" s="78">
        <f t="shared" ca="1" si="203"/>
        <v>0.10080836899667146</v>
      </c>
      <c r="O336" s="78">
        <f t="shared" si="204"/>
        <v>5.0000000000000001E-4</v>
      </c>
      <c r="P336" s="13"/>
      <c r="Q336" s="8"/>
      <c r="R336" s="13"/>
      <c r="S336" s="89">
        <f t="shared" si="182"/>
        <v>0</v>
      </c>
      <c r="T336" s="75">
        <f t="shared" si="183"/>
        <v>0</v>
      </c>
      <c r="U336" s="90">
        <f t="shared" si="184"/>
        <v>0</v>
      </c>
      <c r="V336" s="82">
        <f t="shared" si="185"/>
        <v>0</v>
      </c>
      <c r="W336" s="8"/>
      <c r="X336" s="8"/>
      <c r="Y336" s="12"/>
      <c r="Z336" s="12"/>
      <c r="AA336" s="12"/>
      <c r="AB336" s="12"/>
      <c r="AC336" s="91">
        <f t="shared" si="193"/>
        <v>0</v>
      </c>
      <c r="AD336" s="75">
        <f t="shared" si="194"/>
        <v>0</v>
      </c>
      <c r="AE336" s="88">
        <f t="shared" si="187"/>
        <v>0</v>
      </c>
      <c r="AF336" s="92">
        <f t="shared" si="188"/>
        <v>0</v>
      </c>
      <c r="AG336" s="93">
        <f t="shared" si="189"/>
        <v>0</v>
      </c>
      <c r="AH336" s="93">
        <f t="shared" si="190"/>
        <v>0</v>
      </c>
      <c r="AI336" s="78">
        <f t="shared" si="191"/>
        <v>0</v>
      </c>
      <c r="AJ336" s="92">
        <f t="shared" si="195"/>
        <v>0</v>
      </c>
      <c r="AK336" s="78">
        <f t="shared" si="196"/>
        <v>0</v>
      </c>
      <c r="AL336" s="11"/>
      <c r="AM336" s="14"/>
      <c r="AN336" s="11"/>
      <c r="AO336" s="15"/>
      <c r="AP336" s="11"/>
      <c r="AQ336" s="11"/>
      <c r="AR336" s="11"/>
      <c r="AS336" s="75" t="str">
        <f t="shared" si="205"/>
        <v/>
      </c>
      <c r="AT336" s="75" t="str">
        <f t="shared" ca="1" si="206"/>
        <v/>
      </c>
      <c r="AU336" s="75" t="str">
        <f t="shared" si="207"/>
        <v/>
      </c>
      <c r="AV336" s="75" t="str">
        <f t="shared" ca="1" si="208"/>
        <v/>
      </c>
      <c r="AW336" s="169"/>
      <c r="AX336" s="169"/>
      <c r="AY336" s="75" t="str">
        <f t="shared" si="209"/>
        <v/>
      </c>
      <c r="AZ336" s="169"/>
      <c r="BA336" s="169"/>
      <c r="BB336" s="75" t="str">
        <f t="shared" si="210"/>
        <v/>
      </c>
      <c r="BC336" s="11"/>
      <c r="BH336" s="52"/>
      <c r="BI336" s="52"/>
      <c r="BJ336" s="52"/>
      <c r="BK336" s="52"/>
      <c r="BL336" s="52"/>
      <c r="BM336" s="52"/>
      <c r="BQ336" s="27"/>
      <c r="BR336" s="27"/>
      <c r="BS336" s="27"/>
      <c r="BT336" s="27"/>
      <c r="BU336" s="27"/>
      <c r="BV336" s="27"/>
      <c r="BW336" s="54"/>
      <c r="BX336" s="26"/>
      <c r="BY336" s="54"/>
      <c r="BZ336" s="26"/>
      <c r="CA336" s="26"/>
      <c r="CB336" s="26"/>
    </row>
    <row r="337" spans="1:80" ht="17.45" customHeight="1">
      <c r="A337" s="94">
        <f t="shared" si="179"/>
        <v>47.5</v>
      </c>
      <c r="B337" s="179">
        <f t="shared" si="192"/>
        <v>46078</v>
      </c>
      <c r="C337" s="8"/>
      <c r="D337" s="11"/>
      <c r="E337" s="12"/>
      <c r="F337" s="11"/>
      <c r="G337" s="74">
        <f t="shared" si="197"/>
        <v>537</v>
      </c>
      <c r="H337" s="75">
        <f t="shared" si="197"/>
        <v>5568</v>
      </c>
      <c r="I337" s="88">
        <f t="shared" si="198"/>
        <v>0</v>
      </c>
      <c r="J337" s="78">
        <f t="shared" si="199"/>
        <v>0</v>
      </c>
      <c r="K337" s="78">
        <f t="shared" si="200"/>
        <v>0</v>
      </c>
      <c r="L337" s="78">
        <f t="shared" si="201"/>
        <v>0</v>
      </c>
      <c r="M337" s="78">
        <f t="shared" ca="1" si="202"/>
        <v>0.26171428571428573</v>
      </c>
      <c r="N337" s="78">
        <f t="shared" ca="1" si="203"/>
        <v>0.10080836899667146</v>
      </c>
      <c r="O337" s="78">
        <f t="shared" si="204"/>
        <v>5.0000000000000001E-4</v>
      </c>
      <c r="P337" s="13"/>
      <c r="Q337" s="8"/>
      <c r="R337" s="13"/>
      <c r="S337" s="89">
        <f t="shared" si="182"/>
        <v>0</v>
      </c>
      <c r="T337" s="75">
        <f t="shared" si="183"/>
        <v>0</v>
      </c>
      <c r="U337" s="90">
        <f t="shared" si="184"/>
        <v>0</v>
      </c>
      <c r="V337" s="82">
        <f t="shared" si="185"/>
        <v>0</v>
      </c>
      <c r="W337" s="8"/>
      <c r="X337" s="8"/>
      <c r="Y337" s="12"/>
      <c r="Z337" s="12"/>
      <c r="AA337" s="12"/>
      <c r="AB337" s="12"/>
      <c r="AC337" s="91">
        <f t="shared" si="193"/>
        <v>0</v>
      </c>
      <c r="AD337" s="75">
        <f t="shared" si="194"/>
        <v>0</v>
      </c>
      <c r="AE337" s="88">
        <f t="shared" si="187"/>
        <v>0</v>
      </c>
      <c r="AF337" s="92">
        <f t="shared" si="188"/>
        <v>0</v>
      </c>
      <c r="AG337" s="93">
        <f t="shared" si="189"/>
        <v>0</v>
      </c>
      <c r="AH337" s="93">
        <f t="shared" si="190"/>
        <v>0</v>
      </c>
      <c r="AI337" s="78">
        <f t="shared" si="191"/>
        <v>0</v>
      </c>
      <c r="AJ337" s="92">
        <f t="shared" si="195"/>
        <v>0</v>
      </c>
      <c r="AK337" s="78">
        <f t="shared" si="196"/>
        <v>0</v>
      </c>
      <c r="AL337" s="11"/>
      <c r="AM337" s="14"/>
      <c r="AN337" s="11"/>
      <c r="AO337" s="15"/>
      <c r="AP337" s="11"/>
      <c r="AQ337" s="11"/>
      <c r="AR337" s="11"/>
      <c r="AS337" s="75" t="str">
        <f t="shared" si="205"/>
        <v/>
      </c>
      <c r="AT337" s="75" t="str">
        <f t="shared" ca="1" si="206"/>
        <v/>
      </c>
      <c r="AU337" s="75" t="str">
        <f t="shared" si="207"/>
        <v/>
      </c>
      <c r="AV337" s="75" t="str">
        <f t="shared" ca="1" si="208"/>
        <v/>
      </c>
      <c r="AW337" s="169"/>
      <c r="AX337" s="169"/>
      <c r="AY337" s="75" t="str">
        <f t="shared" si="209"/>
        <v/>
      </c>
      <c r="AZ337" s="169"/>
      <c r="BA337" s="169"/>
      <c r="BB337" s="75" t="str">
        <f t="shared" si="210"/>
        <v/>
      </c>
      <c r="BC337" s="11"/>
      <c r="BH337" s="52"/>
      <c r="BI337" s="52"/>
      <c r="BJ337" s="52"/>
      <c r="BK337" s="52"/>
      <c r="BL337" s="52"/>
      <c r="BM337" s="52"/>
      <c r="BQ337" s="27"/>
      <c r="BR337" s="27"/>
      <c r="BS337" s="27"/>
      <c r="BT337" s="27"/>
      <c r="BU337" s="27"/>
      <c r="BV337" s="27"/>
      <c r="BW337" s="54"/>
      <c r="BX337" s="26"/>
      <c r="BY337" s="54"/>
      <c r="BZ337" s="26"/>
      <c r="CA337" s="26"/>
      <c r="CB337" s="26"/>
    </row>
    <row r="338" spans="1:80" ht="17.45" customHeight="1">
      <c r="A338" s="86">
        <f t="shared" ref="A338:A401" si="211">A331+1</f>
        <v>47.6</v>
      </c>
      <c r="B338" s="179">
        <f t="shared" si="192"/>
        <v>46079</v>
      </c>
      <c r="C338" s="8"/>
      <c r="D338" s="11"/>
      <c r="E338" s="12"/>
      <c r="F338" s="11"/>
      <c r="G338" s="74">
        <f t="shared" si="197"/>
        <v>537</v>
      </c>
      <c r="H338" s="75">
        <f t="shared" si="197"/>
        <v>5568</v>
      </c>
      <c r="I338" s="88">
        <f t="shared" si="198"/>
        <v>0</v>
      </c>
      <c r="J338" s="78">
        <f t="shared" si="199"/>
        <v>0</v>
      </c>
      <c r="K338" s="78">
        <f t="shared" si="200"/>
        <v>0</v>
      </c>
      <c r="L338" s="78">
        <f t="shared" si="201"/>
        <v>0</v>
      </c>
      <c r="M338" s="78">
        <f t="shared" ca="1" si="202"/>
        <v>0.26171428571428573</v>
      </c>
      <c r="N338" s="78">
        <f t="shared" ca="1" si="203"/>
        <v>0.10080836899667146</v>
      </c>
      <c r="O338" s="78">
        <f t="shared" si="204"/>
        <v>5.0000000000000001E-4</v>
      </c>
      <c r="P338" s="13"/>
      <c r="Q338" s="8"/>
      <c r="R338" s="13"/>
      <c r="S338" s="89">
        <f t="shared" si="182"/>
        <v>0</v>
      </c>
      <c r="T338" s="75">
        <f t="shared" si="183"/>
        <v>0</v>
      </c>
      <c r="U338" s="90">
        <f t="shared" si="184"/>
        <v>0</v>
      </c>
      <c r="V338" s="82">
        <f t="shared" si="185"/>
        <v>0</v>
      </c>
      <c r="W338" s="8"/>
      <c r="X338" s="8"/>
      <c r="Y338" s="12"/>
      <c r="Z338" s="12"/>
      <c r="AA338" s="12"/>
      <c r="AB338" s="12"/>
      <c r="AC338" s="91">
        <f t="shared" si="193"/>
        <v>0</v>
      </c>
      <c r="AD338" s="75">
        <f t="shared" si="194"/>
        <v>0</v>
      </c>
      <c r="AE338" s="88">
        <f t="shared" si="187"/>
        <v>0</v>
      </c>
      <c r="AF338" s="92">
        <f t="shared" si="188"/>
        <v>0</v>
      </c>
      <c r="AG338" s="93">
        <f t="shared" si="189"/>
        <v>0</v>
      </c>
      <c r="AH338" s="93">
        <f t="shared" si="190"/>
        <v>0</v>
      </c>
      <c r="AI338" s="78">
        <f t="shared" si="191"/>
        <v>0</v>
      </c>
      <c r="AJ338" s="92">
        <f t="shared" si="195"/>
        <v>0</v>
      </c>
      <c r="AK338" s="78">
        <f t="shared" si="196"/>
        <v>0</v>
      </c>
      <c r="AL338" s="11"/>
      <c r="AM338" s="14"/>
      <c r="AN338" s="11"/>
      <c r="AO338" s="15"/>
      <c r="AP338" s="11"/>
      <c r="AQ338" s="11"/>
      <c r="AR338" s="11"/>
      <c r="AS338" s="75" t="str">
        <f t="shared" si="205"/>
        <v/>
      </c>
      <c r="AT338" s="75" t="str">
        <f t="shared" ca="1" si="206"/>
        <v/>
      </c>
      <c r="AU338" s="75" t="str">
        <f t="shared" si="207"/>
        <v/>
      </c>
      <c r="AV338" s="75" t="str">
        <f t="shared" ca="1" si="208"/>
        <v/>
      </c>
      <c r="AW338" s="169"/>
      <c r="AX338" s="169"/>
      <c r="AY338" s="75" t="str">
        <f t="shared" si="209"/>
        <v/>
      </c>
      <c r="AZ338" s="169"/>
      <c r="BA338" s="169"/>
      <c r="BB338" s="75" t="str">
        <f t="shared" si="210"/>
        <v/>
      </c>
      <c r="BC338" s="11"/>
      <c r="BH338" s="52"/>
      <c r="BI338" s="52"/>
      <c r="BJ338" s="52"/>
      <c r="BK338" s="52"/>
      <c r="BL338" s="52"/>
      <c r="BM338" s="52"/>
      <c r="BQ338" s="27"/>
      <c r="BR338" s="27"/>
      <c r="BS338" s="27"/>
      <c r="BT338" s="27"/>
      <c r="BU338" s="27"/>
      <c r="BV338" s="27"/>
      <c r="BW338" s="54"/>
      <c r="BX338" s="26"/>
      <c r="BY338" s="54"/>
      <c r="BZ338" s="26"/>
      <c r="CA338" s="26"/>
      <c r="CB338" s="26"/>
    </row>
    <row r="339" spans="1:80" ht="17.45" customHeight="1" thickBot="1">
      <c r="A339" s="94">
        <f t="shared" si="211"/>
        <v>47.7</v>
      </c>
      <c r="B339" s="180">
        <f t="shared" si="192"/>
        <v>46080</v>
      </c>
      <c r="C339" s="16"/>
      <c r="D339" s="17"/>
      <c r="E339" s="18"/>
      <c r="F339" s="17"/>
      <c r="G339" s="96">
        <f t="shared" si="197"/>
        <v>537</v>
      </c>
      <c r="H339" s="97">
        <f t="shared" si="197"/>
        <v>5568</v>
      </c>
      <c r="I339" s="98">
        <f t="shared" si="198"/>
        <v>0</v>
      </c>
      <c r="J339" s="99">
        <f t="shared" si="199"/>
        <v>0</v>
      </c>
      <c r="K339" s="99">
        <f t="shared" si="200"/>
        <v>0</v>
      </c>
      <c r="L339" s="99">
        <f t="shared" si="201"/>
        <v>0</v>
      </c>
      <c r="M339" s="99">
        <f t="shared" ca="1" si="202"/>
        <v>0.26171428571428573</v>
      </c>
      <c r="N339" s="99">
        <f t="shared" ca="1" si="203"/>
        <v>0.10080836899667146</v>
      </c>
      <c r="O339" s="99">
        <f t="shared" si="204"/>
        <v>5.0000000000000001E-4</v>
      </c>
      <c r="P339" s="19"/>
      <c r="Q339" s="16"/>
      <c r="R339" s="19"/>
      <c r="S339" s="89">
        <f t="shared" si="182"/>
        <v>0</v>
      </c>
      <c r="T339" s="75">
        <f t="shared" si="183"/>
        <v>0</v>
      </c>
      <c r="U339" s="100">
        <f t="shared" si="184"/>
        <v>0</v>
      </c>
      <c r="V339" s="101">
        <f t="shared" si="185"/>
        <v>0</v>
      </c>
      <c r="W339" s="16"/>
      <c r="X339" s="8"/>
      <c r="Y339" s="12"/>
      <c r="Z339" s="12"/>
      <c r="AA339" s="12"/>
      <c r="AB339" s="12"/>
      <c r="AC339" s="102">
        <f t="shared" si="193"/>
        <v>0</v>
      </c>
      <c r="AD339" s="97">
        <f t="shared" si="194"/>
        <v>0</v>
      </c>
      <c r="AE339" s="98">
        <f t="shared" si="187"/>
        <v>0</v>
      </c>
      <c r="AF339" s="103">
        <f t="shared" si="188"/>
        <v>0</v>
      </c>
      <c r="AG339" s="104">
        <f t="shared" si="189"/>
        <v>0</v>
      </c>
      <c r="AH339" s="104">
        <f t="shared" si="190"/>
        <v>0</v>
      </c>
      <c r="AI339" s="99">
        <f t="shared" si="191"/>
        <v>0</v>
      </c>
      <c r="AJ339" s="103">
        <f t="shared" si="195"/>
        <v>0</v>
      </c>
      <c r="AK339" s="99">
        <f t="shared" si="196"/>
        <v>0</v>
      </c>
      <c r="AL339" s="17"/>
      <c r="AM339" s="20"/>
      <c r="AN339" s="17"/>
      <c r="AO339" s="21"/>
      <c r="AP339" s="17"/>
      <c r="AQ339" s="17"/>
      <c r="AR339" s="17"/>
      <c r="AS339" s="97" t="str">
        <f t="shared" si="205"/>
        <v/>
      </c>
      <c r="AT339" s="97" t="str">
        <f t="shared" ca="1" si="206"/>
        <v/>
      </c>
      <c r="AU339" s="97" t="str">
        <f t="shared" si="207"/>
        <v/>
      </c>
      <c r="AV339" s="97" t="str">
        <f t="shared" ca="1" si="208"/>
        <v/>
      </c>
      <c r="AW339" s="167"/>
      <c r="AX339" s="167"/>
      <c r="AY339" s="97" t="str">
        <f t="shared" si="209"/>
        <v/>
      </c>
      <c r="AZ339" s="167"/>
      <c r="BA339" s="167"/>
      <c r="BB339" s="97" t="str">
        <f t="shared" si="210"/>
        <v/>
      </c>
      <c r="BC339" s="17"/>
      <c r="BH339" s="52"/>
      <c r="BI339" s="52"/>
      <c r="BJ339" s="52"/>
      <c r="BK339" s="52"/>
      <c r="BL339" s="52"/>
      <c r="BM339" s="52"/>
      <c r="BQ339" s="27"/>
      <c r="BR339" s="27"/>
      <c r="BS339" s="27"/>
      <c r="BT339" s="27"/>
      <c r="BU339" s="27"/>
      <c r="BV339" s="27"/>
      <c r="BW339" s="54"/>
      <c r="BX339" s="26"/>
      <c r="BY339" s="54"/>
      <c r="BZ339" s="26"/>
      <c r="CA339" s="26"/>
      <c r="CB339" s="26"/>
    </row>
    <row r="340" spans="1:80" ht="17.45" customHeight="1" thickTop="1">
      <c r="A340" s="105">
        <f>A333+1</f>
        <v>48.1</v>
      </c>
      <c r="B340" s="178">
        <f>B339+1</f>
        <v>46081</v>
      </c>
      <c r="C340" s="4"/>
      <c r="D340" s="5"/>
      <c r="E340" s="6"/>
      <c r="F340" s="5"/>
      <c r="G340" s="74">
        <f t="shared" si="197"/>
        <v>537</v>
      </c>
      <c r="H340" s="75">
        <f t="shared" si="197"/>
        <v>5568</v>
      </c>
      <c r="I340" s="76">
        <f t="shared" si="198"/>
        <v>0</v>
      </c>
      <c r="J340" s="77">
        <f t="shared" si="199"/>
        <v>0</v>
      </c>
      <c r="K340" s="77">
        <f t="shared" si="200"/>
        <v>0</v>
      </c>
      <c r="L340" s="77">
        <f t="shared" si="201"/>
        <v>0</v>
      </c>
      <c r="M340" s="78">
        <f t="shared" ca="1" si="202"/>
        <v>0.26171428571428573</v>
      </c>
      <c r="N340" s="78">
        <f t="shared" ca="1" si="203"/>
        <v>0.10080836899667146</v>
      </c>
      <c r="O340" s="78">
        <f t="shared" si="204"/>
        <v>5.0000000000000001E-4</v>
      </c>
      <c r="P340" s="13"/>
      <c r="Q340" s="8"/>
      <c r="R340" s="13"/>
      <c r="S340" s="79">
        <f t="shared" si="182"/>
        <v>0</v>
      </c>
      <c r="T340" s="80">
        <f t="shared" si="183"/>
        <v>0</v>
      </c>
      <c r="U340" s="90">
        <f t="shared" si="184"/>
        <v>0</v>
      </c>
      <c r="V340" s="82">
        <f t="shared" si="185"/>
        <v>0</v>
      </c>
      <c r="W340" s="4"/>
      <c r="X340" s="4"/>
      <c r="Y340" s="6"/>
      <c r="Z340" s="6"/>
      <c r="AA340" s="6"/>
      <c r="AB340" s="6"/>
      <c r="AC340" s="83">
        <f t="shared" si="193"/>
        <v>0</v>
      </c>
      <c r="AD340" s="80">
        <f t="shared" si="194"/>
        <v>0</v>
      </c>
      <c r="AE340" s="76">
        <f t="shared" si="187"/>
        <v>0</v>
      </c>
      <c r="AF340" s="84">
        <f t="shared" si="188"/>
        <v>0</v>
      </c>
      <c r="AG340" s="85">
        <f t="shared" si="189"/>
        <v>0</v>
      </c>
      <c r="AH340" s="85">
        <f t="shared" si="190"/>
        <v>0</v>
      </c>
      <c r="AI340" s="77">
        <f t="shared" si="191"/>
        <v>0</v>
      </c>
      <c r="AJ340" s="84">
        <f t="shared" si="195"/>
        <v>0</v>
      </c>
      <c r="AK340" s="77">
        <f t="shared" si="196"/>
        <v>0</v>
      </c>
      <c r="AL340" s="5"/>
      <c r="AM340" s="9"/>
      <c r="AN340" s="5"/>
      <c r="AO340" s="10"/>
      <c r="AP340" s="5"/>
      <c r="AQ340" s="5"/>
      <c r="AR340" s="5"/>
      <c r="AS340" s="80" t="str">
        <f t="shared" si="205"/>
        <v/>
      </c>
      <c r="AT340" s="80" t="str">
        <f t="shared" ca="1" si="206"/>
        <v/>
      </c>
      <c r="AU340" s="80" t="str">
        <f t="shared" si="207"/>
        <v/>
      </c>
      <c r="AV340" s="80" t="str">
        <f t="shared" ca="1" si="208"/>
        <v/>
      </c>
      <c r="AW340" s="165"/>
      <c r="AX340" s="165"/>
      <c r="AY340" s="80" t="str">
        <f t="shared" si="209"/>
        <v/>
      </c>
      <c r="AZ340" s="165"/>
      <c r="BA340" s="165"/>
      <c r="BB340" s="80" t="str">
        <f t="shared" si="210"/>
        <v/>
      </c>
      <c r="BC340" s="5"/>
      <c r="BH340" s="52"/>
      <c r="BI340" s="52"/>
      <c r="BJ340" s="52"/>
      <c r="BK340" s="52"/>
      <c r="BL340" s="52"/>
      <c r="BM340" s="52"/>
      <c r="BQ340" s="27"/>
      <c r="BR340" s="27"/>
      <c r="BS340" s="27"/>
      <c r="BT340" s="27"/>
      <c r="BU340" s="27"/>
      <c r="BV340" s="27"/>
      <c r="BW340" s="54"/>
      <c r="BX340" s="26"/>
      <c r="BY340" s="54"/>
      <c r="BZ340" s="26"/>
      <c r="CA340" s="26"/>
      <c r="CB340" s="26"/>
    </row>
    <row r="341" spans="1:80" ht="17.45" customHeight="1">
      <c r="A341" s="94">
        <f t="shared" si="211"/>
        <v>48.2</v>
      </c>
      <c r="B341" s="179">
        <f t="shared" si="192"/>
        <v>46082</v>
      </c>
      <c r="C341" s="8"/>
      <c r="D341" s="11"/>
      <c r="E341" s="12"/>
      <c r="F341" s="11"/>
      <c r="G341" s="74">
        <f t="shared" si="197"/>
        <v>537</v>
      </c>
      <c r="H341" s="75">
        <f t="shared" si="197"/>
        <v>5568</v>
      </c>
      <c r="I341" s="88">
        <f t="shared" si="198"/>
        <v>0</v>
      </c>
      <c r="J341" s="78">
        <f t="shared" si="199"/>
        <v>0</v>
      </c>
      <c r="K341" s="78">
        <f t="shared" si="200"/>
        <v>0</v>
      </c>
      <c r="L341" s="78">
        <f t="shared" si="201"/>
        <v>0</v>
      </c>
      <c r="M341" s="78">
        <f t="shared" ca="1" si="202"/>
        <v>0.26171428571428573</v>
      </c>
      <c r="N341" s="78">
        <f t="shared" ca="1" si="203"/>
        <v>0.10080836899667146</v>
      </c>
      <c r="O341" s="78">
        <f t="shared" si="204"/>
        <v>5.0000000000000001E-4</v>
      </c>
      <c r="P341" s="13"/>
      <c r="Q341" s="8"/>
      <c r="R341" s="13"/>
      <c r="S341" s="89">
        <f t="shared" si="182"/>
        <v>0</v>
      </c>
      <c r="T341" s="75">
        <f t="shared" si="183"/>
        <v>0</v>
      </c>
      <c r="U341" s="90">
        <f t="shared" si="184"/>
        <v>0</v>
      </c>
      <c r="V341" s="82">
        <f t="shared" si="185"/>
        <v>0</v>
      </c>
      <c r="W341" s="8"/>
      <c r="X341" s="8"/>
      <c r="Y341" s="12"/>
      <c r="Z341" s="12"/>
      <c r="AA341" s="12"/>
      <c r="AB341" s="12"/>
      <c r="AC341" s="91">
        <f t="shared" si="193"/>
        <v>0</v>
      </c>
      <c r="AD341" s="75">
        <f t="shared" si="194"/>
        <v>0</v>
      </c>
      <c r="AE341" s="88">
        <f t="shared" si="187"/>
        <v>0</v>
      </c>
      <c r="AF341" s="92">
        <f t="shared" si="188"/>
        <v>0</v>
      </c>
      <c r="AG341" s="93">
        <f t="shared" si="189"/>
        <v>0</v>
      </c>
      <c r="AH341" s="93">
        <f t="shared" si="190"/>
        <v>0</v>
      </c>
      <c r="AI341" s="78">
        <f t="shared" si="191"/>
        <v>0</v>
      </c>
      <c r="AJ341" s="92">
        <f t="shared" si="195"/>
        <v>0</v>
      </c>
      <c r="AK341" s="78">
        <f t="shared" si="196"/>
        <v>0</v>
      </c>
      <c r="AL341" s="11"/>
      <c r="AM341" s="14"/>
      <c r="AN341" s="11"/>
      <c r="AO341" s="15"/>
      <c r="AP341" s="11"/>
      <c r="AQ341" s="11"/>
      <c r="AR341" s="11"/>
      <c r="AS341" s="75" t="str">
        <f t="shared" si="205"/>
        <v/>
      </c>
      <c r="AT341" s="75" t="str">
        <f t="shared" ca="1" si="206"/>
        <v/>
      </c>
      <c r="AU341" s="75" t="str">
        <f t="shared" si="207"/>
        <v/>
      </c>
      <c r="AV341" s="75" t="str">
        <f t="shared" ca="1" si="208"/>
        <v/>
      </c>
      <c r="AW341" s="169"/>
      <c r="AX341" s="169"/>
      <c r="AY341" s="75" t="str">
        <f t="shared" si="209"/>
        <v/>
      </c>
      <c r="AZ341" s="169"/>
      <c r="BA341" s="169"/>
      <c r="BB341" s="75" t="str">
        <f t="shared" si="210"/>
        <v/>
      </c>
      <c r="BC341" s="11"/>
      <c r="BH341" s="52"/>
      <c r="BI341" s="52"/>
      <c r="BJ341" s="52"/>
      <c r="BK341" s="52"/>
      <c r="BL341" s="52"/>
      <c r="BM341" s="52"/>
      <c r="BQ341" s="27"/>
      <c r="BR341" s="27"/>
      <c r="BS341" s="27"/>
      <c r="BT341" s="27"/>
      <c r="BU341" s="27"/>
      <c r="BV341" s="27"/>
      <c r="BW341" s="54"/>
      <c r="BX341" s="26"/>
      <c r="BY341" s="54"/>
      <c r="BZ341" s="26"/>
      <c r="CA341" s="26"/>
      <c r="CB341" s="26"/>
    </row>
    <row r="342" spans="1:80" ht="17.45" customHeight="1">
      <c r="A342" s="86">
        <f t="shared" si="211"/>
        <v>48.3</v>
      </c>
      <c r="B342" s="179">
        <f t="shared" si="192"/>
        <v>46083</v>
      </c>
      <c r="C342" s="8"/>
      <c r="D342" s="11"/>
      <c r="E342" s="12"/>
      <c r="F342" s="11"/>
      <c r="G342" s="74">
        <f t="shared" si="197"/>
        <v>537</v>
      </c>
      <c r="H342" s="75">
        <f t="shared" si="197"/>
        <v>5568</v>
      </c>
      <c r="I342" s="88">
        <f t="shared" si="198"/>
        <v>0</v>
      </c>
      <c r="J342" s="78">
        <f t="shared" si="199"/>
        <v>0</v>
      </c>
      <c r="K342" s="78">
        <f t="shared" si="200"/>
        <v>0</v>
      </c>
      <c r="L342" s="78">
        <f t="shared" si="201"/>
        <v>0</v>
      </c>
      <c r="M342" s="78">
        <f t="shared" ca="1" si="202"/>
        <v>0.26171428571428573</v>
      </c>
      <c r="N342" s="78">
        <f t="shared" ca="1" si="203"/>
        <v>0.10080836899667146</v>
      </c>
      <c r="O342" s="78">
        <f t="shared" si="204"/>
        <v>5.0000000000000001E-4</v>
      </c>
      <c r="P342" s="13"/>
      <c r="Q342" s="8"/>
      <c r="R342" s="13"/>
      <c r="S342" s="89">
        <f t="shared" si="182"/>
        <v>0</v>
      </c>
      <c r="T342" s="75">
        <f t="shared" si="183"/>
        <v>0</v>
      </c>
      <c r="U342" s="90">
        <f t="shared" si="184"/>
        <v>0</v>
      </c>
      <c r="V342" s="82">
        <f t="shared" si="185"/>
        <v>0</v>
      </c>
      <c r="W342" s="8"/>
      <c r="X342" s="8"/>
      <c r="Y342" s="12"/>
      <c r="Z342" s="12"/>
      <c r="AA342" s="12"/>
      <c r="AB342" s="12"/>
      <c r="AC342" s="91">
        <f t="shared" si="193"/>
        <v>0</v>
      </c>
      <c r="AD342" s="75">
        <f t="shared" si="194"/>
        <v>0</v>
      </c>
      <c r="AE342" s="88">
        <f t="shared" si="187"/>
        <v>0</v>
      </c>
      <c r="AF342" s="92">
        <f t="shared" si="188"/>
        <v>0</v>
      </c>
      <c r="AG342" s="93">
        <f t="shared" si="189"/>
        <v>0</v>
      </c>
      <c r="AH342" s="93">
        <f t="shared" si="190"/>
        <v>0</v>
      </c>
      <c r="AI342" s="78">
        <f t="shared" si="191"/>
        <v>0</v>
      </c>
      <c r="AJ342" s="92">
        <f t="shared" si="195"/>
        <v>0</v>
      </c>
      <c r="AK342" s="78">
        <f t="shared" si="196"/>
        <v>0</v>
      </c>
      <c r="AL342" s="11"/>
      <c r="AM342" s="14"/>
      <c r="AN342" s="11"/>
      <c r="AO342" s="15"/>
      <c r="AP342" s="11"/>
      <c r="AQ342" s="11"/>
      <c r="AR342" s="11"/>
      <c r="AS342" s="75" t="str">
        <f t="shared" si="205"/>
        <v/>
      </c>
      <c r="AT342" s="75" t="str">
        <f t="shared" ca="1" si="206"/>
        <v/>
      </c>
      <c r="AU342" s="75" t="str">
        <f t="shared" si="207"/>
        <v/>
      </c>
      <c r="AV342" s="75" t="str">
        <f t="shared" ca="1" si="208"/>
        <v/>
      </c>
      <c r="AW342" s="169"/>
      <c r="AX342" s="169"/>
      <c r="AY342" s="75" t="str">
        <f t="shared" si="209"/>
        <v/>
      </c>
      <c r="AZ342" s="169"/>
      <c r="BA342" s="169"/>
      <c r="BB342" s="75" t="str">
        <f t="shared" si="210"/>
        <v/>
      </c>
      <c r="BC342" s="11"/>
      <c r="BH342" s="52"/>
      <c r="BI342" s="52"/>
      <c r="BJ342" s="52"/>
      <c r="BK342" s="52"/>
      <c r="BL342" s="52"/>
      <c r="BM342" s="52"/>
      <c r="BQ342" s="27"/>
      <c r="BR342" s="27"/>
      <c r="BS342" s="27"/>
      <c r="BT342" s="27"/>
      <c r="BU342" s="27"/>
      <c r="BV342" s="27"/>
      <c r="BW342" s="54"/>
      <c r="BX342" s="26"/>
      <c r="BY342" s="54"/>
      <c r="BZ342" s="26"/>
      <c r="CA342" s="26"/>
      <c r="CB342" s="26"/>
    </row>
    <row r="343" spans="1:80" ht="17.45" customHeight="1">
      <c r="A343" s="94">
        <f t="shared" si="211"/>
        <v>48.4</v>
      </c>
      <c r="B343" s="179">
        <f t="shared" si="192"/>
        <v>46084</v>
      </c>
      <c r="C343" s="8"/>
      <c r="D343" s="11"/>
      <c r="E343" s="12"/>
      <c r="F343" s="11"/>
      <c r="G343" s="74">
        <f t="shared" si="197"/>
        <v>537</v>
      </c>
      <c r="H343" s="75">
        <f t="shared" si="197"/>
        <v>5568</v>
      </c>
      <c r="I343" s="88">
        <f t="shared" si="198"/>
        <v>0</v>
      </c>
      <c r="J343" s="78">
        <f t="shared" si="199"/>
        <v>0</v>
      </c>
      <c r="K343" s="78">
        <f t="shared" si="200"/>
        <v>0</v>
      </c>
      <c r="L343" s="78">
        <f t="shared" si="201"/>
        <v>0</v>
      </c>
      <c r="M343" s="78">
        <f t="shared" ca="1" si="202"/>
        <v>0.26171428571428573</v>
      </c>
      <c r="N343" s="78">
        <f t="shared" ca="1" si="203"/>
        <v>0.10080836899667146</v>
      </c>
      <c r="O343" s="78">
        <f t="shared" si="204"/>
        <v>5.0000000000000001E-4</v>
      </c>
      <c r="P343" s="13"/>
      <c r="Q343" s="8"/>
      <c r="R343" s="13"/>
      <c r="S343" s="89">
        <f t="shared" si="182"/>
        <v>0</v>
      </c>
      <c r="T343" s="75">
        <f t="shared" si="183"/>
        <v>0</v>
      </c>
      <c r="U343" s="90">
        <f t="shared" si="184"/>
        <v>0</v>
      </c>
      <c r="V343" s="82">
        <f t="shared" si="185"/>
        <v>0</v>
      </c>
      <c r="W343" s="8"/>
      <c r="X343" s="8"/>
      <c r="Y343" s="12"/>
      <c r="Z343" s="12"/>
      <c r="AA343" s="12"/>
      <c r="AB343" s="12"/>
      <c r="AC343" s="91">
        <f t="shared" si="193"/>
        <v>0</v>
      </c>
      <c r="AD343" s="75">
        <f t="shared" si="194"/>
        <v>0</v>
      </c>
      <c r="AE343" s="88">
        <f t="shared" si="187"/>
        <v>0</v>
      </c>
      <c r="AF343" s="92">
        <f t="shared" si="188"/>
        <v>0</v>
      </c>
      <c r="AG343" s="93">
        <f t="shared" si="189"/>
        <v>0</v>
      </c>
      <c r="AH343" s="93">
        <f t="shared" si="190"/>
        <v>0</v>
      </c>
      <c r="AI343" s="78">
        <f t="shared" si="191"/>
        <v>0</v>
      </c>
      <c r="AJ343" s="92">
        <f t="shared" si="195"/>
        <v>0</v>
      </c>
      <c r="AK343" s="78">
        <f t="shared" si="196"/>
        <v>0</v>
      </c>
      <c r="AL343" s="11"/>
      <c r="AM343" s="14"/>
      <c r="AN343" s="11"/>
      <c r="AO343" s="15"/>
      <c r="AP343" s="11"/>
      <c r="AQ343" s="11"/>
      <c r="AR343" s="11"/>
      <c r="AS343" s="75" t="str">
        <f t="shared" si="205"/>
        <v/>
      </c>
      <c r="AT343" s="75" t="str">
        <f t="shared" ca="1" si="206"/>
        <v/>
      </c>
      <c r="AU343" s="75" t="str">
        <f t="shared" si="207"/>
        <v/>
      </c>
      <c r="AV343" s="75" t="str">
        <f t="shared" ca="1" si="208"/>
        <v/>
      </c>
      <c r="AW343" s="169"/>
      <c r="AX343" s="169"/>
      <c r="AY343" s="75" t="str">
        <f t="shared" si="209"/>
        <v/>
      </c>
      <c r="AZ343" s="169"/>
      <c r="BA343" s="169"/>
      <c r="BB343" s="75" t="str">
        <f t="shared" si="210"/>
        <v/>
      </c>
      <c r="BC343" s="11"/>
      <c r="BH343" s="52"/>
      <c r="BI343" s="52"/>
      <c r="BJ343" s="52"/>
      <c r="BK343" s="52"/>
      <c r="BL343" s="52"/>
      <c r="BM343" s="52"/>
      <c r="BQ343" s="27"/>
      <c r="BR343" s="27"/>
      <c r="BS343" s="27"/>
      <c r="BT343" s="27"/>
      <c r="BU343" s="27"/>
      <c r="BV343" s="27"/>
      <c r="BW343" s="54"/>
      <c r="BX343" s="26"/>
      <c r="BY343" s="54"/>
      <c r="BZ343" s="26"/>
      <c r="CA343" s="26"/>
      <c r="CB343" s="26"/>
    </row>
    <row r="344" spans="1:80" ht="17.45" customHeight="1">
      <c r="A344" s="86">
        <f t="shared" si="211"/>
        <v>48.5</v>
      </c>
      <c r="B344" s="179">
        <f t="shared" si="192"/>
        <v>46085</v>
      </c>
      <c r="C344" s="8"/>
      <c r="D344" s="11"/>
      <c r="E344" s="12"/>
      <c r="F344" s="11"/>
      <c r="G344" s="74">
        <f t="shared" si="197"/>
        <v>537</v>
      </c>
      <c r="H344" s="75">
        <f t="shared" si="197"/>
        <v>5568</v>
      </c>
      <c r="I344" s="88">
        <f t="shared" si="198"/>
        <v>0</v>
      </c>
      <c r="J344" s="78">
        <f t="shared" si="199"/>
        <v>0</v>
      </c>
      <c r="K344" s="78">
        <f t="shared" si="200"/>
        <v>0</v>
      </c>
      <c r="L344" s="78">
        <f t="shared" si="201"/>
        <v>0</v>
      </c>
      <c r="M344" s="78">
        <f t="shared" ca="1" si="202"/>
        <v>0.26171428571428573</v>
      </c>
      <c r="N344" s="78">
        <f t="shared" ca="1" si="203"/>
        <v>0.10080836899667146</v>
      </c>
      <c r="O344" s="78">
        <f t="shared" si="204"/>
        <v>5.0000000000000001E-4</v>
      </c>
      <c r="P344" s="13"/>
      <c r="Q344" s="8"/>
      <c r="R344" s="13"/>
      <c r="S344" s="89">
        <f t="shared" si="182"/>
        <v>0</v>
      </c>
      <c r="T344" s="75">
        <f t="shared" si="183"/>
        <v>0</v>
      </c>
      <c r="U344" s="90">
        <f t="shared" si="184"/>
        <v>0</v>
      </c>
      <c r="V344" s="82">
        <f t="shared" si="185"/>
        <v>0</v>
      </c>
      <c r="W344" s="8"/>
      <c r="X344" s="8"/>
      <c r="Y344" s="12"/>
      <c r="Z344" s="12"/>
      <c r="AA344" s="12"/>
      <c r="AB344" s="12"/>
      <c r="AC344" s="91">
        <f t="shared" si="193"/>
        <v>0</v>
      </c>
      <c r="AD344" s="75">
        <f t="shared" si="194"/>
        <v>0</v>
      </c>
      <c r="AE344" s="88">
        <f t="shared" si="187"/>
        <v>0</v>
      </c>
      <c r="AF344" s="92">
        <f t="shared" si="188"/>
        <v>0</v>
      </c>
      <c r="AG344" s="93">
        <f t="shared" si="189"/>
        <v>0</v>
      </c>
      <c r="AH344" s="93">
        <f t="shared" si="190"/>
        <v>0</v>
      </c>
      <c r="AI344" s="78">
        <f t="shared" si="191"/>
        <v>0</v>
      </c>
      <c r="AJ344" s="92">
        <f t="shared" si="195"/>
        <v>0</v>
      </c>
      <c r="AK344" s="78">
        <f t="shared" si="196"/>
        <v>0</v>
      </c>
      <c r="AL344" s="11"/>
      <c r="AM344" s="14"/>
      <c r="AN344" s="11"/>
      <c r="AO344" s="15"/>
      <c r="AP344" s="11"/>
      <c r="AQ344" s="11"/>
      <c r="AR344" s="11"/>
      <c r="AS344" s="75" t="str">
        <f t="shared" si="205"/>
        <v/>
      </c>
      <c r="AT344" s="75" t="str">
        <f t="shared" ca="1" si="206"/>
        <v/>
      </c>
      <c r="AU344" s="75" t="str">
        <f t="shared" si="207"/>
        <v/>
      </c>
      <c r="AV344" s="75" t="str">
        <f t="shared" ca="1" si="208"/>
        <v/>
      </c>
      <c r="AW344" s="169"/>
      <c r="AX344" s="169"/>
      <c r="AY344" s="75" t="str">
        <f t="shared" si="209"/>
        <v/>
      </c>
      <c r="AZ344" s="169"/>
      <c r="BA344" s="169"/>
      <c r="BB344" s="75" t="str">
        <f t="shared" si="210"/>
        <v/>
      </c>
      <c r="BC344" s="11"/>
      <c r="BH344" s="52"/>
      <c r="BI344" s="52"/>
      <c r="BJ344" s="52"/>
      <c r="BK344" s="52"/>
      <c r="BL344" s="52"/>
      <c r="BM344" s="52"/>
      <c r="BQ344" s="27"/>
      <c r="BR344" s="27"/>
      <c r="BS344" s="27"/>
      <c r="BT344" s="27"/>
      <c r="BU344" s="27"/>
      <c r="BV344" s="27"/>
      <c r="BW344" s="54"/>
      <c r="BX344" s="26"/>
      <c r="BY344" s="54"/>
      <c r="BZ344" s="26"/>
      <c r="CA344" s="26"/>
      <c r="CB344" s="26"/>
    </row>
    <row r="345" spans="1:80" ht="17.45" customHeight="1">
      <c r="A345" s="94">
        <f t="shared" si="211"/>
        <v>48.6</v>
      </c>
      <c r="B345" s="179">
        <f t="shared" si="192"/>
        <v>46086</v>
      </c>
      <c r="C345" s="8"/>
      <c r="D345" s="11"/>
      <c r="E345" s="12"/>
      <c r="F345" s="11"/>
      <c r="G345" s="74">
        <f t="shared" si="197"/>
        <v>537</v>
      </c>
      <c r="H345" s="75">
        <f t="shared" si="197"/>
        <v>5568</v>
      </c>
      <c r="I345" s="88">
        <f t="shared" si="198"/>
        <v>0</v>
      </c>
      <c r="J345" s="78">
        <f t="shared" si="199"/>
        <v>0</v>
      </c>
      <c r="K345" s="78">
        <f t="shared" si="200"/>
        <v>0</v>
      </c>
      <c r="L345" s="78">
        <f t="shared" si="201"/>
        <v>0</v>
      </c>
      <c r="M345" s="78">
        <f t="shared" ca="1" si="202"/>
        <v>0.26171428571428573</v>
      </c>
      <c r="N345" s="78">
        <f t="shared" ca="1" si="203"/>
        <v>0.10080836899667146</v>
      </c>
      <c r="O345" s="78">
        <f t="shared" si="204"/>
        <v>5.0000000000000001E-4</v>
      </c>
      <c r="P345" s="13"/>
      <c r="Q345" s="8"/>
      <c r="R345" s="13"/>
      <c r="S345" s="89">
        <f t="shared" si="182"/>
        <v>0</v>
      </c>
      <c r="T345" s="75">
        <f t="shared" si="183"/>
        <v>0</v>
      </c>
      <c r="U345" s="90">
        <f t="shared" si="184"/>
        <v>0</v>
      </c>
      <c r="V345" s="82">
        <f t="shared" si="185"/>
        <v>0</v>
      </c>
      <c r="W345" s="8"/>
      <c r="X345" s="8"/>
      <c r="Y345" s="12"/>
      <c r="Z345" s="12"/>
      <c r="AA345" s="12"/>
      <c r="AB345" s="12"/>
      <c r="AC345" s="91">
        <f t="shared" si="193"/>
        <v>0</v>
      </c>
      <c r="AD345" s="75">
        <f t="shared" si="194"/>
        <v>0</v>
      </c>
      <c r="AE345" s="88">
        <f t="shared" si="187"/>
        <v>0</v>
      </c>
      <c r="AF345" s="92">
        <f t="shared" si="188"/>
        <v>0</v>
      </c>
      <c r="AG345" s="93">
        <f t="shared" si="189"/>
        <v>0</v>
      </c>
      <c r="AH345" s="93">
        <f t="shared" si="190"/>
        <v>0</v>
      </c>
      <c r="AI345" s="78">
        <f t="shared" si="191"/>
        <v>0</v>
      </c>
      <c r="AJ345" s="92">
        <f t="shared" si="195"/>
        <v>0</v>
      </c>
      <c r="AK345" s="78">
        <f t="shared" si="196"/>
        <v>0</v>
      </c>
      <c r="AL345" s="11"/>
      <c r="AM345" s="14"/>
      <c r="AN345" s="11"/>
      <c r="AO345" s="15"/>
      <c r="AP345" s="11"/>
      <c r="AQ345" s="11"/>
      <c r="AR345" s="11"/>
      <c r="AS345" s="75" t="str">
        <f t="shared" si="205"/>
        <v/>
      </c>
      <c r="AT345" s="75" t="str">
        <f t="shared" ca="1" si="206"/>
        <v/>
      </c>
      <c r="AU345" s="75" t="str">
        <f t="shared" si="207"/>
        <v/>
      </c>
      <c r="AV345" s="75" t="str">
        <f t="shared" ca="1" si="208"/>
        <v/>
      </c>
      <c r="AW345" s="169"/>
      <c r="AX345" s="169"/>
      <c r="AY345" s="75" t="str">
        <f t="shared" si="209"/>
        <v/>
      </c>
      <c r="AZ345" s="169"/>
      <c r="BA345" s="169"/>
      <c r="BB345" s="75" t="str">
        <f t="shared" si="210"/>
        <v/>
      </c>
      <c r="BC345" s="11"/>
      <c r="BH345" s="52"/>
      <c r="BI345" s="52"/>
      <c r="BJ345" s="52"/>
      <c r="BK345" s="52"/>
      <c r="BL345" s="52"/>
      <c r="BM345" s="52"/>
      <c r="BQ345" s="27"/>
      <c r="BR345" s="27"/>
      <c r="BS345" s="27"/>
      <c r="BT345" s="27"/>
      <c r="BU345" s="27"/>
      <c r="BV345" s="27"/>
      <c r="BW345" s="54"/>
      <c r="BX345" s="26"/>
      <c r="BY345" s="54"/>
      <c r="BZ345" s="26"/>
      <c r="CA345" s="26"/>
      <c r="CB345" s="26"/>
    </row>
    <row r="346" spans="1:80" ht="17.45" customHeight="1" thickBot="1">
      <c r="A346" s="86">
        <f t="shared" si="211"/>
        <v>48.7</v>
      </c>
      <c r="B346" s="180">
        <f t="shared" si="192"/>
        <v>46087</v>
      </c>
      <c r="C346" s="16"/>
      <c r="D346" s="17"/>
      <c r="E346" s="18"/>
      <c r="F346" s="17"/>
      <c r="G346" s="96">
        <f t="shared" si="197"/>
        <v>537</v>
      </c>
      <c r="H346" s="97">
        <f t="shared" si="197"/>
        <v>5568</v>
      </c>
      <c r="I346" s="98">
        <f t="shared" si="198"/>
        <v>0</v>
      </c>
      <c r="J346" s="99">
        <f t="shared" si="199"/>
        <v>0</v>
      </c>
      <c r="K346" s="99">
        <f t="shared" si="200"/>
        <v>0</v>
      </c>
      <c r="L346" s="99">
        <f t="shared" si="201"/>
        <v>0</v>
      </c>
      <c r="M346" s="99">
        <f t="shared" ca="1" si="202"/>
        <v>0.26171428571428573</v>
      </c>
      <c r="N346" s="99">
        <f t="shared" ca="1" si="203"/>
        <v>0.10080836899667146</v>
      </c>
      <c r="O346" s="99">
        <f t="shared" si="204"/>
        <v>5.0000000000000001E-4</v>
      </c>
      <c r="P346" s="19"/>
      <c r="Q346" s="16"/>
      <c r="R346" s="19"/>
      <c r="S346" s="89">
        <f t="shared" si="182"/>
        <v>0</v>
      </c>
      <c r="T346" s="75">
        <f t="shared" si="183"/>
        <v>0</v>
      </c>
      <c r="U346" s="100">
        <f t="shared" si="184"/>
        <v>0</v>
      </c>
      <c r="V346" s="101">
        <f t="shared" si="185"/>
        <v>0</v>
      </c>
      <c r="W346" s="16"/>
      <c r="X346" s="8"/>
      <c r="Y346" s="12"/>
      <c r="Z346" s="12"/>
      <c r="AA346" s="12"/>
      <c r="AB346" s="12"/>
      <c r="AC346" s="102">
        <f t="shared" si="193"/>
        <v>0</v>
      </c>
      <c r="AD346" s="97">
        <f t="shared" si="194"/>
        <v>0</v>
      </c>
      <c r="AE346" s="98">
        <f t="shared" si="187"/>
        <v>0</v>
      </c>
      <c r="AF346" s="103">
        <f t="shared" si="188"/>
        <v>0</v>
      </c>
      <c r="AG346" s="104">
        <f t="shared" si="189"/>
        <v>0</v>
      </c>
      <c r="AH346" s="104">
        <f t="shared" si="190"/>
        <v>0</v>
      </c>
      <c r="AI346" s="99">
        <f t="shared" si="191"/>
        <v>0</v>
      </c>
      <c r="AJ346" s="103">
        <f t="shared" si="195"/>
        <v>0</v>
      </c>
      <c r="AK346" s="99">
        <f t="shared" si="196"/>
        <v>0</v>
      </c>
      <c r="AL346" s="17"/>
      <c r="AM346" s="20"/>
      <c r="AN346" s="17"/>
      <c r="AO346" s="21"/>
      <c r="AP346" s="17"/>
      <c r="AQ346" s="17"/>
      <c r="AR346" s="17"/>
      <c r="AS346" s="97" t="str">
        <f t="shared" si="205"/>
        <v/>
      </c>
      <c r="AT346" s="97" t="str">
        <f t="shared" ca="1" si="206"/>
        <v/>
      </c>
      <c r="AU346" s="97" t="str">
        <f t="shared" si="207"/>
        <v/>
      </c>
      <c r="AV346" s="97" t="str">
        <f t="shared" ca="1" si="208"/>
        <v/>
      </c>
      <c r="AW346" s="167"/>
      <c r="AX346" s="167"/>
      <c r="AY346" s="97" t="str">
        <f t="shared" si="209"/>
        <v/>
      </c>
      <c r="AZ346" s="167"/>
      <c r="BA346" s="167"/>
      <c r="BB346" s="97" t="str">
        <f t="shared" si="210"/>
        <v/>
      </c>
      <c r="BC346" s="17"/>
      <c r="BH346" s="52"/>
      <c r="BI346" s="52"/>
      <c r="BJ346" s="52"/>
      <c r="BK346" s="52"/>
      <c r="BL346" s="52"/>
      <c r="BM346" s="52"/>
      <c r="BQ346" s="27"/>
      <c r="BR346" s="27"/>
      <c r="BS346" s="27"/>
      <c r="BT346" s="27"/>
      <c r="BU346" s="27"/>
      <c r="BV346" s="27"/>
      <c r="BW346" s="54"/>
      <c r="BX346" s="26"/>
      <c r="BY346" s="54"/>
      <c r="BZ346" s="26"/>
      <c r="CA346" s="26"/>
      <c r="CB346" s="26"/>
    </row>
    <row r="347" spans="1:80" ht="17.45" customHeight="1" thickTop="1">
      <c r="A347" s="71">
        <f>A340+1</f>
        <v>49.1</v>
      </c>
      <c r="B347" s="178">
        <f>B346+1</f>
        <v>46088</v>
      </c>
      <c r="C347" s="4"/>
      <c r="D347" s="5"/>
      <c r="E347" s="6"/>
      <c r="F347" s="5"/>
      <c r="G347" s="74">
        <f t="shared" si="197"/>
        <v>537</v>
      </c>
      <c r="H347" s="75">
        <f t="shared" si="197"/>
        <v>5568</v>
      </c>
      <c r="I347" s="76">
        <f t="shared" si="198"/>
        <v>0</v>
      </c>
      <c r="J347" s="77">
        <f t="shared" si="199"/>
        <v>0</v>
      </c>
      <c r="K347" s="77">
        <f t="shared" si="200"/>
        <v>0</v>
      </c>
      <c r="L347" s="77">
        <f t="shared" si="201"/>
        <v>0</v>
      </c>
      <c r="M347" s="78">
        <f t="shared" ca="1" si="202"/>
        <v>0.26171428571428573</v>
      </c>
      <c r="N347" s="78">
        <f t="shared" ca="1" si="203"/>
        <v>0.10080836899667146</v>
      </c>
      <c r="O347" s="78">
        <f t="shared" si="204"/>
        <v>5.0000000000000001E-4</v>
      </c>
      <c r="P347" s="13"/>
      <c r="Q347" s="8"/>
      <c r="R347" s="13"/>
      <c r="S347" s="79">
        <f t="shared" si="182"/>
        <v>0</v>
      </c>
      <c r="T347" s="80">
        <f t="shared" si="183"/>
        <v>0</v>
      </c>
      <c r="U347" s="90">
        <f t="shared" si="184"/>
        <v>0</v>
      </c>
      <c r="V347" s="82">
        <f t="shared" si="185"/>
        <v>0</v>
      </c>
      <c r="W347" s="4"/>
      <c r="X347" s="4"/>
      <c r="Y347" s="6"/>
      <c r="Z347" s="6"/>
      <c r="AA347" s="6"/>
      <c r="AB347" s="6"/>
      <c r="AC347" s="83">
        <f t="shared" si="193"/>
        <v>0</v>
      </c>
      <c r="AD347" s="80">
        <f t="shared" si="194"/>
        <v>0</v>
      </c>
      <c r="AE347" s="76">
        <f t="shared" si="187"/>
        <v>0</v>
      </c>
      <c r="AF347" s="84">
        <f t="shared" si="188"/>
        <v>0</v>
      </c>
      <c r="AG347" s="85">
        <f t="shared" si="189"/>
        <v>0</v>
      </c>
      <c r="AH347" s="85">
        <f t="shared" si="190"/>
        <v>0</v>
      </c>
      <c r="AI347" s="77">
        <f t="shared" si="191"/>
        <v>0</v>
      </c>
      <c r="AJ347" s="84">
        <f t="shared" si="195"/>
        <v>0</v>
      </c>
      <c r="AK347" s="77">
        <f t="shared" si="196"/>
        <v>0</v>
      </c>
      <c r="AL347" s="5"/>
      <c r="AM347" s="9"/>
      <c r="AN347" s="5"/>
      <c r="AO347" s="10"/>
      <c r="AP347" s="5"/>
      <c r="AQ347" s="5"/>
      <c r="AR347" s="5"/>
      <c r="AS347" s="80" t="str">
        <f t="shared" si="205"/>
        <v/>
      </c>
      <c r="AT347" s="80" t="str">
        <f t="shared" ca="1" si="206"/>
        <v/>
      </c>
      <c r="AU347" s="80" t="str">
        <f t="shared" si="207"/>
        <v/>
      </c>
      <c r="AV347" s="80" t="str">
        <f t="shared" ca="1" si="208"/>
        <v/>
      </c>
      <c r="AW347" s="165"/>
      <c r="AX347" s="165"/>
      <c r="AY347" s="80" t="str">
        <f t="shared" si="209"/>
        <v/>
      </c>
      <c r="AZ347" s="165"/>
      <c r="BA347" s="165"/>
      <c r="BB347" s="80" t="str">
        <f t="shared" si="210"/>
        <v/>
      </c>
      <c r="BC347" s="5"/>
      <c r="BH347" s="52"/>
      <c r="BI347" s="52"/>
      <c r="BJ347" s="52"/>
      <c r="BK347" s="52"/>
      <c r="BL347" s="52"/>
      <c r="BM347" s="52"/>
      <c r="BQ347" s="27"/>
      <c r="BR347" s="27"/>
      <c r="BS347" s="27"/>
      <c r="BT347" s="27"/>
      <c r="BU347" s="27"/>
      <c r="BV347" s="27"/>
      <c r="BW347" s="54"/>
      <c r="BX347" s="26"/>
      <c r="BY347" s="54"/>
      <c r="BZ347" s="26"/>
      <c r="CA347" s="26"/>
      <c r="CB347" s="26"/>
    </row>
    <row r="348" spans="1:80" ht="17.45" customHeight="1">
      <c r="A348" s="86">
        <f t="shared" si="211"/>
        <v>49.2</v>
      </c>
      <c r="B348" s="179">
        <f t="shared" si="192"/>
        <v>46089</v>
      </c>
      <c r="C348" s="8"/>
      <c r="D348" s="11"/>
      <c r="E348" s="12"/>
      <c r="F348" s="11"/>
      <c r="G348" s="74">
        <f t="shared" ref="G348:H363" si="212">G347-E348-C348</f>
        <v>537</v>
      </c>
      <c r="H348" s="75">
        <f t="shared" si="212"/>
        <v>5568</v>
      </c>
      <c r="I348" s="88">
        <f t="shared" si="198"/>
        <v>0</v>
      </c>
      <c r="J348" s="78">
        <f t="shared" si="199"/>
        <v>0</v>
      </c>
      <c r="K348" s="78">
        <f t="shared" si="200"/>
        <v>0</v>
      </c>
      <c r="L348" s="78">
        <f t="shared" si="201"/>
        <v>0</v>
      </c>
      <c r="M348" s="78">
        <f t="shared" ca="1" si="202"/>
        <v>0.26171428571428573</v>
      </c>
      <c r="N348" s="78">
        <f t="shared" ca="1" si="203"/>
        <v>0.10080836899667146</v>
      </c>
      <c r="O348" s="78">
        <f t="shared" si="204"/>
        <v>5.0000000000000001E-4</v>
      </c>
      <c r="P348" s="13"/>
      <c r="Q348" s="8"/>
      <c r="R348" s="13"/>
      <c r="S348" s="89">
        <f t="shared" si="182"/>
        <v>0</v>
      </c>
      <c r="T348" s="75">
        <f t="shared" si="183"/>
        <v>0</v>
      </c>
      <c r="U348" s="90">
        <f t="shared" si="184"/>
        <v>0</v>
      </c>
      <c r="V348" s="82">
        <f t="shared" si="185"/>
        <v>0</v>
      </c>
      <c r="W348" s="8"/>
      <c r="X348" s="8"/>
      <c r="Y348" s="12"/>
      <c r="Z348" s="12"/>
      <c r="AA348" s="12"/>
      <c r="AB348" s="12"/>
      <c r="AC348" s="91">
        <f t="shared" si="193"/>
        <v>0</v>
      </c>
      <c r="AD348" s="75">
        <f t="shared" si="194"/>
        <v>0</v>
      </c>
      <c r="AE348" s="88">
        <f t="shared" si="187"/>
        <v>0</v>
      </c>
      <c r="AF348" s="92">
        <f t="shared" si="188"/>
        <v>0</v>
      </c>
      <c r="AG348" s="93">
        <f t="shared" si="189"/>
        <v>0</v>
      </c>
      <c r="AH348" s="93">
        <f t="shared" si="190"/>
        <v>0</v>
      </c>
      <c r="AI348" s="78">
        <f t="shared" si="191"/>
        <v>0</v>
      </c>
      <c r="AJ348" s="92">
        <f t="shared" si="195"/>
        <v>0</v>
      </c>
      <c r="AK348" s="78">
        <f t="shared" si="196"/>
        <v>0</v>
      </c>
      <c r="AL348" s="11"/>
      <c r="AM348" s="14"/>
      <c r="AN348" s="11"/>
      <c r="AO348" s="15"/>
      <c r="AP348" s="11"/>
      <c r="AQ348" s="11"/>
      <c r="AR348" s="11"/>
      <c r="AS348" s="75" t="str">
        <f t="shared" si="205"/>
        <v/>
      </c>
      <c r="AT348" s="75" t="str">
        <f t="shared" ca="1" si="206"/>
        <v/>
      </c>
      <c r="AU348" s="75" t="str">
        <f t="shared" si="207"/>
        <v/>
      </c>
      <c r="AV348" s="75" t="str">
        <f t="shared" ca="1" si="208"/>
        <v/>
      </c>
      <c r="AW348" s="169"/>
      <c r="AX348" s="169"/>
      <c r="AY348" s="75" t="str">
        <f t="shared" si="209"/>
        <v/>
      </c>
      <c r="AZ348" s="169"/>
      <c r="BA348" s="169"/>
      <c r="BB348" s="75" t="str">
        <f t="shared" si="210"/>
        <v/>
      </c>
      <c r="BC348" s="11"/>
      <c r="BH348" s="52"/>
      <c r="BI348" s="52"/>
      <c r="BJ348" s="52"/>
      <c r="BK348" s="52"/>
      <c r="BL348" s="52"/>
      <c r="BM348" s="52"/>
      <c r="BQ348" s="27"/>
      <c r="BR348" s="27"/>
      <c r="BS348" s="27"/>
      <c r="BT348" s="27"/>
      <c r="BU348" s="27"/>
      <c r="BV348" s="27"/>
      <c r="BW348" s="54"/>
      <c r="BX348" s="26"/>
      <c r="BY348" s="54"/>
      <c r="BZ348" s="26"/>
      <c r="CA348" s="26"/>
      <c r="CB348" s="26"/>
    </row>
    <row r="349" spans="1:80" ht="17.45" customHeight="1">
      <c r="A349" s="94">
        <f t="shared" si="211"/>
        <v>49.3</v>
      </c>
      <c r="B349" s="179">
        <f t="shared" si="192"/>
        <v>46090</v>
      </c>
      <c r="C349" s="8"/>
      <c r="D349" s="11"/>
      <c r="E349" s="12"/>
      <c r="F349" s="11"/>
      <c r="G349" s="74">
        <f t="shared" si="212"/>
        <v>537</v>
      </c>
      <c r="H349" s="75">
        <f t="shared" si="212"/>
        <v>5568</v>
      </c>
      <c r="I349" s="88">
        <f t="shared" si="198"/>
        <v>0</v>
      </c>
      <c r="J349" s="78">
        <f t="shared" si="199"/>
        <v>0</v>
      </c>
      <c r="K349" s="78">
        <f t="shared" si="200"/>
        <v>0</v>
      </c>
      <c r="L349" s="78">
        <f t="shared" si="201"/>
        <v>0</v>
      </c>
      <c r="M349" s="78">
        <f t="shared" ca="1" si="202"/>
        <v>0.26171428571428573</v>
      </c>
      <c r="N349" s="78">
        <f t="shared" ca="1" si="203"/>
        <v>0.10080836899667146</v>
      </c>
      <c r="O349" s="78">
        <f t="shared" si="204"/>
        <v>5.0000000000000001E-4</v>
      </c>
      <c r="P349" s="13"/>
      <c r="Q349" s="8"/>
      <c r="R349" s="13"/>
      <c r="S349" s="89">
        <f t="shared" si="182"/>
        <v>0</v>
      </c>
      <c r="T349" s="75">
        <f t="shared" si="183"/>
        <v>0</v>
      </c>
      <c r="U349" s="90">
        <f t="shared" si="184"/>
        <v>0</v>
      </c>
      <c r="V349" s="82">
        <f t="shared" si="185"/>
        <v>0</v>
      </c>
      <c r="W349" s="8"/>
      <c r="X349" s="8"/>
      <c r="Y349" s="12"/>
      <c r="Z349" s="12"/>
      <c r="AA349" s="12"/>
      <c r="AB349" s="12"/>
      <c r="AC349" s="91">
        <f t="shared" si="193"/>
        <v>0</v>
      </c>
      <c r="AD349" s="75">
        <f t="shared" si="194"/>
        <v>0</v>
      </c>
      <c r="AE349" s="88">
        <f t="shared" si="187"/>
        <v>0</v>
      </c>
      <c r="AF349" s="92">
        <f t="shared" si="188"/>
        <v>0</v>
      </c>
      <c r="AG349" s="93">
        <f t="shared" si="189"/>
        <v>0</v>
      </c>
      <c r="AH349" s="93">
        <f t="shared" si="190"/>
        <v>0</v>
      </c>
      <c r="AI349" s="78">
        <f t="shared" si="191"/>
        <v>0</v>
      </c>
      <c r="AJ349" s="92">
        <f t="shared" si="195"/>
        <v>0</v>
      </c>
      <c r="AK349" s="78">
        <f t="shared" si="196"/>
        <v>0</v>
      </c>
      <c r="AL349" s="11"/>
      <c r="AM349" s="14"/>
      <c r="AN349" s="11"/>
      <c r="AO349" s="15"/>
      <c r="AP349" s="11"/>
      <c r="AQ349" s="11"/>
      <c r="AR349" s="11"/>
      <c r="AS349" s="75" t="str">
        <f t="shared" si="205"/>
        <v/>
      </c>
      <c r="AT349" s="75" t="str">
        <f t="shared" ca="1" si="206"/>
        <v/>
      </c>
      <c r="AU349" s="75" t="str">
        <f t="shared" si="207"/>
        <v/>
      </c>
      <c r="AV349" s="75" t="str">
        <f t="shared" ca="1" si="208"/>
        <v/>
      </c>
      <c r="AW349" s="169"/>
      <c r="AX349" s="169"/>
      <c r="AY349" s="75" t="str">
        <f t="shared" si="209"/>
        <v/>
      </c>
      <c r="AZ349" s="169"/>
      <c r="BA349" s="169"/>
      <c r="BB349" s="75" t="str">
        <f t="shared" si="210"/>
        <v/>
      </c>
      <c r="BC349" s="11"/>
      <c r="BH349" s="52"/>
      <c r="BI349" s="52"/>
      <c r="BJ349" s="52"/>
      <c r="BK349" s="52"/>
      <c r="BL349" s="52"/>
      <c r="BM349" s="52"/>
      <c r="BQ349" s="27"/>
      <c r="BR349" s="27"/>
      <c r="BS349" s="27"/>
      <c r="BT349" s="27"/>
      <c r="BU349" s="27"/>
      <c r="BV349" s="27"/>
      <c r="BW349" s="54"/>
      <c r="BX349" s="26"/>
      <c r="BY349" s="54"/>
      <c r="BZ349" s="26"/>
      <c r="CA349" s="26"/>
      <c r="CB349" s="26"/>
    </row>
    <row r="350" spans="1:80" ht="17.45" customHeight="1">
      <c r="A350" s="86">
        <f t="shared" si="211"/>
        <v>49.4</v>
      </c>
      <c r="B350" s="179">
        <f t="shared" si="192"/>
        <v>46091</v>
      </c>
      <c r="C350" s="8"/>
      <c r="D350" s="11"/>
      <c r="E350" s="12"/>
      <c r="F350" s="11"/>
      <c r="G350" s="74">
        <f t="shared" si="212"/>
        <v>537</v>
      </c>
      <c r="H350" s="75">
        <f t="shared" si="212"/>
        <v>5568</v>
      </c>
      <c r="I350" s="88">
        <f t="shared" si="198"/>
        <v>0</v>
      </c>
      <c r="J350" s="78">
        <f t="shared" si="199"/>
        <v>0</v>
      </c>
      <c r="K350" s="78">
        <f t="shared" si="200"/>
        <v>0</v>
      </c>
      <c r="L350" s="78">
        <f t="shared" si="201"/>
        <v>0</v>
      </c>
      <c r="M350" s="78">
        <f t="shared" ca="1" si="202"/>
        <v>0.26171428571428573</v>
      </c>
      <c r="N350" s="78">
        <f t="shared" ca="1" si="203"/>
        <v>0.10080836899667146</v>
      </c>
      <c r="O350" s="78">
        <f t="shared" si="204"/>
        <v>5.0000000000000001E-4</v>
      </c>
      <c r="P350" s="13"/>
      <c r="Q350" s="8"/>
      <c r="R350" s="13"/>
      <c r="S350" s="89">
        <f t="shared" si="182"/>
        <v>0</v>
      </c>
      <c r="T350" s="75">
        <f t="shared" si="183"/>
        <v>0</v>
      </c>
      <c r="U350" s="90">
        <f t="shared" si="184"/>
        <v>0</v>
      </c>
      <c r="V350" s="82">
        <f t="shared" si="185"/>
        <v>0</v>
      </c>
      <c r="W350" s="8"/>
      <c r="X350" s="8"/>
      <c r="Y350" s="12"/>
      <c r="Z350" s="12"/>
      <c r="AA350" s="12"/>
      <c r="AB350" s="12"/>
      <c r="AC350" s="91">
        <f t="shared" si="193"/>
        <v>0</v>
      </c>
      <c r="AD350" s="75">
        <f t="shared" si="194"/>
        <v>0</v>
      </c>
      <c r="AE350" s="88">
        <f t="shared" si="187"/>
        <v>0</v>
      </c>
      <c r="AF350" s="92">
        <f t="shared" si="188"/>
        <v>0</v>
      </c>
      <c r="AG350" s="93">
        <f t="shared" si="189"/>
        <v>0</v>
      </c>
      <c r="AH350" s="93">
        <f t="shared" si="190"/>
        <v>0</v>
      </c>
      <c r="AI350" s="78">
        <f t="shared" si="191"/>
        <v>0</v>
      </c>
      <c r="AJ350" s="92">
        <f t="shared" si="195"/>
        <v>0</v>
      </c>
      <c r="AK350" s="78">
        <f t="shared" si="196"/>
        <v>0</v>
      </c>
      <c r="AL350" s="11"/>
      <c r="AM350" s="14"/>
      <c r="AN350" s="11"/>
      <c r="AO350" s="15"/>
      <c r="AP350" s="11"/>
      <c r="AQ350" s="11"/>
      <c r="AR350" s="11"/>
      <c r="AS350" s="75" t="str">
        <f t="shared" si="205"/>
        <v/>
      </c>
      <c r="AT350" s="75" t="str">
        <f t="shared" ca="1" si="206"/>
        <v/>
      </c>
      <c r="AU350" s="75" t="str">
        <f t="shared" si="207"/>
        <v/>
      </c>
      <c r="AV350" s="75" t="str">
        <f t="shared" ca="1" si="208"/>
        <v/>
      </c>
      <c r="AW350" s="169"/>
      <c r="AX350" s="169"/>
      <c r="AY350" s="75" t="str">
        <f t="shared" si="209"/>
        <v/>
      </c>
      <c r="AZ350" s="169"/>
      <c r="BA350" s="169"/>
      <c r="BB350" s="75" t="str">
        <f t="shared" si="210"/>
        <v/>
      </c>
      <c r="BC350" s="11"/>
      <c r="BH350" s="52"/>
      <c r="BI350" s="52"/>
      <c r="BJ350" s="52"/>
      <c r="BK350" s="52"/>
      <c r="BL350" s="52"/>
      <c r="BM350" s="52"/>
      <c r="BQ350" s="27"/>
      <c r="BR350" s="27"/>
      <c r="BS350" s="27"/>
      <c r="BT350" s="27"/>
      <c r="BU350" s="27"/>
      <c r="BV350" s="27"/>
      <c r="BW350" s="54"/>
      <c r="BX350" s="26"/>
      <c r="BY350" s="54"/>
      <c r="BZ350" s="26"/>
      <c r="CA350" s="26"/>
      <c r="CB350" s="26"/>
    </row>
    <row r="351" spans="1:80" ht="17.45" customHeight="1">
      <c r="A351" s="94">
        <f t="shared" si="211"/>
        <v>49.5</v>
      </c>
      <c r="B351" s="179">
        <f t="shared" si="192"/>
        <v>46092</v>
      </c>
      <c r="C351" s="8"/>
      <c r="D351" s="11"/>
      <c r="E351" s="12"/>
      <c r="F351" s="11"/>
      <c r="G351" s="74">
        <f t="shared" si="212"/>
        <v>537</v>
      </c>
      <c r="H351" s="75">
        <f t="shared" si="212"/>
        <v>5568</v>
      </c>
      <c r="I351" s="88">
        <f t="shared" si="198"/>
        <v>0</v>
      </c>
      <c r="J351" s="78">
        <f t="shared" si="199"/>
        <v>0</v>
      </c>
      <c r="K351" s="78">
        <f t="shared" si="200"/>
        <v>0</v>
      </c>
      <c r="L351" s="78">
        <f t="shared" si="201"/>
        <v>0</v>
      </c>
      <c r="M351" s="78">
        <f t="shared" ca="1" si="202"/>
        <v>0.26171428571428573</v>
      </c>
      <c r="N351" s="78">
        <f t="shared" ca="1" si="203"/>
        <v>0.10080836899667146</v>
      </c>
      <c r="O351" s="78">
        <f t="shared" si="204"/>
        <v>5.0000000000000001E-4</v>
      </c>
      <c r="P351" s="13"/>
      <c r="Q351" s="8"/>
      <c r="R351" s="13"/>
      <c r="S351" s="89">
        <f t="shared" si="182"/>
        <v>0</v>
      </c>
      <c r="T351" s="75">
        <f t="shared" si="183"/>
        <v>0</v>
      </c>
      <c r="U351" s="90">
        <f t="shared" si="184"/>
        <v>0</v>
      </c>
      <c r="V351" s="82">
        <f t="shared" si="185"/>
        <v>0</v>
      </c>
      <c r="W351" s="8"/>
      <c r="X351" s="8"/>
      <c r="Y351" s="12"/>
      <c r="Z351" s="12"/>
      <c r="AA351" s="12"/>
      <c r="AB351" s="12"/>
      <c r="AC351" s="91">
        <f t="shared" si="193"/>
        <v>0</v>
      </c>
      <c r="AD351" s="75">
        <f t="shared" si="194"/>
        <v>0</v>
      </c>
      <c r="AE351" s="88">
        <f t="shared" si="187"/>
        <v>0</v>
      </c>
      <c r="AF351" s="92">
        <f t="shared" si="188"/>
        <v>0</v>
      </c>
      <c r="AG351" s="93">
        <f t="shared" si="189"/>
        <v>0</v>
      </c>
      <c r="AH351" s="93">
        <f t="shared" si="190"/>
        <v>0</v>
      </c>
      <c r="AI351" s="78">
        <f t="shared" si="191"/>
        <v>0</v>
      </c>
      <c r="AJ351" s="92">
        <f t="shared" si="195"/>
        <v>0</v>
      </c>
      <c r="AK351" s="78">
        <f t="shared" si="196"/>
        <v>0</v>
      </c>
      <c r="AL351" s="11"/>
      <c r="AM351" s="14"/>
      <c r="AN351" s="11"/>
      <c r="AO351" s="15"/>
      <c r="AP351" s="11"/>
      <c r="AQ351" s="11"/>
      <c r="AR351" s="11"/>
      <c r="AS351" s="75" t="str">
        <f t="shared" si="205"/>
        <v/>
      </c>
      <c r="AT351" s="75" t="str">
        <f t="shared" ca="1" si="206"/>
        <v/>
      </c>
      <c r="AU351" s="75" t="str">
        <f t="shared" si="207"/>
        <v/>
      </c>
      <c r="AV351" s="75" t="str">
        <f t="shared" ca="1" si="208"/>
        <v/>
      </c>
      <c r="AW351" s="169"/>
      <c r="AX351" s="169"/>
      <c r="AY351" s="75" t="str">
        <f t="shared" si="209"/>
        <v/>
      </c>
      <c r="AZ351" s="169"/>
      <c r="BA351" s="169"/>
      <c r="BB351" s="75" t="str">
        <f t="shared" si="210"/>
        <v/>
      </c>
      <c r="BC351" s="11"/>
      <c r="BH351" s="52"/>
      <c r="BI351" s="52"/>
      <c r="BJ351" s="52"/>
      <c r="BK351" s="52"/>
      <c r="BL351" s="52"/>
      <c r="BM351" s="52"/>
      <c r="BQ351" s="27"/>
      <c r="BR351" s="27"/>
      <c r="BS351" s="27"/>
      <c r="BT351" s="27"/>
      <c r="BU351" s="27"/>
      <c r="BV351" s="27"/>
      <c r="BW351" s="54"/>
      <c r="BX351" s="26"/>
      <c r="BY351" s="54"/>
      <c r="BZ351" s="26"/>
      <c r="CA351" s="26"/>
      <c r="CB351" s="26"/>
    </row>
    <row r="352" spans="1:80" ht="17.45" customHeight="1">
      <c r="A352" s="86">
        <f t="shared" si="211"/>
        <v>49.6</v>
      </c>
      <c r="B352" s="179">
        <f t="shared" si="192"/>
        <v>46093</v>
      </c>
      <c r="C352" s="8"/>
      <c r="D352" s="11"/>
      <c r="E352" s="12"/>
      <c r="F352" s="11"/>
      <c r="G352" s="74">
        <f t="shared" si="212"/>
        <v>537</v>
      </c>
      <c r="H352" s="75">
        <f t="shared" si="212"/>
        <v>5568</v>
      </c>
      <c r="I352" s="88">
        <f t="shared" si="198"/>
        <v>0</v>
      </c>
      <c r="J352" s="78">
        <f t="shared" si="199"/>
        <v>0</v>
      </c>
      <c r="K352" s="78">
        <f t="shared" si="200"/>
        <v>0</v>
      </c>
      <c r="L352" s="78">
        <f t="shared" si="201"/>
        <v>0</v>
      </c>
      <c r="M352" s="78">
        <f t="shared" ca="1" si="202"/>
        <v>0.26171428571428573</v>
      </c>
      <c r="N352" s="78">
        <f t="shared" ca="1" si="203"/>
        <v>0.10080836899667146</v>
      </c>
      <c r="O352" s="78">
        <f t="shared" si="204"/>
        <v>5.0000000000000001E-4</v>
      </c>
      <c r="P352" s="13"/>
      <c r="Q352" s="8"/>
      <c r="R352" s="13"/>
      <c r="S352" s="89">
        <f t="shared" si="182"/>
        <v>0</v>
      </c>
      <c r="T352" s="75">
        <f t="shared" si="183"/>
        <v>0</v>
      </c>
      <c r="U352" s="90">
        <f t="shared" si="184"/>
        <v>0</v>
      </c>
      <c r="V352" s="82">
        <f t="shared" si="185"/>
        <v>0</v>
      </c>
      <c r="W352" s="8"/>
      <c r="X352" s="8"/>
      <c r="Y352" s="12"/>
      <c r="Z352" s="12"/>
      <c r="AA352" s="12"/>
      <c r="AB352" s="12"/>
      <c r="AC352" s="91">
        <f t="shared" si="193"/>
        <v>0</v>
      </c>
      <c r="AD352" s="75">
        <f t="shared" si="194"/>
        <v>0</v>
      </c>
      <c r="AE352" s="88">
        <f t="shared" si="187"/>
        <v>0</v>
      </c>
      <c r="AF352" s="92">
        <f t="shared" si="188"/>
        <v>0</v>
      </c>
      <c r="AG352" s="93">
        <f t="shared" si="189"/>
        <v>0</v>
      </c>
      <c r="AH352" s="93">
        <f t="shared" si="190"/>
        <v>0</v>
      </c>
      <c r="AI352" s="78">
        <f t="shared" si="191"/>
        <v>0</v>
      </c>
      <c r="AJ352" s="92">
        <f t="shared" si="195"/>
        <v>0</v>
      </c>
      <c r="AK352" s="78">
        <f t="shared" si="196"/>
        <v>0</v>
      </c>
      <c r="AL352" s="11"/>
      <c r="AM352" s="14"/>
      <c r="AN352" s="11"/>
      <c r="AO352" s="15"/>
      <c r="AP352" s="11"/>
      <c r="AQ352" s="11"/>
      <c r="AR352" s="11"/>
      <c r="AS352" s="75" t="str">
        <f t="shared" si="205"/>
        <v/>
      </c>
      <c r="AT352" s="75" t="str">
        <f t="shared" ca="1" si="206"/>
        <v/>
      </c>
      <c r="AU352" s="75" t="str">
        <f t="shared" si="207"/>
        <v/>
      </c>
      <c r="AV352" s="75" t="str">
        <f t="shared" ca="1" si="208"/>
        <v/>
      </c>
      <c r="AW352" s="169"/>
      <c r="AX352" s="169"/>
      <c r="AY352" s="75" t="str">
        <f t="shared" si="209"/>
        <v/>
      </c>
      <c r="AZ352" s="169"/>
      <c r="BA352" s="169"/>
      <c r="BB352" s="75" t="str">
        <f t="shared" si="210"/>
        <v/>
      </c>
      <c r="BC352" s="11"/>
      <c r="BH352" s="52"/>
      <c r="BI352" s="52"/>
      <c r="BJ352" s="52"/>
      <c r="BK352" s="52"/>
      <c r="BL352" s="52"/>
      <c r="BM352" s="52"/>
      <c r="BQ352" s="27"/>
      <c r="BR352" s="27"/>
      <c r="BS352" s="27"/>
      <c r="BT352" s="27"/>
      <c r="BU352" s="27"/>
      <c r="BV352" s="27"/>
      <c r="BW352" s="54"/>
      <c r="BX352" s="26"/>
      <c r="BY352" s="54"/>
      <c r="BZ352" s="26"/>
      <c r="CA352" s="26"/>
      <c r="CB352" s="26"/>
    </row>
    <row r="353" spans="1:80" ht="17.45" customHeight="1" thickBot="1">
      <c r="A353" s="94">
        <f t="shared" si="211"/>
        <v>49.7</v>
      </c>
      <c r="B353" s="180">
        <f t="shared" si="192"/>
        <v>46094</v>
      </c>
      <c r="C353" s="16"/>
      <c r="D353" s="17"/>
      <c r="E353" s="18"/>
      <c r="F353" s="17"/>
      <c r="G353" s="96">
        <f t="shared" si="212"/>
        <v>537</v>
      </c>
      <c r="H353" s="97">
        <f t="shared" si="212"/>
        <v>5568</v>
      </c>
      <c r="I353" s="98">
        <f t="shared" si="198"/>
        <v>0</v>
      </c>
      <c r="J353" s="99">
        <f t="shared" si="199"/>
        <v>0</v>
      </c>
      <c r="K353" s="99">
        <f t="shared" si="200"/>
        <v>0</v>
      </c>
      <c r="L353" s="99">
        <f t="shared" si="201"/>
        <v>0</v>
      </c>
      <c r="M353" s="99">
        <f t="shared" ca="1" si="202"/>
        <v>0.26171428571428573</v>
      </c>
      <c r="N353" s="99">
        <f t="shared" ca="1" si="203"/>
        <v>0.10080836899667146</v>
      </c>
      <c r="O353" s="99">
        <f t="shared" si="204"/>
        <v>5.0000000000000001E-4</v>
      </c>
      <c r="P353" s="19"/>
      <c r="Q353" s="16"/>
      <c r="R353" s="19"/>
      <c r="S353" s="89">
        <f t="shared" si="182"/>
        <v>0</v>
      </c>
      <c r="T353" s="75">
        <f t="shared" si="183"/>
        <v>0</v>
      </c>
      <c r="U353" s="100">
        <f t="shared" si="184"/>
        <v>0</v>
      </c>
      <c r="V353" s="101">
        <f t="shared" si="185"/>
        <v>0</v>
      </c>
      <c r="W353" s="16"/>
      <c r="X353" s="8"/>
      <c r="Y353" s="12"/>
      <c r="Z353" s="12"/>
      <c r="AA353" s="12"/>
      <c r="AB353" s="12"/>
      <c r="AC353" s="102">
        <f t="shared" si="193"/>
        <v>0</v>
      </c>
      <c r="AD353" s="97">
        <f t="shared" si="194"/>
        <v>0</v>
      </c>
      <c r="AE353" s="98">
        <f t="shared" si="187"/>
        <v>0</v>
      </c>
      <c r="AF353" s="103">
        <f t="shared" si="188"/>
        <v>0</v>
      </c>
      <c r="AG353" s="104">
        <f t="shared" si="189"/>
        <v>0</v>
      </c>
      <c r="AH353" s="104">
        <f t="shared" si="190"/>
        <v>0</v>
      </c>
      <c r="AI353" s="99">
        <f t="shared" si="191"/>
        <v>0</v>
      </c>
      <c r="AJ353" s="103">
        <f t="shared" si="195"/>
        <v>0</v>
      </c>
      <c r="AK353" s="99">
        <f t="shared" si="196"/>
        <v>0</v>
      </c>
      <c r="AL353" s="17"/>
      <c r="AM353" s="20"/>
      <c r="AN353" s="17"/>
      <c r="AO353" s="21"/>
      <c r="AP353" s="17"/>
      <c r="AQ353" s="17"/>
      <c r="AR353" s="17"/>
      <c r="AS353" s="97" t="str">
        <f t="shared" si="205"/>
        <v/>
      </c>
      <c r="AT353" s="97" t="str">
        <f t="shared" ca="1" si="206"/>
        <v/>
      </c>
      <c r="AU353" s="97" t="str">
        <f t="shared" si="207"/>
        <v/>
      </c>
      <c r="AV353" s="97" t="str">
        <f t="shared" ca="1" si="208"/>
        <v/>
      </c>
      <c r="AW353" s="167"/>
      <c r="AX353" s="167"/>
      <c r="AY353" s="97" t="str">
        <f t="shared" si="209"/>
        <v/>
      </c>
      <c r="AZ353" s="167"/>
      <c r="BA353" s="167"/>
      <c r="BB353" s="97" t="str">
        <f t="shared" si="210"/>
        <v/>
      </c>
      <c r="BC353" s="17"/>
      <c r="BH353" s="52"/>
      <c r="BI353" s="52"/>
      <c r="BJ353" s="52"/>
      <c r="BK353" s="52"/>
      <c r="BL353" s="52"/>
      <c r="BM353" s="52"/>
      <c r="BQ353" s="27"/>
      <c r="BR353" s="27"/>
      <c r="BS353" s="27"/>
      <c r="BT353" s="27"/>
      <c r="BU353" s="27"/>
      <c r="BV353" s="27"/>
      <c r="BW353" s="54"/>
      <c r="BX353" s="26"/>
      <c r="BY353" s="54"/>
      <c r="BZ353" s="26"/>
      <c r="CA353" s="26"/>
      <c r="CB353" s="26"/>
    </row>
    <row r="354" spans="1:80" ht="17.45" customHeight="1" thickTop="1">
      <c r="A354" s="105">
        <f>A347+1</f>
        <v>50.1</v>
      </c>
      <c r="B354" s="178">
        <f>B353+1</f>
        <v>46095</v>
      </c>
      <c r="C354" s="4"/>
      <c r="D354" s="5"/>
      <c r="E354" s="6"/>
      <c r="F354" s="5"/>
      <c r="G354" s="74">
        <f t="shared" si="212"/>
        <v>537</v>
      </c>
      <c r="H354" s="75">
        <f t="shared" si="212"/>
        <v>5568</v>
      </c>
      <c r="I354" s="76">
        <f t="shared" si="198"/>
        <v>0</v>
      </c>
      <c r="J354" s="77">
        <f t="shared" si="199"/>
        <v>0</v>
      </c>
      <c r="K354" s="77">
        <f t="shared" si="200"/>
        <v>0</v>
      </c>
      <c r="L354" s="77">
        <f t="shared" si="201"/>
        <v>0</v>
      </c>
      <c r="M354" s="78">
        <f t="shared" ca="1" si="202"/>
        <v>0.26171428571428573</v>
      </c>
      <c r="N354" s="78">
        <f t="shared" ca="1" si="203"/>
        <v>0.10080836899667146</v>
      </c>
      <c r="O354" s="78">
        <f t="shared" si="204"/>
        <v>5.0000000000000001E-4</v>
      </c>
      <c r="P354" s="13"/>
      <c r="Q354" s="8"/>
      <c r="R354" s="13"/>
      <c r="S354" s="79">
        <f t="shared" si="182"/>
        <v>0</v>
      </c>
      <c r="T354" s="80">
        <f t="shared" si="183"/>
        <v>0</v>
      </c>
      <c r="U354" s="90">
        <f t="shared" si="184"/>
        <v>0</v>
      </c>
      <c r="V354" s="82">
        <f t="shared" si="185"/>
        <v>0</v>
      </c>
      <c r="W354" s="4"/>
      <c r="X354" s="4"/>
      <c r="Y354" s="6"/>
      <c r="Z354" s="6"/>
      <c r="AA354" s="6"/>
      <c r="AB354" s="6"/>
      <c r="AC354" s="83">
        <f t="shared" si="193"/>
        <v>0</v>
      </c>
      <c r="AD354" s="80">
        <f t="shared" si="194"/>
        <v>0</v>
      </c>
      <c r="AE354" s="76">
        <f t="shared" si="187"/>
        <v>0</v>
      </c>
      <c r="AF354" s="84">
        <f t="shared" si="188"/>
        <v>0</v>
      </c>
      <c r="AG354" s="85">
        <f t="shared" si="189"/>
        <v>0</v>
      </c>
      <c r="AH354" s="85">
        <f t="shared" si="190"/>
        <v>0</v>
      </c>
      <c r="AI354" s="77">
        <f t="shared" si="191"/>
        <v>0</v>
      </c>
      <c r="AJ354" s="84">
        <f t="shared" si="195"/>
        <v>0</v>
      </c>
      <c r="AK354" s="77">
        <f t="shared" si="196"/>
        <v>0</v>
      </c>
      <c r="AL354" s="5"/>
      <c r="AM354" s="9"/>
      <c r="AN354" s="5"/>
      <c r="AO354" s="10"/>
      <c r="AP354" s="5"/>
      <c r="AQ354" s="5"/>
      <c r="AR354" s="5"/>
      <c r="AS354" s="80" t="str">
        <f t="shared" si="205"/>
        <v/>
      </c>
      <c r="AT354" s="80" t="str">
        <f t="shared" ca="1" si="206"/>
        <v/>
      </c>
      <c r="AU354" s="80" t="str">
        <f t="shared" si="207"/>
        <v/>
      </c>
      <c r="AV354" s="80" t="str">
        <f t="shared" ca="1" si="208"/>
        <v/>
      </c>
      <c r="AW354" s="165"/>
      <c r="AX354" s="165"/>
      <c r="AY354" s="80" t="str">
        <f t="shared" si="209"/>
        <v/>
      </c>
      <c r="AZ354" s="165"/>
      <c r="BA354" s="165"/>
      <c r="BB354" s="80" t="str">
        <f t="shared" si="210"/>
        <v/>
      </c>
      <c r="BC354" s="5"/>
      <c r="BH354" s="52"/>
      <c r="BI354" s="52"/>
      <c r="BJ354" s="52"/>
      <c r="BK354" s="52"/>
      <c r="BL354" s="52"/>
      <c r="BM354" s="52"/>
      <c r="BQ354" s="27"/>
      <c r="BR354" s="27"/>
      <c r="BS354" s="27"/>
      <c r="BT354" s="27"/>
      <c r="BU354" s="27"/>
      <c r="BV354" s="27"/>
      <c r="BW354" s="54"/>
      <c r="BX354" s="26"/>
      <c r="BY354" s="54"/>
      <c r="BZ354" s="26"/>
      <c r="CA354" s="26"/>
      <c r="CB354" s="26"/>
    </row>
    <row r="355" spans="1:80" ht="17.45" customHeight="1">
      <c r="A355" s="94">
        <f t="shared" si="211"/>
        <v>50.2</v>
      </c>
      <c r="B355" s="179">
        <f t="shared" si="192"/>
        <v>46096</v>
      </c>
      <c r="C355" s="8"/>
      <c r="D355" s="11"/>
      <c r="E355" s="12"/>
      <c r="F355" s="11"/>
      <c r="G355" s="74">
        <f t="shared" si="212"/>
        <v>537</v>
      </c>
      <c r="H355" s="75">
        <f t="shared" si="212"/>
        <v>5568</v>
      </c>
      <c r="I355" s="88">
        <f t="shared" si="198"/>
        <v>0</v>
      </c>
      <c r="J355" s="78">
        <f t="shared" si="199"/>
        <v>0</v>
      </c>
      <c r="K355" s="78">
        <f t="shared" si="200"/>
        <v>0</v>
      </c>
      <c r="L355" s="78">
        <f t="shared" si="201"/>
        <v>0</v>
      </c>
      <c r="M355" s="78">
        <f t="shared" ca="1" si="202"/>
        <v>0.26171428571428573</v>
      </c>
      <c r="N355" s="78">
        <f t="shared" ca="1" si="203"/>
        <v>0.10080836899667146</v>
      </c>
      <c r="O355" s="78">
        <f t="shared" si="204"/>
        <v>5.0000000000000001E-4</v>
      </c>
      <c r="P355" s="13"/>
      <c r="Q355" s="8"/>
      <c r="R355" s="13"/>
      <c r="S355" s="89">
        <f t="shared" si="182"/>
        <v>0</v>
      </c>
      <c r="T355" s="75">
        <f t="shared" si="183"/>
        <v>0</v>
      </c>
      <c r="U355" s="90">
        <f t="shared" si="184"/>
        <v>0</v>
      </c>
      <c r="V355" s="82">
        <f t="shared" si="185"/>
        <v>0</v>
      </c>
      <c r="W355" s="8"/>
      <c r="X355" s="8"/>
      <c r="Y355" s="12"/>
      <c r="Z355" s="12"/>
      <c r="AA355" s="12"/>
      <c r="AB355" s="12"/>
      <c r="AC355" s="91">
        <f t="shared" si="193"/>
        <v>0</v>
      </c>
      <c r="AD355" s="75">
        <f t="shared" si="194"/>
        <v>0</v>
      </c>
      <c r="AE355" s="88">
        <f t="shared" si="187"/>
        <v>0</v>
      </c>
      <c r="AF355" s="92">
        <f t="shared" si="188"/>
        <v>0</v>
      </c>
      <c r="AG355" s="93">
        <f t="shared" si="189"/>
        <v>0</v>
      </c>
      <c r="AH355" s="93">
        <f t="shared" si="190"/>
        <v>0</v>
      </c>
      <c r="AI355" s="78">
        <f t="shared" si="191"/>
        <v>0</v>
      </c>
      <c r="AJ355" s="92">
        <f t="shared" si="195"/>
        <v>0</v>
      </c>
      <c r="AK355" s="78">
        <f t="shared" si="196"/>
        <v>0</v>
      </c>
      <c r="AL355" s="11"/>
      <c r="AM355" s="14"/>
      <c r="AN355" s="11"/>
      <c r="AO355" s="15"/>
      <c r="AP355" s="11"/>
      <c r="AQ355" s="11"/>
      <c r="AR355" s="11"/>
      <c r="AS355" s="75" t="str">
        <f t="shared" si="205"/>
        <v/>
      </c>
      <c r="AT355" s="75" t="str">
        <f t="shared" ca="1" si="206"/>
        <v/>
      </c>
      <c r="AU355" s="75" t="str">
        <f t="shared" si="207"/>
        <v/>
      </c>
      <c r="AV355" s="75" t="str">
        <f t="shared" ca="1" si="208"/>
        <v/>
      </c>
      <c r="AW355" s="169"/>
      <c r="AX355" s="169"/>
      <c r="AY355" s="75" t="str">
        <f t="shared" si="209"/>
        <v/>
      </c>
      <c r="AZ355" s="169"/>
      <c r="BA355" s="169"/>
      <c r="BB355" s="75" t="str">
        <f t="shared" si="210"/>
        <v/>
      </c>
      <c r="BC355" s="11"/>
      <c r="BH355" s="52"/>
      <c r="BI355" s="52"/>
      <c r="BJ355" s="52"/>
      <c r="BK355" s="52"/>
      <c r="BL355" s="52"/>
      <c r="BM355" s="52"/>
      <c r="BQ355" s="27"/>
      <c r="BR355" s="27"/>
      <c r="BS355" s="27"/>
      <c r="BT355" s="27"/>
      <c r="BU355" s="27"/>
      <c r="BV355" s="27"/>
      <c r="BW355" s="54"/>
      <c r="BX355" s="26"/>
      <c r="BY355" s="54"/>
      <c r="BZ355" s="26"/>
      <c r="CA355" s="26"/>
      <c r="CB355" s="26"/>
    </row>
    <row r="356" spans="1:80" ht="17.45" customHeight="1">
      <c r="A356" s="86">
        <f t="shared" si="211"/>
        <v>50.3</v>
      </c>
      <c r="B356" s="179">
        <f t="shared" si="192"/>
        <v>46097</v>
      </c>
      <c r="C356" s="8"/>
      <c r="D356" s="11"/>
      <c r="E356" s="12"/>
      <c r="F356" s="11"/>
      <c r="G356" s="74">
        <f t="shared" si="212"/>
        <v>537</v>
      </c>
      <c r="H356" s="75">
        <f t="shared" si="212"/>
        <v>5568</v>
      </c>
      <c r="I356" s="88">
        <f t="shared" si="198"/>
        <v>0</v>
      </c>
      <c r="J356" s="78">
        <f t="shared" si="199"/>
        <v>0</v>
      </c>
      <c r="K356" s="78">
        <f t="shared" si="200"/>
        <v>0</v>
      </c>
      <c r="L356" s="78">
        <f t="shared" si="201"/>
        <v>0</v>
      </c>
      <c r="M356" s="78">
        <f t="shared" ca="1" si="202"/>
        <v>0.26171428571428573</v>
      </c>
      <c r="N356" s="78">
        <f t="shared" ca="1" si="203"/>
        <v>0.10080836899667146</v>
      </c>
      <c r="O356" s="78">
        <f t="shared" si="204"/>
        <v>5.0000000000000001E-4</v>
      </c>
      <c r="P356" s="13"/>
      <c r="Q356" s="8"/>
      <c r="R356" s="13"/>
      <c r="S356" s="89">
        <f t="shared" si="182"/>
        <v>0</v>
      </c>
      <c r="T356" s="75">
        <f t="shared" si="183"/>
        <v>0</v>
      </c>
      <c r="U356" s="90">
        <f t="shared" si="184"/>
        <v>0</v>
      </c>
      <c r="V356" s="82">
        <f t="shared" si="185"/>
        <v>0</v>
      </c>
      <c r="W356" s="8"/>
      <c r="X356" s="8"/>
      <c r="Y356" s="12"/>
      <c r="Z356" s="12"/>
      <c r="AA356" s="12"/>
      <c r="AB356" s="12"/>
      <c r="AC356" s="91">
        <f t="shared" si="193"/>
        <v>0</v>
      </c>
      <c r="AD356" s="75">
        <f t="shared" si="194"/>
        <v>0</v>
      </c>
      <c r="AE356" s="88">
        <f t="shared" si="187"/>
        <v>0</v>
      </c>
      <c r="AF356" s="92">
        <f t="shared" si="188"/>
        <v>0</v>
      </c>
      <c r="AG356" s="93">
        <f t="shared" si="189"/>
        <v>0</v>
      </c>
      <c r="AH356" s="93">
        <f t="shared" si="190"/>
        <v>0</v>
      </c>
      <c r="AI356" s="78">
        <f t="shared" si="191"/>
        <v>0</v>
      </c>
      <c r="AJ356" s="92">
        <f t="shared" si="195"/>
        <v>0</v>
      </c>
      <c r="AK356" s="78">
        <f t="shared" si="196"/>
        <v>0</v>
      </c>
      <c r="AL356" s="11"/>
      <c r="AM356" s="14"/>
      <c r="AN356" s="11"/>
      <c r="AO356" s="15"/>
      <c r="AP356" s="11"/>
      <c r="AQ356" s="11"/>
      <c r="AR356" s="11"/>
      <c r="AS356" s="75" t="str">
        <f t="shared" si="205"/>
        <v/>
      </c>
      <c r="AT356" s="75" t="str">
        <f t="shared" ca="1" si="206"/>
        <v/>
      </c>
      <c r="AU356" s="75" t="str">
        <f t="shared" si="207"/>
        <v/>
      </c>
      <c r="AV356" s="75" t="str">
        <f t="shared" ca="1" si="208"/>
        <v/>
      </c>
      <c r="AW356" s="169"/>
      <c r="AX356" s="169"/>
      <c r="AY356" s="75" t="str">
        <f t="shared" si="209"/>
        <v/>
      </c>
      <c r="AZ356" s="169"/>
      <c r="BA356" s="169"/>
      <c r="BB356" s="75" t="str">
        <f t="shared" si="210"/>
        <v/>
      </c>
      <c r="BC356" s="11"/>
      <c r="BH356" s="52"/>
      <c r="BI356" s="52"/>
      <c r="BJ356" s="52"/>
      <c r="BK356" s="52"/>
      <c r="BL356" s="52"/>
      <c r="BM356" s="52"/>
      <c r="BQ356" s="27"/>
      <c r="BR356" s="27"/>
      <c r="BS356" s="27"/>
      <c r="BT356" s="27"/>
      <c r="BU356" s="27"/>
      <c r="BV356" s="27"/>
      <c r="BW356" s="54"/>
      <c r="BX356" s="26"/>
      <c r="BY356" s="54"/>
      <c r="BZ356" s="26"/>
      <c r="CA356" s="26"/>
      <c r="CB356" s="26"/>
    </row>
    <row r="357" spans="1:80" ht="17.45" customHeight="1">
      <c r="A357" s="94">
        <f t="shared" si="211"/>
        <v>50.4</v>
      </c>
      <c r="B357" s="179">
        <f t="shared" si="192"/>
        <v>46098</v>
      </c>
      <c r="C357" s="8"/>
      <c r="D357" s="11"/>
      <c r="E357" s="12"/>
      <c r="F357" s="11"/>
      <c r="G357" s="74">
        <f t="shared" si="212"/>
        <v>537</v>
      </c>
      <c r="H357" s="75">
        <f t="shared" si="212"/>
        <v>5568</v>
      </c>
      <c r="I357" s="88">
        <f t="shared" si="198"/>
        <v>0</v>
      </c>
      <c r="J357" s="78">
        <f t="shared" si="199"/>
        <v>0</v>
      </c>
      <c r="K357" s="78">
        <f t="shared" si="200"/>
        <v>0</v>
      </c>
      <c r="L357" s="78">
        <f t="shared" si="201"/>
        <v>0</v>
      </c>
      <c r="M357" s="78">
        <f t="shared" ca="1" si="202"/>
        <v>0.26171428571428573</v>
      </c>
      <c r="N357" s="78">
        <f t="shared" ca="1" si="203"/>
        <v>0.10080836899667146</v>
      </c>
      <c r="O357" s="78">
        <f t="shared" si="204"/>
        <v>5.0000000000000001E-4</v>
      </c>
      <c r="P357" s="13"/>
      <c r="Q357" s="8"/>
      <c r="R357" s="13"/>
      <c r="S357" s="89">
        <f t="shared" si="182"/>
        <v>0</v>
      </c>
      <c r="T357" s="75">
        <f t="shared" si="183"/>
        <v>0</v>
      </c>
      <c r="U357" s="90">
        <f t="shared" si="184"/>
        <v>0</v>
      </c>
      <c r="V357" s="82">
        <f t="shared" si="185"/>
        <v>0</v>
      </c>
      <c r="W357" s="8"/>
      <c r="X357" s="8"/>
      <c r="Y357" s="12"/>
      <c r="Z357" s="12"/>
      <c r="AA357" s="12"/>
      <c r="AB357" s="12"/>
      <c r="AC357" s="91">
        <f t="shared" si="193"/>
        <v>0</v>
      </c>
      <c r="AD357" s="75">
        <f t="shared" si="194"/>
        <v>0</v>
      </c>
      <c r="AE357" s="88">
        <f t="shared" si="187"/>
        <v>0</v>
      </c>
      <c r="AF357" s="92">
        <f t="shared" si="188"/>
        <v>0</v>
      </c>
      <c r="AG357" s="93">
        <f t="shared" si="189"/>
        <v>0</v>
      </c>
      <c r="AH357" s="93">
        <f t="shared" si="190"/>
        <v>0</v>
      </c>
      <c r="AI357" s="78">
        <f t="shared" si="191"/>
        <v>0</v>
      </c>
      <c r="AJ357" s="92">
        <f t="shared" si="195"/>
        <v>0</v>
      </c>
      <c r="AK357" s="78">
        <f t="shared" si="196"/>
        <v>0</v>
      </c>
      <c r="AL357" s="11"/>
      <c r="AM357" s="14"/>
      <c r="AN357" s="11"/>
      <c r="AO357" s="15"/>
      <c r="AP357" s="11"/>
      <c r="AQ357" s="11"/>
      <c r="AR357" s="11"/>
      <c r="AS357" s="75" t="str">
        <f t="shared" si="205"/>
        <v/>
      </c>
      <c r="AT357" s="75" t="str">
        <f t="shared" ca="1" si="206"/>
        <v/>
      </c>
      <c r="AU357" s="75" t="str">
        <f t="shared" si="207"/>
        <v/>
      </c>
      <c r="AV357" s="75" t="str">
        <f t="shared" ca="1" si="208"/>
        <v/>
      </c>
      <c r="AW357" s="169"/>
      <c r="AX357" s="169"/>
      <c r="AY357" s="75" t="str">
        <f t="shared" si="209"/>
        <v/>
      </c>
      <c r="AZ357" s="169"/>
      <c r="BA357" s="169"/>
      <c r="BB357" s="75" t="str">
        <f t="shared" si="210"/>
        <v/>
      </c>
      <c r="BC357" s="11"/>
      <c r="BH357" s="52"/>
      <c r="BI357" s="52"/>
      <c r="BJ357" s="52"/>
      <c r="BK357" s="52"/>
      <c r="BL357" s="52"/>
      <c r="BM357" s="52"/>
      <c r="BQ357" s="27"/>
      <c r="BR357" s="27"/>
      <c r="BS357" s="27"/>
      <c r="BT357" s="27"/>
      <c r="BU357" s="27"/>
      <c r="BV357" s="27"/>
      <c r="BW357" s="54"/>
      <c r="BX357" s="26"/>
      <c r="BY357" s="54"/>
      <c r="BZ357" s="26"/>
      <c r="CA357" s="26"/>
      <c r="CB357" s="26"/>
    </row>
    <row r="358" spans="1:80" ht="17.45" customHeight="1">
      <c r="A358" s="86">
        <f t="shared" si="211"/>
        <v>50.5</v>
      </c>
      <c r="B358" s="179">
        <f t="shared" si="192"/>
        <v>46099</v>
      </c>
      <c r="C358" s="8"/>
      <c r="D358" s="11"/>
      <c r="E358" s="12"/>
      <c r="F358" s="11"/>
      <c r="G358" s="74">
        <f t="shared" si="212"/>
        <v>537</v>
      </c>
      <c r="H358" s="75">
        <f t="shared" si="212"/>
        <v>5568</v>
      </c>
      <c r="I358" s="88">
        <f t="shared" si="198"/>
        <v>0</v>
      </c>
      <c r="J358" s="78">
        <f t="shared" si="199"/>
        <v>0</v>
      </c>
      <c r="K358" s="78">
        <f t="shared" si="200"/>
        <v>0</v>
      </c>
      <c r="L358" s="78">
        <f t="shared" si="201"/>
        <v>0</v>
      </c>
      <c r="M358" s="78">
        <f t="shared" ca="1" si="202"/>
        <v>0.26171428571428573</v>
      </c>
      <c r="N358" s="78">
        <f t="shared" ca="1" si="203"/>
        <v>0.10080836899667146</v>
      </c>
      <c r="O358" s="78">
        <f t="shared" si="204"/>
        <v>5.0000000000000001E-4</v>
      </c>
      <c r="P358" s="13"/>
      <c r="Q358" s="8"/>
      <c r="R358" s="13"/>
      <c r="S358" s="89">
        <f t="shared" si="182"/>
        <v>0</v>
      </c>
      <c r="T358" s="75">
        <f t="shared" si="183"/>
        <v>0</v>
      </c>
      <c r="U358" s="90">
        <f t="shared" si="184"/>
        <v>0</v>
      </c>
      <c r="V358" s="82">
        <f t="shared" si="185"/>
        <v>0</v>
      </c>
      <c r="W358" s="8"/>
      <c r="X358" s="8"/>
      <c r="Y358" s="12"/>
      <c r="Z358" s="12"/>
      <c r="AA358" s="12"/>
      <c r="AB358" s="12"/>
      <c r="AC358" s="91">
        <f t="shared" si="193"/>
        <v>0</v>
      </c>
      <c r="AD358" s="75">
        <f t="shared" si="194"/>
        <v>0</v>
      </c>
      <c r="AE358" s="88">
        <f t="shared" si="187"/>
        <v>0</v>
      </c>
      <c r="AF358" s="92">
        <f t="shared" si="188"/>
        <v>0</v>
      </c>
      <c r="AG358" s="93">
        <f t="shared" si="189"/>
        <v>0</v>
      </c>
      <c r="AH358" s="93">
        <f t="shared" si="190"/>
        <v>0</v>
      </c>
      <c r="AI358" s="78">
        <f t="shared" si="191"/>
        <v>0</v>
      </c>
      <c r="AJ358" s="92">
        <f t="shared" si="195"/>
        <v>0</v>
      </c>
      <c r="AK358" s="78">
        <f t="shared" si="196"/>
        <v>0</v>
      </c>
      <c r="AL358" s="11"/>
      <c r="AM358" s="14"/>
      <c r="AN358" s="11"/>
      <c r="AO358" s="15"/>
      <c r="AP358" s="11"/>
      <c r="AQ358" s="11"/>
      <c r="AR358" s="11"/>
      <c r="AS358" s="75" t="str">
        <f t="shared" si="205"/>
        <v/>
      </c>
      <c r="AT358" s="75" t="str">
        <f t="shared" ca="1" si="206"/>
        <v/>
      </c>
      <c r="AU358" s="75" t="str">
        <f t="shared" si="207"/>
        <v/>
      </c>
      <c r="AV358" s="75" t="str">
        <f t="shared" ca="1" si="208"/>
        <v/>
      </c>
      <c r="AW358" s="169"/>
      <c r="AX358" s="169"/>
      <c r="AY358" s="75" t="str">
        <f t="shared" si="209"/>
        <v/>
      </c>
      <c r="AZ358" s="169"/>
      <c r="BA358" s="169"/>
      <c r="BB358" s="75" t="str">
        <f t="shared" si="210"/>
        <v/>
      </c>
      <c r="BC358" s="11"/>
      <c r="BH358" s="52"/>
      <c r="BI358" s="52"/>
      <c r="BJ358" s="52"/>
      <c r="BK358" s="52"/>
      <c r="BL358" s="52"/>
      <c r="BM358" s="52"/>
      <c r="BQ358" s="27"/>
      <c r="BR358" s="27"/>
      <c r="BS358" s="27"/>
      <c r="BT358" s="27"/>
      <c r="BU358" s="27"/>
      <c r="BV358" s="27"/>
      <c r="BW358" s="54"/>
      <c r="BX358" s="26"/>
      <c r="BY358" s="54"/>
      <c r="BZ358" s="26"/>
      <c r="CA358" s="26"/>
      <c r="CB358" s="26"/>
    </row>
    <row r="359" spans="1:80" ht="17.45" customHeight="1">
      <c r="A359" s="94">
        <f t="shared" si="211"/>
        <v>50.6</v>
      </c>
      <c r="B359" s="179">
        <f t="shared" si="192"/>
        <v>46100</v>
      </c>
      <c r="C359" s="8"/>
      <c r="D359" s="11"/>
      <c r="E359" s="12"/>
      <c r="F359" s="11"/>
      <c r="G359" s="74">
        <f t="shared" si="212"/>
        <v>537</v>
      </c>
      <c r="H359" s="75">
        <f t="shared" si="212"/>
        <v>5568</v>
      </c>
      <c r="I359" s="88">
        <f t="shared" si="198"/>
        <v>0</v>
      </c>
      <c r="J359" s="78">
        <f t="shared" si="199"/>
        <v>0</v>
      </c>
      <c r="K359" s="78">
        <f t="shared" si="200"/>
        <v>0</v>
      </c>
      <c r="L359" s="78">
        <f t="shared" si="201"/>
        <v>0</v>
      </c>
      <c r="M359" s="78">
        <f t="shared" ca="1" si="202"/>
        <v>0.26171428571428573</v>
      </c>
      <c r="N359" s="78">
        <f t="shared" ca="1" si="203"/>
        <v>0.10080836899667146</v>
      </c>
      <c r="O359" s="78">
        <f t="shared" si="204"/>
        <v>5.0000000000000001E-4</v>
      </c>
      <c r="P359" s="13"/>
      <c r="Q359" s="8"/>
      <c r="R359" s="13"/>
      <c r="S359" s="89">
        <f t="shared" si="182"/>
        <v>0</v>
      </c>
      <c r="T359" s="75">
        <f t="shared" si="183"/>
        <v>0</v>
      </c>
      <c r="U359" s="90">
        <f t="shared" si="184"/>
        <v>0</v>
      </c>
      <c r="V359" s="82">
        <f t="shared" si="185"/>
        <v>0</v>
      </c>
      <c r="W359" s="8"/>
      <c r="X359" s="8"/>
      <c r="Y359" s="12"/>
      <c r="Z359" s="12"/>
      <c r="AA359" s="12"/>
      <c r="AB359" s="12"/>
      <c r="AC359" s="91">
        <f t="shared" si="193"/>
        <v>0</v>
      </c>
      <c r="AD359" s="75">
        <f t="shared" si="194"/>
        <v>0</v>
      </c>
      <c r="AE359" s="88">
        <f t="shared" si="187"/>
        <v>0</v>
      </c>
      <c r="AF359" s="92">
        <f t="shared" si="188"/>
        <v>0</v>
      </c>
      <c r="AG359" s="93">
        <f t="shared" si="189"/>
        <v>0</v>
      </c>
      <c r="AH359" s="93">
        <f t="shared" si="190"/>
        <v>0</v>
      </c>
      <c r="AI359" s="78">
        <f t="shared" si="191"/>
        <v>0</v>
      </c>
      <c r="AJ359" s="92">
        <f t="shared" si="195"/>
        <v>0</v>
      </c>
      <c r="AK359" s="78">
        <f t="shared" si="196"/>
        <v>0</v>
      </c>
      <c r="AL359" s="11"/>
      <c r="AM359" s="14"/>
      <c r="AN359" s="11"/>
      <c r="AO359" s="15"/>
      <c r="AP359" s="11"/>
      <c r="AQ359" s="11"/>
      <c r="AR359" s="11"/>
      <c r="AS359" s="75" t="str">
        <f t="shared" si="205"/>
        <v/>
      </c>
      <c r="AT359" s="75" t="str">
        <f t="shared" ca="1" si="206"/>
        <v/>
      </c>
      <c r="AU359" s="75" t="str">
        <f t="shared" si="207"/>
        <v/>
      </c>
      <c r="AV359" s="75" t="str">
        <f t="shared" ca="1" si="208"/>
        <v/>
      </c>
      <c r="AW359" s="169"/>
      <c r="AX359" s="169"/>
      <c r="AY359" s="75" t="str">
        <f t="shared" si="209"/>
        <v/>
      </c>
      <c r="AZ359" s="169"/>
      <c r="BA359" s="169"/>
      <c r="BB359" s="75" t="str">
        <f t="shared" si="210"/>
        <v/>
      </c>
      <c r="BC359" s="11"/>
      <c r="BH359" s="52"/>
      <c r="BI359" s="52"/>
      <c r="BJ359" s="52"/>
      <c r="BK359" s="52"/>
      <c r="BL359" s="52"/>
      <c r="BM359" s="52"/>
      <c r="BQ359" s="27"/>
      <c r="BR359" s="27"/>
      <c r="BS359" s="27"/>
      <c r="BT359" s="27"/>
      <c r="BU359" s="27"/>
      <c r="BV359" s="27"/>
      <c r="BW359" s="54"/>
      <c r="BX359" s="26"/>
      <c r="BY359" s="54"/>
      <c r="BZ359" s="26"/>
      <c r="CA359" s="26"/>
      <c r="CB359" s="26"/>
    </row>
    <row r="360" spans="1:80" ht="17.45" customHeight="1" thickBot="1">
      <c r="A360" s="86">
        <f t="shared" si="211"/>
        <v>50.7</v>
      </c>
      <c r="B360" s="180">
        <f t="shared" si="192"/>
        <v>46101</v>
      </c>
      <c r="C360" s="16"/>
      <c r="D360" s="17"/>
      <c r="E360" s="18"/>
      <c r="F360" s="17"/>
      <c r="G360" s="96">
        <f t="shared" si="212"/>
        <v>537</v>
      </c>
      <c r="H360" s="97">
        <f t="shared" si="212"/>
        <v>5568</v>
      </c>
      <c r="I360" s="98">
        <f t="shared" si="198"/>
        <v>0</v>
      </c>
      <c r="J360" s="99">
        <f t="shared" si="199"/>
        <v>0</v>
      </c>
      <c r="K360" s="99">
        <f t="shared" si="200"/>
        <v>0</v>
      </c>
      <c r="L360" s="99">
        <f t="shared" si="201"/>
        <v>0</v>
      </c>
      <c r="M360" s="99">
        <f t="shared" ca="1" si="202"/>
        <v>0.26171428571428573</v>
      </c>
      <c r="N360" s="99">
        <f t="shared" ca="1" si="203"/>
        <v>0.10080836899667146</v>
      </c>
      <c r="O360" s="99">
        <f t="shared" si="204"/>
        <v>5.0000000000000001E-4</v>
      </c>
      <c r="P360" s="19"/>
      <c r="Q360" s="16"/>
      <c r="R360" s="19"/>
      <c r="S360" s="89">
        <f t="shared" si="182"/>
        <v>0</v>
      </c>
      <c r="T360" s="75">
        <f t="shared" si="183"/>
        <v>0</v>
      </c>
      <c r="U360" s="100">
        <f t="shared" si="184"/>
        <v>0</v>
      </c>
      <c r="V360" s="101">
        <f t="shared" si="185"/>
        <v>0</v>
      </c>
      <c r="W360" s="16"/>
      <c r="X360" s="8"/>
      <c r="Y360" s="12"/>
      <c r="Z360" s="12"/>
      <c r="AA360" s="12"/>
      <c r="AB360" s="12"/>
      <c r="AC360" s="102">
        <f t="shared" si="193"/>
        <v>0</v>
      </c>
      <c r="AD360" s="97">
        <f t="shared" si="194"/>
        <v>0</v>
      </c>
      <c r="AE360" s="98">
        <f t="shared" si="187"/>
        <v>0</v>
      </c>
      <c r="AF360" s="103">
        <f t="shared" si="188"/>
        <v>0</v>
      </c>
      <c r="AG360" s="104">
        <f t="shared" si="189"/>
        <v>0</v>
      </c>
      <c r="AH360" s="104">
        <f t="shared" si="190"/>
        <v>0</v>
      </c>
      <c r="AI360" s="99">
        <f t="shared" si="191"/>
        <v>0</v>
      </c>
      <c r="AJ360" s="103">
        <f t="shared" si="195"/>
        <v>0</v>
      </c>
      <c r="AK360" s="99">
        <f t="shared" si="196"/>
        <v>0</v>
      </c>
      <c r="AL360" s="17"/>
      <c r="AM360" s="20"/>
      <c r="AN360" s="17"/>
      <c r="AO360" s="21"/>
      <c r="AP360" s="17"/>
      <c r="AQ360" s="17"/>
      <c r="AR360" s="17"/>
      <c r="AS360" s="97" t="str">
        <f t="shared" si="205"/>
        <v/>
      </c>
      <c r="AT360" s="97" t="str">
        <f t="shared" ca="1" si="206"/>
        <v/>
      </c>
      <c r="AU360" s="97" t="str">
        <f t="shared" si="207"/>
        <v/>
      </c>
      <c r="AV360" s="97" t="str">
        <f t="shared" ca="1" si="208"/>
        <v/>
      </c>
      <c r="AW360" s="167"/>
      <c r="AX360" s="167"/>
      <c r="AY360" s="97" t="str">
        <f t="shared" si="209"/>
        <v/>
      </c>
      <c r="AZ360" s="167"/>
      <c r="BA360" s="167"/>
      <c r="BB360" s="97" t="str">
        <f t="shared" si="210"/>
        <v/>
      </c>
      <c r="BC360" s="17"/>
      <c r="BH360" s="52"/>
      <c r="BI360" s="52"/>
      <c r="BJ360" s="52"/>
      <c r="BK360" s="52"/>
      <c r="BL360" s="52"/>
      <c r="BM360" s="52"/>
      <c r="BQ360" s="27"/>
      <c r="BR360" s="27"/>
      <c r="BS360" s="27"/>
      <c r="BT360" s="27"/>
      <c r="BU360" s="27"/>
      <c r="BV360" s="27"/>
      <c r="BW360" s="54"/>
      <c r="BX360" s="26"/>
      <c r="BY360" s="54"/>
      <c r="BZ360" s="26"/>
      <c r="CA360" s="26"/>
      <c r="CB360" s="26"/>
    </row>
    <row r="361" spans="1:80" ht="17.45" customHeight="1" thickTop="1">
      <c r="A361" s="71">
        <f>A354+1</f>
        <v>51.1</v>
      </c>
      <c r="B361" s="178">
        <f>B360+1</f>
        <v>46102</v>
      </c>
      <c r="C361" s="4"/>
      <c r="D361" s="5"/>
      <c r="E361" s="6"/>
      <c r="F361" s="5"/>
      <c r="G361" s="74">
        <f t="shared" si="212"/>
        <v>537</v>
      </c>
      <c r="H361" s="75">
        <f t="shared" si="212"/>
        <v>5568</v>
      </c>
      <c r="I361" s="76">
        <f t="shared" si="198"/>
        <v>0</v>
      </c>
      <c r="J361" s="77">
        <f t="shared" si="199"/>
        <v>0</v>
      </c>
      <c r="K361" s="77">
        <f t="shared" si="200"/>
        <v>0</v>
      </c>
      <c r="L361" s="77">
        <f t="shared" si="201"/>
        <v>0</v>
      </c>
      <c r="M361" s="78">
        <f t="shared" ca="1" si="202"/>
        <v>0.26171428571428573</v>
      </c>
      <c r="N361" s="78">
        <f t="shared" ca="1" si="203"/>
        <v>0.10080836899667146</v>
      </c>
      <c r="O361" s="78">
        <f t="shared" si="204"/>
        <v>5.0000000000000001E-4</v>
      </c>
      <c r="P361" s="13"/>
      <c r="Q361" s="8"/>
      <c r="R361" s="13"/>
      <c r="S361" s="79">
        <f t="shared" si="182"/>
        <v>0</v>
      </c>
      <c r="T361" s="80">
        <f t="shared" si="183"/>
        <v>0</v>
      </c>
      <c r="U361" s="90">
        <f t="shared" si="184"/>
        <v>0</v>
      </c>
      <c r="V361" s="82">
        <f t="shared" si="185"/>
        <v>0</v>
      </c>
      <c r="W361" s="4"/>
      <c r="X361" s="4"/>
      <c r="Y361" s="6"/>
      <c r="Z361" s="6"/>
      <c r="AA361" s="6"/>
      <c r="AB361" s="6"/>
      <c r="AC361" s="83">
        <f t="shared" si="193"/>
        <v>0</v>
      </c>
      <c r="AD361" s="80">
        <f t="shared" si="194"/>
        <v>0</v>
      </c>
      <c r="AE361" s="76">
        <f t="shared" si="187"/>
        <v>0</v>
      </c>
      <c r="AF361" s="84">
        <f t="shared" si="188"/>
        <v>0</v>
      </c>
      <c r="AG361" s="85">
        <f t="shared" si="189"/>
        <v>0</v>
      </c>
      <c r="AH361" s="85">
        <f t="shared" si="190"/>
        <v>0</v>
      </c>
      <c r="AI361" s="77">
        <f t="shared" si="191"/>
        <v>0</v>
      </c>
      <c r="AJ361" s="84">
        <f t="shared" si="195"/>
        <v>0</v>
      </c>
      <c r="AK361" s="77">
        <f t="shared" si="196"/>
        <v>0</v>
      </c>
      <c r="AL361" s="5"/>
      <c r="AM361" s="9"/>
      <c r="AN361" s="5"/>
      <c r="AO361" s="10"/>
      <c r="AP361" s="5"/>
      <c r="AQ361" s="5"/>
      <c r="AR361" s="5"/>
      <c r="AS361" s="80" t="str">
        <f t="shared" si="205"/>
        <v/>
      </c>
      <c r="AT361" s="80" t="str">
        <f t="shared" ca="1" si="206"/>
        <v/>
      </c>
      <c r="AU361" s="80" t="str">
        <f t="shared" si="207"/>
        <v/>
      </c>
      <c r="AV361" s="80" t="str">
        <f t="shared" ca="1" si="208"/>
        <v/>
      </c>
      <c r="AW361" s="165"/>
      <c r="AX361" s="165"/>
      <c r="AY361" s="80" t="str">
        <f t="shared" si="209"/>
        <v/>
      </c>
      <c r="AZ361" s="165"/>
      <c r="BA361" s="165"/>
      <c r="BB361" s="80" t="str">
        <f t="shared" si="210"/>
        <v/>
      </c>
      <c r="BC361" s="5"/>
      <c r="BH361" s="52"/>
      <c r="BI361" s="52"/>
      <c r="BJ361" s="52"/>
      <c r="BK361" s="52"/>
      <c r="BL361" s="52"/>
      <c r="BM361" s="52"/>
      <c r="BQ361" s="27"/>
      <c r="BR361" s="27"/>
      <c r="BS361" s="27"/>
      <c r="BT361" s="27"/>
      <c r="BU361" s="27"/>
      <c r="BV361" s="27"/>
      <c r="BW361" s="54"/>
      <c r="BX361" s="26"/>
      <c r="BY361" s="54"/>
      <c r="BZ361" s="26"/>
      <c r="CA361" s="26"/>
      <c r="CB361" s="26"/>
    </row>
    <row r="362" spans="1:80" ht="17.45" customHeight="1">
      <c r="A362" s="86">
        <f t="shared" si="211"/>
        <v>51.2</v>
      </c>
      <c r="B362" s="179">
        <f t="shared" si="192"/>
        <v>46103</v>
      </c>
      <c r="C362" s="8"/>
      <c r="D362" s="11"/>
      <c r="E362" s="12"/>
      <c r="F362" s="11"/>
      <c r="G362" s="74">
        <f t="shared" si="212"/>
        <v>537</v>
      </c>
      <c r="H362" s="75">
        <f t="shared" si="212"/>
        <v>5568</v>
      </c>
      <c r="I362" s="88">
        <f t="shared" si="198"/>
        <v>0</v>
      </c>
      <c r="J362" s="78">
        <f t="shared" si="199"/>
        <v>0</v>
      </c>
      <c r="K362" s="78">
        <f t="shared" si="200"/>
        <v>0</v>
      </c>
      <c r="L362" s="78">
        <f t="shared" si="201"/>
        <v>0</v>
      </c>
      <c r="M362" s="78">
        <f t="shared" ca="1" si="202"/>
        <v>0.26171428571428573</v>
      </c>
      <c r="N362" s="78">
        <f t="shared" ca="1" si="203"/>
        <v>0.10080836899667146</v>
      </c>
      <c r="O362" s="78">
        <f t="shared" si="204"/>
        <v>5.0000000000000001E-4</v>
      </c>
      <c r="P362" s="13"/>
      <c r="Q362" s="8"/>
      <c r="R362" s="13"/>
      <c r="S362" s="89">
        <f t="shared" si="182"/>
        <v>0</v>
      </c>
      <c r="T362" s="75">
        <f t="shared" si="183"/>
        <v>0</v>
      </c>
      <c r="U362" s="90">
        <f t="shared" si="184"/>
        <v>0</v>
      </c>
      <c r="V362" s="82">
        <f t="shared" si="185"/>
        <v>0</v>
      </c>
      <c r="W362" s="8"/>
      <c r="X362" s="8"/>
      <c r="Y362" s="12"/>
      <c r="Z362" s="12"/>
      <c r="AA362" s="12"/>
      <c r="AB362" s="12"/>
      <c r="AC362" s="91">
        <f t="shared" si="193"/>
        <v>0</v>
      </c>
      <c r="AD362" s="75">
        <f t="shared" si="194"/>
        <v>0</v>
      </c>
      <c r="AE362" s="88">
        <f t="shared" si="187"/>
        <v>0</v>
      </c>
      <c r="AF362" s="92">
        <f t="shared" si="188"/>
        <v>0</v>
      </c>
      <c r="AG362" s="93">
        <f t="shared" si="189"/>
        <v>0</v>
      </c>
      <c r="AH362" s="93">
        <f t="shared" si="190"/>
        <v>0</v>
      </c>
      <c r="AI362" s="78">
        <f t="shared" si="191"/>
        <v>0</v>
      </c>
      <c r="AJ362" s="92">
        <f t="shared" si="195"/>
        <v>0</v>
      </c>
      <c r="AK362" s="78">
        <f t="shared" si="196"/>
        <v>0</v>
      </c>
      <c r="AL362" s="11"/>
      <c r="AM362" s="14"/>
      <c r="AN362" s="11"/>
      <c r="AO362" s="15"/>
      <c r="AP362" s="11"/>
      <c r="AQ362" s="11"/>
      <c r="AR362" s="11"/>
      <c r="AS362" s="75" t="str">
        <f t="shared" si="205"/>
        <v/>
      </c>
      <c r="AT362" s="75" t="str">
        <f t="shared" ca="1" si="206"/>
        <v/>
      </c>
      <c r="AU362" s="75" t="str">
        <f t="shared" si="207"/>
        <v/>
      </c>
      <c r="AV362" s="75" t="str">
        <f t="shared" ca="1" si="208"/>
        <v/>
      </c>
      <c r="AW362" s="169"/>
      <c r="AX362" s="169"/>
      <c r="AY362" s="75" t="str">
        <f t="shared" si="209"/>
        <v/>
      </c>
      <c r="AZ362" s="169"/>
      <c r="BA362" s="169"/>
      <c r="BB362" s="75" t="str">
        <f t="shared" si="210"/>
        <v/>
      </c>
      <c r="BC362" s="11"/>
      <c r="BH362" s="52"/>
      <c r="BI362" s="52"/>
      <c r="BJ362" s="52"/>
      <c r="BK362" s="52"/>
      <c r="BL362" s="52"/>
      <c r="BM362" s="52"/>
      <c r="BQ362" s="27"/>
      <c r="BR362" s="27"/>
      <c r="BS362" s="27"/>
      <c r="BT362" s="27"/>
      <c r="BU362" s="27"/>
      <c r="BV362" s="27"/>
      <c r="BW362" s="54"/>
      <c r="BX362" s="26"/>
      <c r="BY362" s="54"/>
      <c r="BZ362" s="26"/>
      <c r="CA362" s="26"/>
      <c r="CB362" s="26"/>
    </row>
    <row r="363" spans="1:80" ht="17.45" customHeight="1">
      <c r="A363" s="94">
        <f t="shared" si="211"/>
        <v>51.3</v>
      </c>
      <c r="B363" s="179">
        <f t="shared" si="192"/>
        <v>46104</v>
      </c>
      <c r="C363" s="8"/>
      <c r="D363" s="11"/>
      <c r="E363" s="12"/>
      <c r="F363" s="11"/>
      <c r="G363" s="74">
        <f t="shared" si="212"/>
        <v>537</v>
      </c>
      <c r="H363" s="75">
        <f t="shared" si="212"/>
        <v>5568</v>
      </c>
      <c r="I363" s="88">
        <f t="shared" si="198"/>
        <v>0</v>
      </c>
      <c r="J363" s="78">
        <f t="shared" si="199"/>
        <v>0</v>
      </c>
      <c r="K363" s="78">
        <f t="shared" si="200"/>
        <v>0</v>
      </c>
      <c r="L363" s="78">
        <f t="shared" si="201"/>
        <v>0</v>
      </c>
      <c r="M363" s="78">
        <f t="shared" ca="1" si="202"/>
        <v>0.26171428571428573</v>
      </c>
      <c r="N363" s="78">
        <f t="shared" ca="1" si="203"/>
        <v>0.10080836899667146</v>
      </c>
      <c r="O363" s="78">
        <f t="shared" si="204"/>
        <v>5.0000000000000001E-4</v>
      </c>
      <c r="P363" s="13"/>
      <c r="Q363" s="8"/>
      <c r="R363" s="13"/>
      <c r="S363" s="89">
        <f t="shared" si="182"/>
        <v>0</v>
      </c>
      <c r="T363" s="75">
        <f t="shared" si="183"/>
        <v>0</v>
      </c>
      <c r="U363" s="90">
        <f t="shared" si="184"/>
        <v>0</v>
      </c>
      <c r="V363" s="82">
        <f t="shared" si="185"/>
        <v>0</v>
      </c>
      <c r="W363" s="8"/>
      <c r="X363" s="8"/>
      <c r="Y363" s="12"/>
      <c r="Z363" s="12"/>
      <c r="AA363" s="12"/>
      <c r="AB363" s="12"/>
      <c r="AC363" s="91">
        <f t="shared" si="193"/>
        <v>0</v>
      </c>
      <c r="AD363" s="75">
        <f t="shared" si="194"/>
        <v>0</v>
      </c>
      <c r="AE363" s="88">
        <f t="shared" si="187"/>
        <v>0</v>
      </c>
      <c r="AF363" s="92">
        <f t="shared" si="188"/>
        <v>0</v>
      </c>
      <c r="AG363" s="93">
        <f t="shared" si="189"/>
        <v>0</v>
      </c>
      <c r="AH363" s="93">
        <f t="shared" si="190"/>
        <v>0</v>
      </c>
      <c r="AI363" s="78">
        <f t="shared" si="191"/>
        <v>0</v>
      </c>
      <c r="AJ363" s="92">
        <f t="shared" si="195"/>
        <v>0</v>
      </c>
      <c r="AK363" s="78">
        <f t="shared" si="196"/>
        <v>0</v>
      </c>
      <c r="AL363" s="11"/>
      <c r="AM363" s="14"/>
      <c r="AN363" s="11"/>
      <c r="AO363" s="15"/>
      <c r="AP363" s="11"/>
      <c r="AQ363" s="11"/>
      <c r="AR363" s="11"/>
      <c r="AS363" s="75" t="str">
        <f t="shared" si="205"/>
        <v/>
      </c>
      <c r="AT363" s="75" t="str">
        <f t="shared" ca="1" si="206"/>
        <v/>
      </c>
      <c r="AU363" s="75" t="str">
        <f t="shared" si="207"/>
        <v/>
      </c>
      <c r="AV363" s="75" t="str">
        <f t="shared" ca="1" si="208"/>
        <v/>
      </c>
      <c r="AW363" s="169"/>
      <c r="AX363" s="169"/>
      <c r="AY363" s="75" t="str">
        <f t="shared" si="209"/>
        <v/>
      </c>
      <c r="AZ363" s="169"/>
      <c r="BA363" s="169"/>
      <c r="BB363" s="75" t="str">
        <f t="shared" si="210"/>
        <v/>
      </c>
      <c r="BC363" s="11"/>
      <c r="BH363" s="52"/>
      <c r="BI363" s="52"/>
      <c r="BJ363" s="52"/>
      <c r="BK363" s="52"/>
      <c r="BL363" s="52"/>
      <c r="BM363" s="52"/>
      <c r="BQ363" s="27"/>
      <c r="BR363" s="27"/>
      <c r="BS363" s="27"/>
      <c r="BT363" s="27"/>
      <c r="BU363" s="27"/>
      <c r="BV363" s="27"/>
      <c r="BW363" s="54"/>
      <c r="BX363" s="26"/>
      <c r="BY363" s="54"/>
      <c r="BZ363" s="26"/>
      <c r="CA363" s="26"/>
      <c r="CB363" s="26"/>
    </row>
    <row r="364" spans="1:80" ht="17.45" customHeight="1">
      <c r="A364" s="86">
        <f t="shared" si="211"/>
        <v>51.4</v>
      </c>
      <c r="B364" s="179">
        <f t="shared" si="192"/>
        <v>46105</v>
      </c>
      <c r="C364" s="8"/>
      <c r="D364" s="11"/>
      <c r="E364" s="12"/>
      <c r="F364" s="11"/>
      <c r="G364" s="74">
        <f t="shared" ref="G364:H379" si="213">G363-E364-C364</f>
        <v>537</v>
      </c>
      <c r="H364" s="75">
        <f t="shared" si="213"/>
        <v>5568</v>
      </c>
      <c r="I364" s="88">
        <f t="shared" si="198"/>
        <v>0</v>
      </c>
      <c r="J364" s="78">
        <f t="shared" si="199"/>
        <v>0</v>
      </c>
      <c r="K364" s="78">
        <f t="shared" si="200"/>
        <v>0</v>
      </c>
      <c r="L364" s="78">
        <f t="shared" si="201"/>
        <v>0</v>
      </c>
      <c r="M364" s="78">
        <f t="shared" ca="1" si="202"/>
        <v>0.26171428571428573</v>
      </c>
      <c r="N364" s="78">
        <f t="shared" ca="1" si="203"/>
        <v>0.10080836899667146</v>
      </c>
      <c r="O364" s="78">
        <f t="shared" si="204"/>
        <v>5.0000000000000001E-4</v>
      </c>
      <c r="P364" s="13"/>
      <c r="Q364" s="8"/>
      <c r="R364" s="13"/>
      <c r="S364" s="89">
        <f t="shared" si="182"/>
        <v>0</v>
      </c>
      <c r="T364" s="75">
        <f t="shared" si="183"/>
        <v>0</v>
      </c>
      <c r="U364" s="90">
        <f t="shared" si="184"/>
        <v>0</v>
      </c>
      <c r="V364" s="82">
        <f t="shared" si="185"/>
        <v>0</v>
      </c>
      <c r="W364" s="8"/>
      <c r="X364" s="8"/>
      <c r="Y364" s="12"/>
      <c r="Z364" s="12"/>
      <c r="AA364" s="12"/>
      <c r="AB364" s="12"/>
      <c r="AC364" s="91">
        <f t="shared" si="193"/>
        <v>0</v>
      </c>
      <c r="AD364" s="75">
        <f t="shared" si="194"/>
        <v>0</v>
      </c>
      <c r="AE364" s="88">
        <f t="shared" si="187"/>
        <v>0</v>
      </c>
      <c r="AF364" s="92">
        <f t="shared" si="188"/>
        <v>0</v>
      </c>
      <c r="AG364" s="93">
        <f t="shared" si="189"/>
        <v>0</v>
      </c>
      <c r="AH364" s="93">
        <f t="shared" si="190"/>
        <v>0</v>
      </c>
      <c r="AI364" s="78">
        <f t="shared" si="191"/>
        <v>0</v>
      </c>
      <c r="AJ364" s="92">
        <f t="shared" si="195"/>
        <v>0</v>
      </c>
      <c r="AK364" s="78">
        <f t="shared" si="196"/>
        <v>0</v>
      </c>
      <c r="AL364" s="11"/>
      <c r="AM364" s="14"/>
      <c r="AN364" s="11"/>
      <c r="AO364" s="15"/>
      <c r="AP364" s="11"/>
      <c r="AQ364" s="11"/>
      <c r="AR364" s="11"/>
      <c r="AS364" s="75" t="str">
        <f t="shared" si="205"/>
        <v/>
      </c>
      <c r="AT364" s="75" t="str">
        <f t="shared" ca="1" si="206"/>
        <v/>
      </c>
      <c r="AU364" s="75" t="str">
        <f t="shared" si="207"/>
        <v/>
      </c>
      <c r="AV364" s="75" t="str">
        <f t="shared" ca="1" si="208"/>
        <v/>
      </c>
      <c r="AW364" s="169"/>
      <c r="AX364" s="169"/>
      <c r="AY364" s="75" t="str">
        <f t="shared" si="209"/>
        <v/>
      </c>
      <c r="AZ364" s="169"/>
      <c r="BA364" s="169"/>
      <c r="BB364" s="75" t="str">
        <f t="shared" si="210"/>
        <v/>
      </c>
      <c r="BC364" s="11"/>
      <c r="BH364" s="52"/>
      <c r="BI364" s="52"/>
      <c r="BJ364" s="52"/>
      <c r="BK364" s="52"/>
      <c r="BL364" s="52"/>
      <c r="BM364" s="52"/>
      <c r="BQ364" s="27"/>
      <c r="BR364" s="27"/>
      <c r="BS364" s="27"/>
      <c r="BT364" s="27"/>
      <c r="BU364" s="27"/>
      <c r="BV364" s="27"/>
      <c r="BW364" s="54"/>
      <c r="BX364" s="26"/>
      <c r="BY364" s="54"/>
      <c r="BZ364" s="26"/>
      <c r="CA364" s="26"/>
      <c r="CB364" s="26"/>
    </row>
    <row r="365" spans="1:80" ht="17.45" customHeight="1">
      <c r="A365" s="94">
        <f t="shared" si="211"/>
        <v>51.5</v>
      </c>
      <c r="B365" s="179">
        <f t="shared" si="192"/>
        <v>46106</v>
      </c>
      <c r="C365" s="8"/>
      <c r="D365" s="11"/>
      <c r="E365" s="12"/>
      <c r="F365" s="11"/>
      <c r="G365" s="74">
        <f t="shared" si="213"/>
        <v>537</v>
      </c>
      <c r="H365" s="75">
        <f t="shared" si="213"/>
        <v>5568</v>
      </c>
      <c r="I365" s="88">
        <f t="shared" si="198"/>
        <v>0</v>
      </c>
      <c r="J365" s="78">
        <f t="shared" si="199"/>
        <v>0</v>
      </c>
      <c r="K365" s="78">
        <f t="shared" si="200"/>
        <v>0</v>
      </c>
      <c r="L365" s="78">
        <f t="shared" si="201"/>
        <v>0</v>
      </c>
      <c r="M365" s="78">
        <f t="shared" ca="1" si="202"/>
        <v>0.26171428571428573</v>
      </c>
      <c r="N365" s="78">
        <f t="shared" ca="1" si="203"/>
        <v>0.10080836899667146</v>
      </c>
      <c r="O365" s="78">
        <f t="shared" si="204"/>
        <v>5.0000000000000001E-4</v>
      </c>
      <c r="P365" s="13"/>
      <c r="Q365" s="8"/>
      <c r="R365" s="13"/>
      <c r="S365" s="89">
        <f t="shared" si="182"/>
        <v>0</v>
      </c>
      <c r="T365" s="75">
        <f t="shared" si="183"/>
        <v>0</v>
      </c>
      <c r="U365" s="90">
        <f t="shared" si="184"/>
        <v>0</v>
      </c>
      <c r="V365" s="82">
        <f t="shared" si="185"/>
        <v>0</v>
      </c>
      <c r="W365" s="8"/>
      <c r="X365" s="8"/>
      <c r="Y365" s="12"/>
      <c r="Z365" s="12"/>
      <c r="AA365" s="12"/>
      <c r="AB365" s="12"/>
      <c r="AC365" s="91">
        <f t="shared" si="193"/>
        <v>0</v>
      </c>
      <c r="AD365" s="75">
        <f t="shared" si="194"/>
        <v>0</v>
      </c>
      <c r="AE365" s="88">
        <f t="shared" si="187"/>
        <v>0</v>
      </c>
      <c r="AF365" s="92">
        <f t="shared" si="188"/>
        <v>0</v>
      </c>
      <c r="AG365" s="93">
        <f t="shared" si="189"/>
        <v>0</v>
      </c>
      <c r="AH365" s="93">
        <f t="shared" si="190"/>
        <v>0</v>
      </c>
      <c r="AI365" s="78">
        <f t="shared" si="191"/>
        <v>0</v>
      </c>
      <c r="AJ365" s="92">
        <f t="shared" si="195"/>
        <v>0</v>
      </c>
      <c r="AK365" s="78">
        <f t="shared" si="196"/>
        <v>0</v>
      </c>
      <c r="AL365" s="11"/>
      <c r="AM365" s="14"/>
      <c r="AN365" s="11"/>
      <c r="AO365" s="15"/>
      <c r="AP365" s="11"/>
      <c r="AQ365" s="11"/>
      <c r="AR365" s="11"/>
      <c r="AS365" s="75" t="str">
        <f t="shared" si="205"/>
        <v/>
      </c>
      <c r="AT365" s="75" t="str">
        <f t="shared" ca="1" si="206"/>
        <v/>
      </c>
      <c r="AU365" s="75" t="str">
        <f t="shared" si="207"/>
        <v/>
      </c>
      <c r="AV365" s="75" t="str">
        <f t="shared" ca="1" si="208"/>
        <v/>
      </c>
      <c r="AW365" s="169"/>
      <c r="AX365" s="169"/>
      <c r="AY365" s="75" t="str">
        <f t="shared" si="209"/>
        <v/>
      </c>
      <c r="AZ365" s="169"/>
      <c r="BA365" s="169"/>
      <c r="BB365" s="75" t="str">
        <f t="shared" si="210"/>
        <v/>
      </c>
      <c r="BC365" s="11"/>
      <c r="BH365" s="52"/>
      <c r="BI365" s="52"/>
      <c r="BJ365" s="52"/>
      <c r="BK365" s="52"/>
      <c r="BL365" s="52"/>
      <c r="BM365" s="52"/>
      <c r="BQ365" s="27"/>
      <c r="BR365" s="27"/>
      <c r="BS365" s="27"/>
      <c r="BT365" s="27"/>
      <c r="BU365" s="27"/>
      <c r="BV365" s="27"/>
      <c r="BW365" s="54"/>
      <c r="BX365" s="26"/>
      <c r="BY365" s="54"/>
      <c r="BZ365" s="26"/>
      <c r="CA365" s="26"/>
      <c r="CB365" s="26"/>
    </row>
    <row r="366" spans="1:80" ht="17.45" customHeight="1">
      <c r="A366" s="86">
        <f t="shared" si="211"/>
        <v>51.6</v>
      </c>
      <c r="B366" s="179">
        <f t="shared" si="192"/>
        <v>46107</v>
      </c>
      <c r="C366" s="8"/>
      <c r="D366" s="11"/>
      <c r="E366" s="12"/>
      <c r="F366" s="11"/>
      <c r="G366" s="74">
        <f t="shared" si="213"/>
        <v>537</v>
      </c>
      <c r="H366" s="75">
        <f t="shared" si="213"/>
        <v>5568</v>
      </c>
      <c r="I366" s="88">
        <f t="shared" si="198"/>
        <v>0</v>
      </c>
      <c r="J366" s="78">
        <f t="shared" si="199"/>
        <v>0</v>
      </c>
      <c r="K366" s="78">
        <f t="shared" si="200"/>
        <v>0</v>
      </c>
      <c r="L366" s="78">
        <f t="shared" si="201"/>
        <v>0</v>
      </c>
      <c r="M366" s="78">
        <f t="shared" ca="1" si="202"/>
        <v>0.26171428571428573</v>
      </c>
      <c r="N366" s="78">
        <f t="shared" ca="1" si="203"/>
        <v>0.10080836899667146</v>
      </c>
      <c r="O366" s="78">
        <f t="shared" si="204"/>
        <v>5.0000000000000001E-4</v>
      </c>
      <c r="P366" s="13"/>
      <c r="Q366" s="8"/>
      <c r="R366" s="13"/>
      <c r="S366" s="89">
        <f t="shared" si="182"/>
        <v>0</v>
      </c>
      <c r="T366" s="75">
        <f t="shared" si="183"/>
        <v>0</v>
      </c>
      <c r="U366" s="90">
        <f t="shared" si="184"/>
        <v>0</v>
      </c>
      <c r="V366" s="82">
        <f t="shared" si="185"/>
        <v>0</v>
      </c>
      <c r="W366" s="8"/>
      <c r="X366" s="8"/>
      <c r="Y366" s="12"/>
      <c r="Z366" s="12"/>
      <c r="AA366" s="12"/>
      <c r="AB366" s="12"/>
      <c r="AC366" s="91">
        <f t="shared" si="193"/>
        <v>0</v>
      </c>
      <c r="AD366" s="75">
        <f t="shared" si="194"/>
        <v>0</v>
      </c>
      <c r="AE366" s="88">
        <f t="shared" si="187"/>
        <v>0</v>
      </c>
      <c r="AF366" s="92">
        <f t="shared" si="188"/>
        <v>0</v>
      </c>
      <c r="AG366" s="93">
        <f t="shared" si="189"/>
        <v>0</v>
      </c>
      <c r="AH366" s="93">
        <f t="shared" si="190"/>
        <v>0</v>
      </c>
      <c r="AI366" s="78">
        <f t="shared" si="191"/>
        <v>0</v>
      </c>
      <c r="AJ366" s="92">
        <f t="shared" si="195"/>
        <v>0</v>
      </c>
      <c r="AK366" s="78">
        <f t="shared" si="196"/>
        <v>0</v>
      </c>
      <c r="AL366" s="11"/>
      <c r="AM366" s="14"/>
      <c r="AN366" s="11"/>
      <c r="AO366" s="15"/>
      <c r="AP366" s="11"/>
      <c r="AQ366" s="11"/>
      <c r="AR366" s="11"/>
      <c r="AS366" s="75" t="str">
        <f t="shared" si="205"/>
        <v/>
      </c>
      <c r="AT366" s="75" t="str">
        <f t="shared" ca="1" si="206"/>
        <v/>
      </c>
      <c r="AU366" s="75" t="str">
        <f t="shared" si="207"/>
        <v/>
      </c>
      <c r="AV366" s="75" t="str">
        <f t="shared" ca="1" si="208"/>
        <v/>
      </c>
      <c r="AW366" s="169"/>
      <c r="AX366" s="169"/>
      <c r="AY366" s="75" t="str">
        <f t="shared" si="209"/>
        <v/>
      </c>
      <c r="AZ366" s="169"/>
      <c r="BA366" s="169"/>
      <c r="BB366" s="75" t="str">
        <f t="shared" si="210"/>
        <v/>
      </c>
      <c r="BC366" s="11"/>
      <c r="BH366" s="52"/>
      <c r="BI366" s="52"/>
      <c r="BJ366" s="52"/>
      <c r="BK366" s="52"/>
      <c r="BL366" s="52"/>
      <c r="BM366" s="52"/>
      <c r="BQ366" s="27"/>
      <c r="BR366" s="27"/>
      <c r="BS366" s="27"/>
      <c r="BT366" s="27"/>
      <c r="BU366" s="27"/>
      <c r="BV366" s="27"/>
      <c r="BW366" s="54"/>
      <c r="BX366" s="26"/>
      <c r="BY366" s="54"/>
      <c r="BZ366" s="26"/>
      <c r="CA366" s="26"/>
      <c r="CB366" s="26"/>
    </row>
    <row r="367" spans="1:80" ht="17.45" customHeight="1" thickBot="1">
      <c r="A367" s="94">
        <f t="shared" si="211"/>
        <v>51.7</v>
      </c>
      <c r="B367" s="180">
        <f t="shared" si="192"/>
        <v>46108</v>
      </c>
      <c r="C367" s="16"/>
      <c r="D367" s="17"/>
      <c r="E367" s="18"/>
      <c r="F367" s="17"/>
      <c r="G367" s="96">
        <f t="shared" si="213"/>
        <v>537</v>
      </c>
      <c r="H367" s="97">
        <f t="shared" si="213"/>
        <v>5568</v>
      </c>
      <c r="I367" s="98">
        <f t="shared" si="198"/>
        <v>0</v>
      </c>
      <c r="J367" s="99">
        <f t="shared" si="199"/>
        <v>0</v>
      </c>
      <c r="K367" s="99">
        <f t="shared" si="200"/>
        <v>0</v>
      </c>
      <c r="L367" s="99">
        <f t="shared" si="201"/>
        <v>0</v>
      </c>
      <c r="M367" s="99">
        <f t="shared" ca="1" si="202"/>
        <v>0.26171428571428573</v>
      </c>
      <c r="N367" s="99">
        <f t="shared" ca="1" si="203"/>
        <v>0.10080836899667146</v>
      </c>
      <c r="O367" s="99">
        <f t="shared" si="204"/>
        <v>5.0000000000000001E-4</v>
      </c>
      <c r="P367" s="19"/>
      <c r="Q367" s="16"/>
      <c r="R367" s="19"/>
      <c r="S367" s="89">
        <f t="shared" si="182"/>
        <v>0</v>
      </c>
      <c r="T367" s="75">
        <f t="shared" si="183"/>
        <v>0</v>
      </c>
      <c r="U367" s="100">
        <f t="shared" si="184"/>
        <v>0</v>
      </c>
      <c r="V367" s="101">
        <f t="shared" si="185"/>
        <v>0</v>
      </c>
      <c r="W367" s="16"/>
      <c r="X367" s="8"/>
      <c r="Y367" s="12"/>
      <c r="Z367" s="12"/>
      <c r="AA367" s="12"/>
      <c r="AB367" s="12"/>
      <c r="AC367" s="102">
        <f t="shared" si="193"/>
        <v>0</v>
      </c>
      <c r="AD367" s="97">
        <f t="shared" si="194"/>
        <v>0</v>
      </c>
      <c r="AE367" s="98">
        <f t="shared" si="187"/>
        <v>0</v>
      </c>
      <c r="AF367" s="103">
        <f t="shared" si="188"/>
        <v>0</v>
      </c>
      <c r="AG367" s="104">
        <f t="shared" si="189"/>
        <v>0</v>
      </c>
      <c r="AH367" s="104">
        <f t="shared" si="190"/>
        <v>0</v>
      </c>
      <c r="AI367" s="99">
        <f t="shared" si="191"/>
        <v>0</v>
      </c>
      <c r="AJ367" s="103">
        <f t="shared" si="195"/>
        <v>0</v>
      </c>
      <c r="AK367" s="99">
        <f t="shared" si="196"/>
        <v>0</v>
      </c>
      <c r="AL367" s="17"/>
      <c r="AM367" s="20"/>
      <c r="AN367" s="17"/>
      <c r="AO367" s="21"/>
      <c r="AP367" s="17"/>
      <c r="AQ367" s="17"/>
      <c r="AR367" s="17"/>
      <c r="AS367" s="97" t="str">
        <f t="shared" si="205"/>
        <v/>
      </c>
      <c r="AT367" s="97" t="str">
        <f t="shared" ca="1" si="206"/>
        <v/>
      </c>
      <c r="AU367" s="97" t="str">
        <f t="shared" si="207"/>
        <v/>
      </c>
      <c r="AV367" s="97" t="str">
        <f t="shared" ca="1" si="208"/>
        <v/>
      </c>
      <c r="AW367" s="167"/>
      <c r="AX367" s="167"/>
      <c r="AY367" s="97" t="str">
        <f t="shared" si="209"/>
        <v/>
      </c>
      <c r="AZ367" s="167"/>
      <c r="BA367" s="167"/>
      <c r="BB367" s="97" t="str">
        <f t="shared" si="210"/>
        <v/>
      </c>
      <c r="BC367" s="17"/>
      <c r="BH367" s="52"/>
      <c r="BI367" s="52"/>
      <c r="BJ367" s="52"/>
      <c r="BK367" s="52"/>
      <c r="BL367" s="52"/>
      <c r="BM367" s="52"/>
      <c r="BQ367" s="27"/>
      <c r="BR367" s="27"/>
      <c r="BS367" s="27"/>
      <c r="BT367" s="27"/>
      <c r="BU367" s="27"/>
      <c r="BV367" s="27"/>
      <c r="BW367" s="54"/>
      <c r="BX367" s="26"/>
      <c r="BY367" s="54"/>
      <c r="BZ367" s="26"/>
      <c r="CA367" s="26"/>
      <c r="CB367" s="26"/>
    </row>
    <row r="368" spans="1:80" ht="17.45" customHeight="1" thickTop="1">
      <c r="A368" s="105">
        <f>A361+1</f>
        <v>52.1</v>
      </c>
      <c r="B368" s="178">
        <f>B367+1</f>
        <v>46109</v>
      </c>
      <c r="C368" s="4"/>
      <c r="D368" s="5"/>
      <c r="E368" s="6"/>
      <c r="F368" s="5"/>
      <c r="G368" s="74">
        <f t="shared" si="213"/>
        <v>537</v>
      </c>
      <c r="H368" s="75">
        <f t="shared" si="213"/>
        <v>5568</v>
      </c>
      <c r="I368" s="76">
        <f t="shared" si="198"/>
        <v>0</v>
      </c>
      <c r="J368" s="77">
        <f t="shared" si="199"/>
        <v>0</v>
      </c>
      <c r="K368" s="77">
        <f t="shared" si="200"/>
        <v>0</v>
      </c>
      <c r="L368" s="77">
        <f t="shared" si="201"/>
        <v>0</v>
      </c>
      <c r="M368" s="78">
        <f t="shared" ca="1" si="202"/>
        <v>0.26171428571428573</v>
      </c>
      <c r="N368" s="78">
        <f t="shared" ca="1" si="203"/>
        <v>0.10080836899667146</v>
      </c>
      <c r="O368" s="78">
        <f t="shared" si="204"/>
        <v>5.0000000000000001E-4</v>
      </c>
      <c r="P368" s="13"/>
      <c r="Q368" s="8"/>
      <c r="R368" s="13"/>
      <c r="S368" s="79">
        <f t="shared" si="182"/>
        <v>0</v>
      </c>
      <c r="T368" s="80">
        <f t="shared" si="183"/>
        <v>0</v>
      </c>
      <c r="U368" s="90">
        <f t="shared" si="184"/>
        <v>0</v>
      </c>
      <c r="V368" s="82">
        <f t="shared" si="185"/>
        <v>0</v>
      </c>
      <c r="W368" s="4"/>
      <c r="X368" s="4"/>
      <c r="Y368" s="6"/>
      <c r="Z368" s="6"/>
      <c r="AA368" s="6"/>
      <c r="AB368" s="6"/>
      <c r="AC368" s="83">
        <f t="shared" si="193"/>
        <v>0</v>
      </c>
      <c r="AD368" s="80">
        <f t="shared" si="194"/>
        <v>0</v>
      </c>
      <c r="AE368" s="76">
        <f t="shared" si="187"/>
        <v>0</v>
      </c>
      <c r="AF368" s="84">
        <f t="shared" si="188"/>
        <v>0</v>
      </c>
      <c r="AG368" s="85">
        <f t="shared" si="189"/>
        <v>0</v>
      </c>
      <c r="AH368" s="85">
        <f t="shared" si="190"/>
        <v>0</v>
      </c>
      <c r="AI368" s="77">
        <f t="shared" si="191"/>
        <v>0</v>
      </c>
      <c r="AJ368" s="84">
        <f t="shared" si="195"/>
        <v>0</v>
      </c>
      <c r="AK368" s="77">
        <f t="shared" si="196"/>
        <v>0</v>
      </c>
      <c r="AL368" s="5"/>
      <c r="AM368" s="9"/>
      <c r="AN368" s="5"/>
      <c r="AO368" s="10"/>
      <c r="AP368" s="5"/>
      <c r="AQ368" s="5"/>
      <c r="AR368" s="5"/>
      <c r="AS368" s="80" t="str">
        <f t="shared" si="205"/>
        <v/>
      </c>
      <c r="AT368" s="80" t="str">
        <f t="shared" ca="1" si="206"/>
        <v/>
      </c>
      <c r="AU368" s="80" t="str">
        <f t="shared" si="207"/>
        <v/>
      </c>
      <c r="AV368" s="80" t="str">
        <f t="shared" ca="1" si="208"/>
        <v/>
      </c>
      <c r="AW368" s="165"/>
      <c r="AX368" s="165"/>
      <c r="AY368" s="80" t="str">
        <f t="shared" si="209"/>
        <v/>
      </c>
      <c r="AZ368" s="165"/>
      <c r="BA368" s="165"/>
      <c r="BB368" s="80" t="str">
        <f t="shared" si="210"/>
        <v/>
      </c>
      <c r="BC368" s="5"/>
      <c r="BH368" s="52"/>
      <c r="BI368" s="52"/>
      <c r="BJ368" s="52"/>
      <c r="BK368" s="52"/>
      <c r="BL368" s="52"/>
      <c r="BM368" s="52"/>
      <c r="BQ368" s="27"/>
      <c r="BR368" s="27"/>
      <c r="BS368" s="27"/>
      <c r="BT368" s="27"/>
      <c r="BU368" s="27"/>
      <c r="BV368" s="27"/>
      <c r="BW368" s="54"/>
      <c r="BX368" s="26"/>
      <c r="BY368" s="54"/>
      <c r="BZ368" s="26"/>
      <c r="CA368" s="26"/>
      <c r="CB368" s="26"/>
    </row>
    <row r="369" spans="1:80" ht="17.45" customHeight="1">
      <c r="A369" s="94">
        <f t="shared" si="211"/>
        <v>52.2</v>
      </c>
      <c r="B369" s="179">
        <f t="shared" si="192"/>
        <v>46110</v>
      </c>
      <c r="C369" s="8"/>
      <c r="D369" s="11"/>
      <c r="E369" s="12"/>
      <c r="F369" s="11"/>
      <c r="G369" s="74">
        <f t="shared" si="213"/>
        <v>537</v>
      </c>
      <c r="H369" s="75">
        <f t="shared" si="213"/>
        <v>5568</v>
      </c>
      <c r="I369" s="88">
        <f t="shared" si="198"/>
        <v>0</v>
      </c>
      <c r="J369" s="78">
        <f t="shared" si="199"/>
        <v>0</v>
      </c>
      <c r="K369" s="78">
        <f t="shared" si="200"/>
        <v>0</v>
      </c>
      <c r="L369" s="78">
        <f t="shared" si="201"/>
        <v>0</v>
      </c>
      <c r="M369" s="78">
        <f t="shared" ca="1" si="202"/>
        <v>0.26171428571428573</v>
      </c>
      <c r="N369" s="78">
        <f t="shared" ca="1" si="203"/>
        <v>0.10080836899667146</v>
      </c>
      <c r="O369" s="78">
        <f t="shared" si="204"/>
        <v>5.0000000000000001E-4</v>
      </c>
      <c r="P369" s="13"/>
      <c r="Q369" s="8"/>
      <c r="R369" s="13"/>
      <c r="S369" s="89">
        <f t="shared" si="182"/>
        <v>0</v>
      </c>
      <c r="T369" s="75">
        <f t="shared" si="183"/>
        <v>0</v>
      </c>
      <c r="U369" s="90">
        <f t="shared" si="184"/>
        <v>0</v>
      </c>
      <c r="V369" s="82">
        <f t="shared" si="185"/>
        <v>0</v>
      </c>
      <c r="W369" s="8"/>
      <c r="X369" s="8"/>
      <c r="Y369" s="12"/>
      <c r="Z369" s="12"/>
      <c r="AA369" s="12"/>
      <c r="AB369" s="12"/>
      <c r="AC369" s="91">
        <f t="shared" si="193"/>
        <v>0</v>
      </c>
      <c r="AD369" s="75">
        <f t="shared" si="194"/>
        <v>0</v>
      </c>
      <c r="AE369" s="88">
        <f t="shared" si="187"/>
        <v>0</v>
      </c>
      <c r="AF369" s="92">
        <f t="shared" si="188"/>
        <v>0</v>
      </c>
      <c r="AG369" s="93">
        <f t="shared" si="189"/>
        <v>0</v>
      </c>
      <c r="AH369" s="93">
        <f t="shared" si="190"/>
        <v>0</v>
      </c>
      <c r="AI369" s="78">
        <f t="shared" si="191"/>
        <v>0</v>
      </c>
      <c r="AJ369" s="92">
        <f t="shared" si="195"/>
        <v>0</v>
      </c>
      <c r="AK369" s="78">
        <f t="shared" si="196"/>
        <v>0</v>
      </c>
      <c r="AL369" s="11"/>
      <c r="AM369" s="14"/>
      <c r="AN369" s="11"/>
      <c r="AO369" s="15"/>
      <c r="AP369" s="11"/>
      <c r="AQ369" s="11"/>
      <c r="AR369" s="11"/>
      <c r="AS369" s="75" t="str">
        <f t="shared" si="205"/>
        <v/>
      </c>
      <c r="AT369" s="75" t="str">
        <f t="shared" ca="1" si="206"/>
        <v/>
      </c>
      <c r="AU369" s="75" t="str">
        <f t="shared" si="207"/>
        <v/>
      </c>
      <c r="AV369" s="75" t="str">
        <f t="shared" ca="1" si="208"/>
        <v/>
      </c>
      <c r="AW369" s="169"/>
      <c r="AX369" s="169"/>
      <c r="AY369" s="75" t="str">
        <f t="shared" si="209"/>
        <v/>
      </c>
      <c r="AZ369" s="169"/>
      <c r="BA369" s="169"/>
      <c r="BB369" s="75" t="str">
        <f t="shared" si="210"/>
        <v/>
      </c>
      <c r="BC369" s="11"/>
      <c r="BH369" s="52"/>
      <c r="BI369" s="52"/>
      <c r="BJ369" s="52"/>
      <c r="BK369" s="52"/>
      <c r="BL369" s="52"/>
      <c r="BM369" s="52"/>
      <c r="BQ369" s="27"/>
      <c r="BR369" s="27"/>
      <c r="BS369" s="27"/>
      <c r="BT369" s="27"/>
      <c r="BU369" s="27"/>
      <c r="BV369" s="27"/>
      <c r="BW369" s="54"/>
      <c r="BX369" s="26"/>
      <c r="BY369" s="54"/>
      <c r="BZ369" s="26"/>
      <c r="CA369" s="26"/>
      <c r="CB369" s="26"/>
    </row>
    <row r="370" spans="1:80" ht="17.45" customHeight="1">
      <c r="A370" s="86">
        <f t="shared" si="211"/>
        <v>52.3</v>
      </c>
      <c r="B370" s="179">
        <f t="shared" si="192"/>
        <v>46111</v>
      </c>
      <c r="C370" s="8"/>
      <c r="D370" s="11"/>
      <c r="E370" s="12"/>
      <c r="F370" s="11"/>
      <c r="G370" s="74">
        <f t="shared" si="213"/>
        <v>537</v>
      </c>
      <c r="H370" s="75">
        <f t="shared" si="213"/>
        <v>5568</v>
      </c>
      <c r="I370" s="88">
        <f t="shared" si="198"/>
        <v>0</v>
      </c>
      <c r="J370" s="78">
        <f t="shared" si="199"/>
        <v>0</v>
      </c>
      <c r="K370" s="78">
        <f t="shared" si="200"/>
        <v>0</v>
      </c>
      <c r="L370" s="78">
        <f t="shared" si="201"/>
        <v>0</v>
      </c>
      <c r="M370" s="78">
        <f t="shared" ca="1" si="202"/>
        <v>0.26171428571428573</v>
      </c>
      <c r="N370" s="78">
        <f t="shared" ca="1" si="203"/>
        <v>0.10080836899667146</v>
      </c>
      <c r="O370" s="78">
        <f t="shared" si="204"/>
        <v>5.0000000000000001E-4</v>
      </c>
      <c r="P370" s="13"/>
      <c r="Q370" s="8"/>
      <c r="R370" s="13"/>
      <c r="S370" s="89">
        <f t="shared" si="182"/>
        <v>0</v>
      </c>
      <c r="T370" s="75">
        <f t="shared" si="183"/>
        <v>0</v>
      </c>
      <c r="U370" s="90">
        <f t="shared" si="184"/>
        <v>0</v>
      </c>
      <c r="V370" s="82">
        <f t="shared" si="185"/>
        <v>0</v>
      </c>
      <c r="W370" s="8"/>
      <c r="X370" s="8"/>
      <c r="Y370" s="12"/>
      <c r="Z370" s="12"/>
      <c r="AA370" s="12"/>
      <c r="AB370" s="12"/>
      <c r="AC370" s="91">
        <f t="shared" si="193"/>
        <v>0</v>
      </c>
      <c r="AD370" s="75">
        <f t="shared" si="194"/>
        <v>0</v>
      </c>
      <c r="AE370" s="88">
        <f t="shared" si="187"/>
        <v>0</v>
      </c>
      <c r="AF370" s="92">
        <f t="shared" si="188"/>
        <v>0</v>
      </c>
      <c r="AG370" s="93">
        <f t="shared" si="189"/>
        <v>0</v>
      </c>
      <c r="AH370" s="93">
        <f t="shared" si="190"/>
        <v>0</v>
      </c>
      <c r="AI370" s="78">
        <f t="shared" si="191"/>
        <v>0</v>
      </c>
      <c r="AJ370" s="92">
        <f t="shared" si="195"/>
        <v>0</v>
      </c>
      <c r="AK370" s="78">
        <f t="shared" si="196"/>
        <v>0</v>
      </c>
      <c r="AL370" s="11"/>
      <c r="AM370" s="14"/>
      <c r="AN370" s="11"/>
      <c r="AO370" s="15"/>
      <c r="AP370" s="11"/>
      <c r="AQ370" s="11"/>
      <c r="AR370" s="11"/>
      <c r="AS370" s="75" t="str">
        <f t="shared" si="205"/>
        <v/>
      </c>
      <c r="AT370" s="75" t="str">
        <f t="shared" ca="1" si="206"/>
        <v/>
      </c>
      <c r="AU370" s="75" t="str">
        <f t="shared" si="207"/>
        <v/>
      </c>
      <c r="AV370" s="75" t="str">
        <f t="shared" ca="1" si="208"/>
        <v/>
      </c>
      <c r="AW370" s="169"/>
      <c r="AX370" s="169"/>
      <c r="AY370" s="75" t="str">
        <f t="shared" si="209"/>
        <v/>
      </c>
      <c r="AZ370" s="169"/>
      <c r="BA370" s="169"/>
      <c r="BB370" s="75" t="str">
        <f t="shared" si="210"/>
        <v/>
      </c>
      <c r="BC370" s="11"/>
      <c r="BH370" s="52"/>
      <c r="BI370" s="52"/>
      <c r="BJ370" s="52"/>
      <c r="BK370" s="52"/>
      <c r="BL370" s="52"/>
      <c r="BM370" s="52"/>
      <c r="BQ370" s="27"/>
      <c r="BR370" s="27"/>
      <c r="BS370" s="27"/>
      <c r="BT370" s="27"/>
      <c r="BU370" s="27"/>
      <c r="BV370" s="27"/>
      <c r="BW370" s="54"/>
      <c r="BX370" s="26"/>
      <c r="BY370" s="54"/>
      <c r="BZ370" s="26"/>
      <c r="CA370" s="26"/>
      <c r="CB370" s="26"/>
    </row>
    <row r="371" spans="1:80" ht="17.45" customHeight="1">
      <c r="A371" s="94">
        <f t="shared" si="211"/>
        <v>52.4</v>
      </c>
      <c r="B371" s="179">
        <f t="shared" si="192"/>
        <v>46112</v>
      </c>
      <c r="C371" s="8"/>
      <c r="D371" s="11"/>
      <c r="E371" s="12"/>
      <c r="F371" s="11"/>
      <c r="G371" s="74">
        <f t="shared" si="213"/>
        <v>537</v>
      </c>
      <c r="H371" s="75">
        <f t="shared" si="213"/>
        <v>5568</v>
      </c>
      <c r="I371" s="88">
        <f t="shared" si="198"/>
        <v>0</v>
      </c>
      <c r="J371" s="78">
        <f t="shared" si="199"/>
        <v>0</v>
      </c>
      <c r="K371" s="78">
        <f t="shared" si="200"/>
        <v>0</v>
      </c>
      <c r="L371" s="78">
        <f t="shared" si="201"/>
        <v>0</v>
      </c>
      <c r="M371" s="78">
        <f t="shared" ca="1" si="202"/>
        <v>0.26171428571428573</v>
      </c>
      <c r="N371" s="78">
        <f t="shared" ca="1" si="203"/>
        <v>0.10080836899667146</v>
      </c>
      <c r="O371" s="78">
        <f t="shared" si="204"/>
        <v>5.0000000000000001E-4</v>
      </c>
      <c r="P371" s="13"/>
      <c r="Q371" s="8"/>
      <c r="R371" s="13"/>
      <c r="S371" s="89">
        <f t="shared" si="182"/>
        <v>0</v>
      </c>
      <c r="T371" s="75">
        <f t="shared" si="183"/>
        <v>0</v>
      </c>
      <c r="U371" s="90">
        <f t="shared" si="184"/>
        <v>0</v>
      </c>
      <c r="V371" s="82">
        <f t="shared" si="185"/>
        <v>0</v>
      </c>
      <c r="W371" s="8"/>
      <c r="X371" s="8"/>
      <c r="Y371" s="12"/>
      <c r="Z371" s="12"/>
      <c r="AA371" s="12"/>
      <c r="AB371" s="12"/>
      <c r="AC371" s="91">
        <f t="shared" si="193"/>
        <v>0</v>
      </c>
      <c r="AD371" s="75">
        <f t="shared" si="194"/>
        <v>0</v>
      </c>
      <c r="AE371" s="88">
        <f t="shared" si="187"/>
        <v>0</v>
      </c>
      <c r="AF371" s="92">
        <f t="shared" si="188"/>
        <v>0</v>
      </c>
      <c r="AG371" s="93">
        <f t="shared" si="189"/>
        <v>0</v>
      </c>
      <c r="AH371" s="93">
        <f t="shared" si="190"/>
        <v>0</v>
      </c>
      <c r="AI371" s="78">
        <f t="shared" si="191"/>
        <v>0</v>
      </c>
      <c r="AJ371" s="92">
        <f t="shared" si="195"/>
        <v>0</v>
      </c>
      <c r="AK371" s="78">
        <f t="shared" si="196"/>
        <v>0</v>
      </c>
      <c r="AL371" s="11"/>
      <c r="AM371" s="14"/>
      <c r="AN371" s="11"/>
      <c r="AO371" s="15"/>
      <c r="AP371" s="11"/>
      <c r="AQ371" s="11"/>
      <c r="AR371" s="11"/>
      <c r="AS371" s="75" t="str">
        <f t="shared" si="205"/>
        <v/>
      </c>
      <c r="AT371" s="75" t="str">
        <f t="shared" ca="1" si="206"/>
        <v/>
      </c>
      <c r="AU371" s="75" t="str">
        <f t="shared" si="207"/>
        <v/>
      </c>
      <c r="AV371" s="75" t="str">
        <f t="shared" ca="1" si="208"/>
        <v/>
      </c>
      <c r="AW371" s="169"/>
      <c r="AX371" s="169"/>
      <c r="AY371" s="75" t="str">
        <f t="shared" si="209"/>
        <v/>
      </c>
      <c r="AZ371" s="169"/>
      <c r="BA371" s="169"/>
      <c r="BB371" s="75" t="str">
        <f t="shared" si="210"/>
        <v/>
      </c>
      <c r="BC371" s="11"/>
      <c r="BH371" s="52"/>
      <c r="BI371" s="52"/>
      <c r="BJ371" s="52"/>
      <c r="BK371" s="52"/>
      <c r="BL371" s="52"/>
      <c r="BM371" s="52"/>
      <c r="BQ371" s="27"/>
      <c r="BR371" s="27"/>
      <c r="BS371" s="27"/>
      <c r="BT371" s="27"/>
      <c r="BU371" s="27"/>
      <c r="BV371" s="27"/>
      <c r="BW371" s="54"/>
      <c r="BX371" s="26"/>
      <c r="BY371" s="54"/>
      <c r="BZ371" s="26"/>
      <c r="CA371" s="26"/>
      <c r="CB371" s="26"/>
    </row>
    <row r="372" spans="1:80" ht="17.45" customHeight="1">
      <c r="A372" s="86">
        <f t="shared" si="211"/>
        <v>52.5</v>
      </c>
      <c r="B372" s="179">
        <f t="shared" si="192"/>
        <v>46113</v>
      </c>
      <c r="C372" s="8"/>
      <c r="D372" s="11"/>
      <c r="E372" s="12"/>
      <c r="F372" s="11"/>
      <c r="G372" s="74">
        <f t="shared" si="213"/>
        <v>537</v>
      </c>
      <c r="H372" s="75">
        <f t="shared" si="213"/>
        <v>5568</v>
      </c>
      <c r="I372" s="88">
        <f t="shared" si="198"/>
        <v>0</v>
      </c>
      <c r="J372" s="78">
        <f t="shared" si="199"/>
        <v>0</v>
      </c>
      <c r="K372" s="78">
        <f t="shared" si="200"/>
        <v>0</v>
      </c>
      <c r="L372" s="78">
        <f t="shared" si="201"/>
        <v>0</v>
      </c>
      <c r="M372" s="78">
        <f t="shared" ca="1" si="202"/>
        <v>0.26171428571428573</v>
      </c>
      <c r="N372" s="78">
        <f t="shared" ca="1" si="203"/>
        <v>0.10080836899667146</v>
      </c>
      <c r="O372" s="78">
        <f t="shared" si="204"/>
        <v>5.0000000000000001E-4</v>
      </c>
      <c r="P372" s="13"/>
      <c r="Q372" s="8"/>
      <c r="R372" s="13"/>
      <c r="S372" s="89">
        <f t="shared" si="182"/>
        <v>0</v>
      </c>
      <c r="T372" s="75">
        <f t="shared" si="183"/>
        <v>0</v>
      </c>
      <c r="U372" s="90">
        <f t="shared" si="184"/>
        <v>0</v>
      </c>
      <c r="V372" s="82">
        <f t="shared" si="185"/>
        <v>0</v>
      </c>
      <c r="W372" s="8"/>
      <c r="X372" s="8"/>
      <c r="Y372" s="12"/>
      <c r="Z372" s="12"/>
      <c r="AA372" s="12"/>
      <c r="AB372" s="12"/>
      <c r="AC372" s="91">
        <f t="shared" si="193"/>
        <v>0</v>
      </c>
      <c r="AD372" s="75">
        <f t="shared" si="194"/>
        <v>0</v>
      </c>
      <c r="AE372" s="88">
        <f t="shared" si="187"/>
        <v>0</v>
      </c>
      <c r="AF372" s="92">
        <f t="shared" si="188"/>
        <v>0</v>
      </c>
      <c r="AG372" s="93">
        <f t="shared" si="189"/>
        <v>0</v>
      </c>
      <c r="AH372" s="93">
        <f t="shared" si="190"/>
        <v>0</v>
      </c>
      <c r="AI372" s="78">
        <f t="shared" si="191"/>
        <v>0</v>
      </c>
      <c r="AJ372" s="92">
        <f t="shared" si="195"/>
        <v>0</v>
      </c>
      <c r="AK372" s="78">
        <f t="shared" si="196"/>
        <v>0</v>
      </c>
      <c r="AL372" s="11"/>
      <c r="AM372" s="14"/>
      <c r="AN372" s="11"/>
      <c r="AO372" s="15"/>
      <c r="AP372" s="11"/>
      <c r="AQ372" s="11"/>
      <c r="AR372" s="11"/>
      <c r="AS372" s="75" t="str">
        <f t="shared" si="205"/>
        <v/>
      </c>
      <c r="AT372" s="75" t="str">
        <f t="shared" ca="1" si="206"/>
        <v/>
      </c>
      <c r="AU372" s="75" t="str">
        <f t="shared" si="207"/>
        <v/>
      </c>
      <c r="AV372" s="75" t="str">
        <f t="shared" ca="1" si="208"/>
        <v/>
      </c>
      <c r="AW372" s="169"/>
      <c r="AX372" s="169"/>
      <c r="AY372" s="75" t="str">
        <f t="shared" si="209"/>
        <v/>
      </c>
      <c r="AZ372" s="169"/>
      <c r="BA372" s="169"/>
      <c r="BB372" s="75" t="str">
        <f t="shared" si="210"/>
        <v/>
      </c>
      <c r="BC372" s="11"/>
      <c r="BH372" s="52"/>
      <c r="BI372" s="52"/>
      <c r="BJ372" s="52"/>
      <c r="BK372" s="52"/>
      <c r="BL372" s="52"/>
      <c r="BM372" s="52"/>
      <c r="BQ372" s="27"/>
      <c r="BR372" s="27"/>
      <c r="BS372" s="27"/>
      <c r="BT372" s="27"/>
      <c r="BU372" s="27"/>
      <c r="BV372" s="27"/>
      <c r="BW372" s="54"/>
      <c r="BX372" s="26"/>
      <c r="BY372" s="54"/>
      <c r="BZ372" s="26"/>
      <c r="CA372" s="26"/>
      <c r="CB372" s="26"/>
    </row>
    <row r="373" spans="1:80" ht="17.45" customHeight="1">
      <c r="A373" s="94">
        <f t="shared" si="211"/>
        <v>52.6</v>
      </c>
      <c r="B373" s="179">
        <f t="shared" si="192"/>
        <v>46114</v>
      </c>
      <c r="C373" s="8"/>
      <c r="D373" s="11"/>
      <c r="E373" s="12"/>
      <c r="F373" s="11"/>
      <c r="G373" s="74">
        <f t="shared" si="213"/>
        <v>537</v>
      </c>
      <c r="H373" s="75">
        <f t="shared" si="213"/>
        <v>5568</v>
      </c>
      <c r="I373" s="88">
        <f t="shared" si="198"/>
        <v>0</v>
      </c>
      <c r="J373" s="78">
        <f t="shared" si="199"/>
        <v>0</v>
      </c>
      <c r="K373" s="78">
        <f t="shared" si="200"/>
        <v>0</v>
      </c>
      <c r="L373" s="78">
        <f t="shared" si="201"/>
        <v>0</v>
      </c>
      <c r="M373" s="78">
        <f t="shared" ca="1" si="202"/>
        <v>0.26171428571428573</v>
      </c>
      <c r="N373" s="78">
        <f t="shared" ca="1" si="203"/>
        <v>0.10080836899667146</v>
      </c>
      <c r="O373" s="78">
        <f t="shared" si="204"/>
        <v>5.0000000000000001E-4</v>
      </c>
      <c r="P373" s="13"/>
      <c r="Q373" s="8"/>
      <c r="R373" s="13"/>
      <c r="S373" s="89">
        <f t="shared" si="182"/>
        <v>0</v>
      </c>
      <c r="T373" s="75">
        <f t="shared" si="183"/>
        <v>0</v>
      </c>
      <c r="U373" s="90">
        <f t="shared" si="184"/>
        <v>0</v>
      </c>
      <c r="V373" s="82">
        <f t="shared" si="185"/>
        <v>0</v>
      </c>
      <c r="W373" s="8"/>
      <c r="X373" s="8"/>
      <c r="Y373" s="12"/>
      <c r="Z373" s="12"/>
      <c r="AA373" s="12"/>
      <c r="AB373" s="12"/>
      <c r="AC373" s="91">
        <f t="shared" si="193"/>
        <v>0</v>
      </c>
      <c r="AD373" s="75">
        <f t="shared" si="194"/>
        <v>0</v>
      </c>
      <c r="AE373" s="88">
        <f t="shared" si="187"/>
        <v>0</v>
      </c>
      <c r="AF373" s="92">
        <f t="shared" si="188"/>
        <v>0</v>
      </c>
      <c r="AG373" s="93">
        <f t="shared" si="189"/>
        <v>0</v>
      </c>
      <c r="AH373" s="93">
        <f t="shared" si="190"/>
        <v>0</v>
      </c>
      <c r="AI373" s="78">
        <f t="shared" si="191"/>
        <v>0</v>
      </c>
      <c r="AJ373" s="92">
        <f t="shared" si="195"/>
        <v>0</v>
      </c>
      <c r="AK373" s="78">
        <f t="shared" si="196"/>
        <v>0</v>
      </c>
      <c r="AL373" s="11"/>
      <c r="AM373" s="14"/>
      <c r="AN373" s="11"/>
      <c r="AO373" s="15"/>
      <c r="AP373" s="11"/>
      <c r="AQ373" s="11"/>
      <c r="AR373" s="11"/>
      <c r="AS373" s="75" t="str">
        <f t="shared" si="205"/>
        <v/>
      </c>
      <c r="AT373" s="75" t="str">
        <f t="shared" ca="1" si="206"/>
        <v/>
      </c>
      <c r="AU373" s="75" t="str">
        <f t="shared" si="207"/>
        <v/>
      </c>
      <c r="AV373" s="75" t="str">
        <f t="shared" ca="1" si="208"/>
        <v/>
      </c>
      <c r="AW373" s="169"/>
      <c r="AX373" s="169"/>
      <c r="AY373" s="75" t="str">
        <f t="shared" si="209"/>
        <v/>
      </c>
      <c r="AZ373" s="169"/>
      <c r="BA373" s="169"/>
      <c r="BB373" s="75" t="str">
        <f t="shared" si="210"/>
        <v/>
      </c>
      <c r="BC373" s="11"/>
      <c r="BH373" s="52"/>
      <c r="BI373" s="52"/>
      <c r="BJ373" s="52"/>
      <c r="BK373" s="52"/>
      <c r="BL373" s="52"/>
      <c r="BM373" s="52"/>
      <c r="BQ373" s="27"/>
      <c r="BR373" s="27"/>
      <c r="BS373" s="27"/>
      <c r="BT373" s="27"/>
      <c r="BU373" s="27"/>
      <c r="BV373" s="27"/>
      <c r="BW373" s="54"/>
      <c r="BX373" s="26"/>
      <c r="BY373" s="54"/>
      <c r="BZ373" s="26"/>
      <c r="CA373" s="26"/>
      <c r="CB373" s="26"/>
    </row>
    <row r="374" spans="1:80" ht="17.45" customHeight="1" thickBot="1">
      <c r="A374" s="86">
        <f t="shared" si="211"/>
        <v>52.7</v>
      </c>
      <c r="B374" s="180">
        <f t="shared" si="192"/>
        <v>46115</v>
      </c>
      <c r="C374" s="16"/>
      <c r="D374" s="17"/>
      <c r="E374" s="18"/>
      <c r="F374" s="17"/>
      <c r="G374" s="96">
        <f t="shared" si="213"/>
        <v>537</v>
      </c>
      <c r="H374" s="97">
        <f t="shared" si="213"/>
        <v>5568</v>
      </c>
      <c r="I374" s="98">
        <f t="shared" si="198"/>
        <v>0</v>
      </c>
      <c r="J374" s="99">
        <f t="shared" si="199"/>
        <v>0</v>
      </c>
      <c r="K374" s="99">
        <f t="shared" si="200"/>
        <v>0</v>
      </c>
      <c r="L374" s="99">
        <f t="shared" si="201"/>
        <v>0</v>
      </c>
      <c r="M374" s="99">
        <f t="shared" ca="1" si="202"/>
        <v>0.26171428571428573</v>
      </c>
      <c r="N374" s="99">
        <f t="shared" ca="1" si="203"/>
        <v>0.10080836899667146</v>
      </c>
      <c r="O374" s="99">
        <f t="shared" si="204"/>
        <v>5.0000000000000001E-4</v>
      </c>
      <c r="P374" s="19"/>
      <c r="Q374" s="16"/>
      <c r="R374" s="19"/>
      <c r="S374" s="89">
        <f t="shared" ref="S374:S437" si="214">IF($P374="FULL FEED",Q374,Q374/2)</f>
        <v>0</v>
      </c>
      <c r="T374" s="75">
        <f t="shared" ref="T374:T437" si="215">IF($P374="FULL FEED",R374,R374/2)</f>
        <v>0</v>
      </c>
      <c r="U374" s="100">
        <f t="shared" ref="U374:U437" si="216">IF($P374="FULL FEED",(Q374*G374/1000),(Q374*2*G374/1000))</f>
        <v>0</v>
      </c>
      <c r="V374" s="101">
        <f t="shared" ref="V374:V437" si="217">IF($P374="FULL FEED",(R374*H374/1000),(R374*2*H374/1000))</f>
        <v>0</v>
      </c>
      <c r="W374" s="16"/>
      <c r="X374" s="8"/>
      <c r="Y374" s="12"/>
      <c r="Z374" s="12"/>
      <c r="AA374" s="12"/>
      <c r="AB374" s="12"/>
      <c r="AC374" s="102">
        <f t="shared" si="193"/>
        <v>0</v>
      </c>
      <c r="AD374" s="97">
        <f t="shared" si="194"/>
        <v>0</v>
      </c>
      <c r="AE374" s="98">
        <f t="shared" si="187"/>
        <v>0</v>
      </c>
      <c r="AF374" s="103">
        <f t="shared" si="188"/>
        <v>0</v>
      </c>
      <c r="AG374" s="104">
        <f t="shared" si="189"/>
        <v>0</v>
      </c>
      <c r="AH374" s="104">
        <f t="shared" si="190"/>
        <v>0</v>
      </c>
      <c r="AI374" s="99">
        <f t="shared" si="191"/>
        <v>0</v>
      </c>
      <c r="AJ374" s="103">
        <f t="shared" si="195"/>
        <v>0</v>
      </c>
      <c r="AK374" s="99">
        <f t="shared" si="196"/>
        <v>0</v>
      </c>
      <c r="AL374" s="17"/>
      <c r="AM374" s="20"/>
      <c r="AN374" s="17"/>
      <c r="AO374" s="21"/>
      <c r="AP374" s="17"/>
      <c r="AQ374" s="17"/>
      <c r="AR374" s="17"/>
      <c r="AS374" s="97" t="str">
        <f t="shared" si="205"/>
        <v/>
      </c>
      <c r="AT374" s="97" t="str">
        <f t="shared" ca="1" si="206"/>
        <v/>
      </c>
      <c r="AU374" s="97" t="str">
        <f t="shared" si="207"/>
        <v/>
      </c>
      <c r="AV374" s="97" t="str">
        <f t="shared" ca="1" si="208"/>
        <v/>
      </c>
      <c r="AW374" s="167"/>
      <c r="AX374" s="167"/>
      <c r="AY374" s="97" t="str">
        <f t="shared" si="209"/>
        <v/>
      </c>
      <c r="AZ374" s="167"/>
      <c r="BA374" s="167"/>
      <c r="BB374" s="97" t="str">
        <f t="shared" si="210"/>
        <v/>
      </c>
      <c r="BC374" s="17"/>
      <c r="BH374" s="52"/>
      <c r="BI374" s="52"/>
      <c r="BJ374" s="52"/>
      <c r="BK374" s="52"/>
      <c r="BL374" s="52"/>
      <c r="BM374" s="52"/>
      <c r="BQ374" s="27"/>
      <c r="BR374" s="27"/>
      <c r="BS374" s="27"/>
      <c r="BT374" s="27"/>
      <c r="BU374" s="27"/>
      <c r="BV374" s="27"/>
      <c r="BW374" s="54"/>
      <c r="BX374" s="26"/>
      <c r="BY374" s="54"/>
      <c r="BZ374" s="26"/>
      <c r="CA374" s="26"/>
      <c r="CB374" s="26"/>
    </row>
    <row r="375" spans="1:80" ht="17.45" customHeight="1" thickTop="1">
      <c r="A375" s="71">
        <f>A368+1</f>
        <v>53.1</v>
      </c>
      <c r="B375" s="178">
        <f>B374+1</f>
        <v>46116</v>
      </c>
      <c r="C375" s="4"/>
      <c r="D375" s="5"/>
      <c r="E375" s="6"/>
      <c r="F375" s="5"/>
      <c r="G375" s="74">
        <f t="shared" si="213"/>
        <v>537</v>
      </c>
      <c r="H375" s="75">
        <f t="shared" si="213"/>
        <v>5568</v>
      </c>
      <c r="I375" s="76">
        <f t="shared" si="198"/>
        <v>0</v>
      </c>
      <c r="J375" s="77">
        <f t="shared" si="199"/>
        <v>0</v>
      </c>
      <c r="K375" s="77">
        <f t="shared" si="200"/>
        <v>0</v>
      </c>
      <c r="L375" s="77">
        <f t="shared" si="201"/>
        <v>0</v>
      </c>
      <c r="M375" s="78">
        <f t="shared" ca="1" si="202"/>
        <v>0.26171428571428573</v>
      </c>
      <c r="N375" s="78">
        <f t="shared" ca="1" si="203"/>
        <v>0.10080836899667146</v>
      </c>
      <c r="O375" s="78">
        <f t="shared" si="204"/>
        <v>5.0000000000000001E-4</v>
      </c>
      <c r="P375" s="13"/>
      <c r="Q375" s="8"/>
      <c r="R375" s="13"/>
      <c r="S375" s="79">
        <f t="shared" si="214"/>
        <v>0</v>
      </c>
      <c r="T375" s="80">
        <f t="shared" si="215"/>
        <v>0</v>
      </c>
      <c r="U375" s="90">
        <f t="shared" si="216"/>
        <v>0</v>
      </c>
      <c r="V375" s="82">
        <f t="shared" si="217"/>
        <v>0</v>
      </c>
      <c r="W375" s="4"/>
      <c r="X375" s="4"/>
      <c r="Y375" s="6"/>
      <c r="Z375" s="6"/>
      <c r="AA375" s="6"/>
      <c r="AB375" s="6"/>
      <c r="AC375" s="83">
        <f t="shared" si="193"/>
        <v>0</v>
      </c>
      <c r="AD375" s="80">
        <f t="shared" si="194"/>
        <v>0</v>
      </c>
      <c r="AE375" s="76">
        <f t="shared" si="187"/>
        <v>0</v>
      </c>
      <c r="AF375" s="84">
        <f t="shared" si="188"/>
        <v>0</v>
      </c>
      <c r="AG375" s="85">
        <f t="shared" si="189"/>
        <v>0</v>
      </c>
      <c r="AH375" s="85">
        <f t="shared" si="190"/>
        <v>0</v>
      </c>
      <c r="AI375" s="77">
        <f t="shared" si="191"/>
        <v>0</v>
      </c>
      <c r="AJ375" s="84">
        <f t="shared" si="195"/>
        <v>0</v>
      </c>
      <c r="AK375" s="77">
        <f t="shared" si="196"/>
        <v>0</v>
      </c>
      <c r="AL375" s="5"/>
      <c r="AM375" s="9"/>
      <c r="AN375" s="5"/>
      <c r="AO375" s="10"/>
      <c r="AP375" s="5"/>
      <c r="AQ375" s="5"/>
      <c r="AR375" s="5"/>
      <c r="AS375" s="80" t="str">
        <f t="shared" si="205"/>
        <v/>
      </c>
      <c r="AT375" s="80" t="str">
        <f t="shared" ca="1" si="206"/>
        <v/>
      </c>
      <c r="AU375" s="80" t="str">
        <f t="shared" si="207"/>
        <v/>
      </c>
      <c r="AV375" s="80" t="str">
        <f t="shared" ca="1" si="208"/>
        <v/>
      </c>
      <c r="AW375" s="165"/>
      <c r="AX375" s="165"/>
      <c r="AY375" s="80" t="str">
        <f t="shared" si="209"/>
        <v/>
      </c>
      <c r="AZ375" s="165"/>
      <c r="BA375" s="165"/>
      <c r="BB375" s="80" t="str">
        <f t="shared" si="210"/>
        <v/>
      </c>
      <c r="BC375" s="5"/>
      <c r="BH375" s="52"/>
      <c r="BI375" s="52"/>
      <c r="BJ375" s="52"/>
      <c r="BK375" s="52"/>
      <c r="BL375" s="52"/>
      <c r="BM375" s="52"/>
      <c r="BQ375" s="27"/>
      <c r="BR375" s="27"/>
      <c r="BS375" s="27"/>
      <c r="BT375" s="27"/>
      <c r="BU375" s="27"/>
      <c r="BV375" s="27"/>
      <c r="BW375" s="54"/>
      <c r="BX375" s="26"/>
      <c r="BY375" s="54"/>
      <c r="BZ375" s="26"/>
      <c r="CA375" s="26"/>
      <c r="CB375" s="26"/>
    </row>
    <row r="376" spans="1:80" ht="17.45" customHeight="1">
      <c r="A376" s="86">
        <f t="shared" si="211"/>
        <v>53.2</v>
      </c>
      <c r="B376" s="179">
        <f t="shared" si="192"/>
        <v>46117</v>
      </c>
      <c r="C376" s="8"/>
      <c r="D376" s="11"/>
      <c r="E376" s="12"/>
      <c r="F376" s="11"/>
      <c r="G376" s="74">
        <f t="shared" si="213"/>
        <v>537</v>
      </c>
      <c r="H376" s="75">
        <f t="shared" si="213"/>
        <v>5568</v>
      </c>
      <c r="I376" s="88">
        <f t="shared" si="198"/>
        <v>0</v>
      </c>
      <c r="J376" s="78">
        <f t="shared" si="199"/>
        <v>0</v>
      </c>
      <c r="K376" s="78">
        <f t="shared" si="200"/>
        <v>0</v>
      </c>
      <c r="L376" s="78">
        <f t="shared" si="201"/>
        <v>0</v>
      </c>
      <c r="M376" s="78">
        <f t="shared" ca="1" si="202"/>
        <v>0.26171428571428573</v>
      </c>
      <c r="N376" s="78">
        <f t="shared" ca="1" si="203"/>
        <v>0.10080836899667146</v>
      </c>
      <c r="O376" s="78">
        <f t="shared" si="204"/>
        <v>5.0000000000000001E-4</v>
      </c>
      <c r="P376" s="13"/>
      <c r="Q376" s="8"/>
      <c r="R376" s="13"/>
      <c r="S376" s="89">
        <f t="shared" si="214"/>
        <v>0</v>
      </c>
      <c r="T376" s="75">
        <f t="shared" si="215"/>
        <v>0</v>
      </c>
      <c r="U376" s="90">
        <f t="shared" si="216"/>
        <v>0</v>
      </c>
      <c r="V376" s="82">
        <f t="shared" si="217"/>
        <v>0</v>
      </c>
      <c r="W376" s="8"/>
      <c r="X376" s="8"/>
      <c r="Y376" s="12"/>
      <c r="Z376" s="12"/>
      <c r="AA376" s="12"/>
      <c r="AB376" s="12"/>
      <c r="AC376" s="91">
        <f t="shared" si="193"/>
        <v>0</v>
      </c>
      <c r="AD376" s="75">
        <f t="shared" si="194"/>
        <v>0</v>
      </c>
      <c r="AE376" s="88">
        <f t="shared" si="187"/>
        <v>0</v>
      </c>
      <c r="AF376" s="92">
        <f t="shared" si="188"/>
        <v>0</v>
      </c>
      <c r="AG376" s="93">
        <f t="shared" si="189"/>
        <v>0</v>
      </c>
      <c r="AH376" s="93">
        <f t="shared" si="190"/>
        <v>0</v>
      </c>
      <c r="AI376" s="78">
        <f t="shared" si="191"/>
        <v>0</v>
      </c>
      <c r="AJ376" s="92">
        <f t="shared" si="195"/>
        <v>0</v>
      </c>
      <c r="AK376" s="78">
        <f t="shared" si="196"/>
        <v>0</v>
      </c>
      <c r="AL376" s="11"/>
      <c r="AM376" s="14"/>
      <c r="AN376" s="11"/>
      <c r="AO376" s="15"/>
      <c r="AP376" s="11"/>
      <c r="AQ376" s="11"/>
      <c r="AR376" s="11"/>
      <c r="AS376" s="75" t="str">
        <f t="shared" si="205"/>
        <v/>
      </c>
      <c r="AT376" s="75" t="str">
        <f t="shared" ca="1" si="206"/>
        <v/>
      </c>
      <c r="AU376" s="75" t="str">
        <f t="shared" si="207"/>
        <v/>
      </c>
      <c r="AV376" s="75" t="str">
        <f t="shared" ca="1" si="208"/>
        <v/>
      </c>
      <c r="AW376" s="169"/>
      <c r="AX376" s="169"/>
      <c r="AY376" s="75" t="str">
        <f t="shared" si="209"/>
        <v/>
      </c>
      <c r="AZ376" s="169"/>
      <c r="BA376" s="169"/>
      <c r="BB376" s="75" t="str">
        <f t="shared" si="210"/>
        <v/>
      </c>
      <c r="BC376" s="11"/>
      <c r="BH376" s="52"/>
      <c r="BI376" s="52"/>
      <c r="BJ376" s="52"/>
      <c r="BK376" s="52"/>
      <c r="BL376" s="52"/>
      <c r="BM376" s="52"/>
      <c r="BQ376" s="27"/>
      <c r="BR376" s="27"/>
      <c r="BS376" s="27"/>
      <c r="BT376" s="27"/>
      <c r="BU376" s="27"/>
      <c r="BV376" s="27"/>
      <c r="BW376" s="54"/>
      <c r="BX376" s="26"/>
      <c r="BY376" s="54"/>
      <c r="BZ376" s="26"/>
      <c r="CA376" s="26"/>
      <c r="CB376" s="26"/>
    </row>
    <row r="377" spans="1:80" ht="17.45" customHeight="1">
      <c r="A377" s="94">
        <f t="shared" si="211"/>
        <v>53.3</v>
      </c>
      <c r="B377" s="179">
        <f t="shared" si="192"/>
        <v>46118</v>
      </c>
      <c r="C377" s="8"/>
      <c r="D377" s="11"/>
      <c r="E377" s="12"/>
      <c r="F377" s="11"/>
      <c r="G377" s="74">
        <f t="shared" si="213"/>
        <v>537</v>
      </c>
      <c r="H377" s="75">
        <f t="shared" si="213"/>
        <v>5568</v>
      </c>
      <c r="I377" s="88">
        <f t="shared" si="198"/>
        <v>0</v>
      </c>
      <c r="J377" s="78">
        <f t="shared" si="199"/>
        <v>0</v>
      </c>
      <c r="K377" s="78">
        <f t="shared" si="200"/>
        <v>0</v>
      </c>
      <c r="L377" s="78">
        <f t="shared" si="201"/>
        <v>0</v>
      </c>
      <c r="M377" s="78">
        <f t="shared" ca="1" si="202"/>
        <v>0.26171428571428573</v>
      </c>
      <c r="N377" s="78">
        <f t="shared" ca="1" si="203"/>
        <v>0.10080836899667146</v>
      </c>
      <c r="O377" s="78">
        <f t="shared" si="204"/>
        <v>5.0000000000000001E-4</v>
      </c>
      <c r="P377" s="13"/>
      <c r="Q377" s="8"/>
      <c r="R377" s="13"/>
      <c r="S377" s="89">
        <f t="shared" si="214"/>
        <v>0</v>
      </c>
      <c r="T377" s="75">
        <f t="shared" si="215"/>
        <v>0</v>
      </c>
      <c r="U377" s="90">
        <f t="shared" si="216"/>
        <v>0</v>
      </c>
      <c r="V377" s="82">
        <f t="shared" si="217"/>
        <v>0</v>
      </c>
      <c r="W377" s="8"/>
      <c r="X377" s="8"/>
      <c r="Y377" s="12"/>
      <c r="Z377" s="12"/>
      <c r="AA377" s="12"/>
      <c r="AB377" s="12"/>
      <c r="AC377" s="91">
        <f t="shared" si="193"/>
        <v>0</v>
      </c>
      <c r="AD377" s="75">
        <f t="shared" si="194"/>
        <v>0</v>
      </c>
      <c r="AE377" s="88">
        <f t="shared" si="187"/>
        <v>0</v>
      </c>
      <c r="AF377" s="92">
        <f t="shared" si="188"/>
        <v>0</v>
      </c>
      <c r="AG377" s="93">
        <f t="shared" si="189"/>
        <v>0</v>
      </c>
      <c r="AH377" s="93">
        <f t="shared" si="190"/>
        <v>0</v>
      </c>
      <c r="AI377" s="78">
        <f t="shared" si="191"/>
        <v>0</v>
      </c>
      <c r="AJ377" s="92">
        <f t="shared" si="195"/>
        <v>0</v>
      </c>
      <c r="AK377" s="78">
        <f t="shared" si="196"/>
        <v>0</v>
      </c>
      <c r="AL377" s="11"/>
      <c r="AM377" s="14"/>
      <c r="AN377" s="11"/>
      <c r="AO377" s="15"/>
      <c r="AP377" s="11"/>
      <c r="AQ377" s="11"/>
      <c r="AR377" s="11"/>
      <c r="AS377" s="75" t="str">
        <f t="shared" si="205"/>
        <v/>
      </c>
      <c r="AT377" s="75" t="str">
        <f t="shared" ca="1" si="206"/>
        <v/>
      </c>
      <c r="AU377" s="75" t="str">
        <f t="shared" si="207"/>
        <v/>
      </c>
      <c r="AV377" s="75" t="str">
        <f t="shared" ca="1" si="208"/>
        <v/>
      </c>
      <c r="AW377" s="169"/>
      <c r="AX377" s="169"/>
      <c r="AY377" s="75" t="str">
        <f t="shared" si="209"/>
        <v/>
      </c>
      <c r="AZ377" s="169"/>
      <c r="BA377" s="169"/>
      <c r="BB377" s="75" t="str">
        <f t="shared" si="210"/>
        <v/>
      </c>
      <c r="BC377" s="11"/>
      <c r="BH377" s="52"/>
      <c r="BI377" s="52"/>
      <c r="BJ377" s="52"/>
      <c r="BK377" s="52"/>
      <c r="BL377" s="52"/>
      <c r="BM377" s="52"/>
      <c r="BQ377" s="27"/>
      <c r="BR377" s="27"/>
      <c r="BS377" s="27"/>
      <c r="BT377" s="27"/>
      <c r="BU377" s="27"/>
      <c r="BV377" s="27"/>
      <c r="BW377" s="54"/>
      <c r="BX377" s="26"/>
      <c r="BY377" s="54"/>
      <c r="BZ377" s="26"/>
      <c r="CA377" s="26"/>
      <c r="CB377" s="26"/>
    </row>
    <row r="378" spans="1:80" ht="17.45" customHeight="1">
      <c r="A378" s="86">
        <f t="shared" si="211"/>
        <v>53.4</v>
      </c>
      <c r="B378" s="179">
        <f t="shared" si="192"/>
        <v>46119</v>
      </c>
      <c r="C378" s="8"/>
      <c r="D378" s="11"/>
      <c r="E378" s="12"/>
      <c r="F378" s="11"/>
      <c r="G378" s="74">
        <f t="shared" si="213"/>
        <v>537</v>
      </c>
      <c r="H378" s="75">
        <f t="shared" si="213"/>
        <v>5568</v>
      </c>
      <c r="I378" s="88">
        <f t="shared" si="198"/>
        <v>0</v>
      </c>
      <c r="J378" s="78">
        <f t="shared" si="199"/>
        <v>0</v>
      </c>
      <c r="K378" s="78">
        <f t="shared" si="200"/>
        <v>0</v>
      </c>
      <c r="L378" s="78">
        <f t="shared" si="201"/>
        <v>0</v>
      </c>
      <c r="M378" s="78">
        <f t="shared" ca="1" si="202"/>
        <v>0.26171428571428573</v>
      </c>
      <c r="N378" s="78">
        <f t="shared" ca="1" si="203"/>
        <v>0.10080836899667146</v>
      </c>
      <c r="O378" s="78">
        <f t="shared" si="204"/>
        <v>5.0000000000000001E-4</v>
      </c>
      <c r="P378" s="13"/>
      <c r="Q378" s="8"/>
      <c r="R378" s="13"/>
      <c r="S378" s="89">
        <f t="shared" si="214"/>
        <v>0</v>
      </c>
      <c r="T378" s="75">
        <f t="shared" si="215"/>
        <v>0</v>
      </c>
      <c r="U378" s="90">
        <f t="shared" si="216"/>
        <v>0</v>
      </c>
      <c r="V378" s="82">
        <f t="shared" si="217"/>
        <v>0</v>
      </c>
      <c r="W378" s="8"/>
      <c r="X378" s="8"/>
      <c r="Y378" s="12"/>
      <c r="Z378" s="12"/>
      <c r="AA378" s="12"/>
      <c r="AB378" s="12"/>
      <c r="AC378" s="91">
        <f t="shared" si="193"/>
        <v>0</v>
      </c>
      <c r="AD378" s="75">
        <f t="shared" si="194"/>
        <v>0</v>
      </c>
      <c r="AE378" s="88">
        <f t="shared" si="187"/>
        <v>0</v>
      </c>
      <c r="AF378" s="92">
        <f t="shared" si="188"/>
        <v>0</v>
      </c>
      <c r="AG378" s="93">
        <f t="shared" si="189"/>
        <v>0</v>
      </c>
      <c r="AH378" s="93">
        <f t="shared" si="190"/>
        <v>0</v>
      </c>
      <c r="AI378" s="78">
        <f t="shared" si="191"/>
        <v>0</v>
      </c>
      <c r="AJ378" s="92">
        <f t="shared" si="195"/>
        <v>0</v>
      </c>
      <c r="AK378" s="78">
        <f t="shared" si="196"/>
        <v>0</v>
      </c>
      <c r="AL378" s="11"/>
      <c r="AM378" s="14"/>
      <c r="AN378" s="11"/>
      <c r="AO378" s="15"/>
      <c r="AP378" s="11"/>
      <c r="AQ378" s="11"/>
      <c r="AR378" s="11"/>
      <c r="AS378" s="75" t="str">
        <f t="shared" si="205"/>
        <v/>
      </c>
      <c r="AT378" s="75" t="str">
        <f t="shared" ca="1" si="206"/>
        <v/>
      </c>
      <c r="AU378" s="75" t="str">
        <f t="shared" si="207"/>
        <v/>
      </c>
      <c r="AV378" s="75" t="str">
        <f t="shared" ca="1" si="208"/>
        <v/>
      </c>
      <c r="AW378" s="169"/>
      <c r="AX378" s="169"/>
      <c r="AY378" s="75" t="str">
        <f t="shared" si="209"/>
        <v/>
      </c>
      <c r="AZ378" s="169"/>
      <c r="BA378" s="169"/>
      <c r="BB378" s="75" t="str">
        <f t="shared" si="210"/>
        <v/>
      </c>
      <c r="BC378" s="11"/>
      <c r="BH378" s="52"/>
      <c r="BI378" s="52"/>
      <c r="BJ378" s="52"/>
      <c r="BK378" s="52"/>
      <c r="BL378" s="52"/>
      <c r="BM378" s="52"/>
      <c r="BQ378" s="27"/>
      <c r="BR378" s="27"/>
      <c r="BS378" s="27"/>
      <c r="BT378" s="27"/>
      <c r="BU378" s="27"/>
      <c r="BV378" s="27"/>
      <c r="BW378" s="54"/>
      <c r="BX378" s="26"/>
      <c r="BY378" s="54"/>
      <c r="BZ378" s="26"/>
      <c r="CA378" s="26"/>
      <c r="CB378" s="26"/>
    </row>
    <row r="379" spans="1:80" ht="17.45" customHeight="1">
      <c r="A379" s="94">
        <f t="shared" si="211"/>
        <v>53.5</v>
      </c>
      <c r="B379" s="179">
        <f t="shared" si="192"/>
        <v>46120</v>
      </c>
      <c r="C379" s="8"/>
      <c r="D379" s="11"/>
      <c r="E379" s="12"/>
      <c r="F379" s="11"/>
      <c r="G379" s="74">
        <f t="shared" si="213"/>
        <v>537</v>
      </c>
      <c r="H379" s="75">
        <f t="shared" si="213"/>
        <v>5568</v>
      </c>
      <c r="I379" s="88">
        <f t="shared" si="198"/>
        <v>0</v>
      </c>
      <c r="J379" s="78">
        <f t="shared" si="199"/>
        <v>0</v>
      </c>
      <c r="K379" s="78">
        <f t="shared" si="200"/>
        <v>0</v>
      </c>
      <c r="L379" s="78">
        <f t="shared" si="201"/>
        <v>0</v>
      </c>
      <c r="M379" s="78">
        <f t="shared" ca="1" si="202"/>
        <v>0.26171428571428573</v>
      </c>
      <c r="N379" s="78">
        <f t="shared" ca="1" si="203"/>
        <v>0.10080836899667146</v>
      </c>
      <c r="O379" s="78">
        <f t="shared" si="204"/>
        <v>5.0000000000000001E-4</v>
      </c>
      <c r="P379" s="13"/>
      <c r="Q379" s="8"/>
      <c r="R379" s="13"/>
      <c r="S379" s="89">
        <f t="shared" si="214"/>
        <v>0</v>
      </c>
      <c r="T379" s="75">
        <f t="shared" si="215"/>
        <v>0</v>
      </c>
      <c r="U379" s="90">
        <f t="shared" si="216"/>
        <v>0</v>
      </c>
      <c r="V379" s="82">
        <f t="shared" si="217"/>
        <v>0</v>
      </c>
      <c r="W379" s="8"/>
      <c r="X379" s="8"/>
      <c r="Y379" s="12"/>
      <c r="Z379" s="12"/>
      <c r="AA379" s="12"/>
      <c r="AB379" s="12"/>
      <c r="AC379" s="91">
        <f t="shared" si="193"/>
        <v>0</v>
      </c>
      <c r="AD379" s="75">
        <f t="shared" si="194"/>
        <v>0</v>
      </c>
      <c r="AE379" s="88">
        <f t="shared" si="187"/>
        <v>0</v>
      </c>
      <c r="AF379" s="92">
        <f t="shared" si="188"/>
        <v>0</v>
      </c>
      <c r="AG379" s="93">
        <f t="shared" si="189"/>
        <v>0</v>
      </c>
      <c r="AH379" s="93">
        <f t="shared" si="190"/>
        <v>0</v>
      </c>
      <c r="AI379" s="78">
        <f t="shared" si="191"/>
        <v>0</v>
      </c>
      <c r="AJ379" s="92">
        <f t="shared" si="195"/>
        <v>0</v>
      </c>
      <c r="AK379" s="78">
        <f t="shared" si="196"/>
        <v>0</v>
      </c>
      <c r="AL379" s="11"/>
      <c r="AM379" s="14"/>
      <c r="AN379" s="11"/>
      <c r="AO379" s="15"/>
      <c r="AP379" s="11"/>
      <c r="AQ379" s="11"/>
      <c r="AR379" s="11"/>
      <c r="AS379" s="75" t="str">
        <f t="shared" si="205"/>
        <v/>
      </c>
      <c r="AT379" s="75" t="str">
        <f t="shared" ca="1" si="206"/>
        <v/>
      </c>
      <c r="AU379" s="75" t="str">
        <f t="shared" si="207"/>
        <v/>
      </c>
      <c r="AV379" s="75" t="str">
        <f t="shared" ca="1" si="208"/>
        <v/>
      </c>
      <c r="AW379" s="169"/>
      <c r="AX379" s="169"/>
      <c r="AY379" s="75" t="str">
        <f t="shared" si="209"/>
        <v/>
      </c>
      <c r="AZ379" s="169"/>
      <c r="BA379" s="169"/>
      <c r="BB379" s="75" t="str">
        <f t="shared" si="210"/>
        <v/>
      </c>
      <c r="BC379" s="11"/>
      <c r="BH379" s="52"/>
      <c r="BI379" s="52"/>
      <c r="BJ379" s="52"/>
      <c r="BK379" s="52"/>
      <c r="BL379" s="52"/>
      <c r="BM379" s="52"/>
      <c r="BQ379" s="27"/>
      <c r="BR379" s="27"/>
      <c r="BS379" s="27"/>
      <c r="BT379" s="27"/>
      <c r="BU379" s="27"/>
      <c r="BV379" s="27"/>
      <c r="BW379" s="54"/>
      <c r="BX379" s="26"/>
      <c r="BY379" s="54"/>
      <c r="BZ379" s="26"/>
      <c r="CA379" s="26"/>
      <c r="CB379" s="26"/>
    </row>
    <row r="380" spans="1:80" ht="17.45" customHeight="1">
      <c r="A380" s="86">
        <f t="shared" si="211"/>
        <v>53.6</v>
      </c>
      <c r="B380" s="179">
        <f t="shared" si="192"/>
        <v>46121</v>
      </c>
      <c r="C380" s="8"/>
      <c r="D380" s="11"/>
      <c r="E380" s="12"/>
      <c r="F380" s="11"/>
      <c r="G380" s="74">
        <f t="shared" ref="G380:H395" si="218">G379-E380-C380</f>
        <v>537</v>
      </c>
      <c r="H380" s="75">
        <f t="shared" si="218"/>
        <v>5568</v>
      </c>
      <c r="I380" s="88">
        <f t="shared" si="198"/>
        <v>0</v>
      </c>
      <c r="J380" s="78">
        <f t="shared" si="199"/>
        <v>0</v>
      </c>
      <c r="K380" s="78">
        <f t="shared" si="200"/>
        <v>0</v>
      </c>
      <c r="L380" s="78">
        <f t="shared" si="201"/>
        <v>0</v>
      </c>
      <c r="M380" s="78">
        <f t="shared" ca="1" si="202"/>
        <v>0.26171428571428573</v>
      </c>
      <c r="N380" s="78">
        <f t="shared" ca="1" si="203"/>
        <v>0.10080836899667146</v>
      </c>
      <c r="O380" s="78">
        <f t="shared" si="204"/>
        <v>5.0000000000000001E-4</v>
      </c>
      <c r="P380" s="13"/>
      <c r="Q380" s="8"/>
      <c r="R380" s="13"/>
      <c r="S380" s="89">
        <f t="shared" si="214"/>
        <v>0</v>
      </c>
      <c r="T380" s="75">
        <f t="shared" si="215"/>
        <v>0</v>
      </c>
      <c r="U380" s="90">
        <f t="shared" si="216"/>
        <v>0</v>
      </c>
      <c r="V380" s="82">
        <f t="shared" si="217"/>
        <v>0</v>
      </c>
      <c r="W380" s="8"/>
      <c r="X380" s="8"/>
      <c r="Y380" s="12"/>
      <c r="Z380" s="12"/>
      <c r="AA380" s="12"/>
      <c r="AB380" s="12"/>
      <c r="AC380" s="91">
        <f t="shared" si="193"/>
        <v>0</v>
      </c>
      <c r="AD380" s="75">
        <f t="shared" si="194"/>
        <v>0</v>
      </c>
      <c r="AE380" s="88">
        <f t="shared" si="187"/>
        <v>0</v>
      </c>
      <c r="AF380" s="92">
        <f t="shared" si="188"/>
        <v>0</v>
      </c>
      <c r="AG380" s="93">
        <f t="shared" si="189"/>
        <v>0</v>
      </c>
      <c r="AH380" s="93">
        <f t="shared" si="190"/>
        <v>0</v>
      </c>
      <c r="AI380" s="78">
        <f t="shared" si="191"/>
        <v>0</v>
      </c>
      <c r="AJ380" s="92">
        <f t="shared" si="195"/>
        <v>0</v>
      </c>
      <c r="AK380" s="78">
        <f t="shared" si="196"/>
        <v>0</v>
      </c>
      <c r="AL380" s="11"/>
      <c r="AM380" s="14"/>
      <c r="AN380" s="11"/>
      <c r="AO380" s="15"/>
      <c r="AP380" s="11"/>
      <c r="AQ380" s="11"/>
      <c r="AR380" s="11"/>
      <c r="AS380" s="75" t="str">
        <f t="shared" si="205"/>
        <v/>
      </c>
      <c r="AT380" s="75" t="str">
        <f t="shared" ca="1" si="206"/>
        <v/>
      </c>
      <c r="AU380" s="75" t="str">
        <f t="shared" si="207"/>
        <v/>
      </c>
      <c r="AV380" s="75" t="str">
        <f t="shared" ca="1" si="208"/>
        <v/>
      </c>
      <c r="AW380" s="169"/>
      <c r="AX380" s="169"/>
      <c r="AY380" s="75" t="str">
        <f t="shared" si="209"/>
        <v/>
      </c>
      <c r="AZ380" s="169"/>
      <c r="BA380" s="169"/>
      <c r="BB380" s="75" t="str">
        <f t="shared" si="210"/>
        <v/>
      </c>
      <c r="BC380" s="11"/>
      <c r="BH380" s="52"/>
      <c r="BI380" s="52"/>
      <c r="BJ380" s="52"/>
      <c r="BK380" s="52"/>
      <c r="BL380" s="52"/>
      <c r="BM380" s="52"/>
      <c r="BQ380" s="27"/>
      <c r="BR380" s="27"/>
      <c r="BS380" s="27"/>
      <c r="BT380" s="27"/>
      <c r="BU380" s="27"/>
      <c r="BV380" s="27"/>
      <c r="BW380" s="54"/>
      <c r="BX380" s="26"/>
      <c r="BY380" s="54"/>
      <c r="BZ380" s="26"/>
      <c r="CA380" s="26"/>
      <c r="CB380" s="26"/>
    </row>
    <row r="381" spans="1:80" ht="17.45" customHeight="1" thickBot="1">
      <c r="A381" s="94">
        <f t="shared" si="211"/>
        <v>53.7</v>
      </c>
      <c r="B381" s="180">
        <f t="shared" si="192"/>
        <v>46122</v>
      </c>
      <c r="C381" s="16"/>
      <c r="D381" s="17"/>
      <c r="E381" s="18"/>
      <c r="F381" s="17"/>
      <c r="G381" s="96">
        <f t="shared" si="218"/>
        <v>537</v>
      </c>
      <c r="H381" s="97">
        <f t="shared" si="218"/>
        <v>5568</v>
      </c>
      <c r="I381" s="98">
        <f t="shared" si="198"/>
        <v>0</v>
      </c>
      <c r="J381" s="99">
        <f t="shared" si="199"/>
        <v>0</v>
      </c>
      <c r="K381" s="99">
        <f t="shared" si="200"/>
        <v>0</v>
      </c>
      <c r="L381" s="99">
        <f t="shared" si="201"/>
        <v>0</v>
      </c>
      <c r="M381" s="99">
        <f t="shared" ca="1" si="202"/>
        <v>0.26171428571428573</v>
      </c>
      <c r="N381" s="99">
        <f t="shared" ca="1" si="203"/>
        <v>0.10080836899667146</v>
      </c>
      <c r="O381" s="99">
        <f t="shared" si="204"/>
        <v>5.0000000000000001E-4</v>
      </c>
      <c r="P381" s="19"/>
      <c r="Q381" s="16"/>
      <c r="R381" s="19"/>
      <c r="S381" s="89">
        <f t="shared" si="214"/>
        <v>0</v>
      </c>
      <c r="T381" s="75">
        <f t="shared" si="215"/>
        <v>0</v>
      </c>
      <c r="U381" s="100">
        <f t="shared" si="216"/>
        <v>0</v>
      </c>
      <c r="V381" s="101">
        <f t="shared" si="217"/>
        <v>0</v>
      </c>
      <c r="W381" s="16"/>
      <c r="X381" s="8"/>
      <c r="Y381" s="12"/>
      <c r="Z381" s="12"/>
      <c r="AA381" s="12"/>
      <c r="AB381" s="12"/>
      <c r="AC381" s="102">
        <f t="shared" si="193"/>
        <v>0</v>
      </c>
      <c r="AD381" s="97">
        <f t="shared" si="194"/>
        <v>0</v>
      </c>
      <c r="AE381" s="98">
        <f t="shared" si="187"/>
        <v>0</v>
      </c>
      <c r="AF381" s="103">
        <f t="shared" si="188"/>
        <v>0</v>
      </c>
      <c r="AG381" s="104">
        <f t="shared" si="189"/>
        <v>0</v>
      </c>
      <c r="AH381" s="104">
        <f t="shared" si="190"/>
        <v>0</v>
      </c>
      <c r="AI381" s="99">
        <f t="shared" si="191"/>
        <v>0</v>
      </c>
      <c r="AJ381" s="103">
        <f t="shared" si="195"/>
        <v>0</v>
      </c>
      <c r="AK381" s="99">
        <f t="shared" si="196"/>
        <v>0</v>
      </c>
      <c r="AL381" s="17"/>
      <c r="AM381" s="20"/>
      <c r="AN381" s="17"/>
      <c r="AO381" s="21"/>
      <c r="AP381" s="17"/>
      <c r="AQ381" s="17"/>
      <c r="AR381" s="17"/>
      <c r="AS381" s="97" t="str">
        <f t="shared" si="205"/>
        <v/>
      </c>
      <c r="AT381" s="97" t="str">
        <f t="shared" ca="1" si="206"/>
        <v/>
      </c>
      <c r="AU381" s="97" t="str">
        <f t="shared" si="207"/>
        <v/>
      </c>
      <c r="AV381" s="97" t="str">
        <f t="shared" ca="1" si="208"/>
        <v/>
      </c>
      <c r="AW381" s="167"/>
      <c r="AX381" s="167"/>
      <c r="AY381" s="97" t="str">
        <f t="shared" si="209"/>
        <v/>
      </c>
      <c r="AZ381" s="167"/>
      <c r="BA381" s="167"/>
      <c r="BB381" s="97" t="str">
        <f t="shared" si="210"/>
        <v/>
      </c>
      <c r="BC381" s="17"/>
      <c r="BH381" s="52"/>
      <c r="BI381" s="52"/>
      <c r="BJ381" s="52"/>
      <c r="BK381" s="52"/>
      <c r="BL381" s="52"/>
      <c r="BM381" s="52"/>
      <c r="BQ381" s="27"/>
      <c r="BR381" s="27"/>
      <c r="BS381" s="27"/>
      <c r="BT381" s="27"/>
      <c r="BU381" s="27"/>
      <c r="BV381" s="27"/>
      <c r="BW381" s="54"/>
      <c r="BX381" s="26"/>
      <c r="BY381" s="54"/>
      <c r="BZ381" s="26"/>
      <c r="CA381" s="26"/>
      <c r="CB381" s="26"/>
    </row>
    <row r="382" spans="1:80" ht="17.45" customHeight="1" thickTop="1">
      <c r="A382" s="105">
        <f>A375+1</f>
        <v>54.1</v>
      </c>
      <c r="B382" s="178">
        <f>B381+1</f>
        <v>46123</v>
      </c>
      <c r="C382" s="4"/>
      <c r="D382" s="5"/>
      <c r="E382" s="6"/>
      <c r="F382" s="5"/>
      <c r="G382" s="74">
        <f t="shared" si="218"/>
        <v>537</v>
      </c>
      <c r="H382" s="75">
        <f t="shared" si="218"/>
        <v>5568</v>
      </c>
      <c r="I382" s="76">
        <f t="shared" si="198"/>
        <v>0</v>
      </c>
      <c r="J382" s="77">
        <f t="shared" si="199"/>
        <v>0</v>
      </c>
      <c r="K382" s="77">
        <f t="shared" si="200"/>
        <v>0</v>
      </c>
      <c r="L382" s="77">
        <f t="shared" si="201"/>
        <v>0</v>
      </c>
      <c r="M382" s="78">
        <f t="shared" ca="1" si="202"/>
        <v>0.26171428571428573</v>
      </c>
      <c r="N382" s="78">
        <f t="shared" ca="1" si="203"/>
        <v>0.10080836899667146</v>
      </c>
      <c r="O382" s="78">
        <f t="shared" si="204"/>
        <v>5.0000000000000001E-4</v>
      </c>
      <c r="P382" s="13"/>
      <c r="Q382" s="8"/>
      <c r="R382" s="13"/>
      <c r="S382" s="79">
        <f t="shared" si="214"/>
        <v>0</v>
      </c>
      <c r="T382" s="80">
        <f t="shared" si="215"/>
        <v>0</v>
      </c>
      <c r="U382" s="90">
        <f t="shared" si="216"/>
        <v>0</v>
      </c>
      <c r="V382" s="82">
        <f t="shared" si="217"/>
        <v>0</v>
      </c>
      <c r="W382" s="4"/>
      <c r="X382" s="4"/>
      <c r="Y382" s="6"/>
      <c r="Z382" s="6"/>
      <c r="AA382" s="6"/>
      <c r="AB382" s="6"/>
      <c r="AC382" s="83">
        <f t="shared" si="193"/>
        <v>0</v>
      </c>
      <c r="AD382" s="80">
        <f t="shared" si="194"/>
        <v>0</v>
      </c>
      <c r="AE382" s="76">
        <f t="shared" si="187"/>
        <v>0</v>
      </c>
      <c r="AF382" s="84">
        <f t="shared" si="188"/>
        <v>0</v>
      </c>
      <c r="AG382" s="85">
        <f t="shared" si="189"/>
        <v>0</v>
      </c>
      <c r="AH382" s="85">
        <f t="shared" si="190"/>
        <v>0</v>
      </c>
      <c r="AI382" s="77">
        <f t="shared" si="191"/>
        <v>0</v>
      </c>
      <c r="AJ382" s="84">
        <f t="shared" si="195"/>
        <v>0</v>
      </c>
      <c r="AK382" s="77">
        <f t="shared" si="196"/>
        <v>0</v>
      </c>
      <c r="AL382" s="5"/>
      <c r="AM382" s="9"/>
      <c r="AN382" s="5"/>
      <c r="AO382" s="10"/>
      <c r="AP382" s="5"/>
      <c r="AQ382" s="5"/>
      <c r="AR382" s="5"/>
      <c r="AS382" s="80" t="str">
        <f t="shared" si="205"/>
        <v/>
      </c>
      <c r="AT382" s="80" t="str">
        <f t="shared" ca="1" si="206"/>
        <v/>
      </c>
      <c r="AU382" s="80" t="str">
        <f t="shared" si="207"/>
        <v/>
      </c>
      <c r="AV382" s="80" t="str">
        <f t="shared" ca="1" si="208"/>
        <v/>
      </c>
      <c r="AW382" s="165"/>
      <c r="AX382" s="165"/>
      <c r="AY382" s="80" t="str">
        <f t="shared" si="209"/>
        <v/>
      </c>
      <c r="AZ382" s="165"/>
      <c r="BA382" s="165"/>
      <c r="BB382" s="80" t="str">
        <f t="shared" si="210"/>
        <v/>
      </c>
      <c r="BC382" s="5"/>
      <c r="BH382" s="52"/>
      <c r="BI382" s="52"/>
      <c r="BJ382" s="52"/>
      <c r="BK382" s="52"/>
      <c r="BL382" s="52"/>
      <c r="BM382" s="52"/>
      <c r="BQ382" s="27"/>
      <c r="BR382" s="27"/>
      <c r="BS382" s="27"/>
      <c r="BT382" s="27"/>
      <c r="BU382" s="27"/>
      <c r="BV382" s="27"/>
      <c r="BW382" s="54"/>
      <c r="BX382" s="26"/>
      <c r="BY382" s="54"/>
      <c r="BZ382" s="26"/>
      <c r="CA382" s="26"/>
      <c r="CB382" s="26"/>
    </row>
    <row r="383" spans="1:80" ht="17.45" customHeight="1">
      <c r="A383" s="94">
        <f t="shared" si="211"/>
        <v>54.2</v>
      </c>
      <c r="B383" s="179">
        <f t="shared" si="192"/>
        <v>46124</v>
      </c>
      <c r="C383" s="8"/>
      <c r="D383" s="11"/>
      <c r="E383" s="12"/>
      <c r="F383" s="11"/>
      <c r="G383" s="74">
        <f t="shared" si="218"/>
        <v>537</v>
      </c>
      <c r="H383" s="75">
        <f t="shared" si="218"/>
        <v>5568</v>
      </c>
      <c r="I383" s="88">
        <f t="shared" si="198"/>
        <v>0</v>
      </c>
      <c r="J383" s="78">
        <f t="shared" si="199"/>
        <v>0</v>
      </c>
      <c r="K383" s="78">
        <f t="shared" si="200"/>
        <v>0</v>
      </c>
      <c r="L383" s="78">
        <f t="shared" si="201"/>
        <v>0</v>
      </c>
      <c r="M383" s="78">
        <f t="shared" ca="1" si="202"/>
        <v>0.26171428571428573</v>
      </c>
      <c r="N383" s="78">
        <f t="shared" ca="1" si="203"/>
        <v>0.10080836899667146</v>
      </c>
      <c r="O383" s="78">
        <f t="shared" si="204"/>
        <v>5.0000000000000001E-4</v>
      </c>
      <c r="P383" s="13"/>
      <c r="Q383" s="8"/>
      <c r="R383" s="13"/>
      <c r="S383" s="89">
        <f t="shared" si="214"/>
        <v>0</v>
      </c>
      <c r="T383" s="75">
        <f t="shared" si="215"/>
        <v>0</v>
      </c>
      <c r="U383" s="90">
        <f t="shared" si="216"/>
        <v>0</v>
      </c>
      <c r="V383" s="82">
        <f t="shared" si="217"/>
        <v>0</v>
      </c>
      <c r="W383" s="8"/>
      <c r="X383" s="8"/>
      <c r="Y383" s="12"/>
      <c r="Z383" s="12"/>
      <c r="AA383" s="12"/>
      <c r="AB383" s="12"/>
      <c r="AC383" s="91">
        <f t="shared" si="193"/>
        <v>0</v>
      </c>
      <c r="AD383" s="75">
        <f t="shared" si="194"/>
        <v>0</v>
      </c>
      <c r="AE383" s="88">
        <f t="shared" si="187"/>
        <v>0</v>
      </c>
      <c r="AF383" s="92">
        <f t="shared" si="188"/>
        <v>0</v>
      </c>
      <c r="AG383" s="93">
        <f t="shared" si="189"/>
        <v>0</v>
      </c>
      <c r="AH383" s="93">
        <f t="shared" si="190"/>
        <v>0</v>
      </c>
      <c r="AI383" s="78">
        <f t="shared" si="191"/>
        <v>0</v>
      </c>
      <c r="AJ383" s="92">
        <f t="shared" si="195"/>
        <v>0</v>
      </c>
      <c r="AK383" s="78">
        <f t="shared" si="196"/>
        <v>0</v>
      </c>
      <c r="AL383" s="11"/>
      <c r="AM383" s="14"/>
      <c r="AN383" s="11"/>
      <c r="AO383" s="15"/>
      <c r="AP383" s="11"/>
      <c r="AQ383" s="11"/>
      <c r="AR383" s="11"/>
      <c r="AS383" s="75" t="str">
        <f t="shared" si="205"/>
        <v/>
      </c>
      <c r="AT383" s="75" t="str">
        <f t="shared" ca="1" si="206"/>
        <v/>
      </c>
      <c r="AU383" s="75" t="str">
        <f t="shared" si="207"/>
        <v/>
      </c>
      <c r="AV383" s="75" t="str">
        <f t="shared" ca="1" si="208"/>
        <v/>
      </c>
      <c r="AW383" s="169"/>
      <c r="AX383" s="169"/>
      <c r="AY383" s="75" t="str">
        <f t="shared" si="209"/>
        <v/>
      </c>
      <c r="AZ383" s="169"/>
      <c r="BA383" s="169"/>
      <c r="BB383" s="75" t="str">
        <f t="shared" si="210"/>
        <v/>
      </c>
      <c r="BC383" s="11"/>
      <c r="BH383" s="52"/>
      <c r="BI383" s="52"/>
      <c r="BJ383" s="52"/>
      <c r="BK383" s="52"/>
      <c r="BL383" s="52"/>
      <c r="BM383" s="52"/>
      <c r="BQ383" s="27"/>
      <c r="BR383" s="27"/>
      <c r="BS383" s="27"/>
      <c r="BT383" s="27"/>
      <c r="BU383" s="27"/>
      <c r="BV383" s="27"/>
      <c r="BW383" s="54"/>
      <c r="BX383" s="26"/>
      <c r="BY383" s="54"/>
      <c r="BZ383" s="26"/>
      <c r="CA383" s="26"/>
      <c r="CB383" s="26"/>
    </row>
    <row r="384" spans="1:80" ht="17.45" customHeight="1">
      <c r="A384" s="86">
        <f t="shared" si="211"/>
        <v>54.3</v>
      </c>
      <c r="B384" s="179">
        <f t="shared" si="192"/>
        <v>46125</v>
      </c>
      <c r="C384" s="8"/>
      <c r="D384" s="11"/>
      <c r="E384" s="12"/>
      <c r="F384" s="11"/>
      <c r="G384" s="74">
        <f t="shared" si="218"/>
        <v>537</v>
      </c>
      <c r="H384" s="75">
        <f t="shared" si="218"/>
        <v>5568</v>
      </c>
      <c r="I384" s="88">
        <f t="shared" si="198"/>
        <v>0</v>
      </c>
      <c r="J384" s="78">
        <f t="shared" si="199"/>
        <v>0</v>
      </c>
      <c r="K384" s="78">
        <f t="shared" si="200"/>
        <v>0</v>
      </c>
      <c r="L384" s="78">
        <f t="shared" si="201"/>
        <v>0</v>
      </c>
      <c r="M384" s="78">
        <f t="shared" ca="1" si="202"/>
        <v>0.26171428571428573</v>
      </c>
      <c r="N384" s="78">
        <f t="shared" ca="1" si="203"/>
        <v>0.10080836899667146</v>
      </c>
      <c r="O384" s="78">
        <f t="shared" si="204"/>
        <v>5.0000000000000001E-4</v>
      </c>
      <c r="P384" s="13"/>
      <c r="Q384" s="8"/>
      <c r="R384" s="13"/>
      <c r="S384" s="89">
        <f t="shared" si="214"/>
        <v>0</v>
      </c>
      <c r="T384" s="75">
        <f t="shared" si="215"/>
        <v>0</v>
      </c>
      <c r="U384" s="90">
        <f t="shared" si="216"/>
        <v>0</v>
      </c>
      <c r="V384" s="82">
        <f t="shared" si="217"/>
        <v>0</v>
      </c>
      <c r="W384" s="8"/>
      <c r="X384" s="8"/>
      <c r="Y384" s="12"/>
      <c r="Z384" s="12"/>
      <c r="AA384" s="12"/>
      <c r="AB384" s="12"/>
      <c r="AC384" s="91">
        <f t="shared" si="193"/>
        <v>0</v>
      </c>
      <c r="AD384" s="75">
        <f t="shared" si="194"/>
        <v>0</v>
      </c>
      <c r="AE384" s="88">
        <f t="shared" si="187"/>
        <v>0</v>
      </c>
      <c r="AF384" s="92">
        <f t="shared" si="188"/>
        <v>0</v>
      </c>
      <c r="AG384" s="93">
        <f t="shared" si="189"/>
        <v>0</v>
      </c>
      <c r="AH384" s="93">
        <f t="shared" si="190"/>
        <v>0</v>
      </c>
      <c r="AI384" s="78">
        <f t="shared" si="191"/>
        <v>0</v>
      </c>
      <c r="AJ384" s="92">
        <f t="shared" si="195"/>
        <v>0</v>
      </c>
      <c r="AK384" s="78">
        <f t="shared" si="196"/>
        <v>0</v>
      </c>
      <c r="AL384" s="11"/>
      <c r="AM384" s="14"/>
      <c r="AN384" s="11"/>
      <c r="AO384" s="15"/>
      <c r="AP384" s="11"/>
      <c r="AQ384" s="11"/>
      <c r="AR384" s="11"/>
      <c r="AS384" s="75" t="str">
        <f t="shared" si="205"/>
        <v/>
      </c>
      <c r="AT384" s="75" t="str">
        <f t="shared" ca="1" si="206"/>
        <v/>
      </c>
      <c r="AU384" s="75" t="str">
        <f t="shared" si="207"/>
        <v/>
      </c>
      <c r="AV384" s="75" t="str">
        <f t="shared" ca="1" si="208"/>
        <v/>
      </c>
      <c r="AW384" s="169"/>
      <c r="AX384" s="169"/>
      <c r="AY384" s="75" t="str">
        <f t="shared" si="209"/>
        <v/>
      </c>
      <c r="AZ384" s="169"/>
      <c r="BA384" s="169"/>
      <c r="BB384" s="75" t="str">
        <f t="shared" si="210"/>
        <v/>
      </c>
      <c r="BC384" s="11"/>
      <c r="BH384" s="52"/>
      <c r="BI384" s="52"/>
      <c r="BJ384" s="52"/>
      <c r="BK384" s="52"/>
      <c r="BL384" s="52"/>
      <c r="BM384" s="52"/>
      <c r="BQ384" s="27"/>
      <c r="BR384" s="27"/>
      <c r="BS384" s="27"/>
      <c r="BT384" s="27"/>
      <c r="BU384" s="27"/>
      <c r="BV384" s="27"/>
      <c r="BW384" s="54"/>
      <c r="BX384" s="26"/>
      <c r="BY384" s="54"/>
      <c r="BZ384" s="26"/>
      <c r="CA384" s="26"/>
      <c r="CB384" s="26"/>
    </row>
    <row r="385" spans="1:80" ht="17.45" customHeight="1">
      <c r="A385" s="94">
        <f t="shared" si="211"/>
        <v>54.4</v>
      </c>
      <c r="B385" s="179">
        <f t="shared" si="192"/>
        <v>46126</v>
      </c>
      <c r="C385" s="8"/>
      <c r="D385" s="11"/>
      <c r="E385" s="12"/>
      <c r="F385" s="11"/>
      <c r="G385" s="74">
        <f t="shared" si="218"/>
        <v>537</v>
      </c>
      <c r="H385" s="75">
        <f t="shared" si="218"/>
        <v>5568</v>
      </c>
      <c r="I385" s="88">
        <f t="shared" si="198"/>
        <v>0</v>
      </c>
      <c r="J385" s="78">
        <f t="shared" si="199"/>
        <v>0</v>
      </c>
      <c r="K385" s="78">
        <f t="shared" si="200"/>
        <v>0</v>
      </c>
      <c r="L385" s="78">
        <f t="shared" si="201"/>
        <v>0</v>
      </c>
      <c r="M385" s="78">
        <f t="shared" ca="1" si="202"/>
        <v>0.26171428571428573</v>
      </c>
      <c r="N385" s="78">
        <f t="shared" ca="1" si="203"/>
        <v>0.10080836899667146</v>
      </c>
      <c r="O385" s="78">
        <f t="shared" si="204"/>
        <v>5.0000000000000001E-4</v>
      </c>
      <c r="P385" s="13"/>
      <c r="Q385" s="8"/>
      <c r="R385" s="13"/>
      <c r="S385" s="89">
        <f t="shared" si="214"/>
        <v>0</v>
      </c>
      <c r="T385" s="75">
        <f t="shared" si="215"/>
        <v>0</v>
      </c>
      <c r="U385" s="90">
        <f t="shared" si="216"/>
        <v>0</v>
      </c>
      <c r="V385" s="82">
        <f t="shared" si="217"/>
        <v>0</v>
      </c>
      <c r="W385" s="8"/>
      <c r="X385" s="8"/>
      <c r="Y385" s="12"/>
      <c r="Z385" s="12"/>
      <c r="AA385" s="12"/>
      <c r="AB385" s="12"/>
      <c r="AC385" s="91">
        <f t="shared" si="193"/>
        <v>0</v>
      </c>
      <c r="AD385" s="75">
        <f t="shared" si="194"/>
        <v>0</v>
      </c>
      <c r="AE385" s="88">
        <f t="shared" si="187"/>
        <v>0</v>
      </c>
      <c r="AF385" s="92">
        <f t="shared" si="188"/>
        <v>0</v>
      </c>
      <c r="AG385" s="93">
        <f t="shared" si="189"/>
        <v>0</v>
      </c>
      <c r="AH385" s="93">
        <f t="shared" si="190"/>
        <v>0</v>
      </c>
      <c r="AI385" s="78">
        <f t="shared" si="191"/>
        <v>0</v>
      </c>
      <c r="AJ385" s="92">
        <f t="shared" si="195"/>
        <v>0</v>
      </c>
      <c r="AK385" s="78">
        <f t="shared" si="196"/>
        <v>0</v>
      </c>
      <c r="AL385" s="11"/>
      <c r="AM385" s="14"/>
      <c r="AN385" s="11"/>
      <c r="AO385" s="15"/>
      <c r="AP385" s="11"/>
      <c r="AQ385" s="11"/>
      <c r="AR385" s="11"/>
      <c r="AS385" s="75" t="str">
        <f t="shared" si="205"/>
        <v/>
      </c>
      <c r="AT385" s="75" t="str">
        <f t="shared" ca="1" si="206"/>
        <v/>
      </c>
      <c r="AU385" s="75" t="str">
        <f t="shared" si="207"/>
        <v/>
      </c>
      <c r="AV385" s="75" t="str">
        <f t="shared" ca="1" si="208"/>
        <v/>
      </c>
      <c r="AW385" s="169"/>
      <c r="AX385" s="169"/>
      <c r="AY385" s="75" t="str">
        <f t="shared" si="209"/>
        <v/>
      </c>
      <c r="AZ385" s="169"/>
      <c r="BA385" s="169"/>
      <c r="BB385" s="75" t="str">
        <f t="shared" si="210"/>
        <v/>
      </c>
      <c r="BC385" s="11"/>
      <c r="BH385" s="52"/>
      <c r="BI385" s="52"/>
      <c r="BJ385" s="52"/>
      <c r="BK385" s="52"/>
      <c r="BL385" s="52"/>
      <c r="BM385" s="52"/>
      <c r="BQ385" s="27"/>
      <c r="BR385" s="27"/>
      <c r="BS385" s="27"/>
      <c r="BT385" s="27"/>
      <c r="BU385" s="27"/>
      <c r="BV385" s="27"/>
      <c r="BW385" s="54"/>
      <c r="BX385" s="26"/>
      <c r="BY385" s="54"/>
      <c r="BZ385" s="26"/>
      <c r="CA385" s="26"/>
      <c r="CB385" s="26"/>
    </row>
    <row r="386" spans="1:80" ht="17.45" customHeight="1">
      <c r="A386" s="86">
        <f t="shared" si="211"/>
        <v>54.5</v>
      </c>
      <c r="B386" s="179">
        <f t="shared" si="192"/>
        <v>46127</v>
      </c>
      <c r="C386" s="8"/>
      <c r="D386" s="11"/>
      <c r="E386" s="12"/>
      <c r="F386" s="11"/>
      <c r="G386" s="74">
        <f t="shared" si="218"/>
        <v>537</v>
      </c>
      <c r="H386" s="75">
        <f t="shared" si="218"/>
        <v>5568</v>
      </c>
      <c r="I386" s="88">
        <f t="shared" si="198"/>
        <v>0</v>
      </c>
      <c r="J386" s="78">
        <f t="shared" si="199"/>
        <v>0</v>
      </c>
      <c r="K386" s="78">
        <f t="shared" si="200"/>
        <v>0</v>
      </c>
      <c r="L386" s="78">
        <f t="shared" si="201"/>
        <v>0</v>
      </c>
      <c r="M386" s="78">
        <f t="shared" ca="1" si="202"/>
        <v>0.26171428571428573</v>
      </c>
      <c r="N386" s="78">
        <f t="shared" ca="1" si="203"/>
        <v>0.10080836899667146</v>
      </c>
      <c r="O386" s="78">
        <f t="shared" si="204"/>
        <v>5.0000000000000001E-4</v>
      </c>
      <c r="P386" s="13"/>
      <c r="Q386" s="8"/>
      <c r="R386" s="13"/>
      <c r="S386" s="89">
        <f t="shared" si="214"/>
        <v>0</v>
      </c>
      <c r="T386" s="75">
        <f t="shared" si="215"/>
        <v>0</v>
      </c>
      <c r="U386" s="90">
        <f t="shared" si="216"/>
        <v>0</v>
      </c>
      <c r="V386" s="82">
        <f t="shared" si="217"/>
        <v>0</v>
      </c>
      <c r="W386" s="8"/>
      <c r="X386" s="8"/>
      <c r="Y386" s="12"/>
      <c r="Z386" s="12"/>
      <c r="AA386" s="12"/>
      <c r="AB386" s="12"/>
      <c r="AC386" s="91">
        <f t="shared" si="193"/>
        <v>0</v>
      </c>
      <c r="AD386" s="75">
        <f t="shared" si="194"/>
        <v>0</v>
      </c>
      <c r="AE386" s="88">
        <f t="shared" si="187"/>
        <v>0</v>
      </c>
      <c r="AF386" s="92">
        <f t="shared" si="188"/>
        <v>0</v>
      </c>
      <c r="AG386" s="93">
        <f t="shared" si="189"/>
        <v>0</v>
      </c>
      <c r="AH386" s="93">
        <f t="shared" si="190"/>
        <v>0</v>
      </c>
      <c r="AI386" s="78">
        <f t="shared" si="191"/>
        <v>0</v>
      </c>
      <c r="AJ386" s="92">
        <f t="shared" si="195"/>
        <v>0</v>
      </c>
      <c r="AK386" s="78">
        <f t="shared" si="196"/>
        <v>0</v>
      </c>
      <c r="AL386" s="11"/>
      <c r="AM386" s="14"/>
      <c r="AN386" s="11"/>
      <c r="AO386" s="15"/>
      <c r="AP386" s="11"/>
      <c r="AQ386" s="11"/>
      <c r="AR386" s="11"/>
      <c r="AS386" s="75" t="str">
        <f t="shared" si="205"/>
        <v/>
      </c>
      <c r="AT386" s="75" t="str">
        <f t="shared" ca="1" si="206"/>
        <v/>
      </c>
      <c r="AU386" s="75" t="str">
        <f t="shared" si="207"/>
        <v/>
      </c>
      <c r="AV386" s="75" t="str">
        <f t="shared" ca="1" si="208"/>
        <v/>
      </c>
      <c r="AW386" s="169"/>
      <c r="AX386" s="169"/>
      <c r="AY386" s="75" t="str">
        <f t="shared" si="209"/>
        <v/>
      </c>
      <c r="AZ386" s="169"/>
      <c r="BA386" s="169"/>
      <c r="BB386" s="75" t="str">
        <f t="shared" si="210"/>
        <v/>
      </c>
      <c r="BC386" s="11"/>
      <c r="BH386" s="52"/>
      <c r="BI386" s="52"/>
      <c r="BJ386" s="52"/>
      <c r="BK386" s="52"/>
      <c r="BL386" s="52"/>
      <c r="BM386" s="52"/>
      <c r="BQ386" s="27"/>
      <c r="BR386" s="27"/>
      <c r="BS386" s="27"/>
      <c r="BT386" s="27"/>
      <c r="BU386" s="27"/>
      <c r="BV386" s="27"/>
      <c r="BW386" s="54"/>
      <c r="BX386" s="26"/>
      <c r="BY386" s="54"/>
      <c r="BZ386" s="26"/>
      <c r="CA386" s="26"/>
      <c r="CB386" s="26"/>
    </row>
    <row r="387" spans="1:80" ht="17.45" customHeight="1">
      <c r="A387" s="94">
        <f t="shared" si="211"/>
        <v>54.6</v>
      </c>
      <c r="B387" s="179">
        <f t="shared" si="192"/>
        <v>46128</v>
      </c>
      <c r="C387" s="8"/>
      <c r="D387" s="11"/>
      <c r="E387" s="12"/>
      <c r="F387" s="11"/>
      <c r="G387" s="74">
        <f t="shared" si="218"/>
        <v>537</v>
      </c>
      <c r="H387" s="75">
        <f t="shared" si="218"/>
        <v>5568</v>
      </c>
      <c r="I387" s="88">
        <f t="shared" si="198"/>
        <v>0</v>
      </c>
      <c r="J387" s="78">
        <f t="shared" si="199"/>
        <v>0</v>
      </c>
      <c r="K387" s="78">
        <f t="shared" si="200"/>
        <v>0</v>
      </c>
      <c r="L387" s="78">
        <f t="shared" si="201"/>
        <v>0</v>
      </c>
      <c r="M387" s="78">
        <f t="shared" ca="1" si="202"/>
        <v>0.26171428571428573</v>
      </c>
      <c r="N387" s="78">
        <f t="shared" ca="1" si="203"/>
        <v>0.10080836899667146</v>
      </c>
      <c r="O387" s="78">
        <f t="shared" si="204"/>
        <v>5.0000000000000001E-4</v>
      </c>
      <c r="P387" s="13"/>
      <c r="Q387" s="8"/>
      <c r="R387" s="13"/>
      <c r="S387" s="89">
        <f t="shared" si="214"/>
        <v>0</v>
      </c>
      <c r="T387" s="75">
        <f t="shared" si="215"/>
        <v>0</v>
      </c>
      <c r="U387" s="90">
        <f t="shared" si="216"/>
        <v>0</v>
      </c>
      <c r="V387" s="82">
        <f t="shared" si="217"/>
        <v>0</v>
      </c>
      <c r="W387" s="8"/>
      <c r="X387" s="8"/>
      <c r="Y387" s="12"/>
      <c r="Z387" s="12"/>
      <c r="AA387" s="12"/>
      <c r="AB387" s="12"/>
      <c r="AC387" s="91">
        <f t="shared" si="193"/>
        <v>0</v>
      </c>
      <c r="AD387" s="75">
        <f t="shared" si="194"/>
        <v>0</v>
      </c>
      <c r="AE387" s="88">
        <f t="shared" si="187"/>
        <v>0</v>
      </c>
      <c r="AF387" s="92">
        <f t="shared" si="188"/>
        <v>0</v>
      </c>
      <c r="AG387" s="93">
        <f t="shared" si="189"/>
        <v>0</v>
      </c>
      <c r="AH387" s="93">
        <f t="shared" si="190"/>
        <v>0</v>
      </c>
      <c r="AI387" s="78">
        <f t="shared" si="191"/>
        <v>0</v>
      </c>
      <c r="AJ387" s="92">
        <f t="shared" si="195"/>
        <v>0</v>
      </c>
      <c r="AK387" s="78">
        <f t="shared" si="196"/>
        <v>0</v>
      </c>
      <c r="AL387" s="11"/>
      <c r="AM387" s="14"/>
      <c r="AN387" s="11"/>
      <c r="AO387" s="15"/>
      <c r="AP387" s="11"/>
      <c r="AQ387" s="11"/>
      <c r="AR387" s="11"/>
      <c r="AS387" s="75" t="str">
        <f t="shared" si="205"/>
        <v/>
      </c>
      <c r="AT387" s="75" t="str">
        <f t="shared" ca="1" si="206"/>
        <v/>
      </c>
      <c r="AU387" s="75" t="str">
        <f t="shared" si="207"/>
        <v/>
      </c>
      <c r="AV387" s="75" t="str">
        <f t="shared" ca="1" si="208"/>
        <v/>
      </c>
      <c r="AW387" s="169"/>
      <c r="AX387" s="169"/>
      <c r="AY387" s="75" t="str">
        <f t="shared" si="209"/>
        <v/>
      </c>
      <c r="AZ387" s="169"/>
      <c r="BA387" s="169"/>
      <c r="BB387" s="75" t="str">
        <f t="shared" si="210"/>
        <v/>
      </c>
      <c r="BC387" s="11"/>
      <c r="BH387" s="52"/>
      <c r="BI387" s="52"/>
      <c r="BJ387" s="52"/>
      <c r="BK387" s="52"/>
      <c r="BL387" s="52"/>
      <c r="BM387" s="52"/>
      <c r="BQ387" s="27"/>
      <c r="BR387" s="27"/>
      <c r="BS387" s="27"/>
      <c r="BT387" s="27"/>
      <c r="BU387" s="27"/>
      <c r="BV387" s="27"/>
      <c r="BW387" s="54"/>
      <c r="BX387" s="26"/>
      <c r="BY387" s="54"/>
      <c r="BZ387" s="26"/>
      <c r="CA387" s="26"/>
      <c r="CB387" s="26"/>
    </row>
    <row r="388" spans="1:80" ht="17.45" customHeight="1" thickBot="1">
      <c r="A388" s="86">
        <f t="shared" si="211"/>
        <v>54.7</v>
      </c>
      <c r="B388" s="180">
        <f t="shared" si="192"/>
        <v>46129</v>
      </c>
      <c r="C388" s="16"/>
      <c r="D388" s="17"/>
      <c r="E388" s="18"/>
      <c r="F388" s="17"/>
      <c r="G388" s="96">
        <f t="shared" si="218"/>
        <v>537</v>
      </c>
      <c r="H388" s="97">
        <f t="shared" si="218"/>
        <v>5568</v>
      </c>
      <c r="I388" s="98">
        <f t="shared" si="198"/>
        <v>0</v>
      </c>
      <c r="J388" s="99">
        <f t="shared" si="199"/>
        <v>0</v>
      </c>
      <c r="K388" s="99">
        <f t="shared" si="200"/>
        <v>0</v>
      </c>
      <c r="L388" s="99">
        <f t="shared" si="201"/>
        <v>0</v>
      </c>
      <c r="M388" s="99">
        <f t="shared" ca="1" si="202"/>
        <v>0.26171428571428573</v>
      </c>
      <c r="N388" s="99">
        <f t="shared" ca="1" si="203"/>
        <v>0.10080836899667146</v>
      </c>
      <c r="O388" s="99">
        <f t="shared" si="204"/>
        <v>5.0000000000000001E-4</v>
      </c>
      <c r="P388" s="19"/>
      <c r="Q388" s="16"/>
      <c r="R388" s="19"/>
      <c r="S388" s="89">
        <f t="shared" si="214"/>
        <v>0</v>
      </c>
      <c r="T388" s="75">
        <f t="shared" si="215"/>
        <v>0</v>
      </c>
      <c r="U388" s="100">
        <f t="shared" si="216"/>
        <v>0</v>
      </c>
      <c r="V388" s="101">
        <f t="shared" si="217"/>
        <v>0</v>
      </c>
      <c r="W388" s="16"/>
      <c r="X388" s="8"/>
      <c r="Y388" s="12"/>
      <c r="Z388" s="12"/>
      <c r="AA388" s="12"/>
      <c r="AB388" s="12"/>
      <c r="AC388" s="102">
        <f t="shared" si="193"/>
        <v>0</v>
      </c>
      <c r="AD388" s="97">
        <f t="shared" si="194"/>
        <v>0</v>
      </c>
      <c r="AE388" s="98">
        <f t="shared" si="187"/>
        <v>0</v>
      </c>
      <c r="AF388" s="103">
        <f t="shared" si="188"/>
        <v>0</v>
      </c>
      <c r="AG388" s="104">
        <f t="shared" si="189"/>
        <v>0</v>
      </c>
      <c r="AH388" s="104">
        <f t="shared" si="190"/>
        <v>0</v>
      </c>
      <c r="AI388" s="99">
        <f t="shared" si="191"/>
        <v>0</v>
      </c>
      <c r="AJ388" s="103">
        <f t="shared" si="195"/>
        <v>0</v>
      </c>
      <c r="AK388" s="99">
        <f t="shared" si="196"/>
        <v>0</v>
      </c>
      <c r="AL388" s="17"/>
      <c r="AM388" s="20"/>
      <c r="AN388" s="17"/>
      <c r="AO388" s="21"/>
      <c r="AP388" s="17"/>
      <c r="AQ388" s="17"/>
      <c r="AR388" s="17"/>
      <c r="AS388" s="97" t="str">
        <f t="shared" si="205"/>
        <v/>
      </c>
      <c r="AT388" s="97" t="str">
        <f t="shared" ca="1" si="206"/>
        <v/>
      </c>
      <c r="AU388" s="97" t="str">
        <f t="shared" si="207"/>
        <v/>
      </c>
      <c r="AV388" s="97" t="str">
        <f t="shared" ca="1" si="208"/>
        <v/>
      </c>
      <c r="AW388" s="167"/>
      <c r="AX388" s="167"/>
      <c r="AY388" s="97" t="str">
        <f t="shared" si="209"/>
        <v/>
      </c>
      <c r="AZ388" s="167"/>
      <c r="BA388" s="167"/>
      <c r="BB388" s="97" t="str">
        <f t="shared" si="210"/>
        <v/>
      </c>
      <c r="BC388" s="17"/>
      <c r="BH388" s="52"/>
      <c r="BI388" s="52"/>
      <c r="BJ388" s="52"/>
      <c r="BK388" s="52"/>
      <c r="BL388" s="52"/>
      <c r="BM388" s="52"/>
      <c r="BQ388" s="27"/>
      <c r="BR388" s="27"/>
      <c r="BS388" s="27"/>
      <c r="BT388" s="27"/>
      <c r="BU388" s="27"/>
      <c r="BV388" s="27"/>
      <c r="BW388" s="54"/>
      <c r="BX388" s="26"/>
      <c r="BY388" s="54"/>
      <c r="BZ388" s="26"/>
      <c r="CA388" s="26"/>
      <c r="CB388" s="26"/>
    </row>
    <row r="389" spans="1:80" ht="17.45" customHeight="1" thickTop="1">
      <c r="A389" s="71">
        <f>A382+1</f>
        <v>55.1</v>
      </c>
      <c r="B389" s="178">
        <f>B388+1</f>
        <v>46130</v>
      </c>
      <c r="C389" s="4"/>
      <c r="D389" s="5"/>
      <c r="E389" s="6"/>
      <c r="F389" s="5"/>
      <c r="G389" s="74">
        <f t="shared" si="218"/>
        <v>537</v>
      </c>
      <c r="H389" s="75">
        <f t="shared" si="218"/>
        <v>5568</v>
      </c>
      <c r="I389" s="76">
        <f t="shared" si="198"/>
        <v>0</v>
      </c>
      <c r="J389" s="77">
        <f t="shared" si="199"/>
        <v>0</v>
      </c>
      <c r="K389" s="77">
        <f t="shared" si="200"/>
        <v>0</v>
      </c>
      <c r="L389" s="77">
        <f t="shared" si="201"/>
        <v>0</v>
      </c>
      <c r="M389" s="78">
        <f t="shared" ca="1" si="202"/>
        <v>0.26171428571428573</v>
      </c>
      <c r="N389" s="78">
        <f t="shared" ca="1" si="203"/>
        <v>0.10080836899667146</v>
      </c>
      <c r="O389" s="78">
        <f t="shared" si="204"/>
        <v>5.0000000000000001E-4</v>
      </c>
      <c r="P389" s="13"/>
      <c r="Q389" s="8"/>
      <c r="R389" s="13"/>
      <c r="S389" s="79">
        <f t="shared" si="214"/>
        <v>0</v>
      </c>
      <c r="T389" s="80">
        <f t="shared" si="215"/>
        <v>0</v>
      </c>
      <c r="U389" s="90">
        <f t="shared" si="216"/>
        <v>0</v>
      </c>
      <c r="V389" s="82">
        <f t="shared" si="217"/>
        <v>0</v>
      </c>
      <c r="W389" s="4"/>
      <c r="X389" s="4"/>
      <c r="Y389" s="6"/>
      <c r="Z389" s="6"/>
      <c r="AA389" s="6"/>
      <c r="AB389" s="6"/>
      <c r="AC389" s="83">
        <f t="shared" si="193"/>
        <v>0</v>
      </c>
      <c r="AD389" s="80">
        <f t="shared" si="194"/>
        <v>0</v>
      </c>
      <c r="AE389" s="76">
        <f t="shared" ref="AE389:AE452" si="219">IFERROR(W389/H388,0)</f>
        <v>0</v>
      </c>
      <c r="AF389" s="84">
        <f t="shared" ref="AF389:AF452" si="220">IFERROR(X389/$W389,0)</f>
        <v>0</v>
      </c>
      <c r="AG389" s="85">
        <f t="shared" ref="AG389:AG452" si="221">IFERROR(Y389/$W389,0)</f>
        <v>0</v>
      </c>
      <c r="AH389" s="85">
        <f t="shared" ref="AH389:AH452" si="222">IFERROR(Z389/$W389,0)</f>
        <v>0</v>
      </c>
      <c r="AI389" s="77">
        <f t="shared" ref="AI389:AI452" si="223">IFERROR(AA389/$W389,0)</f>
        <v>0</v>
      </c>
      <c r="AJ389" s="84">
        <f t="shared" si="195"/>
        <v>0</v>
      </c>
      <c r="AK389" s="77">
        <f t="shared" si="196"/>
        <v>0</v>
      </c>
      <c r="AL389" s="5"/>
      <c r="AM389" s="9"/>
      <c r="AN389" s="5"/>
      <c r="AO389" s="10"/>
      <c r="AP389" s="5"/>
      <c r="AQ389" s="5"/>
      <c r="AR389" s="5"/>
      <c r="AS389" s="80" t="str">
        <f t="shared" si="205"/>
        <v/>
      </c>
      <c r="AT389" s="80" t="str">
        <f t="shared" ca="1" si="206"/>
        <v/>
      </c>
      <c r="AU389" s="80" t="str">
        <f t="shared" si="207"/>
        <v/>
      </c>
      <c r="AV389" s="80" t="str">
        <f t="shared" ca="1" si="208"/>
        <v/>
      </c>
      <c r="AW389" s="165"/>
      <c r="AX389" s="165"/>
      <c r="AY389" s="80" t="str">
        <f t="shared" si="209"/>
        <v/>
      </c>
      <c r="AZ389" s="165"/>
      <c r="BA389" s="165"/>
      <c r="BB389" s="80" t="str">
        <f t="shared" si="210"/>
        <v/>
      </c>
      <c r="BC389" s="5"/>
      <c r="BH389" s="52"/>
      <c r="BI389" s="52"/>
      <c r="BJ389" s="52"/>
      <c r="BK389" s="52"/>
      <c r="BL389" s="52"/>
      <c r="BM389" s="52"/>
      <c r="BQ389" s="27"/>
      <c r="BR389" s="27"/>
      <c r="BS389" s="27"/>
      <c r="BT389" s="27"/>
      <c r="BU389" s="27"/>
      <c r="BV389" s="27"/>
      <c r="BW389" s="54"/>
      <c r="BX389" s="26"/>
      <c r="BY389" s="54"/>
      <c r="BZ389" s="26"/>
      <c r="CA389" s="26"/>
      <c r="CB389" s="26"/>
    </row>
    <row r="390" spans="1:80" ht="17.45" customHeight="1">
      <c r="A390" s="86">
        <f t="shared" si="211"/>
        <v>55.2</v>
      </c>
      <c r="B390" s="179">
        <f t="shared" si="192"/>
        <v>46131</v>
      </c>
      <c r="C390" s="8"/>
      <c r="D390" s="11"/>
      <c r="E390" s="12"/>
      <c r="F390" s="11"/>
      <c r="G390" s="74">
        <f t="shared" si="218"/>
        <v>537</v>
      </c>
      <c r="H390" s="75">
        <f t="shared" si="218"/>
        <v>5568</v>
      </c>
      <c r="I390" s="88">
        <f t="shared" si="198"/>
        <v>0</v>
      </c>
      <c r="J390" s="78">
        <f t="shared" si="199"/>
        <v>0</v>
      </c>
      <c r="K390" s="78">
        <f t="shared" si="200"/>
        <v>0</v>
      </c>
      <c r="L390" s="78">
        <f t="shared" si="201"/>
        <v>0</v>
      </c>
      <c r="M390" s="78">
        <f t="shared" ca="1" si="202"/>
        <v>0.26171428571428573</v>
      </c>
      <c r="N390" s="78">
        <f t="shared" ca="1" si="203"/>
        <v>0.10080836899667146</v>
      </c>
      <c r="O390" s="78">
        <f t="shared" si="204"/>
        <v>5.0000000000000001E-4</v>
      </c>
      <c r="P390" s="13"/>
      <c r="Q390" s="8"/>
      <c r="R390" s="13"/>
      <c r="S390" s="89">
        <f t="shared" si="214"/>
        <v>0</v>
      </c>
      <c r="T390" s="75">
        <f t="shared" si="215"/>
        <v>0</v>
      </c>
      <c r="U390" s="90">
        <f t="shared" si="216"/>
        <v>0</v>
      </c>
      <c r="V390" s="82">
        <f t="shared" si="217"/>
        <v>0</v>
      </c>
      <c r="W390" s="8"/>
      <c r="X390" s="8"/>
      <c r="Y390" s="12"/>
      <c r="Z390" s="12"/>
      <c r="AA390" s="12"/>
      <c r="AB390" s="12"/>
      <c r="AC390" s="91">
        <f t="shared" si="193"/>
        <v>0</v>
      </c>
      <c r="AD390" s="75">
        <f t="shared" si="194"/>
        <v>0</v>
      </c>
      <c r="AE390" s="88">
        <f t="shared" si="219"/>
        <v>0</v>
      </c>
      <c r="AF390" s="92">
        <f t="shared" si="220"/>
        <v>0</v>
      </c>
      <c r="AG390" s="93">
        <f t="shared" si="221"/>
        <v>0</v>
      </c>
      <c r="AH390" s="93">
        <f t="shared" si="222"/>
        <v>0</v>
      </c>
      <c r="AI390" s="78">
        <f t="shared" si="223"/>
        <v>0</v>
      </c>
      <c r="AJ390" s="92">
        <f t="shared" si="195"/>
        <v>0</v>
      </c>
      <c r="AK390" s="78">
        <f t="shared" si="196"/>
        <v>0</v>
      </c>
      <c r="AL390" s="11"/>
      <c r="AM390" s="14"/>
      <c r="AN390" s="11"/>
      <c r="AO390" s="15"/>
      <c r="AP390" s="11"/>
      <c r="AQ390" s="11"/>
      <c r="AR390" s="11"/>
      <c r="AS390" s="75" t="str">
        <f t="shared" si="205"/>
        <v/>
      </c>
      <c r="AT390" s="75" t="str">
        <f t="shared" ca="1" si="206"/>
        <v/>
      </c>
      <c r="AU390" s="75" t="str">
        <f t="shared" si="207"/>
        <v/>
      </c>
      <c r="AV390" s="75" t="str">
        <f t="shared" ca="1" si="208"/>
        <v/>
      </c>
      <c r="AW390" s="169"/>
      <c r="AX390" s="169"/>
      <c r="AY390" s="75" t="str">
        <f t="shared" si="209"/>
        <v/>
      </c>
      <c r="AZ390" s="169"/>
      <c r="BA390" s="169"/>
      <c r="BB390" s="75" t="str">
        <f t="shared" si="210"/>
        <v/>
      </c>
      <c r="BC390" s="11"/>
      <c r="BH390" s="52"/>
      <c r="BI390" s="52"/>
      <c r="BJ390" s="52"/>
      <c r="BK390" s="52"/>
      <c r="BL390" s="52"/>
      <c r="BM390" s="52"/>
      <c r="BQ390" s="27"/>
      <c r="BR390" s="27"/>
      <c r="BS390" s="27"/>
      <c r="BT390" s="27"/>
      <c r="BU390" s="27"/>
      <c r="BV390" s="27"/>
      <c r="BW390" s="54"/>
      <c r="BX390" s="26"/>
      <c r="BY390" s="54"/>
      <c r="BZ390" s="26"/>
      <c r="CA390" s="26"/>
      <c r="CB390" s="26"/>
    </row>
    <row r="391" spans="1:80" ht="17.45" customHeight="1">
      <c r="A391" s="94">
        <f t="shared" si="211"/>
        <v>55.3</v>
      </c>
      <c r="B391" s="179">
        <f t="shared" si="192"/>
        <v>46132</v>
      </c>
      <c r="C391" s="8"/>
      <c r="D391" s="11"/>
      <c r="E391" s="12"/>
      <c r="F391" s="11"/>
      <c r="G391" s="74">
        <f t="shared" si="218"/>
        <v>537</v>
      </c>
      <c r="H391" s="75">
        <f t="shared" si="218"/>
        <v>5568</v>
      </c>
      <c r="I391" s="88">
        <f t="shared" si="198"/>
        <v>0</v>
      </c>
      <c r="J391" s="78">
        <f t="shared" si="199"/>
        <v>0</v>
      </c>
      <c r="K391" s="78">
        <f t="shared" si="200"/>
        <v>0</v>
      </c>
      <c r="L391" s="78">
        <f t="shared" si="201"/>
        <v>0</v>
      </c>
      <c r="M391" s="78">
        <f t="shared" ca="1" si="202"/>
        <v>0.26171428571428573</v>
      </c>
      <c r="N391" s="78">
        <f t="shared" ca="1" si="203"/>
        <v>0.10080836899667146</v>
      </c>
      <c r="O391" s="78">
        <f t="shared" si="204"/>
        <v>5.0000000000000001E-4</v>
      </c>
      <c r="P391" s="13"/>
      <c r="Q391" s="8"/>
      <c r="R391" s="13"/>
      <c r="S391" s="89">
        <f t="shared" si="214"/>
        <v>0</v>
      </c>
      <c r="T391" s="75">
        <f t="shared" si="215"/>
        <v>0</v>
      </c>
      <c r="U391" s="90">
        <f t="shared" si="216"/>
        <v>0</v>
      </c>
      <c r="V391" s="82">
        <f t="shared" si="217"/>
        <v>0</v>
      </c>
      <c r="W391" s="8"/>
      <c r="X391" s="8"/>
      <c r="Y391" s="12"/>
      <c r="Z391" s="12"/>
      <c r="AA391" s="12"/>
      <c r="AB391" s="12"/>
      <c r="AC391" s="91">
        <f t="shared" si="193"/>
        <v>0</v>
      </c>
      <c r="AD391" s="75">
        <f t="shared" si="194"/>
        <v>0</v>
      </c>
      <c r="AE391" s="88">
        <f t="shared" si="219"/>
        <v>0</v>
      </c>
      <c r="AF391" s="92">
        <f t="shared" si="220"/>
        <v>0</v>
      </c>
      <c r="AG391" s="93">
        <f t="shared" si="221"/>
        <v>0</v>
      </c>
      <c r="AH391" s="93">
        <f t="shared" si="222"/>
        <v>0</v>
      </c>
      <c r="AI391" s="78">
        <f t="shared" si="223"/>
        <v>0</v>
      </c>
      <c r="AJ391" s="92">
        <f t="shared" si="195"/>
        <v>0</v>
      </c>
      <c r="AK391" s="78">
        <f t="shared" si="196"/>
        <v>0</v>
      </c>
      <c r="AL391" s="11"/>
      <c r="AM391" s="14"/>
      <c r="AN391" s="11"/>
      <c r="AO391" s="15"/>
      <c r="AP391" s="11"/>
      <c r="AQ391" s="11"/>
      <c r="AR391" s="11"/>
      <c r="AS391" s="75" t="str">
        <f t="shared" si="205"/>
        <v/>
      </c>
      <c r="AT391" s="75" t="str">
        <f t="shared" ca="1" si="206"/>
        <v/>
      </c>
      <c r="AU391" s="75" t="str">
        <f t="shared" si="207"/>
        <v/>
      </c>
      <c r="AV391" s="75" t="str">
        <f t="shared" ca="1" si="208"/>
        <v/>
      </c>
      <c r="AW391" s="169"/>
      <c r="AX391" s="169"/>
      <c r="AY391" s="75" t="str">
        <f t="shared" si="209"/>
        <v/>
      </c>
      <c r="AZ391" s="169"/>
      <c r="BA391" s="169"/>
      <c r="BB391" s="75" t="str">
        <f t="shared" si="210"/>
        <v/>
      </c>
      <c r="BC391" s="11"/>
      <c r="BH391" s="52"/>
      <c r="BI391" s="52"/>
      <c r="BJ391" s="52"/>
      <c r="BK391" s="52"/>
      <c r="BL391" s="52"/>
      <c r="BM391" s="52"/>
      <c r="BQ391" s="27"/>
      <c r="BR391" s="27"/>
      <c r="BS391" s="27"/>
      <c r="BT391" s="27"/>
      <c r="BU391" s="27"/>
      <c r="BV391" s="27"/>
      <c r="BW391" s="54"/>
      <c r="BX391" s="26"/>
      <c r="BY391" s="54"/>
      <c r="BZ391" s="26"/>
      <c r="CA391" s="26"/>
      <c r="CB391" s="26"/>
    </row>
    <row r="392" spans="1:80" ht="17.45" customHeight="1">
      <c r="A392" s="86">
        <f t="shared" si="211"/>
        <v>55.4</v>
      </c>
      <c r="B392" s="179">
        <f t="shared" si="192"/>
        <v>46133</v>
      </c>
      <c r="C392" s="8"/>
      <c r="D392" s="11"/>
      <c r="E392" s="12"/>
      <c r="F392" s="11"/>
      <c r="G392" s="74">
        <f t="shared" si="218"/>
        <v>537</v>
      </c>
      <c r="H392" s="75">
        <f t="shared" si="218"/>
        <v>5568</v>
      </c>
      <c r="I392" s="88">
        <f t="shared" si="198"/>
        <v>0</v>
      </c>
      <c r="J392" s="78">
        <f t="shared" si="199"/>
        <v>0</v>
      </c>
      <c r="K392" s="78">
        <f t="shared" si="200"/>
        <v>0</v>
      </c>
      <c r="L392" s="78">
        <f t="shared" si="201"/>
        <v>0</v>
      </c>
      <c r="M392" s="78">
        <f t="shared" ca="1" si="202"/>
        <v>0.26171428571428573</v>
      </c>
      <c r="N392" s="78">
        <f t="shared" ca="1" si="203"/>
        <v>0.10080836899667146</v>
      </c>
      <c r="O392" s="78">
        <f t="shared" si="204"/>
        <v>5.0000000000000001E-4</v>
      </c>
      <c r="P392" s="13"/>
      <c r="Q392" s="8"/>
      <c r="R392" s="13"/>
      <c r="S392" s="89">
        <f t="shared" si="214"/>
        <v>0</v>
      </c>
      <c r="T392" s="75">
        <f t="shared" si="215"/>
        <v>0</v>
      </c>
      <c r="U392" s="90">
        <f t="shared" si="216"/>
        <v>0</v>
      </c>
      <c r="V392" s="82">
        <f t="shared" si="217"/>
        <v>0</v>
      </c>
      <c r="W392" s="8"/>
      <c r="X392" s="8"/>
      <c r="Y392" s="12"/>
      <c r="Z392" s="12"/>
      <c r="AA392" s="12"/>
      <c r="AB392" s="12"/>
      <c r="AC392" s="91">
        <f t="shared" si="193"/>
        <v>0</v>
      </c>
      <c r="AD392" s="75">
        <f t="shared" si="194"/>
        <v>0</v>
      </c>
      <c r="AE392" s="88">
        <f t="shared" si="219"/>
        <v>0</v>
      </c>
      <c r="AF392" s="92">
        <f t="shared" si="220"/>
        <v>0</v>
      </c>
      <c r="AG392" s="93">
        <f t="shared" si="221"/>
        <v>0</v>
      </c>
      <c r="AH392" s="93">
        <f t="shared" si="222"/>
        <v>0</v>
      </c>
      <c r="AI392" s="78">
        <f t="shared" si="223"/>
        <v>0</v>
      </c>
      <c r="AJ392" s="92">
        <f t="shared" si="195"/>
        <v>0</v>
      </c>
      <c r="AK392" s="78">
        <f t="shared" si="196"/>
        <v>0</v>
      </c>
      <c r="AL392" s="11"/>
      <c r="AM392" s="14"/>
      <c r="AN392" s="11"/>
      <c r="AO392" s="15"/>
      <c r="AP392" s="11"/>
      <c r="AQ392" s="11"/>
      <c r="AR392" s="11"/>
      <c r="AS392" s="75" t="str">
        <f t="shared" si="205"/>
        <v/>
      </c>
      <c r="AT392" s="75" t="str">
        <f t="shared" ca="1" si="206"/>
        <v/>
      </c>
      <c r="AU392" s="75" t="str">
        <f t="shared" si="207"/>
        <v/>
      </c>
      <c r="AV392" s="75" t="str">
        <f t="shared" ca="1" si="208"/>
        <v/>
      </c>
      <c r="AW392" s="169"/>
      <c r="AX392" s="169"/>
      <c r="AY392" s="75" t="str">
        <f t="shared" si="209"/>
        <v/>
      </c>
      <c r="AZ392" s="169"/>
      <c r="BA392" s="169"/>
      <c r="BB392" s="75" t="str">
        <f t="shared" si="210"/>
        <v/>
      </c>
      <c r="BC392" s="11"/>
      <c r="BH392" s="52"/>
      <c r="BI392" s="52"/>
      <c r="BJ392" s="52"/>
      <c r="BK392" s="52"/>
      <c r="BL392" s="52"/>
      <c r="BM392" s="52"/>
      <c r="BQ392" s="27"/>
      <c r="BR392" s="27"/>
      <c r="BS392" s="27"/>
      <c r="BT392" s="27"/>
      <c r="BU392" s="27"/>
      <c r="BV392" s="27"/>
      <c r="BW392" s="54"/>
      <c r="BX392" s="26"/>
      <c r="BY392" s="54"/>
      <c r="BZ392" s="26"/>
      <c r="CA392" s="26"/>
      <c r="CB392" s="26"/>
    </row>
    <row r="393" spans="1:80" ht="17.45" customHeight="1">
      <c r="A393" s="94">
        <f t="shared" si="211"/>
        <v>55.5</v>
      </c>
      <c r="B393" s="179">
        <f t="shared" si="192"/>
        <v>46134</v>
      </c>
      <c r="C393" s="8"/>
      <c r="D393" s="11"/>
      <c r="E393" s="12"/>
      <c r="F393" s="11"/>
      <c r="G393" s="74">
        <f t="shared" si="218"/>
        <v>537</v>
      </c>
      <c r="H393" s="75">
        <f t="shared" si="218"/>
        <v>5568</v>
      </c>
      <c r="I393" s="88">
        <f t="shared" si="198"/>
        <v>0</v>
      </c>
      <c r="J393" s="78">
        <f t="shared" si="199"/>
        <v>0</v>
      </c>
      <c r="K393" s="78">
        <f t="shared" si="200"/>
        <v>0</v>
      </c>
      <c r="L393" s="78">
        <f t="shared" si="201"/>
        <v>0</v>
      </c>
      <c r="M393" s="78">
        <f t="shared" ca="1" si="202"/>
        <v>0.26171428571428573</v>
      </c>
      <c r="N393" s="78">
        <f t="shared" ca="1" si="203"/>
        <v>0.10080836899667146</v>
      </c>
      <c r="O393" s="78">
        <f t="shared" si="204"/>
        <v>5.0000000000000001E-4</v>
      </c>
      <c r="P393" s="13"/>
      <c r="Q393" s="8"/>
      <c r="R393" s="13"/>
      <c r="S393" s="89">
        <f t="shared" si="214"/>
        <v>0</v>
      </c>
      <c r="T393" s="75">
        <f t="shared" si="215"/>
        <v>0</v>
      </c>
      <c r="U393" s="90">
        <f t="shared" si="216"/>
        <v>0</v>
      </c>
      <c r="V393" s="82">
        <f t="shared" si="217"/>
        <v>0</v>
      </c>
      <c r="W393" s="8"/>
      <c r="X393" s="8"/>
      <c r="Y393" s="12"/>
      <c r="Z393" s="12"/>
      <c r="AA393" s="12"/>
      <c r="AB393" s="12"/>
      <c r="AC393" s="91">
        <f t="shared" si="193"/>
        <v>0</v>
      </c>
      <c r="AD393" s="75">
        <f t="shared" si="194"/>
        <v>0</v>
      </c>
      <c r="AE393" s="88">
        <f t="shared" si="219"/>
        <v>0</v>
      </c>
      <c r="AF393" s="92">
        <f t="shared" si="220"/>
        <v>0</v>
      </c>
      <c r="AG393" s="93">
        <f t="shared" si="221"/>
        <v>0</v>
      </c>
      <c r="AH393" s="93">
        <f t="shared" si="222"/>
        <v>0</v>
      </c>
      <c r="AI393" s="78">
        <f t="shared" si="223"/>
        <v>0</v>
      </c>
      <c r="AJ393" s="92">
        <f t="shared" si="195"/>
        <v>0</v>
      </c>
      <c r="AK393" s="78">
        <f t="shared" si="196"/>
        <v>0</v>
      </c>
      <c r="AL393" s="11"/>
      <c r="AM393" s="14"/>
      <c r="AN393" s="11"/>
      <c r="AO393" s="15"/>
      <c r="AP393" s="11"/>
      <c r="AQ393" s="11"/>
      <c r="AR393" s="11"/>
      <c r="AS393" s="75" t="str">
        <f t="shared" si="205"/>
        <v/>
      </c>
      <c r="AT393" s="75" t="str">
        <f t="shared" ca="1" si="206"/>
        <v/>
      </c>
      <c r="AU393" s="75" t="str">
        <f t="shared" si="207"/>
        <v/>
      </c>
      <c r="AV393" s="75" t="str">
        <f t="shared" ca="1" si="208"/>
        <v/>
      </c>
      <c r="AW393" s="169"/>
      <c r="AX393" s="169"/>
      <c r="AY393" s="75" t="str">
        <f t="shared" si="209"/>
        <v/>
      </c>
      <c r="AZ393" s="169"/>
      <c r="BA393" s="169"/>
      <c r="BB393" s="75" t="str">
        <f t="shared" si="210"/>
        <v/>
      </c>
      <c r="BC393" s="11"/>
      <c r="BH393" s="52"/>
      <c r="BI393" s="52"/>
      <c r="BJ393" s="52"/>
      <c r="BK393" s="52"/>
      <c r="BL393" s="52"/>
      <c r="BM393" s="52"/>
      <c r="BQ393" s="27"/>
      <c r="BR393" s="27"/>
      <c r="BS393" s="27"/>
      <c r="BT393" s="27"/>
      <c r="BU393" s="27"/>
      <c r="BV393" s="27"/>
      <c r="BW393" s="54"/>
      <c r="BX393" s="26"/>
      <c r="BY393" s="54"/>
      <c r="BZ393" s="26"/>
      <c r="CA393" s="26"/>
      <c r="CB393" s="26"/>
    </row>
    <row r="394" spans="1:80" ht="17.45" customHeight="1">
      <c r="A394" s="86">
        <f t="shared" si="211"/>
        <v>55.6</v>
      </c>
      <c r="B394" s="179">
        <f t="shared" si="192"/>
        <v>46135</v>
      </c>
      <c r="C394" s="8"/>
      <c r="D394" s="11"/>
      <c r="E394" s="12"/>
      <c r="F394" s="11"/>
      <c r="G394" s="74">
        <f t="shared" si="218"/>
        <v>537</v>
      </c>
      <c r="H394" s="75">
        <f t="shared" si="218"/>
        <v>5568</v>
      </c>
      <c r="I394" s="88">
        <f t="shared" si="198"/>
        <v>0</v>
      </c>
      <c r="J394" s="78">
        <f t="shared" si="199"/>
        <v>0</v>
      </c>
      <c r="K394" s="78">
        <f t="shared" si="200"/>
        <v>0</v>
      </c>
      <c r="L394" s="78">
        <f t="shared" si="201"/>
        <v>0</v>
      </c>
      <c r="M394" s="78">
        <f t="shared" ca="1" si="202"/>
        <v>0.26171428571428573</v>
      </c>
      <c r="N394" s="78">
        <f t="shared" ca="1" si="203"/>
        <v>0.10080836899667146</v>
      </c>
      <c r="O394" s="78">
        <f t="shared" si="204"/>
        <v>5.0000000000000001E-4</v>
      </c>
      <c r="P394" s="13"/>
      <c r="Q394" s="8"/>
      <c r="R394" s="13"/>
      <c r="S394" s="89">
        <f t="shared" si="214"/>
        <v>0</v>
      </c>
      <c r="T394" s="75">
        <f t="shared" si="215"/>
        <v>0</v>
      </c>
      <c r="U394" s="90">
        <f t="shared" si="216"/>
        <v>0</v>
      </c>
      <c r="V394" s="82">
        <f t="shared" si="217"/>
        <v>0</v>
      </c>
      <c r="W394" s="8"/>
      <c r="X394" s="8"/>
      <c r="Y394" s="12"/>
      <c r="Z394" s="12"/>
      <c r="AA394" s="12"/>
      <c r="AB394" s="12"/>
      <c r="AC394" s="91">
        <f t="shared" si="193"/>
        <v>0</v>
      </c>
      <c r="AD394" s="75">
        <f t="shared" si="194"/>
        <v>0</v>
      </c>
      <c r="AE394" s="88">
        <f t="shared" si="219"/>
        <v>0</v>
      </c>
      <c r="AF394" s="92">
        <f t="shared" si="220"/>
        <v>0</v>
      </c>
      <c r="AG394" s="93">
        <f t="shared" si="221"/>
        <v>0</v>
      </c>
      <c r="AH394" s="93">
        <f t="shared" si="222"/>
        <v>0</v>
      </c>
      <c r="AI394" s="78">
        <f t="shared" si="223"/>
        <v>0</v>
      </c>
      <c r="AJ394" s="92">
        <f t="shared" si="195"/>
        <v>0</v>
      </c>
      <c r="AK394" s="78">
        <f t="shared" si="196"/>
        <v>0</v>
      </c>
      <c r="AL394" s="11"/>
      <c r="AM394" s="14"/>
      <c r="AN394" s="11"/>
      <c r="AO394" s="15"/>
      <c r="AP394" s="11"/>
      <c r="AQ394" s="11"/>
      <c r="AR394" s="11"/>
      <c r="AS394" s="75" t="str">
        <f t="shared" si="205"/>
        <v/>
      </c>
      <c r="AT394" s="75" t="str">
        <f t="shared" ca="1" si="206"/>
        <v/>
      </c>
      <c r="AU394" s="75" t="str">
        <f t="shared" si="207"/>
        <v/>
      </c>
      <c r="AV394" s="75" t="str">
        <f t="shared" ca="1" si="208"/>
        <v/>
      </c>
      <c r="AW394" s="169"/>
      <c r="AX394" s="169"/>
      <c r="AY394" s="75" t="str">
        <f t="shared" si="209"/>
        <v/>
      </c>
      <c r="AZ394" s="169"/>
      <c r="BA394" s="169"/>
      <c r="BB394" s="75" t="str">
        <f t="shared" si="210"/>
        <v/>
      </c>
      <c r="BC394" s="11"/>
      <c r="BH394" s="52"/>
      <c r="BI394" s="52"/>
      <c r="BJ394" s="52"/>
      <c r="BK394" s="52"/>
      <c r="BL394" s="52"/>
      <c r="BM394" s="52"/>
      <c r="BQ394" s="27"/>
      <c r="BR394" s="27"/>
      <c r="BS394" s="27"/>
      <c r="BT394" s="27"/>
      <c r="BU394" s="27"/>
      <c r="BV394" s="27"/>
      <c r="BW394" s="54"/>
      <c r="BX394" s="26"/>
      <c r="BY394" s="54"/>
      <c r="BZ394" s="26"/>
      <c r="CA394" s="26"/>
      <c r="CB394" s="26"/>
    </row>
    <row r="395" spans="1:80" ht="17.45" customHeight="1" thickBot="1">
      <c r="A395" s="94">
        <f t="shared" si="211"/>
        <v>55.7</v>
      </c>
      <c r="B395" s="180">
        <f t="shared" ref="B395:B458" si="224">B394+1</f>
        <v>46136</v>
      </c>
      <c r="C395" s="16"/>
      <c r="D395" s="17"/>
      <c r="E395" s="18"/>
      <c r="F395" s="17"/>
      <c r="G395" s="96">
        <f t="shared" si="218"/>
        <v>537</v>
      </c>
      <c r="H395" s="97">
        <f t="shared" si="218"/>
        <v>5568</v>
      </c>
      <c r="I395" s="98">
        <f t="shared" si="198"/>
        <v>0</v>
      </c>
      <c r="J395" s="99">
        <f t="shared" si="199"/>
        <v>0</v>
      </c>
      <c r="K395" s="99">
        <f t="shared" si="200"/>
        <v>0</v>
      </c>
      <c r="L395" s="99">
        <f t="shared" si="201"/>
        <v>0</v>
      </c>
      <c r="M395" s="99">
        <f t="shared" ca="1" si="202"/>
        <v>0.26171428571428573</v>
      </c>
      <c r="N395" s="99">
        <f t="shared" ca="1" si="203"/>
        <v>0.10080836899667146</v>
      </c>
      <c r="O395" s="99">
        <f t="shared" si="204"/>
        <v>5.0000000000000001E-4</v>
      </c>
      <c r="P395" s="19"/>
      <c r="Q395" s="16"/>
      <c r="R395" s="19"/>
      <c r="S395" s="89">
        <f t="shared" si="214"/>
        <v>0</v>
      </c>
      <c r="T395" s="75">
        <f t="shared" si="215"/>
        <v>0</v>
      </c>
      <c r="U395" s="100">
        <f t="shared" si="216"/>
        <v>0</v>
      </c>
      <c r="V395" s="101">
        <f t="shared" si="217"/>
        <v>0</v>
      </c>
      <c r="W395" s="16"/>
      <c r="X395" s="8"/>
      <c r="Y395" s="12"/>
      <c r="Z395" s="12"/>
      <c r="AA395" s="12"/>
      <c r="AB395" s="12"/>
      <c r="AC395" s="102">
        <f t="shared" ref="AC395:AC458" si="225">SUM(X395,Y395,Z395,AA395)</f>
        <v>0</v>
      </c>
      <c r="AD395" s="97">
        <f t="shared" ref="AD395:AD458" si="226">W395-AC395</f>
        <v>0</v>
      </c>
      <c r="AE395" s="98">
        <f t="shared" si="219"/>
        <v>0</v>
      </c>
      <c r="AF395" s="103">
        <f t="shared" si="220"/>
        <v>0</v>
      </c>
      <c r="AG395" s="104">
        <f t="shared" si="221"/>
        <v>0</v>
      </c>
      <c r="AH395" s="104">
        <f t="shared" si="222"/>
        <v>0</v>
      </c>
      <c r="AI395" s="99">
        <f t="shared" si="223"/>
        <v>0</v>
      </c>
      <c r="AJ395" s="103">
        <f t="shared" ref="AJ395:AJ458" si="227">IFERROR(AC395/W395,0)</f>
        <v>0</v>
      </c>
      <c r="AK395" s="99">
        <f t="shared" ref="AK395:AK458" si="228">IFERROR(AD395/W395,0)</f>
        <v>0</v>
      </c>
      <c r="AL395" s="17"/>
      <c r="AM395" s="20"/>
      <c r="AN395" s="17"/>
      <c r="AO395" s="21"/>
      <c r="AP395" s="17"/>
      <c r="AQ395" s="17"/>
      <c r="AR395" s="17"/>
      <c r="AS395" s="97" t="str">
        <f t="shared" si="205"/>
        <v/>
      </c>
      <c r="AT395" s="97" t="str">
        <f t="shared" ca="1" si="206"/>
        <v/>
      </c>
      <c r="AU395" s="97" t="str">
        <f t="shared" si="207"/>
        <v/>
      </c>
      <c r="AV395" s="97" t="str">
        <f t="shared" ca="1" si="208"/>
        <v/>
      </c>
      <c r="AW395" s="167"/>
      <c r="AX395" s="167"/>
      <c r="AY395" s="97" t="str">
        <f t="shared" si="209"/>
        <v/>
      </c>
      <c r="AZ395" s="167"/>
      <c r="BA395" s="167"/>
      <c r="BB395" s="97" t="str">
        <f t="shared" si="210"/>
        <v/>
      </c>
      <c r="BC395" s="17"/>
      <c r="BH395" s="52"/>
      <c r="BI395" s="52"/>
      <c r="BJ395" s="52"/>
      <c r="BK395" s="52"/>
      <c r="BL395" s="52"/>
      <c r="BM395" s="52"/>
      <c r="BQ395" s="27"/>
      <c r="BR395" s="27"/>
      <c r="BS395" s="27"/>
      <c r="BT395" s="27"/>
      <c r="BU395" s="27"/>
      <c r="BV395" s="27"/>
      <c r="BW395" s="54"/>
      <c r="BX395" s="26"/>
      <c r="BY395" s="54"/>
      <c r="BZ395" s="26"/>
      <c r="CA395" s="26"/>
      <c r="CB395" s="26"/>
    </row>
    <row r="396" spans="1:80" ht="17.45" customHeight="1" thickTop="1">
      <c r="A396" s="105">
        <f>A389+1</f>
        <v>56.1</v>
      </c>
      <c r="B396" s="178">
        <f>B395+1</f>
        <v>46137</v>
      </c>
      <c r="C396" s="4"/>
      <c r="D396" s="5"/>
      <c r="E396" s="6"/>
      <c r="F396" s="5"/>
      <c r="G396" s="74">
        <f t="shared" ref="G396:H411" si="229">G395-E396-C396</f>
        <v>537</v>
      </c>
      <c r="H396" s="75">
        <f t="shared" si="229"/>
        <v>5568</v>
      </c>
      <c r="I396" s="76">
        <f t="shared" ref="I396:I459" si="230">IFERROR(C396/G395,0)</f>
        <v>0</v>
      </c>
      <c r="J396" s="77">
        <f t="shared" ref="J396:J459" si="231">IFERROR(E396/G395,0)</f>
        <v>0</v>
      </c>
      <c r="K396" s="77">
        <f t="shared" ref="K396:K459" si="232">IFERROR(D396/H395,0)</f>
        <v>0</v>
      </c>
      <c r="L396" s="77">
        <f t="shared" ref="L396:L459" si="233">IFERROR(F396/H395,0)</f>
        <v>0</v>
      </c>
      <c r="M396" s="78">
        <f t="shared" ref="M396:M459" ca="1" si="234">IF(ROW()=11,
   IF($B$4&gt;0,E396/$B$4,""),
   IF($B$4&gt;0,
      (OFFSET(M396,-1,0)*$B$4 + E396)/$B$4,
      "")
)</f>
        <v>0.26171428571428573</v>
      </c>
      <c r="N396" s="78">
        <f t="shared" ref="N396:N459" ca="1" si="235">IF(ROW()=11,
   IF($B$3&gt;0,F396/$B$3,""),
   IF($B$3&gt;0,
      (OFFSET(N396,-1,0)*$B$3 + F396)/$B$3,
      "")
)</f>
        <v>0.10080836899667146</v>
      </c>
      <c r="O396" s="78">
        <f t="shared" ref="O396:O459" si="236">$O$10</f>
        <v>5.0000000000000001E-4</v>
      </c>
      <c r="P396" s="13"/>
      <c r="Q396" s="8"/>
      <c r="R396" s="13"/>
      <c r="S396" s="79">
        <f t="shared" si="214"/>
        <v>0</v>
      </c>
      <c r="T396" s="80">
        <f t="shared" si="215"/>
        <v>0</v>
      </c>
      <c r="U396" s="90">
        <f t="shared" si="216"/>
        <v>0</v>
      </c>
      <c r="V396" s="82">
        <f t="shared" si="217"/>
        <v>0</v>
      </c>
      <c r="W396" s="4"/>
      <c r="X396" s="4"/>
      <c r="Y396" s="6"/>
      <c r="Z396" s="6"/>
      <c r="AA396" s="6"/>
      <c r="AB396" s="6"/>
      <c r="AC396" s="83">
        <f t="shared" si="225"/>
        <v>0</v>
      </c>
      <c r="AD396" s="80">
        <f t="shared" si="226"/>
        <v>0</v>
      </c>
      <c r="AE396" s="76">
        <f t="shared" si="219"/>
        <v>0</v>
      </c>
      <c r="AF396" s="84">
        <f t="shared" si="220"/>
        <v>0</v>
      </c>
      <c r="AG396" s="85">
        <f t="shared" si="221"/>
        <v>0</v>
      </c>
      <c r="AH396" s="85">
        <f t="shared" si="222"/>
        <v>0</v>
      </c>
      <c r="AI396" s="77">
        <f t="shared" si="223"/>
        <v>0</v>
      </c>
      <c r="AJ396" s="84">
        <f t="shared" si="227"/>
        <v>0</v>
      </c>
      <c r="AK396" s="77">
        <f t="shared" si="228"/>
        <v>0</v>
      </c>
      <c r="AL396" s="5"/>
      <c r="AM396" s="9"/>
      <c r="AN396" s="5"/>
      <c r="AO396" s="10"/>
      <c r="AP396" s="5"/>
      <c r="AQ396" s="5"/>
      <c r="AR396" s="5"/>
      <c r="AS396" s="80" t="str">
        <f t="shared" ref="AS396:AS459" si="237">IF(OR(AR396="",AP396=""),"", (AR396-AP396)/100*1000)</f>
        <v/>
      </c>
      <c r="AT396" s="80" t="str">
        <f t="shared" ref="AT396:AT459" ca="1" si="238">IF(OR(AP397="",OFFSET(AP397,-1,0)=""),"", (AP397-OFFSET(AP397,-1,0))/100*1000)</f>
        <v/>
      </c>
      <c r="AU396" s="80" t="str">
        <f t="shared" ref="AU396:AU459" si="239">IFERROR(IF(OR(AP396="",AR396="",K396="",L396=""),"", ((AR396-AP396)/100*1000)/(U396+V396)),0)</f>
        <v/>
      </c>
      <c r="AV396" s="80" t="str">
        <f t="shared" ref="AV396:AV459" ca="1" si="240">IF(OR(AP396="",AP397="",M396="",N396=""),"", ((AP397-AP396)/100*1000)/((G396+H396))*1000)</f>
        <v/>
      </c>
      <c r="AW396" s="165"/>
      <c r="AX396" s="165"/>
      <c r="AY396" s="80" t="str">
        <f t="shared" ref="AY396:AY459" si="241">IF(OR(AW396="",AX396=""),"",MOD(AX396-AW396,1)*24)</f>
        <v/>
      </c>
      <c r="AZ396" s="165"/>
      <c r="BA396" s="165"/>
      <c r="BB396" s="80" t="str">
        <f t="shared" ref="BB396:BB459" si="242">IF(OR(AZ396="",BA396=""),"",MOD(BA396-AZ396,1)*24)</f>
        <v/>
      </c>
      <c r="BC396" s="5"/>
      <c r="BH396" s="52"/>
      <c r="BI396" s="52"/>
      <c r="BJ396" s="52"/>
      <c r="BK396" s="52"/>
      <c r="BL396" s="52"/>
      <c r="BM396" s="52"/>
      <c r="BQ396" s="27"/>
      <c r="BR396" s="27"/>
      <c r="BS396" s="27"/>
      <c r="BT396" s="27"/>
      <c r="BU396" s="27"/>
      <c r="BV396" s="27"/>
      <c r="BW396" s="54"/>
      <c r="BX396" s="26"/>
      <c r="BY396" s="54"/>
      <c r="BZ396" s="26"/>
      <c r="CA396" s="26"/>
      <c r="CB396" s="26"/>
    </row>
    <row r="397" spans="1:80" ht="17.45" customHeight="1">
      <c r="A397" s="94">
        <f t="shared" si="211"/>
        <v>56.2</v>
      </c>
      <c r="B397" s="179">
        <f t="shared" si="224"/>
        <v>46138</v>
      </c>
      <c r="C397" s="8"/>
      <c r="D397" s="11"/>
      <c r="E397" s="12"/>
      <c r="F397" s="11"/>
      <c r="G397" s="74">
        <f t="shared" si="229"/>
        <v>537</v>
      </c>
      <c r="H397" s="75">
        <f t="shared" si="229"/>
        <v>5568</v>
      </c>
      <c r="I397" s="88">
        <f t="shared" si="230"/>
        <v>0</v>
      </c>
      <c r="J397" s="78">
        <f t="shared" si="231"/>
        <v>0</v>
      </c>
      <c r="K397" s="78">
        <f t="shared" si="232"/>
        <v>0</v>
      </c>
      <c r="L397" s="78">
        <f t="shared" si="233"/>
        <v>0</v>
      </c>
      <c r="M397" s="78">
        <f t="shared" ca="1" si="234"/>
        <v>0.26171428571428573</v>
      </c>
      <c r="N397" s="78">
        <f t="shared" ca="1" si="235"/>
        <v>0.10080836899667146</v>
      </c>
      <c r="O397" s="78">
        <f t="shared" si="236"/>
        <v>5.0000000000000001E-4</v>
      </c>
      <c r="P397" s="13"/>
      <c r="Q397" s="8"/>
      <c r="R397" s="13"/>
      <c r="S397" s="89">
        <f t="shared" si="214"/>
        <v>0</v>
      </c>
      <c r="T397" s="75">
        <f t="shared" si="215"/>
        <v>0</v>
      </c>
      <c r="U397" s="90">
        <f t="shared" si="216"/>
        <v>0</v>
      </c>
      <c r="V397" s="82">
        <f t="shared" si="217"/>
        <v>0</v>
      </c>
      <c r="W397" s="8"/>
      <c r="X397" s="8"/>
      <c r="Y397" s="12"/>
      <c r="Z397" s="12"/>
      <c r="AA397" s="12"/>
      <c r="AB397" s="12"/>
      <c r="AC397" s="91">
        <f t="shared" si="225"/>
        <v>0</v>
      </c>
      <c r="AD397" s="75">
        <f t="shared" si="226"/>
        <v>0</v>
      </c>
      <c r="AE397" s="88">
        <f t="shared" si="219"/>
        <v>0</v>
      </c>
      <c r="AF397" s="92">
        <f t="shared" si="220"/>
        <v>0</v>
      </c>
      <c r="AG397" s="93">
        <f t="shared" si="221"/>
        <v>0</v>
      </c>
      <c r="AH397" s="93">
        <f t="shared" si="222"/>
        <v>0</v>
      </c>
      <c r="AI397" s="78">
        <f t="shared" si="223"/>
        <v>0</v>
      </c>
      <c r="AJ397" s="92">
        <f t="shared" si="227"/>
        <v>0</v>
      </c>
      <c r="AK397" s="78">
        <f t="shared" si="228"/>
        <v>0</v>
      </c>
      <c r="AL397" s="11"/>
      <c r="AM397" s="14"/>
      <c r="AN397" s="11"/>
      <c r="AO397" s="15"/>
      <c r="AP397" s="11"/>
      <c r="AQ397" s="11"/>
      <c r="AR397" s="11"/>
      <c r="AS397" s="75" t="str">
        <f t="shared" si="237"/>
        <v/>
      </c>
      <c r="AT397" s="75" t="str">
        <f t="shared" ca="1" si="238"/>
        <v/>
      </c>
      <c r="AU397" s="75" t="str">
        <f t="shared" si="239"/>
        <v/>
      </c>
      <c r="AV397" s="75" t="str">
        <f t="shared" ca="1" si="240"/>
        <v/>
      </c>
      <c r="AW397" s="169"/>
      <c r="AX397" s="169"/>
      <c r="AY397" s="75" t="str">
        <f t="shared" si="241"/>
        <v/>
      </c>
      <c r="AZ397" s="169"/>
      <c r="BA397" s="169"/>
      <c r="BB397" s="75" t="str">
        <f t="shared" si="242"/>
        <v/>
      </c>
      <c r="BC397" s="11"/>
      <c r="BH397" s="52"/>
      <c r="BI397" s="52"/>
      <c r="BJ397" s="52"/>
      <c r="BK397" s="52"/>
      <c r="BL397" s="52"/>
      <c r="BM397" s="52"/>
      <c r="BQ397" s="27"/>
      <c r="BR397" s="27"/>
      <c r="BS397" s="27"/>
      <c r="BT397" s="27"/>
      <c r="BU397" s="27"/>
      <c r="BV397" s="27"/>
      <c r="BW397" s="54"/>
      <c r="BX397" s="26"/>
      <c r="BY397" s="54"/>
      <c r="BZ397" s="26"/>
      <c r="CA397" s="26"/>
      <c r="CB397" s="26"/>
    </row>
    <row r="398" spans="1:80" ht="17.45" customHeight="1">
      <c r="A398" s="86">
        <f t="shared" si="211"/>
        <v>56.3</v>
      </c>
      <c r="B398" s="179">
        <f t="shared" si="224"/>
        <v>46139</v>
      </c>
      <c r="C398" s="8"/>
      <c r="D398" s="11"/>
      <c r="E398" s="12"/>
      <c r="F398" s="11"/>
      <c r="G398" s="74">
        <f t="shared" si="229"/>
        <v>537</v>
      </c>
      <c r="H398" s="75">
        <f t="shared" si="229"/>
        <v>5568</v>
      </c>
      <c r="I398" s="88">
        <f t="shared" si="230"/>
        <v>0</v>
      </c>
      <c r="J398" s="78">
        <f t="shared" si="231"/>
        <v>0</v>
      </c>
      <c r="K398" s="78">
        <f t="shared" si="232"/>
        <v>0</v>
      </c>
      <c r="L398" s="78">
        <f t="shared" si="233"/>
        <v>0</v>
      </c>
      <c r="M398" s="78">
        <f t="shared" ca="1" si="234"/>
        <v>0.26171428571428573</v>
      </c>
      <c r="N398" s="78">
        <f t="shared" ca="1" si="235"/>
        <v>0.10080836899667146</v>
      </c>
      <c r="O398" s="78">
        <f t="shared" si="236"/>
        <v>5.0000000000000001E-4</v>
      </c>
      <c r="P398" s="13"/>
      <c r="Q398" s="8"/>
      <c r="R398" s="13"/>
      <c r="S398" s="89">
        <f t="shared" si="214"/>
        <v>0</v>
      </c>
      <c r="T398" s="75">
        <f t="shared" si="215"/>
        <v>0</v>
      </c>
      <c r="U398" s="90">
        <f t="shared" si="216"/>
        <v>0</v>
      </c>
      <c r="V398" s="82">
        <f t="shared" si="217"/>
        <v>0</v>
      </c>
      <c r="W398" s="8"/>
      <c r="X398" s="8"/>
      <c r="Y398" s="12"/>
      <c r="Z398" s="12"/>
      <c r="AA398" s="12"/>
      <c r="AB398" s="12"/>
      <c r="AC398" s="91">
        <f t="shared" si="225"/>
        <v>0</v>
      </c>
      <c r="AD398" s="75">
        <f t="shared" si="226"/>
        <v>0</v>
      </c>
      <c r="AE398" s="88">
        <f t="shared" si="219"/>
        <v>0</v>
      </c>
      <c r="AF398" s="92">
        <f t="shared" si="220"/>
        <v>0</v>
      </c>
      <c r="AG398" s="93">
        <f t="shared" si="221"/>
        <v>0</v>
      </c>
      <c r="AH398" s="93">
        <f t="shared" si="222"/>
        <v>0</v>
      </c>
      <c r="AI398" s="78">
        <f t="shared" si="223"/>
        <v>0</v>
      </c>
      <c r="AJ398" s="92">
        <f t="shared" si="227"/>
        <v>0</v>
      </c>
      <c r="AK398" s="78">
        <f t="shared" si="228"/>
        <v>0</v>
      </c>
      <c r="AL398" s="11"/>
      <c r="AM398" s="14"/>
      <c r="AN398" s="11"/>
      <c r="AO398" s="15"/>
      <c r="AP398" s="11"/>
      <c r="AQ398" s="11"/>
      <c r="AR398" s="11"/>
      <c r="AS398" s="75" t="str">
        <f t="shared" si="237"/>
        <v/>
      </c>
      <c r="AT398" s="75" t="str">
        <f t="shared" ca="1" si="238"/>
        <v/>
      </c>
      <c r="AU398" s="75" t="str">
        <f t="shared" si="239"/>
        <v/>
      </c>
      <c r="AV398" s="75" t="str">
        <f t="shared" ca="1" si="240"/>
        <v/>
      </c>
      <c r="AW398" s="169"/>
      <c r="AX398" s="169"/>
      <c r="AY398" s="75" t="str">
        <f t="shared" si="241"/>
        <v/>
      </c>
      <c r="AZ398" s="169"/>
      <c r="BA398" s="169"/>
      <c r="BB398" s="75" t="str">
        <f t="shared" si="242"/>
        <v/>
      </c>
      <c r="BC398" s="11"/>
      <c r="BH398" s="52"/>
      <c r="BI398" s="52"/>
      <c r="BJ398" s="52"/>
      <c r="BK398" s="52"/>
      <c r="BL398" s="52"/>
      <c r="BM398" s="52"/>
      <c r="BQ398" s="27"/>
      <c r="BR398" s="27"/>
      <c r="BS398" s="27"/>
      <c r="BT398" s="27"/>
      <c r="BU398" s="27"/>
      <c r="BV398" s="27"/>
      <c r="BW398" s="54"/>
      <c r="BX398" s="26"/>
      <c r="BY398" s="54"/>
      <c r="BZ398" s="26"/>
      <c r="CA398" s="26"/>
      <c r="CB398" s="26"/>
    </row>
    <row r="399" spans="1:80" ht="17.45" customHeight="1">
      <c r="A399" s="94">
        <f t="shared" si="211"/>
        <v>56.4</v>
      </c>
      <c r="B399" s="179">
        <f t="shared" si="224"/>
        <v>46140</v>
      </c>
      <c r="C399" s="8"/>
      <c r="D399" s="11"/>
      <c r="E399" s="12"/>
      <c r="F399" s="11"/>
      <c r="G399" s="74">
        <f t="shared" si="229"/>
        <v>537</v>
      </c>
      <c r="H399" s="75">
        <f t="shared" si="229"/>
        <v>5568</v>
      </c>
      <c r="I399" s="88">
        <f t="shared" si="230"/>
        <v>0</v>
      </c>
      <c r="J399" s="78">
        <f t="shared" si="231"/>
        <v>0</v>
      </c>
      <c r="K399" s="78">
        <f t="shared" si="232"/>
        <v>0</v>
      </c>
      <c r="L399" s="78">
        <f t="shared" si="233"/>
        <v>0</v>
      </c>
      <c r="M399" s="78">
        <f t="shared" ca="1" si="234"/>
        <v>0.26171428571428573</v>
      </c>
      <c r="N399" s="78">
        <f t="shared" ca="1" si="235"/>
        <v>0.10080836899667146</v>
      </c>
      <c r="O399" s="78">
        <f t="shared" si="236"/>
        <v>5.0000000000000001E-4</v>
      </c>
      <c r="P399" s="13"/>
      <c r="Q399" s="8"/>
      <c r="R399" s="13"/>
      <c r="S399" s="89">
        <f t="shared" si="214"/>
        <v>0</v>
      </c>
      <c r="T399" s="75">
        <f t="shared" si="215"/>
        <v>0</v>
      </c>
      <c r="U399" s="90">
        <f t="shared" si="216"/>
        <v>0</v>
      </c>
      <c r="V399" s="82">
        <f t="shared" si="217"/>
        <v>0</v>
      </c>
      <c r="W399" s="8"/>
      <c r="X399" s="8"/>
      <c r="Y399" s="12"/>
      <c r="Z399" s="12"/>
      <c r="AA399" s="12"/>
      <c r="AB399" s="12"/>
      <c r="AC399" s="91">
        <f t="shared" si="225"/>
        <v>0</v>
      </c>
      <c r="AD399" s="75">
        <f t="shared" si="226"/>
        <v>0</v>
      </c>
      <c r="AE399" s="88">
        <f t="shared" si="219"/>
        <v>0</v>
      </c>
      <c r="AF399" s="92">
        <f t="shared" si="220"/>
        <v>0</v>
      </c>
      <c r="AG399" s="93">
        <f t="shared" si="221"/>
        <v>0</v>
      </c>
      <c r="AH399" s="93">
        <f t="shared" si="222"/>
        <v>0</v>
      </c>
      <c r="AI399" s="78">
        <f t="shared" si="223"/>
        <v>0</v>
      </c>
      <c r="AJ399" s="92">
        <f t="shared" si="227"/>
        <v>0</v>
      </c>
      <c r="AK399" s="78">
        <f t="shared" si="228"/>
        <v>0</v>
      </c>
      <c r="AL399" s="11"/>
      <c r="AM399" s="14"/>
      <c r="AN399" s="11"/>
      <c r="AO399" s="15"/>
      <c r="AP399" s="11"/>
      <c r="AQ399" s="11"/>
      <c r="AR399" s="11"/>
      <c r="AS399" s="75" t="str">
        <f t="shared" si="237"/>
        <v/>
      </c>
      <c r="AT399" s="75" t="str">
        <f t="shared" ca="1" si="238"/>
        <v/>
      </c>
      <c r="AU399" s="75" t="str">
        <f t="shared" si="239"/>
        <v/>
      </c>
      <c r="AV399" s="75" t="str">
        <f t="shared" ca="1" si="240"/>
        <v/>
      </c>
      <c r="AW399" s="169"/>
      <c r="AX399" s="169"/>
      <c r="AY399" s="75" t="str">
        <f t="shared" si="241"/>
        <v/>
      </c>
      <c r="AZ399" s="169"/>
      <c r="BA399" s="169"/>
      <c r="BB399" s="75" t="str">
        <f t="shared" si="242"/>
        <v/>
      </c>
      <c r="BC399" s="11"/>
      <c r="BH399" s="52"/>
      <c r="BI399" s="52"/>
      <c r="BJ399" s="52"/>
      <c r="BK399" s="52"/>
      <c r="BL399" s="52"/>
      <c r="BM399" s="52"/>
      <c r="BQ399" s="27"/>
      <c r="BR399" s="27"/>
      <c r="BS399" s="27"/>
      <c r="BT399" s="27"/>
      <c r="BU399" s="27"/>
      <c r="BV399" s="27"/>
      <c r="BW399" s="54"/>
      <c r="BX399" s="26"/>
      <c r="BY399" s="54"/>
      <c r="BZ399" s="26"/>
      <c r="CA399" s="26"/>
      <c r="CB399" s="26"/>
    </row>
    <row r="400" spans="1:80" ht="17.45" customHeight="1">
      <c r="A400" s="86">
        <f t="shared" si="211"/>
        <v>56.5</v>
      </c>
      <c r="B400" s="179">
        <f t="shared" si="224"/>
        <v>46141</v>
      </c>
      <c r="C400" s="8"/>
      <c r="D400" s="11"/>
      <c r="E400" s="12"/>
      <c r="F400" s="11"/>
      <c r="G400" s="74">
        <f t="shared" si="229"/>
        <v>537</v>
      </c>
      <c r="H400" s="75">
        <f t="shared" si="229"/>
        <v>5568</v>
      </c>
      <c r="I400" s="88">
        <f t="shared" si="230"/>
        <v>0</v>
      </c>
      <c r="J400" s="78">
        <f t="shared" si="231"/>
        <v>0</v>
      </c>
      <c r="K400" s="78">
        <f t="shared" si="232"/>
        <v>0</v>
      </c>
      <c r="L400" s="78">
        <f t="shared" si="233"/>
        <v>0</v>
      </c>
      <c r="M400" s="78">
        <f t="shared" ca="1" si="234"/>
        <v>0.26171428571428573</v>
      </c>
      <c r="N400" s="78">
        <f t="shared" ca="1" si="235"/>
        <v>0.10080836899667146</v>
      </c>
      <c r="O400" s="78">
        <f t="shared" si="236"/>
        <v>5.0000000000000001E-4</v>
      </c>
      <c r="P400" s="13"/>
      <c r="Q400" s="8"/>
      <c r="R400" s="13"/>
      <c r="S400" s="89">
        <f t="shared" si="214"/>
        <v>0</v>
      </c>
      <c r="T400" s="75">
        <f t="shared" si="215"/>
        <v>0</v>
      </c>
      <c r="U400" s="90">
        <f t="shared" si="216"/>
        <v>0</v>
      </c>
      <c r="V400" s="82">
        <f t="shared" si="217"/>
        <v>0</v>
      </c>
      <c r="W400" s="8"/>
      <c r="X400" s="8"/>
      <c r="Y400" s="12"/>
      <c r="Z400" s="12"/>
      <c r="AA400" s="12"/>
      <c r="AB400" s="12"/>
      <c r="AC400" s="91">
        <f t="shared" si="225"/>
        <v>0</v>
      </c>
      <c r="AD400" s="75">
        <f t="shared" si="226"/>
        <v>0</v>
      </c>
      <c r="AE400" s="88">
        <f t="shared" si="219"/>
        <v>0</v>
      </c>
      <c r="AF400" s="92">
        <f t="shared" si="220"/>
        <v>0</v>
      </c>
      <c r="AG400" s="93">
        <f t="shared" si="221"/>
        <v>0</v>
      </c>
      <c r="AH400" s="93">
        <f t="shared" si="222"/>
        <v>0</v>
      </c>
      <c r="AI400" s="78">
        <f t="shared" si="223"/>
        <v>0</v>
      </c>
      <c r="AJ400" s="92">
        <f t="shared" si="227"/>
        <v>0</v>
      </c>
      <c r="AK400" s="78">
        <f t="shared" si="228"/>
        <v>0</v>
      </c>
      <c r="AL400" s="11"/>
      <c r="AM400" s="14"/>
      <c r="AN400" s="11"/>
      <c r="AO400" s="15"/>
      <c r="AP400" s="11"/>
      <c r="AQ400" s="11"/>
      <c r="AR400" s="11"/>
      <c r="AS400" s="75" t="str">
        <f t="shared" si="237"/>
        <v/>
      </c>
      <c r="AT400" s="75" t="str">
        <f t="shared" ca="1" si="238"/>
        <v/>
      </c>
      <c r="AU400" s="75" t="str">
        <f t="shared" si="239"/>
        <v/>
      </c>
      <c r="AV400" s="75" t="str">
        <f t="shared" ca="1" si="240"/>
        <v/>
      </c>
      <c r="AW400" s="169"/>
      <c r="AX400" s="169"/>
      <c r="AY400" s="75" t="str">
        <f t="shared" si="241"/>
        <v/>
      </c>
      <c r="AZ400" s="169"/>
      <c r="BA400" s="169"/>
      <c r="BB400" s="75" t="str">
        <f t="shared" si="242"/>
        <v/>
      </c>
      <c r="BC400" s="11"/>
      <c r="BH400" s="52"/>
      <c r="BI400" s="52"/>
      <c r="BJ400" s="52"/>
      <c r="BK400" s="52"/>
      <c r="BL400" s="52"/>
      <c r="BM400" s="52"/>
      <c r="BQ400" s="27"/>
      <c r="BR400" s="27"/>
      <c r="BS400" s="27"/>
      <c r="BT400" s="27"/>
      <c r="BU400" s="27"/>
      <c r="BV400" s="27"/>
      <c r="BW400" s="54"/>
      <c r="BX400" s="26"/>
      <c r="BY400" s="54"/>
      <c r="BZ400" s="26"/>
      <c r="CA400" s="26"/>
      <c r="CB400" s="26"/>
    </row>
    <row r="401" spans="1:80" ht="17.45" customHeight="1">
      <c r="A401" s="94">
        <f t="shared" si="211"/>
        <v>56.6</v>
      </c>
      <c r="B401" s="179">
        <f t="shared" si="224"/>
        <v>46142</v>
      </c>
      <c r="C401" s="8"/>
      <c r="D401" s="11"/>
      <c r="E401" s="12"/>
      <c r="F401" s="11"/>
      <c r="G401" s="74">
        <f t="shared" si="229"/>
        <v>537</v>
      </c>
      <c r="H401" s="75">
        <f t="shared" si="229"/>
        <v>5568</v>
      </c>
      <c r="I401" s="88">
        <f t="shared" si="230"/>
        <v>0</v>
      </c>
      <c r="J401" s="78">
        <f t="shared" si="231"/>
        <v>0</v>
      </c>
      <c r="K401" s="78">
        <f t="shared" si="232"/>
        <v>0</v>
      </c>
      <c r="L401" s="78">
        <f t="shared" si="233"/>
        <v>0</v>
      </c>
      <c r="M401" s="78">
        <f t="shared" ca="1" si="234"/>
        <v>0.26171428571428573</v>
      </c>
      <c r="N401" s="78">
        <f t="shared" ca="1" si="235"/>
        <v>0.10080836899667146</v>
      </c>
      <c r="O401" s="78">
        <f t="shared" si="236"/>
        <v>5.0000000000000001E-4</v>
      </c>
      <c r="P401" s="13"/>
      <c r="Q401" s="8"/>
      <c r="R401" s="13"/>
      <c r="S401" s="89">
        <f t="shared" si="214"/>
        <v>0</v>
      </c>
      <c r="T401" s="75">
        <f t="shared" si="215"/>
        <v>0</v>
      </c>
      <c r="U401" s="90">
        <f t="shared" si="216"/>
        <v>0</v>
      </c>
      <c r="V401" s="82">
        <f t="shared" si="217"/>
        <v>0</v>
      </c>
      <c r="W401" s="8"/>
      <c r="X401" s="8"/>
      <c r="Y401" s="12"/>
      <c r="Z401" s="12"/>
      <c r="AA401" s="12"/>
      <c r="AB401" s="12"/>
      <c r="AC401" s="91">
        <f t="shared" si="225"/>
        <v>0</v>
      </c>
      <c r="AD401" s="75">
        <f t="shared" si="226"/>
        <v>0</v>
      </c>
      <c r="AE401" s="88">
        <f t="shared" si="219"/>
        <v>0</v>
      </c>
      <c r="AF401" s="92">
        <f t="shared" si="220"/>
        <v>0</v>
      </c>
      <c r="AG401" s="93">
        <f t="shared" si="221"/>
        <v>0</v>
      </c>
      <c r="AH401" s="93">
        <f t="shared" si="222"/>
        <v>0</v>
      </c>
      <c r="AI401" s="78">
        <f t="shared" si="223"/>
        <v>0</v>
      </c>
      <c r="AJ401" s="92">
        <f t="shared" si="227"/>
        <v>0</v>
      </c>
      <c r="AK401" s="78">
        <f t="shared" si="228"/>
        <v>0</v>
      </c>
      <c r="AL401" s="11"/>
      <c r="AM401" s="14"/>
      <c r="AN401" s="11"/>
      <c r="AO401" s="15"/>
      <c r="AP401" s="11"/>
      <c r="AQ401" s="11"/>
      <c r="AR401" s="11"/>
      <c r="AS401" s="75" t="str">
        <f t="shared" si="237"/>
        <v/>
      </c>
      <c r="AT401" s="75" t="str">
        <f t="shared" ca="1" si="238"/>
        <v/>
      </c>
      <c r="AU401" s="75" t="str">
        <f t="shared" si="239"/>
        <v/>
      </c>
      <c r="AV401" s="75" t="str">
        <f t="shared" ca="1" si="240"/>
        <v/>
      </c>
      <c r="AW401" s="169"/>
      <c r="AX401" s="169"/>
      <c r="AY401" s="75" t="str">
        <f t="shared" si="241"/>
        <v/>
      </c>
      <c r="AZ401" s="169"/>
      <c r="BA401" s="169"/>
      <c r="BB401" s="75" t="str">
        <f t="shared" si="242"/>
        <v/>
      </c>
      <c r="BC401" s="11"/>
      <c r="BH401" s="52"/>
      <c r="BI401" s="52"/>
      <c r="BJ401" s="52"/>
      <c r="BK401" s="52"/>
      <c r="BL401" s="52"/>
      <c r="BM401" s="52"/>
      <c r="BQ401" s="27"/>
      <c r="BR401" s="27"/>
      <c r="BS401" s="27"/>
      <c r="BT401" s="27"/>
      <c r="BU401" s="27"/>
      <c r="BV401" s="27"/>
      <c r="BW401" s="54"/>
      <c r="BX401" s="26"/>
      <c r="BY401" s="54"/>
      <c r="BZ401" s="26"/>
      <c r="CA401" s="26"/>
      <c r="CB401" s="26"/>
    </row>
    <row r="402" spans="1:80" ht="17.45" customHeight="1" thickBot="1">
      <c r="A402" s="86">
        <f t="shared" ref="A402:A465" si="243">A395+1</f>
        <v>56.7</v>
      </c>
      <c r="B402" s="180">
        <f t="shared" si="224"/>
        <v>46143</v>
      </c>
      <c r="C402" s="16"/>
      <c r="D402" s="17"/>
      <c r="E402" s="18"/>
      <c r="F402" s="17"/>
      <c r="G402" s="96">
        <f t="shared" si="229"/>
        <v>537</v>
      </c>
      <c r="H402" s="97">
        <f t="shared" si="229"/>
        <v>5568</v>
      </c>
      <c r="I402" s="98">
        <f t="shared" si="230"/>
        <v>0</v>
      </c>
      <c r="J402" s="99">
        <f t="shared" si="231"/>
        <v>0</v>
      </c>
      <c r="K402" s="99">
        <f t="shared" si="232"/>
        <v>0</v>
      </c>
      <c r="L402" s="99">
        <f t="shared" si="233"/>
        <v>0</v>
      </c>
      <c r="M402" s="99">
        <f t="shared" ca="1" si="234"/>
        <v>0.26171428571428573</v>
      </c>
      <c r="N402" s="99">
        <f t="shared" ca="1" si="235"/>
        <v>0.10080836899667146</v>
      </c>
      <c r="O402" s="99">
        <f t="shared" si="236"/>
        <v>5.0000000000000001E-4</v>
      </c>
      <c r="P402" s="19"/>
      <c r="Q402" s="16"/>
      <c r="R402" s="19"/>
      <c r="S402" s="89">
        <f t="shared" si="214"/>
        <v>0</v>
      </c>
      <c r="T402" s="75">
        <f t="shared" si="215"/>
        <v>0</v>
      </c>
      <c r="U402" s="100">
        <f t="shared" si="216"/>
        <v>0</v>
      </c>
      <c r="V402" s="101">
        <f t="shared" si="217"/>
        <v>0</v>
      </c>
      <c r="W402" s="16"/>
      <c r="X402" s="8"/>
      <c r="Y402" s="12"/>
      <c r="Z402" s="12"/>
      <c r="AA402" s="12"/>
      <c r="AB402" s="12"/>
      <c r="AC402" s="102">
        <f t="shared" si="225"/>
        <v>0</v>
      </c>
      <c r="AD402" s="97">
        <f t="shared" si="226"/>
        <v>0</v>
      </c>
      <c r="AE402" s="98">
        <f t="shared" si="219"/>
        <v>0</v>
      </c>
      <c r="AF402" s="103">
        <f t="shared" si="220"/>
        <v>0</v>
      </c>
      <c r="AG402" s="104">
        <f t="shared" si="221"/>
        <v>0</v>
      </c>
      <c r="AH402" s="104">
        <f t="shared" si="222"/>
        <v>0</v>
      </c>
      <c r="AI402" s="99">
        <f t="shared" si="223"/>
        <v>0</v>
      </c>
      <c r="AJ402" s="103">
        <f t="shared" si="227"/>
        <v>0</v>
      </c>
      <c r="AK402" s="99">
        <f t="shared" si="228"/>
        <v>0</v>
      </c>
      <c r="AL402" s="17"/>
      <c r="AM402" s="20"/>
      <c r="AN402" s="17"/>
      <c r="AO402" s="21"/>
      <c r="AP402" s="17"/>
      <c r="AQ402" s="17"/>
      <c r="AR402" s="17"/>
      <c r="AS402" s="97" t="str">
        <f t="shared" si="237"/>
        <v/>
      </c>
      <c r="AT402" s="97" t="str">
        <f t="shared" ca="1" si="238"/>
        <v/>
      </c>
      <c r="AU402" s="97" t="str">
        <f t="shared" si="239"/>
        <v/>
      </c>
      <c r="AV402" s="97" t="str">
        <f t="shared" ca="1" si="240"/>
        <v/>
      </c>
      <c r="AW402" s="167"/>
      <c r="AX402" s="167"/>
      <c r="AY402" s="97" t="str">
        <f t="shared" si="241"/>
        <v/>
      </c>
      <c r="AZ402" s="167"/>
      <c r="BA402" s="167"/>
      <c r="BB402" s="97" t="str">
        <f t="shared" si="242"/>
        <v/>
      </c>
      <c r="BC402" s="17"/>
      <c r="BH402" s="52"/>
      <c r="BI402" s="52"/>
      <c r="BJ402" s="52"/>
      <c r="BK402" s="52"/>
      <c r="BL402" s="52"/>
      <c r="BM402" s="52"/>
      <c r="BQ402" s="27"/>
      <c r="BR402" s="27"/>
      <c r="BS402" s="27"/>
      <c r="BT402" s="27"/>
      <c r="BU402" s="27"/>
      <c r="BV402" s="27"/>
      <c r="BW402" s="54"/>
      <c r="BX402" s="26"/>
      <c r="BY402" s="54"/>
      <c r="BZ402" s="26"/>
      <c r="CA402" s="26"/>
      <c r="CB402" s="26"/>
    </row>
    <row r="403" spans="1:80" ht="17.45" customHeight="1" thickTop="1">
      <c r="A403" s="71">
        <f>A396+1</f>
        <v>57.1</v>
      </c>
      <c r="B403" s="178">
        <f>B402+1</f>
        <v>46144</v>
      </c>
      <c r="C403" s="4"/>
      <c r="D403" s="5"/>
      <c r="E403" s="6"/>
      <c r="F403" s="5"/>
      <c r="G403" s="74">
        <f t="shared" si="229"/>
        <v>537</v>
      </c>
      <c r="H403" s="75">
        <f t="shared" si="229"/>
        <v>5568</v>
      </c>
      <c r="I403" s="76">
        <f t="shared" si="230"/>
        <v>0</v>
      </c>
      <c r="J403" s="77">
        <f t="shared" si="231"/>
        <v>0</v>
      </c>
      <c r="K403" s="77">
        <f t="shared" si="232"/>
        <v>0</v>
      </c>
      <c r="L403" s="77">
        <f t="shared" si="233"/>
        <v>0</v>
      </c>
      <c r="M403" s="78">
        <f t="shared" ca="1" si="234"/>
        <v>0.26171428571428573</v>
      </c>
      <c r="N403" s="78">
        <f t="shared" ca="1" si="235"/>
        <v>0.10080836899667146</v>
      </c>
      <c r="O403" s="78">
        <f t="shared" si="236"/>
        <v>5.0000000000000001E-4</v>
      </c>
      <c r="P403" s="13"/>
      <c r="Q403" s="8"/>
      <c r="R403" s="13"/>
      <c r="S403" s="79">
        <f t="shared" si="214"/>
        <v>0</v>
      </c>
      <c r="T403" s="80">
        <f t="shared" si="215"/>
        <v>0</v>
      </c>
      <c r="U403" s="90">
        <f t="shared" si="216"/>
        <v>0</v>
      </c>
      <c r="V403" s="82">
        <f t="shared" si="217"/>
        <v>0</v>
      </c>
      <c r="W403" s="4"/>
      <c r="X403" s="4"/>
      <c r="Y403" s="6"/>
      <c r="Z403" s="6"/>
      <c r="AA403" s="6"/>
      <c r="AB403" s="6"/>
      <c r="AC403" s="83">
        <f t="shared" si="225"/>
        <v>0</v>
      </c>
      <c r="AD403" s="80">
        <f t="shared" si="226"/>
        <v>0</v>
      </c>
      <c r="AE403" s="76">
        <f t="shared" si="219"/>
        <v>0</v>
      </c>
      <c r="AF403" s="84">
        <f t="shared" si="220"/>
        <v>0</v>
      </c>
      <c r="AG403" s="85">
        <f t="shared" si="221"/>
        <v>0</v>
      </c>
      <c r="AH403" s="85">
        <f t="shared" si="222"/>
        <v>0</v>
      </c>
      <c r="AI403" s="77">
        <f t="shared" si="223"/>
        <v>0</v>
      </c>
      <c r="AJ403" s="84">
        <f t="shared" si="227"/>
        <v>0</v>
      </c>
      <c r="AK403" s="77">
        <f t="shared" si="228"/>
        <v>0</v>
      </c>
      <c r="AL403" s="5"/>
      <c r="AM403" s="9"/>
      <c r="AN403" s="5"/>
      <c r="AO403" s="10"/>
      <c r="AP403" s="5"/>
      <c r="AQ403" s="5"/>
      <c r="AR403" s="5"/>
      <c r="AS403" s="80" t="str">
        <f t="shared" si="237"/>
        <v/>
      </c>
      <c r="AT403" s="80" t="str">
        <f t="shared" ca="1" si="238"/>
        <v/>
      </c>
      <c r="AU403" s="80" t="str">
        <f t="shared" si="239"/>
        <v/>
      </c>
      <c r="AV403" s="80" t="str">
        <f t="shared" ca="1" si="240"/>
        <v/>
      </c>
      <c r="AW403" s="165"/>
      <c r="AX403" s="165"/>
      <c r="AY403" s="80" t="str">
        <f t="shared" si="241"/>
        <v/>
      </c>
      <c r="AZ403" s="165"/>
      <c r="BA403" s="165"/>
      <c r="BB403" s="80" t="str">
        <f t="shared" si="242"/>
        <v/>
      </c>
      <c r="BC403" s="5"/>
      <c r="BH403" s="52"/>
      <c r="BI403" s="52"/>
      <c r="BJ403" s="52"/>
      <c r="BK403" s="52"/>
      <c r="BL403" s="52"/>
      <c r="BM403" s="52"/>
      <c r="BQ403" s="27"/>
      <c r="BR403" s="27"/>
      <c r="BS403" s="27"/>
      <c r="BT403" s="27"/>
      <c r="BU403" s="27"/>
      <c r="BV403" s="27"/>
      <c r="BW403" s="54"/>
      <c r="BX403" s="26"/>
      <c r="BY403" s="54"/>
      <c r="BZ403" s="26"/>
      <c r="CA403" s="26"/>
      <c r="CB403" s="26"/>
    </row>
    <row r="404" spans="1:80" ht="17.45" customHeight="1">
      <c r="A404" s="86">
        <f t="shared" si="243"/>
        <v>57.2</v>
      </c>
      <c r="B404" s="179">
        <f t="shared" si="224"/>
        <v>46145</v>
      </c>
      <c r="C404" s="8"/>
      <c r="D404" s="11"/>
      <c r="E404" s="12"/>
      <c r="F404" s="11"/>
      <c r="G404" s="74">
        <f t="shared" si="229"/>
        <v>537</v>
      </c>
      <c r="H404" s="75">
        <f t="shared" si="229"/>
        <v>5568</v>
      </c>
      <c r="I404" s="88">
        <f t="shared" si="230"/>
        <v>0</v>
      </c>
      <c r="J404" s="78">
        <f t="shared" si="231"/>
        <v>0</v>
      </c>
      <c r="K404" s="78">
        <f t="shared" si="232"/>
        <v>0</v>
      </c>
      <c r="L404" s="78">
        <f t="shared" si="233"/>
        <v>0</v>
      </c>
      <c r="M404" s="78">
        <f t="shared" ca="1" si="234"/>
        <v>0.26171428571428573</v>
      </c>
      <c r="N404" s="78">
        <f t="shared" ca="1" si="235"/>
        <v>0.10080836899667146</v>
      </c>
      <c r="O404" s="78">
        <f t="shared" si="236"/>
        <v>5.0000000000000001E-4</v>
      </c>
      <c r="P404" s="13"/>
      <c r="Q404" s="8"/>
      <c r="R404" s="13"/>
      <c r="S404" s="89">
        <f t="shared" si="214"/>
        <v>0</v>
      </c>
      <c r="T404" s="75">
        <f t="shared" si="215"/>
        <v>0</v>
      </c>
      <c r="U404" s="90">
        <f t="shared" si="216"/>
        <v>0</v>
      </c>
      <c r="V404" s="82">
        <f t="shared" si="217"/>
        <v>0</v>
      </c>
      <c r="W404" s="8"/>
      <c r="X404" s="8"/>
      <c r="Y404" s="12"/>
      <c r="Z404" s="12"/>
      <c r="AA404" s="12"/>
      <c r="AB404" s="12"/>
      <c r="AC404" s="91">
        <f t="shared" si="225"/>
        <v>0</v>
      </c>
      <c r="AD404" s="75">
        <f t="shared" si="226"/>
        <v>0</v>
      </c>
      <c r="AE404" s="88">
        <f t="shared" si="219"/>
        <v>0</v>
      </c>
      <c r="AF404" s="92">
        <f t="shared" si="220"/>
        <v>0</v>
      </c>
      <c r="AG404" s="93">
        <f t="shared" si="221"/>
        <v>0</v>
      </c>
      <c r="AH404" s="93">
        <f t="shared" si="222"/>
        <v>0</v>
      </c>
      <c r="AI404" s="78">
        <f t="shared" si="223"/>
        <v>0</v>
      </c>
      <c r="AJ404" s="92">
        <f t="shared" si="227"/>
        <v>0</v>
      </c>
      <c r="AK404" s="78">
        <f t="shared" si="228"/>
        <v>0</v>
      </c>
      <c r="AL404" s="11"/>
      <c r="AM404" s="14"/>
      <c r="AN404" s="11"/>
      <c r="AO404" s="15"/>
      <c r="AP404" s="11"/>
      <c r="AQ404" s="11"/>
      <c r="AR404" s="11"/>
      <c r="AS404" s="75" t="str">
        <f t="shared" si="237"/>
        <v/>
      </c>
      <c r="AT404" s="75" t="str">
        <f t="shared" ca="1" si="238"/>
        <v/>
      </c>
      <c r="AU404" s="75" t="str">
        <f t="shared" si="239"/>
        <v/>
      </c>
      <c r="AV404" s="75" t="str">
        <f t="shared" ca="1" si="240"/>
        <v/>
      </c>
      <c r="AW404" s="169"/>
      <c r="AX404" s="169"/>
      <c r="AY404" s="75" t="str">
        <f t="shared" si="241"/>
        <v/>
      </c>
      <c r="AZ404" s="169"/>
      <c r="BA404" s="169"/>
      <c r="BB404" s="75" t="str">
        <f t="shared" si="242"/>
        <v/>
      </c>
      <c r="BC404" s="11"/>
      <c r="BH404" s="52"/>
      <c r="BI404" s="52"/>
      <c r="BJ404" s="52"/>
      <c r="BK404" s="52"/>
      <c r="BL404" s="52"/>
      <c r="BM404" s="52"/>
      <c r="BQ404" s="27"/>
      <c r="BR404" s="27"/>
      <c r="BS404" s="27"/>
      <c r="BT404" s="27"/>
      <c r="BU404" s="27"/>
      <c r="BV404" s="27"/>
      <c r="BW404" s="54"/>
      <c r="BX404" s="26"/>
      <c r="BY404" s="54"/>
      <c r="BZ404" s="26"/>
      <c r="CA404" s="26"/>
      <c r="CB404" s="26"/>
    </row>
    <row r="405" spans="1:80" ht="17.45" customHeight="1">
      <c r="A405" s="94">
        <f t="shared" si="243"/>
        <v>57.3</v>
      </c>
      <c r="B405" s="179">
        <f t="shared" si="224"/>
        <v>46146</v>
      </c>
      <c r="C405" s="8"/>
      <c r="D405" s="11"/>
      <c r="E405" s="12"/>
      <c r="F405" s="11"/>
      <c r="G405" s="74">
        <f t="shared" si="229"/>
        <v>537</v>
      </c>
      <c r="H405" s="75">
        <f t="shared" si="229"/>
        <v>5568</v>
      </c>
      <c r="I405" s="88">
        <f t="shared" si="230"/>
        <v>0</v>
      </c>
      <c r="J405" s="78">
        <f t="shared" si="231"/>
        <v>0</v>
      </c>
      <c r="K405" s="78">
        <f t="shared" si="232"/>
        <v>0</v>
      </c>
      <c r="L405" s="78">
        <f t="shared" si="233"/>
        <v>0</v>
      </c>
      <c r="M405" s="78">
        <f t="shared" ca="1" si="234"/>
        <v>0.26171428571428573</v>
      </c>
      <c r="N405" s="78">
        <f t="shared" ca="1" si="235"/>
        <v>0.10080836899667146</v>
      </c>
      <c r="O405" s="78">
        <f t="shared" si="236"/>
        <v>5.0000000000000001E-4</v>
      </c>
      <c r="P405" s="13"/>
      <c r="Q405" s="8"/>
      <c r="R405" s="13"/>
      <c r="S405" s="89">
        <f t="shared" si="214"/>
        <v>0</v>
      </c>
      <c r="T405" s="75">
        <f t="shared" si="215"/>
        <v>0</v>
      </c>
      <c r="U405" s="90">
        <f t="shared" si="216"/>
        <v>0</v>
      </c>
      <c r="V405" s="82">
        <f t="shared" si="217"/>
        <v>0</v>
      </c>
      <c r="W405" s="8"/>
      <c r="X405" s="8"/>
      <c r="Y405" s="12"/>
      <c r="Z405" s="12"/>
      <c r="AA405" s="12"/>
      <c r="AB405" s="12"/>
      <c r="AC405" s="91">
        <f t="shared" si="225"/>
        <v>0</v>
      </c>
      <c r="AD405" s="75">
        <f t="shared" si="226"/>
        <v>0</v>
      </c>
      <c r="AE405" s="88">
        <f t="shared" si="219"/>
        <v>0</v>
      </c>
      <c r="AF405" s="92">
        <f t="shared" si="220"/>
        <v>0</v>
      </c>
      <c r="AG405" s="93">
        <f t="shared" si="221"/>
        <v>0</v>
      </c>
      <c r="AH405" s="93">
        <f t="shared" si="222"/>
        <v>0</v>
      </c>
      <c r="AI405" s="78">
        <f t="shared" si="223"/>
        <v>0</v>
      </c>
      <c r="AJ405" s="92">
        <f t="shared" si="227"/>
        <v>0</v>
      </c>
      <c r="AK405" s="78">
        <f t="shared" si="228"/>
        <v>0</v>
      </c>
      <c r="AL405" s="11"/>
      <c r="AM405" s="14"/>
      <c r="AN405" s="11"/>
      <c r="AO405" s="15"/>
      <c r="AP405" s="11"/>
      <c r="AQ405" s="11"/>
      <c r="AR405" s="11"/>
      <c r="AS405" s="75" t="str">
        <f t="shared" si="237"/>
        <v/>
      </c>
      <c r="AT405" s="75" t="str">
        <f t="shared" ca="1" si="238"/>
        <v/>
      </c>
      <c r="AU405" s="75" t="str">
        <f t="shared" si="239"/>
        <v/>
      </c>
      <c r="AV405" s="75" t="str">
        <f t="shared" ca="1" si="240"/>
        <v/>
      </c>
      <c r="AW405" s="169"/>
      <c r="AX405" s="169"/>
      <c r="AY405" s="75" t="str">
        <f t="shared" si="241"/>
        <v/>
      </c>
      <c r="AZ405" s="169"/>
      <c r="BA405" s="169"/>
      <c r="BB405" s="75" t="str">
        <f t="shared" si="242"/>
        <v/>
      </c>
      <c r="BC405" s="11"/>
      <c r="BH405" s="52"/>
      <c r="BI405" s="52"/>
      <c r="BJ405" s="52"/>
      <c r="BK405" s="52"/>
      <c r="BL405" s="52"/>
      <c r="BM405" s="52"/>
      <c r="BQ405" s="27"/>
      <c r="BR405" s="27"/>
      <c r="BS405" s="27"/>
      <c r="BT405" s="27"/>
      <c r="BU405" s="27"/>
      <c r="BV405" s="27"/>
      <c r="BW405" s="54"/>
      <c r="BX405" s="26"/>
      <c r="BY405" s="54"/>
      <c r="BZ405" s="26"/>
      <c r="CA405" s="26"/>
      <c r="CB405" s="26"/>
    </row>
    <row r="406" spans="1:80" ht="17.45" customHeight="1">
      <c r="A406" s="86">
        <f t="shared" si="243"/>
        <v>57.4</v>
      </c>
      <c r="B406" s="179">
        <f t="shared" si="224"/>
        <v>46147</v>
      </c>
      <c r="C406" s="8"/>
      <c r="D406" s="11"/>
      <c r="E406" s="12"/>
      <c r="F406" s="11"/>
      <c r="G406" s="74">
        <f t="shared" si="229"/>
        <v>537</v>
      </c>
      <c r="H406" s="75">
        <f t="shared" si="229"/>
        <v>5568</v>
      </c>
      <c r="I406" s="88">
        <f t="shared" si="230"/>
        <v>0</v>
      </c>
      <c r="J406" s="78">
        <f t="shared" si="231"/>
        <v>0</v>
      </c>
      <c r="K406" s="78">
        <f t="shared" si="232"/>
        <v>0</v>
      </c>
      <c r="L406" s="78">
        <f t="shared" si="233"/>
        <v>0</v>
      </c>
      <c r="M406" s="78">
        <f t="shared" ca="1" si="234"/>
        <v>0.26171428571428573</v>
      </c>
      <c r="N406" s="78">
        <f t="shared" ca="1" si="235"/>
        <v>0.10080836899667146</v>
      </c>
      <c r="O406" s="78">
        <f t="shared" si="236"/>
        <v>5.0000000000000001E-4</v>
      </c>
      <c r="P406" s="13"/>
      <c r="Q406" s="8"/>
      <c r="R406" s="13"/>
      <c r="S406" s="89">
        <f t="shared" si="214"/>
        <v>0</v>
      </c>
      <c r="T406" s="75">
        <f t="shared" si="215"/>
        <v>0</v>
      </c>
      <c r="U406" s="90">
        <f t="shared" si="216"/>
        <v>0</v>
      </c>
      <c r="V406" s="82">
        <f t="shared" si="217"/>
        <v>0</v>
      </c>
      <c r="W406" s="8"/>
      <c r="X406" s="8"/>
      <c r="Y406" s="12"/>
      <c r="Z406" s="12"/>
      <c r="AA406" s="12"/>
      <c r="AB406" s="12"/>
      <c r="AC406" s="91">
        <f t="shared" si="225"/>
        <v>0</v>
      </c>
      <c r="AD406" s="75">
        <f t="shared" si="226"/>
        <v>0</v>
      </c>
      <c r="AE406" s="88">
        <f t="shared" si="219"/>
        <v>0</v>
      </c>
      <c r="AF406" s="92">
        <f t="shared" si="220"/>
        <v>0</v>
      </c>
      <c r="AG406" s="93">
        <f t="shared" si="221"/>
        <v>0</v>
      </c>
      <c r="AH406" s="93">
        <f t="shared" si="222"/>
        <v>0</v>
      </c>
      <c r="AI406" s="78">
        <f t="shared" si="223"/>
        <v>0</v>
      </c>
      <c r="AJ406" s="92">
        <f t="shared" si="227"/>
        <v>0</v>
      </c>
      <c r="AK406" s="78">
        <f t="shared" si="228"/>
        <v>0</v>
      </c>
      <c r="AL406" s="11"/>
      <c r="AM406" s="14"/>
      <c r="AN406" s="11"/>
      <c r="AO406" s="15"/>
      <c r="AP406" s="11"/>
      <c r="AQ406" s="11"/>
      <c r="AR406" s="11"/>
      <c r="AS406" s="75" t="str">
        <f t="shared" si="237"/>
        <v/>
      </c>
      <c r="AT406" s="75" t="str">
        <f t="shared" ca="1" si="238"/>
        <v/>
      </c>
      <c r="AU406" s="75" t="str">
        <f t="shared" si="239"/>
        <v/>
      </c>
      <c r="AV406" s="75" t="str">
        <f t="shared" ca="1" si="240"/>
        <v/>
      </c>
      <c r="AW406" s="169"/>
      <c r="AX406" s="169"/>
      <c r="AY406" s="75" t="str">
        <f t="shared" si="241"/>
        <v/>
      </c>
      <c r="AZ406" s="169"/>
      <c r="BA406" s="169"/>
      <c r="BB406" s="75" t="str">
        <f t="shared" si="242"/>
        <v/>
      </c>
      <c r="BC406" s="11"/>
      <c r="BH406" s="52"/>
      <c r="BI406" s="52"/>
      <c r="BJ406" s="52"/>
      <c r="BK406" s="52"/>
      <c r="BL406" s="52"/>
      <c r="BM406" s="52"/>
      <c r="BQ406" s="27"/>
      <c r="BR406" s="27"/>
      <c r="BS406" s="27"/>
      <c r="BT406" s="27"/>
      <c r="BU406" s="27"/>
      <c r="BV406" s="27"/>
      <c r="BW406" s="54"/>
      <c r="BX406" s="26"/>
      <c r="BY406" s="54"/>
      <c r="BZ406" s="26"/>
      <c r="CA406" s="26"/>
      <c r="CB406" s="26"/>
    </row>
    <row r="407" spans="1:80" ht="17.45" customHeight="1">
      <c r="A407" s="94">
        <f t="shared" si="243"/>
        <v>57.5</v>
      </c>
      <c r="B407" s="179">
        <f t="shared" si="224"/>
        <v>46148</v>
      </c>
      <c r="C407" s="8"/>
      <c r="D407" s="11"/>
      <c r="E407" s="12"/>
      <c r="F407" s="11"/>
      <c r="G407" s="74">
        <f t="shared" si="229"/>
        <v>537</v>
      </c>
      <c r="H407" s="75">
        <f t="shared" si="229"/>
        <v>5568</v>
      </c>
      <c r="I407" s="88">
        <f t="shared" si="230"/>
        <v>0</v>
      </c>
      <c r="J407" s="78">
        <f t="shared" si="231"/>
        <v>0</v>
      </c>
      <c r="K407" s="78">
        <f t="shared" si="232"/>
        <v>0</v>
      </c>
      <c r="L407" s="78">
        <f t="shared" si="233"/>
        <v>0</v>
      </c>
      <c r="M407" s="78">
        <f t="shared" ca="1" si="234"/>
        <v>0.26171428571428573</v>
      </c>
      <c r="N407" s="78">
        <f t="shared" ca="1" si="235"/>
        <v>0.10080836899667146</v>
      </c>
      <c r="O407" s="78">
        <f t="shared" si="236"/>
        <v>5.0000000000000001E-4</v>
      </c>
      <c r="P407" s="13"/>
      <c r="Q407" s="8"/>
      <c r="R407" s="13"/>
      <c r="S407" s="89">
        <f t="shared" si="214"/>
        <v>0</v>
      </c>
      <c r="T407" s="75">
        <f t="shared" si="215"/>
        <v>0</v>
      </c>
      <c r="U407" s="90">
        <f t="shared" si="216"/>
        <v>0</v>
      </c>
      <c r="V407" s="82">
        <f t="shared" si="217"/>
        <v>0</v>
      </c>
      <c r="W407" s="8"/>
      <c r="X407" s="8"/>
      <c r="Y407" s="12"/>
      <c r="Z407" s="12"/>
      <c r="AA407" s="12"/>
      <c r="AB407" s="12"/>
      <c r="AC407" s="91">
        <f t="shared" si="225"/>
        <v>0</v>
      </c>
      <c r="AD407" s="75">
        <f t="shared" si="226"/>
        <v>0</v>
      </c>
      <c r="AE407" s="88">
        <f t="shared" si="219"/>
        <v>0</v>
      </c>
      <c r="AF407" s="92">
        <f t="shared" si="220"/>
        <v>0</v>
      </c>
      <c r="AG407" s="93">
        <f t="shared" si="221"/>
        <v>0</v>
      </c>
      <c r="AH407" s="93">
        <f t="shared" si="222"/>
        <v>0</v>
      </c>
      <c r="AI407" s="78">
        <f t="shared" si="223"/>
        <v>0</v>
      </c>
      <c r="AJ407" s="92">
        <f t="shared" si="227"/>
        <v>0</v>
      </c>
      <c r="AK407" s="78">
        <f t="shared" si="228"/>
        <v>0</v>
      </c>
      <c r="AL407" s="11"/>
      <c r="AM407" s="14"/>
      <c r="AN407" s="11"/>
      <c r="AO407" s="15"/>
      <c r="AP407" s="11"/>
      <c r="AQ407" s="11"/>
      <c r="AR407" s="11"/>
      <c r="AS407" s="75" t="str">
        <f t="shared" si="237"/>
        <v/>
      </c>
      <c r="AT407" s="75" t="str">
        <f t="shared" ca="1" si="238"/>
        <v/>
      </c>
      <c r="AU407" s="75" t="str">
        <f t="shared" si="239"/>
        <v/>
      </c>
      <c r="AV407" s="75" t="str">
        <f t="shared" ca="1" si="240"/>
        <v/>
      </c>
      <c r="AW407" s="169"/>
      <c r="AX407" s="169"/>
      <c r="AY407" s="75" t="str">
        <f t="shared" si="241"/>
        <v/>
      </c>
      <c r="AZ407" s="169"/>
      <c r="BA407" s="169"/>
      <c r="BB407" s="75" t="str">
        <f t="shared" si="242"/>
        <v/>
      </c>
      <c r="BC407" s="11"/>
      <c r="BH407" s="52"/>
      <c r="BI407" s="52"/>
      <c r="BJ407" s="52"/>
      <c r="BK407" s="52"/>
      <c r="BL407" s="52"/>
      <c r="BM407" s="52"/>
      <c r="BQ407" s="27"/>
      <c r="BR407" s="27"/>
      <c r="BS407" s="27"/>
      <c r="BT407" s="27"/>
      <c r="BU407" s="27"/>
      <c r="BV407" s="27"/>
      <c r="BW407" s="54"/>
      <c r="BX407" s="26"/>
      <c r="BY407" s="54"/>
      <c r="BZ407" s="26"/>
      <c r="CA407" s="26"/>
      <c r="CB407" s="26"/>
    </row>
    <row r="408" spans="1:80" ht="17.45" customHeight="1">
      <c r="A408" s="86">
        <f t="shared" si="243"/>
        <v>57.6</v>
      </c>
      <c r="B408" s="179">
        <f t="shared" si="224"/>
        <v>46149</v>
      </c>
      <c r="C408" s="8"/>
      <c r="D408" s="11"/>
      <c r="E408" s="12"/>
      <c r="F408" s="11"/>
      <c r="G408" s="74">
        <f t="shared" si="229"/>
        <v>537</v>
      </c>
      <c r="H408" s="75">
        <f t="shared" si="229"/>
        <v>5568</v>
      </c>
      <c r="I408" s="88">
        <f t="shared" si="230"/>
        <v>0</v>
      </c>
      <c r="J408" s="78">
        <f t="shared" si="231"/>
        <v>0</v>
      </c>
      <c r="K408" s="78">
        <f t="shared" si="232"/>
        <v>0</v>
      </c>
      <c r="L408" s="78">
        <f t="shared" si="233"/>
        <v>0</v>
      </c>
      <c r="M408" s="78">
        <f t="shared" ca="1" si="234"/>
        <v>0.26171428571428573</v>
      </c>
      <c r="N408" s="78">
        <f t="shared" ca="1" si="235"/>
        <v>0.10080836899667146</v>
      </c>
      <c r="O408" s="78">
        <f t="shared" si="236"/>
        <v>5.0000000000000001E-4</v>
      </c>
      <c r="P408" s="13"/>
      <c r="Q408" s="8"/>
      <c r="R408" s="13"/>
      <c r="S408" s="89">
        <f t="shared" si="214"/>
        <v>0</v>
      </c>
      <c r="T408" s="75">
        <f t="shared" si="215"/>
        <v>0</v>
      </c>
      <c r="U408" s="90">
        <f t="shared" si="216"/>
        <v>0</v>
      </c>
      <c r="V408" s="82">
        <f t="shared" si="217"/>
        <v>0</v>
      </c>
      <c r="W408" s="8"/>
      <c r="X408" s="8"/>
      <c r="Y408" s="12"/>
      <c r="Z408" s="12"/>
      <c r="AA408" s="12"/>
      <c r="AB408" s="12"/>
      <c r="AC408" s="91">
        <f t="shared" si="225"/>
        <v>0</v>
      </c>
      <c r="AD408" s="75">
        <f t="shared" si="226"/>
        <v>0</v>
      </c>
      <c r="AE408" s="88">
        <f t="shared" si="219"/>
        <v>0</v>
      </c>
      <c r="AF408" s="92">
        <f t="shared" si="220"/>
        <v>0</v>
      </c>
      <c r="AG408" s="93">
        <f t="shared" si="221"/>
        <v>0</v>
      </c>
      <c r="AH408" s="93">
        <f t="shared" si="222"/>
        <v>0</v>
      </c>
      <c r="AI408" s="78">
        <f t="shared" si="223"/>
        <v>0</v>
      </c>
      <c r="AJ408" s="92">
        <f t="shared" si="227"/>
        <v>0</v>
      </c>
      <c r="AK408" s="78">
        <f t="shared" si="228"/>
        <v>0</v>
      </c>
      <c r="AL408" s="11"/>
      <c r="AM408" s="14"/>
      <c r="AN408" s="11"/>
      <c r="AO408" s="15"/>
      <c r="AP408" s="11"/>
      <c r="AQ408" s="11"/>
      <c r="AR408" s="11"/>
      <c r="AS408" s="75" t="str">
        <f t="shared" si="237"/>
        <v/>
      </c>
      <c r="AT408" s="75" t="str">
        <f t="shared" ca="1" si="238"/>
        <v/>
      </c>
      <c r="AU408" s="75" t="str">
        <f t="shared" si="239"/>
        <v/>
      </c>
      <c r="AV408" s="75" t="str">
        <f t="shared" ca="1" si="240"/>
        <v/>
      </c>
      <c r="AW408" s="169"/>
      <c r="AX408" s="169"/>
      <c r="AY408" s="75" t="str">
        <f t="shared" si="241"/>
        <v/>
      </c>
      <c r="AZ408" s="169"/>
      <c r="BA408" s="169"/>
      <c r="BB408" s="75" t="str">
        <f t="shared" si="242"/>
        <v/>
      </c>
      <c r="BC408" s="11"/>
      <c r="BH408" s="52"/>
      <c r="BI408" s="52"/>
      <c r="BJ408" s="52"/>
      <c r="BK408" s="52"/>
      <c r="BL408" s="52"/>
      <c r="BM408" s="52"/>
      <c r="BQ408" s="27"/>
      <c r="BR408" s="27"/>
      <c r="BS408" s="27"/>
      <c r="BT408" s="27"/>
      <c r="BU408" s="27"/>
      <c r="BV408" s="27"/>
      <c r="BW408" s="54"/>
      <c r="BX408" s="26"/>
      <c r="BY408" s="54"/>
      <c r="BZ408" s="26"/>
      <c r="CA408" s="26"/>
      <c r="CB408" s="26"/>
    </row>
    <row r="409" spans="1:80" ht="17.45" customHeight="1" thickBot="1">
      <c r="A409" s="94">
        <f t="shared" si="243"/>
        <v>57.7</v>
      </c>
      <c r="B409" s="180">
        <f t="shared" si="224"/>
        <v>46150</v>
      </c>
      <c r="C409" s="16"/>
      <c r="D409" s="17"/>
      <c r="E409" s="18"/>
      <c r="F409" s="17"/>
      <c r="G409" s="96">
        <f t="shared" si="229"/>
        <v>537</v>
      </c>
      <c r="H409" s="97">
        <f t="shared" si="229"/>
        <v>5568</v>
      </c>
      <c r="I409" s="98">
        <f t="shared" si="230"/>
        <v>0</v>
      </c>
      <c r="J409" s="99">
        <f t="shared" si="231"/>
        <v>0</v>
      </c>
      <c r="K409" s="99">
        <f t="shared" si="232"/>
        <v>0</v>
      </c>
      <c r="L409" s="99">
        <f t="shared" si="233"/>
        <v>0</v>
      </c>
      <c r="M409" s="99">
        <f t="shared" ca="1" si="234"/>
        <v>0.26171428571428573</v>
      </c>
      <c r="N409" s="99">
        <f t="shared" ca="1" si="235"/>
        <v>0.10080836899667146</v>
      </c>
      <c r="O409" s="99">
        <f t="shared" si="236"/>
        <v>5.0000000000000001E-4</v>
      </c>
      <c r="P409" s="19"/>
      <c r="Q409" s="16"/>
      <c r="R409" s="19"/>
      <c r="S409" s="89">
        <f t="shared" si="214"/>
        <v>0</v>
      </c>
      <c r="T409" s="75">
        <f t="shared" si="215"/>
        <v>0</v>
      </c>
      <c r="U409" s="100">
        <f t="shared" si="216"/>
        <v>0</v>
      </c>
      <c r="V409" s="101">
        <f t="shared" si="217"/>
        <v>0</v>
      </c>
      <c r="W409" s="16"/>
      <c r="X409" s="8"/>
      <c r="Y409" s="12"/>
      <c r="Z409" s="12"/>
      <c r="AA409" s="12"/>
      <c r="AB409" s="12"/>
      <c r="AC409" s="102">
        <f t="shared" si="225"/>
        <v>0</v>
      </c>
      <c r="AD409" s="97">
        <f t="shared" si="226"/>
        <v>0</v>
      </c>
      <c r="AE409" s="98">
        <f t="shared" si="219"/>
        <v>0</v>
      </c>
      <c r="AF409" s="103">
        <f t="shared" si="220"/>
        <v>0</v>
      </c>
      <c r="AG409" s="104">
        <f t="shared" si="221"/>
        <v>0</v>
      </c>
      <c r="AH409" s="104">
        <f t="shared" si="222"/>
        <v>0</v>
      </c>
      <c r="AI409" s="99">
        <f t="shared" si="223"/>
        <v>0</v>
      </c>
      <c r="AJ409" s="103">
        <f t="shared" si="227"/>
        <v>0</v>
      </c>
      <c r="AK409" s="99">
        <f t="shared" si="228"/>
        <v>0</v>
      </c>
      <c r="AL409" s="17"/>
      <c r="AM409" s="20"/>
      <c r="AN409" s="17"/>
      <c r="AO409" s="21"/>
      <c r="AP409" s="17"/>
      <c r="AQ409" s="17"/>
      <c r="AR409" s="17"/>
      <c r="AS409" s="97" t="str">
        <f t="shared" si="237"/>
        <v/>
      </c>
      <c r="AT409" s="97" t="str">
        <f t="shared" ca="1" si="238"/>
        <v/>
      </c>
      <c r="AU409" s="97" t="str">
        <f t="shared" si="239"/>
        <v/>
      </c>
      <c r="AV409" s="97" t="str">
        <f t="shared" ca="1" si="240"/>
        <v/>
      </c>
      <c r="AW409" s="167"/>
      <c r="AX409" s="167"/>
      <c r="AY409" s="97" t="str">
        <f t="shared" si="241"/>
        <v/>
      </c>
      <c r="AZ409" s="167"/>
      <c r="BA409" s="167"/>
      <c r="BB409" s="97" t="str">
        <f t="shared" si="242"/>
        <v/>
      </c>
      <c r="BC409" s="17"/>
      <c r="BH409" s="52"/>
      <c r="BI409" s="52"/>
      <c r="BJ409" s="52"/>
      <c r="BK409" s="52"/>
      <c r="BL409" s="52"/>
      <c r="BM409" s="52"/>
      <c r="BQ409" s="27"/>
      <c r="BR409" s="27"/>
      <c r="BS409" s="27"/>
      <c r="BT409" s="27"/>
      <c r="BU409" s="27"/>
      <c r="BV409" s="27"/>
      <c r="BW409" s="54"/>
      <c r="BX409" s="26"/>
      <c r="BY409" s="54"/>
      <c r="BZ409" s="26"/>
      <c r="CA409" s="26"/>
      <c r="CB409" s="26"/>
    </row>
    <row r="410" spans="1:80" ht="17.45" customHeight="1" thickTop="1">
      <c r="A410" s="105">
        <f>A403+1</f>
        <v>58.1</v>
      </c>
      <c r="B410" s="178">
        <f>B409+1</f>
        <v>46151</v>
      </c>
      <c r="C410" s="4"/>
      <c r="D410" s="5"/>
      <c r="E410" s="6"/>
      <c r="F410" s="5"/>
      <c r="G410" s="74">
        <f t="shared" si="229"/>
        <v>537</v>
      </c>
      <c r="H410" s="75">
        <f t="shared" si="229"/>
        <v>5568</v>
      </c>
      <c r="I410" s="76">
        <f t="shared" si="230"/>
        <v>0</v>
      </c>
      <c r="J410" s="77">
        <f t="shared" si="231"/>
        <v>0</v>
      </c>
      <c r="K410" s="77">
        <f t="shared" si="232"/>
        <v>0</v>
      </c>
      <c r="L410" s="77">
        <f t="shared" si="233"/>
        <v>0</v>
      </c>
      <c r="M410" s="78">
        <f t="shared" ca="1" si="234"/>
        <v>0.26171428571428573</v>
      </c>
      <c r="N410" s="78">
        <f t="shared" ca="1" si="235"/>
        <v>0.10080836899667146</v>
      </c>
      <c r="O410" s="78">
        <f t="shared" si="236"/>
        <v>5.0000000000000001E-4</v>
      </c>
      <c r="P410" s="13"/>
      <c r="Q410" s="8"/>
      <c r="R410" s="13"/>
      <c r="S410" s="79">
        <f t="shared" si="214"/>
        <v>0</v>
      </c>
      <c r="T410" s="80">
        <f t="shared" si="215"/>
        <v>0</v>
      </c>
      <c r="U410" s="90">
        <f t="shared" si="216"/>
        <v>0</v>
      </c>
      <c r="V410" s="82">
        <f t="shared" si="217"/>
        <v>0</v>
      </c>
      <c r="W410" s="4"/>
      <c r="X410" s="4"/>
      <c r="Y410" s="6"/>
      <c r="Z410" s="6"/>
      <c r="AA410" s="6"/>
      <c r="AB410" s="6"/>
      <c r="AC410" s="83">
        <f t="shared" si="225"/>
        <v>0</v>
      </c>
      <c r="AD410" s="80">
        <f t="shared" si="226"/>
        <v>0</v>
      </c>
      <c r="AE410" s="76">
        <f t="shared" si="219"/>
        <v>0</v>
      </c>
      <c r="AF410" s="84">
        <f t="shared" si="220"/>
        <v>0</v>
      </c>
      <c r="AG410" s="85">
        <f t="shared" si="221"/>
        <v>0</v>
      </c>
      <c r="AH410" s="85">
        <f t="shared" si="222"/>
        <v>0</v>
      </c>
      <c r="AI410" s="77">
        <f t="shared" si="223"/>
        <v>0</v>
      </c>
      <c r="AJ410" s="84">
        <f t="shared" si="227"/>
        <v>0</v>
      </c>
      <c r="AK410" s="77">
        <f t="shared" si="228"/>
        <v>0</v>
      </c>
      <c r="AL410" s="5"/>
      <c r="AM410" s="9"/>
      <c r="AN410" s="5"/>
      <c r="AO410" s="10"/>
      <c r="AP410" s="5"/>
      <c r="AQ410" s="5"/>
      <c r="AR410" s="5"/>
      <c r="AS410" s="80" t="str">
        <f t="shared" si="237"/>
        <v/>
      </c>
      <c r="AT410" s="80" t="str">
        <f t="shared" ca="1" si="238"/>
        <v/>
      </c>
      <c r="AU410" s="80" t="str">
        <f t="shared" si="239"/>
        <v/>
      </c>
      <c r="AV410" s="80" t="str">
        <f t="shared" ca="1" si="240"/>
        <v/>
      </c>
      <c r="AW410" s="165"/>
      <c r="AX410" s="165"/>
      <c r="AY410" s="80" t="str">
        <f t="shared" si="241"/>
        <v/>
      </c>
      <c r="AZ410" s="165"/>
      <c r="BA410" s="165"/>
      <c r="BB410" s="80" t="str">
        <f t="shared" si="242"/>
        <v/>
      </c>
      <c r="BC410" s="5"/>
      <c r="BH410" s="52"/>
      <c r="BI410" s="52"/>
      <c r="BJ410" s="52"/>
      <c r="BK410" s="52"/>
      <c r="BL410" s="52"/>
      <c r="BM410" s="52"/>
      <c r="BQ410" s="27"/>
      <c r="BR410" s="27"/>
      <c r="BS410" s="27"/>
      <c r="BT410" s="27"/>
      <c r="BU410" s="27"/>
      <c r="BV410" s="27"/>
      <c r="BW410" s="54"/>
      <c r="BX410" s="26"/>
      <c r="BY410" s="54"/>
      <c r="BZ410" s="26"/>
      <c r="CA410" s="26"/>
      <c r="CB410" s="26"/>
    </row>
    <row r="411" spans="1:80" ht="17.45" customHeight="1">
      <c r="A411" s="94">
        <f t="shared" si="243"/>
        <v>58.2</v>
      </c>
      <c r="B411" s="179">
        <f t="shared" si="224"/>
        <v>46152</v>
      </c>
      <c r="C411" s="8"/>
      <c r="D411" s="11"/>
      <c r="E411" s="12"/>
      <c r="F411" s="11"/>
      <c r="G411" s="74">
        <f t="shared" si="229"/>
        <v>537</v>
      </c>
      <c r="H411" s="75">
        <f t="shared" si="229"/>
        <v>5568</v>
      </c>
      <c r="I411" s="88">
        <f t="shared" si="230"/>
        <v>0</v>
      </c>
      <c r="J411" s="78">
        <f t="shared" si="231"/>
        <v>0</v>
      </c>
      <c r="K411" s="78">
        <f t="shared" si="232"/>
        <v>0</v>
      </c>
      <c r="L411" s="78">
        <f t="shared" si="233"/>
        <v>0</v>
      </c>
      <c r="M411" s="78">
        <f t="shared" ca="1" si="234"/>
        <v>0.26171428571428573</v>
      </c>
      <c r="N411" s="78">
        <f t="shared" ca="1" si="235"/>
        <v>0.10080836899667146</v>
      </c>
      <c r="O411" s="78">
        <f t="shared" si="236"/>
        <v>5.0000000000000001E-4</v>
      </c>
      <c r="P411" s="13"/>
      <c r="Q411" s="8"/>
      <c r="R411" s="13"/>
      <c r="S411" s="89">
        <f t="shared" si="214"/>
        <v>0</v>
      </c>
      <c r="T411" s="75">
        <f t="shared" si="215"/>
        <v>0</v>
      </c>
      <c r="U411" s="90">
        <f t="shared" si="216"/>
        <v>0</v>
      </c>
      <c r="V411" s="82">
        <f t="shared" si="217"/>
        <v>0</v>
      </c>
      <c r="W411" s="8"/>
      <c r="X411" s="8"/>
      <c r="Y411" s="12"/>
      <c r="Z411" s="12"/>
      <c r="AA411" s="12"/>
      <c r="AB411" s="12"/>
      <c r="AC411" s="91">
        <f t="shared" si="225"/>
        <v>0</v>
      </c>
      <c r="AD411" s="75">
        <f t="shared" si="226"/>
        <v>0</v>
      </c>
      <c r="AE411" s="88">
        <f t="shared" si="219"/>
        <v>0</v>
      </c>
      <c r="AF411" s="92">
        <f t="shared" si="220"/>
        <v>0</v>
      </c>
      <c r="AG411" s="93">
        <f t="shared" si="221"/>
        <v>0</v>
      </c>
      <c r="AH411" s="93">
        <f t="shared" si="222"/>
        <v>0</v>
      </c>
      <c r="AI411" s="78">
        <f t="shared" si="223"/>
        <v>0</v>
      </c>
      <c r="AJ411" s="92">
        <f t="shared" si="227"/>
        <v>0</v>
      </c>
      <c r="AK411" s="78">
        <f t="shared" si="228"/>
        <v>0</v>
      </c>
      <c r="AL411" s="11"/>
      <c r="AM411" s="14"/>
      <c r="AN411" s="11"/>
      <c r="AO411" s="15"/>
      <c r="AP411" s="11"/>
      <c r="AQ411" s="11"/>
      <c r="AR411" s="11"/>
      <c r="AS411" s="75" t="str">
        <f t="shared" si="237"/>
        <v/>
      </c>
      <c r="AT411" s="75" t="str">
        <f t="shared" ca="1" si="238"/>
        <v/>
      </c>
      <c r="AU411" s="75" t="str">
        <f t="shared" si="239"/>
        <v/>
      </c>
      <c r="AV411" s="75" t="str">
        <f t="shared" ca="1" si="240"/>
        <v/>
      </c>
      <c r="AW411" s="169"/>
      <c r="AX411" s="169"/>
      <c r="AY411" s="75" t="str">
        <f t="shared" si="241"/>
        <v/>
      </c>
      <c r="AZ411" s="169"/>
      <c r="BA411" s="169"/>
      <c r="BB411" s="75" t="str">
        <f t="shared" si="242"/>
        <v/>
      </c>
      <c r="BC411" s="11"/>
      <c r="BH411" s="52"/>
      <c r="BI411" s="52"/>
      <c r="BJ411" s="52"/>
      <c r="BK411" s="52"/>
      <c r="BL411" s="52"/>
      <c r="BM411" s="52"/>
      <c r="BQ411" s="27"/>
      <c r="BR411" s="27"/>
      <c r="BS411" s="27"/>
      <c r="BT411" s="27"/>
      <c r="BU411" s="27"/>
      <c r="BV411" s="27"/>
      <c r="BW411" s="54"/>
      <c r="BX411" s="26"/>
      <c r="BY411" s="54"/>
      <c r="BZ411" s="26"/>
      <c r="CA411" s="26"/>
      <c r="CB411" s="26"/>
    </row>
    <row r="412" spans="1:80" ht="17.45" customHeight="1">
      <c r="A412" s="86">
        <f t="shared" si="243"/>
        <v>58.3</v>
      </c>
      <c r="B412" s="179">
        <f t="shared" si="224"/>
        <v>46153</v>
      </c>
      <c r="C412" s="8"/>
      <c r="D412" s="11"/>
      <c r="E412" s="12"/>
      <c r="F412" s="11"/>
      <c r="G412" s="74">
        <f t="shared" ref="G412:H427" si="244">G411-E412-C412</f>
        <v>537</v>
      </c>
      <c r="H412" s="75">
        <f t="shared" si="244"/>
        <v>5568</v>
      </c>
      <c r="I412" s="88">
        <f t="shared" si="230"/>
        <v>0</v>
      </c>
      <c r="J412" s="78">
        <f t="shared" si="231"/>
        <v>0</v>
      </c>
      <c r="K412" s="78">
        <f t="shared" si="232"/>
        <v>0</v>
      </c>
      <c r="L412" s="78">
        <f t="shared" si="233"/>
        <v>0</v>
      </c>
      <c r="M412" s="78">
        <f t="shared" ca="1" si="234"/>
        <v>0.26171428571428573</v>
      </c>
      <c r="N412" s="78">
        <f t="shared" ca="1" si="235"/>
        <v>0.10080836899667146</v>
      </c>
      <c r="O412" s="78">
        <f t="shared" si="236"/>
        <v>5.0000000000000001E-4</v>
      </c>
      <c r="P412" s="13"/>
      <c r="Q412" s="8"/>
      <c r="R412" s="13"/>
      <c r="S412" s="89">
        <f t="shared" si="214"/>
        <v>0</v>
      </c>
      <c r="T412" s="75">
        <f t="shared" si="215"/>
        <v>0</v>
      </c>
      <c r="U412" s="90">
        <f t="shared" si="216"/>
        <v>0</v>
      </c>
      <c r="V412" s="82">
        <f t="shared" si="217"/>
        <v>0</v>
      </c>
      <c r="W412" s="8"/>
      <c r="X412" s="8"/>
      <c r="Y412" s="12"/>
      <c r="Z412" s="12"/>
      <c r="AA412" s="12"/>
      <c r="AB412" s="12"/>
      <c r="AC412" s="91">
        <f t="shared" si="225"/>
        <v>0</v>
      </c>
      <c r="AD412" s="75">
        <f t="shared" si="226"/>
        <v>0</v>
      </c>
      <c r="AE412" s="88">
        <f t="shared" si="219"/>
        <v>0</v>
      </c>
      <c r="AF412" s="92">
        <f t="shared" si="220"/>
        <v>0</v>
      </c>
      <c r="AG412" s="93">
        <f t="shared" si="221"/>
        <v>0</v>
      </c>
      <c r="AH412" s="93">
        <f t="shared" si="222"/>
        <v>0</v>
      </c>
      <c r="AI412" s="78">
        <f t="shared" si="223"/>
        <v>0</v>
      </c>
      <c r="AJ412" s="92">
        <f t="shared" si="227"/>
        <v>0</v>
      </c>
      <c r="AK412" s="78">
        <f t="shared" si="228"/>
        <v>0</v>
      </c>
      <c r="AL412" s="11"/>
      <c r="AM412" s="14"/>
      <c r="AN412" s="11"/>
      <c r="AO412" s="15"/>
      <c r="AP412" s="11"/>
      <c r="AQ412" s="11"/>
      <c r="AR412" s="11"/>
      <c r="AS412" s="75" t="str">
        <f t="shared" si="237"/>
        <v/>
      </c>
      <c r="AT412" s="75" t="str">
        <f t="shared" ca="1" si="238"/>
        <v/>
      </c>
      <c r="AU412" s="75" t="str">
        <f t="shared" si="239"/>
        <v/>
      </c>
      <c r="AV412" s="75" t="str">
        <f t="shared" ca="1" si="240"/>
        <v/>
      </c>
      <c r="AW412" s="169"/>
      <c r="AX412" s="169"/>
      <c r="AY412" s="75" t="str">
        <f t="shared" si="241"/>
        <v/>
      </c>
      <c r="AZ412" s="169"/>
      <c r="BA412" s="169"/>
      <c r="BB412" s="75" t="str">
        <f t="shared" si="242"/>
        <v/>
      </c>
      <c r="BC412" s="11"/>
      <c r="BH412" s="52"/>
      <c r="BI412" s="52"/>
      <c r="BJ412" s="52"/>
      <c r="BK412" s="52"/>
      <c r="BL412" s="52"/>
      <c r="BM412" s="52"/>
      <c r="BQ412" s="27"/>
      <c r="BR412" s="27"/>
      <c r="BS412" s="27"/>
      <c r="BT412" s="27"/>
      <c r="BU412" s="27"/>
      <c r="BV412" s="27"/>
      <c r="BW412" s="54"/>
      <c r="BX412" s="26"/>
      <c r="BY412" s="54"/>
      <c r="BZ412" s="26"/>
      <c r="CA412" s="26"/>
      <c r="CB412" s="26"/>
    </row>
    <row r="413" spans="1:80" ht="17.45" customHeight="1">
      <c r="A413" s="94">
        <f t="shared" si="243"/>
        <v>58.4</v>
      </c>
      <c r="B413" s="179">
        <f t="shared" si="224"/>
        <v>46154</v>
      </c>
      <c r="C413" s="8"/>
      <c r="D413" s="11"/>
      <c r="E413" s="12"/>
      <c r="F413" s="11"/>
      <c r="G413" s="74">
        <f t="shared" si="244"/>
        <v>537</v>
      </c>
      <c r="H413" s="75">
        <f t="shared" si="244"/>
        <v>5568</v>
      </c>
      <c r="I413" s="88">
        <f t="shared" si="230"/>
        <v>0</v>
      </c>
      <c r="J413" s="78">
        <f t="shared" si="231"/>
        <v>0</v>
      </c>
      <c r="K413" s="78">
        <f t="shared" si="232"/>
        <v>0</v>
      </c>
      <c r="L413" s="78">
        <f t="shared" si="233"/>
        <v>0</v>
      </c>
      <c r="M413" s="78">
        <f t="shared" ca="1" si="234"/>
        <v>0.26171428571428573</v>
      </c>
      <c r="N413" s="78">
        <f t="shared" ca="1" si="235"/>
        <v>0.10080836899667146</v>
      </c>
      <c r="O413" s="78">
        <f t="shared" si="236"/>
        <v>5.0000000000000001E-4</v>
      </c>
      <c r="P413" s="13"/>
      <c r="Q413" s="8"/>
      <c r="R413" s="13"/>
      <c r="S413" s="89">
        <f t="shared" si="214"/>
        <v>0</v>
      </c>
      <c r="T413" s="75">
        <f t="shared" si="215"/>
        <v>0</v>
      </c>
      <c r="U413" s="90">
        <f t="shared" si="216"/>
        <v>0</v>
      </c>
      <c r="V413" s="82">
        <f t="shared" si="217"/>
        <v>0</v>
      </c>
      <c r="W413" s="8"/>
      <c r="X413" s="8"/>
      <c r="Y413" s="12"/>
      <c r="Z413" s="12"/>
      <c r="AA413" s="12"/>
      <c r="AB413" s="12"/>
      <c r="AC413" s="91">
        <f t="shared" si="225"/>
        <v>0</v>
      </c>
      <c r="AD413" s="75">
        <f t="shared" si="226"/>
        <v>0</v>
      </c>
      <c r="AE413" s="88">
        <f t="shared" si="219"/>
        <v>0</v>
      </c>
      <c r="AF413" s="92">
        <f t="shared" si="220"/>
        <v>0</v>
      </c>
      <c r="AG413" s="93">
        <f t="shared" si="221"/>
        <v>0</v>
      </c>
      <c r="AH413" s="93">
        <f t="shared" si="222"/>
        <v>0</v>
      </c>
      <c r="AI413" s="78">
        <f t="shared" si="223"/>
        <v>0</v>
      </c>
      <c r="AJ413" s="92">
        <f t="shared" si="227"/>
        <v>0</v>
      </c>
      <c r="AK413" s="78">
        <f t="shared" si="228"/>
        <v>0</v>
      </c>
      <c r="AL413" s="11"/>
      <c r="AM413" s="14"/>
      <c r="AN413" s="11"/>
      <c r="AO413" s="15"/>
      <c r="AP413" s="11"/>
      <c r="AQ413" s="11"/>
      <c r="AR413" s="11"/>
      <c r="AS413" s="75" t="str">
        <f t="shared" si="237"/>
        <v/>
      </c>
      <c r="AT413" s="75" t="str">
        <f t="shared" ca="1" si="238"/>
        <v/>
      </c>
      <c r="AU413" s="75" t="str">
        <f t="shared" si="239"/>
        <v/>
      </c>
      <c r="AV413" s="75" t="str">
        <f t="shared" ca="1" si="240"/>
        <v/>
      </c>
      <c r="AW413" s="169"/>
      <c r="AX413" s="169"/>
      <c r="AY413" s="75" t="str">
        <f t="shared" si="241"/>
        <v/>
      </c>
      <c r="AZ413" s="169"/>
      <c r="BA413" s="169"/>
      <c r="BB413" s="75" t="str">
        <f t="shared" si="242"/>
        <v/>
      </c>
      <c r="BC413" s="11"/>
      <c r="BH413" s="52"/>
      <c r="BI413" s="52"/>
      <c r="BJ413" s="52"/>
      <c r="BK413" s="52"/>
      <c r="BL413" s="52"/>
      <c r="BM413" s="52"/>
      <c r="BQ413" s="27"/>
      <c r="BR413" s="27"/>
      <c r="BS413" s="27"/>
      <c r="BT413" s="27"/>
      <c r="BU413" s="27"/>
      <c r="BV413" s="27"/>
      <c r="BW413" s="54"/>
      <c r="BX413" s="26"/>
      <c r="BY413" s="54"/>
      <c r="BZ413" s="26"/>
      <c r="CA413" s="26"/>
      <c r="CB413" s="26"/>
    </row>
    <row r="414" spans="1:80" ht="17.45" customHeight="1">
      <c r="A414" s="86">
        <f t="shared" si="243"/>
        <v>58.5</v>
      </c>
      <c r="B414" s="179">
        <f t="shared" si="224"/>
        <v>46155</v>
      </c>
      <c r="C414" s="8"/>
      <c r="D414" s="11"/>
      <c r="E414" s="12"/>
      <c r="F414" s="11"/>
      <c r="G414" s="74">
        <f t="shared" si="244"/>
        <v>537</v>
      </c>
      <c r="H414" s="75">
        <f t="shared" si="244"/>
        <v>5568</v>
      </c>
      <c r="I414" s="88">
        <f t="shared" si="230"/>
        <v>0</v>
      </c>
      <c r="J414" s="78">
        <f t="shared" si="231"/>
        <v>0</v>
      </c>
      <c r="K414" s="78">
        <f t="shared" si="232"/>
        <v>0</v>
      </c>
      <c r="L414" s="78">
        <f t="shared" si="233"/>
        <v>0</v>
      </c>
      <c r="M414" s="78">
        <f t="shared" ca="1" si="234"/>
        <v>0.26171428571428573</v>
      </c>
      <c r="N414" s="78">
        <f t="shared" ca="1" si="235"/>
        <v>0.10080836899667146</v>
      </c>
      <c r="O414" s="78">
        <f t="shared" si="236"/>
        <v>5.0000000000000001E-4</v>
      </c>
      <c r="P414" s="13"/>
      <c r="Q414" s="8"/>
      <c r="R414" s="13"/>
      <c r="S414" s="89">
        <f t="shared" si="214"/>
        <v>0</v>
      </c>
      <c r="T414" s="75">
        <f t="shared" si="215"/>
        <v>0</v>
      </c>
      <c r="U414" s="90">
        <f t="shared" si="216"/>
        <v>0</v>
      </c>
      <c r="V414" s="82">
        <f t="shared" si="217"/>
        <v>0</v>
      </c>
      <c r="W414" s="8"/>
      <c r="X414" s="8"/>
      <c r="Y414" s="12"/>
      <c r="Z414" s="12"/>
      <c r="AA414" s="12"/>
      <c r="AB414" s="12"/>
      <c r="AC414" s="91">
        <f t="shared" si="225"/>
        <v>0</v>
      </c>
      <c r="AD414" s="75">
        <f t="shared" si="226"/>
        <v>0</v>
      </c>
      <c r="AE414" s="88">
        <f t="shared" si="219"/>
        <v>0</v>
      </c>
      <c r="AF414" s="92">
        <f t="shared" si="220"/>
        <v>0</v>
      </c>
      <c r="AG414" s="93">
        <f t="shared" si="221"/>
        <v>0</v>
      </c>
      <c r="AH414" s="93">
        <f t="shared" si="222"/>
        <v>0</v>
      </c>
      <c r="AI414" s="78">
        <f t="shared" si="223"/>
        <v>0</v>
      </c>
      <c r="AJ414" s="92">
        <f t="shared" si="227"/>
        <v>0</v>
      </c>
      <c r="AK414" s="78">
        <f t="shared" si="228"/>
        <v>0</v>
      </c>
      <c r="AL414" s="11"/>
      <c r="AM414" s="14"/>
      <c r="AN414" s="11"/>
      <c r="AO414" s="15"/>
      <c r="AP414" s="11"/>
      <c r="AQ414" s="11"/>
      <c r="AR414" s="11"/>
      <c r="AS414" s="75" t="str">
        <f t="shared" si="237"/>
        <v/>
      </c>
      <c r="AT414" s="75" t="str">
        <f t="shared" ca="1" si="238"/>
        <v/>
      </c>
      <c r="AU414" s="75" t="str">
        <f t="shared" si="239"/>
        <v/>
      </c>
      <c r="AV414" s="75" t="str">
        <f t="shared" ca="1" si="240"/>
        <v/>
      </c>
      <c r="AW414" s="169"/>
      <c r="AX414" s="169"/>
      <c r="AY414" s="75" t="str">
        <f t="shared" si="241"/>
        <v/>
      </c>
      <c r="AZ414" s="169"/>
      <c r="BA414" s="169"/>
      <c r="BB414" s="75" t="str">
        <f t="shared" si="242"/>
        <v/>
      </c>
      <c r="BC414" s="11"/>
      <c r="BH414" s="52"/>
      <c r="BI414" s="52"/>
      <c r="BJ414" s="52"/>
      <c r="BK414" s="52"/>
      <c r="BL414" s="52"/>
      <c r="BM414" s="52"/>
      <c r="BQ414" s="27"/>
      <c r="BR414" s="27"/>
      <c r="BS414" s="27"/>
      <c r="BT414" s="27"/>
      <c r="BU414" s="27"/>
      <c r="BV414" s="27"/>
      <c r="BW414" s="54"/>
      <c r="BX414" s="26"/>
      <c r="BY414" s="54"/>
      <c r="BZ414" s="26"/>
      <c r="CA414" s="26"/>
      <c r="CB414" s="26"/>
    </row>
    <row r="415" spans="1:80" ht="17.45" customHeight="1">
      <c r="A415" s="94">
        <f t="shared" si="243"/>
        <v>58.6</v>
      </c>
      <c r="B415" s="179">
        <f t="shared" si="224"/>
        <v>46156</v>
      </c>
      <c r="C415" s="8"/>
      <c r="D415" s="11"/>
      <c r="E415" s="12"/>
      <c r="F415" s="11"/>
      <c r="G415" s="74">
        <f t="shared" si="244"/>
        <v>537</v>
      </c>
      <c r="H415" s="75">
        <f t="shared" si="244"/>
        <v>5568</v>
      </c>
      <c r="I415" s="88">
        <f t="shared" si="230"/>
        <v>0</v>
      </c>
      <c r="J415" s="78">
        <f t="shared" si="231"/>
        <v>0</v>
      </c>
      <c r="K415" s="78">
        <f t="shared" si="232"/>
        <v>0</v>
      </c>
      <c r="L415" s="78">
        <f t="shared" si="233"/>
        <v>0</v>
      </c>
      <c r="M415" s="78">
        <f t="shared" ca="1" si="234"/>
        <v>0.26171428571428573</v>
      </c>
      <c r="N415" s="78">
        <f t="shared" ca="1" si="235"/>
        <v>0.10080836899667146</v>
      </c>
      <c r="O415" s="78">
        <f t="shared" si="236"/>
        <v>5.0000000000000001E-4</v>
      </c>
      <c r="P415" s="13"/>
      <c r="Q415" s="8"/>
      <c r="R415" s="13"/>
      <c r="S415" s="89">
        <f t="shared" si="214"/>
        <v>0</v>
      </c>
      <c r="T415" s="75">
        <f t="shared" si="215"/>
        <v>0</v>
      </c>
      <c r="U415" s="90">
        <f t="shared" si="216"/>
        <v>0</v>
      </c>
      <c r="V415" s="82">
        <f t="shared" si="217"/>
        <v>0</v>
      </c>
      <c r="W415" s="8"/>
      <c r="X415" s="8"/>
      <c r="Y415" s="12"/>
      <c r="Z415" s="12"/>
      <c r="AA415" s="12"/>
      <c r="AB415" s="12"/>
      <c r="AC415" s="91">
        <f t="shared" si="225"/>
        <v>0</v>
      </c>
      <c r="AD415" s="75">
        <f t="shared" si="226"/>
        <v>0</v>
      </c>
      <c r="AE415" s="88">
        <f t="shared" si="219"/>
        <v>0</v>
      </c>
      <c r="AF415" s="92">
        <f t="shared" si="220"/>
        <v>0</v>
      </c>
      <c r="AG415" s="93">
        <f t="shared" si="221"/>
        <v>0</v>
      </c>
      <c r="AH415" s="93">
        <f t="shared" si="222"/>
        <v>0</v>
      </c>
      <c r="AI415" s="78">
        <f t="shared" si="223"/>
        <v>0</v>
      </c>
      <c r="AJ415" s="92">
        <f t="shared" si="227"/>
        <v>0</v>
      </c>
      <c r="AK415" s="78">
        <f t="shared" si="228"/>
        <v>0</v>
      </c>
      <c r="AL415" s="11"/>
      <c r="AM415" s="14"/>
      <c r="AN415" s="11"/>
      <c r="AO415" s="15"/>
      <c r="AP415" s="11"/>
      <c r="AQ415" s="11"/>
      <c r="AR415" s="11"/>
      <c r="AS415" s="75" t="str">
        <f t="shared" si="237"/>
        <v/>
      </c>
      <c r="AT415" s="75" t="str">
        <f t="shared" ca="1" si="238"/>
        <v/>
      </c>
      <c r="AU415" s="75" t="str">
        <f t="shared" si="239"/>
        <v/>
      </c>
      <c r="AV415" s="75" t="str">
        <f t="shared" ca="1" si="240"/>
        <v/>
      </c>
      <c r="AW415" s="169"/>
      <c r="AX415" s="169"/>
      <c r="AY415" s="75" t="str">
        <f t="shared" si="241"/>
        <v/>
      </c>
      <c r="AZ415" s="169"/>
      <c r="BA415" s="169"/>
      <c r="BB415" s="75" t="str">
        <f t="shared" si="242"/>
        <v/>
      </c>
      <c r="BC415" s="11"/>
      <c r="BH415" s="52"/>
      <c r="BI415" s="52"/>
      <c r="BJ415" s="52"/>
      <c r="BK415" s="52"/>
      <c r="BL415" s="52"/>
      <c r="BM415" s="52"/>
      <c r="BQ415" s="27"/>
      <c r="BR415" s="27"/>
      <c r="BS415" s="27"/>
      <c r="BT415" s="27"/>
      <c r="BU415" s="27"/>
      <c r="BV415" s="27"/>
      <c r="BW415" s="54"/>
      <c r="BX415" s="26"/>
      <c r="BY415" s="54"/>
      <c r="BZ415" s="26"/>
      <c r="CA415" s="26"/>
      <c r="CB415" s="26"/>
    </row>
    <row r="416" spans="1:80" ht="17.45" customHeight="1" thickBot="1">
      <c r="A416" s="86">
        <f t="shared" si="243"/>
        <v>58.7</v>
      </c>
      <c r="B416" s="180">
        <f t="shared" si="224"/>
        <v>46157</v>
      </c>
      <c r="C416" s="16"/>
      <c r="D416" s="17"/>
      <c r="E416" s="18"/>
      <c r="F416" s="17"/>
      <c r="G416" s="96">
        <f t="shared" si="244"/>
        <v>537</v>
      </c>
      <c r="H416" s="97">
        <f t="shared" si="244"/>
        <v>5568</v>
      </c>
      <c r="I416" s="98">
        <f t="shared" si="230"/>
        <v>0</v>
      </c>
      <c r="J416" s="99">
        <f t="shared" si="231"/>
        <v>0</v>
      </c>
      <c r="K416" s="99">
        <f t="shared" si="232"/>
        <v>0</v>
      </c>
      <c r="L416" s="99">
        <f t="shared" si="233"/>
        <v>0</v>
      </c>
      <c r="M416" s="99">
        <f t="shared" ca="1" si="234"/>
        <v>0.26171428571428573</v>
      </c>
      <c r="N416" s="99">
        <f t="shared" ca="1" si="235"/>
        <v>0.10080836899667146</v>
      </c>
      <c r="O416" s="99">
        <f t="shared" si="236"/>
        <v>5.0000000000000001E-4</v>
      </c>
      <c r="P416" s="19"/>
      <c r="Q416" s="16"/>
      <c r="R416" s="19"/>
      <c r="S416" s="89">
        <f t="shared" si="214"/>
        <v>0</v>
      </c>
      <c r="T416" s="75">
        <f t="shared" si="215"/>
        <v>0</v>
      </c>
      <c r="U416" s="100">
        <f t="shared" si="216"/>
        <v>0</v>
      </c>
      <c r="V416" s="101">
        <f t="shared" si="217"/>
        <v>0</v>
      </c>
      <c r="W416" s="16"/>
      <c r="X416" s="8"/>
      <c r="Y416" s="12"/>
      <c r="Z416" s="12"/>
      <c r="AA416" s="12"/>
      <c r="AB416" s="12"/>
      <c r="AC416" s="102">
        <f t="shared" si="225"/>
        <v>0</v>
      </c>
      <c r="AD416" s="97">
        <f t="shared" si="226"/>
        <v>0</v>
      </c>
      <c r="AE416" s="98">
        <f t="shared" si="219"/>
        <v>0</v>
      </c>
      <c r="AF416" s="103">
        <f t="shared" si="220"/>
        <v>0</v>
      </c>
      <c r="AG416" s="104">
        <f t="shared" si="221"/>
        <v>0</v>
      </c>
      <c r="AH416" s="104">
        <f t="shared" si="222"/>
        <v>0</v>
      </c>
      <c r="AI416" s="99">
        <f t="shared" si="223"/>
        <v>0</v>
      </c>
      <c r="AJ416" s="103">
        <f t="shared" si="227"/>
        <v>0</v>
      </c>
      <c r="AK416" s="99">
        <f t="shared" si="228"/>
        <v>0</v>
      </c>
      <c r="AL416" s="17"/>
      <c r="AM416" s="20"/>
      <c r="AN416" s="17"/>
      <c r="AO416" s="21"/>
      <c r="AP416" s="17"/>
      <c r="AQ416" s="17"/>
      <c r="AR416" s="17"/>
      <c r="AS416" s="97" t="str">
        <f t="shared" si="237"/>
        <v/>
      </c>
      <c r="AT416" s="97" t="str">
        <f t="shared" ca="1" si="238"/>
        <v/>
      </c>
      <c r="AU416" s="97" t="str">
        <f t="shared" si="239"/>
        <v/>
      </c>
      <c r="AV416" s="97" t="str">
        <f t="shared" ca="1" si="240"/>
        <v/>
      </c>
      <c r="AW416" s="167"/>
      <c r="AX416" s="167"/>
      <c r="AY416" s="97" t="str">
        <f t="shared" si="241"/>
        <v/>
      </c>
      <c r="AZ416" s="167"/>
      <c r="BA416" s="167"/>
      <c r="BB416" s="97" t="str">
        <f t="shared" si="242"/>
        <v/>
      </c>
      <c r="BC416" s="17"/>
      <c r="BH416" s="52"/>
      <c r="BI416" s="52"/>
      <c r="BJ416" s="52"/>
      <c r="BK416" s="52"/>
      <c r="BL416" s="52"/>
      <c r="BM416" s="52"/>
      <c r="BQ416" s="27"/>
      <c r="BR416" s="27"/>
      <c r="BS416" s="27"/>
      <c r="BT416" s="27"/>
      <c r="BU416" s="27"/>
      <c r="BV416" s="27"/>
      <c r="BW416" s="54"/>
      <c r="BX416" s="26"/>
      <c r="BY416" s="54"/>
      <c r="BZ416" s="26"/>
      <c r="CA416" s="26"/>
      <c r="CB416" s="26"/>
    </row>
    <row r="417" spans="1:80" ht="17.45" customHeight="1" thickTop="1">
      <c r="A417" s="71">
        <f>A410+1</f>
        <v>59.1</v>
      </c>
      <c r="B417" s="178">
        <f>B416+1</f>
        <v>46158</v>
      </c>
      <c r="C417" s="4"/>
      <c r="D417" s="5"/>
      <c r="E417" s="6"/>
      <c r="F417" s="5"/>
      <c r="G417" s="74">
        <f t="shared" si="244"/>
        <v>537</v>
      </c>
      <c r="H417" s="75">
        <f t="shared" si="244"/>
        <v>5568</v>
      </c>
      <c r="I417" s="76">
        <f t="shared" si="230"/>
        <v>0</v>
      </c>
      <c r="J417" s="77">
        <f t="shared" si="231"/>
        <v>0</v>
      </c>
      <c r="K417" s="77">
        <f t="shared" si="232"/>
        <v>0</v>
      </c>
      <c r="L417" s="77">
        <f t="shared" si="233"/>
        <v>0</v>
      </c>
      <c r="M417" s="78">
        <f t="shared" ca="1" si="234"/>
        <v>0.26171428571428573</v>
      </c>
      <c r="N417" s="78">
        <f t="shared" ca="1" si="235"/>
        <v>0.10080836899667146</v>
      </c>
      <c r="O417" s="78">
        <f t="shared" si="236"/>
        <v>5.0000000000000001E-4</v>
      </c>
      <c r="P417" s="13"/>
      <c r="Q417" s="8"/>
      <c r="R417" s="13"/>
      <c r="S417" s="79">
        <f t="shared" si="214"/>
        <v>0</v>
      </c>
      <c r="T417" s="80">
        <f t="shared" si="215"/>
        <v>0</v>
      </c>
      <c r="U417" s="90">
        <f t="shared" si="216"/>
        <v>0</v>
      </c>
      <c r="V417" s="82">
        <f t="shared" si="217"/>
        <v>0</v>
      </c>
      <c r="W417" s="4"/>
      <c r="X417" s="4"/>
      <c r="Y417" s="6"/>
      <c r="Z417" s="6"/>
      <c r="AA417" s="6"/>
      <c r="AB417" s="6"/>
      <c r="AC417" s="83">
        <f t="shared" si="225"/>
        <v>0</v>
      </c>
      <c r="AD417" s="80">
        <f t="shared" si="226"/>
        <v>0</v>
      </c>
      <c r="AE417" s="76">
        <f t="shared" si="219"/>
        <v>0</v>
      </c>
      <c r="AF417" s="84">
        <f t="shared" si="220"/>
        <v>0</v>
      </c>
      <c r="AG417" s="85">
        <f t="shared" si="221"/>
        <v>0</v>
      </c>
      <c r="AH417" s="85">
        <f t="shared" si="222"/>
        <v>0</v>
      </c>
      <c r="AI417" s="77">
        <f t="shared" si="223"/>
        <v>0</v>
      </c>
      <c r="AJ417" s="84">
        <f t="shared" si="227"/>
        <v>0</v>
      </c>
      <c r="AK417" s="77">
        <f t="shared" si="228"/>
        <v>0</v>
      </c>
      <c r="AL417" s="5"/>
      <c r="AM417" s="9"/>
      <c r="AN417" s="5"/>
      <c r="AO417" s="10"/>
      <c r="AP417" s="5"/>
      <c r="AQ417" s="5"/>
      <c r="AR417" s="5"/>
      <c r="AS417" s="80" t="str">
        <f t="shared" si="237"/>
        <v/>
      </c>
      <c r="AT417" s="80" t="str">
        <f t="shared" ca="1" si="238"/>
        <v/>
      </c>
      <c r="AU417" s="80" t="str">
        <f t="shared" si="239"/>
        <v/>
      </c>
      <c r="AV417" s="80" t="str">
        <f t="shared" ca="1" si="240"/>
        <v/>
      </c>
      <c r="AW417" s="165"/>
      <c r="AX417" s="165"/>
      <c r="AY417" s="80" t="str">
        <f t="shared" si="241"/>
        <v/>
      </c>
      <c r="AZ417" s="165"/>
      <c r="BA417" s="165"/>
      <c r="BB417" s="80" t="str">
        <f t="shared" si="242"/>
        <v/>
      </c>
      <c r="BC417" s="5"/>
      <c r="BH417" s="52"/>
      <c r="BI417" s="52"/>
      <c r="BJ417" s="52"/>
      <c r="BK417" s="52"/>
      <c r="BL417" s="52"/>
      <c r="BM417" s="52"/>
      <c r="BQ417" s="27"/>
      <c r="BR417" s="27"/>
      <c r="BS417" s="27"/>
      <c r="BT417" s="27"/>
      <c r="BU417" s="27"/>
      <c r="BV417" s="27"/>
      <c r="BW417" s="54"/>
      <c r="BX417" s="26"/>
      <c r="BY417" s="54"/>
      <c r="BZ417" s="26"/>
      <c r="CA417" s="26"/>
      <c r="CB417" s="26"/>
    </row>
    <row r="418" spans="1:80" ht="17.45" customHeight="1">
      <c r="A418" s="86">
        <f t="shared" si="243"/>
        <v>59.2</v>
      </c>
      <c r="B418" s="179">
        <f t="shared" si="224"/>
        <v>46159</v>
      </c>
      <c r="C418" s="8"/>
      <c r="D418" s="11"/>
      <c r="E418" s="12"/>
      <c r="F418" s="11"/>
      <c r="G418" s="74">
        <f t="shared" si="244"/>
        <v>537</v>
      </c>
      <c r="H418" s="75">
        <f t="shared" si="244"/>
        <v>5568</v>
      </c>
      <c r="I418" s="88">
        <f t="shared" si="230"/>
        <v>0</v>
      </c>
      <c r="J418" s="78">
        <f t="shared" si="231"/>
        <v>0</v>
      </c>
      <c r="K418" s="78">
        <f t="shared" si="232"/>
        <v>0</v>
      </c>
      <c r="L418" s="78">
        <f t="shared" si="233"/>
        <v>0</v>
      </c>
      <c r="M418" s="78">
        <f t="shared" ca="1" si="234"/>
        <v>0.26171428571428573</v>
      </c>
      <c r="N418" s="78">
        <f t="shared" ca="1" si="235"/>
        <v>0.10080836899667146</v>
      </c>
      <c r="O418" s="78">
        <f t="shared" si="236"/>
        <v>5.0000000000000001E-4</v>
      </c>
      <c r="P418" s="13"/>
      <c r="Q418" s="8"/>
      <c r="R418" s="13"/>
      <c r="S418" s="89">
        <f t="shared" si="214"/>
        <v>0</v>
      </c>
      <c r="T418" s="75">
        <f t="shared" si="215"/>
        <v>0</v>
      </c>
      <c r="U418" s="90">
        <f t="shared" si="216"/>
        <v>0</v>
      </c>
      <c r="V418" s="82">
        <f t="shared" si="217"/>
        <v>0</v>
      </c>
      <c r="W418" s="8"/>
      <c r="X418" s="8"/>
      <c r="Y418" s="12"/>
      <c r="Z418" s="12"/>
      <c r="AA418" s="12"/>
      <c r="AB418" s="12"/>
      <c r="AC418" s="91">
        <f t="shared" si="225"/>
        <v>0</v>
      </c>
      <c r="AD418" s="75">
        <f t="shared" si="226"/>
        <v>0</v>
      </c>
      <c r="AE418" s="88">
        <f t="shared" si="219"/>
        <v>0</v>
      </c>
      <c r="AF418" s="92">
        <f t="shared" si="220"/>
        <v>0</v>
      </c>
      <c r="AG418" s="93">
        <f t="shared" si="221"/>
        <v>0</v>
      </c>
      <c r="AH418" s="93">
        <f t="shared" si="222"/>
        <v>0</v>
      </c>
      <c r="AI418" s="78">
        <f t="shared" si="223"/>
        <v>0</v>
      </c>
      <c r="AJ418" s="92">
        <f t="shared" si="227"/>
        <v>0</v>
      </c>
      <c r="AK418" s="78">
        <f t="shared" si="228"/>
        <v>0</v>
      </c>
      <c r="AL418" s="11"/>
      <c r="AM418" s="14"/>
      <c r="AN418" s="11"/>
      <c r="AO418" s="15"/>
      <c r="AP418" s="11"/>
      <c r="AQ418" s="11"/>
      <c r="AR418" s="11"/>
      <c r="AS418" s="75" t="str">
        <f t="shared" si="237"/>
        <v/>
      </c>
      <c r="AT418" s="75" t="str">
        <f t="shared" ca="1" si="238"/>
        <v/>
      </c>
      <c r="AU418" s="75" t="str">
        <f t="shared" si="239"/>
        <v/>
      </c>
      <c r="AV418" s="75" t="str">
        <f t="shared" ca="1" si="240"/>
        <v/>
      </c>
      <c r="AW418" s="169"/>
      <c r="AX418" s="169"/>
      <c r="AY418" s="75" t="str">
        <f t="shared" si="241"/>
        <v/>
      </c>
      <c r="AZ418" s="169"/>
      <c r="BA418" s="169"/>
      <c r="BB418" s="75" t="str">
        <f t="shared" si="242"/>
        <v/>
      </c>
      <c r="BC418" s="11"/>
      <c r="BH418" s="52"/>
      <c r="BI418" s="52"/>
      <c r="BJ418" s="52"/>
      <c r="BK418" s="52"/>
      <c r="BL418" s="52"/>
      <c r="BM418" s="52"/>
      <c r="BQ418" s="27"/>
      <c r="BR418" s="27"/>
      <c r="BS418" s="27"/>
      <c r="BT418" s="27"/>
      <c r="BU418" s="27"/>
      <c r="BV418" s="27"/>
      <c r="BW418" s="54"/>
      <c r="BX418" s="26"/>
      <c r="BY418" s="54"/>
      <c r="BZ418" s="26"/>
      <c r="CA418" s="26"/>
      <c r="CB418" s="26"/>
    </row>
    <row r="419" spans="1:80" ht="17.45" customHeight="1">
      <c r="A419" s="94">
        <f t="shared" si="243"/>
        <v>59.3</v>
      </c>
      <c r="B419" s="179">
        <f t="shared" si="224"/>
        <v>46160</v>
      </c>
      <c r="C419" s="8"/>
      <c r="D419" s="11"/>
      <c r="E419" s="12"/>
      <c r="F419" s="11"/>
      <c r="G419" s="74">
        <f t="shared" si="244"/>
        <v>537</v>
      </c>
      <c r="H419" s="75">
        <f t="shared" si="244"/>
        <v>5568</v>
      </c>
      <c r="I419" s="88">
        <f t="shared" si="230"/>
        <v>0</v>
      </c>
      <c r="J419" s="78">
        <f t="shared" si="231"/>
        <v>0</v>
      </c>
      <c r="K419" s="78">
        <f t="shared" si="232"/>
        <v>0</v>
      </c>
      <c r="L419" s="78">
        <f t="shared" si="233"/>
        <v>0</v>
      </c>
      <c r="M419" s="78">
        <f t="shared" ca="1" si="234"/>
        <v>0.26171428571428573</v>
      </c>
      <c r="N419" s="78">
        <f t="shared" ca="1" si="235"/>
        <v>0.10080836899667146</v>
      </c>
      <c r="O419" s="78">
        <f t="shared" si="236"/>
        <v>5.0000000000000001E-4</v>
      </c>
      <c r="P419" s="13"/>
      <c r="Q419" s="8"/>
      <c r="R419" s="13"/>
      <c r="S419" s="89">
        <f t="shared" si="214"/>
        <v>0</v>
      </c>
      <c r="T419" s="75">
        <f t="shared" si="215"/>
        <v>0</v>
      </c>
      <c r="U419" s="90">
        <f t="shared" si="216"/>
        <v>0</v>
      </c>
      <c r="V419" s="82">
        <f t="shared" si="217"/>
        <v>0</v>
      </c>
      <c r="W419" s="8"/>
      <c r="X419" s="8"/>
      <c r="Y419" s="12"/>
      <c r="Z419" s="12"/>
      <c r="AA419" s="12"/>
      <c r="AB419" s="12"/>
      <c r="AC419" s="91">
        <f t="shared" si="225"/>
        <v>0</v>
      </c>
      <c r="AD419" s="75">
        <f t="shared" si="226"/>
        <v>0</v>
      </c>
      <c r="AE419" s="88">
        <f t="shared" si="219"/>
        <v>0</v>
      </c>
      <c r="AF419" s="92">
        <f t="shared" si="220"/>
        <v>0</v>
      </c>
      <c r="AG419" s="93">
        <f t="shared" si="221"/>
        <v>0</v>
      </c>
      <c r="AH419" s="93">
        <f t="shared" si="222"/>
        <v>0</v>
      </c>
      <c r="AI419" s="78">
        <f t="shared" si="223"/>
        <v>0</v>
      </c>
      <c r="AJ419" s="92">
        <f t="shared" si="227"/>
        <v>0</v>
      </c>
      <c r="AK419" s="78">
        <f t="shared" si="228"/>
        <v>0</v>
      </c>
      <c r="AL419" s="11"/>
      <c r="AM419" s="14"/>
      <c r="AN419" s="11"/>
      <c r="AO419" s="15"/>
      <c r="AP419" s="11"/>
      <c r="AQ419" s="11"/>
      <c r="AR419" s="11"/>
      <c r="AS419" s="75" t="str">
        <f t="shared" si="237"/>
        <v/>
      </c>
      <c r="AT419" s="75" t="str">
        <f t="shared" ca="1" si="238"/>
        <v/>
      </c>
      <c r="AU419" s="75" t="str">
        <f t="shared" si="239"/>
        <v/>
      </c>
      <c r="AV419" s="75" t="str">
        <f t="shared" ca="1" si="240"/>
        <v/>
      </c>
      <c r="AW419" s="169"/>
      <c r="AX419" s="169"/>
      <c r="AY419" s="75" t="str">
        <f t="shared" si="241"/>
        <v/>
      </c>
      <c r="AZ419" s="169"/>
      <c r="BA419" s="169"/>
      <c r="BB419" s="75" t="str">
        <f t="shared" si="242"/>
        <v/>
      </c>
      <c r="BC419" s="11"/>
      <c r="BH419" s="52"/>
      <c r="BI419" s="52"/>
      <c r="BJ419" s="52"/>
      <c r="BK419" s="52"/>
      <c r="BL419" s="52"/>
      <c r="BM419" s="52"/>
      <c r="BQ419" s="27"/>
      <c r="BR419" s="27"/>
      <c r="BS419" s="27"/>
      <c r="BT419" s="27"/>
      <c r="BU419" s="27"/>
      <c r="BV419" s="27"/>
      <c r="BW419" s="54"/>
      <c r="BX419" s="26"/>
      <c r="BY419" s="54"/>
      <c r="BZ419" s="26"/>
      <c r="CA419" s="26"/>
      <c r="CB419" s="26"/>
    </row>
    <row r="420" spans="1:80" ht="17.45" customHeight="1">
      <c r="A420" s="86">
        <f t="shared" si="243"/>
        <v>59.4</v>
      </c>
      <c r="B420" s="179">
        <f t="shared" si="224"/>
        <v>46161</v>
      </c>
      <c r="C420" s="8"/>
      <c r="D420" s="11"/>
      <c r="E420" s="12"/>
      <c r="F420" s="11"/>
      <c r="G420" s="74">
        <f t="shared" si="244"/>
        <v>537</v>
      </c>
      <c r="H420" s="75">
        <f t="shared" si="244"/>
        <v>5568</v>
      </c>
      <c r="I420" s="88">
        <f t="shared" si="230"/>
        <v>0</v>
      </c>
      <c r="J420" s="78">
        <f t="shared" si="231"/>
        <v>0</v>
      </c>
      <c r="K420" s="78">
        <f t="shared" si="232"/>
        <v>0</v>
      </c>
      <c r="L420" s="78">
        <f t="shared" si="233"/>
        <v>0</v>
      </c>
      <c r="M420" s="78">
        <f t="shared" ca="1" si="234"/>
        <v>0.26171428571428573</v>
      </c>
      <c r="N420" s="78">
        <f t="shared" ca="1" si="235"/>
        <v>0.10080836899667146</v>
      </c>
      <c r="O420" s="78">
        <f t="shared" si="236"/>
        <v>5.0000000000000001E-4</v>
      </c>
      <c r="P420" s="13"/>
      <c r="Q420" s="8"/>
      <c r="R420" s="13"/>
      <c r="S420" s="89">
        <f t="shared" si="214"/>
        <v>0</v>
      </c>
      <c r="T420" s="75">
        <f t="shared" si="215"/>
        <v>0</v>
      </c>
      <c r="U420" s="90">
        <f t="shared" si="216"/>
        <v>0</v>
      </c>
      <c r="V420" s="82">
        <f t="shared" si="217"/>
        <v>0</v>
      </c>
      <c r="W420" s="8"/>
      <c r="X420" s="8"/>
      <c r="Y420" s="12"/>
      <c r="Z420" s="12"/>
      <c r="AA420" s="12"/>
      <c r="AB420" s="12"/>
      <c r="AC420" s="91">
        <f t="shared" si="225"/>
        <v>0</v>
      </c>
      <c r="AD420" s="75">
        <f t="shared" si="226"/>
        <v>0</v>
      </c>
      <c r="AE420" s="88">
        <f t="shared" si="219"/>
        <v>0</v>
      </c>
      <c r="AF420" s="92">
        <f t="shared" si="220"/>
        <v>0</v>
      </c>
      <c r="AG420" s="93">
        <f t="shared" si="221"/>
        <v>0</v>
      </c>
      <c r="AH420" s="93">
        <f t="shared" si="222"/>
        <v>0</v>
      </c>
      <c r="AI420" s="78">
        <f t="shared" si="223"/>
        <v>0</v>
      </c>
      <c r="AJ420" s="92">
        <f t="shared" si="227"/>
        <v>0</v>
      </c>
      <c r="AK420" s="78">
        <f t="shared" si="228"/>
        <v>0</v>
      </c>
      <c r="AL420" s="11"/>
      <c r="AM420" s="14"/>
      <c r="AN420" s="11"/>
      <c r="AO420" s="15"/>
      <c r="AP420" s="11"/>
      <c r="AQ420" s="11"/>
      <c r="AR420" s="11"/>
      <c r="AS420" s="75" t="str">
        <f t="shared" si="237"/>
        <v/>
      </c>
      <c r="AT420" s="75" t="str">
        <f t="shared" ca="1" si="238"/>
        <v/>
      </c>
      <c r="AU420" s="75" t="str">
        <f t="shared" si="239"/>
        <v/>
      </c>
      <c r="AV420" s="75" t="str">
        <f t="shared" ca="1" si="240"/>
        <v/>
      </c>
      <c r="AW420" s="169"/>
      <c r="AX420" s="169"/>
      <c r="AY420" s="75" t="str">
        <f t="shared" si="241"/>
        <v/>
      </c>
      <c r="AZ420" s="169"/>
      <c r="BA420" s="169"/>
      <c r="BB420" s="75" t="str">
        <f t="shared" si="242"/>
        <v/>
      </c>
      <c r="BC420" s="11"/>
      <c r="BH420" s="52"/>
      <c r="BI420" s="52"/>
      <c r="BJ420" s="52"/>
      <c r="BK420" s="52"/>
      <c r="BL420" s="52"/>
      <c r="BM420" s="52"/>
      <c r="BQ420" s="27"/>
      <c r="BR420" s="27"/>
      <c r="BS420" s="27"/>
      <c r="BT420" s="27"/>
      <c r="BU420" s="27"/>
      <c r="BV420" s="27"/>
      <c r="BW420" s="54"/>
      <c r="BX420" s="26"/>
      <c r="BY420" s="54"/>
      <c r="BZ420" s="26"/>
      <c r="CA420" s="26"/>
      <c r="CB420" s="26"/>
    </row>
    <row r="421" spans="1:80" ht="17.45" customHeight="1">
      <c r="A421" s="94">
        <f t="shared" si="243"/>
        <v>59.5</v>
      </c>
      <c r="B421" s="179">
        <f t="shared" si="224"/>
        <v>46162</v>
      </c>
      <c r="C421" s="8"/>
      <c r="D421" s="11"/>
      <c r="E421" s="12"/>
      <c r="F421" s="11"/>
      <c r="G421" s="74">
        <f t="shared" si="244"/>
        <v>537</v>
      </c>
      <c r="H421" s="75">
        <f t="shared" si="244"/>
        <v>5568</v>
      </c>
      <c r="I421" s="88">
        <f t="shared" si="230"/>
        <v>0</v>
      </c>
      <c r="J421" s="78">
        <f t="shared" si="231"/>
        <v>0</v>
      </c>
      <c r="K421" s="78">
        <f t="shared" si="232"/>
        <v>0</v>
      </c>
      <c r="L421" s="78">
        <f t="shared" si="233"/>
        <v>0</v>
      </c>
      <c r="M421" s="78">
        <f t="shared" ca="1" si="234"/>
        <v>0.26171428571428573</v>
      </c>
      <c r="N421" s="78">
        <f t="shared" ca="1" si="235"/>
        <v>0.10080836899667146</v>
      </c>
      <c r="O421" s="78">
        <f t="shared" si="236"/>
        <v>5.0000000000000001E-4</v>
      </c>
      <c r="P421" s="13"/>
      <c r="Q421" s="8"/>
      <c r="R421" s="13"/>
      <c r="S421" s="89">
        <f t="shared" si="214"/>
        <v>0</v>
      </c>
      <c r="T421" s="75">
        <f t="shared" si="215"/>
        <v>0</v>
      </c>
      <c r="U421" s="90">
        <f t="shared" si="216"/>
        <v>0</v>
      </c>
      <c r="V421" s="82">
        <f t="shared" si="217"/>
        <v>0</v>
      </c>
      <c r="W421" s="8"/>
      <c r="X421" s="8"/>
      <c r="Y421" s="12"/>
      <c r="Z421" s="12"/>
      <c r="AA421" s="12"/>
      <c r="AB421" s="12"/>
      <c r="AC421" s="91">
        <f t="shared" si="225"/>
        <v>0</v>
      </c>
      <c r="AD421" s="75">
        <f t="shared" si="226"/>
        <v>0</v>
      </c>
      <c r="AE421" s="88">
        <f t="shared" si="219"/>
        <v>0</v>
      </c>
      <c r="AF421" s="92">
        <f t="shared" si="220"/>
        <v>0</v>
      </c>
      <c r="AG421" s="93">
        <f t="shared" si="221"/>
        <v>0</v>
      </c>
      <c r="AH421" s="93">
        <f t="shared" si="222"/>
        <v>0</v>
      </c>
      <c r="AI421" s="78">
        <f t="shared" si="223"/>
        <v>0</v>
      </c>
      <c r="AJ421" s="92">
        <f t="shared" si="227"/>
        <v>0</v>
      </c>
      <c r="AK421" s="78">
        <f t="shared" si="228"/>
        <v>0</v>
      </c>
      <c r="AL421" s="11"/>
      <c r="AM421" s="14"/>
      <c r="AN421" s="11"/>
      <c r="AO421" s="15"/>
      <c r="AP421" s="11"/>
      <c r="AQ421" s="11"/>
      <c r="AR421" s="11"/>
      <c r="AS421" s="75" t="str">
        <f t="shared" si="237"/>
        <v/>
      </c>
      <c r="AT421" s="75" t="str">
        <f t="shared" ca="1" si="238"/>
        <v/>
      </c>
      <c r="AU421" s="75" t="str">
        <f t="shared" si="239"/>
        <v/>
      </c>
      <c r="AV421" s="75" t="str">
        <f t="shared" ca="1" si="240"/>
        <v/>
      </c>
      <c r="AW421" s="169"/>
      <c r="AX421" s="169"/>
      <c r="AY421" s="75" t="str">
        <f t="shared" si="241"/>
        <v/>
      </c>
      <c r="AZ421" s="169"/>
      <c r="BA421" s="169"/>
      <c r="BB421" s="75" t="str">
        <f t="shared" si="242"/>
        <v/>
      </c>
      <c r="BC421" s="11"/>
      <c r="BH421" s="52"/>
      <c r="BI421" s="52"/>
      <c r="BJ421" s="52"/>
      <c r="BK421" s="52"/>
      <c r="BL421" s="52"/>
      <c r="BM421" s="52"/>
      <c r="BQ421" s="27"/>
      <c r="BR421" s="27"/>
      <c r="BS421" s="27"/>
      <c r="BT421" s="27"/>
      <c r="BU421" s="27"/>
      <c r="BV421" s="27"/>
      <c r="BW421" s="54"/>
      <c r="BX421" s="26"/>
      <c r="BY421" s="54"/>
      <c r="BZ421" s="26"/>
      <c r="CA421" s="26"/>
      <c r="CB421" s="26"/>
    </row>
    <row r="422" spans="1:80" ht="17.45" customHeight="1">
      <c r="A422" s="86">
        <f t="shared" si="243"/>
        <v>59.6</v>
      </c>
      <c r="B422" s="179">
        <f t="shared" si="224"/>
        <v>46163</v>
      </c>
      <c r="C422" s="8"/>
      <c r="D422" s="11"/>
      <c r="E422" s="12"/>
      <c r="F422" s="11"/>
      <c r="G422" s="74">
        <f t="shared" si="244"/>
        <v>537</v>
      </c>
      <c r="H422" s="75">
        <f t="shared" si="244"/>
        <v>5568</v>
      </c>
      <c r="I422" s="88">
        <f t="shared" si="230"/>
        <v>0</v>
      </c>
      <c r="J422" s="78">
        <f t="shared" si="231"/>
        <v>0</v>
      </c>
      <c r="K422" s="78">
        <f t="shared" si="232"/>
        <v>0</v>
      </c>
      <c r="L422" s="78">
        <f t="shared" si="233"/>
        <v>0</v>
      </c>
      <c r="M422" s="78">
        <f t="shared" ca="1" si="234"/>
        <v>0.26171428571428573</v>
      </c>
      <c r="N422" s="78">
        <f t="shared" ca="1" si="235"/>
        <v>0.10080836899667146</v>
      </c>
      <c r="O422" s="78">
        <f t="shared" si="236"/>
        <v>5.0000000000000001E-4</v>
      </c>
      <c r="P422" s="13"/>
      <c r="Q422" s="8"/>
      <c r="R422" s="13"/>
      <c r="S422" s="89">
        <f t="shared" si="214"/>
        <v>0</v>
      </c>
      <c r="T422" s="75">
        <f t="shared" si="215"/>
        <v>0</v>
      </c>
      <c r="U422" s="90">
        <f t="shared" si="216"/>
        <v>0</v>
      </c>
      <c r="V422" s="82">
        <f t="shared" si="217"/>
        <v>0</v>
      </c>
      <c r="W422" s="8"/>
      <c r="X422" s="8"/>
      <c r="Y422" s="12"/>
      <c r="Z422" s="12"/>
      <c r="AA422" s="12"/>
      <c r="AB422" s="12"/>
      <c r="AC422" s="91">
        <f t="shared" si="225"/>
        <v>0</v>
      </c>
      <c r="AD422" s="75">
        <f t="shared" si="226"/>
        <v>0</v>
      </c>
      <c r="AE422" s="88">
        <f t="shared" si="219"/>
        <v>0</v>
      </c>
      <c r="AF422" s="92">
        <f t="shared" si="220"/>
        <v>0</v>
      </c>
      <c r="AG422" s="93">
        <f t="shared" si="221"/>
        <v>0</v>
      </c>
      <c r="AH422" s="93">
        <f t="shared" si="222"/>
        <v>0</v>
      </c>
      <c r="AI422" s="78">
        <f t="shared" si="223"/>
        <v>0</v>
      </c>
      <c r="AJ422" s="92">
        <f t="shared" si="227"/>
        <v>0</v>
      </c>
      <c r="AK422" s="78">
        <f t="shared" si="228"/>
        <v>0</v>
      </c>
      <c r="AL422" s="11"/>
      <c r="AM422" s="14"/>
      <c r="AN422" s="11"/>
      <c r="AO422" s="15"/>
      <c r="AP422" s="11"/>
      <c r="AQ422" s="11"/>
      <c r="AR422" s="11"/>
      <c r="AS422" s="75" t="str">
        <f t="shared" si="237"/>
        <v/>
      </c>
      <c r="AT422" s="75" t="str">
        <f t="shared" ca="1" si="238"/>
        <v/>
      </c>
      <c r="AU422" s="75" t="str">
        <f t="shared" si="239"/>
        <v/>
      </c>
      <c r="AV422" s="75" t="str">
        <f t="shared" ca="1" si="240"/>
        <v/>
      </c>
      <c r="AW422" s="169"/>
      <c r="AX422" s="169"/>
      <c r="AY422" s="75" t="str">
        <f t="shared" si="241"/>
        <v/>
      </c>
      <c r="AZ422" s="169"/>
      <c r="BA422" s="169"/>
      <c r="BB422" s="75" t="str">
        <f t="shared" si="242"/>
        <v/>
      </c>
      <c r="BC422" s="11"/>
      <c r="BH422" s="52"/>
      <c r="BI422" s="52"/>
      <c r="BJ422" s="52"/>
      <c r="BK422" s="52"/>
      <c r="BL422" s="52"/>
      <c r="BM422" s="52"/>
      <c r="BQ422" s="27"/>
      <c r="BR422" s="27"/>
      <c r="BS422" s="27"/>
      <c r="BT422" s="27"/>
      <c r="BU422" s="27"/>
      <c r="BV422" s="27"/>
      <c r="BW422" s="54"/>
      <c r="BX422" s="26"/>
      <c r="BY422" s="54"/>
      <c r="BZ422" s="26"/>
      <c r="CA422" s="26"/>
      <c r="CB422" s="26"/>
    </row>
    <row r="423" spans="1:80" ht="17.45" customHeight="1" thickBot="1">
      <c r="A423" s="94">
        <f t="shared" si="243"/>
        <v>59.7</v>
      </c>
      <c r="B423" s="180">
        <f t="shared" si="224"/>
        <v>46164</v>
      </c>
      <c r="C423" s="16"/>
      <c r="D423" s="17"/>
      <c r="E423" s="18"/>
      <c r="F423" s="17"/>
      <c r="G423" s="96">
        <f t="shared" si="244"/>
        <v>537</v>
      </c>
      <c r="H423" s="97">
        <f t="shared" si="244"/>
        <v>5568</v>
      </c>
      <c r="I423" s="98">
        <f t="shared" si="230"/>
        <v>0</v>
      </c>
      <c r="J423" s="99">
        <f t="shared" si="231"/>
        <v>0</v>
      </c>
      <c r="K423" s="99">
        <f t="shared" si="232"/>
        <v>0</v>
      </c>
      <c r="L423" s="99">
        <f t="shared" si="233"/>
        <v>0</v>
      </c>
      <c r="M423" s="99">
        <f t="shared" ca="1" si="234"/>
        <v>0.26171428571428573</v>
      </c>
      <c r="N423" s="99">
        <f t="shared" ca="1" si="235"/>
        <v>0.10080836899667146</v>
      </c>
      <c r="O423" s="99">
        <f t="shared" si="236"/>
        <v>5.0000000000000001E-4</v>
      </c>
      <c r="P423" s="19"/>
      <c r="Q423" s="16"/>
      <c r="R423" s="19"/>
      <c r="S423" s="89">
        <f t="shared" si="214"/>
        <v>0</v>
      </c>
      <c r="T423" s="75">
        <f t="shared" si="215"/>
        <v>0</v>
      </c>
      <c r="U423" s="100">
        <f t="shared" si="216"/>
        <v>0</v>
      </c>
      <c r="V423" s="101">
        <f t="shared" si="217"/>
        <v>0</v>
      </c>
      <c r="W423" s="16"/>
      <c r="X423" s="8"/>
      <c r="Y423" s="12"/>
      <c r="Z423" s="12"/>
      <c r="AA423" s="12"/>
      <c r="AB423" s="12"/>
      <c r="AC423" s="102">
        <f t="shared" si="225"/>
        <v>0</v>
      </c>
      <c r="AD423" s="97">
        <f t="shared" si="226"/>
        <v>0</v>
      </c>
      <c r="AE423" s="98">
        <f t="shared" si="219"/>
        <v>0</v>
      </c>
      <c r="AF423" s="103">
        <f t="shared" si="220"/>
        <v>0</v>
      </c>
      <c r="AG423" s="104">
        <f t="shared" si="221"/>
        <v>0</v>
      </c>
      <c r="AH423" s="104">
        <f t="shared" si="222"/>
        <v>0</v>
      </c>
      <c r="AI423" s="99">
        <f t="shared" si="223"/>
        <v>0</v>
      </c>
      <c r="AJ423" s="103">
        <f t="shared" si="227"/>
        <v>0</v>
      </c>
      <c r="AK423" s="99">
        <f t="shared" si="228"/>
        <v>0</v>
      </c>
      <c r="AL423" s="17"/>
      <c r="AM423" s="20"/>
      <c r="AN423" s="17"/>
      <c r="AO423" s="21"/>
      <c r="AP423" s="17"/>
      <c r="AQ423" s="17"/>
      <c r="AR423" s="17"/>
      <c r="AS423" s="97" t="str">
        <f t="shared" si="237"/>
        <v/>
      </c>
      <c r="AT423" s="97" t="str">
        <f t="shared" ca="1" si="238"/>
        <v/>
      </c>
      <c r="AU423" s="97" t="str">
        <f t="shared" si="239"/>
        <v/>
      </c>
      <c r="AV423" s="97" t="str">
        <f t="shared" ca="1" si="240"/>
        <v/>
      </c>
      <c r="AW423" s="167"/>
      <c r="AX423" s="167"/>
      <c r="AY423" s="97" t="str">
        <f t="shared" si="241"/>
        <v/>
      </c>
      <c r="AZ423" s="167"/>
      <c r="BA423" s="167"/>
      <c r="BB423" s="97" t="str">
        <f t="shared" si="242"/>
        <v/>
      </c>
      <c r="BC423" s="17"/>
      <c r="BH423" s="52"/>
      <c r="BI423" s="52"/>
      <c r="BJ423" s="52"/>
      <c r="BK423" s="52"/>
      <c r="BL423" s="52"/>
      <c r="BM423" s="52"/>
      <c r="BQ423" s="27"/>
      <c r="BR423" s="27"/>
      <c r="BS423" s="27"/>
      <c r="BT423" s="27"/>
      <c r="BU423" s="27"/>
      <c r="BV423" s="27"/>
      <c r="BW423" s="54"/>
      <c r="BX423" s="26"/>
      <c r="BY423" s="54"/>
      <c r="BZ423" s="26"/>
      <c r="CA423" s="26"/>
      <c r="CB423" s="26"/>
    </row>
    <row r="424" spans="1:80" ht="17.45" customHeight="1" thickTop="1">
      <c r="A424" s="105">
        <f>A417+1</f>
        <v>60.1</v>
      </c>
      <c r="B424" s="178">
        <f>B423+1</f>
        <v>46165</v>
      </c>
      <c r="C424" s="4"/>
      <c r="D424" s="5"/>
      <c r="E424" s="6"/>
      <c r="F424" s="5"/>
      <c r="G424" s="74">
        <f t="shared" si="244"/>
        <v>537</v>
      </c>
      <c r="H424" s="75">
        <f t="shared" si="244"/>
        <v>5568</v>
      </c>
      <c r="I424" s="76">
        <f t="shared" si="230"/>
        <v>0</v>
      </c>
      <c r="J424" s="77">
        <f t="shared" si="231"/>
        <v>0</v>
      </c>
      <c r="K424" s="77">
        <f t="shared" si="232"/>
        <v>0</v>
      </c>
      <c r="L424" s="77">
        <f t="shared" si="233"/>
        <v>0</v>
      </c>
      <c r="M424" s="78">
        <f t="shared" ca="1" si="234"/>
        <v>0.26171428571428573</v>
      </c>
      <c r="N424" s="78">
        <f t="shared" ca="1" si="235"/>
        <v>0.10080836899667146</v>
      </c>
      <c r="O424" s="78">
        <f t="shared" si="236"/>
        <v>5.0000000000000001E-4</v>
      </c>
      <c r="P424" s="13"/>
      <c r="Q424" s="8"/>
      <c r="R424" s="13"/>
      <c r="S424" s="79">
        <f t="shared" si="214"/>
        <v>0</v>
      </c>
      <c r="T424" s="80">
        <f t="shared" si="215"/>
        <v>0</v>
      </c>
      <c r="U424" s="90">
        <f t="shared" si="216"/>
        <v>0</v>
      </c>
      <c r="V424" s="82">
        <f t="shared" si="217"/>
        <v>0</v>
      </c>
      <c r="W424" s="4"/>
      <c r="X424" s="4"/>
      <c r="Y424" s="6"/>
      <c r="Z424" s="6"/>
      <c r="AA424" s="6"/>
      <c r="AB424" s="6"/>
      <c r="AC424" s="83">
        <f t="shared" si="225"/>
        <v>0</v>
      </c>
      <c r="AD424" s="80">
        <f t="shared" si="226"/>
        <v>0</v>
      </c>
      <c r="AE424" s="76">
        <f t="shared" si="219"/>
        <v>0</v>
      </c>
      <c r="AF424" s="84">
        <f t="shared" si="220"/>
        <v>0</v>
      </c>
      <c r="AG424" s="85">
        <f t="shared" si="221"/>
        <v>0</v>
      </c>
      <c r="AH424" s="85">
        <f t="shared" si="222"/>
        <v>0</v>
      </c>
      <c r="AI424" s="77">
        <f t="shared" si="223"/>
        <v>0</v>
      </c>
      <c r="AJ424" s="84">
        <f t="shared" si="227"/>
        <v>0</v>
      </c>
      <c r="AK424" s="77">
        <f t="shared" si="228"/>
        <v>0</v>
      </c>
      <c r="AL424" s="5"/>
      <c r="AM424" s="9"/>
      <c r="AN424" s="5"/>
      <c r="AO424" s="10"/>
      <c r="AP424" s="5"/>
      <c r="AQ424" s="5"/>
      <c r="AR424" s="5"/>
      <c r="AS424" s="80" t="str">
        <f t="shared" si="237"/>
        <v/>
      </c>
      <c r="AT424" s="80" t="str">
        <f t="shared" ca="1" si="238"/>
        <v/>
      </c>
      <c r="AU424" s="80" t="str">
        <f t="shared" si="239"/>
        <v/>
      </c>
      <c r="AV424" s="80" t="str">
        <f t="shared" ca="1" si="240"/>
        <v/>
      </c>
      <c r="AW424" s="165"/>
      <c r="AX424" s="165"/>
      <c r="AY424" s="80" t="str">
        <f t="shared" si="241"/>
        <v/>
      </c>
      <c r="AZ424" s="165"/>
      <c r="BA424" s="165"/>
      <c r="BB424" s="80" t="str">
        <f t="shared" si="242"/>
        <v/>
      </c>
      <c r="BC424" s="5"/>
      <c r="BH424" s="52"/>
      <c r="BI424" s="52"/>
      <c r="BJ424" s="52"/>
      <c r="BK424" s="52"/>
      <c r="BL424" s="52"/>
      <c r="BM424" s="52"/>
      <c r="BQ424" s="27"/>
      <c r="BR424" s="27"/>
      <c r="BS424" s="27"/>
      <c r="BT424" s="27"/>
      <c r="BU424" s="27"/>
      <c r="BV424" s="27"/>
      <c r="BW424" s="54"/>
      <c r="BX424" s="26"/>
      <c r="BY424" s="54"/>
      <c r="BZ424" s="26"/>
      <c r="CA424" s="26"/>
      <c r="CB424" s="26"/>
    </row>
    <row r="425" spans="1:80" ht="17.45" customHeight="1">
      <c r="A425" s="94">
        <f t="shared" si="243"/>
        <v>60.2</v>
      </c>
      <c r="B425" s="179">
        <f t="shared" si="224"/>
        <v>46166</v>
      </c>
      <c r="C425" s="8"/>
      <c r="D425" s="11"/>
      <c r="E425" s="12"/>
      <c r="F425" s="11"/>
      <c r="G425" s="74">
        <f t="shared" si="244"/>
        <v>537</v>
      </c>
      <c r="H425" s="75">
        <f t="shared" si="244"/>
        <v>5568</v>
      </c>
      <c r="I425" s="88">
        <f t="shared" si="230"/>
        <v>0</v>
      </c>
      <c r="J425" s="78">
        <f t="shared" si="231"/>
        <v>0</v>
      </c>
      <c r="K425" s="78">
        <f t="shared" si="232"/>
        <v>0</v>
      </c>
      <c r="L425" s="78">
        <f t="shared" si="233"/>
        <v>0</v>
      </c>
      <c r="M425" s="78">
        <f t="shared" ca="1" si="234"/>
        <v>0.26171428571428573</v>
      </c>
      <c r="N425" s="78">
        <f t="shared" ca="1" si="235"/>
        <v>0.10080836899667146</v>
      </c>
      <c r="O425" s="78">
        <f t="shared" si="236"/>
        <v>5.0000000000000001E-4</v>
      </c>
      <c r="P425" s="13"/>
      <c r="Q425" s="8"/>
      <c r="R425" s="13"/>
      <c r="S425" s="89">
        <f t="shared" si="214"/>
        <v>0</v>
      </c>
      <c r="T425" s="75">
        <f t="shared" si="215"/>
        <v>0</v>
      </c>
      <c r="U425" s="90">
        <f t="shared" si="216"/>
        <v>0</v>
      </c>
      <c r="V425" s="82">
        <f t="shared" si="217"/>
        <v>0</v>
      </c>
      <c r="W425" s="8"/>
      <c r="X425" s="8"/>
      <c r="Y425" s="12"/>
      <c r="Z425" s="12"/>
      <c r="AA425" s="12"/>
      <c r="AB425" s="12"/>
      <c r="AC425" s="91">
        <f t="shared" si="225"/>
        <v>0</v>
      </c>
      <c r="AD425" s="75">
        <f t="shared" si="226"/>
        <v>0</v>
      </c>
      <c r="AE425" s="88">
        <f t="shared" si="219"/>
        <v>0</v>
      </c>
      <c r="AF425" s="92">
        <f t="shared" si="220"/>
        <v>0</v>
      </c>
      <c r="AG425" s="93">
        <f t="shared" si="221"/>
        <v>0</v>
      </c>
      <c r="AH425" s="93">
        <f t="shared" si="222"/>
        <v>0</v>
      </c>
      <c r="AI425" s="78">
        <f t="shared" si="223"/>
        <v>0</v>
      </c>
      <c r="AJ425" s="92">
        <f t="shared" si="227"/>
        <v>0</v>
      </c>
      <c r="AK425" s="78">
        <f t="shared" si="228"/>
        <v>0</v>
      </c>
      <c r="AL425" s="11"/>
      <c r="AM425" s="14"/>
      <c r="AN425" s="11"/>
      <c r="AO425" s="15"/>
      <c r="AP425" s="11"/>
      <c r="AQ425" s="11"/>
      <c r="AR425" s="11"/>
      <c r="AS425" s="75" t="str">
        <f t="shared" si="237"/>
        <v/>
      </c>
      <c r="AT425" s="75" t="str">
        <f t="shared" ca="1" si="238"/>
        <v/>
      </c>
      <c r="AU425" s="75" t="str">
        <f t="shared" si="239"/>
        <v/>
      </c>
      <c r="AV425" s="75" t="str">
        <f t="shared" ca="1" si="240"/>
        <v/>
      </c>
      <c r="AW425" s="169"/>
      <c r="AX425" s="169"/>
      <c r="AY425" s="75" t="str">
        <f t="shared" si="241"/>
        <v/>
      </c>
      <c r="AZ425" s="169"/>
      <c r="BA425" s="169"/>
      <c r="BB425" s="75" t="str">
        <f t="shared" si="242"/>
        <v/>
      </c>
      <c r="BC425" s="11"/>
      <c r="BH425" s="52"/>
      <c r="BI425" s="52"/>
      <c r="BJ425" s="52"/>
      <c r="BK425" s="52"/>
      <c r="BL425" s="52"/>
      <c r="BM425" s="52"/>
      <c r="BQ425" s="27"/>
      <c r="BR425" s="27"/>
      <c r="BS425" s="27"/>
      <c r="BT425" s="27"/>
      <c r="BU425" s="27"/>
      <c r="BV425" s="27"/>
      <c r="BW425" s="54"/>
      <c r="BX425" s="26"/>
      <c r="BY425" s="54"/>
      <c r="BZ425" s="26"/>
      <c r="CA425" s="26"/>
      <c r="CB425" s="26"/>
    </row>
    <row r="426" spans="1:80" ht="17.45" customHeight="1">
      <c r="A426" s="86">
        <f t="shared" si="243"/>
        <v>60.3</v>
      </c>
      <c r="B426" s="179">
        <f t="shared" si="224"/>
        <v>46167</v>
      </c>
      <c r="C426" s="8"/>
      <c r="D426" s="11"/>
      <c r="E426" s="12"/>
      <c r="F426" s="11"/>
      <c r="G426" s="74">
        <f t="shared" si="244"/>
        <v>537</v>
      </c>
      <c r="H426" s="75">
        <f t="shared" si="244"/>
        <v>5568</v>
      </c>
      <c r="I426" s="88">
        <f t="shared" si="230"/>
        <v>0</v>
      </c>
      <c r="J426" s="78">
        <f t="shared" si="231"/>
        <v>0</v>
      </c>
      <c r="K426" s="78">
        <f t="shared" si="232"/>
        <v>0</v>
      </c>
      <c r="L426" s="78">
        <f t="shared" si="233"/>
        <v>0</v>
      </c>
      <c r="M426" s="78">
        <f t="shared" ca="1" si="234"/>
        <v>0.26171428571428573</v>
      </c>
      <c r="N426" s="78">
        <f t="shared" ca="1" si="235"/>
        <v>0.10080836899667146</v>
      </c>
      <c r="O426" s="78">
        <f t="shared" si="236"/>
        <v>5.0000000000000001E-4</v>
      </c>
      <c r="P426" s="13"/>
      <c r="Q426" s="8"/>
      <c r="R426" s="13"/>
      <c r="S426" s="89">
        <f t="shared" si="214"/>
        <v>0</v>
      </c>
      <c r="T426" s="75">
        <f t="shared" si="215"/>
        <v>0</v>
      </c>
      <c r="U426" s="90">
        <f t="shared" si="216"/>
        <v>0</v>
      </c>
      <c r="V426" s="82">
        <f t="shared" si="217"/>
        <v>0</v>
      </c>
      <c r="W426" s="8"/>
      <c r="X426" s="8"/>
      <c r="Y426" s="12"/>
      <c r="Z426" s="12"/>
      <c r="AA426" s="12"/>
      <c r="AB426" s="12"/>
      <c r="AC426" s="91">
        <f t="shared" si="225"/>
        <v>0</v>
      </c>
      <c r="AD426" s="75">
        <f t="shared" si="226"/>
        <v>0</v>
      </c>
      <c r="AE426" s="88">
        <f t="shared" si="219"/>
        <v>0</v>
      </c>
      <c r="AF426" s="92">
        <f t="shared" si="220"/>
        <v>0</v>
      </c>
      <c r="AG426" s="93">
        <f t="shared" si="221"/>
        <v>0</v>
      </c>
      <c r="AH426" s="93">
        <f t="shared" si="222"/>
        <v>0</v>
      </c>
      <c r="AI426" s="78">
        <f t="shared" si="223"/>
        <v>0</v>
      </c>
      <c r="AJ426" s="92">
        <f t="shared" si="227"/>
        <v>0</v>
      </c>
      <c r="AK426" s="78">
        <f t="shared" si="228"/>
        <v>0</v>
      </c>
      <c r="AL426" s="11"/>
      <c r="AM426" s="14"/>
      <c r="AN426" s="11"/>
      <c r="AO426" s="15"/>
      <c r="AP426" s="11"/>
      <c r="AQ426" s="11"/>
      <c r="AR426" s="11"/>
      <c r="AS426" s="75" t="str">
        <f t="shared" si="237"/>
        <v/>
      </c>
      <c r="AT426" s="75" t="str">
        <f t="shared" ca="1" si="238"/>
        <v/>
      </c>
      <c r="AU426" s="75" t="str">
        <f t="shared" si="239"/>
        <v/>
      </c>
      <c r="AV426" s="75" t="str">
        <f t="shared" ca="1" si="240"/>
        <v/>
      </c>
      <c r="AW426" s="169"/>
      <c r="AX426" s="169"/>
      <c r="AY426" s="75" t="str">
        <f t="shared" si="241"/>
        <v/>
      </c>
      <c r="AZ426" s="169"/>
      <c r="BA426" s="169"/>
      <c r="BB426" s="75" t="str">
        <f t="shared" si="242"/>
        <v/>
      </c>
      <c r="BC426" s="11"/>
      <c r="BH426" s="52"/>
      <c r="BI426" s="52"/>
      <c r="BJ426" s="52"/>
      <c r="BK426" s="52"/>
      <c r="BL426" s="52"/>
      <c r="BM426" s="52"/>
      <c r="BQ426" s="27"/>
      <c r="BR426" s="27"/>
      <c r="BS426" s="27"/>
      <c r="BT426" s="27"/>
      <c r="BU426" s="27"/>
      <c r="BV426" s="27"/>
      <c r="BW426" s="54"/>
      <c r="BX426" s="26"/>
      <c r="BY426" s="54"/>
      <c r="BZ426" s="26"/>
      <c r="CA426" s="26"/>
      <c r="CB426" s="26"/>
    </row>
    <row r="427" spans="1:80" ht="17.45" customHeight="1">
      <c r="A427" s="94">
        <f t="shared" si="243"/>
        <v>60.4</v>
      </c>
      <c r="B427" s="179">
        <f t="shared" si="224"/>
        <v>46168</v>
      </c>
      <c r="C427" s="8"/>
      <c r="D427" s="11"/>
      <c r="E427" s="12"/>
      <c r="F427" s="11"/>
      <c r="G427" s="74">
        <f t="shared" si="244"/>
        <v>537</v>
      </c>
      <c r="H427" s="75">
        <f t="shared" si="244"/>
        <v>5568</v>
      </c>
      <c r="I427" s="88">
        <f t="shared" si="230"/>
        <v>0</v>
      </c>
      <c r="J427" s="78">
        <f t="shared" si="231"/>
        <v>0</v>
      </c>
      <c r="K427" s="78">
        <f t="shared" si="232"/>
        <v>0</v>
      </c>
      <c r="L427" s="78">
        <f t="shared" si="233"/>
        <v>0</v>
      </c>
      <c r="M427" s="78">
        <f t="shared" ca="1" si="234"/>
        <v>0.26171428571428573</v>
      </c>
      <c r="N427" s="78">
        <f t="shared" ca="1" si="235"/>
        <v>0.10080836899667146</v>
      </c>
      <c r="O427" s="78">
        <f t="shared" si="236"/>
        <v>5.0000000000000001E-4</v>
      </c>
      <c r="P427" s="13"/>
      <c r="Q427" s="8"/>
      <c r="R427" s="13"/>
      <c r="S427" s="89">
        <f t="shared" si="214"/>
        <v>0</v>
      </c>
      <c r="T427" s="75">
        <f t="shared" si="215"/>
        <v>0</v>
      </c>
      <c r="U427" s="90">
        <f t="shared" si="216"/>
        <v>0</v>
      </c>
      <c r="V427" s="82">
        <f t="shared" si="217"/>
        <v>0</v>
      </c>
      <c r="W427" s="8"/>
      <c r="X427" s="8"/>
      <c r="Y427" s="12"/>
      <c r="Z427" s="12"/>
      <c r="AA427" s="12"/>
      <c r="AB427" s="12"/>
      <c r="AC427" s="91">
        <f t="shared" si="225"/>
        <v>0</v>
      </c>
      <c r="AD427" s="75">
        <f t="shared" si="226"/>
        <v>0</v>
      </c>
      <c r="AE427" s="88">
        <f t="shared" si="219"/>
        <v>0</v>
      </c>
      <c r="AF427" s="92">
        <f t="shared" si="220"/>
        <v>0</v>
      </c>
      <c r="AG427" s="93">
        <f t="shared" si="221"/>
        <v>0</v>
      </c>
      <c r="AH427" s="93">
        <f t="shared" si="222"/>
        <v>0</v>
      </c>
      <c r="AI427" s="78">
        <f t="shared" si="223"/>
        <v>0</v>
      </c>
      <c r="AJ427" s="92">
        <f t="shared" si="227"/>
        <v>0</v>
      </c>
      <c r="AK427" s="78">
        <f t="shared" si="228"/>
        <v>0</v>
      </c>
      <c r="AL427" s="11"/>
      <c r="AM427" s="14"/>
      <c r="AN427" s="11"/>
      <c r="AO427" s="15"/>
      <c r="AP427" s="11"/>
      <c r="AQ427" s="11"/>
      <c r="AR427" s="11"/>
      <c r="AS427" s="75" t="str">
        <f t="shared" si="237"/>
        <v/>
      </c>
      <c r="AT427" s="75" t="str">
        <f t="shared" ca="1" si="238"/>
        <v/>
      </c>
      <c r="AU427" s="75" t="str">
        <f t="shared" si="239"/>
        <v/>
      </c>
      <c r="AV427" s="75" t="str">
        <f t="shared" ca="1" si="240"/>
        <v/>
      </c>
      <c r="AW427" s="169"/>
      <c r="AX427" s="169"/>
      <c r="AY427" s="75" t="str">
        <f t="shared" si="241"/>
        <v/>
      </c>
      <c r="AZ427" s="169"/>
      <c r="BA427" s="169"/>
      <c r="BB427" s="75" t="str">
        <f t="shared" si="242"/>
        <v/>
      </c>
      <c r="BC427" s="11"/>
      <c r="BH427" s="52"/>
      <c r="BI427" s="52"/>
      <c r="BJ427" s="52"/>
      <c r="BK427" s="52"/>
      <c r="BL427" s="52"/>
      <c r="BM427" s="52"/>
      <c r="BQ427" s="27"/>
      <c r="BR427" s="27"/>
      <c r="BS427" s="27"/>
      <c r="BT427" s="27"/>
      <c r="BU427" s="27"/>
      <c r="BV427" s="27"/>
      <c r="BW427" s="54"/>
      <c r="BX427" s="26"/>
      <c r="BY427" s="54"/>
      <c r="BZ427" s="26"/>
      <c r="CA427" s="26"/>
      <c r="CB427" s="26"/>
    </row>
    <row r="428" spans="1:80" ht="17.45" customHeight="1">
      <c r="A428" s="86">
        <f t="shared" si="243"/>
        <v>60.5</v>
      </c>
      <c r="B428" s="179">
        <f t="shared" si="224"/>
        <v>46169</v>
      </c>
      <c r="C428" s="8"/>
      <c r="D428" s="11"/>
      <c r="E428" s="12"/>
      <c r="F428" s="11"/>
      <c r="G428" s="74">
        <f t="shared" ref="G428:H443" si="245">G427-E428-C428</f>
        <v>537</v>
      </c>
      <c r="H428" s="75">
        <f t="shared" si="245"/>
        <v>5568</v>
      </c>
      <c r="I428" s="88">
        <f t="shared" si="230"/>
        <v>0</v>
      </c>
      <c r="J428" s="78">
        <f t="shared" si="231"/>
        <v>0</v>
      </c>
      <c r="K428" s="78">
        <f t="shared" si="232"/>
        <v>0</v>
      </c>
      <c r="L428" s="78">
        <f t="shared" si="233"/>
        <v>0</v>
      </c>
      <c r="M428" s="78">
        <f t="shared" ca="1" si="234"/>
        <v>0.26171428571428573</v>
      </c>
      <c r="N428" s="78">
        <f t="shared" ca="1" si="235"/>
        <v>0.10080836899667146</v>
      </c>
      <c r="O428" s="78">
        <f t="shared" si="236"/>
        <v>5.0000000000000001E-4</v>
      </c>
      <c r="P428" s="13"/>
      <c r="Q428" s="8"/>
      <c r="R428" s="13"/>
      <c r="S428" s="89">
        <f t="shared" si="214"/>
        <v>0</v>
      </c>
      <c r="T428" s="75">
        <f t="shared" si="215"/>
        <v>0</v>
      </c>
      <c r="U428" s="90">
        <f t="shared" si="216"/>
        <v>0</v>
      </c>
      <c r="V428" s="82">
        <f t="shared" si="217"/>
        <v>0</v>
      </c>
      <c r="W428" s="8"/>
      <c r="X428" s="8"/>
      <c r="Y428" s="12"/>
      <c r="Z428" s="12"/>
      <c r="AA428" s="12"/>
      <c r="AB428" s="12"/>
      <c r="AC428" s="91">
        <f t="shared" si="225"/>
        <v>0</v>
      </c>
      <c r="AD428" s="75">
        <f t="shared" si="226"/>
        <v>0</v>
      </c>
      <c r="AE428" s="88">
        <f t="shared" si="219"/>
        <v>0</v>
      </c>
      <c r="AF428" s="92">
        <f t="shared" si="220"/>
        <v>0</v>
      </c>
      <c r="AG428" s="93">
        <f t="shared" si="221"/>
        <v>0</v>
      </c>
      <c r="AH428" s="93">
        <f t="shared" si="222"/>
        <v>0</v>
      </c>
      <c r="AI428" s="78">
        <f t="shared" si="223"/>
        <v>0</v>
      </c>
      <c r="AJ428" s="92">
        <f t="shared" si="227"/>
        <v>0</v>
      </c>
      <c r="AK428" s="78">
        <f t="shared" si="228"/>
        <v>0</v>
      </c>
      <c r="AL428" s="11"/>
      <c r="AM428" s="14"/>
      <c r="AN428" s="11"/>
      <c r="AO428" s="15"/>
      <c r="AP428" s="11"/>
      <c r="AQ428" s="11"/>
      <c r="AR428" s="11"/>
      <c r="AS428" s="75" t="str">
        <f t="shared" si="237"/>
        <v/>
      </c>
      <c r="AT428" s="75" t="str">
        <f t="shared" ca="1" si="238"/>
        <v/>
      </c>
      <c r="AU428" s="75" t="str">
        <f t="shared" si="239"/>
        <v/>
      </c>
      <c r="AV428" s="75" t="str">
        <f t="shared" ca="1" si="240"/>
        <v/>
      </c>
      <c r="AW428" s="169"/>
      <c r="AX428" s="169"/>
      <c r="AY428" s="75" t="str">
        <f t="shared" si="241"/>
        <v/>
      </c>
      <c r="AZ428" s="169"/>
      <c r="BA428" s="169"/>
      <c r="BB428" s="75" t="str">
        <f t="shared" si="242"/>
        <v/>
      </c>
      <c r="BC428" s="11"/>
      <c r="BH428" s="52"/>
      <c r="BI428" s="52"/>
      <c r="BJ428" s="52"/>
      <c r="BK428" s="52"/>
      <c r="BL428" s="52"/>
      <c r="BM428" s="52"/>
      <c r="BQ428" s="27"/>
      <c r="BR428" s="27"/>
      <c r="BS428" s="27"/>
      <c r="BT428" s="27"/>
      <c r="BU428" s="27"/>
      <c r="BV428" s="27"/>
      <c r="BW428" s="54"/>
      <c r="BX428" s="26"/>
      <c r="BY428" s="54"/>
      <c r="BZ428" s="26"/>
      <c r="CA428" s="26"/>
      <c r="CB428" s="26"/>
    </row>
    <row r="429" spans="1:80" ht="17.45" customHeight="1">
      <c r="A429" s="94">
        <f t="shared" si="243"/>
        <v>60.6</v>
      </c>
      <c r="B429" s="179">
        <f t="shared" si="224"/>
        <v>46170</v>
      </c>
      <c r="C429" s="8"/>
      <c r="D429" s="11"/>
      <c r="E429" s="12"/>
      <c r="F429" s="11"/>
      <c r="G429" s="74">
        <f t="shared" si="245"/>
        <v>537</v>
      </c>
      <c r="H429" s="75">
        <f t="shared" si="245"/>
        <v>5568</v>
      </c>
      <c r="I429" s="88">
        <f t="shared" si="230"/>
        <v>0</v>
      </c>
      <c r="J429" s="78">
        <f t="shared" si="231"/>
        <v>0</v>
      </c>
      <c r="K429" s="78">
        <f t="shared" si="232"/>
        <v>0</v>
      </c>
      <c r="L429" s="78">
        <f t="shared" si="233"/>
        <v>0</v>
      </c>
      <c r="M429" s="78">
        <f t="shared" ca="1" si="234"/>
        <v>0.26171428571428573</v>
      </c>
      <c r="N429" s="78">
        <f t="shared" ca="1" si="235"/>
        <v>0.10080836899667146</v>
      </c>
      <c r="O429" s="78">
        <f t="shared" si="236"/>
        <v>5.0000000000000001E-4</v>
      </c>
      <c r="P429" s="13"/>
      <c r="Q429" s="8"/>
      <c r="R429" s="13"/>
      <c r="S429" s="89">
        <f t="shared" si="214"/>
        <v>0</v>
      </c>
      <c r="T429" s="75">
        <f t="shared" si="215"/>
        <v>0</v>
      </c>
      <c r="U429" s="90">
        <f t="shared" si="216"/>
        <v>0</v>
      </c>
      <c r="V429" s="82">
        <f t="shared" si="217"/>
        <v>0</v>
      </c>
      <c r="W429" s="8"/>
      <c r="X429" s="8"/>
      <c r="Y429" s="12"/>
      <c r="Z429" s="12"/>
      <c r="AA429" s="12"/>
      <c r="AB429" s="12"/>
      <c r="AC429" s="91">
        <f t="shared" si="225"/>
        <v>0</v>
      </c>
      <c r="AD429" s="75">
        <f t="shared" si="226"/>
        <v>0</v>
      </c>
      <c r="AE429" s="88">
        <f t="shared" si="219"/>
        <v>0</v>
      </c>
      <c r="AF429" s="92">
        <f t="shared" si="220"/>
        <v>0</v>
      </c>
      <c r="AG429" s="93">
        <f t="shared" si="221"/>
        <v>0</v>
      </c>
      <c r="AH429" s="93">
        <f t="shared" si="222"/>
        <v>0</v>
      </c>
      <c r="AI429" s="78">
        <f t="shared" si="223"/>
        <v>0</v>
      </c>
      <c r="AJ429" s="92">
        <f t="shared" si="227"/>
        <v>0</v>
      </c>
      <c r="AK429" s="78">
        <f t="shared" si="228"/>
        <v>0</v>
      </c>
      <c r="AL429" s="11"/>
      <c r="AM429" s="14"/>
      <c r="AN429" s="11"/>
      <c r="AO429" s="15"/>
      <c r="AP429" s="11"/>
      <c r="AQ429" s="11"/>
      <c r="AR429" s="11"/>
      <c r="AS429" s="75" t="str">
        <f t="shared" si="237"/>
        <v/>
      </c>
      <c r="AT429" s="75" t="str">
        <f t="shared" ca="1" si="238"/>
        <v/>
      </c>
      <c r="AU429" s="75" t="str">
        <f t="shared" si="239"/>
        <v/>
      </c>
      <c r="AV429" s="75" t="str">
        <f t="shared" ca="1" si="240"/>
        <v/>
      </c>
      <c r="AW429" s="169"/>
      <c r="AX429" s="169"/>
      <c r="AY429" s="75" t="str">
        <f t="shared" si="241"/>
        <v/>
      </c>
      <c r="AZ429" s="169"/>
      <c r="BA429" s="169"/>
      <c r="BB429" s="75" t="str">
        <f t="shared" si="242"/>
        <v/>
      </c>
      <c r="BC429" s="11"/>
      <c r="BH429" s="52"/>
      <c r="BI429" s="52"/>
      <c r="BJ429" s="52"/>
      <c r="BK429" s="52"/>
      <c r="BL429" s="52"/>
      <c r="BM429" s="52"/>
      <c r="BQ429" s="27"/>
      <c r="BR429" s="27"/>
      <c r="BS429" s="27"/>
      <c r="BT429" s="27"/>
      <c r="BU429" s="27"/>
      <c r="BV429" s="27"/>
      <c r="BW429" s="54"/>
      <c r="BX429" s="26"/>
      <c r="BY429" s="54"/>
      <c r="BZ429" s="26"/>
      <c r="CA429" s="26"/>
      <c r="CB429" s="26"/>
    </row>
    <row r="430" spans="1:80" ht="17.45" customHeight="1" thickBot="1">
      <c r="A430" s="86">
        <f t="shared" si="243"/>
        <v>60.7</v>
      </c>
      <c r="B430" s="180">
        <f t="shared" si="224"/>
        <v>46171</v>
      </c>
      <c r="C430" s="16"/>
      <c r="D430" s="17"/>
      <c r="E430" s="18"/>
      <c r="F430" s="17"/>
      <c r="G430" s="96">
        <f t="shared" si="245"/>
        <v>537</v>
      </c>
      <c r="H430" s="97">
        <f t="shared" si="245"/>
        <v>5568</v>
      </c>
      <c r="I430" s="98">
        <f t="shared" si="230"/>
        <v>0</v>
      </c>
      <c r="J430" s="99">
        <f t="shared" si="231"/>
        <v>0</v>
      </c>
      <c r="K430" s="99">
        <f t="shared" si="232"/>
        <v>0</v>
      </c>
      <c r="L430" s="99">
        <f t="shared" si="233"/>
        <v>0</v>
      </c>
      <c r="M430" s="99">
        <f t="shared" ca="1" si="234"/>
        <v>0.26171428571428573</v>
      </c>
      <c r="N430" s="99">
        <f t="shared" ca="1" si="235"/>
        <v>0.10080836899667146</v>
      </c>
      <c r="O430" s="99">
        <f t="shared" si="236"/>
        <v>5.0000000000000001E-4</v>
      </c>
      <c r="P430" s="19"/>
      <c r="Q430" s="16"/>
      <c r="R430" s="19"/>
      <c r="S430" s="89">
        <f t="shared" si="214"/>
        <v>0</v>
      </c>
      <c r="T430" s="75">
        <f t="shared" si="215"/>
        <v>0</v>
      </c>
      <c r="U430" s="100">
        <f t="shared" si="216"/>
        <v>0</v>
      </c>
      <c r="V430" s="101">
        <f t="shared" si="217"/>
        <v>0</v>
      </c>
      <c r="W430" s="16"/>
      <c r="X430" s="8"/>
      <c r="Y430" s="12"/>
      <c r="Z430" s="12"/>
      <c r="AA430" s="12"/>
      <c r="AB430" s="12"/>
      <c r="AC430" s="102">
        <f t="shared" si="225"/>
        <v>0</v>
      </c>
      <c r="AD430" s="97">
        <f t="shared" si="226"/>
        <v>0</v>
      </c>
      <c r="AE430" s="98">
        <f t="shared" si="219"/>
        <v>0</v>
      </c>
      <c r="AF430" s="103">
        <f t="shared" si="220"/>
        <v>0</v>
      </c>
      <c r="AG430" s="104">
        <f t="shared" si="221"/>
        <v>0</v>
      </c>
      <c r="AH430" s="104">
        <f t="shared" si="222"/>
        <v>0</v>
      </c>
      <c r="AI430" s="99">
        <f t="shared" si="223"/>
        <v>0</v>
      </c>
      <c r="AJ430" s="103">
        <f t="shared" si="227"/>
        <v>0</v>
      </c>
      <c r="AK430" s="99">
        <f t="shared" si="228"/>
        <v>0</v>
      </c>
      <c r="AL430" s="17"/>
      <c r="AM430" s="20"/>
      <c r="AN430" s="17"/>
      <c r="AO430" s="21"/>
      <c r="AP430" s="17"/>
      <c r="AQ430" s="17"/>
      <c r="AR430" s="17"/>
      <c r="AS430" s="97" t="str">
        <f t="shared" si="237"/>
        <v/>
      </c>
      <c r="AT430" s="97" t="str">
        <f t="shared" ca="1" si="238"/>
        <v/>
      </c>
      <c r="AU430" s="97" t="str">
        <f t="shared" si="239"/>
        <v/>
      </c>
      <c r="AV430" s="97" t="str">
        <f t="shared" ca="1" si="240"/>
        <v/>
      </c>
      <c r="AW430" s="167"/>
      <c r="AX430" s="167"/>
      <c r="AY430" s="97" t="str">
        <f t="shared" si="241"/>
        <v/>
      </c>
      <c r="AZ430" s="167"/>
      <c r="BA430" s="167"/>
      <c r="BB430" s="97" t="str">
        <f t="shared" si="242"/>
        <v/>
      </c>
      <c r="BC430" s="17"/>
      <c r="BH430" s="52"/>
      <c r="BI430" s="52"/>
      <c r="BJ430" s="52"/>
      <c r="BK430" s="52"/>
      <c r="BL430" s="52"/>
      <c r="BM430" s="52"/>
      <c r="BQ430" s="27"/>
      <c r="BR430" s="27"/>
      <c r="BS430" s="27"/>
      <c r="BT430" s="27"/>
      <c r="BU430" s="27"/>
      <c r="BV430" s="27"/>
      <c r="BW430" s="54"/>
      <c r="BX430" s="26"/>
      <c r="BY430" s="54"/>
      <c r="BZ430" s="26"/>
      <c r="CA430" s="26"/>
      <c r="CB430" s="26"/>
    </row>
    <row r="431" spans="1:80" ht="17.45" customHeight="1" thickTop="1">
      <c r="A431" s="71">
        <f>A424+1</f>
        <v>61.1</v>
      </c>
      <c r="B431" s="178">
        <f>B430+1</f>
        <v>46172</v>
      </c>
      <c r="C431" s="4"/>
      <c r="D431" s="5"/>
      <c r="E431" s="6"/>
      <c r="F431" s="5"/>
      <c r="G431" s="74">
        <f t="shared" si="245"/>
        <v>537</v>
      </c>
      <c r="H431" s="75">
        <f t="shared" si="245"/>
        <v>5568</v>
      </c>
      <c r="I431" s="76">
        <f t="shared" si="230"/>
        <v>0</v>
      </c>
      <c r="J431" s="77">
        <f t="shared" si="231"/>
        <v>0</v>
      </c>
      <c r="K431" s="77">
        <f t="shared" si="232"/>
        <v>0</v>
      </c>
      <c r="L431" s="77">
        <f t="shared" si="233"/>
        <v>0</v>
      </c>
      <c r="M431" s="78">
        <f t="shared" ca="1" si="234"/>
        <v>0.26171428571428573</v>
      </c>
      <c r="N431" s="78">
        <f t="shared" ca="1" si="235"/>
        <v>0.10080836899667146</v>
      </c>
      <c r="O431" s="78">
        <f t="shared" si="236"/>
        <v>5.0000000000000001E-4</v>
      </c>
      <c r="P431" s="13"/>
      <c r="Q431" s="8"/>
      <c r="R431" s="13"/>
      <c r="S431" s="79">
        <f t="shared" si="214"/>
        <v>0</v>
      </c>
      <c r="T431" s="80">
        <f t="shared" si="215"/>
        <v>0</v>
      </c>
      <c r="U431" s="90">
        <f t="shared" si="216"/>
        <v>0</v>
      </c>
      <c r="V431" s="82">
        <f t="shared" si="217"/>
        <v>0</v>
      </c>
      <c r="W431" s="4"/>
      <c r="X431" s="4"/>
      <c r="Y431" s="6"/>
      <c r="Z431" s="6"/>
      <c r="AA431" s="6"/>
      <c r="AB431" s="6"/>
      <c r="AC431" s="83">
        <f t="shared" si="225"/>
        <v>0</v>
      </c>
      <c r="AD431" s="80">
        <f t="shared" si="226"/>
        <v>0</v>
      </c>
      <c r="AE431" s="76">
        <f t="shared" si="219"/>
        <v>0</v>
      </c>
      <c r="AF431" s="84">
        <f t="shared" si="220"/>
        <v>0</v>
      </c>
      <c r="AG431" s="85">
        <f t="shared" si="221"/>
        <v>0</v>
      </c>
      <c r="AH431" s="85">
        <f t="shared" si="222"/>
        <v>0</v>
      </c>
      <c r="AI431" s="77">
        <f t="shared" si="223"/>
        <v>0</v>
      </c>
      <c r="AJ431" s="84">
        <f t="shared" si="227"/>
        <v>0</v>
      </c>
      <c r="AK431" s="77">
        <f t="shared" si="228"/>
        <v>0</v>
      </c>
      <c r="AL431" s="5"/>
      <c r="AM431" s="9"/>
      <c r="AN431" s="5"/>
      <c r="AO431" s="10"/>
      <c r="AP431" s="5"/>
      <c r="AQ431" s="5"/>
      <c r="AR431" s="5"/>
      <c r="AS431" s="80" t="str">
        <f t="shared" si="237"/>
        <v/>
      </c>
      <c r="AT431" s="80" t="str">
        <f t="shared" ca="1" si="238"/>
        <v/>
      </c>
      <c r="AU431" s="80" t="str">
        <f t="shared" si="239"/>
        <v/>
      </c>
      <c r="AV431" s="80" t="str">
        <f t="shared" ca="1" si="240"/>
        <v/>
      </c>
      <c r="AW431" s="165"/>
      <c r="AX431" s="165"/>
      <c r="AY431" s="80" t="str">
        <f t="shared" si="241"/>
        <v/>
      </c>
      <c r="AZ431" s="165"/>
      <c r="BA431" s="165"/>
      <c r="BB431" s="80" t="str">
        <f t="shared" si="242"/>
        <v/>
      </c>
      <c r="BC431" s="5"/>
      <c r="BH431" s="52"/>
      <c r="BI431" s="52"/>
      <c r="BJ431" s="52"/>
      <c r="BK431" s="52"/>
      <c r="BL431" s="52"/>
      <c r="BM431" s="52"/>
      <c r="BQ431" s="27"/>
      <c r="BR431" s="27"/>
      <c r="BS431" s="27"/>
      <c r="BT431" s="27"/>
      <c r="BU431" s="27"/>
      <c r="BV431" s="27"/>
      <c r="BW431" s="54"/>
      <c r="BX431" s="26"/>
      <c r="BY431" s="54"/>
      <c r="BZ431" s="26"/>
      <c r="CA431" s="26"/>
      <c r="CB431" s="26"/>
    </row>
    <row r="432" spans="1:80" ht="17.45" customHeight="1">
      <c r="A432" s="86">
        <f t="shared" si="243"/>
        <v>61.2</v>
      </c>
      <c r="B432" s="179">
        <f t="shared" si="224"/>
        <v>46173</v>
      </c>
      <c r="C432" s="8"/>
      <c r="D432" s="11"/>
      <c r="E432" s="12"/>
      <c r="F432" s="11"/>
      <c r="G432" s="74">
        <f t="shared" si="245"/>
        <v>537</v>
      </c>
      <c r="H432" s="75">
        <f t="shared" si="245"/>
        <v>5568</v>
      </c>
      <c r="I432" s="88">
        <f t="shared" si="230"/>
        <v>0</v>
      </c>
      <c r="J432" s="78">
        <f t="shared" si="231"/>
        <v>0</v>
      </c>
      <c r="K432" s="78">
        <f t="shared" si="232"/>
        <v>0</v>
      </c>
      <c r="L432" s="78">
        <f t="shared" si="233"/>
        <v>0</v>
      </c>
      <c r="M432" s="78">
        <f t="shared" ca="1" si="234"/>
        <v>0.26171428571428573</v>
      </c>
      <c r="N432" s="78">
        <f t="shared" ca="1" si="235"/>
        <v>0.10080836899667146</v>
      </c>
      <c r="O432" s="78">
        <f t="shared" si="236"/>
        <v>5.0000000000000001E-4</v>
      </c>
      <c r="P432" s="13"/>
      <c r="Q432" s="8"/>
      <c r="R432" s="13"/>
      <c r="S432" s="89">
        <f t="shared" si="214"/>
        <v>0</v>
      </c>
      <c r="T432" s="75">
        <f t="shared" si="215"/>
        <v>0</v>
      </c>
      <c r="U432" s="90">
        <f t="shared" si="216"/>
        <v>0</v>
      </c>
      <c r="V432" s="82">
        <f t="shared" si="217"/>
        <v>0</v>
      </c>
      <c r="W432" s="8"/>
      <c r="X432" s="8"/>
      <c r="Y432" s="12"/>
      <c r="Z432" s="12"/>
      <c r="AA432" s="12"/>
      <c r="AB432" s="12"/>
      <c r="AC432" s="91">
        <f t="shared" si="225"/>
        <v>0</v>
      </c>
      <c r="AD432" s="75">
        <f t="shared" si="226"/>
        <v>0</v>
      </c>
      <c r="AE432" s="88">
        <f t="shared" si="219"/>
        <v>0</v>
      </c>
      <c r="AF432" s="92">
        <f t="shared" si="220"/>
        <v>0</v>
      </c>
      <c r="AG432" s="93">
        <f t="shared" si="221"/>
        <v>0</v>
      </c>
      <c r="AH432" s="93">
        <f t="shared" si="222"/>
        <v>0</v>
      </c>
      <c r="AI432" s="78">
        <f t="shared" si="223"/>
        <v>0</v>
      </c>
      <c r="AJ432" s="92">
        <f t="shared" si="227"/>
        <v>0</v>
      </c>
      <c r="AK432" s="78">
        <f t="shared" si="228"/>
        <v>0</v>
      </c>
      <c r="AL432" s="11"/>
      <c r="AM432" s="14"/>
      <c r="AN432" s="11"/>
      <c r="AO432" s="15"/>
      <c r="AP432" s="11"/>
      <c r="AQ432" s="11"/>
      <c r="AR432" s="11"/>
      <c r="AS432" s="75" t="str">
        <f t="shared" si="237"/>
        <v/>
      </c>
      <c r="AT432" s="75" t="str">
        <f t="shared" ca="1" si="238"/>
        <v/>
      </c>
      <c r="AU432" s="75" t="str">
        <f t="shared" si="239"/>
        <v/>
      </c>
      <c r="AV432" s="75" t="str">
        <f t="shared" ca="1" si="240"/>
        <v/>
      </c>
      <c r="AW432" s="169"/>
      <c r="AX432" s="169"/>
      <c r="AY432" s="75" t="str">
        <f t="shared" si="241"/>
        <v/>
      </c>
      <c r="AZ432" s="169"/>
      <c r="BA432" s="169"/>
      <c r="BB432" s="75" t="str">
        <f t="shared" si="242"/>
        <v/>
      </c>
      <c r="BC432" s="11"/>
      <c r="BH432" s="52"/>
      <c r="BI432" s="52"/>
      <c r="BJ432" s="52"/>
      <c r="BK432" s="52"/>
      <c r="BL432" s="52"/>
      <c r="BM432" s="52"/>
      <c r="BQ432" s="27"/>
      <c r="BR432" s="27"/>
      <c r="BS432" s="27"/>
      <c r="BT432" s="27"/>
      <c r="BU432" s="27"/>
      <c r="BV432" s="27"/>
      <c r="BW432" s="54"/>
      <c r="BX432" s="26"/>
      <c r="BY432" s="54"/>
      <c r="BZ432" s="26"/>
      <c r="CA432" s="26"/>
      <c r="CB432" s="26"/>
    </row>
    <row r="433" spans="1:80" ht="17.45" customHeight="1">
      <c r="A433" s="94">
        <f t="shared" si="243"/>
        <v>61.3</v>
      </c>
      <c r="B433" s="179">
        <f t="shared" si="224"/>
        <v>46174</v>
      </c>
      <c r="C433" s="8"/>
      <c r="D433" s="11"/>
      <c r="E433" s="12"/>
      <c r="F433" s="11"/>
      <c r="G433" s="74">
        <f t="shared" si="245"/>
        <v>537</v>
      </c>
      <c r="H433" s="75">
        <f t="shared" si="245"/>
        <v>5568</v>
      </c>
      <c r="I433" s="88">
        <f t="shared" si="230"/>
        <v>0</v>
      </c>
      <c r="J433" s="78">
        <f t="shared" si="231"/>
        <v>0</v>
      </c>
      <c r="K433" s="78">
        <f t="shared" si="232"/>
        <v>0</v>
      </c>
      <c r="L433" s="78">
        <f t="shared" si="233"/>
        <v>0</v>
      </c>
      <c r="M433" s="78">
        <f t="shared" ca="1" si="234"/>
        <v>0.26171428571428573</v>
      </c>
      <c r="N433" s="78">
        <f t="shared" ca="1" si="235"/>
        <v>0.10080836899667146</v>
      </c>
      <c r="O433" s="78">
        <f t="shared" si="236"/>
        <v>5.0000000000000001E-4</v>
      </c>
      <c r="P433" s="13"/>
      <c r="Q433" s="8"/>
      <c r="R433" s="13"/>
      <c r="S433" s="89">
        <f t="shared" si="214"/>
        <v>0</v>
      </c>
      <c r="T433" s="75">
        <f t="shared" si="215"/>
        <v>0</v>
      </c>
      <c r="U433" s="90">
        <f t="shared" si="216"/>
        <v>0</v>
      </c>
      <c r="V433" s="82">
        <f t="shared" si="217"/>
        <v>0</v>
      </c>
      <c r="W433" s="8"/>
      <c r="X433" s="8"/>
      <c r="Y433" s="12"/>
      <c r="Z433" s="12"/>
      <c r="AA433" s="12"/>
      <c r="AB433" s="12"/>
      <c r="AC433" s="91">
        <f t="shared" si="225"/>
        <v>0</v>
      </c>
      <c r="AD433" s="75">
        <f t="shared" si="226"/>
        <v>0</v>
      </c>
      <c r="AE433" s="88">
        <f t="shared" si="219"/>
        <v>0</v>
      </c>
      <c r="AF433" s="92">
        <f t="shared" si="220"/>
        <v>0</v>
      </c>
      <c r="AG433" s="93">
        <f t="shared" si="221"/>
        <v>0</v>
      </c>
      <c r="AH433" s="93">
        <f t="shared" si="222"/>
        <v>0</v>
      </c>
      <c r="AI433" s="78">
        <f t="shared" si="223"/>
        <v>0</v>
      </c>
      <c r="AJ433" s="92">
        <f t="shared" si="227"/>
        <v>0</v>
      </c>
      <c r="AK433" s="78">
        <f t="shared" si="228"/>
        <v>0</v>
      </c>
      <c r="AL433" s="11"/>
      <c r="AM433" s="14"/>
      <c r="AN433" s="11"/>
      <c r="AO433" s="15"/>
      <c r="AP433" s="11"/>
      <c r="AQ433" s="11"/>
      <c r="AR433" s="11"/>
      <c r="AS433" s="75" t="str">
        <f t="shared" si="237"/>
        <v/>
      </c>
      <c r="AT433" s="75" t="str">
        <f t="shared" ca="1" si="238"/>
        <v/>
      </c>
      <c r="AU433" s="75" t="str">
        <f t="shared" si="239"/>
        <v/>
      </c>
      <c r="AV433" s="75" t="str">
        <f t="shared" ca="1" si="240"/>
        <v/>
      </c>
      <c r="AW433" s="169"/>
      <c r="AX433" s="169"/>
      <c r="AY433" s="75" t="str">
        <f t="shared" si="241"/>
        <v/>
      </c>
      <c r="AZ433" s="169"/>
      <c r="BA433" s="169"/>
      <c r="BB433" s="75" t="str">
        <f t="shared" si="242"/>
        <v/>
      </c>
      <c r="BC433" s="11"/>
      <c r="BH433" s="52"/>
      <c r="BI433" s="52"/>
      <c r="BJ433" s="52"/>
      <c r="BK433" s="52"/>
      <c r="BL433" s="52"/>
      <c r="BM433" s="52"/>
      <c r="BQ433" s="27"/>
      <c r="BR433" s="27"/>
      <c r="BS433" s="27"/>
      <c r="BT433" s="27"/>
      <c r="BU433" s="27"/>
      <c r="BV433" s="27"/>
      <c r="BW433" s="54"/>
      <c r="BX433" s="26"/>
      <c r="BY433" s="54"/>
      <c r="BZ433" s="26"/>
      <c r="CA433" s="26"/>
      <c r="CB433" s="26"/>
    </row>
    <row r="434" spans="1:80" ht="17.45" customHeight="1">
      <c r="A434" s="86">
        <f t="shared" si="243"/>
        <v>61.4</v>
      </c>
      <c r="B434" s="179">
        <f t="shared" si="224"/>
        <v>46175</v>
      </c>
      <c r="C434" s="8"/>
      <c r="D434" s="11"/>
      <c r="E434" s="12"/>
      <c r="F434" s="11"/>
      <c r="G434" s="74">
        <f t="shared" si="245"/>
        <v>537</v>
      </c>
      <c r="H434" s="75">
        <f t="shared" si="245"/>
        <v>5568</v>
      </c>
      <c r="I434" s="88">
        <f t="shared" si="230"/>
        <v>0</v>
      </c>
      <c r="J434" s="78">
        <f t="shared" si="231"/>
        <v>0</v>
      </c>
      <c r="K434" s="78">
        <f t="shared" si="232"/>
        <v>0</v>
      </c>
      <c r="L434" s="78">
        <f t="shared" si="233"/>
        <v>0</v>
      </c>
      <c r="M434" s="78">
        <f t="shared" ca="1" si="234"/>
        <v>0.26171428571428573</v>
      </c>
      <c r="N434" s="78">
        <f t="shared" ca="1" si="235"/>
        <v>0.10080836899667146</v>
      </c>
      <c r="O434" s="78">
        <f t="shared" si="236"/>
        <v>5.0000000000000001E-4</v>
      </c>
      <c r="P434" s="13"/>
      <c r="Q434" s="8"/>
      <c r="R434" s="13"/>
      <c r="S434" s="89">
        <f t="shared" si="214"/>
        <v>0</v>
      </c>
      <c r="T434" s="75">
        <f t="shared" si="215"/>
        <v>0</v>
      </c>
      <c r="U434" s="90">
        <f t="shared" si="216"/>
        <v>0</v>
      </c>
      <c r="V434" s="82">
        <f t="shared" si="217"/>
        <v>0</v>
      </c>
      <c r="W434" s="8"/>
      <c r="X434" s="8"/>
      <c r="Y434" s="12"/>
      <c r="Z434" s="12"/>
      <c r="AA434" s="12"/>
      <c r="AB434" s="12"/>
      <c r="AC434" s="91">
        <f t="shared" si="225"/>
        <v>0</v>
      </c>
      <c r="AD434" s="75">
        <f t="shared" si="226"/>
        <v>0</v>
      </c>
      <c r="AE434" s="88">
        <f t="shared" si="219"/>
        <v>0</v>
      </c>
      <c r="AF434" s="92">
        <f t="shared" si="220"/>
        <v>0</v>
      </c>
      <c r="AG434" s="93">
        <f t="shared" si="221"/>
        <v>0</v>
      </c>
      <c r="AH434" s="93">
        <f t="shared" si="222"/>
        <v>0</v>
      </c>
      <c r="AI434" s="78">
        <f t="shared" si="223"/>
        <v>0</v>
      </c>
      <c r="AJ434" s="92">
        <f t="shared" si="227"/>
        <v>0</v>
      </c>
      <c r="AK434" s="78">
        <f t="shared" si="228"/>
        <v>0</v>
      </c>
      <c r="AL434" s="11"/>
      <c r="AM434" s="14"/>
      <c r="AN434" s="11"/>
      <c r="AO434" s="15"/>
      <c r="AP434" s="11"/>
      <c r="AQ434" s="11"/>
      <c r="AR434" s="11"/>
      <c r="AS434" s="75" t="str">
        <f t="shared" si="237"/>
        <v/>
      </c>
      <c r="AT434" s="75" t="str">
        <f t="shared" ca="1" si="238"/>
        <v/>
      </c>
      <c r="AU434" s="75" t="str">
        <f t="shared" si="239"/>
        <v/>
      </c>
      <c r="AV434" s="75" t="str">
        <f t="shared" ca="1" si="240"/>
        <v/>
      </c>
      <c r="AW434" s="169"/>
      <c r="AX434" s="169"/>
      <c r="AY434" s="75" t="str">
        <f t="shared" si="241"/>
        <v/>
      </c>
      <c r="AZ434" s="169"/>
      <c r="BA434" s="169"/>
      <c r="BB434" s="75" t="str">
        <f t="shared" si="242"/>
        <v/>
      </c>
      <c r="BC434" s="11"/>
      <c r="BH434" s="52"/>
      <c r="BI434" s="52"/>
      <c r="BJ434" s="52"/>
      <c r="BK434" s="52"/>
      <c r="BL434" s="52"/>
      <c r="BM434" s="52"/>
      <c r="BQ434" s="27"/>
      <c r="BR434" s="27"/>
      <c r="BS434" s="27"/>
      <c r="BT434" s="27"/>
      <c r="BU434" s="27"/>
      <c r="BV434" s="27"/>
      <c r="BW434" s="54"/>
      <c r="BX434" s="26"/>
      <c r="BY434" s="54"/>
      <c r="BZ434" s="26"/>
      <c r="CA434" s="26"/>
      <c r="CB434" s="26"/>
    </row>
    <row r="435" spans="1:80" ht="17.45" customHeight="1">
      <c r="A435" s="94">
        <f t="shared" si="243"/>
        <v>61.5</v>
      </c>
      <c r="B435" s="179">
        <f t="shared" si="224"/>
        <v>46176</v>
      </c>
      <c r="C435" s="8"/>
      <c r="D435" s="11"/>
      <c r="E435" s="12"/>
      <c r="F435" s="11"/>
      <c r="G435" s="74">
        <f t="shared" si="245"/>
        <v>537</v>
      </c>
      <c r="H435" s="75">
        <f t="shared" si="245"/>
        <v>5568</v>
      </c>
      <c r="I435" s="88">
        <f t="shared" si="230"/>
        <v>0</v>
      </c>
      <c r="J435" s="78">
        <f t="shared" si="231"/>
        <v>0</v>
      </c>
      <c r="K435" s="78">
        <f t="shared" si="232"/>
        <v>0</v>
      </c>
      <c r="L435" s="78">
        <f t="shared" si="233"/>
        <v>0</v>
      </c>
      <c r="M435" s="78">
        <f t="shared" ca="1" si="234"/>
        <v>0.26171428571428573</v>
      </c>
      <c r="N435" s="78">
        <f t="shared" ca="1" si="235"/>
        <v>0.10080836899667146</v>
      </c>
      <c r="O435" s="78">
        <f t="shared" si="236"/>
        <v>5.0000000000000001E-4</v>
      </c>
      <c r="P435" s="13"/>
      <c r="Q435" s="8"/>
      <c r="R435" s="13"/>
      <c r="S435" s="89">
        <f t="shared" si="214"/>
        <v>0</v>
      </c>
      <c r="T435" s="75">
        <f t="shared" si="215"/>
        <v>0</v>
      </c>
      <c r="U435" s="90">
        <f t="shared" si="216"/>
        <v>0</v>
      </c>
      <c r="V435" s="82">
        <f t="shared" si="217"/>
        <v>0</v>
      </c>
      <c r="W435" s="8"/>
      <c r="X435" s="8"/>
      <c r="Y435" s="12"/>
      <c r="Z435" s="12"/>
      <c r="AA435" s="12"/>
      <c r="AB435" s="12"/>
      <c r="AC435" s="91">
        <f t="shared" si="225"/>
        <v>0</v>
      </c>
      <c r="AD435" s="75">
        <f t="shared" si="226"/>
        <v>0</v>
      </c>
      <c r="AE435" s="88">
        <f t="shared" si="219"/>
        <v>0</v>
      </c>
      <c r="AF435" s="92">
        <f t="shared" si="220"/>
        <v>0</v>
      </c>
      <c r="AG435" s="93">
        <f t="shared" si="221"/>
        <v>0</v>
      </c>
      <c r="AH435" s="93">
        <f t="shared" si="222"/>
        <v>0</v>
      </c>
      <c r="AI435" s="78">
        <f t="shared" si="223"/>
        <v>0</v>
      </c>
      <c r="AJ435" s="92">
        <f t="shared" si="227"/>
        <v>0</v>
      </c>
      <c r="AK435" s="78">
        <f t="shared" si="228"/>
        <v>0</v>
      </c>
      <c r="AL435" s="11"/>
      <c r="AM435" s="14"/>
      <c r="AN435" s="11"/>
      <c r="AO435" s="15"/>
      <c r="AP435" s="11"/>
      <c r="AQ435" s="11"/>
      <c r="AR435" s="11"/>
      <c r="AS435" s="75" t="str">
        <f t="shared" si="237"/>
        <v/>
      </c>
      <c r="AT435" s="75" t="str">
        <f t="shared" ca="1" si="238"/>
        <v/>
      </c>
      <c r="AU435" s="75" t="str">
        <f t="shared" si="239"/>
        <v/>
      </c>
      <c r="AV435" s="75" t="str">
        <f t="shared" ca="1" si="240"/>
        <v/>
      </c>
      <c r="AW435" s="169"/>
      <c r="AX435" s="169"/>
      <c r="AY435" s="75" t="str">
        <f t="shared" si="241"/>
        <v/>
      </c>
      <c r="AZ435" s="169"/>
      <c r="BA435" s="169"/>
      <c r="BB435" s="75" t="str">
        <f t="shared" si="242"/>
        <v/>
      </c>
      <c r="BC435" s="11"/>
      <c r="BH435" s="52"/>
      <c r="BI435" s="52"/>
      <c r="BJ435" s="52"/>
      <c r="BK435" s="52"/>
      <c r="BL435" s="52"/>
      <c r="BM435" s="52"/>
      <c r="BQ435" s="27"/>
      <c r="BR435" s="27"/>
      <c r="BS435" s="27"/>
      <c r="BT435" s="27"/>
      <c r="BU435" s="27"/>
      <c r="BV435" s="27"/>
      <c r="BW435" s="54"/>
      <c r="BX435" s="26"/>
      <c r="BY435" s="54"/>
      <c r="BZ435" s="26"/>
      <c r="CA435" s="26"/>
      <c r="CB435" s="26"/>
    </row>
    <row r="436" spans="1:80" ht="17.45" customHeight="1">
      <c r="A436" s="86">
        <f t="shared" si="243"/>
        <v>61.6</v>
      </c>
      <c r="B436" s="179">
        <f t="shared" si="224"/>
        <v>46177</v>
      </c>
      <c r="C436" s="8"/>
      <c r="D436" s="11"/>
      <c r="E436" s="12"/>
      <c r="F436" s="11"/>
      <c r="G436" s="74">
        <f t="shared" si="245"/>
        <v>537</v>
      </c>
      <c r="H436" s="75">
        <f t="shared" si="245"/>
        <v>5568</v>
      </c>
      <c r="I436" s="88">
        <f t="shared" si="230"/>
        <v>0</v>
      </c>
      <c r="J436" s="78">
        <f t="shared" si="231"/>
        <v>0</v>
      </c>
      <c r="K436" s="78">
        <f t="shared" si="232"/>
        <v>0</v>
      </c>
      <c r="L436" s="78">
        <f t="shared" si="233"/>
        <v>0</v>
      </c>
      <c r="M436" s="78">
        <f t="shared" ca="1" si="234"/>
        <v>0.26171428571428573</v>
      </c>
      <c r="N436" s="78">
        <f t="shared" ca="1" si="235"/>
        <v>0.10080836899667146</v>
      </c>
      <c r="O436" s="78">
        <f t="shared" si="236"/>
        <v>5.0000000000000001E-4</v>
      </c>
      <c r="P436" s="13"/>
      <c r="Q436" s="8"/>
      <c r="R436" s="13"/>
      <c r="S436" s="89">
        <f t="shared" si="214"/>
        <v>0</v>
      </c>
      <c r="T436" s="75">
        <f t="shared" si="215"/>
        <v>0</v>
      </c>
      <c r="U436" s="90">
        <f t="shared" si="216"/>
        <v>0</v>
      </c>
      <c r="V436" s="82">
        <f t="shared" si="217"/>
        <v>0</v>
      </c>
      <c r="W436" s="8"/>
      <c r="X436" s="8"/>
      <c r="Y436" s="12"/>
      <c r="Z436" s="12"/>
      <c r="AA436" s="12"/>
      <c r="AB436" s="12"/>
      <c r="AC436" s="91">
        <f t="shared" si="225"/>
        <v>0</v>
      </c>
      <c r="AD436" s="75">
        <f t="shared" si="226"/>
        <v>0</v>
      </c>
      <c r="AE436" s="88">
        <f t="shared" si="219"/>
        <v>0</v>
      </c>
      <c r="AF436" s="92">
        <f t="shared" si="220"/>
        <v>0</v>
      </c>
      <c r="AG436" s="93">
        <f t="shared" si="221"/>
        <v>0</v>
      </c>
      <c r="AH436" s="93">
        <f t="shared" si="222"/>
        <v>0</v>
      </c>
      <c r="AI436" s="78">
        <f t="shared" si="223"/>
        <v>0</v>
      </c>
      <c r="AJ436" s="92">
        <f t="shared" si="227"/>
        <v>0</v>
      </c>
      <c r="AK436" s="78">
        <f t="shared" si="228"/>
        <v>0</v>
      </c>
      <c r="AL436" s="11"/>
      <c r="AM436" s="14"/>
      <c r="AN436" s="11"/>
      <c r="AO436" s="15"/>
      <c r="AP436" s="11"/>
      <c r="AQ436" s="11"/>
      <c r="AR436" s="11"/>
      <c r="AS436" s="75" t="str">
        <f t="shared" si="237"/>
        <v/>
      </c>
      <c r="AT436" s="75" t="str">
        <f t="shared" ca="1" si="238"/>
        <v/>
      </c>
      <c r="AU436" s="75" t="str">
        <f t="shared" si="239"/>
        <v/>
      </c>
      <c r="AV436" s="75" t="str">
        <f t="shared" ca="1" si="240"/>
        <v/>
      </c>
      <c r="AW436" s="169"/>
      <c r="AX436" s="169"/>
      <c r="AY436" s="75" t="str">
        <f t="shared" si="241"/>
        <v/>
      </c>
      <c r="AZ436" s="169"/>
      <c r="BA436" s="169"/>
      <c r="BB436" s="75" t="str">
        <f t="shared" si="242"/>
        <v/>
      </c>
      <c r="BC436" s="11"/>
      <c r="BH436" s="52"/>
      <c r="BI436" s="52"/>
      <c r="BJ436" s="52"/>
      <c r="BK436" s="52"/>
      <c r="BL436" s="52"/>
      <c r="BM436" s="52"/>
      <c r="BQ436" s="27"/>
      <c r="BR436" s="27"/>
      <c r="BS436" s="27"/>
      <c r="BT436" s="27"/>
      <c r="BU436" s="27"/>
      <c r="BV436" s="27"/>
      <c r="BW436" s="54"/>
      <c r="BX436" s="26"/>
      <c r="BY436" s="54"/>
      <c r="BZ436" s="26"/>
      <c r="CA436" s="26"/>
      <c r="CB436" s="26"/>
    </row>
    <row r="437" spans="1:80" ht="17.45" customHeight="1" thickBot="1">
      <c r="A437" s="94">
        <f t="shared" si="243"/>
        <v>61.7</v>
      </c>
      <c r="B437" s="180">
        <f t="shared" si="224"/>
        <v>46178</v>
      </c>
      <c r="C437" s="16"/>
      <c r="D437" s="17"/>
      <c r="E437" s="18"/>
      <c r="F437" s="17"/>
      <c r="G437" s="96">
        <f t="shared" si="245"/>
        <v>537</v>
      </c>
      <c r="H437" s="97">
        <f t="shared" si="245"/>
        <v>5568</v>
      </c>
      <c r="I437" s="98">
        <f t="shared" si="230"/>
        <v>0</v>
      </c>
      <c r="J437" s="99">
        <f t="shared" si="231"/>
        <v>0</v>
      </c>
      <c r="K437" s="99">
        <f t="shared" si="232"/>
        <v>0</v>
      </c>
      <c r="L437" s="99">
        <f t="shared" si="233"/>
        <v>0</v>
      </c>
      <c r="M437" s="99">
        <f t="shared" ca="1" si="234"/>
        <v>0.26171428571428573</v>
      </c>
      <c r="N437" s="99">
        <f t="shared" ca="1" si="235"/>
        <v>0.10080836899667146</v>
      </c>
      <c r="O437" s="99">
        <f t="shared" si="236"/>
        <v>5.0000000000000001E-4</v>
      </c>
      <c r="P437" s="19"/>
      <c r="Q437" s="16"/>
      <c r="R437" s="19"/>
      <c r="S437" s="89">
        <f t="shared" si="214"/>
        <v>0</v>
      </c>
      <c r="T437" s="75">
        <f t="shared" si="215"/>
        <v>0</v>
      </c>
      <c r="U437" s="100">
        <f t="shared" si="216"/>
        <v>0</v>
      </c>
      <c r="V437" s="101">
        <f t="shared" si="217"/>
        <v>0</v>
      </c>
      <c r="W437" s="16"/>
      <c r="X437" s="8"/>
      <c r="Y437" s="12"/>
      <c r="Z437" s="12"/>
      <c r="AA437" s="12"/>
      <c r="AB437" s="12"/>
      <c r="AC437" s="102">
        <f t="shared" si="225"/>
        <v>0</v>
      </c>
      <c r="AD437" s="97">
        <f t="shared" si="226"/>
        <v>0</v>
      </c>
      <c r="AE437" s="98">
        <f t="shared" si="219"/>
        <v>0</v>
      </c>
      <c r="AF437" s="103">
        <f t="shared" si="220"/>
        <v>0</v>
      </c>
      <c r="AG437" s="104">
        <f t="shared" si="221"/>
        <v>0</v>
      </c>
      <c r="AH437" s="104">
        <f t="shared" si="222"/>
        <v>0</v>
      </c>
      <c r="AI437" s="99">
        <f t="shared" si="223"/>
        <v>0</v>
      </c>
      <c r="AJ437" s="103">
        <f t="shared" si="227"/>
        <v>0</v>
      </c>
      <c r="AK437" s="99">
        <f t="shared" si="228"/>
        <v>0</v>
      </c>
      <c r="AL437" s="17"/>
      <c r="AM437" s="20"/>
      <c r="AN437" s="17"/>
      <c r="AO437" s="21"/>
      <c r="AP437" s="17"/>
      <c r="AQ437" s="17"/>
      <c r="AR437" s="17"/>
      <c r="AS437" s="97" t="str">
        <f t="shared" si="237"/>
        <v/>
      </c>
      <c r="AT437" s="97" t="str">
        <f t="shared" ca="1" si="238"/>
        <v/>
      </c>
      <c r="AU437" s="97" t="str">
        <f t="shared" si="239"/>
        <v/>
      </c>
      <c r="AV437" s="97" t="str">
        <f t="shared" ca="1" si="240"/>
        <v/>
      </c>
      <c r="AW437" s="167"/>
      <c r="AX437" s="167"/>
      <c r="AY437" s="97" t="str">
        <f t="shared" si="241"/>
        <v/>
      </c>
      <c r="AZ437" s="167"/>
      <c r="BA437" s="167"/>
      <c r="BB437" s="97" t="str">
        <f t="shared" si="242"/>
        <v/>
      </c>
      <c r="BC437" s="17"/>
      <c r="BH437" s="52"/>
      <c r="BI437" s="52"/>
      <c r="BJ437" s="52"/>
      <c r="BK437" s="52"/>
      <c r="BL437" s="52"/>
      <c r="BM437" s="52"/>
      <c r="BQ437" s="27"/>
      <c r="BR437" s="27"/>
      <c r="BS437" s="27"/>
      <c r="BT437" s="27"/>
      <c r="BU437" s="27"/>
      <c r="BV437" s="27"/>
      <c r="BW437" s="54"/>
      <c r="BX437" s="26"/>
      <c r="BY437" s="54"/>
      <c r="BZ437" s="26"/>
      <c r="CA437" s="26"/>
      <c r="CB437" s="26"/>
    </row>
    <row r="438" spans="1:80" ht="17.45" customHeight="1" thickTop="1">
      <c r="A438" s="105">
        <f>A431+1</f>
        <v>62.1</v>
      </c>
      <c r="B438" s="178">
        <f>B437+1</f>
        <v>46179</v>
      </c>
      <c r="C438" s="4"/>
      <c r="D438" s="5"/>
      <c r="E438" s="6"/>
      <c r="F438" s="5"/>
      <c r="G438" s="74">
        <f t="shared" si="245"/>
        <v>537</v>
      </c>
      <c r="H438" s="75">
        <f t="shared" si="245"/>
        <v>5568</v>
      </c>
      <c r="I438" s="76">
        <f t="shared" si="230"/>
        <v>0</v>
      </c>
      <c r="J438" s="77">
        <f t="shared" si="231"/>
        <v>0</v>
      </c>
      <c r="K438" s="77">
        <f t="shared" si="232"/>
        <v>0</v>
      </c>
      <c r="L438" s="77">
        <f t="shared" si="233"/>
        <v>0</v>
      </c>
      <c r="M438" s="78">
        <f t="shared" ca="1" si="234"/>
        <v>0.26171428571428573</v>
      </c>
      <c r="N438" s="78">
        <f t="shared" ca="1" si="235"/>
        <v>0.10080836899667146</v>
      </c>
      <c r="O438" s="78">
        <f t="shared" si="236"/>
        <v>5.0000000000000001E-4</v>
      </c>
      <c r="P438" s="13"/>
      <c r="Q438" s="8"/>
      <c r="R438" s="13"/>
      <c r="S438" s="79">
        <f t="shared" ref="S438:S500" si="246">IF($P438="FULL FEED",Q438,Q438/2)</f>
        <v>0</v>
      </c>
      <c r="T438" s="80">
        <f t="shared" ref="T438:T500" si="247">IF($P438="FULL FEED",R438,R438/2)</f>
        <v>0</v>
      </c>
      <c r="U438" s="90">
        <f t="shared" ref="U438:U500" si="248">IF($P438="FULL FEED",(Q438*G438/1000),(Q438*2*G438/1000))</f>
        <v>0</v>
      </c>
      <c r="V438" s="82">
        <f t="shared" ref="V438:V500" si="249">IF($P438="FULL FEED",(R438*H438/1000),(R438*2*H438/1000))</f>
        <v>0</v>
      </c>
      <c r="W438" s="4"/>
      <c r="X438" s="4"/>
      <c r="Y438" s="6"/>
      <c r="Z438" s="6"/>
      <c r="AA438" s="6"/>
      <c r="AB438" s="6"/>
      <c r="AC438" s="83">
        <f t="shared" si="225"/>
        <v>0</v>
      </c>
      <c r="AD438" s="80">
        <f t="shared" si="226"/>
        <v>0</v>
      </c>
      <c r="AE438" s="76">
        <f t="shared" si="219"/>
        <v>0</v>
      </c>
      <c r="AF438" s="84">
        <f t="shared" si="220"/>
        <v>0</v>
      </c>
      <c r="AG438" s="85">
        <f t="shared" si="221"/>
        <v>0</v>
      </c>
      <c r="AH438" s="85">
        <f t="shared" si="222"/>
        <v>0</v>
      </c>
      <c r="AI438" s="77">
        <f t="shared" si="223"/>
        <v>0</v>
      </c>
      <c r="AJ438" s="84">
        <f t="shared" si="227"/>
        <v>0</v>
      </c>
      <c r="AK438" s="77">
        <f t="shared" si="228"/>
        <v>0</v>
      </c>
      <c r="AL438" s="5"/>
      <c r="AM438" s="9"/>
      <c r="AN438" s="5"/>
      <c r="AO438" s="10"/>
      <c r="AP438" s="5"/>
      <c r="AQ438" s="5"/>
      <c r="AR438" s="5"/>
      <c r="AS438" s="80" t="str">
        <f t="shared" si="237"/>
        <v/>
      </c>
      <c r="AT438" s="80" t="str">
        <f t="shared" ca="1" si="238"/>
        <v/>
      </c>
      <c r="AU438" s="80" t="str">
        <f t="shared" si="239"/>
        <v/>
      </c>
      <c r="AV438" s="80" t="str">
        <f t="shared" ca="1" si="240"/>
        <v/>
      </c>
      <c r="AW438" s="165"/>
      <c r="AX438" s="165"/>
      <c r="AY438" s="80" t="str">
        <f t="shared" si="241"/>
        <v/>
      </c>
      <c r="AZ438" s="165"/>
      <c r="BA438" s="165"/>
      <c r="BB438" s="80" t="str">
        <f t="shared" si="242"/>
        <v/>
      </c>
      <c r="BC438" s="5"/>
      <c r="BH438" s="52"/>
      <c r="BI438" s="52"/>
      <c r="BJ438" s="52"/>
      <c r="BK438" s="52"/>
      <c r="BL438" s="52"/>
      <c r="BM438" s="52"/>
      <c r="BQ438" s="27"/>
      <c r="BR438" s="27"/>
      <c r="BS438" s="27"/>
      <c r="BT438" s="27"/>
      <c r="BU438" s="27"/>
      <c r="BV438" s="27"/>
      <c r="BW438" s="54"/>
      <c r="BX438" s="26"/>
      <c r="BY438" s="54"/>
      <c r="BZ438" s="26"/>
      <c r="CA438" s="26"/>
      <c r="CB438" s="26"/>
    </row>
    <row r="439" spans="1:80" ht="17.45" customHeight="1">
      <c r="A439" s="94">
        <f t="shared" si="243"/>
        <v>62.2</v>
      </c>
      <c r="B439" s="179">
        <f t="shared" si="224"/>
        <v>46180</v>
      </c>
      <c r="C439" s="8"/>
      <c r="D439" s="11"/>
      <c r="E439" s="12"/>
      <c r="F439" s="11"/>
      <c r="G439" s="74">
        <f t="shared" si="245"/>
        <v>537</v>
      </c>
      <c r="H439" s="75">
        <f t="shared" si="245"/>
        <v>5568</v>
      </c>
      <c r="I439" s="88">
        <f t="shared" si="230"/>
        <v>0</v>
      </c>
      <c r="J439" s="78">
        <f t="shared" si="231"/>
        <v>0</v>
      </c>
      <c r="K439" s="78">
        <f t="shared" si="232"/>
        <v>0</v>
      </c>
      <c r="L439" s="78">
        <f t="shared" si="233"/>
        <v>0</v>
      </c>
      <c r="M439" s="78">
        <f t="shared" ca="1" si="234"/>
        <v>0.26171428571428573</v>
      </c>
      <c r="N439" s="78">
        <f t="shared" ca="1" si="235"/>
        <v>0.10080836899667146</v>
      </c>
      <c r="O439" s="78">
        <f t="shared" si="236"/>
        <v>5.0000000000000001E-4</v>
      </c>
      <c r="P439" s="13"/>
      <c r="Q439" s="8"/>
      <c r="R439" s="13"/>
      <c r="S439" s="89">
        <f t="shared" si="246"/>
        <v>0</v>
      </c>
      <c r="T439" s="75">
        <f t="shared" si="247"/>
        <v>0</v>
      </c>
      <c r="U439" s="90">
        <f t="shared" si="248"/>
        <v>0</v>
      </c>
      <c r="V439" s="82">
        <f t="shared" si="249"/>
        <v>0</v>
      </c>
      <c r="W439" s="8"/>
      <c r="X439" s="8"/>
      <c r="Y439" s="12"/>
      <c r="Z439" s="12"/>
      <c r="AA439" s="12"/>
      <c r="AB439" s="12"/>
      <c r="AC439" s="91">
        <f t="shared" si="225"/>
        <v>0</v>
      </c>
      <c r="AD439" s="75">
        <f t="shared" si="226"/>
        <v>0</v>
      </c>
      <c r="AE439" s="88">
        <f t="shared" si="219"/>
        <v>0</v>
      </c>
      <c r="AF439" s="92">
        <f t="shared" si="220"/>
        <v>0</v>
      </c>
      <c r="AG439" s="93">
        <f t="shared" si="221"/>
        <v>0</v>
      </c>
      <c r="AH439" s="93">
        <f t="shared" si="222"/>
        <v>0</v>
      </c>
      <c r="AI439" s="78">
        <f t="shared" si="223"/>
        <v>0</v>
      </c>
      <c r="AJ439" s="92">
        <f t="shared" si="227"/>
        <v>0</v>
      </c>
      <c r="AK439" s="78">
        <f t="shared" si="228"/>
        <v>0</v>
      </c>
      <c r="AL439" s="11"/>
      <c r="AM439" s="14"/>
      <c r="AN439" s="11"/>
      <c r="AO439" s="15"/>
      <c r="AP439" s="11"/>
      <c r="AQ439" s="11"/>
      <c r="AR439" s="11"/>
      <c r="AS439" s="75" t="str">
        <f t="shared" si="237"/>
        <v/>
      </c>
      <c r="AT439" s="75" t="str">
        <f t="shared" ca="1" si="238"/>
        <v/>
      </c>
      <c r="AU439" s="75" t="str">
        <f t="shared" si="239"/>
        <v/>
      </c>
      <c r="AV439" s="75" t="str">
        <f t="shared" ca="1" si="240"/>
        <v/>
      </c>
      <c r="AW439" s="169"/>
      <c r="AX439" s="169"/>
      <c r="AY439" s="75" t="str">
        <f t="shared" si="241"/>
        <v/>
      </c>
      <c r="AZ439" s="169"/>
      <c r="BA439" s="169"/>
      <c r="BB439" s="75" t="str">
        <f t="shared" si="242"/>
        <v/>
      </c>
      <c r="BC439" s="11"/>
      <c r="BH439" s="52"/>
      <c r="BI439" s="52"/>
      <c r="BJ439" s="52"/>
      <c r="BK439" s="52"/>
      <c r="BL439" s="52"/>
      <c r="BM439" s="52"/>
      <c r="BQ439" s="27"/>
      <c r="BR439" s="27"/>
      <c r="BS439" s="27"/>
      <c r="BT439" s="27"/>
      <c r="BU439" s="27"/>
      <c r="BV439" s="27"/>
      <c r="BW439" s="54"/>
      <c r="BX439" s="26"/>
      <c r="BY439" s="54"/>
      <c r="BZ439" s="26"/>
      <c r="CA439" s="26"/>
      <c r="CB439" s="26"/>
    </row>
    <row r="440" spans="1:80" ht="17.45" customHeight="1">
      <c r="A440" s="86">
        <f t="shared" si="243"/>
        <v>62.3</v>
      </c>
      <c r="B440" s="179">
        <f t="shared" si="224"/>
        <v>46181</v>
      </c>
      <c r="C440" s="8"/>
      <c r="D440" s="11"/>
      <c r="E440" s="12"/>
      <c r="F440" s="11"/>
      <c r="G440" s="74">
        <f t="shared" si="245"/>
        <v>537</v>
      </c>
      <c r="H440" s="75">
        <f t="shared" si="245"/>
        <v>5568</v>
      </c>
      <c r="I440" s="88">
        <f t="shared" si="230"/>
        <v>0</v>
      </c>
      <c r="J440" s="78">
        <f t="shared" si="231"/>
        <v>0</v>
      </c>
      <c r="K440" s="78">
        <f t="shared" si="232"/>
        <v>0</v>
      </c>
      <c r="L440" s="78">
        <f t="shared" si="233"/>
        <v>0</v>
      </c>
      <c r="M440" s="78">
        <f t="shared" ca="1" si="234"/>
        <v>0.26171428571428573</v>
      </c>
      <c r="N440" s="78">
        <f t="shared" ca="1" si="235"/>
        <v>0.10080836899667146</v>
      </c>
      <c r="O440" s="78">
        <f t="shared" si="236"/>
        <v>5.0000000000000001E-4</v>
      </c>
      <c r="P440" s="13"/>
      <c r="Q440" s="8"/>
      <c r="R440" s="13"/>
      <c r="S440" s="89">
        <f t="shared" si="246"/>
        <v>0</v>
      </c>
      <c r="T440" s="75">
        <f t="shared" si="247"/>
        <v>0</v>
      </c>
      <c r="U440" s="90">
        <f t="shared" si="248"/>
        <v>0</v>
      </c>
      <c r="V440" s="82">
        <f t="shared" si="249"/>
        <v>0</v>
      </c>
      <c r="W440" s="8"/>
      <c r="X440" s="8"/>
      <c r="Y440" s="12"/>
      <c r="Z440" s="12"/>
      <c r="AA440" s="12"/>
      <c r="AB440" s="12"/>
      <c r="AC440" s="91">
        <f t="shared" si="225"/>
        <v>0</v>
      </c>
      <c r="AD440" s="75">
        <f t="shared" si="226"/>
        <v>0</v>
      </c>
      <c r="AE440" s="88">
        <f t="shared" si="219"/>
        <v>0</v>
      </c>
      <c r="AF440" s="92">
        <f t="shared" si="220"/>
        <v>0</v>
      </c>
      <c r="AG440" s="93">
        <f t="shared" si="221"/>
        <v>0</v>
      </c>
      <c r="AH440" s="93">
        <f t="shared" si="222"/>
        <v>0</v>
      </c>
      <c r="AI440" s="78">
        <f t="shared" si="223"/>
        <v>0</v>
      </c>
      <c r="AJ440" s="92">
        <f t="shared" si="227"/>
        <v>0</v>
      </c>
      <c r="AK440" s="78">
        <f t="shared" si="228"/>
        <v>0</v>
      </c>
      <c r="AL440" s="11"/>
      <c r="AM440" s="14"/>
      <c r="AN440" s="11"/>
      <c r="AO440" s="15"/>
      <c r="AP440" s="11"/>
      <c r="AQ440" s="11"/>
      <c r="AR440" s="11"/>
      <c r="AS440" s="75" t="str">
        <f t="shared" si="237"/>
        <v/>
      </c>
      <c r="AT440" s="75" t="str">
        <f t="shared" ca="1" si="238"/>
        <v/>
      </c>
      <c r="AU440" s="75" t="str">
        <f t="shared" si="239"/>
        <v/>
      </c>
      <c r="AV440" s="75" t="str">
        <f t="shared" ca="1" si="240"/>
        <v/>
      </c>
      <c r="AW440" s="169"/>
      <c r="AX440" s="169"/>
      <c r="AY440" s="75" t="str">
        <f t="shared" si="241"/>
        <v/>
      </c>
      <c r="AZ440" s="169"/>
      <c r="BA440" s="169"/>
      <c r="BB440" s="75" t="str">
        <f t="shared" si="242"/>
        <v/>
      </c>
      <c r="BC440" s="11"/>
      <c r="BH440" s="52"/>
      <c r="BI440" s="52"/>
      <c r="BJ440" s="52"/>
      <c r="BK440" s="52"/>
      <c r="BL440" s="52"/>
      <c r="BM440" s="52"/>
      <c r="BQ440" s="27"/>
      <c r="BR440" s="27"/>
      <c r="BS440" s="27"/>
      <c r="BT440" s="27"/>
      <c r="BU440" s="27"/>
      <c r="BV440" s="27"/>
      <c r="BW440" s="54"/>
      <c r="BX440" s="26"/>
      <c r="BY440" s="54"/>
      <c r="BZ440" s="26"/>
      <c r="CA440" s="26"/>
      <c r="CB440" s="26"/>
    </row>
    <row r="441" spans="1:80" ht="17.45" customHeight="1">
      <c r="A441" s="94">
        <f t="shared" si="243"/>
        <v>62.4</v>
      </c>
      <c r="B441" s="179">
        <f t="shared" si="224"/>
        <v>46182</v>
      </c>
      <c r="C441" s="8"/>
      <c r="D441" s="11"/>
      <c r="E441" s="12"/>
      <c r="F441" s="11"/>
      <c r="G441" s="74">
        <f t="shared" si="245"/>
        <v>537</v>
      </c>
      <c r="H441" s="75">
        <f t="shared" si="245"/>
        <v>5568</v>
      </c>
      <c r="I441" s="88">
        <f t="shared" si="230"/>
        <v>0</v>
      </c>
      <c r="J441" s="78">
        <f t="shared" si="231"/>
        <v>0</v>
      </c>
      <c r="K441" s="78">
        <f t="shared" si="232"/>
        <v>0</v>
      </c>
      <c r="L441" s="78">
        <f t="shared" si="233"/>
        <v>0</v>
      </c>
      <c r="M441" s="78">
        <f t="shared" ca="1" si="234"/>
        <v>0.26171428571428573</v>
      </c>
      <c r="N441" s="78">
        <f t="shared" ca="1" si="235"/>
        <v>0.10080836899667146</v>
      </c>
      <c r="O441" s="78">
        <f t="shared" si="236"/>
        <v>5.0000000000000001E-4</v>
      </c>
      <c r="P441" s="13"/>
      <c r="Q441" s="8"/>
      <c r="R441" s="13"/>
      <c r="S441" s="89">
        <f t="shared" si="246"/>
        <v>0</v>
      </c>
      <c r="T441" s="75">
        <f t="shared" si="247"/>
        <v>0</v>
      </c>
      <c r="U441" s="90">
        <f t="shared" si="248"/>
        <v>0</v>
      </c>
      <c r="V441" s="82">
        <f t="shared" si="249"/>
        <v>0</v>
      </c>
      <c r="W441" s="8"/>
      <c r="X441" s="8"/>
      <c r="Y441" s="12"/>
      <c r="Z441" s="12"/>
      <c r="AA441" s="12"/>
      <c r="AB441" s="12"/>
      <c r="AC441" s="91">
        <f t="shared" si="225"/>
        <v>0</v>
      </c>
      <c r="AD441" s="75">
        <f t="shared" si="226"/>
        <v>0</v>
      </c>
      <c r="AE441" s="88">
        <f t="shared" si="219"/>
        <v>0</v>
      </c>
      <c r="AF441" s="92">
        <f t="shared" si="220"/>
        <v>0</v>
      </c>
      <c r="AG441" s="93">
        <f t="shared" si="221"/>
        <v>0</v>
      </c>
      <c r="AH441" s="93">
        <f t="shared" si="222"/>
        <v>0</v>
      </c>
      <c r="AI441" s="78">
        <f t="shared" si="223"/>
        <v>0</v>
      </c>
      <c r="AJ441" s="92">
        <f t="shared" si="227"/>
        <v>0</v>
      </c>
      <c r="AK441" s="78">
        <f t="shared" si="228"/>
        <v>0</v>
      </c>
      <c r="AL441" s="11"/>
      <c r="AM441" s="14"/>
      <c r="AN441" s="11"/>
      <c r="AO441" s="15"/>
      <c r="AP441" s="11"/>
      <c r="AQ441" s="11"/>
      <c r="AR441" s="11"/>
      <c r="AS441" s="75" t="str">
        <f t="shared" si="237"/>
        <v/>
      </c>
      <c r="AT441" s="75" t="str">
        <f t="shared" ca="1" si="238"/>
        <v/>
      </c>
      <c r="AU441" s="75" t="str">
        <f t="shared" si="239"/>
        <v/>
      </c>
      <c r="AV441" s="75" t="str">
        <f t="shared" ca="1" si="240"/>
        <v/>
      </c>
      <c r="AW441" s="169"/>
      <c r="AX441" s="169"/>
      <c r="AY441" s="75" t="str">
        <f t="shared" si="241"/>
        <v/>
      </c>
      <c r="AZ441" s="169"/>
      <c r="BA441" s="169"/>
      <c r="BB441" s="75" t="str">
        <f t="shared" si="242"/>
        <v/>
      </c>
      <c r="BC441" s="11"/>
      <c r="BH441" s="52"/>
      <c r="BI441" s="52"/>
      <c r="BJ441" s="52"/>
      <c r="BK441" s="52"/>
      <c r="BL441" s="52"/>
      <c r="BM441" s="52"/>
      <c r="BQ441" s="27"/>
      <c r="BR441" s="27"/>
      <c r="BS441" s="27"/>
      <c r="BT441" s="27"/>
      <c r="BU441" s="27"/>
      <c r="BV441" s="27"/>
      <c r="BW441" s="54"/>
      <c r="BX441" s="26"/>
      <c r="BY441" s="54"/>
      <c r="BZ441" s="26"/>
      <c r="CA441" s="26"/>
      <c r="CB441" s="26"/>
    </row>
    <row r="442" spans="1:80" ht="17.45" customHeight="1">
      <c r="A442" s="86">
        <f t="shared" si="243"/>
        <v>62.5</v>
      </c>
      <c r="B442" s="179">
        <f t="shared" si="224"/>
        <v>46183</v>
      </c>
      <c r="C442" s="8"/>
      <c r="D442" s="11"/>
      <c r="E442" s="12"/>
      <c r="F442" s="11"/>
      <c r="G442" s="74">
        <f t="shared" si="245"/>
        <v>537</v>
      </c>
      <c r="H442" s="75">
        <f t="shared" si="245"/>
        <v>5568</v>
      </c>
      <c r="I442" s="88">
        <f t="shared" si="230"/>
        <v>0</v>
      </c>
      <c r="J442" s="78">
        <f t="shared" si="231"/>
        <v>0</v>
      </c>
      <c r="K442" s="78">
        <f t="shared" si="232"/>
        <v>0</v>
      </c>
      <c r="L442" s="78">
        <f t="shared" si="233"/>
        <v>0</v>
      </c>
      <c r="M442" s="78">
        <f t="shared" ca="1" si="234"/>
        <v>0.26171428571428573</v>
      </c>
      <c r="N442" s="78">
        <f t="shared" ca="1" si="235"/>
        <v>0.10080836899667146</v>
      </c>
      <c r="O442" s="78">
        <f t="shared" si="236"/>
        <v>5.0000000000000001E-4</v>
      </c>
      <c r="P442" s="13"/>
      <c r="Q442" s="8"/>
      <c r="R442" s="13"/>
      <c r="S442" s="89">
        <f t="shared" si="246"/>
        <v>0</v>
      </c>
      <c r="T442" s="75">
        <f t="shared" si="247"/>
        <v>0</v>
      </c>
      <c r="U442" s="90">
        <f t="shared" si="248"/>
        <v>0</v>
      </c>
      <c r="V442" s="82">
        <f t="shared" si="249"/>
        <v>0</v>
      </c>
      <c r="W442" s="8"/>
      <c r="X442" s="8"/>
      <c r="Y442" s="12"/>
      <c r="Z442" s="12"/>
      <c r="AA442" s="12"/>
      <c r="AB442" s="12"/>
      <c r="AC442" s="91">
        <f t="shared" si="225"/>
        <v>0</v>
      </c>
      <c r="AD442" s="75">
        <f t="shared" si="226"/>
        <v>0</v>
      </c>
      <c r="AE442" s="88">
        <f t="shared" si="219"/>
        <v>0</v>
      </c>
      <c r="AF442" s="92">
        <f t="shared" si="220"/>
        <v>0</v>
      </c>
      <c r="AG442" s="93">
        <f t="shared" si="221"/>
        <v>0</v>
      </c>
      <c r="AH442" s="93">
        <f t="shared" si="222"/>
        <v>0</v>
      </c>
      <c r="AI442" s="78">
        <f t="shared" si="223"/>
        <v>0</v>
      </c>
      <c r="AJ442" s="92">
        <f t="shared" si="227"/>
        <v>0</v>
      </c>
      <c r="AK442" s="78">
        <f t="shared" si="228"/>
        <v>0</v>
      </c>
      <c r="AL442" s="11"/>
      <c r="AM442" s="14"/>
      <c r="AN442" s="11"/>
      <c r="AO442" s="15"/>
      <c r="AP442" s="11"/>
      <c r="AQ442" s="11"/>
      <c r="AR442" s="11"/>
      <c r="AS442" s="75" t="str">
        <f t="shared" si="237"/>
        <v/>
      </c>
      <c r="AT442" s="75" t="str">
        <f t="shared" ca="1" si="238"/>
        <v/>
      </c>
      <c r="AU442" s="75" t="str">
        <f t="shared" si="239"/>
        <v/>
      </c>
      <c r="AV442" s="75" t="str">
        <f t="shared" ca="1" si="240"/>
        <v/>
      </c>
      <c r="AW442" s="169"/>
      <c r="AX442" s="169"/>
      <c r="AY442" s="75" t="str">
        <f t="shared" si="241"/>
        <v/>
      </c>
      <c r="AZ442" s="169"/>
      <c r="BA442" s="169"/>
      <c r="BB442" s="75" t="str">
        <f t="shared" si="242"/>
        <v/>
      </c>
      <c r="BC442" s="11"/>
      <c r="BH442" s="52"/>
      <c r="BI442" s="52"/>
      <c r="BJ442" s="52"/>
      <c r="BK442" s="52"/>
      <c r="BL442" s="52"/>
      <c r="BM442" s="52"/>
      <c r="BQ442" s="27"/>
      <c r="BR442" s="27"/>
      <c r="BS442" s="27"/>
      <c r="BT442" s="27"/>
      <c r="BU442" s="27"/>
      <c r="BV442" s="27"/>
      <c r="BW442" s="54"/>
      <c r="BX442" s="26"/>
      <c r="BY442" s="54"/>
      <c r="BZ442" s="26"/>
      <c r="CA442" s="26"/>
      <c r="CB442" s="26"/>
    </row>
    <row r="443" spans="1:80" ht="17.45" customHeight="1">
      <c r="A443" s="94">
        <f t="shared" si="243"/>
        <v>62.6</v>
      </c>
      <c r="B443" s="179">
        <f t="shared" si="224"/>
        <v>46184</v>
      </c>
      <c r="C443" s="8"/>
      <c r="D443" s="11"/>
      <c r="E443" s="12"/>
      <c r="F443" s="11"/>
      <c r="G443" s="74">
        <f t="shared" si="245"/>
        <v>537</v>
      </c>
      <c r="H443" s="75">
        <f t="shared" si="245"/>
        <v>5568</v>
      </c>
      <c r="I443" s="88">
        <f t="shared" si="230"/>
        <v>0</v>
      </c>
      <c r="J443" s="78">
        <f t="shared" si="231"/>
        <v>0</v>
      </c>
      <c r="K443" s="78">
        <f t="shared" si="232"/>
        <v>0</v>
      </c>
      <c r="L443" s="78">
        <f t="shared" si="233"/>
        <v>0</v>
      </c>
      <c r="M443" s="78">
        <f t="shared" ca="1" si="234"/>
        <v>0.26171428571428573</v>
      </c>
      <c r="N443" s="78">
        <f t="shared" ca="1" si="235"/>
        <v>0.10080836899667146</v>
      </c>
      <c r="O443" s="78">
        <f t="shared" si="236"/>
        <v>5.0000000000000001E-4</v>
      </c>
      <c r="P443" s="13"/>
      <c r="Q443" s="8"/>
      <c r="R443" s="13"/>
      <c r="S443" s="89">
        <f t="shared" si="246"/>
        <v>0</v>
      </c>
      <c r="T443" s="75">
        <f t="shared" si="247"/>
        <v>0</v>
      </c>
      <c r="U443" s="90">
        <f t="shared" si="248"/>
        <v>0</v>
      </c>
      <c r="V443" s="82">
        <f t="shared" si="249"/>
        <v>0</v>
      </c>
      <c r="W443" s="8"/>
      <c r="X443" s="8"/>
      <c r="Y443" s="12"/>
      <c r="Z443" s="12"/>
      <c r="AA443" s="12"/>
      <c r="AB443" s="12"/>
      <c r="AC443" s="91">
        <f t="shared" si="225"/>
        <v>0</v>
      </c>
      <c r="AD443" s="75">
        <f t="shared" si="226"/>
        <v>0</v>
      </c>
      <c r="AE443" s="88">
        <f t="shared" si="219"/>
        <v>0</v>
      </c>
      <c r="AF443" s="92">
        <f t="shared" si="220"/>
        <v>0</v>
      </c>
      <c r="AG443" s="93">
        <f t="shared" si="221"/>
        <v>0</v>
      </c>
      <c r="AH443" s="93">
        <f t="shared" si="222"/>
        <v>0</v>
      </c>
      <c r="AI443" s="78">
        <f t="shared" si="223"/>
        <v>0</v>
      </c>
      <c r="AJ443" s="92">
        <f t="shared" si="227"/>
        <v>0</v>
      </c>
      <c r="AK443" s="78">
        <f t="shared" si="228"/>
        <v>0</v>
      </c>
      <c r="AL443" s="11"/>
      <c r="AM443" s="14"/>
      <c r="AN443" s="11"/>
      <c r="AO443" s="15"/>
      <c r="AP443" s="11"/>
      <c r="AQ443" s="11"/>
      <c r="AR443" s="11"/>
      <c r="AS443" s="75" t="str">
        <f t="shared" si="237"/>
        <v/>
      </c>
      <c r="AT443" s="75" t="str">
        <f t="shared" ca="1" si="238"/>
        <v/>
      </c>
      <c r="AU443" s="75" t="str">
        <f t="shared" si="239"/>
        <v/>
      </c>
      <c r="AV443" s="75" t="str">
        <f t="shared" ca="1" si="240"/>
        <v/>
      </c>
      <c r="AW443" s="169"/>
      <c r="AX443" s="169"/>
      <c r="AY443" s="75" t="str">
        <f t="shared" si="241"/>
        <v/>
      </c>
      <c r="AZ443" s="169"/>
      <c r="BA443" s="169"/>
      <c r="BB443" s="75" t="str">
        <f t="shared" si="242"/>
        <v/>
      </c>
      <c r="BC443" s="11"/>
      <c r="BH443" s="52"/>
      <c r="BI443" s="52"/>
      <c r="BJ443" s="52"/>
      <c r="BK443" s="52"/>
      <c r="BL443" s="52"/>
      <c r="BM443" s="52"/>
      <c r="BQ443" s="27"/>
      <c r="BR443" s="27"/>
      <c r="BS443" s="27"/>
      <c r="BT443" s="27"/>
      <c r="BU443" s="27"/>
      <c r="BV443" s="27"/>
      <c r="BW443" s="54"/>
      <c r="BX443" s="26"/>
      <c r="BY443" s="54"/>
      <c r="BZ443" s="26"/>
      <c r="CA443" s="26"/>
      <c r="CB443" s="26"/>
    </row>
    <row r="444" spans="1:80" ht="17.45" customHeight="1" thickBot="1">
      <c r="A444" s="86">
        <f t="shared" si="243"/>
        <v>62.7</v>
      </c>
      <c r="B444" s="180">
        <f t="shared" si="224"/>
        <v>46185</v>
      </c>
      <c r="C444" s="16"/>
      <c r="D444" s="17"/>
      <c r="E444" s="18"/>
      <c r="F444" s="17"/>
      <c r="G444" s="96">
        <f t="shared" ref="G444:H459" si="250">G443-E444-C444</f>
        <v>537</v>
      </c>
      <c r="H444" s="97">
        <f t="shared" si="250"/>
        <v>5568</v>
      </c>
      <c r="I444" s="98">
        <f t="shared" si="230"/>
        <v>0</v>
      </c>
      <c r="J444" s="99">
        <f t="shared" si="231"/>
        <v>0</v>
      </c>
      <c r="K444" s="99">
        <f t="shared" si="232"/>
        <v>0</v>
      </c>
      <c r="L444" s="99">
        <f t="shared" si="233"/>
        <v>0</v>
      </c>
      <c r="M444" s="99">
        <f t="shared" ca="1" si="234"/>
        <v>0.26171428571428573</v>
      </c>
      <c r="N444" s="99">
        <f t="shared" ca="1" si="235"/>
        <v>0.10080836899667146</v>
      </c>
      <c r="O444" s="99">
        <f t="shared" si="236"/>
        <v>5.0000000000000001E-4</v>
      </c>
      <c r="P444" s="19"/>
      <c r="Q444" s="16"/>
      <c r="R444" s="19"/>
      <c r="S444" s="89">
        <f t="shared" si="246"/>
        <v>0</v>
      </c>
      <c r="T444" s="75">
        <f t="shared" si="247"/>
        <v>0</v>
      </c>
      <c r="U444" s="100">
        <f t="shared" si="248"/>
        <v>0</v>
      </c>
      <c r="V444" s="101">
        <f t="shared" si="249"/>
        <v>0</v>
      </c>
      <c r="W444" s="16"/>
      <c r="X444" s="8"/>
      <c r="Y444" s="12"/>
      <c r="Z444" s="12"/>
      <c r="AA444" s="12"/>
      <c r="AB444" s="12"/>
      <c r="AC444" s="102">
        <f t="shared" si="225"/>
        <v>0</v>
      </c>
      <c r="AD444" s="97">
        <f t="shared" si="226"/>
        <v>0</v>
      </c>
      <c r="AE444" s="98">
        <f t="shared" si="219"/>
        <v>0</v>
      </c>
      <c r="AF444" s="103">
        <f t="shared" si="220"/>
        <v>0</v>
      </c>
      <c r="AG444" s="104">
        <f t="shared" si="221"/>
        <v>0</v>
      </c>
      <c r="AH444" s="104">
        <f t="shared" si="222"/>
        <v>0</v>
      </c>
      <c r="AI444" s="99">
        <f t="shared" si="223"/>
        <v>0</v>
      </c>
      <c r="AJ444" s="103">
        <f t="shared" si="227"/>
        <v>0</v>
      </c>
      <c r="AK444" s="99">
        <f t="shared" si="228"/>
        <v>0</v>
      </c>
      <c r="AL444" s="17"/>
      <c r="AM444" s="20"/>
      <c r="AN444" s="17"/>
      <c r="AO444" s="21"/>
      <c r="AP444" s="17"/>
      <c r="AQ444" s="17"/>
      <c r="AR444" s="17"/>
      <c r="AS444" s="97" t="str">
        <f t="shared" si="237"/>
        <v/>
      </c>
      <c r="AT444" s="97" t="str">
        <f t="shared" ca="1" si="238"/>
        <v/>
      </c>
      <c r="AU444" s="97" t="str">
        <f t="shared" si="239"/>
        <v/>
      </c>
      <c r="AV444" s="97" t="str">
        <f t="shared" ca="1" si="240"/>
        <v/>
      </c>
      <c r="AW444" s="167"/>
      <c r="AX444" s="167"/>
      <c r="AY444" s="97" t="str">
        <f t="shared" si="241"/>
        <v/>
      </c>
      <c r="AZ444" s="167"/>
      <c r="BA444" s="167"/>
      <c r="BB444" s="97" t="str">
        <f t="shared" si="242"/>
        <v/>
      </c>
      <c r="BC444" s="17"/>
      <c r="BH444" s="52"/>
      <c r="BI444" s="52"/>
      <c r="BJ444" s="52"/>
      <c r="BK444" s="52"/>
      <c r="BL444" s="52"/>
      <c r="BM444" s="52"/>
      <c r="BQ444" s="27"/>
      <c r="BR444" s="27"/>
      <c r="BS444" s="27"/>
      <c r="BT444" s="27"/>
      <c r="BU444" s="27"/>
      <c r="BV444" s="27"/>
      <c r="BW444" s="54"/>
      <c r="BX444" s="26"/>
      <c r="BY444" s="54"/>
      <c r="BZ444" s="26"/>
      <c r="CA444" s="26"/>
      <c r="CB444" s="26"/>
    </row>
    <row r="445" spans="1:80" ht="17.45" customHeight="1" thickTop="1">
      <c r="A445" s="71">
        <f>A438+1</f>
        <v>63.1</v>
      </c>
      <c r="B445" s="178">
        <f>B444+1</f>
        <v>46186</v>
      </c>
      <c r="C445" s="4"/>
      <c r="D445" s="5"/>
      <c r="E445" s="6"/>
      <c r="F445" s="5"/>
      <c r="G445" s="74">
        <f t="shared" si="250"/>
        <v>537</v>
      </c>
      <c r="H445" s="75">
        <f t="shared" si="250"/>
        <v>5568</v>
      </c>
      <c r="I445" s="76">
        <f t="shared" si="230"/>
        <v>0</v>
      </c>
      <c r="J445" s="77">
        <f t="shared" si="231"/>
        <v>0</v>
      </c>
      <c r="K445" s="77">
        <f t="shared" si="232"/>
        <v>0</v>
      </c>
      <c r="L445" s="77">
        <f t="shared" si="233"/>
        <v>0</v>
      </c>
      <c r="M445" s="78">
        <f t="shared" ca="1" si="234"/>
        <v>0.26171428571428573</v>
      </c>
      <c r="N445" s="78">
        <f t="shared" ca="1" si="235"/>
        <v>0.10080836899667146</v>
      </c>
      <c r="O445" s="78">
        <f t="shared" si="236"/>
        <v>5.0000000000000001E-4</v>
      </c>
      <c r="P445" s="13"/>
      <c r="Q445" s="8"/>
      <c r="R445" s="13"/>
      <c r="S445" s="79">
        <f t="shared" si="246"/>
        <v>0</v>
      </c>
      <c r="T445" s="80">
        <f t="shared" si="247"/>
        <v>0</v>
      </c>
      <c r="U445" s="90">
        <f t="shared" si="248"/>
        <v>0</v>
      </c>
      <c r="V445" s="82">
        <f t="shared" si="249"/>
        <v>0</v>
      </c>
      <c r="W445" s="4"/>
      <c r="X445" s="4"/>
      <c r="Y445" s="6"/>
      <c r="Z445" s="6"/>
      <c r="AA445" s="6"/>
      <c r="AB445" s="6"/>
      <c r="AC445" s="83">
        <f t="shared" si="225"/>
        <v>0</v>
      </c>
      <c r="AD445" s="80">
        <f t="shared" si="226"/>
        <v>0</v>
      </c>
      <c r="AE445" s="76">
        <f t="shared" si="219"/>
        <v>0</v>
      </c>
      <c r="AF445" s="84">
        <f t="shared" si="220"/>
        <v>0</v>
      </c>
      <c r="AG445" s="85">
        <f t="shared" si="221"/>
        <v>0</v>
      </c>
      <c r="AH445" s="85">
        <f t="shared" si="222"/>
        <v>0</v>
      </c>
      <c r="AI445" s="77">
        <f t="shared" si="223"/>
        <v>0</v>
      </c>
      <c r="AJ445" s="84">
        <f t="shared" si="227"/>
        <v>0</v>
      </c>
      <c r="AK445" s="77">
        <f t="shared" si="228"/>
        <v>0</v>
      </c>
      <c r="AL445" s="5"/>
      <c r="AM445" s="9"/>
      <c r="AN445" s="5"/>
      <c r="AO445" s="10"/>
      <c r="AP445" s="5"/>
      <c r="AQ445" s="5"/>
      <c r="AR445" s="5"/>
      <c r="AS445" s="80" t="str">
        <f t="shared" si="237"/>
        <v/>
      </c>
      <c r="AT445" s="80" t="str">
        <f t="shared" ca="1" si="238"/>
        <v/>
      </c>
      <c r="AU445" s="80" t="str">
        <f t="shared" si="239"/>
        <v/>
      </c>
      <c r="AV445" s="80" t="str">
        <f t="shared" ca="1" si="240"/>
        <v/>
      </c>
      <c r="AW445" s="165"/>
      <c r="AX445" s="165"/>
      <c r="AY445" s="80" t="str">
        <f t="shared" si="241"/>
        <v/>
      </c>
      <c r="AZ445" s="165"/>
      <c r="BA445" s="165"/>
      <c r="BB445" s="80" t="str">
        <f t="shared" si="242"/>
        <v/>
      </c>
      <c r="BC445" s="5"/>
      <c r="BH445" s="52"/>
      <c r="BI445" s="52"/>
      <c r="BJ445" s="52"/>
      <c r="BK445" s="52"/>
      <c r="BL445" s="52"/>
      <c r="BM445" s="52"/>
      <c r="BQ445" s="27"/>
      <c r="BR445" s="27"/>
      <c r="BS445" s="27"/>
      <c r="BT445" s="27"/>
      <c r="BU445" s="27"/>
      <c r="BV445" s="27"/>
      <c r="BW445" s="54"/>
      <c r="BX445" s="26"/>
      <c r="BY445" s="54"/>
      <c r="BZ445" s="26"/>
      <c r="CA445" s="26"/>
      <c r="CB445" s="26"/>
    </row>
    <row r="446" spans="1:80" ht="17.45" customHeight="1">
      <c r="A446" s="86">
        <f t="shared" si="243"/>
        <v>63.2</v>
      </c>
      <c r="B446" s="179">
        <f t="shared" si="224"/>
        <v>46187</v>
      </c>
      <c r="C446" s="8"/>
      <c r="D446" s="11"/>
      <c r="E446" s="12"/>
      <c r="F446" s="11"/>
      <c r="G446" s="74">
        <f t="shared" si="250"/>
        <v>537</v>
      </c>
      <c r="H446" s="75">
        <f t="shared" si="250"/>
        <v>5568</v>
      </c>
      <c r="I446" s="88">
        <f t="shared" si="230"/>
        <v>0</v>
      </c>
      <c r="J446" s="78">
        <f t="shared" si="231"/>
        <v>0</v>
      </c>
      <c r="K446" s="78">
        <f t="shared" si="232"/>
        <v>0</v>
      </c>
      <c r="L446" s="78">
        <f t="shared" si="233"/>
        <v>0</v>
      </c>
      <c r="M446" s="78">
        <f t="shared" ca="1" si="234"/>
        <v>0.26171428571428573</v>
      </c>
      <c r="N446" s="78">
        <f t="shared" ca="1" si="235"/>
        <v>0.10080836899667146</v>
      </c>
      <c r="O446" s="78">
        <f t="shared" si="236"/>
        <v>5.0000000000000001E-4</v>
      </c>
      <c r="P446" s="13"/>
      <c r="Q446" s="8"/>
      <c r="R446" s="13"/>
      <c r="S446" s="89">
        <f t="shared" si="246"/>
        <v>0</v>
      </c>
      <c r="T446" s="75">
        <f t="shared" si="247"/>
        <v>0</v>
      </c>
      <c r="U446" s="90">
        <f t="shared" si="248"/>
        <v>0</v>
      </c>
      <c r="V446" s="82">
        <f t="shared" si="249"/>
        <v>0</v>
      </c>
      <c r="W446" s="8"/>
      <c r="X446" s="8"/>
      <c r="Y446" s="12"/>
      <c r="Z446" s="12"/>
      <c r="AA446" s="12"/>
      <c r="AB446" s="12"/>
      <c r="AC446" s="91">
        <f t="shared" si="225"/>
        <v>0</v>
      </c>
      <c r="AD446" s="75">
        <f t="shared" si="226"/>
        <v>0</v>
      </c>
      <c r="AE446" s="88">
        <f t="shared" si="219"/>
        <v>0</v>
      </c>
      <c r="AF446" s="92">
        <f t="shared" si="220"/>
        <v>0</v>
      </c>
      <c r="AG446" s="93">
        <f t="shared" si="221"/>
        <v>0</v>
      </c>
      <c r="AH446" s="93">
        <f t="shared" si="222"/>
        <v>0</v>
      </c>
      <c r="AI446" s="78">
        <f t="shared" si="223"/>
        <v>0</v>
      </c>
      <c r="AJ446" s="92">
        <f t="shared" si="227"/>
        <v>0</v>
      </c>
      <c r="AK446" s="78">
        <f t="shared" si="228"/>
        <v>0</v>
      </c>
      <c r="AL446" s="11"/>
      <c r="AM446" s="14"/>
      <c r="AN446" s="11"/>
      <c r="AO446" s="15"/>
      <c r="AP446" s="11"/>
      <c r="AQ446" s="11"/>
      <c r="AR446" s="11"/>
      <c r="AS446" s="75" t="str">
        <f t="shared" si="237"/>
        <v/>
      </c>
      <c r="AT446" s="75" t="str">
        <f t="shared" ca="1" si="238"/>
        <v/>
      </c>
      <c r="AU446" s="75" t="str">
        <f t="shared" si="239"/>
        <v/>
      </c>
      <c r="AV446" s="75" t="str">
        <f t="shared" ca="1" si="240"/>
        <v/>
      </c>
      <c r="AW446" s="169"/>
      <c r="AX446" s="169"/>
      <c r="AY446" s="75" t="str">
        <f t="shared" si="241"/>
        <v/>
      </c>
      <c r="AZ446" s="169"/>
      <c r="BA446" s="169"/>
      <c r="BB446" s="75" t="str">
        <f t="shared" si="242"/>
        <v/>
      </c>
      <c r="BC446" s="11"/>
      <c r="BH446" s="52"/>
      <c r="BI446" s="52"/>
      <c r="BJ446" s="52"/>
      <c r="BK446" s="52"/>
      <c r="BL446" s="52"/>
      <c r="BM446" s="52"/>
      <c r="BQ446" s="27"/>
      <c r="BR446" s="27"/>
      <c r="BS446" s="27"/>
      <c r="BT446" s="27"/>
      <c r="BU446" s="27"/>
      <c r="BV446" s="27"/>
      <c r="BW446" s="54"/>
      <c r="BX446" s="26"/>
      <c r="BY446" s="54"/>
      <c r="BZ446" s="26"/>
      <c r="CA446" s="26"/>
      <c r="CB446" s="26"/>
    </row>
    <row r="447" spans="1:80" ht="17.45" customHeight="1">
      <c r="A447" s="94">
        <f t="shared" si="243"/>
        <v>63.3</v>
      </c>
      <c r="B447" s="179">
        <f t="shared" si="224"/>
        <v>46188</v>
      </c>
      <c r="C447" s="8"/>
      <c r="D447" s="11"/>
      <c r="E447" s="12"/>
      <c r="F447" s="11"/>
      <c r="G447" s="74">
        <f t="shared" si="250"/>
        <v>537</v>
      </c>
      <c r="H447" s="75">
        <f t="shared" si="250"/>
        <v>5568</v>
      </c>
      <c r="I447" s="88">
        <f t="shared" si="230"/>
        <v>0</v>
      </c>
      <c r="J447" s="78">
        <f t="shared" si="231"/>
        <v>0</v>
      </c>
      <c r="K447" s="78">
        <f t="shared" si="232"/>
        <v>0</v>
      </c>
      <c r="L447" s="78">
        <f t="shared" si="233"/>
        <v>0</v>
      </c>
      <c r="M447" s="78">
        <f t="shared" ca="1" si="234"/>
        <v>0.26171428571428573</v>
      </c>
      <c r="N447" s="78">
        <f t="shared" ca="1" si="235"/>
        <v>0.10080836899667146</v>
      </c>
      <c r="O447" s="78">
        <f t="shared" si="236"/>
        <v>5.0000000000000001E-4</v>
      </c>
      <c r="P447" s="13"/>
      <c r="Q447" s="8"/>
      <c r="R447" s="13"/>
      <c r="S447" s="89">
        <f t="shared" si="246"/>
        <v>0</v>
      </c>
      <c r="T447" s="75">
        <f t="shared" si="247"/>
        <v>0</v>
      </c>
      <c r="U447" s="90">
        <f t="shared" si="248"/>
        <v>0</v>
      </c>
      <c r="V447" s="82">
        <f t="shared" si="249"/>
        <v>0</v>
      </c>
      <c r="W447" s="8"/>
      <c r="X447" s="8"/>
      <c r="Y447" s="12"/>
      <c r="Z447" s="12"/>
      <c r="AA447" s="12"/>
      <c r="AB447" s="12"/>
      <c r="AC447" s="91">
        <f t="shared" si="225"/>
        <v>0</v>
      </c>
      <c r="AD447" s="75">
        <f t="shared" si="226"/>
        <v>0</v>
      </c>
      <c r="AE447" s="88">
        <f t="shared" si="219"/>
        <v>0</v>
      </c>
      <c r="AF447" s="92">
        <f t="shared" si="220"/>
        <v>0</v>
      </c>
      <c r="AG447" s="93">
        <f t="shared" si="221"/>
        <v>0</v>
      </c>
      <c r="AH447" s="93">
        <f t="shared" si="222"/>
        <v>0</v>
      </c>
      <c r="AI447" s="78">
        <f t="shared" si="223"/>
        <v>0</v>
      </c>
      <c r="AJ447" s="92">
        <f t="shared" si="227"/>
        <v>0</v>
      </c>
      <c r="AK447" s="78">
        <f t="shared" si="228"/>
        <v>0</v>
      </c>
      <c r="AL447" s="11"/>
      <c r="AM447" s="14"/>
      <c r="AN447" s="11"/>
      <c r="AO447" s="15"/>
      <c r="AP447" s="11"/>
      <c r="AQ447" s="11"/>
      <c r="AR447" s="11"/>
      <c r="AS447" s="75" t="str">
        <f t="shared" si="237"/>
        <v/>
      </c>
      <c r="AT447" s="75" t="str">
        <f t="shared" ca="1" si="238"/>
        <v/>
      </c>
      <c r="AU447" s="75" t="str">
        <f t="shared" si="239"/>
        <v/>
      </c>
      <c r="AV447" s="75" t="str">
        <f t="shared" ca="1" si="240"/>
        <v/>
      </c>
      <c r="AW447" s="169"/>
      <c r="AX447" s="169"/>
      <c r="AY447" s="75" t="str">
        <f t="shared" si="241"/>
        <v/>
      </c>
      <c r="AZ447" s="169"/>
      <c r="BA447" s="169"/>
      <c r="BB447" s="75" t="str">
        <f t="shared" si="242"/>
        <v/>
      </c>
      <c r="BC447" s="11"/>
      <c r="BH447" s="52"/>
      <c r="BI447" s="52"/>
      <c r="BJ447" s="52"/>
      <c r="BK447" s="52"/>
      <c r="BL447" s="52"/>
      <c r="BM447" s="52"/>
      <c r="BQ447" s="27"/>
      <c r="BR447" s="27"/>
      <c r="BS447" s="27"/>
      <c r="BT447" s="27"/>
      <c r="BU447" s="27"/>
      <c r="BV447" s="27"/>
      <c r="BW447" s="54"/>
      <c r="BX447" s="26"/>
      <c r="BY447" s="54"/>
      <c r="BZ447" s="26"/>
      <c r="CA447" s="26"/>
      <c r="CB447" s="26"/>
    </row>
    <row r="448" spans="1:80" ht="17.45" customHeight="1">
      <c r="A448" s="86">
        <f t="shared" si="243"/>
        <v>63.4</v>
      </c>
      <c r="B448" s="179">
        <f t="shared" si="224"/>
        <v>46189</v>
      </c>
      <c r="C448" s="8"/>
      <c r="D448" s="11"/>
      <c r="E448" s="12"/>
      <c r="F448" s="11"/>
      <c r="G448" s="74">
        <f t="shared" si="250"/>
        <v>537</v>
      </c>
      <c r="H448" s="75">
        <f t="shared" si="250"/>
        <v>5568</v>
      </c>
      <c r="I448" s="88">
        <f t="shared" si="230"/>
        <v>0</v>
      </c>
      <c r="J448" s="78">
        <f t="shared" si="231"/>
        <v>0</v>
      </c>
      <c r="K448" s="78">
        <f t="shared" si="232"/>
        <v>0</v>
      </c>
      <c r="L448" s="78">
        <f t="shared" si="233"/>
        <v>0</v>
      </c>
      <c r="M448" s="78">
        <f t="shared" ca="1" si="234"/>
        <v>0.26171428571428573</v>
      </c>
      <c r="N448" s="78">
        <f t="shared" ca="1" si="235"/>
        <v>0.10080836899667146</v>
      </c>
      <c r="O448" s="78">
        <f t="shared" si="236"/>
        <v>5.0000000000000001E-4</v>
      </c>
      <c r="P448" s="13"/>
      <c r="Q448" s="8"/>
      <c r="R448" s="13"/>
      <c r="S448" s="89">
        <f t="shared" si="246"/>
        <v>0</v>
      </c>
      <c r="T448" s="75">
        <f t="shared" si="247"/>
        <v>0</v>
      </c>
      <c r="U448" s="90">
        <f t="shared" si="248"/>
        <v>0</v>
      </c>
      <c r="V448" s="82">
        <f t="shared" si="249"/>
        <v>0</v>
      </c>
      <c r="W448" s="8"/>
      <c r="X448" s="8"/>
      <c r="Y448" s="12"/>
      <c r="Z448" s="12"/>
      <c r="AA448" s="12"/>
      <c r="AB448" s="12"/>
      <c r="AC448" s="91">
        <f t="shared" si="225"/>
        <v>0</v>
      </c>
      <c r="AD448" s="75">
        <f t="shared" si="226"/>
        <v>0</v>
      </c>
      <c r="AE448" s="88">
        <f t="shared" si="219"/>
        <v>0</v>
      </c>
      <c r="AF448" s="92">
        <f t="shared" si="220"/>
        <v>0</v>
      </c>
      <c r="AG448" s="93">
        <f t="shared" si="221"/>
        <v>0</v>
      </c>
      <c r="AH448" s="93">
        <f t="shared" si="222"/>
        <v>0</v>
      </c>
      <c r="AI448" s="78">
        <f t="shared" si="223"/>
        <v>0</v>
      </c>
      <c r="AJ448" s="92">
        <f t="shared" si="227"/>
        <v>0</v>
      </c>
      <c r="AK448" s="78">
        <f t="shared" si="228"/>
        <v>0</v>
      </c>
      <c r="AL448" s="11"/>
      <c r="AM448" s="14"/>
      <c r="AN448" s="11"/>
      <c r="AO448" s="15"/>
      <c r="AP448" s="11"/>
      <c r="AQ448" s="11"/>
      <c r="AR448" s="11"/>
      <c r="AS448" s="75" t="str">
        <f t="shared" si="237"/>
        <v/>
      </c>
      <c r="AT448" s="75" t="str">
        <f t="shared" ca="1" si="238"/>
        <v/>
      </c>
      <c r="AU448" s="75" t="str">
        <f t="shared" si="239"/>
        <v/>
      </c>
      <c r="AV448" s="75" t="str">
        <f t="shared" ca="1" si="240"/>
        <v/>
      </c>
      <c r="AW448" s="169"/>
      <c r="AX448" s="169"/>
      <c r="AY448" s="75" t="str">
        <f t="shared" si="241"/>
        <v/>
      </c>
      <c r="AZ448" s="169"/>
      <c r="BA448" s="169"/>
      <c r="BB448" s="75" t="str">
        <f t="shared" si="242"/>
        <v/>
      </c>
      <c r="BC448" s="11"/>
      <c r="BH448" s="52"/>
      <c r="BI448" s="52"/>
      <c r="BJ448" s="52"/>
      <c r="BK448" s="52"/>
      <c r="BL448" s="52"/>
      <c r="BM448" s="52"/>
      <c r="BQ448" s="27"/>
      <c r="BR448" s="27"/>
      <c r="BS448" s="27"/>
      <c r="BT448" s="27"/>
      <c r="BU448" s="27"/>
      <c r="BV448" s="27"/>
      <c r="BW448" s="54"/>
      <c r="BX448" s="26"/>
      <c r="BY448" s="54"/>
      <c r="BZ448" s="26"/>
      <c r="CA448" s="26"/>
      <c r="CB448" s="26"/>
    </row>
    <row r="449" spans="1:80" ht="17.45" customHeight="1">
      <c r="A449" s="94">
        <f t="shared" si="243"/>
        <v>63.5</v>
      </c>
      <c r="B449" s="179">
        <f t="shared" si="224"/>
        <v>46190</v>
      </c>
      <c r="C449" s="8"/>
      <c r="D449" s="11"/>
      <c r="E449" s="12"/>
      <c r="F449" s="11"/>
      <c r="G449" s="74">
        <f t="shared" si="250"/>
        <v>537</v>
      </c>
      <c r="H449" s="75">
        <f t="shared" si="250"/>
        <v>5568</v>
      </c>
      <c r="I449" s="88">
        <f t="shared" si="230"/>
        <v>0</v>
      </c>
      <c r="J449" s="78">
        <f t="shared" si="231"/>
        <v>0</v>
      </c>
      <c r="K449" s="78">
        <f t="shared" si="232"/>
        <v>0</v>
      </c>
      <c r="L449" s="78">
        <f t="shared" si="233"/>
        <v>0</v>
      </c>
      <c r="M449" s="78">
        <f t="shared" ca="1" si="234"/>
        <v>0.26171428571428573</v>
      </c>
      <c r="N449" s="78">
        <f t="shared" ca="1" si="235"/>
        <v>0.10080836899667146</v>
      </c>
      <c r="O449" s="78">
        <f t="shared" si="236"/>
        <v>5.0000000000000001E-4</v>
      </c>
      <c r="P449" s="13"/>
      <c r="Q449" s="8"/>
      <c r="R449" s="13"/>
      <c r="S449" s="89">
        <f t="shared" si="246"/>
        <v>0</v>
      </c>
      <c r="T449" s="75">
        <f t="shared" si="247"/>
        <v>0</v>
      </c>
      <c r="U449" s="90">
        <f t="shared" si="248"/>
        <v>0</v>
      </c>
      <c r="V449" s="82">
        <f t="shared" si="249"/>
        <v>0</v>
      </c>
      <c r="W449" s="8"/>
      <c r="X449" s="8"/>
      <c r="Y449" s="12"/>
      <c r="Z449" s="12"/>
      <c r="AA449" s="12"/>
      <c r="AB449" s="12"/>
      <c r="AC449" s="91">
        <f t="shared" si="225"/>
        <v>0</v>
      </c>
      <c r="AD449" s="75">
        <f t="shared" si="226"/>
        <v>0</v>
      </c>
      <c r="AE449" s="88">
        <f t="shared" si="219"/>
        <v>0</v>
      </c>
      <c r="AF449" s="92">
        <f t="shared" si="220"/>
        <v>0</v>
      </c>
      <c r="AG449" s="93">
        <f t="shared" si="221"/>
        <v>0</v>
      </c>
      <c r="AH449" s="93">
        <f t="shared" si="222"/>
        <v>0</v>
      </c>
      <c r="AI449" s="78">
        <f t="shared" si="223"/>
        <v>0</v>
      </c>
      <c r="AJ449" s="92">
        <f t="shared" si="227"/>
        <v>0</v>
      </c>
      <c r="AK449" s="78">
        <f t="shared" si="228"/>
        <v>0</v>
      </c>
      <c r="AL449" s="11"/>
      <c r="AM449" s="14"/>
      <c r="AN449" s="11"/>
      <c r="AO449" s="15"/>
      <c r="AP449" s="11"/>
      <c r="AQ449" s="11"/>
      <c r="AR449" s="11"/>
      <c r="AS449" s="75" t="str">
        <f t="shared" si="237"/>
        <v/>
      </c>
      <c r="AT449" s="75" t="str">
        <f t="shared" ca="1" si="238"/>
        <v/>
      </c>
      <c r="AU449" s="75" t="str">
        <f t="shared" si="239"/>
        <v/>
      </c>
      <c r="AV449" s="75" t="str">
        <f t="shared" ca="1" si="240"/>
        <v/>
      </c>
      <c r="AW449" s="169"/>
      <c r="AX449" s="169"/>
      <c r="AY449" s="75" t="str">
        <f t="shared" si="241"/>
        <v/>
      </c>
      <c r="AZ449" s="169"/>
      <c r="BA449" s="169"/>
      <c r="BB449" s="75" t="str">
        <f t="shared" si="242"/>
        <v/>
      </c>
      <c r="BC449" s="11"/>
      <c r="BH449" s="52"/>
      <c r="BI449" s="52"/>
      <c r="BJ449" s="52"/>
      <c r="BK449" s="52"/>
      <c r="BL449" s="52"/>
      <c r="BM449" s="52"/>
      <c r="BQ449" s="27"/>
      <c r="BR449" s="27"/>
      <c r="BS449" s="27"/>
      <c r="BT449" s="27"/>
      <c r="BU449" s="27"/>
      <c r="BV449" s="27"/>
      <c r="BW449" s="54"/>
      <c r="BX449" s="26"/>
      <c r="BY449" s="54"/>
      <c r="BZ449" s="26"/>
      <c r="CA449" s="26"/>
      <c r="CB449" s="26"/>
    </row>
    <row r="450" spans="1:80" ht="17.45" customHeight="1">
      <c r="A450" s="86">
        <f t="shared" si="243"/>
        <v>63.6</v>
      </c>
      <c r="B450" s="179">
        <f t="shared" si="224"/>
        <v>46191</v>
      </c>
      <c r="C450" s="8"/>
      <c r="D450" s="11"/>
      <c r="E450" s="12"/>
      <c r="F450" s="11"/>
      <c r="G450" s="74">
        <f t="shared" si="250"/>
        <v>537</v>
      </c>
      <c r="H450" s="75">
        <f t="shared" si="250"/>
        <v>5568</v>
      </c>
      <c r="I450" s="88">
        <f t="shared" si="230"/>
        <v>0</v>
      </c>
      <c r="J450" s="78">
        <f t="shared" si="231"/>
        <v>0</v>
      </c>
      <c r="K450" s="78">
        <f t="shared" si="232"/>
        <v>0</v>
      </c>
      <c r="L450" s="78">
        <f t="shared" si="233"/>
        <v>0</v>
      </c>
      <c r="M450" s="78">
        <f t="shared" ca="1" si="234"/>
        <v>0.26171428571428573</v>
      </c>
      <c r="N450" s="78">
        <f t="shared" ca="1" si="235"/>
        <v>0.10080836899667146</v>
      </c>
      <c r="O450" s="78">
        <f t="shared" si="236"/>
        <v>5.0000000000000001E-4</v>
      </c>
      <c r="P450" s="13"/>
      <c r="Q450" s="8"/>
      <c r="R450" s="13"/>
      <c r="S450" s="89">
        <f t="shared" si="246"/>
        <v>0</v>
      </c>
      <c r="T450" s="75">
        <f t="shared" si="247"/>
        <v>0</v>
      </c>
      <c r="U450" s="90">
        <f t="shared" si="248"/>
        <v>0</v>
      </c>
      <c r="V450" s="82">
        <f t="shared" si="249"/>
        <v>0</v>
      </c>
      <c r="W450" s="8"/>
      <c r="X450" s="8"/>
      <c r="Y450" s="12"/>
      <c r="Z450" s="12"/>
      <c r="AA450" s="12"/>
      <c r="AB450" s="12"/>
      <c r="AC450" s="91">
        <f t="shared" si="225"/>
        <v>0</v>
      </c>
      <c r="AD450" s="75">
        <f t="shared" si="226"/>
        <v>0</v>
      </c>
      <c r="AE450" s="88">
        <f t="shared" si="219"/>
        <v>0</v>
      </c>
      <c r="AF450" s="92">
        <f t="shared" si="220"/>
        <v>0</v>
      </c>
      <c r="AG450" s="93">
        <f t="shared" si="221"/>
        <v>0</v>
      </c>
      <c r="AH450" s="93">
        <f t="shared" si="222"/>
        <v>0</v>
      </c>
      <c r="AI450" s="78">
        <f t="shared" si="223"/>
        <v>0</v>
      </c>
      <c r="AJ450" s="92">
        <f t="shared" si="227"/>
        <v>0</v>
      </c>
      <c r="AK450" s="78">
        <f t="shared" si="228"/>
        <v>0</v>
      </c>
      <c r="AL450" s="11"/>
      <c r="AM450" s="14"/>
      <c r="AN450" s="11"/>
      <c r="AO450" s="15"/>
      <c r="AP450" s="11"/>
      <c r="AQ450" s="11"/>
      <c r="AR450" s="11"/>
      <c r="AS450" s="75" t="str">
        <f t="shared" si="237"/>
        <v/>
      </c>
      <c r="AT450" s="75" t="str">
        <f t="shared" ca="1" si="238"/>
        <v/>
      </c>
      <c r="AU450" s="75" t="str">
        <f t="shared" si="239"/>
        <v/>
      </c>
      <c r="AV450" s="75" t="str">
        <f t="shared" ca="1" si="240"/>
        <v/>
      </c>
      <c r="AW450" s="169"/>
      <c r="AX450" s="169"/>
      <c r="AY450" s="75" t="str">
        <f t="shared" si="241"/>
        <v/>
      </c>
      <c r="AZ450" s="169"/>
      <c r="BA450" s="169"/>
      <c r="BB450" s="75" t="str">
        <f t="shared" si="242"/>
        <v/>
      </c>
      <c r="BC450" s="11"/>
      <c r="BH450" s="52"/>
      <c r="BI450" s="52"/>
      <c r="BJ450" s="52"/>
      <c r="BK450" s="52"/>
      <c r="BL450" s="52"/>
      <c r="BM450" s="52"/>
      <c r="BQ450" s="27"/>
      <c r="BR450" s="27"/>
      <c r="BS450" s="27"/>
      <c r="BT450" s="27"/>
      <c r="BU450" s="27"/>
      <c r="BV450" s="27"/>
      <c r="BW450" s="54"/>
      <c r="BX450" s="26"/>
      <c r="BY450" s="54"/>
      <c r="BZ450" s="26"/>
      <c r="CA450" s="26"/>
      <c r="CB450" s="26"/>
    </row>
    <row r="451" spans="1:80" ht="17.45" customHeight="1" thickBot="1">
      <c r="A451" s="94">
        <f t="shared" si="243"/>
        <v>63.7</v>
      </c>
      <c r="B451" s="180">
        <f t="shared" si="224"/>
        <v>46192</v>
      </c>
      <c r="C451" s="16"/>
      <c r="D451" s="17"/>
      <c r="E451" s="18"/>
      <c r="F451" s="17"/>
      <c r="G451" s="96">
        <f t="shared" si="250"/>
        <v>537</v>
      </c>
      <c r="H451" s="97">
        <f t="shared" si="250"/>
        <v>5568</v>
      </c>
      <c r="I451" s="98">
        <f t="shared" si="230"/>
        <v>0</v>
      </c>
      <c r="J451" s="99">
        <f t="shared" si="231"/>
        <v>0</v>
      </c>
      <c r="K451" s="99">
        <f t="shared" si="232"/>
        <v>0</v>
      </c>
      <c r="L451" s="99">
        <f t="shared" si="233"/>
        <v>0</v>
      </c>
      <c r="M451" s="99">
        <f t="shared" ca="1" si="234"/>
        <v>0.26171428571428573</v>
      </c>
      <c r="N451" s="99">
        <f t="shared" ca="1" si="235"/>
        <v>0.10080836899667146</v>
      </c>
      <c r="O451" s="99">
        <f t="shared" si="236"/>
        <v>5.0000000000000001E-4</v>
      </c>
      <c r="P451" s="19"/>
      <c r="Q451" s="16"/>
      <c r="R451" s="19"/>
      <c r="S451" s="89">
        <f t="shared" si="246"/>
        <v>0</v>
      </c>
      <c r="T451" s="75">
        <f t="shared" si="247"/>
        <v>0</v>
      </c>
      <c r="U451" s="100">
        <f t="shared" si="248"/>
        <v>0</v>
      </c>
      <c r="V451" s="101">
        <f t="shared" si="249"/>
        <v>0</v>
      </c>
      <c r="W451" s="16"/>
      <c r="X451" s="8"/>
      <c r="Y451" s="12"/>
      <c r="Z451" s="12"/>
      <c r="AA451" s="12"/>
      <c r="AB451" s="12"/>
      <c r="AC451" s="102">
        <f t="shared" si="225"/>
        <v>0</v>
      </c>
      <c r="AD451" s="97">
        <f t="shared" si="226"/>
        <v>0</v>
      </c>
      <c r="AE451" s="98">
        <f t="shared" si="219"/>
        <v>0</v>
      </c>
      <c r="AF451" s="103">
        <f t="shared" si="220"/>
        <v>0</v>
      </c>
      <c r="AG451" s="104">
        <f t="shared" si="221"/>
        <v>0</v>
      </c>
      <c r="AH451" s="104">
        <f t="shared" si="222"/>
        <v>0</v>
      </c>
      <c r="AI451" s="99">
        <f t="shared" si="223"/>
        <v>0</v>
      </c>
      <c r="AJ451" s="103">
        <f t="shared" si="227"/>
        <v>0</v>
      </c>
      <c r="AK451" s="99">
        <f t="shared" si="228"/>
        <v>0</v>
      </c>
      <c r="AL451" s="17"/>
      <c r="AM451" s="20"/>
      <c r="AN451" s="17"/>
      <c r="AO451" s="21"/>
      <c r="AP451" s="17"/>
      <c r="AQ451" s="17"/>
      <c r="AR451" s="17"/>
      <c r="AS451" s="97" t="str">
        <f t="shared" si="237"/>
        <v/>
      </c>
      <c r="AT451" s="97" t="str">
        <f t="shared" ca="1" si="238"/>
        <v/>
      </c>
      <c r="AU451" s="97" t="str">
        <f t="shared" si="239"/>
        <v/>
      </c>
      <c r="AV451" s="97" t="str">
        <f t="shared" ca="1" si="240"/>
        <v/>
      </c>
      <c r="AW451" s="167"/>
      <c r="AX451" s="167"/>
      <c r="AY451" s="97" t="str">
        <f t="shared" si="241"/>
        <v/>
      </c>
      <c r="AZ451" s="167"/>
      <c r="BA451" s="167"/>
      <c r="BB451" s="97" t="str">
        <f t="shared" si="242"/>
        <v/>
      </c>
      <c r="BC451" s="17"/>
      <c r="BH451" s="52"/>
      <c r="BI451" s="52"/>
      <c r="BJ451" s="52"/>
      <c r="BK451" s="52"/>
      <c r="BL451" s="52"/>
      <c r="BM451" s="52"/>
      <c r="BQ451" s="27"/>
      <c r="BR451" s="27"/>
      <c r="BS451" s="27"/>
      <c r="BT451" s="27"/>
      <c r="BU451" s="27"/>
      <c r="BV451" s="27"/>
      <c r="BW451" s="54"/>
      <c r="BX451" s="26"/>
      <c r="BY451" s="54"/>
      <c r="BZ451" s="26"/>
      <c r="CA451" s="26"/>
      <c r="CB451" s="26"/>
    </row>
    <row r="452" spans="1:80" ht="17.45" customHeight="1" thickTop="1">
      <c r="A452" s="105">
        <f>A445+1</f>
        <v>64.099999999999994</v>
      </c>
      <c r="B452" s="178">
        <f>B451+1</f>
        <v>46193</v>
      </c>
      <c r="C452" s="4"/>
      <c r="D452" s="5"/>
      <c r="E452" s="6"/>
      <c r="F452" s="5"/>
      <c r="G452" s="74">
        <f t="shared" si="250"/>
        <v>537</v>
      </c>
      <c r="H452" s="75">
        <f t="shared" si="250"/>
        <v>5568</v>
      </c>
      <c r="I452" s="76">
        <f t="shared" si="230"/>
        <v>0</v>
      </c>
      <c r="J452" s="77">
        <f t="shared" si="231"/>
        <v>0</v>
      </c>
      <c r="K452" s="77">
        <f t="shared" si="232"/>
        <v>0</v>
      </c>
      <c r="L452" s="77">
        <f t="shared" si="233"/>
        <v>0</v>
      </c>
      <c r="M452" s="78">
        <f t="shared" ca="1" si="234"/>
        <v>0.26171428571428573</v>
      </c>
      <c r="N452" s="78">
        <f t="shared" ca="1" si="235"/>
        <v>0.10080836899667146</v>
      </c>
      <c r="O452" s="78">
        <f t="shared" si="236"/>
        <v>5.0000000000000001E-4</v>
      </c>
      <c r="P452" s="13"/>
      <c r="Q452" s="8"/>
      <c r="R452" s="13"/>
      <c r="S452" s="79">
        <f t="shared" si="246"/>
        <v>0</v>
      </c>
      <c r="T452" s="80">
        <f t="shared" si="247"/>
        <v>0</v>
      </c>
      <c r="U452" s="90">
        <f t="shared" si="248"/>
        <v>0</v>
      </c>
      <c r="V452" s="82">
        <f t="shared" si="249"/>
        <v>0</v>
      </c>
      <c r="W452" s="4"/>
      <c r="X452" s="4"/>
      <c r="Y452" s="6"/>
      <c r="Z452" s="6"/>
      <c r="AA452" s="6"/>
      <c r="AB452" s="6"/>
      <c r="AC452" s="83">
        <f t="shared" si="225"/>
        <v>0</v>
      </c>
      <c r="AD452" s="80">
        <f t="shared" si="226"/>
        <v>0</v>
      </c>
      <c r="AE452" s="76">
        <f t="shared" si="219"/>
        <v>0</v>
      </c>
      <c r="AF452" s="84">
        <f t="shared" si="220"/>
        <v>0</v>
      </c>
      <c r="AG452" s="85">
        <f t="shared" si="221"/>
        <v>0</v>
      </c>
      <c r="AH452" s="85">
        <f t="shared" si="222"/>
        <v>0</v>
      </c>
      <c r="AI452" s="77">
        <f t="shared" si="223"/>
        <v>0</v>
      </c>
      <c r="AJ452" s="84">
        <f t="shared" si="227"/>
        <v>0</v>
      </c>
      <c r="AK452" s="77">
        <f t="shared" si="228"/>
        <v>0</v>
      </c>
      <c r="AL452" s="5"/>
      <c r="AM452" s="9"/>
      <c r="AN452" s="5"/>
      <c r="AO452" s="10"/>
      <c r="AP452" s="5"/>
      <c r="AQ452" s="5"/>
      <c r="AR452" s="5"/>
      <c r="AS452" s="80" t="str">
        <f t="shared" si="237"/>
        <v/>
      </c>
      <c r="AT452" s="80" t="str">
        <f t="shared" ca="1" si="238"/>
        <v/>
      </c>
      <c r="AU452" s="80" t="str">
        <f t="shared" si="239"/>
        <v/>
      </c>
      <c r="AV452" s="80" t="str">
        <f t="shared" ca="1" si="240"/>
        <v/>
      </c>
      <c r="AW452" s="165"/>
      <c r="AX452" s="165"/>
      <c r="AY452" s="80" t="str">
        <f t="shared" si="241"/>
        <v/>
      </c>
      <c r="AZ452" s="165"/>
      <c r="BA452" s="165"/>
      <c r="BB452" s="80" t="str">
        <f t="shared" si="242"/>
        <v/>
      </c>
      <c r="BC452" s="5"/>
      <c r="BH452" s="52"/>
      <c r="BI452" s="52"/>
      <c r="BJ452" s="52"/>
      <c r="BK452" s="52"/>
      <c r="BL452" s="52"/>
      <c r="BM452" s="52"/>
      <c r="BQ452" s="27"/>
      <c r="BR452" s="27"/>
      <c r="BS452" s="27"/>
      <c r="BT452" s="27"/>
      <c r="BU452" s="27"/>
      <c r="BV452" s="27"/>
      <c r="BW452" s="54"/>
      <c r="BX452" s="26"/>
      <c r="BY452" s="54"/>
      <c r="BZ452" s="26"/>
      <c r="CA452" s="26"/>
      <c r="CB452" s="26"/>
    </row>
    <row r="453" spans="1:80" ht="17.45" customHeight="1">
      <c r="A453" s="94">
        <f t="shared" si="243"/>
        <v>64.2</v>
      </c>
      <c r="B453" s="179">
        <f t="shared" si="224"/>
        <v>46194</v>
      </c>
      <c r="C453" s="8"/>
      <c r="D453" s="11"/>
      <c r="E453" s="12"/>
      <c r="F453" s="11"/>
      <c r="G453" s="74">
        <f t="shared" si="250"/>
        <v>537</v>
      </c>
      <c r="H453" s="75">
        <f t="shared" si="250"/>
        <v>5568</v>
      </c>
      <c r="I453" s="88">
        <f t="shared" si="230"/>
        <v>0</v>
      </c>
      <c r="J453" s="78">
        <f t="shared" si="231"/>
        <v>0</v>
      </c>
      <c r="K453" s="78">
        <f t="shared" si="232"/>
        <v>0</v>
      </c>
      <c r="L453" s="78">
        <f t="shared" si="233"/>
        <v>0</v>
      </c>
      <c r="M453" s="78">
        <f t="shared" ca="1" si="234"/>
        <v>0.26171428571428573</v>
      </c>
      <c r="N453" s="78">
        <f t="shared" ca="1" si="235"/>
        <v>0.10080836899667146</v>
      </c>
      <c r="O453" s="78">
        <f t="shared" si="236"/>
        <v>5.0000000000000001E-4</v>
      </c>
      <c r="P453" s="13"/>
      <c r="Q453" s="8"/>
      <c r="R453" s="13"/>
      <c r="S453" s="89">
        <f t="shared" si="246"/>
        <v>0</v>
      </c>
      <c r="T453" s="75">
        <f t="shared" si="247"/>
        <v>0</v>
      </c>
      <c r="U453" s="90">
        <f t="shared" si="248"/>
        <v>0</v>
      </c>
      <c r="V453" s="82">
        <f t="shared" si="249"/>
        <v>0</v>
      </c>
      <c r="W453" s="8"/>
      <c r="X453" s="8"/>
      <c r="Y453" s="12"/>
      <c r="Z453" s="12"/>
      <c r="AA453" s="12"/>
      <c r="AB453" s="12"/>
      <c r="AC453" s="91">
        <f t="shared" si="225"/>
        <v>0</v>
      </c>
      <c r="AD453" s="75">
        <f t="shared" si="226"/>
        <v>0</v>
      </c>
      <c r="AE453" s="88">
        <f t="shared" ref="AE453:AE500" si="251">IFERROR(W453/H452,0)</f>
        <v>0</v>
      </c>
      <c r="AF453" s="92">
        <f t="shared" ref="AF453:AF500" si="252">IFERROR(X453/$W453,0)</f>
        <v>0</v>
      </c>
      <c r="AG453" s="93">
        <f t="shared" ref="AG453:AG500" si="253">IFERROR(Y453/$W453,0)</f>
        <v>0</v>
      </c>
      <c r="AH453" s="93">
        <f t="shared" ref="AH453:AH500" si="254">IFERROR(Z453/$W453,0)</f>
        <v>0</v>
      </c>
      <c r="AI453" s="78">
        <f t="shared" ref="AI453:AI500" si="255">IFERROR(AA453/$W453,0)</f>
        <v>0</v>
      </c>
      <c r="AJ453" s="92">
        <f t="shared" si="227"/>
        <v>0</v>
      </c>
      <c r="AK453" s="78">
        <f t="shared" si="228"/>
        <v>0</v>
      </c>
      <c r="AL453" s="11"/>
      <c r="AM453" s="14"/>
      <c r="AN453" s="11"/>
      <c r="AO453" s="15"/>
      <c r="AP453" s="11"/>
      <c r="AQ453" s="11"/>
      <c r="AR453" s="11"/>
      <c r="AS453" s="75" t="str">
        <f t="shared" si="237"/>
        <v/>
      </c>
      <c r="AT453" s="75" t="str">
        <f t="shared" ca="1" si="238"/>
        <v/>
      </c>
      <c r="AU453" s="75" t="str">
        <f t="shared" si="239"/>
        <v/>
      </c>
      <c r="AV453" s="75" t="str">
        <f t="shared" ca="1" si="240"/>
        <v/>
      </c>
      <c r="AW453" s="169"/>
      <c r="AX453" s="169"/>
      <c r="AY453" s="75" t="str">
        <f t="shared" si="241"/>
        <v/>
      </c>
      <c r="AZ453" s="169"/>
      <c r="BA453" s="169"/>
      <c r="BB453" s="75" t="str">
        <f t="shared" si="242"/>
        <v/>
      </c>
      <c r="BC453" s="11"/>
      <c r="BH453" s="52"/>
      <c r="BI453" s="52"/>
      <c r="BJ453" s="52"/>
      <c r="BK453" s="52"/>
      <c r="BL453" s="52"/>
      <c r="BM453" s="52"/>
      <c r="BQ453" s="27"/>
      <c r="BR453" s="27"/>
      <c r="BS453" s="27"/>
      <c r="BT453" s="27"/>
      <c r="BU453" s="27"/>
      <c r="BV453" s="27"/>
      <c r="BW453" s="54"/>
      <c r="BX453" s="26"/>
      <c r="BY453" s="54"/>
      <c r="BZ453" s="26"/>
      <c r="CA453" s="26"/>
      <c r="CB453" s="26"/>
    </row>
    <row r="454" spans="1:80" ht="17.45" customHeight="1">
      <c r="A454" s="86">
        <f t="shared" si="243"/>
        <v>64.3</v>
      </c>
      <c r="B454" s="179">
        <f t="shared" si="224"/>
        <v>46195</v>
      </c>
      <c r="C454" s="8"/>
      <c r="D454" s="11"/>
      <c r="E454" s="12"/>
      <c r="F454" s="11"/>
      <c r="G454" s="74">
        <f t="shared" si="250"/>
        <v>537</v>
      </c>
      <c r="H454" s="75">
        <f t="shared" si="250"/>
        <v>5568</v>
      </c>
      <c r="I454" s="88">
        <f t="shared" si="230"/>
        <v>0</v>
      </c>
      <c r="J454" s="78">
        <f t="shared" si="231"/>
        <v>0</v>
      </c>
      <c r="K454" s="78">
        <f t="shared" si="232"/>
        <v>0</v>
      </c>
      <c r="L454" s="78">
        <f t="shared" si="233"/>
        <v>0</v>
      </c>
      <c r="M454" s="78">
        <f t="shared" ca="1" si="234"/>
        <v>0.26171428571428573</v>
      </c>
      <c r="N454" s="78">
        <f t="shared" ca="1" si="235"/>
        <v>0.10080836899667146</v>
      </c>
      <c r="O454" s="78">
        <f t="shared" si="236"/>
        <v>5.0000000000000001E-4</v>
      </c>
      <c r="P454" s="13"/>
      <c r="Q454" s="8"/>
      <c r="R454" s="13"/>
      <c r="S454" s="89">
        <f t="shared" si="246"/>
        <v>0</v>
      </c>
      <c r="T454" s="75">
        <f t="shared" si="247"/>
        <v>0</v>
      </c>
      <c r="U454" s="90">
        <f t="shared" si="248"/>
        <v>0</v>
      </c>
      <c r="V454" s="82">
        <f t="shared" si="249"/>
        <v>0</v>
      </c>
      <c r="W454" s="8"/>
      <c r="X454" s="8"/>
      <c r="Y454" s="12"/>
      <c r="Z454" s="12"/>
      <c r="AA454" s="12"/>
      <c r="AB454" s="12"/>
      <c r="AC454" s="91">
        <f t="shared" si="225"/>
        <v>0</v>
      </c>
      <c r="AD454" s="75">
        <f t="shared" si="226"/>
        <v>0</v>
      </c>
      <c r="AE454" s="88">
        <f t="shared" si="251"/>
        <v>0</v>
      </c>
      <c r="AF454" s="92">
        <f t="shared" si="252"/>
        <v>0</v>
      </c>
      <c r="AG454" s="93">
        <f t="shared" si="253"/>
        <v>0</v>
      </c>
      <c r="AH454" s="93">
        <f t="shared" si="254"/>
        <v>0</v>
      </c>
      <c r="AI454" s="78">
        <f t="shared" si="255"/>
        <v>0</v>
      </c>
      <c r="AJ454" s="92">
        <f t="shared" si="227"/>
        <v>0</v>
      </c>
      <c r="AK454" s="78">
        <f t="shared" si="228"/>
        <v>0</v>
      </c>
      <c r="AL454" s="11"/>
      <c r="AM454" s="14"/>
      <c r="AN454" s="11"/>
      <c r="AO454" s="15"/>
      <c r="AP454" s="11"/>
      <c r="AQ454" s="11"/>
      <c r="AR454" s="11"/>
      <c r="AS454" s="75" t="str">
        <f t="shared" si="237"/>
        <v/>
      </c>
      <c r="AT454" s="75" t="str">
        <f t="shared" ca="1" si="238"/>
        <v/>
      </c>
      <c r="AU454" s="75" t="str">
        <f t="shared" si="239"/>
        <v/>
      </c>
      <c r="AV454" s="75" t="str">
        <f t="shared" ca="1" si="240"/>
        <v/>
      </c>
      <c r="AW454" s="169"/>
      <c r="AX454" s="169"/>
      <c r="AY454" s="75" t="str">
        <f t="shared" si="241"/>
        <v/>
      </c>
      <c r="AZ454" s="169"/>
      <c r="BA454" s="169"/>
      <c r="BB454" s="75" t="str">
        <f t="shared" si="242"/>
        <v/>
      </c>
      <c r="BC454" s="11"/>
      <c r="BH454" s="52"/>
      <c r="BI454" s="52"/>
      <c r="BJ454" s="52"/>
      <c r="BK454" s="52"/>
      <c r="BL454" s="52"/>
      <c r="BM454" s="52"/>
      <c r="BQ454" s="27"/>
      <c r="BR454" s="27"/>
      <c r="BS454" s="27"/>
      <c r="BT454" s="27"/>
      <c r="BU454" s="27"/>
      <c r="BV454" s="27"/>
      <c r="BW454" s="54"/>
      <c r="BX454" s="26"/>
      <c r="BY454" s="54"/>
      <c r="BZ454" s="26"/>
      <c r="CA454" s="26"/>
      <c r="CB454" s="26"/>
    </row>
    <row r="455" spans="1:80" ht="17.45" customHeight="1">
      <c r="A455" s="94">
        <f t="shared" si="243"/>
        <v>64.400000000000006</v>
      </c>
      <c r="B455" s="179">
        <f t="shared" si="224"/>
        <v>46196</v>
      </c>
      <c r="C455" s="8"/>
      <c r="D455" s="11"/>
      <c r="E455" s="12"/>
      <c r="F455" s="11"/>
      <c r="G455" s="74">
        <f t="shared" si="250"/>
        <v>537</v>
      </c>
      <c r="H455" s="75">
        <f t="shared" si="250"/>
        <v>5568</v>
      </c>
      <c r="I455" s="88">
        <f t="shared" si="230"/>
        <v>0</v>
      </c>
      <c r="J455" s="78">
        <f t="shared" si="231"/>
        <v>0</v>
      </c>
      <c r="K455" s="78">
        <f t="shared" si="232"/>
        <v>0</v>
      </c>
      <c r="L455" s="78">
        <f t="shared" si="233"/>
        <v>0</v>
      </c>
      <c r="M455" s="78">
        <f t="shared" ca="1" si="234"/>
        <v>0.26171428571428573</v>
      </c>
      <c r="N455" s="78">
        <f t="shared" ca="1" si="235"/>
        <v>0.10080836899667146</v>
      </c>
      <c r="O455" s="78">
        <f t="shared" si="236"/>
        <v>5.0000000000000001E-4</v>
      </c>
      <c r="P455" s="13"/>
      <c r="Q455" s="8"/>
      <c r="R455" s="13"/>
      <c r="S455" s="89">
        <f t="shared" si="246"/>
        <v>0</v>
      </c>
      <c r="T455" s="75">
        <f t="shared" si="247"/>
        <v>0</v>
      </c>
      <c r="U455" s="90">
        <f t="shared" si="248"/>
        <v>0</v>
      </c>
      <c r="V455" s="82">
        <f t="shared" si="249"/>
        <v>0</v>
      </c>
      <c r="W455" s="8"/>
      <c r="X455" s="8"/>
      <c r="Y455" s="12"/>
      <c r="Z455" s="12"/>
      <c r="AA455" s="12"/>
      <c r="AB455" s="12"/>
      <c r="AC455" s="91">
        <f t="shared" si="225"/>
        <v>0</v>
      </c>
      <c r="AD455" s="75">
        <f t="shared" si="226"/>
        <v>0</v>
      </c>
      <c r="AE455" s="88">
        <f t="shared" si="251"/>
        <v>0</v>
      </c>
      <c r="AF455" s="92">
        <f t="shared" si="252"/>
        <v>0</v>
      </c>
      <c r="AG455" s="93">
        <f t="shared" si="253"/>
        <v>0</v>
      </c>
      <c r="AH455" s="93">
        <f t="shared" si="254"/>
        <v>0</v>
      </c>
      <c r="AI455" s="78">
        <f t="shared" si="255"/>
        <v>0</v>
      </c>
      <c r="AJ455" s="92">
        <f t="shared" si="227"/>
        <v>0</v>
      </c>
      <c r="AK455" s="78">
        <f t="shared" si="228"/>
        <v>0</v>
      </c>
      <c r="AL455" s="11"/>
      <c r="AM455" s="14"/>
      <c r="AN455" s="11"/>
      <c r="AO455" s="15"/>
      <c r="AP455" s="11"/>
      <c r="AQ455" s="11"/>
      <c r="AR455" s="11"/>
      <c r="AS455" s="75" t="str">
        <f t="shared" si="237"/>
        <v/>
      </c>
      <c r="AT455" s="75" t="str">
        <f t="shared" ca="1" si="238"/>
        <v/>
      </c>
      <c r="AU455" s="75" t="str">
        <f t="shared" si="239"/>
        <v/>
      </c>
      <c r="AV455" s="75" t="str">
        <f t="shared" ca="1" si="240"/>
        <v/>
      </c>
      <c r="AW455" s="169"/>
      <c r="AX455" s="169"/>
      <c r="AY455" s="75" t="str">
        <f t="shared" si="241"/>
        <v/>
      </c>
      <c r="AZ455" s="169"/>
      <c r="BA455" s="169"/>
      <c r="BB455" s="75" t="str">
        <f t="shared" si="242"/>
        <v/>
      </c>
      <c r="BC455" s="11"/>
      <c r="BH455" s="52"/>
      <c r="BI455" s="52"/>
      <c r="BJ455" s="52"/>
      <c r="BK455" s="52"/>
      <c r="BL455" s="52"/>
      <c r="BM455" s="52"/>
      <c r="BQ455" s="27"/>
      <c r="BR455" s="27"/>
      <c r="BS455" s="27"/>
      <c r="BT455" s="27"/>
      <c r="BU455" s="27"/>
      <c r="BV455" s="27"/>
      <c r="BW455" s="54"/>
      <c r="BX455" s="26"/>
      <c r="BY455" s="54"/>
      <c r="BZ455" s="26"/>
      <c r="CA455" s="26"/>
      <c r="CB455" s="26"/>
    </row>
    <row r="456" spans="1:80" ht="17.45" customHeight="1">
      <c r="A456" s="86">
        <f t="shared" si="243"/>
        <v>64.5</v>
      </c>
      <c r="B456" s="179">
        <f t="shared" si="224"/>
        <v>46197</v>
      </c>
      <c r="C456" s="8"/>
      <c r="D456" s="11"/>
      <c r="E456" s="12"/>
      <c r="F456" s="11"/>
      <c r="G456" s="74">
        <f t="shared" si="250"/>
        <v>537</v>
      </c>
      <c r="H456" s="75">
        <f t="shared" si="250"/>
        <v>5568</v>
      </c>
      <c r="I456" s="88">
        <f t="shared" si="230"/>
        <v>0</v>
      </c>
      <c r="J456" s="78">
        <f t="shared" si="231"/>
        <v>0</v>
      </c>
      <c r="K456" s="78">
        <f t="shared" si="232"/>
        <v>0</v>
      </c>
      <c r="L456" s="78">
        <f t="shared" si="233"/>
        <v>0</v>
      </c>
      <c r="M456" s="78">
        <f t="shared" ca="1" si="234"/>
        <v>0.26171428571428573</v>
      </c>
      <c r="N456" s="78">
        <f t="shared" ca="1" si="235"/>
        <v>0.10080836899667146</v>
      </c>
      <c r="O456" s="78">
        <f t="shared" si="236"/>
        <v>5.0000000000000001E-4</v>
      </c>
      <c r="P456" s="13"/>
      <c r="Q456" s="8"/>
      <c r="R456" s="13"/>
      <c r="S456" s="89">
        <f t="shared" si="246"/>
        <v>0</v>
      </c>
      <c r="T456" s="75">
        <f t="shared" si="247"/>
        <v>0</v>
      </c>
      <c r="U456" s="90">
        <f t="shared" si="248"/>
        <v>0</v>
      </c>
      <c r="V456" s="82">
        <f t="shared" si="249"/>
        <v>0</v>
      </c>
      <c r="W456" s="8"/>
      <c r="X456" s="8"/>
      <c r="Y456" s="12"/>
      <c r="Z456" s="12"/>
      <c r="AA456" s="12"/>
      <c r="AB456" s="12"/>
      <c r="AC456" s="91">
        <f t="shared" si="225"/>
        <v>0</v>
      </c>
      <c r="AD456" s="75">
        <f t="shared" si="226"/>
        <v>0</v>
      </c>
      <c r="AE456" s="88">
        <f t="shared" si="251"/>
        <v>0</v>
      </c>
      <c r="AF456" s="92">
        <f t="shared" si="252"/>
        <v>0</v>
      </c>
      <c r="AG456" s="93">
        <f t="shared" si="253"/>
        <v>0</v>
      </c>
      <c r="AH456" s="93">
        <f t="shared" si="254"/>
        <v>0</v>
      </c>
      <c r="AI456" s="78">
        <f t="shared" si="255"/>
        <v>0</v>
      </c>
      <c r="AJ456" s="92">
        <f t="shared" si="227"/>
        <v>0</v>
      </c>
      <c r="AK456" s="78">
        <f t="shared" si="228"/>
        <v>0</v>
      </c>
      <c r="AL456" s="11"/>
      <c r="AM456" s="14"/>
      <c r="AN456" s="11"/>
      <c r="AO456" s="15"/>
      <c r="AP456" s="11"/>
      <c r="AQ456" s="11"/>
      <c r="AR456" s="11"/>
      <c r="AS456" s="75" t="str">
        <f t="shared" si="237"/>
        <v/>
      </c>
      <c r="AT456" s="75" t="str">
        <f t="shared" ca="1" si="238"/>
        <v/>
      </c>
      <c r="AU456" s="75" t="str">
        <f t="shared" si="239"/>
        <v/>
      </c>
      <c r="AV456" s="75" t="str">
        <f t="shared" ca="1" si="240"/>
        <v/>
      </c>
      <c r="AW456" s="169"/>
      <c r="AX456" s="169"/>
      <c r="AY456" s="75" t="str">
        <f t="shared" si="241"/>
        <v/>
      </c>
      <c r="AZ456" s="169"/>
      <c r="BA456" s="169"/>
      <c r="BB456" s="75" t="str">
        <f t="shared" si="242"/>
        <v/>
      </c>
      <c r="BC456" s="11"/>
      <c r="BH456" s="52"/>
      <c r="BI456" s="52"/>
      <c r="BJ456" s="52"/>
      <c r="BK456" s="52"/>
      <c r="BL456" s="52"/>
      <c r="BM456" s="52"/>
      <c r="BQ456" s="27"/>
      <c r="BR456" s="27"/>
      <c r="BS456" s="27"/>
      <c r="BT456" s="27"/>
      <c r="BU456" s="27"/>
      <c r="BV456" s="27"/>
      <c r="BW456" s="54"/>
      <c r="BX456" s="26"/>
      <c r="BY456" s="54"/>
      <c r="BZ456" s="26"/>
      <c r="CA456" s="26"/>
      <c r="CB456" s="26"/>
    </row>
    <row r="457" spans="1:80" ht="17.45" customHeight="1">
      <c r="A457" s="94">
        <f t="shared" si="243"/>
        <v>64.599999999999994</v>
      </c>
      <c r="B457" s="179">
        <f t="shared" si="224"/>
        <v>46198</v>
      </c>
      <c r="C457" s="8"/>
      <c r="D457" s="11"/>
      <c r="E457" s="12"/>
      <c r="F457" s="11"/>
      <c r="G457" s="74">
        <f t="shared" si="250"/>
        <v>537</v>
      </c>
      <c r="H457" s="75">
        <f t="shared" si="250"/>
        <v>5568</v>
      </c>
      <c r="I457" s="88">
        <f t="shared" si="230"/>
        <v>0</v>
      </c>
      <c r="J457" s="78">
        <f t="shared" si="231"/>
        <v>0</v>
      </c>
      <c r="K457" s="78">
        <f t="shared" si="232"/>
        <v>0</v>
      </c>
      <c r="L457" s="78">
        <f t="shared" si="233"/>
        <v>0</v>
      </c>
      <c r="M457" s="78">
        <f t="shared" ca="1" si="234"/>
        <v>0.26171428571428573</v>
      </c>
      <c r="N457" s="78">
        <f t="shared" ca="1" si="235"/>
        <v>0.10080836899667146</v>
      </c>
      <c r="O457" s="78">
        <f t="shared" si="236"/>
        <v>5.0000000000000001E-4</v>
      </c>
      <c r="P457" s="13"/>
      <c r="Q457" s="8"/>
      <c r="R457" s="13"/>
      <c r="S457" s="89">
        <f t="shared" si="246"/>
        <v>0</v>
      </c>
      <c r="T457" s="75">
        <f t="shared" si="247"/>
        <v>0</v>
      </c>
      <c r="U457" s="90">
        <f t="shared" si="248"/>
        <v>0</v>
      </c>
      <c r="V457" s="82">
        <f t="shared" si="249"/>
        <v>0</v>
      </c>
      <c r="W457" s="8"/>
      <c r="X457" s="8"/>
      <c r="Y457" s="12"/>
      <c r="Z457" s="12"/>
      <c r="AA457" s="12"/>
      <c r="AB457" s="12"/>
      <c r="AC457" s="91">
        <f t="shared" si="225"/>
        <v>0</v>
      </c>
      <c r="AD457" s="75">
        <f t="shared" si="226"/>
        <v>0</v>
      </c>
      <c r="AE457" s="88">
        <f t="shared" si="251"/>
        <v>0</v>
      </c>
      <c r="AF457" s="92">
        <f t="shared" si="252"/>
        <v>0</v>
      </c>
      <c r="AG457" s="93">
        <f t="shared" si="253"/>
        <v>0</v>
      </c>
      <c r="AH457" s="93">
        <f t="shared" si="254"/>
        <v>0</v>
      </c>
      <c r="AI457" s="78">
        <f t="shared" si="255"/>
        <v>0</v>
      </c>
      <c r="AJ457" s="92">
        <f t="shared" si="227"/>
        <v>0</v>
      </c>
      <c r="AK457" s="78">
        <f t="shared" si="228"/>
        <v>0</v>
      </c>
      <c r="AL457" s="11"/>
      <c r="AM457" s="14"/>
      <c r="AN457" s="11"/>
      <c r="AO457" s="15"/>
      <c r="AP457" s="11"/>
      <c r="AQ457" s="11"/>
      <c r="AR457" s="11"/>
      <c r="AS457" s="75" t="str">
        <f t="shared" si="237"/>
        <v/>
      </c>
      <c r="AT457" s="75" t="str">
        <f t="shared" ca="1" si="238"/>
        <v/>
      </c>
      <c r="AU457" s="75" t="str">
        <f t="shared" si="239"/>
        <v/>
      </c>
      <c r="AV457" s="75" t="str">
        <f t="shared" ca="1" si="240"/>
        <v/>
      </c>
      <c r="AW457" s="169"/>
      <c r="AX457" s="169"/>
      <c r="AY457" s="75" t="str">
        <f t="shared" si="241"/>
        <v/>
      </c>
      <c r="AZ457" s="169"/>
      <c r="BA457" s="169"/>
      <c r="BB457" s="75" t="str">
        <f t="shared" si="242"/>
        <v/>
      </c>
      <c r="BC457" s="11"/>
      <c r="BH457" s="52"/>
      <c r="BI457" s="52"/>
      <c r="BJ457" s="52"/>
      <c r="BK457" s="52"/>
      <c r="BL457" s="52"/>
      <c r="BM457" s="52"/>
      <c r="BQ457" s="27"/>
      <c r="BR457" s="27"/>
      <c r="BS457" s="27"/>
      <c r="BT457" s="27"/>
      <c r="BU457" s="27"/>
      <c r="BV457" s="27"/>
      <c r="BW457" s="54"/>
      <c r="BX457" s="26"/>
      <c r="BY457" s="54"/>
      <c r="BZ457" s="26"/>
      <c r="CA457" s="26"/>
      <c r="CB457" s="26"/>
    </row>
    <row r="458" spans="1:80" ht="17.45" customHeight="1" thickBot="1">
      <c r="A458" s="86">
        <f t="shared" si="243"/>
        <v>64.7</v>
      </c>
      <c r="B458" s="180">
        <f t="shared" si="224"/>
        <v>46199</v>
      </c>
      <c r="C458" s="16"/>
      <c r="D458" s="17"/>
      <c r="E458" s="18"/>
      <c r="F458" s="17"/>
      <c r="G458" s="96">
        <f t="shared" si="250"/>
        <v>537</v>
      </c>
      <c r="H458" s="97">
        <f t="shared" si="250"/>
        <v>5568</v>
      </c>
      <c r="I458" s="98">
        <f t="shared" si="230"/>
        <v>0</v>
      </c>
      <c r="J458" s="99">
        <f t="shared" si="231"/>
        <v>0</v>
      </c>
      <c r="K458" s="99">
        <f t="shared" si="232"/>
        <v>0</v>
      </c>
      <c r="L458" s="99">
        <f t="shared" si="233"/>
        <v>0</v>
      </c>
      <c r="M458" s="99">
        <f t="shared" ca="1" si="234"/>
        <v>0.26171428571428573</v>
      </c>
      <c r="N458" s="99">
        <f t="shared" ca="1" si="235"/>
        <v>0.10080836899667146</v>
      </c>
      <c r="O458" s="99">
        <f t="shared" si="236"/>
        <v>5.0000000000000001E-4</v>
      </c>
      <c r="P458" s="19"/>
      <c r="Q458" s="16"/>
      <c r="R458" s="19"/>
      <c r="S458" s="89">
        <f t="shared" si="246"/>
        <v>0</v>
      </c>
      <c r="T458" s="75">
        <f t="shared" si="247"/>
        <v>0</v>
      </c>
      <c r="U458" s="100">
        <f t="shared" si="248"/>
        <v>0</v>
      </c>
      <c r="V458" s="101">
        <f t="shared" si="249"/>
        <v>0</v>
      </c>
      <c r="W458" s="16"/>
      <c r="X458" s="8"/>
      <c r="Y458" s="12"/>
      <c r="Z458" s="12"/>
      <c r="AA458" s="12"/>
      <c r="AB458" s="12"/>
      <c r="AC458" s="102">
        <f t="shared" si="225"/>
        <v>0</v>
      </c>
      <c r="AD458" s="97">
        <f t="shared" si="226"/>
        <v>0</v>
      </c>
      <c r="AE458" s="98">
        <f t="shared" si="251"/>
        <v>0</v>
      </c>
      <c r="AF458" s="103">
        <f t="shared" si="252"/>
        <v>0</v>
      </c>
      <c r="AG458" s="104">
        <f t="shared" si="253"/>
        <v>0</v>
      </c>
      <c r="AH458" s="104">
        <f t="shared" si="254"/>
        <v>0</v>
      </c>
      <c r="AI458" s="99">
        <f t="shared" si="255"/>
        <v>0</v>
      </c>
      <c r="AJ458" s="103">
        <f t="shared" si="227"/>
        <v>0</v>
      </c>
      <c r="AK458" s="99">
        <f t="shared" si="228"/>
        <v>0</v>
      </c>
      <c r="AL458" s="17"/>
      <c r="AM458" s="20"/>
      <c r="AN458" s="17"/>
      <c r="AO458" s="21"/>
      <c r="AP458" s="17"/>
      <c r="AQ458" s="17"/>
      <c r="AR458" s="17"/>
      <c r="AS458" s="97" t="str">
        <f t="shared" si="237"/>
        <v/>
      </c>
      <c r="AT458" s="97" t="str">
        <f t="shared" ca="1" si="238"/>
        <v/>
      </c>
      <c r="AU458" s="97" t="str">
        <f t="shared" si="239"/>
        <v/>
      </c>
      <c r="AV458" s="97" t="str">
        <f t="shared" ca="1" si="240"/>
        <v/>
      </c>
      <c r="AW458" s="167"/>
      <c r="AX458" s="167"/>
      <c r="AY458" s="97" t="str">
        <f t="shared" si="241"/>
        <v/>
      </c>
      <c r="AZ458" s="167"/>
      <c r="BA458" s="167"/>
      <c r="BB458" s="97" t="str">
        <f t="shared" si="242"/>
        <v/>
      </c>
      <c r="BC458" s="17"/>
      <c r="BH458" s="52"/>
      <c r="BI458" s="52"/>
      <c r="BJ458" s="52"/>
      <c r="BK458" s="52"/>
      <c r="BL458" s="52"/>
      <c r="BM458" s="52"/>
      <c r="BQ458" s="27"/>
      <c r="BR458" s="27"/>
      <c r="BS458" s="27"/>
      <c r="BT458" s="27"/>
      <c r="BU458" s="27"/>
      <c r="BV458" s="27"/>
      <c r="BW458" s="54"/>
      <c r="BX458" s="26"/>
      <c r="BY458" s="54"/>
      <c r="BZ458" s="26"/>
      <c r="CA458" s="26"/>
      <c r="CB458" s="26"/>
    </row>
    <row r="459" spans="1:80" ht="17.45" customHeight="1" thickTop="1">
      <c r="A459" s="71">
        <f>A452+1</f>
        <v>65.099999999999994</v>
      </c>
      <c r="B459" s="178">
        <f>B458+1</f>
        <v>46200</v>
      </c>
      <c r="C459" s="4"/>
      <c r="D459" s="5"/>
      <c r="E459" s="6"/>
      <c r="F459" s="5"/>
      <c r="G459" s="74">
        <f t="shared" si="250"/>
        <v>537</v>
      </c>
      <c r="H459" s="75">
        <f t="shared" si="250"/>
        <v>5568</v>
      </c>
      <c r="I459" s="76">
        <f t="shared" si="230"/>
        <v>0</v>
      </c>
      <c r="J459" s="77">
        <f t="shared" si="231"/>
        <v>0</v>
      </c>
      <c r="K459" s="77">
        <f t="shared" si="232"/>
        <v>0</v>
      </c>
      <c r="L459" s="77">
        <f t="shared" si="233"/>
        <v>0</v>
      </c>
      <c r="M459" s="78">
        <f t="shared" ca="1" si="234"/>
        <v>0.26171428571428573</v>
      </c>
      <c r="N459" s="78">
        <f t="shared" ca="1" si="235"/>
        <v>0.10080836899667146</v>
      </c>
      <c r="O459" s="78">
        <f t="shared" si="236"/>
        <v>5.0000000000000001E-4</v>
      </c>
      <c r="P459" s="13"/>
      <c r="Q459" s="8"/>
      <c r="R459" s="13"/>
      <c r="S459" s="79">
        <f t="shared" si="246"/>
        <v>0</v>
      </c>
      <c r="T459" s="80">
        <f t="shared" si="247"/>
        <v>0</v>
      </c>
      <c r="U459" s="90">
        <f t="shared" si="248"/>
        <v>0</v>
      </c>
      <c r="V459" s="82">
        <f t="shared" si="249"/>
        <v>0</v>
      </c>
      <c r="W459" s="4"/>
      <c r="X459" s="4"/>
      <c r="Y459" s="6"/>
      <c r="Z459" s="6"/>
      <c r="AA459" s="6"/>
      <c r="AB459" s="6"/>
      <c r="AC459" s="83">
        <f t="shared" ref="AC459:AC500" si="256">SUM(X459,Y459,Z459,AA459)</f>
        <v>0</v>
      </c>
      <c r="AD459" s="80">
        <f t="shared" ref="AD459:AD500" si="257">W459-AC459</f>
        <v>0</v>
      </c>
      <c r="AE459" s="76">
        <f t="shared" si="251"/>
        <v>0</v>
      </c>
      <c r="AF459" s="84">
        <f t="shared" si="252"/>
        <v>0</v>
      </c>
      <c r="AG459" s="85">
        <f t="shared" si="253"/>
        <v>0</v>
      </c>
      <c r="AH459" s="85">
        <f t="shared" si="254"/>
        <v>0</v>
      </c>
      <c r="AI459" s="77">
        <f t="shared" si="255"/>
        <v>0</v>
      </c>
      <c r="AJ459" s="84">
        <f t="shared" ref="AJ459:AJ500" si="258">IFERROR(AC459/W459,0)</f>
        <v>0</v>
      </c>
      <c r="AK459" s="77">
        <f t="shared" ref="AK459:AK500" si="259">IFERROR(AD459/W459,0)</f>
        <v>0</v>
      </c>
      <c r="AL459" s="5"/>
      <c r="AM459" s="9"/>
      <c r="AN459" s="5"/>
      <c r="AO459" s="10"/>
      <c r="AP459" s="5"/>
      <c r="AQ459" s="5"/>
      <c r="AR459" s="5"/>
      <c r="AS459" s="80" t="str">
        <f t="shared" si="237"/>
        <v/>
      </c>
      <c r="AT459" s="80" t="str">
        <f t="shared" ca="1" si="238"/>
        <v/>
      </c>
      <c r="AU459" s="80" t="str">
        <f t="shared" si="239"/>
        <v/>
      </c>
      <c r="AV459" s="80" t="str">
        <f t="shared" ca="1" si="240"/>
        <v/>
      </c>
      <c r="AW459" s="165"/>
      <c r="AX459" s="165"/>
      <c r="AY459" s="80" t="str">
        <f t="shared" si="241"/>
        <v/>
      </c>
      <c r="AZ459" s="165"/>
      <c r="BA459" s="165"/>
      <c r="BB459" s="80" t="str">
        <f t="shared" si="242"/>
        <v/>
      </c>
      <c r="BC459" s="5"/>
      <c r="BH459" s="52"/>
      <c r="BI459" s="52"/>
      <c r="BJ459" s="52"/>
      <c r="BK459" s="52"/>
      <c r="BL459" s="52"/>
      <c r="BM459" s="52"/>
      <c r="BQ459" s="27"/>
      <c r="BR459" s="27"/>
      <c r="BS459" s="27"/>
      <c r="BT459" s="27"/>
      <c r="BU459" s="27"/>
      <c r="BV459" s="27"/>
      <c r="BW459" s="54"/>
      <c r="BX459" s="26"/>
      <c r="BY459" s="54"/>
      <c r="BZ459" s="26"/>
      <c r="CA459" s="26"/>
      <c r="CB459" s="26"/>
    </row>
    <row r="460" spans="1:80" ht="17.45" customHeight="1">
      <c r="A460" s="86">
        <f t="shared" si="243"/>
        <v>65.2</v>
      </c>
      <c r="B460" s="179">
        <f t="shared" ref="B460:B500" si="260">B459+1</f>
        <v>46201</v>
      </c>
      <c r="C460" s="8"/>
      <c r="D460" s="11"/>
      <c r="E460" s="12"/>
      <c r="F460" s="11"/>
      <c r="G460" s="74">
        <f t="shared" ref="G460:H475" si="261">G459-E460-C460</f>
        <v>537</v>
      </c>
      <c r="H460" s="75">
        <f t="shared" si="261"/>
        <v>5568</v>
      </c>
      <c r="I460" s="88">
        <f t="shared" ref="I460:I500" si="262">IFERROR(C460/G459,0)</f>
        <v>0</v>
      </c>
      <c r="J460" s="78">
        <f t="shared" ref="J460:J500" si="263">IFERROR(E460/G459,0)</f>
        <v>0</v>
      </c>
      <c r="K460" s="78">
        <f t="shared" ref="K460:K500" si="264">IFERROR(D460/H459,0)</f>
        <v>0</v>
      </c>
      <c r="L460" s="78">
        <f t="shared" ref="L460:L500" si="265">IFERROR(F460/H459,0)</f>
        <v>0</v>
      </c>
      <c r="M460" s="78">
        <f t="shared" ref="M460:M500" ca="1" si="266">IF(ROW()=11,
   IF($B$4&gt;0,E460/$B$4,""),
   IF($B$4&gt;0,
      (OFFSET(M460,-1,0)*$B$4 + E460)/$B$4,
      "")
)</f>
        <v>0.26171428571428573</v>
      </c>
      <c r="N460" s="78">
        <f t="shared" ref="N460:N500" ca="1" si="267">IF(ROW()=11,
   IF($B$3&gt;0,F460/$B$3,""),
   IF($B$3&gt;0,
      (OFFSET(N460,-1,0)*$B$3 + F460)/$B$3,
      "")
)</f>
        <v>0.10080836899667146</v>
      </c>
      <c r="O460" s="78">
        <f t="shared" ref="O460:O500" si="268">$O$10</f>
        <v>5.0000000000000001E-4</v>
      </c>
      <c r="P460" s="13"/>
      <c r="Q460" s="8"/>
      <c r="R460" s="13"/>
      <c r="S460" s="89">
        <f t="shared" si="246"/>
        <v>0</v>
      </c>
      <c r="T460" s="75">
        <f t="shared" si="247"/>
        <v>0</v>
      </c>
      <c r="U460" s="90">
        <f t="shared" si="248"/>
        <v>0</v>
      </c>
      <c r="V460" s="82">
        <f t="shared" si="249"/>
        <v>0</v>
      </c>
      <c r="W460" s="8"/>
      <c r="X460" s="8"/>
      <c r="Y460" s="12"/>
      <c r="Z460" s="12"/>
      <c r="AA460" s="12"/>
      <c r="AB460" s="12"/>
      <c r="AC460" s="91">
        <f t="shared" si="256"/>
        <v>0</v>
      </c>
      <c r="AD460" s="75">
        <f t="shared" si="257"/>
        <v>0</v>
      </c>
      <c r="AE460" s="88">
        <f t="shared" si="251"/>
        <v>0</v>
      </c>
      <c r="AF460" s="92">
        <f t="shared" si="252"/>
        <v>0</v>
      </c>
      <c r="AG460" s="93">
        <f t="shared" si="253"/>
        <v>0</v>
      </c>
      <c r="AH460" s="93">
        <f t="shared" si="254"/>
        <v>0</v>
      </c>
      <c r="AI460" s="78">
        <f t="shared" si="255"/>
        <v>0</v>
      </c>
      <c r="AJ460" s="92">
        <f t="shared" si="258"/>
        <v>0</v>
      </c>
      <c r="AK460" s="78">
        <f t="shared" si="259"/>
        <v>0</v>
      </c>
      <c r="AL460" s="11"/>
      <c r="AM460" s="14"/>
      <c r="AN460" s="11"/>
      <c r="AO460" s="15"/>
      <c r="AP460" s="11"/>
      <c r="AQ460" s="11"/>
      <c r="AR460" s="11"/>
      <c r="AS460" s="75" t="str">
        <f t="shared" ref="AS460:AS500" si="269">IF(OR(AR460="",AP460=""),"", (AR460-AP460)/100*1000)</f>
        <v/>
      </c>
      <c r="AT460" s="75" t="str">
        <f t="shared" ref="AT460:AT500" ca="1" si="270">IF(OR(AP461="",OFFSET(AP461,-1,0)=""),"", (AP461-OFFSET(AP461,-1,0))/100*1000)</f>
        <v/>
      </c>
      <c r="AU460" s="75" t="str">
        <f t="shared" ref="AU460:AU500" si="271">IFERROR(IF(OR(AP460="",AR460="",K460="",L460=""),"", ((AR460-AP460)/100*1000)/(U460+V460)),0)</f>
        <v/>
      </c>
      <c r="AV460" s="75" t="str">
        <f t="shared" ref="AV460:AV500" ca="1" si="272">IF(OR(AP460="",AP461="",M460="",N460=""),"", ((AP461-AP460)/100*1000)/((G460+H460))*1000)</f>
        <v/>
      </c>
      <c r="AW460" s="169"/>
      <c r="AX460" s="169"/>
      <c r="AY460" s="75" t="str">
        <f t="shared" ref="AY460:AY500" si="273">IF(OR(AW460="",AX460=""),"",MOD(AX460-AW460,1)*24)</f>
        <v/>
      </c>
      <c r="AZ460" s="169"/>
      <c r="BA460" s="169"/>
      <c r="BB460" s="75" t="str">
        <f t="shared" ref="BB460:BB500" si="274">IF(OR(AZ460="",BA460=""),"",MOD(BA460-AZ460,1)*24)</f>
        <v/>
      </c>
      <c r="BC460" s="11"/>
      <c r="BH460" s="52"/>
      <c r="BI460" s="52"/>
      <c r="BJ460" s="52"/>
      <c r="BK460" s="52"/>
      <c r="BL460" s="52"/>
      <c r="BM460" s="52"/>
      <c r="BQ460" s="27"/>
      <c r="BR460" s="27"/>
      <c r="BS460" s="27"/>
      <c r="BT460" s="27"/>
      <c r="BU460" s="27"/>
      <c r="BV460" s="27"/>
      <c r="BW460" s="54"/>
      <c r="BX460" s="26"/>
      <c r="BY460" s="54"/>
      <c r="BZ460" s="26"/>
      <c r="CA460" s="26"/>
      <c r="CB460" s="26"/>
    </row>
    <row r="461" spans="1:80" ht="17.45" customHeight="1">
      <c r="A461" s="94">
        <f t="shared" si="243"/>
        <v>65.3</v>
      </c>
      <c r="B461" s="179">
        <f t="shared" si="260"/>
        <v>46202</v>
      </c>
      <c r="C461" s="8"/>
      <c r="D461" s="11"/>
      <c r="E461" s="12"/>
      <c r="F461" s="11"/>
      <c r="G461" s="74">
        <f t="shared" si="261"/>
        <v>537</v>
      </c>
      <c r="H461" s="75">
        <f t="shared" si="261"/>
        <v>5568</v>
      </c>
      <c r="I461" s="88">
        <f t="shared" si="262"/>
        <v>0</v>
      </c>
      <c r="J461" s="78">
        <f t="shared" si="263"/>
        <v>0</v>
      </c>
      <c r="K461" s="78">
        <f t="shared" si="264"/>
        <v>0</v>
      </c>
      <c r="L461" s="78">
        <f t="shared" si="265"/>
        <v>0</v>
      </c>
      <c r="M461" s="78">
        <f t="shared" ca="1" si="266"/>
        <v>0.26171428571428573</v>
      </c>
      <c r="N461" s="78">
        <f t="shared" ca="1" si="267"/>
        <v>0.10080836899667146</v>
      </c>
      <c r="O461" s="78">
        <f t="shared" si="268"/>
        <v>5.0000000000000001E-4</v>
      </c>
      <c r="P461" s="13"/>
      <c r="Q461" s="8"/>
      <c r="R461" s="13"/>
      <c r="S461" s="89">
        <f t="shared" si="246"/>
        <v>0</v>
      </c>
      <c r="T461" s="75">
        <f t="shared" si="247"/>
        <v>0</v>
      </c>
      <c r="U461" s="90">
        <f t="shared" si="248"/>
        <v>0</v>
      </c>
      <c r="V461" s="82">
        <f t="shared" si="249"/>
        <v>0</v>
      </c>
      <c r="W461" s="8"/>
      <c r="X461" s="8"/>
      <c r="Y461" s="12"/>
      <c r="Z461" s="12"/>
      <c r="AA461" s="12"/>
      <c r="AB461" s="12"/>
      <c r="AC461" s="91">
        <f t="shared" si="256"/>
        <v>0</v>
      </c>
      <c r="AD461" s="75">
        <f t="shared" si="257"/>
        <v>0</v>
      </c>
      <c r="AE461" s="88">
        <f t="shared" si="251"/>
        <v>0</v>
      </c>
      <c r="AF461" s="92">
        <f t="shared" si="252"/>
        <v>0</v>
      </c>
      <c r="AG461" s="93">
        <f t="shared" si="253"/>
        <v>0</v>
      </c>
      <c r="AH461" s="93">
        <f t="shared" si="254"/>
        <v>0</v>
      </c>
      <c r="AI461" s="78">
        <f t="shared" si="255"/>
        <v>0</v>
      </c>
      <c r="AJ461" s="92">
        <f t="shared" si="258"/>
        <v>0</v>
      </c>
      <c r="AK461" s="78">
        <f t="shared" si="259"/>
        <v>0</v>
      </c>
      <c r="AL461" s="11"/>
      <c r="AM461" s="14"/>
      <c r="AN461" s="11"/>
      <c r="AO461" s="15"/>
      <c r="AP461" s="11"/>
      <c r="AQ461" s="11"/>
      <c r="AR461" s="11"/>
      <c r="AS461" s="75" t="str">
        <f t="shared" si="269"/>
        <v/>
      </c>
      <c r="AT461" s="75" t="str">
        <f t="shared" ca="1" si="270"/>
        <v/>
      </c>
      <c r="AU461" s="75" t="str">
        <f t="shared" si="271"/>
        <v/>
      </c>
      <c r="AV461" s="75" t="str">
        <f t="shared" ca="1" si="272"/>
        <v/>
      </c>
      <c r="AW461" s="169"/>
      <c r="AX461" s="169"/>
      <c r="AY461" s="75" t="str">
        <f t="shared" si="273"/>
        <v/>
      </c>
      <c r="AZ461" s="169"/>
      <c r="BA461" s="169"/>
      <c r="BB461" s="75" t="str">
        <f t="shared" si="274"/>
        <v/>
      </c>
      <c r="BC461" s="11"/>
      <c r="BH461" s="52"/>
      <c r="BI461" s="52"/>
      <c r="BJ461" s="52"/>
      <c r="BK461" s="52"/>
      <c r="BL461" s="52"/>
      <c r="BM461" s="52"/>
      <c r="BQ461" s="27"/>
      <c r="BR461" s="27"/>
      <c r="BS461" s="27"/>
      <c r="BT461" s="27"/>
      <c r="BU461" s="27"/>
      <c r="BV461" s="27"/>
      <c r="BW461" s="54"/>
      <c r="BX461" s="26"/>
      <c r="BY461" s="54"/>
      <c r="BZ461" s="26"/>
      <c r="CA461" s="26"/>
      <c r="CB461" s="26"/>
    </row>
    <row r="462" spans="1:80" ht="17.45" customHeight="1">
      <c r="A462" s="86">
        <f t="shared" si="243"/>
        <v>65.400000000000006</v>
      </c>
      <c r="B462" s="179">
        <f t="shared" si="260"/>
        <v>46203</v>
      </c>
      <c r="C462" s="8"/>
      <c r="D462" s="11"/>
      <c r="E462" s="12"/>
      <c r="F462" s="11"/>
      <c r="G462" s="74">
        <f t="shared" si="261"/>
        <v>537</v>
      </c>
      <c r="H462" s="75">
        <f t="shared" si="261"/>
        <v>5568</v>
      </c>
      <c r="I462" s="88">
        <f t="shared" si="262"/>
        <v>0</v>
      </c>
      <c r="J462" s="78">
        <f t="shared" si="263"/>
        <v>0</v>
      </c>
      <c r="K462" s="78">
        <f t="shared" si="264"/>
        <v>0</v>
      </c>
      <c r="L462" s="78">
        <f t="shared" si="265"/>
        <v>0</v>
      </c>
      <c r="M462" s="78">
        <f t="shared" ca="1" si="266"/>
        <v>0.26171428571428573</v>
      </c>
      <c r="N462" s="78">
        <f t="shared" ca="1" si="267"/>
        <v>0.10080836899667146</v>
      </c>
      <c r="O462" s="78">
        <f t="shared" si="268"/>
        <v>5.0000000000000001E-4</v>
      </c>
      <c r="P462" s="13"/>
      <c r="Q462" s="8"/>
      <c r="R462" s="13"/>
      <c r="S462" s="89">
        <f t="shared" si="246"/>
        <v>0</v>
      </c>
      <c r="T462" s="75">
        <f t="shared" si="247"/>
        <v>0</v>
      </c>
      <c r="U462" s="90">
        <f t="shared" si="248"/>
        <v>0</v>
      </c>
      <c r="V462" s="82">
        <f t="shared" si="249"/>
        <v>0</v>
      </c>
      <c r="W462" s="8"/>
      <c r="X462" s="8"/>
      <c r="Y462" s="12"/>
      <c r="Z462" s="12"/>
      <c r="AA462" s="12"/>
      <c r="AB462" s="12"/>
      <c r="AC462" s="91">
        <f t="shared" si="256"/>
        <v>0</v>
      </c>
      <c r="AD462" s="75">
        <f t="shared" si="257"/>
        <v>0</v>
      </c>
      <c r="AE462" s="88">
        <f t="shared" si="251"/>
        <v>0</v>
      </c>
      <c r="AF462" s="92">
        <f t="shared" si="252"/>
        <v>0</v>
      </c>
      <c r="AG462" s="93">
        <f t="shared" si="253"/>
        <v>0</v>
      </c>
      <c r="AH462" s="93">
        <f t="shared" si="254"/>
        <v>0</v>
      </c>
      <c r="AI462" s="78">
        <f t="shared" si="255"/>
        <v>0</v>
      </c>
      <c r="AJ462" s="92">
        <f t="shared" si="258"/>
        <v>0</v>
      </c>
      <c r="AK462" s="78">
        <f t="shared" si="259"/>
        <v>0</v>
      </c>
      <c r="AL462" s="11"/>
      <c r="AM462" s="14"/>
      <c r="AN462" s="11"/>
      <c r="AO462" s="15"/>
      <c r="AP462" s="11"/>
      <c r="AQ462" s="11"/>
      <c r="AR462" s="11"/>
      <c r="AS462" s="75" t="str">
        <f t="shared" si="269"/>
        <v/>
      </c>
      <c r="AT462" s="75" t="str">
        <f t="shared" ca="1" si="270"/>
        <v/>
      </c>
      <c r="AU462" s="75" t="str">
        <f t="shared" si="271"/>
        <v/>
      </c>
      <c r="AV462" s="75" t="str">
        <f t="shared" ca="1" si="272"/>
        <v/>
      </c>
      <c r="AW462" s="169"/>
      <c r="AX462" s="169"/>
      <c r="AY462" s="75" t="str">
        <f t="shared" si="273"/>
        <v/>
      </c>
      <c r="AZ462" s="169"/>
      <c r="BA462" s="169"/>
      <c r="BB462" s="75" t="str">
        <f t="shared" si="274"/>
        <v/>
      </c>
      <c r="BC462" s="11"/>
      <c r="BH462" s="52"/>
      <c r="BI462" s="52"/>
      <c r="BJ462" s="52"/>
      <c r="BK462" s="52"/>
      <c r="BL462" s="52"/>
      <c r="BM462" s="52"/>
      <c r="BQ462" s="27"/>
      <c r="BR462" s="27"/>
      <c r="BS462" s="27"/>
      <c r="BT462" s="27"/>
      <c r="BU462" s="27"/>
      <c r="BV462" s="27"/>
      <c r="BW462" s="54"/>
      <c r="BX462" s="26"/>
      <c r="BY462" s="54"/>
      <c r="BZ462" s="26"/>
      <c r="CA462" s="26"/>
      <c r="CB462" s="26"/>
    </row>
    <row r="463" spans="1:80" ht="17.45" customHeight="1">
      <c r="A463" s="94">
        <f t="shared" si="243"/>
        <v>65.5</v>
      </c>
      <c r="B463" s="179">
        <f t="shared" si="260"/>
        <v>46204</v>
      </c>
      <c r="C463" s="8"/>
      <c r="D463" s="11"/>
      <c r="E463" s="12"/>
      <c r="F463" s="11"/>
      <c r="G463" s="74">
        <f t="shared" si="261"/>
        <v>537</v>
      </c>
      <c r="H463" s="75">
        <f t="shared" si="261"/>
        <v>5568</v>
      </c>
      <c r="I463" s="88">
        <f t="shared" si="262"/>
        <v>0</v>
      </c>
      <c r="J463" s="78">
        <f t="shared" si="263"/>
        <v>0</v>
      </c>
      <c r="K463" s="78">
        <f t="shared" si="264"/>
        <v>0</v>
      </c>
      <c r="L463" s="78">
        <f t="shared" si="265"/>
        <v>0</v>
      </c>
      <c r="M463" s="78">
        <f t="shared" ca="1" si="266"/>
        <v>0.26171428571428573</v>
      </c>
      <c r="N463" s="78">
        <f t="shared" ca="1" si="267"/>
        <v>0.10080836899667146</v>
      </c>
      <c r="O463" s="78">
        <f t="shared" si="268"/>
        <v>5.0000000000000001E-4</v>
      </c>
      <c r="P463" s="13"/>
      <c r="Q463" s="8"/>
      <c r="R463" s="13"/>
      <c r="S463" s="89">
        <f t="shared" si="246"/>
        <v>0</v>
      </c>
      <c r="T463" s="75">
        <f t="shared" si="247"/>
        <v>0</v>
      </c>
      <c r="U463" s="90">
        <f t="shared" si="248"/>
        <v>0</v>
      </c>
      <c r="V463" s="82">
        <f t="shared" si="249"/>
        <v>0</v>
      </c>
      <c r="W463" s="8"/>
      <c r="X463" s="8"/>
      <c r="Y463" s="12"/>
      <c r="Z463" s="12"/>
      <c r="AA463" s="12"/>
      <c r="AB463" s="12"/>
      <c r="AC463" s="91">
        <f t="shared" si="256"/>
        <v>0</v>
      </c>
      <c r="AD463" s="75">
        <f t="shared" si="257"/>
        <v>0</v>
      </c>
      <c r="AE463" s="88">
        <f t="shared" si="251"/>
        <v>0</v>
      </c>
      <c r="AF463" s="92">
        <f t="shared" si="252"/>
        <v>0</v>
      </c>
      <c r="AG463" s="93">
        <f t="shared" si="253"/>
        <v>0</v>
      </c>
      <c r="AH463" s="93">
        <f t="shared" si="254"/>
        <v>0</v>
      </c>
      <c r="AI463" s="78">
        <f t="shared" si="255"/>
        <v>0</v>
      </c>
      <c r="AJ463" s="92">
        <f t="shared" si="258"/>
        <v>0</v>
      </c>
      <c r="AK463" s="78">
        <f t="shared" si="259"/>
        <v>0</v>
      </c>
      <c r="AL463" s="11"/>
      <c r="AM463" s="14"/>
      <c r="AN463" s="11"/>
      <c r="AO463" s="15"/>
      <c r="AP463" s="11"/>
      <c r="AQ463" s="11"/>
      <c r="AR463" s="11"/>
      <c r="AS463" s="75" t="str">
        <f t="shared" si="269"/>
        <v/>
      </c>
      <c r="AT463" s="75" t="str">
        <f t="shared" ca="1" si="270"/>
        <v/>
      </c>
      <c r="AU463" s="75" t="str">
        <f t="shared" si="271"/>
        <v/>
      </c>
      <c r="AV463" s="75" t="str">
        <f t="shared" ca="1" si="272"/>
        <v/>
      </c>
      <c r="AW463" s="169"/>
      <c r="AX463" s="169"/>
      <c r="AY463" s="75" t="str">
        <f t="shared" si="273"/>
        <v/>
      </c>
      <c r="AZ463" s="169"/>
      <c r="BA463" s="169"/>
      <c r="BB463" s="75" t="str">
        <f t="shared" si="274"/>
        <v/>
      </c>
      <c r="BC463" s="11"/>
      <c r="BH463" s="52"/>
      <c r="BI463" s="52"/>
      <c r="BJ463" s="52"/>
      <c r="BK463" s="52"/>
      <c r="BL463" s="52"/>
      <c r="BM463" s="52"/>
      <c r="BQ463" s="27"/>
      <c r="BR463" s="27"/>
      <c r="BS463" s="27"/>
      <c r="BT463" s="27"/>
      <c r="BU463" s="27"/>
      <c r="BV463" s="27"/>
      <c r="BW463" s="54"/>
      <c r="BX463" s="26"/>
      <c r="BY463" s="54"/>
      <c r="BZ463" s="26"/>
      <c r="CA463" s="26"/>
      <c r="CB463" s="26"/>
    </row>
    <row r="464" spans="1:80" ht="17.45" customHeight="1">
      <c r="A464" s="86">
        <f t="shared" si="243"/>
        <v>65.599999999999994</v>
      </c>
      <c r="B464" s="179">
        <f t="shared" si="260"/>
        <v>46205</v>
      </c>
      <c r="C464" s="8"/>
      <c r="D464" s="11"/>
      <c r="E464" s="12"/>
      <c r="F464" s="11"/>
      <c r="G464" s="74">
        <f t="shared" si="261"/>
        <v>537</v>
      </c>
      <c r="H464" s="75">
        <f t="shared" si="261"/>
        <v>5568</v>
      </c>
      <c r="I464" s="88">
        <f t="shared" si="262"/>
        <v>0</v>
      </c>
      <c r="J464" s="78">
        <f t="shared" si="263"/>
        <v>0</v>
      </c>
      <c r="K464" s="78">
        <f t="shared" si="264"/>
        <v>0</v>
      </c>
      <c r="L464" s="78">
        <f t="shared" si="265"/>
        <v>0</v>
      </c>
      <c r="M464" s="78">
        <f t="shared" ca="1" si="266"/>
        <v>0.26171428571428573</v>
      </c>
      <c r="N464" s="78">
        <f t="shared" ca="1" si="267"/>
        <v>0.10080836899667146</v>
      </c>
      <c r="O464" s="78">
        <f t="shared" si="268"/>
        <v>5.0000000000000001E-4</v>
      </c>
      <c r="P464" s="13"/>
      <c r="Q464" s="8"/>
      <c r="R464" s="13"/>
      <c r="S464" s="89">
        <f t="shared" si="246"/>
        <v>0</v>
      </c>
      <c r="T464" s="75">
        <f t="shared" si="247"/>
        <v>0</v>
      </c>
      <c r="U464" s="90">
        <f t="shared" si="248"/>
        <v>0</v>
      </c>
      <c r="V464" s="82">
        <f t="shared" si="249"/>
        <v>0</v>
      </c>
      <c r="W464" s="8"/>
      <c r="X464" s="8"/>
      <c r="Y464" s="12"/>
      <c r="Z464" s="12"/>
      <c r="AA464" s="12"/>
      <c r="AB464" s="12"/>
      <c r="AC464" s="91">
        <f t="shared" si="256"/>
        <v>0</v>
      </c>
      <c r="AD464" s="75">
        <f t="shared" si="257"/>
        <v>0</v>
      </c>
      <c r="AE464" s="88">
        <f t="shared" si="251"/>
        <v>0</v>
      </c>
      <c r="AF464" s="92">
        <f t="shared" si="252"/>
        <v>0</v>
      </c>
      <c r="AG464" s="93">
        <f t="shared" si="253"/>
        <v>0</v>
      </c>
      <c r="AH464" s="93">
        <f t="shared" si="254"/>
        <v>0</v>
      </c>
      <c r="AI464" s="78">
        <f t="shared" si="255"/>
        <v>0</v>
      </c>
      <c r="AJ464" s="92">
        <f t="shared" si="258"/>
        <v>0</v>
      </c>
      <c r="AK464" s="78">
        <f t="shared" si="259"/>
        <v>0</v>
      </c>
      <c r="AL464" s="11"/>
      <c r="AM464" s="14"/>
      <c r="AN464" s="11"/>
      <c r="AO464" s="15"/>
      <c r="AP464" s="11"/>
      <c r="AQ464" s="11"/>
      <c r="AR464" s="11"/>
      <c r="AS464" s="75" t="str">
        <f t="shared" si="269"/>
        <v/>
      </c>
      <c r="AT464" s="75" t="str">
        <f t="shared" ca="1" si="270"/>
        <v/>
      </c>
      <c r="AU464" s="75" t="str">
        <f t="shared" si="271"/>
        <v/>
      </c>
      <c r="AV464" s="75" t="str">
        <f t="shared" ca="1" si="272"/>
        <v/>
      </c>
      <c r="AW464" s="169"/>
      <c r="AX464" s="169"/>
      <c r="AY464" s="75" t="str">
        <f t="shared" si="273"/>
        <v/>
      </c>
      <c r="AZ464" s="169"/>
      <c r="BA464" s="169"/>
      <c r="BB464" s="75" t="str">
        <f t="shared" si="274"/>
        <v/>
      </c>
      <c r="BC464" s="11"/>
      <c r="BH464" s="52"/>
      <c r="BI464" s="52"/>
      <c r="BJ464" s="52"/>
      <c r="BK464" s="52"/>
      <c r="BL464" s="52"/>
      <c r="BM464" s="52"/>
      <c r="BQ464" s="27"/>
      <c r="BR464" s="27"/>
      <c r="BS464" s="27"/>
      <c r="BT464" s="27"/>
      <c r="BU464" s="27"/>
      <c r="BV464" s="27"/>
      <c r="BW464" s="54"/>
      <c r="BX464" s="26"/>
      <c r="BY464" s="54"/>
      <c r="BZ464" s="26"/>
      <c r="CA464" s="26"/>
      <c r="CB464" s="26"/>
    </row>
    <row r="465" spans="1:80" ht="17.45" customHeight="1" thickBot="1">
      <c r="A465" s="94">
        <f t="shared" si="243"/>
        <v>65.7</v>
      </c>
      <c r="B465" s="180">
        <f t="shared" si="260"/>
        <v>46206</v>
      </c>
      <c r="C465" s="16"/>
      <c r="D465" s="17"/>
      <c r="E465" s="18"/>
      <c r="F465" s="17"/>
      <c r="G465" s="96">
        <f t="shared" si="261"/>
        <v>537</v>
      </c>
      <c r="H465" s="97">
        <f t="shared" si="261"/>
        <v>5568</v>
      </c>
      <c r="I465" s="98">
        <f t="shared" si="262"/>
        <v>0</v>
      </c>
      <c r="J465" s="99">
        <f t="shared" si="263"/>
        <v>0</v>
      </c>
      <c r="K465" s="99">
        <f t="shared" si="264"/>
        <v>0</v>
      </c>
      <c r="L465" s="99">
        <f t="shared" si="265"/>
        <v>0</v>
      </c>
      <c r="M465" s="99">
        <f t="shared" ca="1" si="266"/>
        <v>0.26171428571428573</v>
      </c>
      <c r="N465" s="99">
        <f t="shared" ca="1" si="267"/>
        <v>0.10080836899667146</v>
      </c>
      <c r="O465" s="99">
        <f t="shared" si="268"/>
        <v>5.0000000000000001E-4</v>
      </c>
      <c r="P465" s="19"/>
      <c r="Q465" s="16"/>
      <c r="R465" s="19"/>
      <c r="S465" s="89">
        <f t="shared" si="246"/>
        <v>0</v>
      </c>
      <c r="T465" s="75">
        <f t="shared" si="247"/>
        <v>0</v>
      </c>
      <c r="U465" s="100">
        <f t="shared" si="248"/>
        <v>0</v>
      </c>
      <c r="V465" s="101">
        <f t="shared" si="249"/>
        <v>0</v>
      </c>
      <c r="W465" s="16"/>
      <c r="X465" s="8"/>
      <c r="Y465" s="12"/>
      <c r="Z465" s="12"/>
      <c r="AA465" s="12"/>
      <c r="AB465" s="12"/>
      <c r="AC465" s="102">
        <f t="shared" si="256"/>
        <v>0</v>
      </c>
      <c r="AD465" s="97">
        <f t="shared" si="257"/>
        <v>0</v>
      </c>
      <c r="AE465" s="98">
        <f t="shared" si="251"/>
        <v>0</v>
      </c>
      <c r="AF465" s="103">
        <f t="shared" si="252"/>
        <v>0</v>
      </c>
      <c r="AG465" s="104">
        <f t="shared" si="253"/>
        <v>0</v>
      </c>
      <c r="AH465" s="104">
        <f t="shared" si="254"/>
        <v>0</v>
      </c>
      <c r="AI465" s="99">
        <f t="shared" si="255"/>
        <v>0</v>
      </c>
      <c r="AJ465" s="103">
        <f t="shared" si="258"/>
        <v>0</v>
      </c>
      <c r="AK465" s="99">
        <f t="shared" si="259"/>
        <v>0</v>
      </c>
      <c r="AL465" s="17"/>
      <c r="AM465" s="20"/>
      <c r="AN465" s="17"/>
      <c r="AO465" s="21"/>
      <c r="AP465" s="17"/>
      <c r="AQ465" s="17"/>
      <c r="AR465" s="17"/>
      <c r="AS465" s="97" t="str">
        <f t="shared" si="269"/>
        <v/>
      </c>
      <c r="AT465" s="97" t="str">
        <f t="shared" ca="1" si="270"/>
        <v/>
      </c>
      <c r="AU465" s="97" t="str">
        <f t="shared" si="271"/>
        <v/>
      </c>
      <c r="AV465" s="97" t="str">
        <f t="shared" ca="1" si="272"/>
        <v/>
      </c>
      <c r="AW465" s="167"/>
      <c r="AX465" s="167"/>
      <c r="AY465" s="97" t="str">
        <f t="shared" si="273"/>
        <v/>
      </c>
      <c r="AZ465" s="167"/>
      <c r="BA465" s="167"/>
      <c r="BB465" s="97" t="str">
        <f t="shared" si="274"/>
        <v/>
      </c>
      <c r="BC465" s="17"/>
      <c r="BH465" s="52"/>
      <c r="BI465" s="52"/>
      <c r="BJ465" s="52"/>
      <c r="BK465" s="52"/>
      <c r="BL465" s="52"/>
      <c r="BM465" s="52"/>
      <c r="BQ465" s="27"/>
      <c r="BR465" s="27"/>
      <c r="BS465" s="27"/>
      <c r="BT465" s="27"/>
      <c r="BU465" s="27"/>
      <c r="BV465" s="27"/>
      <c r="BW465" s="54"/>
      <c r="BX465" s="26"/>
      <c r="BY465" s="54"/>
      <c r="BZ465" s="26"/>
      <c r="CA465" s="26"/>
      <c r="CB465" s="26"/>
    </row>
    <row r="466" spans="1:80" ht="17.45" customHeight="1" thickTop="1">
      <c r="A466" s="105">
        <f>A459+1</f>
        <v>66.099999999999994</v>
      </c>
      <c r="B466" s="178">
        <f>B465+1</f>
        <v>46207</v>
      </c>
      <c r="C466" s="4"/>
      <c r="D466" s="5"/>
      <c r="E466" s="6"/>
      <c r="F466" s="5"/>
      <c r="G466" s="74">
        <f t="shared" si="261"/>
        <v>537</v>
      </c>
      <c r="H466" s="75">
        <f t="shared" si="261"/>
        <v>5568</v>
      </c>
      <c r="I466" s="76">
        <f t="shared" si="262"/>
        <v>0</v>
      </c>
      <c r="J466" s="77">
        <f t="shared" si="263"/>
        <v>0</v>
      </c>
      <c r="K466" s="77">
        <f t="shared" si="264"/>
        <v>0</v>
      </c>
      <c r="L466" s="77">
        <f t="shared" si="265"/>
        <v>0</v>
      </c>
      <c r="M466" s="78">
        <f t="shared" ca="1" si="266"/>
        <v>0.26171428571428573</v>
      </c>
      <c r="N466" s="78">
        <f t="shared" ca="1" si="267"/>
        <v>0.10080836899667146</v>
      </c>
      <c r="O466" s="78">
        <f t="shared" si="268"/>
        <v>5.0000000000000001E-4</v>
      </c>
      <c r="P466" s="13"/>
      <c r="Q466" s="8"/>
      <c r="R466" s="13"/>
      <c r="S466" s="79">
        <f t="shared" si="246"/>
        <v>0</v>
      </c>
      <c r="T466" s="80">
        <f t="shared" si="247"/>
        <v>0</v>
      </c>
      <c r="U466" s="90">
        <f t="shared" si="248"/>
        <v>0</v>
      </c>
      <c r="V466" s="82">
        <f t="shared" si="249"/>
        <v>0</v>
      </c>
      <c r="W466" s="4"/>
      <c r="X466" s="4"/>
      <c r="Y466" s="6"/>
      <c r="Z466" s="6"/>
      <c r="AA466" s="6"/>
      <c r="AB466" s="6"/>
      <c r="AC466" s="83">
        <f t="shared" si="256"/>
        <v>0</v>
      </c>
      <c r="AD466" s="80">
        <f t="shared" si="257"/>
        <v>0</v>
      </c>
      <c r="AE466" s="76">
        <f t="shared" si="251"/>
        <v>0</v>
      </c>
      <c r="AF466" s="84">
        <f t="shared" si="252"/>
        <v>0</v>
      </c>
      <c r="AG466" s="85">
        <f t="shared" si="253"/>
        <v>0</v>
      </c>
      <c r="AH466" s="85">
        <f t="shared" si="254"/>
        <v>0</v>
      </c>
      <c r="AI466" s="77">
        <f t="shared" si="255"/>
        <v>0</v>
      </c>
      <c r="AJ466" s="84">
        <f t="shared" si="258"/>
        <v>0</v>
      </c>
      <c r="AK466" s="77">
        <f t="shared" si="259"/>
        <v>0</v>
      </c>
      <c r="AL466" s="5"/>
      <c r="AM466" s="9"/>
      <c r="AN466" s="5"/>
      <c r="AO466" s="10"/>
      <c r="AP466" s="5"/>
      <c r="AQ466" s="5"/>
      <c r="AR466" s="5"/>
      <c r="AS466" s="80" t="str">
        <f t="shared" si="269"/>
        <v/>
      </c>
      <c r="AT466" s="80" t="str">
        <f t="shared" ca="1" si="270"/>
        <v/>
      </c>
      <c r="AU466" s="80" t="str">
        <f t="shared" si="271"/>
        <v/>
      </c>
      <c r="AV466" s="80" t="str">
        <f t="shared" ca="1" si="272"/>
        <v/>
      </c>
      <c r="AW466" s="165"/>
      <c r="AX466" s="165"/>
      <c r="AY466" s="80" t="str">
        <f t="shared" si="273"/>
        <v/>
      </c>
      <c r="AZ466" s="165"/>
      <c r="BA466" s="165"/>
      <c r="BB466" s="80" t="str">
        <f t="shared" si="274"/>
        <v/>
      </c>
      <c r="BC466" s="5"/>
      <c r="BH466" s="52"/>
      <c r="BI466" s="52"/>
      <c r="BJ466" s="52"/>
      <c r="BK466" s="52"/>
      <c r="BL466" s="52"/>
      <c r="BM466" s="52"/>
      <c r="BQ466" s="27"/>
      <c r="BR466" s="27"/>
      <c r="BS466" s="27"/>
      <c r="BT466" s="27"/>
      <c r="BU466" s="27"/>
      <c r="BV466" s="27"/>
      <c r="BW466" s="54"/>
      <c r="BX466" s="26"/>
      <c r="BY466" s="54"/>
      <c r="BZ466" s="26"/>
      <c r="CA466" s="26"/>
      <c r="CB466" s="26"/>
    </row>
    <row r="467" spans="1:80" ht="17.45" customHeight="1">
      <c r="A467" s="94">
        <f t="shared" ref="A467:A500" si="275">A460+1</f>
        <v>66.2</v>
      </c>
      <c r="B467" s="179">
        <f t="shared" si="260"/>
        <v>46208</v>
      </c>
      <c r="C467" s="8"/>
      <c r="D467" s="11"/>
      <c r="E467" s="12"/>
      <c r="F467" s="11"/>
      <c r="G467" s="74">
        <f t="shared" si="261"/>
        <v>537</v>
      </c>
      <c r="H467" s="75">
        <f t="shared" si="261"/>
        <v>5568</v>
      </c>
      <c r="I467" s="88">
        <f t="shared" si="262"/>
        <v>0</v>
      </c>
      <c r="J467" s="78">
        <f t="shared" si="263"/>
        <v>0</v>
      </c>
      <c r="K467" s="78">
        <f t="shared" si="264"/>
        <v>0</v>
      </c>
      <c r="L467" s="78">
        <f t="shared" si="265"/>
        <v>0</v>
      </c>
      <c r="M467" s="78">
        <f t="shared" ca="1" si="266"/>
        <v>0.26171428571428573</v>
      </c>
      <c r="N467" s="78">
        <f t="shared" ca="1" si="267"/>
        <v>0.10080836899667146</v>
      </c>
      <c r="O467" s="78">
        <f t="shared" si="268"/>
        <v>5.0000000000000001E-4</v>
      </c>
      <c r="P467" s="13"/>
      <c r="Q467" s="8"/>
      <c r="R467" s="13"/>
      <c r="S467" s="89">
        <f t="shared" si="246"/>
        <v>0</v>
      </c>
      <c r="T467" s="75">
        <f t="shared" si="247"/>
        <v>0</v>
      </c>
      <c r="U467" s="90">
        <f t="shared" si="248"/>
        <v>0</v>
      </c>
      <c r="V467" s="82">
        <f t="shared" si="249"/>
        <v>0</v>
      </c>
      <c r="W467" s="8"/>
      <c r="X467" s="8"/>
      <c r="Y467" s="12"/>
      <c r="Z467" s="12"/>
      <c r="AA467" s="12"/>
      <c r="AB467" s="12"/>
      <c r="AC467" s="91">
        <f t="shared" si="256"/>
        <v>0</v>
      </c>
      <c r="AD467" s="75">
        <f t="shared" si="257"/>
        <v>0</v>
      </c>
      <c r="AE467" s="88">
        <f t="shared" si="251"/>
        <v>0</v>
      </c>
      <c r="AF467" s="92">
        <f t="shared" si="252"/>
        <v>0</v>
      </c>
      <c r="AG467" s="93">
        <f t="shared" si="253"/>
        <v>0</v>
      </c>
      <c r="AH467" s="93">
        <f t="shared" si="254"/>
        <v>0</v>
      </c>
      <c r="AI467" s="78">
        <f t="shared" si="255"/>
        <v>0</v>
      </c>
      <c r="AJ467" s="92">
        <f t="shared" si="258"/>
        <v>0</v>
      </c>
      <c r="AK467" s="78">
        <f t="shared" si="259"/>
        <v>0</v>
      </c>
      <c r="AL467" s="11"/>
      <c r="AM467" s="14"/>
      <c r="AN467" s="11"/>
      <c r="AO467" s="15"/>
      <c r="AP467" s="11"/>
      <c r="AQ467" s="11"/>
      <c r="AR467" s="11"/>
      <c r="AS467" s="75" t="str">
        <f t="shared" si="269"/>
        <v/>
      </c>
      <c r="AT467" s="75" t="str">
        <f t="shared" ca="1" si="270"/>
        <v/>
      </c>
      <c r="AU467" s="75" t="str">
        <f t="shared" si="271"/>
        <v/>
      </c>
      <c r="AV467" s="75" t="str">
        <f t="shared" ca="1" si="272"/>
        <v/>
      </c>
      <c r="AW467" s="169"/>
      <c r="AX467" s="169"/>
      <c r="AY467" s="75" t="str">
        <f t="shared" si="273"/>
        <v/>
      </c>
      <c r="AZ467" s="169"/>
      <c r="BA467" s="169"/>
      <c r="BB467" s="75" t="str">
        <f t="shared" si="274"/>
        <v/>
      </c>
      <c r="BC467" s="11"/>
      <c r="BH467" s="52"/>
      <c r="BI467" s="52"/>
      <c r="BJ467" s="52"/>
      <c r="BK467" s="52"/>
      <c r="BL467" s="52"/>
      <c r="BM467" s="52"/>
      <c r="BQ467" s="27"/>
      <c r="BR467" s="27"/>
      <c r="BS467" s="27"/>
      <c r="BT467" s="27"/>
      <c r="BU467" s="27"/>
      <c r="BV467" s="27"/>
      <c r="BW467" s="54"/>
      <c r="BX467" s="26"/>
      <c r="BY467" s="54"/>
      <c r="BZ467" s="26"/>
      <c r="CA467" s="26"/>
      <c r="CB467" s="26"/>
    </row>
    <row r="468" spans="1:80" ht="17.45" customHeight="1">
      <c r="A468" s="86">
        <f t="shared" si="275"/>
        <v>66.3</v>
      </c>
      <c r="B468" s="179">
        <f t="shared" si="260"/>
        <v>46209</v>
      </c>
      <c r="C468" s="8"/>
      <c r="D468" s="11"/>
      <c r="E468" s="12"/>
      <c r="F468" s="11"/>
      <c r="G468" s="74">
        <f t="shared" si="261"/>
        <v>537</v>
      </c>
      <c r="H468" s="75">
        <f t="shared" si="261"/>
        <v>5568</v>
      </c>
      <c r="I468" s="88">
        <f t="shared" si="262"/>
        <v>0</v>
      </c>
      <c r="J468" s="78">
        <f t="shared" si="263"/>
        <v>0</v>
      </c>
      <c r="K468" s="78">
        <f t="shared" si="264"/>
        <v>0</v>
      </c>
      <c r="L468" s="78">
        <f t="shared" si="265"/>
        <v>0</v>
      </c>
      <c r="M468" s="78">
        <f t="shared" ca="1" si="266"/>
        <v>0.26171428571428573</v>
      </c>
      <c r="N468" s="78">
        <f t="shared" ca="1" si="267"/>
        <v>0.10080836899667146</v>
      </c>
      <c r="O468" s="78">
        <f t="shared" si="268"/>
        <v>5.0000000000000001E-4</v>
      </c>
      <c r="P468" s="13"/>
      <c r="Q468" s="8"/>
      <c r="R468" s="13"/>
      <c r="S468" s="89">
        <f t="shared" si="246"/>
        <v>0</v>
      </c>
      <c r="T468" s="75">
        <f t="shared" si="247"/>
        <v>0</v>
      </c>
      <c r="U468" s="90">
        <f t="shared" si="248"/>
        <v>0</v>
      </c>
      <c r="V468" s="82">
        <f t="shared" si="249"/>
        <v>0</v>
      </c>
      <c r="W468" s="8"/>
      <c r="X468" s="8"/>
      <c r="Y468" s="12"/>
      <c r="Z468" s="12"/>
      <c r="AA468" s="12"/>
      <c r="AB468" s="12"/>
      <c r="AC468" s="91">
        <f t="shared" si="256"/>
        <v>0</v>
      </c>
      <c r="AD468" s="75">
        <f t="shared" si="257"/>
        <v>0</v>
      </c>
      <c r="AE468" s="88">
        <f t="shared" si="251"/>
        <v>0</v>
      </c>
      <c r="AF468" s="92">
        <f t="shared" si="252"/>
        <v>0</v>
      </c>
      <c r="AG468" s="93">
        <f t="shared" si="253"/>
        <v>0</v>
      </c>
      <c r="AH468" s="93">
        <f t="shared" si="254"/>
        <v>0</v>
      </c>
      <c r="AI468" s="78">
        <f t="shared" si="255"/>
        <v>0</v>
      </c>
      <c r="AJ468" s="92">
        <f t="shared" si="258"/>
        <v>0</v>
      </c>
      <c r="AK468" s="78">
        <f t="shared" si="259"/>
        <v>0</v>
      </c>
      <c r="AL468" s="11"/>
      <c r="AM468" s="14"/>
      <c r="AN468" s="11"/>
      <c r="AO468" s="15"/>
      <c r="AP468" s="11"/>
      <c r="AQ468" s="11"/>
      <c r="AR468" s="11"/>
      <c r="AS468" s="75" t="str">
        <f t="shared" si="269"/>
        <v/>
      </c>
      <c r="AT468" s="75" t="str">
        <f t="shared" ca="1" si="270"/>
        <v/>
      </c>
      <c r="AU468" s="75" t="str">
        <f t="shared" si="271"/>
        <v/>
      </c>
      <c r="AV468" s="75" t="str">
        <f t="shared" ca="1" si="272"/>
        <v/>
      </c>
      <c r="AW468" s="169"/>
      <c r="AX468" s="169"/>
      <c r="AY468" s="75" t="str">
        <f t="shared" si="273"/>
        <v/>
      </c>
      <c r="AZ468" s="169"/>
      <c r="BA468" s="169"/>
      <c r="BB468" s="75" t="str">
        <f t="shared" si="274"/>
        <v/>
      </c>
      <c r="BC468" s="11"/>
      <c r="BH468" s="52"/>
      <c r="BI468" s="52"/>
      <c r="BJ468" s="52"/>
      <c r="BK468" s="52"/>
      <c r="BL468" s="52"/>
      <c r="BM468" s="52"/>
      <c r="BQ468" s="27"/>
      <c r="BR468" s="27"/>
      <c r="BS468" s="27"/>
      <c r="BT468" s="27"/>
      <c r="BU468" s="27"/>
      <c r="BV468" s="27"/>
      <c r="BW468" s="54"/>
      <c r="BX468" s="26"/>
      <c r="BY468" s="54"/>
      <c r="BZ468" s="26"/>
      <c r="CA468" s="26"/>
      <c r="CB468" s="26"/>
    </row>
    <row r="469" spans="1:80" ht="17.45" customHeight="1">
      <c r="A469" s="94">
        <f t="shared" si="275"/>
        <v>66.400000000000006</v>
      </c>
      <c r="B469" s="179">
        <f t="shared" si="260"/>
        <v>46210</v>
      </c>
      <c r="C469" s="8"/>
      <c r="D469" s="11"/>
      <c r="E469" s="12"/>
      <c r="F469" s="11"/>
      <c r="G469" s="74">
        <f t="shared" si="261"/>
        <v>537</v>
      </c>
      <c r="H469" s="75">
        <f t="shared" si="261"/>
        <v>5568</v>
      </c>
      <c r="I469" s="88">
        <f t="shared" si="262"/>
        <v>0</v>
      </c>
      <c r="J469" s="78">
        <f t="shared" si="263"/>
        <v>0</v>
      </c>
      <c r="K469" s="78">
        <f t="shared" si="264"/>
        <v>0</v>
      </c>
      <c r="L469" s="78">
        <f t="shared" si="265"/>
        <v>0</v>
      </c>
      <c r="M469" s="78">
        <f t="shared" ca="1" si="266"/>
        <v>0.26171428571428573</v>
      </c>
      <c r="N469" s="78">
        <f t="shared" ca="1" si="267"/>
        <v>0.10080836899667146</v>
      </c>
      <c r="O469" s="78">
        <f t="shared" si="268"/>
        <v>5.0000000000000001E-4</v>
      </c>
      <c r="P469" s="13"/>
      <c r="Q469" s="8"/>
      <c r="R469" s="13"/>
      <c r="S469" s="89">
        <f t="shared" si="246"/>
        <v>0</v>
      </c>
      <c r="T469" s="75">
        <f t="shared" si="247"/>
        <v>0</v>
      </c>
      <c r="U469" s="90">
        <f t="shared" si="248"/>
        <v>0</v>
      </c>
      <c r="V469" s="82">
        <f t="shared" si="249"/>
        <v>0</v>
      </c>
      <c r="W469" s="8"/>
      <c r="X469" s="8"/>
      <c r="Y469" s="12"/>
      <c r="Z469" s="12"/>
      <c r="AA469" s="12"/>
      <c r="AB469" s="12"/>
      <c r="AC469" s="91">
        <f t="shared" si="256"/>
        <v>0</v>
      </c>
      <c r="AD469" s="75">
        <f t="shared" si="257"/>
        <v>0</v>
      </c>
      <c r="AE469" s="88">
        <f t="shared" si="251"/>
        <v>0</v>
      </c>
      <c r="AF469" s="92">
        <f t="shared" si="252"/>
        <v>0</v>
      </c>
      <c r="AG469" s="93">
        <f t="shared" si="253"/>
        <v>0</v>
      </c>
      <c r="AH469" s="93">
        <f t="shared" si="254"/>
        <v>0</v>
      </c>
      <c r="AI469" s="78">
        <f t="shared" si="255"/>
        <v>0</v>
      </c>
      <c r="AJ469" s="92">
        <f t="shared" si="258"/>
        <v>0</v>
      </c>
      <c r="AK469" s="78">
        <f t="shared" si="259"/>
        <v>0</v>
      </c>
      <c r="AL469" s="11"/>
      <c r="AM469" s="14"/>
      <c r="AN469" s="11"/>
      <c r="AO469" s="15"/>
      <c r="AP469" s="11"/>
      <c r="AQ469" s="11"/>
      <c r="AR469" s="11"/>
      <c r="AS469" s="75" t="str">
        <f t="shared" si="269"/>
        <v/>
      </c>
      <c r="AT469" s="75" t="str">
        <f t="shared" ca="1" si="270"/>
        <v/>
      </c>
      <c r="AU469" s="75" t="str">
        <f t="shared" si="271"/>
        <v/>
      </c>
      <c r="AV469" s="75" t="str">
        <f t="shared" ca="1" si="272"/>
        <v/>
      </c>
      <c r="AW469" s="169"/>
      <c r="AX469" s="169"/>
      <c r="AY469" s="75" t="str">
        <f t="shared" si="273"/>
        <v/>
      </c>
      <c r="AZ469" s="169"/>
      <c r="BA469" s="169"/>
      <c r="BB469" s="75" t="str">
        <f t="shared" si="274"/>
        <v/>
      </c>
      <c r="BC469" s="11"/>
      <c r="BH469" s="52"/>
      <c r="BI469" s="52"/>
      <c r="BJ469" s="52"/>
      <c r="BK469" s="52"/>
      <c r="BL469" s="52"/>
      <c r="BM469" s="52"/>
      <c r="BQ469" s="27"/>
      <c r="BR469" s="27"/>
      <c r="BS469" s="27"/>
      <c r="BT469" s="27"/>
      <c r="BU469" s="27"/>
      <c r="BV469" s="27"/>
      <c r="BW469" s="54"/>
      <c r="BX469" s="26"/>
      <c r="BY469" s="54"/>
      <c r="BZ469" s="26"/>
      <c r="CA469" s="26"/>
      <c r="CB469" s="26"/>
    </row>
    <row r="470" spans="1:80" ht="17.45" customHeight="1">
      <c r="A470" s="86">
        <f t="shared" si="275"/>
        <v>66.5</v>
      </c>
      <c r="B470" s="179">
        <f t="shared" si="260"/>
        <v>46211</v>
      </c>
      <c r="C470" s="8"/>
      <c r="D470" s="11"/>
      <c r="E470" s="12"/>
      <c r="F470" s="11"/>
      <c r="G470" s="74">
        <f t="shared" si="261"/>
        <v>537</v>
      </c>
      <c r="H470" s="75">
        <f t="shared" si="261"/>
        <v>5568</v>
      </c>
      <c r="I470" s="88">
        <f t="shared" si="262"/>
        <v>0</v>
      </c>
      <c r="J470" s="78">
        <f t="shared" si="263"/>
        <v>0</v>
      </c>
      <c r="K470" s="78">
        <f t="shared" si="264"/>
        <v>0</v>
      </c>
      <c r="L470" s="78">
        <f t="shared" si="265"/>
        <v>0</v>
      </c>
      <c r="M470" s="78">
        <f t="shared" ca="1" si="266"/>
        <v>0.26171428571428573</v>
      </c>
      <c r="N470" s="78">
        <f t="shared" ca="1" si="267"/>
        <v>0.10080836899667146</v>
      </c>
      <c r="O470" s="78">
        <f t="shared" si="268"/>
        <v>5.0000000000000001E-4</v>
      </c>
      <c r="P470" s="13"/>
      <c r="Q470" s="8"/>
      <c r="R470" s="13"/>
      <c r="S470" s="89">
        <f t="shared" si="246"/>
        <v>0</v>
      </c>
      <c r="T470" s="75">
        <f t="shared" si="247"/>
        <v>0</v>
      </c>
      <c r="U470" s="90">
        <f t="shared" si="248"/>
        <v>0</v>
      </c>
      <c r="V470" s="82">
        <f t="shared" si="249"/>
        <v>0</v>
      </c>
      <c r="W470" s="8"/>
      <c r="X470" s="8"/>
      <c r="Y470" s="12"/>
      <c r="Z470" s="12"/>
      <c r="AA470" s="12"/>
      <c r="AB470" s="12"/>
      <c r="AC470" s="91">
        <f t="shared" si="256"/>
        <v>0</v>
      </c>
      <c r="AD470" s="75">
        <f t="shared" si="257"/>
        <v>0</v>
      </c>
      <c r="AE470" s="88">
        <f t="shared" si="251"/>
        <v>0</v>
      </c>
      <c r="AF470" s="92">
        <f t="shared" si="252"/>
        <v>0</v>
      </c>
      <c r="AG470" s="93">
        <f t="shared" si="253"/>
        <v>0</v>
      </c>
      <c r="AH470" s="93">
        <f t="shared" si="254"/>
        <v>0</v>
      </c>
      <c r="AI470" s="78">
        <f t="shared" si="255"/>
        <v>0</v>
      </c>
      <c r="AJ470" s="92">
        <f t="shared" si="258"/>
        <v>0</v>
      </c>
      <c r="AK470" s="78">
        <f t="shared" si="259"/>
        <v>0</v>
      </c>
      <c r="AL470" s="11"/>
      <c r="AM470" s="14"/>
      <c r="AN470" s="11"/>
      <c r="AO470" s="15"/>
      <c r="AP470" s="11"/>
      <c r="AQ470" s="11"/>
      <c r="AR470" s="11"/>
      <c r="AS470" s="75" t="str">
        <f t="shared" si="269"/>
        <v/>
      </c>
      <c r="AT470" s="75" t="str">
        <f t="shared" ca="1" si="270"/>
        <v/>
      </c>
      <c r="AU470" s="75" t="str">
        <f t="shared" si="271"/>
        <v/>
      </c>
      <c r="AV470" s="75" t="str">
        <f t="shared" ca="1" si="272"/>
        <v/>
      </c>
      <c r="AW470" s="169"/>
      <c r="AX470" s="169"/>
      <c r="AY470" s="75" t="str">
        <f t="shared" si="273"/>
        <v/>
      </c>
      <c r="AZ470" s="169"/>
      <c r="BA470" s="169"/>
      <c r="BB470" s="75" t="str">
        <f t="shared" si="274"/>
        <v/>
      </c>
      <c r="BC470" s="11"/>
      <c r="BH470" s="52"/>
      <c r="BI470" s="52"/>
      <c r="BJ470" s="52"/>
      <c r="BK470" s="52"/>
      <c r="BL470" s="52"/>
      <c r="BM470" s="52"/>
      <c r="BQ470" s="27"/>
      <c r="BR470" s="27"/>
      <c r="BS470" s="27"/>
      <c r="BT470" s="27"/>
      <c r="BU470" s="27"/>
      <c r="BV470" s="27"/>
      <c r="BW470" s="54"/>
      <c r="BX470" s="26"/>
      <c r="BY470" s="54"/>
      <c r="BZ470" s="26"/>
      <c r="CA470" s="26"/>
      <c r="CB470" s="26"/>
    </row>
    <row r="471" spans="1:80" ht="17.45" customHeight="1">
      <c r="A471" s="94">
        <f t="shared" si="275"/>
        <v>66.599999999999994</v>
      </c>
      <c r="B471" s="179">
        <f t="shared" si="260"/>
        <v>46212</v>
      </c>
      <c r="C471" s="8"/>
      <c r="D471" s="11"/>
      <c r="E471" s="12"/>
      <c r="F471" s="11"/>
      <c r="G471" s="74">
        <f t="shared" si="261"/>
        <v>537</v>
      </c>
      <c r="H471" s="75">
        <f t="shared" si="261"/>
        <v>5568</v>
      </c>
      <c r="I471" s="88">
        <f t="shared" si="262"/>
        <v>0</v>
      </c>
      <c r="J471" s="78">
        <f t="shared" si="263"/>
        <v>0</v>
      </c>
      <c r="K471" s="78">
        <f t="shared" si="264"/>
        <v>0</v>
      </c>
      <c r="L471" s="78">
        <f t="shared" si="265"/>
        <v>0</v>
      </c>
      <c r="M471" s="78">
        <f t="shared" ca="1" si="266"/>
        <v>0.26171428571428573</v>
      </c>
      <c r="N471" s="78">
        <f t="shared" ca="1" si="267"/>
        <v>0.10080836899667146</v>
      </c>
      <c r="O471" s="78">
        <f t="shared" si="268"/>
        <v>5.0000000000000001E-4</v>
      </c>
      <c r="P471" s="13"/>
      <c r="Q471" s="8"/>
      <c r="R471" s="13"/>
      <c r="S471" s="89">
        <f t="shared" si="246"/>
        <v>0</v>
      </c>
      <c r="T471" s="75">
        <f t="shared" si="247"/>
        <v>0</v>
      </c>
      <c r="U471" s="90">
        <f t="shared" si="248"/>
        <v>0</v>
      </c>
      <c r="V471" s="82">
        <f t="shared" si="249"/>
        <v>0</v>
      </c>
      <c r="W471" s="8"/>
      <c r="X471" s="8"/>
      <c r="Y471" s="12"/>
      <c r="Z471" s="12"/>
      <c r="AA471" s="12"/>
      <c r="AB471" s="12"/>
      <c r="AC471" s="91">
        <f t="shared" si="256"/>
        <v>0</v>
      </c>
      <c r="AD471" s="75">
        <f t="shared" si="257"/>
        <v>0</v>
      </c>
      <c r="AE471" s="88">
        <f t="shared" si="251"/>
        <v>0</v>
      </c>
      <c r="AF471" s="92">
        <f t="shared" si="252"/>
        <v>0</v>
      </c>
      <c r="AG471" s="93">
        <f t="shared" si="253"/>
        <v>0</v>
      </c>
      <c r="AH471" s="93">
        <f t="shared" si="254"/>
        <v>0</v>
      </c>
      <c r="AI471" s="78">
        <f t="shared" si="255"/>
        <v>0</v>
      </c>
      <c r="AJ471" s="92">
        <f t="shared" si="258"/>
        <v>0</v>
      </c>
      <c r="AK471" s="78">
        <f t="shared" si="259"/>
        <v>0</v>
      </c>
      <c r="AL471" s="11"/>
      <c r="AM471" s="14"/>
      <c r="AN471" s="11"/>
      <c r="AO471" s="15"/>
      <c r="AP471" s="11"/>
      <c r="AQ471" s="11"/>
      <c r="AR471" s="11"/>
      <c r="AS471" s="75" t="str">
        <f t="shared" si="269"/>
        <v/>
      </c>
      <c r="AT471" s="75" t="str">
        <f t="shared" ca="1" si="270"/>
        <v/>
      </c>
      <c r="AU471" s="75" t="str">
        <f t="shared" si="271"/>
        <v/>
      </c>
      <c r="AV471" s="75" t="str">
        <f t="shared" ca="1" si="272"/>
        <v/>
      </c>
      <c r="AW471" s="169"/>
      <c r="AX471" s="169"/>
      <c r="AY471" s="75" t="str">
        <f t="shared" si="273"/>
        <v/>
      </c>
      <c r="AZ471" s="169"/>
      <c r="BA471" s="169"/>
      <c r="BB471" s="75" t="str">
        <f t="shared" si="274"/>
        <v/>
      </c>
      <c r="BC471" s="11"/>
      <c r="BH471" s="52"/>
      <c r="BI471" s="52"/>
      <c r="BJ471" s="52"/>
      <c r="BK471" s="52"/>
      <c r="BL471" s="52"/>
      <c r="BM471" s="52"/>
      <c r="BQ471" s="27"/>
      <c r="BR471" s="27"/>
      <c r="BS471" s="27"/>
      <c r="BT471" s="27"/>
      <c r="BU471" s="27"/>
      <c r="BV471" s="27"/>
      <c r="BW471" s="54"/>
      <c r="BX471" s="26"/>
      <c r="BY471" s="54"/>
      <c r="BZ471" s="26"/>
      <c r="CA471" s="26"/>
      <c r="CB471" s="26"/>
    </row>
    <row r="472" spans="1:80" ht="17.45" customHeight="1" thickBot="1">
      <c r="A472" s="86">
        <f t="shared" si="275"/>
        <v>66.7</v>
      </c>
      <c r="B472" s="180">
        <f t="shared" si="260"/>
        <v>46213</v>
      </c>
      <c r="C472" s="16"/>
      <c r="D472" s="17"/>
      <c r="E472" s="18"/>
      <c r="F472" s="17"/>
      <c r="G472" s="96">
        <f t="shared" si="261"/>
        <v>537</v>
      </c>
      <c r="H472" s="97">
        <f t="shared" si="261"/>
        <v>5568</v>
      </c>
      <c r="I472" s="98">
        <f t="shared" si="262"/>
        <v>0</v>
      </c>
      <c r="J472" s="99">
        <f t="shared" si="263"/>
        <v>0</v>
      </c>
      <c r="K472" s="99">
        <f t="shared" si="264"/>
        <v>0</v>
      </c>
      <c r="L472" s="99">
        <f t="shared" si="265"/>
        <v>0</v>
      </c>
      <c r="M472" s="99">
        <f t="shared" ca="1" si="266"/>
        <v>0.26171428571428573</v>
      </c>
      <c r="N472" s="99">
        <f t="shared" ca="1" si="267"/>
        <v>0.10080836899667146</v>
      </c>
      <c r="O472" s="99">
        <f t="shared" si="268"/>
        <v>5.0000000000000001E-4</v>
      </c>
      <c r="P472" s="19"/>
      <c r="Q472" s="16"/>
      <c r="R472" s="19"/>
      <c r="S472" s="89">
        <f t="shared" si="246"/>
        <v>0</v>
      </c>
      <c r="T472" s="75">
        <f t="shared" si="247"/>
        <v>0</v>
      </c>
      <c r="U472" s="100">
        <f t="shared" si="248"/>
        <v>0</v>
      </c>
      <c r="V472" s="101">
        <f t="shared" si="249"/>
        <v>0</v>
      </c>
      <c r="W472" s="16"/>
      <c r="X472" s="8"/>
      <c r="Y472" s="12"/>
      <c r="Z472" s="12"/>
      <c r="AA472" s="12"/>
      <c r="AB472" s="12"/>
      <c r="AC472" s="102">
        <f t="shared" si="256"/>
        <v>0</v>
      </c>
      <c r="AD472" s="97">
        <f t="shared" si="257"/>
        <v>0</v>
      </c>
      <c r="AE472" s="98">
        <f t="shared" si="251"/>
        <v>0</v>
      </c>
      <c r="AF472" s="103">
        <f t="shared" si="252"/>
        <v>0</v>
      </c>
      <c r="AG472" s="104">
        <f t="shared" si="253"/>
        <v>0</v>
      </c>
      <c r="AH472" s="104">
        <f t="shared" si="254"/>
        <v>0</v>
      </c>
      <c r="AI472" s="99">
        <f t="shared" si="255"/>
        <v>0</v>
      </c>
      <c r="AJ472" s="103">
        <f t="shared" si="258"/>
        <v>0</v>
      </c>
      <c r="AK472" s="99">
        <f t="shared" si="259"/>
        <v>0</v>
      </c>
      <c r="AL472" s="17"/>
      <c r="AM472" s="20"/>
      <c r="AN472" s="17"/>
      <c r="AO472" s="21"/>
      <c r="AP472" s="17"/>
      <c r="AQ472" s="17"/>
      <c r="AR472" s="17"/>
      <c r="AS472" s="97" t="str">
        <f t="shared" si="269"/>
        <v/>
      </c>
      <c r="AT472" s="97" t="str">
        <f t="shared" ca="1" si="270"/>
        <v/>
      </c>
      <c r="AU472" s="97" t="str">
        <f t="shared" si="271"/>
        <v/>
      </c>
      <c r="AV472" s="97" t="str">
        <f t="shared" ca="1" si="272"/>
        <v/>
      </c>
      <c r="AW472" s="167"/>
      <c r="AX472" s="167"/>
      <c r="AY472" s="97" t="str">
        <f t="shared" si="273"/>
        <v/>
      </c>
      <c r="AZ472" s="167"/>
      <c r="BA472" s="167"/>
      <c r="BB472" s="97" t="str">
        <f t="shared" si="274"/>
        <v/>
      </c>
      <c r="BC472" s="17"/>
      <c r="BH472" s="52"/>
      <c r="BI472" s="52"/>
      <c r="BJ472" s="52"/>
      <c r="BK472" s="52"/>
      <c r="BL472" s="52"/>
      <c r="BM472" s="52"/>
      <c r="BQ472" s="27"/>
      <c r="BR472" s="27"/>
      <c r="BS472" s="27"/>
      <c r="BT472" s="27"/>
      <c r="BU472" s="27"/>
      <c r="BV472" s="27"/>
      <c r="BW472" s="54"/>
      <c r="BX472" s="26"/>
      <c r="BY472" s="54"/>
      <c r="BZ472" s="26"/>
      <c r="CA472" s="26"/>
      <c r="CB472" s="26"/>
    </row>
    <row r="473" spans="1:80" ht="17.45" customHeight="1" thickTop="1">
      <c r="A473" s="71">
        <f>A466+1</f>
        <v>67.099999999999994</v>
      </c>
      <c r="B473" s="178">
        <f>B472+1</f>
        <v>46214</v>
      </c>
      <c r="C473" s="4"/>
      <c r="D473" s="5"/>
      <c r="E473" s="6"/>
      <c r="F473" s="5"/>
      <c r="G473" s="74">
        <f t="shared" si="261"/>
        <v>537</v>
      </c>
      <c r="H473" s="75">
        <f t="shared" si="261"/>
        <v>5568</v>
      </c>
      <c r="I473" s="76">
        <f t="shared" si="262"/>
        <v>0</v>
      </c>
      <c r="J473" s="77">
        <f t="shared" si="263"/>
        <v>0</v>
      </c>
      <c r="K473" s="77">
        <f t="shared" si="264"/>
        <v>0</v>
      </c>
      <c r="L473" s="77">
        <f t="shared" si="265"/>
        <v>0</v>
      </c>
      <c r="M473" s="78">
        <f t="shared" ca="1" si="266"/>
        <v>0.26171428571428573</v>
      </c>
      <c r="N473" s="78">
        <f t="shared" ca="1" si="267"/>
        <v>0.10080836899667146</v>
      </c>
      <c r="O473" s="78">
        <f t="shared" si="268"/>
        <v>5.0000000000000001E-4</v>
      </c>
      <c r="P473" s="13"/>
      <c r="Q473" s="8"/>
      <c r="R473" s="13"/>
      <c r="S473" s="79">
        <f t="shared" si="246"/>
        <v>0</v>
      </c>
      <c r="T473" s="80">
        <f t="shared" si="247"/>
        <v>0</v>
      </c>
      <c r="U473" s="90">
        <f t="shared" si="248"/>
        <v>0</v>
      </c>
      <c r="V473" s="82">
        <f t="shared" si="249"/>
        <v>0</v>
      </c>
      <c r="W473" s="4"/>
      <c r="X473" s="4"/>
      <c r="Y473" s="6"/>
      <c r="Z473" s="6"/>
      <c r="AA473" s="6"/>
      <c r="AB473" s="6"/>
      <c r="AC473" s="83">
        <f t="shared" si="256"/>
        <v>0</v>
      </c>
      <c r="AD473" s="80">
        <f t="shared" si="257"/>
        <v>0</v>
      </c>
      <c r="AE473" s="76">
        <f t="shared" si="251"/>
        <v>0</v>
      </c>
      <c r="AF473" s="84">
        <f t="shared" si="252"/>
        <v>0</v>
      </c>
      <c r="AG473" s="85">
        <f t="shared" si="253"/>
        <v>0</v>
      </c>
      <c r="AH473" s="85">
        <f t="shared" si="254"/>
        <v>0</v>
      </c>
      <c r="AI473" s="77">
        <f t="shared" si="255"/>
        <v>0</v>
      </c>
      <c r="AJ473" s="84">
        <f t="shared" si="258"/>
        <v>0</v>
      </c>
      <c r="AK473" s="77">
        <f t="shared" si="259"/>
        <v>0</v>
      </c>
      <c r="AL473" s="5"/>
      <c r="AM473" s="9"/>
      <c r="AN473" s="5"/>
      <c r="AO473" s="10"/>
      <c r="AP473" s="5"/>
      <c r="AQ473" s="5"/>
      <c r="AR473" s="5"/>
      <c r="AS473" s="80" t="str">
        <f t="shared" si="269"/>
        <v/>
      </c>
      <c r="AT473" s="80" t="str">
        <f t="shared" ca="1" si="270"/>
        <v/>
      </c>
      <c r="AU473" s="80" t="str">
        <f t="shared" si="271"/>
        <v/>
      </c>
      <c r="AV473" s="80" t="str">
        <f t="shared" ca="1" si="272"/>
        <v/>
      </c>
      <c r="AW473" s="165"/>
      <c r="AX473" s="165"/>
      <c r="AY473" s="80" t="str">
        <f t="shared" si="273"/>
        <v/>
      </c>
      <c r="AZ473" s="165"/>
      <c r="BA473" s="165"/>
      <c r="BB473" s="80" t="str">
        <f t="shared" si="274"/>
        <v/>
      </c>
      <c r="BC473" s="5"/>
      <c r="BH473" s="52"/>
      <c r="BI473" s="52"/>
      <c r="BJ473" s="52"/>
      <c r="BK473" s="52"/>
      <c r="BL473" s="52"/>
      <c r="BM473" s="52"/>
      <c r="BQ473" s="27"/>
      <c r="BR473" s="27"/>
      <c r="BS473" s="27"/>
      <c r="BT473" s="27"/>
      <c r="BU473" s="27"/>
      <c r="BV473" s="27"/>
      <c r="BW473" s="54"/>
      <c r="BX473" s="26"/>
      <c r="BY473" s="54"/>
      <c r="BZ473" s="26"/>
      <c r="CA473" s="26"/>
      <c r="CB473" s="26"/>
    </row>
    <row r="474" spans="1:80" ht="17.45" customHeight="1">
      <c r="A474" s="86">
        <f t="shared" si="275"/>
        <v>67.2</v>
      </c>
      <c r="B474" s="179">
        <f t="shared" si="260"/>
        <v>46215</v>
      </c>
      <c r="C474" s="8"/>
      <c r="D474" s="11"/>
      <c r="E474" s="12"/>
      <c r="F474" s="11"/>
      <c r="G474" s="74">
        <f t="shared" si="261"/>
        <v>537</v>
      </c>
      <c r="H474" s="75">
        <f t="shared" si="261"/>
        <v>5568</v>
      </c>
      <c r="I474" s="88">
        <f t="shared" si="262"/>
        <v>0</v>
      </c>
      <c r="J474" s="78">
        <f t="shared" si="263"/>
        <v>0</v>
      </c>
      <c r="K474" s="78">
        <f t="shared" si="264"/>
        <v>0</v>
      </c>
      <c r="L474" s="78">
        <f t="shared" si="265"/>
        <v>0</v>
      </c>
      <c r="M474" s="78">
        <f t="shared" ca="1" si="266"/>
        <v>0.26171428571428573</v>
      </c>
      <c r="N474" s="78">
        <f t="shared" ca="1" si="267"/>
        <v>0.10080836899667146</v>
      </c>
      <c r="O474" s="78">
        <f t="shared" si="268"/>
        <v>5.0000000000000001E-4</v>
      </c>
      <c r="P474" s="13"/>
      <c r="Q474" s="8"/>
      <c r="R474" s="13"/>
      <c r="S474" s="89">
        <f t="shared" si="246"/>
        <v>0</v>
      </c>
      <c r="T474" s="75">
        <f t="shared" si="247"/>
        <v>0</v>
      </c>
      <c r="U474" s="90">
        <f t="shared" si="248"/>
        <v>0</v>
      </c>
      <c r="V474" s="82">
        <f t="shared" si="249"/>
        <v>0</v>
      </c>
      <c r="W474" s="8"/>
      <c r="X474" s="8"/>
      <c r="Y474" s="12"/>
      <c r="Z474" s="12"/>
      <c r="AA474" s="12"/>
      <c r="AB474" s="12"/>
      <c r="AC474" s="91">
        <f t="shared" si="256"/>
        <v>0</v>
      </c>
      <c r="AD474" s="75">
        <f t="shared" si="257"/>
        <v>0</v>
      </c>
      <c r="AE474" s="88">
        <f t="shared" si="251"/>
        <v>0</v>
      </c>
      <c r="AF474" s="92">
        <f t="shared" si="252"/>
        <v>0</v>
      </c>
      <c r="AG474" s="93">
        <f t="shared" si="253"/>
        <v>0</v>
      </c>
      <c r="AH474" s="93">
        <f t="shared" si="254"/>
        <v>0</v>
      </c>
      <c r="AI474" s="78">
        <f t="shared" si="255"/>
        <v>0</v>
      </c>
      <c r="AJ474" s="92">
        <f t="shared" si="258"/>
        <v>0</v>
      </c>
      <c r="AK474" s="78">
        <f t="shared" si="259"/>
        <v>0</v>
      </c>
      <c r="AL474" s="11"/>
      <c r="AM474" s="14"/>
      <c r="AN474" s="11"/>
      <c r="AO474" s="15"/>
      <c r="AP474" s="11"/>
      <c r="AQ474" s="11"/>
      <c r="AR474" s="11"/>
      <c r="AS474" s="75" t="str">
        <f t="shared" si="269"/>
        <v/>
      </c>
      <c r="AT474" s="75" t="str">
        <f t="shared" ca="1" si="270"/>
        <v/>
      </c>
      <c r="AU474" s="75" t="str">
        <f t="shared" si="271"/>
        <v/>
      </c>
      <c r="AV474" s="75" t="str">
        <f t="shared" ca="1" si="272"/>
        <v/>
      </c>
      <c r="AW474" s="169"/>
      <c r="AX474" s="169"/>
      <c r="AY474" s="75" t="str">
        <f t="shared" si="273"/>
        <v/>
      </c>
      <c r="AZ474" s="169"/>
      <c r="BA474" s="169"/>
      <c r="BB474" s="75" t="str">
        <f t="shared" si="274"/>
        <v/>
      </c>
      <c r="BC474" s="11"/>
      <c r="BH474" s="52"/>
      <c r="BI474" s="52"/>
      <c r="BJ474" s="52"/>
      <c r="BK474" s="52"/>
      <c r="BL474" s="52"/>
      <c r="BM474" s="52"/>
      <c r="BQ474" s="27"/>
      <c r="BR474" s="27"/>
      <c r="BS474" s="27"/>
      <c r="BT474" s="27"/>
      <c r="BU474" s="27"/>
      <c r="BV474" s="27"/>
      <c r="BW474" s="54"/>
      <c r="BX474" s="26"/>
      <c r="BY474" s="54"/>
      <c r="BZ474" s="26"/>
      <c r="CA474" s="26"/>
      <c r="CB474" s="26"/>
    </row>
    <row r="475" spans="1:80" ht="17.45" customHeight="1">
      <c r="A475" s="94">
        <f t="shared" si="275"/>
        <v>67.3</v>
      </c>
      <c r="B475" s="179">
        <f t="shared" si="260"/>
        <v>46216</v>
      </c>
      <c r="C475" s="8"/>
      <c r="D475" s="11"/>
      <c r="E475" s="12"/>
      <c r="F475" s="11"/>
      <c r="G475" s="74">
        <f t="shared" si="261"/>
        <v>537</v>
      </c>
      <c r="H475" s="75">
        <f t="shared" si="261"/>
        <v>5568</v>
      </c>
      <c r="I475" s="88">
        <f t="shared" si="262"/>
        <v>0</v>
      </c>
      <c r="J475" s="78">
        <f t="shared" si="263"/>
        <v>0</v>
      </c>
      <c r="K475" s="78">
        <f t="shared" si="264"/>
        <v>0</v>
      </c>
      <c r="L475" s="78">
        <f t="shared" si="265"/>
        <v>0</v>
      </c>
      <c r="M475" s="78">
        <f t="shared" ca="1" si="266"/>
        <v>0.26171428571428573</v>
      </c>
      <c r="N475" s="78">
        <f t="shared" ca="1" si="267"/>
        <v>0.10080836899667146</v>
      </c>
      <c r="O475" s="78">
        <f t="shared" si="268"/>
        <v>5.0000000000000001E-4</v>
      </c>
      <c r="P475" s="13"/>
      <c r="Q475" s="8"/>
      <c r="R475" s="13"/>
      <c r="S475" s="89">
        <f t="shared" si="246"/>
        <v>0</v>
      </c>
      <c r="T475" s="75">
        <f t="shared" si="247"/>
        <v>0</v>
      </c>
      <c r="U475" s="90">
        <f t="shared" si="248"/>
        <v>0</v>
      </c>
      <c r="V475" s="82">
        <f t="shared" si="249"/>
        <v>0</v>
      </c>
      <c r="W475" s="8"/>
      <c r="X475" s="8"/>
      <c r="Y475" s="12"/>
      <c r="Z475" s="12"/>
      <c r="AA475" s="12"/>
      <c r="AB475" s="12"/>
      <c r="AC475" s="91">
        <f t="shared" si="256"/>
        <v>0</v>
      </c>
      <c r="AD475" s="75">
        <f t="shared" si="257"/>
        <v>0</v>
      </c>
      <c r="AE475" s="88">
        <f t="shared" si="251"/>
        <v>0</v>
      </c>
      <c r="AF475" s="92">
        <f t="shared" si="252"/>
        <v>0</v>
      </c>
      <c r="AG475" s="93">
        <f t="shared" si="253"/>
        <v>0</v>
      </c>
      <c r="AH475" s="93">
        <f t="shared" si="254"/>
        <v>0</v>
      </c>
      <c r="AI475" s="78">
        <f t="shared" si="255"/>
        <v>0</v>
      </c>
      <c r="AJ475" s="92">
        <f t="shared" si="258"/>
        <v>0</v>
      </c>
      <c r="AK475" s="78">
        <f t="shared" si="259"/>
        <v>0</v>
      </c>
      <c r="AL475" s="11"/>
      <c r="AM475" s="14"/>
      <c r="AN475" s="11"/>
      <c r="AO475" s="15"/>
      <c r="AP475" s="11"/>
      <c r="AQ475" s="11"/>
      <c r="AR475" s="11"/>
      <c r="AS475" s="75" t="str">
        <f t="shared" si="269"/>
        <v/>
      </c>
      <c r="AT475" s="75" t="str">
        <f t="shared" ca="1" si="270"/>
        <v/>
      </c>
      <c r="AU475" s="75" t="str">
        <f t="shared" si="271"/>
        <v/>
      </c>
      <c r="AV475" s="75" t="str">
        <f t="shared" ca="1" si="272"/>
        <v/>
      </c>
      <c r="AW475" s="169"/>
      <c r="AX475" s="169"/>
      <c r="AY475" s="75" t="str">
        <f t="shared" si="273"/>
        <v/>
      </c>
      <c r="AZ475" s="169"/>
      <c r="BA475" s="169"/>
      <c r="BB475" s="75" t="str">
        <f t="shared" si="274"/>
        <v/>
      </c>
      <c r="BC475" s="11"/>
      <c r="BH475" s="52"/>
      <c r="BI475" s="52"/>
      <c r="BJ475" s="52"/>
      <c r="BK475" s="52"/>
      <c r="BL475" s="52"/>
      <c r="BM475" s="52"/>
      <c r="BQ475" s="27"/>
      <c r="BR475" s="27"/>
      <c r="BS475" s="27"/>
      <c r="BT475" s="27"/>
      <c r="BU475" s="27"/>
      <c r="BV475" s="27"/>
      <c r="BW475" s="54"/>
      <c r="BX475" s="26"/>
      <c r="BY475" s="54"/>
      <c r="BZ475" s="26"/>
      <c r="CA475" s="26"/>
      <c r="CB475" s="26"/>
    </row>
    <row r="476" spans="1:80" ht="17.45" customHeight="1">
      <c r="A476" s="86">
        <f t="shared" si="275"/>
        <v>67.400000000000006</v>
      </c>
      <c r="B476" s="179">
        <f t="shared" si="260"/>
        <v>46217</v>
      </c>
      <c r="C476" s="8"/>
      <c r="D476" s="11"/>
      <c r="E476" s="12"/>
      <c r="F476" s="11"/>
      <c r="G476" s="74">
        <f t="shared" ref="G476:H491" si="276">G475-E476-C476</f>
        <v>537</v>
      </c>
      <c r="H476" s="75">
        <f t="shared" si="276"/>
        <v>5568</v>
      </c>
      <c r="I476" s="88">
        <f t="shared" si="262"/>
        <v>0</v>
      </c>
      <c r="J476" s="78">
        <f t="shared" si="263"/>
        <v>0</v>
      </c>
      <c r="K476" s="78">
        <f t="shared" si="264"/>
        <v>0</v>
      </c>
      <c r="L476" s="78">
        <f t="shared" si="265"/>
        <v>0</v>
      </c>
      <c r="M476" s="78">
        <f t="shared" ca="1" si="266"/>
        <v>0.26171428571428573</v>
      </c>
      <c r="N476" s="78">
        <f t="shared" ca="1" si="267"/>
        <v>0.10080836899667146</v>
      </c>
      <c r="O476" s="78">
        <f t="shared" si="268"/>
        <v>5.0000000000000001E-4</v>
      </c>
      <c r="P476" s="13"/>
      <c r="Q476" s="8"/>
      <c r="R476" s="13"/>
      <c r="S476" s="89">
        <f t="shared" si="246"/>
        <v>0</v>
      </c>
      <c r="T476" s="75">
        <f t="shared" si="247"/>
        <v>0</v>
      </c>
      <c r="U476" s="90">
        <f t="shared" si="248"/>
        <v>0</v>
      </c>
      <c r="V476" s="82">
        <f t="shared" si="249"/>
        <v>0</v>
      </c>
      <c r="W476" s="8"/>
      <c r="X476" s="8"/>
      <c r="Y476" s="12"/>
      <c r="Z476" s="12"/>
      <c r="AA476" s="12"/>
      <c r="AB476" s="12"/>
      <c r="AC476" s="91">
        <f t="shared" si="256"/>
        <v>0</v>
      </c>
      <c r="AD476" s="75">
        <f t="shared" si="257"/>
        <v>0</v>
      </c>
      <c r="AE476" s="88">
        <f t="shared" si="251"/>
        <v>0</v>
      </c>
      <c r="AF476" s="92">
        <f t="shared" si="252"/>
        <v>0</v>
      </c>
      <c r="AG476" s="93">
        <f t="shared" si="253"/>
        <v>0</v>
      </c>
      <c r="AH476" s="93">
        <f t="shared" si="254"/>
        <v>0</v>
      </c>
      <c r="AI476" s="78">
        <f t="shared" si="255"/>
        <v>0</v>
      </c>
      <c r="AJ476" s="92">
        <f t="shared" si="258"/>
        <v>0</v>
      </c>
      <c r="AK476" s="78">
        <f t="shared" si="259"/>
        <v>0</v>
      </c>
      <c r="AL476" s="11"/>
      <c r="AM476" s="14"/>
      <c r="AN476" s="11"/>
      <c r="AO476" s="15"/>
      <c r="AP476" s="11"/>
      <c r="AQ476" s="11"/>
      <c r="AR476" s="11"/>
      <c r="AS476" s="75" t="str">
        <f t="shared" si="269"/>
        <v/>
      </c>
      <c r="AT476" s="75" t="str">
        <f t="shared" ca="1" si="270"/>
        <v/>
      </c>
      <c r="AU476" s="75" t="str">
        <f t="shared" si="271"/>
        <v/>
      </c>
      <c r="AV476" s="75" t="str">
        <f t="shared" ca="1" si="272"/>
        <v/>
      </c>
      <c r="AW476" s="169"/>
      <c r="AX476" s="169"/>
      <c r="AY476" s="75" t="str">
        <f t="shared" si="273"/>
        <v/>
      </c>
      <c r="AZ476" s="169"/>
      <c r="BA476" s="169"/>
      <c r="BB476" s="75" t="str">
        <f t="shared" si="274"/>
        <v/>
      </c>
      <c r="BC476" s="11"/>
      <c r="BH476" s="52"/>
      <c r="BI476" s="52"/>
      <c r="BJ476" s="52"/>
      <c r="BK476" s="52"/>
      <c r="BL476" s="52"/>
      <c r="BM476" s="52"/>
      <c r="BQ476" s="27"/>
      <c r="BR476" s="27"/>
      <c r="BS476" s="27"/>
      <c r="BT476" s="27"/>
      <c r="BU476" s="27"/>
      <c r="BV476" s="27"/>
      <c r="BW476" s="54"/>
      <c r="BX476" s="26"/>
      <c r="BY476" s="54"/>
      <c r="BZ476" s="26"/>
      <c r="CA476" s="26"/>
      <c r="CB476" s="26"/>
    </row>
    <row r="477" spans="1:80" ht="17.45" customHeight="1">
      <c r="A477" s="94">
        <f t="shared" si="275"/>
        <v>67.5</v>
      </c>
      <c r="B477" s="179">
        <f t="shared" si="260"/>
        <v>46218</v>
      </c>
      <c r="C477" s="8"/>
      <c r="D477" s="11"/>
      <c r="E477" s="12"/>
      <c r="F477" s="11"/>
      <c r="G477" s="74">
        <f t="shared" si="276"/>
        <v>537</v>
      </c>
      <c r="H477" s="75">
        <f t="shared" si="276"/>
        <v>5568</v>
      </c>
      <c r="I477" s="88">
        <f t="shared" si="262"/>
        <v>0</v>
      </c>
      <c r="J477" s="78">
        <f t="shared" si="263"/>
        <v>0</v>
      </c>
      <c r="K477" s="78">
        <f t="shared" si="264"/>
        <v>0</v>
      </c>
      <c r="L477" s="78">
        <f t="shared" si="265"/>
        <v>0</v>
      </c>
      <c r="M477" s="78">
        <f t="shared" ca="1" si="266"/>
        <v>0.26171428571428573</v>
      </c>
      <c r="N477" s="78">
        <f t="shared" ca="1" si="267"/>
        <v>0.10080836899667146</v>
      </c>
      <c r="O477" s="78">
        <f t="shared" si="268"/>
        <v>5.0000000000000001E-4</v>
      </c>
      <c r="P477" s="13"/>
      <c r="Q477" s="8"/>
      <c r="R477" s="13"/>
      <c r="S477" s="89">
        <f t="shared" si="246"/>
        <v>0</v>
      </c>
      <c r="T477" s="75">
        <f t="shared" si="247"/>
        <v>0</v>
      </c>
      <c r="U477" s="90">
        <f t="shared" si="248"/>
        <v>0</v>
      </c>
      <c r="V477" s="82">
        <f t="shared" si="249"/>
        <v>0</v>
      </c>
      <c r="W477" s="8"/>
      <c r="X477" s="8"/>
      <c r="Y477" s="12"/>
      <c r="Z477" s="12"/>
      <c r="AA477" s="12"/>
      <c r="AB477" s="12"/>
      <c r="AC477" s="91">
        <f t="shared" si="256"/>
        <v>0</v>
      </c>
      <c r="AD477" s="75">
        <f t="shared" si="257"/>
        <v>0</v>
      </c>
      <c r="AE477" s="88">
        <f t="shared" si="251"/>
        <v>0</v>
      </c>
      <c r="AF477" s="92">
        <f t="shared" si="252"/>
        <v>0</v>
      </c>
      <c r="AG477" s="93">
        <f t="shared" si="253"/>
        <v>0</v>
      </c>
      <c r="AH477" s="93">
        <f t="shared" si="254"/>
        <v>0</v>
      </c>
      <c r="AI477" s="78">
        <f t="shared" si="255"/>
        <v>0</v>
      </c>
      <c r="AJ477" s="92">
        <f t="shared" si="258"/>
        <v>0</v>
      </c>
      <c r="AK477" s="78">
        <f t="shared" si="259"/>
        <v>0</v>
      </c>
      <c r="AL477" s="11"/>
      <c r="AM477" s="14"/>
      <c r="AN477" s="11"/>
      <c r="AO477" s="15"/>
      <c r="AP477" s="11"/>
      <c r="AQ477" s="11"/>
      <c r="AR477" s="11"/>
      <c r="AS477" s="75" t="str">
        <f t="shared" si="269"/>
        <v/>
      </c>
      <c r="AT477" s="75" t="str">
        <f t="shared" ca="1" si="270"/>
        <v/>
      </c>
      <c r="AU477" s="75" t="str">
        <f t="shared" si="271"/>
        <v/>
      </c>
      <c r="AV477" s="75" t="str">
        <f t="shared" ca="1" si="272"/>
        <v/>
      </c>
      <c r="AW477" s="169"/>
      <c r="AX477" s="169"/>
      <c r="AY477" s="75" t="str">
        <f t="shared" si="273"/>
        <v/>
      </c>
      <c r="AZ477" s="169"/>
      <c r="BA477" s="169"/>
      <c r="BB477" s="75" t="str">
        <f t="shared" si="274"/>
        <v/>
      </c>
      <c r="BC477" s="11"/>
      <c r="BH477" s="52"/>
      <c r="BI477" s="52"/>
      <c r="BJ477" s="52"/>
      <c r="BK477" s="52"/>
      <c r="BL477" s="52"/>
      <c r="BM477" s="52"/>
      <c r="BQ477" s="27"/>
      <c r="BR477" s="27"/>
      <c r="BS477" s="27"/>
      <c r="BT477" s="27"/>
      <c r="BU477" s="27"/>
      <c r="BV477" s="27"/>
      <c r="BW477" s="54"/>
      <c r="BX477" s="26"/>
      <c r="BY477" s="54"/>
      <c r="BZ477" s="26"/>
      <c r="CA477" s="26"/>
      <c r="CB477" s="26"/>
    </row>
    <row r="478" spans="1:80" ht="17.45" customHeight="1">
      <c r="A478" s="86">
        <f t="shared" si="275"/>
        <v>67.599999999999994</v>
      </c>
      <c r="B478" s="179">
        <f t="shared" si="260"/>
        <v>46219</v>
      </c>
      <c r="C478" s="8"/>
      <c r="D478" s="11"/>
      <c r="E478" s="12"/>
      <c r="F478" s="11"/>
      <c r="G478" s="74">
        <f t="shared" si="276"/>
        <v>537</v>
      </c>
      <c r="H478" s="75">
        <f t="shared" si="276"/>
        <v>5568</v>
      </c>
      <c r="I478" s="88">
        <f t="shared" si="262"/>
        <v>0</v>
      </c>
      <c r="J478" s="78">
        <f t="shared" si="263"/>
        <v>0</v>
      </c>
      <c r="K478" s="78">
        <f t="shared" si="264"/>
        <v>0</v>
      </c>
      <c r="L478" s="78">
        <f t="shared" si="265"/>
        <v>0</v>
      </c>
      <c r="M478" s="78">
        <f t="shared" ca="1" si="266"/>
        <v>0.26171428571428573</v>
      </c>
      <c r="N478" s="78">
        <f t="shared" ca="1" si="267"/>
        <v>0.10080836899667146</v>
      </c>
      <c r="O478" s="78">
        <f t="shared" si="268"/>
        <v>5.0000000000000001E-4</v>
      </c>
      <c r="P478" s="13"/>
      <c r="Q478" s="8"/>
      <c r="R478" s="13"/>
      <c r="S478" s="89">
        <f t="shared" si="246"/>
        <v>0</v>
      </c>
      <c r="T478" s="75">
        <f t="shared" si="247"/>
        <v>0</v>
      </c>
      <c r="U478" s="90">
        <f t="shared" si="248"/>
        <v>0</v>
      </c>
      <c r="V478" s="82">
        <f t="shared" si="249"/>
        <v>0</v>
      </c>
      <c r="W478" s="8"/>
      <c r="X478" s="8"/>
      <c r="Y478" s="12"/>
      <c r="Z478" s="12"/>
      <c r="AA478" s="12"/>
      <c r="AB478" s="12"/>
      <c r="AC478" s="91">
        <f t="shared" si="256"/>
        <v>0</v>
      </c>
      <c r="AD478" s="75">
        <f t="shared" si="257"/>
        <v>0</v>
      </c>
      <c r="AE478" s="88">
        <f t="shared" si="251"/>
        <v>0</v>
      </c>
      <c r="AF478" s="92">
        <f t="shared" si="252"/>
        <v>0</v>
      </c>
      <c r="AG478" s="93">
        <f t="shared" si="253"/>
        <v>0</v>
      </c>
      <c r="AH478" s="93">
        <f t="shared" si="254"/>
        <v>0</v>
      </c>
      <c r="AI478" s="78">
        <f t="shared" si="255"/>
        <v>0</v>
      </c>
      <c r="AJ478" s="92">
        <f t="shared" si="258"/>
        <v>0</v>
      </c>
      <c r="AK478" s="78">
        <f t="shared" si="259"/>
        <v>0</v>
      </c>
      <c r="AL478" s="11"/>
      <c r="AM478" s="14"/>
      <c r="AN478" s="11"/>
      <c r="AO478" s="15"/>
      <c r="AP478" s="11"/>
      <c r="AQ478" s="11"/>
      <c r="AR478" s="11"/>
      <c r="AS478" s="75" t="str">
        <f t="shared" si="269"/>
        <v/>
      </c>
      <c r="AT478" s="75" t="str">
        <f t="shared" ca="1" si="270"/>
        <v/>
      </c>
      <c r="AU478" s="75" t="str">
        <f t="shared" si="271"/>
        <v/>
      </c>
      <c r="AV478" s="75" t="str">
        <f t="shared" ca="1" si="272"/>
        <v/>
      </c>
      <c r="AW478" s="169"/>
      <c r="AX478" s="169"/>
      <c r="AY478" s="75" t="str">
        <f t="shared" si="273"/>
        <v/>
      </c>
      <c r="AZ478" s="169"/>
      <c r="BA478" s="169"/>
      <c r="BB478" s="75" t="str">
        <f t="shared" si="274"/>
        <v/>
      </c>
      <c r="BC478" s="11"/>
      <c r="BH478" s="52"/>
      <c r="BI478" s="52"/>
      <c r="BJ478" s="52"/>
      <c r="BK478" s="52"/>
      <c r="BL478" s="52"/>
      <c r="BM478" s="52"/>
      <c r="BQ478" s="27"/>
      <c r="BR478" s="27"/>
      <c r="BS478" s="27"/>
      <c r="BT478" s="27"/>
      <c r="BU478" s="27"/>
      <c r="BV478" s="27"/>
      <c r="BW478" s="54"/>
      <c r="BX478" s="26"/>
      <c r="BY478" s="54"/>
      <c r="BZ478" s="26"/>
      <c r="CA478" s="26"/>
      <c r="CB478" s="26"/>
    </row>
    <row r="479" spans="1:80" ht="17.45" customHeight="1" thickBot="1">
      <c r="A479" s="94">
        <f t="shared" si="275"/>
        <v>67.7</v>
      </c>
      <c r="B479" s="180">
        <f t="shared" si="260"/>
        <v>46220</v>
      </c>
      <c r="C479" s="16"/>
      <c r="D479" s="17"/>
      <c r="E479" s="18"/>
      <c r="F479" s="17"/>
      <c r="G479" s="96">
        <f t="shared" si="276"/>
        <v>537</v>
      </c>
      <c r="H479" s="97">
        <f t="shared" si="276"/>
        <v>5568</v>
      </c>
      <c r="I479" s="98">
        <f t="shared" si="262"/>
        <v>0</v>
      </c>
      <c r="J479" s="99">
        <f t="shared" si="263"/>
        <v>0</v>
      </c>
      <c r="K479" s="99">
        <f t="shared" si="264"/>
        <v>0</v>
      </c>
      <c r="L479" s="99">
        <f t="shared" si="265"/>
        <v>0</v>
      </c>
      <c r="M479" s="99">
        <f t="shared" ca="1" si="266"/>
        <v>0.26171428571428573</v>
      </c>
      <c r="N479" s="99">
        <f t="shared" ca="1" si="267"/>
        <v>0.10080836899667146</v>
      </c>
      <c r="O479" s="99">
        <f t="shared" si="268"/>
        <v>5.0000000000000001E-4</v>
      </c>
      <c r="P479" s="19"/>
      <c r="Q479" s="16"/>
      <c r="R479" s="19"/>
      <c r="S479" s="89">
        <f t="shared" si="246"/>
        <v>0</v>
      </c>
      <c r="T479" s="75">
        <f t="shared" si="247"/>
        <v>0</v>
      </c>
      <c r="U479" s="100">
        <f t="shared" si="248"/>
        <v>0</v>
      </c>
      <c r="V479" s="101">
        <f t="shared" si="249"/>
        <v>0</v>
      </c>
      <c r="W479" s="16"/>
      <c r="X479" s="8"/>
      <c r="Y479" s="12"/>
      <c r="Z479" s="12"/>
      <c r="AA479" s="12"/>
      <c r="AB479" s="12"/>
      <c r="AC479" s="102">
        <f t="shared" si="256"/>
        <v>0</v>
      </c>
      <c r="AD479" s="97">
        <f t="shared" si="257"/>
        <v>0</v>
      </c>
      <c r="AE479" s="98">
        <f t="shared" si="251"/>
        <v>0</v>
      </c>
      <c r="AF479" s="103">
        <f t="shared" si="252"/>
        <v>0</v>
      </c>
      <c r="AG479" s="104">
        <f t="shared" si="253"/>
        <v>0</v>
      </c>
      <c r="AH479" s="104">
        <f t="shared" si="254"/>
        <v>0</v>
      </c>
      <c r="AI479" s="99">
        <f t="shared" si="255"/>
        <v>0</v>
      </c>
      <c r="AJ479" s="103">
        <f t="shared" si="258"/>
        <v>0</v>
      </c>
      <c r="AK479" s="99">
        <f t="shared" si="259"/>
        <v>0</v>
      </c>
      <c r="AL479" s="17"/>
      <c r="AM479" s="20"/>
      <c r="AN479" s="17"/>
      <c r="AO479" s="21"/>
      <c r="AP479" s="17"/>
      <c r="AQ479" s="17"/>
      <c r="AR479" s="17"/>
      <c r="AS479" s="97" t="str">
        <f t="shared" si="269"/>
        <v/>
      </c>
      <c r="AT479" s="97" t="str">
        <f t="shared" ca="1" si="270"/>
        <v/>
      </c>
      <c r="AU479" s="97" t="str">
        <f t="shared" si="271"/>
        <v/>
      </c>
      <c r="AV479" s="97" t="str">
        <f t="shared" ca="1" si="272"/>
        <v/>
      </c>
      <c r="AW479" s="167"/>
      <c r="AX479" s="167"/>
      <c r="AY479" s="97" t="str">
        <f t="shared" si="273"/>
        <v/>
      </c>
      <c r="AZ479" s="167"/>
      <c r="BA479" s="167"/>
      <c r="BB479" s="97" t="str">
        <f t="shared" si="274"/>
        <v/>
      </c>
      <c r="BC479" s="17"/>
      <c r="BH479" s="52"/>
      <c r="BI479" s="52"/>
      <c r="BJ479" s="52"/>
      <c r="BK479" s="52"/>
      <c r="BL479" s="52"/>
      <c r="BM479" s="52"/>
      <c r="BQ479" s="27"/>
      <c r="BR479" s="27"/>
      <c r="BS479" s="27"/>
      <c r="BT479" s="27"/>
      <c r="BU479" s="27"/>
      <c r="BV479" s="27"/>
      <c r="BW479" s="54"/>
      <c r="BX479" s="26"/>
      <c r="BY479" s="54"/>
      <c r="BZ479" s="26"/>
      <c r="CA479" s="26"/>
      <c r="CB479" s="26"/>
    </row>
    <row r="480" spans="1:80" ht="17.45" customHeight="1" thickTop="1">
      <c r="A480" s="105">
        <f>A473+1</f>
        <v>68.099999999999994</v>
      </c>
      <c r="B480" s="178">
        <f>B479+1</f>
        <v>46221</v>
      </c>
      <c r="C480" s="4"/>
      <c r="D480" s="5"/>
      <c r="E480" s="6"/>
      <c r="F480" s="5"/>
      <c r="G480" s="74">
        <f t="shared" si="276"/>
        <v>537</v>
      </c>
      <c r="H480" s="75">
        <f t="shared" si="276"/>
        <v>5568</v>
      </c>
      <c r="I480" s="76">
        <f t="shared" si="262"/>
        <v>0</v>
      </c>
      <c r="J480" s="77">
        <f t="shared" si="263"/>
        <v>0</v>
      </c>
      <c r="K480" s="77">
        <f t="shared" si="264"/>
        <v>0</v>
      </c>
      <c r="L480" s="77">
        <f t="shared" si="265"/>
        <v>0</v>
      </c>
      <c r="M480" s="78">
        <f t="shared" ca="1" si="266"/>
        <v>0.26171428571428573</v>
      </c>
      <c r="N480" s="78">
        <f t="shared" ca="1" si="267"/>
        <v>0.10080836899667146</v>
      </c>
      <c r="O480" s="78">
        <f t="shared" si="268"/>
        <v>5.0000000000000001E-4</v>
      </c>
      <c r="P480" s="13"/>
      <c r="Q480" s="8"/>
      <c r="R480" s="13"/>
      <c r="S480" s="79">
        <f t="shared" si="246"/>
        <v>0</v>
      </c>
      <c r="T480" s="80">
        <f t="shared" si="247"/>
        <v>0</v>
      </c>
      <c r="U480" s="90">
        <f t="shared" si="248"/>
        <v>0</v>
      </c>
      <c r="V480" s="82">
        <f t="shared" si="249"/>
        <v>0</v>
      </c>
      <c r="W480" s="4"/>
      <c r="X480" s="4"/>
      <c r="Y480" s="6"/>
      <c r="Z480" s="6"/>
      <c r="AA480" s="6"/>
      <c r="AB480" s="6"/>
      <c r="AC480" s="83">
        <f t="shared" si="256"/>
        <v>0</v>
      </c>
      <c r="AD480" s="80">
        <f t="shared" si="257"/>
        <v>0</v>
      </c>
      <c r="AE480" s="76">
        <f t="shared" si="251"/>
        <v>0</v>
      </c>
      <c r="AF480" s="84">
        <f t="shared" si="252"/>
        <v>0</v>
      </c>
      <c r="AG480" s="85">
        <f t="shared" si="253"/>
        <v>0</v>
      </c>
      <c r="AH480" s="85">
        <f t="shared" si="254"/>
        <v>0</v>
      </c>
      <c r="AI480" s="77">
        <f t="shared" si="255"/>
        <v>0</v>
      </c>
      <c r="AJ480" s="84">
        <f t="shared" si="258"/>
        <v>0</v>
      </c>
      <c r="AK480" s="77">
        <f t="shared" si="259"/>
        <v>0</v>
      </c>
      <c r="AL480" s="5"/>
      <c r="AM480" s="9"/>
      <c r="AN480" s="5"/>
      <c r="AO480" s="10"/>
      <c r="AP480" s="5"/>
      <c r="AQ480" s="5"/>
      <c r="AR480" s="5"/>
      <c r="AS480" s="80" t="str">
        <f t="shared" si="269"/>
        <v/>
      </c>
      <c r="AT480" s="80" t="str">
        <f t="shared" ca="1" si="270"/>
        <v/>
      </c>
      <c r="AU480" s="80" t="str">
        <f t="shared" si="271"/>
        <v/>
      </c>
      <c r="AV480" s="80" t="str">
        <f t="shared" ca="1" si="272"/>
        <v/>
      </c>
      <c r="AW480" s="165"/>
      <c r="AX480" s="165"/>
      <c r="AY480" s="80" t="str">
        <f t="shared" si="273"/>
        <v/>
      </c>
      <c r="AZ480" s="165"/>
      <c r="BA480" s="165"/>
      <c r="BB480" s="80" t="str">
        <f t="shared" si="274"/>
        <v/>
      </c>
      <c r="BC480" s="5"/>
      <c r="BH480" s="52"/>
      <c r="BI480" s="52"/>
      <c r="BJ480" s="52"/>
      <c r="BK480" s="52"/>
      <c r="BL480" s="52"/>
      <c r="BM480" s="52"/>
      <c r="BQ480" s="27"/>
      <c r="BR480" s="27"/>
      <c r="BS480" s="27"/>
      <c r="BT480" s="27"/>
      <c r="BU480" s="27"/>
      <c r="BV480" s="27"/>
      <c r="BW480" s="54"/>
      <c r="BX480" s="26"/>
      <c r="BY480" s="54"/>
      <c r="BZ480" s="26"/>
      <c r="CA480" s="26"/>
      <c r="CB480" s="26"/>
    </row>
    <row r="481" spans="1:80" ht="17.45" customHeight="1">
      <c r="A481" s="94">
        <f t="shared" si="275"/>
        <v>68.2</v>
      </c>
      <c r="B481" s="181">
        <f t="shared" si="260"/>
        <v>46222</v>
      </c>
      <c r="C481" s="8"/>
      <c r="D481" s="11"/>
      <c r="E481" s="12"/>
      <c r="F481" s="11"/>
      <c r="G481" s="74">
        <f t="shared" si="276"/>
        <v>537</v>
      </c>
      <c r="H481" s="75">
        <f t="shared" si="276"/>
        <v>5568</v>
      </c>
      <c r="I481" s="88">
        <f t="shared" si="262"/>
        <v>0</v>
      </c>
      <c r="J481" s="78">
        <f t="shared" si="263"/>
        <v>0</v>
      </c>
      <c r="K481" s="78">
        <f t="shared" si="264"/>
        <v>0</v>
      </c>
      <c r="L481" s="78">
        <f t="shared" si="265"/>
        <v>0</v>
      </c>
      <c r="M481" s="78">
        <f t="shared" ca="1" si="266"/>
        <v>0.26171428571428573</v>
      </c>
      <c r="N481" s="78">
        <f t="shared" ca="1" si="267"/>
        <v>0.10080836899667146</v>
      </c>
      <c r="O481" s="78">
        <f t="shared" si="268"/>
        <v>5.0000000000000001E-4</v>
      </c>
      <c r="P481" s="13"/>
      <c r="Q481" s="8"/>
      <c r="R481" s="13"/>
      <c r="S481" s="89">
        <f t="shared" si="246"/>
        <v>0</v>
      </c>
      <c r="T481" s="75">
        <f t="shared" si="247"/>
        <v>0</v>
      </c>
      <c r="U481" s="90">
        <f t="shared" si="248"/>
        <v>0</v>
      </c>
      <c r="V481" s="82">
        <f t="shared" si="249"/>
        <v>0</v>
      </c>
      <c r="W481" s="8"/>
      <c r="X481" s="8"/>
      <c r="Y481" s="12"/>
      <c r="Z481" s="12"/>
      <c r="AA481" s="12"/>
      <c r="AB481" s="12"/>
      <c r="AC481" s="91">
        <f t="shared" si="256"/>
        <v>0</v>
      </c>
      <c r="AD481" s="75">
        <f t="shared" si="257"/>
        <v>0</v>
      </c>
      <c r="AE481" s="88">
        <f t="shared" si="251"/>
        <v>0</v>
      </c>
      <c r="AF481" s="92">
        <f t="shared" si="252"/>
        <v>0</v>
      </c>
      <c r="AG481" s="93">
        <f t="shared" si="253"/>
        <v>0</v>
      </c>
      <c r="AH481" s="93">
        <f t="shared" si="254"/>
        <v>0</v>
      </c>
      <c r="AI481" s="78">
        <f t="shared" si="255"/>
        <v>0</v>
      </c>
      <c r="AJ481" s="92">
        <f t="shared" si="258"/>
        <v>0</v>
      </c>
      <c r="AK481" s="78">
        <f t="shared" si="259"/>
        <v>0</v>
      </c>
      <c r="AL481" s="11"/>
      <c r="AM481" s="14"/>
      <c r="AN481" s="11"/>
      <c r="AO481" s="15"/>
      <c r="AP481" s="11"/>
      <c r="AQ481" s="11"/>
      <c r="AR481" s="11"/>
      <c r="AS481" s="75" t="str">
        <f t="shared" si="269"/>
        <v/>
      </c>
      <c r="AT481" s="75" t="str">
        <f t="shared" ca="1" si="270"/>
        <v/>
      </c>
      <c r="AU481" s="75" t="str">
        <f t="shared" si="271"/>
        <v/>
      </c>
      <c r="AV481" s="75" t="str">
        <f t="shared" ca="1" si="272"/>
        <v/>
      </c>
      <c r="AW481" s="169"/>
      <c r="AX481" s="169"/>
      <c r="AY481" s="75" t="str">
        <f t="shared" si="273"/>
        <v/>
      </c>
      <c r="AZ481" s="169"/>
      <c r="BA481" s="169"/>
      <c r="BB481" s="75" t="str">
        <f t="shared" si="274"/>
        <v/>
      </c>
      <c r="BC481" s="11"/>
      <c r="BH481" s="52"/>
      <c r="BI481" s="52"/>
      <c r="BJ481" s="52"/>
      <c r="BK481" s="52"/>
      <c r="BL481" s="52"/>
      <c r="BM481" s="52"/>
      <c r="BQ481" s="27"/>
      <c r="BR481" s="27"/>
      <c r="BS481" s="27"/>
      <c r="BT481" s="27"/>
      <c r="BU481" s="27"/>
      <c r="BV481" s="27"/>
      <c r="BW481" s="54"/>
      <c r="BX481" s="26"/>
      <c r="BY481" s="54"/>
      <c r="BZ481" s="26"/>
      <c r="CA481" s="26"/>
      <c r="CB481" s="26"/>
    </row>
    <row r="482" spans="1:80" ht="17.45" customHeight="1">
      <c r="A482" s="86">
        <f t="shared" si="275"/>
        <v>68.3</v>
      </c>
      <c r="B482" s="179">
        <f t="shared" si="260"/>
        <v>46223</v>
      </c>
      <c r="C482" s="8"/>
      <c r="D482" s="11"/>
      <c r="E482" s="12"/>
      <c r="F482" s="11"/>
      <c r="G482" s="74">
        <f t="shared" si="276"/>
        <v>537</v>
      </c>
      <c r="H482" s="75">
        <f t="shared" si="276"/>
        <v>5568</v>
      </c>
      <c r="I482" s="88">
        <f t="shared" si="262"/>
        <v>0</v>
      </c>
      <c r="J482" s="78">
        <f t="shared" si="263"/>
        <v>0</v>
      </c>
      <c r="K482" s="78">
        <f t="shared" si="264"/>
        <v>0</v>
      </c>
      <c r="L482" s="78">
        <f t="shared" si="265"/>
        <v>0</v>
      </c>
      <c r="M482" s="78">
        <f t="shared" ca="1" si="266"/>
        <v>0.26171428571428573</v>
      </c>
      <c r="N482" s="78">
        <f t="shared" ca="1" si="267"/>
        <v>0.10080836899667146</v>
      </c>
      <c r="O482" s="78">
        <f t="shared" si="268"/>
        <v>5.0000000000000001E-4</v>
      </c>
      <c r="P482" s="13"/>
      <c r="Q482" s="8"/>
      <c r="R482" s="13"/>
      <c r="S482" s="89">
        <f t="shared" si="246"/>
        <v>0</v>
      </c>
      <c r="T482" s="75">
        <f t="shared" si="247"/>
        <v>0</v>
      </c>
      <c r="U482" s="90">
        <f t="shared" si="248"/>
        <v>0</v>
      </c>
      <c r="V482" s="82">
        <f t="shared" si="249"/>
        <v>0</v>
      </c>
      <c r="W482" s="8"/>
      <c r="X482" s="8"/>
      <c r="Y482" s="12"/>
      <c r="Z482" s="12"/>
      <c r="AA482" s="12"/>
      <c r="AB482" s="12"/>
      <c r="AC482" s="91">
        <f t="shared" si="256"/>
        <v>0</v>
      </c>
      <c r="AD482" s="75">
        <f t="shared" si="257"/>
        <v>0</v>
      </c>
      <c r="AE482" s="88">
        <f t="shared" si="251"/>
        <v>0</v>
      </c>
      <c r="AF482" s="92">
        <f t="shared" si="252"/>
        <v>0</v>
      </c>
      <c r="AG482" s="93">
        <f t="shared" si="253"/>
        <v>0</v>
      </c>
      <c r="AH482" s="93">
        <f t="shared" si="254"/>
        <v>0</v>
      </c>
      <c r="AI482" s="78">
        <f t="shared" si="255"/>
        <v>0</v>
      </c>
      <c r="AJ482" s="92">
        <f t="shared" si="258"/>
        <v>0</v>
      </c>
      <c r="AK482" s="78">
        <f t="shared" si="259"/>
        <v>0</v>
      </c>
      <c r="AL482" s="11"/>
      <c r="AM482" s="14"/>
      <c r="AN482" s="11"/>
      <c r="AO482" s="15"/>
      <c r="AP482" s="11"/>
      <c r="AQ482" s="11"/>
      <c r="AR482" s="11"/>
      <c r="AS482" s="75" t="str">
        <f t="shared" si="269"/>
        <v/>
      </c>
      <c r="AT482" s="75" t="str">
        <f t="shared" ca="1" si="270"/>
        <v/>
      </c>
      <c r="AU482" s="75" t="str">
        <f t="shared" si="271"/>
        <v/>
      </c>
      <c r="AV482" s="75" t="str">
        <f t="shared" ca="1" si="272"/>
        <v/>
      </c>
      <c r="AW482" s="169"/>
      <c r="AX482" s="169"/>
      <c r="AY482" s="75" t="str">
        <f t="shared" si="273"/>
        <v/>
      </c>
      <c r="AZ482" s="169"/>
      <c r="BA482" s="169"/>
      <c r="BB482" s="75" t="str">
        <f t="shared" si="274"/>
        <v/>
      </c>
      <c r="BC482" s="11"/>
      <c r="BH482" s="52"/>
      <c r="BI482" s="52"/>
      <c r="BJ482" s="52"/>
      <c r="BK482" s="52"/>
      <c r="BL482" s="52"/>
      <c r="BM482" s="52"/>
      <c r="BQ482" s="27"/>
      <c r="BR482" s="27"/>
      <c r="BS482" s="27"/>
      <c r="BT482" s="27"/>
      <c r="BU482" s="27"/>
      <c r="BV482" s="27"/>
      <c r="BW482" s="54"/>
      <c r="BX482" s="26"/>
      <c r="BY482" s="54"/>
      <c r="BZ482" s="26"/>
      <c r="CA482" s="26"/>
      <c r="CB482" s="26"/>
    </row>
    <row r="483" spans="1:80" ht="17.45" customHeight="1">
      <c r="A483" s="94">
        <f t="shared" si="275"/>
        <v>68.400000000000006</v>
      </c>
      <c r="B483" s="179">
        <f t="shared" si="260"/>
        <v>46224</v>
      </c>
      <c r="C483" s="8"/>
      <c r="D483" s="11"/>
      <c r="E483" s="12"/>
      <c r="F483" s="11"/>
      <c r="G483" s="74">
        <f t="shared" si="276"/>
        <v>537</v>
      </c>
      <c r="H483" s="75">
        <f t="shared" si="276"/>
        <v>5568</v>
      </c>
      <c r="I483" s="88">
        <f t="shared" si="262"/>
        <v>0</v>
      </c>
      <c r="J483" s="78">
        <f t="shared" si="263"/>
        <v>0</v>
      </c>
      <c r="K483" s="78">
        <f t="shared" si="264"/>
        <v>0</v>
      </c>
      <c r="L483" s="78">
        <f t="shared" si="265"/>
        <v>0</v>
      </c>
      <c r="M483" s="78">
        <f t="shared" ca="1" si="266"/>
        <v>0.26171428571428573</v>
      </c>
      <c r="N483" s="78">
        <f t="shared" ca="1" si="267"/>
        <v>0.10080836899667146</v>
      </c>
      <c r="O483" s="78">
        <f t="shared" si="268"/>
        <v>5.0000000000000001E-4</v>
      </c>
      <c r="P483" s="13"/>
      <c r="Q483" s="8"/>
      <c r="R483" s="13"/>
      <c r="S483" s="89">
        <f t="shared" si="246"/>
        <v>0</v>
      </c>
      <c r="T483" s="75">
        <f t="shared" si="247"/>
        <v>0</v>
      </c>
      <c r="U483" s="90">
        <f t="shared" si="248"/>
        <v>0</v>
      </c>
      <c r="V483" s="82">
        <f t="shared" si="249"/>
        <v>0</v>
      </c>
      <c r="W483" s="8"/>
      <c r="X483" s="8"/>
      <c r="Y483" s="12"/>
      <c r="Z483" s="12"/>
      <c r="AA483" s="12"/>
      <c r="AB483" s="12"/>
      <c r="AC483" s="91">
        <f t="shared" si="256"/>
        <v>0</v>
      </c>
      <c r="AD483" s="75">
        <f t="shared" si="257"/>
        <v>0</v>
      </c>
      <c r="AE483" s="88">
        <f t="shared" si="251"/>
        <v>0</v>
      </c>
      <c r="AF483" s="92">
        <f t="shared" si="252"/>
        <v>0</v>
      </c>
      <c r="AG483" s="93">
        <f t="shared" si="253"/>
        <v>0</v>
      </c>
      <c r="AH483" s="93">
        <f t="shared" si="254"/>
        <v>0</v>
      </c>
      <c r="AI483" s="78">
        <f t="shared" si="255"/>
        <v>0</v>
      </c>
      <c r="AJ483" s="92">
        <f t="shared" si="258"/>
        <v>0</v>
      </c>
      <c r="AK483" s="78">
        <f t="shared" si="259"/>
        <v>0</v>
      </c>
      <c r="AL483" s="11"/>
      <c r="AM483" s="14"/>
      <c r="AN483" s="11"/>
      <c r="AO483" s="15"/>
      <c r="AP483" s="11"/>
      <c r="AQ483" s="11"/>
      <c r="AR483" s="11"/>
      <c r="AS483" s="75" t="str">
        <f t="shared" si="269"/>
        <v/>
      </c>
      <c r="AT483" s="75" t="str">
        <f t="shared" ca="1" si="270"/>
        <v/>
      </c>
      <c r="AU483" s="75" t="str">
        <f t="shared" si="271"/>
        <v/>
      </c>
      <c r="AV483" s="75" t="str">
        <f t="shared" ca="1" si="272"/>
        <v/>
      </c>
      <c r="AW483" s="169"/>
      <c r="AX483" s="169"/>
      <c r="AY483" s="75" t="str">
        <f t="shared" si="273"/>
        <v/>
      </c>
      <c r="AZ483" s="169"/>
      <c r="BA483" s="169"/>
      <c r="BB483" s="75" t="str">
        <f t="shared" si="274"/>
        <v/>
      </c>
      <c r="BC483" s="11"/>
      <c r="BH483" s="52"/>
      <c r="BI483" s="52"/>
      <c r="BJ483" s="52"/>
      <c r="BK483" s="52"/>
      <c r="BL483" s="52"/>
      <c r="BM483" s="52"/>
      <c r="BQ483" s="27"/>
      <c r="BR483" s="27"/>
      <c r="BS483" s="27"/>
      <c r="BT483" s="27"/>
      <c r="BU483" s="27"/>
      <c r="BV483" s="27"/>
      <c r="BW483" s="54"/>
      <c r="BX483" s="26"/>
      <c r="BY483" s="54"/>
      <c r="BZ483" s="26"/>
      <c r="CA483" s="26"/>
      <c r="CB483" s="26"/>
    </row>
    <row r="484" spans="1:80" ht="17.45" customHeight="1">
      <c r="A484" s="86">
        <f t="shared" si="275"/>
        <v>68.5</v>
      </c>
      <c r="B484" s="179">
        <f t="shared" si="260"/>
        <v>46225</v>
      </c>
      <c r="C484" s="8"/>
      <c r="D484" s="11"/>
      <c r="E484" s="12"/>
      <c r="F484" s="11"/>
      <c r="G484" s="74">
        <f t="shared" si="276"/>
        <v>537</v>
      </c>
      <c r="H484" s="75">
        <f t="shared" si="276"/>
        <v>5568</v>
      </c>
      <c r="I484" s="88">
        <f t="shared" si="262"/>
        <v>0</v>
      </c>
      <c r="J484" s="78">
        <f t="shared" si="263"/>
        <v>0</v>
      </c>
      <c r="K484" s="78">
        <f t="shared" si="264"/>
        <v>0</v>
      </c>
      <c r="L484" s="78">
        <f t="shared" si="265"/>
        <v>0</v>
      </c>
      <c r="M484" s="78">
        <f t="shared" ca="1" si="266"/>
        <v>0.26171428571428573</v>
      </c>
      <c r="N484" s="78">
        <f t="shared" ca="1" si="267"/>
        <v>0.10080836899667146</v>
      </c>
      <c r="O484" s="78">
        <f t="shared" si="268"/>
        <v>5.0000000000000001E-4</v>
      </c>
      <c r="P484" s="13"/>
      <c r="Q484" s="8"/>
      <c r="R484" s="13"/>
      <c r="S484" s="89">
        <f t="shared" si="246"/>
        <v>0</v>
      </c>
      <c r="T484" s="75">
        <f t="shared" si="247"/>
        <v>0</v>
      </c>
      <c r="U484" s="90">
        <f t="shared" si="248"/>
        <v>0</v>
      </c>
      <c r="V484" s="82">
        <f t="shared" si="249"/>
        <v>0</v>
      </c>
      <c r="W484" s="8"/>
      <c r="X484" s="8"/>
      <c r="Y484" s="12"/>
      <c r="Z484" s="12"/>
      <c r="AA484" s="12"/>
      <c r="AB484" s="12"/>
      <c r="AC484" s="91">
        <f t="shared" si="256"/>
        <v>0</v>
      </c>
      <c r="AD484" s="75">
        <f t="shared" si="257"/>
        <v>0</v>
      </c>
      <c r="AE484" s="88">
        <f t="shared" si="251"/>
        <v>0</v>
      </c>
      <c r="AF484" s="92">
        <f t="shared" si="252"/>
        <v>0</v>
      </c>
      <c r="AG484" s="93">
        <f t="shared" si="253"/>
        <v>0</v>
      </c>
      <c r="AH484" s="93">
        <f t="shared" si="254"/>
        <v>0</v>
      </c>
      <c r="AI484" s="78">
        <f t="shared" si="255"/>
        <v>0</v>
      </c>
      <c r="AJ484" s="92">
        <f t="shared" si="258"/>
        <v>0</v>
      </c>
      <c r="AK484" s="78">
        <f t="shared" si="259"/>
        <v>0</v>
      </c>
      <c r="AL484" s="11"/>
      <c r="AM484" s="14"/>
      <c r="AN484" s="11"/>
      <c r="AO484" s="15"/>
      <c r="AP484" s="11"/>
      <c r="AQ484" s="11"/>
      <c r="AR484" s="11"/>
      <c r="AS484" s="75" t="str">
        <f t="shared" si="269"/>
        <v/>
      </c>
      <c r="AT484" s="75" t="str">
        <f t="shared" ca="1" si="270"/>
        <v/>
      </c>
      <c r="AU484" s="75" t="str">
        <f t="shared" si="271"/>
        <v/>
      </c>
      <c r="AV484" s="75" t="str">
        <f t="shared" ca="1" si="272"/>
        <v/>
      </c>
      <c r="AW484" s="169"/>
      <c r="AX484" s="169"/>
      <c r="AY484" s="75" t="str">
        <f t="shared" si="273"/>
        <v/>
      </c>
      <c r="AZ484" s="169"/>
      <c r="BA484" s="169"/>
      <c r="BB484" s="75" t="str">
        <f t="shared" si="274"/>
        <v/>
      </c>
      <c r="BC484" s="11"/>
      <c r="BH484" s="52"/>
      <c r="BI484" s="52"/>
      <c r="BJ484" s="52"/>
      <c r="BK484" s="52"/>
      <c r="BL484" s="52"/>
      <c r="BM484" s="52"/>
      <c r="BQ484" s="27"/>
      <c r="BR484" s="27"/>
      <c r="BS484" s="27"/>
      <c r="BT484" s="27"/>
      <c r="BU484" s="27"/>
      <c r="BV484" s="27"/>
      <c r="BW484" s="54"/>
      <c r="BX484" s="26"/>
      <c r="BY484" s="54"/>
      <c r="BZ484" s="26"/>
      <c r="CA484" s="26"/>
      <c r="CB484" s="26"/>
    </row>
    <row r="485" spans="1:80" ht="17.45" customHeight="1">
      <c r="A485" s="94">
        <f t="shared" si="275"/>
        <v>68.599999999999994</v>
      </c>
      <c r="B485" s="179">
        <f t="shared" si="260"/>
        <v>46226</v>
      </c>
      <c r="C485" s="8"/>
      <c r="D485" s="11"/>
      <c r="E485" s="12"/>
      <c r="F485" s="11"/>
      <c r="G485" s="74">
        <f t="shared" si="276"/>
        <v>537</v>
      </c>
      <c r="H485" s="75">
        <f t="shared" si="276"/>
        <v>5568</v>
      </c>
      <c r="I485" s="88">
        <f t="shared" si="262"/>
        <v>0</v>
      </c>
      <c r="J485" s="78">
        <f t="shared" si="263"/>
        <v>0</v>
      </c>
      <c r="K485" s="78">
        <f t="shared" si="264"/>
        <v>0</v>
      </c>
      <c r="L485" s="78">
        <f t="shared" si="265"/>
        <v>0</v>
      </c>
      <c r="M485" s="78">
        <f t="shared" ca="1" si="266"/>
        <v>0.26171428571428573</v>
      </c>
      <c r="N485" s="78">
        <f t="shared" ca="1" si="267"/>
        <v>0.10080836899667146</v>
      </c>
      <c r="O485" s="78">
        <f t="shared" si="268"/>
        <v>5.0000000000000001E-4</v>
      </c>
      <c r="P485" s="13"/>
      <c r="Q485" s="8"/>
      <c r="R485" s="13"/>
      <c r="S485" s="89">
        <f t="shared" si="246"/>
        <v>0</v>
      </c>
      <c r="T485" s="75">
        <f t="shared" si="247"/>
        <v>0</v>
      </c>
      <c r="U485" s="90">
        <f t="shared" si="248"/>
        <v>0</v>
      </c>
      <c r="V485" s="82">
        <f t="shared" si="249"/>
        <v>0</v>
      </c>
      <c r="W485" s="8"/>
      <c r="X485" s="8"/>
      <c r="Y485" s="12"/>
      <c r="Z485" s="12"/>
      <c r="AA485" s="12"/>
      <c r="AB485" s="12"/>
      <c r="AC485" s="91">
        <f t="shared" si="256"/>
        <v>0</v>
      </c>
      <c r="AD485" s="75">
        <f t="shared" si="257"/>
        <v>0</v>
      </c>
      <c r="AE485" s="88">
        <f t="shared" si="251"/>
        <v>0</v>
      </c>
      <c r="AF485" s="92">
        <f t="shared" si="252"/>
        <v>0</v>
      </c>
      <c r="AG485" s="93">
        <f t="shared" si="253"/>
        <v>0</v>
      </c>
      <c r="AH485" s="93">
        <f t="shared" si="254"/>
        <v>0</v>
      </c>
      <c r="AI485" s="78">
        <f t="shared" si="255"/>
        <v>0</v>
      </c>
      <c r="AJ485" s="92">
        <f t="shared" si="258"/>
        <v>0</v>
      </c>
      <c r="AK485" s="78">
        <f t="shared" si="259"/>
        <v>0</v>
      </c>
      <c r="AL485" s="11"/>
      <c r="AM485" s="14"/>
      <c r="AN485" s="11"/>
      <c r="AO485" s="15"/>
      <c r="AP485" s="11"/>
      <c r="AQ485" s="11"/>
      <c r="AR485" s="11"/>
      <c r="AS485" s="75" t="str">
        <f t="shared" si="269"/>
        <v/>
      </c>
      <c r="AT485" s="75" t="str">
        <f t="shared" ca="1" si="270"/>
        <v/>
      </c>
      <c r="AU485" s="75" t="str">
        <f t="shared" si="271"/>
        <v/>
      </c>
      <c r="AV485" s="75" t="str">
        <f t="shared" ca="1" si="272"/>
        <v/>
      </c>
      <c r="AW485" s="169"/>
      <c r="AX485" s="169"/>
      <c r="AY485" s="75" t="str">
        <f t="shared" si="273"/>
        <v/>
      </c>
      <c r="AZ485" s="169"/>
      <c r="BA485" s="169"/>
      <c r="BB485" s="75" t="str">
        <f t="shared" si="274"/>
        <v/>
      </c>
      <c r="BC485" s="11"/>
      <c r="BH485" s="52"/>
      <c r="BI485" s="52"/>
      <c r="BJ485" s="52"/>
      <c r="BK485" s="52"/>
      <c r="BL485" s="52"/>
      <c r="BM485" s="52"/>
      <c r="BQ485" s="27"/>
      <c r="BR485" s="27"/>
      <c r="BS485" s="27"/>
      <c r="BT485" s="27"/>
      <c r="BU485" s="27"/>
      <c r="BV485" s="27"/>
      <c r="BW485" s="54"/>
      <c r="BX485" s="26"/>
      <c r="BY485" s="54"/>
      <c r="BZ485" s="26"/>
      <c r="CA485" s="26"/>
      <c r="CB485" s="26"/>
    </row>
    <row r="486" spans="1:80" ht="17.45" customHeight="1" thickBot="1">
      <c r="A486" s="86">
        <f t="shared" si="275"/>
        <v>68.7</v>
      </c>
      <c r="B486" s="180">
        <f t="shared" si="260"/>
        <v>46227</v>
      </c>
      <c r="C486" s="16"/>
      <c r="D486" s="17"/>
      <c r="E486" s="18"/>
      <c r="F486" s="17"/>
      <c r="G486" s="96">
        <f t="shared" si="276"/>
        <v>537</v>
      </c>
      <c r="H486" s="97">
        <f t="shared" si="276"/>
        <v>5568</v>
      </c>
      <c r="I486" s="98">
        <f t="shared" si="262"/>
        <v>0</v>
      </c>
      <c r="J486" s="99">
        <f t="shared" si="263"/>
        <v>0</v>
      </c>
      <c r="K486" s="99">
        <f t="shared" si="264"/>
        <v>0</v>
      </c>
      <c r="L486" s="99">
        <f t="shared" si="265"/>
        <v>0</v>
      </c>
      <c r="M486" s="99">
        <f t="shared" ca="1" si="266"/>
        <v>0.26171428571428573</v>
      </c>
      <c r="N486" s="99">
        <f t="shared" ca="1" si="267"/>
        <v>0.10080836899667146</v>
      </c>
      <c r="O486" s="99">
        <f t="shared" si="268"/>
        <v>5.0000000000000001E-4</v>
      </c>
      <c r="P486" s="19"/>
      <c r="Q486" s="16"/>
      <c r="R486" s="19"/>
      <c r="S486" s="89">
        <f t="shared" si="246"/>
        <v>0</v>
      </c>
      <c r="T486" s="75">
        <f t="shared" si="247"/>
        <v>0</v>
      </c>
      <c r="U486" s="100">
        <f t="shared" si="248"/>
        <v>0</v>
      </c>
      <c r="V486" s="101">
        <f t="shared" si="249"/>
        <v>0</v>
      </c>
      <c r="W486" s="16"/>
      <c r="X486" s="8"/>
      <c r="Y486" s="12"/>
      <c r="Z486" s="12"/>
      <c r="AA486" s="12"/>
      <c r="AB486" s="12"/>
      <c r="AC486" s="102">
        <f t="shared" si="256"/>
        <v>0</v>
      </c>
      <c r="AD486" s="97">
        <f t="shared" si="257"/>
        <v>0</v>
      </c>
      <c r="AE486" s="98">
        <f t="shared" si="251"/>
        <v>0</v>
      </c>
      <c r="AF486" s="103">
        <f t="shared" si="252"/>
        <v>0</v>
      </c>
      <c r="AG486" s="104">
        <f t="shared" si="253"/>
        <v>0</v>
      </c>
      <c r="AH486" s="104">
        <f t="shared" si="254"/>
        <v>0</v>
      </c>
      <c r="AI486" s="99">
        <f t="shared" si="255"/>
        <v>0</v>
      </c>
      <c r="AJ486" s="103">
        <f t="shared" si="258"/>
        <v>0</v>
      </c>
      <c r="AK486" s="99">
        <f t="shared" si="259"/>
        <v>0</v>
      </c>
      <c r="AL486" s="17"/>
      <c r="AM486" s="20"/>
      <c r="AN486" s="17"/>
      <c r="AO486" s="21"/>
      <c r="AP486" s="17"/>
      <c r="AQ486" s="17"/>
      <c r="AR486" s="17"/>
      <c r="AS486" s="97" t="str">
        <f t="shared" si="269"/>
        <v/>
      </c>
      <c r="AT486" s="97" t="str">
        <f t="shared" ca="1" si="270"/>
        <v/>
      </c>
      <c r="AU486" s="97" t="str">
        <f t="shared" si="271"/>
        <v/>
      </c>
      <c r="AV486" s="97" t="str">
        <f t="shared" ca="1" si="272"/>
        <v/>
      </c>
      <c r="AW486" s="167"/>
      <c r="AX486" s="167"/>
      <c r="AY486" s="97" t="str">
        <f t="shared" si="273"/>
        <v/>
      </c>
      <c r="AZ486" s="167"/>
      <c r="BA486" s="167"/>
      <c r="BB486" s="97" t="str">
        <f t="shared" si="274"/>
        <v/>
      </c>
      <c r="BC486" s="17"/>
      <c r="BH486" s="52"/>
      <c r="BI486" s="52"/>
      <c r="BJ486" s="52"/>
      <c r="BK486" s="52"/>
      <c r="BL486" s="52"/>
      <c r="BM486" s="52"/>
      <c r="BQ486" s="27"/>
      <c r="BR486" s="27"/>
      <c r="BS486" s="27"/>
      <c r="BT486" s="27"/>
      <c r="BU486" s="27"/>
      <c r="BV486" s="27"/>
      <c r="BW486" s="54"/>
      <c r="BX486" s="26"/>
      <c r="BY486" s="54"/>
      <c r="BZ486" s="26"/>
      <c r="CA486" s="26"/>
      <c r="CB486" s="26"/>
    </row>
    <row r="487" spans="1:80" ht="17.45" customHeight="1" thickTop="1">
      <c r="A487" s="71">
        <f>A480+1</f>
        <v>69.099999999999994</v>
      </c>
      <c r="B487" s="178">
        <f>B486+1</f>
        <v>46228</v>
      </c>
      <c r="C487" s="4"/>
      <c r="D487" s="5"/>
      <c r="E487" s="6"/>
      <c r="F487" s="5"/>
      <c r="G487" s="74">
        <f t="shared" si="276"/>
        <v>537</v>
      </c>
      <c r="H487" s="75">
        <f t="shared" si="276"/>
        <v>5568</v>
      </c>
      <c r="I487" s="76">
        <f t="shared" si="262"/>
        <v>0</v>
      </c>
      <c r="J487" s="77">
        <f t="shared" si="263"/>
        <v>0</v>
      </c>
      <c r="K487" s="77">
        <f t="shared" si="264"/>
        <v>0</v>
      </c>
      <c r="L487" s="77">
        <f t="shared" si="265"/>
        <v>0</v>
      </c>
      <c r="M487" s="78">
        <f t="shared" ca="1" si="266"/>
        <v>0.26171428571428573</v>
      </c>
      <c r="N487" s="78">
        <f t="shared" ca="1" si="267"/>
        <v>0.10080836899667146</v>
      </c>
      <c r="O487" s="78">
        <f t="shared" si="268"/>
        <v>5.0000000000000001E-4</v>
      </c>
      <c r="P487" s="13"/>
      <c r="Q487" s="8"/>
      <c r="R487" s="13"/>
      <c r="S487" s="79">
        <f t="shared" si="246"/>
        <v>0</v>
      </c>
      <c r="T487" s="80">
        <f t="shared" si="247"/>
        <v>0</v>
      </c>
      <c r="U487" s="90">
        <f t="shared" si="248"/>
        <v>0</v>
      </c>
      <c r="V487" s="82">
        <f t="shared" si="249"/>
        <v>0</v>
      </c>
      <c r="W487" s="4"/>
      <c r="X487" s="4"/>
      <c r="Y487" s="6"/>
      <c r="Z487" s="6"/>
      <c r="AA487" s="6"/>
      <c r="AB487" s="6"/>
      <c r="AC487" s="83">
        <f t="shared" si="256"/>
        <v>0</v>
      </c>
      <c r="AD487" s="80">
        <f t="shared" si="257"/>
        <v>0</v>
      </c>
      <c r="AE487" s="76">
        <f t="shared" si="251"/>
        <v>0</v>
      </c>
      <c r="AF487" s="84">
        <f t="shared" si="252"/>
        <v>0</v>
      </c>
      <c r="AG487" s="85">
        <f t="shared" si="253"/>
        <v>0</v>
      </c>
      <c r="AH487" s="85">
        <f t="shared" si="254"/>
        <v>0</v>
      </c>
      <c r="AI487" s="77">
        <f t="shared" si="255"/>
        <v>0</v>
      </c>
      <c r="AJ487" s="84">
        <f t="shared" si="258"/>
        <v>0</v>
      </c>
      <c r="AK487" s="77">
        <f t="shared" si="259"/>
        <v>0</v>
      </c>
      <c r="AL487" s="5"/>
      <c r="AM487" s="9"/>
      <c r="AN487" s="5"/>
      <c r="AO487" s="10"/>
      <c r="AP487" s="5"/>
      <c r="AQ487" s="5"/>
      <c r="AR487" s="5"/>
      <c r="AS487" s="80" t="str">
        <f t="shared" si="269"/>
        <v/>
      </c>
      <c r="AT487" s="80" t="str">
        <f t="shared" ca="1" si="270"/>
        <v/>
      </c>
      <c r="AU487" s="80" t="str">
        <f t="shared" si="271"/>
        <v/>
      </c>
      <c r="AV487" s="80" t="str">
        <f t="shared" ca="1" si="272"/>
        <v/>
      </c>
      <c r="AW487" s="165"/>
      <c r="AX487" s="165"/>
      <c r="AY487" s="80" t="str">
        <f t="shared" si="273"/>
        <v/>
      </c>
      <c r="AZ487" s="165"/>
      <c r="BA487" s="165"/>
      <c r="BB487" s="80" t="str">
        <f t="shared" si="274"/>
        <v/>
      </c>
      <c r="BC487" s="5"/>
      <c r="BH487" s="52"/>
      <c r="BI487" s="52"/>
      <c r="BJ487" s="52"/>
      <c r="BK487" s="52"/>
      <c r="BL487" s="52"/>
      <c r="BM487" s="52"/>
      <c r="BQ487" s="27"/>
      <c r="BR487" s="27"/>
      <c r="BS487" s="27"/>
      <c r="BT487" s="27"/>
      <c r="BU487" s="27"/>
      <c r="BV487" s="27"/>
      <c r="BW487" s="54"/>
      <c r="BX487" s="26"/>
      <c r="BY487" s="54"/>
      <c r="BZ487" s="26"/>
      <c r="CA487" s="26"/>
      <c r="CB487" s="26"/>
    </row>
    <row r="488" spans="1:80" ht="17.45" customHeight="1">
      <c r="A488" s="86">
        <f t="shared" si="275"/>
        <v>69.2</v>
      </c>
      <c r="B488" s="179">
        <f t="shared" si="260"/>
        <v>46229</v>
      </c>
      <c r="C488" s="8"/>
      <c r="D488" s="11"/>
      <c r="E488" s="12"/>
      <c r="F488" s="11"/>
      <c r="G488" s="74">
        <f t="shared" si="276"/>
        <v>537</v>
      </c>
      <c r="H488" s="75">
        <f t="shared" si="276"/>
        <v>5568</v>
      </c>
      <c r="I488" s="88">
        <f t="shared" si="262"/>
        <v>0</v>
      </c>
      <c r="J488" s="78">
        <f t="shared" si="263"/>
        <v>0</v>
      </c>
      <c r="K488" s="78">
        <f t="shared" si="264"/>
        <v>0</v>
      </c>
      <c r="L488" s="78">
        <f t="shared" si="265"/>
        <v>0</v>
      </c>
      <c r="M488" s="78">
        <f t="shared" ca="1" si="266"/>
        <v>0.26171428571428573</v>
      </c>
      <c r="N488" s="78">
        <f t="shared" ca="1" si="267"/>
        <v>0.10080836899667146</v>
      </c>
      <c r="O488" s="78">
        <f t="shared" si="268"/>
        <v>5.0000000000000001E-4</v>
      </c>
      <c r="P488" s="13"/>
      <c r="Q488" s="8"/>
      <c r="R488" s="13"/>
      <c r="S488" s="89">
        <f t="shared" si="246"/>
        <v>0</v>
      </c>
      <c r="T488" s="75">
        <f t="shared" si="247"/>
        <v>0</v>
      </c>
      <c r="U488" s="90">
        <f t="shared" si="248"/>
        <v>0</v>
      </c>
      <c r="V488" s="82">
        <f t="shared" si="249"/>
        <v>0</v>
      </c>
      <c r="W488" s="8"/>
      <c r="X488" s="8"/>
      <c r="Y488" s="12"/>
      <c r="Z488" s="12"/>
      <c r="AA488" s="12"/>
      <c r="AB488" s="12"/>
      <c r="AC488" s="91">
        <f t="shared" si="256"/>
        <v>0</v>
      </c>
      <c r="AD488" s="75">
        <f t="shared" si="257"/>
        <v>0</v>
      </c>
      <c r="AE488" s="88">
        <f t="shared" si="251"/>
        <v>0</v>
      </c>
      <c r="AF488" s="92">
        <f t="shared" si="252"/>
        <v>0</v>
      </c>
      <c r="AG488" s="93">
        <f t="shared" si="253"/>
        <v>0</v>
      </c>
      <c r="AH488" s="93">
        <f t="shared" si="254"/>
        <v>0</v>
      </c>
      <c r="AI488" s="78">
        <f t="shared" si="255"/>
        <v>0</v>
      </c>
      <c r="AJ488" s="92">
        <f t="shared" si="258"/>
        <v>0</v>
      </c>
      <c r="AK488" s="78">
        <f t="shared" si="259"/>
        <v>0</v>
      </c>
      <c r="AL488" s="11"/>
      <c r="AM488" s="14"/>
      <c r="AN488" s="11"/>
      <c r="AO488" s="15"/>
      <c r="AP488" s="11"/>
      <c r="AQ488" s="11"/>
      <c r="AR488" s="11"/>
      <c r="AS488" s="75" t="str">
        <f t="shared" si="269"/>
        <v/>
      </c>
      <c r="AT488" s="75" t="str">
        <f t="shared" ca="1" si="270"/>
        <v/>
      </c>
      <c r="AU488" s="75" t="str">
        <f t="shared" si="271"/>
        <v/>
      </c>
      <c r="AV488" s="75" t="str">
        <f t="shared" ca="1" si="272"/>
        <v/>
      </c>
      <c r="AW488" s="169"/>
      <c r="AX488" s="169"/>
      <c r="AY488" s="75" t="str">
        <f t="shared" si="273"/>
        <v/>
      </c>
      <c r="AZ488" s="169"/>
      <c r="BA488" s="169"/>
      <c r="BB488" s="75" t="str">
        <f t="shared" si="274"/>
        <v/>
      </c>
      <c r="BC488" s="11"/>
      <c r="BH488" s="52"/>
      <c r="BI488" s="52"/>
      <c r="BJ488" s="52"/>
      <c r="BK488" s="52"/>
      <c r="BL488" s="52"/>
      <c r="BM488" s="52"/>
      <c r="BQ488" s="27"/>
      <c r="BR488" s="27"/>
      <c r="BS488" s="27"/>
      <c r="BT488" s="27"/>
      <c r="BU488" s="27"/>
      <c r="BV488" s="27"/>
      <c r="BW488" s="54"/>
      <c r="BX488" s="26"/>
      <c r="BY488" s="54"/>
      <c r="BZ488" s="26"/>
      <c r="CA488" s="26"/>
      <c r="CB488" s="26"/>
    </row>
    <row r="489" spans="1:80" ht="17.45" customHeight="1">
      <c r="A489" s="94">
        <f t="shared" si="275"/>
        <v>69.3</v>
      </c>
      <c r="B489" s="179">
        <f t="shared" si="260"/>
        <v>46230</v>
      </c>
      <c r="C489" s="8"/>
      <c r="D489" s="11"/>
      <c r="E489" s="12"/>
      <c r="F489" s="11"/>
      <c r="G489" s="74">
        <f t="shared" si="276"/>
        <v>537</v>
      </c>
      <c r="H489" s="75">
        <f t="shared" si="276"/>
        <v>5568</v>
      </c>
      <c r="I489" s="88">
        <f t="shared" si="262"/>
        <v>0</v>
      </c>
      <c r="J489" s="78">
        <f t="shared" si="263"/>
        <v>0</v>
      </c>
      <c r="K489" s="78">
        <f t="shared" si="264"/>
        <v>0</v>
      </c>
      <c r="L489" s="78">
        <f t="shared" si="265"/>
        <v>0</v>
      </c>
      <c r="M489" s="78">
        <f t="shared" ca="1" si="266"/>
        <v>0.26171428571428573</v>
      </c>
      <c r="N489" s="78">
        <f t="shared" ca="1" si="267"/>
        <v>0.10080836899667146</v>
      </c>
      <c r="O489" s="78">
        <f t="shared" si="268"/>
        <v>5.0000000000000001E-4</v>
      </c>
      <c r="P489" s="13"/>
      <c r="Q489" s="8"/>
      <c r="R489" s="13"/>
      <c r="S489" s="89">
        <f t="shared" si="246"/>
        <v>0</v>
      </c>
      <c r="T489" s="75">
        <f t="shared" si="247"/>
        <v>0</v>
      </c>
      <c r="U489" s="90">
        <f t="shared" si="248"/>
        <v>0</v>
      </c>
      <c r="V489" s="82">
        <f t="shared" si="249"/>
        <v>0</v>
      </c>
      <c r="W489" s="8"/>
      <c r="X489" s="8"/>
      <c r="Y489" s="12"/>
      <c r="Z489" s="12"/>
      <c r="AA489" s="12"/>
      <c r="AB489" s="12"/>
      <c r="AC489" s="91">
        <f t="shared" si="256"/>
        <v>0</v>
      </c>
      <c r="AD489" s="75">
        <f t="shared" si="257"/>
        <v>0</v>
      </c>
      <c r="AE489" s="88">
        <f t="shared" si="251"/>
        <v>0</v>
      </c>
      <c r="AF489" s="92">
        <f t="shared" si="252"/>
        <v>0</v>
      </c>
      <c r="AG489" s="93">
        <f t="shared" si="253"/>
        <v>0</v>
      </c>
      <c r="AH489" s="93">
        <f t="shared" si="254"/>
        <v>0</v>
      </c>
      <c r="AI489" s="78">
        <f t="shared" si="255"/>
        <v>0</v>
      </c>
      <c r="AJ489" s="92">
        <f t="shared" si="258"/>
        <v>0</v>
      </c>
      <c r="AK489" s="78">
        <f t="shared" si="259"/>
        <v>0</v>
      </c>
      <c r="AL489" s="11"/>
      <c r="AM489" s="14"/>
      <c r="AN489" s="11"/>
      <c r="AO489" s="15"/>
      <c r="AP489" s="11"/>
      <c r="AQ489" s="11"/>
      <c r="AR489" s="11"/>
      <c r="AS489" s="75" t="str">
        <f t="shared" si="269"/>
        <v/>
      </c>
      <c r="AT489" s="75" t="str">
        <f t="shared" ca="1" si="270"/>
        <v/>
      </c>
      <c r="AU489" s="75" t="str">
        <f t="shared" si="271"/>
        <v/>
      </c>
      <c r="AV489" s="75" t="str">
        <f t="shared" ca="1" si="272"/>
        <v/>
      </c>
      <c r="AW489" s="169"/>
      <c r="AX489" s="169"/>
      <c r="AY489" s="75" t="str">
        <f t="shared" si="273"/>
        <v/>
      </c>
      <c r="AZ489" s="169"/>
      <c r="BA489" s="169"/>
      <c r="BB489" s="75" t="str">
        <f t="shared" si="274"/>
        <v/>
      </c>
      <c r="BC489" s="11"/>
      <c r="BH489" s="52"/>
      <c r="BI489" s="52"/>
      <c r="BJ489" s="52"/>
      <c r="BK489" s="52"/>
      <c r="BL489" s="52"/>
      <c r="BM489" s="52"/>
      <c r="BQ489" s="27"/>
      <c r="BR489" s="27"/>
      <c r="BS489" s="27"/>
      <c r="BT489" s="27"/>
      <c r="BU489" s="27"/>
      <c r="BV489" s="27"/>
      <c r="BW489" s="54"/>
      <c r="BX489" s="26"/>
      <c r="BY489" s="54"/>
      <c r="BZ489" s="26"/>
      <c r="CA489" s="26"/>
      <c r="CB489" s="26"/>
    </row>
    <row r="490" spans="1:80" ht="17.45" customHeight="1">
      <c r="A490" s="86">
        <f t="shared" si="275"/>
        <v>69.400000000000006</v>
      </c>
      <c r="B490" s="179">
        <f t="shared" si="260"/>
        <v>46231</v>
      </c>
      <c r="C490" s="8"/>
      <c r="D490" s="11"/>
      <c r="E490" s="12"/>
      <c r="F490" s="11"/>
      <c r="G490" s="74">
        <f t="shared" si="276"/>
        <v>537</v>
      </c>
      <c r="H490" s="75">
        <f t="shared" si="276"/>
        <v>5568</v>
      </c>
      <c r="I490" s="88">
        <f t="shared" si="262"/>
        <v>0</v>
      </c>
      <c r="J490" s="78">
        <f t="shared" si="263"/>
        <v>0</v>
      </c>
      <c r="K490" s="78">
        <f t="shared" si="264"/>
        <v>0</v>
      </c>
      <c r="L490" s="78">
        <f t="shared" si="265"/>
        <v>0</v>
      </c>
      <c r="M490" s="78">
        <f t="shared" ca="1" si="266"/>
        <v>0.26171428571428573</v>
      </c>
      <c r="N490" s="78">
        <f t="shared" ca="1" si="267"/>
        <v>0.10080836899667146</v>
      </c>
      <c r="O490" s="78">
        <f t="shared" si="268"/>
        <v>5.0000000000000001E-4</v>
      </c>
      <c r="P490" s="13"/>
      <c r="Q490" s="8"/>
      <c r="R490" s="13"/>
      <c r="S490" s="89">
        <f t="shared" si="246"/>
        <v>0</v>
      </c>
      <c r="T490" s="75">
        <f t="shared" si="247"/>
        <v>0</v>
      </c>
      <c r="U490" s="90">
        <f t="shared" si="248"/>
        <v>0</v>
      </c>
      <c r="V490" s="82">
        <f t="shared" si="249"/>
        <v>0</v>
      </c>
      <c r="W490" s="8"/>
      <c r="X490" s="8"/>
      <c r="Y490" s="12"/>
      <c r="Z490" s="12"/>
      <c r="AA490" s="12"/>
      <c r="AB490" s="12"/>
      <c r="AC490" s="91">
        <f t="shared" si="256"/>
        <v>0</v>
      </c>
      <c r="AD490" s="75">
        <f t="shared" si="257"/>
        <v>0</v>
      </c>
      <c r="AE490" s="88">
        <f t="shared" si="251"/>
        <v>0</v>
      </c>
      <c r="AF490" s="92">
        <f t="shared" si="252"/>
        <v>0</v>
      </c>
      <c r="AG490" s="93">
        <f t="shared" si="253"/>
        <v>0</v>
      </c>
      <c r="AH490" s="93">
        <f t="shared" si="254"/>
        <v>0</v>
      </c>
      <c r="AI490" s="78">
        <f t="shared" si="255"/>
        <v>0</v>
      </c>
      <c r="AJ490" s="92">
        <f t="shared" si="258"/>
        <v>0</v>
      </c>
      <c r="AK490" s="78">
        <f t="shared" si="259"/>
        <v>0</v>
      </c>
      <c r="AL490" s="11"/>
      <c r="AM490" s="14"/>
      <c r="AN490" s="11"/>
      <c r="AO490" s="15"/>
      <c r="AP490" s="11"/>
      <c r="AQ490" s="11"/>
      <c r="AR490" s="11"/>
      <c r="AS490" s="75" t="str">
        <f t="shared" si="269"/>
        <v/>
      </c>
      <c r="AT490" s="75" t="str">
        <f t="shared" ca="1" si="270"/>
        <v/>
      </c>
      <c r="AU490" s="75" t="str">
        <f t="shared" si="271"/>
        <v/>
      </c>
      <c r="AV490" s="75" t="str">
        <f t="shared" ca="1" si="272"/>
        <v/>
      </c>
      <c r="AW490" s="169"/>
      <c r="AX490" s="169"/>
      <c r="AY490" s="75" t="str">
        <f t="shared" si="273"/>
        <v/>
      </c>
      <c r="AZ490" s="169"/>
      <c r="BA490" s="169"/>
      <c r="BB490" s="75" t="str">
        <f t="shared" si="274"/>
        <v/>
      </c>
      <c r="BC490" s="11"/>
      <c r="BH490" s="52"/>
      <c r="BI490" s="52"/>
      <c r="BJ490" s="52"/>
      <c r="BK490" s="52"/>
      <c r="BL490" s="52"/>
      <c r="BM490" s="52"/>
      <c r="BQ490" s="27"/>
      <c r="BR490" s="27"/>
      <c r="BS490" s="27"/>
      <c r="BT490" s="27"/>
      <c r="BU490" s="27"/>
      <c r="BV490" s="27"/>
      <c r="BW490" s="54"/>
      <c r="BX490" s="26"/>
      <c r="BY490" s="54"/>
      <c r="BZ490" s="26"/>
      <c r="CA490" s="26"/>
      <c r="CB490" s="26"/>
    </row>
    <row r="491" spans="1:80" ht="17.45" customHeight="1">
      <c r="A491" s="94">
        <f t="shared" si="275"/>
        <v>69.5</v>
      </c>
      <c r="B491" s="179">
        <f t="shared" si="260"/>
        <v>46232</v>
      </c>
      <c r="C491" s="8"/>
      <c r="D491" s="11"/>
      <c r="E491" s="12"/>
      <c r="F491" s="11"/>
      <c r="G491" s="74">
        <f t="shared" si="276"/>
        <v>537</v>
      </c>
      <c r="H491" s="75">
        <f t="shared" si="276"/>
        <v>5568</v>
      </c>
      <c r="I491" s="88">
        <f t="shared" si="262"/>
        <v>0</v>
      </c>
      <c r="J491" s="78">
        <f t="shared" si="263"/>
        <v>0</v>
      </c>
      <c r="K491" s="78">
        <f t="shared" si="264"/>
        <v>0</v>
      </c>
      <c r="L491" s="78">
        <f t="shared" si="265"/>
        <v>0</v>
      </c>
      <c r="M491" s="78">
        <f t="shared" ca="1" si="266"/>
        <v>0.26171428571428573</v>
      </c>
      <c r="N491" s="78">
        <f t="shared" ca="1" si="267"/>
        <v>0.10080836899667146</v>
      </c>
      <c r="O491" s="78">
        <f t="shared" si="268"/>
        <v>5.0000000000000001E-4</v>
      </c>
      <c r="P491" s="13"/>
      <c r="Q491" s="8"/>
      <c r="R491" s="13"/>
      <c r="S491" s="89">
        <f t="shared" si="246"/>
        <v>0</v>
      </c>
      <c r="T491" s="75">
        <f t="shared" si="247"/>
        <v>0</v>
      </c>
      <c r="U491" s="90">
        <f t="shared" si="248"/>
        <v>0</v>
      </c>
      <c r="V491" s="82">
        <f t="shared" si="249"/>
        <v>0</v>
      </c>
      <c r="W491" s="8"/>
      <c r="X491" s="8"/>
      <c r="Y491" s="12"/>
      <c r="Z491" s="12"/>
      <c r="AA491" s="12"/>
      <c r="AB491" s="12"/>
      <c r="AC491" s="91">
        <f t="shared" si="256"/>
        <v>0</v>
      </c>
      <c r="AD491" s="75">
        <f t="shared" si="257"/>
        <v>0</v>
      </c>
      <c r="AE491" s="88">
        <f t="shared" si="251"/>
        <v>0</v>
      </c>
      <c r="AF491" s="92">
        <f t="shared" si="252"/>
        <v>0</v>
      </c>
      <c r="AG491" s="93">
        <f t="shared" si="253"/>
        <v>0</v>
      </c>
      <c r="AH491" s="93">
        <f t="shared" si="254"/>
        <v>0</v>
      </c>
      <c r="AI491" s="78">
        <f t="shared" si="255"/>
        <v>0</v>
      </c>
      <c r="AJ491" s="92">
        <f t="shared" si="258"/>
        <v>0</v>
      </c>
      <c r="AK491" s="78">
        <f t="shared" si="259"/>
        <v>0</v>
      </c>
      <c r="AL491" s="11"/>
      <c r="AM491" s="14"/>
      <c r="AN491" s="11"/>
      <c r="AO491" s="15"/>
      <c r="AP491" s="11"/>
      <c r="AQ491" s="11"/>
      <c r="AR491" s="11"/>
      <c r="AS491" s="75" t="str">
        <f t="shared" si="269"/>
        <v/>
      </c>
      <c r="AT491" s="75" t="str">
        <f t="shared" ca="1" si="270"/>
        <v/>
      </c>
      <c r="AU491" s="75" t="str">
        <f t="shared" si="271"/>
        <v/>
      </c>
      <c r="AV491" s="75" t="str">
        <f t="shared" ca="1" si="272"/>
        <v/>
      </c>
      <c r="AW491" s="169"/>
      <c r="AX491" s="169"/>
      <c r="AY491" s="75" t="str">
        <f t="shared" si="273"/>
        <v/>
      </c>
      <c r="AZ491" s="169"/>
      <c r="BA491" s="169"/>
      <c r="BB491" s="75" t="str">
        <f t="shared" si="274"/>
        <v/>
      </c>
      <c r="BC491" s="11"/>
      <c r="BH491" s="52"/>
      <c r="BI491" s="52"/>
      <c r="BJ491" s="52"/>
      <c r="BK491" s="52"/>
      <c r="BL491" s="52"/>
      <c r="BM491" s="52"/>
      <c r="BQ491" s="27"/>
      <c r="BR491" s="27"/>
      <c r="BS491" s="27"/>
      <c r="BT491" s="27"/>
      <c r="BU491" s="27"/>
      <c r="BV491" s="27"/>
      <c r="BW491" s="54"/>
      <c r="BX491" s="26"/>
      <c r="BY491" s="54"/>
      <c r="BZ491" s="26"/>
      <c r="CA491" s="26"/>
      <c r="CB491" s="26"/>
    </row>
    <row r="492" spans="1:80" ht="17.45" customHeight="1">
      <c r="A492" s="86">
        <f t="shared" si="275"/>
        <v>69.599999999999994</v>
      </c>
      <c r="B492" s="179">
        <f t="shared" si="260"/>
        <v>46233</v>
      </c>
      <c r="C492" s="8"/>
      <c r="D492" s="11"/>
      <c r="E492" s="12"/>
      <c r="F492" s="11"/>
      <c r="G492" s="74">
        <f t="shared" ref="G492:H500" si="277">G491-E492-C492</f>
        <v>537</v>
      </c>
      <c r="H492" s="75">
        <f t="shared" si="277"/>
        <v>5568</v>
      </c>
      <c r="I492" s="88">
        <f t="shared" si="262"/>
        <v>0</v>
      </c>
      <c r="J492" s="78">
        <f t="shared" si="263"/>
        <v>0</v>
      </c>
      <c r="K492" s="78">
        <f t="shared" si="264"/>
        <v>0</v>
      </c>
      <c r="L492" s="78">
        <f t="shared" si="265"/>
        <v>0</v>
      </c>
      <c r="M492" s="78">
        <f t="shared" ca="1" si="266"/>
        <v>0.26171428571428573</v>
      </c>
      <c r="N492" s="78">
        <f t="shared" ca="1" si="267"/>
        <v>0.10080836899667146</v>
      </c>
      <c r="O492" s="78">
        <f t="shared" si="268"/>
        <v>5.0000000000000001E-4</v>
      </c>
      <c r="P492" s="13"/>
      <c r="Q492" s="8"/>
      <c r="R492" s="13"/>
      <c r="S492" s="89">
        <f t="shared" si="246"/>
        <v>0</v>
      </c>
      <c r="T492" s="75">
        <f t="shared" si="247"/>
        <v>0</v>
      </c>
      <c r="U492" s="90">
        <f t="shared" si="248"/>
        <v>0</v>
      </c>
      <c r="V492" s="82">
        <f t="shared" si="249"/>
        <v>0</v>
      </c>
      <c r="W492" s="8"/>
      <c r="X492" s="8"/>
      <c r="Y492" s="12"/>
      <c r="Z492" s="12"/>
      <c r="AA492" s="12"/>
      <c r="AB492" s="12"/>
      <c r="AC492" s="91">
        <f t="shared" si="256"/>
        <v>0</v>
      </c>
      <c r="AD492" s="75">
        <f t="shared" si="257"/>
        <v>0</v>
      </c>
      <c r="AE492" s="88">
        <f t="shared" si="251"/>
        <v>0</v>
      </c>
      <c r="AF492" s="92">
        <f t="shared" si="252"/>
        <v>0</v>
      </c>
      <c r="AG492" s="93">
        <f t="shared" si="253"/>
        <v>0</v>
      </c>
      <c r="AH492" s="93">
        <f t="shared" si="254"/>
        <v>0</v>
      </c>
      <c r="AI492" s="78">
        <f t="shared" si="255"/>
        <v>0</v>
      </c>
      <c r="AJ492" s="92">
        <f t="shared" si="258"/>
        <v>0</v>
      </c>
      <c r="AK492" s="78">
        <f t="shared" si="259"/>
        <v>0</v>
      </c>
      <c r="AL492" s="11"/>
      <c r="AM492" s="14"/>
      <c r="AN492" s="11"/>
      <c r="AO492" s="15"/>
      <c r="AP492" s="11"/>
      <c r="AQ492" s="11"/>
      <c r="AR492" s="11"/>
      <c r="AS492" s="75" t="str">
        <f t="shared" si="269"/>
        <v/>
      </c>
      <c r="AT492" s="75" t="str">
        <f t="shared" ca="1" si="270"/>
        <v/>
      </c>
      <c r="AU492" s="75" t="str">
        <f t="shared" si="271"/>
        <v/>
      </c>
      <c r="AV492" s="75" t="str">
        <f t="shared" ca="1" si="272"/>
        <v/>
      </c>
      <c r="AW492" s="169"/>
      <c r="AX492" s="169"/>
      <c r="AY492" s="75" t="str">
        <f t="shared" si="273"/>
        <v/>
      </c>
      <c r="AZ492" s="169"/>
      <c r="BA492" s="169"/>
      <c r="BB492" s="75" t="str">
        <f t="shared" si="274"/>
        <v/>
      </c>
      <c r="BC492" s="11"/>
      <c r="BH492" s="52"/>
      <c r="BI492" s="52"/>
      <c r="BJ492" s="52"/>
      <c r="BK492" s="52"/>
      <c r="BL492" s="52"/>
      <c r="BM492" s="52"/>
      <c r="BQ492" s="27"/>
      <c r="BR492" s="27"/>
      <c r="BS492" s="27"/>
      <c r="BT492" s="27"/>
      <c r="BU492" s="27"/>
      <c r="BV492" s="27"/>
      <c r="BW492" s="54"/>
      <c r="BX492" s="26"/>
      <c r="BY492" s="54"/>
      <c r="BZ492" s="26"/>
      <c r="CA492" s="26"/>
      <c r="CB492" s="26"/>
    </row>
    <row r="493" spans="1:80" ht="17.45" customHeight="1" thickBot="1">
      <c r="A493" s="94">
        <f t="shared" si="275"/>
        <v>69.7</v>
      </c>
      <c r="B493" s="180">
        <f t="shared" si="260"/>
        <v>46234</v>
      </c>
      <c r="C493" s="16"/>
      <c r="D493" s="17"/>
      <c r="E493" s="18"/>
      <c r="F493" s="17"/>
      <c r="G493" s="96">
        <f t="shared" si="277"/>
        <v>537</v>
      </c>
      <c r="H493" s="97">
        <f t="shared" si="277"/>
        <v>5568</v>
      </c>
      <c r="I493" s="98">
        <f t="shared" si="262"/>
        <v>0</v>
      </c>
      <c r="J493" s="99">
        <f t="shared" si="263"/>
        <v>0</v>
      </c>
      <c r="K493" s="99">
        <f t="shared" si="264"/>
        <v>0</v>
      </c>
      <c r="L493" s="99">
        <f t="shared" si="265"/>
        <v>0</v>
      </c>
      <c r="M493" s="99">
        <f t="shared" ca="1" si="266"/>
        <v>0.26171428571428573</v>
      </c>
      <c r="N493" s="99">
        <f t="shared" ca="1" si="267"/>
        <v>0.10080836899667146</v>
      </c>
      <c r="O493" s="99">
        <f t="shared" si="268"/>
        <v>5.0000000000000001E-4</v>
      </c>
      <c r="P493" s="19"/>
      <c r="Q493" s="16"/>
      <c r="R493" s="19"/>
      <c r="S493" s="89">
        <f t="shared" si="246"/>
        <v>0</v>
      </c>
      <c r="T493" s="75">
        <f t="shared" si="247"/>
        <v>0</v>
      </c>
      <c r="U493" s="100">
        <f t="shared" si="248"/>
        <v>0</v>
      </c>
      <c r="V493" s="101">
        <f t="shared" si="249"/>
        <v>0</v>
      </c>
      <c r="W493" s="16"/>
      <c r="X493" s="8"/>
      <c r="Y493" s="12"/>
      <c r="Z493" s="12"/>
      <c r="AA493" s="12"/>
      <c r="AB493" s="12"/>
      <c r="AC493" s="102">
        <f t="shared" si="256"/>
        <v>0</v>
      </c>
      <c r="AD493" s="97">
        <f t="shared" si="257"/>
        <v>0</v>
      </c>
      <c r="AE493" s="98">
        <f t="shared" si="251"/>
        <v>0</v>
      </c>
      <c r="AF493" s="103">
        <f t="shared" si="252"/>
        <v>0</v>
      </c>
      <c r="AG493" s="104">
        <f t="shared" si="253"/>
        <v>0</v>
      </c>
      <c r="AH493" s="104">
        <f t="shared" si="254"/>
        <v>0</v>
      </c>
      <c r="AI493" s="99">
        <f t="shared" si="255"/>
        <v>0</v>
      </c>
      <c r="AJ493" s="103">
        <f t="shared" si="258"/>
        <v>0</v>
      </c>
      <c r="AK493" s="99">
        <f t="shared" si="259"/>
        <v>0</v>
      </c>
      <c r="AL493" s="17"/>
      <c r="AM493" s="20"/>
      <c r="AN493" s="17"/>
      <c r="AO493" s="21"/>
      <c r="AP493" s="17"/>
      <c r="AQ493" s="17"/>
      <c r="AR493" s="17"/>
      <c r="AS493" s="97" t="str">
        <f t="shared" si="269"/>
        <v/>
      </c>
      <c r="AT493" s="97" t="str">
        <f t="shared" ca="1" si="270"/>
        <v/>
      </c>
      <c r="AU493" s="97" t="str">
        <f t="shared" si="271"/>
        <v/>
      </c>
      <c r="AV493" s="97" t="str">
        <f t="shared" ca="1" si="272"/>
        <v/>
      </c>
      <c r="AW493" s="167"/>
      <c r="AX493" s="167"/>
      <c r="AY493" s="97" t="str">
        <f t="shared" si="273"/>
        <v/>
      </c>
      <c r="AZ493" s="167"/>
      <c r="BA493" s="167"/>
      <c r="BB493" s="97" t="str">
        <f t="shared" si="274"/>
        <v/>
      </c>
      <c r="BC493" s="17"/>
      <c r="BH493" s="52"/>
      <c r="BI493" s="52"/>
      <c r="BJ493" s="52"/>
      <c r="BK493" s="52"/>
      <c r="BL493" s="52"/>
      <c r="BM493" s="52"/>
      <c r="BQ493" s="27"/>
      <c r="BR493" s="27"/>
      <c r="BS493" s="27"/>
      <c r="BT493" s="27"/>
      <c r="BU493" s="27"/>
      <c r="BV493" s="27"/>
      <c r="BW493" s="54"/>
      <c r="BX493" s="26"/>
      <c r="BY493" s="54"/>
      <c r="BZ493" s="26"/>
      <c r="CA493" s="26"/>
      <c r="CB493" s="26"/>
    </row>
    <row r="494" spans="1:80" ht="17.45" customHeight="1" thickTop="1">
      <c r="A494" s="105">
        <f>A487+1</f>
        <v>70.099999999999994</v>
      </c>
      <c r="B494" s="178">
        <f>B493+1</f>
        <v>46235</v>
      </c>
      <c r="C494" s="4"/>
      <c r="D494" s="5"/>
      <c r="E494" s="6"/>
      <c r="F494" s="5"/>
      <c r="G494" s="74">
        <f t="shared" si="277"/>
        <v>537</v>
      </c>
      <c r="H494" s="75">
        <f t="shared" si="277"/>
        <v>5568</v>
      </c>
      <c r="I494" s="76">
        <f t="shared" si="262"/>
        <v>0</v>
      </c>
      <c r="J494" s="77">
        <f t="shared" si="263"/>
        <v>0</v>
      </c>
      <c r="K494" s="77">
        <f t="shared" si="264"/>
        <v>0</v>
      </c>
      <c r="L494" s="77">
        <f t="shared" si="265"/>
        <v>0</v>
      </c>
      <c r="M494" s="78">
        <f t="shared" ca="1" si="266"/>
        <v>0.26171428571428573</v>
      </c>
      <c r="N494" s="78">
        <f t="shared" ca="1" si="267"/>
        <v>0.10080836899667146</v>
      </c>
      <c r="O494" s="78">
        <f t="shared" si="268"/>
        <v>5.0000000000000001E-4</v>
      </c>
      <c r="P494" s="13"/>
      <c r="Q494" s="8"/>
      <c r="R494" s="13"/>
      <c r="S494" s="79">
        <f t="shared" si="246"/>
        <v>0</v>
      </c>
      <c r="T494" s="80">
        <f t="shared" si="247"/>
        <v>0</v>
      </c>
      <c r="U494" s="90">
        <f t="shared" si="248"/>
        <v>0</v>
      </c>
      <c r="V494" s="82">
        <f t="shared" si="249"/>
        <v>0</v>
      </c>
      <c r="W494" s="4"/>
      <c r="X494" s="4"/>
      <c r="Y494" s="6"/>
      <c r="Z494" s="6"/>
      <c r="AA494" s="6"/>
      <c r="AB494" s="6"/>
      <c r="AC494" s="83">
        <f t="shared" si="256"/>
        <v>0</v>
      </c>
      <c r="AD494" s="80">
        <f t="shared" si="257"/>
        <v>0</v>
      </c>
      <c r="AE494" s="76">
        <f t="shared" si="251"/>
        <v>0</v>
      </c>
      <c r="AF494" s="84">
        <f t="shared" si="252"/>
        <v>0</v>
      </c>
      <c r="AG494" s="85">
        <f t="shared" si="253"/>
        <v>0</v>
      </c>
      <c r="AH494" s="85">
        <f t="shared" si="254"/>
        <v>0</v>
      </c>
      <c r="AI494" s="77">
        <f t="shared" si="255"/>
        <v>0</v>
      </c>
      <c r="AJ494" s="84">
        <f t="shared" si="258"/>
        <v>0</v>
      </c>
      <c r="AK494" s="77">
        <f t="shared" si="259"/>
        <v>0</v>
      </c>
      <c r="AL494" s="5"/>
      <c r="AM494" s="9"/>
      <c r="AN494" s="5"/>
      <c r="AO494" s="10"/>
      <c r="AP494" s="5"/>
      <c r="AQ494" s="5"/>
      <c r="AR494" s="5"/>
      <c r="AS494" s="80" t="str">
        <f t="shared" si="269"/>
        <v/>
      </c>
      <c r="AT494" s="80" t="str">
        <f t="shared" ca="1" si="270"/>
        <v/>
      </c>
      <c r="AU494" s="80" t="str">
        <f t="shared" si="271"/>
        <v/>
      </c>
      <c r="AV494" s="80" t="str">
        <f t="shared" ca="1" si="272"/>
        <v/>
      </c>
      <c r="AW494" s="165"/>
      <c r="AX494" s="165"/>
      <c r="AY494" s="80" t="str">
        <f t="shared" si="273"/>
        <v/>
      </c>
      <c r="AZ494" s="165"/>
      <c r="BA494" s="165"/>
      <c r="BB494" s="80" t="str">
        <f t="shared" si="274"/>
        <v/>
      </c>
      <c r="BC494" s="5"/>
      <c r="BH494" s="52"/>
      <c r="BI494" s="52"/>
      <c r="BJ494" s="52"/>
      <c r="BK494" s="52"/>
      <c r="BL494" s="52"/>
      <c r="BM494" s="52"/>
      <c r="BQ494" s="27"/>
      <c r="BR494" s="27"/>
      <c r="BS494" s="27"/>
      <c r="BT494" s="27"/>
      <c r="BU494" s="27"/>
      <c r="BV494" s="27"/>
      <c r="BW494" s="54"/>
      <c r="BX494" s="26"/>
      <c r="BY494" s="54"/>
      <c r="BZ494" s="26"/>
      <c r="CA494" s="26"/>
      <c r="CB494" s="26"/>
    </row>
    <row r="495" spans="1:80" ht="17.45" customHeight="1">
      <c r="A495" s="94">
        <f t="shared" si="275"/>
        <v>70.2</v>
      </c>
      <c r="B495" s="179">
        <f t="shared" si="260"/>
        <v>46236</v>
      </c>
      <c r="C495" s="8"/>
      <c r="D495" s="11"/>
      <c r="E495" s="12"/>
      <c r="F495" s="11"/>
      <c r="G495" s="74">
        <f t="shared" si="277"/>
        <v>537</v>
      </c>
      <c r="H495" s="75">
        <f t="shared" si="277"/>
        <v>5568</v>
      </c>
      <c r="I495" s="88">
        <f t="shared" si="262"/>
        <v>0</v>
      </c>
      <c r="J495" s="78">
        <f t="shared" si="263"/>
        <v>0</v>
      </c>
      <c r="K495" s="78">
        <f t="shared" si="264"/>
        <v>0</v>
      </c>
      <c r="L495" s="78">
        <f t="shared" si="265"/>
        <v>0</v>
      </c>
      <c r="M495" s="78">
        <f t="shared" ca="1" si="266"/>
        <v>0.26171428571428573</v>
      </c>
      <c r="N495" s="78">
        <f t="shared" ca="1" si="267"/>
        <v>0.10080836899667146</v>
      </c>
      <c r="O495" s="78">
        <f t="shared" si="268"/>
        <v>5.0000000000000001E-4</v>
      </c>
      <c r="P495" s="13"/>
      <c r="Q495" s="8"/>
      <c r="R495" s="13"/>
      <c r="S495" s="89">
        <f t="shared" si="246"/>
        <v>0</v>
      </c>
      <c r="T495" s="75">
        <f t="shared" si="247"/>
        <v>0</v>
      </c>
      <c r="U495" s="90">
        <f t="shared" si="248"/>
        <v>0</v>
      </c>
      <c r="V495" s="82">
        <f t="shared" si="249"/>
        <v>0</v>
      </c>
      <c r="W495" s="8"/>
      <c r="X495" s="8"/>
      <c r="Y495" s="12"/>
      <c r="Z495" s="12"/>
      <c r="AA495" s="12"/>
      <c r="AB495" s="12"/>
      <c r="AC495" s="91">
        <f t="shared" si="256"/>
        <v>0</v>
      </c>
      <c r="AD495" s="75">
        <f t="shared" si="257"/>
        <v>0</v>
      </c>
      <c r="AE495" s="88">
        <f t="shared" si="251"/>
        <v>0</v>
      </c>
      <c r="AF495" s="92">
        <f t="shared" si="252"/>
        <v>0</v>
      </c>
      <c r="AG495" s="93">
        <f t="shared" si="253"/>
        <v>0</v>
      </c>
      <c r="AH495" s="93">
        <f t="shared" si="254"/>
        <v>0</v>
      </c>
      <c r="AI495" s="78">
        <f t="shared" si="255"/>
        <v>0</v>
      </c>
      <c r="AJ495" s="92">
        <f t="shared" si="258"/>
        <v>0</v>
      </c>
      <c r="AK495" s="78">
        <f t="shared" si="259"/>
        <v>0</v>
      </c>
      <c r="AL495" s="11"/>
      <c r="AM495" s="14"/>
      <c r="AN495" s="11"/>
      <c r="AO495" s="15"/>
      <c r="AP495" s="11"/>
      <c r="AQ495" s="11"/>
      <c r="AR495" s="11"/>
      <c r="AS495" s="75" t="str">
        <f t="shared" si="269"/>
        <v/>
      </c>
      <c r="AT495" s="75" t="str">
        <f t="shared" ca="1" si="270"/>
        <v/>
      </c>
      <c r="AU495" s="75" t="str">
        <f t="shared" si="271"/>
        <v/>
      </c>
      <c r="AV495" s="75" t="str">
        <f t="shared" ca="1" si="272"/>
        <v/>
      </c>
      <c r="AW495" s="169"/>
      <c r="AX495" s="169"/>
      <c r="AY495" s="75" t="str">
        <f t="shared" si="273"/>
        <v/>
      </c>
      <c r="AZ495" s="169"/>
      <c r="BA495" s="169"/>
      <c r="BB495" s="75" t="str">
        <f t="shared" si="274"/>
        <v/>
      </c>
      <c r="BC495" s="11"/>
      <c r="BH495" s="52"/>
      <c r="BI495" s="52"/>
      <c r="BJ495" s="52"/>
      <c r="BK495" s="52"/>
      <c r="BL495" s="52"/>
      <c r="BM495" s="52"/>
      <c r="BQ495" s="27"/>
      <c r="BR495" s="27"/>
      <c r="BS495" s="27"/>
      <c r="BT495" s="27"/>
      <c r="BU495" s="27"/>
      <c r="BV495" s="27"/>
      <c r="BW495" s="54"/>
      <c r="BX495" s="26"/>
      <c r="BY495" s="54"/>
      <c r="BZ495" s="26"/>
      <c r="CA495" s="26"/>
      <c r="CB495" s="26"/>
    </row>
    <row r="496" spans="1:80" ht="17.45" customHeight="1">
      <c r="A496" s="86">
        <f t="shared" si="275"/>
        <v>70.3</v>
      </c>
      <c r="B496" s="179">
        <f t="shared" si="260"/>
        <v>46237</v>
      </c>
      <c r="C496" s="8"/>
      <c r="D496" s="11"/>
      <c r="E496" s="12"/>
      <c r="F496" s="11"/>
      <c r="G496" s="74">
        <f t="shared" si="277"/>
        <v>537</v>
      </c>
      <c r="H496" s="75">
        <f t="shared" si="277"/>
        <v>5568</v>
      </c>
      <c r="I496" s="88">
        <f t="shared" si="262"/>
        <v>0</v>
      </c>
      <c r="J496" s="78">
        <f t="shared" si="263"/>
        <v>0</v>
      </c>
      <c r="K496" s="78">
        <f t="shared" si="264"/>
        <v>0</v>
      </c>
      <c r="L496" s="78">
        <f t="shared" si="265"/>
        <v>0</v>
      </c>
      <c r="M496" s="78">
        <f t="shared" ca="1" si="266"/>
        <v>0.26171428571428573</v>
      </c>
      <c r="N496" s="78">
        <f t="shared" ca="1" si="267"/>
        <v>0.10080836899667146</v>
      </c>
      <c r="O496" s="78">
        <f t="shared" si="268"/>
        <v>5.0000000000000001E-4</v>
      </c>
      <c r="P496" s="13"/>
      <c r="Q496" s="8"/>
      <c r="R496" s="13"/>
      <c r="S496" s="89">
        <f t="shared" si="246"/>
        <v>0</v>
      </c>
      <c r="T496" s="75">
        <f t="shared" si="247"/>
        <v>0</v>
      </c>
      <c r="U496" s="90">
        <f t="shared" si="248"/>
        <v>0</v>
      </c>
      <c r="V496" s="82">
        <f t="shared" si="249"/>
        <v>0</v>
      </c>
      <c r="W496" s="8"/>
      <c r="X496" s="8"/>
      <c r="Y496" s="12"/>
      <c r="Z496" s="12"/>
      <c r="AA496" s="12"/>
      <c r="AB496" s="12"/>
      <c r="AC496" s="91">
        <f t="shared" si="256"/>
        <v>0</v>
      </c>
      <c r="AD496" s="75">
        <f t="shared" si="257"/>
        <v>0</v>
      </c>
      <c r="AE496" s="88">
        <f t="shared" si="251"/>
        <v>0</v>
      </c>
      <c r="AF496" s="92">
        <f t="shared" si="252"/>
        <v>0</v>
      </c>
      <c r="AG496" s="93">
        <f t="shared" si="253"/>
        <v>0</v>
      </c>
      <c r="AH496" s="93">
        <f t="shared" si="254"/>
        <v>0</v>
      </c>
      <c r="AI496" s="78">
        <f t="shared" si="255"/>
        <v>0</v>
      </c>
      <c r="AJ496" s="92">
        <f t="shared" si="258"/>
        <v>0</v>
      </c>
      <c r="AK496" s="78">
        <f t="shared" si="259"/>
        <v>0</v>
      </c>
      <c r="AL496" s="11"/>
      <c r="AM496" s="14"/>
      <c r="AN496" s="11"/>
      <c r="AO496" s="15"/>
      <c r="AP496" s="11"/>
      <c r="AQ496" s="11"/>
      <c r="AR496" s="11"/>
      <c r="AS496" s="75" t="str">
        <f t="shared" si="269"/>
        <v/>
      </c>
      <c r="AT496" s="75" t="str">
        <f t="shared" ca="1" si="270"/>
        <v/>
      </c>
      <c r="AU496" s="75" t="str">
        <f t="shared" si="271"/>
        <v/>
      </c>
      <c r="AV496" s="75" t="str">
        <f t="shared" ca="1" si="272"/>
        <v/>
      </c>
      <c r="AW496" s="169"/>
      <c r="AX496" s="169"/>
      <c r="AY496" s="75" t="str">
        <f t="shared" si="273"/>
        <v/>
      </c>
      <c r="AZ496" s="169"/>
      <c r="BA496" s="169"/>
      <c r="BB496" s="75" t="str">
        <f t="shared" si="274"/>
        <v/>
      </c>
      <c r="BC496" s="11"/>
      <c r="BH496" s="52"/>
      <c r="BI496" s="52"/>
      <c r="BJ496" s="52"/>
      <c r="BK496" s="52"/>
      <c r="BL496" s="52"/>
      <c r="BM496" s="52"/>
      <c r="BQ496" s="27"/>
      <c r="BR496" s="27"/>
      <c r="BS496" s="27"/>
      <c r="BT496" s="27"/>
      <c r="BU496" s="27"/>
      <c r="BV496" s="27"/>
      <c r="BW496" s="54"/>
      <c r="BX496" s="26"/>
      <c r="BY496" s="54"/>
      <c r="BZ496" s="26"/>
      <c r="CA496" s="26"/>
      <c r="CB496" s="26"/>
    </row>
    <row r="497" spans="1:80" ht="17.45" customHeight="1">
      <c r="A497" s="94">
        <f t="shared" si="275"/>
        <v>70.400000000000006</v>
      </c>
      <c r="B497" s="179">
        <f t="shared" si="260"/>
        <v>46238</v>
      </c>
      <c r="C497" s="8"/>
      <c r="D497" s="11"/>
      <c r="E497" s="12"/>
      <c r="F497" s="11"/>
      <c r="G497" s="74">
        <f t="shared" si="277"/>
        <v>537</v>
      </c>
      <c r="H497" s="75">
        <f t="shared" si="277"/>
        <v>5568</v>
      </c>
      <c r="I497" s="88">
        <f t="shared" si="262"/>
        <v>0</v>
      </c>
      <c r="J497" s="78">
        <f t="shared" si="263"/>
        <v>0</v>
      </c>
      <c r="K497" s="78">
        <f t="shared" si="264"/>
        <v>0</v>
      </c>
      <c r="L497" s="78">
        <f t="shared" si="265"/>
        <v>0</v>
      </c>
      <c r="M497" s="78">
        <f t="shared" ca="1" si="266"/>
        <v>0.26171428571428573</v>
      </c>
      <c r="N497" s="78">
        <f t="shared" ca="1" si="267"/>
        <v>0.10080836899667146</v>
      </c>
      <c r="O497" s="78">
        <f t="shared" si="268"/>
        <v>5.0000000000000001E-4</v>
      </c>
      <c r="P497" s="13"/>
      <c r="Q497" s="8"/>
      <c r="R497" s="13"/>
      <c r="S497" s="89">
        <f t="shared" si="246"/>
        <v>0</v>
      </c>
      <c r="T497" s="75">
        <f t="shared" si="247"/>
        <v>0</v>
      </c>
      <c r="U497" s="90">
        <f t="shared" si="248"/>
        <v>0</v>
      </c>
      <c r="V497" s="82">
        <f t="shared" si="249"/>
        <v>0</v>
      </c>
      <c r="W497" s="8"/>
      <c r="X497" s="8"/>
      <c r="Y497" s="12"/>
      <c r="Z497" s="12"/>
      <c r="AA497" s="12"/>
      <c r="AB497" s="12"/>
      <c r="AC497" s="91">
        <f t="shared" si="256"/>
        <v>0</v>
      </c>
      <c r="AD497" s="75">
        <f t="shared" si="257"/>
        <v>0</v>
      </c>
      <c r="AE497" s="88">
        <f t="shared" si="251"/>
        <v>0</v>
      </c>
      <c r="AF497" s="92">
        <f t="shared" si="252"/>
        <v>0</v>
      </c>
      <c r="AG497" s="93">
        <f t="shared" si="253"/>
        <v>0</v>
      </c>
      <c r="AH497" s="93">
        <f t="shared" si="254"/>
        <v>0</v>
      </c>
      <c r="AI497" s="78">
        <f t="shared" si="255"/>
        <v>0</v>
      </c>
      <c r="AJ497" s="92">
        <f t="shared" si="258"/>
        <v>0</v>
      </c>
      <c r="AK497" s="78">
        <f t="shared" si="259"/>
        <v>0</v>
      </c>
      <c r="AL497" s="11"/>
      <c r="AM497" s="14"/>
      <c r="AN497" s="11"/>
      <c r="AO497" s="15"/>
      <c r="AP497" s="11"/>
      <c r="AQ497" s="11"/>
      <c r="AR497" s="11"/>
      <c r="AS497" s="75" t="str">
        <f t="shared" si="269"/>
        <v/>
      </c>
      <c r="AT497" s="75" t="str">
        <f t="shared" ca="1" si="270"/>
        <v/>
      </c>
      <c r="AU497" s="75" t="str">
        <f t="shared" si="271"/>
        <v/>
      </c>
      <c r="AV497" s="75" t="str">
        <f t="shared" ca="1" si="272"/>
        <v/>
      </c>
      <c r="AW497" s="169"/>
      <c r="AX497" s="169"/>
      <c r="AY497" s="75" t="str">
        <f t="shared" si="273"/>
        <v/>
      </c>
      <c r="AZ497" s="169"/>
      <c r="BA497" s="169"/>
      <c r="BB497" s="75" t="str">
        <f t="shared" si="274"/>
        <v/>
      </c>
      <c r="BC497" s="11"/>
      <c r="BH497" s="52"/>
      <c r="BI497" s="52"/>
      <c r="BJ497" s="52"/>
      <c r="BK497" s="52"/>
      <c r="BL497" s="52"/>
      <c r="BM497" s="52"/>
      <c r="BQ497" s="27"/>
      <c r="BR497" s="27"/>
      <c r="BS497" s="27"/>
      <c r="BT497" s="27"/>
      <c r="BU497" s="27"/>
      <c r="BV497" s="27"/>
      <c r="BW497" s="54"/>
      <c r="BX497" s="26"/>
      <c r="BY497" s="54"/>
      <c r="BZ497" s="26"/>
      <c r="CA497" s="26"/>
      <c r="CB497" s="26"/>
    </row>
    <row r="498" spans="1:80" ht="17.45" customHeight="1">
      <c r="A498" s="86">
        <f t="shared" si="275"/>
        <v>70.5</v>
      </c>
      <c r="B498" s="179">
        <f t="shared" si="260"/>
        <v>46239</v>
      </c>
      <c r="C498" s="8"/>
      <c r="D498" s="11"/>
      <c r="E498" s="12"/>
      <c r="F498" s="11"/>
      <c r="G498" s="74">
        <f t="shared" si="277"/>
        <v>537</v>
      </c>
      <c r="H498" s="75">
        <f t="shared" si="277"/>
        <v>5568</v>
      </c>
      <c r="I498" s="88">
        <f t="shared" si="262"/>
        <v>0</v>
      </c>
      <c r="J498" s="78">
        <f t="shared" si="263"/>
        <v>0</v>
      </c>
      <c r="K498" s="78">
        <f t="shared" si="264"/>
        <v>0</v>
      </c>
      <c r="L498" s="78">
        <f t="shared" si="265"/>
        <v>0</v>
      </c>
      <c r="M498" s="78">
        <f t="shared" ca="1" si="266"/>
        <v>0.26171428571428573</v>
      </c>
      <c r="N498" s="78">
        <f t="shared" ca="1" si="267"/>
        <v>0.10080836899667146</v>
      </c>
      <c r="O498" s="78">
        <f t="shared" si="268"/>
        <v>5.0000000000000001E-4</v>
      </c>
      <c r="P498" s="13"/>
      <c r="Q498" s="8"/>
      <c r="R498" s="13"/>
      <c r="S498" s="89">
        <f t="shared" si="246"/>
        <v>0</v>
      </c>
      <c r="T498" s="75">
        <f t="shared" si="247"/>
        <v>0</v>
      </c>
      <c r="U498" s="90">
        <f t="shared" si="248"/>
        <v>0</v>
      </c>
      <c r="V498" s="82">
        <f t="shared" si="249"/>
        <v>0</v>
      </c>
      <c r="W498" s="8"/>
      <c r="X498" s="8"/>
      <c r="Y498" s="12"/>
      <c r="Z498" s="12"/>
      <c r="AA498" s="12"/>
      <c r="AB498" s="12"/>
      <c r="AC498" s="91">
        <f t="shared" si="256"/>
        <v>0</v>
      </c>
      <c r="AD498" s="75">
        <f t="shared" si="257"/>
        <v>0</v>
      </c>
      <c r="AE498" s="88">
        <f t="shared" si="251"/>
        <v>0</v>
      </c>
      <c r="AF498" s="92">
        <f t="shared" si="252"/>
        <v>0</v>
      </c>
      <c r="AG498" s="93">
        <f t="shared" si="253"/>
        <v>0</v>
      </c>
      <c r="AH498" s="93">
        <f t="shared" si="254"/>
        <v>0</v>
      </c>
      <c r="AI498" s="78">
        <f t="shared" si="255"/>
        <v>0</v>
      </c>
      <c r="AJ498" s="92">
        <f t="shared" si="258"/>
        <v>0</v>
      </c>
      <c r="AK498" s="78">
        <f t="shared" si="259"/>
        <v>0</v>
      </c>
      <c r="AL498" s="11"/>
      <c r="AM498" s="14"/>
      <c r="AN498" s="11"/>
      <c r="AO498" s="15"/>
      <c r="AP498" s="11"/>
      <c r="AQ498" s="11"/>
      <c r="AR498" s="11"/>
      <c r="AS498" s="75" t="str">
        <f t="shared" si="269"/>
        <v/>
      </c>
      <c r="AT498" s="75" t="str">
        <f t="shared" ca="1" si="270"/>
        <v/>
      </c>
      <c r="AU498" s="75" t="str">
        <f t="shared" si="271"/>
        <v/>
      </c>
      <c r="AV498" s="75" t="str">
        <f t="shared" ca="1" si="272"/>
        <v/>
      </c>
      <c r="AW498" s="169"/>
      <c r="AX498" s="169"/>
      <c r="AY498" s="75" t="str">
        <f t="shared" si="273"/>
        <v/>
      </c>
      <c r="AZ498" s="169"/>
      <c r="BA498" s="169"/>
      <c r="BB498" s="75" t="str">
        <f t="shared" si="274"/>
        <v/>
      </c>
      <c r="BC498" s="11"/>
      <c r="BH498" s="52"/>
      <c r="BI498" s="52"/>
      <c r="BJ498" s="52"/>
      <c r="BK498" s="52"/>
      <c r="BL498" s="52"/>
      <c r="BM498" s="52"/>
      <c r="BQ498" s="27"/>
      <c r="BR498" s="27"/>
      <c r="BS498" s="27"/>
      <c r="BT498" s="27"/>
      <c r="BU498" s="27"/>
      <c r="BV498" s="27"/>
      <c r="BW498" s="54"/>
      <c r="BX498" s="26"/>
      <c r="BY498" s="54"/>
      <c r="BZ498" s="26"/>
      <c r="CA498" s="26"/>
      <c r="CB498" s="26"/>
    </row>
    <row r="499" spans="1:80" ht="17.45" customHeight="1">
      <c r="A499" s="94">
        <f t="shared" si="275"/>
        <v>70.599999999999994</v>
      </c>
      <c r="B499" s="179">
        <f t="shared" si="260"/>
        <v>46240</v>
      </c>
      <c r="C499" s="8"/>
      <c r="D499" s="11"/>
      <c r="E499" s="12"/>
      <c r="F499" s="11"/>
      <c r="G499" s="74">
        <f t="shared" si="277"/>
        <v>537</v>
      </c>
      <c r="H499" s="75">
        <f t="shared" si="277"/>
        <v>5568</v>
      </c>
      <c r="I499" s="88">
        <f t="shared" si="262"/>
        <v>0</v>
      </c>
      <c r="J499" s="78">
        <f t="shared" si="263"/>
        <v>0</v>
      </c>
      <c r="K499" s="78">
        <f t="shared" si="264"/>
        <v>0</v>
      </c>
      <c r="L499" s="78">
        <f t="shared" si="265"/>
        <v>0</v>
      </c>
      <c r="M499" s="78">
        <f t="shared" ca="1" si="266"/>
        <v>0.26171428571428573</v>
      </c>
      <c r="N499" s="78">
        <f t="shared" ca="1" si="267"/>
        <v>0.10080836899667146</v>
      </c>
      <c r="O499" s="78">
        <f t="shared" si="268"/>
        <v>5.0000000000000001E-4</v>
      </c>
      <c r="P499" s="13"/>
      <c r="Q499" s="8"/>
      <c r="R499" s="13"/>
      <c r="S499" s="89">
        <f t="shared" si="246"/>
        <v>0</v>
      </c>
      <c r="T499" s="75">
        <f t="shared" si="247"/>
        <v>0</v>
      </c>
      <c r="U499" s="90">
        <f t="shared" si="248"/>
        <v>0</v>
      </c>
      <c r="V499" s="82">
        <f t="shared" si="249"/>
        <v>0</v>
      </c>
      <c r="W499" s="8"/>
      <c r="X499" s="8"/>
      <c r="Y499" s="12"/>
      <c r="Z499" s="12"/>
      <c r="AA499" s="12"/>
      <c r="AB499" s="12"/>
      <c r="AC499" s="91">
        <f t="shared" si="256"/>
        <v>0</v>
      </c>
      <c r="AD499" s="75">
        <f t="shared" si="257"/>
        <v>0</v>
      </c>
      <c r="AE499" s="88">
        <f t="shared" si="251"/>
        <v>0</v>
      </c>
      <c r="AF499" s="92">
        <f t="shared" si="252"/>
        <v>0</v>
      </c>
      <c r="AG499" s="93">
        <f t="shared" si="253"/>
        <v>0</v>
      </c>
      <c r="AH499" s="93">
        <f t="shared" si="254"/>
        <v>0</v>
      </c>
      <c r="AI499" s="78">
        <f t="shared" si="255"/>
        <v>0</v>
      </c>
      <c r="AJ499" s="92">
        <f t="shared" si="258"/>
        <v>0</v>
      </c>
      <c r="AK499" s="78">
        <f t="shared" si="259"/>
        <v>0</v>
      </c>
      <c r="AL499" s="11"/>
      <c r="AM499" s="14"/>
      <c r="AN499" s="11"/>
      <c r="AO499" s="15"/>
      <c r="AP499" s="11"/>
      <c r="AQ499" s="11"/>
      <c r="AR499" s="11"/>
      <c r="AS499" s="75" t="str">
        <f t="shared" si="269"/>
        <v/>
      </c>
      <c r="AT499" s="75" t="str">
        <f t="shared" ca="1" si="270"/>
        <v/>
      </c>
      <c r="AU499" s="75" t="str">
        <f t="shared" si="271"/>
        <v/>
      </c>
      <c r="AV499" s="75" t="str">
        <f t="shared" ca="1" si="272"/>
        <v/>
      </c>
      <c r="AW499" s="169"/>
      <c r="AX499" s="169"/>
      <c r="AY499" s="75" t="str">
        <f t="shared" si="273"/>
        <v/>
      </c>
      <c r="AZ499" s="169"/>
      <c r="BA499" s="169"/>
      <c r="BB499" s="75" t="str">
        <f t="shared" si="274"/>
        <v/>
      </c>
      <c r="BC499" s="11"/>
      <c r="BH499" s="52"/>
      <c r="BI499" s="52"/>
      <c r="BJ499" s="52"/>
      <c r="BK499" s="52"/>
      <c r="BL499" s="52"/>
      <c r="BM499" s="52"/>
      <c r="BQ499" s="27"/>
      <c r="BR499" s="27"/>
      <c r="BS499" s="27"/>
      <c r="BT499" s="27"/>
      <c r="BU499" s="27"/>
      <c r="BV499" s="27"/>
      <c r="BW499" s="54"/>
      <c r="BX499" s="26"/>
      <c r="BY499" s="54"/>
      <c r="BZ499" s="26"/>
      <c r="CA499" s="26"/>
      <c r="CB499" s="26"/>
    </row>
    <row r="500" spans="1:80" ht="17.45" customHeight="1" thickBot="1">
      <c r="A500" s="112">
        <f t="shared" si="275"/>
        <v>70.7</v>
      </c>
      <c r="B500" s="180">
        <f t="shared" si="260"/>
        <v>46241</v>
      </c>
      <c r="C500" s="16"/>
      <c r="D500" s="17"/>
      <c r="E500" s="18"/>
      <c r="F500" s="17"/>
      <c r="G500" s="96">
        <f t="shared" si="277"/>
        <v>537</v>
      </c>
      <c r="H500" s="97">
        <f t="shared" si="277"/>
        <v>5568</v>
      </c>
      <c r="I500" s="98">
        <f t="shared" si="262"/>
        <v>0</v>
      </c>
      <c r="J500" s="99">
        <f t="shared" si="263"/>
        <v>0</v>
      </c>
      <c r="K500" s="99">
        <f t="shared" si="264"/>
        <v>0</v>
      </c>
      <c r="L500" s="99">
        <f t="shared" si="265"/>
        <v>0</v>
      </c>
      <c r="M500" s="99">
        <f t="shared" ca="1" si="266"/>
        <v>0.26171428571428573</v>
      </c>
      <c r="N500" s="99">
        <f t="shared" ca="1" si="267"/>
        <v>0.10080836899667146</v>
      </c>
      <c r="O500" s="99">
        <f t="shared" si="268"/>
        <v>5.0000000000000001E-4</v>
      </c>
      <c r="P500" s="19"/>
      <c r="Q500" s="16"/>
      <c r="R500" s="19"/>
      <c r="S500" s="89">
        <f t="shared" si="246"/>
        <v>0</v>
      </c>
      <c r="T500" s="75">
        <f t="shared" si="247"/>
        <v>0</v>
      </c>
      <c r="U500" s="100">
        <f t="shared" si="248"/>
        <v>0</v>
      </c>
      <c r="V500" s="101">
        <f t="shared" si="249"/>
        <v>0</v>
      </c>
      <c r="W500" s="16"/>
      <c r="X500" s="16"/>
      <c r="Y500" s="18"/>
      <c r="Z500" s="18"/>
      <c r="AA500" s="18"/>
      <c r="AB500" s="18"/>
      <c r="AC500" s="102">
        <f t="shared" si="256"/>
        <v>0</v>
      </c>
      <c r="AD500" s="97">
        <f t="shared" si="257"/>
        <v>0</v>
      </c>
      <c r="AE500" s="98">
        <f t="shared" si="251"/>
        <v>0</v>
      </c>
      <c r="AF500" s="103">
        <f t="shared" si="252"/>
        <v>0</v>
      </c>
      <c r="AG500" s="104">
        <f t="shared" si="253"/>
        <v>0</v>
      </c>
      <c r="AH500" s="104">
        <f t="shared" si="254"/>
        <v>0</v>
      </c>
      <c r="AI500" s="99">
        <f t="shared" si="255"/>
        <v>0</v>
      </c>
      <c r="AJ500" s="103">
        <f t="shared" si="258"/>
        <v>0</v>
      </c>
      <c r="AK500" s="99">
        <f t="shared" si="259"/>
        <v>0</v>
      </c>
      <c r="AL500" s="17"/>
      <c r="AM500" s="20"/>
      <c r="AN500" s="17"/>
      <c r="AO500" s="21"/>
      <c r="AP500" s="17"/>
      <c r="AQ500" s="17"/>
      <c r="AR500" s="17"/>
      <c r="AS500" s="97" t="str">
        <f t="shared" si="269"/>
        <v/>
      </c>
      <c r="AT500" s="97" t="str">
        <f t="shared" ca="1" si="270"/>
        <v/>
      </c>
      <c r="AU500" s="97" t="str">
        <f t="shared" si="271"/>
        <v/>
      </c>
      <c r="AV500" s="97" t="str">
        <f t="shared" ca="1" si="272"/>
        <v/>
      </c>
      <c r="AW500" s="167"/>
      <c r="AX500" s="167"/>
      <c r="AY500" s="97" t="str">
        <f t="shared" si="273"/>
        <v/>
      </c>
      <c r="AZ500" s="167"/>
      <c r="BA500" s="167"/>
      <c r="BB500" s="97" t="str">
        <f t="shared" si="274"/>
        <v/>
      </c>
      <c r="BC500" s="17"/>
      <c r="BH500" s="52"/>
      <c r="BI500" s="52"/>
      <c r="BJ500" s="52"/>
      <c r="BK500" s="52"/>
      <c r="BL500" s="52"/>
      <c r="BM500" s="52"/>
      <c r="BQ500" s="27"/>
      <c r="BR500" s="27"/>
      <c r="BS500" s="27"/>
      <c r="BT500" s="27"/>
      <c r="BU500" s="27"/>
      <c r="BV500" s="27"/>
      <c r="BW500" s="54"/>
      <c r="BX500" s="26"/>
      <c r="BY500" s="54"/>
      <c r="BZ500" s="26"/>
      <c r="CA500" s="26"/>
      <c r="CB500" s="26"/>
    </row>
    <row r="501" spans="1:80" ht="17.45" customHeight="1" thickTop="1">
      <c r="A501" s="55"/>
      <c r="AH501" s="29"/>
    </row>
    <row r="502" spans="1:80" ht="17.45" customHeight="1">
      <c r="A502" s="55"/>
      <c r="AH502" s="29"/>
    </row>
    <row r="503" spans="1:80" ht="17.45" customHeight="1">
      <c r="A503" s="55"/>
      <c r="AH503" s="29"/>
    </row>
    <row r="504" spans="1:80" ht="17.45" customHeight="1" thickBot="1">
      <c r="A504" s="55"/>
      <c r="AH504" s="29"/>
    </row>
    <row r="505" spans="1:80" ht="33" customHeight="1" thickBot="1">
      <c r="A505" s="244" t="s">
        <v>5</v>
      </c>
      <c r="B505" s="205" t="s">
        <v>5</v>
      </c>
      <c r="C505" s="205" t="s">
        <v>5</v>
      </c>
      <c r="D505" s="205" t="s">
        <v>5</v>
      </c>
      <c r="E505" s="205" t="s">
        <v>5</v>
      </c>
      <c r="F505" s="205" t="s">
        <v>5</v>
      </c>
      <c r="G505" s="205" t="s">
        <v>5</v>
      </c>
      <c r="H505" s="205" t="s">
        <v>5</v>
      </c>
      <c r="I505" s="205" t="s">
        <v>5</v>
      </c>
      <c r="J505" s="205" t="s">
        <v>5</v>
      </c>
      <c r="K505" s="205" t="s">
        <v>5</v>
      </c>
      <c r="L505" s="205" t="s">
        <v>5</v>
      </c>
      <c r="M505" s="205" t="s">
        <v>5</v>
      </c>
      <c r="N505" s="205" t="s">
        <v>5</v>
      </c>
      <c r="O505" s="205" t="s">
        <v>5</v>
      </c>
      <c r="P505" s="205" t="s">
        <v>5</v>
      </c>
      <c r="Q505" s="205" t="s">
        <v>5</v>
      </c>
      <c r="R505" s="205" t="s">
        <v>5</v>
      </c>
      <c r="S505" s="205" t="s">
        <v>5</v>
      </c>
      <c r="T505" s="205" t="s">
        <v>5</v>
      </c>
      <c r="U505" s="205" t="s">
        <v>5</v>
      </c>
      <c r="V505" s="205" t="s">
        <v>5</v>
      </c>
      <c r="W505" s="205" t="s">
        <v>5</v>
      </c>
      <c r="X505" s="205" t="s">
        <v>5</v>
      </c>
      <c r="Y505" s="205" t="s">
        <v>5</v>
      </c>
      <c r="Z505" s="205" t="s">
        <v>5</v>
      </c>
      <c r="AA505" s="205" t="s">
        <v>5</v>
      </c>
      <c r="AB505" s="205" t="s">
        <v>5</v>
      </c>
      <c r="AC505" s="205" t="s">
        <v>5</v>
      </c>
      <c r="AD505" s="205" t="s">
        <v>5</v>
      </c>
      <c r="AE505" s="205" t="s">
        <v>5</v>
      </c>
      <c r="AF505" s="205" t="s">
        <v>5</v>
      </c>
      <c r="AG505" s="205" t="s">
        <v>5</v>
      </c>
      <c r="AH505" s="206" t="s">
        <v>5</v>
      </c>
      <c r="AI505" s="53"/>
      <c r="AK505" s="52"/>
      <c r="AL505" s="53"/>
      <c r="AN505" s="52"/>
      <c r="BF505" s="54"/>
      <c r="BG505" s="54"/>
      <c r="BL505" s="52"/>
      <c r="BM505" s="52"/>
    </row>
    <row r="506" spans="1:80" ht="33" customHeight="1" thickBot="1">
      <c r="A506" s="212" t="s">
        <v>87</v>
      </c>
      <c r="B506" s="212" t="s">
        <v>88</v>
      </c>
      <c r="C506" s="212" t="s">
        <v>6</v>
      </c>
      <c r="D506" s="212" t="s">
        <v>7</v>
      </c>
      <c r="E506" s="212" t="s">
        <v>8</v>
      </c>
      <c r="F506" s="212" t="s">
        <v>9</v>
      </c>
      <c r="G506" s="212" t="s">
        <v>10</v>
      </c>
      <c r="H506" s="212" t="s">
        <v>11</v>
      </c>
      <c r="I506" s="213" t="s">
        <v>13</v>
      </c>
      <c r="J506" s="241" t="s">
        <v>12</v>
      </c>
      <c r="K506" s="212" t="s">
        <v>15</v>
      </c>
      <c r="L506" s="212" t="s">
        <v>14</v>
      </c>
      <c r="M506" s="212" t="s">
        <v>17</v>
      </c>
      <c r="N506" s="212" t="s">
        <v>16</v>
      </c>
      <c r="O506" s="212" t="s">
        <v>18</v>
      </c>
      <c r="P506" s="212" t="s">
        <v>19</v>
      </c>
      <c r="Q506" s="212" t="s">
        <v>20</v>
      </c>
      <c r="R506" s="212" t="s">
        <v>21</v>
      </c>
      <c r="S506" s="212" t="s">
        <v>22</v>
      </c>
      <c r="T506" s="212" t="s">
        <v>23</v>
      </c>
      <c r="U506" s="212" t="s">
        <v>24</v>
      </c>
      <c r="V506" s="212" t="s">
        <v>25</v>
      </c>
      <c r="W506" s="212" t="s">
        <v>26</v>
      </c>
      <c r="X506" s="212" t="s">
        <v>27</v>
      </c>
      <c r="Y506" s="212" t="s">
        <v>28</v>
      </c>
      <c r="Z506" s="212" t="s">
        <v>29</v>
      </c>
      <c r="AA506" s="212" t="s">
        <v>30</v>
      </c>
      <c r="AB506" s="212" t="s">
        <v>31</v>
      </c>
      <c r="AC506" s="213" t="s">
        <v>32</v>
      </c>
      <c r="AD506" s="213" t="s">
        <v>33</v>
      </c>
      <c r="AE506" s="212" t="s">
        <v>34</v>
      </c>
      <c r="AF506" s="213" t="s">
        <v>35</v>
      </c>
      <c r="AG506" s="212" t="s">
        <v>36</v>
      </c>
      <c r="AH506" s="213" t="s">
        <v>37</v>
      </c>
      <c r="AJ506" s="53"/>
      <c r="AK506" s="52"/>
      <c r="AM506" s="53"/>
      <c r="AN506" s="52"/>
      <c r="BG506" s="54"/>
      <c r="BM506" s="52"/>
    </row>
    <row r="507" spans="1:80" ht="33" customHeight="1" thickBot="1">
      <c r="A507" s="113"/>
      <c r="B507" s="113"/>
      <c r="C507" s="158" t="s">
        <v>38</v>
      </c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262" t="s">
        <v>39</v>
      </c>
      <c r="Q507" s="263"/>
      <c r="R507" s="264"/>
      <c r="S507" s="158" t="s">
        <v>40</v>
      </c>
      <c r="T507" s="159"/>
      <c r="U507" s="159"/>
      <c r="V507" s="159"/>
      <c r="W507" s="159"/>
      <c r="X507" s="159"/>
      <c r="Y507" s="159"/>
      <c r="Z507" s="159"/>
      <c r="AA507" s="159"/>
      <c r="AB507" s="160"/>
      <c r="AC507" s="262" t="s">
        <v>41</v>
      </c>
      <c r="AD507" s="263"/>
      <c r="AE507" s="263"/>
      <c r="AF507" s="263"/>
      <c r="AG507" s="263"/>
      <c r="AH507" s="264"/>
      <c r="AJ507" s="53"/>
      <c r="AK507" s="52"/>
      <c r="AM507" s="53"/>
      <c r="AN507" s="52"/>
      <c r="BG507" s="54"/>
      <c r="BM507" s="52"/>
    </row>
    <row r="508" spans="1:80" ht="33" customHeight="1" thickBot="1">
      <c r="A508" s="114">
        <v>1</v>
      </c>
      <c r="B508" s="115">
        <f>B17</f>
        <v>45758</v>
      </c>
      <c r="C508" s="116">
        <f>SUM(E11:E17)</f>
        <v>4</v>
      </c>
      <c r="D508" s="117">
        <f>SUM(C11:C17)</f>
        <v>0</v>
      </c>
      <c r="E508" s="116">
        <f>SUM(F11:F17)</f>
        <v>11</v>
      </c>
      <c r="F508" s="117">
        <f>SUM(D11:D17)</f>
        <v>0</v>
      </c>
      <c r="G508" s="118">
        <f>INDEX($G$11:$G$500, MATCH($B508-6, $B$11:$B$500, 0))</f>
        <v>875</v>
      </c>
      <c r="H508" s="118">
        <f>INDEX($H$11:$H$500, MATCH($B508-6, $B$11:$B$500, 0))</f>
        <v>6306</v>
      </c>
      <c r="I508" s="118">
        <f t="shared" ref="I508:I539" si="278">LOOKUP(B508,$B$11:$B$500,$H$11:$H$500)</f>
        <v>6298</v>
      </c>
      <c r="J508" s="117">
        <f t="shared" ref="J508:J539" si="279">LOOKUP(B508,$B$11:$B$500,$G$11:$G$500)</f>
        <v>871</v>
      </c>
      <c r="K508" s="121">
        <f>C508/$G508</f>
        <v>4.5714285714285718E-3</v>
      </c>
      <c r="L508" s="121">
        <f>D508/$G508</f>
        <v>0</v>
      </c>
      <c r="M508" s="121">
        <f>E508/$H508</f>
        <v>1.7443704408499842E-3</v>
      </c>
      <c r="N508" s="121">
        <f>F508/$H508</f>
        <v>0</v>
      </c>
      <c r="O508" s="121">
        <f>CHART!$AG$1</f>
        <v>3.0000000000000001E-3</v>
      </c>
      <c r="P508" s="119">
        <f>SUM(U11:U17)</f>
        <v>134.55100000000002</v>
      </c>
      <c r="Q508" s="120">
        <f>SUM(V11:V17)</f>
        <v>1102.4790000000003</v>
      </c>
      <c r="R508" s="197">
        <f>P508+Q508</f>
        <v>1237.0300000000002</v>
      </c>
      <c r="S508" s="116">
        <f>SUM(W11:W17)</f>
        <v>0</v>
      </c>
      <c r="T508" s="121">
        <f>IFERROR($S508/($H508*7),0)</f>
        <v>0</v>
      </c>
      <c r="U508" s="121">
        <f t="shared" ref="U508:U539" si="280">IFERROR(S508/(I508*7),0)</f>
        <v>0</v>
      </c>
      <c r="V508" s="117">
        <f>SUM(AD11:AD17)</f>
        <v>0</v>
      </c>
      <c r="W508" s="30">
        <f t="shared" ref="W508:W539" ca="1" si="281">IFERROR(SUM(OFFSET($X$11, (ROW()-508)*7, 0, 7, 1))/S508, 0)</f>
        <v>0</v>
      </c>
      <c r="X508" s="30">
        <f t="shared" ref="X508:X539" ca="1" si="282">IFERROR(SUM(OFFSET($Y$11, (ROW()-508)*7, 0, 7, 1))/S508, 0)</f>
        <v>0</v>
      </c>
      <c r="Y508" s="30">
        <f t="shared" ref="Y508:Y539" ca="1" si="283">IFERROR(SUM(OFFSET($Z$11, (ROW()-508)*7, 0, 7, 1))/S508, 0)</f>
        <v>0</v>
      </c>
      <c r="Z508" s="30">
        <f t="shared" ref="Z508:Z539" ca="1" si="284">IFERROR(SUM(OFFSET($AA$11, (ROW()-508)*7, 0, 7, 1))/S508, 0)</f>
        <v>0</v>
      </c>
      <c r="AA508" s="30">
        <f t="shared" ref="AA508:AA539" si="285">IFERROR(V508/S508,0)</f>
        <v>0</v>
      </c>
      <c r="AB508" s="31">
        <f ca="1">IFERROR(AVERAGE(OFFSET($AB$11, (ROW()-508)*7, 0, 7, 1)), 0)</f>
        <v>0</v>
      </c>
      <c r="AC508" s="122">
        <f ca="1">IFERROR(AVERAGE(OFFSET($AL$11, (ROW()-508)*7, 0, 7, 1)),0)</f>
        <v>137</v>
      </c>
      <c r="AD508" s="32"/>
      <c r="AE508" s="122">
        <f ca="1">IFERROR(AVERAGE(OFFSET($AN$11, (ROW()-508)*7, 0, 7, 1)),0)</f>
        <v>138</v>
      </c>
      <c r="AF508" s="32"/>
      <c r="AG508" s="116">
        <v>150</v>
      </c>
      <c r="AH508" s="33">
        <v>115</v>
      </c>
      <c r="AJ508" s="53"/>
      <c r="AK508" s="52"/>
      <c r="AM508" s="53"/>
      <c r="AN508" s="52"/>
      <c r="BG508" s="54"/>
      <c r="BM508" s="52"/>
    </row>
    <row r="509" spans="1:80" ht="33" customHeight="1" thickBot="1">
      <c r="A509" s="114">
        <f>A508+1</f>
        <v>2</v>
      </c>
      <c r="B509" s="115">
        <f>B24</f>
        <v>45765</v>
      </c>
      <c r="C509" s="116">
        <f>SUM(E18:E24)</f>
        <v>18</v>
      </c>
      <c r="D509" s="117">
        <f>SUM(C18:C24)</f>
        <v>1</v>
      </c>
      <c r="E509" s="116">
        <f>SUM(F18:F24)</f>
        <v>12</v>
      </c>
      <c r="F509" s="117">
        <f>SUM(D18:D24)</f>
        <v>2</v>
      </c>
      <c r="G509" s="118">
        <f t="shared" ref="G509:G572" si="286">INDEX($G$11:$G$500, MATCH($B509-6, $B$11:$B$500, 0))</f>
        <v>871</v>
      </c>
      <c r="H509" s="118">
        <f t="shared" ref="H509:H572" si="287">INDEX($H$11:$H$500, MATCH($B509-6, $B$11:$B$500, 0))</f>
        <v>6298</v>
      </c>
      <c r="I509" s="118">
        <f t="shared" si="278"/>
        <v>6284</v>
      </c>
      <c r="J509" s="117">
        <f t="shared" si="279"/>
        <v>852</v>
      </c>
      <c r="K509" s="121">
        <f t="shared" ref="K509:L572" si="288">C509/$G509</f>
        <v>2.0665901262916189E-2</v>
      </c>
      <c r="L509" s="121">
        <f t="shared" si="288"/>
        <v>1.148105625717566E-3</v>
      </c>
      <c r="M509" s="121">
        <f t="shared" ref="M509:N572" si="289">E509/$H509</f>
        <v>1.9053667831057479E-3</v>
      </c>
      <c r="N509" s="121">
        <f t="shared" si="289"/>
        <v>3.1756113051762465E-4</v>
      </c>
      <c r="O509" s="121">
        <f>$O$508</f>
        <v>3.0000000000000001E-3</v>
      </c>
      <c r="P509" s="119">
        <f>SUM(U18:U24)</f>
        <v>272.40899999999999</v>
      </c>
      <c r="Q509" s="120">
        <f>SUM(V18:V24)</f>
        <v>1674.0139999999999</v>
      </c>
      <c r="R509" s="197">
        <f t="shared" ref="R509:R572" si="290">P509+Q509</f>
        <v>1946.4229999999998</v>
      </c>
      <c r="S509" s="116">
        <f>SUM(W18:W24)</f>
        <v>0</v>
      </c>
      <c r="T509" s="121">
        <f t="shared" ref="T509:T572" si="291">IFERROR($S509/($H509*7),0)</f>
        <v>0</v>
      </c>
      <c r="U509" s="121">
        <f t="shared" si="280"/>
        <v>0</v>
      </c>
      <c r="V509" s="117">
        <f>SUM(AD18:AD24)</f>
        <v>0</v>
      </c>
      <c r="W509" s="30">
        <f t="shared" ca="1" si="281"/>
        <v>0</v>
      </c>
      <c r="X509" s="30">
        <f t="shared" ca="1" si="282"/>
        <v>0</v>
      </c>
      <c r="Y509" s="30">
        <f t="shared" ca="1" si="283"/>
        <v>0</v>
      </c>
      <c r="Z509" s="30">
        <f t="shared" ca="1" si="284"/>
        <v>0</v>
      </c>
      <c r="AA509" s="30">
        <f t="shared" si="285"/>
        <v>0</v>
      </c>
      <c r="AB509" s="31">
        <f t="shared" ref="AB509:AB572" ca="1" si="292">IFERROR(AVERAGE(OFFSET($AB$11, (ROW()-508)*7, 0, 7, 1)), 0)</f>
        <v>0</v>
      </c>
      <c r="AC509" s="122">
        <f t="shared" ref="AC509:AC572" ca="1" si="293">IFERROR(AVERAGE(OFFSET($AL$11, (ROW()-508)*7, 0, 7, 1)),0)</f>
        <v>306</v>
      </c>
      <c r="AD509" s="32">
        <f t="shared" ref="AD509:AD572" ca="1" si="294">IFERROR(AVERAGE(OFFSET($AM$11, (ROW()-508)*7, 0, 7, 1)),0)</f>
        <v>0.52700000000000002</v>
      </c>
      <c r="AE509" s="122">
        <f t="shared" ref="AE509:AE572" ca="1" si="295">IFERROR(AVERAGE(OFFSET($AN$11, (ROW()-508)*7, 0, 7, 1)),0)</f>
        <v>290</v>
      </c>
      <c r="AF509" s="32">
        <f t="shared" ref="AF509:AF572" ca="1" si="296">IFERROR(AVERAGE(OFFSET($AO$11, (ROW()-508)*7, 0, 7, 1)),0)</f>
        <v>0.58399999999999996</v>
      </c>
      <c r="AG509" s="116">
        <v>320</v>
      </c>
      <c r="AH509" s="33">
        <v>215</v>
      </c>
      <c r="AJ509" s="53"/>
      <c r="AK509" s="52"/>
      <c r="AM509" s="53"/>
      <c r="AN509" s="52"/>
      <c r="BG509" s="54"/>
      <c r="BM509" s="52"/>
    </row>
    <row r="510" spans="1:80" ht="33" customHeight="1" thickBot="1">
      <c r="A510" s="114">
        <f t="shared" ref="A510:A573" si="297">A509+1</f>
        <v>3</v>
      </c>
      <c r="B510" s="115">
        <f>B31</f>
        <v>45772</v>
      </c>
      <c r="C510" s="116">
        <f>SUM(E25:E31)</f>
        <v>23</v>
      </c>
      <c r="D510" s="117">
        <f>SUM(C25:C31)</f>
        <v>1</v>
      </c>
      <c r="E510" s="116">
        <f>SUM(F25:F31)</f>
        <v>12</v>
      </c>
      <c r="F510" s="117">
        <f>SUM(D25:D31)</f>
        <v>1</v>
      </c>
      <c r="G510" s="118">
        <f t="shared" si="286"/>
        <v>850</v>
      </c>
      <c r="H510" s="118">
        <f t="shared" si="287"/>
        <v>6282</v>
      </c>
      <c r="I510" s="118">
        <f t="shared" si="278"/>
        <v>6271</v>
      </c>
      <c r="J510" s="117">
        <f t="shared" si="279"/>
        <v>828</v>
      </c>
      <c r="K510" s="121">
        <f t="shared" si="288"/>
        <v>2.7058823529411764E-2</v>
      </c>
      <c r="L510" s="121">
        <f t="shared" si="288"/>
        <v>1.176470588235294E-3</v>
      </c>
      <c r="M510" s="121">
        <f t="shared" si="289"/>
        <v>1.9102196752626551E-3</v>
      </c>
      <c r="N510" s="121">
        <f t="shared" si="289"/>
        <v>1.591849729385546E-4</v>
      </c>
      <c r="O510" s="121">
        <f t="shared" ref="O510:O573" si="298">$O$508</f>
        <v>3.0000000000000001E-3</v>
      </c>
      <c r="P510" s="119">
        <f>SUM(U25:U31)</f>
        <v>352.02</v>
      </c>
      <c r="Q510" s="120">
        <f>SUM(V25:V31)</f>
        <v>1669.0740000000001</v>
      </c>
      <c r="R510" s="197">
        <f t="shared" si="290"/>
        <v>2021.0940000000001</v>
      </c>
      <c r="S510" s="116">
        <f>SUM(W25:W31)</f>
        <v>0</v>
      </c>
      <c r="T510" s="121">
        <f t="shared" si="291"/>
        <v>0</v>
      </c>
      <c r="U510" s="121">
        <f t="shared" si="280"/>
        <v>0</v>
      </c>
      <c r="V510" s="117">
        <f>SUM(AD25:AD31)</f>
        <v>0</v>
      </c>
      <c r="W510" s="30">
        <f t="shared" ca="1" si="281"/>
        <v>0</v>
      </c>
      <c r="X510" s="30">
        <f t="shared" ca="1" si="282"/>
        <v>0</v>
      </c>
      <c r="Y510" s="30">
        <f t="shared" ca="1" si="283"/>
        <v>0</v>
      </c>
      <c r="Z510" s="30">
        <f t="shared" ca="1" si="284"/>
        <v>0</v>
      </c>
      <c r="AA510" s="30">
        <f t="shared" si="285"/>
        <v>0</v>
      </c>
      <c r="AB510" s="31">
        <f t="shared" ca="1" si="292"/>
        <v>0</v>
      </c>
      <c r="AC510" s="122">
        <f t="shared" ca="1" si="293"/>
        <v>472</v>
      </c>
      <c r="AD510" s="32">
        <f t="shared" ca="1" si="294"/>
        <v>0.49</v>
      </c>
      <c r="AE510" s="122">
        <f t="shared" ca="1" si="295"/>
        <v>424.5</v>
      </c>
      <c r="AF510" s="32">
        <f t="shared" ca="1" si="296"/>
        <v>0.52500000000000002</v>
      </c>
      <c r="AG510" s="116">
        <v>525</v>
      </c>
      <c r="AH510" s="33">
        <v>345</v>
      </c>
      <c r="AJ510" s="53"/>
      <c r="AK510" s="52"/>
      <c r="AM510" s="53"/>
      <c r="AN510" s="52"/>
      <c r="BG510" s="54"/>
      <c r="BM510" s="52"/>
    </row>
    <row r="511" spans="1:80" ht="33" customHeight="1" thickBot="1">
      <c r="A511" s="114">
        <f t="shared" si="297"/>
        <v>4</v>
      </c>
      <c r="B511" s="115">
        <f>B38</f>
        <v>45779</v>
      </c>
      <c r="C511" s="116">
        <f>SUM(E32:E38)</f>
        <v>6</v>
      </c>
      <c r="D511" s="117">
        <f>SUM(C32:C38)</f>
        <v>1</v>
      </c>
      <c r="E511" s="116">
        <f>SUM(F32:F38)</f>
        <v>6</v>
      </c>
      <c r="F511" s="117">
        <f>SUM(D32:D38)</f>
        <v>0</v>
      </c>
      <c r="G511" s="118">
        <f t="shared" si="286"/>
        <v>826</v>
      </c>
      <c r="H511" s="118">
        <f t="shared" si="287"/>
        <v>6270</v>
      </c>
      <c r="I511" s="118">
        <f t="shared" si="278"/>
        <v>6265</v>
      </c>
      <c r="J511" s="117">
        <f t="shared" si="279"/>
        <v>821</v>
      </c>
      <c r="K511" s="121">
        <f t="shared" si="288"/>
        <v>7.2639225181598066E-3</v>
      </c>
      <c r="L511" s="121">
        <f t="shared" si="288"/>
        <v>1.2106537530266344E-3</v>
      </c>
      <c r="M511" s="121">
        <f t="shared" si="289"/>
        <v>9.5693779904306223E-4</v>
      </c>
      <c r="N511" s="121">
        <f t="shared" si="289"/>
        <v>0</v>
      </c>
      <c r="O511" s="121">
        <f t="shared" si="298"/>
        <v>3.0000000000000001E-3</v>
      </c>
      <c r="P511" s="119">
        <f>SUM(U32:U38)</f>
        <v>362.62800000000004</v>
      </c>
      <c r="Q511" s="120">
        <f>SUM(V32:V38)</f>
        <v>1667.0979999999997</v>
      </c>
      <c r="R511" s="197">
        <f t="shared" si="290"/>
        <v>2029.7259999999997</v>
      </c>
      <c r="S511" s="116">
        <f>SUM(W32:W38)</f>
        <v>0</v>
      </c>
      <c r="T511" s="121">
        <f t="shared" si="291"/>
        <v>0</v>
      </c>
      <c r="U511" s="121">
        <f t="shared" si="280"/>
        <v>0</v>
      </c>
      <c r="V511" s="117">
        <f>SUM(AD32:AD38)</f>
        <v>0</v>
      </c>
      <c r="W511" s="30">
        <f t="shared" ca="1" si="281"/>
        <v>0</v>
      </c>
      <c r="X511" s="30">
        <f t="shared" ca="1" si="282"/>
        <v>0</v>
      </c>
      <c r="Y511" s="30">
        <f t="shared" ca="1" si="283"/>
        <v>0</v>
      </c>
      <c r="Z511" s="30">
        <f t="shared" ca="1" si="284"/>
        <v>0</v>
      </c>
      <c r="AA511" s="30">
        <f t="shared" si="285"/>
        <v>0</v>
      </c>
      <c r="AB511" s="31">
        <f t="shared" ca="1" si="292"/>
        <v>0</v>
      </c>
      <c r="AC511" s="122">
        <f t="shared" ca="1" si="293"/>
        <v>805</v>
      </c>
      <c r="AD511" s="32">
        <f t="shared" ca="1" si="294"/>
        <v>0.39400000000000002</v>
      </c>
      <c r="AE511" s="122">
        <f t="shared" ca="1" si="295"/>
        <v>424.5</v>
      </c>
      <c r="AF511" s="32">
        <f t="shared" ca="1" si="296"/>
        <v>0.54875000000000007</v>
      </c>
      <c r="AG511" s="116">
        <v>755</v>
      </c>
      <c r="AH511" s="33">
        <v>475</v>
      </c>
      <c r="AJ511" s="53"/>
      <c r="AK511" s="52"/>
      <c r="AM511" s="53"/>
      <c r="AN511" s="52"/>
      <c r="BG511" s="54"/>
      <c r="BM511" s="52"/>
    </row>
    <row r="512" spans="1:80" ht="33" customHeight="1" thickBot="1">
      <c r="A512" s="114">
        <f t="shared" si="297"/>
        <v>5</v>
      </c>
      <c r="B512" s="115">
        <f>B45</f>
        <v>45786</v>
      </c>
      <c r="C512" s="116">
        <f>SUM(E39:E45)</f>
        <v>6</v>
      </c>
      <c r="D512" s="117">
        <f>SUM(C39:C45)</f>
        <v>0</v>
      </c>
      <c r="E512" s="116">
        <f>SUM(F39:F45)</f>
        <v>6</v>
      </c>
      <c r="F512" s="117">
        <f>SUM(D39:D45)</f>
        <v>1</v>
      </c>
      <c r="G512" s="118">
        <f t="shared" si="286"/>
        <v>818</v>
      </c>
      <c r="H512" s="118">
        <f t="shared" si="287"/>
        <v>6264</v>
      </c>
      <c r="I512" s="118">
        <f t="shared" si="278"/>
        <v>6258</v>
      </c>
      <c r="J512" s="117">
        <f t="shared" si="279"/>
        <v>815</v>
      </c>
      <c r="K512" s="121">
        <f t="shared" si="288"/>
        <v>7.3349633251833741E-3</v>
      </c>
      <c r="L512" s="121">
        <f t="shared" si="288"/>
        <v>0</v>
      </c>
      <c r="M512" s="121">
        <f t="shared" si="289"/>
        <v>9.5785440613026815E-4</v>
      </c>
      <c r="N512" s="121">
        <f t="shared" si="289"/>
        <v>1.5964240102171138E-4</v>
      </c>
      <c r="O512" s="121">
        <f t="shared" si="298"/>
        <v>3.0000000000000001E-3</v>
      </c>
      <c r="P512" s="119">
        <f>SUM(U39:U45)</f>
        <v>374.27400000000006</v>
      </c>
      <c r="Q512" s="120">
        <f>SUM(V39:V45)</f>
        <v>1740.4719999999998</v>
      </c>
      <c r="R512" s="197">
        <f t="shared" si="290"/>
        <v>2114.7459999999996</v>
      </c>
      <c r="S512" s="116">
        <f>SUM(W39:W45)</f>
        <v>0</v>
      </c>
      <c r="T512" s="121">
        <f t="shared" si="291"/>
        <v>0</v>
      </c>
      <c r="U512" s="121">
        <f t="shared" si="280"/>
        <v>0</v>
      </c>
      <c r="V512" s="117">
        <f>SUM(AD39:AD45)</f>
        <v>0</v>
      </c>
      <c r="W512" s="30">
        <f t="shared" ca="1" si="281"/>
        <v>0</v>
      </c>
      <c r="X512" s="30">
        <f t="shared" ca="1" si="282"/>
        <v>0</v>
      </c>
      <c r="Y512" s="30">
        <f t="shared" ca="1" si="283"/>
        <v>0</v>
      </c>
      <c r="Z512" s="30">
        <f t="shared" ca="1" si="284"/>
        <v>0</v>
      </c>
      <c r="AA512" s="30">
        <f t="shared" si="285"/>
        <v>0</v>
      </c>
      <c r="AB512" s="31">
        <f t="shared" ca="1" si="292"/>
        <v>0</v>
      </c>
      <c r="AC512" s="122">
        <f t="shared" ca="1" si="293"/>
        <v>973</v>
      </c>
      <c r="AD512" s="32">
        <f t="shared" ca="1" si="294"/>
        <v>0.50800000000000001</v>
      </c>
      <c r="AE512" s="122">
        <f t="shared" ca="1" si="295"/>
        <v>731</v>
      </c>
      <c r="AF512" s="32">
        <f t="shared" ca="1" si="296"/>
        <v>0.52349999999999997</v>
      </c>
      <c r="AG512" s="116">
        <v>945</v>
      </c>
      <c r="AH512" s="33">
        <v>595</v>
      </c>
      <c r="AJ512" s="53"/>
      <c r="AK512" s="52"/>
      <c r="AM512" s="53"/>
      <c r="AN512" s="52"/>
      <c r="BG512" s="54"/>
      <c r="BM512" s="52"/>
    </row>
    <row r="513" spans="1:65" ht="33" customHeight="1" thickBot="1">
      <c r="A513" s="114">
        <f t="shared" si="297"/>
        <v>6</v>
      </c>
      <c r="B513" s="115">
        <f>B52</f>
        <v>45793</v>
      </c>
      <c r="C513" s="116">
        <f>SUM(E46:E52)</f>
        <v>4</v>
      </c>
      <c r="D513" s="117">
        <f>SUM(C46:C52)</f>
        <v>0</v>
      </c>
      <c r="E513" s="116">
        <f>SUM(F46:F52)</f>
        <v>2</v>
      </c>
      <c r="F513" s="117">
        <f>SUM(D46:D52)</f>
        <v>1</v>
      </c>
      <c r="G513" s="118">
        <f t="shared" si="286"/>
        <v>815</v>
      </c>
      <c r="H513" s="118">
        <f t="shared" si="287"/>
        <v>6257</v>
      </c>
      <c r="I513" s="118">
        <f t="shared" si="278"/>
        <v>6255</v>
      </c>
      <c r="J513" s="117">
        <f t="shared" si="279"/>
        <v>811</v>
      </c>
      <c r="K513" s="121">
        <f t="shared" si="288"/>
        <v>4.9079754601226997E-3</v>
      </c>
      <c r="L513" s="121">
        <f t="shared" si="288"/>
        <v>0</v>
      </c>
      <c r="M513" s="121">
        <f t="shared" si="289"/>
        <v>3.19642000958926E-4</v>
      </c>
      <c r="N513" s="121">
        <f t="shared" si="289"/>
        <v>1.59821000479463E-4</v>
      </c>
      <c r="O513" s="121">
        <f t="shared" si="298"/>
        <v>3.0000000000000001E-3</v>
      </c>
      <c r="P513" s="119">
        <f>SUM(U46:U52)</f>
        <v>589.84199999999998</v>
      </c>
      <c r="Q513" s="120">
        <f>SUM(V46:V52)</f>
        <v>2752.52</v>
      </c>
      <c r="R513" s="197">
        <f t="shared" si="290"/>
        <v>3342.3620000000001</v>
      </c>
      <c r="S513" s="116">
        <f>SUM(W46:W52)</f>
        <v>0</v>
      </c>
      <c r="T513" s="121">
        <f t="shared" si="291"/>
        <v>0</v>
      </c>
      <c r="U513" s="121">
        <f t="shared" si="280"/>
        <v>0</v>
      </c>
      <c r="V513" s="117">
        <f>SUM(AD46:AD52)</f>
        <v>0</v>
      </c>
      <c r="W513" s="30">
        <f t="shared" ca="1" si="281"/>
        <v>0</v>
      </c>
      <c r="X513" s="30">
        <f t="shared" ca="1" si="282"/>
        <v>0</v>
      </c>
      <c r="Y513" s="30">
        <f t="shared" ca="1" si="283"/>
        <v>0</v>
      </c>
      <c r="Z513" s="30">
        <f t="shared" ca="1" si="284"/>
        <v>0</v>
      </c>
      <c r="AA513" s="30">
        <f t="shared" si="285"/>
        <v>0</v>
      </c>
      <c r="AB513" s="31">
        <f t="shared" ca="1" si="292"/>
        <v>0</v>
      </c>
      <c r="AC513" s="122">
        <f t="shared" ca="1" si="293"/>
        <v>1159</v>
      </c>
      <c r="AD513" s="32">
        <f t="shared" ca="1" si="294"/>
        <v>0.60499999999999998</v>
      </c>
      <c r="AE513" s="122">
        <f t="shared" ca="1" si="295"/>
        <v>860</v>
      </c>
      <c r="AF513" s="32">
        <f t="shared" ca="1" si="296"/>
        <v>0.50350000000000006</v>
      </c>
      <c r="AG513" s="116">
        <v>1130</v>
      </c>
      <c r="AH513" s="33">
        <v>705</v>
      </c>
      <c r="AJ513" s="53"/>
      <c r="AK513" s="52"/>
      <c r="AM513" s="53"/>
      <c r="AN513" s="52"/>
      <c r="BG513" s="54"/>
      <c r="BM513" s="52"/>
    </row>
    <row r="514" spans="1:65" ht="33" customHeight="1" thickBot="1">
      <c r="A514" s="114">
        <f t="shared" si="297"/>
        <v>7</v>
      </c>
      <c r="B514" s="115">
        <f>B59</f>
        <v>45800</v>
      </c>
      <c r="C514" s="116">
        <f>SUM(E53:E59)</f>
        <v>4</v>
      </c>
      <c r="D514" s="117">
        <f>SUM(C53:C59)</f>
        <v>1</v>
      </c>
      <c r="E514" s="116">
        <f>SUM(F53:F59)</f>
        <v>7</v>
      </c>
      <c r="F514" s="117">
        <f>SUM(D53:D59)</f>
        <v>2</v>
      </c>
      <c r="G514" s="118">
        <f t="shared" si="286"/>
        <v>811</v>
      </c>
      <c r="H514" s="118">
        <f t="shared" si="287"/>
        <v>6254</v>
      </c>
      <c r="I514" s="118">
        <f t="shared" si="278"/>
        <v>6246</v>
      </c>
      <c r="J514" s="117">
        <f t="shared" si="279"/>
        <v>806</v>
      </c>
      <c r="K514" s="121">
        <f t="shared" si="288"/>
        <v>4.9321824907521579E-3</v>
      </c>
      <c r="L514" s="121">
        <f t="shared" si="288"/>
        <v>1.2330456226880395E-3</v>
      </c>
      <c r="M514" s="121">
        <f t="shared" si="289"/>
        <v>1.1192836584585865E-3</v>
      </c>
      <c r="N514" s="121">
        <f t="shared" si="289"/>
        <v>3.1979533098816759E-4</v>
      </c>
      <c r="O514" s="121">
        <f t="shared" si="298"/>
        <v>3.0000000000000001E-3</v>
      </c>
      <c r="P514" s="119">
        <f>SUM(U53:U59)</f>
        <v>883.95600000000002</v>
      </c>
      <c r="Q514" s="120">
        <f>SUM(V53:V59)</f>
        <v>4000.1600000000003</v>
      </c>
      <c r="R514" s="197">
        <f t="shared" si="290"/>
        <v>4884.116</v>
      </c>
      <c r="S514" s="116">
        <f>SUM(W53:W59)</f>
        <v>0</v>
      </c>
      <c r="T514" s="121">
        <f t="shared" si="291"/>
        <v>0</v>
      </c>
      <c r="U514" s="121">
        <f t="shared" si="280"/>
        <v>0</v>
      </c>
      <c r="V514" s="117">
        <f>SUM(AD53:AD59)</f>
        <v>0</v>
      </c>
      <c r="W514" s="30">
        <f t="shared" ca="1" si="281"/>
        <v>0</v>
      </c>
      <c r="X514" s="30">
        <f t="shared" ca="1" si="282"/>
        <v>0</v>
      </c>
      <c r="Y514" s="30">
        <f t="shared" ca="1" si="283"/>
        <v>0</v>
      </c>
      <c r="Z514" s="30">
        <f t="shared" ca="1" si="284"/>
        <v>0</v>
      </c>
      <c r="AA514" s="30">
        <f t="shared" si="285"/>
        <v>0</v>
      </c>
      <c r="AB514" s="31">
        <f t="shared" ca="1" si="292"/>
        <v>0</v>
      </c>
      <c r="AC514" s="122">
        <f t="shared" ca="1" si="293"/>
        <v>1486</v>
      </c>
      <c r="AD514" s="32">
        <f t="shared" ca="1" si="294"/>
        <v>0.6915</v>
      </c>
      <c r="AE514" s="122">
        <f t="shared" ca="1" si="295"/>
        <v>973.25</v>
      </c>
      <c r="AF514" s="32">
        <f t="shared" ca="1" si="296"/>
        <v>0.61575000000000002</v>
      </c>
      <c r="AG514" s="116">
        <v>1280</v>
      </c>
      <c r="AH514" s="33">
        <v>805</v>
      </c>
      <c r="AJ514" s="53"/>
      <c r="AK514" s="52"/>
      <c r="AM514" s="53"/>
      <c r="AN514" s="52"/>
      <c r="BG514" s="54"/>
      <c r="BM514" s="52"/>
    </row>
    <row r="515" spans="1:65" ht="33" customHeight="1" thickBot="1">
      <c r="A515" s="114">
        <f t="shared" si="297"/>
        <v>8</v>
      </c>
      <c r="B515" s="115">
        <f>B66</f>
        <v>45807</v>
      </c>
      <c r="C515" s="116">
        <f>SUM(E60:E66)</f>
        <v>3</v>
      </c>
      <c r="D515" s="117">
        <f>SUM(C60:C66)</f>
        <v>0</v>
      </c>
      <c r="E515" s="116">
        <f>SUM(F60:F66)</f>
        <v>6</v>
      </c>
      <c r="F515" s="117">
        <f>SUM(D60:D66)</f>
        <v>3</v>
      </c>
      <c r="G515" s="118">
        <f t="shared" si="286"/>
        <v>805</v>
      </c>
      <c r="H515" s="118">
        <f t="shared" si="287"/>
        <v>6245</v>
      </c>
      <c r="I515" s="118">
        <f t="shared" si="278"/>
        <v>6237</v>
      </c>
      <c r="J515" s="117">
        <f t="shared" si="279"/>
        <v>803</v>
      </c>
      <c r="K515" s="121">
        <f t="shared" si="288"/>
        <v>3.7267080745341614E-3</v>
      </c>
      <c r="L515" s="121">
        <f t="shared" si="288"/>
        <v>0</v>
      </c>
      <c r="M515" s="121">
        <f t="shared" si="289"/>
        <v>9.6076861489191351E-4</v>
      </c>
      <c r="N515" s="121">
        <f t="shared" si="289"/>
        <v>4.8038430744595676E-4</v>
      </c>
      <c r="O515" s="121">
        <f t="shared" si="298"/>
        <v>3.0000000000000001E-3</v>
      </c>
      <c r="P515" s="119">
        <f>SUM(U60:U66)</f>
        <v>665.71199999999999</v>
      </c>
      <c r="Q515" s="120">
        <f>SUM(V60:V66)</f>
        <v>2995.2</v>
      </c>
      <c r="R515" s="197">
        <f t="shared" si="290"/>
        <v>3660.9119999999998</v>
      </c>
      <c r="S515" s="116">
        <f>SUM(W60:W66)</f>
        <v>0</v>
      </c>
      <c r="T515" s="121">
        <f t="shared" si="291"/>
        <v>0</v>
      </c>
      <c r="U515" s="121">
        <f t="shared" si="280"/>
        <v>0</v>
      </c>
      <c r="V515" s="117">
        <f>SUM(AD60:AD66)</f>
        <v>0</v>
      </c>
      <c r="W515" s="30">
        <f t="shared" ca="1" si="281"/>
        <v>0</v>
      </c>
      <c r="X515" s="30">
        <f t="shared" ca="1" si="282"/>
        <v>0</v>
      </c>
      <c r="Y515" s="30">
        <f t="shared" ca="1" si="283"/>
        <v>0</v>
      </c>
      <c r="Z515" s="30">
        <f t="shared" ca="1" si="284"/>
        <v>0</v>
      </c>
      <c r="AA515" s="30">
        <f t="shared" si="285"/>
        <v>0</v>
      </c>
      <c r="AB515" s="31">
        <f t="shared" ca="1" si="292"/>
        <v>0</v>
      </c>
      <c r="AC515" s="122">
        <f t="shared" ca="1" si="293"/>
        <v>1558</v>
      </c>
      <c r="AD515" s="32">
        <f t="shared" ca="1" si="294"/>
        <v>0.69700000000000006</v>
      </c>
      <c r="AE515" s="122">
        <f t="shared" ca="1" si="295"/>
        <v>979.5</v>
      </c>
      <c r="AF515" s="32">
        <f t="shared" ca="1" si="296"/>
        <v>0.54049999999999998</v>
      </c>
      <c r="AG515" s="116">
        <v>1420</v>
      </c>
      <c r="AH515" s="33">
        <v>905</v>
      </c>
      <c r="AJ515" s="53"/>
      <c r="AK515" s="52"/>
      <c r="AM515" s="53"/>
      <c r="AN515" s="52"/>
      <c r="BG515" s="54"/>
      <c r="BM515" s="52"/>
    </row>
    <row r="516" spans="1:65" ht="33" customHeight="1" thickBot="1">
      <c r="A516" s="114">
        <f t="shared" si="297"/>
        <v>9</v>
      </c>
      <c r="B516" s="115">
        <f>B73</f>
        <v>45814</v>
      </c>
      <c r="C516" s="116">
        <f>SUM(E67:E73)</f>
        <v>1</v>
      </c>
      <c r="D516" s="117">
        <f>SUM(C67:C73)</f>
        <v>0</v>
      </c>
      <c r="E516" s="116">
        <f>SUM(F67:F73)</f>
        <v>9</v>
      </c>
      <c r="F516" s="117">
        <f>SUM(D67:D73)</f>
        <v>3</v>
      </c>
      <c r="G516" s="118">
        <f t="shared" si="286"/>
        <v>803</v>
      </c>
      <c r="H516" s="118">
        <f t="shared" si="287"/>
        <v>6235</v>
      </c>
      <c r="I516" s="118">
        <f t="shared" si="278"/>
        <v>6225</v>
      </c>
      <c r="J516" s="117">
        <f t="shared" si="279"/>
        <v>802</v>
      </c>
      <c r="K516" s="121">
        <f t="shared" si="288"/>
        <v>1.2453300124533001E-3</v>
      </c>
      <c r="L516" s="121">
        <f t="shared" si="288"/>
        <v>0</v>
      </c>
      <c r="M516" s="121">
        <f t="shared" si="289"/>
        <v>1.4434643143544507E-3</v>
      </c>
      <c r="N516" s="121">
        <f t="shared" si="289"/>
        <v>4.8115477145148355E-4</v>
      </c>
      <c r="O516" s="121">
        <f t="shared" si="298"/>
        <v>3.0000000000000001E-3</v>
      </c>
      <c r="P516" s="119">
        <f>SUM(U67:U73)</f>
        <v>885.95999999999992</v>
      </c>
      <c r="Q516" s="120">
        <f>SUM(V67:V73)</f>
        <v>4285.6039999999994</v>
      </c>
      <c r="R516" s="197">
        <f t="shared" si="290"/>
        <v>5171.5639999999994</v>
      </c>
      <c r="S516" s="116">
        <f>SUM(W67:W73)</f>
        <v>0</v>
      </c>
      <c r="T516" s="121">
        <f t="shared" si="291"/>
        <v>0</v>
      </c>
      <c r="U516" s="121">
        <f t="shared" si="280"/>
        <v>0</v>
      </c>
      <c r="V516" s="117">
        <f>SUM(AD67:AD73)</f>
        <v>0</v>
      </c>
      <c r="W516" s="30">
        <f t="shared" ca="1" si="281"/>
        <v>0</v>
      </c>
      <c r="X516" s="30">
        <f t="shared" ca="1" si="282"/>
        <v>0</v>
      </c>
      <c r="Y516" s="30">
        <f t="shared" ca="1" si="283"/>
        <v>0</v>
      </c>
      <c r="Z516" s="30">
        <f t="shared" ca="1" si="284"/>
        <v>0</v>
      </c>
      <c r="AA516" s="30">
        <f t="shared" si="285"/>
        <v>0</v>
      </c>
      <c r="AB516" s="31">
        <f t="shared" ca="1" si="292"/>
        <v>0</v>
      </c>
      <c r="AC516" s="122">
        <f t="shared" ca="1" si="293"/>
        <v>1698.5</v>
      </c>
      <c r="AD516" s="32">
        <f t="shared" ca="1" si="294"/>
        <v>0.6905</v>
      </c>
      <c r="AE516" s="122">
        <f t="shared" ca="1" si="295"/>
        <v>1035.75</v>
      </c>
      <c r="AF516" s="32">
        <f t="shared" ca="1" si="296"/>
        <v>0.70199999999999996</v>
      </c>
      <c r="AG516" s="116">
        <v>1545</v>
      </c>
      <c r="AH516" s="33">
        <v>1005</v>
      </c>
      <c r="AJ516" s="53"/>
      <c r="AK516" s="52"/>
      <c r="AM516" s="53"/>
      <c r="AN516" s="52"/>
      <c r="BG516" s="54"/>
      <c r="BM516" s="52"/>
    </row>
    <row r="517" spans="1:65" ht="33" customHeight="1" thickBot="1">
      <c r="A517" s="114">
        <f t="shared" si="297"/>
        <v>10</v>
      </c>
      <c r="B517" s="115">
        <f>B80</f>
        <v>45821</v>
      </c>
      <c r="C517" s="116">
        <f>SUM(E74:E80)</f>
        <v>4</v>
      </c>
      <c r="D517" s="117">
        <f>SUM(C74:C80)</f>
        <v>0</v>
      </c>
      <c r="E517" s="116">
        <f>SUM(F74:F80)</f>
        <v>12</v>
      </c>
      <c r="F517" s="117">
        <f>SUM(D74:D80)</f>
        <v>0</v>
      </c>
      <c r="G517" s="118">
        <f t="shared" si="286"/>
        <v>802</v>
      </c>
      <c r="H517" s="118">
        <f t="shared" si="287"/>
        <v>6225</v>
      </c>
      <c r="I517" s="118">
        <f t="shared" si="278"/>
        <v>6213</v>
      </c>
      <c r="J517" s="117">
        <f t="shared" si="279"/>
        <v>798</v>
      </c>
      <c r="K517" s="121">
        <f t="shared" si="288"/>
        <v>4.9875311720698253E-3</v>
      </c>
      <c r="L517" s="121">
        <f t="shared" si="288"/>
        <v>0</v>
      </c>
      <c r="M517" s="121">
        <f t="shared" si="289"/>
        <v>1.9277108433734939E-3</v>
      </c>
      <c r="N517" s="121">
        <f t="shared" si="289"/>
        <v>0</v>
      </c>
      <c r="O517" s="121">
        <f t="shared" si="298"/>
        <v>3.0000000000000001E-3</v>
      </c>
      <c r="P517" s="119">
        <f>SUM(U74:U80)</f>
        <v>662.952</v>
      </c>
      <c r="Q517" s="120">
        <f>SUM(V74:V80)</f>
        <v>3433.6239999999998</v>
      </c>
      <c r="R517" s="197">
        <f t="shared" si="290"/>
        <v>4096.576</v>
      </c>
      <c r="S517" s="116">
        <f>SUM(W74:W80)</f>
        <v>0</v>
      </c>
      <c r="T517" s="121">
        <f t="shared" si="291"/>
        <v>0</v>
      </c>
      <c r="U517" s="121">
        <f t="shared" si="280"/>
        <v>0</v>
      </c>
      <c r="V517" s="117">
        <f>SUM(AD74:AD80)</f>
        <v>0</v>
      </c>
      <c r="W517" s="30">
        <f t="shared" ca="1" si="281"/>
        <v>0</v>
      </c>
      <c r="X517" s="30">
        <f t="shared" ca="1" si="282"/>
        <v>0</v>
      </c>
      <c r="Y517" s="30">
        <f t="shared" ca="1" si="283"/>
        <v>0</v>
      </c>
      <c r="Z517" s="30">
        <f t="shared" ca="1" si="284"/>
        <v>0</v>
      </c>
      <c r="AA517" s="30">
        <f t="shared" si="285"/>
        <v>0</v>
      </c>
      <c r="AB517" s="31">
        <f t="shared" ca="1" si="292"/>
        <v>0</v>
      </c>
      <c r="AC517" s="122">
        <f t="shared" ca="1" si="293"/>
        <v>1827.5</v>
      </c>
      <c r="AD517" s="32">
        <f t="shared" ca="1" si="294"/>
        <v>0.72399999999999998</v>
      </c>
      <c r="AE517" s="122">
        <f t="shared" ca="1" si="295"/>
        <v>1114.5</v>
      </c>
      <c r="AF517" s="32">
        <f t="shared" ca="1" si="296"/>
        <v>0.74950000000000006</v>
      </c>
      <c r="AG517" s="116">
        <v>1670</v>
      </c>
      <c r="AH517" s="33">
        <v>1105</v>
      </c>
      <c r="AJ517" s="53"/>
      <c r="AK517" s="52"/>
      <c r="AM517" s="53"/>
      <c r="AN517" s="52"/>
      <c r="BG517" s="54"/>
      <c r="BM517" s="52"/>
    </row>
    <row r="518" spans="1:65" ht="33" customHeight="1" thickBot="1">
      <c r="A518" s="114">
        <f t="shared" si="297"/>
        <v>11</v>
      </c>
      <c r="B518" s="115">
        <f>B87</f>
        <v>45828</v>
      </c>
      <c r="C518" s="116">
        <f>SUM(E81:E87)</f>
        <v>3</v>
      </c>
      <c r="D518" s="117">
        <f>SUM(C81:C87)</f>
        <v>0</v>
      </c>
      <c r="E518" s="116">
        <f>SUM(F81:F87)</f>
        <v>0</v>
      </c>
      <c r="F518" s="117">
        <f>SUM(D81:D87)</f>
        <v>0</v>
      </c>
      <c r="G518" s="118">
        <f t="shared" si="286"/>
        <v>798</v>
      </c>
      <c r="H518" s="118">
        <f t="shared" si="287"/>
        <v>6213</v>
      </c>
      <c r="I518" s="118">
        <f t="shared" si="278"/>
        <v>6213</v>
      </c>
      <c r="J518" s="117">
        <f t="shared" si="279"/>
        <v>795</v>
      </c>
      <c r="K518" s="121">
        <f t="shared" si="288"/>
        <v>3.7593984962406013E-3</v>
      </c>
      <c r="L518" s="121">
        <f t="shared" si="288"/>
        <v>0</v>
      </c>
      <c r="M518" s="121">
        <f t="shared" si="289"/>
        <v>0</v>
      </c>
      <c r="N518" s="121">
        <f t="shared" si="289"/>
        <v>0</v>
      </c>
      <c r="O518" s="121">
        <f t="shared" si="298"/>
        <v>3.0000000000000001E-3</v>
      </c>
      <c r="P518" s="119">
        <f>SUM(U81:U87)</f>
        <v>879.33600000000001</v>
      </c>
      <c r="Q518" s="120">
        <f>SUM(V81:V87)</f>
        <v>4796.4359999999997</v>
      </c>
      <c r="R518" s="197">
        <f t="shared" si="290"/>
        <v>5675.7719999999999</v>
      </c>
      <c r="S518" s="116">
        <f>SUM(W81:W87)</f>
        <v>0</v>
      </c>
      <c r="T518" s="121">
        <f t="shared" si="291"/>
        <v>0</v>
      </c>
      <c r="U518" s="121">
        <f t="shared" si="280"/>
        <v>0</v>
      </c>
      <c r="V518" s="117">
        <f>SUM(AD81:AD87)</f>
        <v>0</v>
      </c>
      <c r="W518" s="30">
        <f t="shared" ca="1" si="281"/>
        <v>0</v>
      </c>
      <c r="X518" s="30">
        <f t="shared" ca="1" si="282"/>
        <v>0</v>
      </c>
      <c r="Y518" s="30">
        <f t="shared" ca="1" si="283"/>
        <v>0</v>
      </c>
      <c r="Z518" s="30">
        <f t="shared" ca="1" si="284"/>
        <v>0</v>
      </c>
      <c r="AA518" s="30">
        <f t="shared" si="285"/>
        <v>0</v>
      </c>
      <c r="AB518" s="31">
        <f t="shared" ca="1" si="292"/>
        <v>0</v>
      </c>
      <c r="AC518" s="122">
        <f t="shared" ca="1" si="293"/>
        <v>1861.5</v>
      </c>
      <c r="AD518" s="32">
        <f t="shared" ca="1" si="294"/>
        <v>0.77499999999999991</v>
      </c>
      <c r="AE518" s="122">
        <f t="shared" ca="1" si="295"/>
        <v>1194.75</v>
      </c>
      <c r="AF518" s="32">
        <f t="shared" ca="1" si="296"/>
        <v>0.70074999999999998</v>
      </c>
      <c r="AG518" s="116">
        <v>1795</v>
      </c>
      <c r="AH518" s="33">
        <v>1205</v>
      </c>
      <c r="AJ518" s="53"/>
      <c r="AK518" s="52"/>
      <c r="AM518" s="53"/>
      <c r="AN518" s="52"/>
      <c r="BG518" s="54"/>
      <c r="BM518" s="52"/>
    </row>
    <row r="519" spans="1:65" ht="33" customHeight="1" thickBot="1">
      <c r="A519" s="114">
        <f t="shared" si="297"/>
        <v>12</v>
      </c>
      <c r="B519" s="115">
        <f>B94</f>
        <v>45835</v>
      </c>
      <c r="C519" s="116">
        <f>SUM(E88:E94)</f>
        <v>3</v>
      </c>
      <c r="D519" s="117">
        <f>SUM(C88:C94)</f>
        <v>0</v>
      </c>
      <c r="E519" s="116">
        <f>SUM(F88:F94)</f>
        <v>2</v>
      </c>
      <c r="F519" s="117">
        <f>SUM(D88:D94)</f>
        <v>0</v>
      </c>
      <c r="G519" s="118">
        <f t="shared" si="286"/>
        <v>794</v>
      </c>
      <c r="H519" s="118">
        <f t="shared" si="287"/>
        <v>6212</v>
      </c>
      <c r="I519" s="118">
        <f t="shared" si="278"/>
        <v>6211</v>
      </c>
      <c r="J519" s="117">
        <f t="shared" si="279"/>
        <v>792</v>
      </c>
      <c r="K519" s="121">
        <f t="shared" si="288"/>
        <v>3.778337531486146E-3</v>
      </c>
      <c r="L519" s="121">
        <f t="shared" si="288"/>
        <v>0</v>
      </c>
      <c r="M519" s="121">
        <f t="shared" si="289"/>
        <v>3.219575016097875E-4</v>
      </c>
      <c r="N519" s="121">
        <f t="shared" si="289"/>
        <v>0</v>
      </c>
      <c r="O519" s="121">
        <f t="shared" si="298"/>
        <v>3.0000000000000001E-3</v>
      </c>
      <c r="P519" s="119">
        <f>SUM(U88:U94)</f>
        <v>685.15200000000004</v>
      </c>
      <c r="Q519" s="120">
        <f>SUM(V88:V94)</f>
        <v>3876.288</v>
      </c>
      <c r="R519" s="197">
        <f t="shared" si="290"/>
        <v>4561.4400000000005</v>
      </c>
      <c r="S519" s="116">
        <f>SUM(W88:W94)</f>
        <v>0</v>
      </c>
      <c r="T519" s="121">
        <f t="shared" si="291"/>
        <v>0</v>
      </c>
      <c r="U519" s="121">
        <f t="shared" si="280"/>
        <v>0</v>
      </c>
      <c r="V519" s="117">
        <f>SUM(AD88:AD94)</f>
        <v>0</v>
      </c>
      <c r="W519" s="30">
        <f t="shared" ca="1" si="281"/>
        <v>0</v>
      </c>
      <c r="X519" s="30">
        <f t="shared" ca="1" si="282"/>
        <v>0</v>
      </c>
      <c r="Y519" s="30">
        <f t="shared" ca="1" si="283"/>
        <v>0</v>
      </c>
      <c r="Z519" s="30">
        <f t="shared" ca="1" si="284"/>
        <v>0</v>
      </c>
      <c r="AA519" s="30">
        <f t="shared" si="285"/>
        <v>0</v>
      </c>
      <c r="AB519" s="31">
        <f t="shared" ca="1" si="292"/>
        <v>0</v>
      </c>
      <c r="AC519" s="122">
        <f t="shared" ca="1" si="293"/>
        <v>2047.5</v>
      </c>
      <c r="AD519" s="32">
        <f t="shared" ca="1" si="294"/>
        <v>0.6895</v>
      </c>
      <c r="AE519" s="122">
        <f t="shared" ca="1" si="295"/>
        <v>1240.75</v>
      </c>
      <c r="AF519" s="32">
        <f t="shared" ca="1" si="296"/>
        <v>0.68374999999999997</v>
      </c>
      <c r="AG519" s="116">
        <v>1920</v>
      </c>
      <c r="AH519" s="33">
        <v>1305</v>
      </c>
      <c r="AJ519" s="53"/>
      <c r="AK519" s="52"/>
      <c r="AM519" s="53"/>
      <c r="AN519" s="52"/>
      <c r="BG519" s="54"/>
      <c r="BM519" s="52"/>
    </row>
    <row r="520" spans="1:65" ht="33" customHeight="1" thickBot="1">
      <c r="A520" s="114">
        <f t="shared" si="297"/>
        <v>13</v>
      </c>
      <c r="B520" s="115">
        <f>B101</f>
        <v>45842</v>
      </c>
      <c r="C520" s="116">
        <f>SUM(E95:E101)</f>
        <v>2</v>
      </c>
      <c r="D520" s="117">
        <f>SUM(C95:C101)</f>
        <v>0</v>
      </c>
      <c r="E520" s="116">
        <f>SUM(F95:F101)</f>
        <v>1</v>
      </c>
      <c r="F520" s="117">
        <f>SUM(D95:D101)</f>
        <v>0</v>
      </c>
      <c r="G520" s="118">
        <f t="shared" si="286"/>
        <v>792</v>
      </c>
      <c r="H520" s="118">
        <f t="shared" si="287"/>
        <v>6211</v>
      </c>
      <c r="I520" s="118">
        <f t="shared" si="278"/>
        <v>6210</v>
      </c>
      <c r="J520" s="117">
        <f t="shared" si="279"/>
        <v>790</v>
      </c>
      <c r="K520" s="121">
        <f t="shared" si="288"/>
        <v>2.5252525252525255E-3</v>
      </c>
      <c r="L520" s="121">
        <f t="shared" si="288"/>
        <v>0</v>
      </c>
      <c r="M520" s="121">
        <f t="shared" si="289"/>
        <v>1.6100466913540493E-4</v>
      </c>
      <c r="N520" s="121">
        <f t="shared" si="289"/>
        <v>0</v>
      </c>
      <c r="O520" s="121">
        <f t="shared" si="298"/>
        <v>3.0000000000000001E-3</v>
      </c>
      <c r="P520" s="119">
        <f>SUM(U95:U101)</f>
        <v>917.26400000000001</v>
      </c>
      <c r="Q520" s="120">
        <f>SUM(V95:V101)</f>
        <v>5241.6559999999999</v>
      </c>
      <c r="R520" s="197">
        <f t="shared" si="290"/>
        <v>6158.92</v>
      </c>
      <c r="S520" s="116">
        <f>SUM(W95:W101)</f>
        <v>0</v>
      </c>
      <c r="T520" s="121">
        <f t="shared" si="291"/>
        <v>0</v>
      </c>
      <c r="U520" s="121">
        <f t="shared" si="280"/>
        <v>0</v>
      </c>
      <c r="V520" s="117">
        <f>SUM(AD95:AD101)</f>
        <v>0</v>
      </c>
      <c r="W520" s="30">
        <f t="shared" ca="1" si="281"/>
        <v>0</v>
      </c>
      <c r="X520" s="30">
        <f t="shared" ca="1" si="282"/>
        <v>0</v>
      </c>
      <c r="Y520" s="30">
        <f t="shared" ca="1" si="283"/>
        <v>0</v>
      </c>
      <c r="Z520" s="30">
        <f t="shared" ca="1" si="284"/>
        <v>0</v>
      </c>
      <c r="AA520" s="30">
        <f t="shared" si="285"/>
        <v>0</v>
      </c>
      <c r="AB520" s="31">
        <f t="shared" ca="1" si="292"/>
        <v>0</v>
      </c>
      <c r="AC520" s="122">
        <f t="shared" ca="1" si="293"/>
        <v>2170.5</v>
      </c>
      <c r="AD520" s="32">
        <f t="shared" ca="1" si="294"/>
        <v>0.72350000000000003</v>
      </c>
      <c r="AE520" s="122">
        <f t="shared" ca="1" si="295"/>
        <v>1365</v>
      </c>
      <c r="AF520" s="32">
        <f t="shared" ca="1" si="296"/>
        <v>0.70425000000000004</v>
      </c>
      <c r="AG520" s="116">
        <v>2045</v>
      </c>
      <c r="AH520" s="33">
        <v>1405</v>
      </c>
      <c r="AJ520" s="53"/>
      <c r="AK520" s="52"/>
      <c r="AM520" s="53"/>
      <c r="AN520" s="52"/>
      <c r="BG520" s="54"/>
      <c r="BM520" s="52"/>
    </row>
    <row r="521" spans="1:65" ht="33" customHeight="1" thickBot="1">
      <c r="A521" s="114">
        <f t="shared" si="297"/>
        <v>14</v>
      </c>
      <c r="B521" s="115">
        <f>B108</f>
        <v>45849</v>
      </c>
      <c r="C521" s="116">
        <f>SUM(E102:E108)</f>
        <v>1</v>
      </c>
      <c r="D521" s="117">
        <f>SUM(C102:C108)</f>
        <v>1</v>
      </c>
      <c r="E521" s="116">
        <f>SUM(F102:F108)</f>
        <v>2</v>
      </c>
      <c r="F521" s="117">
        <f>SUM(D102:D108)</f>
        <v>2</v>
      </c>
      <c r="G521" s="118">
        <f t="shared" si="286"/>
        <v>790</v>
      </c>
      <c r="H521" s="118">
        <f t="shared" si="287"/>
        <v>6210</v>
      </c>
      <c r="I521" s="118">
        <f t="shared" si="278"/>
        <v>6206</v>
      </c>
      <c r="J521" s="117">
        <f t="shared" si="279"/>
        <v>788</v>
      </c>
      <c r="K521" s="121">
        <f t="shared" si="288"/>
        <v>1.2658227848101266E-3</v>
      </c>
      <c r="L521" s="121">
        <f t="shared" si="288"/>
        <v>1.2658227848101266E-3</v>
      </c>
      <c r="M521" s="121">
        <f t="shared" si="289"/>
        <v>3.2206119162640903E-4</v>
      </c>
      <c r="N521" s="121">
        <f t="shared" si="289"/>
        <v>3.2206119162640903E-4</v>
      </c>
      <c r="O521" s="121">
        <f t="shared" si="298"/>
        <v>3.0000000000000001E-3</v>
      </c>
      <c r="P521" s="119">
        <f>SUM(U102:U108)</f>
        <v>700.928</v>
      </c>
      <c r="Q521" s="120">
        <f>SUM(V102:V108)</f>
        <v>4097.5</v>
      </c>
      <c r="R521" s="197">
        <f t="shared" si="290"/>
        <v>4798.4279999999999</v>
      </c>
      <c r="S521" s="116">
        <f>SUM(W102:W108)</f>
        <v>0</v>
      </c>
      <c r="T521" s="121">
        <f t="shared" si="291"/>
        <v>0</v>
      </c>
      <c r="U521" s="121">
        <f t="shared" si="280"/>
        <v>0</v>
      </c>
      <c r="V521" s="117">
        <f>SUM(AD102:AD108)</f>
        <v>0</v>
      </c>
      <c r="W521" s="30">
        <f t="shared" ca="1" si="281"/>
        <v>0</v>
      </c>
      <c r="X521" s="30">
        <f t="shared" ca="1" si="282"/>
        <v>0</v>
      </c>
      <c r="Y521" s="30">
        <f t="shared" ca="1" si="283"/>
        <v>0</v>
      </c>
      <c r="Z521" s="30">
        <f t="shared" ca="1" si="284"/>
        <v>0</v>
      </c>
      <c r="AA521" s="30">
        <f t="shared" si="285"/>
        <v>0</v>
      </c>
      <c r="AB521" s="31">
        <f t="shared" ca="1" si="292"/>
        <v>0</v>
      </c>
      <c r="AC521" s="122">
        <f t="shared" ca="1" si="293"/>
        <v>2296.5</v>
      </c>
      <c r="AD521" s="32">
        <f t="shared" ca="1" si="294"/>
        <v>0.64999999999999991</v>
      </c>
      <c r="AE521" s="122">
        <f t="shared" ca="1" si="295"/>
        <v>1478.5</v>
      </c>
      <c r="AF521" s="32">
        <f t="shared" ca="1" si="296"/>
        <v>0.65150000000000008</v>
      </c>
      <c r="AG521" s="116">
        <v>2170</v>
      </c>
      <c r="AH521" s="33">
        <v>1505</v>
      </c>
      <c r="AJ521" s="53"/>
      <c r="AK521" s="52"/>
      <c r="AM521" s="53"/>
      <c r="AN521" s="52"/>
      <c r="BG521" s="54"/>
      <c r="BM521" s="52"/>
    </row>
    <row r="522" spans="1:65" ht="33" customHeight="1" thickBot="1">
      <c r="A522" s="114">
        <f t="shared" si="297"/>
        <v>15</v>
      </c>
      <c r="B522" s="115">
        <f>B115</f>
        <v>45856</v>
      </c>
      <c r="C522" s="116">
        <f>SUM(E109:E115)</f>
        <v>1</v>
      </c>
      <c r="D522" s="117">
        <f>SUM(C109:C115)</f>
        <v>1</v>
      </c>
      <c r="E522" s="116">
        <f>SUM(F109:F115)</f>
        <v>2</v>
      </c>
      <c r="F522" s="117">
        <f>SUM(D109:D115)</f>
        <v>0</v>
      </c>
      <c r="G522" s="118">
        <f t="shared" si="286"/>
        <v>787</v>
      </c>
      <c r="H522" s="118">
        <f t="shared" si="287"/>
        <v>6206</v>
      </c>
      <c r="I522" s="118">
        <f t="shared" si="278"/>
        <v>6204</v>
      </c>
      <c r="J522" s="117">
        <f t="shared" si="279"/>
        <v>786</v>
      </c>
      <c r="K522" s="121">
        <f t="shared" si="288"/>
        <v>1.2706480304955528E-3</v>
      </c>
      <c r="L522" s="121">
        <f t="shared" si="288"/>
        <v>1.2706480304955528E-3</v>
      </c>
      <c r="M522" s="121">
        <f t="shared" si="289"/>
        <v>3.2226877215597811E-4</v>
      </c>
      <c r="N522" s="121">
        <f t="shared" si="289"/>
        <v>0</v>
      </c>
      <c r="O522" s="121">
        <f t="shared" si="298"/>
        <v>3.0000000000000001E-3</v>
      </c>
      <c r="P522" s="119">
        <f>SUM(U109:U115)</f>
        <v>930.92000000000007</v>
      </c>
      <c r="Q522" s="120">
        <f>SUM(V109:V115)</f>
        <v>5758.4719999999998</v>
      </c>
      <c r="R522" s="197">
        <f t="shared" si="290"/>
        <v>6689.3919999999998</v>
      </c>
      <c r="S522" s="116">
        <f>SUM(W109:W115)</f>
        <v>0</v>
      </c>
      <c r="T522" s="121">
        <f t="shared" si="291"/>
        <v>0</v>
      </c>
      <c r="U522" s="121">
        <f t="shared" si="280"/>
        <v>0</v>
      </c>
      <c r="V522" s="117">
        <f>SUM(AD109:AD115)</f>
        <v>0</v>
      </c>
      <c r="W522" s="30">
        <f t="shared" ca="1" si="281"/>
        <v>0</v>
      </c>
      <c r="X522" s="30">
        <f t="shared" ca="1" si="282"/>
        <v>0</v>
      </c>
      <c r="Y522" s="30">
        <f t="shared" ca="1" si="283"/>
        <v>0</v>
      </c>
      <c r="Z522" s="30">
        <f t="shared" ca="1" si="284"/>
        <v>0</v>
      </c>
      <c r="AA522" s="30">
        <f t="shared" si="285"/>
        <v>0</v>
      </c>
      <c r="AB522" s="31">
        <f t="shared" ca="1" si="292"/>
        <v>0</v>
      </c>
      <c r="AC522" s="122">
        <f t="shared" ca="1" si="293"/>
        <v>2367</v>
      </c>
      <c r="AD522" s="32">
        <f t="shared" ca="1" si="294"/>
        <v>0.63300000000000001</v>
      </c>
      <c r="AE522" s="122">
        <f t="shared" ca="1" si="295"/>
        <v>1575.25</v>
      </c>
      <c r="AF522" s="32">
        <f t="shared" ca="1" si="296"/>
        <v>0.80349999999999999</v>
      </c>
      <c r="AG522" s="116">
        <v>2295</v>
      </c>
      <c r="AH522" s="33">
        <v>1605</v>
      </c>
      <c r="AJ522" s="53"/>
      <c r="AK522" s="52"/>
      <c r="AM522" s="53"/>
      <c r="AN522" s="52"/>
      <c r="BG522" s="54"/>
      <c r="BM522" s="52"/>
    </row>
    <row r="523" spans="1:65" ht="33" customHeight="1" thickBot="1">
      <c r="A523" s="114">
        <f t="shared" si="297"/>
        <v>16</v>
      </c>
      <c r="B523" s="115">
        <f>B122</f>
        <v>45863</v>
      </c>
      <c r="C523" s="116">
        <f>SUM(E116:E122)</f>
        <v>5</v>
      </c>
      <c r="D523" s="117">
        <f>SUM(C116:C122)</f>
        <v>11</v>
      </c>
      <c r="E523" s="116">
        <f>SUM(F116:F122)</f>
        <v>2</v>
      </c>
      <c r="F523" s="117">
        <f>SUM(D116:D122)</f>
        <v>59</v>
      </c>
      <c r="G523" s="118">
        <f t="shared" si="286"/>
        <v>774</v>
      </c>
      <c r="H523" s="118">
        <f t="shared" si="287"/>
        <v>6145</v>
      </c>
      <c r="I523" s="118">
        <f t="shared" si="278"/>
        <v>6143</v>
      </c>
      <c r="J523" s="117">
        <f t="shared" si="279"/>
        <v>770</v>
      </c>
      <c r="K523" s="121">
        <f t="shared" si="288"/>
        <v>6.4599483204134363E-3</v>
      </c>
      <c r="L523" s="121">
        <f t="shared" si="288"/>
        <v>1.4211886304909561E-2</v>
      </c>
      <c r="M523" s="121">
        <f t="shared" si="289"/>
        <v>3.2546786004882016E-4</v>
      </c>
      <c r="N523" s="121">
        <f t="shared" si="289"/>
        <v>9.6013018714401956E-3</v>
      </c>
      <c r="O523" s="121">
        <f t="shared" si="298"/>
        <v>3.0000000000000001E-3</v>
      </c>
      <c r="P523" s="119">
        <f>SUM(U116:U122)</f>
        <v>713.63599999999997</v>
      </c>
      <c r="Q523" s="120">
        <f>SUM(V116:V122)</f>
        <v>4497.4080000000004</v>
      </c>
      <c r="R523" s="197">
        <f t="shared" si="290"/>
        <v>5211.0439999999999</v>
      </c>
      <c r="S523" s="116">
        <f>SUM(W116:W122)</f>
        <v>0</v>
      </c>
      <c r="T523" s="121">
        <f t="shared" si="291"/>
        <v>0</v>
      </c>
      <c r="U523" s="121">
        <f t="shared" si="280"/>
        <v>0</v>
      </c>
      <c r="V523" s="117">
        <f>SUM(AD116:AD122)</f>
        <v>0</v>
      </c>
      <c r="W523" s="30">
        <f t="shared" ca="1" si="281"/>
        <v>0</v>
      </c>
      <c r="X523" s="30">
        <f t="shared" ca="1" si="282"/>
        <v>0</v>
      </c>
      <c r="Y523" s="30">
        <f t="shared" ca="1" si="283"/>
        <v>0</v>
      </c>
      <c r="Z523" s="30">
        <f t="shared" ca="1" si="284"/>
        <v>0</v>
      </c>
      <c r="AA523" s="30">
        <f t="shared" si="285"/>
        <v>0</v>
      </c>
      <c r="AB523" s="31">
        <f t="shared" ca="1" si="292"/>
        <v>0</v>
      </c>
      <c r="AC523" s="122">
        <f t="shared" ca="1" si="293"/>
        <v>2387.5</v>
      </c>
      <c r="AD523" s="32">
        <f t="shared" ca="1" si="294"/>
        <v>0.64</v>
      </c>
      <c r="AE523" s="122">
        <f t="shared" ca="1" si="295"/>
        <v>1656.5</v>
      </c>
      <c r="AF523" s="32">
        <f t="shared" ca="1" si="296"/>
        <v>0.79</v>
      </c>
      <c r="AG523" s="116">
        <v>2420</v>
      </c>
      <c r="AH523" s="33">
        <v>1710</v>
      </c>
      <c r="AJ523" s="53"/>
      <c r="AK523" s="52"/>
      <c r="AM523" s="53"/>
      <c r="AN523" s="52"/>
      <c r="BG523" s="54"/>
      <c r="BM523" s="52"/>
    </row>
    <row r="524" spans="1:65" ht="33" customHeight="1" thickBot="1">
      <c r="A524" s="114">
        <f t="shared" si="297"/>
        <v>17</v>
      </c>
      <c r="B524" s="115">
        <f>B129</f>
        <v>45870</v>
      </c>
      <c r="C524" s="116">
        <f>SUM(E123:E129)</f>
        <v>3</v>
      </c>
      <c r="D524" s="117">
        <f>SUM(C123:C129)</f>
        <v>0</v>
      </c>
      <c r="E524" s="116">
        <f>SUM(F123:F129)</f>
        <v>2</v>
      </c>
      <c r="F524" s="117">
        <f>SUM(D123:D129)</f>
        <v>0</v>
      </c>
      <c r="G524" s="118">
        <f t="shared" si="286"/>
        <v>769</v>
      </c>
      <c r="H524" s="118">
        <f t="shared" si="287"/>
        <v>6143</v>
      </c>
      <c r="I524" s="118">
        <f t="shared" si="278"/>
        <v>6141</v>
      </c>
      <c r="J524" s="117">
        <f t="shared" si="279"/>
        <v>767</v>
      </c>
      <c r="K524" s="121">
        <f t="shared" si="288"/>
        <v>3.9011703511053317E-3</v>
      </c>
      <c r="L524" s="121">
        <f t="shared" si="288"/>
        <v>0</v>
      </c>
      <c r="M524" s="121">
        <f t="shared" si="289"/>
        <v>3.2557382386456127E-4</v>
      </c>
      <c r="N524" s="121">
        <f t="shared" si="289"/>
        <v>0</v>
      </c>
      <c r="O524" s="121">
        <f t="shared" si="298"/>
        <v>3.0000000000000001E-3</v>
      </c>
      <c r="P524" s="119">
        <f>SUM(U123:U129)</f>
        <v>988.83199999999988</v>
      </c>
      <c r="Q524" s="120">
        <f>SUM(V123:V129)</f>
        <v>6191.348</v>
      </c>
      <c r="R524" s="197">
        <f t="shared" si="290"/>
        <v>7180.18</v>
      </c>
      <c r="S524" s="116">
        <f>SUM(W123:W129)</f>
        <v>0</v>
      </c>
      <c r="T524" s="121">
        <f t="shared" si="291"/>
        <v>0</v>
      </c>
      <c r="U524" s="121">
        <f t="shared" si="280"/>
        <v>0</v>
      </c>
      <c r="V524" s="117">
        <f>SUM(AD123:AD129)</f>
        <v>0</v>
      </c>
      <c r="W524" s="30">
        <f t="shared" ca="1" si="281"/>
        <v>0</v>
      </c>
      <c r="X524" s="30">
        <f t="shared" ca="1" si="282"/>
        <v>0</v>
      </c>
      <c r="Y524" s="30">
        <f t="shared" ca="1" si="283"/>
        <v>0</v>
      </c>
      <c r="Z524" s="30">
        <f t="shared" ca="1" si="284"/>
        <v>0</v>
      </c>
      <c r="AA524" s="30">
        <f t="shared" si="285"/>
        <v>0</v>
      </c>
      <c r="AB524" s="31">
        <f t="shared" ca="1" si="292"/>
        <v>0</v>
      </c>
      <c r="AC524" s="122">
        <f t="shared" ca="1" si="293"/>
        <v>2511</v>
      </c>
      <c r="AD524" s="32">
        <f t="shared" ca="1" si="294"/>
        <v>0.67349999999999999</v>
      </c>
      <c r="AE524" s="122">
        <f t="shared" ca="1" si="295"/>
        <v>1837.5</v>
      </c>
      <c r="AF524" s="32">
        <f t="shared" ca="1" si="296"/>
        <v>0.73349999999999993</v>
      </c>
      <c r="AG524" s="116">
        <v>2560</v>
      </c>
      <c r="AH524" s="33">
        <v>1820</v>
      </c>
      <c r="AJ524" s="53"/>
      <c r="AK524" s="52"/>
      <c r="AM524" s="53"/>
      <c r="AN524" s="52"/>
      <c r="BG524" s="54"/>
      <c r="BM524" s="52"/>
    </row>
    <row r="525" spans="1:65" ht="33" customHeight="1" thickBot="1">
      <c r="A525" s="114">
        <f t="shared" si="297"/>
        <v>18</v>
      </c>
      <c r="B525" s="115">
        <f>B136</f>
        <v>45877</v>
      </c>
      <c r="C525" s="116">
        <f>SUM(E130:E136)</f>
        <v>1</v>
      </c>
      <c r="D525" s="117">
        <f>SUM(C130:C136)</f>
        <v>0</v>
      </c>
      <c r="E525" s="116">
        <f>SUM(F130:F136)</f>
        <v>3</v>
      </c>
      <c r="F525" s="117">
        <f>SUM(D130:D136)</f>
        <v>0</v>
      </c>
      <c r="G525" s="118">
        <f t="shared" si="286"/>
        <v>767</v>
      </c>
      <c r="H525" s="118">
        <f t="shared" si="287"/>
        <v>6140</v>
      </c>
      <c r="I525" s="118">
        <f t="shared" si="278"/>
        <v>6138</v>
      </c>
      <c r="J525" s="117">
        <f t="shared" si="279"/>
        <v>766</v>
      </c>
      <c r="K525" s="121">
        <f t="shared" si="288"/>
        <v>1.3037809647979139E-3</v>
      </c>
      <c r="L525" s="121">
        <f t="shared" si="288"/>
        <v>0</v>
      </c>
      <c r="M525" s="121">
        <f t="shared" si="289"/>
        <v>4.8859934853420198E-4</v>
      </c>
      <c r="N525" s="121">
        <f t="shared" si="289"/>
        <v>0</v>
      </c>
      <c r="O525" s="121">
        <f t="shared" si="298"/>
        <v>3.0000000000000001E-3</v>
      </c>
      <c r="P525" s="119">
        <f>SUM(U130:U136)</f>
        <v>781.66000000000008</v>
      </c>
      <c r="Q525" s="120">
        <f>SUM(V130:V136)</f>
        <v>5083.3680000000004</v>
      </c>
      <c r="R525" s="197">
        <f t="shared" si="290"/>
        <v>5865.0280000000002</v>
      </c>
      <c r="S525" s="116">
        <f>SUM(W130:W136)</f>
        <v>0</v>
      </c>
      <c r="T525" s="121">
        <f t="shared" si="291"/>
        <v>0</v>
      </c>
      <c r="U525" s="121">
        <f t="shared" si="280"/>
        <v>0</v>
      </c>
      <c r="V525" s="117">
        <f>SUM(AD124:AD130)</f>
        <v>0</v>
      </c>
      <c r="W525" s="30">
        <f t="shared" ca="1" si="281"/>
        <v>0</v>
      </c>
      <c r="X525" s="30">
        <f t="shared" ca="1" si="282"/>
        <v>0</v>
      </c>
      <c r="Y525" s="30">
        <f t="shared" ca="1" si="283"/>
        <v>0</v>
      </c>
      <c r="Z525" s="30">
        <f t="shared" ca="1" si="284"/>
        <v>0</v>
      </c>
      <c r="AA525" s="30">
        <f t="shared" si="285"/>
        <v>0</v>
      </c>
      <c r="AB525" s="31">
        <f t="shared" ca="1" si="292"/>
        <v>0</v>
      </c>
      <c r="AC525" s="122">
        <f t="shared" ca="1" si="293"/>
        <v>2673.5</v>
      </c>
      <c r="AD525" s="32">
        <f t="shared" ca="1" si="294"/>
        <v>0.6855</v>
      </c>
      <c r="AE525" s="122">
        <f t="shared" ca="1" si="295"/>
        <v>1900</v>
      </c>
      <c r="AF525" s="32">
        <f t="shared" ca="1" si="296"/>
        <v>0.76424999999999998</v>
      </c>
      <c r="AG525" s="116">
        <v>2715</v>
      </c>
      <c r="AH525" s="33">
        <v>1945</v>
      </c>
      <c r="AJ525" s="53"/>
      <c r="AK525" s="52"/>
      <c r="AM525" s="53"/>
      <c r="AN525" s="52"/>
      <c r="BG525" s="54"/>
      <c r="BM525" s="52"/>
    </row>
    <row r="526" spans="1:65" ht="33" customHeight="1" thickBot="1">
      <c r="A526" s="114">
        <f t="shared" si="297"/>
        <v>19</v>
      </c>
      <c r="B526" s="115">
        <f>B143</f>
        <v>45884</v>
      </c>
      <c r="C526" s="116">
        <f>SUM(E137:E143)</f>
        <v>3</v>
      </c>
      <c r="D526" s="117">
        <f>SUM(C137:C143)</f>
        <v>0</v>
      </c>
      <c r="E526" s="116">
        <f>SUM(F137:F143)</f>
        <v>9</v>
      </c>
      <c r="F526" s="117">
        <f>SUM(D137:D143)</f>
        <v>0</v>
      </c>
      <c r="G526" s="118">
        <f t="shared" si="286"/>
        <v>766</v>
      </c>
      <c r="H526" s="118">
        <f t="shared" si="287"/>
        <v>6137</v>
      </c>
      <c r="I526" s="118">
        <f t="shared" si="278"/>
        <v>6129</v>
      </c>
      <c r="J526" s="117">
        <f t="shared" si="279"/>
        <v>763</v>
      </c>
      <c r="K526" s="121">
        <f t="shared" si="288"/>
        <v>3.9164490861618795E-3</v>
      </c>
      <c r="L526" s="121">
        <f t="shared" si="288"/>
        <v>0</v>
      </c>
      <c r="M526" s="121">
        <f t="shared" si="289"/>
        <v>1.4665145836728042E-3</v>
      </c>
      <c r="N526" s="121">
        <f t="shared" si="289"/>
        <v>0</v>
      </c>
      <c r="O526" s="121">
        <f t="shared" si="298"/>
        <v>3.0000000000000001E-3</v>
      </c>
      <c r="P526" s="119">
        <f>SUM(U137:U143)</f>
        <v>1103.9079999999999</v>
      </c>
      <c r="Q526" s="120">
        <f>SUM(V137:V143)</f>
        <v>7482.78</v>
      </c>
      <c r="R526" s="197">
        <f t="shared" si="290"/>
        <v>8586.6880000000001</v>
      </c>
      <c r="S526" s="116">
        <f>SUM(W137:W143)</f>
        <v>0</v>
      </c>
      <c r="T526" s="121">
        <f t="shared" si="291"/>
        <v>0</v>
      </c>
      <c r="U526" s="121">
        <f t="shared" si="280"/>
        <v>0</v>
      </c>
      <c r="V526" s="117">
        <f>SUM(AD137:AD143)</f>
        <v>0</v>
      </c>
      <c r="W526" s="30">
        <f t="shared" ca="1" si="281"/>
        <v>0</v>
      </c>
      <c r="X526" s="30">
        <f t="shared" ca="1" si="282"/>
        <v>0</v>
      </c>
      <c r="Y526" s="30">
        <f t="shared" ca="1" si="283"/>
        <v>0</v>
      </c>
      <c r="Z526" s="30">
        <f t="shared" ca="1" si="284"/>
        <v>0</v>
      </c>
      <c r="AA526" s="30">
        <f t="shared" si="285"/>
        <v>0</v>
      </c>
      <c r="AB526" s="31">
        <f t="shared" ca="1" si="292"/>
        <v>0</v>
      </c>
      <c r="AC526" s="122">
        <f t="shared" ca="1" si="293"/>
        <v>2797.5</v>
      </c>
      <c r="AD526" s="32">
        <f t="shared" ca="1" si="294"/>
        <v>0.67849999999999999</v>
      </c>
      <c r="AE526" s="122">
        <f t="shared" ca="1" si="295"/>
        <v>1994.25</v>
      </c>
      <c r="AF526" s="32">
        <f t="shared" ca="1" si="296"/>
        <v>0.72825000000000006</v>
      </c>
      <c r="AG526" s="116">
        <v>2875</v>
      </c>
      <c r="AH526" s="33">
        <v>2095</v>
      </c>
      <c r="AJ526" s="53"/>
      <c r="AK526" s="52"/>
      <c r="AM526" s="53"/>
      <c r="AN526" s="52"/>
      <c r="BG526" s="54"/>
      <c r="BM526" s="52"/>
    </row>
    <row r="527" spans="1:65" ht="33" customHeight="1" thickBot="1">
      <c r="A527" s="114">
        <f t="shared" si="297"/>
        <v>20</v>
      </c>
      <c r="B527" s="115">
        <f>B150</f>
        <v>45891</v>
      </c>
      <c r="C527" s="116">
        <f>SUM(E144:E150)</f>
        <v>2</v>
      </c>
      <c r="D527" s="117">
        <f>SUM(C144:C150)</f>
        <v>0</v>
      </c>
      <c r="E527" s="116">
        <f>SUM(F144:F150)</f>
        <v>8</v>
      </c>
      <c r="F527" s="117">
        <f>SUM(D144:D150)</f>
        <v>0</v>
      </c>
      <c r="G527" s="118">
        <f t="shared" si="286"/>
        <v>763</v>
      </c>
      <c r="H527" s="118">
        <f t="shared" si="287"/>
        <v>6128</v>
      </c>
      <c r="I527" s="118">
        <f t="shared" si="278"/>
        <v>6121</v>
      </c>
      <c r="J527" s="117">
        <f t="shared" si="279"/>
        <v>761</v>
      </c>
      <c r="K527" s="121">
        <f t="shared" si="288"/>
        <v>2.6212319790301442E-3</v>
      </c>
      <c r="L527" s="121">
        <f t="shared" si="288"/>
        <v>0</v>
      </c>
      <c r="M527" s="121">
        <f t="shared" si="289"/>
        <v>1.3054830287206266E-3</v>
      </c>
      <c r="N527" s="121">
        <f t="shared" si="289"/>
        <v>0</v>
      </c>
      <c r="O527" s="121">
        <f t="shared" si="298"/>
        <v>3.0000000000000001E-3</v>
      </c>
      <c r="P527" s="119">
        <f>SUM(U144:U150)</f>
        <v>859.53600000000006</v>
      </c>
      <c r="Q527" s="120">
        <f>SUM(V144:V150)</f>
        <v>5878.72</v>
      </c>
      <c r="R527" s="197">
        <f t="shared" si="290"/>
        <v>6738.2560000000003</v>
      </c>
      <c r="S527" s="116">
        <f>SUM(W144:W150)</f>
        <v>0</v>
      </c>
      <c r="T527" s="121">
        <f t="shared" si="291"/>
        <v>0</v>
      </c>
      <c r="U527" s="121">
        <f t="shared" si="280"/>
        <v>0</v>
      </c>
      <c r="V527" s="117">
        <f>SUM(AD144:AD150)</f>
        <v>0</v>
      </c>
      <c r="W527" s="30">
        <f t="shared" ca="1" si="281"/>
        <v>0</v>
      </c>
      <c r="X527" s="30">
        <f t="shared" ca="1" si="282"/>
        <v>0</v>
      </c>
      <c r="Y527" s="30">
        <f t="shared" ca="1" si="283"/>
        <v>0</v>
      </c>
      <c r="Z527" s="30">
        <f t="shared" ca="1" si="284"/>
        <v>0</v>
      </c>
      <c r="AA527" s="30">
        <f t="shared" si="285"/>
        <v>0</v>
      </c>
      <c r="AB527" s="31">
        <f t="shared" ca="1" si="292"/>
        <v>0</v>
      </c>
      <c r="AC527" s="122">
        <f t="shared" ca="1" si="293"/>
        <v>2978.5</v>
      </c>
      <c r="AD527" s="32">
        <f t="shared" ca="1" si="294"/>
        <v>0.65700000000000003</v>
      </c>
      <c r="AE527" s="122">
        <f t="shared" ca="1" si="295"/>
        <v>2126.25</v>
      </c>
      <c r="AF527" s="32">
        <f t="shared" ca="1" si="296"/>
        <v>0.7</v>
      </c>
      <c r="AG527" s="116">
        <v>3035</v>
      </c>
      <c r="AH527" s="33">
        <v>2245</v>
      </c>
      <c r="AJ527" s="53"/>
      <c r="AK527" s="52"/>
      <c r="AM527" s="53"/>
      <c r="AN527" s="52"/>
      <c r="BG527" s="54"/>
      <c r="BM527" s="52"/>
    </row>
    <row r="528" spans="1:65" ht="33" customHeight="1" thickBot="1">
      <c r="A528" s="114">
        <f t="shared" si="297"/>
        <v>21</v>
      </c>
      <c r="B528" s="115">
        <f>B157</f>
        <v>45898</v>
      </c>
      <c r="C528" s="116">
        <f>SUM(E151:E157)</f>
        <v>2</v>
      </c>
      <c r="D528" s="117">
        <f>SUM(C151:C157)</f>
        <v>0</v>
      </c>
      <c r="E528" s="116">
        <f>SUM(F151:F157)</f>
        <v>6</v>
      </c>
      <c r="F528" s="117">
        <f>SUM(D151:D157)</f>
        <v>0</v>
      </c>
      <c r="G528" s="118">
        <f t="shared" si="286"/>
        <v>761</v>
      </c>
      <c r="H528" s="118">
        <f t="shared" si="287"/>
        <v>6119</v>
      </c>
      <c r="I528" s="118">
        <f t="shared" si="278"/>
        <v>6115</v>
      </c>
      <c r="J528" s="117">
        <f t="shared" si="279"/>
        <v>759</v>
      </c>
      <c r="K528" s="121">
        <f t="shared" si="288"/>
        <v>2.6281208935611039E-3</v>
      </c>
      <c r="L528" s="121">
        <f t="shared" si="288"/>
        <v>0</v>
      </c>
      <c r="M528" s="121">
        <f t="shared" si="289"/>
        <v>9.8055237783951617E-4</v>
      </c>
      <c r="N528" s="121">
        <f t="shared" si="289"/>
        <v>0</v>
      </c>
      <c r="O528" s="121">
        <f t="shared" si="298"/>
        <v>3.0000000000000001E-3</v>
      </c>
      <c r="P528" s="119">
        <f>SUM(U151:U157)</f>
        <v>1192.4639999999999</v>
      </c>
      <c r="Q528" s="120">
        <f>SUM(V151:V157)</f>
        <v>8319.4600000000009</v>
      </c>
      <c r="R528" s="197">
        <f t="shared" si="290"/>
        <v>9511.9240000000009</v>
      </c>
      <c r="S528" s="116">
        <f>SUM(W151:W157)</f>
        <v>0</v>
      </c>
      <c r="T528" s="121">
        <f t="shared" si="291"/>
        <v>0</v>
      </c>
      <c r="U528" s="121">
        <f t="shared" si="280"/>
        <v>0</v>
      </c>
      <c r="V528" s="117">
        <f>SUM(AD151:AD157)</f>
        <v>0</v>
      </c>
      <c r="W528" s="30">
        <f t="shared" ca="1" si="281"/>
        <v>0</v>
      </c>
      <c r="X528" s="30">
        <f t="shared" ca="1" si="282"/>
        <v>0</v>
      </c>
      <c r="Y528" s="30">
        <f t="shared" ca="1" si="283"/>
        <v>0</v>
      </c>
      <c r="Z528" s="30">
        <f t="shared" ca="1" si="284"/>
        <v>0</v>
      </c>
      <c r="AA528" s="30">
        <f t="shared" si="285"/>
        <v>0</v>
      </c>
      <c r="AB528" s="31">
        <f t="shared" ca="1" si="292"/>
        <v>0</v>
      </c>
      <c r="AC528" s="122">
        <f t="shared" ca="1" si="293"/>
        <v>3026.5</v>
      </c>
      <c r="AD528" s="32">
        <f t="shared" ca="1" si="294"/>
        <v>0.66399999999999992</v>
      </c>
      <c r="AE528" s="122">
        <f t="shared" ca="1" si="295"/>
        <v>2214.75</v>
      </c>
      <c r="AF528" s="32">
        <f t="shared" ca="1" si="296"/>
        <v>0.70725000000000005</v>
      </c>
      <c r="AG528" s="116">
        <v>3195</v>
      </c>
      <c r="AH528" s="33">
        <v>2400</v>
      </c>
      <c r="AJ528" s="53"/>
      <c r="AK528" s="52"/>
      <c r="AM528" s="53"/>
      <c r="AN528" s="52"/>
      <c r="BG528" s="54"/>
      <c r="BM528" s="52"/>
    </row>
    <row r="529" spans="1:65" ht="33" customHeight="1" thickBot="1">
      <c r="A529" s="114">
        <f t="shared" si="297"/>
        <v>22</v>
      </c>
      <c r="B529" s="115">
        <f>B164</f>
        <v>45905</v>
      </c>
      <c r="C529" s="116">
        <f>SUM(E158:E164)</f>
        <v>3</v>
      </c>
      <c r="D529" s="117">
        <f>SUM(C158:C164)</f>
        <v>0</v>
      </c>
      <c r="E529" s="116">
        <f>SUM(F158:F164)</f>
        <v>5</v>
      </c>
      <c r="F529" s="117">
        <f>SUM(D158:D164)</f>
        <v>0</v>
      </c>
      <c r="G529" s="118">
        <f t="shared" si="286"/>
        <v>758</v>
      </c>
      <c r="H529" s="118">
        <f t="shared" si="287"/>
        <v>6114</v>
      </c>
      <c r="I529" s="118">
        <f t="shared" si="278"/>
        <v>6110</v>
      </c>
      <c r="J529" s="117">
        <f t="shared" si="279"/>
        <v>756</v>
      </c>
      <c r="K529" s="121">
        <f t="shared" si="288"/>
        <v>3.9577836411609502E-3</v>
      </c>
      <c r="L529" s="121">
        <f t="shared" si="288"/>
        <v>0</v>
      </c>
      <c r="M529" s="121">
        <f t="shared" si="289"/>
        <v>8.1779522407589137E-4</v>
      </c>
      <c r="N529" s="121">
        <f t="shared" si="289"/>
        <v>0</v>
      </c>
      <c r="O529" s="121">
        <f t="shared" si="298"/>
        <v>3.0000000000000001E-3</v>
      </c>
      <c r="P529" s="119">
        <f>SUM(U158:U164)</f>
        <v>621.49199999999996</v>
      </c>
      <c r="Q529" s="120">
        <f>SUM(V158:V164)</f>
        <v>4431.4599999999991</v>
      </c>
      <c r="R529" s="197">
        <f t="shared" si="290"/>
        <v>5052.9519999999993</v>
      </c>
      <c r="S529" s="116">
        <f>SUM(W158:W164)</f>
        <v>0</v>
      </c>
      <c r="T529" s="121">
        <f t="shared" si="291"/>
        <v>0</v>
      </c>
      <c r="U529" s="121">
        <f t="shared" si="280"/>
        <v>0</v>
      </c>
      <c r="V529" s="117">
        <f>SUM(AD158:AD164)</f>
        <v>0</v>
      </c>
      <c r="W529" s="30">
        <f t="shared" ca="1" si="281"/>
        <v>0</v>
      </c>
      <c r="X529" s="30">
        <f t="shared" ca="1" si="282"/>
        <v>0</v>
      </c>
      <c r="Y529" s="30">
        <f t="shared" ca="1" si="283"/>
        <v>0</v>
      </c>
      <c r="Z529" s="30">
        <f t="shared" ca="1" si="284"/>
        <v>0</v>
      </c>
      <c r="AA529" s="30">
        <f t="shared" si="285"/>
        <v>0</v>
      </c>
      <c r="AB529" s="31">
        <f t="shared" ca="1" si="292"/>
        <v>0</v>
      </c>
      <c r="AC529" s="122">
        <f t="shared" ca="1" si="293"/>
        <v>3129</v>
      </c>
      <c r="AD529" s="32">
        <f t="shared" ca="1" si="294"/>
        <v>0.627</v>
      </c>
      <c r="AE529" s="122">
        <f t="shared" ca="1" si="295"/>
        <v>2244.4</v>
      </c>
      <c r="AF529" s="32">
        <f t="shared" ca="1" si="296"/>
        <v>0.71340000000000003</v>
      </c>
      <c r="AG529" s="116">
        <v>3355</v>
      </c>
      <c r="AH529" s="33">
        <v>2550</v>
      </c>
      <c r="AJ529" s="53"/>
      <c r="AK529" s="52"/>
      <c r="AM529" s="53"/>
      <c r="AN529" s="52"/>
      <c r="BG529" s="54"/>
      <c r="BM529" s="52"/>
    </row>
    <row r="530" spans="1:65" ht="33" customHeight="1" thickBot="1">
      <c r="A530" s="114">
        <f t="shared" si="297"/>
        <v>23</v>
      </c>
      <c r="B530" s="115">
        <f>B171</f>
        <v>45912</v>
      </c>
      <c r="C530" s="116">
        <f>SUM(E165:E171)</f>
        <v>4</v>
      </c>
      <c r="D530" s="117">
        <f>SUM(C165:C171)</f>
        <v>1</v>
      </c>
      <c r="E530" s="116">
        <f>SUM(F165:F171)</f>
        <v>2</v>
      </c>
      <c r="F530" s="117">
        <f>SUM(D165:D171)</f>
        <v>0</v>
      </c>
      <c r="G530" s="118">
        <f t="shared" si="286"/>
        <v>756</v>
      </c>
      <c r="H530" s="118">
        <f t="shared" si="287"/>
        <v>6110</v>
      </c>
      <c r="I530" s="118">
        <f t="shared" si="278"/>
        <v>6108</v>
      </c>
      <c r="J530" s="117">
        <f t="shared" si="279"/>
        <v>751</v>
      </c>
      <c r="K530" s="121">
        <f t="shared" si="288"/>
        <v>5.2910052910052907E-3</v>
      </c>
      <c r="L530" s="121">
        <f t="shared" si="288"/>
        <v>1.3227513227513227E-3</v>
      </c>
      <c r="M530" s="121">
        <f t="shared" si="289"/>
        <v>3.2733224222585927E-4</v>
      </c>
      <c r="N530" s="121">
        <f t="shared" si="289"/>
        <v>0</v>
      </c>
      <c r="O530" s="121">
        <f t="shared" si="298"/>
        <v>3.0000000000000001E-3</v>
      </c>
      <c r="P530" s="119">
        <f>SUM(U165:U171)</f>
        <v>575.69999999999993</v>
      </c>
      <c r="Q530" s="120">
        <f>SUM(V165:V171)</f>
        <v>4190.76</v>
      </c>
      <c r="R530" s="197">
        <f t="shared" si="290"/>
        <v>4766.46</v>
      </c>
      <c r="S530" s="116">
        <f>SUM(W165:W171)</f>
        <v>0</v>
      </c>
      <c r="T530" s="121">
        <f t="shared" si="291"/>
        <v>0</v>
      </c>
      <c r="U530" s="121">
        <f t="shared" si="280"/>
        <v>0</v>
      </c>
      <c r="V530" s="117">
        <f>SUM(AD165:AD171)</f>
        <v>0</v>
      </c>
      <c r="W530" s="30">
        <f t="shared" ca="1" si="281"/>
        <v>0</v>
      </c>
      <c r="X530" s="30">
        <f t="shared" ca="1" si="282"/>
        <v>0</v>
      </c>
      <c r="Y530" s="30">
        <f t="shared" ca="1" si="283"/>
        <v>0</v>
      </c>
      <c r="Z530" s="30">
        <f t="shared" ca="1" si="284"/>
        <v>0</v>
      </c>
      <c r="AA530" s="30">
        <f t="shared" si="285"/>
        <v>0</v>
      </c>
      <c r="AB530" s="31">
        <f t="shared" ca="1" si="292"/>
        <v>0</v>
      </c>
      <c r="AC530" s="122">
        <f t="shared" ca="1" si="293"/>
        <v>3392</v>
      </c>
      <c r="AD530" s="32">
        <f t="shared" ca="1" si="294"/>
        <v>0.63300000000000001</v>
      </c>
      <c r="AE530" s="122">
        <f t="shared" ca="1" si="295"/>
        <v>2425.6</v>
      </c>
      <c r="AF530" s="32">
        <f t="shared" ca="1" si="296"/>
        <v>0.67000000000000015</v>
      </c>
      <c r="AG530" s="116">
        <v>3515</v>
      </c>
      <c r="AH530" s="33">
        <v>2700</v>
      </c>
      <c r="AJ530" s="53"/>
      <c r="AK530" s="52"/>
      <c r="AM530" s="53"/>
      <c r="AN530" s="52"/>
      <c r="BG530" s="54"/>
      <c r="BM530" s="52"/>
    </row>
    <row r="531" spans="1:65" ht="33" customHeight="1" thickBot="1">
      <c r="A531" s="114">
        <f t="shared" si="297"/>
        <v>24</v>
      </c>
      <c r="B531" s="115">
        <f>B178</f>
        <v>45919</v>
      </c>
      <c r="C531" s="116">
        <f>SUM(E172:E178)</f>
        <v>3</v>
      </c>
      <c r="D531" s="117">
        <f>SUM(C172:C178)</f>
        <v>0</v>
      </c>
      <c r="E531" s="116">
        <f>SUM(F172:F178)</f>
        <v>1</v>
      </c>
      <c r="F531" s="117">
        <f>SUM(D172:D178)</f>
        <v>0</v>
      </c>
      <c r="G531" s="118">
        <f t="shared" si="286"/>
        <v>751</v>
      </c>
      <c r="H531" s="118">
        <f t="shared" si="287"/>
        <v>6107</v>
      </c>
      <c r="I531" s="118">
        <f t="shared" si="278"/>
        <v>6107</v>
      </c>
      <c r="J531" s="117">
        <f t="shared" si="279"/>
        <v>748</v>
      </c>
      <c r="K531" s="121">
        <f t="shared" si="288"/>
        <v>3.9946737683089215E-3</v>
      </c>
      <c r="L531" s="121">
        <f t="shared" si="288"/>
        <v>0</v>
      </c>
      <c r="M531" s="121">
        <f t="shared" si="289"/>
        <v>1.637465203864418E-4</v>
      </c>
      <c r="N531" s="121">
        <f t="shared" si="289"/>
        <v>0</v>
      </c>
      <c r="O531" s="121">
        <f t="shared" si="298"/>
        <v>3.0000000000000001E-3</v>
      </c>
      <c r="P531" s="119">
        <f>SUM(U172:U178)</f>
        <v>594.96799999999996</v>
      </c>
      <c r="Q531" s="120">
        <f>SUM(V172:V178)</f>
        <v>4452.0029999999997</v>
      </c>
      <c r="R531" s="197">
        <f t="shared" si="290"/>
        <v>5046.9709999999995</v>
      </c>
      <c r="S531" s="116">
        <f>SUM(W172:W178)</f>
        <v>0</v>
      </c>
      <c r="T531" s="121">
        <f t="shared" si="291"/>
        <v>0</v>
      </c>
      <c r="U531" s="121">
        <f t="shared" si="280"/>
        <v>0</v>
      </c>
      <c r="V531" s="117">
        <f>SUM(AD172:AD178)</f>
        <v>0</v>
      </c>
      <c r="W531" s="30">
        <f t="shared" ca="1" si="281"/>
        <v>0</v>
      </c>
      <c r="X531" s="30">
        <f t="shared" ca="1" si="282"/>
        <v>0</v>
      </c>
      <c r="Y531" s="30">
        <f t="shared" ca="1" si="283"/>
        <v>0</v>
      </c>
      <c r="Z531" s="30">
        <f t="shared" ca="1" si="284"/>
        <v>0</v>
      </c>
      <c r="AA531" s="30">
        <f t="shared" si="285"/>
        <v>0</v>
      </c>
      <c r="AB531" s="31">
        <f t="shared" ca="1" si="292"/>
        <v>0</v>
      </c>
      <c r="AC531" s="122">
        <f t="shared" ca="1" si="293"/>
        <v>3562</v>
      </c>
      <c r="AD531" s="32">
        <f t="shared" ca="1" si="294"/>
        <v>0.66400000000000003</v>
      </c>
      <c r="AE531" s="122">
        <f t="shared" ca="1" si="295"/>
        <v>2654.8</v>
      </c>
      <c r="AF531" s="32">
        <f t="shared" ca="1" si="296"/>
        <v>0.68</v>
      </c>
      <c r="AG531" s="116">
        <v>3675</v>
      </c>
      <c r="AH531" s="33">
        <v>2845</v>
      </c>
      <c r="AJ531" s="53"/>
      <c r="AK531" s="52"/>
      <c r="AM531" s="53"/>
      <c r="AN531" s="52"/>
      <c r="BG531" s="54"/>
      <c r="BM531" s="52"/>
    </row>
    <row r="532" spans="1:65" ht="33" customHeight="1" thickBot="1">
      <c r="A532" s="114">
        <f t="shared" si="297"/>
        <v>25</v>
      </c>
      <c r="B532" s="115">
        <f>B185</f>
        <v>45926</v>
      </c>
      <c r="C532" s="116">
        <f>SUM(E179:E185)</f>
        <v>3</v>
      </c>
      <c r="D532" s="117">
        <f>SUM(C179:C185)</f>
        <v>2</v>
      </c>
      <c r="E532" s="116">
        <f>SUM(F179:F185)</f>
        <v>4</v>
      </c>
      <c r="F532" s="117">
        <f>SUM(D179:D185)</f>
        <v>29</v>
      </c>
      <c r="G532" s="118">
        <f t="shared" si="286"/>
        <v>746</v>
      </c>
      <c r="H532" s="118">
        <f t="shared" si="287"/>
        <v>6078</v>
      </c>
      <c r="I532" s="118">
        <f t="shared" si="278"/>
        <v>6074</v>
      </c>
      <c r="J532" s="117">
        <f t="shared" si="279"/>
        <v>743</v>
      </c>
      <c r="K532" s="121">
        <f t="shared" si="288"/>
        <v>4.0214477211796247E-3</v>
      </c>
      <c r="L532" s="121">
        <f t="shared" si="288"/>
        <v>2.6809651474530832E-3</v>
      </c>
      <c r="M532" s="121">
        <f t="shared" si="289"/>
        <v>6.5811122079631457E-4</v>
      </c>
      <c r="N532" s="121">
        <f t="shared" si="289"/>
        <v>4.7713063507732805E-3</v>
      </c>
      <c r="O532" s="121">
        <f t="shared" si="298"/>
        <v>3.0000000000000001E-3</v>
      </c>
      <c r="P532" s="119">
        <f>SUM(U179:U185)</f>
        <v>599.95499999999993</v>
      </c>
      <c r="Q532" s="120">
        <f>SUM(V179:V185)</f>
        <v>4641.3919999999998</v>
      </c>
      <c r="R532" s="197">
        <f t="shared" si="290"/>
        <v>5241.3469999999998</v>
      </c>
      <c r="S532" s="116">
        <f>SUM(W179:W185)</f>
        <v>0</v>
      </c>
      <c r="T532" s="121">
        <f t="shared" si="291"/>
        <v>0</v>
      </c>
      <c r="U532" s="121">
        <f t="shared" si="280"/>
        <v>0</v>
      </c>
      <c r="V532" s="117">
        <f>SUM(AD179:AD185)</f>
        <v>0</v>
      </c>
      <c r="W532" s="30">
        <f t="shared" ca="1" si="281"/>
        <v>0</v>
      </c>
      <c r="X532" s="30">
        <f t="shared" ca="1" si="282"/>
        <v>0</v>
      </c>
      <c r="Y532" s="30">
        <f t="shared" ca="1" si="283"/>
        <v>0</v>
      </c>
      <c r="Z532" s="30">
        <f t="shared" ca="1" si="284"/>
        <v>0</v>
      </c>
      <c r="AA532" s="30">
        <f t="shared" si="285"/>
        <v>0</v>
      </c>
      <c r="AB532" s="31">
        <f t="shared" ca="1" si="292"/>
        <v>0</v>
      </c>
      <c r="AC532" s="122">
        <f t="shared" ca="1" si="293"/>
        <v>3680</v>
      </c>
      <c r="AD532" s="32">
        <f t="shared" ca="1" si="294"/>
        <v>0.69299999999999995</v>
      </c>
      <c r="AE532" s="122">
        <f t="shared" ca="1" si="295"/>
        <v>2815.4</v>
      </c>
      <c r="AF532" s="32">
        <f t="shared" ca="1" si="296"/>
        <v>0.66320000000000001</v>
      </c>
      <c r="AG532" s="116">
        <v>3825</v>
      </c>
      <c r="AH532" s="33">
        <v>2970</v>
      </c>
      <c r="AJ532" s="53"/>
      <c r="AK532" s="52"/>
      <c r="AM532" s="53"/>
      <c r="AN532" s="52"/>
      <c r="BG532" s="54"/>
      <c r="BM532" s="52"/>
    </row>
    <row r="533" spans="1:65" ht="33" customHeight="1" thickBot="1">
      <c r="A533" s="114">
        <f t="shared" si="297"/>
        <v>26</v>
      </c>
      <c r="B533" s="115">
        <f>B192</f>
        <v>45933</v>
      </c>
      <c r="C533" s="116">
        <f>SUM(E186:E192)</f>
        <v>3</v>
      </c>
      <c r="D533" s="117">
        <f>SUM(C186:C192)</f>
        <v>0</v>
      </c>
      <c r="E533" s="116">
        <f>SUM(F186:F192)</f>
        <v>11</v>
      </c>
      <c r="F533" s="117">
        <f>SUM(D186:D192)</f>
        <v>0</v>
      </c>
      <c r="G533" s="118">
        <f t="shared" si="286"/>
        <v>743</v>
      </c>
      <c r="H533" s="118">
        <f t="shared" si="287"/>
        <v>6073</v>
      </c>
      <c r="I533" s="118">
        <f t="shared" si="278"/>
        <v>6063</v>
      </c>
      <c r="J533" s="117">
        <f t="shared" si="279"/>
        <v>740</v>
      </c>
      <c r="K533" s="121">
        <f t="shared" si="288"/>
        <v>4.0376850605652759E-3</v>
      </c>
      <c r="L533" s="121">
        <f t="shared" si="288"/>
        <v>0</v>
      </c>
      <c r="M533" s="121">
        <f t="shared" si="289"/>
        <v>1.8112958998847356E-3</v>
      </c>
      <c r="N533" s="121">
        <f t="shared" si="289"/>
        <v>0</v>
      </c>
      <c r="O533" s="121">
        <f t="shared" si="298"/>
        <v>3.0000000000000001E-3</v>
      </c>
      <c r="P533" s="119">
        <f>SUM(U186:U192)</f>
        <v>605.04200000000003</v>
      </c>
      <c r="Q533" s="120">
        <f>SUM(V186:V192)</f>
        <v>4977.0280000000012</v>
      </c>
      <c r="R533" s="197">
        <f t="shared" si="290"/>
        <v>5582.0700000000015</v>
      </c>
      <c r="S533" s="116">
        <f>SUM(W186:W192)</f>
        <v>293</v>
      </c>
      <c r="T533" s="121">
        <f t="shared" si="291"/>
        <v>6.8923337489120466E-3</v>
      </c>
      <c r="U533" s="121">
        <f t="shared" si="280"/>
        <v>6.9037016092929008E-3</v>
      </c>
      <c r="V533" s="117">
        <f>SUM(AD186:AD192)</f>
        <v>293</v>
      </c>
      <c r="W533" s="30">
        <f t="shared" ca="1" si="281"/>
        <v>0</v>
      </c>
      <c r="X533" s="30">
        <f t="shared" ca="1" si="282"/>
        <v>0</v>
      </c>
      <c r="Y533" s="30">
        <f t="shared" ca="1" si="283"/>
        <v>0</v>
      </c>
      <c r="Z533" s="30">
        <f t="shared" ca="1" si="284"/>
        <v>0</v>
      </c>
      <c r="AA533" s="30">
        <f t="shared" si="285"/>
        <v>1</v>
      </c>
      <c r="AB533" s="31">
        <f t="shared" ca="1" si="292"/>
        <v>0</v>
      </c>
      <c r="AC533" s="122">
        <f t="shared" ca="1" si="293"/>
        <v>3814</v>
      </c>
      <c r="AD533" s="32">
        <f t="shared" ca="1" si="294"/>
        <v>0.8</v>
      </c>
      <c r="AE533" s="122">
        <f t="shared" ca="1" si="295"/>
        <v>3079</v>
      </c>
      <c r="AF533" s="32">
        <f t="shared" ca="1" si="296"/>
        <v>0.77500000000000002</v>
      </c>
      <c r="AG533" s="116">
        <v>3960</v>
      </c>
      <c r="AH533" s="33">
        <v>3080</v>
      </c>
      <c r="AJ533" s="53"/>
      <c r="AK533" s="52"/>
      <c r="AM533" s="53"/>
      <c r="AN533" s="52"/>
      <c r="BG533" s="54"/>
      <c r="BM533" s="52"/>
    </row>
    <row r="534" spans="1:65" ht="33" customHeight="1" thickBot="1">
      <c r="A534" s="114">
        <f t="shared" si="297"/>
        <v>27</v>
      </c>
      <c r="B534" s="115">
        <f>B199</f>
        <v>45940</v>
      </c>
      <c r="C534" s="116">
        <f>SUM(E193:E199)</f>
        <v>8</v>
      </c>
      <c r="D534" s="117">
        <f>SUM(C193:C199)</f>
        <v>3</v>
      </c>
      <c r="E534" s="116">
        <f>SUM(F193:F199)</f>
        <v>29</v>
      </c>
      <c r="F534" s="117">
        <f>SUM(D193:D199)</f>
        <v>2</v>
      </c>
      <c r="G534" s="118">
        <f t="shared" si="286"/>
        <v>738</v>
      </c>
      <c r="H534" s="118">
        <f t="shared" si="287"/>
        <v>6061</v>
      </c>
      <c r="I534" s="118">
        <f t="shared" si="278"/>
        <v>6032</v>
      </c>
      <c r="J534" s="117">
        <f t="shared" si="279"/>
        <v>729</v>
      </c>
      <c r="K534" s="121">
        <f t="shared" si="288"/>
        <v>1.0840108401084011E-2</v>
      </c>
      <c r="L534" s="121">
        <f t="shared" si="288"/>
        <v>4.0650406504065045E-3</v>
      </c>
      <c r="M534" s="121">
        <f t="shared" si="289"/>
        <v>4.7846889952153108E-3</v>
      </c>
      <c r="N534" s="121">
        <f t="shared" si="289"/>
        <v>3.2997855139415937E-4</v>
      </c>
      <c r="O534" s="121">
        <f t="shared" si="298"/>
        <v>3.0000000000000001E-3</v>
      </c>
      <c r="P534" s="119">
        <f>SUM(U193:U199)</f>
        <v>616.20000000000005</v>
      </c>
      <c r="Q534" s="120">
        <f>SUM(V193:V199)</f>
        <v>5335.4960000000001</v>
      </c>
      <c r="R534" s="197">
        <f t="shared" si="290"/>
        <v>5951.6959999999999</v>
      </c>
      <c r="S534" s="116">
        <f>SUM(W193:W199)</f>
        <v>4812</v>
      </c>
      <c r="T534" s="121">
        <f t="shared" si="291"/>
        <v>0.1134183420934782</v>
      </c>
      <c r="U534" s="121">
        <f t="shared" si="280"/>
        <v>0.11396362258431224</v>
      </c>
      <c r="V534" s="117">
        <f>SUM(AD193:AD199)</f>
        <v>4609</v>
      </c>
      <c r="W534" s="30">
        <f t="shared" ca="1" si="281"/>
        <v>1.4754779717373233E-2</v>
      </c>
      <c r="X534" s="30">
        <f t="shared" ca="1" si="282"/>
        <v>1.6209476309226933E-2</v>
      </c>
      <c r="Y534" s="30">
        <f t="shared" ca="1" si="283"/>
        <v>4.3640897755610969E-3</v>
      </c>
      <c r="Z534" s="30">
        <f t="shared" ca="1" si="284"/>
        <v>6.8578553615960096E-3</v>
      </c>
      <c r="AA534" s="30">
        <f t="shared" si="285"/>
        <v>0.95781379883624274</v>
      </c>
      <c r="AB534" s="31">
        <f t="shared" ca="1" si="292"/>
        <v>50.3</v>
      </c>
      <c r="AC534" s="122">
        <f t="shared" ca="1" si="293"/>
        <v>3888</v>
      </c>
      <c r="AD534" s="32">
        <f t="shared" ca="1" si="294"/>
        <v>0.65</v>
      </c>
      <c r="AE534" s="122">
        <f t="shared" ca="1" si="295"/>
        <v>3190</v>
      </c>
      <c r="AF534" s="32">
        <f t="shared" ca="1" si="296"/>
        <v>0.78</v>
      </c>
      <c r="AG534" s="116">
        <v>4035</v>
      </c>
      <c r="AH534" s="33">
        <v>3180</v>
      </c>
      <c r="AJ534" s="53"/>
      <c r="AK534" s="52"/>
      <c r="AM534" s="53"/>
      <c r="AN534" s="52"/>
      <c r="BG534" s="54"/>
      <c r="BM534" s="52"/>
    </row>
    <row r="535" spans="1:65" ht="33" customHeight="1" thickBot="1">
      <c r="A535" s="114">
        <f t="shared" si="297"/>
        <v>28</v>
      </c>
      <c r="B535" s="115">
        <f>B206</f>
        <v>45947</v>
      </c>
      <c r="C535" s="116">
        <f>SUM(E200:E206)</f>
        <v>20</v>
      </c>
      <c r="D535" s="117">
        <f>SUM(C200:C206)</f>
        <v>0</v>
      </c>
      <c r="E535" s="116">
        <f>SUM(F200:F206)</f>
        <v>90</v>
      </c>
      <c r="F535" s="117">
        <f>SUM(D200:D206)</f>
        <v>0</v>
      </c>
      <c r="G535" s="118">
        <f t="shared" si="286"/>
        <v>726</v>
      </c>
      <c r="H535" s="118">
        <f t="shared" si="287"/>
        <v>6024</v>
      </c>
      <c r="I535" s="118">
        <f t="shared" si="278"/>
        <v>5942</v>
      </c>
      <c r="J535" s="117">
        <f t="shared" si="279"/>
        <v>709</v>
      </c>
      <c r="K535" s="121">
        <f t="shared" si="288"/>
        <v>2.7548209366391185E-2</v>
      </c>
      <c r="L535" s="121">
        <f t="shared" si="288"/>
        <v>0</v>
      </c>
      <c r="M535" s="121">
        <f t="shared" si="289"/>
        <v>1.4940239043824702E-2</v>
      </c>
      <c r="N535" s="121">
        <f t="shared" si="289"/>
        <v>0</v>
      </c>
      <c r="O535" s="121">
        <f t="shared" si="298"/>
        <v>3.0000000000000001E-3</v>
      </c>
      <c r="P535" s="119">
        <f>SUM(U200:U206)</f>
        <v>619.30499999999995</v>
      </c>
      <c r="Q535" s="120">
        <f>SUM(V200:V206)</f>
        <v>5931.97</v>
      </c>
      <c r="R535" s="197">
        <f t="shared" si="290"/>
        <v>6551.2750000000005</v>
      </c>
      <c r="S535" s="116">
        <f>SUM(W200:W206)</f>
        <v>18649</v>
      </c>
      <c r="T535" s="121">
        <f t="shared" si="291"/>
        <v>0.4422547903623601</v>
      </c>
      <c r="U535" s="121">
        <f t="shared" si="280"/>
        <v>0.44835793624080394</v>
      </c>
      <c r="V535" s="117">
        <f>SUM(AD200:AD206)</f>
        <v>17806</v>
      </c>
      <c r="W535" s="30">
        <f t="shared" ca="1" si="281"/>
        <v>1.7480830071317496E-2</v>
      </c>
      <c r="X535" s="30">
        <f t="shared" ca="1" si="282"/>
        <v>1.742720789318462E-2</v>
      </c>
      <c r="Y535" s="30">
        <f t="shared" ca="1" si="283"/>
        <v>5.2549734570218245E-3</v>
      </c>
      <c r="Z535" s="30">
        <f t="shared" ca="1" si="284"/>
        <v>5.0404847444903214E-3</v>
      </c>
      <c r="AA535" s="30">
        <f t="shared" si="285"/>
        <v>0.95479650383398573</v>
      </c>
      <c r="AB535" s="31">
        <f t="shared" ca="1" si="292"/>
        <v>52.071428571428569</v>
      </c>
      <c r="AC535" s="122">
        <f t="shared" ca="1" si="293"/>
        <v>4023</v>
      </c>
      <c r="AD535" s="32">
        <f t="shared" ca="1" si="294"/>
        <v>0.67</v>
      </c>
      <c r="AE535" s="122">
        <f t="shared" ca="1" si="295"/>
        <v>3315</v>
      </c>
      <c r="AF535" s="32">
        <f t="shared" ca="1" si="296"/>
        <v>0.74</v>
      </c>
      <c r="AG535" s="116">
        <v>4090</v>
      </c>
      <c r="AH535" s="33">
        <v>3275</v>
      </c>
      <c r="AJ535" s="53"/>
      <c r="AK535" s="52"/>
      <c r="AM535" s="53"/>
      <c r="AN535" s="52"/>
      <c r="BG535" s="54"/>
      <c r="BM535" s="52"/>
    </row>
    <row r="536" spans="1:65" ht="33" customHeight="1" thickBot="1">
      <c r="A536" s="114">
        <f t="shared" si="297"/>
        <v>29</v>
      </c>
      <c r="B536" s="115">
        <f>B213</f>
        <v>45954</v>
      </c>
      <c r="C536" s="116">
        <f>SUM(E207:E213)</f>
        <v>17</v>
      </c>
      <c r="D536" s="117">
        <f>SUM(C207:C213)</f>
        <v>86</v>
      </c>
      <c r="E536" s="116">
        <f>SUM(F207:F213)</f>
        <v>76</v>
      </c>
      <c r="F536" s="117">
        <f>SUM(D207:D213)</f>
        <v>0</v>
      </c>
      <c r="G536" s="118">
        <f t="shared" si="286"/>
        <v>708</v>
      </c>
      <c r="H536" s="118">
        <f t="shared" si="287"/>
        <v>5931</v>
      </c>
      <c r="I536" s="118">
        <f t="shared" si="278"/>
        <v>5866</v>
      </c>
      <c r="J536" s="117">
        <f t="shared" si="279"/>
        <v>606</v>
      </c>
      <c r="K536" s="121">
        <f t="shared" si="288"/>
        <v>2.4011299435028249E-2</v>
      </c>
      <c r="L536" s="121">
        <f t="shared" si="288"/>
        <v>0.12146892655367232</v>
      </c>
      <c r="M536" s="121">
        <f t="shared" si="289"/>
        <v>1.2814027988534817E-2</v>
      </c>
      <c r="N536" s="121">
        <f t="shared" si="289"/>
        <v>0</v>
      </c>
      <c r="O536" s="121">
        <f t="shared" si="298"/>
        <v>3.0000000000000001E-3</v>
      </c>
      <c r="P536" s="119">
        <f>SUM(U207:U213)</f>
        <v>595.85399999999993</v>
      </c>
      <c r="Q536" s="120">
        <f>SUM(V207:V213)</f>
        <v>6518.6049999999996</v>
      </c>
      <c r="R536" s="197">
        <f t="shared" si="290"/>
        <v>7114.4589999999998</v>
      </c>
      <c r="S536" s="116">
        <f>SUM(W207:W213)</f>
        <v>29997</v>
      </c>
      <c r="T536" s="121">
        <f t="shared" si="291"/>
        <v>0.7225233037069152</v>
      </c>
      <c r="U536" s="121">
        <f t="shared" si="280"/>
        <v>0.73052944328089231</v>
      </c>
      <c r="V536" s="117">
        <f>SUM(AD207:AD213)</f>
        <v>29144</v>
      </c>
      <c r="W536" s="30">
        <f t="shared" ca="1" si="281"/>
        <v>1.4268093476014269E-2</v>
      </c>
      <c r="X536" s="30">
        <f t="shared" ca="1" si="282"/>
        <v>7.2673934060072673E-3</v>
      </c>
      <c r="Y536" s="30">
        <f t="shared" ca="1" si="283"/>
        <v>3.1003100310031005E-3</v>
      </c>
      <c r="Z536" s="30">
        <f t="shared" ca="1" si="284"/>
        <v>3.8003800380038005E-3</v>
      </c>
      <c r="AA536" s="30">
        <f t="shared" si="285"/>
        <v>0.9715638230489716</v>
      </c>
      <c r="AB536" s="31">
        <f t="shared" ca="1" si="292"/>
        <v>54.971428571428575</v>
      </c>
      <c r="AC536" s="122">
        <f t="shared" ca="1" si="293"/>
        <v>4098</v>
      </c>
      <c r="AD536" s="32">
        <f t="shared" ca="1" si="294"/>
        <v>0.66</v>
      </c>
      <c r="AE536" s="122">
        <f t="shared" ca="1" si="295"/>
        <v>3418</v>
      </c>
      <c r="AF536" s="32">
        <f t="shared" ca="1" si="296"/>
        <v>0.71</v>
      </c>
      <c r="AG536" s="116">
        <v>4120</v>
      </c>
      <c r="AH536" s="33">
        <v>3365</v>
      </c>
      <c r="AJ536" s="53"/>
      <c r="AK536" s="52"/>
      <c r="AM536" s="53"/>
      <c r="AN536" s="52"/>
      <c r="BG536" s="54"/>
      <c r="BM536" s="52"/>
    </row>
    <row r="537" spans="1:65" ht="33" customHeight="1" thickBot="1">
      <c r="A537" s="114">
        <f t="shared" si="297"/>
        <v>30</v>
      </c>
      <c r="B537" s="115">
        <f>B220</f>
        <v>45961</v>
      </c>
      <c r="C537" s="116">
        <f>SUM(E214:E220)</f>
        <v>6</v>
      </c>
      <c r="D537" s="117">
        <f>SUM(C214:C220)</f>
        <v>0</v>
      </c>
      <c r="E537" s="116">
        <f>SUM(F214:F220)</f>
        <v>38</v>
      </c>
      <c r="F537" s="117">
        <f>SUM(D214:D220)</f>
        <v>0</v>
      </c>
      <c r="G537" s="118">
        <f t="shared" si="286"/>
        <v>606</v>
      </c>
      <c r="H537" s="118">
        <f t="shared" si="287"/>
        <v>5861</v>
      </c>
      <c r="I537" s="118">
        <f t="shared" si="278"/>
        <v>5828</v>
      </c>
      <c r="J537" s="117">
        <f t="shared" si="279"/>
        <v>600</v>
      </c>
      <c r="K537" s="121">
        <f t="shared" si="288"/>
        <v>9.9009900990099011E-3</v>
      </c>
      <c r="L537" s="121">
        <f t="shared" si="288"/>
        <v>0</v>
      </c>
      <c r="M537" s="121">
        <f t="shared" si="289"/>
        <v>6.4835352328954108E-3</v>
      </c>
      <c r="N537" s="121">
        <f t="shared" si="289"/>
        <v>0</v>
      </c>
      <c r="O537" s="121">
        <f t="shared" si="298"/>
        <v>3.0000000000000001E-3</v>
      </c>
      <c r="P537" s="119">
        <f>SUM(U214:U220)</f>
        <v>536.08199999999999</v>
      </c>
      <c r="Q537" s="120">
        <f>SUM(V214:V220)</f>
        <v>6686.2880000000014</v>
      </c>
      <c r="R537" s="197">
        <f t="shared" si="290"/>
        <v>7222.3700000000017</v>
      </c>
      <c r="S537" s="116">
        <f>SUM(W214:W220)</f>
        <v>33275</v>
      </c>
      <c r="T537" s="121">
        <f t="shared" si="291"/>
        <v>0.81105125892704799</v>
      </c>
      <c r="U537" s="121">
        <f t="shared" si="280"/>
        <v>0.81564369055789787</v>
      </c>
      <c r="V537" s="117">
        <f>SUM(AD214:AD220)</f>
        <v>32361</v>
      </c>
      <c r="W537" s="30">
        <f t="shared" ca="1" si="281"/>
        <v>1.6859504132231404E-2</v>
      </c>
      <c r="X537" s="30">
        <f t="shared" ca="1" si="282"/>
        <v>2.7347858752817429E-3</v>
      </c>
      <c r="Y537" s="30">
        <f t="shared" ca="1" si="283"/>
        <v>3.4259954921111945E-3</v>
      </c>
      <c r="Z537" s="30">
        <f t="shared" ca="1" si="284"/>
        <v>4.4477836213373404E-3</v>
      </c>
      <c r="AA537" s="30">
        <f t="shared" si="285"/>
        <v>0.97253193087903833</v>
      </c>
      <c r="AB537" s="31">
        <f t="shared" ca="1" si="292"/>
        <v>57.01428571428572</v>
      </c>
      <c r="AC537" s="122">
        <f t="shared" ca="1" si="293"/>
        <v>4179</v>
      </c>
      <c r="AD537" s="32">
        <f t="shared" ca="1" si="294"/>
        <v>0.66</v>
      </c>
      <c r="AE537" s="122">
        <f t="shared" ca="1" si="295"/>
        <v>3383</v>
      </c>
      <c r="AF537" s="32">
        <f t="shared" ca="1" si="296"/>
        <v>0.69499999999999995</v>
      </c>
      <c r="AG537" s="116">
        <v>4150</v>
      </c>
      <c r="AH537" s="33">
        <v>3415</v>
      </c>
      <c r="AJ537" s="53"/>
      <c r="AK537" s="52"/>
      <c r="AM537" s="53"/>
      <c r="AN537" s="52"/>
      <c r="BG537" s="54"/>
      <c r="BM537" s="52"/>
    </row>
    <row r="538" spans="1:65" ht="33" customHeight="1" thickBot="1">
      <c r="A538" s="114">
        <f t="shared" si="297"/>
        <v>31</v>
      </c>
      <c r="B538" s="115">
        <f>B227</f>
        <v>45968</v>
      </c>
      <c r="C538" s="116">
        <f>SUM(E221:E227)</f>
        <v>8</v>
      </c>
      <c r="D538" s="117">
        <f>SUM(C221:C227)</f>
        <v>0</v>
      </c>
      <c r="E538" s="116">
        <f>SUM(F221:F227)</f>
        <v>22</v>
      </c>
      <c r="F538" s="117">
        <f>SUM(D221:D227)</f>
        <v>0</v>
      </c>
      <c r="G538" s="118">
        <f t="shared" si="286"/>
        <v>599</v>
      </c>
      <c r="H538" s="118">
        <f t="shared" si="287"/>
        <v>5825</v>
      </c>
      <c r="I538" s="118">
        <f t="shared" si="278"/>
        <v>5806</v>
      </c>
      <c r="J538" s="117">
        <f t="shared" si="279"/>
        <v>592</v>
      </c>
      <c r="K538" s="121">
        <f t="shared" si="288"/>
        <v>1.335559265442404E-2</v>
      </c>
      <c r="L538" s="121">
        <f t="shared" si="288"/>
        <v>0</v>
      </c>
      <c r="M538" s="121">
        <f t="shared" si="289"/>
        <v>3.776824034334764E-3</v>
      </c>
      <c r="N538" s="121">
        <f t="shared" si="289"/>
        <v>0</v>
      </c>
      <c r="O538" s="121">
        <f t="shared" si="298"/>
        <v>3.0000000000000001E-3</v>
      </c>
      <c r="P538" s="119">
        <f>SUM(U221:U227)</f>
        <v>548.51099999999997</v>
      </c>
      <c r="Q538" s="120">
        <f>SUM(V221:V227)</f>
        <v>6798.57</v>
      </c>
      <c r="R538" s="197">
        <f t="shared" si="290"/>
        <v>7347.0810000000001</v>
      </c>
      <c r="S538" s="116">
        <f>SUM(W221:W227)</f>
        <v>34927</v>
      </c>
      <c r="T538" s="121">
        <f t="shared" si="291"/>
        <v>0.85657878602084614</v>
      </c>
      <c r="U538" s="121">
        <f t="shared" si="280"/>
        <v>0.85938192018109349</v>
      </c>
      <c r="V538" s="117">
        <f>SUM(AD221:AD227)</f>
        <v>33879</v>
      </c>
      <c r="W538" s="30">
        <f t="shared" ca="1" si="281"/>
        <v>2.1874194749048014E-2</v>
      </c>
      <c r="X538" s="30">
        <f t="shared" ca="1" si="282"/>
        <v>1.8896555673261373E-3</v>
      </c>
      <c r="Y538" s="30">
        <f t="shared" ca="1" si="283"/>
        <v>3.4929996850574054E-3</v>
      </c>
      <c r="Z538" s="30">
        <f t="shared" ca="1" si="284"/>
        <v>2.7485899161107451E-3</v>
      </c>
      <c r="AA538" s="30">
        <f t="shared" si="285"/>
        <v>0.96999456008245766</v>
      </c>
      <c r="AB538" s="31">
        <f t="shared" ca="1" si="292"/>
        <v>58.671428571428578</v>
      </c>
      <c r="AC538" s="122">
        <f t="shared" ca="1" si="293"/>
        <v>4228</v>
      </c>
      <c r="AD538" s="32">
        <f t="shared" ca="1" si="294"/>
        <v>0.67</v>
      </c>
      <c r="AE538" s="122">
        <f t="shared" ca="1" si="295"/>
        <v>3505</v>
      </c>
      <c r="AF538" s="32">
        <f t="shared" ca="1" si="296"/>
        <v>0.72499999999999998</v>
      </c>
      <c r="AG538" s="116">
        <v>4180</v>
      </c>
      <c r="AH538" s="33">
        <v>3460</v>
      </c>
      <c r="AJ538" s="53"/>
      <c r="AK538" s="52"/>
      <c r="AM538" s="53"/>
      <c r="AN538" s="52"/>
      <c r="BG538" s="54"/>
      <c r="BM538" s="52"/>
    </row>
    <row r="539" spans="1:65" ht="33" customHeight="1" thickBot="1">
      <c r="A539" s="114">
        <f t="shared" si="297"/>
        <v>32</v>
      </c>
      <c r="B539" s="115">
        <f>B234</f>
        <v>45975</v>
      </c>
      <c r="C539" s="116">
        <f>SUM(E228:E234)</f>
        <v>6</v>
      </c>
      <c r="D539" s="117">
        <f>SUM(C228:C234)</f>
        <v>0</v>
      </c>
      <c r="E539" s="116">
        <f>SUM(F228:F234)</f>
        <v>25</v>
      </c>
      <c r="F539" s="117">
        <f>SUM(D228:D234)</f>
        <v>0</v>
      </c>
      <c r="G539" s="118">
        <f t="shared" si="286"/>
        <v>590</v>
      </c>
      <c r="H539" s="118">
        <f t="shared" si="287"/>
        <v>5804</v>
      </c>
      <c r="I539" s="118">
        <f t="shared" si="278"/>
        <v>5781</v>
      </c>
      <c r="J539" s="117">
        <f t="shared" si="279"/>
        <v>586</v>
      </c>
      <c r="K539" s="121">
        <f t="shared" si="288"/>
        <v>1.0169491525423728E-2</v>
      </c>
      <c r="L539" s="121">
        <f t="shared" si="288"/>
        <v>0</v>
      </c>
      <c r="M539" s="121">
        <f t="shared" si="289"/>
        <v>4.30737422467264E-3</v>
      </c>
      <c r="N539" s="121">
        <f t="shared" si="289"/>
        <v>0</v>
      </c>
      <c r="O539" s="121">
        <f t="shared" si="298"/>
        <v>3.0000000000000001E-3</v>
      </c>
      <c r="P539" s="119">
        <f>SUM(U228:U234)</f>
        <v>543.3119999999999</v>
      </c>
      <c r="Q539" s="120">
        <f>SUM(V228:V234)</f>
        <v>6772.1839999999993</v>
      </c>
      <c r="R539" s="197">
        <f t="shared" si="290"/>
        <v>7315.4959999999992</v>
      </c>
      <c r="S539" s="116">
        <f>SUM(W228:W234)</f>
        <v>35575</v>
      </c>
      <c r="T539" s="121">
        <f t="shared" si="291"/>
        <v>0.87562764595845233</v>
      </c>
      <c r="U539" s="121">
        <f t="shared" si="280"/>
        <v>0.87911137470037315</v>
      </c>
      <c r="V539" s="117">
        <f>SUM(AD228:AD234)</f>
        <v>34431</v>
      </c>
      <c r="W539" s="30">
        <f t="shared" ca="1" si="281"/>
        <v>2.2600140548137738E-2</v>
      </c>
      <c r="X539" s="30">
        <f t="shared" ca="1" si="282"/>
        <v>1.2368236120871398E-3</v>
      </c>
      <c r="Y539" s="30">
        <f t="shared" ca="1" si="283"/>
        <v>4.6099789177793393E-3</v>
      </c>
      <c r="Z539" s="30">
        <f t="shared" ca="1" si="284"/>
        <v>3.7104708362614195E-3</v>
      </c>
      <c r="AA539" s="30">
        <f t="shared" si="285"/>
        <v>0.96784258608573437</v>
      </c>
      <c r="AB539" s="31">
        <f t="shared" ca="1" si="292"/>
        <v>60.266666666666673</v>
      </c>
      <c r="AC539" s="122">
        <f t="shared" ca="1" si="293"/>
        <v>4376</v>
      </c>
      <c r="AD539" s="32">
        <f t="shared" ca="1" si="294"/>
        <v>0.57999999999999996</v>
      </c>
      <c r="AE539" s="122">
        <f t="shared" ca="1" si="295"/>
        <v>3731</v>
      </c>
      <c r="AF539" s="32">
        <f t="shared" ca="1" si="296"/>
        <v>0.71</v>
      </c>
      <c r="AG539" s="116">
        <v>4210</v>
      </c>
      <c r="AH539" s="33">
        <v>3500</v>
      </c>
      <c r="AJ539" s="53"/>
      <c r="AK539" s="52"/>
      <c r="AM539" s="53"/>
      <c r="AN539" s="52"/>
      <c r="BG539" s="54"/>
      <c r="BM539" s="52"/>
    </row>
    <row r="540" spans="1:65" ht="33" customHeight="1" thickBot="1">
      <c r="A540" s="114">
        <f t="shared" si="297"/>
        <v>33</v>
      </c>
      <c r="B540" s="115">
        <f>B241</f>
        <v>45982</v>
      </c>
      <c r="C540" s="116">
        <f>SUM(E235:E241)</f>
        <v>5</v>
      </c>
      <c r="D540" s="117">
        <f>SUM(C235:C241)</f>
        <v>0</v>
      </c>
      <c r="E540" s="116">
        <f>SUM(F235:F241)</f>
        <v>22</v>
      </c>
      <c r="F540" s="117">
        <f>SUM(D235:D241)</f>
        <v>0</v>
      </c>
      <c r="G540" s="118">
        <f t="shared" si="286"/>
        <v>584</v>
      </c>
      <c r="H540" s="118">
        <f t="shared" si="287"/>
        <v>5778</v>
      </c>
      <c r="I540" s="118">
        <f t="shared" ref="I540:I571" si="299">LOOKUP(B540,$B$11:$B$500,$H$11:$H$500)</f>
        <v>5759</v>
      </c>
      <c r="J540" s="117">
        <f t="shared" ref="J540:J571" si="300">LOOKUP(B540,$B$11:$B$500,$G$11:$G$500)</f>
        <v>581</v>
      </c>
      <c r="K540" s="121">
        <f t="shared" si="288"/>
        <v>8.5616438356164379E-3</v>
      </c>
      <c r="L540" s="121">
        <f t="shared" si="288"/>
        <v>0</v>
      </c>
      <c r="M540" s="121">
        <f t="shared" si="289"/>
        <v>3.8075458636206302E-3</v>
      </c>
      <c r="N540" s="121">
        <f t="shared" si="289"/>
        <v>0</v>
      </c>
      <c r="O540" s="121">
        <f t="shared" si="298"/>
        <v>3.0000000000000001E-3</v>
      </c>
      <c r="P540" s="119">
        <f>SUM(U235:U241)</f>
        <v>549.72</v>
      </c>
      <c r="Q540" s="120">
        <f>SUM(V235:V241)</f>
        <v>6732.1089999999995</v>
      </c>
      <c r="R540" s="197">
        <f t="shared" si="290"/>
        <v>7281.8289999999997</v>
      </c>
      <c r="S540" s="116">
        <f>SUM(W235:W241)</f>
        <v>35554</v>
      </c>
      <c r="T540" s="121">
        <f t="shared" si="291"/>
        <v>0.87904860802057061</v>
      </c>
      <c r="U540" s="121">
        <f t="shared" ref="U540:U571" si="301">IFERROR(S540/(I540*7),0)</f>
        <v>0.8819487510232431</v>
      </c>
      <c r="V540" s="117">
        <f>SUM(AD235:AD241)</f>
        <v>34640</v>
      </c>
      <c r="W540" s="30">
        <f t="shared" ref="W540:W571" ca="1" si="302">IFERROR(SUM(OFFSET($X$11, (ROW()-508)*7, 0, 7, 1))/S540, 0)</f>
        <v>1.7241379310344827E-2</v>
      </c>
      <c r="X540" s="30">
        <f t="shared" ref="X540:X571" ca="1" si="303">IFERROR(SUM(OFFSET($Y$11, (ROW()-508)*7, 0, 7, 1))/S540, 0)</f>
        <v>6.1877707149687801E-4</v>
      </c>
      <c r="Y540" s="30">
        <f t="shared" ref="Y540:Y571" ca="1" si="304">IFERROR(SUM(OFFSET($Z$11, (ROW()-508)*7, 0, 7, 1))/S540, 0)</f>
        <v>3.9657985036845363E-3</v>
      </c>
      <c r="Z540" s="30">
        <f t="shared" ref="Z540:Z571" ca="1" si="305">IFERROR(SUM(OFFSET($AA$11, (ROW()-508)*7, 0, 7, 1))/S540, 0)</f>
        <v>3.8814198121167802E-3</v>
      </c>
      <c r="AA540" s="30">
        <f t="shared" ref="AA540:AA571" si="306">IFERROR(V540/S540,0)</f>
        <v>0.97429262530235694</v>
      </c>
      <c r="AB540" s="31">
        <f t="shared" ca="1" si="292"/>
        <v>60.8</v>
      </c>
      <c r="AC540" s="122">
        <f t="shared" ca="1" si="293"/>
        <v>4351</v>
      </c>
      <c r="AD540" s="32">
        <f t="shared" ca="1" si="294"/>
        <v>0.67</v>
      </c>
      <c r="AE540" s="122">
        <f t="shared" ca="1" si="295"/>
        <v>3701</v>
      </c>
      <c r="AF540" s="32">
        <f t="shared" ca="1" si="296"/>
        <v>0.7</v>
      </c>
      <c r="AG540" s="116">
        <v>4240</v>
      </c>
      <c r="AH540" s="33">
        <v>3545</v>
      </c>
      <c r="AJ540" s="53"/>
      <c r="AK540" s="52"/>
      <c r="AM540" s="53"/>
      <c r="AN540" s="52"/>
      <c r="BG540" s="54"/>
      <c r="BM540" s="52"/>
    </row>
    <row r="541" spans="1:65" ht="33" customHeight="1" thickBot="1">
      <c r="A541" s="114">
        <f t="shared" si="297"/>
        <v>34</v>
      </c>
      <c r="B541" s="115">
        <f>B248</f>
        <v>45989</v>
      </c>
      <c r="C541" s="116">
        <f>SUM(E242:E248)</f>
        <v>7</v>
      </c>
      <c r="D541" s="117">
        <f>SUM(C242:C248)</f>
        <v>0</v>
      </c>
      <c r="E541" s="116">
        <f>SUM(F242:F248)</f>
        <v>18</v>
      </c>
      <c r="F541" s="117">
        <f>SUM(D242:D248)</f>
        <v>0</v>
      </c>
      <c r="G541" s="118">
        <f t="shared" si="286"/>
        <v>580</v>
      </c>
      <c r="H541" s="118">
        <f t="shared" si="287"/>
        <v>5757</v>
      </c>
      <c r="I541" s="118">
        <f t="shared" si="299"/>
        <v>5741</v>
      </c>
      <c r="J541" s="117">
        <f t="shared" si="300"/>
        <v>574</v>
      </c>
      <c r="K541" s="121">
        <f t="shared" si="288"/>
        <v>1.2068965517241379E-2</v>
      </c>
      <c r="L541" s="121">
        <f t="shared" si="288"/>
        <v>0</v>
      </c>
      <c r="M541" s="121">
        <f t="shared" si="289"/>
        <v>3.126628452318916E-3</v>
      </c>
      <c r="N541" s="121">
        <f t="shared" si="289"/>
        <v>0</v>
      </c>
      <c r="O541" s="121">
        <f t="shared" si="298"/>
        <v>3.0000000000000001E-3</v>
      </c>
      <c r="P541" s="119">
        <f>SUM(U242:U248)</f>
        <v>545.13</v>
      </c>
      <c r="Q541" s="120">
        <f>SUM(V242:V248)</f>
        <v>6641.4150000000009</v>
      </c>
      <c r="R541" s="197">
        <f t="shared" si="290"/>
        <v>7186.545000000001</v>
      </c>
      <c r="S541" s="116">
        <f>SUM(W242:W248)</f>
        <v>35163</v>
      </c>
      <c r="T541" s="121">
        <f t="shared" si="291"/>
        <v>0.87255266880071469</v>
      </c>
      <c r="U541" s="121">
        <f t="shared" si="301"/>
        <v>0.87498444770696993</v>
      </c>
      <c r="V541" s="117">
        <f>SUM(AD242:AD248)</f>
        <v>34215</v>
      </c>
      <c r="W541" s="30">
        <f t="shared" ca="1" si="302"/>
        <v>1.939538719676933E-2</v>
      </c>
      <c r="X541" s="30">
        <f t="shared" ca="1" si="303"/>
        <v>9.1004749310354637E-4</v>
      </c>
      <c r="Y541" s="30">
        <f t="shared" ca="1" si="304"/>
        <v>3.4411170832977845E-3</v>
      </c>
      <c r="Z541" s="30">
        <f t="shared" ca="1" si="305"/>
        <v>3.2136052100218979E-3</v>
      </c>
      <c r="AA541" s="30">
        <f t="shared" si="306"/>
        <v>0.97303984301680746</v>
      </c>
      <c r="AB541" s="31">
        <f t="shared" ca="1" si="292"/>
        <v>61.000000000000007</v>
      </c>
      <c r="AC541" s="122">
        <f t="shared" ca="1" si="293"/>
        <v>4335</v>
      </c>
      <c r="AD541" s="32">
        <f t="shared" ca="1" si="294"/>
        <v>0.59</v>
      </c>
      <c r="AE541" s="122">
        <f t="shared" ca="1" si="295"/>
        <v>3814</v>
      </c>
      <c r="AF541" s="32">
        <f t="shared" ca="1" si="296"/>
        <v>0.72499999999999998</v>
      </c>
      <c r="AG541" s="116">
        <v>4270</v>
      </c>
      <c r="AH541" s="33">
        <v>3585</v>
      </c>
      <c r="AJ541" s="53"/>
      <c r="AK541" s="52"/>
      <c r="AM541" s="53"/>
      <c r="AN541" s="52"/>
      <c r="BG541" s="54"/>
      <c r="BM541" s="52"/>
    </row>
    <row r="542" spans="1:65" ht="33" customHeight="1" thickBot="1">
      <c r="A542" s="114">
        <f t="shared" si="297"/>
        <v>35</v>
      </c>
      <c r="B542" s="115">
        <f>B255</f>
        <v>45996</v>
      </c>
      <c r="C542" s="116">
        <f>SUM(E249:E255)</f>
        <v>9</v>
      </c>
      <c r="D542" s="117">
        <f>SUM(C249:C255)</f>
        <v>0</v>
      </c>
      <c r="E542" s="116">
        <f>SUM(F249:F255)</f>
        <v>29</v>
      </c>
      <c r="F542" s="117">
        <f>SUM(D249:D255)</f>
        <v>0</v>
      </c>
      <c r="G542" s="118">
        <f t="shared" si="286"/>
        <v>572</v>
      </c>
      <c r="H542" s="118">
        <f t="shared" si="287"/>
        <v>5735</v>
      </c>
      <c r="I542" s="118">
        <f t="shared" si="299"/>
        <v>5712</v>
      </c>
      <c r="J542" s="117">
        <f t="shared" si="300"/>
        <v>565</v>
      </c>
      <c r="K542" s="121">
        <f t="shared" si="288"/>
        <v>1.5734265734265736E-2</v>
      </c>
      <c r="L542" s="121">
        <f t="shared" si="288"/>
        <v>0</v>
      </c>
      <c r="M542" s="121">
        <f t="shared" si="289"/>
        <v>5.0566695727986052E-3</v>
      </c>
      <c r="N542" s="121">
        <f t="shared" si="289"/>
        <v>0</v>
      </c>
      <c r="O542" s="121">
        <f t="shared" si="298"/>
        <v>3.0000000000000001E-3</v>
      </c>
      <c r="P542" s="119">
        <f>SUM(U249:U255)</f>
        <v>536.49</v>
      </c>
      <c r="Q542" s="120">
        <f>SUM(V249:V255)</f>
        <v>6568.3639999999996</v>
      </c>
      <c r="R542" s="197">
        <f t="shared" si="290"/>
        <v>7104.8539999999994</v>
      </c>
      <c r="S542" s="116">
        <f>SUM(W249:W255)</f>
        <v>34650</v>
      </c>
      <c r="T542" s="121">
        <f t="shared" si="291"/>
        <v>0.86312118570183083</v>
      </c>
      <c r="U542" s="121">
        <f t="shared" si="301"/>
        <v>0.86659663865546221</v>
      </c>
      <c r="V542" s="117">
        <f>SUM(AD249:AD255)</f>
        <v>33852</v>
      </c>
      <c r="W542" s="30">
        <f t="shared" ca="1" si="302"/>
        <v>1.4862914862914862E-2</v>
      </c>
      <c r="X542" s="30">
        <f t="shared" ca="1" si="303"/>
        <v>6.0606060606060606E-4</v>
      </c>
      <c r="Y542" s="30">
        <f t="shared" ca="1" si="304"/>
        <v>3.4920634920634921E-3</v>
      </c>
      <c r="Z542" s="30">
        <f t="shared" ca="1" si="305"/>
        <v>4.0692640692640697E-3</v>
      </c>
      <c r="AA542" s="30">
        <f t="shared" si="306"/>
        <v>0.97696969696969693</v>
      </c>
      <c r="AB542" s="31">
        <f t="shared" ca="1" si="292"/>
        <v>61.100000000000009</v>
      </c>
      <c r="AC542" s="122">
        <f t="shared" ca="1" si="293"/>
        <v>4512</v>
      </c>
      <c r="AD542" s="32">
        <f t="shared" ca="1" si="294"/>
        <v>0.55000000000000004</v>
      </c>
      <c r="AE542" s="122">
        <f t="shared" ca="1" si="295"/>
        <v>3900</v>
      </c>
      <c r="AF542" s="32">
        <f t="shared" ca="1" si="296"/>
        <v>0.79</v>
      </c>
      <c r="AG542" s="116">
        <v>4300</v>
      </c>
      <c r="AH542" s="33">
        <v>3615</v>
      </c>
      <c r="AJ542" s="53"/>
      <c r="AK542" s="52"/>
      <c r="AM542" s="53"/>
      <c r="AN542" s="52"/>
      <c r="BG542" s="54"/>
      <c r="BM542" s="52"/>
    </row>
    <row r="543" spans="1:65" ht="33" customHeight="1" thickBot="1">
      <c r="A543" s="114">
        <f t="shared" si="297"/>
        <v>36</v>
      </c>
      <c r="B543" s="115">
        <f>B262</f>
        <v>46003</v>
      </c>
      <c r="C543" s="116">
        <f>SUM(E256:E262)</f>
        <v>4</v>
      </c>
      <c r="D543" s="117">
        <f>SUM(C256:C262)</f>
        <v>0</v>
      </c>
      <c r="E543" s="116">
        <f>SUM(F256:F262)</f>
        <v>33</v>
      </c>
      <c r="F543" s="117">
        <f>SUM(D256:D262)</f>
        <v>0</v>
      </c>
      <c r="G543" s="118">
        <f t="shared" si="286"/>
        <v>564</v>
      </c>
      <c r="H543" s="118">
        <f t="shared" si="287"/>
        <v>5709</v>
      </c>
      <c r="I543" s="118">
        <f t="shared" si="299"/>
        <v>5679</v>
      </c>
      <c r="J543" s="117">
        <f t="shared" si="300"/>
        <v>561</v>
      </c>
      <c r="K543" s="121">
        <f t="shared" si="288"/>
        <v>7.0921985815602835E-3</v>
      </c>
      <c r="L543" s="121">
        <f t="shared" si="288"/>
        <v>0</v>
      </c>
      <c r="M543" s="121">
        <f t="shared" si="289"/>
        <v>5.7803468208092483E-3</v>
      </c>
      <c r="N543" s="121">
        <f t="shared" si="289"/>
        <v>0</v>
      </c>
      <c r="O543" s="121">
        <f t="shared" si="298"/>
        <v>3.0000000000000001E-3</v>
      </c>
      <c r="P543" s="119">
        <f>SUM(U256:U262)</f>
        <v>531.63</v>
      </c>
      <c r="Q543" s="120">
        <f>SUM(V256:V262)</f>
        <v>6479.3359999999993</v>
      </c>
      <c r="R543" s="197">
        <f t="shared" si="290"/>
        <v>7010.9659999999994</v>
      </c>
      <c r="S543" s="116">
        <f>SUM(W256:W262)</f>
        <v>34154</v>
      </c>
      <c r="T543" s="121">
        <f t="shared" si="291"/>
        <v>0.8546405425018142</v>
      </c>
      <c r="U543" s="121">
        <f t="shared" si="301"/>
        <v>0.85915528387794626</v>
      </c>
      <c r="V543" s="117">
        <f>SUM(AD256:AD262)</f>
        <v>33424</v>
      </c>
      <c r="W543" s="30">
        <f t="shared" ca="1" si="302"/>
        <v>1.3322012063008724E-2</v>
      </c>
      <c r="X543" s="30">
        <f t="shared" ca="1" si="303"/>
        <v>5.8558294782455936E-4</v>
      </c>
      <c r="Y543" s="30">
        <f t="shared" ca="1" si="304"/>
        <v>3.2499853604263042E-3</v>
      </c>
      <c r="Z543" s="30">
        <f t="shared" ca="1" si="305"/>
        <v>4.2161972243368274E-3</v>
      </c>
      <c r="AA543" s="30">
        <f t="shared" si="306"/>
        <v>0.97862622240440356</v>
      </c>
      <c r="AB543" s="31">
        <f t="shared" ca="1" si="292"/>
        <v>61.885714285714286</v>
      </c>
      <c r="AC543" s="122">
        <f t="shared" ca="1" si="293"/>
        <v>4574</v>
      </c>
      <c r="AD543" s="32">
        <f t="shared" ca="1" si="294"/>
        <v>0.65</v>
      </c>
      <c r="AE543" s="122">
        <f t="shared" ca="1" si="295"/>
        <v>3959</v>
      </c>
      <c r="AF543" s="32">
        <f t="shared" ca="1" si="296"/>
        <v>0.81</v>
      </c>
      <c r="AG543" s="116">
        <v>4330</v>
      </c>
      <c r="AH543" s="33">
        <v>3645</v>
      </c>
      <c r="AJ543" s="53"/>
      <c r="AK543" s="52"/>
      <c r="AM543" s="53"/>
      <c r="AN543" s="52"/>
      <c r="BG543" s="54"/>
      <c r="BM543" s="52"/>
    </row>
    <row r="544" spans="1:65" ht="33" customHeight="1" thickBot="1">
      <c r="A544" s="114">
        <f t="shared" si="297"/>
        <v>37</v>
      </c>
      <c r="B544" s="115">
        <f>B269</f>
        <v>46010</v>
      </c>
      <c r="C544" s="116">
        <f>SUM(E263:E269)</f>
        <v>4</v>
      </c>
      <c r="D544" s="117">
        <f>SUM(C263:C269)</f>
        <v>0</v>
      </c>
      <c r="E544" s="116">
        <f>SUM(F263:F269)</f>
        <v>20</v>
      </c>
      <c r="F544" s="117">
        <f>SUM(D263:D269)</f>
        <v>0</v>
      </c>
      <c r="G544" s="118">
        <f t="shared" si="286"/>
        <v>561</v>
      </c>
      <c r="H544" s="118">
        <f t="shared" si="287"/>
        <v>5677</v>
      </c>
      <c r="I544" s="118">
        <f t="shared" si="299"/>
        <v>5659</v>
      </c>
      <c r="J544" s="117">
        <f t="shared" si="300"/>
        <v>557</v>
      </c>
      <c r="K544" s="121">
        <f t="shared" si="288"/>
        <v>7.1301247771836003E-3</v>
      </c>
      <c r="L544" s="121">
        <f t="shared" si="288"/>
        <v>0</v>
      </c>
      <c r="M544" s="121">
        <f t="shared" si="289"/>
        <v>3.5229874933943982E-3</v>
      </c>
      <c r="N544" s="121">
        <f t="shared" si="289"/>
        <v>0</v>
      </c>
      <c r="O544" s="121">
        <f t="shared" si="298"/>
        <v>3.0000000000000001E-3</v>
      </c>
      <c r="P544" s="119">
        <f>SUM(U263:U269)</f>
        <v>528.11999999999989</v>
      </c>
      <c r="Q544" s="120">
        <f>SUM(V263:V269)</f>
        <v>6427.674</v>
      </c>
      <c r="R544" s="197">
        <f t="shared" si="290"/>
        <v>6955.7939999999999</v>
      </c>
      <c r="S544" s="116">
        <f>SUM(W263:W269)</f>
        <v>33597</v>
      </c>
      <c r="T544" s="121">
        <f t="shared" si="291"/>
        <v>0.84544150582551147</v>
      </c>
      <c r="U544" s="121">
        <f t="shared" si="301"/>
        <v>0.84813066417590188</v>
      </c>
      <c r="V544" s="117">
        <f>SUM(AD263:AD269)</f>
        <v>32872</v>
      </c>
      <c r="W544" s="30">
        <f t="shared" ca="1" si="302"/>
        <v>1.2501116171086703E-2</v>
      </c>
      <c r="X544" s="30">
        <f t="shared" ca="1" si="303"/>
        <v>9.2270143167544718E-4</v>
      </c>
      <c r="Y544" s="30">
        <f t="shared" ca="1" si="304"/>
        <v>3.1848081673958983E-3</v>
      </c>
      <c r="Z544" s="30">
        <f t="shared" ca="1" si="305"/>
        <v>4.9706819061225704E-3</v>
      </c>
      <c r="AA544" s="30">
        <f t="shared" si="306"/>
        <v>0.97842069232371942</v>
      </c>
      <c r="AB544" s="31">
        <f t="shared" ca="1" si="292"/>
        <v>62.557142857142864</v>
      </c>
      <c r="AC544" s="122">
        <f t="shared" ca="1" si="293"/>
        <v>0</v>
      </c>
      <c r="AD544" s="32">
        <f t="shared" ca="1" si="294"/>
        <v>0</v>
      </c>
      <c r="AE544" s="122">
        <f t="shared" ca="1" si="295"/>
        <v>0</v>
      </c>
      <c r="AF544" s="32">
        <f t="shared" ca="1" si="296"/>
        <v>0</v>
      </c>
      <c r="AG544" s="116">
        <v>4360</v>
      </c>
      <c r="AH544" s="33">
        <v>3670</v>
      </c>
      <c r="AJ544" s="53"/>
      <c r="AK544" s="52"/>
      <c r="AM544" s="53"/>
      <c r="AN544" s="52"/>
      <c r="BG544" s="54"/>
      <c r="BM544" s="52"/>
    </row>
    <row r="545" spans="1:65" ht="33" customHeight="1" thickBot="1">
      <c r="A545" s="114">
        <f t="shared" si="297"/>
        <v>38</v>
      </c>
      <c r="B545" s="115">
        <f>B276</f>
        <v>46017</v>
      </c>
      <c r="C545" s="116">
        <f>SUM(E270:E276)</f>
        <v>2</v>
      </c>
      <c r="D545" s="117">
        <f>SUM(C270:C276)</f>
        <v>0</v>
      </c>
      <c r="E545" s="116">
        <f>SUM(F270:F276)</f>
        <v>17</v>
      </c>
      <c r="F545" s="117">
        <f>SUM(D270:D276)</f>
        <v>0</v>
      </c>
      <c r="G545" s="118">
        <f t="shared" si="286"/>
        <v>557</v>
      </c>
      <c r="H545" s="118">
        <f t="shared" si="287"/>
        <v>5657</v>
      </c>
      <c r="I545" s="118">
        <f t="shared" si="299"/>
        <v>5642</v>
      </c>
      <c r="J545" s="117">
        <f t="shared" si="300"/>
        <v>555</v>
      </c>
      <c r="K545" s="121">
        <f t="shared" si="288"/>
        <v>3.5906642728904849E-3</v>
      </c>
      <c r="L545" s="121">
        <f t="shared" si="288"/>
        <v>0</v>
      </c>
      <c r="M545" s="121">
        <f t="shared" si="289"/>
        <v>3.0051263920806079E-3</v>
      </c>
      <c r="N545" s="121">
        <f t="shared" si="289"/>
        <v>0</v>
      </c>
      <c r="O545" s="121">
        <f t="shared" si="298"/>
        <v>3.0000000000000001E-3</v>
      </c>
      <c r="P545" s="119">
        <f>SUM(U270:U276)</f>
        <v>519.72899999999993</v>
      </c>
      <c r="Q545" s="120">
        <f>SUM(V270:V276)</f>
        <v>6378.7020000000002</v>
      </c>
      <c r="R545" s="197">
        <f t="shared" si="290"/>
        <v>6898.4310000000005</v>
      </c>
      <c r="S545" s="116">
        <f>SUM(W270:W276)</f>
        <v>33212</v>
      </c>
      <c r="T545" s="121">
        <f t="shared" si="291"/>
        <v>0.8387080481830349</v>
      </c>
      <c r="U545" s="121">
        <f t="shared" si="301"/>
        <v>0.84093786397933867</v>
      </c>
      <c r="V545" s="117">
        <f>SUM(AD270:AD276)</f>
        <v>32545</v>
      </c>
      <c r="W545" s="30">
        <f t="shared" ca="1" si="302"/>
        <v>1.1381428399373721E-2</v>
      </c>
      <c r="X545" s="30">
        <f t="shared" ca="1" si="303"/>
        <v>6.925207756232687E-4</v>
      </c>
      <c r="Y545" s="30">
        <f t="shared" ca="1" si="304"/>
        <v>3.4023846802360594E-3</v>
      </c>
      <c r="Z545" s="30">
        <f t="shared" ca="1" si="305"/>
        <v>4.6067686378417436E-3</v>
      </c>
      <c r="AA545" s="30">
        <f t="shared" si="306"/>
        <v>0.97991689750692523</v>
      </c>
      <c r="AB545" s="31">
        <f t="shared" ca="1" si="292"/>
        <v>62.857142857142854</v>
      </c>
      <c r="AC545" s="122">
        <f t="shared" ca="1" si="293"/>
        <v>4421</v>
      </c>
      <c r="AD545" s="32">
        <f t="shared" ca="1" si="294"/>
        <v>0.57999999999999996</v>
      </c>
      <c r="AE545" s="122">
        <f t="shared" ca="1" si="295"/>
        <v>3909</v>
      </c>
      <c r="AF545" s="32">
        <f t="shared" ca="1" si="296"/>
        <v>0.75</v>
      </c>
      <c r="AG545" s="116">
        <v>4390</v>
      </c>
      <c r="AH545" s="33">
        <v>3695</v>
      </c>
      <c r="AJ545" s="53"/>
      <c r="AK545" s="52"/>
      <c r="AM545" s="53"/>
      <c r="AN545" s="52"/>
      <c r="BG545" s="54"/>
      <c r="BM545" s="52"/>
    </row>
    <row r="546" spans="1:65" ht="33" customHeight="1" thickBot="1">
      <c r="A546" s="114">
        <f t="shared" si="297"/>
        <v>39</v>
      </c>
      <c r="B546" s="115">
        <f>B283</f>
        <v>46024</v>
      </c>
      <c r="C546" s="116">
        <f>SUM(E277:E283)</f>
        <v>9</v>
      </c>
      <c r="D546" s="117">
        <f>SUM(C277:C283)</f>
        <v>0</v>
      </c>
      <c r="E546" s="116">
        <f>SUM(F277:F283)</f>
        <v>25</v>
      </c>
      <c r="F546" s="117">
        <f>SUM(D277:D283)</f>
        <v>0</v>
      </c>
      <c r="G546" s="118">
        <f t="shared" si="286"/>
        <v>555</v>
      </c>
      <c r="H546" s="118">
        <f t="shared" si="287"/>
        <v>5639</v>
      </c>
      <c r="I546" s="118">
        <f t="shared" si="299"/>
        <v>5617</v>
      </c>
      <c r="J546" s="117">
        <f t="shared" si="300"/>
        <v>546</v>
      </c>
      <c r="K546" s="121">
        <f t="shared" si="288"/>
        <v>1.6216216216216217E-2</v>
      </c>
      <c r="L546" s="121">
        <f t="shared" si="288"/>
        <v>0</v>
      </c>
      <c r="M546" s="121">
        <f t="shared" si="289"/>
        <v>4.4334101791097709E-3</v>
      </c>
      <c r="N546" s="121">
        <f t="shared" si="289"/>
        <v>0</v>
      </c>
      <c r="O546" s="121">
        <f t="shared" si="298"/>
        <v>3.0000000000000001E-3</v>
      </c>
      <c r="P546" s="119">
        <f>SUM(U277:U283)</f>
        <v>511.38500000000005</v>
      </c>
      <c r="Q546" s="120">
        <f>SUM(V277:V283)</f>
        <v>6342.4339999999993</v>
      </c>
      <c r="R546" s="197">
        <f t="shared" si="290"/>
        <v>6853.8189999999995</v>
      </c>
      <c r="S546" s="116">
        <f>SUM(W277:W283)</f>
        <v>32993</v>
      </c>
      <c r="T546" s="121">
        <f t="shared" si="291"/>
        <v>0.83583715451067819</v>
      </c>
      <c r="U546" s="121">
        <f t="shared" si="301"/>
        <v>0.83911086243292043</v>
      </c>
      <c r="V546" s="117">
        <f>SUM(AD277:AD283)</f>
        <v>32492</v>
      </c>
      <c r="W546" s="30">
        <f t="shared" ca="1" si="302"/>
        <v>7.5470554360015764E-3</v>
      </c>
      <c r="X546" s="30">
        <f t="shared" ca="1" si="303"/>
        <v>6.0618919164671296E-4</v>
      </c>
      <c r="Y546" s="30">
        <f t="shared" ca="1" si="304"/>
        <v>2.7581608219925439E-3</v>
      </c>
      <c r="Z546" s="30">
        <f t="shared" ca="1" si="305"/>
        <v>4.2736338011093262E-3</v>
      </c>
      <c r="AA546" s="30">
        <f t="shared" si="306"/>
        <v>0.98481496074924979</v>
      </c>
      <c r="AB546" s="31">
        <f t="shared" ca="1" si="292"/>
        <v>63.328571428571429</v>
      </c>
      <c r="AC546" s="122">
        <f t="shared" ca="1" si="293"/>
        <v>4617</v>
      </c>
      <c r="AD546" s="32">
        <f t="shared" ca="1" si="294"/>
        <v>0.51</v>
      </c>
      <c r="AE546" s="122">
        <f t="shared" ca="1" si="295"/>
        <v>4041</v>
      </c>
      <c r="AF546" s="32">
        <f t="shared" ca="1" si="296"/>
        <v>0.79500000000000004</v>
      </c>
      <c r="AG546" s="116">
        <v>4420</v>
      </c>
      <c r="AH546" s="33">
        <v>3720</v>
      </c>
      <c r="AJ546" s="53"/>
      <c r="AK546" s="52"/>
      <c r="AM546" s="53"/>
      <c r="AN546" s="52"/>
      <c r="BG546" s="54"/>
      <c r="BM546" s="52"/>
    </row>
    <row r="547" spans="1:65" ht="33" customHeight="1" thickBot="1">
      <c r="A547" s="114">
        <f t="shared" si="297"/>
        <v>40</v>
      </c>
      <c r="B547" s="115">
        <f>B290</f>
        <v>46031</v>
      </c>
      <c r="C547" s="116">
        <f>SUM(E284:E290)</f>
        <v>2</v>
      </c>
      <c r="D547" s="117">
        <f>SUM(C284:C290)</f>
        <v>0</v>
      </c>
      <c r="E547" s="116">
        <f>SUM(F284:F290)</f>
        <v>19</v>
      </c>
      <c r="F547" s="117">
        <f>SUM(D284:D290)</f>
        <v>0</v>
      </c>
      <c r="G547" s="118">
        <f t="shared" si="286"/>
        <v>546</v>
      </c>
      <c r="H547" s="118">
        <f t="shared" si="287"/>
        <v>5615</v>
      </c>
      <c r="I547" s="118">
        <f t="shared" si="299"/>
        <v>5598</v>
      </c>
      <c r="J547" s="117">
        <f t="shared" si="300"/>
        <v>544</v>
      </c>
      <c r="K547" s="121">
        <f t="shared" si="288"/>
        <v>3.663003663003663E-3</v>
      </c>
      <c r="L547" s="121">
        <f t="shared" si="288"/>
        <v>0</v>
      </c>
      <c r="M547" s="121">
        <f t="shared" si="289"/>
        <v>3.3837934105075689E-3</v>
      </c>
      <c r="N547" s="121">
        <f t="shared" si="289"/>
        <v>0</v>
      </c>
      <c r="O547" s="121">
        <f t="shared" si="298"/>
        <v>3.0000000000000001E-3</v>
      </c>
      <c r="P547" s="119">
        <f>SUM(U284:U290)</f>
        <v>507.39499999999998</v>
      </c>
      <c r="Q547" s="120">
        <f>SUM(V284:V290)</f>
        <v>6319.8940000000002</v>
      </c>
      <c r="R547" s="197">
        <f t="shared" si="290"/>
        <v>6827.2890000000007</v>
      </c>
      <c r="S547" s="116">
        <f>SUM(W284:W290)</f>
        <v>32773</v>
      </c>
      <c r="T547" s="121">
        <f t="shared" si="291"/>
        <v>0.83381249204935759</v>
      </c>
      <c r="U547" s="121">
        <f t="shared" si="301"/>
        <v>0.83634461287194406</v>
      </c>
      <c r="V547" s="117">
        <f>SUM(AD284:AD290)</f>
        <v>32196</v>
      </c>
      <c r="W547" s="30">
        <f t="shared" ca="1" si="302"/>
        <v>7.8418210111982425E-3</v>
      </c>
      <c r="X547" s="30">
        <f t="shared" ca="1" si="303"/>
        <v>8.2384890000915386E-4</v>
      </c>
      <c r="Y547" s="30">
        <f t="shared" ca="1" si="304"/>
        <v>3.1428309889238093E-3</v>
      </c>
      <c r="Z547" s="30">
        <f t="shared" ca="1" si="305"/>
        <v>5.7974552222866387E-3</v>
      </c>
      <c r="AA547" s="30">
        <f t="shared" si="306"/>
        <v>0.98239404387758211</v>
      </c>
      <c r="AB547" s="31">
        <f t="shared" ca="1" si="292"/>
        <v>63.51428571428572</v>
      </c>
      <c r="AC547" s="122">
        <f t="shared" ca="1" si="293"/>
        <v>4615</v>
      </c>
      <c r="AD547" s="32">
        <f t="shared" ca="1" si="294"/>
        <v>0.67</v>
      </c>
      <c r="AE547" s="122">
        <f t="shared" ca="1" si="295"/>
        <v>4073</v>
      </c>
      <c r="AF547" s="32">
        <f t="shared" ca="1" si="296"/>
        <v>0.77500000000000002</v>
      </c>
      <c r="AG547" s="116">
        <v>4450</v>
      </c>
      <c r="AH547" s="33">
        <v>3740</v>
      </c>
      <c r="AJ547" s="53"/>
      <c r="AK547" s="52"/>
      <c r="AM547" s="53"/>
      <c r="AN547" s="52"/>
      <c r="BG547" s="54"/>
      <c r="BM547" s="52"/>
    </row>
    <row r="548" spans="1:65" ht="33" customHeight="1" thickBot="1">
      <c r="A548" s="114">
        <f t="shared" si="297"/>
        <v>41</v>
      </c>
      <c r="B548" s="115">
        <f>B297</f>
        <v>46038</v>
      </c>
      <c r="C548" s="116">
        <f>SUM(E291:E297)</f>
        <v>7</v>
      </c>
      <c r="D548" s="117">
        <f>SUM(C291:C297)</f>
        <v>0</v>
      </c>
      <c r="E548" s="116">
        <f>SUM(F291:F297)</f>
        <v>22</v>
      </c>
      <c r="F548" s="117">
        <f>SUM(D291:D297)</f>
        <v>0</v>
      </c>
      <c r="G548" s="118">
        <f t="shared" si="286"/>
        <v>542</v>
      </c>
      <c r="H548" s="118">
        <f t="shared" si="287"/>
        <v>5596</v>
      </c>
      <c r="I548" s="118">
        <f t="shared" si="299"/>
        <v>5576</v>
      </c>
      <c r="J548" s="117">
        <f t="shared" si="300"/>
        <v>537</v>
      </c>
      <c r="K548" s="121">
        <f t="shared" si="288"/>
        <v>1.2915129151291513E-2</v>
      </c>
      <c r="L548" s="121">
        <f t="shared" si="288"/>
        <v>0</v>
      </c>
      <c r="M548" s="121">
        <f t="shared" si="289"/>
        <v>3.9313795568263043E-3</v>
      </c>
      <c r="N548" s="121">
        <f t="shared" si="289"/>
        <v>0</v>
      </c>
      <c r="O548" s="121">
        <f t="shared" si="298"/>
        <v>3.0000000000000001E-3</v>
      </c>
      <c r="P548" s="119">
        <f>SUM(U291:U297)</f>
        <v>501.54299999999995</v>
      </c>
      <c r="Q548" s="120">
        <f>SUM(V291:V297)</f>
        <v>6274.0630000000001</v>
      </c>
      <c r="R548" s="197">
        <f t="shared" si="290"/>
        <v>6775.6059999999998</v>
      </c>
      <c r="S548" s="116">
        <f>SUM(W291:W297)</f>
        <v>32378</v>
      </c>
      <c r="T548" s="121">
        <f t="shared" si="291"/>
        <v>0.82655978760339022</v>
      </c>
      <c r="U548" s="121">
        <f t="shared" si="301"/>
        <v>0.82952449272391882</v>
      </c>
      <c r="V548" s="117">
        <f>SUM(AD291:AD297)</f>
        <v>32257</v>
      </c>
      <c r="W548" s="30">
        <f t="shared" ca="1" si="302"/>
        <v>1.080980912965594E-3</v>
      </c>
      <c r="X548" s="30">
        <f t="shared" ca="1" si="303"/>
        <v>1.8531101365124467E-4</v>
      </c>
      <c r="Y548" s="30">
        <f t="shared" ca="1" si="304"/>
        <v>1.080980912965594E-3</v>
      </c>
      <c r="Z548" s="30">
        <f t="shared" ca="1" si="305"/>
        <v>1.389832602384335E-3</v>
      </c>
      <c r="AA548" s="30">
        <f t="shared" si="306"/>
        <v>0.99626289455803319</v>
      </c>
      <c r="AB548" s="31">
        <f t="shared" ca="1" si="292"/>
        <v>63.642857142857146</v>
      </c>
      <c r="AC548" s="122">
        <f t="shared" ca="1" si="293"/>
        <v>0</v>
      </c>
      <c r="AD548" s="32">
        <f t="shared" ca="1" si="294"/>
        <v>0</v>
      </c>
      <c r="AE548" s="122">
        <f t="shared" ca="1" si="295"/>
        <v>0</v>
      </c>
      <c r="AF548" s="32">
        <f t="shared" ca="1" si="296"/>
        <v>0</v>
      </c>
      <c r="AG548" s="116">
        <v>4480</v>
      </c>
      <c r="AH548" s="33">
        <v>3760</v>
      </c>
      <c r="AJ548" s="53"/>
      <c r="AK548" s="52"/>
      <c r="AM548" s="53"/>
      <c r="AN548" s="52"/>
      <c r="BG548" s="54"/>
      <c r="BM548" s="52"/>
    </row>
    <row r="549" spans="1:65" ht="33" customHeight="1" thickBot="1">
      <c r="A549" s="114">
        <f t="shared" si="297"/>
        <v>42</v>
      </c>
      <c r="B549" s="115">
        <f>B304</f>
        <v>46045</v>
      </c>
      <c r="C549" s="116">
        <f>SUM(E298:E304)</f>
        <v>0</v>
      </c>
      <c r="D549" s="117">
        <f>SUM(C298:C304)</f>
        <v>0</v>
      </c>
      <c r="E549" s="116">
        <f>SUM(F298:F304)</f>
        <v>8</v>
      </c>
      <c r="F549" s="117">
        <f>SUM(D298:D304)</f>
        <v>0</v>
      </c>
      <c r="G549" s="118">
        <f t="shared" si="286"/>
        <v>537</v>
      </c>
      <c r="H549" s="118">
        <f t="shared" si="287"/>
        <v>5576</v>
      </c>
      <c r="I549" s="118">
        <f t="shared" si="299"/>
        <v>5568</v>
      </c>
      <c r="J549" s="117">
        <f t="shared" si="300"/>
        <v>537</v>
      </c>
      <c r="K549" s="121">
        <f t="shared" si="288"/>
        <v>0</v>
      </c>
      <c r="L549" s="121">
        <f t="shared" si="288"/>
        <v>0</v>
      </c>
      <c r="M549" s="121">
        <f t="shared" si="289"/>
        <v>1.4347202295552368E-3</v>
      </c>
      <c r="N549" s="121">
        <f t="shared" si="289"/>
        <v>0</v>
      </c>
      <c r="O549" s="121">
        <f t="shared" si="298"/>
        <v>3.0000000000000001E-3</v>
      </c>
      <c r="P549" s="119">
        <f>SUM(U298:U304)</f>
        <v>214.26300000000003</v>
      </c>
      <c r="Q549" s="120">
        <f>SUM(V298:V304)</f>
        <v>2674.56</v>
      </c>
      <c r="R549" s="197">
        <f t="shared" si="290"/>
        <v>2888.8229999999999</v>
      </c>
      <c r="S549" s="116">
        <f>SUM(W298:W304)</f>
        <v>13941</v>
      </c>
      <c r="T549" s="121">
        <f t="shared" si="291"/>
        <v>0.35716847714695632</v>
      </c>
      <c r="U549" s="121">
        <f t="shared" si="301"/>
        <v>0.35768165024630544</v>
      </c>
      <c r="V549" s="117">
        <f>SUM(AD298:AD304)</f>
        <v>13941</v>
      </c>
      <c r="W549" s="30">
        <f t="shared" ca="1" si="302"/>
        <v>0</v>
      </c>
      <c r="X549" s="30">
        <f t="shared" ca="1" si="303"/>
        <v>0</v>
      </c>
      <c r="Y549" s="30">
        <f t="shared" ca="1" si="304"/>
        <v>0</v>
      </c>
      <c r="Z549" s="30">
        <f t="shared" ca="1" si="305"/>
        <v>0</v>
      </c>
      <c r="AA549" s="30">
        <f t="shared" si="306"/>
        <v>1</v>
      </c>
      <c r="AB549" s="31">
        <f t="shared" ca="1" si="292"/>
        <v>64.466666666666669</v>
      </c>
      <c r="AC549" s="122">
        <f t="shared" ca="1" si="293"/>
        <v>0</v>
      </c>
      <c r="AD549" s="32">
        <f t="shared" ca="1" si="294"/>
        <v>0</v>
      </c>
      <c r="AE549" s="122">
        <f t="shared" ca="1" si="295"/>
        <v>0</v>
      </c>
      <c r="AF549" s="32">
        <f t="shared" ca="1" si="296"/>
        <v>0</v>
      </c>
      <c r="AG549" s="116">
        <v>4510</v>
      </c>
      <c r="AH549" s="33">
        <v>3780</v>
      </c>
      <c r="AJ549" s="53"/>
      <c r="AK549" s="52"/>
      <c r="AM549" s="53"/>
      <c r="AN549" s="52"/>
      <c r="BG549" s="54"/>
      <c r="BM549" s="52"/>
    </row>
    <row r="550" spans="1:65" ht="33" customHeight="1" thickBot="1">
      <c r="A550" s="114">
        <f t="shared" si="297"/>
        <v>43</v>
      </c>
      <c r="B550" s="115">
        <f>B311</f>
        <v>46052</v>
      </c>
      <c r="C550" s="116">
        <f>SUM(E305:E311)</f>
        <v>0</v>
      </c>
      <c r="D550" s="117">
        <f>SUM(C305:C311)</f>
        <v>0</v>
      </c>
      <c r="E550" s="116">
        <f>SUM(F305:F311)</f>
        <v>0</v>
      </c>
      <c r="F550" s="117">
        <f>SUM(D305:D311)</f>
        <v>0</v>
      </c>
      <c r="G550" s="118">
        <f t="shared" si="286"/>
        <v>537</v>
      </c>
      <c r="H550" s="118">
        <f t="shared" si="287"/>
        <v>5568</v>
      </c>
      <c r="I550" s="118">
        <f t="shared" si="299"/>
        <v>5568</v>
      </c>
      <c r="J550" s="117">
        <f t="shared" si="300"/>
        <v>537</v>
      </c>
      <c r="K550" s="121">
        <f t="shared" si="288"/>
        <v>0</v>
      </c>
      <c r="L550" s="121">
        <f t="shared" si="288"/>
        <v>0</v>
      </c>
      <c r="M550" s="121">
        <f t="shared" si="289"/>
        <v>0</v>
      </c>
      <c r="N550" s="121">
        <f t="shared" si="289"/>
        <v>0</v>
      </c>
      <c r="O550" s="121">
        <f t="shared" si="298"/>
        <v>3.0000000000000001E-3</v>
      </c>
      <c r="P550" s="119">
        <f>SUM(U305:U311)</f>
        <v>0</v>
      </c>
      <c r="Q550" s="120">
        <f>SUM(V305:V311)</f>
        <v>0</v>
      </c>
      <c r="R550" s="197">
        <f t="shared" si="290"/>
        <v>0</v>
      </c>
      <c r="S550" s="116">
        <f>SUM(W305:W311)</f>
        <v>0</v>
      </c>
      <c r="T550" s="121">
        <f t="shared" si="291"/>
        <v>0</v>
      </c>
      <c r="U550" s="121">
        <f t="shared" si="301"/>
        <v>0</v>
      </c>
      <c r="V550" s="117">
        <f>SUM(AD305:AD311)</f>
        <v>0</v>
      </c>
      <c r="W550" s="30">
        <f t="shared" ca="1" si="302"/>
        <v>0</v>
      </c>
      <c r="X550" s="30">
        <f t="shared" ca="1" si="303"/>
        <v>0</v>
      </c>
      <c r="Y550" s="30">
        <f t="shared" ca="1" si="304"/>
        <v>0</v>
      </c>
      <c r="Z550" s="30">
        <f t="shared" ca="1" si="305"/>
        <v>0</v>
      </c>
      <c r="AA550" s="30">
        <f t="shared" si="306"/>
        <v>0</v>
      </c>
      <c r="AB550" s="31">
        <f t="shared" ca="1" si="292"/>
        <v>0</v>
      </c>
      <c r="AC550" s="122">
        <f t="shared" ca="1" si="293"/>
        <v>0</v>
      </c>
      <c r="AD550" s="32">
        <f t="shared" ca="1" si="294"/>
        <v>0</v>
      </c>
      <c r="AE550" s="122">
        <f t="shared" ca="1" si="295"/>
        <v>0</v>
      </c>
      <c r="AF550" s="32">
        <f t="shared" ca="1" si="296"/>
        <v>0</v>
      </c>
      <c r="AG550" s="116">
        <v>4540</v>
      </c>
      <c r="AH550" s="33">
        <v>3800</v>
      </c>
      <c r="AJ550" s="53"/>
      <c r="AK550" s="52"/>
      <c r="AM550" s="53"/>
      <c r="AN550" s="52"/>
      <c r="BG550" s="54"/>
      <c r="BM550" s="52"/>
    </row>
    <row r="551" spans="1:65" ht="33" customHeight="1" thickBot="1">
      <c r="A551" s="114">
        <f t="shared" si="297"/>
        <v>44</v>
      </c>
      <c r="B551" s="115">
        <f>B318</f>
        <v>46059</v>
      </c>
      <c r="C551" s="116">
        <f>SUM(E312:E318)</f>
        <v>0</v>
      </c>
      <c r="D551" s="117">
        <f>SUM(C312:C318)</f>
        <v>0</v>
      </c>
      <c r="E551" s="116">
        <f>SUM(F312:F318)</f>
        <v>0</v>
      </c>
      <c r="F551" s="117">
        <f>SUM(D312:D318)</f>
        <v>0</v>
      </c>
      <c r="G551" s="118">
        <f t="shared" si="286"/>
        <v>537</v>
      </c>
      <c r="H551" s="118">
        <f t="shared" si="287"/>
        <v>5568</v>
      </c>
      <c r="I551" s="118">
        <f t="shared" si="299"/>
        <v>5568</v>
      </c>
      <c r="J551" s="117">
        <f t="shared" si="300"/>
        <v>537</v>
      </c>
      <c r="K551" s="121">
        <f t="shared" si="288"/>
        <v>0</v>
      </c>
      <c r="L551" s="121">
        <f t="shared" si="288"/>
        <v>0</v>
      </c>
      <c r="M551" s="121">
        <f t="shared" si="289"/>
        <v>0</v>
      </c>
      <c r="N551" s="121">
        <f t="shared" si="289"/>
        <v>0</v>
      </c>
      <c r="O551" s="121">
        <f t="shared" si="298"/>
        <v>3.0000000000000001E-3</v>
      </c>
      <c r="P551" s="119">
        <f>SUM(U312:U318)</f>
        <v>0</v>
      </c>
      <c r="Q551" s="120">
        <f>SUM(V312:V318)</f>
        <v>0</v>
      </c>
      <c r="R551" s="197">
        <f t="shared" si="290"/>
        <v>0</v>
      </c>
      <c r="S551" s="116">
        <f>SUM(W312:W318)</f>
        <v>0</v>
      </c>
      <c r="T551" s="121">
        <f t="shared" si="291"/>
        <v>0</v>
      </c>
      <c r="U551" s="121">
        <f t="shared" si="301"/>
        <v>0</v>
      </c>
      <c r="V551" s="117">
        <f>SUM(AD312:AD318)</f>
        <v>0</v>
      </c>
      <c r="W551" s="30">
        <f t="shared" ca="1" si="302"/>
        <v>0</v>
      </c>
      <c r="X551" s="30">
        <f t="shared" ca="1" si="303"/>
        <v>0</v>
      </c>
      <c r="Y551" s="30">
        <f t="shared" ca="1" si="304"/>
        <v>0</v>
      </c>
      <c r="Z551" s="30">
        <f t="shared" ca="1" si="305"/>
        <v>0</v>
      </c>
      <c r="AA551" s="30">
        <f t="shared" si="306"/>
        <v>0</v>
      </c>
      <c r="AB551" s="31">
        <f t="shared" ca="1" si="292"/>
        <v>0</v>
      </c>
      <c r="AC551" s="122">
        <f t="shared" ca="1" si="293"/>
        <v>0</v>
      </c>
      <c r="AD551" s="32">
        <f t="shared" ca="1" si="294"/>
        <v>0</v>
      </c>
      <c r="AE551" s="122">
        <f t="shared" ca="1" si="295"/>
        <v>0</v>
      </c>
      <c r="AF551" s="32">
        <f t="shared" ca="1" si="296"/>
        <v>0</v>
      </c>
      <c r="AG551" s="116">
        <v>4570</v>
      </c>
      <c r="AH551" s="33">
        <v>3820</v>
      </c>
      <c r="AJ551" s="53"/>
      <c r="AK551" s="52"/>
      <c r="AM551" s="53"/>
      <c r="AN551" s="52"/>
      <c r="BG551" s="54"/>
      <c r="BM551" s="52"/>
    </row>
    <row r="552" spans="1:65" ht="33" customHeight="1" thickBot="1">
      <c r="A552" s="114">
        <f t="shared" si="297"/>
        <v>45</v>
      </c>
      <c r="B552" s="115">
        <f>B325</f>
        <v>46066</v>
      </c>
      <c r="C552" s="116">
        <f>SUM(E319:E325)</f>
        <v>0</v>
      </c>
      <c r="D552" s="117">
        <f>SUM(C319:C325)</f>
        <v>0</v>
      </c>
      <c r="E552" s="116">
        <f>SUM(F319:F325)</f>
        <v>0</v>
      </c>
      <c r="F552" s="117">
        <f>SUM(D319:D325)</f>
        <v>0</v>
      </c>
      <c r="G552" s="118">
        <f t="shared" si="286"/>
        <v>537</v>
      </c>
      <c r="H552" s="118">
        <f t="shared" si="287"/>
        <v>5568</v>
      </c>
      <c r="I552" s="118">
        <f t="shared" si="299"/>
        <v>5568</v>
      </c>
      <c r="J552" s="117">
        <f t="shared" si="300"/>
        <v>537</v>
      </c>
      <c r="K552" s="121">
        <f t="shared" si="288"/>
        <v>0</v>
      </c>
      <c r="L552" s="121">
        <f t="shared" si="288"/>
        <v>0</v>
      </c>
      <c r="M552" s="121">
        <f t="shared" si="289"/>
        <v>0</v>
      </c>
      <c r="N552" s="121">
        <f t="shared" si="289"/>
        <v>0</v>
      </c>
      <c r="O552" s="121">
        <f t="shared" si="298"/>
        <v>3.0000000000000001E-3</v>
      </c>
      <c r="P552" s="119">
        <f>SUM(U319:U325)</f>
        <v>0</v>
      </c>
      <c r="Q552" s="120">
        <f>SUM(V319:V325)</f>
        <v>0</v>
      </c>
      <c r="R552" s="197">
        <f t="shared" si="290"/>
        <v>0</v>
      </c>
      <c r="S552" s="116">
        <f>SUM(W319:W325)</f>
        <v>0</v>
      </c>
      <c r="T552" s="121">
        <f t="shared" si="291"/>
        <v>0</v>
      </c>
      <c r="U552" s="121">
        <f t="shared" si="301"/>
        <v>0</v>
      </c>
      <c r="V552" s="117">
        <f>SUM(AD319:AD325)</f>
        <v>0</v>
      </c>
      <c r="W552" s="30">
        <f t="shared" ca="1" si="302"/>
        <v>0</v>
      </c>
      <c r="X552" s="30">
        <f t="shared" ca="1" si="303"/>
        <v>0</v>
      </c>
      <c r="Y552" s="30">
        <f t="shared" ca="1" si="304"/>
        <v>0</v>
      </c>
      <c r="Z552" s="30">
        <f t="shared" ca="1" si="305"/>
        <v>0</v>
      </c>
      <c r="AA552" s="30">
        <f t="shared" si="306"/>
        <v>0</v>
      </c>
      <c r="AB552" s="31">
        <f t="shared" ca="1" si="292"/>
        <v>0</v>
      </c>
      <c r="AC552" s="122">
        <f t="shared" ca="1" si="293"/>
        <v>0</v>
      </c>
      <c r="AD552" s="32">
        <f t="shared" ca="1" si="294"/>
        <v>0</v>
      </c>
      <c r="AE552" s="122">
        <f t="shared" ca="1" si="295"/>
        <v>0</v>
      </c>
      <c r="AF552" s="32">
        <f t="shared" ca="1" si="296"/>
        <v>0</v>
      </c>
      <c r="AG552" s="116">
        <v>4600</v>
      </c>
      <c r="AH552" s="33">
        <v>3840</v>
      </c>
      <c r="AJ552" s="53"/>
      <c r="AK552" s="52"/>
      <c r="AM552" s="53"/>
      <c r="AN552" s="52"/>
      <c r="BG552" s="54"/>
      <c r="BM552" s="52"/>
    </row>
    <row r="553" spans="1:65" ht="33" customHeight="1" thickBot="1">
      <c r="A553" s="114">
        <f t="shared" si="297"/>
        <v>46</v>
      </c>
      <c r="B553" s="115">
        <f>B332</f>
        <v>46073</v>
      </c>
      <c r="C553" s="116">
        <f>SUM(E326:E332)</f>
        <v>0</v>
      </c>
      <c r="D553" s="117">
        <f>SUM(C326:C332)</f>
        <v>0</v>
      </c>
      <c r="E553" s="116">
        <f>SUM(F326:F332)</f>
        <v>0</v>
      </c>
      <c r="F553" s="117">
        <f>SUM(D326:D332)</f>
        <v>0</v>
      </c>
      <c r="G553" s="118">
        <f t="shared" si="286"/>
        <v>537</v>
      </c>
      <c r="H553" s="118">
        <f t="shared" si="287"/>
        <v>5568</v>
      </c>
      <c r="I553" s="118">
        <f t="shared" si="299"/>
        <v>5568</v>
      </c>
      <c r="J553" s="117">
        <f t="shared" si="300"/>
        <v>537</v>
      </c>
      <c r="K553" s="121">
        <f t="shared" si="288"/>
        <v>0</v>
      </c>
      <c r="L553" s="121">
        <f t="shared" si="288"/>
        <v>0</v>
      </c>
      <c r="M553" s="121">
        <f t="shared" si="289"/>
        <v>0</v>
      </c>
      <c r="N553" s="121">
        <f t="shared" si="289"/>
        <v>0</v>
      </c>
      <c r="O553" s="121">
        <f t="shared" si="298"/>
        <v>3.0000000000000001E-3</v>
      </c>
      <c r="P553" s="119">
        <f>SUM(U326:U332)</f>
        <v>0</v>
      </c>
      <c r="Q553" s="120">
        <f>SUM(V326:V332)</f>
        <v>0</v>
      </c>
      <c r="R553" s="197">
        <f t="shared" si="290"/>
        <v>0</v>
      </c>
      <c r="S553" s="116">
        <f>SUM(W326:W332)</f>
        <v>0</v>
      </c>
      <c r="T553" s="121">
        <f t="shared" si="291"/>
        <v>0</v>
      </c>
      <c r="U553" s="121">
        <f t="shared" si="301"/>
        <v>0</v>
      </c>
      <c r="V553" s="117">
        <f>SUM(AD326:AD332)</f>
        <v>0</v>
      </c>
      <c r="W553" s="30">
        <f t="shared" ca="1" si="302"/>
        <v>0</v>
      </c>
      <c r="X553" s="30">
        <f t="shared" ca="1" si="303"/>
        <v>0</v>
      </c>
      <c r="Y553" s="30">
        <f t="shared" ca="1" si="304"/>
        <v>0</v>
      </c>
      <c r="Z553" s="30">
        <f t="shared" ca="1" si="305"/>
        <v>0</v>
      </c>
      <c r="AA553" s="30">
        <f t="shared" si="306"/>
        <v>0</v>
      </c>
      <c r="AB553" s="31">
        <f t="shared" ca="1" si="292"/>
        <v>0</v>
      </c>
      <c r="AC553" s="122">
        <f t="shared" ca="1" si="293"/>
        <v>0</v>
      </c>
      <c r="AD553" s="32">
        <f t="shared" ca="1" si="294"/>
        <v>0</v>
      </c>
      <c r="AE553" s="122">
        <f t="shared" ca="1" si="295"/>
        <v>0</v>
      </c>
      <c r="AF553" s="32">
        <f t="shared" ca="1" si="296"/>
        <v>0</v>
      </c>
      <c r="AG553" s="116">
        <v>4630</v>
      </c>
      <c r="AH553" s="33">
        <v>3860</v>
      </c>
      <c r="AJ553" s="53"/>
      <c r="AK553" s="52"/>
      <c r="AM553" s="53"/>
      <c r="AN553" s="52"/>
      <c r="BG553" s="54"/>
      <c r="BM553" s="52"/>
    </row>
    <row r="554" spans="1:65" ht="33" customHeight="1" thickBot="1">
      <c r="A554" s="114">
        <f t="shared" si="297"/>
        <v>47</v>
      </c>
      <c r="B554" s="115">
        <f>B339</f>
        <v>46080</v>
      </c>
      <c r="C554" s="116">
        <f>SUM(E333:E339)</f>
        <v>0</v>
      </c>
      <c r="D554" s="117">
        <f>SUM(C333:C339)</f>
        <v>0</v>
      </c>
      <c r="E554" s="116">
        <f>SUM(F333:F339)</f>
        <v>0</v>
      </c>
      <c r="F554" s="117">
        <f>SUM(D333:D339)</f>
        <v>0</v>
      </c>
      <c r="G554" s="118">
        <f t="shared" si="286"/>
        <v>537</v>
      </c>
      <c r="H554" s="118">
        <f t="shared" si="287"/>
        <v>5568</v>
      </c>
      <c r="I554" s="118">
        <f t="shared" si="299"/>
        <v>5568</v>
      </c>
      <c r="J554" s="117">
        <f t="shared" si="300"/>
        <v>537</v>
      </c>
      <c r="K554" s="121">
        <f t="shared" si="288"/>
        <v>0</v>
      </c>
      <c r="L554" s="121">
        <f t="shared" si="288"/>
        <v>0</v>
      </c>
      <c r="M554" s="121">
        <f t="shared" si="289"/>
        <v>0</v>
      </c>
      <c r="N554" s="121">
        <f t="shared" si="289"/>
        <v>0</v>
      </c>
      <c r="O554" s="121">
        <f t="shared" si="298"/>
        <v>3.0000000000000001E-3</v>
      </c>
      <c r="P554" s="119">
        <f>SUM(U333:U339)</f>
        <v>0</v>
      </c>
      <c r="Q554" s="120">
        <f>SUM(V333:V339)</f>
        <v>0</v>
      </c>
      <c r="R554" s="197">
        <f t="shared" si="290"/>
        <v>0</v>
      </c>
      <c r="S554" s="116">
        <f>SUM(W333:W339)</f>
        <v>0</v>
      </c>
      <c r="T554" s="121">
        <f t="shared" si="291"/>
        <v>0</v>
      </c>
      <c r="U554" s="121">
        <f t="shared" si="301"/>
        <v>0</v>
      </c>
      <c r="V554" s="117">
        <f>SUM(AD333:AD339)</f>
        <v>0</v>
      </c>
      <c r="W554" s="30">
        <f t="shared" ca="1" si="302"/>
        <v>0</v>
      </c>
      <c r="X554" s="30">
        <f t="shared" ca="1" si="303"/>
        <v>0</v>
      </c>
      <c r="Y554" s="30">
        <f t="shared" ca="1" si="304"/>
        <v>0</v>
      </c>
      <c r="Z554" s="30">
        <f t="shared" ca="1" si="305"/>
        <v>0</v>
      </c>
      <c r="AA554" s="30">
        <f t="shared" si="306"/>
        <v>0</v>
      </c>
      <c r="AB554" s="31">
        <f t="shared" ca="1" si="292"/>
        <v>0</v>
      </c>
      <c r="AC554" s="122">
        <f t="shared" ca="1" si="293"/>
        <v>0</v>
      </c>
      <c r="AD554" s="32">
        <f t="shared" ca="1" si="294"/>
        <v>0</v>
      </c>
      <c r="AE554" s="122">
        <f t="shared" ca="1" si="295"/>
        <v>0</v>
      </c>
      <c r="AF554" s="32">
        <f t="shared" ca="1" si="296"/>
        <v>0</v>
      </c>
      <c r="AG554" s="116">
        <v>4660</v>
      </c>
      <c r="AH554" s="33">
        <v>3880</v>
      </c>
      <c r="AJ554" s="53"/>
      <c r="AK554" s="52"/>
      <c r="AM554" s="53"/>
      <c r="AN554" s="52"/>
      <c r="BG554" s="54"/>
      <c r="BM554" s="52"/>
    </row>
    <row r="555" spans="1:65" ht="33" customHeight="1" thickBot="1">
      <c r="A555" s="114">
        <f t="shared" si="297"/>
        <v>48</v>
      </c>
      <c r="B555" s="115">
        <f>B346</f>
        <v>46087</v>
      </c>
      <c r="C555" s="116">
        <f>SUM(E340:E346)</f>
        <v>0</v>
      </c>
      <c r="D555" s="117">
        <f>SUM(C340:C346)</f>
        <v>0</v>
      </c>
      <c r="E555" s="116">
        <f>SUM(F340:F346)</f>
        <v>0</v>
      </c>
      <c r="F555" s="117">
        <f>SUM(D340:D346)</f>
        <v>0</v>
      </c>
      <c r="G555" s="118">
        <f t="shared" si="286"/>
        <v>537</v>
      </c>
      <c r="H555" s="118">
        <f t="shared" si="287"/>
        <v>5568</v>
      </c>
      <c r="I555" s="118">
        <f t="shared" si="299"/>
        <v>5568</v>
      </c>
      <c r="J555" s="117">
        <f t="shared" si="300"/>
        <v>537</v>
      </c>
      <c r="K555" s="121">
        <f t="shared" si="288"/>
        <v>0</v>
      </c>
      <c r="L555" s="121">
        <f t="shared" si="288"/>
        <v>0</v>
      </c>
      <c r="M555" s="121">
        <f t="shared" si="289"/>
        <v>0</v>
      </c>
      <c r="N555" s="121">
        <f t="shared" si="289"/>
        <v>0</v>
      </c>
      <c r="O555" s="121">
        <f t="shared" si="298"/>
        <v>3.0000000000000001E-3</v>
      </c>
      <c r="P555" s="119">
        <f>SUM(U340:U346)</f>
        <v>0</v>
      </c>
      <c r="Q555" s="120">
        <f>SUM(V340:V346)</f>
        <v>0</v>
      </c>
      <c r="R555" s="197">
        <f t="shared" si="290"/>
        <v>0</v>
      </c>
      <c r="S555" s="116">
        <f>SUM(W340:W346)</f>
        <v>0</v>
      </c>
      <c r="T555" s="121">
        <f t="shared" si="291"/>
        <v>0</v>
      </c>
      <c r="U555" s="121">
        <f t="shared" si="301"/>
        <v>0</v>
      </c>
      <c r="V555" s="117">
        <f>SUM(AD340:AD346)</f>
        <v>0</v>
      </c>
      <c r="W555" s="30">
        <f t="shared" ca="1" si="302"/>
        <v>0</v>
      </c>
      <c r="X555" s="30">
        <f t="shared" ca="1" si="303"/>
        <v>0</v>
      </c>
      <c r="Y555" s="30">
        <f t="shared" ca="1" si="304"/>
        <v>0</v>
      </c>
      <c r="Z555" s="30">
        <f t="shared" ca="1" si="305"/>
        <v>0</v>
      </c>
      <c r="AA555" s="30">
        <f t="shared" si="306"/>
        <v>0</v>
      </c>
      <c r="AB555" s="31">
        <f t="shared" ca="1" si="292"/>
        <v>0</v>
      </c>
      <c r="AC555" s="122">
        <f t="shared" ca="1" si="293"/>
        <v>0</v>
      </c>
      <c r="AD555" s="32">
        <f t="shared" ca="1" si="294"/>
        <v>0</v>
      </c>
      <c r="AE555" s="122">
        <f t="shared" ca="1" si="295"/>
        <v>0</v>
      </c>
      <c r="AF555" s="32">
        <f t="shared" ca="1" si="296"/>
        <v>0</v>
      </c>
      <c r="AG555" s="116">
        <v>4690</v>
      </c>
      <c r="AH555" s="33">
        <v>3900</v>
      </c>
      <c r="AJ555" s="53"/>
      <c r="AK555" s="52"/>
      <c r="AM555" s="53"/>
      <c r="AN555" s="52"/>
      <c r="BG555" s="54"/>
      <c r="BM555" s="52"/>
    </row>
    <row r="556" spans="1:65" ht="33" customHeight="1" thickBot="1">
      <c r="A556" s="114">
        <f t="shared" si="297"/>
        <v>49</v>
      </c>
      <c r="B556" s="115">
        <f>B353</f>
        <v>46094</v>
      </c>
      <c r="C556" s="116">
        <f>SUM(E347:E353)</f>
        <v>0</v>
      </c>
      <c r="D556" s="117">
        <f>SUM(C347:C353)</f>
        <v>0</v>
      </c>
      <c r="E556" s="116">
        <f>SUM(F347:F353)</f>
        <v>0</v>
      </c>
      <c r="F556" s="117">
        <f>SUM(D347:D353)</f>
        <v>0</v>
      </c>
      <c r="G556" s="118">
        <f t="shared" si="286"/>
        <v>537</v>
      </c>
      <c r="H556" s="118">
        <f t="shared" si="287"/>
        <v>5568</v>
      </c>
      <c r="I556" s="118">
        <f t="shared" si="299"/>
        <v>5568</v>
      </c>
      <c r="J556" s="117">
        <f t="shared" si="300"/>
        <v>537</v>
      </c>
      <c r="K556" s="121">
        <f t="shared" si="288"/>
        <v>0</v>
      </c>
      <c r="L556" s="121">
        <f t="shared" si="288"/>
        <v>0</v>
      </c>
      <c r="M556" s="121">
        <f t="shared" si="289"/>
        <v>0</v>
      </c>
      <c r="N556" s="121">
        <f t="shared" si="289"/>
        <v>0</v>
      </c>
      <c r="O556" s="121">
        <f t="shared" si="298"/>
        <v>3.0000000000000001E-3</v>
      </c>
      <c r="P556" s="119">
        <f>SUM(U347:U353)</f>
        <v>0</v>
      </c>
      <c r="Q556" s="120">
        <f>SUM(V347:V353)</f>
        <v>0</v>
      </c>
      <c r="R556" s="197">
        <f t="shared" si="290"/>
        <v>0</v>
      </c>
      <c r="S556" s="116">
        <f>SUM(W347:W353)</f>
        <v>0</v>
      </c>
      <c r="T556" s="121">
        <f t="shared" si="291"/>
        <v>0</v>
      </c>
      <c r="U556" s="121">
        <f t="shared" si="301"/>
        <v>0</v>
      </c>
      <c r="V556" s="117">
        <f>SUM(AD347:AD353)</f>
        <v>0</v>
      </c>
      <c r="W556" s="30">
        <f t="shared" ca="1" si="302"/>
        <v>0</v>
      </c>
      <c r="X556" s="30">
        <f t="shared" ca="1" si="303"/>
        <v>0</v>
      </c>
      <c r="Y556" s="30">
        <f t="shared" ca="1" si="304"/>
        <v>0</v>
      </c>
      <c r="Z556" s="30">
        <f t="shared" ca="1" si="305"/>
        <v>0</v>
      </c>
      <c r="AA556" s="30">
        <f t="shared" si="306"/>
        <v>0</v>
      </c>
      <c r="AB556" s="31">
        <f t="shared" ca="1" si="292"/>
        <v>0</v>
      </c>
      <c r="AC556" s="122">
        <f t="shared" ca="1" si="293"/>
        <v>0</v>
      </c>
      <c r="AD556" s="32">
        <f t="shared" ca="1" si="294"/>
        <v>0</v>
      </c>
      <c r="AE556" s="122">
        <f t="shared" ca="1" si="295"/>
        <v>0</v>
      </c>
      <c r="AF556" s="32">
        <f t="shared" ca="1" si="296"/>
        <v>0</v>
      </c>
      <c r="AG556" s="116">
        <v>4720</v>
      </c>
      <c r="AH556" s="33">
        <v>3920</v>
      </c>
      <c r="AJ556" s="53"/>
      <c r="AK556" s="52"/>
      <c r="AM556" s="53"/>
      <c r="AN556" s="52"/>
      <c r="BG556" s="54"/>
      <c r="BM556" s="52"/>
    </row>
    <row r="557" spans="1:65" ht="33" customHeight="1" thickBot="1">
      <c r="A557" s="114">
        <f t="shared" si="297"/>
        <v>50</v>
      </c>
      <c r="B557" s="115">
        <f>B360</f>
        <v>46101</v>
      </c>
      <c r="C557" s="116">
        <f>SUM(E354:E360)</f>
        <v>0</v>
      </c>
      <c r="D557" s="117">
        <f>SUM(C354:C360)</f>
        <v>0</v>
      </c>
      <c r="E557" s="116">
        <f>SUM(F354:F360)</f>
        <v>0</v>
      </c>
      <c r="F557" s="117">
        <f>SUM(D354:D360)</f>
        <v>0</v>
      </c>
      <c r="G557" s="118">
        <f t="shared" si="286"/>
        <v>537</v>
      </c>
      <c r="H557" s="118">
        <f t="shared" si="287"/>
        <v>5568</v>
      </c>
      <c r="I557" s="118">
        <f t="shared" si="299"/>
        <v>5568</v>
      </c>
      <c r="J557" s="117">
        <f t="shared" si="300"/>
        <v>537</v>
      </c>
      <c r="K557" s="121">
        <f t="shared" si="288"/>
        <v>0</v>
      </c>
      <c r="L557" s="121">
        <f t="shared" si="288"/>
        <v>0</v>
      </c>
      <c r="M557" s="121">
        <f t="shared" si="289"/>
        <v>0</v>
      </c>
      <c r="N557" s="121">
        <f t="shared" si="289"/>
        <v>0</v>
      </c>
      <c r="O557" s="121">
        <f t="shared" si="298"/>
        <v>3.0000000000000001E-3</v>
      </c>
      <c r="P557" s="119">
        <f>SUM(U354:U360)</f>
        <v>0</v>
      </c>
      <c r="Q557" s="120">
        <f>SUM(V354:V360)</f>
        <v>0</v>
      </c>
      <c r="R557" s="197">
        <f t="shared" si="290"/>
        <v>0</v>
      </c>
      <c r="S557" s="116">
        <f>SUM(W354:W360)</f>
        <v>0</v>
      </c>
      <c r="T557" s="121">
        <f t="shared" si="291"/>
        <v>0</v>
      </c>
      <c r="U557" s="121">
        <f t="shared" si="301"/>
        <v>0</v>
      </c>
      <c r="V557" s="117">
        <f>SUM(AD354:AD360)</f>
        <v>0</v>
      </c>
      <c r="W557" s="30">
        <f t="shared" ca="1" si="302"/>
        <v>0</v>
      </c>
      <c r="X557" s="30">
        <f t="shared" ca="1" si="303"/>
        <v>0</v>
      </c>
      <c r="Y557" s="30">
        <f t="shared" ca="1" si="304"/>
        <v>0</v>
      </c>
      <c r="Z557" s="30">
        <f t="shared" ca="1" si="305"/>
        <v>0</v>
      </c>
      <c r="AA557" s="30">
        <f t="shared" si="306"/>
        <v>0</v>
      </c>
      <c r="AB557" s="31">
        <f t="shared" ca="1" si="292"/>
        <v>0</v>
      </c>
      <c r="AC557" s="122">
        <f t="shared" ca="1" si="293"/>
        <v>0</v>
      </c>
      <c r="AD557" s="32">
        <f t="shared" ca="1" si="294"/>
        <v>0</v>
      </c>
      <c r="AE557" s="122">
        <f t="shared" ca="1" si="295"/>
        <v>0</v>
      </c>
      <c r="AF557" s="32">
        <f t="shared" ca="1" si="296"/>
        <v>0</v>
      </c>
      <c r="AG557" s="116">
        <v>4750</v>
      </c>
      <c r="AH557" s="33">
        <v>3940</v>
      </c>
      <c r="AJ557" s="53"/>
      <c r="AK557" s="52"/>
      <c r="AM557" s="53"/>
      <c r="AN557" s="52"/>
      <c r="BG557" s="54"/>
      <c r="BM557" s="52"/>
    </row>
    <row r="558" spans="1:65" ht="33" customHeight="1" thickBot="1">
      <c r="A558" s="114">
        <f t="shared" si="297"/>
        <v>51</v>
      </c>
      <c r="B558" s="115">
        <f>B367</f>
        <v>46108</v>
      </c>
      <c r="C558" s="116">
        <f>SUM(E361:E367)</f>
        <v>0</v>
      </c>
      <c r="D558" s="117">
        <f>SUM(C361:C367)</f>
        <v>0</v>
      </c>
      <c r="E558" s="116">
        <f>SUM(F361:F367)</f>
        <v>0</v>
      </c>
      <c r="F558" s="117">
        <f>SUM(D361:D367)</f>
        <v>0</v>
      </c>
      <c r="G558" s="118">
        <f t="shared" si="286"/>
        <v>537</v>
      </c>
      <c r="H558" s="118">
        <f t="shared" si="287"/>
        <v>5568</v>
      </c>
      <c r="I558" s="118">
        <f t="shared" si="299"/>
        <v>5568</v>
      </c>
      <c r="J558" s="117">
        <f t="shared" si="300"/>
        <v>537</v>
      </c>
      <c r="K558" s="121">
        <f t="shared" si="288"/>
        <v>0</v>
      </c>
      <c r="L558" s="121">
        <f t="shared" si="288"/>
        <v>0</v>
      </c>
      <c r="M558" s="121">
        <f t="shared" si="289"/>
        <v>0</v>
      </c>
      <c r="N558" s="121">
        <f t="shared" si="289"/>
        <v>0</v>
      </c>
      <c r="O558" s="121">
        <f t="shared" si="298"/>
        <v>3.0000000000000001E-3</v>
      </c>
      <c r="P558" s="119">
        <f>SUM(U361:U367)</f>
        <v>0</v>
      </c>
      <c r="Q558" s="120">
        <f>SUM(V361:V367)</f>
        <v>0</v>
      </c>
      <c r="R558" s="197">
        <f t="shared" si="290"/>
        <v>0</v>
      </c>
      <c r="S558" s="116">
        <f>SUM(W361:W367)</f>
        <v>0</v>
      </c>
      <c r="T558" s="121">
        <f t="shared" si="291"/>
        <v>0</v>
      </c>
      <c r="U558" s="121">
        <f t="shared" si="301"/>
        <v>0</v>
      </c>
      <c r="V558" s="117">
        <f>SUM(AD361:AD367)</f>
        <v>0</v>
      </c>
      <c r="W558" s="30">
        <f t="shared" ca="1" si="302"/>
        <v>0</v>
      </c>
      <c r="X558" s="30">
        <f t="shared" ca="1" si="303"/>
        <v>0</v>
      </c>
      <c r="Y558" s="30">
        <f t="shared" ca="1" si="304"/>
        <v>0</v>
      </c>
      <c r="Z558" s="30">
        <f t="shared" ca="1" si="305"/>
        <v>0</v>
      </c>
      <c r="AA558" s="30">
        <f t="shared" si="306"/>
        <v>0</v>
      </c>
      <c r="AB558" s="31">
        <f t="shared" ca="1" si="292"/>
        <v>0</v>
      </c>
      <c r="AC558" s="122">
        <f t="shared" ca="1" si="293"/>
        <v>0</v>
      </c>
      <c r="AD558" s="32">
        <f t="shared" ca="1" si="294"/>
        <v>0</v>
      </c>
      <c r="AE558" s="122">
        <f t="shared" ca="1" si="295"/>
        <v>0</v>
      </c>
      <c r="AF558" s="32">
        <f t="shared" ca="1" si="296"/>
        <v>0</v>
      </c>
      <c r="AG558" s="116">
        <v>4775</v>
      </c>
      <c r="AH558" s="33">
        <v>3960</v>
      </c>
      <c r="AJ558" s="53"/>
      <c r="AK558" s="52"/>
      <c r="AM558" s="53"/>
      <c r="AN558" s="52"/>
      <c r="BG558" s="54"/>
      <c r="BM558" s="52"/>
    </row>
    <row r="559" spans="1:65" ht="33" customHeight="1" thickBot="1">
      <c r="A559" s="114">
        <f t="shared" si="297"/>
        <v>52</v>
      </c>
      <c r="B559" s="115">
        <f>B374</f>
        <v>46115</v>
      </c>
      <c r="C559" s="116">
        <f>SUM(E368:E374)</f>
        <v>0</v>
      </c>
      <c r="D559" s="117">
        <f>SUM(C368:C374)</f>
        <v>0</v>
      </c>
      <c r="E559" s="116">
        <f>SUM(F368:F374)</f>
        <v>0</v>
      </c>
      <c r="F559" s="117">
        <f>SUM(D368:D374)</f>
        <v>0</v>
      </c>
      <c r="G559" s="118">
        <f t="shared" si="286"/>
        <v>537</v>
      </c>
      <c r="H559" s="118">
        <f t="shared" si="287"/>
        <v>5568</v>
      </c>
      <c r="I559" s="118">
        <f t="shared" si="299"/>
        <v>5568</v>
      </c>
      <c r="J559" s="117">
        <f t="shared" si="300"/>
        <v>537</v>
      </c>
      <c r="K559" s="121">
        <f t="shared" si="288"/>
        <v>0</v>
      </c>
      <c r="L559" s="121">
        <f t="shared" si="288"/>
        <v>0</v>
      </c>
      <c r="M559" s="121">
        <f t="shared" si="289"/>
        <v>0</v>
      </c>
      <c r="N559" s="121">
        <f t="shared" si="289"/>
        <v>0</v>
      </c>
      <c r="O559" s="121">
        <f t="shared" si="298"/>
        <v>3.0000000000000001E-3</v>
      </c>
      <c r="P559" s="119">
        <f>SUM(U368:U374)</f>
        <v>0</v>
      </c>
      <c r="Q559" s="120">
        <f>SUM(V368:V374)</f>
        <v>0</v>
      </c>
      <c r="R559" s="197">
        <f t="shared" si="290"/>
        <v>0</v>
      </c>
      <c r="S559" s="116">
        <f>SUM(W368:W374)</f>
        <v>0</v>
      </c>
      <c r="T559" s="121">
        <f t="shared" si="291"/>
        <v>0</v>
      </c>
      <c r="U559" s="121">
        <f t="shared" si="301"/>
        <v>0</v>
      </c>
      <c r="V559" s="117">
        <f>SUM(AD368:AD374)</f>
        <v>0</v>
      </c>
      <c r="W559" s="30">
        <f t="shared" ca="1" si="302"/>
        <v>0</v>
      </c>
      <c r="X559" s="30">
        <f t="shared" ca="1" si="303"/>
        <v>0</v>
      </c>
      <c r="Y559" s="30">
        <f t="shared" ca="1" si="304"/>
        <v>0</v>
      </c>
      <c r="Z559" s="30">
        <f t="shared" ca="1" si="305"/>
        <v>0</v>
      </c>
      <c r="AA559" s="30">
        <f t="shared" si="306"/>
        <v>0</v>
      </c>
      <c r="AB559" s="31">
        <f t="shared" ca="1" si="292"/>
        <v>0</v>
      </c>
      <c r="AC559" s="122">
        <f t="shared" ca="1" si="293"/>
        <v>0</v>
      </c>
      <c r="AD559" s="32">
        <f t="shared" ca="1" si="294"/>
        <v>0</v>
      </c>
      <c r="AE559" s="122">
        <f t="shared" ca="1" si="295"/>
        <v>0</v>
      </c>
      <c r="AF559" s="32">
        <f t="shared" ca="1" si="296"/>
        <v>0</v>
      </c>
      <c r="AG559" s="116">
        <v>4800</v>
      </c>
      <c r="AH559" s="33">
        <v>3975</v>
      </c>
      <c r="AJ559" s="53"/>
      <c r="AK559" s="52"/>
      <c r="AM559" s="53"/>
      <c r="AN559" s="52"/>
      <c r="BG559" s="54"/>
      <c r="BM559" s="52"/>
    </row>
    <row r="560" spans="1:65" ht="33" customHeight="1" thickBot="1">
      <c r="A560" s="114">
        <f t="shared" si="297"/>
        <v>53</v>
      </c>
      <c r="B560" s="115">
        <f>B381</f>
        <v>46122</v>
      </c>
      <c r="C560" s="116">
        <f>SUM(E375:E381)</f>
        <v>0</v>
      </c>
      <c r="D560" s="117">
        <f>SUM(C375:C381)</f>
        <v>0</v>
      </c>
      <c r="E560" s="116">
        <f>SUM(F375:F381)</f>
        <v>0</v>
      </c>
      <c r="F560" s="117">
        <f>SUM(D375:D381)</f>
        <v>0</v>
      </c>
      <c r="G560" s="118">
        <f t="shared" si="286"/>
        <v>537</v>
      </c>
      <c r="H560" s="118">
        <f t="shared" si="287"/>
        <v>5568</v>
      </c>
      <c r="I560" s="118">
        <f t="shared" si="299"/>
        <v>5568</v>
      </c>
      <c r="J560" s="117">
        <f t="shared" si="300"/>
        <v>537</v>
      </c>
      <c r="K560" s="121">
        <f t="shared" si="288"/>
        <v>0</v>
      </c>
      <c r="L560" s="121">
        <f t="shared" si="288"/>
        <v>0</v>
      </c>
      <c r="M560" s="121">
        <f t="shared" si="289"/>
        <v>0</v>
      </c>
      <c r="N560" s="121">
        <f t="shared" si="289"/>
        <v>0</v>
      </c>
      <c r="O560" s="121">
        <f t="shared" si="298"/>
        <v>3.0000000000000001E-3</v>
      </c>
      <c r="P560" s="119">
        <f>SUM(U375:U381)</f>
        <v>0</v>
      </c>
      <c r="Q560" s="120">
        <f>SUM(V375:V381)</f>
        <v>0</v>
      </c>
      <c r="R560" s="197">
        <f t="shared" si="290"/>
        <v>0</v>
      </c>
      <c r="S560" s="116">
        <f>SUM(W375:W381)</f>
        <v>0</v>
      </c>
      <c r="T560" s="121">
        <f t="shared" si="291"/>
        <v>0</v>
      </c>
      <c r="U560" s="121">
        <f t="shared" si="301"/>
        <v>0</v>
      </c>
      <c r="V560" s="117">
        <f>SUM(AD375:AD381)</f>
        <v>0</v>
      </c>
      <c r="W560" s="30">
        <f t="shared" ca="1" si="302"/>
        <v>0</v>
      </c>
      <c r="X560" s="30">
        <f t="shared" ca="1" si="303"/>
        <v>0</v>
      </c>
      <c r="Y560" s="30">
        <f t="shared" ca="1" si="304"/>
        <v>0</v>
      </c>
      <c r="Z560" s="30">
        <f t="shared" ca="1" si="305"/>
        <v>0</v>
      </c>
      <c r="AA560" s="30">
        <f t="shared" si="306"/>
        <v>0</v>
      </c>
      <c r="AB560" s="31">
        <f t="shared" ca="1" si="292"/>
        <v>0</v>
      </c>
      <c r="AC560" s="122">
        <f t="shared" ca="1" si="293"/>
        <v>0</v>
      </c>
      <c r="AD560" s="32">
        <f t="shared" ca="1" si="294"/>
        <v>0</v>
      </c>
      <c r="AE560" s="122">
        <f t="shared" ca="1" si="295"/>
        <v>0</v>
      </c>
      <c r="AF560" s="32">
        <f t="shared" ca="1" si="296"/>
        <v>0</v>
      </c>
      <c r="AG560" s="116">
        <v>4825</v>
      </c>
      <c r="AH560" s="33">
        <v>3990</v>
      </c>
      <c r="AJ560" s="53"/>
      <c r="AK560" s="52"/>
      <c r="AM560" s="53"/>
      <c r="AN560" s="52"/>
      <c r="BG560" s="54"/>
      <c r="BM560" s="52"/>
    </row>
    <row r="561" spans="1:65" ht="33" customHeight="1" thickBot="1">
      <c r="A561" s="114">
        <f t="shared" si="297"/>
        <v>54</v>
      </c>
      <c r="B561" s="115">
        <f>B388</f>
        <v>46129</v>
      </c>
      <c r="C561" s="116">
        <f>SUM(E382:E388)</f>
        <v>0</v>
      </c>
      <c r="D561" s="117">
        <f>SUM(C382:C388)</f>
        <v>0</v>
      </c>
      <c r="E561" s="116">
        <f>SUM(F382:F388)</f>
        <v>0</v>
      </c>
      <c r="F561" s="117">
        <f>SUM(D382:D388)</f>
        <v>0</v>
      </c>
      <c r="G561" s="118">
        <f t="shared" si="286"/>
        <v>537</v>
      </c>
      <c r="H561" s="118">
        <f t="shared" si="287"/>
        <v>5568</v>
      </c>
      <c r="I561" s="118">
        <f t="shared" si="299"/>
        <v>5568</v>
      </c>
      <c r="J561" s="117">
        <f t="shared" si="300"/>
        <v>537</v>
      </c>
      <c r="K561" s="121">
        <f t="shared" si="288"/>
        <v>0</v>
      </c>
      <c r="L561" s="121">
        <f t="shared" si="288"/>
        <v>0</v>
      </c>
      <c r="M561" s="121">
        <f t="shared" si="289"/>
        <v>0</v>
      </c>
      <c r="N561" s="121">
        <f t="shared" si="289"/>
        <v>0</v>
      </c>
      <c r="O561" s="121">
        <f t="shared" si="298"/>
        <v>3.0000000000000001E-3</v>
      </c>
      <c r="P561" s="119">
        <f>SUM(U382:U388)</f>
        <v>0</v>
      </c>
      <c r="Q561" s="120">
        <f>SUM(V382:V388)</f>
        <v>0</v>
      </c>
      <c r="R561" s="197">
        <f t="shared" si="290"/>
        <v>0</v>
      </c>
      <c r="S561" s="116">
        <f>SUM(W382:W388)</f>
        <v>0</v>
      </c>
      <c r="T561" s="121">
        <f t="shared" si="291"/>
        <v>0</v>
      </c>
      <c r="U561" s="121">
        <f t="shared" si="301"/>
        <v>0</v>
      </c>
      <c r="V561" s="117">
        <f>SUM(AD382:AD388)</f>
        <v>0</v>
      </c>
      <c r="W561" s="30">
        <f t="shared" ca="1" si="302"/>
        <v>0</v>
      </c>
      <c r="X561" s="30">
        <f t="shared" ca="1" si="303"/>
        <v>0</v>
      </c>
      <c r="Y561" s="30">
        <f t="shared" ca="1" si="304"/>
        <v>0</v>
      </c>
      <c r="Z561" s="30">
        <f t="shared" ca="1" si="305"/>
        <v>0</v>
      </c>
      <c r="AA561" s="30">
        <f t="shared" si="306"/>
        <v>0</v>
      </c>
      <c r="AB561" s="31">
        <f t="shared" ca="1" si="292"/>
        <v>0</v>
      </c>
      <c r="AC561" s="122">
        <f t="shared" ca="1" si="293"/>
        <v>0</v>
      </c>
      <c r="AD561" s="32">
        <f t="shared" ca="1" si="294"/>
        <v>0</v>
      </c>
      <c r="AE561" s="122">
        <f t="shared" ca="1" si="295"/>
        <v>0</v>
      </c>
      <c r="AF561" s="32">
        <f t="shared" ca="1" si="296"/>
        <v>0</v>
      </c>
      <c r="AG561" s="116">
        <v>4850</v>
      </c>
      <c r="AH561" s="33">
        <v>4000</v>
      </c>
      <c r="AJ561" s="53"/>
      <c r="AK561" s="52"/>
      <c r="AM561" s="53"/>
      <c r="AN561" s="52"/>
      <c r="BG561" s="54"/>
      <c r="BM561" s="52"/>
    </row>
    <row r="562" spans="1:65" ht="33" customHeight="1" thickBot="1">
      <c r="A562" s="114">
        <f t="shared" si="297"/>
        <v>55</v>
      </c>
      <c r="B562" s="115">
        <f>B395</f>
        <v>46136</v>
      </c>
      <c r="C562" s="116">
        <f>SUM(E389:E395)</f>
        <v>0</v>
      </c>
      <c r="D562" s="117">
        <f>SUM(C389:C395)</f>
        <v>0</v>
      </c>
      <c r="E562" s="116">
        <f>SUM(F389:F395)</f>
        <v>0</v>
      </c>
      <c r="F562" s="117">
        <f>SUM(D389:D395)</f>
        <v>0</v>
      </c>
      <c r="G562" s="118">
        <f t="shared" si="286"/>
        <v>537</v>
      </c>
      <c r="H562" s="118">
        <f t="shared" si="287"/>
        <v>5568</v>
      </c>
      <c r="I562" s="118">
        <f t="shared" si="299"/>
        <v>5568</v>
      </c>
      <c r="J562" s="117">
        <f t="shared" si="300"/>
        <v>537</v>
      </c>
      <c r="K562" s="121">
        <f t="shared" si="288"/>
        <v>0</v>
      </c>
      <c r="L562" s="121">
        <f t="shared" si="288"/>
        <v>0</v>
      </c>
      <c r="M562" s="121">
        <f t="shared" si="289"/>
        <v>0</v>
      </c>
      <c r="N562" s="121">
        <f t="shared" si="289"/>
        <v>0</v>
      </c>
      <c r="O562" s="121">
        <f t="shared" si="298"/>
        <v>3.0000000000000001E-3</v>
      </c>
      <c r="P562" s="119">
        <f>SUM(U389:U395)</f>
        <v>0</v>
      </c>
      <c r="Q562" s="120">
        <f>SUM(V389:V395)</f>
        <v>0</v>
      </c>
      <c r="R562" s="197">
        <f t="shared" si="290"/>
        <v>0</v>
      </c>
      <c r="S562" s="116">
        <f>SUM(W389:W395)</f>
        <v>0</v>
      </c>
      <c r="T562" s="121">
        <f t="shared" si="291"/>
        <v>0</v>
      </c>
      <c r="U562" s="121">
        <f t="shared" si="301"/>
        <v>0</v>
      </c>
      <c r="V562" s="117">
        <f>SUM(AD389:AD395)</f>
        <v>0</v>
      </c>
      <c r="W562" s="30">
        <f t="shared" ca="1" si="302"/>
        <v>0</v>
      </c>
      <c r="X562" s="30">
        <f t="shared" ca="1" si="303"/>
        <v>0</v>
      </c>
      <c r="Y562" s="30">
        <f t="shared" ca="1" si="304"/>
        <v>0</v>
      </c>
      <c r="Z562" s="30">
        <f t="shared" ca="1" si="305"/>
        <v>0</v>
      </c>
      <c r="AA562" s="30">
        <f t="shared" si="306"/>
        <v>0</v>
      </c>
      <c r="AB562" s="31">
        <f t="shared" ca="1" si="292"/>
        <v>0</v>
      </c>
      <c r="AC562" s="122">
        <f t="shared" ca="1" si="293"/>
        <v>0</v>
      </c>
      <c r="AD562" s="32">
        <f t="shared" ca="1" si="294"/>
        <v>0</v>
      </c>
      <c r="AE562" s="122">
        <f t="shared" ca="1" si="295"/>
        <v>0</v>
      </c>
      <c r="AF562" s="32">
        <f t="shared" ca="1" si="296"/>
        <v>0</v>
      </c>
      <c r="AG562" s="116">
        <v>4875</v>
      </c>
      <c r="AH562" s="33">
        <v>4010</v>
      </c>
      <c r="AJ562" s="53"/>
      <c r="AK562" s="52"/>
      <c r="AM562" s="53"/>
      <c r="AN562" s="52"/>
      <c r="BG562" s="54"/>
      <c r="BM562" s="52"/>
    </row>
    <row r="563" spans="1:65" ht="33" customHeight="1" thickBot="1">
      <c r="A563" s="114">
        <f t="shared" si="297"/>
        <v>56</v>
      </c>
      <c r="B563" s="115">
        <f>B402</f>
        <v>46143</v>
      </c>
      <c r="C563" s="116">
        <f>SUM(E396:E402)</f>
        <v>0</v>
      </c>
      <c r="D563" s="117">
        <f>SUM(C396:C402)</f>
        <v>0</v>
      </c>
      <c r="E563" s="116">
        <f>SUM(F396:F402)</f>
        <v>0</v>
      </c>
      <c r="F563" s="117">
        <f>SUM(D396:D402)</f>
        <v>0</v>
      </c>
      <c r="G563" s="118">
        <f t="shared" si="286"/>
        <v>537</v>
      </c>
      <c r="H563" s="118">
        <f t="shared" si="287"/>
        <v>5568</v>
      </c>
      <c r="I563" s="118">
        <f t="shared" si="299"/>
        <v>5568</v>
      </c>
      <c r="J563" s="117">
        <f t="shared" si="300"/>
        <v>537</v>
      </c>
      <c r="K563" s="121">
        <f t="shared" si="288"/>
        <v>0</v>
      </c>
      <c r="L563" s="121">
        <f t="shared" si="288"/>
        <v>0</v>
      </c>
      <c r="M563" s="121">
        <f t="shared" si="289"/>
        <v>0</v>
      </c>
      <c r="N563" s="121">
        <f t="shared" si="289"/>
        <v>0</v>
      </c>
      <c r="O563" s="121">
        <f t="shared" si="298"/>
        <v>3.0000000000000001E-3</v>
      </c>
      <c r="P563" s="119">
        <f>SUM(U396:U402)</f>
        <v>0</v>
      </c>
      <c r="Q563" s="120">
        <f>SUM(V396:V402)</f>
        <v>0</v>
      </c>
      <c r="R563" s="197">
        <f t="shared" si="290"/>
        <v>0</v>
      </c>
      <c r="S563" s="116">
        <f>SUM(W396:W402)</f>
        <v>0</v>
      </c>
      <c r="T563" s="121">
        <f t="shared" si="291"/>
        <v>0</v>
      </c>
      <c r="U563" s="121">
        <f t="shared" si="301"/>
        <v>0</v>
      </c>
      <c r="V563" s="117">
        <f>SUM(AD396:AD402)</f>
        <v>0</v>
      </c>
      <c r="W563" s="30">
        <f t="shared" ca="1" si="302"/>
        <v>0</v>
      </c>
      <c r="X563" s="30">
        <f t="shared" ca="1" si="303"/>
        <v>0</v>
      </c>
      <c r="Y563" s="30">
        <f t="shared" ca="1" si="304"/>
        <v>0</v>
      </c>
      <c r="Z563" s="30">
        <f t="shared" ca="1" si="305"/>
        <v>0</v>
      </c>
      <c r="AA563" s="30">
        <f t="shared" si="306"/>
        <v>0</v>
      </c>
      <c r="AB563" s="31">
        <f t="shared" ca="1" si="292"/>
        <v>0</v>
      </c>
      <c r="AC563" s="122">
        <f t="shared" ca="1" si="293"/>
        <v>0</v>
      </c>
      <c r="AD563" s="32">
        <f t="shared" ca="1" si="294"/>
        <v>0</v>
      </c>
      <c r="AE563" s="122">
        <f t="shared" ca="1" si="295"/>
        <v>0</v>
      </c>
      <c r="AF563" s="32">
        <f t="shared" ca="1" si="296"/>
        <v>0</v>
      </c>
      <c r="AG563" s="116">
        <v>4900</v>
      </c>
      <c r="AH563" s="33">
        <v>4020</v>
      </c>
      <c r="AJ563" s="53"/>
      <c r="AK563" s="52"/>
      <c r="AM563" s="53"/>
      <c r="AN563" s="52"/>
      <c r="BG563" s="54"/>
      <c r="BM563" s="52"/>
    </row>
    <row r="564" spans="1:65" ht="33" customHeight="1" thickBot="1">
      <c r="A564" s="114">
        <f t="shared" si="297"/>
        <v>57</v>
      </c>
      <c r="B564" s="115">
        <f>B409</f>
        <v>46150</v>
      </c>
      <c r="C564" s="116">
        <f>SUM(E403:E409)</f>
        <v>0</v>
      </c>
      <c r="D564" s="117">
        <f>SUM(C403:C409)</f>
        <v>0</v>
      </c>
      <c r="E564" s="116">
        <f>SUM(F403:F409)</f>
        <v>0</v>
      </c>
      <c r="F564" s="117">
        <f>SUM(D403:D409)</f>
        <v>0</v>
      </c>
      <c r="G564" s="118">
        <f t="shared" si="286"/>
        <v>537</v>
      </c>
      <c r="H564" s="118">
        <f t="shared" si="287"/>
        <v>5568</v>
      </c>
      <c r="I564" s="118">
        <f t="shared" si="299"/>
        <v>5568</v>
      </c>
      <c r="J564" s="117">
        <f t="shared" si="300"/>
        <v>537</v>
      </c>
      <c r="K564" s="121">
        <f t="shared" si="288"/>
        <v>0</v>
      </c>
      <c r="L564" s="121">
        <f t="shared" si="288"/>
        <v>0</v>
      </c>
      <c r="M564" s="121">
        <f t="shared" si="289"/>
        <v>0</v>
      </c>
      <c r="N564" s="121">
        <f t="shared" si="289"/>
        <v>0</v>
      </c>
      <c r="O564" s="121">
        <f t="shared" si="298"/>
        <v>3.0000000000000001E-3</v>
      </c>
      <c r="P564" s="119">
        <f>SUM(U403:U409)</f>
        <v>0</v>
      </c>
      <c r="Q564" s="120">
        <f>SUM(V403:V409)</f>
        <v>0</v>
      </c>
      <c r="R564" s="197">
        <f t="shared" si="290"/>
        <v>0</v>
      </c>
      <c r="S564" s="116">
        <f>SUM(W403:W409)</f>
        <v>0</v>
      </c>
      <c r="T564" s="121">
        <f t="shared" si="291"/>
        <v>0</v>
      </c>
      <c r="U564" s="121">
        <f t="shared" si="301"/>
        <v>0</v>
      </c>
      <c r="V564" s="117">
        <f>SUM(AD403:AD409)</f>
        <v>0</v>
      </c>
      <c r="W564" s="30">
        <f t="shared" ca="1" si="302"/>
        <v>0</v>
      </c>
      <c r="X564" s="30">
        <f t="shared" ca="1" si="303"/>
        <v>0</v>
      </c>
      <c r="Y564" s="30">
        <f t="shared" ca="1" si="304"/>
        <v>0</v>
      </c>
      <c r="Z564" s="30">
        <f t="shared" ca="1" si="305"/>
        <v>0</v>
      </c>
      <c r="AA564" s="30">
        <f t="shared" si="306"/>
        <v>0</v>
      </c>
      <c r="AB564" s="31">
        <f t="shared" ca="1" si="292"/>
        <v>0</v>
      </c>
      <c r="AC564" s="122">
        <f t="shared" ca="1" si="293"/>
        <v>0</v>
      </c>
      <c r="AD564" s="32">
        <f t="shared" ca="1" si="294"/>
        <v>0</v>
      </c>
      <c r="AE564" s="122">
        <f t="shared" ca="1" si="295"/>
        <v>0</v>
      </c>
      <c r="AF564" s="32">
        <f t="shared" ca="1" si="296"/>
        <v>0</v>
      </c>
      <c r="AG564" s="116">
        <v>4925</v>
      </c>
      <c r="AH564" s="33">
        <v>4030</v>
      </c>
      <c r="AJ564" s="53"/>
      <c r="AK564" s="52"/>
      <c r="AM564" s="53"/>
      <c r="AN564" s="52"/>
      <c r="BG564" s="54"/>
      <c r="BM564" s="52"/>
    </row>
    <row r="565" spans="1:65" ht="33" customHeight="1" thickBot="1">
      <c r="A565" s="114">
        <f t="shared" si="297"/>
        <v>58</v>
      </c>
      <c r="B565" s="115">
        <f>B416</f>
        <v>46157</v>
      </c>
      <c r="C565" s="116">
        <f>SUM(E410:E416)</f>
        <v>0</v>
      </c>
      <c r="D565" s="117">
        <f>SUM(C410:C416)</f>
        <v>0</v>
      </c>
      <c r="E565" s="116">
        <f>SUM(F410:F416)</f>
        <v>0</v>
      </c>
      <c r="F565" s="117">
        <f>SUM(D410:D416)</f>
        <v>0</v>
      </c>
      <c r="G565" s="118">
        <f t="shared" si="286"/>
        <v>537</v>
      </c>
      <c r="H565" s="118">
        <f t="shared" si="287"/>
        <v>5568</v>
      </c>
      <c r="I565" s="118">
        <f t="shared" si="299"/>
        <v>5568</v>
      </c>
      <c r="J565" s="117">
        <f t="shared" si="300"/>
        <v>537</v>
      </c>
      <c r="K565" s="121">
        <f t="shared" si="288"/>
        <v>0</v>
      </c>
      <c r="L565" s="121">
        <f t="shared" si="288"/>
        <v>0</v>
      </c>
      <c r="M565" s="121">
        <f t="shared" si="289"/>
        <v>0</v>
      </c>
      <c r="N565" s="121">
        <f t="shared" si="289"/>
        <v>0</v>
      </c>
      <c r="O565" s="121">
        <f t="shared" si="298"/>
        <v>3.0000000000000001E-3</v>
      </c>
      <c r="P565" s="119">
        <f>SUM(U410:U416)</f>
        <v>0</v>
      </c>
      <c r="Q565" s="120">
        <f>SUM(V410:V416)</f>
        <v>0</v>
      </c>
      <c r="R565" s="197">
        <f t="shared" si="290"/>
        <v>0</v>
      </c>
      <c r="S565" s="116">
        <f>SUM(W410:W416)</f>
        <v>0</v>
      </c>
      <c r="T565" s="121">
        <f t="shared" si="291"/>
        <v>0</v>
      </c>
      <c r="U565" s="121">
        <f t="shared" si="301"/>
        <v>0</v>
      </c>
      <c r="V565" s="117">
        <f>SUM(AD410:AD416)</f>
        <v>0</v>
      </c>
      <c r="W565" s="30">
        <f t="shared" ca="1" si="302"/>
        <v>0</v>
      </c>
      <c r="X565" s="30">
        <f t="shared" ca="1" si="303"/>
        <v>0</v>
      </c>
      <c r="Y565" s="30">
        <f t="shared" ca="1" si="304"/>
        <v>0</v>
      </c>
      <c r="Z565" s="30">
        <f t="shared" ca="1" si="305"/>
        <v>0</v>
      </c>
      <c r="AA565" s="30">
        <f t="shared" si="306"/>
        <v>0</v>
      </c>
      <c r="AB565" s="31">
        <f t="shared" ca="1" si="292"/>
        <v>0</v>
      </c>
      <c r="AC565" s="122">
        <f t="shared" ca="1" si="293"/>
        <v>0</v>
      </c>
      <c r="AD565" s="32">
        <f t="shared" ca="1" si="294"/>
        <v>0</v>
      </c>
      <c r="AE565" s="122">
        <f t="shared" ca="1" si="295"/>
        <v>0</v>
      </c>
      <c r="AF565" s="32">
        <f t="shared" ca="1" si="296"/>
        <v>0</v>
      </c>
      <c r="AG565" s="116">
        <v>4950</v>
      </c>
      <c r="AH565" s="33">
        <v>4040</v>
      </c>
      <c r="AJ565" s="53"/>
      <c r="AK565" s="52"/>
      <c r="AM565" s="53"/>
      <c r="AN565" s="52"/>
      <c r="BG565" s="54"/>
      <c r="BM565" s="52"/>
    </row>
    <row r="566" spans="1:65" ht="33" customHeight="1" thickBot="1">
      <c r="A566" s="114">
        <f t="shared" si="297"/>
        <v>59</v>
      </c>
      <c r="B566" s="115">
        <f>B423</f>
        <v>46164</v>
      </c>
      <c r="C566" s="116">
        <f>SUM(E417:E423)</f>
        <v>0</v>
      </c>
      <c r="D566" s="117">
        <f>SUM(C417:C423)</f>
        <v>0</v>
      </c>
      <c r="E566" s="116">
        <f>SUM(F417:F423)</f>
        <v>0</v>
      </c>
      <c r="F566" s="117">
        <f>SUM(D417:D423)</f>
        <v>0</v>
      </c>
      <c r="G566" s="118">
        <f t="shared" si="286"/>
        <v>537</v>
      </c>
      <c r="H566" s="118">
        <f t="shared" si="287"/>
        <v>5568</v>
      </c>
      <c r="I566" s="118">
        <f t="shared" si="299"/>
        <v>5568</v>
      </c>
      <c r="J566" s="117">
        <f t="shared" si="300"/>
        <v>537</v>
      </c>
      <c r="K566" s="121">
        <f t="shared" si="288"/>
        <v>0</v>
      </c>
      <c r="L566" s="121">
        <f t="shared" si="288"/>
        <v>0</v>
      </c>
      <c r="M566" s="121">
        <f t="shared" si="289"/>
        <v>0</v>
      </c>
      <c r="N566" s="121">
        <f t="shared" si="289"/>
        <v>0</v>
      </c>
      <c r="O566" s="121">
        <f t="shared" si="298"/>
        <v>3.0000000000000001E-3</v>
      </c>
      <c r="P566" s="119">
        <f>SUM(U417:U423)</f>
        <v>0</v>
      </c>
      <c r="Q566" s="120">
        <f>SUM(V417:V423)</f>
        <v>0</v>
      </c>
      <c r="R566" s="197">
        <f t="shared" si="290"/>
        <v>0</v>
      </c>
      <c r="S566" s="116">
        <f>SUM(W417:W423)</f>
        <v>0</v>
      </c>
      <c r="T566" s="121">
        <f t="shared" si="291"/>
        <v>0</v>
      </c>
      <c r="U566" s="121">
        <f t="shared" si="301"/>
        <v>0</v>
      </c>
      <c r="V566" s="117">
        <f>SUM(AD417:AD423)</f>
        <v>0</v>
      </c>
      <c r="W566" s="30">
        <f t="shared" ca="1" si="302"/>
        <v>0</v>
      </c>
      <c r="X566" s="30">
        <f t="shared" ca="1" si="303"/>
        <v>0</v>
      </c>
      <c r="Y566" s="30">
        <f t="shared" ca="1" si="304"/>
        <v>0</v>
      </c>
      <c r="Z566" s="30">
        <f t="shared" ca="1" si="305"/>
        <v>0</v>
      </c>
      <c r="AA566" s="30">
        <f t="shared" si="306"/>
        <v>0</v>
      </c>
      <c r="AB566" s="31">
        <f t="shared" ca="1" si="292"/>
        <v>0</v>
      </c>
      <c r="AC566" s="122">
        <f t="shared" ca="1" si="293"/>
        <v>0</v>
      </c>
      <c r="AD566" s="32">
        <f t="shared" ca="1" si="294"/>
        <v>0</v>
      </c>
      <c r="AE566" s="122">
        <f t="shared" ca="1" si="295"/>
        <v>0</v>
      </c>
      <c r="AF566" s="32">
        <f t="shared" ca="1" si="296"/>
        <v>0</v>
      </c>
      <c r="AG566" s="116">
        <v>4975</v>
      </c>
      <c r="AH566" s="33">
        <v>4050</v>
      </c>
      <c r="AJ566" s="53"/>
      <c r="AK566" s="52"/>
      <c r="AM566" s="53"/>
      <c r="AN566" s="52"/>
      <c r="BG566" s="54"/>
      <c r="BM566" s="52"/>
    </row>
    <row r="567" spans="1:65" ht="33" customHeight="1" thickBot="1">
      <c r="A567" s="114">
        <f t="shared" si="297"/>
        <v>60</v>
      </c>
      <c r="B567" s="115">
        <f>B430</f>
        <v>46171</v>
      </c>
      <c r="C567" s="116">
        <f>SUM(E424:E430)</f>
        <v>0</v>
      </c>
      <c r="D567" s="117">
        <f>SUM(C424:C430)</f>
        <v>0</v>
      </c>
      <c r="E567" s="116">
        <f>SUM(F424:F430)</f>
        <v>0</v>
      </c>
      <c r="F567" s="117">
        <f>SUM(D424:D430)</f>
        <v>0</v>
      </c>
      <c r="G567" s="118">
        <f t="shared" si="286"/>
        <v>537</v>
      </c>
      <c r="H567" s="118">
        <f t="shared" si="287"/>
        <v>5568</v>
      </c>
      <c r="I567" s="118">
        <f t="shared" si="299"/>
        <v>5568</v>
      </c>
      <c r="J567" s="117">
        <f t="shared" si="300"/>
        <v>537</v>
      </c>
      <c r="K567" s="121">
        <f t="shared" si="288"/>
        <v>0</v>
      </c>
      <c r="L567" s="121">
        <f t="shared" si="288"/>
        <v>0</v>
      </c>
      <c r="M567" s="121">
        <f t="shared" si="289"/>
        <v>0</v>
      </c>
      <c r="N567" s="121">
        <f t="shared" si="289"/>
        <v>0</v>
      </c>
      <c r="O567" s="121">
        <f t="shared" si="298"/>
        <v>3.0000000000000001E-3</v>
      </c>
      <c r="P567" s="119">
        <f>SUM(U424:U430)</f>
        <v>0</v>
      </c>
      <c r="Q567" s="120">
        <f>SUM(V424:V430)</f>
        <v>0</v>
      </c>
      <c r="R567" s="197">
        <f t="shared" si="290"/>
        <v>0</v>
      </c>
      <c r="S567" s="116">
        <f>SUM(W424:W430)</f>
        <v>0</v>
      </c>
      <c r="T567" s="121">
        <f t="shared" si="291"/>
        <v>0</v>
      </c>
      <c r="U567" s="121">
        <f t="shared" si="301"/>
        <v>0</v>
      </c>
      <c r="V567" s="117">
        <f>SUM(AD424:AD430)</f>
        <v>0</v>
      </c>
      <c r="W567" s="30">
        <f t="shared" ca="1" si="302"/>
        <v>0</v>
      </c>
      <c r="X567" s="30">
        <f t="shared" ca="1" si="303"/>
        <v>0</v>
      </c>
      <c r="Y567" s="30">
        <f t="shared" ca="1" si="304"/>
        <v>0</v>
      </c>
      <c r="Z567" s="30">
        <f t="shared" ca="1" si="305"/>
        <v>0</v>
      </c>
      <c r="AA567" s="30">
        <f t="shared" si="306"/>
        <v>0</v>
      </c>
      <c r="AB567" s="31">
        <f t="shared" ca="1" si="292"/>
        <v>0</v>
      </c>
      <c r="AC567" s="122">
        <f t="shared" ca="1" si="293"/>
        <v>0</v>
      </c>
      <c r="AD567" s="32">
        <f t="shared" ca="1" si="294"/>
        <v>0</v>
      </c>
      <c r="AE567" s="122">
        <f t="shared" ca="1" si="295"/>
        <v>0</v>
      </c>
      <c r="AF567" s="32">
        <f t="shared" ca="1" si="296"/>
        <v>0</v>
      </c>
      <c r="AG567" s="116">
        <v>5000</v>
      </c>
      <c r="AH567" s="33">
        <v>4060</v>
      </c>
      <c r="AJ567" s="53"/>
      <c r="AK567" s="52"/>
      <c r="AM567" s="53"/>
      <c r="AN567" s="52"/>
      <c r="BG567" s="54"/>
      <c r="BM567" s="52"/>
    </row>
    <row r="568" spans="1:65" ht="33" customHeight="1" thickBot="1">
      <c r="A568" s="114">
        <f t="shared" si="297"/>
        <v>61</v>
      </c>
      <c r="B568" s="115">
        <f>B437</f>
        <v>46178</v>
      </c>
      <c r="C568" s="116">
        <f>SUM(E431:E437)</f>
        <v>0</v>
      </c>
      <c r="D568" s="117">
        <f>SUM(C431:C437)</f>
        <v>0</v>
      </c>
      <c r="E568" s="116">
        <f>SUM(F431:F437)</f>
        <v>0</v>
      </c>
      <c r="F568" s="117">
        <f>SUM(D431:D437)</f>
        <v>0</v>
      </c>
      <c r="G568" s="118">
        <f t="shared" si="286"/>
        <v>537</v>
      </c>
      <c r="H568" s="118">
        <f t="shared" si="287"/>
        <v>5568</v>
      </c>
      <c r="I568" s="118">
        <f t="shared" si="299"/>
        <v>5568</v>
      </c>
      <c r="J568" s="117">
        <f t="shared" si="300"/>
        <v>537</v>
      </c>
      <c r="K568" s="121">
        <f t="shared" si="288"/>
        <v>0</v>
      </c>
      <c r="L568" s="121">
        <f t="shared" si="288"/>
        <v>0</v>
      </c>
      <c r="M568" s="121">
        <f t="shared" si="289"/>
        <v>0</v>
      </c>
      <c r="N568" s="121">
        <f t="shared" si="289"/>
        <v>0</v>
      </c>
      <c r="O568" s="121">
        <f t="shared" si="298"/>
        <v>3.0000000000000001E-3</v>
      </c>
      <c r="P568" s="119">
        <f>SUM(U431:U437)</f>
        <v>0</v>
      </c>
      <c r="Q568" s="120">
        <f>SUM(V431:V437)</f>
        <v>0</v>
      </c>
      <c r="R568" s="197">
        <f t="shared" si="290"/>
        <v>0</v>
      </c>
      <c r="S568" s="116">
        <f>SUM(W431:W437)</f>
        <v>0</v>
      </c>
      <c r="T568" s="121">
        <f t="shared" si="291"/>
        <v>0</v>
      </c>
      <c r="U568" s="121">
        <f t="shared" si="301"/>
        <v>0</v>
      </c>
      <c r="V568" s="117">
        <f>SUM(AD431:AD437)</f>
        <v>0</v>
      </c>
      <c r="W568" s="30">
        <f t="shared" ca="1" si="302"/>
        <v>0</v>
      </c>
      <c r="X568" s="30">
        <f t="shared" ca="1" si="303"/>
        <v>0</v>
      </c>
      <c r="Y568" s="30">
        <f t="shared" ca="1" si="304"/>
        <v>0</v>
      </c>
      <c r="Z568" s="30">
        <f t="shared" ca="1" si="305"/>
        <v>0</v>
      </c>
      <c r="AA568" s="30">
        <f t="shared" si="306"/>
        <v>0</v>
      </c>
      <c r="AB568" s="31">
        <f t="shared" ca="1" si="292"/>
        <v>0</v>
      </c>
      <c r="AC568" s="122">
        <f t="shared" ca="1" si="293"/>
        <v>0</v>
      </c>
      <c r="AD568" s="32">
        <f t="shared" ca="1" si="294"/>
        <v>0</v>
      </c>
      <c r="AE568" s="122">
        <f t="shared" ca="1" si="295"/>
        <v>0</v>
      </c>
      <c r="AF568" s="32">
        <f t="shared" ca="1" si="296"/>
        <v>0</v>
      </c>
      <c r="AG568" s="116">
        <v>5025</v>
      </c>
      <c r="AH568" s="33">
        <v>4070</v>
      </c>
      <c r="AJ568" s="53"/>
      <c r="AK568" s="52"/>
      <c r="AM568" s="53"/>
      <c r="AN568" s="52"/>
      <c r="BG568" s="54"/>
      <c r="BM568" s="52"/>
    </row>
    <row r="569" spans="1:65" ht="33" customHeight="1" thickBot="1">
      <c r="A569" s="114">
        <f t="shared" si="297"/>
        <v>62</v>
      </c>
      <c r="B569" s="115">
        <f>B444</f>
        <v>46185</v>
      </c>
      <c r="C569" s="116">
        <f>SUM(E438:E444)</f>
        <v>0</v>
      </c>
      <c r="D569" s="117">
        <f>SUM(C438:C444)</f>
        <v>0</v>
      </c>
      <c r="E569" s="116">
        <f>SUM(F438:F444)</f>
        <v>0</v>
      </c>
      <c r="F569" s="117">
        <f>SUM(D438:D444)</f>
        <v>0</v>
      </c>
      <c r="G569" s="118">
        <f t="shared" si="286"/>
        <v>537</v>
      </c>
      <c r="H569" s="118">
        <f t="shared" si="287"/>
        <v>5568</v>
      </c>
      <c r="I569" s="118">
        <f t="shared" si="299"/>
        <v>5568</v>
      </c>
      <c r="J569" s="117">
        <f t="shared" si="300"/>
        <v>537</v>
      </c>
      <c r="K569" s="121">
        <f t="shared" si="288"/>
        <v>0</v>
      </c>
      <c r="L569" s="121">
        <f t="shared" si="288"/>
        <v>0</v>
      </c>
      <c r="M569" s="121">
        <f t="shared" si="289"/>
        <v>0</v>
      </c>
      <c r="N569" s="121">
        <f t="shared" si="289"/>
        <v>0</v>
      </c>
      <c r="O569" s="121">
        <f t="shared" si="298"/>
        <v>3.0000000000000001E-3</v>
      </c>
      <c r="P569" s="119">
        <f>SUM(U438:U444)</f>
        <v>0</v>
      </c>
      <c r="Q569" s="120">
        <f>SUM(V438:V444)</f>
        <v>0</v>
      </c>
      <c r="R569" s="197">
        <f t="shared" si="290"/>
        <v>0</v>
      </c>
      <c r="S569" s="116">
        <f>SUM(W438:W444)</f>
        <v>0</v>
      </c>
      <c r="T569" s="121">
        <f t="shared" si="291"/>
        <v>0</v>
      </c>
      <c r="U569" s="121">
        <f t="shared" si="301"/>
        <v>0</v>
      </c>
      <c r="V569" s="117">
        <f>SUM(AD438:AD444)</f>
        <v>0</v>
      </c>
      <c r="W569" s="30">
        <f t="shared" ca="1" si="302"/>
        <v>0</v>
      </c>
      <c r="X569" s="30">
        <f t="shared" ca="1" si="303"/>
        <v>0</v>
      </c>
      <c r="Y569" s="30">
        <f t="shared" ca="1" si="304"/>
        <v>0</v>
      </c>
      <c r="Z569" s="30">
        <f t="shared" ca="1" si="305"/>
        <v>0</v>
      </c>
      <c r="AA569" s="30">
        <f t="shared" si="306"/>
        <v>0</v>
      </c>
      <c r="AB569" s="31">
        <f t="shared" ca="1" si="292"/>
        <v>0</v>
      </c>
      <c r="AC569" s="122">
        <f t="shared" ca="1" si="293"/>
        <v>0</v>
      </c>
      <c r="AD569" s="32">
        <f t="shared" ca="1" si="294"/>
        <v>0</v>
      </c>
      <c r="AE569" s="122">
        <f t="shared" ca="1" si="295"/>
        <v>0</v>
      </c>
      <c r="AF569" s="32">
        <f t="shared" ca="1" si="296"/>
        <v>0</v>
      </c>
      <c r="AG569" s="116">
        <v>5050</v>
      </c>
      <c r="AH569" s="33">
        <v>4080</v>
      </c>
      <c r="AJ569" s="53"/>
      <c r="AK569" s="52"/>
      <c r="AM569" s="53"/>
      <c r="AN569" s="52"/>
      <c r="BG569" s="54"/>
      <c r="BM569" s="52"/>
    </row>
    <row r="570" spans="1:65" ht="33" customHeight="1" thickBot="1">
      <c r="A570" s="114">
        <f t="shared" si="297"/>
        <v>63</v>
      </c>
      <c r="B570" s="115">
        <f>B451</f>
        <v>46192</v>
      </c>
      <c r="C570" s="116">
        <f>SUM(E445:E451)</f>
        <v>0</v>
      </c>
      <c r="D570" s="117">
        <f>SUM(C445:C451)</f>
        <v>0</v>
      </c>
      <c r="E570" s="116">
        <f>SUM(F445:F451)</f>
        <v>0</v>
      </c>
      <c r="F570" s="117">
        <f>SUM(D445:D451)</f>
        <v>0</v>
      </c>
      <c r="G570" s="118">
        <f t="shared" si="286"/>
        <v>537</v>
      </c>
      <c r="H570" s="118">
        <f t="shared" si="287"/>
        <v>5568</v>
      </c>
      <c r="I570" s="118">
        <f t="shared" si="299"/>
        <v>5568</v>
      </c>
      <c r="J570" s="117">
        <f t="shared" si="300"/>
        <v>537</v>
      </c>
      <c r="K570" s="121">
        <f t="shared" si="288"/>
        <v>0</v>
      </c>
      <c r="L570" s="121">
        <f t="shared" si="288"/>
        <v>0</v>
      </c>
      <c r="M570" s="121">
        <f t="shared" si="289"/>
        <v>0</v>
      </c>
      <c r="N570" s="121">
        <f t="shared" si="289"/>
        <v>0</v>
      </c>
      <c r="O570" s="121">
        <f t="shared" si="298"/>
        <v>3.0000000000000001E-3</v>
      </c>
      <c r="P570" s="119">
        <f>SUM(U445:U451)</f>
        <v>0</v>
      </c>
      <c r="Q570" s="120">
        <f>SUM(V445:V451)</f>
        <v>0</v>
      </c>
      <c r="R570" s="197">
        <f t="shared" si="290"/>
        <v>0</v>
      </c>
      <c r="S570" s="116">
        <f>SUM(W445:W451)</f>
        <v>0</v>
      </c>
      <c r="T570" s="121">
        <f t="shared" si="291"/>
        <v>0</v>
      </c>
      <c r="U570" s="121">
        <f t="shared" si="301"/>
        <v>0</v>
      </c>
      <c r="V570" s="117">
        <f>SUM(AD445:AD451)</f>
        <v>0</v>
      </c>
      <c r="W570" s="30">
        <f t="shared" ca="1" si="302"/>
        <v>0</v>
      </c>
      <c r="X570" s="30">
        <f t="shared" ca="1" si="303"/>
        <v>0</v>
      </c>
      <c r="Y570" s="30">
        <f t="shared" ca="1" si="304"/>
        <v>0</v>
      </c>
      <c r="Z570" s="30">
        <f t="shared" ca="1" si="305"/>
        <v>0</v>
      </c>
      <c r="AA570" s="30">
        <f t="shared" si="306"/>
        <v>0</v>
      </c>
      <c r="AB570" s="31">
        <f t="shared" ca="1" si="292"/>
        <v>0</v>
      </c>
      <c r="AC570" s="122">
        <f t="shared" ca="1" si="293"/>
        <v>0</v>
      </c>
      <c r="AD570" s="32">
        <f t="shared" ca="1" si="294"/>
        <v>0</v>
      </c>
      <c r="AE570" s="122">
        <f t="shared" ca="1" si="295"/>
        <v>0</v>
      </c>
      <c r="AF570" s="32">
        <f t="shared" ca="1" si="296"/>
        <v>0</v>
      </c>
      <c r="AG570" s="116">
        <v>5075</v>
      </c>
      <c r="AH570" s="33">
        <v>4090</v>
      </c>
      <c r="AJ570" s="53"/>
      <c r="AK570" s="52"/>
      <c r="AM570" s="53"/>
      <c r="AN570" s="52"/>
      <c r="BG570" s="54"/>
      <c r="BM570" s="52"/>
    </row>
    <row r="571" spans="1:65" ht="33" customHeight="1" thickBot="1">
      <c r="A571" s="114">
        <f t="shared" si="297"/>
        <v>64</v>
      </c>
      <c r="B571" s="115">
        <f>B458</f>
        <v>46199</v>
      </c>
      <c r="C571" s="116">
        <f>SUM(E452:E458)</f>
        <v>0</v>
      </c>
      <c r="D571" s="117">
        <f>SUM(C452:C458)</f>
        <v>0</v>
      </c>
      <c r="E571" s="116">
        <f>SUM(F452:F458)</f>
        <v>0</v>
      </c>
      <c r="F571" s="117">
        <f>SUM(D452:D458)</f>
        <v>0</v>
      </c>
      <c r="G571" s="118">
        <f t="shared" si="286"/>
        <v>537</v>
      </c>
      <c r="H571" s="118">
        <f t="shared" si="287"/>
        <v>5568</v>
      </c>
      <c r="I571" s="118">
        <f t="shared" si="299"/>
        <v>5568</v>
      </c>
      <c r="J571" s="117">
        <f t="shared" si="300"/>
        <v>537</v>
      </c>
      <c r="K571" s="121">
        <f t="shared" si="288"/>
        <v>0</v>
      </c>
      <c r="L571" s="121">
        <f t="shared" si="288"/>
        <v>0</v>
      </c>
      <c r="M571" s="121">
        <f t="shared" si="289"/>
        <v>0</v>
      </c>
      <c r="N571" s="121">
        <f t="shared" si="289"/>
        <v>0</v>
      </c>
      <c r="O571" s="121">
        <f t="shared" si="298"/>
        <v>3.0000000000000001E-3</v>
      </c>
      <c r="P571" s="119">
        <f>SUM(U452:U458)</f>
        <v>0</v>
      </c>
      <c r="Q571" s="120">
        <f>SUM(V452:V458)</f>
        <v>0</v>
      </c>
      <c r="R571" s="197">
        <f t="shared" si="290"/>
        <v>0</v>
      </c>
      <c r="S571" s="116">
        <f>SUM(W452:W458)</f>
        <v>0</v>
      </c>
      <c r="T571" s="121">
        <f t="shared" si="291"/>
        <v>0</v>
      </c>
      <c r="U571" s="121">
        <f t="shared" si="301"/>
        <v>0</v>
      </c>
      <c r="V571" s="117">
        <f>SUM(AD452:AD458)</f>
        <v>0</v>
      </c>
      <c r="W571" s="30">
        <f t="shared" ca="1" si="302"/>
        <v>0</v>
      </c>
      <c r="X571" s="30">
        <f t="shared" ca="1" si="303"/>
        <v>0</v>
      </c>
      <c r="Y571" s="30">
        <f t="shared" ca="1" si="304"/>
        <v>0</v>
      </c>
      <c r="Z571" s="30">
        <f t="shared" ca="1" si="305"/>
        <v>0</v>
      </c>
      <c r="AA571" s="30">
        <f t="shared" si="306"/>
        <v>0</v>
      </c>
      <c r="AB571" s="31">
        <f t="shared" ca="1" si="292"/>
        <v>0</v>
      </c>
      <c r="AC571" s="122">
        <f t="shared" ca="1" si="293"/>
        <v>0</v>
      </c>
      <c r="AD571" s="32">
        <f t="shared" ca="1" si="294"/>
        <v>0</v>
      </c>
      <c r="AE571" s="122">
        <f t="shared" ca="1" si="295"/>
        <v>0</v>
      </c>
      <c r="AF571" s="32">
        <f t="shared" ca="1" si="296"/>
        <v>0</v>
      </c>
      <c r="AG571" s="116">
        <v>5100</v>
      </c>
      <c r="AH571" s="33">
        <v>4100</v>
      </c>
      <c r="AJ571" s="53"/>
      <c r="AK571" s="52"/>
      <c r="AM571" s="53"/>
      <c r="AN571" s="52"/>
      <c r="BG571" s="54"/>
      <c r="BM571" s="52"/>
    </row>
    <row r="572" spans="1:65" ht="33" customHeight="1" thickBot="1">
      <c r="A572" s="114">
        <f t="shared" si="297"/>
        <v>65</v>
      </c>
      <c r="B572" s="115">
        <f>B465</f>
        <v>46206</v>
      </c>
      <c r="C572" s="116">
        <f>SUM(E459:E465)</f>
        <v>0</v>
      </c>
      <c r="D572" s="117">
        <f>SUM(C459:C465)</f>
        <v>0</v>
      </c>
      <c r="E572" s="116">
        <f>SUM(F459:F465)</f>
        <v>0</v>
      </c>
      <c r="F572" s="117">
        <f>SUM(D459:D465)</f>
        <v>0</v>
      </c>
      <c r="G572" s="118">
        <f t="shared" si="286"/>
        <v>537</v>
      </c>
      <c r="H572" s="118">
        <f t="shared" si="287"/>
        <v>5568</v>
      </c>
      <c r="I572" s="118">
        <f t="shared" ref="I572:I577" si="307">LOOKUP(B572,$B$11:$B$500,$H$11:$H$500)</f>
        <v>5568</v>
      </c>
      <c r="J572" s="117">
        <f t="shared" ref="J572:J577" si="308">LOOKUP(B572,$B$11:$B$500,$G$11:$G$500)</f>
        <v>537</v>
      </c>
      <c r="K572" s="121">
        <f t="shared" si="288"/>
        <v>0</v>
      </c>
      <c r="L572" s="121">
        <f t="shared" si="288"/>
        <v>0</v>
      </c>
      <c r="M572" s="121">
        <f t="shared" si="289"/>
        <v>0</v>
      </c>
      <c r="N572" s="121">
        <f t="shared" si="289"/>
        <v>0</v>
      </c>
      <c r="O572" s="121">
        <f t="shared" si="298"/>
        <v>3.0000000000000001E-3</v>
      </c>
      <c r="P572" s="119">
        <f>SUM(U459:U465)</f>
        <v>0</v>
      </c>
      <c r="Q572" s="120">
        <f>SUM(V459:V465)</f>
        <v>0</v>
      </c>
      <c r="R572" s="197">
        <f t="shared" si="290"/>
        <v>0</v>
      </c>
      <c r="S572" s="116">
        <f>SUM(W459:W465)</f>
        <v>0</v>
      </c>
      <c r="T572" s="121">
        <f t="shared" si="291"/>
        <v>0</v>
      </c>
      <c r="U572" s="121">
        <f t="shared" ref="U572:U577" si="309">IFERROR(S572/(I572*7),0)</f>
        <v>0</v>
      </c>
      <c r="V572" s="117">
        <f>SUM(AD459:AD465)</f>
        <v>0</v>
      </c>
      <c r="W572" s="30">
        <f t="shared" ref="W572:W577" ca="1" si="310">IFERROR(SUM(OFFSET($X$11, (ROW()-508)*7, 0, 7, 1))/S572, 0)</f>
        <v>0</v>
      </c>
      <c r="X572" s="30">
        <f t="shared" ref="X572:X577" ca="1" si="311">IFERROR(SUM(OFFSET($Y$11, (ROW()-508)*7, 0, 7, 1))/S572, 0)</f>
        <v>0</v>
      </c>
      <c r="Y572" s="30">
        <f t="shared" ref="Y572:Y577" ca="1" si="312">IFERROR(SUM(OFFSET($Z$11, (ROW()-508)*7, 0, 7, 1))/S572, 0)</f>
        <v>0</v>
      </c>
      <c r="Z572" s="30">
        <f t="shared" ref="Z572:Z577" ca="1" si="313">IFERROR(SUM(OFFSET($AA$11, (ROW()-508)*7, 0, 7, 1))/S572, 0)</f>
        <v>0</v>
      </c>
      <c r="AA572" s="30">
        <f t="shared" ref="AA572:AA577" si="314">IFERROR(V572/S572,0)</f>
        <v>0</v>
      </c>
      <c r="AB572" s="31">
        <f t="shared" ca="1" si="292"/>
        <v>0</v>
      </c>
      <c r="AC572" s="122">
        <f t="shared" ca="1" si="293"/>
        <v>0</v>
      </c>
      <c r="AD572" s="32">
        <f t="shared" ca="1" si="294"/>
        <v>0</v>
      </c>
      <c r="AE572" s="122">
        <f t="shared" ca="1" si="295"/>
        <v>0</v>
      </c>
      <c r="AF572" s="32">
        <f t="shared" ca="1" si="296"/>
        <v>0</v>
      </c>
      <c r="AG572" s="116"/>
      <c r="AH572" s="33"/>
      <c r="AJ572" s="53"/>
      <c r="AK572" s="52"/>
      <c r="AM572" s="53"/>
      <c r="AN572" s="52"/>
      <c r="BG572" s="54"/>
      <c r="BM572" s="52"/>
    </row>
    <row r="573" spans="1:65" ht="33" customHeight="1" thickBot="1">
      <c r="A573" s="114">
        <f t="shared" si="297"/>
        <v>66</v>
      </c>
      <c r="B573" s="115">
        <f>B472</f>
        <v>46213</v>
      </c>
      <c r="C573" s="116">
        <f>SUM(E466:E472)</f>
        <v>0</v>
      </c>
      <c r="D573" s="117">
        <f>SUM(C466:C472)</f>
        <v>0</v>
      </c>
      <c r="E573" s="116">
        <f>SUM(F466:F472)</f>
        <v>0</v>
      </c>
      <c r="F573" s="117">
        <f>SUM(D466:D472)</f>
        <v>0</v>
      </c>
      <c r="G573" s="118">
        <f t="shared" ref="G573:G577" si="315">INDEX($G$11:$G$500, MATCH($B573-6, $B$11:$B$500, 0))</f>
        <v>537</v>
      </c>
      <c r="H573" s="118">
        <f t="shared" ref="H573:H577" si="316">INDEX($H$11:$H$500, MATCH($B573-6, $B$11:$B$500, 0))</f>
        <v>5568</v>
      </c>
      <c r="I573" s="118">
        <f t="shared" si="307"/>
        <v>5568</v>
      </c>
      <c r="J573" s="117">
        <f t="shared" si="308"/>
        <v>537</v>
      </c>
      <c r="K573" s="121">
        <f t="shared" ref="K573:L577" si="317">C573/$G573</f>
        <v>0</v>
      </c>
      <c r="L573" s="121">
        <f t="shared" si="317"/>
        <v>0</v>
      </c>
      <c r="M573" s="121">
        <f t="shared" ref="M573:N577" si="318">E573/$H573</f>
        <v>0</v>
      </c>
      <c r="N573" s="121">
        <f t="shared" si="318"/>
        <v>0</v>
      </c>
      <c r="O573" s="121">
        <f t="shared" si="298"/>
        <v>3.0000000000000001E-3</v>
      </c>
      <c r="P573" s="119">
        <f>SUM(U466:U472)</f>
        <v>0</v>
      </c>
      <c r="Q573" s="120">
        <f>SUM(V466:V472)</f>
        <v>0</v>
      </c>
      <c r="R573" s="197">
        <f t="shared" ref="R573:R577" si="319">P573+Q573</f>
        <v>0</v>
      </c>
      <c r="S573" s="116">
        <f>SUM(W466:W472)</f>
        <v>0</v>
      </c>
      <c r="T573" s="121">
        <f t="shared" ref="T573:T577" si="320">IFERROR($S573/($H573*7),0)</f>
        <v>0</v>
      </c>
      <c r="U573" s="121">
        <f t="shared" si="309"/>
        <v>0</v>
      </c>
      <c r="V573" s="117">
        <f>SUM(AD466:AD472)</f>
        <v>0</v>
      </c>
      <c r="W573" s="30">
        <f t="shared" ca="1" si="310"/>
        <v>0</v>
      </c>
      <c r="X573" s="30">
        <f t="shared" ca="1" si="311"/>
        <v>0</v>
      </c>
      <c r="Y573" s="30">
        <f t="shared" ca="1" si="312"/>
        <v>0</v>
      </c>
      <c r="Z573" s="30">
        <f t="shared" ca="1" si="313"/>
        <v>0</v>
      </c>
      <c r="AA573" s="30">
        <f t="shared" si="314"/>
        <v>0</v>
      </c>
      <c r="AB573" s="31">
        <f t="shared" ref="AB573:AB577" ca="1" si="321">IFERROR(AVERAGE(OFFSET($AB$11, (ROW()-508)*7, 0, 7, 1)), 0)</f>
        <v>0</v>
      </c>
      <c r="AC573" s="122">
        <f t="shared" ref="AC573:AC577" ca="1" si="322">IFERROR(AVERAGE(OFFSET($AL$11, (ROW()-508)*7, 0, 7, 1)),0)</f>
        <v>0</v>
      </c>
      <c r="AD573" s="32">
        <f t="shared" ref="AD573:AD577" ca="1" si="323">IFERROR(AVERAGE(OFFSET($AM$11, (ROW()-508)*7, 0, 7, 1)),0)</f>
        <v>0</v>
      </c>
      <c r="AE573" s="122">
        <f t="shared" ref="AE573:AE577" ca="1" si="324">IFERROR(AVERAGE(OFFSET($AN$11, (ROW()-508)*7, 0, 7, 1)),0)</f>
        <v>0</v>
      </c>
      <c r="AF573" s="32">
        <f t="shared" ref="AF573:AF577" ca="1" si="325">IFERROR(AVERAGE(OFFSET($AO$11, (ROW()-508)*7, 0, 7, 1)),0)</f>
        <v>0</v>
      </c>
      <c r="AG573" s="116"/>
      <c r="AH573" s="33"/>
      <c r="AJ573" s="53"/>
      <c r="AK573" s="52"/>
      <c r="AM573" s="53"/>
      <c r="AN573" s="52"/>
      <c r="BG573" s="54"/>
      <c r="BM573" s="52"/>
    </row>
    <row r="574" spans="1:65" ht="33" customHeight="1" thickBot="1">
      <c r="A574" s="114">
        <f t="shared" ref="A574:A577" si="326">A573+1</f>
        <v>67</v>
      </c>
      <c r="B574" s="115">
        <f>B479</f>
        <v>46220</v>
      </c>
      <c r="C574" s="116">
        <f>SUM(E473:E479)</f>
        <v>0</v>
      </c>
      <c r="D574" s="117">
        <f>SUM(C473:C479)</f>
        <v>0</v>
      </c>
      <c r="E574" s="116">
        <f>SUM(F473:F479)</f>
        <v>0</v>
      </c>
      <c r="F574" s="117">
        <f>SUM(D473:D479)</f>
        <v>0</v>
      </c>
      <c r="G574" s="118">
        <f t="shared" si="315"/>
        <v>537</v>
      </c>
      <c r="H574" s="118">
        <f t="shared" si="316"/>
        <v>5568</v>
      </c>
      <c r="I574" s="118">
        <f t="shared" si="307"/>
        <v>5568</v>
      </c>
      <c r="J574" s="117">
        <f t="shared" si="308"/>
        <v>537</v>
      </c>
      <c r="K574" s="121">
        <f t="shared" si="317"/>
        <v>0</v>
      </c>
      <c r="L574" s="121">
        <f t="shared" si="317"/>
        <v>0</v>
      </c>
      <c r="M574" s="121">
        <f t="shared" si="318"/>
        <v>0</v>
      </c>
      <c r="N574" s="121">
        <f t="shared" si="318"/>
        <v>0</v>
      </c>
      <c r="O574" s="121">
        <f t="shared" ref="O574:O577" si="327">$O$508</f>
        <v>3.0000000000000001E-3</v>
      </c>
      <c r="P574" s="119">
        <f>SUM(U473:U479)</f>
        <v>0</v>
      </c>
      <c r="Q574" s="120">
        <f>SUM(V473:V479)</f>
        <v>0</v>
      </c>
      <c r="R574" s="197">
        <f t="shared" si="319"/>
        <v>0</v>
      </c>
      <c r="S574" s="116">
        <f>SUM(W473:W479)</f>
        <v>0</v>
      </c>
      <c r="T574" s="121">
        <f t="shared" si="320"/>
        <v>0</v>
      </c>
      <c r="U574" s="121">
        <f t="shared" si="309"/>
        <v>0</v>
      </c>
      <c r="V574" s="117">
        <f>SUM(AD473:AD479)</f>
        <v>0</v>
      </c>
      <c r="W574" s="30">
        <f t="shared" ca="1" si="310"/>
        <v>0</v>
      </c>
      <c r="X574" s="30">
        <f t="shared" ca="1" si="311"/>
        <v>0</v>
      </c>
      <c r="Y574" s="30">
        <f t="shared" ca="1" si="312"/>
        <v>0</v>
      </c>
      <c r="Z574" s="30">
        <f t="shared" ca="1" si="313"/>
        <v>0</v>
      </c>
      <c r="AA574" s="30">
        <f t="shared" si="314"/>
        <v>0</v>
      </c>
      <c r="AB574" s="31">
        <f t="shared" ca="1" si="321"/>
        <v>0</v>
      </c>
      <c r="AC574" s="122">
        <f t="shared" ca="1" si="322"/>
        <v>0</v>
      </c>
      <c r="AD574" s="32">
        <f t="shared" ca="1" si="323"/>
        <v>0</v>
      </c>
      <c r="AE574" s="122">
        <f t="shared" ca="1" si="324"/>
        <v>0</v>
      </c>
      <c r="AF574" s="32">
        <f t="shared" ca="1" si="325"/>
        <v>0</v>
      </c>
      <c r="AG574" s="116"/>
      <c r="AH574" s="33"/>
      <c r="AJ574" s="53"/>
      <c r="AK574" s="52"/>
      <c r="AM574" s="53"/>
      <c r="AN574" s="52"/>
      <c r="BG574" s="54"/>
      <c r="BM574" s="52"/>
    </row>
    <row r="575" spans="1:65" ht="33" customHeight="1" thickBot="1">
      <c r="A575" s="114">
        <f t="shared" si="326"/>
        <v>68</v>
      </c>
      <c r="B575" s="115">
        <f>B486</f>
        <v>46227</v>
      </c>
      <c r="C575" s="116">
        <f>SUM(E480:E486)</f>
        <v>0</v>
      </c>
      <c r="D575" s="117">
        <f>SUM(C480:C486)</f>
        <v>0</v>
      </c>
      <c r="E575" s="116">
        <f>SUM(F480:F486)</f>
        <v>0</v>
      </c>
      <c r="F575" s="117">
        <f>SUM(D480:D486)</f>
        <v>0</v>
      </c>
      <c r="G575" s="118">
        <f t="shared" si="315"/>
        <v>537</v>
      </c>
      <c r="H575" s="118">
        <f t="shared" si="316"/>
        <v>5568</v>
      </c>
      <c r="I575" s="118">
        <f t="shared" si="307"/>
        <v>5568</v>
      </c>
      <c r="J575" s="117">
        <f t="shared" si="308"/>
        <v>537</v>
      </c>
      <c r="K575" s="121">
        <f t="shared" si="317"/>
        <v>0</v>
      </c>
      <c r="L575" s="121">
        <f t="shared" si="317"/>
        <v>0</v>
      </c>
      <c r="M575" s="121">
        <f t="shared" si="318"/>
        <v>0</v>
      </c>
      <c r="N575" s="121">
        <f t="shared" si="318"/>
        <v>0</v>
      </c>
      <c r="O575" s="121">
        <f t="shared" si="327"/>
        <v>3.0000000000000001E-3</v>
      </c>
      <c r="P575" s="119">
        <f>SUM(U480:U486)</f>
        <v>0</v>
      </c>
      <c r="Q575" s="120">
        <f>SUM(V480:V486)</f>
        <v>0</v>
      </c>
      <c r="R575" s="197">
        <f t="shared" si="319"/>
        <v>0</v>
      </c>
      <c r="S575" s="116">
        <f>SUM(W480:W486)</f>
        <v>0</v>
      </c>
      <c r="T575" s="121">
        <f t="shared" si="320"/>
        <v>0</v>
      </c>
      <c r="U575" s="121">
        <f t="shared" si="309"/>
        <v>0</v>
      </c>
      <c r="V575" s="117">
        <f>SUM(AD480:AD486)</f>
        <v>0</v>
      </c>
      <c r="W575" s="30">
        <f t="shared" ca="1" si="310"/>
        <v>0</v>
      </c>
      <c r="X575" s="30">
        <f t="shared" ca="1" si="311"/>
        <v>0</v>
      </c>
      <c r="Y575" s="30">
        <f t="shared" ca="1" si="312"/>
        <v>0</v>
      </c>
      <c r="Z575" s="30">
        <f t="shared" ca="1" si="313"/>
        <v>0</v>
      </c>
      <c r="AA575" s="30">
        <f t="shared" si="314"/>
        <v>0</v>
      </c>
      <c r="AB575" s="31">
        <f t="shared" ca="1" si="321"/>
        <v>0</v>
      </c>
      <c r="AC575" s="122">
        <f t="shared" ca="1" si="322"/>
        <v>0</v>
      </c>
      <c r="AD575" s="32">
        <f t="shared" ca="1" si="323"/>
        <v>0</v>
      </c>
      <c r="AE575" s="122">
        <f t="shared" ca="1" si="324"/>
        <v>0</v>
      </c>
      <c r="AF575" s="32">
        <f t="shared" ca="1" si="325"/>
        <v>0</v>
      </c>
      <c r="AG575" s="116"/>
      <c r="AH575" s="33"/>
      <c r="AJ575" s="53"/>
      <c r="AK575" s="52"/>
      <c r="AM575" s="53"/>
      <c r="AN575" s="52"/>
      <c r="BG575" s="54"/>
      <c r="BM575" s="52"/>
    </row>
    <row r="576" spans="1:65" ht="33" customHeight="1" thickBot="1">
      <c r="A576" s="114">
        <f t="shared" si="326"/>
        <v>69</v>
      </c>
      <c r="B576" s="115">
        <f>B493</f>
        <v>46234</v>
      </c>
      <c r="C576" s="116">
        <f>SUM(E487:E493)</f>
        <v>0</v>
      </c>
      <c r="D576" s="117">
        <f>SUM(C487:C493)</f>
        <v>0</v>
      </c>
      <c r="E576" s="116">
        <f>SUM(F487:F493)</f>
        <v>0</v>
      </c>
      <c r="F576" s="117">
        <f>SUM(D487:D493)</f>
        <v>0</v>
      </c>
      <c r="G576" s="118">
        <f t="shared" si="315"/>
        <v>537</v>
      </c>
      <c r="H576" s="118">
        <f t="shared" si="316"/>
        <v>5568</v>
      </c>
      <c r="I576" s="118">
        <f t="shared" si="307"/>
        <v>5568</v>
      </c>
      <c r="J576" s="117">
        <f t="shared" si="308"/>
        <v>537</v>
      </c>
      <c r="K576" s="121">
        <f t="shared" si="317"/>
        <v>0</v>
      </c>
      <c r="L576" s="121">
        <f t="shared" si="317"/>
        <v>0</v>
      </c>
      <c r="M576" s="121">
        <f t="shared" si="318"/>
        <v>0</v>
      </c>
      <c r="N576" s="121">
        <f t="shared" si="318"/>
        <v>0</v>
      </c>
      <c r="O576" s="121">
        <f t="shared" si="327"/>
        <v>3.0000000000000001E-3</v>
      </c>
      <c r="P576" s="119">
        <f>SUM(U487:U493)</f>
        <v>0</v>
      </c>
      <c r="Q576" s="120">
        <f>SUM(V487:V493)</f>
        <v>0</v>
      </c>
      <c r="R576" s="197">
        <f t="shared" si="319"/>
        <v>0</v>
      </c>
      <c r="S576" s="116">
        <f>SUM(W487:W493)</f>
        <v>0</v>
      </c>
      <c r="T576" s="121">
        <f t="shared" si="320"/>
        <v>0</v>
      </c>
      <c r="U576" s="121">
        <f t="shared" si="309"/>
        <v>0</v>
      </c>
      <c r="V576" s="117">
        <f>SUM(AD487:AD493)</f>
        <v>0</v>
      </c>
      <c r="W576" s="30">
        <f t="shared" ca="1" si="310"/>
        <v>0</v>
      </c>
      <c r="X576" s="30">
        <f t="shared" ca="1" si="311"/>
        <v>0</v>
      </c>
      <c r="Y576" s="30">
        <f t="shared" ca="1" si="312"/>
        <v>0</v>
      </c>
      <c r="Z576" s="30">
        <f t="shared" ca="1" si="313"/>
        <v>0</v>
      </c>
      <c r="AA576" s="30">
        <f t="shared" si="314"/>
        <v>0</v>
      </c>
      <c r="AB576" s="31">
        <f t="shared" ca="1" si="321"/>
        <v>0</v>
      </c>
      <c r="AC576" s="122">
        <f t="shared" ca="1" si="322"/>
        <v>0</v>
      </c>
      <c r="AD576" s="32">
        <f t="shared" ca="1" si="323"/>
        <v>0</v>
      </c>
      <c r="AE576" s="122">
        <f t="shared" ca="1" si="324"/>
        <v>0</v>
      </c>
      <c r="AF576" s="32">
        <f t="shared" ca="1" si="325"/>
        <v>0</v>
      </c>
      <c r="AG576" s="116"/>
      <c r="AH576" s="33"/>
      <c r="AJ576" s="53"/>
      <c r="AK576" s="52"/>
      <c r="AM576" s="53"/>
      <c r="AN576" s="52"/>
      <c r="BG576" s="54"/>
      <c r="BM576" s="52"/>
    </row>
    <row r="577" spans="1:65" ht="33" customHeight="1" thickBot="1">
      <c r="A577" s="114">
        <f t="shared" si="326"/>
        <v>70</v>
      </c>
      <c r="B577" s="115">
        <f>B500</f>
        <v>46241</v>
      </c>
      <c r="C577" s="116">
        <f>SUM(E494:E500)</f>
        <v>0</v>
      </c>
      <c r="D577" s="117">
        <f>SUM(C494:C500)</f>
        <v>0</v>
      </c>
      <c r="E577" s="116">
        <f>SUM(F494:F500)</f>
        <v>0</v>
      </c>
      <c r="F577" s="117">
        <f>SUM(D494:D500)</f>
        <v>0</v>
      </c>
      <c r="G577" s="118">
        <f t="shared" si="315"/>
        <v>537</v>
      </c>
      <c r="H577" s="118">
        <f t="shared" si="316"/>
        <v>5568</v>
      </c>
      <c r="I577" s="118">
        <f t="shared" si="307"/>
        <v>5568</v>
      </c>
      <c r="J577" s="117">
        <f t="shared" si="308"/>
        <v>537</v>
      </c>
      <c r="K577" s="121">
        <f t="shared" si="317"/>
        <v>0</v>
      </c>
      <c r="L577" s="121">
        <f t="shared" si="317"/>
        <v>0</v>
      </c>
      <c r="M577" s="121">
        <f t="shared" si="318"/>
        <v>0</v>
      </c>
      <c r="N577" s="121">
        <f t="shared" si="318"/>
        <v>0</v>
      </c>
      <c r="O577" s="121">
        <f t="shared" si="327"/>
        <v>3.0000000000000001E-3</v>
      </c>
      <c r="P577" s="119">
        <f>SUM(U494:U500)</f>
        <v>0</v>
      </c>
      <c r="Q577" s="120">
        <f>SUM(V494:V500)</f>
        <v>0</v>
      </c>
      <c r="R577" s="197">
        <f t="shared" si="319"/>
        <v>0</v>
      </c>
      <c r="S577" s="116">
        <f>SUM(W494:W500)</f>
        <v>0</v>
      </c>
      <c r="T577" s="121">
        <f t="shared" si="320"/>
        <v>0</v>
      </c>
      <c r="U577" s="121">
        <f t="shared" si="309"/>
        <v>0</v>
      </c>
      <c r="V577" s="117">
        <f>SUM(AD494:AD500)</f>
        <v>0</v>
      </c>
      <c r="W577" s="30">
        <f t="shared" ca="1" si="310"/>
        <v>0</v>
      </c>
      <c r="X577" s="30">
        <f t="shared" ca="1" si="311"/>
        <v>0</v>
      </c>
      <c r="Y577" s="30">
        <f t="shared" ca="1" si="312"/>
        <v>0</v>
      </c>
      <c r="Z577" s="30">
        <f t="shared" ca="1" si="313"/>
        <v>0</v>
      </c>
      <c r="AA577" s="30">
        <f t="shared" si="314"/>
        <v>0</v>
      </c>
      <c r="AB577" s="31">
        <f t="shared" ca="1" si="321"/>
        <v>0</v>
      </c>
      <c r="AC577" s="122">
        <f t="shared" ca="1" si="322"/>
        <v>0</v>
      </c>
      <c r="AD577" s="32">
        <f t="shared" ca="1" si="323"/>
        <v>0</v>
      </c>
      <c r="AE577" s="122">
        <f t="shared" ca="1" si="324"/>
        <v>0</v>
      </c>
      <c r="AF577" s="32">
        <f t="shared" ca="1" si="325"/>
        <v>0</v>
      </c>
      <c r="AG577" s="116"/>
      <c r="AH577" s="33"/>
      <c r="AJ577" s="53"/>
      <c r="AK577" s="52"/>
      <c r="AM577" s="53"/>
      <c r="AN577" s="52"/>
      <c r="BG577" s="54"/>
      <c r="BM577" s="52"/>
    </row>
    <row r="578" spans="1:65" ht="17.45" customHeight="1">
      <c r="AH578" s="29"/>
    </row>
    <row r="579" spans="1:65" ht="17.45" customHeight="1">
      <c r="AH579" s="29"/>
    </row>
    <row r="580" spans="1:65" ht="17.45" customHeight="1">
      <c r="AH580" s="29"/>
    </row>
    <row r="581" spans="1:65" ht="17.45" customHeight="1">
      <c r="AH581" s="29"/>
    </row>
    <row r="582" spans="1:65" ht="17.45" customHeight="1">
      <c r="AH582" s="29"/>
    </row>
    <row r="583" spans="1:65" ht="17.45" customHeight="1">
      <c r="AH583" s="29"/>
    </row>
    <row r="584" spans="1:65" ht="17.45" customHeight="1">
      <c r="AH584" s="29"/>
    </row>
    <row r="585" spans="1:65" ht="17.45" customHeight="1">
      <c r="AH585" s="29"/>
    </row>
    <row r="586" spans="1:65" ht="17.45" customHeight="1">
      <c r="AH586" s="29"/>
    </row>
    <row r="587" spans="1:65" ht="17.45" customHeight="1">
      <c r="AH587" s="29"/>
    </row>
    <row r="588" spans="1:65" ht="17.45" customHeight="1">
      <c r="AH588" s="29"/>
    </row>
    <row r="589" spans="1:65" ht="17.45" customHeight="1">
      <c r="AH589" s="29"/>
    </row>
    <row r="590" spans="1:65" ht="17.45" customHeight="1">
      <c r="AH590" s="29"/>
    </row>
    <row r="591" spans="1:65" ht="17.45" customHeight="1">
      <c r="AH591" s="29"/>
    </row>
    <row r="592" spans="1:65" ht="17.45" customHeight="1">
      <c r="AH592" s="29"/>
    </row>
    <row r="593" spans="34:34" ht="17.45" customHeight="1">
      <c r="AH593" s="29"/>
    </row>
    <row r="594" spans="34:34" ht="17.45" customHeight="1">
      <c r="AH594" s="29"/>
    </row>
    <row r="595" spans="34:34" ht="17.45" customHeight="1">
      <c r="AH595" s="29"/>
    </row>
    <row r="596" spans="34:34" ht="17.45" customHeight="1">
      <c r="AH596" s="29"/>
    </row>
    <row r="597" spans="34:34" ht="17.45" customHeight="1">
      <c r="AH597" s="29"/>
    </row>
    <row r="598" spans="34:34" ht="17.45" customHeight="1">
      <c r="AH598" s="29"/>
    </row>
    <row r="599" spans="34:34" ht="17.45" customHeight="1">
      <c r="AH599" s="29"/>
    </row>
    <row r="600" spans="34:34" ht="17.45" customHeight="1">
      <c r="AH600" s="29"/>
    </row>
    <row r="601" spans="34:34" ht="17.45" customHeight="1">
      <c r="AH601" s="29"/>
    </row>
    <row r="602" spans="34:34" ht="17.45" customHeight="1">
      <c r="AH602" s="29"/>
    </row>
    <row r="603" spans="34:34" ht="17.45" customHeight="1">
      <c r="AH603" s="29"/>
    </row>
    <row r="604" spans="34:34" ht="17.45" customHeight="1">
      <c r="AH604" s="29"/>
    </row>
    <row r="605" spans="34:34" ht="17.45" customHeight="1">
      <c r="AH605" s="29"/>
    </row>
    <row r="606" spans="34:34" ht="17.45" customHeight="1">
      <c r="AH606" s="29"/>
    </row>
    <row r="607" spans="34:34" ht="17.45" customHeight="1">
      <c r="AH607" s="29"/>
    </row>
    <row r="608" spans="34:34" ht="17.45" customHeight="1">
      <c r="AH608" s="29"/>
    </row>
    <row r="609" spans="34:34" ht="17.45" customHeight="1">
      <c r="AH609" s="29"/>
    </row>
    <row r="610" spans="34:34" ht="17.45" customHeight="1">
      <c r="AH610" s="29"/>
    </row>
    <row r="611" spans="34:34" ht="17.45" customHeight="1">
      <c r="AH611" s="29"/>
    </row>
    <row r="612" spans="34:34" ht="17.45" customHeight="1">
      <c r="AH612" s="29"/>
    </row>
    <row r="613" spans="34:34" ht="17.45" customHeight="1">
      <c r="AH613" s="29"/>
    </row>
    <row r="614" spans="34:34" ht="17.45" customHeight="1">
      <c r="AH614" s="29"/>
    </row>
    <row r="615" spans="34:34" ht="17.45" customHeight="1">
      <c r="AH615" s="29"/>
    </row>
    <row r="616" spans="34:34" ht="17.45" customHeight="1">
      <c r="AH616" s="29"/>
    </row>
    <row r="617" spans="34:34" ht="17.45" customHeight="1">
      <c r="AH617" s="29"/>
    </row>
    <row r="618" spans="34:34" ht="17.45" customHeight="1">
      <c r="AH618" s="29"/>
    </row>
    <row r="619" spans="34:34" ht="17.45" customHeight="1">
      <c r="AH619" s="29"/>
    </row>
    <row r="620" spans="34:34" ht="17.45" customHeight="1">
      <c r="AH620" s="29"/>
    </row>
    <row r="621" spans="34:34" ht="17.45" customHeight="1">
      <c r="AH621" s="29"/>
    </row>
    <row r="622" spans="34:34" ht="17.45" customHeight="1">
      <c r="AH622" s="29"/>
    </row>
    <row r="623" spans="34:34" ht="17.45" customHeight="1">
      <c r="AH623" s="29"/>
    </row>
    <row r="624" spans="34:34" ht="17.45" customHeight="1">
      <c r="AH624" s="29"/>
    </row>
    <row r="625" spans="34:34" ht="17.45" customHeight="1">
      <c r="AH625" s="29"/>
    </row>
    <row r="626" spans="34:34" ht="17.45" customHeight="1">
      <c r="AH626" s="29"/>
    </row>
    <row r="627" spans="34:34" ht="17.45" customHeight="1">
      <c r="AH627" s="29"/>
    </row>
    <row r="628" spans="34:34" ht="17.45" customHeight="1">
      <c r="AH628" s="29"/>
    </row>
    <row r="629" spans="34:34" ht="17.45" customHeight="1">
      <c r="AH629" s="29"/>
    </row>
    <row r="630" spans="34:34" ht="17.45" customHeight="1">
      <c r="AH630" s="29"/>
    </row>
    <row r="631" spans="34:34" ht="17.45" customHeight="1">
      <c r="AH631" s="29"/>
    </row>
    <row r="632" spans="34:34" ht="17.45" customHeight="1">
      <c r="AH632" s="29"/>
    </row>
    <row r="633" spans="34:34" ht="17.45" customHeight="1">
      <c r="AH633" s="29"/>
    </row>
    <row r="634" spans="34:34" ht="17.45" customHeight="1">
      <c r="AH634" s="29"/>
    </row>
    <row r="635" spans="34:34" ht="17.45" customHeight="1">
      <c r="AH635" s="29"/>
    </row>
    <row r="636" spans="34:34" ht="17.45" customHeight="1">
      <c r="AH636" s="29"/>
    </row>
    <row r="637" spans="34:34" ht="17.45" customHeight="1">
      <c r="AH637" s="29"/>
    </row>
    <row r="638" spans="34:34" ht="17.45" customHeight="1">
      <c r="AH638" s="29"/>
    </row>
    <row r="639" spans="34:34" ht="17.45" customHeight="1">
      <c r="AH639" s="29"/>
    </row>
    <row r="640" spans="34:34" ht="17.45" customHeight="1">
      <c r="AH640" s="29"/>
    </row>
    <row r="641" spans="34:34" ht="17.45" customHeight="1">
      <c r="AH641" s="29"/>
    </row>
    <row r="642" spans="34:34" ht="17.45" customHeight="1">
      <c r="AH642" s="29"/>
    </row>
    <row r="643" spans="34:34" ht="17.45" customHeight="1">
      <c r="AH643" s="29"/>
    </row>
    <row r="644" spans="34:34" ht="17.45" customHeight="1">
      <c r="AH644" s="29"/>
    </row>
    <row r="645" spans="34:34" ht="17.45" customHeight="1">
      <c r="AH645" s="29"/>
    </row>
    <row r="646" spans="34:34" ht="17.45" customHeight="1">
      <c r="AH646" s="29"/>
    </row>
    <row r="647" spans="34:34" ht="17.45" customHeight="1">
      <c r="AH647" s="29"/>
    </row>
    <row r="648" spans="34:34" ht="17.45" customHeight="1">
      <c r="AH648" s="29"/>
    </row>
    <row r="649" spans="34:34" ht="17.45" customHeight="1">
      <c r="AH649" s="29"/>
    </row>
    <row r="650" spans="34:34" ht="17.45" customHeight="1">
      <c r="AH650" s="29"/>
    </row>
    <row r="651" spans="34:34" ht="17.45" customHeight="1">
      <c r="AH651" s="29"/>
    </row>
    <row r="652" spans="34:34" ht="17.45" customHeight="1">
      <c r="AH652" s="29"/>
    </row>
    <row r="653" spans="34:34" ht="17.45" customHeight="1">
      <c r="AH653" s="29"/>
    </row>
    <row r="654" spans="34:34" ht="17.45" customHeight="1">
      <c r="AH654" s="29"/>
    </row>
    <row r="655" spans="34:34" ht="17.45" customHeight="1">
      <c r="AH655" s="29"/>
    </row>
    <row r="656" spans="34:34" ht="17.45" customHeight="1">
      <c r="AH656" s="29"/>
    </row>
    <row r="657" spans="34:34" ht="17.45" customHeight="1">
      <c r="AH657" s="29"/>
    </row>
    <row r="658" spans="34:34" ht="17.45" customHeight="1">
      <c r="AH658" s="29"/>
    </row>
    <row r="659" spans="34:34" ht="17.45" customHeight="1">
      <c r="AH659" s="29"/>
    </row>
    <row r="660" spans="34:34" ht="17.45" customHeight="1">
      <c r="AH660" s="29"/>
    </row>
    <row r="661" spans="34:34" ht="17.45" customHeight="1">
      <c r="AH661" s="29"/>
    </row>
    <row r="662" spans="34:34" ht="17.45" customHeight="1">
      <c r="AH662" s="29"/>
    </row>
    <row r="663" spans="34:34" ht="17.45" customHeight="1">
      <c r="AH663" s="29"/>
    </row>
    <row r="664" spans="34:34" ht="17.45" customHeight="1">
      <c r="AH664" s="29"/>
    </row>
    <row r="665" spans="34:34" ht="17.45" customHeight="1">
      <c r="AH665" s="29"/>
    </row>
    <row r="666" spans="34:34" ht="17.45" customHeight="1">
      <c r="AH666" s="29"/>
    </row>
    <row r="667" spans="34:34" ht="17.45" customHeight="1">
      <c r="AH667" s="29"/>
    </row>
    <row r="668" spans="34:34" ht="17.45" customHeight="1">
      <c r="AH668" s="29"/>
    </row>
    <row r="669" spans="34:34" ht="17.45" customHeight="1">
      <c r="AH669" s="29"/>
    </row>
    <row r="670" spans="34:34" ht="17.45" customHeight="1">
      <c r="AH670" s="29"/>
    </row>
    <row r="671" spans="34:34" ht="17.45" customHeight="1">
      <c r="AH671" s="29"/>
    </row>
    <row r="672" spans="34:34" ht="17.45" customHeight="1">
      <c r="AH672" s="29"/>
    </row>
    <row r="673" spans="34:34" ht="17.45" customHeight="1">
      <c r="AH673" s="29"/>
    </row>
    <row r="674" spans="34:34" ht="17.45" customHeight="1">
      <c r="AH674" s="29"/>
    </row>
    <row r="675" spans="34:34" ht="17.45" customHeight="1">
      <c r="AH675" s="29"/>
    </row>
    <row r="676" spans="34:34" ht="17.45" customHeight="1">
      <c r="AH676" s="29"/>
    </row>
    <row r="677" spans="34:34" ht="17.45" customHeight="1">
      <c r="AH677" s="29"/>
    </row>
    <row r="678" spans="34:34" ht="17.45" customHeight="1">
      <c r="AH678" s="29"/>
    </row>
    <row r="679" spans="34:34" ht="17.45" customHeight="1">
      <c r="AH679" s="29"/>
    </row>
    <row r="680" spans="34:34" ht="17.45" customHeight="1">
      <c r="AH680" s="29"/>
    </row>
    <row r="681" spans="34:34" ht="17.45" customHeight="1">
      <c r="AH681" s="29"/>
    </row>
    <row r="682" spans="34:34" ht="17.45" customHeight="1">
      <c r="AH682" s="29"/>
    </row>
    <row r="683" spans="34:34" ht="17.45" customHeight="1">
      <c r="AH683" s="29"/>
    </row>
    <row r="684" spans="34:34" ht="17.45" customHeight="1">
      <c r="AH684" s="29"/>
    </row>
    <row r="685" spans="34:34" ht="17.45" customHeight="1">
      <c r="AH685" s="29"/>
    </row>
    <row r="686" spans="34:34" ht="17.45" customHeight="1">
      <c r="AH686" s="29"/>
    </row>
    <row r="687" spans="34:34" ht="17.45" customHeight="1">
      <c r="AH687" s="29"/>
    </row>
    <row r="688" spans="34:34" ht="17.45" customHeight="1">
      <c r="AH688" s="29"/>
    </row>
    <row r="689" spans="34:34" ht="17.45" customHeight="1">
      <c r="AH689" s="29"/>
    </row>
    <row r="690" spans="34:34" ht="17.45" customHeight="1">
      <c r="AH690" s="29"/>
    </row>
    <row r="691" spans="34:34" ht="17.45" customHeight="1">
      <c r="AH691" s="29"/>
    </row>
    <row r="692" spans="34:34" ht="17.45" customHeight="1">
      <c r="AH692" s="29"/>
    </row>
    <row r="693" spans="34:34" ht="17.45" customHeight="1">
      <c r="AH693" s="29"/>
    </row>
    <row r="694" spans="34:34" ht="17.45" customHeight="1">
      <c r="AH694" s="29"/>
    </row>
    <row r="695" spans="34:34" ht="17.45" customHeight="1">
      <c r="AH695" s="29"/>
    </row>
    <row r="696" spans="34:34" ht="17.45" customHeight="1">
      <c r="AH696" s="29"/>
    </row>
    <row r="697" spans="34:34" ht="17.45" customHeight="1">
      <c r="AH697" s="29"/>
    </row>
    <row r="698" spans="34:34" ht="17.45" customHeight="1">
      <c r="AH698" s="29"/>
    </row>
    <row r="699" spans="34:34" ht="17.45" customHeight="1">
      <c r="AH699" s="29"/>
    </row>
    <row r="700" spans="34:34" ht="17.45" customHeight="1">
      <c r="AH700" s="29"/>
    </row>
    <row r="701" spans="34:34" ht="17.45" customHeight="1">
      <c r="AH701" s="29"/>
    </row>
    <row r="702" spans="34:34" ht="17.45" customHeight="1">
      <c r="AH702" s="29"/>
    </row>
    <row r="703" spans="34:34" ht="17.45" customHeight="1">
      <c r="AH703" s="29"/>
    </row>
    <row r="704" spans="34:34" ht="17.45" customHeight="1">
      <c r="AH704" s="29"/>
    </row>
    <row r="705" spans="34:34" ht="17.45" customHeight="1">
      <c r="AH705" s="29"/>
    </row>
    <row r="706" spans="34:34" ht="17.45" customHeight="1">
      <c r="AH706" s="29"/>
    </row>
    <row r="707" spans="34:34" ht="17.45" customHeight="1">
      <c r="AH707" s="29"/>
    </row>
    <row r="708" spans="34:34" ht="17.45" customHeight="1">
      <c r="AH708" s="29"/>
    </row>
    <row r="709" spans="34:34" ht="17.45" customHeight="1">
      <c r="AH709" s="29"/>
    </row>
    <row r="710" spans="34:34" ht="17.45" customHeight="1">
      <c r="AH710" s="29"/>
    </row>
    <row r="711" spans="34:34" ht="17.45" customHeight="1">
      <c r="AH711" s="29"/>
    </row>
    <row r="712" spans="34:34" ht="17.45" customHeight="1">
      <c r="AH712" s="29"/>
    </row>
    <row r="713" spans="34:34" ht="17.45" customHeight="1">
      <c r="AH713" s="29"/>
    </row>
    <row r="714" spans="34:34" ht="17.45" customHeight="1">
      <c r="AH714" s="29"/>
    </row>
    <row r="715" spans="34:34" ht="17.45" customHeight="1">
      <c r="AH715" s="29"/>
    </row>
    <row r="716" spans="34:34" ht="17.45" customHeight="1">
      <c r="AH716" s="29"/>
    </row>
    <row r="717" spans="34:34" ht="17.45" customHeight="1">
      <c r="AH717" s="29"/>
    </row>
    <row r="718" spans="34:34" ht="17.45" customHeight="1">
      <c r="AH718" s="29"/>
    </row>
    <row r="719" spans="34:34" ht="17.45" customHeight="1">
      <c r="AH719" s="29"/>
    </row>
    <row r="720" spans="34:34" ht="17.45" customHeight="1">
      <c r="AH720" s="29"/>
    </row>
    <row r="721" spans="34:34" ht="17.45" customHeight="1">
      <c r="AH721" s="29"/>
    </row>
    <row r="722" spans="34:34" ht="17.45" customHeight="1">
      <c r="AH722" s="29"/>
    </row>
    <row r="723" spans="34:34" ht="17.45" customHeight="1">
      <c r="AH723" s="29"/>
    </row>
    <row r="724" spans="34:34" ht="17.45" customHeight="1">
      <c r="AH724" s="29"/>
    </row>
    <row r="725" spans="34:34" ht="17.45" customHeight="1">
      <c r="AH725" s="29"/>
    </row>
    <row r="726" spans="34:34" ht="17.45" customHeight="1">
      <c r="AH726" s="29"/>
    </row>
    <row r="727" spans="34:34" ht="17.45" customHeight="1">
      <c r="AH727" s="29"/>
    </row>
    <row r="728" spans="34:34" ht="17.45" customHeight="1">
      <c r="AH728" s="29"/>
    </row>
    <row r="729" spans="34:34" ht="17.45" customHeight="1">
      <c r="AH729" s="29"/>
    </row>
    <row r="730" spans="34:34" ht="17.45" customHeight="1">
      <c r="AH730" s="29"/>
    </row>
    <row r="731" spans="34:34" ht="17.45" customHeight="1">
      <c r="AH731" s="29"/>
    </row>
    <row r="732" spans="34:34" ht="17.45" customHeight="1">
      <c r="AH732" s="29"/>
    </row>
    <row r="733" spans="34:34" ht="17.45" customHeight="1">
      <c r="AH733" s="29"/>
    </row>
    <row r="734" spans="34:34" ht="17.45" customHeight="1">
      <c r="AH734" s="29"/>
    </row>
    <row r="735" spans="34:34" ht="17.45" customHeight="1">
      <c r="AH735" s="29"/>
    </row>
    <row r="736" spans="34:34" ht="17.45" customHeight="1">
      <c r="AH736" s="29"/>
    </row>
    <row r="737" spans="34:34" ht="17.45" customHeight="1">
      <c r="AH737" s="29"/>
    </row>
    <row r="738" spans="34:34" ht="17.45" customHeight="1">
      <c r="AH738" s="29"/>
    </row>
    <row r="739" spans="34:34" ht="17.45" customHeight="1">
      <c r="AH739" s="29"/>
    </row>
    <row r="740" spans="34:34" ht="17.45" customHeight="1">
      <c r="AH740" s="29"/>
    </row>
    <row r="741" spans="34:34" ht="17.45" customHeight="1">
      <c r="AH741" s="29"/>
    </row>
    <row r="742" spans="34:34" ht="17.45" customHeight="1">
      <c r="AH742" s="29"/>
    </row>
    <row r="743" spans="34:34" ht="17.45" customHeight="1">
      <c r="AH743" s="29"/>
    </row>
    <row r="744" spans="34:34" ht="17.45" customHeight="1">
      <c r="AH744" s="29"/>
    </row>
    <row r="745" spans="34:34" ht="17.45" customHeight="1">
      <c r="AH745" s="29"/>
    </row>
    <row r="746" spans="34:34" ht="17.45" customHeight="1">
      <c r="AH746" s="29"/>
    </row>
    <row r="747" spans="34:34" ht="17.45" customHeight="1">
      <c r="AH747" s="29"/>
    </row>
    <row r="748" spans="34:34" ht="17.45" customHeight="1">
      <c r="AH748" s="29"/>
    </row>
    <row r="749" spans="34:34" ht="17.45" customHeight="1">
      <c r="AH749" s="29"/>
    </row>
    <row r="750" spans="34:34" ht="17.45" customHeight="1">
      <c r="AH750" s="29"/>
    </row>
    <row r="751" spans="34:34" ht="17.45" customHeight="1">
      <c r="AH751" s="29"/>
    </row>
    <row r="752" spans="34:34" ht="17.45" customHeight="1">
      <c r="AH752" s="29"/>
    </row>
    <row r="753" spans="34:34" ht="17.45" customHeight="1">
      <c r="AH753" s="29"/>
    </row>
    <row r="754" spans="34:34" ht="17.45" customHeight="1">
      <c r="AH754" s="29"/>
    </row>
    <row r="755" spans="34:34" ht="17.45" customHeight="1">
      <c r="AH755" s="29"/>
    </row>
    <row r="756" spans="34:34" ht="17.45" customHeight="1">
      <c r="AH756" s="29"/>
    </row>
    <row r="757" spans="34:34" ht="17.45" customHeight="1">
      <c r="AH757" s="29"/>
    </row>
    <row r="758" spans="34:34" ht="17.45" customHeight="1">
      <c r="AH758" s="29"/>
    </row>
    <row r="759" spans="34:34" ht="17.45" customHeight="1">
      <c r="AH759" s="29"/>
    </row>
    <row r="760" spans="34:34" ht="17.45" customHeight="1">
      <c r="AH760" s="29"/>
    </row>
    <row r="761" spans="34:34" ht="17.45" customHeight="1">
      <c r="AH761" s="29"/>
    </row>
    <row r="762" spans="34:34" ht="17.45" customHeight="1">
      <c r="AH762" s="29"/>
    </row>
    <row r="763" spans="34:34" ht="17.45" customHeight="1">
      <c r="AH763" s="29"/>
    </row>
    <row r="764" spans="34:34" ht="17.45" customHeight="1">
      <c r="AH764" s="29"/>
    </row>
    <row r="765" spans="34:34" ht="17.45" customHeight="1">
      <c r="AH765" s="29"/>
    </row>
    <row r="766" spans="34:34" ht="17.45" customHeight="1">
      <c r="AH766" s="29"/>
    </row>
    <row r="767" spans="34:34" ht="17.45" customHeight="1">
      <c r="AH767" s="29"/>
    </row>
    <row r="768" spans="34:34" ht="17.45" customHeight="1">
      <c r="AH768" s="29"/>
    </row>
    <row r="769" spans="34:34" ht="17.45" customHeight="1">
      <c r="AH769" s="29"/>
    </row>
    <row r="770" spans="34:34" ht="17.45" customHeight="1">
      <c r="AH770" s="29"/>
    </row>
    <row r="771" spans="34:34" ht="17.45" customHeight="1">
      <c r="AH771" s="29"/>
    </row>
    <row r="772" spans="34:34" ht="17.45" customHeight="1">
      <c r="AH772" s="29"/>
    </row>
    <row r="773" spans="34:34" ht="17.45" customHeight="1">
      <c r="AH773" s="29"/>
    </row>
    <row r="774" spans="34:34" ht="17.45" customHeight="1">
      <c r="AH774" s="29"/>
    </row>
    <row r="775" spans="34:34" ht="17.45" customHeight="1">
      <c r="AH775" s="29"/>
    </row>
    <row r="776" spans="34:34" ht="17.45" customHeight="1">
      <c r="AH776" s="29"/>
    </row>
    <row r="777" spans="34:34" ht="17.45" customHeight="1">
      <c r="AH777" s="29"/>
    </row>
    <row r="778" spans="34:34" ht="17.45" customHeight="1">
      <c r="AH778" s="29"/>
    </row>
    <row r="779" spans="34:34" ht="17.45" customHeight="1">
      <c r="AH779" s="29"/>
    </row>
    <row r="780" spans="34:34" ht="17.45" customHeight="1">
      <c r="AH780" s="29"/>
    </row>
    <row r="781" spans="34:34" ht="17.45" customHeight="1">
      <c r="AH781" s="29"/>
    </row>
    <row r="782" spans="34:34" ht="17.45" customHeight="1">
      <c r="AH782" s="29"/>
    </row>
    <row r="783" spans="34:34" ht="17.45" customHeight="1">
      <c r="AH783" s="29"/>
    </row>
    <row r="784" spans="34:34" ht="17.45" customHeight="1">
      <c r="AH784" s="29"/>
    </row>
    <row r="785" spans="34:34" ht="17.45" customHeight="1">
      <c r="AH785" s="29"/>
    </row>
    <row r="786" spans="34:34" ht="17.45" customHeight="1">
      <c r="AH786" s="29"/>
    </row>
    <row r="787" spans="34:34" ht="17.45" customHeight="1">
      <c r="AH787" s="29"/>
    </row>
    <row r="788" spans="34:34" ht="17.45" customHeight="1">
      <c r="AH788" s="29"/>
    </row>
    <row r="789" spans="34:34" ht="17.45" customHeight="1">
      <c r="AH789" s="29"/>
    </row>
    <row r="790" spans="34:34" ht="17.45" customHeight="1">
      <c r="AH790" s="29"/>
    </row>
    <row r="791" spans="34:34" ht="17.45" customHeight="1">
      <c r="AH791" s="29"/>
    </row>
    <row r="792" spans="34:34" ht="17.45" customHeight="1">
      <c r="AH792" s="29"/>
    </row>
    <row r="793" spans="34:34" ht="17.45" customHeight="1">
      <c r="AH793" s="29"/>
    </row>
    <row r="794" spans="34:34" ht="17.45" customHeight="1">
      <c r="AH794" s="29"/>
    </row>
    <row r="795" spans="34:34" ht="17.45" customHeight="1">
      <c r="AH795" s="29"/>
    </row>
    <row r="796" spans="34:34" ht="17.45" customHeight="1">
      <c r="AH796" s="29"/>
    </row>
    <row r="797" spans="34:34" ht="17.45" customHeight="1">
      <c r="AH797" s="29"/>
    </row>
    <row r="798" spans="34:34" ht="17.45" customHeight="1">
      <c r="AH798" s="29"/>
    </row>
    <row r="799" spans="34:34" ht="17.45" customHeight="1">
      <c r="AH799" s="29"/>
    </row>
    <row r="800" spans="34:34" ht="17.45" customHeight="1">
      <c r="AH800" s="29"/>
    </row>
    <row r="801" spans="34:34" ht="17.45" customHeight="1">
      <c r="AH801" s="29"/>
    </row>
    <row r="802" spans="34:34" ht="17.45" customHeight="1">
      <c r="AH802" s="29"/>
    </row>
    <row r="803" spans="34:34" ht="17.45" customHeight="1">
      <c r="AH803" s="29"/>
    </row>
    <row r="804" spans="34:34" ht="17.45" customHeight="1">
      <c r="AH804" s="29"/>
    </row>
    <row r="805" spans="34:34" ht="17.45" customHeight="1">
      <c r="AH805" s="29"/>
    </row>
    <row r="806" spans="34:34" ht="17.45" customHeight="1">
      <c r="AH806" s="29"/>
    </row>
    <row r="807" spans="34:34" ht="17.45" customHeight="1">
      <c r="AH807" s="29"/>
    </row>
    <row r="808" spans="34:34" ht="17.45" customHeight="1">
      <c r="AH808" s="29"/>
    </row>
    <row r="809" spans="34:34" ht="17.45" customHeight="1">
      <c r="AH809" s="29"/>
    </row>
    <row r="810" spans="34:34" ht="17.45" customHeight="1">
      <c r="AH810" s="29"/>
    </row>
    <row r="811" spans="34:34" ht="17.45" customHeight="1">
      <c r="AH811" s="29"/>
    </row>
    <row r="812" spans="34:34" ht="17.45" customHeight="1">
      <c r="AH812" s="29"/>
    </row>
    <row r="813" spans="34:34" ht="17.45" customHeight="1">
      <c r="AH813" s="29"/>
    </row>
    <row r="814" spans="34:34" ht="17.45" customHeight="1">
      <c r="AH814" s="29"/>
    </row>
    <row r="815" spans="34:34" ht="17.45" customHeight="1">
      <c r="AH815" s="29"/>
    </row>
    <row r="816" spans="34:34" ht="17.45" customHeight="1">
      <c r="AH816" s="29"/>
    </row>
    <row r="817" spans="34:34" ht="17.45" customHeight="1">
      <c r="AH817" s="29"/>
    </row>
    <row r="818" spans="34:34" ht="17.45" customHeight="1">
      <c r="AH818" s="29"/>
    </row>
    <row r="819" spans="34:34" ht="17.45" customHeight="1">
      <c r="AH819" s="29"/>
    </row>
    <row r="820" spans="34:34" ht="17.45" customHeight="1">
      <c r="AH820" s="29"/>
    </row>
    <row r="821" spans="34:34" ht="17.45" customHeight="1">
      <c r="AH821" s="29"/>
    </row>
    <row r="822" spans="34:34" ht="17.45" customHeight="1">
      <c r="AH822" s="29"/>
    </row>
    <row r="823" spans="34:34" ht="17.45" customHeight="1">
      <c r="AH823" s="29"/>
    </row>
    <row r="824" spans="34:34" ht="17.45" customHeight="1">
      <c r="AH824" s="29"/>
    </row>
    <row r="825" spans="34:34" ht="17.45" customHeight="1">
      <c r="AH825" s="29"/>
    </row>
    <row r="826" spans="34:34" ht="17.45" customHeight="1">
      <c r="AH826" s="29"/>
    </row>
    <row r="827" spans="34:34" ht="17.45" customHeight="1">
      <c r="AH827" s="29"/>
    </row>
    <row r="828" spans="34:34" ht="17.45" customHeight="1">
      <c r="AH828" s="29"/>
    </row>
    <row r="829" spans="34:34" ht="17.45" customHeight="1">
      <c r="AH829" s="29"/>
    </row>
    <row r="830" spans="34:34" ht="17.45" customHeight="1">
      <c r="AH830" s="29"/>
    </row>
    <row r="831" spans="34:34" ht="17.45" customHeight="1">
      <c r="AH831" s="29"/>
    </row>
    <row r="832" spans="34:34" ht="17.45" customHeight="1">
      <c r="AH832" s="29"/>
    </row>
    <row r="833" spans="34:34" ht="17.45" customHeight="1">
      <c r="AH833" s="29"/>
    </row>
    <row r="834" spans="34:34" ht="17.45" customHeight="1">
      <c r="AH834" s="29"/>
    </row>
    <row r="835" spans="34:34" ht="17.45" customHeight="1">
      <c r="AH835" s="29"/>
    </row>
    <row r="836" spans="34:34" ht="17.45" customHeight="1">
      <c r="AH836" s="29"/>
    </row>
    <row r="837" spans="34:34" ht="17.45" customHeight="1">
      <c r="AH837" s="29"/>
    </row>
    <row r="838" spans="34:34" ht="17.45" customHeight="1">
      <c r="AH838" s="29"/>
    </row>
    <row r="839" spans="34:34" ht="17.45" customHeight="1">
      <c r="AH839" s="29"/>
    </row>
    <row r="840" spans="34:34" ht="17.45" customHeight="1">
      <c r="AH840" s="29"/>
    </row>
    <row r="841" spans="34:34" ht="17.45" customHeight="1">
      <c r="AH841" s="29"/>
    </row>
    <row r="842" spans="34:34" ht="17.45" customHeight="1">
      <c r="AH842" s="29"/>
    </row>
    <row r="843" spans="34:34" ht="17.45" customHeight="1">
      <c r="AH843" s="29"/>
    </row>
    <row r="844" spans="34:34" ht="17.45" customHeight="1">
      <c r="AH844" s="29"/>
    </row>
    <row r="845" spans="34:34" ht="17.45" customHeight="1">
      <c r="AH845" s="29"/>
    </row>
    <row r="846" spans="34:34" ht="17.45" customHeight="1">
      <c r="AH846" s="29"/>
    </row>
    <row r="847" spans="34:34" ht="17.45" customHeight="1">
      <c r="AH847" s="29"/>
    </row>
    <row r="848" spans="34:34" ht="17.45" customHeight="1">
      <c r="AH848" s="29"/>
    </row>
    <row r="849" spans="34:34" ht="17.45" customHeight="1">
      <c r="AH849" s="29"/>
    </row>
    <row r="850" spans="34:34" ht="17.45" customHeight="1">
      <c r="AH850" s="29"/>
    </row>
    <row r="851" spans="34:34" ht="17.45" customHeight="1">
      <c r="AH851" s="29"/>
    </row>
    <row r="852" spans="34:34" ht="17.45" customHeight="1">
      <c r="AH852" s="29"/>
    </row>
    <row r="853" spans="34:34" ht="17.45" customHeight="1">
      <c r="AH853" s="29"/>
    </row>
    <row r="854" spans="34:34" ht="17.45" customHeight="1">
      <c r="AH854" s="29"/>
    </row>
    <row r="855" spans="34:34" ht="17.45" customHeight="1">
      <c r="AH855" s="29"/>
    </row>
    <row r="856" spans="34:34" ht="17.45" customHeight="1">
      <c r="AH856" s="29"/>
    </row>
    <row r="857" spans="34:34" ht="17.45" customHeight="1">
      <c r="AH857" s="29"/>
    </row>
    <row r="858" spans="34:34" ht="17.45" customHeight="1">
      <c r="AH858" s="29"/>
    </row>
    <row r="859" spans="34:34" ht="17.45" customHeight="1">
      <c r="AH859" s="29"/>
    </row>
    <row r="860" spans="34:34" ht="17.45" customHeight="1">
      <c r="AH860" s="29"/>
    </row>
    <row r="861" spans="34:34" ht="17.45" customHeight="1">
      <c r="AH861" s="29"/>
    </row>
    <row r="862" spans="34:34" ht="17.45" customHeight="1">
      <c r="AH862" s="29"/>
    </row>
    <row r="863" spans="34:34" ht="17.45" customHeight="1">
      <c r="AH863" s="29"/>
    </row>
    <row r="864" spans="34:34" ht="17.45" customHeight="1">
      <c r="AH864" s="29"/>
    </row>
    <row r="865" spans="34:34" ht="17.45" customHeight="1">
      <c r="AH865" s="29"/>
    </row>
    <row r="866" spans="34:34" ht="17.45" customHeight="1">
      <c r="AH866" s="29"/>
    </row>
    <row r="867" spans="34:34" ht="17.45" customHeight="1">
      <c r="AH867" s="29"/>
    </row>
    <row r="868" spans="34:34" ht="17.45" customHeight="1">
      <c r="AH868" s="29"/>
    </row>
    <row r="869" spans="34:34" ht="17.45" customHeight="1">
      <c r="AH869" s="29"/>
    </row>
    <row r="870" spans="34:34" ht="17.45" customHeight="1">
      <c r="AH870" s="29"/>
    </row>
    <row r="871" spans="34:34" ht="17.45" customHeight="1">
      <c r="AH871" s="29"/>
    </row>
    <row r="872" spans="34:34" ht="17.45" customHeight="1">
      <c r="AH872" s="29"/>
    </row>
    <row r="873" spans="34:34" ht="17.45" customHeight="1">
      <c r="AH873" s="29"/>
    </row>
    <row r="874" spans="34:34" ht="17.45" customHeight="1">
      <c r="AH874" s="29"/>
    </row>
    <row r="875" spans="34:34" ht="17.45" customHeight="1">
      <c r="AH875" s="29"/>
    </row>
    <row r="876" spans="34:34" ht="17.45" customHeight="1">
      <c r="AH876" s="29"/>
    </row>
    <row r="877" spans="34:34" ht="17.45" customHeight="1">
      <c r="AH877" s="29"/>
    </row>
    <row r="878" spans="34:34" ht="17.45" customHeight="1">
      <c r="AH878" s="29"/>
    </row>
    <row r="879" spans="34:34" ht="17.45" customHeight="1">
      <c r="AH879" s="29"/>
    </row>
    <row r="880" spans="34:34" ht="17.45" customHeight="1">
      <c r="AH880" s="29"/>
    </row>
    <row r="881" spans="34:34" ht="17.45" customHeight="1">
      <c r="AH881" s="29"/>
    </row>
    <row r="882" spans="34:34" ht="17.45" customHeight="1">
      <c r="AH882" s="29"/>
    </row>
    <row r="883" spans="34:34" ht="17.45" customHeight="1">
      <c r="AH883" s="29"/>
    </row>
    <row r="884" spans="34:34" ht="17.45" customHeight="1">
      <c r="AH884" s="29"/>
    </row>
    <row r="885" spans="34:34" ht="17.45" customHeight="1">
      <c r="AH885" s="29"/>
    </row>
    <row r="886" spans="34:34" ht="17.45" customHeight="1">
      <c r="AH886" s="29"/>
    </row>
    <row r="887" spans="34:34" ht="17.45" customHeight="1">
      <c r="AH887" s="29"/>
    </row>
    <row r="888" spans="34:34" ht="17.45" customHeight="1">
      <c r="AH888" s="29"/>
    </row>
    <row r="889" spans="34:34" ht="17.45" customHeight="1">
      <c r="AH889" s="29"/>
    </row>
    <row r="890" spans="34:34" ht="17.45" customHeight="1">
      <c r="AH890" s="29"/>
    </row>
    <row r="891" spans="34:34" ht="17.45" customHeight="1">
      <c r="AH891" s="29"/>
    </row>
    <row r="892" spans="34:34" ht="17.45" customHeight="1">
      <c r="AH892" s="29"/>
    </row>
    <row r="893" spans="34:34" ht="17.45" customHeight="1">
      <c r="AH893" s="29"/>
    </row>
    <row r="894" spans="34:34" ht="17.45" customHeight="1">
      <c r="AH894" s="29"/>
    </row>
    <row r="895" spans="34:34" ht="17.45" customHeight="1">
      <c r="AH895" s="29"/>
    </row>
    <row r="896" spans="34:34" ht="17.45" customHeight="1">
      <c r="AH896" s="29"/>
    </row>
    <row r="897" spans="34:34" ht="17.45" customHeight="1">
      <c r="AH897" s="29"/>
    </row>
    <row r="898" spans="34:34" ht="17.45" customHeight="1">
      <c r="AH898" s="29"/>
    </row>
    <row r="899" spans="34:34" ht="17.45" customHeight="1">
      <c r="AH899" s="29"/>
    </row>
    <row r="900" spans="34:34" ht="17.45" customHeight="1">
      <c r="AH900" s="29"/>
    </row>
    <row r="901" spans="34:34" ht="17.45" customHeight="1">
      <c r="AH901" s="29"/>
    </row>
    <row r="902" spans="34:34" ht="17.45" customHeight="1">
      <c r="AH902" s="29"/>
    </row>
    <row r="903" spans="34:34" ht="17.45" customHeight="1">
      <c r="AH903" s="29"/>
    </row>
    <row r="904" spans="34:34" ht="17.45" customHeight="1">
      <c r="AH904" s="29"/>
    </row>
    <row r="905" spans="34:34" ht="17.45" customHeight="1">
      <c r="AH905" s="29"/>
    </row>
    <row r="906" spans="34:34" ht="17.45" customHeight="1">
      <c r="AH906" s="29"/>
    </row>
    <row r="907" spans="34:34" ht="17.45" customHeight="1">
      <c r="AH907" s="29"/>
    </row>
    <row r="908" spans="34:34" ht="17.45" customHeight="1">
      <c r="AH908" s="29"/>
    </row>
    <row r="909" spans="34:34" ht="17.45" customHeight="1">
      <c r="AH909" s="29"/>
    </row>
    <row r="910" spans="34:34" ht="17.45" customHeight="1">
      <c r="AH910" s="29"/>
    </row>
    <row r="911" spans="34:34" ht="17.45" customHeight="1">
      <c r="AH911" s="29"/>
    </row>
    <row r="912" spans="34:34" ht="17.45" customHeight="1">
      <c r="AH912" s="29"/>
    </row>
    <row r="913" spans="34:34" ht="17.45" customHeight="1">
      <c r="AH913" s="29"/>
    </row>
    <row r="914" spans="34:34" ht="17.45" customHeight="1">
      <c r="AH914" s="29"/>
    </row>
    <row r="915" spans="34:34" ht="17.45" customHeight="1">
      <c r="AH915" s="29"/>
    </row>
    <row r="916" spans="34:34" ht="17.45" customHeight="1">
      <c r="AH916" s="29"/>
    </row>
    <row r="917" spans="34:34" ht="17.45" customHeight="1">
      <c r="AH917" s="29"/>
    </row>
    <row r="918" spans="34:34" ht="17.45" customHeight="1">
      <c r="AH918" s="29"/>
    </row>
    <row r="919" spans="34:34" ht="17.45" customHeight="1">
      <c r="AH919" s="29"/>
    </row>
    <row r="920" spans="34:34" ht="17.45" customHeight="1">
      <c r="AH920" s="29"/>
    </row>
    <row r="921" spans="34:34" ht="17.45" customHeight="1">
      <c r="AH921" s="29"/>
    </row>
    <row r="922" spans="34:34" ht="17.45" customHeight="1">
      <c r="AH922" s="29"/>
    </row>
    <row r="923" spans="34:34" ht="17.45" customHeight="1">
      <c r="AH923" s="29"/>
    </row>
    <row r="924" spans="34:34" ht="17.45" customHeight="1">
      <c r="AH924" s="29"/>
    </row>
    <row r="925" spans="34:34" ht="17.45" customHeight="1">
      <c r="AH925" s="29"/>
    </row>
    <row r="926" spans="34:34" ht="17.45" customHeight="1">
      <c r="AH926" s="29"/>
    </row>
    <row r="927" spans="34:34" ht="17.45" customHeight="1">
      <c r="AH927" s="29"/>
    </row>
    <row r="928" spans="34:34" ht="17.45" customHeight="1">
      <c r="AH928" s="29"/>
    </row>
    <row r="929" spans="34:34" ht="17.45" customHeight="1">
      <c r="AH929" s="29"/>
    </row>
    <row r="930" spans="34:34" ht="17.45" customHeight="1">
      <c r="AH930" s="29"/>
    </row>
    <row r="931" spans="34:34" ht="17.45" customHeight="1">
      <c r="AH931" s="29"/>
    </row>
    <row r="932" spans="34:34" ht="17.45" customHeight="1">
      <c r="AH932" s="29"/>
    </row>
    <row r="933" spans="34:34" ht="17.45" customHeight="1">
      <c r="AH933" s="29"/>
    </row>
    <row r="934" spans="34:34" ht="17.45" customHeight="1">
      <c r="AH934" s="29"/>
    </row>
    <row r="935" spans="34:34" ht="17.45" customHeight="1">
      <c r="AH935" s="29"/>
    </row>
    <row r="936" spans="34:34" ht="17.45" customHeight="1">
      <c r="AH936" s="29"/>
    </row>
    <row r="937" spans="34:34" ht="17.45" customHeight="1">
      <c r="AH937" s="29"/>
    </row>
    <row r="938" spans="34:34" ht="17.45" customHeight="1">
      <c r="AH938" s="29"/>
    </row>
    <row r="939" spans="34:34" ht="17.45" customHeight="1">
      <c r="AH939" s="29"/>
    </row>
    <row r="940" spans="34:34" ht="17.45" customHeight="1">
      <c r="AH940" s="29"/>
    </row>
    <row r="941" spans="34:34" ht="17.45" customHeight="1">
      <c r="AH941" s="29"/>
    </row>
    <row r="942" spans="34:34" ht="17.45" customHeight="1">
      <c r="AH942" s="29"/>
    </row>
    <row r="943" spans="34:34" ht="17.45" customHeight="1">
      <c r="AH943" s="29"/>
    </row>
    <row r="944" spans="34:34" ht="17.45" customHeight="1">
      <c r="AH944" s="29"/>
    </row>
    <row r="945" spans="34:34" ht="17.45" customHeight="1">
      <c r="AH945" s="29"/>
    </row>
    <row r="946" spans="34:34" ht="17.45" customHeight="1">
      <c r="AH946" s="29"/>
    </row>
    <row r="947" spans="34:34" ht="17.45" customHeight="1">
      <c r="AH947" s="29"/>
    </row>
    <row r="948" spans="34:34" ht="17.45" customHeight="1">
      <c r="AH948" s="29"/>
    </row>
    <row r="949" spans="34:34" ht="17.45" customHeight="1">
      <c r="AH949" s="29"/>
    </row>
    <row r="950" spans="34:34" ht="17.45" customHeight="1">
      <c r="AH950" s="29"/>
    </row>
    <row r="951" spans="34:34" ht="17.45" customHeight="1">
      <c r="AH951" s="29"/>
    </row>
    <row r="952" spans="34:34" ht="17.45" customHeight="1">
      <c r="AH952" s="29"/>
    </row>
    <row r="953" spans="34:34" ht="17.45" customHeight="1">
      <c r="AH953" s="29"/>
    </row>
    <row r="954" spans="34:34" ht="17.45" customHeight="1">
      <c r="AH954" s="29"/>
    </row>
    <row r="955" spans="34:34" ht="17.45" customHeight="1">
      <c r="AH955" s="29"/>
    </row>
    <row r="956" spans="34:34" ht="17.45" customHeight="1">
      <c r="AH956" s="29"/>
    </row>
    <row r="957" spans="34:34" ht="17.45" customHeight="1">
      <c r="AH957" s="29"/>
    </row>
    <row r="958" spans="34:34" ht="17.45" customHeight="1">
      <c r="AH958" s="29"/>
    </row>
    <row r="959" spans="34:34" ht="17.45" customHeight="1">
      <c r="AH959" s="29"/>
    </row>
    <row r="960" spans="34:34" ht="17.45" customHeight="1">
      <c r="AH960" s="29"/>
    </row>
    <row r="961" spans="34:34" ht="17.45" customHeight="1">
      <c r="AH961" s="29"/>
    </row>
    <row r="962" spans="34:34" ht="17.45" customHeight="1">
      <c r="AH962" s="29"/>
    </row>
    <row r="963" spans="34:34" ht="17.45" customHeight="1">
      <c r="AH963" s="29"/>
    </row>
    <row r="964" spans="34:34" ht="17.45" customHeight="1">
      <c r="AH964" s="29"/>
    </row>
    <row r="965" spans="34:34" ht="17.45" customHeight="1">
      <c r="AH965" s="29"/>
    </row>
    <row r="966" spans="34:34" ht="17.45" customHeight="1">
      <c r="AH966" s="29"/>
    </row>
    <row r="967" spans="34:34" ht="17.45" customHeight="1">
      <c r="AH967" s="29"/>
    </row>
    <row r="968" spans="34:34" ht="17.45" customHeight="1">
      <c r="AH968" s="29"/>
    </row>
    <row r="969" spans="34:34" ht="17.45" customHeight="1">
      <c r="AH969" s="29"/>
    </row>
    <row r="970" spans="34:34" ht="17.45" customHeight="1">
      <c r="AH970" s="29"/>
    </row>
    <row r="971" spans="34:34" ht="17.45" customHeight="1">
      <c r="AH971" s="29"/>
    </row>
    <row r="972" spans="34:34" ht="17.45" customHeight="1">
      <c r="AH972" s="29"/>
    </row>
    <row r="973" spans="34:34" ht="17.45" customHeight="1">
      <c r="AH973" s="29"/>
    </row>
    <row r="974" spans="34:34" ht="17.45" customHeight="1">
      <c r="AH974" s="29"/>
    </row>
    <row r="975" spans="34:34" ht="17.45" customHeight="1">
      <c r="AH975" s="29"/>
    </row>
    <row r="976" spans="34:34" ht="17.45" customHeight="1">
      <c r="AH976" s="29"/>
    </row>
    <row r="977" spans="34:34" ht="17.45" customHeight="1">
      <c r="AH977" s="29"/>
    </row>
    <row r="978" spans="34:34" ht="17.45" customHeight="1">
      <c r="AH978" s="29"/>
    </row>
    <row r="979" spans="34:34" ht="17.45" customHeight="1">
      <c r="AH979" s="29"/>
    </row>
    <row r="980" spans="34:34" ht="17.45" customHeight="1">
      <c r="AH980" s="29"/>
    </row>
    <row r="981" spans="34:34" ht="17.45" customHeight="1">
      <c r="AH981" s="29"/>
    </row>
    <row r="982" spans="34:34" ht="17.45" customHeight="1">
      <c r="AH982" s="29"/>
    </row>
    <row r="983" spans="34:34" ht="17.45" customHeight="1">
      <c r="AH983" s="29"/>
    </row>
    <row r="984" spans="34:34" ht="17.45" customHeight="1">
      <c r="AH984" s="29"/>
    </row>
    <row r="985" spans="34:34" ht="17.45" customHeight="1">
      <c r="AH985" s="29"/>
    </row>
    <row r="986" spans="34:34" ht="17.45" customHeight="1">
      <c r="AH986" s="29"/>
    </row>
    <row r="987" spans="34:34" ht="17.45" customHeight="1">
      <c r="AH987" s="29"/>
    </row>
    <row r="988" spans="34:34" ht="17.45" customHeight="1">
      <c r="AH988" s="29"/>
    </row>
    <row r="989" spans="34:34" ht="17.45" customHeight="1">
      <c r="AH989" s="29"/>
    </row>
    <row r="990" spans="34:34" ht="17.45" customHeight="1">
      <c r="AH990" s="29"/>
    </row>
    <row r="991" spans="34:34" ht="17.45" customHeight="1">
      <c r="AH991" s="29"/>
    </row>
    <row r="992" spans="34:34" ht="17.45" customHeight="1">
      <c r="AH992" s="29"/>
    </row>
  </sheetData>
  <sheetProtection sheet="1" formatColumns="0"/>
  <mergeCells count="8">
    <mergeCell ref="P507:R507"/>
    <mergeCell ref="AC507:AH507"/>
    <mergeCell ref="AW8:BB8"/>
    <mergeCell ref="C8:M8"/>
    <mergeCell ref="AL8:AO8"/>
    <mergeCell ref="AP8:AV8"/>
    <mergeCell ref="N8:V8"/>
    <mergeCell ref="X8:AK8"/>
  </mergeCells>
  <conditionalFormatting sqref="B10:B500">
    <cfRule type="expression" dxfId="7" priority="1">
      <formula>WEEKDAY(B10,1)=1</formula>
    </cfRule>
  </conditionalFormatting>
  <conditionalFormatting sqref="K11:L500">
    <cfRule type="cellIs" dxfId="6" priority="2" operator="greaterThan">
      <formula>0.00044</formula>
    </cfRule>
  </conditionalFormatting>
  <dataValidations count="2">
    <dataValidation allowBlank="1" showInputMessage="1" showErrorMessage="1" sqref="I578:M1048576 I11:L504 P506:P577 M11:O500 M501:M504 S506:T577 U508:V577 U506:V506 P7 S7:V7" xr:uid="{F6350248-B00E-4C90-8AE8-DC8F680BC9D3}"/>
    <dataValidation type="list" allowBlank="1" showInputMessage="1" showErrorMessage="1" sqref="P11:P500" xr:uid="{995632BF-0130-4F7B-9C27-225ECD03B35F}">
      <formula1>"FULL FEED,SKIP-A-DAY"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6F81-7071-4F87-8A8D-C11494D200FE}">
  <sheetPr codeName="Sheet7">
    <tabColor theme="8" tint="0.39997558519241921"/>
  </sheetPr>
  <dimension ref="A1:CB992"/>
  <sheetViews>
    <sheetView showGridLines="0" zoomScale="55" zoomScaleNormal="55" workbookViewId="0">
      <pane xSplit="2" ySplit="10" topLeftCell="AV150" activePane="bottomRight" state="frozen"/>
      <selection pane="bottomRight" activeCell="BC157" sqref="BC157"/>
      <selection pane="bottomLeft" activeCell="A11" sqref="A11"/>
      <selection pane="topRight" activeCell="C1" sqref="C1"/>
    </sheetView>
  </sheetViews>
  <sheetFormatPr defaultColWidth="21.125" defaultRowHeight="17.45" customHeight="1" outlineLevelCol="1"/>
  <cols>
    <col min="1" max="2" width="21.125" style="52"/>
    <col min="3" max="3" width="23.125" style="54" customWidth="1"/>
    <col min="4" max="5" width="21.125" style="54"/>
    <col min="6" max="6" width="22" style="54" customWidth="1"/>
    <col min="7" max="15" width="21.125" style="52" customWidth="1" outlineLevel="1"/>
    <col min="16" max="16" width="22.5" style="52" bestFit="1" customWidth="1"/>
    <col min="17" max="18" width="21.125" style="52"/>
    <col min="19" max="22" width="21.125" style="52" customWidth="1" outlineLevel="1"/>
    <col min="23" max="28" width="21.125" style="52"/>
    <col min="29" max="36" width="21.125" style="52" customWidth="1" outlineLevel="1"/>
    <col min="37" max="37" width="21.125" style="53" customWidth="1" outlineLevel="1"/>
    <col min="38" max="39" width="21.125" style="52"/>
    <col min="40" max="40" width="21.125" style="53"/>
    <col min="41" max="44" width="21.125" style="52"/>
    <col min="45" max="48" width="21.125" style="52" customWidth="1" outlineLevel="1"/>
    <col min="49" max="50" width="21.125" style="52"/>
    <col min="51" max="51" width="21.125" style="52" customWidth="1" outlineLevel="1"/>
    <col min="52" max="53" width="21.125" style="52"/>
    <col min="54" max="54" width="21.125" style="52" customWidth="1" outlineLevel="1"/>
    <col min="55" max="55" width="48.5" style="52" customWidth="1"/>
    <col min="56" max="59" width="21.125" style="52"/>
    <col min="60" max="65" width="21.125" style="54"/>
    <col min="66" max="16384" width="21.125" style="52"/>
  </cols>
  <sheetData>
    <row r="1" spans="1:80" ht="22.7" customHeight="1" thickBot="1">
      <c r="C1" s="52"/>
      <c r="D1" s="52"/>
      <c r="E1" s="52"/>
      <c r="F1" s="52"/>
    </row>
    <row r="2" spans="1:80" ht="22.7" customHeight="1" thickBot="1">
      <c r="A2" s="55" t="s">
        <v>0</v>
      </c>
      <c r="B2" s="56" t="e" cm="1">
        <f t="array" aca="1" ref="B2" ca="1">MID(CELL("filename",B2),FIND("]",CELL("filename",B2))+1,255)</f>
        <v>#VALUE!</v>
      </c>
      <c r="D2" s="52"/>
      <c r="E2" s="52"/>
      <c r="F2" s="52"/>
    </row>
    <row r="3" spans="1:80" ht="22.7" customHeight="1" thickBot="1">
      <c r="A3" s="55" t="s">
        <v>1</v>
      </c>
      <c r="B3" s="1">
        <v>6325</v>
      </c>
      <c r="C3" s="55" t="s">
        <v>2</v>
      </c>
      <c r="D3" s="2"/>
      <c r="E3" s="52"/>
    </row>
    <row r="4" spans="1:80" ht="22.7" customHeight="1" thickBot="1">
      <c r="A4" s="55" t="s">
        <v>3</v>
      </c>
      <c r="B4" s="1">
        <v>906</v>
      </c>
      <c r="C4" s="55" t="s">
        <v>2</v>
      </c>
      <c r="D4" s="2"/>
      <c r="E4" s="52"/>
    </row>
    <row r="5" spans="1:80" ht="22.7" customHeight="1" thickBot="1">
      <c r="A5" s="55" t="s">
        <v>4</v>
      </c>
      <c r="B5" s="3">
        <v>45896</v>
      </c>
      <c r="D5" s="57"/>
      <c r="E5" s="52"/>
      <c r="F5" s="52"/>
    </row>
    <row r="6" spans="1:80" ht="30" customHeight="1" thickBot="1">
      <c r="A6" s="203" t="e">
        <f ca="1">HYPERLINK("#'" &amp; $B$2 &amp; "'!A11","🔹 Daily")</f>
        <v>#VALUE!</v>
      </c>
      <c r="B6" s="204" t="str">
        <f>HYPERLINK("#Dashboard!A1", "📊 Dashboard")</f>
        <v>📊 Dashboard</v>
      </c>
      <c r="C6" s="205" t="s">
        <v>5</v>
      </c>
      <c r="D6" s="205" t="s">
        <v>5</v>
      </c>
      <c r="E6" s="205" t="s">
        <v>5</v>
      </c>
      <c r="F6" s="205" t="s">
        <v>5</v>
      </c>
      <c r="G6" s="205" t="s">
        <v>5</v>
      </c>
      <c r="H6" s="205" t="s">
        <v>5</v>
      </c>
      <c r="I6" s="205" t="s">
        <v>5</v>
      </c>
      <c r="J6" s="205" t="s">
        <v>5</v>
      </c>
      <c r="K6" s="205" t="s">
        <v>5</v>
      </c>
      <c r="L6" s="205" t="s">
        <v>5</v>
      </c>
      <c r="M6" s="205" t="s">
        <v>5</v>
      </c>
      <c r="N6" s="205" t="s">
        <v>5</v>
      </c>
      <c r="O6" s="205" t="s">
        <v>5</v>
      </c>
      <c r="P6" s="205" t="s">
        <v>5</v>
      </c>
      <c r="Q6" s="205" t="s">
        <v>5</v>
      </c>
      <c r="R6" s="205" t="s">
        <v>5</v>
      </c>
      <c r="S6" s="205" t="s">
        <v>5</v>
      </c>
      <c r="T6" s="205" t="s">
        <v>5</v>
      </c>
      <c r="U6" s="205" t="s">
        <v>5</v>
      </c>
      <c r="V6" s="205" t="s">
        <v>5</v>
      </c>
      <c r="W6" s="205" t="s">
        <v>5</v>
      </c>
      <c r="X6" s="205" t="s">
        <v>5</v>
      </c>
      <c r="Y6" s="205" t="s">
        <v>5</v>
      </c>
      <c r="Z6" s="205" t="s">
        <v>5</v>
      </c>
      <c r="AA6" s="205" t="s">
        <v>5</v>
      </c>
      <c r="AB6" s="205" t="s">
        <v>5</v>
      </c>
      <c r="AC6" s="205" t="s">
        <v>5</v>
      </c>
      <c r="AD6" s="205" t="s">
        <v>5</v>
      </c>
      <c r="AE6" s="205" t="s">
        <v>5</v>
      </c>
      <c r="AF6" s="205" t="s">
        <v>5</v>
      </c>
      <c r="AG6" s="205" t="s">
        <v>5</v>
      </c>
      <c r="AH6" s="206" t="s">
        <v>5</v>
      </c>
      <c r="AI6" s="207"/>
      <c r="AJ6" s="207"/>
      <c r="AK6" s="208"/>
      <c r="AL6" s="207"/>
      <c r="AM6" s="207"/>
      <c r="AN6" s="208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</row>
    <row r="7" spans="1:80" ht="30" customHeight="1" thickBot="1">
      <c r="A7" s="210" t="e">
        <f ca="1">HYPERLINK("#'" &amp; $B$2 &amp; "'!A508", "📆 Weekly Data")</f>
        <v>#VALUE!</v>
      </c>
      <c r="B7" s="211" t="str">
        <f>HYPERLINK("#Chart!A1","📈 Chart")</f>
        <v>📈 Chart</v>
      </c>
      <c r="C7" s="242" t="s">
        <v>6</v>
      </c>
      <c r="D7" s="242" t="s">
        <v>7</v>
      </c>
      <c r="E7" s="242" t="s">
        <v>8</v>
      </c>
      <c r="F7" s="242" t="s">
        <v>9</v>
      </c>
      <c r="G7" s="242" t="s">
        <v>10</v>
      </c>
      <c r="H7" s="242" t="s">
        <v>11</v>
      </c>
      <c r="I7" s="242" t="s">
        <v>12</v>
      </c>
      <c r="J7" s="242" t="s">
        <v>13</v>
      </c>
      <c r="K7" s="242" t="s">
        <v>14</v>
      </c>
      <c r="L7" s="242" t="s">
        <v>15</v>
      </c>
      <c r="M7" s="242" t="s">
        <v>16</v>
      </c>
      <c r="N7" s="242" t="s">
        <v>17</v>
      </c>
      <c r="O7" s="242" t="s">
        <v>18</v>
      </c>
      <c r="P7" s="242" t="s">
        <v>19</v>
      </c>
      <c r="Q7" s="242" t="s">
        <v>20</v>
      </c>
      <c r="R7" s="242" t="s">
        <v>21</v>
      </c>
      <c r="S7" s="242" t="s">
        <v>22</v>
      </c>
      <c r="T7" s="242" t="s">
        <v>23</v>
      </c>
      <c r="U7" s="242" t="s">
        <v>24</v>
      </c>
      <c r="V7" s="242" t="s">
        <v>25</v>
      </c>
      <c r="W7" s="242" t="s">
        <v>26</v>
      </c>
      <c r="X7" s="242" t="s">
        <v>27</v>
      </c>
      <c r="Y7" s="242" t="s">
        <v>28</v>
      </c>
      <c r="Z7" s="242" t="s">
        <v>29</v>
      </c>
      <c r="AA7" s="242" t="s">
        <v>30</v>
      </c>
      <c r="AB7" s="242" t="s">
        <v>31</v>
      </c>
      <c r="AC7" s="243" t="s">
        <v>32</v>
      </c>
      <c r="AD7" s="243" t="s">
        <v>33</v>
      </c>
      <c r="AE7" s="242" t="s">
        <v>34</v>
      </c>
      <c r="AF7" s="243" t="s">
        <v>35</v>
      </c>
      <c r="AG7" s="242" t="s">
        <v>36</v>
      </c>
      <c r="AH7" s="243" t="s">
        <v>37</v>
      </c>
      <c r="AI7" s="207"/>
      <c r="AJ7" s="207"/>
      <c r="AK7" s="208"/>
      <c r="AL7" s="207"/>
      <c r="AM7" s="207"/>
      <c r="AN7" s="208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</row>
    <row r="8" spans="1:80" ht="16.899999999999999" customHeight="1" thickBot="1">
      <c r="C8" s="262" t="s">
        <v>38</v>
      </c>
      <c r="D8" s="263"/>
      <c r="E8" s="263"/>
      <c r="F8" s="263"/>
      <c r="G8" s="263"/>
      <c r="H8" s="263"/>
      <c r="I8" s="263"/>
      <c r="J8" s="263"/>
      <c r="K8" s="263"/>
      <c r="L8" s="263"/>
      <c r="M8" s="264"/>
      <c r="N8" s="262" t="s">
        <v>39</v>
      </c>
      <c r="O8" s="263"/>
      <c r="P8" s="263"/>
      <c r="Q8" s="263"/>
      <c r="R8" s="263"/>
      <c r="S8" s="263"/>
      <c r="T8" s="263"/>
      <c r="U8" s="263" t="s">
        <v>40</v>
      </c>
      <c r="V8" s="264"/>
      <c r="W8" s="158"/>
      <c r="X8" s="263"/>
      <c r="Y8" s="263"/>
      <c r="Z8" s="263"/>
      <c r="AA8" s="263"/>
      <c r="AB8" s="263"/>
      <c r="AC8" s="263"/>
      <c r="AD8" s="263"/>
      <c r="AE8" s="263"/>
      <c r="AF8" s="263"/>
      <c r="AG8" s="263"/>
      <c r="AH8" s="263"/>
      <c r="AI8" s="263"/>
      <c r="AJ8" s="263"/>
      <c r="AK8" s="264"/>
      <c r="AL8" s="262" t="s">
        <v>41</v>
      </c>
      <c r="AM8" s="263"/>
      <c r="AN8" s="263"/>
      <c r="AO8" s="264"/>
      <c r="AP8" s="262" t="s">
        <v>42</v>
      </c>
      <c r="AQ8" s="263"/>
      <c r="AR8" s="263"/>
      <c r="AS8" s="263"/>
      <c r="AT8" s="263"/>
      <c r="AU8" s="263"/>
      <c r="AV8" s="264"/>
      <c r="AW8" s="262" t="s">
        <v>43</v>
      </c>
      <c r="AX8" s="263"/>
      <c r="AY8" s="263"/>
      <c r="AZ8" s="263"/>
      <c r="BA8" s="263"/>
      <c r="BB8" s="264"/>
      <c r="BC8" s="161" t="s">
        <v>44</v>
      </c>
      <c r="BH8" s="52"/>
      <c r="BI8" s="52"/>
      <c r="BJ8" s="52"/>
      <c r="BK8" s="52"/>
      <c r="BL8" s="52"/>
      <c r="BM8" s="52"/>
      <c r="BW8" s="54"/>
      <c r="BX8" s="54"/>
      <c r="BY8" s="54"/>
      <c r="BZ8" s="54"/>
      <c r="CA8" s="54"/>
      <c r="CB8" s="54"/>
    </row>
    <row r="9" spans="1:80" ht="30" customHeight="1" thickBot="1">
      <c r="A9" s="198" t="s">
        <v>45</v>
      </c>
      <c r="B9" s="199" t="s">
        <v>46</v>
      </c>
      <c r="C9" s="198" t="s">
        <v>7</v>
      </c>
      <c r="D9" s="198" t="s">
        <v>9</v>
      </c>
      <c r="E9" s="198" t="s">
        <v>6</v>
      </c>
      <c r="F9" s="198" t="s">
        <v>8</v>
      </c>
      <c r="G9" s="198" t="s">
        <v>47</v>
      </c>
      <c r="H9" s="198" t="s">
        <v>48</v>
      </c>
      <c r="I9" s="198" t="s">
        <v>14</v>
      </c>
      <c r="J9" s="198" t="s">
        <v>15</v>
      </c>
      <c r="K9" s="198" t="s">
        <v>16</v>
      </c>
      <c r="L9" s="198" t="s">
        <v>17</v>
      </c>
      <c r="M9" s="198" t="s">
        <v>49</v>
      </c>
      <c r="N9" s="198" t="s">
        <v>50</v>
      </c>
      <c r="O9" s="198" t="s">
        <v>18</v>
      </c>
      <c r="P9" s="198" t="s">
        <v>51</v>
      </c>
      <c r="Q9" s="198" t="s">
        <v>52</v>
      </c>
      <c r="R9" s="198" t="s">
        <v>53</v>
      </c>
      <c r="S9" s="198" t="s">
        <v>54</v>
      </c>
      <c r="T9" s="198" t="s">
        <v>55</v>
      </c>
      <c r="U9" s="198" t="s">
        <v>56</v>
      </c>
      <c r="V9" s="198" t="s">
        <v>57</v>
      </c>
      <c r="W9" s="200" t="s">
        <v>60</v>
      </c>
      <c r="X9" s="200" t="s">
        <v>61</v>
      </c>
      <c r="Y9" s="200" t="s">
        <v>62</v>
      </c>
      <c r="Z9" s="200" t="s">
        <v>63</v>
      </c>
      <c r="AA9" s="200" t="s">
        <v>64</v>
      </c>
      <c r="AB9" s="200" t="s">
        <v>65</v>
      </c>
      <c r="AC9" s="200" t="s">
        <v>66</v>
      </c>
      <c r="AD9" s="200" t="s">
        <v>67</v>
      </c>
      <c r="AE9" s="200" t="s">
        <v>68</v>
      </c>
      <c r="AF9" s="200" t="s">
        <v>26</v>
      </c>
      <c r="AG9" s="200" t="s">
        <v>27</v>
      </c>
      <c r="AH9" s="200" t="s">
        <v>28</v>
      </c>
      <c r="AI9" s="200" t="s">
        <v>29</v>
      </c>
      <c r="AJ9" s="200" t="s">
        <v>69</v>
      </c>
      <c r="AK9" s="200" t="s">
        <v>30</v>
      </c>
      <c r="AL9" s="201" t="s">
        <v>70</v>
      </c>
      <c r="AM9" s="202" t="s">
        <v>71</v>
      </c>
      <c r="AN9" s="201" t="s">
        <v>72</v>
      </c>
      <c r="AO9" s="201" t="s">
        <v>73</v>
      </c>
      <c r="AP9" s="201" t="s">
        <v>74</v>
      </c>
      <c r="AQ9" s="201" t="s">
        <v>75</v>
      </c>
      <c r="AR9" s="201" t="s">
        <v>76</v>
      </c>
      <c r="AS9" s="201" t="s">
        <v>77</v>
      </c>
      <c r="AT9" s="201" t="s">
        <v>78</v>
      </c>
      <c r="AU9" s="201" t="s">
        <v>79</v>
      </c>
      <c r="AV9" s="201" t="s">
        <v>80</v>
      </c>
      <c r="AW9" s="201" t="s">
        <v>81</v>
      </c>
      <c r="AX9" s="201" t="s">
        <v>82</v>
      </c>
      <c r="AY9" s="201" t="s">
        <v>83</v>
      </c>
      <c r="AZ9" s="201" t="s">
        <v>84</v>
      </c>
      <c r="BA9" s="201" t="s">
        <v>85</v>
      </c>
      <c r="BB9" s="201" t="s">
        <v>86</v>
      </c>
      <c r="BC9" s="201" t="s">
        <v>44</v>
      </c>
      <c r="BH9" s="52"/>
      <c r="BI9" s="52"/>
      <c r="BJ9" s="52"/>
      <c r="BK9" s="52"/>
      <c r="BL9" s="52"/>
      <c r="BM9" s="52"/>
      <c r="BW9" s="54"/>
      <c r="BX9" s="54"/>
      <c r="BY9" s="54"/>
      <c r="BZ9" s="54"/>
      <c r="CA9" s="54"/>
      <c r="CB9" s="54"/>
    </row>
    <row r="10" spans="1:80" ht="17.45" customHeight="1" thickTop="1" thickBot="1">
      <c r="A10" s="58">
        <v>0</v>
      </c>
      <c r="B10" s="174">
        <f>B5</f>
        <v>45896</v>
      </c>
      <c r="C10" s="60"/>
      <c r="D10" s="61"/>
      <c r="E10" s="60"/>
      <c r="F10" s="61"/>
      <c r="G10" s="62">
        <f>B4-D4</f>
        <v>906</v>
      </c>
      <c r="H10" s="63">
        <f>B3-D3</f>
        <v>6325</v>
      </c>
      <c r="I10" s="60"/>
      <c r="J10" s="60"/>
      <c r="K10" s="60"/>
      <c r="L10" s="64"/>
      <c r="M10" s="64"/>
      <c r="N10" s="64"/>
      <c r="O10" s="65">
        <v>5.0000000000000001E-4</v>
      </c>
      <c r="P10" s="66"/>
      <c r="Q10" s="60"/>
      <c r="R10" s="60"/>
      <c r="S10" s="60"/>
      <c r="T10" s="60"/>
      <c r="U10" s="60"/>
      <c r="V10" s="60"/>
      <c r="W10" s="67"/>
      <c r="X10" s="67"/>
      <c r="Y10" s="67"/>
      <c r="Z10" s="67"/>
      <c r="AA10" s="67"/>
      <c r="AB10" s="67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9"/>
      <c r="AN10" s="68"/>
      <c r="AO10" s="70"/>
      <c r="AP10" s="68"/>
      <c r="AQ10" s="68"/>
      <c r="AR10" s="68"/>
      <c r="AS10" s="68"/>
      <c r="AT10" s="68"/>
      <c r="AU10" s="68"/>
      <c r="AV10" s="70"/>
      <c r="AW10" s="68"/>
      <c r="AX10" s="68"/>
      <c r="AY10" s="68"/>
      <c r="AZ10" s="68"/>
      <c r="BA10" s="68"/>
      <c r="BB10" s="70"/>
      <c r="BC10" s="68"/>
      <c r="BH10" s="52"/>
      <c r="BI10" s="52"/>
      <c r="BJ10" s="52"/>
      <c r="BK10" s="52"/>
      <c r="BL10" s="52"/>
      <c r="BM10" s="52"/>
      <c r="BW10" s="54"/>
      <c r="BX10" s="54"/>
      <c r="BY10" s="54"/>
      <c r="BZ10" s="54"/>
      <c r="CA10" s="54"/>
      <c r="CB10" s="54"/>
    </row>
    <row r="11" spans="1:80" ht="17.45" customHeight="1" thickTop="1">
      <c r="A11" s="71">
        <f>A10+1.1</f>
        <v>1.1000000000000001</v>
      </c>
      <c r="B11" s="175">
        <f>B10+1</f>
        <v>45897</v>
      </c>
      <c r="C11" s="4"/>
      <c r="D11" s="5"/>
      <c r="E11" s="6">
        <v>4</v>
      </c>
      <c r="F11" s="5">
        <v>11</v>
      </c>
      <c r="G11" s="74">
        <f>G10-E11-C11</f>
        <v>902</v>
      </c>
      <c r="H11" s="75">
        <f>H10-F11-D11</f>
        <v>6314</v>
      </c>
      <c r="I11" s="76">
        <f>IFERROR(C11/G10,0)</f>
        <v>0</v>
      </c>
      <c r="J11" s="77">
        <f>IFERROR(E11/G10,0)</f>
        <v>4.4150110375275938E-3</v>
      </c>
      <c r="K11" s="77">
        <f>IFERROR(D11/H10,0)</f>
        <v>0</v>
      </c>
      <c r="L11" s="77">
        <f>IFERROR(F11/H10,0)</f>
        <v>1.7391304347826088E-3</v>
      </c>
      <c r="M11" s="78">
        <f ca="1">IF(ROW()=11,
   IF($B$4&gt;0,E11/$B$4,""),
   IF($B$4&gt;0,
      (OFFSET(M11,-1,0)*$B$4 + E11)/$B$4,
      "")
)</f>
        <v>4.4150110375275938E-3</v>
      </c>
      <c r="N11" s="78">
        <f t="shared" ref="N11:N74" ca="1" si="0">IF(ROW()=11,
   IF($B$3&gt;0,F11/$B$3,""),
   IF($B$3&gt;0,
      (OFFSET(N11,-1,0)*$B$3 + F11)/$B$3,
      "")
)</f>
        <v>1.7391304347826088E-3</v>
      </c>
      <c r="O11" s="78">
        <f>$O$10</f>
        <v>5.0000000000000001E-4</v>
      </c>
      <c r="P11" s="7" t="s">
        <v>184</v>
      </c>
      <c r="Q11" s="8">
        <v>13</v>
      </c>
      <c r="R11" s="7">
        <v>16</v>
      </c>
      <c r="S11" s="79">
        <f t="shared" ref="S11:T74" si="1">IF($P11="FULL FEED",Q11,Q11*2)</f>
        <v>13</v>
      </c>
      <c r="T11" s="80">
        <f t="shared" si="1"/>
        <v>16</v>
      </c>
      <c r="U11" s="81">
        <f t="shared" ref="U11:U74" si="2">IF($P11="FULL FEED",(Q11*G11/1000),(Q11*2*G11/1000))</f>
        <v>11.726000000000001</v>
      </c>
      <c r="V11" s="82">
        <f t="shared" ref="V11:V74" si="3">IF($P11="FULL FEED",(R11*H11/1000),(R11*2*H11/1000))</f>
        <v>101.024</v>
      </c>
      <c r="W11" s="4"/>
      <c r="X11" s="4"/>
      <c r="Y11" s="6"/>
      <c r="Z11" s="6"/>
      <c r="AA11" s="6"/>
      <c r="AB11" s="6"/>
      <c r="AC11" s="83">
        <f t="shared" ref="AC11:AC74" si="4">SUM(X11,Y11,Z11,AA11)</f>
        <v>0</v>
      </c>
      <c r="AD11" s="80">
        <f t="shared" ref="AD11:AD74" si="5">W11-AC11</f>
        <v>0</v>
      </c>
      <c r="AE11" s="76">
        <f t="shared" ref="AE11:AE42" si="6">IFERROR(W11/H10,0)</f>
        <v>0</v>
      </c>
      <c r="AF11" s="84">
        <f t="shared" ref="AF11:AF42" si="7">IFERROR(X11/$W11,0)</f>
        <v>0</v>
      </c>
      <c r="AG11" s="85">
        <f t="shared" ref="AG11:AG42" si="8">IFERROR(Y11/$W11,0)</f>
        <v>0</v>
      </c>
      <c r="AH11" s="85">
        <f t="shared" ref="AH11:AH42" si="9">IFERROR(Z11/$W11,0)</f>
        <v>0</v>
      </c>
      <c r="AI11" s="77">
        <f t="shared" ref="AI11:AI42" si="10">IFERROR(AA11/$W11,0)</f>
        <v>0</v>
      </c>
      <c r="AJ11" s="84">
        <f t="shared" ref="AJ11:AJ74" si="11">IFERROR(AC11/W11,0)</f>
        <v>0</v>
      </c>
      <c r="AK11" s="77">
        <f t="shared" ref="AK11:AK74" si="12">IFERROR(AD11/W11,0)</f>
        <v>0</v>
      </c>
      <c r="AL11" s="5">
        <v>158</v>
      </c>
      <c r="AM11" s="9"/>
      <c r="AN11" s="5">
        <v>172</v>
      </c>
      <c r="AO11" s="10"/>
      <c r="AP11" s="5"/>
      <c r="AQ11" s="5"/>
      <c r="AR11" s="5"/>
      <c r="AS11" s="80" t="str">
        <f>IF(OR(AR11="",AP11=""),"", (AR11-AP11)/100*1000)</f>
        <v/>
      </c>
      <c r="AT11" s="80" t="str">
        <f ca="1">IF(OR(AP12="",OFFSET(AP12,-1,0)=""),"", (AP12-OFFSET(AP12,-1,0))/100*1000)</f>
        <v/>
      </c>
      <c r="AU11" s="80" t="str">
        <f>IFERROR(IF(OR(AP11="",AR11="",K11="",L11=""),"", ((AR11-AP11)/100*1000)/(U11+V11)),0)</f>
        <v/>
      </c>
      <c r="AV11" s="80" t="str">
        <f ca="1">IF(OR(AP11="",AP12="",M11="",N11=""),"", ((AP12-AP11)/100*1000)/((G11+H11))*1000)</f>
        <v/>
      </c>
      <c r="AW11" s="165">
        <v>0.33333333333333331</v>
      </c>
      <c r="AX11" s="165">
        <v>0.66666666666666663</v>
      </c>
      <c r="AY11" s="80">
        <f>IF(OR(AW11="",AX11=""),"",MOD(AX11-AW11,1)*24)</f>
        <v>8</v>
      </c>
      <c r="AZ11" s="165">
        <v>0.33333333333333331</v>
      </c>
      <c r="BA11" s="165">
        <v>0.39583333333333331</v>
      </c>
      <c r="BB11" s="80">
        <f>IF(OR(AZ11="",BA11=""),"",MOD(BA11-AZ11,1)*24)</f>
        <v>1.5</v>
      </c>
      <c r="BC11" s="5"/>
      <c r="BH11" s="52"/>
      <c r="BI11" s="52"/>
      <c r="BJ11" s="52"/>
      <c r="BK11" s="52"/>
      <c r="BL11" s="52"/>
      <c r="BM11" s="52"/>
      <c r="BW11" s="54"/>
      <c r="BX11" s="54"/>
      <c r="BY11" s="54"/>
      <c r="BZ11" s="54"/>
      <c r="CA11" s="54"/>
      <c r="CB11" s="54"/>
    </row>
    <row r="12" spans="1:80" ht="17.45" customHeight="1">
      <c r="A12" s="86">
        <f t="shared" ref="A12:A17" si="13">A11+0.1</f>
        <v>1.2000000000000002</v>
      </c>
      <c r="B12" s="176">
        <f t="shared" ref="B12:B73" si="14">B11+1</f>
        <v>45898</v>
      </c>
      <c r="C12" s="8"/>
      <c r="D12" s="11"/>
      <c r="E12" s="12">
        <v>1</v>
      </c>
      <c r="F12" s="11">
        <v>5</v>
      </c>
      <c r="G12" s="74">
        <f t="shared" ref="G12:H27" si="15">G11-E12-C12</f>
        <v>901</v>
      </c>
      <c r="H12" s="75">
        <f t="shared" si="15"/>
        <v>6309</v>
      </c>
      <c r="I12" s="88">
        <f t="shared" ref="I12:I75" si="16">IFERROR(C12/G11,0)</f>
        <v>0</v>
      </c>
      <c r="J12" s="78">
        <f t="shared" ref="J12:J75" si="17">IFERROR(E12/G11,0)</f>
        <v>1.1086474501108647E-3</v>
      </c>
      <c r="K12" s="78">
        <f t="shared" ref="K12:K75" si="18">IFERROR(D12/H11,0)</f>
        <v>0</v>
      </c>
      <c r="L12" s="78">
        <f t="shared" ref="L12:L75" si="19">IFERROR(F12/H11,0)</f>
        <v>7.9189103579347482E-4</v>
      </c>
      <c r="M12" s="78">
        <f t="shared" ref="M12:M75" ca="1" si="20">IF(ROW()=11,
   IF($B$4&gt;0,E12/$B$4,""),
   IF($B$4&gt;0,
      (OFFSET(M12,-1,0)*$B$4 + E12)/$B$4,
      "")
)</f>
        <v>5.5187637969094927E-3</v>
      </c>
      <c r="N12" s="78">
        <f t="shared" ca="1" si="0"/>
        <v>2.5296442687747036E-3</v>
      </c>
      <c r="O12" s="78">
        <f t="shared" ref="O12:O75" si="21">$O$10</f>
        <v>5.0000000000000001E-4</v>
      </c>
      <c r="P12" s="13" t="s">
        <v>184</v>
      </c>
      <c r="Q12" s="8">
        <v>16</v>
      </c>
      <c r="R12" s="13">
        <v>19</v>
      </c>
      <c r="S12" s="89">
        <f t="shared" si="1"/>
        <v>16</v>
      </c>
      <c r="T12" s="75">
        <f t="shared" si="1"/>
        <v>19</v>
      </c>
      <c r="U12" s="90">
        <f t="shared" si="2"/>
        <v>14.416</v>
      </c>
      <c r="V12" s="82">
        <f t="shared" si="3"/>
        <v>119.871</v>
      </c>
      <c r="W12" s="8"/>
      <c r="X12" s="8"/>
      <c r="Y12" s="12"/>
      <c r="Z12" s="12"/>
      <c r="AA12" s="12"/>
      <c r="AB12" s="12"/>
      <c r="AC12" s="91">
        <f t="shared" si="4"/>
        <v>0</v>
      </c>
      <c r="AD12" s="75">
        <f t="shared" si="5"/>
        <v>0</v>
      </c>
      <c r="AE12" s="88">
        <f t="shared" si="6"/>
        <v>0</v>
      </c>
      <c r="AF12" s="92">
        <f t="shared" si="7"/>
        <v>0</v>
      </c>
      <c r="AG12" s="93">
        <f t="shared" si="8"/>
        <v>0</v>
      </c>
      <c r="AH12" s="93">
        <f t="shared" si="9"/>
        <v>0</v>
      </c>
      <c r="AI12" s="78">
        <f t="shared" si="10"/>
        <v>0</v>
      </c>
      <c r="AJ12" s="92">
        <f t="shared" si="11"/>
        <v>0</v>
      </c>
      <c r="AK12" s="78">
        <f t="shared" si="12"/>
        <v>0</v>
      </c>
      <c r="AL12" s="11"/>
      <c r="AM12" s="14"/>
      <c r="AN12" s="11"/>
      <c r="AO12" s="15"/>
      <c r="AP12" s="11"/>
      <c r="AQ12" s="11"/>
      <c r="AR12" s="11"/>
      <c r="AS12" s="75" t="str">
        <f t="shared" ref="AS12:AS75" si="22">IF(OR(AR12="",AP12=""),"", (AR12-AP12)/100*1000)</f>
        <v/>
      </c>
      <c r="AT12" s="75" t="str">
        <f t="shared" ref="AT12:AT75" ca="1" si="23">IF(OR(AP13="",OFFSET(AP13,-1,0)=""),"", (AP13-OFFSET(AP13,-1,0))/100*1000)</f>
        <v/>
      </c>
      <c r="AU12" s="75" t="str">
        <f t="shared" ref="AU12:AU75" si="24">IFERROR(IF(OR(AP12="",AR12="",K12="",L12=""),"", ((AR12-AP12)/100*1000)/(U12+V12)),0)</f>
        <v/>
      </c>
      <c r="AV12" s="75" t="str">
        <f t="shared" ref="AV12:AV75" ca="1" si="25">IF(OR(AP12="",AP13="",M12="",N12=""),"", ((AP13-AP12)/100*1000)/((G12+H12))*1000)</f>
        <v/>
      </c>
      <c r="AW12" s="169">
        <v>0.33333333333333331</v>
      </c>
      <c r="AX12" s="169">
        <v>0.66666666666666663</v>
      </c>
      <c r="AY12" s="75">
        <f t="shared" ref="AY12:AY75" si="26">IF(OR(AW12="",AX12=""),"",MOD(AX12-AW12,1)*24)</f>
        <v>8</v>
      </c>
      <c r="AZ12" s="169">
        <v>0.33333333333333331</v>
      </c>
      <c r="BA12" s="169">
        <v>0.39583333333333331</v>
      </c>
      <c r="BB12" s="75">
        <f t="shared" ref="BB12:BB75" si="27">IF(OR(AZ12="",BA12=""),"",MOD(BA12-AZ12,1)*24)</f>
        <v>1.5</v>
      </c>
      <c r="BC12" s="11"/>
      <c r="BH12" s="52"/>
      <c r="BI12" s="52"/>
      <c r="BJ12" s="52"/>
      <c r="BK12" s="52"/>
      <c r="BL12" s="52"/>
      <c r="BM12" s="52"/>
      <c r="BW12" s="54"/>
      <c r="BX12" s="54"/>
      <c r="BY12" s="54"/>
      <c r="BZ12" s="54"/>
      <c r="CA12" s="54"/>
      <c r="CB12" s="54"/>
    </row>
    <row r="13" spans="1:80" ht="17.45" customHeight="1">
      <c r="A13" s="94">
        <f t="shared" si="13"/>
        <v>1.3000000000000003</v>
      </c>
      <c r="B13" s="176">
        <f t="shared" si="14"/>
        <v>45899</v>
      </c>
      <c r="C13" s="8"/>
      <c r="D13" s="11"/>
      <c r="E13" s="12">
        <v>1</v>
      </c>
      <c r="F13" s="11">
        <v>4</v>
      </c>
      <c r="G13" s="74">
        <f t="shared" si="15"/>
        <v>900</v>
      </c>
      <c r="H13" s="75">
        <f t="shared" si="15"/>
        <v>6305</v>
      </c>
      <c r="I13" s="88">
        <f t="shared" si="16"/>
        <v>0</v>
      </c>
      <c r="J13" s="78">
        <f t="shared" si="17"/>
        <v>1.1098779134295228E-3</v>
      </c>
      <c r="K13" s="78">
        <f t="shared" si="18"/>
        <v>0</v>
      </c>
      <c r="L13" s="78">
        <f t="shared" si="19"/>
        <v>6.3401489935013475E-4</v>
      </c>
      <c r="M13" s="78">
        <f t="shared" ca="1" si="20"/>
        <v>6.6225165562913907E-3</v>
      </c>
      <c r="N13" s="78">
        <f t="shared" ca="1" si="0"/>
        <v>3.1620553359683794E-3</v>
      </c>
      <c r="O13" s="78">
        <f t="shared" si="21"/>
        <v>5.0000000000000001E-4</v>
      </c>
      <c r="P13" s="13" t="s">
        <v>184</v>
      </c>
      <c r="Q13" s="8">
        <v>19</v>
      </c>
      <c r="R13" s="13">
        <v>22</v>
      </c>
      <c r="S13" s="89">
        <f t="shared" si="1"/>
        <v>19</v>
      </c>
      <c r="T13" s="75">
        <f t="shared" si="1"/>
        <v>22</v>
      </c>
      <c r="U13" s="90">
        <f t="shared" si="2"/>
        <v>17.100000000000001</v>
      </c>
      <c r="V13" s="82">
        <f t="shared" si="3"/>
        <v>138.71</v>
      </c>
      <c r="W13" s="8"/>
      <c r="X13" s="8"/>
      <c r="Y13" s="12"/>
      <c r="Z13" s="12"/>
      <c r="AA13" s="12"/>
      <c r="AB13" s="12"/>
      <c r="AC13" s="91">
        <f t="shared" si="4"/>
        <v>0</v>
      </c>
      <c r="AD13" s="75">
        <f t="shared" si="5"/>
        <v>0</v>
      </c>
      <c r="AE13" s="88">
        <f t="shared" si="6"/>
        <v>0</v>
      </c>
      <c r="AF13" s="92">
        <f t="shared" si="7"/>
        <v>0</v>
      </c>
      <c r="AG13" s="93">
        <f t="shared" si="8"/>
        <v>0</v>
      </c>
      <c r="AH13" s="93">
        <f t="shared" si="9"/>
        <v>0</v>
      </c>
      <c r="AI13" s="78">
        <f t="shared" si="10"/>
        <v>0</v>
      </c>
      <c r="AJ13" s="92">
        <f t="shared" si="11"/>
        <v>0</v>
      </c>
      <c r="AK13" s="78">
        <f t="shared" si="12"/>
        <v>0</v>
      </c>
      <c r="AL13" s="11"/>
      <c r="AM13" s="14"/>
      <c r="AN13" s="11"/>
      <c r="AO13" s="15"/>
      <c r="AP13" s="11"/>
      <c r="AQ13" s="11"/>
      <c r="AR13" s="11"/>
      <c r="AS13" s="75" t="str">
        <f t="shared" si="22"/>
        <v/>
      </c>
      <c r="AT13" s="75" t="str">
        <f t="shared" ca="1" si="23"/>
        <v/>
      </c>
      <c r="AU13" s="75" t="str">
        <f t="shared" si="24"/>
        <v/>
      </c>
      <c r="AV13" s="75" t="str">
        <f t="shared" ca="1" si="25"/>
        <v/>
      </c>
      <c r="AW13" s="169">
        <v>0.33333333333333331</v>
      </c>
      <c r="AX13" s="169">
        <v>0.66666666666666663</v>
      </c>
      <c r="AY13" s="75">
        <f t="shared" si="26"/>
        <v>8</v>
      </c>
      <c r="AZ13" s="169">
        <v>0.33333333333333331</v>
      </c>
      <c r="BA13" s="169">
        <v>0.39583333333333331</v>
      </c>
      <c r="BB13" s="75">
        <f t="shared" si="27"/>
        <v>1.5</v>
      </c>
      <c r="BC13" s="11"/>
      <c r="BH13" s="52"/>
      <c r="BI13" s="52"/>
      <c r="BJ13" s="52"/>
      <c r="BK13" s="52"/>
      <c r="BL13" s="52"/>
      <c r="BM13" s="52"/>
      <c r="BW13" s="54"/>
      <c r="BX13" s="54"/>
      <c r="BY13" s="54"/>
      <c r="BZ13" s="54"/>
      <c r="CA13" s="54"/>
      <c r="CB13" s="54"/>
    </row>
    <row r="14" spans="1:80" ht="17.45" customHeight="1">
      <c r="A14" s="86">
        <f t="shared" si="13"/>
        <v>1.4000000000000004</v>
      </c>
      <c r="B14" s="176">
        <f t="shared" si="14"/>
        <v>45900</v>
      </c>
      <c r="C14" s="8"/>
      <c r="D14" s="11"/>
      <c r="E14" s="12">
        <v>2</v>
      </c>
      <c r="F14" s="11">
        <v>8</v>
      </c>
      <c r="G14" s="74">
        <f t="shared" si="15"/>
        <v>898</v>
      </c>
      <c r="H14" s="75">
        <f t="shared" si="15"/>
        <v>6297</v>
      </c>
      <c r="I14" s="88">
        <f t="shared" si="16"/>
        <v>0</v>
      </c>
      <c r="J14" s="78">
        <f t="shared" si="17"/>
        <v>2.2222222222222222E-3</v>
      </c>
      <c r="K14" s="78">
        <f t="shared" si="18"/>
        <v>0</v>
      </c>
      <c r="L14" s="78">
        <f t="shared" si="19"/>
        <v>1.2688342585249802E-3</v>
      </c>
      <c r="M14" s="78">
        <f t="shared" ca="1" si="20"/>
        <v>8.8300220750551876E-3</v>
      </c>
      <c r="N14" s="78">
        <f t="shared" ca="1" si="0"/>
        <v>4.426877470355731E-3</v>
      </c>
      <c r="O14" s="78">
        <f t="shared" si="21"/>
        <v>5.0000000000000001E-4</v>
      </c>
      <c r="P14" s="13" t="s">
        <v>184</v>
      </c>
      <c r="Q14" s="8">
        <v>22</v>
      </c>
      <c r="R14" s="13">
        <v>25</v>
      </c>
      <c r="S14" s="89">
        <f t="shared" si="1"/>
        <v>22</v>
      </c>
      <c r="T14" s="75">
        <f t="shared" si="1"/>
        <v>25</v>
      </c>
      <c r="U14" s="90">
        <f t="shared" si="2"/>
        <v>19.756</v>
      </c>
      <c r="V14" s="82">
        <f t="shared" si="3"/>
        <v>157.42500000000001</v>
      </c>
      <c r="W14" s="8"/>
      <c r="X14" s="8"/>
      <c r="Y14" s="12"/>
      <c r="Z14" s="12"/>
      <c r="AA14" s="12"/>
      <c r="AB14" s="12"/>
      <c r="AC14" s="91">
        <f t="shared" si="4"/>
        <v>0</v>
      </c>
      <c r="AD14" s="75">
        <f t="shared" si="5"/>
        <v>0</v>
      </c>
      <c r="AE14" s="88">
        <f t="shared" si="6"/>
        <v>0</v>
      </c>
      <c r="AF14" s="92">
        <f t="shared" si="7"/>
        <v>0</v>
      </c>
      <c r="AG14" s="93">
        <f t="shared" si="8"/>
        <v>0</v>
      </c>
      <c r="AH14" s="93">
        <f t="shared" si="9"/>
        <v>0</v>
      </c>
      <c r="AI14" s="78">
        <f t="shared" si="10"/>
        <v>0</v>
      </c>
      <c r="AJ14" s="92">
        <f t="shared" si="11"/>
        <v>0</v>
      </c>
      <c r="AK14" s="78">
        <f t="shared" si="12"/>
        <v>0</v>
      </c>
      <c r="AL14" s="11"/>
      <c r="AM14" s="14"/>
      <c r="AN14" s="11"/>
      <c r="AO14" s="15"/>
      <c r="AP14" s="11"/>
      <c r="AQ14" s="11"/>
      <c r="AR14" s="11"/>
      <c r="AS14" s="75" t="str">
        <f t="shared" si="22"/>
        <v/>
      </c>
      <c r="AT14" s="75" t="str">
        <f t="shared" ca="1" si="23"/>
        <v/>
      </c>
      <c r="AU14" s="75" t="str">
        <f t="shared" si="24"/>
        <v/>
      </c>
      <c r="AV14" s="75" t="str">
        <f t="shared" ca="1" si="25"/>
        <v/>
      </c>
      <c r="AW14" s="169">
        <v>0.33333333333333331</v>
      </c>
      <c r="AX14" s="169">
        <v>0.66666666666666663</v>
      </c>
      <c r="AY14" s="75">
        <f t="shared" si="26"/>
        <v>8</v>
      </c>
      <c r="AZ14" s="169">
        <v>0.33333333333333331</v>
      </c>
      <c r="BA14" s="169">
        <v>0.39583333333333331</v>
      </c>
      <c r="BB14" s="75">
        <f t="shared" si="27"/>
        <v>1.5</v>
      </c>
      <c r="BC14" s="11"/>
      <c r="BH14" s="52"/>
      <c r="BI14" s="52"/>
      <c r="BJ14" s="52"/>
      <c r="BK14" s="52"/>
      <c r="BL14" s="52"/>
      <c r="BM14" s="52"/>
      <c r="BW14" s="54"/>
      <c r="BX14" s="54"/>
      <c r="BY14" s="54"/>
      <c r="BZ14" s="54"/>
      <c r="CA14" s="54"/>
      <c r="CB14" s="54"/>
    </row>
    <row r="15" spans="1:80" ht="17.45" customHeight="1">
      <c r="A15" s="94">
        <f t="shared" si="13"/>
        <v>1.5000000000000004</v>
      </c>
      <c r="B15" s="176">
        <f t="shared" si="14"/>
        <v>45901</v>
      </c>
      <c r="C15" s="8"/>
      <c r="D15" s="11"/>
      <c r="E15" s="12">
        <v>1</v>
      </c>
      <c r="F15" s="11">
        <v>3</v>
      </c>
      <c r="G15" s="74">
        <f t="shared" si="15"/>
        <v>897</v>
      </c>
      <c r="H15" s="75">
        <f t="shared" si="15"/>
        <v>6294</v>
      </c>
      <c r="I15" s="88">
        <f t="shared" si="16"/>
        <v>0</v>
      </c>
      <c r="J15" s="78">
        <f t="shared" si="17"/>
        <v>1.1135857461024498E-3</v>
      </c>
      <c r="K15" s="78">
        <f t="shared" si="18"/>
        <v>0</v>
      </c>
      <c r="L15" s="78">
        <f t="shared" si="19"/>
        <v>4.764173415912339E-4</v>
      </c>
      <c r="M15" s="78">
        <f t="shared" ca="1" si="20"/>
        <v>9.9337748344370865E-3</v>
      </c>
      <c r="N15" s="78">
        <f t="shared" ca="1" si="0"/>
        <v>4.9011857707509879E-3</v>
      </c>
      <c r="O15" s="78">
        <f t="shared" si="21"/>
        <v>5.0000000000000001E-4</v>
      </c>
      <c r="P15" s="13" t="s">
        <v>184</v>
      </c>
      <c r="Q15" s="8">
        <v>25</v>
      </c>
      <c r="R15" s="13">
        <v>28</v>
      </c>
      <c r="S15" s="89">
        <f t="shared" si="1"/>
        <v>25</v>
      </c>
      <c r="T15" s="75">
        <f t="shared" si="1"/>
        <v>28</v>
      </c>
      <c r="U15" s="90">
        <f t="shared" si="2"/>
        <v>22.425000000000001</v>
      </c>
      <c r="V15" s="82">
        <f t="shared" si="3"/>
        <v>176.232</v>
      </c>
      <c r="W15" s="8"/>
      <c r="X15" s="8"/>
      <c r="Y15" s="12"/>
      <c r="Z15" s="12"/>
      <c r="AA15" s="12"/>
      <c r="AB15" s="12"/>
      <c r="AC15" s="91">
        <f t="shared" si="4"/>
        <v>0</v>
      </c>
      <c r="AD15" s="75">
        <f t="shared" si="5"/>
        <v>0</v>
      </c>
      <c r="AE15" s="88">
        <f t="shared" si="6"/>
        <v>0</v>
      </c>
      <c r="AF15" s="92">
        <f t="shared" si="7"/>
        <v>0</v>
      </c>
      <c r="AG15" s="93">
        <f t="shared" si="8"/>
        <v>0</v>
      </c>
      <c r="AH15" s="93">
        <f t="shared" si="9"/>
        <v>0</v>
      </c>
      <c r="AI15" s="78">
        <f t="shared" si="10"/>
        <v>0</v>
      </c>
      <c r="AJ15" s="92">
        <f t="shared" si="11"/>
        <v>0</v>
      </c>
      <c r="AK15" s="78">
        <f t="shared" si="12"/>
        <v>0</v>
      </c>
      <c r="AL15" s="11"/>
      <c r="AM15" s="14"/>
      <c r="AN15" s="11"/>
      <c r="AO15" s="15"/>
      <c r="AP15" s="11"/>
      <c r="AQ15" s="11"/>
      <c r="AR15" s="11"/>
      <c r="AS15" s="75" t="str">
        <f t="shared" si="22"/>
        <v/>
      </c>
      <c r="AT15" s="75" t="str">
        <f t="shared" ca="1" si="23"/>
        <v/>
      </c>
      <c r="AU15" s="75" t="str">
        <f t="shared" si="24"/>
        <v/>
      </c>
      <c r="AV15" s="75" t="str">
        <f t="shared" ca="1" si="25"/>
        <v/>
      </c>
      <c r="AW15" s="169">
        <v>0.33333333333333331</v>
      </c>
      <c r="AX15" s="169">
        <v>0.66666666666666663</v>
      </c>
      <c r="AY15" s="75">
        <f t="shared" si="26"/>
        <v>8</v>
      </c>
      <c r="AZ15" s="169">
        <v>0.33333333333333331</v>
      </c>
      <c r="BA15" s="169">
        <v>0.39583333333333331</v>
      </c>
      <c r="BB15" s="75">
        <f t="shared" si="27"/>
        <v>1.5</v>
      </c>
      <c r="BC15" s="11"/>
      <c r="BH15" s="52"/>
      <c r="BI15" s="52"/>
      <c r="BJ15" s="52"/>
      <c r="BK15" s="52"/>
      <c r="BL15" s="52"/>
      <c r="BM15" s="52"/>
      <c r="BW15" s="54"/>
      <c r="BX15" s="54"/>
      <c r="BY15" s="54"/>
      <c r="BZ15" s="54"/>
      <c r="CA15" s="54"/>
      <c r="CB15" s="54"/>
    </row>
    <row r="16" spans="1:80" ht="17.45" customHeight="1">
      <c r="A16" s="86">
        <f t="shared" si="13"/>
        <v>1.6000000000000005</v>
      </c>
      <c r="B16" s="176">
        <f t="shared" si="14"/>
        <v>45902</v>
      </c>
      <c r="C16" s="8"/>
      <c r="D16" s="11"/>
      <c r="E16" s="12">
        <v>4</v>
      </c>
      <c r="F16" s="11">
        <v>1</v>
      </c>
      <c r="G16" s="74">
        <f t="shared" si="15"/>
        <v>893</v>
      </c>
      <c r="H16" s="75">
        <f t="shared" si="15"/>
        <v>6293</v>
      </c>
      <c r="I16" s="88">
        <f t="shared" si="16"/>
        <v>0</v>
      </c>
      <c r="J16" s="78">
        <f t="shared" si="17"/>
        <v>4.459308807134894E-3</v>
      </c>
      <c r="K16" s="78">
        <f t="shared" si="18"/>
        <v>0</v>
      </c>
      <c r="L16" s="78">
        <f t="shared" si="19"/>
        <v>1.5888147442008263E-4</v>
      </c>
      <c r="M16" s="78">
        <f t="shared" ca="1" si="20"/>
        <v>1.434878587196468E-2</v>
      </c>
      <c r="N16" s="78">
        <f t="shared" ca="1" si="0"/>
        <v>5.0592885375494072E-3</v>
      </c>
      <c r="O16" s="78">
        <f t="shared" si="21"/>
        <v>5.0000000000000001E-4</v>
      </c>
      <c r="P16" s="13" t="s">
        <v>184</v>
      </c>
      <c r="Q16" s="8">
        <v>28</v>
      </c>
      <c r="R16" s="13">
        <v>31</v>
      </c>
      <c r="S16" s="89">
        <f t="shared" si="1"/>
        <v>28</v>
      </c>
      <c r="T16" s="75">
        <f t="shared" si="1"/>
        <v>31</v>
      </c>
      <c r="U16" s="90">
        <f t="shared" si="2"/>
        <v>25.004000000000001</v>
      </c>
      <c r="V16" s="82">
        <f t="shared" si="3"/>
        <v>195.083</v>
      </c>
      <c r="W16" s="8"/>
      <c r="X16" s="8"/>
      <c r="Y16" s="12"/>
      <c r="Z16" s="12"/>
      <c r="AA16" s="12"/>
      <c r="AB16" s="12"/>
      <c r="AC16" s="91">
        <f t="shared" si="4"/>
        <v>0</v>
      </c>
      <c r="AD16" s="75">
        <f t="shared" si="5"/>
        <v>0</v>
      </c>
      <c r="AE16" s="88">
        <f t="shared" si="6"/>
        <v>0</v>
      </c>
      <c r="AF16" s="92">
        <f t="shared" si="7"/>
        <v>0</v>
      </c>
      <c r="AG16" s="93">
        <f t="shared" si="8"/>
        <v>0</v>
      </c>
      <c r="AH16" s="93">
        <f t="shared" si="9"/>
        <v>0</v>
      </c>
      <c r="AI16" s="78">
        <f t="shared" si="10"/>
        <v>0</v>
      </c>
      <c r="AJ16" s="92">
        <f t="shared" si="11"/>
        <v>0</v>
      </c>
      <c r="AK16" s="78">
        <f t="shared" si="12"/>
        <v>0</v>
      </c>
      <c r="AL16" s="11"/>
      <c r="AM16" s="14"/>
      <c r="AN16" s="11"/>
      <c r="AO16" s="15"/>
      <c r="AP16" s="11"/>
      <c r="AQ16" s="11"/>
      <c r="AR16" s="11"/>
      <c r="AS16" s="75" t="str">
        <f t="shared" si="22"/>
        <v/>
      </c>
      <c r="AT16" s="75" t="str">
        <f t="shared" ca="1" si="23"/>
        <v/>
      </c>
      <c r="AU16" s="75" t="str">
        <f t="shared" si="24"/>
        <v/>
      </c>
      <c r="AV16" s="75" t="str">
        <f t="shared" ca="1" si="25"/>
        <v/>
      </c>
      <c r="AW16" s="169">
        <v>0.33333333333333331</v>
      </c>
      <c r="AX16" s="169">
        <v>0.66666666666666663</v>
      </c>
      <c r="AY16" s="75">
        <f t="shared" si="26"/>
        <v>8</v>
      </c>
      <c r="AZ16" s="169">
        <v>0.33333333333333331</v>
      </c>
      <c r="BA16" s="169">
        <v>0.39583333333333331</v>
      </c>
      <c r="BB16" s="75">
        <f t="shared" si="27"/>
        <v>1.5</v>
      </c>
      <c r="BC16" s="11"/>
      <c r="BH16" s="52"/>
      <c r="BI16" s="52"/>
      <c r="BJ16" s="52"/>
      <c r="BK16" s="52"/>
      <c r="BL16" s="52"/>
      <c r="BM16" s="52"/>
      <c r="BW16" s="54"/>
      <c r="BX16" s="54"/>
      <c r="BY16" s="54"/>
      <c r="BZ16" s="54"/>
      <c r="CA16" s="54"/>
      <c r="CB16" s="54"/>
    </row>
    <row r="17" spans="1:80" ht="17.45" customHeight="1" thickBot="1">
      <c r="A17" s="94">
        <f t="shared" si="13"/>
        <v>1.7000000000000006</v>
      </c>
      <c r="B17" s="177">
        <f t="shared" si="14"/>
        <v>45903</v>
      </c>
      <c r="C17" s="16"/>
      <c r="D17" s="17"/>
      <c r="E17" s="18"/>
      <c r="F17" s="17">
        <v>1</v>
      </c>
      <c r="G17" s="96">
        <f t="shared" si="15"/>
        <v>893</v>
      </c>
      <c r="H17" s="97">
        <f t="shared" si="15"/>
        <v>6292</v>
      </c>
      <c r="I17" s="98">
        <f t="shared" si="16"/>
        <v>0</v>
      </c>
      <c r="J17" s="99">
        <f t="shared" si="17"/>
        <v>0</v>
      </c>
      <c r="K17" s="99">
        <f t="shared" si="18"/>
        <v>0</v>
      </c>
      <c r="L17" s="99">
        <f t="shared" si="19"/>
        <v>1.5890672175433021E-4</v>
      </c>
      <c r="M17" s="99">
        <f t="shared" ca="1" si="20"/>
        <v>1.434878587196468E-2</v>
      </c>
      <c r="N17" s="99">
        <f t="shared" ca="1" si="0"/>
        <v>5.2173913043478265E-3</v>
      </c>
      <c r="O17" s="99">
        <f t="shared" si="21"/>
        <v>5.0000000000000001E-4</v>
      </c>
      <c r="P17" s="19" t="s">
        <v>184</v>
      </c>
      <c r="Q17" s="16">
        <v>31</v>
      </c>
      <c r="R17" s="19">
        <v>34</v>
      </c>
      <c r="S17" s="89">
        <f t="shared" si="1"/>
        <v>31</v>
      </c>
      <c r="T17" s="75">
        <f t="shared" si="1"/>
        <v>34</v>
      </c>
      <c r="U17" s="100">
        <f t="shared" si="2"/>
        <v>27.683</v>
      </c>
      <c r="V17" s="101">
        <f t="shared" si="3"/>
        <v>213.928</v>
      </c>
      <c r="W17" s="16"/>
      <c r="X17" s="16"/>
      <c r="Y17" s="12"/>
      <c r="Z17" s="12"/>
      <c r="AA17" s="12"/>
      <c r="AB17" s="12"/>
      <c r="AC17" s="102">
        <f t="shared" si="4"/>
        <v>0</v>
      </c>
      <c r="AD17" s="97">
        <f t="shared" si="5"/>
        <v>0</v>
      </c>
      <c r="AE17" s="98">
        <f t="shared" si="6"/>
        <v>0</v>
      </c>
      <c r="AF17" s="103">
        <f t="shared" si="7"/>
        <v>0</v>
      </c>
      <c r="AG17" s="104">
        <f t="shared" si="8"/>
        <v>0</v>
      </c>
      <c r="AH17" s="104">
        <f t="shared" si="9"/>
        <v>0</v>
      </c>
      <c r="AI17" s="99">
        <f t="shared" si="10"/>
        <v>0</v>
      </c>
      <c r="AJ17" s="103">
        <f t="shared" si="11"/>
        <v>0</v>
      </c>
      <c r="AK17" s="99">
        <f t="shared" si="12"/>
        <v>0</v>
      </c>
      <c r="AL17" s="17"/>
      <c r="AM17" s="20"/>
      <c r="AN17" s="17"/>
      <c r="AO17" s="21"/>
      <c r="AP17" s="17"/>
      <c r="AQ17" s="17"/>
      <c r="AR17" s="17"/>
      <c r="AS17" s="97" t="str">
        <f t="shared" si="22"/>
        <v/>
      </c>
      <c r="AT17" s="97" t="str">
        <f t="shared" ca="1" si="23"/>
        <v/>
      </c>
      <c r="AU17" s="97" t="str">
        <f t="shared" si="24"/>
        <v/>
      </c>
      <c r="AV17" s="97" t="str">
        <f t="shared" ca="1" si="25"/>
        <v/>
      </c>
      <c r="AW17" s="167">
        <v>0.33333333333333331</v>
      </c>
      <c r="AX17" s="167">
        <v>0.66666666666666663</v>
      </c>
      <c r="AY17" s="97">
        <f t="shared" si="26"/>
        <v>8</v>
      </c>
      <c r="AZ17" s="167">
        <v>0.33333333333333331</v>
      </c>
      <c r="BA17" s="167">
        <v>0.39583333333333331</v>
      </c>
      <c r="BB17" s="97">
        <f t="shared" si="27"/>
        <v>1.5</v>
      </c>
      <c r="BC17" s="17"/>
      <c r="BH17" s="52"/>
      <c r="BI17" s="52"/>
      <c r="BJ17" s="52"/>
      <c r="BK17" s="52"/>
      <c r="BL17" s="52"/>
      <c r="BM17" s="52"/>
      <c r="BW17" s="54"/>
      <c r="BX17" s="54"/>
      <c r="BY17" s="54"/>
      <c r="BZ17" s="54"/>
      <c r="CA17" s="54"/>
      <c r="CB17" s="54"/>
    </row>
    <row r="18" spans="1:80" ht="17.45" customHeight="1" thickTop="1">
      <c r="A18" s="105">
        <f>A11+1</f>
        <v>2.1</v>
      </c>
      <c r="B18" s="178">
        <f>B17+1</f>
        <v>45904</v>
      </c>
      <c r="C18" s="4"/>
      <c r="D18" s="5"/>
      <c r="E18" s="6"/>
      <c r="F18" s="5">
        <v>1</v>
      </c>
      <c r="G18" s="74">
        <f t="shared" si="15"/>
        <v>893</v>
      </c>
      <c r="H18" s="75">
        <f t="shared" si="15"/>
        <v>6291</v>
      </c>
      <c r="I18" s="76">
        <f t="shared" si="16"/>
        <v>0</v>
      </c>
      <c r="J18" s="77">
        <f t="shared" si="17"/>
        <v>0</v>
      </c>
      <c r="K18" s="77">
        <f t="shared" si="18"/>
        <v>0</v>
      </c>
      <c r="L18" s="77">
        <f t="shared" si="19"/>
        <v>1.589319771137953E-4</v>
      </c>
      <c r="M18" s="78">
        <f t="shared" ca="1" si="20"/>
        <v>1.434878587196468E-2</v>
      </c>
      <c r="N18" s="78">
        <f t="shared" ca="1" si="0"/>
        <v>5.3754940711462449E-3</v>
      </c>
      <c r="O18" s="78">
        <f t="shared" si="21"/>
        <v>5.0000000000000001E-4</v>
      </c>
      <c r="P18" s="7" t="s">
        <v>184</v>
      </c>
      <c r="Q18" s="8">
        <v>34</v>
      </c>
      <c r="R18" s="13">
        <v>38</v>
      </c>
      <c r="S18" s="79">
        <f t="shared" si="1"/>
        <v>34</v>
      </c>
      <c r="T18" s="80">
        <f t="shared" si="1"/>
        <v>38</v>
      </c>
      <c r="U18" s="90">
        <f t="shared" si="2"/>
        <v>30.361999999999998</v>
      </c>
      <c r="V18" s="82">
        <f t="shared" si="3"/>
        <v>239.05799999999999</v>
      </c>
      <c r="W18" s="4"/>
      <c r="X18" s="4"/>
      <c r="Y18" s="22"/>
      <c r="Z18" s="22"/>
      <c r="AA18" s="22"/>
      <c r="AB18" s="6"/>
      <c r="AC18" s="83">
        <f t="shared" si="4"/>
        <v>0</v>
      </c>
      <c r="AD18" s="80">
        <f t="shared" si="5"/>
        <v>0</v>
      </c>
      <c r="AE18" s="76">
        <f t="shared" si="6"/>
        <v>0</v>
      </c>
      <c r="AF18" s="84">
        <f t="shared" si="7"/>
        <v>0</v>
      </c>
      <c r="AG18" s="85">
        <f t="shared" si="8"/>
        <v>0</v>
      </c>
      <c r="AH18" s="85">
        <f t="shared" si="9"/>
        <v>0</v>
      </c>
      <c r="AI18" s="77">
        <f t="shared" si="10"/>
        <v>0</v>
      </c>
      <c r="AJ18" s="84">
        <f t="shared" si="11"/>
        <v>0</v>
      </c>
      <c r="AK18" s="77">
        <f t="shared" si="12"/>
        <v>0</v>
      </c>
      <c r="AL18" s="5">
        <v>238</v>
      </c>
      <c r="AM18" s="9">
        <v>0.61699999999999999</v>
      </c>
      <c r="AN18" s="5">
        <v>280</v>
      </c>
      <c r="AO18" s="10">
        <v>0.76700000000000002</v>
      </c>
      <c r="AP18" s="5"/>
      <c r="AQ18" s="5"/>
      <c r="AR18" s="5"/>
      <c r="AS18" s="80" t="str">
        <f t="shared" si="22"/>
        <v/>
      </c>
      <c r="AT18" s="80" t="str">
        <f t="shared" ca="1" si="23"/>
        <v/>
      </c>
      <c r="AU18" s="80" t="str">
        <f t="shared" si="24"/>
        <v/>
      </c>
      <c r="AV18" s="80" t="str">
        <f t="shared" ca="1" si="25"/>
        <v/>
      </c>
      <c r="AW18" s="165">
        <v>0.33333333333333331</v>
      </c>
      <c r="AX18" s="165">
        <v>0.66666666666666663</v>
      </c>
      <c r="AY18" s="80">
        <f t="shared" si="26"/>
        <v>8</v>
      </c>
      <c r="AZ18" s="165">
        <v>0.33333333333333331</v>
      </c>
      <c r="BA18" s="165">
        <v>0.39583333333333331</v>
      </c>
      <c r="BB18" s="80">
        <f t="shared" si="27"/>
        <v>1.5</v>
      </c>
      <c r="BC18" s="5"/>
      <c r="BH18" s="52"/>
      <c r="BI18" s="52"/>
      <c r="BJ18" s="52"/>
      <c r="BK18" s="52"/>
      <c r="BL18" s="52"/>
      <c r="BM18" s="52"/>
      <c r="BW18" s="54"/>
      <c r="BX18" s="54"/>
      <c r="BY18" s="54"/>
      <c r="BZ18" s="54"/>
      <c r="CA18" s="54"/>
      <c r="CB18" s="54"/>
    </row>
    <row r="19" spans="1:80" ht="17.45" customHeight="1">
      <c r="A19" s="94">
        <f t="shared" ref="A19:A80" si="28">A12+1</f>
        <v>2.2000000000000002</v>
      </c>
      <c r="B19" s="179">
        <f t="shared" si="14"/>
        <v>45905</v>
      </c>
      <c r="C19" s="8"/>
      <c r="D19" s="11"/>
      <c r="E19" s="12"/>
      <c r="F19" s="11">
        <v>1</v>
      </c>
      <c r="G19" s="74">
        <f t="shared" si="15"/>
        <v>893</v>
      </c>
      <c r="H19" s="75">
        <f t="shared" si="15"/>
        <v>6290</v>
      </c>
      <c r="I19" s="88">
        <f t="shared" si="16"/>
        <v>0</v>
      </c>
      <c r="J19" s="78">
        <f t="shared" si="17"/>
        <v>0</v>
      </c>
      <c r="K19" s="78">
        <f t="shared" si="18"/>
        <v>0</v>
      </c>
      <c r="L19" s="78">
        <f t="shared" si="19"/>
        <v>1.5895724050230488E-4</v>
      </c>
      <c r="M19" s="78">
        <f t="shared" ca="1" si="20"/>
        <v>1.434878587196468E-2</v>
      </c>
      <c r="N19" s="78">
        <f t="shared" ca="1" si="0"/>
        <v>5.5335968379446642E-3</v>
      </c>
      <c r="O19" s="78">
        <f t="shared" si="21"/>
        <v>5.0000000000000001E-4</v>
      </c>
      <c r="P19" s="13" t="s">
        <v>184</v>
      </c>
      <c r="Q19" s="8">
        <v>38</v>
      </c>
      <c r="R19" s="13">
        <v>38</v>
      </c>
      <c r="S19" s="89">
        <f t="shared" si="1"/>
        <v>38</v>
      </c>
      <c r="T19" s="75">
        <f t="shared" si="1"/>
        <v>38</v>
      </c>
      <c r="U19" s="90">
        <f t="shared" si="2"/>
        <v>33.933999999999997</v>
      </c>
      <c r="V19" s="82">
        <f t="shared" si="3"/>
        <v>239.02</v>
      </c>
      <c r="W19" s="8"/>
      <c r="X19" s="8"/>
      <c r="Y19" s="23"/>
      <c r="Z19" s="23"/>
      <c r="AA19" s="23"/>
      <c r="AB19" s="12"/>
      <c r="AC19" s="91">
        <f t="shared" si="4"/>
        <v>0</v>
      </c>
      <c r="AD19" s="75">
        <f t="shared" si="5"/>
        <v>0</v>
      </c>
      <c r="AE19" s="88">
        <f t="shared" si="6"/>
        <v>0</v>
      </c>
      <c r="AF19" s="92">
        <f t="shared" si="7"/>
        <v>0</v>
      </c>
      <c r="AG19" s="93">
        <f t="shared" si="8"/>
        <v>0</v>
      </c>
      <c r="AH19" s="93">
        <f t="shared" si="9"/>
        <v>0</v>
      </c>
      <c r="AI19" s="78">
        <f t="shared" si="10"/>
        <v>0</v>
      </c>
      <c r="AJ19" s="92">
        <f t="shared" si="11"/>
        <v>0</v>
      </c>
      <c r="AK19" s="78">
        <f t="shared" si="12"/>
        <v>0</v>
      </c>
      <c r="AL19" s="11"/>
      <c r="AM19" s="14"/>
      <c r="AN19" s="11">
        <v>289</v>
      </c>
      <c r="AO19" s="15">
        <v>0.71699999999999997</v>
      </c>
      <c r="AP19" s="11"/>
      <c r="AQ19" s="11"/>
      <c r="AR19" s="11"/>
      <c r="AS19" s="75" t="str">
        <f t="shared" si="22"/>
        <v/>
      </c>
      <c r="AT19" s="75" t="str">
        <f t="shared" ca="1" si="23"/>
        <v/>
      </c>
      <c r="AU19" s="75" t="str">
        <f t="shared" si="24"/>
        <v/>
      </c>
      <c r="AV19" s="75" t="str">
        <f t="shared" ca="1" si="25"/>
        <v/>
      </c>
      <c r="AW19" s="169">
        <v>0.33333333333333331</v>
      </c>
      <c r="AX19" s="169">
        <v>0.66666666666666663</v>
      </c>
      <c r="AY19" s="75">
        <f t="shared" si="26"/>
        <v>8</v>
      </c>
      <c r="AZ19" s="169">
        <v>0.33333333333333331</v>
      </c>
      <c r="BA19" s="169">
        <v>0.39583333333333331</v>
      </c>
      <c r="BB19" s="75">
        <f t="shared" si="27"/>
        <v>1.5</v>
      </c>
      <c r="BC19" s="11"/>
      <c r="BH19" s="52"/>
      <c r="BI19" s="52"/>
      <c r="BJ19" s="52"/>
      <c r="BK19" s="52"/>
      <c r="BL19" s="52"/>
      <c r="BM19" s="52"/>
      <c r="BW19" s="54"/>
      <c r="BX19" s="54"/>
      <c r="BY19" s="54"/>
      <c r="BZ19" s="54"/>
      <c r="CA19" s="54"/>
      <c r="CB19" s="54"/>
    </row>
    <row r="20" spans="1:80" ht="17.45" customHeight="1">
      <c r="A20" s="86">
        <f t="shared" si="28"/>
        <v>2.3000000000000003</v>
      </c>
      <c r="B20" s="179">
        <f t="shared" si="14"/>
        <v>45906</v>
      </c>
      <c r="C20" s="8"/>
      <c r="D20" s="11"/>
      <c r="E20" s="12">
        <v>1</v>
      </c>
      <c r="F20" s="11">
        <v>1</v>
      </c>
      <c r="G20" s="74">
        <f t="shared" si="15"/>
        <v>892</v>
      </c>
      <c r="H20" s="75">
        <f t="shared" si="15"/>
        <v>6289</v>
      </c>
      <c r="I20" s="88">
        <f t="shared" si="16"/>
        <v>0</v>
      </c>
      <c r="J20" s="78">
        <f t="shared" si="17"/>
        <v>1.1198208286674132E-3</v>
      </c>
      <c r="K20" s="78">
        <f t="shared" si="18"/>
        <v>0</v>
      </c>
      <c r="L20" s="78">
        <f t="shared" si="19"/>
        <v>1.5898251192368839E-4</v>
      </c>
      <c r="M20" s="78">
        <f t="shared" ca="1" si="20"/>
        <v>1.5452538631346579E-2</v>
      </c>
      <c r="N20" s="78">
        <f t="shared" ca="1" si="0"/>
        <v>5.6916996047430826E-3</v>
      </c>
      <c r="O20" s="78">
        <f t="shared" si="21"/>
        <v>5.0000000000000001E-4</v>
      </c>
      <c r="P20" s="13" t="s">
        <v>184</v>
      </c>
      <c r="Q20" s="8">
        <v>42</v>
      </c>
      <c r="R20" s="13">
        <v>38</v>
      </c>
      <c r="S20" s="89">
        <f t="shared" si="1"/>
        <v>42</v>
      </c>
      <c r="T20" s="75">
        <f t="shared" si="1"/>
        <v>38</v>
      </c>
      <c r="U20" s="90">
        <f t="shared" si="2"/>
        <v>37.463999999999999</v>
      </c>
      <c r="V20" s="82">
        <f t="shared" si="3"/>
        <v>238.982</v>
      </c>
      <c r="W20" s="8"/>
      <c r="X20" s="8"/>
      <c r="Y20" s="23"/>
      <c r="Z20" s="23"/>
      <c r="AA20" s="23"/>
      <c r="AB20" s="12"/>
      <c r="AC20" s="91">
        <f t="shared" si="4"/>
        <v>0</v>
      </c>
      <c r="AD20" s="75">
        <f t="shared" si="5"/>
        <v>0</v>
      </c>
      <c r="AE20" s="88">
        <f t="shared" si="6"/>
        <v>0</v>
      </c>
      <c r="AF20" s="92">
        <f t="shared" si="7"/>
        <v>0</v>
      </c>
      <c r="AG20" s="93">
        <f t="shared" si="8"/>
        <v>0</v>
      </c>
      <c r="AH20" s="93">
        <f t="shared" si="9"/>
        <v>0</v>
      </c>
      <c r="AI20" s="78">
        <f t="shared" si="10"/>
        <v>0</v>
      </c>
      <c r="AJ20" s="92">
        <f t="shared" si="11"/>
        <v>0</v>
      </c>
      <c r="AK20" s="78">
        <f t="shared" si="12"/>
        <v>0</v>
      </c>
      <c r="AL20" s="11"/>
      <c r="AM20" s="14"/>
      <c r="AN20" s="11">
        <v>286</v>
      </c>
      <c r="AO20" s="15">
        <v>0.66700000000000004</v>
      </c>
      <c r="AP20" s="11"/>
      <c r="AQ20" s="11"/>
      <c r="AR20" s="11"/>
      <c r="AS20" s="75" t="str">
        <f t="shared" si="22"/>
        <v/>
      </c>
      <c r="AT20" s="75" t="str">
        <f t="shared" ca="1" si="23"/>
        <v/>
      </c>
      <c r="AU20" s="75" t="str">
        <f t="shared" si="24"/>
        <v/>
      </c>
      <c r="AV20" s="75" t="str">
        <f t="shared" ca="1" si="25"/>
        <v/>
      </c>
      <c r="AW20" s="169">
        <v>0.33333333333333331</v>
      </c>
      <c r="AX20" s="169">
        <v>0.66666666666666663</v>
      </c>
      <c r="AY20" s="75">
        <f t="shared" si="26"/>
        <v>8</v>
      </c>
      <c r="AZ20" s="169">
        <v>0.33333333333333331</v>
      </c>
      <c r="BA20" s="169">
        <v>0.39583333333333331</v>
      </c>
      <c r="BB20" s="75">
        <f t="shared" si="27"/>
        <v>1.5</v>
      </c>
      <c r="BC20" s="11"/>
      <c r="BH20" s="52"/>
      <c r="BI20" s="52"/>
      <c r="BJ20" s="52"/>
      <c r="BK20" s="52"/>
      <c r="BL20" s="52"/>
      <c r="BM20" s="52"/>
      <c r="BW20" s="54"/>
      <c r="BX20" s="54"/>
      <c r="BY20" s="54"/>
      <c r="BZ20" s="54"/>
      <c r="CA20" s="54"/>
      <c r="CB20" s="54"/>
    </row>
    <row r="21" spans="1:80" ht="17.45" customHeight="1">
      <c r="A21" s="94">
        <f t="shared" si="28"/>
        <v>2.4000000000000004</v>
      </c>
      <c r="B21" s="179">
        <f t="shared" si="14"/>
        <v>45907</v>
      </c>
      <c r="C21" s="8"/>
      <c r="D21" s="11"/>
      <c r="E21" s="12">
        <v>1</v>
      </c>
      <c r="F21" s="11">
        <v>3</v>
      </c>
      <c r="G21" s="74">
        <f t="shared" si="15"/>
        <v>891</v>
      </c>
      <c r="H21" s="75">
        <f t="shared" si="15"/>
        <v>6286</v>
      </c>
      <c r="I21" s="88">
        <f t="shared" si="16"/>
        <v>0</v>
      </c>
      <c r="J21" s="78">
        <f t="shared" si="17"/>
        <v>1.1210762331838565E-3</v>
      </c>
      <c r="K21" s="78">
        <f t="shared" si="18"/>
        <v>0</v>
      </c>
      <c r="L21" s="78">
        <f t="shared" si="19"/>
        <v>4.7702337414533313E-4</v>
      </c>
      <c r="M21" s="78">
        <f t="shared" ca="1" si="20"/>
        <v>1.6556291390728478E-2</v>
      </c>
      <c r="N21" s="78">
        <f t="shared" ca="1" si="0"/>
        <v>6.1660079051383395E-3</v>
      </c>
      <c r="O21" s="78">
        <f t="shared" si="21"/>
        <v>5.0000000000000001E-4</v>
      </c>
      <c r="P21" s="13" t="s">
        <v>184</v>
      </c>
      <c r="Q21" s="8">
        <v>46</v>
      </c>
      <c r="R21" s="13">
        <v>38</v>
      </c>
      <c r="S21" s="89">
        <f t="shared" si="1"/>
        <v>46</v>
      </c>
      <c r="T21" s="75">
        <f t="shared" si="1"/>
        <v>38</v>
      </c>
      <c r="U21" s="90">
        <f t="shared" si="2"/>
        <v>40.985999999999997</v>
      </c>
      <c r="V21" s="82">
        <f t="shared" si="3"/>
        <v>238.86799999999999</v>
      </c>
      <c r="W21" s="8"/>
      <c r="X21" s="8"/>
      <c r="Y21" s="23"/>
      <c r="Z21" s="23"/>
      <c r="AA21" s="23"/>
      <c r="AB21" s="12"/>
      <c r="AC21" s="91">
        <f t="shared" si="4"/>
        <v>0</v>
      </c>
      <c r="AD21" s="75">
        <f t="shared" si="5"/>
        <v>0</v>
      </c>
      <c r="AE21" s="88">
        <f t="shared" si="6"/>
        <v>0</v>
      </c>
      <c r="AF21" s="92">
        <f t="shared" si="7"/>
        <v>0</v>
      </c>
      <c r="AG21" s="93">
        <f t="shared" si="8"/>
        <v>0</v>
      </c>
      <c r="AH21" s="93">
        <f t="shared" si="9"/>
        <v>0</v>
      </c>
      <c r="AI21" s="78">
        <f t="shared" si="10"/>
        <v>0</v>
      </c>
      <c r="AJ21" s="92">
        <f t="shared" si="11"/>
        <v>0</v>
      </c>
      <c r="AK21" s="78">
        <f t="shared" si="12"/>
        <v>0</v>
      </c>
      <c r="AL21" s="11"/>
      <c r="AM21" s="14"/>
      <c r="AN21" s="11">
        <v>286</v>
      </c>
      <c r="AO21" s="15">
        <v>0.55000000000000004</v>
      </c>
      <c r="AP21" s="11"/>
      <c r="AQ21" s="11"/>
      <c r="AR21" s="11"/>
      <c r="AS21" s="75" t="str">
        <f t="shared" si="22"/>
        <v/>
      </c>
      <c r="AT21" s="75" t="str">
        <f t="shared" ca="1" si="23"/>
        <v/>
      </c>
      <c r="AU21" s="75" t="str">
        <f t="shared" si="24"/>
        <v/>
      </c>
      <c r="AV21" s="75" t="str">
        <f t="shared" ca="1" si="25"/>
        <v/>
      </c>
      <c r="AW21" s="169">
        <v>0.33333333333333331</v>
      </c>
      <c r="AX21" s="169">
        <v>0.66666666666666663</v>
      </c>
      <c r="AY21" s="75">
        <f t="shared" si="26"/>
        <v>8</v>
      </c>
      <c r="AZ21" s="169">
        <v>0.33333333333333331</v>
      </c>
      <c r="BA21" s="169">
        <v>0.39583333333333331</v>
      </c>
      <c r="BB21" s="75">
        <f t="shared" si="27"/>
        <v>1.5</v>
      </c>
      <c r="BC21" s="11"/>
      <c r="BH21" s="52"/>
      <c r="BI21" s="52"/>
      <c r="BJ21" s="52"/>
      <c r="BK21" s="52"/>
      <c r="BL21" s="52"/>
      <c r="BM21" s="52"/>
      <c r="BW21" s="54"/>
      <c r="BX21" s="54"/>
      <c r="BY21" s="54"/>
      <c r="BZ21" s="54"/>
      <c r="CA21" s="54"/>
      <c r="CB21" s="54"/>
    </row>
    <row r="22" spans="1:80" ht="17.45" customHeight="1">
      <c r="A22" s="86">
        <f t="shared" si="28"/>
        <v>2.5000000000000004</v>
      </c>
      <c r="B22" s="179">
        <f t="shared" si="14"/>
        <v>45908</v>
      </c>
      <c r="C22" s="8"/>
      <c r="D22" s="11"/>
      <c r="E22" s="12"/>
      <c r="F22" s="11">
        <v>1</v>
      </c>
      <c r="G22" s="74">
        <f t="shared" si="15"/>
        <v>891</v>
      </c>
      <c r="H22" s="75">
        <f t="shared" si="15"/>
        <v>6285</v>
      </c>
      <c r="I22" s="88">
        <f t="shared" si="16"/>
        <v>0</v>
      </c>
      <c r="J22" s="78">
        <f t="shared" si="17"/>
        <v>0</v>
      </c>
      <c r="K22" s="78">
        <f t="shared" si="18"/>
        <v>0</v>
      </c>
      <c r="L22" s="78">
        <f t="shared" si="19"/>
        <v>1.590836780146357E-4</v>
      </c>
      <c r="M22" s="78">
        <f t="shared" ca="1" si="20"/>
        <v>1.6556291390728478E-2</v>
      </c>
      <c r="N22" s="78">
        <f t="shared" ca="1" si="0"/>
        <v>6.3241106719367588E-3</v>
      </c>
      <c r="O22" s="78">
        <f t="shared" si="21"/>
        <v>5.0000000000000001E-4</v>
      </c>
      <c r="P22" s="13" t="s">
        <v>184</v>
      </c>
      <c r="Q22" s="8">
        <v>50</v>
      </c>
      <c r="R22" s="13">
        <v>38</v>
      </c>
      <c r="S22" s="89">
        <f t="shared" si="1"/>
        <v>50</v>
      </c>
      <c r="T22" s="75">
        <f t="shared" si="1"/>
        <v>38</v>
      </c>
      <c r="U22" s="90">
        <f t="shared" si="2"/>
        <v>44.55</v>
      </c>
      <c r="V22" s="82">
        <f t="shared" si="3"/>
        <v>238.83</v>
      </c>
      <c r="W22" s="8"/>
      <c r="X22" s="8"/>
      <c r="Y22" s="23"/>
      <c r="Z22" s="23"/>
      <c r="AA22" s="23"/>
      <c r="AB22" s="12"/>
      <c r="AC22" s="91">
        <f t="shared" si="4"/>
        <v>0</v>
      </c>
      <c r="AD22" s="75">
        <f t="shared" si="5"/>
        <v>0</v>
      </c>
      <c r="AE22" s="88">
        <f t="shared" si="6"/>
        <v>0</v>
      </c>
      <c r="AF22" s="92">
        <f t="shared" si="7"/>
        <v>0</v>
      </c>
      <c r="AG22" s="93">
        <f t="shared" si="8"/>
        <v>0</v>
      </c>
      <c r="AH22" s="93">
        <f t="shared" si="9"/>
        <v>0</v>
      </c>
      <c r="AI22" s="78">
        <f t="shared" si="10"/>
        <v>0</v>
      </c>
      <c r="AJ22" s="92">
        <f t="shared" si="11"/>
        <v>0</v>
      </c>
      <c r="AK22" s="78">
        <f t="shared" si="12"/>
        <v>0</v>
      </c>
      <c r="AL22" s="11"/>
      <c r="AM22" s="14"/>
      <c r="AN22" s="11"/>
      <c r="AO22" s="15"/>
      <c r="AP22" s="11"/>
      <c r="AQ22" s="11"/>
      <c r="AR22" s="11"/>
      <c r="AS22" s="75" t="str">
        <f t="shared" si="22"/>
        <v/>
      </c>
      <c r="AT22" s="75" t="str">
        <f t="shared" ca="1" si="23"/>
        <v/>
      </c>
      <c r="AU22" s="75" t="str">
        <f t="shared" si="24"/>
        <v/>
      </c>
      <c r="AV22" s="75" t="str">
        <f t="shared" ca="1" si="25"/>
        <v/>
      </c>
      <c r="AW22" s="169">
        <v>0.33333333333333331</v>
      </c>
      <c r="AX22" s="169">
        <v>0.66666666666666663</v>
      </c>
      <c r="AY22" s="75">
        <f t="shared" si="26"/>
        <v>8</v>
      </c>
      <c r="AZ22" s="169">
        <v>0.33333333333333331</v>
      </c>
      <c r="BA22" s="169">
        <v>0.39583333333333331</v>
      </c>
      <c r="BB22" s="75">
        <f t="shared" si="27"/>
        <v>1.5</v>
      </c>
      <c r="BC22" s="11"/>
      <c r="BH22" s="52"/>
      <c r="BI22" s="52"/>
      <c r="BJ22" s="52"/>
      <c r="BK22" s="52"/>
      <c r="BL22" s="52"/>
      <c r="BM22" s="52"/>
      <c r="BW22" s="54"/>
      <c r="BX22" s="54"/>
      <c r="BY22" s="54"/>
      <c r="BZ22" s="54"/>
      <c r="CA22" s="54"/>
      <c r="CB22" s="54"/>
    </row>
    <row r="23" spans="1:80" ht="17.45" customHeight="1">
      <c r="A23" s="94">
        <f t="shared" si="28"/>
        <v>2.6000000000000005</v>
      </c>
      <c r="B23" s="179">
        <f t="shared" si="14"/>
        <v>45909</v>
      </c>
      <c r="C23" s="8"/>
      <c r="D23" s="11"/>
      <c r="E23" s="12"/>
      <c r="F23" s="11">
        <v>1</v>
      </c>
      <c r="G23" s="74">
        <f t="shared" si="15"/>
        <v>891</v>
      </c>
      <c r="H23" s="75">
        <f t="shared" si="15"/>
        <v>6284</v>
      </c>
      <c r="I23" s="88">
        <f t="shared" si="16"/>
        <v>0</v>
      </c>
      <c r="J23" s="78">
        <f t="shared" si="17"/>
        <v>0</v>
      </c>
      <c r="K23" s="78">
        <f t="shared" si="18"/>
        <v>0</v>
      </c>
      <c r="L23" s="78">
        <f t="shared" si="19"/>
        <v>1.5910898965791568E-4</v>
      </c>
      <c r="M23" s="78">
        <f t="shared" ca="1" si="20"/>
        <v>1.6556291390728478E-2</v>
      </c>
      <c r="N23" s="78">
        <f t="shared" ca="1" si="0"/>
        <v>6.4822134387351781E-3</v>
      </c>
      <c r="O23" s="78">
        <f t="shared" si="21"/>
        <v>5.0000000000000001E-4</v>
      </c>
      <c r="P23" s="13" t="s">
        <v>184</v>
      </c>
      <c r="Q23" s="8">
        <v>55</v>
      </c>
      <c r="R23" s="13">
        <v>38</v>
      </c>
      <c r="S23" s="89">
        <f t="shared" si="1"/>
        <v>55</v>
      </c>
      <c r="T23" s="75">
        <f t="shared" si="1"/>
        <v>38</v>
      </c>
      <c r="U23" s="90">
        <f t="shared" si="2"/>
        <v>49.005000000000003</v>
      </c>
      <c r="V23" s="82">
        <f t="shared" si="3"/>
        <v>238.792</v>
      </c>
      <c r="W23" s="8"/>
      <c r="X23" s="8"/>
      <c r="Y23" s="23"/>
      <c r="Z23" s="23"/>
      <c r="AA23" s="23"/>
      <c r="AB23" s="12"/>
      <c r="AC23" s="91">
        <f t="shared" si="4"/>
        <v>0</v>
      </c>
      <c r="AD23" s="75">
        <f t="shared" si="5"/>
        <v>0</v>
      </c>
      <c r="AE23" s="88">
        <f t="shared" si="6"/>
        <v>0</v>
      </c>
      <c r="AF23" s="92">
        <f t="shared" si="7"/>
        <v>0</v>
      </c>
      <c r="AG23" s="93">
        <f t="shared" si="8"/>
        <v>0</v>
      </c>
      <c r="AH23" s="93">
        <f t="shared" si="9"/>
        <v>0</v>
      </c>
      <c r="AI23" s="78">
        <f t="shared" si="10"/>
        <v>0</v>
      </c>
      <c r="AJ23" s="92">
        <f t="shared" si="11"/>
        <v>0</v>
      </c>
      <c r="AK23" s="78">
        <f t="shared" si="12"/>
        <v>0</v>
      </c>
      <c r="AL23" s="11"/>
      <c r="AM23" s="14"/>
      <c r="AN23" s="11"/>
      <c r="AO23" s="15"/>
      <c r="AP23" s="11"/>
      <c r="AQ23" s="11"/>
      <c r="AR23" s="11"/>
      <c r="AS23" s="75" t="str">
        <f t="shared" si="22"/>
        <v/>
      </c>
      <c r="AT23" s="75" t="str">
        <f t="shared" ca="1" si="23"/>
        <v/>
      </c>
      <c r="AU23" s="75" t="str">
        <f t="shared" si="24"/>
        <v/>
      </c>
      <c r="AV23" s="75" t="str">
        <f t="shared" ca="1" si="25"/>
        <v/>
      </c>
      <c r="AW23" s="169">
        <v>0.33333333333333331</v>
      </c>
      <c r="AX23" s="169">
        <v>0.66666666666666663</v>
      </c>
      <c r="AY23" s="75">
        <f t="shared" si="26"/>
        <v>8</v>
      </c>
      <c r="AZ23" s="169">
        <v>0.33333333333333331</v>
      </c>
      <c r="BA23" s="169">
        <v>0.39583333333333331</v>
      </c>
      <c r="BB23" s="75">
        <f t="shared" si="27"/>
        <v>1.5</v>
      </c>
      <c r="BC23" s="11"/>
      <c r="BH23" s="52"/>
      <c r="BI23" s="52"/>
      <c r="BJ23" s="52"/>
      <c r="BK23" s="52"/>
      <c r="BL23" s="52"/>
      <c r="BM23" s="52"/>
      <c r="BW23" s="54"/>
      <c r="BX23" s="54"/>
      <c r="BY23" s="54"/>
      <c r="BZ23" s="54"/>
      <c r="CA23" s="54"/>
      <c r="CB23" s="54"/>
    </row>
    <row r="24" spans="1:80" ht="17.45" customHeight="1" thickBot="1">
      <c r="A24" s="86">
        <f t="shared" si="28"/>
        <v>2.7000000000000006</v>
      </c>
      <c r="B24" s="180">
        <f t="shared" si="14"/>
        <v>45910</v>
      </c>
      <c r="C24" s="16"/>
      <c r="D24" s="17"/>
      <c r="E24" s="18">
        <v>1</v>
      </c>
      <c r="F24" s="17">
        <v>1</v>
      </c>
      <c r="G24" s="96">
        <f t="shared" si="15"/>
        <v>890</v>
      </c>
      <c r="H24" s="97">
        <f t="shared" si="15"/>
        <v>6283</v>
      </c>
      <c r="I24" s="98">
        <f t="shared" si="16"/>
        <v>0</v>
      </c>
      <c r="J24" s="99">
        <f t="shared" si="17"/>
        <v>1.1223344556677891E-3</v>
      </c>
      <c r="K24" s="99">
        <f t="shared" si="18"/>
        <v>0</v>
      </c>
      <c r="L24" s="99">
        <f t="shared" si="19"/>
        <v>1.5913430935709738E-4</v>
      </c>
      <c r="M24" s="99">
        <f t="shared" ca="1" si="20"/>
        <v>1.7660044150110375E-2</v>
      </c>
      <c r="N24" s="99">
        <f t="shared" ca="1" si="0"/>
        <v>6.6403162055335965E-3</v>
      </c>
      <c r="O24" s="99">
        <f t="shared" si="21"/>
        <v>5.0000000000000001E-4</v>
      </c>
      <c r="P24" s="19" t="s">
        <v>184</v>
      </c>
      <c r="Q24" s="16">
        <v>60</v>
      </c>
      <c r="R24" s="19">
        <v>38</v>
      </c>
      <c r="S24" s="89">
        <f t="shared" si="1"/>
        <v>60</v>
      </c>
      <c r="T24" s="75">
        <f t="shared" si="1"/>
        <v>38</v>
      </c>
      <c r="U24" s="100">
        <f t="shared" si="2"/>
        <v>53.4</v>
      </c>
      <c r="V24" s="101">
        <f t="shared" si="3"/>
        <v>238.75399999999999</v>
      </c>
      <c r="W24" s="16"/>
      <c r="X24" s="16"/>
      <c r="Y24" s="23"/>
      <c r="Z24" s="23"/>
      <c r="AA24" s="23"/>
      <c r="AB24" s="12"/>
      <c r="AC24" s="102">
        <f t="shared" si="4"/>
        <v>0</v>
      </c>
      <c r="AD24" s="97">
        <f t="shared" si="5"/>
        <v>0</v>
      </c>
      <c r="AE24" s="98">
        <f t="shared" si="6"/>
        <v>0</v>
      </c>
      <c r="AF24" s="103">
        <f t="shared" si="7"/>
        <v>0</v>
      </c>
      <c r="AG24" s="104">
        <f t="shared" si="8"/>
        <v>0</v>
      </c>
      <c r="AH24" s="104">
        <f t="shared" si="9"/>
        <v>0</v>
      </c>
      <c r="AI24" s="99">
        <f t="shared" si="10"/>
        <v>0</v>
      </c>
      <c r="AJ24" s="103">
        <f t="shared" si="11"/>
        <v>0</v>
      </c>
      <c r="AK24" s="99">
        <f t="shared" si="12"/>
        <v>0</v>
      </c>
      <c r="AL24" s="17"/>
      <c r="AM24" s="20"/>
      <c r="AN24" s="17"/>
      <c r="AO24" s="21"/>
      <c r="AP24" s="17"/>
      <c r="AQ24" s="17"/>
      <c r="AR24" s="17"/>
      <c r="AS24" s="97" t="str">
        <f t="shared" si="22"/>
        <v/>
      </c>
      <c r="AT24" s="97" t="str">
        <f t="shared" ca="1" si="23"/>
        <v/>
      </c>
      <c r="AU24" s="97" t="str">
        <f t="shared" si="24"/>
        <v/>
      </c>
      <c r="AV24" s="97" t="str">
        <f t="shared" ca="1" si="25"/>
        <v/>
      </c>
      <c r="AW24" s="167">
        <v>0.33333333333333331</v>
      </c>
      <c r="AX24" s="167">
        <v>0.66666666666666663</v>
      </c>
      <c r="AY24" s="97">
        <f t="shared" si="26"/>
        <v>8</v>
      </c>
      <c r="AZ24" s="167">
        <v>0.33333333333333331</v>
      </c>
      <c r="BA24" s="167">
        <v>0.39583333333333331</v>
      </c>
      <c r="BB24" s="97">
        <f t="shared" si="27"/>
        <v>1.5</v>
      </c>
      <c r="BC24" s="17"/>
      <c r="BH24" s="52"/>
      <c r="BI24" s="52"/>
      <c r="BJ24" s="52"/>
      <c r="BK24" s="52"/>
      <c r="BL24" s="52"/>
      <c r="BM24" s="52"/>
      <c r="BW24" s="54"/>
      <c r="BX24" s="54"/>
      <c r="BY24" s="54"/>
      <c r="BZ24" s="54"/>
      <c r="CA24" s="54"/>
      <c r="CB24" s="54"/>
    </row>
    <row r="25" spans="1:80" ht="17.45" customHeight="1" thickTop="1">
      <c r="A25" s="71">
        <f>A18+1</f>
        <v>3.1</v>
      </c>
      <c r="B25" s="178">
        <f>B24+1</f>
        <v>45911</v>
      </c>
      <c r="C25" s="4"/>
      <c r="D25" s="5"/>
      <c r="E25" s="6"/>
      <c r="F25" s="5">
        <v>1</v>
      </c>
      <c r="G25" s="74">
        <f t="shared" si="15"/>
        <v>890</v>
      </c>
      <c r="H25" s="75">
        <f t="shared" si="15"/>
        <v>6282</v>
      </c>
      <c r="I25" s="76">
        <f t="shared" si="16"/>
        <v>0</v>
      </c>
      <c r="J25" s="77">
        <f t="shared" si="17"/>
        <v>0</v>
      </c>
      <c r="K25" s="77">
        <f t="shared" si="18"/>
        <v>0</v>
      </c>
      <c r="L25" s="77">
        <f t="shared" si="19"/>
        <v>1.5915963711602739E-4</v>
      </c>
      <c r="M25" s="78">
        <f t="shared" ca="1" si="20"/>
        <v>1.7660044150110375E-2</v>
      </c>
      <c r="N25" s="78">
        <f t="shared" ca="1" si="0"/>
        <v>6.7984189723320158E-3</v>
      </c>
      <c r="O25" s="78">
        <f t="shared" si="21"/>
        <v>5.0000000000000001E-4</v>
      </c>
      <c r="P25" s="7" t="s">
        <v>184</v>
      </c>
      <c r="Q25" s="8">
        <v>60</v>
      </c>
      <c r="R25" s="13">
        <v>38</v>
      </c>
      <c r="S25" s="79">
        <f t="shared" si="1"/>
        <v>60</v>
      </c>
      <c r="T25" s="80">
        <f t="shared" si="1"/>
        <v>38</v>
      </c>
      <c r="U25" s="90">
        <f t="shared" si="2"/>
        <v>53.4</v>
      </c>
      <c r="V25" s="82">
        <f t="shared" si="3"/>
        <v>238.71600000000001</v>
      </c>
      <c r="W25" s="4"/>
      <c r="X25" s="4"/>
      <c r="Y25" s="22"/>
      <c r="Z25" s="22"/>
      <c r="AA25" s="22"/>
      <c r="AB25" s="6"/>
      <c r="AC25" s="83">
        <f t="shared" si="4"/>
        <v>0</v>
      </c>
      <c r="AD25" s="80">
        <f t="shared" si="5"/>
        <v>0</v>
      </c>
      <c r="AE25" s="76">
        <f t="shared" si="6"/>
        <v>0</v>
      </c>
      <c r="AF25" s="84">
        <f t="shared" si="7"/>
        <v>0</v>
      </c>
      <c r="AG25" s="85">
        <f t="shared" si="8"/>
        <v>0</v>
      </c>
      <c r="AH25" s="85">
        <f t="shared" si="9"/>
        <v>0</v>
      </c>
      <c r="AI25" s="77">
        <f t="shared" si="10"/>
        <v>0</v>
      </c>
      <c r="AJ25" s="84">
        <f t="shared" si="11"/>
        <v>0</v>
      </c>
      <c r="AK25" s="77">
        <f t="shared" si="12"/>
        <v>0</v>
      </c>
      <c r="AL25" s="5"/>
      <c r="AM25" s="9"/>
      <c r="AN25" s="5"/>
      <c r="AO25" s="10"/>
      <c r="AP25" s="5"/>
      <c r="AQ25" s="5"/>
      <c r="AR25" s="5"/>
      <c r="AS25" s="80" t="str">
        <f t="shared" si="22"/>
        <v/>
      </c>
      <c r="AT25" s="80" t="str">
        <f t="shared" ca="1" si="23"/>
        <v/>
      </c>
      <c r="AU25" s="80" t="str">
        <f t="shared" si="24"/>
        <v/>
      </c>
      <c r="AV25" s="80" t="str">
        <f t="shared" ca="1" si="25"/>
        <v/>
      </c>
      <c r="AW25" s="165">
        <v>0.33333333333333331</v>
      </c>
      <c r="AX25" s="165">
        <v>0.66666666666666663</v>
      </c>
      <c r="AY25" s="80">
        <f t="shared" si="26"/>
        <v>8</v>
      </c>
      <c r="AZ25" s="165">
        <v>0.33333333333333331</v>
      </c>
      <c r="BA25" s="165">
        <v>0.39583333333333331</v>
      </c>
      <c r="BB25" s="80">
        <f t="shared" si="27"/>
        <v>1.5</v>
      </c>
      <c r="BC25" s="5"/>
      <c r="BH25" s="52"/>
      <c r="BI25" s="52"/>
      <c r="BJ25" s="52"/>
      <c r="BK25" s="52"/>
      <c r="BL25" s="52"/>
      <c r="BM25" s="52"/>
      <c r="BW25" s="54"/>
      <c r="BX25" s="54"/>
      <c r="BY25" s="54"/>
      <c r="BZ25" s="54"/>
      <c r="CA25" s="54"/>
      <c r="CB25" s="54"/>
    </row>
    <row r="26" spans="1:80" ht="17.45" customHeight="1">
      <c r="A26" s="86">
        <f t="shared" si="28"/>
        <v>3.2</v>
      </c>
      <c r="B26" s="179">
        <f t="shared" si="14"/>
        <v>45912</v>
      </c>
      <c r="C26" s="8"/>
      <c r="D26" s="11"/>
      <c r="E26" s="12">
        <v>1</v>
      </c>
      <c r="F26" s="11">
        <v>1</v>
      </c>
      <c r="G26" s="74">
        <f t="shared" si="15"/>
        <v>889</v>
      </c>
      <c r="H26" s="75">
        <f t="shared" si="15"/>
        <v>6281</v>
      </c>
      <c r="I26" s="88">
        <f t="shared" si="16"/>
        <v>0</v>
      </c>
      <c r="J26" s="78">
        <f t="shared" si="17"/>
        <v>1.1235955056179776E-3</v>
      </c>
      <c r="K26" s="78">
        <f t="shared" si="18"/>
        <v>0</v>
      </c>
      <c r="L26" s="78">
        <f t="shared" si="19"/>
        <v>1.591849729385546E-4</v>
      </c>
      <c r="M26" s="78">
        <f t="shared" ca="1" si="20"/>
        <v>1.8763796909492272E-2</v>
      </c>
      <c r="N26" s="78">
        <f t="shared" ca="1" si="0"/>
        <v>6.956521739130435E-3</v>
      </c>
      <c r="O26" s="78">
        <f t="shared" si="21"/>
        <v>5.0000000000000001E-4</v>
      </c>
      <c r="P26" s="13" t="s">
        <v>184</v>
      </c>
      <c r="Q26" s="8">
        <v>60</v>
      </c>
      <c r="R26" s="13">
        <v>38</v>
      </c>
      <c r="S26" s="89">
        <f t="shared" si="1"/>
        <v>60</v>
      </c>
      <c r="T26" s="75">
        <f t="shared" si="1"/>
        <v>38</v>
      </c>
      <c r="U26" s="90">
        <f t="shared" si="2"/>
        <v>53.34</v>
      </c>
      <c r="V26" s="82">
        <f t="shared" si="3"/>
        <v>238.678</v>
      </c>
      <c r="W26" s="8"/>
      <c r="X26" s="8"/>
      <c r="Y26" s="23"/>
      <c r="Z26" s="23"/>
      <c r="AA26" s="23"/>
      <c r="AB26" s="12"/>
      <c r="AC26" s="91">
        <f t="shared" si="4"/>
        <v>0</v>
      </c>
      <c r="AD26" s="75">
        <f t="shared" si="5"/>
        <v>0</v>
      </c>
      <c r="AE26" s="88">
        <f t="shared" si="6"/>
        <v>0</v>
      </c>
      <c r="AF26" s="92">
        <f t="shared" si="7"/>
        <v>0</v>
      </c>
      <c r="AG26" s="93">
        <f t="shared" si="8"/>
        <v>0</v>
      </c>
      <c r="AH26" s="93">
        <f t="shared" si="9"/>
        <v>0</v>
      </c>
      <c r="AI26" s="78">
        <f t="shared" si="10"/>
        <v>0</v>
      </c>
      <c r="AJ26" s="92">
        <f t="shared" si="11"/>
        <v>0</v>
      </c>
      <c r="AK26" s="78">
        <f t="shared" si="12"/>
        <v>0</v>
      </c>
      <c r="AL26" s="11"/>
      <c r="AM26" s="14"/>
      <c r="AN26" s="11"/>
      <c r="AO26" s="15"/>
      <c r="AP26" s="11"/>
      <c r="AQ26" s="11"/>
      <c r="AR26" s="11"/>
      <c r="AS26" s="75" t="str">
        <f t="shared" si="22"/>
        <v/>
      </c>
      <c r="AT26" s="75" t="str">
        <f t="shared" ca="1" si="23"/>
        <v/>
      </c>
      <c r="AU26" s="75" t="str">
        <f t="shared" si="24"/>
        <v/>
      </c>
      <c r="AV26" s="75" t="str">
        <f t="shared" ca="1" si="25"/>
        <v/>
      </c>
      <c r="AW26" s="169">
        <v>0.33333333333333331</v>
      </c>
      <c r="AX26" s="169">
        <v>0.66666666666666663</v>
      </c>
      <c r="AY26" s="75">
        <f t="shared" si="26"/>
        <v>8</v>
      </c>
      <c r="AZ26" s="169">
        <v>0.33333333333333331</v>
      </c>
      <c r="BA26" s="169">
        <v>0.39583333333333331</v>
      </c>
      <c r="BB26" s="75">
        <f t="shared" si="27"/>
        <v>1.5</v>
      </c>
      <c r="BC26" s="11"/>
      <c r="BH26" s="52"/>
      <c r="BI26" s="52"/>
      <c r="BJ26" s="52"/>
      <c r="BK26" s="52"/>
      <c r="BL26" s="52"/>
      <c r="BM26" s="52"/>
      <c r="BW26" s="54"/>
      <c r="BX26" s="54"/>
      <c r="BY26" s="54"/>
      <c r="BZ26" s="54"/>
      <c r="CA26" s="54"/>
      <c r="CB26" s="54"/>
    </row>
    <row r="27" spans="1:80" ht="17.45" customHeight="1">
      <c r="A27" s="94">
        <f t="shared" si="28"/>
        <v>3.3000000000000003</v>
      </c>
      <c r="B27" s="179">
        <f t="shared" si="14"/>
        <v>45913</v>
      </c>
      <c r="C27" s="8"/>
      <c r="D27" s="11"/>
      <c r="E27" s="12"/>
      <c r="F27" s="11">
        <v>1</v>
      </c>
      <c r="G27" s="74">
        <f t="shared" si="15"/>
        <v>889</v>
      </c>
      <c r="H27" s="75">
        <f t="shared" si="15"/>
        <v>6280</v>
      </c>
      <c r="I27" s="88">
        <f t="shared" si="16"/>
        <v>0</v>
      </c>
      <c r="J27" s="78">
        <f t="shared" si="17"/>
        <v>0</v>
      </c>
      <c r="K27" s="78">
        <f t="shared" si="18"/>
        <v>0</v>
      </c>
      <c r="L27" s="78">
        <f t="shared" si="19"/>
        <v>1.5921031682853049E-4</v>
      </c>
      <c r="M27" s="78">
        <f t="shared" ca="1" si="20"/>
        <v>1.8763796909492272E-2</v>
      </c>
      <c r="N27" s="78">
        <f t="shared" ca="1" si="0"/>
        <v>7.1146245059288534E-3</v>
      </c>
      <c r="O27" s="78">
        <f t="shared" si="21"/>
        <v>5.0000000000000001E-4</v>
      </c>
      <c r="P27" s="13" t="s">
        <v>184</v>
      </c>
      <c r="Q27" s="8">
        <v>60</v>
      </c>
      <c r="R27" s="13">
        <v>38</v>
      </c>
      <c r="S27" s="89">
        <f t="shared" si="1"/>
        <v>60</v>
      </c>
      <c r="T27" s="75">
        <f t="shared" si="1"/>
        <v>38</v>
      </c>
      <c r="U27" s="90">
        <f t="shared" si="2"/>
        <v>53.34</v>
      </c>
      <c r="V27" s="82">
        <f t="shared" si="3"/>
        <v>238.64</v>
      </c>
      <c r="W27" s="8"/>
      <c r="X27" s="8"/>
      <c r="Y27" s="23"/>
      <c r="Z27" s="23"/>
      <c r="AA27" s="23"/>
      <c r="AB27" s="12"/>
      <c r="AC27" s="91">
        <f t="shared" si="4"/>
        <v>0</v>
      </c>
      <c r="AD27" s="75">
        <f t="shared" si="5"/>
        <v>0</v>
      </c>
      <c r="AE27" s="88">
        <f t="shared" si="6"/>
        <v>0</v>
      </c>
      <c r="AF27" s="92">
        <f t="shared" si="7"/>
        <v>0</v>
      </c>
      <c r="AG27" s="93">
        <f t="shared" si="8"/>
        <v>0</v>
      </c>
      <c r="AH27" s="93">
        <f t="shared" si="9"/>
        <v>0</v>
      </c>
      <c r="AI27" s="78">
        <f t="shared" si="10"/>
        <v>0</v>
      </c>
      <c r="AJ27" s="92">
        <f t="shared" si="11"/>
        <v>0</v>
      </c>
      <c r="AK27" s="78">
        <f t="shared" si="12"/>
        <v>0</v>
      </c>
      <c r="AL27" s="11"/>
      <c r="AM27" s="14"/>
      <c r="AN27" s="11"/>
      <c r="AO27" s="15"/>
      <c r="AP27" s="11"/>
      <c r="AQ27" s="11"/>
      <c r="AR27" s="11"/>
      <c r="AS27" s="75" t="str">
        <f t="shared" si="22"/>
        <v/>
      </c>
      <c r="AT27" s="75" t="str">
        <f t="shared" ca="1" si="23"/>
        <v/>
      </c>
      <c r="AU27" s="75" t="str">
        <f t="shared" si="24"/>
        <v/>
      </c>
      <c r="AV27" s="75" t="str">
        <f t="shared" ca="1" si="25"/>
        <v/>
      </c>
      <c r="AW27" s="169">
        <v>0.33333333333333331</v>
      </c>
      <c r="AX27" s="169">
        <v>0.66666666666666663</v>
      </c>
      <c r="AY27" s="75">
        <f t="shared" si="26"/>
        <v>8</v>
      </c>
      <c r="AZ27" s="169">
        <v>0.33333333333333331</v>
      </c>
      <c r="BA27" s="169">
        <v>0.39583333333333331</v>
      </c>
      <c r="BB27" s="75">
        <f t="shared" si="27"/>
        <v>1.5</v>
      </c>
      <c r="BC27" s="11"/>
      <c r="BH27" s="52"/>
      <c r="BI27" s="52"/>
      <c r="BJ27" s="52"/>
      <c r="BK27" s="52"/>
      <c r="BL27" s="52"/>
      <c r="BM27" s="52"/>
      <c r="BW27" s="54"/>
      <c r="BX27" s="54"/>
      <c r="BY27" s="54"/>
      <c r="BZ27" s="54"/>
      <c r="CA27" s="54"/>
      <c r="CB27" s="54"/>
    </row>
    <row r="28" spans="1:80" ht="17.45" customHeight="1">
      <c r="A28" s="86">
        <f t="shared" si="28"/>
        <v>3.4000000000000004</v>
      </c>
      <c r="B28" s="179">
        <f t="shared" si="14"/>
        <v>45914</v>
      </c>
      <c r="C28" s="8"/>
      <c r="D28" s="11"/>
      <c r="E28" s="12"/>
      <c r="F28" s="11">
        <v>1</v>
      </c>
      <c r="G28" s="74">
        <f t="shared" ref="G28:H43" si="29">G27-E28-C28</f>
        <v>889</v>
      </c>
      <c r="H28" s="75">
        <f t="shared" si="29"/>
        <v>6279</v>
      </c>
      <c r="I28" s="88">
        <f t="shared" si="16"/>
        <v>0</v>
      </c>
      <c r="J28" s="78">
        <f t="shared" si="17"/>
        <v>0</v>
      </c>
      <c r="K28" s="78">
        <f t="shared" si="18"/>
        <v>0</v>
      </c>
      <c r="L28" s="78">
        <f t="shared" si="19"/>
        <v>1.5923566878980891E-4</v>
      </c>
      <c r="M28" s="78">
        <f t="shared" ca="1" si="20"/>
        <v>1.8763796909492272E-2</v>
      </c>
      <c r="N28" s="78">
        <f t="shared" ca="1" si="0"/>
        <v>7.2727272727272727E-3</v>
      </c>
      <c r="O28" s="78">
        <f t="shared" si="21"/>
        <v>5.0000000000000001E-4</v>
      </c>
      <c r="P28" s="13" t="s">
        <v>184</v>
      </c>
      <c r="Q28" s="8">
        <v>60</v>
      </c>
      <c r="R28" s="13">
        <v>38</v>
      </c>
      <c r="S28" s="89">
        <f t="shared" si="1"/>
        <v>60</v>
      </c>
      <c r="T28" s="75">
        <f t="shared" si="1"/>
        <v>38</v>
      </c>
      <c r="U28" s="90">
        <f t="shared" si="2"/>
        <v>53.34</v>
      </c>
      <c r="V28" s="82">
        <f t="shared" si="3"/>
        <v>238.602</v>
      </c>
      <c r="W28" s="8"/>
      <c r="X28" s="8"/>
      <c r="Y28" s="23"/>
      <c r="Z28" s="23"/>
      <c r="AA28" s="23"/>
      <c r="AB28" s="12"/>
      <c r="AC28" s="91">
        <f t="shared" si="4"/>
        <v>0</v>
      </c>
      <c r="AD28" s="75">
        <f t="shared" si="5"/>
        <v>0</v>
      </c>
      <c r="AE28" s="88">
        <f t="shared" si="6"/>
        <v>0</v>
      </c>
      <c r="AF28" s="92">
        <f t="shared" si="7"/>
        <v>0</v>
      </c>
      <c r="AG28" s="93">
        <f t="shared" si="8"/>
        <v>0</v>
      </c>
      <c r="AH28" s="93">
        <f t="shared" si="9"/>
        <v>0</v>
      </c>
      <c r="AI28" s="78">
        <f t="shared" si="10"/>
        <v>0</v>
      </c>
      <c r="AJ28" s="92">
        <f t="shared" si="11"/>
        <v>0</v>
      </c>
      <c r="AK28" s="78">
        <f t="shared" si="12"/>
        <v>0</v>
      </c>
      <c r="AL28" s="11"/>
      <c r="AM28" s="14"/>
      <c r="AN28" s="11"/>
      <c r="AO28" s="15"/>
      <c r="AP28" s="11"/>
      <c r="AQ28" s="11"/>
      <c r="AR28" s="11"/>
      <c r="AS28" s="75" t="str">
        <f t="shared" si="22"/>
        <v/>
      </c>
      <c r="AT28" s="75" t="str">
        <f t="shared" ca="1" si="23"/>
        <v/>
      </c>
      <c r="AU28" s="75" t="str">
        <f t="shared" si="24"/>
        <v/>
      </c>
      <c r="AV28" s="75" t="str">
        <f t="shared" ca="1" si="25"/>
        <v/>
      </c>
      <c r="AW28" s="169">
        <v>0.33333333333333331</v>
      </c>
      <c r="AX28" s="169">
        <v>0.66666666666666663</v>
      </c>
      <c r="AY28" s="75">
        <f t="shared" si="26"/>
        <v>8</v>
      </c>
      <c r="AZ28" s="169">
        <v>0.33333333333333331</v>
      </c>
      <c r="BA28" s="169">
        <v>0.39583333333333331</v>
      </c>
      <c r="BB28" s="75">
        <f t="shared" si="27"/>
        <v>1.5</v>
      </c>
      <c r="BC28" s="11"/>
      <c r="BH28" s="52"/>
      <c r="BI28" s="52"/>
      <c r="BJ28" s="52"/>
      <c r="BK28" s="52"/>
      <c r="BL28" s="52"/>
      <c r="BM28" s="52"/>
      <c r="BW28" s="54"/>
      <c r="BX28" s="54"/>
      <c r="BY28" s="54"/>
      <c r="BZ28" s="54"/>
      <c r="CA28" s="54"/>
      <c r="CB28" s="54"/>
    </row>
    <row r="29" spans="1:80" ht="17.45" customHeight="1">
      <c r="A29" s="94">
        <f t="shared" si="28"/>
        <v>3.5000000000000004</v>
      </c>
      <c r="B29" s="179">
        <f t="shared" si="14"/>
        <v>45915</v>
      </c>
      <c r="C29" s="8"/>
      <c r="D29" s="11"/>
      <c r="E29" s="12"/>
      <c r="F29" s="11">
        <v>1</v>
      </c>
      <c r="G29" s="74">
        <f t="shared" si="29"/>
        <v>889</v>
      </c>
      <c r="H29" s="75">
        <f t="shared" si="29"/>
        <v>6278</v>
      </c>
      <c r="I29" s="88">
        <f t="shared" si="16"/>
        <v>0</v>
      </c>
      <c r="J29" s="78">
        <f t="shared" si="17"/>
        <v>0</v>
      </c>
      <c r="K29" s="78">
        <f t="shared" si="18"/>
        <v>0</v>
      </c>
      <c r="L29" s="78">
        <f t="shared" si="19"/>
        <v>1.5926102882624622E-4</v>
      </c>
      <c r="M29" s="78">
        <f t="shared" ca="1" si="20"/>
        <v>1.8763796909492272E-2</v>
      </c>
      <c r="N29" s="78">
        <f t="shared" ca="1" si="0"/>
        <v>7.430830039525692E-3</v>
      </c>
      <c r="O29" s="78">
        <f t="shared" si="21"/>
        <v>5.0000000000000001E-4</v>
      </c>
      <c r="P29" s="13" t="s">
        <v>184</v>
      </c>
      <c r="Q29" s="8">
        <v>60</v>
      </c>
      <c r="R29" s="13">
        <v>38</v>
      </c>
      <c r="S29" s="89">
        <f t="shared" si="1"/>
        <v>60</v>
      </c>
      <c r="T29" s="75">
        <f t="shared" si="1"/>
        <v>38</v>
      </c>
      <c r="U29" s="90">
        <f t="shared" si="2"/>
        <v>53.34</v>
      </c>
      <c r="V29" s="82">
        <f t="shared" si="3"/>
        <v>238.56399999999999</v>
      </c>
      <c r="W29" s="8"/>
      <c r="X29" s="8"/>
      <c r="Y29" s="23"/>
      <c r="Z29" s="23"/>
      <c r="AA29" s="23"/>
      <c r="AB29" s="12"/>
      <c r="AC29" s="91">
        <f t="shared" si="4"/>
        <v>0</v>
      </c>
      <c r="AD29" s="75">
        <f t="shared" si="5"/>
        <v>0</v>
      </c>
      <c r="AE29" s="88">
        <f t="shared" si="6"/>
        <v>0</v>
      </c>
      <c r="AF29" s="92">
        <f t="shared" si="7"/>
        <v>0</v>
      </c>
      <c r="AG29" s="93">
        <f t="shared" si="8"/>
        <v>0</v>
      </c>
      <c r="AH29" s="93">
        <f t="shared" si="9"/>
        <v>0</v>
      </c>
      <c r="AI29" s="78">
        <f t="shared" si="10"/>
        <v>0</v>
      </c>
      <c r="AJ29" s="92">
        <f t="shared" si="11"/>
        <v>0</v>
      </c>
      <c r="AK29" s="78">
        <f t="shared" si="12"/>
        <v>0</v>
      </c>
      <c r="AL29" s="11"/>
      <c r="AM29" s="14"/>
      <c r="AN29" s="11"/>
      <c r="AO29" s="15"/>
      <c r="AP29" s="11">
        <v>643</v>
      </c>
      <c r="AQ29" s="11">
        <v>652</v>
      </c>
      <c r="AR29" s="11">
        <v>676</v>
      </c>
      <c r="AS29" s="75">
        <f t="shared" si="22"/>
        <v>330</v>
      </c>
      <c r="AT29" s="75">
        <f t="shared" ca="1" si="23"/>
        <v>380</v>
      </c>
      <c r="AU29" s="75">
        <f t="shared" si="24"/>
        <v>1.1305086603814953</v>
      </c>
      <c r="AV29" s="75">
        <f t="shared" ca="1" si="25"/>
        <v>53.020789730710199</v>
      </c>
      <c r="AW29" s="169">
        <v>0.33333333333333331</v>
      </c>
      <c r="AX29" s="169">
        <v>0.66666666666666663</v>
      </c>
      <c r="AY29" s="75">
        <f t="shared" si="26"/>
        <v>8</v>
      </c>
      <c r="AZ29" s="169">
        <v>0.33333333333333331</v>
      </c>
      <c r="BA29" s="169">
        <v>0.39583333333333331</v>
      </c>
      <c r="BB29" s="75">
        <f t="shared" si="27"/>
        <v>1.5</v>
      </c>
      <c r="BC29" s="11"/>
      <c r="BH29" s="52"/>
      <c r="BI29" s="52"/>
      <c r="BJ29" s="52"/>
      <c r="BK29" s="52"/>
      <c r="BL29" s="52"/>
      <c r="BM29" s="52"/>
      <c r="BW29" s="54"/>
      <c r="BX29" s="54"/>
      <c r="BY29" s="54"/>
      <c r="BZ29" s="54"/>
      <c r="CA29" s="54"/>
      <c r="CB29" s="54"/>
    </row>
    <row r="30" spans="1:80" ht="17.45" customHeight="1">
      <c r="A30" s="86">
        <f t="shared" si="28"/>
        <v>3.6000000000000005</v>
      </c>
      <c r="B30" s="179">
        <f t="shared" si="14"/>
        <v>45916</v>
      </c>
      <c r="C30" s="8"/>
      <c r="D30" s="11"/>
      <c r="E30" s="12"/>
      <c r="F30" s="11">
        <v>1</v>
      </c>
      <c r="G30" s="74">
        <f t="shared" si="29"/>
        <v>889</v>
      </c>
      <c r="H30" s="75">
        <f t="shared" si="29"/>
        <v>6277</v>
      </c>
      <c r="I30" s="88">
        <f t="shared" si="16"/>
        <v>0</v>
      </c>
      <c r="J30" s="78">
        <f t="shared" si="17"/>
        <v>0</v>
      </c>
      <c r="K30" s="78">
        <f t="shared" si="18"/>
        <v>0</v>
      </c>
      <c r="L30" s="78">
        <f t="shared" si="19"/>
        <v>1.5928639694170118E-4</v>
      </c>
      <c r="M30" s="78">
        <f t="shared" ca="1" si="20"/>
        <v>1.8763796909492272E-2</v>
      </c>
      <c r="N30" s="78">
        <f t="shared" ca="1" si="0"/>
        <v>7.5889328063241104E-3</v>
      </c>
      <c r="O30" s="78">
        <f t="shared" si="21"/>
        <v>5.0000000000000001E-4</v>
      </c>
      <c r="P30" s="13" t="s">
        <v>184</v>
      </c>
      <c r="Q30" s="8">
        <v>60</v>
      </c>
      <c r="R30" s="13">
        <v>38</v>
      </c>
      <c r="S30" s="89">
        <f t="shared" si="1"/>
        <v>60</v>
      </c>
      <c r="T30" s="75">
        <f t="shared" si="1"/>
        <v>38</v>
      </c>
      <c r="U30" s="90">
        <f t="shared" si="2"/>
        <v>53.34</v>
      </c>
      <c r="V30" s="82">
        <f t="shared" si="3"/>
        <v>238.52600000000001</v>
      </c>
      <c r="W30" s="8"/>
      <c r="X30" s="8"/>
      <c r="Y30" s="23"/>
      <c r="Z30" s="23"/>
      <c r="AA30" s="23"/>
      <c r="AB30" s="12"/>
      <c r="AC30" s="91">
        <f t="shared" si="4"/>
        <v>0</v>
      </c>
      <c r="AD30" s="75">
        <f t="shared" si="5"/>
        <v>0</v>
      </c>
      <c r="AE30" s="88">
        <f t="shared" si="6"/>
        <v>0</v>
      </c>
      <c r="AF30" s="92">
        <f t="shared" si="7"/>
        <v>0</v>
      </c>
      <c r="AG30" s="93">
        <f t="shared" si="8"/>
        <v>0</v>
      </c>
      <c r="AH30" s="93">
        <f t="shared" si="9"/>
        <v>0</v>
      </c>
      <c r="AI30" s="78">
        <f t="shared" si="10"/>
        <v>0</v>
      </c>
      <c r="AJ30" s="92">
        <f t="shared" si="11"/>
        <v>0</v>
      </c>
      <c r="AK30" s="78">
        <f t="shared" si="12"/>
        <v>0</v>
      </c>
      <c r="AL30" s="11"/>
      <c r="AM30" s="14"/>
      <c r="AN30" s="11"/>
      <c r="AO30" s="15"/>
      <c r="AP30" s="11">
        <v>681</v>
      </c>
      <c r="AQ30" s="11">
        <v>705</v>
      </c>
      <c r="AR30" s="11">
        <v>717</v>
      </c>
      <c r="AS30" s="75">
        <f t="shared" si="22"/>
        <v>360</v>
      </c>
      <c r="AT30" s="75">
        <f t="shared" ca="1" si="23"/>
        <v>410</v>
      </c>
      <c r="AU30" s="75">
        <f t="shared" si="24"/>
        <v>1.2334427442730569</v>
      </c>
      <c r="AV30" s="75">
        <f t="shared" ca="1" si="25"/>
        <v>57.214624616243377</v>
      </c>
      <c r="AW30" s="169">
        <v>0.33333333333333331</v>
      </c>
      <c r="AX30" s="169">
        <v>0.66666666666666663</v>
      </c>
      <c r="AY30" s="75">
        <f t="shared" si="26"/>
        <v>8</v>
      </c>
      <c r="AZ30" s="169">
        <v>0.33333333333333331</v>
      </c>
      <c r="BA30" s="169">
        <v>0.39583333333333331</v>
      </c>
      <c r="BB30" s="75">
        <f t="shared" si="27"/>
        <v>1.5</v>
      </c>
      <c r="BC30" s="11"/>
      <c r="BH30" s="52"/>
      <c r="BI30" s="52"/>
      <c r="BJ30" s="52"/>
      <c r="BK30" s="52"/>
      <c r="BL30" s="52"/>
      <c r="BM30" s="52"/>
      <c r="BW30" s="54"/>
      <c r="BX30" s="54"/>
      <c r="BY30" s="54"/>
      <c r="BZ30" s="54"/>
      <c r="CA30" s="54"/>
      <c r="CB30" s="54"/>
    </row>
    <row r="31" spans="1:80" ht="17.45" customHeight="1" thickBot="1">
      <c r="A31" s="94">
        <f t="shared" si="28"/>
        <v>3.7000000000000006</v>
      </c>
      <c r="B31" s="180">
        <f t="shared" si="14"/>
        <v>45917</v>
      </c>
      <c r="C31" s="16"/>
      <c r="D31" s="17"/>
      <c r="E31" s="18"/>
      <c r="F31" s="17"/>
      <c r="G31" s="96">
        <f t="shared" si="29"/>
        <v>889</v>
      </c>
      <c r="H31" s="97">
        <f t="shared" si="29"/>
        <v>6277</v>
      </c>
      <c r="I31" s="98">
        <f t="shared" si="16"/>
        <v>0</v>
      </c>
      <c r="J31" s="99">
        <f t="shared" si="17"/>
        <v>0</v>
      </c>
      <c r="K31" s="99">
        <f t="shared" si="18"/>
        <v>0</v>
      </c>
      <c r="L31" s="99">
        <f t="shared" si="19"/>
        <v>0</v>
      </c>
      <c r="M31" s="99">
        <f t="shared" ca="1" si="20"/>
        <v>1.8763796909492272E-2</v>
      </c>
      <c r="N31" s="99">
        <f t="shared" ca="1" si="0"/>
        <v>7.5889328063241104E-3</v>
      </c>
      <c r="O31" s="99">
        <f t="shared" si="21"/>
        <v>5.0000000000000001E-4</v>
      </c>
      <c r="P31" s="19" t="s">
        <v>184</v>
      </c>
      <c r="Q31" s="16">
        <v>60</v>
      </c>
      <c r="R31" s="19">
        <v>38</v>
      </c>
      <c r="S31" s="89">
        <f t="shared" si="1"/>
        <v>60</v>
      </c>
      <c r="T31" s="75">
        <f t="shared" si="1"/>
        <v>38</v>
      </c>
      <c r="U31" s="100">
        <f t="shared" si="2"/>
        <v>53.34</v>
      </c>
      <c r="V31" s="101">
        <f t="shared" si="3"/>
        <v>238.52600000000001</v>
      </c>
      <c r="W31" s="16"/>
      <c r="X31" s="16"/>
      <c r="Y31" s="23"/>
      <c r="Z31" s="23"/>
      <c r="AA31" s="23"/>
      <c r="AB31" s="12"/>
      <c r="AC31" s="102">
        <f t="shared" si="4"/>
        <v>0</v>
      </c>
      <c r="AD31" s="97">
        <f t="shared" si="5"/>
        <v>0</v>
      </c>
      <c r="AE31" s="98">
        <f t="shared" si="6"/>
        <v>0</v>
      </c>
      <c r="AF31" s="103">
        <f t="shared" si="7"/>
        <v>0</v>
      </c>
      <c r="AG31" s="104">
        <f t="shared" si="8"/>
        <v>0</v>
      </c>
      <c r="AH31" s="104">
        <f t="shared" si="9"/>
        <v>0</v>
      </c>
      <c r="AI31" s="99">
        <f t="shared" si="10"/>
        <v>0</v>
      </c>
      <c r="AJ31" s="103">
        <f t="shared" si="11"/>
        <v>0</v>
      </c>
      <c r="AK31" s="99">
        <f t="shared" si="12"/>
        <v>0</v>
      </c>
      <c r="AL31" s="17"/>
      <c r="AM31" s="20"/>
      <c r="AN31" s="17"/>
      <c r="AO31" s="21"/>
      <c r="AP31" s="17">
        <v>722</v>
      </c>
      <c r="AQ31" s="17">
        <v>731</v>
      </c>
      <c r="AR31" s="17">
        <v>759</v>
      </c>
      <c r="AS31" s="97">
        <f t="shared" si="22"/>
        <v>370</v>
      </c>
      <c r="AT31" s="97">
        <f t="shared" ca="1" si="23"/>
        <v>380</v>
      </c>
      <c r="AU31" s="97">
        <f t="shared" si="24"/>
        <v>1.2677050427250862</v>
      </c>
      <c r="AV31" s="97">
        <f t="shared" ca="1" si="25"/>
        <v>53.028188668713369</v>
      </c>
      <c r="AW31" s="167">
        <v>0.33333333333333331</v>
      </c>
      <c r="AX31" s="167">
        <v>0.66666666666666663</v>
      </c>
      <c r="AY31" s="97">
        <f t="shared" si="26"/>
        <v>8</v>
      </c>
      <c r="AZ31" s="167">
        <v>0.33333333333333331</v>
      </c>
      <c r="BA31" s="167">
        <v>0.39583333333333331</v>
      </c>
      <c r="BB31" s="97">
        <f t="shared" si="27"/>
        <v>1.5</v>
      </c>
      <c r="BC31" s="17"/>
      <c r="BH31" s="52"/>
      <c r="BI31" s="52"/>
      <c r="BJ31" s="52"/>
      <c r="BK31" s="52"/>
      <c r="BL31" s="52"/>
      <c r="BM31" s="52"/>
      <c r="BW31" s="54"/>
      <c r="BX31" s="54"/>
      <c r="BY31" s="54"/>
      <c r="BZ31" s="54"/>
      <c r="CA31" s="54"/>
      <c r="CB31" s="54"/>
    </row>
    <row r="32" spans="1:80" ht="17.45" customHeight="1" thickTop="1">
      <c r="A32" s="105">
        <f>A25+1</f>
        <v>4.0999999999999996</v>
      </c>
      <c r="B32" s="178">
        <f>B31+1</f>
        <v>45918</v>
      </c>
      <c r="C32" s="4"/>
      <c r="D32" s="5"/>
      <c r="E32" s="6">
        <v>1</v>
      </c>
      <c r="F32" s="5"/>
      <c r="G32" s="74">
        <f t="shared" si="29"/>
        <v>888</v>
      </c>
      <c r="H32" s="75">
        <f t="shared" si="29"/>
        <v>6277</v>
      </c>
      <c r="I32" s="76">
        <f t="shared" si="16"/>
        <v>0</v>
      </c>
      <c r="J32" s="77">
        <f t="shared" si="17"/>
        <v>1.1248593925759281E-3</v>
      </c>
      <c r="K32" s="77">
        <f t="shared" si="18"/>
        <v>0</v>
      </c>
      <c r="L32" s="77">
        <f t="shared" si="19"/>
        <v>0</v>
      </c>
      <c r="M32" s="78">
        <f t="shared" ca="1" si="20"/>
        <v>1.9867549668874173E-2</v>
      </c>
      <c r="N32" s="78">
        <f t="shared" ca="1" si="0"/>
        <v>7.5889328063241104E-3</v>
      </c>
      <c r="O32" s="78">
        <f t="shared" si="21"/>
        <v>5.0000000000000001E-4</v>
      </c>
      <c r="P32" s="7" t="s">
        <v>184</v>
      </c>
      <c r="Q32" s="8">
        <v>60</v>
      </c>
      <c r="R32" s="13">
        <v>38</v>
      </c>
      <c r="S32" s="79">
        <f t="shared" si="1"/>
        <v>60</v>
      </c>
      <c r="T32" s="80">
        <f t="shared" si="1"/>
        <v>38</v>
      </c>
      <c r="U32" s="90">
        <f t="shared" si="2"/>
        <v>53.28</v>
      </c>
      <c r="V32" s="82">
        <f t="shared" si="3"/>
        <v>238.52600000000001</v>
      </c>
      <c r="W32" s="4"/>
      <c r="X32" s="4"/>
      <c r="Y32" s="22"/>
      <c r="Z32" s="22"/>
      <c r="AA32" s="22"/>
      <c r="AB32" s="6"/>
      <c r="AC32" s="83">
        <f t="shared" si="4"/>
        <v>0</v>
      </c>
      <c r="AD32" s="80">
        <f t="shared" si="5"/>
        <v>0</v>
      </c>
      <c r="AE32" s="76">
        <f t="shared" si="6"/>
        <v>0</v>
      </c>
      <c r="AF32" s="84">
        <f t="shared" si="7"/>
        <v>0</v>
      </c>
      <c r="AG32" s="85">
        <f t="shared" si="8"/>
        <v>0</v>
      </c>
      <c r="AH32" s="85">
        <f t="shared" si="9"/>
        <v>0</v>
      </c>
      <c r="AI32" s="77">
        <f t="shared" si="10"/>
        <v>0</v>
      </c>
      <c r="AJ32" s="84">
        <f t="shared" si="11"/>
        <v>0</v>
      </c>
      <c r="AK32" s="77">
        <f t="shared" si="12"/>
        <v>0</v>
      </c>
      <c r="AL32" s="5">
        <v>514</v>
      </c>
      <c r="AM32" s="9">
        <v>0.4</v>
      </c>
      <c r="AN32" s="5">
        <v>469</v>
      </c>
      <c r="AO32" s="10">
        <v>0.6</v>
      </c>
      <c r="AP32" s="5">
        <v>760</v>
      </c>
      <c r="AQ32" s="5">
        <v>771</v>
      </c>
      <c r="AR32" s="5">
        <v>798</v>
      </c>
      <c r="AS32" s="80">
        <f t="shared" si="22"/>
        <v>380</v>
      </c>
      <c r="AT32" s="80">
        <f t="shared" ca="1" si="23"/>
        <v>430</v>
      </c>
      <c r="AU32" s="80">
        <f t="shared" si="24"/>
        <v>1.3022350465720374</v>
      </c>
      <c r="AV32" s="80">
        <f t="shared" ca="1" si="25"/>
        <v>60.013956734124214</v>
      </c>
      <c r="AW32" s="165">
        <v>0.33333333333333331</v>
      </c>
      <c r="AX32" s="165">
        <v>0.66666666666666663</v>
      </c>
      <c r="AY32" s="80">
        <f t="shared" si="26"/>
        <v>8</v>
      </c>
      <c r="AZ32" s="165">
        <v>0.33333333333333331</v>
      </c>
      <c r="BA32" s="165">
        <v>0.39583333333333331</v>
      </c>
      <c r="BB32" s="80">
        <f t="shared" si="27"/>
        <v>1.5</v>
      </c>
      <c r="BC32" s="5"/>
      <c r="BH32" s="52"/>
      <c r="BI32" s="52"/>
      <c r="BJ32" s="52"/>
      <c r="BK32" s="52"/>
      <c r="BL32" s="52"/>
      <c r="BM32" s="52"/>
      <c r="BW32" s="54"/>
      <c r="BX32" s="54"/>
      <c r="BY32" s="54"/>
      <c r="BZ32" s="54"/>
      <c r="CA32" s="54"/>
      <c r="CB32" s="54"/>
    </row>
    <row r="33" spans="1:80" ht="17.45" customHeight="1">
      <c r="A33" s="94">
        <f t="shared" si="28"/>
        <v>4.2</v>
      </c>
      <c r="B33" s="179">
        <f t="shared" si="14"/>
        <v>45919</v>
      </c>
      <c r="C33" s="8"/>
      <c r="D33" s="11"/>
      <c r="E33" s="12"/>
      <c r="F33" s="11">
        <v>1</v>
      </c>
      <c r="G33" s="74">
        <f t="shared" si="29"/>
        <v>888</v>
      </c>
      <c r="H33" s="75">
        <f t="shared" si="29"/>
        <v>6276</v>
      </c>
      <c r="I33" s="88">
        <f t="shared" si="16"/>
        <v>0</v>
      </c>
      <c r="J33" s="78">
        <f t="shared" si="17"/>
        <v>0</v>
      </c>
      <c r="K33" s="78">
        <f t="shared" si="18"/>
        <v>0</v>
      </c>
      <c r="L33" s="78">
        <f t="shared" si="19"/>
        <v>1.5931177314003505E-4</v>
      </c>
      <c r="M33" s="78">
        <f t="shared" ca="1" si="20"/>
        <v>1.9867549668874173E-2</v>
      </c>
      <c r="N33" s="78">
        <f t="shared" ca="1" si="0"/>
        <v>7.7470355731225297E-3</v>
      </c>
      <c r="O33" s="78">
        <f t="shared" si="21"/>
        <v>5.0000000000000001E-4</v>
      </c>
      <c r="P33" s="13" t="s">
        <v>184</v>
      </c>
      <c r="Q33" s="8">
        <v>60</v>
      </c>
      <c r="R33" s="13">
        <v>38</v>
      </c>
      <c r="S33" s="89">
        <f t="shared" si="1"/>
        <v>60</v>
      </c>
      <c r="T33" s="75">
        <f t="shared" si="1"/>
        <v>38</v>
      </c>
      <c r="U33" s="90">
        <f t="shared" si="2"/>
        <v>53.28</v>
      </c>
      <c r="V33" s="82">
        <f t="shared" si="3"/>
        <v>238.488</v>
      </c>
      <c r="W33" s="8"/>
      <c r="X33" s="8"/>
      <c r="Y33" s="23"/>
      <c r="Z33" s="23"/>
      <c r="AA33" s="23"/>
      <c r="AB33" s="12"/>
      <c r="AC33" s="91">
        <f t="shared" si="4"/>
        <v>0</v>
      </c>
      <c r="AD33" s="75">
        <f t="shared" si="5"/>
        <v>0</v>
      </c>
      <c r="AE33" s="88">
        <f t="shared" si="6"/>
        <v>0</v>
      </c>
      <c r="AF33" s="92">
        <f t="shared" si="7"/>
        <v>0</v>
      </c>
      <c r="AG33" s="93">
        <f t="shared" si="8"/>
        <v>0</v>
      </c>
      <c r="AH33" s="93">
        <f t="shared" si="9"/>
        <v>0</v>
      </c>
      <c r="AI33" s="78">
        <f t="shared" si="10"/>
        <v>0</v>
      </c>
      <c r="AJ33" s="92">
        <f t="shared" si="11"/>
        <v>0</v>
      </c>
      <c r="AK33" s="78">
        <f t="shared" si="12"/>
        <v>0</v>
      </c>
      <c r="AL33" s="11"/>
      <c r="AM33" s="14"/>
      <c r="AN33" s="11">
        <v>468</v>
      </c>
      <c r="AO33" s="15">
        <v>0.53300000000000003</v>
      </c>
      <c r="AP33" s="11">
        <v>803</v>
      </c>
      <c r="AQ33" s="11">
        <v>811</v>
      </c>
      <c r="AR33" s="11">
        <v>838</v>
      </c>
      <c r="AS33" s="75">
        <f t="shared" si="22"/>
        <v>350</v>
      </c>
      <c r="AT33" s="75">
        <f t="shared" ca="1" si="23"/>
        <v>420</v>
      </c>
      <c r="AU33" s="75">
        <f t="shared" si="24"/>
        <v>1.1995832305119134</v>
      </c>
      <c r="AV33" s="75">
        <f t="shared" ca="1" si="25"/>
        <v>58.626465661641539</v>
      </c>
      <c r="AW33" s="169">
        <v>0.33333333333333331</v>
      </c>
      <c r="AX33" s="169">
        <v>0.66666666666666663</v>
      </c>
      <c r="AY33" s="75">
        <f t="shared" si="26"/>
        <v>8</v>
      </c>
      <c r="AZ33" s="169">
        <v>0.33333333333333331</v>
      </c>
      <c r="BA33" s="169">
        <v>0.39583333333333331</v>
      </c>
      <c r="BB33" s="75">
        <f t="shared" si="27"/>
        <v>1.5</v>
      </c>
      <c r="BC33" s="11"/>
      <c r="BH33" s="52"/>
      <c r="BI33" s="52"/>
      <c r="BJ33" s="52"/>
      <c r="BK33" s="52"/>
      <c r="BL33" s="52"/>
      <c r="BM33" s="52"/>
      <c r="BW33" s="54"/>
      <c r="BX33" s="54"/>
      <c r="BY33" s="54"/>
      <c r="BZ33" s="54"/>
      <c r="CA33" s="54"/>
      <c r="CB33" s="54"/>
    </row>
    <row r="34" spans="1:80" ht="17.45" customHeight="1">
      <c r="A34" s="86">
        <f t="shared" si="28"/>
        <v>4.3000000000000007</v>
      </c>
      <c r="B34" s="179">
        <f t="shared" si="14"/>
        <v>45920</v>
      </c>
      <c r="C34" s="8"/>
      <c r="D34" s="11"/>
      <c r="E34" s="12"/>
      <c r="F34" s="11"/>
      <c r="G34" s="74">
        <f t="shared" si="29"/>
        <v>888</v>
      </c>
      <c r="H34" s="75">
        <f t="shared" si="29"/>
        <v>6276</v>
      </c>
      <c r="I34" s="88">
        <f t="shared" si="16"/>
        <v>0</v>
      </c>
      <c r="J34" s="78">
        <f t="shared" si="17"/>
        <v>0</v>
      </c>
      <c r="K34" s="78">
        <f t="shared" si="18"/>
        <v>0</v>
      </c>
      <c r="L34" s="78">
        <f t="shared" si="19"/>
        <v>0</v>
      </c>
      <c r="M34" s="78">
        <f t="shared" ca="1" si="20"/>
        <v>1.9867549668874173E-2</v>
      </c>
      <c r="N34" s="78">
        <f t="shared" ca="1" si="0"/>
        <v>7.7470355731225297E-3</v>
      </c>
      <c r="O34" s="78">
        <f t="shared" si="21"/>
        <v>5.0000000000000001E-4</v>
      </c>
      <c r="P34" s="13" t="s">
        <v>184</v>
      </c>
      <c r="Q34" s="8">
        <v>60</v>
      </c>
      <c r="R34" s="13">
        <v>38</v>
      </c>
      <c r="S34" s="89">
        <f t="shared" si="1"/>
        <v>60</v>
      </c>
      <c r="T34" s="75">
        <f t="shared" si="1"/>
        <v>38</v>
      </c>
      <c r="U34" s="90">
        <f t="shared" si="2"/>
        <v>53.28</v>
      </c>
      <c r="V34" s="82">
        <f t="shared" si="3"/>
        <v>238.488</v>
      </c>
      <c r="W34" s="8"/>
      <c r="X34" s="8"/>
      <c r="Y34" s="23"/>
      <c r="Z34" s="23"/>
      <c r="AA34" s="23"/>
      <c r="AB34" s="12"/>
      <c r="AC34" s="91">
        <f t="shared" si="4"/>
        <v>0</v>
      </c>
      <c r="AD34" s="75">
        <f t="shared" si="5"/>
        <v>0</v>
      </c>
      <c r="AE34" s="88">
        <f t="shared" si="6"/>
        <v>0</v>
      </c>
      <c r="AF34" s="92">
        <f t="shared" si="7"/>
        <v>0</v>
      </c>
      <c r="AG34" s="93">
        <f t="shared" si="8"/>
        <v>0</v>
      </c>
      <c r="AH34" s="93">
        <f t="shared" si="9"/>
        <v>0</v>
      </c>
      <c r="AI34" s="78">
        <f t="shared" si="10"/>
        <v>0</v>
      </c>
      <c r="AJ34" s="92">
        <f t="shared" si="11"/>
        <v>0</v>
      </c>
      <c r="AK34" s="78">
        <f t="shared" si="12"/>
        <v>0</v>
      </c>
      <c r="AL34" s="11"/>
      <c r="AM34" s="14"/>
      <c r="AN34" s="11">
        <v>462</v>
      </c>
      <c r="AO34" s="15">
        <v>0.6</v>
      </c>
      <c r="AP34" s="11">
        <v>845</v>
      </c>
      <c r="AQ34" s="11">
        <v>853</v>
      </c>
      <c r="AR34" s="11">
        <v>878</v>
      </c>
      <c r="AS34" s="75">
        <f t="shared" si="22"/>
        <v>330</v>
      </c>
      <c r="AT34" s="75">
        <f t="shared" ca="1" si="23"/>
        <v>400</v>
      </c>
      <c r="AU34" s="75">
        <f t="shared" si="24"/>
        <v>1.1310356173398042</v>
      </c>
      <c r="AV34" s="75">
        <f t="shared" ca="1" si="25"/>
        <v>55.83472920156337</v>
      </c>
      <c r="AW34" s="169">
        <v>0.33333333333333331</v>
      </c>
      <c r="AX34" s="169">
        <v>0.66666666666666663</v>
      </c>
      <c r="AY34" s="75">
        <f t="shared" si="26"/>
        <v>8</v>
      </c>
      <c r="AZ34" s="169">
        <v>0.33333333333333331</v>
      </c>
      <c r="BA34" s="169">
        <v>0.39583333333333331</v>
      </c>
      <c r="BB34" s="75">
        <f t="shared" si="27"/>
        <v>1.5</v>
      </c>
      <c r="BC34" s="11"/>
      <c r="BH34" s="52"/>
      <c r="BI34" s="52"/>
      <c r="BJ34" s="52"/>
      <c r="BK34" s="52"/>
      <c r="BL34" s="52"/>
      <c r="BM34" s="52"/>
      <c r="BW34" s="54"/>
      <c r="BX34" s="54"/>
      <c r="BY34" s="54"/>
      <c r="BZ34" s="54"/>
      <c r="CA34" s="54"/>
      <c r="CB34" s="54"/>
    </row>
    <row r="35" spans="1:80" ht="17.45" customHeight="1">
      <c r="A35" s="94">
        <f t="shared" si="28"/>
        <v>4.4000000000000004</v>
      </c>
      <c r="B35" s="179">
        <f t="shared" si="14"/>
        <v>45921</v>
      </c>
      <c r="C35" s="8"/>
      <c r="D35" s="11"/>
      <c r="E35" s="12"/>
      <c r="F35" s="11">
        <v>1</v>
      </c>
      <c r="G35" s="74">
        <f t="shared" si="29"/>
        <v>888</v>
      </c>
      <c r="H35" s="75">
        <f t="shared" si="29"/>
        <v>6275</v>
      </c>
      <c r="I35" s="88">
        <f t="shared" si="16"/>
        <v>0</v>
      </c>
      <c r="J35" s="78">
        <f t="shared" si="17"/>
        <v>0</v>
      </c>
      <c r="K35" s="78">
        <f t="shared" si="18"/>
        <v>0</v>
      </c>
      <c r="L35" s="78">
        <f t="shared" si="19"/>
        <v>1.5933715742511153E-4</v>
      </c>
      <c r="M35" s="78">
        <f t="shared" ca="1" si="20"/>
        <v>1.9867549668874173E-2</v>
      </c>
      <c r="N35" s="78">
        <f t="shared" ca="1" si="0"/>
        <v>7.9051383399209481E-3</v>
      </c>
      <c r="O35" s="78">
        <f t="shared" si="21"/>
        <v>5.0000000000000001E-4</v>
      </c>
      <c r="P35" s="13" t="s">
        <v>184</v>
      </c>
      <c r="Q35" s="8">
        <v>60</v>
      </c>
      <c r="R35" s="13">
        <v>38</v>
      </c>
      <c r="S35" s="89">
        <f t="shared" si="1"/>
        <v>60</v>
      </c>
      <c r="T35" s="75">
        <f t="shared" si="1"/>
        <v>38</v>
      </c>
      <c r="U35" s="90">
        <f t="shared" si="2"/>
        <v>53.28</v>
      </c>
      <c r="V35" s="82">
        <f t="shared" si="3"/>
        <v>238.45</v>
      </c>
      <c r="W35" s="8"/>
      <c r="X35" s="8"/>
      <c r="Y35" s="23"/>
      <c r="Z35" s="23"/>
      <c r="AA35" s="23"/>
      <c r="AB35" s="12"/>
      <c r="AC35" s="91">
        <f t="shared" si="4"/>
        <v>0</v>
      </c>
      <c r="AD35" s="75">
        <f t="shared" si="5"/>
        <v>0</v>
      </c>
      <c r="AE35" s="88">
        <f t="shared" si="6"/>
        <v>0</v>
      </c>
      <c r="AF35" s="92">
        <f t="shared" si="7"/>
        <v>0</v>
      </c>
      <c r="AG35" s="93">
        <f t="shared" si="8"/>
        <v>0</v>
      </c>
      <c r="AH35" s="93">
        <f t="shared" si="9"/>
        <v>0</v>
      </c>
      <c r="AI35" s="78">
        <f t="shared" si="10"/>
        <v>0</v>
      </c>
      <c r="AJ35" s="92">
        <f t="shared" si="11"/>
        <v>0</v>
      </c>
      <c r="AK35" s="78">
        <f t="shared" si="12"/>
        <v>0</v>
      </c>
      <c r="AL35" s="11"/>
      <c r="AM35" s="14"/>
      <c r="AN35" s="11">
        <v>456</v>
      </c>
      <c r="AO35" s="15">
        <v>0.5</v>
      </c>
      <c r="AP35" s="11">
        <v>885</v>
      </c>
      <c r="AQ35" s="11">
        <v>892</v>
      </c>
      <c r="AR35" s="11">
        <v>971</v>
      </c>
      <c r="AS35" s="75">
        <f t="shared" si="22"/>
        <v>860</v>
      </c>
      <c r="AT35" s="75">
        <f t="shared" ca="1" si="23"/>
        <v>390</v>
      </c>
      <c r="AU35" s="75">
        <f t="shared" si="24"/>
        <v>2.9479313063449077</v>
      </c>
      <c r="AV35" s="75">
        <f t="shared" ca="1" si="25"/>
        <v>54.446460980036299</v>
      </c>
      <c r="AW35" s="169">
        <v>0.33333333333333331</v>
      </c>
      <c r="AX35" s="169">
        <v>0.66666666666666663</v>
      </c>
      <c r="AY35" s="75">
        <f t="shared" si="26"/>
        <v>8</v>
      </c>
      <c r="AZ35" s="169">
        <v>0.33333333333333331</v>
      </c>
      <c r="BA35" s="169">
        <v>0.39583333333333331</v>
      </c>
      <c r="BB35" s="75">
        <f t="shared" si="27"/>
        <v>1.5</v>
      </c>
      <c r="BC35" s="11"/>
      <c r="BH35" s="52"/>
      <c r="BI35" s="52"/>
      <c r="BJ35" s="52"/>
      <c r="BK35" s="52"/>
      <c r="BL35" s="52"/>
      <c r="BM35" s="52"/>
      <c r="BW35" s="54"/>
      <c r="BX35" s="54"/>
      <c r="BY35" s="54"/>
      <c r="BZ35" s="54"/>
      <c r="CA35" s="54"/>
      <c r="CB35" s="54"/>
    </row>
    <row r="36" spans="1:80" ht="17.45" customHeight="1">
      <c r="A36" s="86">
        <f t="shared" si="28"/>
        <v>4.5</v>
      </c>
      <c r="B36" s="179">
        <f t="shared" si="14"/>
        <v>45922</v>
      </c>
      <c r="C36" s="8"/>
      <c r="D36" s="11"/>
      <c r="E36" s="12">
        <v>1</v>
      </c>
      <c r="F36" s="11"/>
      <c r="G36" s="74">
        <f t="shared" si="29"/>
        <v>887</v>
      </c>
      <c r="H36" s="75">
        <f t="shared" si="29"/>
        <v>6275</v>
      </c>
      <c r="I36" s="88">
        <f t="shared" si="16"/>
        <v>0</v>
      </c>
      <c r="J36" s="78">
        <f t="shared" si="17"/>
        <v>1.1261261261261261E-3</v>
      </c>
      <c r="K36" s="78">
        <f t="shared" si="18"/>
        <v>0</v>
      </c>
      <c r="L36" s="78">
        <f t="shared" si="19"/>
        <v>0</v>
      </c>
      <c r="M36" s="78">
        <f t="shared" ca="1" si="20"/>
        <v>2.097130242825607E-2</v>
      </c>
      <c r="N36" s="78">
        <f t="shared" ca="1" si="0"/>
        <v>7.9051383399209481E-3</v>
      </c>
      <c r="O36" s="78">
        <f t="shared" si="21"/>
        <v>5.0000000000000001E-4</v>
      </c>
      <c r="P36" s="13" t="s">
        <v>184</v>
      </c>
      <c r="Q36" s="8">
        <v>60</v>
      </c>
      <c r="R36" s="13">
        <v>38</v>
      </c>
      <c r="S36" s="89">
        <f t="shared" si="1"/>
        <v>60</v>
      </c>
      <c r="T36" s="75">
        <f t="shared" si="1"/>
        <v>38</v>
      </c>
      <c r="U36" s="90">
        <f t="shared" si="2"/>
        <v>53.22</v>
      </c>
      <c r="V36" s="82">
        <f t="shared" si="3"/>
        <v>238.45</v>
      </c>
      <c r="W36" s="8"/>
      <c r="X36" s="8"/>
      <c r="Y36" s="23"/>
      <c r="Z36" s="23"/>
      <c r="AA36" s="23"/>
      <c r="AB36" s="12"/>
      <c r="AC36" s="91">
        <f t="shared" si="4"/>
        <v>0</v>
      </c>
      <c r="AD36" s="75">
        <f t="shared" si="5"/>
        <v>0</v>
      </c>
      <c r="AE36" s="88">
        <f t="shared" si="6"/>
        <v>0</v>
      </c>
      <c r="AF36" s="92">
        <f t="shared" si="7"/>
        <v>0</v>
      </c>
      <c r="AG36" s="93">
        <f t="shared" si="8"/>
        <v>0</v>
      </c>
      <c r="AH36" s="93">
        <f t="shared" si="9"/>
        <v>0</v>
      </c>
      <c r="AI36" s="78">
        <f t="shared" si="10"/>
        <v>0</v>
      </c>
      <c r="AJ36" s="92">
        <f t="shared" si="11"/>
        <v>0</v>
      </c>
      <c r="AK36" s="78">
        <f t="shared" si="12"/>
        <v>0</v>
      </c>
      <c r="AL36" s="11"/>
      <c r="AM36" s="14"/>
      <c r="AN36" s="11"/>
      <c r="AO36" s="15"/>
      <c r="AP36" s="11">
        <v>924</v>
      </c>
      <c r="AQ36" s="11">
        <v>930</v>
      </c>
      <c r="AR36" s="11">
        <v>954</v>
      </c>
      <c r="AS36" s="75">
        <f t="shared" si="22"/>
        <v>300</v>
      </c>
      <c r="AT36" s="75">
        <f t="shared" ca="1" si="23"/>
        <v>350</v>
      </c>
      <c r="AU36" s="75">
        <f t="shared" si="24"/>
        <v>1.0285596736037304</v>
      </c>
      <c r="AV36" s="75">
        <f t="shared" ca="1" si="25"/>
        <v>48.869030996928238</v>
      </c>
      <c r="AW36" s="169">
        <v>0.33333333333333331</v>
      </c>
      <c r="AX36" s="169">
        <v>0.66666666666666663</v>
      </c>
      <c r="AY36" s="75">
        <f t="shared" si="26"/>
        <v>8</v>
      </c>
      <c r="AZ36" s="169">
        <v>0.33333333333333331</v>
      </c>
      <c r="BA36" s="169">
        <v>0.39583333333333331</v>
      </c>
      <c r="BB36" s="75">
        <f t="shared" si="27"/>
        <v>1.5</v>
      </c>
      <c r="BC36" s="11"/>
      <c r="BH36" s="52"/>
      <c r="BI36" s="52"/>
      <c r="BJ36" s="52"/>
      <c r="BK36" s="52"/>
      <c r="BL36" s="52"/>
      <c r="BM36" s="52"/>
      <c r="BW36" s="54"/>
      <c r="BX36" s="54"/>
      <c r="BY36" s="54"/>
      <c r="BZ36" s="54"/>
      <c r="CA36" s="54"/>
      <c r="CB36" s="54"/>
    </row>
    <row r="37" spans="1:80" ht="17.45" customHeight="1">
      <c r="A37" s="94">
        <f t="shared" si="28"/>
        <v>4.6000000000000005</v>
      </c>
      <c r="B37" s="179">
        <f t="shared" si="14"/>
        <v>45923</v>
      </c>
      <c r="C37" s="8"/>
      <c r="D37" s="11"/>
      <c r="E37" s="12"/>
      <c r="F37" s="11">
        <v>2</v>
      </c>
      <c r="G37" s="74">
        <f t="shared" si="29"/>
        <v>887</v>
      </c>
      <c r="H37" s="75">
        <f t="shared" si="29"/>
        <v>6273</v>
      </c>
      <c r="I37" s="88">
        <f t="shared" si="16"/>
        <v>0</v>
      </c>
      <c r="J37" s="78">
        <f t="shared" si="17"/>
        <v>0</v>
      </c>
      <c r="K37" s="78">
        <f t="shared" si="18"/>
        <v>0</v>
      </c>
      <c r="L37" s="78">
        <f t="shared" si="19"/>
        <v>3.1872509960159364E-4</v>
      </c>
      <c r="M37" s="78">
        <f t="shared" ca="1" si="20"/>
        <v>2.097130242825607E-2</v>
      </c>
      <c r="N37" s="78">
        <f t="shared" ca="1" si="0"/>
        <v>8.2213438735177866E-3</v>
      </c>
      <c r="O37" s="78">
        <f t="shared" si="21"/>
        <v>5.0000000000000001E-4</v>
      </c>
      <c r="P37" s="13" t="s">
        <v>184</v>
      </c>
      <c r="Q37" s="8">
        <v>60</v>
      </c>
      <c r="R37" s="13">
        <v>38</v>
      </c>
      <c r="S37" s="89">
        <f t="shared" si="1"/>
        <v>60</v>
      </c>
      <c r="T37" s="75">
        <f t="shared" si="1"/>
        <v>38</v>
      </c>
      <c r="U37" s="90">
        <f t="shared" si="2"/>
        <v>53.22</v>
      </c>
      <c r="V37" s="82">
        <f t="shared" si="3"/>
        <v>238.374</v>
      </c>
      <c r="W37" s="8"/>
      <c r="X37" s="8"/>
      <c r="Y37" s="23"/>
      <c r="Z37" s="23"/>
      <c r="AA37" s="23"/>
      <c r="AB37" s="12"/>
      <c r="AC37" s="91">
        <f t="shared" si="4"/>
        <v>0</v>
      </c>
      <c r="AD37" s="75">
        <f t="shared" si="5"/>
        <v>0</v>
      </c>
      <c r="AE37" s="88">
        <f t="shared" si="6"/>
        <v>0</v>
      </c>
      <c r="AF37" s="92">
        <f t="shared" si="7"/>
        <v>0</v>
      </c>
      <c r="AG37" s="93">
        <f t="shared" si="8"/>
        <v>0</v>
      </c>
      <c r="AH37" s="93">
        <f t="shared" si="9"/>
        <v>0</v>
      </c>
      <c r="AI37" s="78">
        <f t="shared" si="10"/>
        <v>0</v>
      </c>
      <c r="AJ37" s="92">
        <f t="shared" si="11"/>
        <v>0</v>
      </c>
      <c r="AK37" s="78">
        <f t="shared" si="12"/>
        <v>0</v>
      </c>
      <c r="AL37" s="11"/>
      <c r="AM37" s="14"/>
      <c r="AN37" s="11"/>
      <c r="AO37" s="15"/>
      <c r="AP37" s="11">
        <v>959</v>
      </c>
      <c r="AQ37" s="11">
        <v>962</v>
      </c>
      <c r="AR37" s="11">
        <v>983</v>
      </c>
      <c r="AS37" s="75">
        <f t="shared" si="22"/>
        <v>240</v>
      </c>
      <c r="AT37" s="75">
        <f t="shared" ca="1" si="23"/>
        <v>350</v>
      </c>
      <c r="AU37" s="75">
        <f t="shared" si="24"/>
        <v>0.8230622029259862</v>
      </c>
      <c r="AV37" s="75">
        <f t="shared" ca="1" si="25"/>
        <v>48.882681564245807</v>
      </c>
      <c r="AW37" s="169">
        <v>0.33333333333333331</v>
      </c>
      <c r="AX37" s="169">
        <v>0.66666666666666663</v>
      </c>
      <c r="AY37" s="75">
        <f t="shared" si="26"/>
        <v>8</v>
      </c>
      <c r="AZ37" s="169">
        <v>0.33333333333333331</v>
      </c>
      <c r="BA37" s="169">
        <v>0.39583333333333331</v>
      </c>
      <c r="BB37" s="75">
        <f t="shared" si="27"/>
        <v>1.5</v>
      </c>
      <c r="BC37" s="11"/>
      <c r="BH37" s="52"/>
      <c r="BI37" s="52"/>
      <c r="BJ37" s="52"/>
      <c r="BK37" s="52"/>
      <c r="BL37" s="52"/>
      <c r="BM37" s="52"/>
      <c r="BW37" s="54"/>
      <c r="BX37" s="54"/>
      <c r="BY37" s="54"/>
      <c r="BZ37" s="54"/>
      <c r="CA37" s="54"/>
      <c r="CB37" s="54"/>
    </row>
    <row r="38" spans="1:80" ht="17.45" customHeight="1" thickBot="1">
      <c r="A38" s="86">
        <f t="shared" si="28"/>
        <v>4.7000000000000011</v>
      </c>
      <c r="B38" s="180">
        <f t="shared" si="14"/>
        <v>45924</v>
      </c>
      <c r="C38" s="16"/>
      <c r="D38" s="17"/>
      <c r="E38" s="18"/>
      <c r="F38" s="17">
        <v>2</v>
      </c>
      <c r="G38" s="96">
        <f t="shared" si="29"/>
        <v>887</v>
      </c>
      <c r="H38" s="97">
        <f t="shared" si="29"/>
        <v>6271</v>
      </c>
      <c r="I38" s="98">
        <f t="shared" si="16"/>
        <v>0</v>
      </c>
      <c r="J38" s="99">
        <f t="shared" si="17"/>
        <v>0</v>
      </c>
      <c r="K38" s="99">
        <f t="shared" si="18"/>
        <v>0</v>
      </c>
      <c r="L38" s="99">
        <f t="shared" si="19"/>
        <v>3.1882671767894148E-4</v>
      </c>
      <c r="M38" s="99">
        <f t="shared" ca="1" si="20"/>
        <v>2.097130242825607E-2</v>
      </c>
      <c r="N38" s="99">
        <f t="shared" ca="1" si="0"/>
        <v>8.5375494071146252E-3</v>
      </c>
      <c r="O38" s="99">
        <f t="shared" si="21"/>
        <v>5.0000000000000001E-4</v>
      </c>
      <c r="P38" s="19" t="s">
        <v>184</v>
      </c>
      <c r="Q38" s="16">
        <v>63</v>
      </c>
      <c r="R38" s="19">
        <v>41</v>
      </c>
      <c r="S38" s="89">
        <f t="shared" si="1"/>
        <v>63</v>
      </c>
      <c r="T38" s="75">
        <f t="shared" si="1"/>
        <v>41</v>
      </c>
      <c r="U38" s="100">
        <f t="shared" si="2"/>
        <v>55.881</v>
      </c>
      <c r="V38" s="101">
        <f t="shared" si="3"/>
        <v>257.11099999999999</v>
      </c>
      <c r="W38" s="16"/>
      <c r="X38" s="16"/>
      <c r="Y38" s="23"/>
      <c r="Z38" s="23"/>
      <c r="AA38" s="23"/>
      <c r="AB38" s="12"/>
      <c r="AC38" s="102">
        <f t="shared" si="4"/>
        <v>0</v>
      </c>
      <c r="AD38" s="97">
        <f t="shared" si="5"/>
        <v>0</v>
      </c>
      <c r="AE38" s="98">
        <f t="shared" si="6"/>
        <v>0</v>
      </c>
      <c r="AF38" s="103">
        <f t="shared" si="7"/>
        <v>0</v>
      </c>
      <c r="AG38" s="104">
        <f t="shared" si="8"/>
        <v>0</v>
      </c>
      <c r="AH38" s="104">
        <f t="shared" si="9"/>
        <v>0</v>
      </c>
      <c r="AI38" s="99">
        <f t="shared" si="10"/>
        <v>0</v>
      </c>
      <c r="AJ38" s="103">
        <f t="shared" si="11"/>
        <v>0</v>
      </c>
      <c r="AK38" s="99">
        <f t="shared" si="12"/>
        <v>0</v>
      </c>
      <c r="AL38" s="17"/>
      <c r="AM38" s="20"/>
      <c r="AN38" s="17"/>
      <c r="AO38" s="21"/>
      <c r="AP38" s="17">
        <v>994</v>
      </c>
      <c r="AQ38" s="17">
        <v>999</v>
      </c>
      <c r="AR38" s="17">
        <v>1028</v>
      </c>
      <c r="AS38" s="97">
        <f t="shared" si="22"/>
        <v>340</v>
      </c>
      <c r="AT38" s="97">
        <f t="shared" ca="1" si="23"/>
        <v>400</v>
      </c>
      <c r="AU38" s="97">
        <f t="shared" si="24"/>
        <v>1.0862897454248033</v>
      </c>
      <c r="AV38" s="97">
        <f t="shared" ca="1" si="25"/>
        <v>55.881531153953617</v>
      </c>
      <c r="AW38" s="167">
        <v>0.33333333333333331</v>
      </c>
      <c r="AX38" s="167">
        <v>0.66666666666666663</v>
      </c>
      <c r="AY38" s="97">
        <f t="shared" si="26"/>
        <v>8</v>
      </c>
      <c r="AZ38" s="167">
        <v>0.33333333333333331</v>
      </c>
      <c r="BA38" s="167">
        <v>0.39583333333333331</v>
      </c>
      <c r="BB38" s="97">
        <f t="shared" si="27"/>
        <v>1.5</v>
      </c>
      <c r="BC38" s="17"/>
      <c r="BH38" s="52"/>
      <c r="BI38" s="52"/>
      <c r="BJ38" s="52"/>
      <c r="BK38" s="52"/>
      <c r="BL38" s="52"/>
      <c r="BM38" s="52"/>
      <c r="BW38" s="54"/>
      <c r="BX38" s="54"/>
      <c r="BY38" s="54"/>
      <c r="BZ38" s="54"/>
      <c r="CA38" s="54"/>
      <c r="CB38" s="54"/>
    </row>
    <row r="39" spans="1:80" ht="17.45" customHeight="1" thickTop="1">
      <c r="A39" s="71">
        <f>A32+1</f>
        <v>5.0999999999999996</v>
      </c>
      <c r="B39" s="178">
        <f>B38+1</f>
        <v>45925</v>
      </c>
      <c r="C39" s="4"/>
      <c r="D39" s="5"/>
      <c r="E39" s="6"/>
      <c r="F39" s="5">
        <v>1</v>
      </c>
      <c r="G39" s="74">
        <f t="shared" si="29"/>
        <v>887</v>
      </c>
      <c r="H39" s="75">
        <f t="shared" si="29"/>
        <v>6270</v>
      </c>
      <c r="I39" s="76">
        <f t="shared" si="16"/>
        <v>0</v>
      </c>
      <c r="J39" s="77">
        <f t="shared" si="17"/>
        <v>0</v>
      </c>
      <c r="K39" s="77">
        <f t="shared" si="18"/>
        <v>0</v>
      </c>
      <c r="L39" s="77">
        <f t="shared" si="19"/>
        <v>1.5946420028703555E-4</v>
      </c>
      <c r="M39" s="78">
        <f t="shared" ca="1" si="20"/>
        <v>2.097130242825607E-2</v>
      </c>
      <c r="N39" s="78">
        <f t="shared" ca="1" si="0"/>
        <v>8.6956521739130453E-3</v>
      </c>
      <c r="O39" s="78">
        <f t="shared" si="21"/>
        <v>5.0000000000000001E-4</v>
      </c>
      <c r="P39" s="7" t="s">
        <v>184</v>
      </c>
      <c r="Q39" s="8">
        <v>63</v>
      </c>
      <c r="R39" s="13">
        <v>41</v>
      </c>
      <c r="S39" s="79">
        <f t="shared" si="1"/>
        <v>63</v>
      </c>
      <c r="T39" s="80">
        <f t="shared" si="1"/>
        <v>41</v>
      </c>
      <c r="U39" s="90">
        <f t="shared" si="2"/>
        <v>55.881</v>
      </c>
      <c r="V39" s="82">
        <f t="shared" si="3"/>
        <v>257.07</v>
      </c>
      <c r="W39" s="4"/>
      <c r="X39" s="4"/>
      <c r="Y39" s="22"/>
      <c r="Z39" s="22"/>
      <c r="AA39" s="22"/>
      <c r="AB39" s="6"/>
      <c r="AC39" s="83">
        <f t="shared" si="4"/>
        <v>0</v>
      </c>
      <c r="AD39" s="80">
        <f t="shared" si="5"/>
        <v>0</v>
      </c>
      <c r="AE39" s="76">
        <f t="shared" si="6"/>
        <v>0</v>
      </c>
      <c r="AF39" s="84">
        <f t="shared" si="7"/>
        <v>0</v>
      </c>
      <c r="AG39" s="85">
        <f t="shared" si="8"/>
        <v>0</v>
      </c>
      <c r="AH39" s="85">
        <f t="shared" si="9"/>
        <v>0</v>
      </c>
      <c r="AI39" s="77">
        <f t="shared" si="10"/>
        <v>0</v>
      </c>
      <c r="AJ39" s="84">
        <f t="shared" si="11"/>
        <v>0</v>
      </c>
      <c r="AK39" s="77">
        <f t="shared" si="12"/>
        <v>0</v>
      </c>
      <c r="AL39" s="5">
        <v>651</v>
      </c>
      <c r="AM39" s="9">
        <v>0.46700000000000003</v>
      </c>
      <c r="AN39" s="5">
        <v>565</v>
      </c>
      <c r="AO39" s="10">
        <v>0.56699999999999995</v>
      </c>
      <c r="AP39" s="5">
        <v>1034</v>
      </c>
      <c r="AQ39" s="5">
        <v>10386</v>
      </c>
      <c r="AR39" s="5">
        <v>1067</v>
      </c>
      <c r="AS39" s="80">
        <f t="shared" si="22"/>
        <v>330</v>
      </c>
      <c r="AT39" s="80">
        <f t="shared" ca="1" si="23"/>
        <v>390</v>
      </c>
      <c r="AU39" s="80">
        <f t="shared" si="24"/>
        <v>1.0544781770948166</v>
      </c>
      <c r="AV39" s="80">
        <f t="shared" ca="1" si="25"/>
        <v>54.492105630850915</v>
      </c>
      <c r="AW39" s="165">
        <v>0.33333333333333331</v>
      </c>
      <c r="AX39" s="165">
        <v>0.66666666666666663</v>
      </c>
      <c r="AY39" s="80">
        <f t="shared" si="26"/>
        <v>8</v>
      </c>
      <c r="AZ39" s="165">
        <v>0.33333333333333331</v>
      </c>
      <c r="BA39" s="165">
        <v>0.39583333333333331</v>
      </c>
      <c r="BB39" s="80">
        <f t="shared" si="27"/>
        <v>1.5</v>
      </c>
      <c r="BC39" s="5"/>
      <c r="BH39" s="52"/>
      <c r="BI39" s="52"/>
      <c r="BJ39" s="52"/>
      <c r="BK39" s="52"/>
      <c r="BL39" s="52"/>
      <c r="BM39" s="52"/>
      <c r="BW39" s="54"/>
      <c r="BX39" s="54"/>
      <c r="BY39" s="54"/>
      <c r="BZ39" s="54"/>
      <c r="CA39" s="54"/>
      <c r="CB39" s="54"/>
    </row>
    <row r="40" spans="1:80" ht="17.45" customHeight="1">
      <c r="A40" s="86">
        <f t="shared" si="28"/>
        <v>5.2</v>
      </c>
      <c r="B40" s="179">
        <f t="shared" si="14"/>
        <v>45926</v>
      </c>
      <c r="C40" s="8"/>
      <c r="D40" s="11"/>
      <c r="E40" s="12"/>
      <c r="F40" s="11">
        <v>1</v>
      </c>
      <c r="G40" s="74">
        <f t="shared" si="29"/>
        <v>887</v>
      </c>
      <c r="H40" s="75">
        <f t="shared" si="29"/>
        <v>6269</v>
      </c>
      <c r="I40" s="88">
        <f t="shared" si="16"/>
        <v>0</v>
      </c>
      <c r="J40" s="78">
        <f t="shared" si="17"/>
        <v>0</v>
      </c>
      <c r="K40" s="78">
        <f t="shared" si="18"/>
        <v>0</v>
      </c>
      <c r="L40" s="78">
        <f t="shared" si="19"/>
        <v>1.594896331738437E-4</v>
      </c>
      <c r="M40" s="78">
        <f t="shared" ca="1" si="20"/>
        <v>2.097130242825607E-2</v>
      </c>
      <c r="N40" s="78">
        <f t="shared" ca="1" si="0"/>
        <v>8.8537549407114655E-3</v>
      </c>
      <c r="O40" s="78">
        <f t="shared" si="21"/>
        <v>5.0000000000000001E-4</v>
      </c>
      <c r="P40" s="13" t="s">
        <v>184</v>
      </c>
      <c r="Q40" s="8">
        <v>63</v>
      </c>
      <c r="R40" s="13">
        <v>41</v>
      </c>
      <c r="S40" s="89">
        <f t="shared" si="1"/>
        <v>63</v>
      </c>
      <c r="T40" s="75">
        <f t="shared" si="1"/>
        <v>41</v>
      </c>
      <c r="U40" s="90">
        <f t="shared" si="2"/>
        <v>55.881</v>
      </c>
      <c r="V40" s="82">
        <f t="shared" si="3"/>
        <v>257.029</v>
      </c>
      <c r="W40" s="8"/>
      <c r="X40" s="8"/>
      <c r="Y40" s="23"/>
      <c r="Z40" s="23"/>
      <c r="AA40" s="23"/>
      <c r="AB40" s="12"/>
      <c r="AC40" s="91">
        <f t="shared" si="4"/>
        <v>0</v>
      </c>
      <c r="AD40" s="75">
        <f t="shared" si="5"/>
        <v>0</v>
      </c>
      <c r="AE40" s="88">
        <f t="shared" si="6"/>
        <v>0</v>
      </c>
      <c r="AF40" s="92">
        <f t="shared" si="7"/>
        <v>0</v>
      </c>
      <c r="AG40" s="93">
        <f t="shared" si="8"/>
        <v>0</v>
      </c>
      <c r="AH40" s="93">
        <f t="shared" si="9"/>
        <v>0</v>
      </c>
      <c r="AI40" s="78">
        <f t="shared" si="10"/>
        <v>0</v>
      </c>
      <c r="AJ40" s="92">
        <f t="shared" si="11"/>
        <v>0</v>
      </c>
      <c r="AK40" s="78">
        <f t="shared" si="12"/>
        <v>0</v>
      </c>
      <c r="AL40" s="11"/>
      <c r="AM40" s="14"/>
      <c r="AN40" s="11">
        <v>558</v>
      </c>
      <c r="AO40" s="15">
        <v>0.56699999999999995</v>
      </c>
      <c r="AP40" s="11">
        <v>1073</v>
      </c>
      <c r="AQ40" s="11">
        <v>1077</v>
      </c>
      <c r="AR40" s="11">
        <v>1099</v>
      </c>
      <c r="AS40" s="75">
        <f t="shared" si="22"/>
        <v>260</v>
      </c>
      <c r="AT40" s="75">
        <f t="shared" ca="1" si="23"/>
        <v>590</v>
      </c>
      <c r="AU40" s="75">
        <f t="shared" si="24"/>
        <v>0.83090984628167852</v>
      </c>
      <c r="AV40" s="75">
        <f t="shared" ca="1" si="25"/>
        <v>82.448295136948019</v>
      </c>
      <c r="AW40" s="169">
        <v>0.33333333333333331</v>
      </c>
      <c r="AX40" s="169">
        <v>0.66666666666666663</v>
      </c>
      <c r="AY40" s="75">
        <f t="shared" si="26"/>
        <v>8</v>
      </c>
      <c r="AZ40" s="169">
        <v>0.33333333333333331</v>
      </c>
      <c r="BA40" s="169">
        <v>0.39583333333333331</v>
      </c>
      <c r="BB40" s="75">
        <f t="shared" si="27"/>
        <v>1.5</v>
      </c>
      <c r="BC40" s="11"/>
      <c r="BH40" s="52"/>
      <c r="BI40" s="52"/>
      <c r="BJ40" s="52"/>
      <c r="BK40" s="52"/>
      <c r="BL40" s="52"/>
      <c r="BM40" s="52"/>
      <c r="BW40" s="54"/>
      <c r="BX40" s="54"/>
      <c r="BY40" s="54"/>
      <c r="BZ40" s="54"/>
      <c r="CA40" s="54"/>
      <c r="CB40" s="54"/>
    </row>
    <row r="41" spans="1:80" ht="17.45" customHeight="1">
      <c r="A41" s="94">
        <f t="shared" si="28"/>
        <v>5.3000000000000007</v>
      </c>
      <c r="B41" s="179">
        <f t="shared" si="14"/>
        <v>45927</v>
      </c>
      <c r="C41" s="8"/>
      <c r="D41" s="11"/>
      <c r="E41" s="12"/>
      <c r="F41" s="11">
        <v>1</v>
      </c>
      <c r="G41" s="74">
        <f t="shared" si="29"/>
        <v>887</v>
      </c>
      <c r="H41" s="75">
        <f t="shared" si="29"/>
        <v>6268</v>
      </c>
      <c r="I41" s="88">
        <f t="shared" si="16"/>
        <v>0</v>
      </c>
      <c r="J41" s="78">
        <f t="shared" si="17"/>
        <v>0</v>
      </c>
      <c r="K41" s="78">
        <f t="shared" si="18"/>
        <v>0</v>
      </c>
      <c r="L41" s="78">
        <f t="shared" si="19"/>
        <v>1.5951507417450949E-4</v>
      </c>
      <c r="M41" s="78">
        <f t="shared" ca="1" si="20"/>
        <v>2.097130242825607E-2</v>
      </c>
      <c r="N41" s="78">
        <f t="shared" ca="1" si="0"/>
        <v>9.0118577075098856E-3</v>
      </c>
      <c r="O41" s="78">
        <f t="shared" si="21"/>
        <v>5.0000000000000001E-4</v>
      </c>
      <c r="P41" s="13" t="s">
        <v>184</v>
      </c>
      <c r="Q41" s="8">
        <v>63</v>
      </c>
      <c r="R41" s="13">
        <v>41</v>
      </c>
      <c r="S41" s="89">
        <f t="shared" si="1"/>
        <v>63</v>
      </c>
      <c r="T41" s="75">
        <f t="shared" si="1"/>
        <v>41</v>
      </c>
      <c r="U41" s="90">
        <f t="shared" si="2"/>
        <v>55.881</v>
      </c>
      <c r="V41" s="82">
        <f t="shared" si="3"/>
        <v>256.988</v>
      </c>
      <c r="W41" s="8"/>
      <c r="X41" s="8"/>
      <c r="Y41" s="23"/>
      <c r="Z41" s="23"/>
      <c r="AA41" s="23"/>
      <c r="AB41" s="12"/>
      <c r="AC41" s="91">
        <f t="shared" si="4"/>
        <v>0</v>
      </c>
      <c r="AD41" s="75">
        <f t="shared" si="5"/>
        <v>0</v>
      </c>
      <c r="AE41" s="88">
        <f t="shared" si="6"/>
        <v>0</v>
      </c>
      <c r="AF41" s="92">
        <f t="shared" si="7"/>
        <v>0</v>
      </c>
      <c r="AG41" s="93">
        <f t="shared" si="8"/>
        <v>0</v>
      </c>
      <c r="AH41" s="93">
        <f t="shared" si="9"/>
        <v>0</v>
      </c>
      <c r="AI41" s="78">
        <f t="shared" si="10"/>
        <v>0</v>
      </c>
      <c r="AJ41" s="92">
        <f t="shared" si="11"/>
        <v>0</v>
      </c>
      <c r="AK41" s="78">
        <f t="shared" si="12"/>
        <v>0</v>
      </c>
      <c r="AL41" s="11"/>
      <c r="AM41" s="14"/>
      <c r="AN41" s="11">
        <v>610</v>
      </c>
      <c r="AO41" s="15">
        <v>0.63300000000000001</v>
      </c>
      <c r="AP41" s="11">
        <v>1132</v>
      </c>
      <c r="AQ41" s="11">
        <v>1119</v>
      </c>
      <c r="AR41" s="11">
        <v>1149</v>
      </c>
      <c r="AS41" s="75">
        <f t="shared" si="22"/>
        <v>170</v>
      </c>
      <c r="AT41" s="75">
        <f t="shared" ca="1" si="23"/>
        <v>220</v>
      </c>
      <c r="AU41" s="75">
        <f t="shared" si="24"/>
        <v>0.5433584023984479</v>
      </c>
      <c r="AV41" s="75">
        <f t="shared" ca="1" si="25"/>
        <v>30.747728860936409</v>
      </c>
      <c r="AW41" s="169">
        <v>0.33333333333333331</v>
      </c>
      <c r="AX41" s="169">
        <v>0.66666666666666663</v>
      </c>
      <c r="AY41" s="75">
        <f t="shared" si="26"/>
        <v>8</v>
      </c>
      <c r="AZ41" s="169">
        <v>0.33333333333333331</v>
      </c>
      <c r="BA41" s="169">
        <v>0.39583333333333331</v>
      </c>
      <c r="BB41" s="75">
        <f t="shared" si="27"/>
        <v>1.5</v>
      </c>
      <c r="BC41" s="11"/>
      <c r="BH41" s="52"/>
      <c r="BI41" s="52"/>
      <c r="BJ41" s="52"/>
      <c r="BK41" s="52"/>
      <c r="BL41" s="52"/>
      <c r="BM41" s="52"/>
      <c r="BW41" s="54"/>
      <c r="BX41" s="54"/>
      <c r="BY41" s="54"/>
      <c r="BZ41" s="54"/>
      <c r="CA41" s="54"/>
      <c r="CB41" s="54"/>
    </row>
    <row r="42" spans="1:80" ht="17.45" customHeight="1">
      <c r="A42" s="86">
        <f t="shared" si="28"/>
        <v>5.4</v>
      </c>
      <c r="B42" s="179">
        <f t="shared" si="14"/>
        <v>45928</v>
      </c>
      <c r="C42" s="8"/>
      <c r="D42" s="11"/>
      <c r="E42" s="12"/>
      <c r="F42" s="11"/>
      <c r="G42" s="74">
        <f t="shared" si="29"/>
        <v>887</v>
      </c>
      <c r="H42" s="75">
        <f t="shared" si="29"/>
        <v>6268</v>
      </c>
      <c r="I42" s="88">
        <f t="shared" si="16"/>
        <v>0</v>
      </c>
      <c r="J42" s="78">
        <f t="shared" si="17"/>
        <v>0</v>
      </c>
      <c r="K42" s="78">
        <f t="shared" si="18"/>
        <v>0</v>
      </c>
      <c r="L42" s="78">
        <f t="shared" si="19"/>
        <v>0</v>
      </c>
      <c r="M42" s="78">
        <f t="shared" ca="1" si="20"/>
        <v>2.097130242825607E-2</v>
      </c>
      <c r="N42" s="78">
        <f t="shared" ca="1" si="0"/>
        <v>9.0118577075098856E-3</v>
      </c>
      <c r="O42" s="78">
        <f t="shared" si="21"/>
        <v>5.0000000000000001E-4</v>
      </c>
      <c r="P42" s="13" t="s">
        <v>184</v>
      </c>
      <c r="Q42" s="8">
        <v>63</v>
      </c>
      <c r="R42" s="13">
        <v>41</v>
      </c>
      <c r="S42" s="89">
        <f t="shared" si="1"/>
        <v>63</v>
      </c>
      <c r="T42" s="75">
        <f t="shared" si="1"/>
        <v>41</v>
      </c>
      <c r="U42" s="90">
        <f t="shared" si="2"/>
        <v>55.881</v>
      </c>
      <c r="V42" s="82">
        <f t="shared" si="3"/>
        <v>256.988</v>
      </c>
      <c r="W42" s="8"/>
      <c r="X42" s="8"/>
      <c r="Y42" s="23"/>
      <c r="Z42" s="23"/>
      <c r="AA42" s="23"/>
      <c r="AB42" s="12"/>
      <c r="AC42" s="91">
        <f t="shared" si="4"/>
        <v>0</v>
      </c>
      <c r="AD42" s="75">
        <f t="shared" si="5"/>
        <v>0</v>
      </c>
      <c r="AE42" s="88">
        <f t="shared" si="6"/>
        <v>0</v>
      </c>
      <c r="AF42" s="92">
        <f t="shared" si="7"/>
        <v>0</v>
      </c>
      <c r="AG42" s="93">
        <f t="shared" si="8"/>
        <v>0</v>
      </c>
      <c r="AH42" s="93">
        <f t="shared" si="9"/>
        <v>0</v>
      </c>
      <c r="AI42" s="78">
        <f t="shared" si="10"/>
        <v>0</v>
      </c>
      <c r="AJ42" s="92">
        <f t="shared" si="11"/>
        <v>0</v>
      </c>
      <c r="AK42" s="78">
        <f t="shared" si="12"/>
        <v>0</v>
      </c>
      <c r="AL42" s="11"/>
      <c r="AM42" s="14"/>
      <c r="AN42" s="11">
        <v>630</v>
      </c>
      <c r="AO42" s="15">
        <v>0.68300000000000005</v>
      </c>
      <c r="AP42" s="11">
        <v>1154</v>
      </c>
      <c r="AQ42" s="11">
        <v>1160</v>
      </c>
      <c r="AR42" s="11">
        <v>1190</v>
      </c>
      <c r="AS42" s="75">
        <f t="shared" si="22"/>
        <v>360</v>
      </c>
      <c r="AT42" s="75">
        <f t="shared" ca="1" si="23"/>
        <v>410</v>
      </c>
      <c r="AU42" s="75">
        <f t="shared" si="24"/>
        <v>1.150641322726125</v>
      </c>
      <c r="AV42" s="75">
        <f t="shared" ca="1" si="25"/>
        <v>57.302585604472398</v>
      </c>
      <c r="AW42" s="169">
        <v>0.33333333333333331</v>
      </c>
      <c r="AX42" s="169">
        <v>0.66666666666666663</v>
      </c>
      <c r="AY42" s="75">
        <f t="shared" si="26"/>
        <v>8</v>
      </c>
      <c r="AZ42" s="169">
        <v>0.33333333333333331</v>
      </c>
      <c r="BA42" s="169">
        <v>0.39583333333333331</v>
      </c>
      <c r="BB42" s="75">
        <f t="shared" si="27"/>
        <v>1.5</v>
      </c>
      <c r="BC42" s="11"/>
      <c r="BH42" s="52"/>
      <c r="BI42" s="52"/>
      <c r="BJ42" s="52"/>
      <c r="BK42" s="52"/>
      <c r="BL42" s="52"/>
      <c r="BM42" s="52"/>
      <c r="BW42" s="54"/>
      <c r="BX42" s="54"/>
      <c r="BY42" s="54"/>
      <c r="BZ42" s="54"/>
      <c r="CA42" s="54"/>
      <c r="CB42" s="54"/>
    </row>
    <row r="43" spans="1:80" ht="17.45" customHeight="1">
      <c r="A43" s="94">
        <f t="shared" si="28"/>
        <v>5.5</v>
      </c>
      <c r="B43" s="179">
        <f t="shared" si="14"/>
        <v>45929</v>
      </c>
      <c r="C43" s="8"/>
      <c r="D43" s="11"/>
      <c r="E43" s="12"/>
      <c r="F43" s="11"/>
      <c r="G43" s="74">
        <f t="shared" si="29"/>
        <v>887</v>
      </c>
      <c r="H43" s="75">
        <f t="shared" si="29"/>
        <v>6268</v>
      </c>
      <c r="I43" s="88">
        <f t="shared" si="16"/>
        <v>0</v>
      </c>
      <c r="J43" s="78">
        <f t="shared" si="17"/>
        <v>0</v>
      </c>
      <c r="K43" s="78">
        <f t="shared" si="18"/>
        <v>0</v>
      </c>
      <c r="L43" s="78">
        <f t="shared" si="19"/>
        <v>0</v>
      </c>
      <c r="M43" s="78">
        <f t="shared" ca="1" si="20"/>
        <v>2.097130242825607E-2</v>
      </c>
      <c r="N43" s="78">
        <f t="shared" ca="1" si="0"/>
        <v>9.0118577075098856E-3</v>
      </c>
      <c r="O43" s="78">
        <f t="shared" si="21"/>
        <v>5.0000000000000001E-4</v>
      </c>
      <c r="P43" s="13" t="s">
        <v>184</v>
      </c>
      <c r="Q43" s="8">
        <v>63</v>
      </c>
      <c r="R43" s="13">
        <v>41</v>
      </c>
      <c r="S43" s="89">
        <f t="shared" si="1"/>
        <v>63</v>
      </c>
      <c r="T43" s="75">
        <f t="shared" si="1"/>
        <v>41</v>
      </c>
      <c r="U43" s="90">
        <f t="shared" si="2"/>
        <v>55.881</v>
      </c>
      <c r="V43" s="82">
        <f t="shared" si="3"/>
        <v>256.988</v>
      </c>
      <c r="W43" s="8"/>
      <c r="X43" s="8"/>
      <c r="Y43" s="23"/>
      <c r="Z43" s="23"/>
      <c r="AA43" s="23"/>
      <c r="AB43" s="12"/>
      <c r="AC43" s="91">
        <f t="shared" si="4"/>
        <v>0</v>
      </c>
      <c r="AD43" s="75">
        <f t="shared" si="5"/>
        <v>0</v>
      </c>
      <c r="AE43" s="88">
        <f t="shared" ref="AE43:AE74" si="30">IFERROR(W43/H42,0)</f>
        <v>0</v>
      </c>
      <c r="AF43" s="92">
        <f t="shared" ref="AF43:AF74" si="31">IFERROR(X43/$W43,0)</f>
        <v>0</v>
      </c>
      <c r="AG43" s="93">
        <f t="shared" ref="AG43:AG74" si="32">IFERROR(Y43/$W43,0)</f>
        <v>0</v>
      </c>
      <c r="AH43" s="93">
        <f t="shared" ref="AH43:AH74" si="33">IFERROR(Z43/$W43,0)</f>
        <v>0</v>
      </c>
      <c r="AI43" s="78">
        <f t="shared" ref="AI43:AI74" si="34">IFERROR(AA43/$W43,0)</f>
        <v>0</v>
      </c>
      <c r="AJ43" s="92">
        <f t="shared" si="11"/>
        <v>0</v>
      </c>
      <c r="AK43" s="78">
        <f t="shared" si="12"/>
        <v>0</v>
      </c>
      <c r="AL43" s="11"/>
      <c r="AM43" s="14"/>
      <c r="AN43" s="11"/>
      <c r="AO43" s="15"/>
      <c r="AP43" s="11">
        <v>1195</v>
      </c>
      <c r="AQ43" s="11">
        <v>1203</v>
      </c>
      <c r="AR43" s="11">
        <v>1227</v>
      </c>
      <c r="AS43" s="75">
        <f t="shared" si="22"/>
        <v>320</v>
      </c>
      <c r="AT43" s="75">
        <f t="shared" ca="1" si="23"/>
        <v>390</v>
      </c>
      <c r="AU43" s="75">
        <f t="shared" si="24"/>
        <v>1.0227922868676667</v>
      </c>
      <c r="AV43" s="75">
        <f t="shared" ca="1" si="25"/>
        <v>54.507337526205447</v>
      </c>
      <c r="AW43" s="169">
        <v>0.33333333333333331</v>
      </c>
      <c r="AX43" s="169">
        <v>0.66666666666666663</v>
      </c>
      <c r="AY43" s="75">
        <f t="shared" si="26"/>
        <v>8</v>
      </c>
      <c r="AZ43" s="169">
        <v>0.33333333333333331</v>
      </c>
      <c r="BA43" s="169">
        <v>0.39583333333333331</v>
      </c>
      <c r="BB43" s="75">
        <f t="shared" si="27"/>
        <v>1.5</v>
      </c>
      <c r="BC43" s="11"/>
      <c r="BH43" s="52"/>
      <c r="BI43" s="52"/>
      <c r="BJ43" s="52"/>
      <c r="BK43" s="52"/>
      <c r="BL43" s="52"/>
      <c r="BM43" s="52"/>
      <c r="BW43" s="54"/>
      <c r="BX43" s="54"/>
      <c r="BY43" s="54"/>
      <c r="BZ43" s="54"/>
      <c r="CA43" s="54"/>
      <c r="CB43" s="54"/>
    </row>
    <row r="44" spans="1:80" ht="17.45" customHeight="1">
      <c r="A44" s="86">
        <f t="shared" si="28"/>
        <v>5.6000000000000005</v>
      </c>
      <c r="B44" s="179">
        <f t="shared" si="14"/>
        <v>45930</v>
      </c>
      <c r="C44" s="8"/>
      <c r="D44" s="11"/>
      <c r="E44" s="12"/>
      <c r="F44" s="11">
        <v>2</v>
      </c>
      <c r="G44" s="74">
        <f t="shared" ref="G44:H59" si="35">G43-E44-C44</f>
        <v>887</v>
      </c>
      <c r="H44" s="75">
        <f t="shared" si="35"/>
        <v>6266</v>
      </c>
      <c r="I44" s="88">
        <f t="shared" si="16"/>
        <v>0</v>
      </c>
      <c r="J44" s="78">
        <f t="shared" si="17"/>
        <v>0</v>
      </c>
      <c r="K44" s="78">
        <f t="shared" si="18"/>
        <v>0</v>
      </c>
      <c r="L44" s="78">
        <f t="shared" si="19"/>
        <v>3.1908104658583282E-4</v>
      </c>
      <c r="M44" s="78">
        <f t="shared" ca="1" si="20"/>
        <v>2.097130242825607E-2</v>
      </c>
      <c r="N44" s="78">
        <f t="shared" ca="1" si="0"/>
        <v>9.3280632411067241E-3</v>
      </c>
      <c r="O44" s="78">
        <f t="shared" si="21"/>
        <v>5.0000000000000001E-4</v>
      </c>
      <c r="P44" s="13" t="s">
        <v>184</v>
      </c>
      <c r="Q44" s="8">
        <v>63</v>
      </c>
      <c r="R44" s="13">
        <v>41</v>
      </c>
      <c r="S44" s="89">
        <f t="shared" si="1"/>
        <v>63</v>
      </c>
      <c r="T44" s="75">
        <f t="shared" si="1"/>
        <v>41</v>
      </c>
      <c r="U44" s="90">
        <f t="shared" si="2"/>
        <v>55.881</v>
      </c>
      <c r="V44" s="82">
        <f t="shared" si="3"/>
        <v>256.90600000000001</v>
      </c>
      <c r="W44" s="8"/>
      <c r="X44" s="8"/>
      <c r="Y44" s="23"/>
      <c r="Z44" s="23"/>
      <c r="AA44" s="23"/>
      <c r="AB44" s="12"/>
      <c r="AC44" s="91">
        <f t="shared" si="4"/>
        <v>0</v>
      </c>
      <c r="AD44" s="75">
        <f t="shared" si="5"/>
        <v>0</v>
      </c>
      <c r="AE44" s="88">
        <f t="shared" si="30"/>
        <v>0</v>
      </c>
      <c r="AF44" s="92">
        <f t="shared" si="31"/>
        <v>0</v>
      </c>
      <c r="AG44" s="93">
        <f t="shared" si="32"/>
        <v>0</v>
      </c>
      <c r="AH44" s="93">
        <f t="shared" si="33"/>
        <v>0</v>
      </c>
      <c r="AI44" s="78">
        <f t="shared" si="34"/>
        <v>0</v>
      </c>
      <c r="AJ44" s="92">
        <f t="shared" si="11"/>
        <v>0</v>
      </c>
      <c r="AK44" s="78">
        <f t="shared" si="12"/>
        <v>0</v>
      </c>
      <c r="AL44" s="11"/>
      <c r="AM44" s="14"/>
      <c r="AN44" s="11"/>
      <c r="AO44" s="15"/>
      <c r="AP44" s="11">
        <v>1234</v>
      </c>
      <c r="AQ44" s="11">
        <v>1245</v>
      </c>
      <c r="AR44" s="11">
        <v>1275</v>
      </c>
      <c r="AS44" s="75">
        <f t="shared" si="22"/>
        <v>410</v>
      </c>
      <c r="AT44" s="75">
        <f t="shared" ca="1" si="23"/>
        <v>490</v>
      </c>
      <c r="AU44" s="75">
        <f t="shared" si="24"/>
        <v>1.3107961648022455</v>
      </c>
      <c r="AV44" s="75">
        <f t="shared" ca="1" si="25"/>
        <v>68.502726128896967</v>
      </c>
      <c r="AW44" s="169">
        <v>0.33333333333333331</v>
      </c>
      <c r="AX44" s="169">
        <v>0.66666666666666663</v>
      </c>
      <c r="AY44" s="75">
        <f t="shared" si="26"/>
        <v>8</v>
      </c>
      <c r="AZ44" s="169">
        <v>0.33333333333333331</v>
      </c>
      <c r="BA44" s="169">
        <v>0.39583333333333331</v>
      </c>
      <c r="BB44" s="75">
        <f t="shared" si="27"/>
        <v>1.5</v>
      </c>
      <c r="BC44" s="11"/>
      <c r="BH44" s="52"/>
      <c r="BI44" s="52"/>
      <c r="BJ44" s="52"/>
      <c r="BK44" s="52"/>
      <c r="BL44" s="52"/>
      <c r="BM44" s="52"/>
      <c r="BW44" s="54"/>
      <c r="BX44" s="54"/>
      <c r="BY44" s="54"/>
      <c r="BZ44" s="54"/>
      <c r="CA44" s="54"/>
      <c r="CB44" s="54"/>
    </row>
    <row r="45" spans="1:80" ht="17.45" customHeight="1" thickBot="1">
      <c r="A45" s="94">
        <f t="shared" si="28"/>
        <v>5.7000000000000011</v>
      </c>
      <c r="B45" s="180">
        <f t="shared" si="14"/>
        <v>45931</v>
      </c>
      <c r="C45" s="16"/>
      <c r="D45" s="17"/>
      <c r="E45" s="18"/>
      <c r="F45" s="17"/>
      <c r="G45" s="96">
        <f t="shared" si="35"/>
        <v>887</v>
      </c>
      <c r="H45" s="97">
        <f t="shared" si="35"/>
        <v>6266</v>
      </c>
      <c r="I45" s="98">
        <f t="shared" si="16"/>
        <v>0</v>
      </c>
      <c r="J45" s="99">
        <f t="shared" si="17"/>
        <v>0</v>
      </c>
      <c r="K45" s="99">
        <f t="shared" si="18"/>
        <v>0</v>
      </c>
      <c r="L45" s="99">
        <f t="shared" si="19"/>
        <v>0</v>
      </c>
      <c r="M45" s="99">
        <f t="shared" ca="1" si="20"/>
        <v>2.097130242825607E-2</v>
      </c>
      <c r="N45" s="99">
        <f t="shared" ca="1" si="0"/>
        <v>9.3280632411067241E-3</v>
      </c>
      <c r="O45" s="99">
        <f t="shared" si="21"/>
        <v>5.0000000000000001E-4</v>
      </c>
      <c r="P45" s="19" t="s">
        <v>184</v>
      </c>
      <c r="Q45" s="16">
        <v>63</v>
      </c>
      <c r="R45" s="19">
        <v>41</v>
      </c>
      <c r="S45" s="89">
        <f t="shared" si="1"/>
        <v>63</v>
      </c>
      <c r="T45" s="75">
        <f t="shared" si="1"/>
        <v>41</v>
      </c>
      <c r="U45" s="100">
        <f t="shared" si="2"/>
        <v>55.881</v>
      </c>
      <c r="V45" s="101">
        <f t="shared" si="3"/>
        <v>256.90600000000001</v>
      </c>
      <c r="W45" s="16"/>
      <c r="X45" s="16"/>
      <c r="Y45" s="23"/>
      <c r="Z45" s="23"/>
      <c r="AA45" s="23"/>
      <c r="AB45" s="12"/>
      <c r="AC45" s="102">
        <f t="shared" si="4"/>
        <v>0</v>
      </c>
      <c r="AD45" s="97">
        <f t="shared" si="5"/>
        <v>0</v>
      </c>
      <c r="AE45" s="98">
        <f t="shared" si="30"/>
        <v>0</v>
      </c>
      <c r="AF45" s="103">
        <f t="shared" si="31"/>
        <v>0</v>
      </c>
      <c r="AG45" s="104">
        <f t="shared" si="32"/>
        <v>0</v>
      </c>
      <c r="AH45" s="104">
        <f t="shared" si="33"/>
        <v>0</v>
      </c>
      <c r="AI45" s="99">
        <f t="shared" si="34"/>
        <v>0</v>
      </c>
      <c r="AJ45" s="103">
        <f t="shared" si="11"/>
        <v>0</v>
      </c>
      <c r="AK45" s="99">
        <f t="shared" si="12"/>
        <v>0</v>
      </c>
      <c r="AL45" s="17"/>
      <c r="AM45" s="20"/>
      <c r="AN45" s="17"/>
      <c r="AO45" s="21"/>
      <c r="AP45" s="17">
        <v>1283</v>
      </c>
      <c r="AQ45" s="17">
        <v>1294</v>
      </c>
      <c r="AR45" s="17">
        <v>1320</v>
      </c>
      <c r="AS45" s="97">
        <f t="shared" si="22"/>
        <v>370</v>
      </c>
      <c r="AT45" s="97">
        <f t="shared" ca="1" si="23"/>
        <v>420</v>
      </c>
      <c r="AU45" s="97">
        <f t="shared" si="24"/>
        <v>1.1829136121386117</v>
      </c>
      <c r="AV45" s="97">
        <f t="shared" ca="1" si="25"/>
        <v>58.716622396197394</v>
      </c>
      <c r="AW45" s="167">
        <v>0.33333333333333331</v>
      </c>
      <c r="AX45" s="167">
        <v>0.66666666666666663</v>
      </c>
      <c r="AY45" s="97">
        <f t="shared" si="26"/>
        <v>8</v>
      </c>
      <c r="AZ45" s="167">
        <v>0.33333333333333331</v>
      </c>
      <c r="BA45" s="167">
        <v>0.39583333333333331</v>
      </c>
      <c r="BB45" s="97">
        <f t="shared" si="27"/>
        <v>1.5</v>
      </c>
      <c r="BC45" s="17"/>
      <c r="BH45" s="52"/>
      <c r="BI45" s="52"/>
      <c r="BJ45" s="52"/>
      <c r="BK45" s="52"/>
      <c r="BL45" s="52"/>
      <c r="BM45" s="52"/>
      <c r="BW45" s="54"/>
      <c r="BX45" s="54"/>
      <c r="BY45" s="54"/>
      <c r="BZ45" s="54"/>
      <c r="CA45" s="54"/>
      <c r="CB45" s="54"/>
    </row>
    <row r="46" spans="1:80" ht="17.45" customHeight="1" thickTop="1">
      <c r="A46" s="105">
        <f>A39+1</f>
        <v>6.1</v>
      </c>
      <c r="B46" s="178">
        <f>B45+1</f>
        <v>45932</v>
      </c>
      <c r="C46" s="4"/>
      <c r="D46" s="5"/>
      <c r="E46" s="6"/>
      <c r="F46" s="5">
        <v>1</v>
      </c>
      <c r="G46" s="74">
        <f t="shared" si="35"/>
        <v>887</v>
      </c>
      <c r="H46" s="75">
        <f t="shared" si="35"/>
        <v>6265</v>
      </c>
      <c r="I46" s="76">
        <f t="shared" si="16"/>
        <v>0</v>
      </c>
      <c r="J46" s="77">
        <f t="shared" si="17"/>
        <v>0</v>
      </c>
      <c r="K46" s="77">
        <f t="shared" si="18"/>
        <v>0</v>
      </c>
      <c r="L46" s="77">
        <f t="shared" si="19"/>
        <v>1.5959144589849984E-4</v>
      </c>
      <c r="M46" s="78">
        <f t="shared" ca="1" si="20"/>
        <v>2.097130242825607E-2</v>
      </c>
      <c r="N46" s="78">
        <f t="shared" ca="1" si="0"/>
        <v>9.4861660079051426E-3</v>
      </c>
      <c r="O46" s="78">
        <f t="shared" si="21"/>
        <v>5.0000000000000001E-4</v>
      </c>
      <c r="P46" s="13" t="s">
        <v>184</v>
      </c>
      <c r="Q46" s="8">
        <v>63</v>
      </c>
      <c r="R46" s="13">
        <v>41</v>
      </c>
      <c r="S46" s="79">
        <f t="shared" si="1"/>
        <v>63</v>
      </c>
      <c r="T46" s="80">
        <f t="shared" si="1"/>
        <v>41</v>
      </c>
      <c r="U46" s="90">
        <f t="shared" si="2"/>
        <v>55.881</v>
      </c>
      <c r="V46" s="82">
        <f t="shared" si="3"/>
        <v>256.86500000000001</v>
      </c>
      <c r="W46" s="4"/>
      <c r="X46" s="4"/>
      <c r="Y46" s="22"/>
      <c r="Z46" s="22"/>
      <c r="AA46" s="22"/>
      <c r="AB46" s="6"/>
      <c r="AC46" s="83">
        <f t="shared" si="4"/>
        <v>0</v>
      </c>
      <c r="AD46" s="80">
        <f t="shared" si="5"/>
        <v>0</v>
      </c>
      <c r="AE46" s="76">
        <f t="shared" si="30"/>
        <v>0</v>
      </c>
      <c r="AF46" s="84">
        <f t="shared" si="31"/>
        <v>0</v>
      </c>
      <c r="AG46" s="85">
        <f t="shared" si="32"/>
        <v>0</v>
      </c>
      <c r="AH46" s="85">
        <f t="shared" si="33"/>
        <v>0</v>
      </c>
      <c r="AI46" s="77">
        <f t="shared" si="34"/>
        <v>0</v>
      </c>
      <c r="AJ46" s="84">
        <f t="shared" si="11"/>
        <v>0</v>
      </c>
      <c r="AK46" s="77">
        <f t="shared" si="12"/>
        <v>0</v>
      </c>
      <c r="AL46" s="5">
        <v>837</v>
      </c>
      <c r="AM46" s="9">
        <v>0.433</v>
      </c>
      <c r="AN46" s="5">
        <v>722</v>
      </c>
      <c r="AO46" s="10">
        <v>0.45</v>
      </c>
      <c r="AP46" s="5">
        <v>1325</v>
      </c>
      <c r="AQ46" s="5">
        <v>1336</v>
      </c>
      <c r="AR46" s="5">
        <v>1357</v>
      </c>
      <c r="AS46" s="80">
        <f t="shared" si="22"/>
        <v>320</v>
      </c>
      <c r="AT46" s="80">
        <f t="shared" ca="1" si="23"/>
        <v>460</v>
      </c>
      <c r="AU46" s="80">
        <f t="shared" si="24"/>
        <v>1.0231945412571224</v>
      </c>
      <c r="AV46" s="80">
        <f t="shared" ca="1" si="25"/>
        <v>64.317673378076066</v>
      </c>
      <c r="AW46" s="165">
        <v>0.33333333333333331</v>
      </c>
      <c r="AX46" s="165">
        <v>0.66666666666666663</v>
      </c>
      <c r="AY46" s="80">
        <f t="shared" si="26"/>
        <v>8</v>
      </c>
      <c r="AZ46" s="165">
        <v>0.33333333333333331</v>
      </c>
      <c r="BA46" s="165">
        <v>0.39583333333333331</v>
      </c>
      <c r="BB46" s="80">
        <f t="shared" si="27"/>
        <v>1.5</v>
      </c>
      <c r="BC46" s="5"/>
      <c r="BH46" s="52"/>
      <c r="BI46" s="52"/>
      <c r="BJ46" s="52"/>
      <c r="BK46" s="52"/>
      <c r="BL46" s="52"/>
      <c r="BM46" s="52"/>
      <c r="BW46" s="54"/>
      <c r="BX46" s="54"/>
      <c r="BY46" s="54"/>
      <c r="BZ46" s="54"/>
      <c r="CA46" s="54"/>
      <c r="CB46" s="54"/>
    </row>
    <row r="47" spans="1:80" ht="17.45" customHeight="1">
      <c r="A47" s="94">
        <f t="shared" si="28"/>
        <v>6.2</v>
      </c>
      <c r="B47" s="179">
        <f t="shared" si="14"/>
        <v>45933</v>
      </c>
      <c r="C47" s="8"/>
      <c r="D47" s="11"/>
      <c r="E47" s="12"/>
      <c r="F47" s="11"/>
      <c r="G47" s="74">
        <f t="shared" si="35"/>
        <v>887</v>
      </c>
      <c r="H47" s="75">
        <f t="shared" si="35"/>
        <v>6265</v>
      </c>
      <c r="I47" s="88">
        <f t="shared" si="16"/>
        <v>0</v>
      </c>
      <c r="J47" s="78">
        <f t="shared" si="17"/>
        <v>0</v>
      </c>
      <c r="K47" s="78">
        <f t="shared" si="18"/>
        <v>0</v>
      </c>
      <c r="L47" s="78">
        <f t="shared" si="19"/>
        <v>0</v>
      </c>
      <c r="M47" s="78">
        <f t="shared" ca="1" si="20"/>
        <v>2.097130242825607E-2</v>
      </c>
      <c r="N47" s="78">
        <f t="shared" ca="1" si="0"/>
        <v>9.4861660079051426E-3</v>
      </c>
      <c r="O47" s="78">
        <f t="shared" si="21"/>
        <v>5.0000000000000001E-4</v>
      </c>
      <c r="P47" s="13" t="s">
        <v>184</v>
      </c>
      <c r="Q47" s="8">
        <v>66</v>
      </c>
      <c r="R47" s="13">
        <v>44</v>
      </c>
      <c r="S47" s="89">
        <f t="shared" si="1"/>
        <v>66</v>
      </c>
      <c r="T47" s="75">
        <f t="shared" si="1"/>
        <v>44</v>
      </c>
      <c r="U47" s="90">
        <f t="shared" si="2"/>
        <v>58.542000000000002</v>
      </c>
      <c r="V47" s="82">
        <f t="shared" si="3"/>
        <v>275.66000000000003</v>
      </c>
      <c r="W47" s="8"/>
      <c r="X47" s="8"/>
      <c r="Y47" s="23"/>
      <c r="Z47" s="23"/>
      <c r="AA47" s="23"/>
      <c r="AB47" s="12"/>
      <c r="AC47" s="91">
        <f t="shared" si="4"/>
        <v>0</v>
      </c>
      <c r="AD47" s="75">
        <f t="shared" si="5"/>
        <v>0</v>
      </c>
      <c r="AE47" s="88">
        <f t="shared" si="30"/>
        <v>0</v>
      </c>
      <c r="AF47" s="92">
        <f t="shared" si="31"/>
        <v>0</v>
      </c>
      <c r="AG47" s="93">
        <f t="shared" si="32"/>
        <v>0</v>
      </c>
      <c r="AH47" s="93">
        <f t="shared" si="33"/>
        <v>0</v>
      </c>
      <c r="AI47" s="78">
        <f t="shared" si="34"/>
        <v>0</v>
      </c>
      <c r="AJ47" s="92">
        <f t="shared" si="11"/>
        <v>0</v>
      </c>
      <c r="AK47" s="78">
        <f t="shared" si="12"/>
        <v>0</v>
      </c>
      <c r="AL47" s="11"/>
      <c r="AM47" s="14"/>
      <c r="AN47" s="11">
        <v>709</v>
      </c>
      <c r="AO47" s="15">
        <v>0.63300000000000001</v>
      </c>
      <c r="AP47" s="11">
        <v>1371</v>
      </c>
      <c r="AQ47" s="11">
        <v>1387</v>
      </c>
      <c r="AR47" s="11">
        <v>1409</v>
      </c>
      <c r="AS47" s="75">
        <f t="shared" si="22"/>
        <v>380</v>
      </c>
      <c r="AT47" s="75">
        <f t="shared" ca="1" si="23"/>
        <v>410</v>
      </c>
      <c r="AU47" s="75">
        <f t="shared" si="24"/>
        <v>1.1370368818858057</v>
      </c>
      <c r="AV47" s="75">
        <f t="shared" ca="1" si="25"/>
        <v>57.32662192393736</v>
      </c>
      <c r="AW47" s="169">
        <v>0.33333333333333331</v>
      </c>
      <c r="AX47" s="169">
        <v>0.66666666666666663</v>
      </c>
      <c r="AY47" s="75">
        <f t="shared" si="26"/>
        <v>8</v>
      </c>
      <c r="AZ47" s="169">
        <v>0.33333333333333331</v>
      </c>
      <c r="BA47" s="169">
        <v>0.39583333333333331</v>
      </c>
      <c r="BB47" s="75">
        <f t="shared" si="27"/>
        <v>1.5</v>
      </c>
      <c r="BC47" s="11"/>
      <c r="BH47" s="52"/>
      <c r="BI47" s="52"/>
      <c r="BJ47" s="52"/>
      <c r="BK47" s="52"/>
      <c r="BL47" s="52"/>
      <c r="BM47" s="52"/>
      <c r="BW47" s="54"/>
      <c r="BX47" s="54"/>
      <c r="BY47" s="54"/>
      <c r="BZ47" s="54"/>
      <c r="CA47" s="54"/>
      <c r="CB47" s="54"/>
    </row>
    <row r="48" spans="1:80" ht="17.45" customHeight="1">
      <c r="A48" s="86">
        <f t="shared" si="28"/>
        <v>6.3000000000000007</v>
      </c>
      <c r="B48" s="179">
        <f t="shared" si="14"/>
        <v>45934</v>
      </c>
      <c r="C48" s="8"/>
      <c r="D48" s="11"/>
      <c r="E48" s="12"/>
      <c r="F48" s="11">
        <v>1</v>
      </c>
      <c r="G48" s="74">
        <f t="shared" si="35"/>
        <v>887</v>
      </c>
      <c r="H48" s="75">
        <f t="shared" si="35"/>
        <v>6264</v>
      </c>
      <c r="I48" s="88">
        <f t="shared" si="16"/>
        <v>0</v>
      </c>
      <c r="J48" s="78">
        <f t="shared" si="17"/>
        <v>0</v>
      </c>
      <c r="K48" s="78">
        <f t="shared" si="18"/>
        <v>0</v>
      </c>
      <c r="L48" s="78">
        <f t="shared" si="19"/>
        <v>1.5961691939345569E-4</v>
      </c>
      <c r="M48" s="78">
        <f t="shared" ca="1" si="20"/>
        <v>2.097130242825607E-2</v>
      </c>
      <c r="N48" s="78">
        <f t="shared" ca="1" si="0"/>
        <v>9.644268774703561E-3</v>
      </c>
      <c r="O48" s="78">
        <f t="shared" si="21"/>
        <v>5.0000000000000001E-4</v>
      </c>
      <c r="P48" s="13" t="s">
        <v>184</v>
      </c>
      <c r="Q48" s="8">
        <v>66</v>
      </c>
      <c r="R48" s="13">
        <v>44</v>
      </c>
      <c r="S48" s="89">
        <f t="shared" si="1"/>
        <v>66</v>
      </c>
      <c r="T48" s="75">
        <f t="shared" si="1"/>
        <v>44</v>
      </c>
      <c r="U48" s="90">
        <f t="shared" si="2"/>
        <v>58.542000000000002</v>
      </c>
      <c r="V48" s="82">
        <f t="shared" si="3"/>
        <v>275.61599999999999</v>
      </c>
      <c r="W48" s="8"/>
      <c r="X48" s="8"/>
      <c r="Y48" s="23"/>
      <c r="Z48" s="23"/>
      <c r="AA48" s="23"/>
      <c r="AB48" s="12"/>
      <c r="AC48" s="91">
        <f t="shared" si="4"/>
        <v>0</v>
      </c>
      <c r="AD48" s="75">
        <f t="shared" si="5"/>
        <v>0</v>
      </c>
      <c r="AE48" s="88">
        <f t="shared" si="30"/>
        <v>0</v>
      </c>
      <c r="AF48" s="92">
        <f t="shared" si="31"/>
        <v>0</v>
      </c>
      <c r="AG48" s="93">
        <f t="shared" si="32"/>
        <v>0</v>
      </c>
      <c r="AH48" s="93">
        <f t="shared" si="33"/>
        <v>0</v>
      </c>
      <c r="AI48" s="78">
        <f t="shared" si="34"/>
        <v>0</v>
      </c>
      <c r="AJ48" s="92">
        <f t="shared" si="11"/>
        <v>0</v>
      </c>
      <c r="AK48" s="78">
        <f t="shared" si="12"/>
        <v>0</v>
      </c>
      <c r="AL48" s="11"/>
      <c r="AM48" s="14"/>
      <c r="AN48" s="11">
        <v>708</v>
      </c>
      <c r="AO48" s="15">
        <v>0.53300000000000003</v>
      </c>
      <c r="AP48" s="11">
        <v>1412</v>
      </c>
      <c r="AQ48" s="11">
        <v>1423</v>
      </c>
      <c r="AR48" s="11">
        <v>1446</v>
      </c>
      <c r="AS48" s="75">
        <f t="shared" si="22"/>
        <v>340</v>
      </c>
      <c r="AT48" s="75">
        <f t="shared" ca="1" si="23"/>
        <v>390</v>
      </c>
      <c r="AU48" s="75">
        <f t="shared" si="24"/>
        <v>1.0174827476822341</v>
      </c>
      <c r="AV48" s="75">
        <f t="shared" ca="1" si="25"/>
        <v>54.537826877359805</v>
      </c>
      <c r="AW48" s="169">
        <v>0.33333333333333331</v>
      </c>
      <c r="AX48" s="169">
        <v>0.66666666666666663</v>
      </c>
      <c r="AY48" s="75">
        <f t="shared" si="26"/>
        <v>8</v>
      </c>
      <c r="AZ48" s="169">
        <v>0.33333333333333331</v>
      </c>
      <c r="BA48" s="169">
        <v>0.39583333333333331</v>
      </c>
      <c r="BB48" s="75">
        <f t="shared" si="27"/>
        <v>1.5</v>
      </c>
      <c r="BC48" s="11"/>
      <c r="BH48" s="52"/>
      <c r="BI48" s="52"/>
      <c r="BJ48" s="52"/>
      <c r="BK48" s="52"/>
      <c r="BL48" s="52"/>
      <c r="BM48" s="52"/>
      <c r="BW48" s="54"/>
      <c r="BX48" s="54"/>
      <c r="BY48" s="54"/>
      <c r="BZ48" s="54"/>
      <c r="CA48" s="54"/>
      <c r="CB48" s="54"/>
    </row>
    <row r="49" spans="1:80" ht="17.45" customHeight="1">
      <c r="A49" s="94">
        <f t="shared" si="28"/>
        <v>6.4</v>
      </c>
      <c r="B49" s="179">
        <f t="shared" si="14"/>
        <v>45935</v>
      </c>
      <c r="C49" s="8"/>
      <c r="D49" s="11"/>
      <c r="E49" s="12"/>
      <c r="F49" s="11"/>
      <c r="G49" s="74">
        <f t="shared" si="35"/>
        <v>887</v>
      </c>
      <c r="H49" s="75">
        <f t="shared" si="35"/>
        <v>6264</v>
      </c>
      <c r="I49" s="88">
        <f t="shared" si="16"/>
        <v>0</v>
      </c>
      <c r="J49" s="78">
        <f t="shared" si="17"/>
        <v>0</v>
      </c>
      <c r="K49" s="78">
        <f t="shared" si="18"/>
        <v>0</v>
      </c>
      <c r="L49" s="78">
        <f t="shared" si="19"/>
        <v>0</v>
      </c>
      <c r="M49" s="78">
        <f t="shared" ca="1" si="20"/>
        <v>2.097130242825607E-2</v>
      </c>
      <c r="N49" s="78">
        <f t="shared" ca="1" si="0"/>
        <v>9.644268774703561E-3</v>
      </c>
      <c r="O49" s="78">
        <f t="shared" si="21"/>
        <v>5.0000000000000001E-4</v>
      </c>
      <c r="P49" s="13" t="s">
        <v>184</v>
      </c>
      <c r="Q49" s="8">
        <v>66</v>
      </c>
      <c r="R49" s="13">
        <v>44</v>
      </c>
      <c r="S49" s="89">
        <f t="shared" si="1"/>
        <v>66</v>
      </c>
      <c r="T49" s="75">
        <f t="shared" si="1"/>
        <v>44</v>
      </c>
      <c r="U49" s="90">
        <f t="shared" si="2"/>
        <v>58.542000000000002</v>
      </c>
      <c r="V49" s="82">
        <f t="shared" si="3"/>
        <v>275.61599999999999</v>
      </c>
      <c r="W49" s="8"/>
      <c r="X49" s="8"/>
      <c r="Y49" s="23"/>
      <c r="Z49" s="23"/>
      <c r="AA49" s="23"/>
      <c r="AB49" s="12"/>
      <c r="AC49" s="91">
        <f t="shared" si="4"/>
        <v>0</v>
      </c>
      <c r="AD49" s="75">
        <f t="shared" si="5"/>
        <v>0</v>
      </c>
      <c r="AE49" s="88">
        <f t="shared" si="30"/>
        <v>0</v>
      </c>
      <c r="AF49" s="92">
        <f t="shared" si="31"/>
        <v>0</v>
      </c>
      <c r="AG49" s="93">
        <f t="shared" si="32"/>
        <v>0</v>
      </c>
      <c r="AH49" s="93">
        <f t="shared" si="33"/>
        <v>0</v>
      </c>
      <c r="AI49" s="78">
        <f t="shared" si="34"/>
        <v>0</v>
      </c>
      <c r="AJ49" s="92">
        <f t="shared" si="11"/>
        <v>0</v>
      </c>
      <c r="AK49" s="78">
        <f t="shared" si="12"/>
        <v>0</v>
      </c>
      <c r="AL49" s="11"/>
      <c r="AM49" s="14"/>
      <c r="AN49" s="11">
        <v>704</v>
      </c>
      <c r="AO49" s="15">
        <v>0.56699999999999995</v>
      </c>
      <c r="AP49" s="11">
        <v>1451</v>
      </c>
      <c r="AQ49" s="11">
        <v>1469</v>
      </c>
      <c r="AR49" s="11">
        <v>1507</v>
      </c>
      <c r="AS49" s="75">
        <f t="shared" si="22"/>
        <v>560</v>
      </c>
      <c r="AT49" s="75">
        <f t="shared" ca="1" si="23"/>
        <v>590</v>
      </c>
      <c r="AU49" s="75">
        <f t="shared" si="24"/>
        <v>1.6758539373589738</v>
      </c>
      <c r="AV49" s="75">
        <f t="shared" ca="1" si="25"/>
        <v>82.505943224723822</v>
      </c>
      <c r="AW49" s="169">
        <v>0.33333333333333331</v>
      </c>
      <c r="AX49" s="169">
        <v>0.66666666666666663</v>
      </c>
      <c r="AY49" s="75">
        <f t="shared" si="26"/>
        <v>8</v>
      </c>
      <c r="AZ49" s="169">
        <v>0.33333333333333331</v>
      </c>
      <c r="BA49" s="169">
        <v>0.39583333333333331</v>
      </c>
      <c r="BB49" s="75">
        <f t="shared" si="27"/>
        <v>1.5</v>
      </c>
      <c r="BC49" s="11"/>
      <c r="BH49" s="52"/>
      <c r="BI49" s="52"/>
      <c r="BJ49" s="52"/>
      <c r="BK49" s="52"/>
      <c r="BL49" s="52"/>
      <c r="BM49" s="52"/>
      <c r="BW49" s="54"/>
      <c r="BX49" s="54"/>
      <c r="BY49" s="54"/>
      <c r="BZ49" s="54"/>
      <c r="CA49" s="54"/>
      <c r="CB49" s="54"/>
    </row>
    <row r="50" spans="1:80" ht="17.45" customHeight="1">
      <c r="A50" s="86">
        <f t="shared" si="28"/>
        <v>6.5</v>
      </c>
      <c r="B50" s="179">
        <f t="shared" si="14"/>
        <v>45936</v>
      </c>
      <c r="C50" s="8"/>
      <c r="D50" s="11"/>
      <c r="E50" s="12"/>
      <c r="F50" s="11"/>
      <c r="G50" s="74">
        <f t="shared" si="35"/>
        <v>887</v>
      </c>
      <c r="H50" s="75">
        <f t="shared" si="35"/>
        <v>6264</v>
      </c>
      <c r="I50" s="88">
        <f t="shared" si="16"/>
        <v>0</v>
      </c>
      <c r="J50" s="78">
        <f t="shared" si="17"/>
        <v>0</v>
      </c>
      <c r="K50" s="78">
        <f t="shared" si="18"/>
        <v>0</v>
      </c>
      <c r="L50" s="78">
        <f t="shared" si="19"/>
        <v>0</v>
      </c>
      <c r="M50" s="78">
        <f t="shared" ca="1" si="20"/>
        <v>2.097130242825607E-2</v>
      </c>
      <c r="N50" s="78">
        <f t="shared" ca="1" si="0"/>
        <v>9.644268774703561E-3</v>
      </c>
      <c r="O50" s="78">
        <f t="shared" si="21"/>
        <v>5.0000000000000001E-4</v>
      </c>
      <c r="P50" s="13" t="s">
        <v>186</v>
      </c>
      <c r="Q50" s="8">
        <v>66</v>
      </c>
      <c r="R50" s="13">
        <v>44</v>
      </c>
      <c r="S50" s="89">
        <f t="shared" si="1"/>
        <v>132</v>
      </c>
      <c r="T50" s="75">
        <f t="shared" si="1"/>
        <v>88</v>
      </c>
      <c r="U50" s="90">
        <f t="shared" si="2"/>
        <v>117.084</v>
      </c>
      <c r="V50" s="82">
        <f t="shared" si="3"/>
        <v>551.23199999999997</v>
      </c>
      <c r="W50" s="8"/>
      <c r="X50" s="8"/>
      <c r="Y50" s="23"/>
      <c r="Z50" s="23"/>
      <c r="AA50" s="23"/>
      <c r="AB50" s="12"/>
      <c r="AC50" s="91">
        <f t="shared" si="4"/>
        <v>0</v>
      </c>
      <c r="AD50" s="75">
        <f t="shared" si="5"/>
        <v>0</v>
      </c>
      <c r="AE50" s="88">
        <f t="shared" si="30"/>
        <v>0</v>
      </c>
      <c r="AF50" s="92">
        <f t="shared" si="31"/>
        <v>0</v>
      </c>
      <c r="AG50" s="93">
        <f t="shared" si="32"/>
        <v>0</v>
      </c>
      <c r="AH50" s="93">
        <f t="shared" si="33"/>
        <v>0</v>
      </c>
      <c r="AI50" s="78">
        <f t="shared" si="34"/>
        <v>0</v>
      </c>
      <c r="AJ50" s="92">
        <f t="shared" si="11"/>
        <v>0</v>
      </c>
      <c r="AK50" s="78">
        <f t="shared" si="12"/>
        <v>0</v>
      </c>
      <c r="AL50" s="11"/>
      <c r="AM50" s="14"/>
      <c r="AN50" s="11"/>
      <c r="AO50" s="15"/>
      <c r="AP50" s="11">
        <v>1510</v>
      </c>
      <c r="AQ50" s="11">
        <v>1531</v>
      </c>
      <c r="AR50" s="11">
        <v>1562</v>
      </c>
      <c r="AS50" s="75">
        <f t="shared" si="22"/>
        <v>520</v>
      </c>
      <c r="AT50" s="75">
        <f t="shared" ca="1" si="23"/>
        <v>570</v>
      </c>
      <c r="AU50" s="75">
        <f t="shared" si="24"/>
        <v>0.77807504234523783</v>
      </c>
      <c r="AV50" s="75">
        <f t="shared" ca="1" si="25"/>
        <v>79.709131589987408</v>
      </c>
      <c r="AW50" s="169">
        <v>0.33333333333333331</v>
      </c>
      <c r="AX50" s="169">
        <v>0.66666666666666663</v>
      </c>
      <c r="AY50" s="75">
        <f t="shared" si="26"/>
        <v>8</v>
      </c>
      <c r="AZ50" s="169">
        <v>0.33333333333333331</v>
      </c>
      <c r="BA50" s="169">
        <v>0.39583333333333331</v>
      </c>
      <c r="BB50" s="75">
        <f t="shared" si="27"/>
        <v>1.5</v>
      </c>
      <c r="BC50" s="11"/>
      <c r="BH50" s="52"/>
      <c r="BI50" s="52"/>
      <c r="BJ50" s="52"/>
      <c r="BK50" s="52"/>
      <c r="BL50" s="52"/>
      <c r="BM50" s="52"/>
      <c r="BW50" s="54"/>
      <c r="BX50" s="54"/>
      <c r="BY50" s="54"/>
      <c r="BZ50" s="54"/>
      <c r="CA50" s="54"/>
      <c r="CB50" s="54"/>
    </row>
    <row r="51" spans="1:80" ht="17.45" customHeight="1">
      <c r="A51" s="94">
        <f t="shared" si="28"/>
        <v>6.6000000000000005</v>
      </c>
      <c r="B51" s="179">
        <f t="shared" si="14"/>
        <v>45937</v>
      </c>
      <c r="C51" s="8"/>
      <c r="D51" s="11"/>
      <c r="E51" s="12"/>
      <c r="F51" s="11"/>
      <c r="G51" s="74">
        <f t="shared" si="35"/>
        <v>887</v>
      </c>
      <c r="H51" s="75">
        <f t="shared" si="35"/>
        <v>6264</v>
      </c>
      <c r="I51" s="88">
        <f t="shared" si="16"/>
        <v>0</v>
      </c>
      <c r="J51" s="78">
        <f t="shared" si="17"/>
        <v>0</v>
      </c>
      <c r="K51" s="78">
        <f t="shared" si="18"/>
        <v>0</v>
      </c>
      <c r="L51" s="78">
        <f t="shared" si="19"/>
        <v>0</v>
      </c>
      <c r="M51" s="78">
        <f t="shared" ca="1" si="20"/>
        <v>2.097130242825607E-2</v>
      </c>
      <c r="N51" s="78">
        <f t="shared" ca="1" si="0"/>
        <v>9.644268774703561E-3</v>
      </c>
      <c r="O51" s="78">
        <f t="shared" si="21"/>
        <v>5.0000000000000001E-4</v>
      </c>
      <c r="P51" s="13" t="s">
        <v>186</v>
      </c>
      <c r="Q51" s="8"/>
      <c r="R51" s="13"/>
      <c r="S51" s="89">
        <f t="shared" si="1"/>
        <v>0</v>
      </c>
      <c r="T51" s="75">
        <f t="shared" si="1"/>
        <v>0</v>
      </c>
      <c r="U51" s="90">
        <f t="shared" si="2"/>
        <v>0</v>
      </c>
      <c r="V51" s="82">
        <f t="shared" si="3"/>
        <v>0</v>
      </c>
      <c r="W51" s="8"/>
      <c r="X51" s="8"/>
      <c r="Y51" s="23"/>
      <c r="Z51" s="23"/>
      <c r="AA51" s="23"/>
      <c r="AB51" s="12"/>
      <c r="AC51" s="91">
        <f t="shared" si="4"/>
        <v>0</v>
      </c>
      <c r="AD51" s="75">
        <f t="shared" si="5"/>
        <v>0</v>
      </c>
      <c r="AE51" s="88">
        <f t="shared" si="30"/>
        <v>0</v>
      </c>
      <c r="AF51" s="92">
        <f t="shared" si="31"/>
        <v>0</v>
      </c>
      <c r="AG51" s="93">
        <f t="shared" si="32"/>
        <v>0</v>
      </c>
      <c r="AH51" s="93">
        <f t="shared" si="33"/>
        <v>0</v>
      </c>
      <c r="AI51" s="78">
        <f t="shared" si="34"/>
        <v>0</v>
      </c>
      <c r="AJ51" s="92">
        <f t="shared" si="11"/>
        <v>0</v>
      </c>
      <c r="AK51" s="78">
        <f t="shared" si="12"/>
        <v>0</v>
      </c>
      <c r="AL51" s="11"/>
      <c r="AM51" s="14"/>
      <c r="AN51" s="11"/>
      <c r="AO51" s="15"/>
      <c r="AP51" s="11">
        <v>1567</v>
      </c>
      <c r="AQ51" s="11">
        <v>1577</v>
      </c>
      <c r="AR51" s="11">
        <v>1583</v>
      </c>
      <c r="AS51" s="75">
        <f t="shared" si="22"/>
        <v>160</v>
      </c>
      <c r="AT51" s="75">
        <f t="shared" ca="1" si="23"/>
        <v>170</v>
      </c>
      <c r="AU51" s="75">
        <f t="shared" si="24"/>
        <v>0</v>
      </c>
      <c r="AV51" s="75">
        <f t="shared" ca="1" si="25"/>
        <v>23.772898895259406</v>
      </c>
      <c r="AW51" s="169">
        <v>0.33333333333333331</v>
      </c>
      <c r="AX51" s="169">
        <v>0.66666666666666663</v>
      </c>
      <c r="AY51" s="75">
        <f t="shared" si="26"/>
        <v>8</v>
      </c>
      <c r="AZ51" s="169">
        <v>0.33333333333333331</v>
      </c>
      <c r="BA51" s="169">
        <v>0.39583333333333331</v>
      </c>
      <c r="BB51" s="75">
        <f t="shared" si="27"/>
        <v>1.5</v>
      </c>
      <c r="BC51" s="11"/>
      <c r="BH51" s="52"/>
      <c r="BI51" s="52"/>
      <c r="BJ51" s="52"/>
      <c r="BK51" s="52"/>
      <c r="BL51" s="52"/>
      <c r="BM51" s="52"/>
      <c r="BW51" s="54"/>
      <c r="BX51" s="54"/>
      <c r="BY51" s="54"/>
      <c r="BZ51" s="54"/>
      <c r="CA51" s="54"/>
      <c r="CB51" s="54"/>
    </row>
    <row r="52" spans="1:80" ht="17.45" customHeight="1" thickBot="1">
      <c r="A52" s="86">
        <f t="shared" si="28"/>
        <v>6.7000000000000011</v>
      </c>
      <c r="B52" s="180">
        <f t="shared" si="14"/>
        <v>45938</v>
      </c>
      <c r="C52" s="16"/>
      <c r="D52" s="17"/>
      <c r="E52" s="18"/>
      <c r="F52" s="17"/>
      <c r="G52" s="96">
        <f t="shared" si="35"/>
        <v>887</v>
      </c>
      <c r="H52" s="97">
        <f t="shared" si="35"/>
        <v>6264</v>
      </c>
      <c r="I52" s="98">
        <f t="shared" si="16"/>
        <v>0</v>
      </c>
      <c r="J52" s="99">
        <f t="shared" si="17"/>
        <v>0</v>
      </c>
      <c r="K52" s="99">
        <f t="shared" si="18"/>
        <v>0</v>
      </c>
      <c r="L52" s="99">
        <f t="shared" si="19"/>
        <v>0</v>
      </c>
      <c r="M52" s="99">
        <f t="shared" ca="1" si="20"/>
        <v>2.097130242825607E-2</v>
      </c>
      <c r="N52" s="99">
        <f t="shared" ca="1" si="0"/>
        <v>9.644268774703561E-3</v>
      </c>
      <c r="O52" s="99">
        <f t="shared" si="21"/>
        <v>5.0000000000000001E-4</v>
      </c>
      <c r="P52" s="19" t="s">
        <v>186</v>
      </c>
      <c r="Q52" s="16">
        <v>66</v>
      </c>
      <c r="R52" s="19">
        <v>44</v>
      </c>
      <c r="S52" s="89">
        <f t="shared" si="1"/>
        <v>132</v>
      </c>
      <c r="T52" s="75">
        <f t="shared" si="1"/>
        <v>88</v>
      </c>
      <c r="U52" s="100">
        <f t="shared" si="2"/>
        <v>117.084</v>
      </c>
      <c r="V52" s="101">
        <f t="shared" si="3"/>
        <v>551.23199999999997</v>
      </c>
      <c r="W52" s="16"/>
      <c r="X52" s="16"/>
      <c r="Y52" s="23"/>
      <c r="Z52" s="23"/>
      <c r="AA52" s="23"/>
      <c r="AB52" s="12"/>
      <c r="AC52" s="102">
        <f t="shared" si="4"/>
        <v>0</v>
      </c>
      <c r="AD52" s="97">
        <f t="shared" si="5"/>
        <v>0</v>
      </c>
      <c r="AE52" s="98">
        <f t="shared" si="30"/>
        <v>0</v>
      </c>
      <c r="AF52" s="103">
        <f t="shared" si="31"/>
        <v>0</v>
      </c>
      <c r="AG52" s="104">
        <f t="shared" si="32"/>
        <v>0</v>
      </c>
      <c r="AH52" s="104">
        <f t="shared" si="33"/>
        <v>0</v>
      </c>
      <c r="AI52" s="99">
        <f t="shared" si="34"/>
        <v>0</v>
      </c>
      <c r="AJ52" s="103">
        <f t="shared" si="11"/>
        <v>0</v>
      </c>
      <c r="AK52" s="99">
        <f t="shared" si="12"/>
        <v>0</v>
      </c>
      <c r="AL52" s="17"/>
      <c r="AM52" s="20"/>
      <c r="AN52" s="17"/>
      <c r="AO52" s="21"/>
      <c r="AP52" s="17">
        <v>1584</v>
      </c>
      <c r="AQ52" s="17">
        <v>1590</v>
      </c>
      <c r="AR52" s="17">
        <v>1630</v>
      </c>
      <c r="AS52" s="97">
        <f t="shared" si="22"/>
        <v>460</v>
      </c>
      <c r="AT52" s="97">
        <f t="shared" ca="1" si="23"/>
        <v>480</v>
      </c>
      <c r="AU52" s="97">
        <f t="shared" si="24"/>
        <v>0.68829715284386428</v>
      </c>
      <c r="AV52" s="97">
        <f t="shared" ca="1" si="25"/>
        <v>67.123479233673606</v>
      </c>
      <c r="AW52" s="167">
        <v>0.33333333333333331</v>
      </c>
      <c r="AX52" s="167">
        <v>0.66666666666666663</v>
      </c>
      <c r="AY52" s="97">
        <f t="shared" si="26"/>
        <v>8</v>
      </c>
      <c r="AZ52" s="167">
        <v>0.33333333333333331</v>
      </c>
      <c r="BA52" s="167">
        <v>0.39583333333333331</v>
      </c>
      <c r="BB52" s="97">
        <f t="shared" si="27"/>
        <v>1.5</v>
      </c>
      <c r="BC52" s="17"/>
      <c r="BH52" s="52"/>
      <c r="BI52" s="52"/>
      <c r="BJ52" s="52"/>
      <c r="BK52" s="52"/>
      <c r="BL52" s="52"/>
      <c r="BM52" s="52"/>
      <c r="BW52" s="54"/>
      <c r="BX52" s="54"/>
      <c r="BY52" s="54"/>
      <c r="BZ52" s="54"/>
      <c r="CA52" s="54"/>
      <c r="CB52" s="54"/>
    </row>
    <row r="53" spans="1:80" ht="17.45" customHeight="1" thickTop="1">
      <c r="A53" s="71">
        <f>A46+1</f>
        <v>7.1</v>
      </c>
      <c r="B53" s="178">
        <f>B52+1</f>
        <v>45939</v>
      </c>
      <c r="C53" s="4"/>
      <c r="D53" s="5"/>
      <c r="E53" s="6"/>
      <c r="F53" s="5">
        <v>2</v>
      </c>
      <c r="G53" s="74">
        <f t="shared" si="35"/>
        <v>887</v>
      </c>
      <c r="H53" s="75">
        <f t="shared" si="35"/>
        <v>6262</v>
      </c>
      <c r="I53" s="76">
        <f t="shared" si="16"/>
        <v>0</v>
      </c>
      <c r="J53" s="77">
        <f t="shared" si="17"/>
        <v>0</v>
      </c>
      <c r="K53" s="77">
        <f t="shared" si="18"/>
        <v>0</v>
      </c>
      <c r="L53" s="77">
        <f t="shared" si="19"/>
        <v>3.1928480204342275E-4</v>
      </c>
      <c r="M53" s="78">
        <f t="shared" ca="1" si="20"/>
        <v>2.097130242825607E-2</v>
      </c>
      <c r="N53" s="78">
        <f t="shared" ca="1" si="0"/>
        <v>9.9604743083003978E-3</v>
      </c>
      <c r="O53" s="78">
        <f t="shared" si="21"/>
        <v>5.0000000000000001E-4</v>
      </c>
      <c r="P53" s="13" t="s">
        <v>186</v>
      </c>
      <c r="Q53" s="8"/>
      <c r="R53" s="13"/>
      <c r="S53" s="79">
        <f t="shared" si="1"/>
        <v>0</v>
      </c>
      <c r="T53" s="80">
        <f t="shared" si="1"/>
        <v>0</v>
      </c>
      <c r="U53" s="90">
        <f t="shared" si="2"/>
        <v>0</v>
      </c>
      <c r="V53" s="82">
        <f t="shared" si="3"/>
        <v>0</v>
      </c>
      <c r="W53" s="4"/>
      <c r="X53" s="4"/>
      <c r="Y53" s="22"/>
      <c r="Z53" s="22"/>
      <c r="AA53" s="22"/>
      <c r="AB53" s="6"/>
      <c r="AC53" s="83">
        <f t="shared" si="4"/>
        <v>0</v>
      </c>
      <c r="AD53" s="80">
        <f t="shared" si="5"/>
        <v>0</v>
      </c>
      <c r="AE53" s="76">
        <f t="shared" si="30"/>
        <v>0</v>
      </c>
      <c r="AF53" s="84">
        <f t="shared" si="31"/>
        <v>0</v>
      </c>
      <c r="AG53" s="85">
        <f t="shared" si="32"/>
        <v>0</v>
      </c>
      <c r="AH53" s="85">
        <f t="shared" si="33"/>
        <v>0</v>
      </c>
      <c r="AI53" s="77">
        <f t="shared" si="34"/>
        <v>0</v>
      </c>
      <c r="AJ53" s="84">
        <f t="shared" si="11"/>
        <v>0</v>
      </c>
      <c r="AK53" s="77">
        <f t="shared" si="12"/>
        <v>0</v>
      </c>
      <c r="AL53" s="5">
        <v>979</v>
      </c>
      <c r="AM53" s="9">
        <v>0.51700000000000002</v>
      </c>
      <c r="AN53" s="5">
        <v>740</v>
      </c>
      <c r="AO53" s="10">
        <v>0.48299999999999998</v>
      </c>
      <c r="AP53" s="5">
        <v>1632</v>
      </c>
      <c r="AQ53" s="5">
        <v>1639</v>
      </c>
      <c r="AR53" s="5">
        <v>1641</v>
      </c>
      <c r="AS53" s="80">
        <f t="shared" si="22"/>
        <v>90</v>
      </c>
      <c r="AT53" s="80">
        <f t="shared" ca="1" si="23"/>
        <v>100</v>
      </c>
      <c r="AU53" s="80">
        <f t="shared" si="24"/>
        <v>0</v>
      </c>
      <c r="AV53" s="80">
        <f t="shared" ca="1" si="25"/>
        <v>13.987970345502868</v>
      </c>
      <c r="AW53" s="165">
        <v>0.33333333333333331</v>
      </c>
      <c r="AX53" s="165">
        <v>0.66666666666666663</v>
      </c>
      <c r="AY53" s="80">
        <f t="shared" si="26"/>
        <v>8</v>
      </c>
      <c r="AZ53" s="165">
        <v>0.33333333333333331</v>
      </c>
      <c r="BA53" s="165">
        <v>0.39583333333333331</v>
      </c>
      <c r="BB53" s="80">
        <f t="shared" si="27"/>
        <v>1.5</v>
      </c>
      <c r="BC53" s="5"/>
      <c r="BH53" s="52"/>
      <c r="BI53" s="52"/>
      <c r="BJ53" s="52"/>
      <c r="BK53" s="52"/>
      <c r="BL53" s="52"/>
      <c r="BM53" s="52"/>
      <c r="BW53" s="54"/>
      <c r="BX53" s="54"/>
      <c r="BY53" s="54"/>
      <c r="BZ53" s="54"/>
      <c r="CA53" s="54"/>
      <c r="CB53" s="54"/>
    </row>
    <row r="54" spans="1:80" ht="17.45" customHeight="1">
      <c r="A54" s="86">
        <f t="shared" si="28"/>
        <v>7.2</v>
      </c>
      <c r="B54" s="179">
        <f t="shared" si="14"/>
        <v>45940</v>
      </c>
      <c r="C54" s="8"/>
      <c r="D54" s="11"/>
      <c r="E54" s="12"/>
      <c r="F54" s="11"/>
      <c r="G54" s="74">
        <f t="shared" si="35"/>
        <v>887</v>
      </c>
      <c r="H54" s="75">
        <f t="shared" si="35"/>
        <v>6262</v>
      </c>
      <c r="I54" s="88">
        <f t="shared" si="16"/>
        <v>0</v>
      </c>
      <c r="J54" s="78">
        <f t="shared" si="17"/>
        <v>0</v>
      </c>
      <c r="K54" s="78">
        <f t="shared" si="18"/>
        <v>0</v>
      </c>
      <c r="L54" s="78">
        <f t="shared" si="19"/>
        <v>0</v>
      </c>
      <c r="M54" s="78">
        <f t="shared" ca="1" si="20"/>
        <v>2.097130242825607E-2</v>
      </c>
      <c r="N54" s="78">
        <f t="shared" ca="1" si="0"/>
        <v>9.9604743083003978E-3</v>
      </c>
      <c r="O54" s="78">
        <f t="shared" si="21"/>
        <v>5.0000000000000001E-4</v>
      </c>
      <c r="P54" s="13" t="s">
        <v>186</v>
      </c>
      <c r="Q54" s="8">
        <v>66</v>
      </c>
      <c r="R54" s="13">
        <v>44</v>
      </c>
      <c r="S54" s="89">
        <f t="shared" si="1"/>
        <v>132</v>
      </c>
      <c r="T54" s="75">
        <f t="shared" si="1"/>
        <v>88</v>
      </c>
      <c r="U54" s="90">
        <f t="shared" si="2"/>
        <v>117.084</v>
      </c>
      <c r="V54" s="82">
        <f t="shared" si="3"/>
        <v>551.05600000000004</v>
      </c>
      <c r="W54" s="8"/>
      <c r="X54" s="8"/>
      <c r="Y54" s="23"/>
      <c r="Z54" s="23"/>
      <c r="AA54" s="23"/>
      <c r="AB54" s="12"/>
      <c r="AC54" s="91">
        <f t="shared" si="4"/>
        <v>0</v>
      </c>
      <c r="AD54" s="75">
        <f t="shared" si="5"/>
        <v>0</v>
      </c>
      <c r="AE54" s="88">
        <f t="shared" si="30"/>
        <v>0</v>
      </c>
      <c r="AF54" s="92">
        <f t="shared" si="31"/>
        <v>0</v>
      </c>
      <c r="AG54" s="93">
        <f t="shared" si="32"/>
        <v>0</v>
      </c>
      <c r="AH54" s="93">
        <f t="shared" si="33"/>
        <v>0</v>
      </c>
      <c r="AI54" s="78">
        <f t="shared" si="34"/>
        <v>0</v>
      </c>
      <c r="AJ54" s="92">
        <f t="shared" si="11"/>
        <v>0</v>
      </c>
      <c r="AK54" s="78">
        <f t="shared" si="12"/>
        <v>0</v>
      </c>
      <c r="AL54" s="11">
        <v>754</v>
      </c>
      <c r="AM54" s="14">
        <v>0.48299999999999998</v>
      </c>
      <c r="AN54" s="11">
        <v>810</v>
      </c>
      <c r="AO54" s="15">
        <v>0.65</v>
      </c>
      <c r="AP54" s="11">
        <v>1642</v>
      </c>
      <c r="AQ54" s="11">
        <v>1654</v>
      </c>
      <c r="AR54" s="11">
        <v>1691</v>
      </c>
      <c r="AS54" s="75">
        <f t="shared" si="22"/>
        <v>490</v>
      </c>
      <c r="AT54" s="75">
        <f t="shared" ca="1" si="23"/>
        <v>570</v>
      </c>
      <c r="AU54" s="75">
        <f t="shared" si="24"/>
        <v>0.73337923189750642</v>
      </c>
      <c r="AV54" s="75">
        <f t="shared" ca="1" si="25"/>
        <v>79.731430969366343</v>
      </c>
      <c r="AW54" s="169">
        <v>0.33333333333333331</v>
      </c>
      <c r="AX54" s="169">
        <v>0.66666666666666663</v>
      </c>
      <c r="AY54" s="75">
        <f t="shared" si="26"/>
        <v>8</v>
      </c>
      <c r="AZ54" s="169">
        <v>0.33333333333333331</v>
      </c>
      <c r="BA54" s="169">
        <v>0.39583333333333331</v>
      </c>
      <c r="BB54" s="75">
        <f t="shared" si="27"/>
        <v>1.5</v>
      </c>
      <c r="BC54" s="11"/>
      <c r="BH54" s="52"/>
      <c r="BI54" s="52"/>
      <c r="BJ54" s="52"/>
      <c r="BK54" s="52"/>
      <c r="BL54" s="52"/>
      <c r="BM54" s="52"/>
      <c r="BW54" s="54"/>
      <c r="BX54" s="54"/>
      <c r="BY54" s="54"/>
      <c r="BZ54" s="54"/>
      <c r="CA54" s="54"/>
      <c r="CB54" s="54"/>
    </row>
    <row r="55" spans="1:80" ht="17.45" customHeight="1">
      <c r="A55" s="94">
        <f t="shared" si="28"/>
        <v>7.3000000000000007</v>
      </c>
      <c r="B55" s="179">
        <f t="shared" si="14"/>
        <v>45941</v>
      </c>
      <c r="C55" s="8"/>
      <c r="D55" s="11"/>
      <c r="E55" s="12"/>
      <c r="F55" s="11">
        <v>2</v>
      </c>
      <c r="G55" s="74">
        <f t="shared" si="35"/>
        <v>887</v>
      </c>
      <c r="H55" s="75">
        <f t="shared" si="35"/>
        <v>6260</v>
      </c>
      <c r="I55" s="88">
        <f t="shared" si="16"/>
        <v>0</v>
      </c>
      <c r="J55" s="78">
        <f t="shared" si="17"/>
        <v>0</v>
      </c>
      <c r="K55" s="78">
        <f t="shared" si="18"/>
        <v>0</v>
      </c>
      <c r="L55" s="78">
        <f t="shared" si="19"/>
        <v>3.1938677738741617E-4</v>
      </c>
      <c r="M55" s="78">
        <f t="shared" ca="1" si="20"/>
        <v>2.097130242825607E-2</v>
      </c>
      <c r="N55" s="78">
        <f t="shared" ca="1" si="0"/>
        <v>1.0276679841897235E-2</v>
      </c>
      <c r="O55" s="78">
        <f t="shared" si="21"/>
        <v>5.0000000000000001E-4</v>
      </c>
      <c r="P55" s="13" t="s">
        <v>186</v>
      </c>
      <c r="Q55" s="8"/>
      <c r="R55" s="13"/>
      <c r="S55" s="89">
        <f t="shared" si="1"/>
        <v>0</v>
      </c>
      <c r="T55" s="75">
        <f t="shared" si="1"/>
        <v>0</v>
      </c>
      <c r="U55" s="90">
        <f t="shared" si="2"/>
        <v>0</v>
      </c>
      <c r="V55" s="82">
        <f t="shared" si="3"/>
        <v>0</v>
      </c>
      <c r="W55" s="8"/>
      <c r="X55" s="8"/>
      <c r="Y55" s="23"/>
      <c r="Z55" s="23"/>
      <c r="AA55" s="23"/>
      <c r="AB55" s="12"/>
      <c r="AC55" s="91">
        <f t="shared" si="4"/>
        <v>0</v>
      </c>
      <c r="AD55" s="75">
        <f t="shared" si="5"/>
        <v>0</v>
      </c>
      <c r="AE55" s="88">
        <f t="shared" si="30"/>
        <v>0</v>
      </c>
      <c r="AF55" s="92">
        <f t="shared" si="31"/>
        <v>0</v>
      </c>
      <c r="AG55" s="93">
        <f t="shared" si="32"/>
        <v>0</v>
      </c>
      <c r="AH55" s="93">
        <f t="shared" si="33"/>
        <v>0</v>
      </c>
      <c r="AI55" s="78">
        <f t="shared" si="34"/>
        <v>0</v>
      </c>
      <c r="AJ55" s="92">
        <f t="shared" si="11"/>
        <v>0</v>
      </c>
      <c r="AK55" s="78">
        <f t="shared" si="12"/>
        <v>0</v>
      </c>
      <c r="AL55" s="11"/>
      <c r="AM55" s="14"/>
      <c r="AN55" s="11">
        <v>773</v>
      </c>
      <c r="AO55" s="15">
        <v>0.56699999999999995</v>
      </c>
      <c r="AP55" s="11">
        <v>1699</v>
      </c>
      <c r="AQ55" s="11">
        <v>1725</v>
      </c>
      <c r="AR55" s="11">
        <v>1736</v>
      </c>
      <c r="AS55" s="75">
        <f t="shared" si="22"/>
        <v>370</v>
      </c>
      <c r="AT55" s="75">
        <f t="shared" ca="1" si="23"/>
        <v>390</v>
      </c>
      <c r="AU55" s="75">
        <f t="shared" si="24"/>
        <v>0</v>
      </c>
      <c r="AV55" s="75">
        <f t="shared" ca="1" si="25"/>
        <v>54.568350356793061</v>
      </c>
      <c r="AW55" s="169">
        <v>0.33333333333333331</v>
      </c>
      <c r="AX55" s="169">
        <v>0.66666666666666663</v>
      </c>
      <c r="AY55" s="75">
        <f t="shared" si="26"/>
        <v>8</v>
      </c>
      <c r="AZ55" s="169">
        <v>0.33333333333333331</v>
      </c>
      <c r="BA55" s="169">
        <v>0.39583333333333331</v>
      </c>
      <c r="BB55" s="75">
        <f t="shared" si="27"/>
        <v>1.5</v>
      </c>
      <c r="BC55" s="11"/>
      <c r="BH55" s="52"/>
      <c r="BI55" s="52"/>
      <c r="BJ55" s="52"/>
      <c r="BK55" s="52"/>
      <c r="BL55" s="52"/>
      <c r="BM55" s="52"/>
      <c r="BW55" s="54"/>
      <c r="BX55" s="54"/>
      <c r="BY55" s="54"/>
      <c r="BZ55" s="54"/>
      <c r="CA55" s="54"/>
      <c r="CB55" s="54"/>
    </row>
    <row r="56" spans="1:80" ht="17.45" customHeight="1">
      <c r="A56" s="86">
        <f t="shared" si="28"/>
        <v>7.4</v>
      </c>
      <c r="B56" s="179">
        <f t="shared" si="14"/>
        <v>45942</v>
      </c>
      <c r="C56" s="8"/>
      <c r="D56" s="11"/>
      <c r="E56" s="12"/>
      <c r="F56" s="11"/>
      <c r="G56" s="74">
        <f t="shared" si="35"/>
        <v>887</v>
      </c>
      <c r="H56" s="75">
        <f t="shared" si="35"/>
        <v>6260</v>
      </c>
      <c r="I56" s="88">
        <f t="shared" si="16"/>
        <v>0</v>
      </c>
      <c r="J56" s="78">
        <f t="shared" si="17"/>
        <v>0</v>
      </c>
      <c r="K56" s="78">
        <f t="shared" si="18"/>
        <v>0</v>
      </c>
      <c r="L56" s="78">
        <f t="shared" si="19"/>
        <v>0</v>
      </c>
      <c r="M56" s="78">
        <f t="shared" ca="1" si="20"/>
        <v>2.097130242825607E-2</v>
      </c>
      <c r="N56" s="78">
        <f t="shared" ca="1" si="0"/>
        <v>1.0276679841897235E-2</v>
      </c>
      <c r="O56" s="78">
        <f t="shared" si="21"/>
        <v>5.0000000000000001E-4</v>
      </c>
      <c r="P56" s="13" t="s">
        <v>186</v>
      </c>
      <c r="Q56" s="8">
        <v>66</v>
      </c>
      <c r="R56" s="13">
        <v>44</v>
      </c>
      <c r="S56" s="89">
        <f t="shared" si="1"/>
        <v>132</v>
      </c>
      <c r="T56" s="75">
        <f t="shared" si="1"/>
        <v>88</v>
      </c>
      <c r="U56" s="90">
        <f t="shared" si="2"/>
        <v>117.084</v>
      </c>
      <c r="V56" s="82">
        <f t="shared" si="3"/>
        <v>550.88</v>
      </c>
      <c r="W56" s="8"/>
      <c r="X56" s="8"/>
      <c r="Y56" s="23"/>
      <c r="Z56" s="23"/>
      <c r="AA56" s="23"/>
      <c r="AB56" s="12"/>
      <c r="AC56" s="91">
        <f t="shared" si="4"/>
        <v>0</v>
      </c>
      <c r="AD56" s="75">
        <f t="shared" si="5"/>
        <v>0</v>
      </c>
      <c r="AE56" s="88">
        <f t="shared" si="30"/>
        <v>0</v>
      </c>
      <c r="AF56" s="92">
        <f t="shared" si="31"/>
        <v>0</v>
      </c>
      <c r="AG56" s="93">
        <f t="shared" si="32"/>
        <v>0</v>
      </c>
      <c r="AH56" s="93">
        <f t="shared" si="33"/>
        <v>0</v>
      </c>
      <c r="AI56" s="78">
        <f t="shared" si="34"/>
        <v>0</v>
      </c>
      <c r="AJ56" s="92">
        <f t="shared" si="11"/>
        <v>0</v>
      </c>
      <c r="AK56" s="78">
        <f t="shared" si="12"/>
        <v>0</v>
      </c>
      <c r="AL56" s="11"/>
      <c r="AM56" s="14"/>
      <c r="AN56" s="11">
        <v>765</v>
      </c>
      <c r="AO56" s="15">
        <v>0.433</v>
      </c>
      <c r="AP56" s="11">
        <v>1738</v>
      </c>
      <c r="AQ56" s="11">
        <v>1750</v>
      </c>
      <c r="AR56" s="11">
        <v>1784</v>
      </c>
      <c r="AS56" s="75">
        <f t="shared" si="22"/>
        <v>460</v>
      </c>
      <c r="AT56" s="75">
        <f t="shared" ca="1" si="23"/>
        <v>580</v>
      </c>
      <c r="AU56" s="75">
        <f t="shared" si="24"/>
        <v>0.68865986789707234</v>
      </c>
      <c r="AV56" s="75">
        <f t="shared" ca="1" si="25"/>
        <v>81.152931299846088</v>
      </c>
      <c r="AW56" s="169">
        <v>0.33333333333333331</v>
      </c>
      <c r="AX56" s="169">
        <v>0.66666666666666663</v>
      </c>
      <c r="AY56" s="75">
        <f t="shared" si="26"/>
        <v>8</v>
      </c>
      <c r="AZ56" s="169">
        <v>0.33333333333333331</v>
      </c>
      <c r="BA56" s="169">
        <v>0.39583333333333331</v>
      </c>
      <c r="BB56" s="75">
        <f t="shared" si="27"/>
        <v>1.5</v>
      </c>
      <c r="BC56" s="11"/>
      <c r="BH56" s="52"/>
      <c r="BI56" s="52"/>
      <c r="BJ56" s="52"/>
      <c r="BK56" s="52"/>
      <c r="BL56" s="52"/>
      <c r="BM56" s="52"/>
      <c r="BW56" s="54"/>
      <c r="BX56" s="54"/>
      <c r="BY56" s="54"/>
      <c r="BZ56" s="54"/>
      <c r="CA56" s="54"/>
      <c r="CB56" s="54"/>
    </row>
    <row r="57" spans="1:80" ht="17.45" customHeight="1">
      <c r="A57" s="94">
        <f t="shared" si="28"/>
        <v>7.5</v>
      </c>
      <c r="B57" s="179">
        <f t="shared" si="14"/>
        <v>45943</v>
      </c>
      <c r="C57" s="8"/>
      <c r="D57" s="11"/>
      <c r="E57" s="12"/>
      <c r="F57" s="11"/>
      <c r="G57" s="74">
        <f t="shared" si="35"/>
        <v>887</v>
      </c>
      <c r="H57" s="75">
        <f t="shared" si="35"/>
        <v>6260</v>
      </c>
      <c r="I57" s="88">
        <f t="shared" si="16"/>
        <v>0</v>
      </c>
      <c r="J57" s="78">
        <f t="shared" si="17"/>
        <v>0</v>
      </c>
      <c r="K57" s="78">
        <f t="shared" si="18"/>
        <v>0</v>
      </c>
      <c r="L57" s="78">
        <f t="shared" si="19"/>
        <v>0</v>
      </c>
      <c r="M57" s="78">
        <f t="shared" ca="1" si="20"/>
        <v>2.097130242825607E-2</v>
      </c>
      <c r="N57" s="78">
        <f t="shared" ca="1" si="0"/>
        <v>1.0276679841897235E-2</v>
      </c>
      <c r="O57" s="78">
        <f t="shared" si="21"/>
        <v>5.0000000000000001E-4</v>
      </c>
      <c r="P57" s="13" t="s">
        <v>186</v>
      </c>
      <c r="Q57" s="8"/>
      <c r="R57" s="13"/>
      <c r="S57" s="89">
        <f t="shared" si="1"/>
        <v>0</v>
      </c>
      <c r="T57" s="75">
        <f t="shared" si="1"/>
        <v>0</v>
      </c>
      <c r="U57" s="90">
        <f t="shared" si="2"/>
        <v>0</v>
      </c>
      <c r="V57" s="82">
        <f t="shared" si="3"/>
        <v>0</v>
      </c>
      <c r="W57" s="8"/>
      <c r="X57" s="8"/>
      <c r="Y57" s="23"/>
      <c r="Z57" s="23"/>
      <c r="AA57" s="23"/>
      <c r="AB57" s="12"/>
      <c r="AC57" s="91">
        <f t="shared" si="4"/>
        <v>0</v>
      </c>
      <c r="AD57" s="75">
        <f t="shared" si="5"/>
        <v>0</v>
      </c>
      <c r="AE57" s="88">
        <f t="shared" si="30"/>
        <v>0</v>
      </c>
      <c r="AF57" s="92">
        <f t="shared" si="31"/>
        <v>0</v>
      </c>
      <c r="AG57" s="93">
        <f t="shared" si="32"/>
        <v>0</v>
      </c>
      <c r="AH57" s="93">
        <f t="shared" si="33"/>
        <v>0</v>
      </c>
      <c r="AI57" s="78">
        <f t="shared" si="34"/>
        <v>0</v>
      </c>
      <c r="AJ57" s="92">
        <f t="shared" si="11"/>
        <v>0</v>
      </c>
      <c r="AK57" s="78">
        <f t="shared" si="12"/>
        <v>0</v>
      </c>
      <c r="AL57" s="11"/>
      <c r="AM57" s="14"/>
      <c r="AN57" s="11"/>
      <c r="AO57" s="15"/>
      <c r="AP57" s="11">
        <v>1796</v>
      </c>
      <c r="AQ57" s="11">
        <v>1829</v>
      </c>
      <c r="AR57" s="11">
        <v>1845</v>
      </c>
      <c r="AS57" s="75">
        <f t="shared" si="22"/>
        <v>490</v>
      </c>
      <c r="AT57" s="75">
        <f t="shared" ca="1" si="23"/>
        <v>510</v>
      </c>
      <c r="AU57" s="75">
        <f t="shared" si="24"/>
        <v>0</v>
      </c>
      <c r="AV57" s="75">
        <f t="shared" ca="1" si="25"/>
        <v>71.358612005037088</v>
      </c>
      <c r="AW57" s="169">
        <v>0.33333333333333331</v>
      </c>
      <c r="AX57" s="169">
        <v>0.66666666666666663</v>
      </c>
      <c r="AY57" s="75">
        <f t="shared" si="26"/>
        <v>8</v>
      </c>
      <c r="AZ57" s="169">
        <v>0.33333333333333331</v>
      </c>
      <c r="BA57" s="169">
        <v>0.39583333333333331</v>
      </c>
      <c r="BB57" s="75">
        <f t="shared" si="27"/>
        <v>1.5</v>
      </c>
      <c r="BC57" s="11"/>
      <c r="BH57" s="52"/>
      <c r="BI57" s="52"/>
      <c r="BJ57" s="52"/>
      <c r="BK57" s="52"/>
      <c r="BL57" s="52"/>
      <c r="BM57" s="52"/>
      <c r="BW57" s="54"/>
      <c r="BX57" s="54"/>
      <c r="BY57" s="54"/>
      <c r="BZ57" s="54"/>
      <c r="CA57" s="54"/>
      <c r="CB57" s="54"/>
    </row>
    <row r="58" spans="1:80" ht="17.45" customHeight="1">
      <c r="A58" s="86">
        <f t="shared" si="28"/>
        <v>7.6000000000000005</v>
      </c>
      <c r="B58" s="179">
        <f t="shared" si="14"/>
        <v>45944</v>
      </c>
      <c r="C58" s="8"/>
      <c r="D58" s="11"/>
      <c r="E58" s="12"/>
      <c r="F58" s="11"/>
      <c r="G58" s="74">
        <f t="shared" si="35"/>
        <v>887</v>
      </c>
      <c r="H58" s="75">
        <f t="shared" si="35"/>
        <v>6260</v>
      </c>
      <c r="I58" s="88">
        <f t="shared" si="16"/>
        <v>0</v>
      </c>
      <c r="J58" s="78">
        <f t="shared" si="17"/>
        <v>0</v>
      </c>
      <c r="K58" s="78">
        <f t="shared" si="18"/>
        <v>0</v>
      </c>
      <c r="L58" s="78">
        <f t="shared" si="19"/>
        <v>0</v>
      </c>
      <c r="M58" s="78">
        <f t="shared" ca="1" si="20"/>
        <v>2.097130242825607E-2</v>
      </c>
      <c r="N58" s="78">
        <f t="shared" ca="1" si="0"/>
        <v>1.0276679841897235E-2</v>
      </c>
      <c r="O58" s="78">
        <f t="shared" si="21"/>
        <v>5.0000000000000001E-4</v>
      </c>
      <c r="P58" s="13" t="s">
        <v>186</v>
      </c>
      <c r="Q58" s="8">
        <v>69</v>
      </c>
      <c r="R58" s="13">
        <v>47</v>
      </c>
      <c r="S58" s="89">
        <f t="shared" si="1"/>
        <v>138</v>
      </c>
      <c r="T58" s="75">
        <f t="shared" si="1"/>
        <v>94</v>
      </c>
      <c r="U58" s="90">
        <f t="shared" si="2"/>
        <v>122.40600000000001</v>
      </c>
      <c r="V58" s="82">
        <f t="shared" si="3"/>
        <v>588.44000000000005</v>
      </c>
      <c r="W58" s="8"/>
      <c r="X58" s="8"/>
      <c r="Y58" s="23"/>
      <c r="Z58" s="23"/>
      <c r="AA58" s="23"/>
      <c r="AB58" s="12"/>
      <c r="AC58" s="91">
        <f t="shared" si="4"/>
        <v>0</v>
      </c>
      <c r="AD58" s="75">
        <f t="shared" si="5"/>
        <v>0</v>
      </c>
      <c r="AE58" s="88">
        <f t="shared" si="30"/>
        <v>0</v>
      </c>
      <c r="AF58" s="92">
        <f t="shared" si="31"/>
        <v>0</v>
      </c>
      <c r="AG58" s="93">
        <f t="shared" si="32"/>
        <v>0</v>
      </c>
      <c r="AH58" s="93">
        <f t="shared" si="33"/>
        <v>0</v>
      </c>
      <c r="AI58" s="78">
        <f t="shared" si="34"/>
        <v>0</v>
      </c>
      <c r="AJ58" s="92">
        <f t="shared" si="11"/>
        <v>0</v>
      </c>
      <c r="AK58" s="78">
        <f t="shared" si="12"/>
        <v>0</v>
      </c>
      <c r="AL58" s="11"/>
      <c r="AM58" s="14"/>
      <c r="AN58" s="11"/>
      <c r="AO58" s="15"/>
      <c r="AP58" s="11">
        <v>1847</v>
      </c>
      <c r="AQ58" s="11">
        <v>1858</v>
      </c>
      <c r="AR58" s="11">
        <v>1897</v>
      </c>
      <c r="AS58" s="75">
        <f t="shared" si="22"/>
        <v>500</v>
      </c>
      <c r="AT58" s="75">
        <f t="shared" ca="1" si="23"/>
        <v>670</v>
      </c>
      <c r="AU58" s="75">
        <f t="shared" si="24"/>
        <v>0.70338723155226313</v>
      </c>
      <c r="AV58" s="75">
        <f t="shared" ca="1" si="25"/>
        <v>93.745627536029104</v>
      </c>
      <c r="AW58" s="169">
        <v>0.33333333333333331</v>
      </c>
      <c r="AX58" s="169">
        <v>0.66666666666666663</v>
      </c>
      <c r="AY58" s="75">
        <f t="shared" si="26"/>
        <v>8</v>
      </c>
      <c r="AZ58" s="169">
        <v>0.33333333333333331</v>
      </c>
      <c r="BA58" s="169">
        <v>0.39583333333333331</v>
      </c>
      <c r="BB58" s="75">
        <f t="shared" si="27"/>
        <v>1.5</v>
      </c>
      <c r="BC58" s="11"/>
      <c r="BH58" s="52"/>
      <c r="BI58" s="52"/>
      <c r="BJ58" s="52"/>
      <c r="BK58" s="52"/>
      <c r="BL58" s="52"/>
      <c r="BM58" s="52"/>
      <c r="BW58" s="54"/>
      <c r="BX58" s="54"/>
      <c r="BY58" s="54"/>
      <c r="BZ58" s="54"/>
      <c r="CA58" s="54"/>
      <c r="CB58" s="54"/>
    </row>
    <row r="59" spans="1:80" ht="17.45" customHeight="1" thickBot="1">
      <c r="A59" s="94">
        <f t="shared" si="28"/>
        <v>7.7000000000000011</v>
      </c>
      <c r="B59" s="180">
        <f t="shared" si="14"/>
        <v>45945</v>
      </c>
      <c r="C59" s="16"/>
      <c r="D59" s="17"/>
      <c r="E59" s="18">
        <v>1</v>
      </c>
      <c r="F59" s="17"/>
      <c r="G59" s="96">
        <f t="shared" si="35"/>
        <v>886</v>
      </c>
      <c r="H59" s="97">
        <f t="shared" si="35"/>
        <v>6260</v>
      </c>
      <c r="I59" s="98">
        <f t="shared" si="16"/>
        <v>0</v>
      </c>
      <c r="J59" s="99">
        <f t="shared" si="17"/>
        <v>1.1273957158962795E-3</v>
      </c>
      <c r="K59" s="99">
        <f t="shared" si="18"/>
        <v>0</v>
      </c>
      <c r="L59" s="99">
        <f t="shared" si="19"/>
        <v>0</v>
      </c>
      <c r="M59" s="99">
        <f t="shared" ca="1" si="20"/>
        <v>2.2075055187637971E-2</v>
      </c>
      <c r="N59" s="99">
        <f t="shared" ca="1" si="0"/>
        <v>1.0276679841897235E-2</v>
      </c>
      <c r="O59" s="99">
        <f t="shared" si="21"/>
        <v>5.0000000000000001E-4</v>
      </c>
      <c r="P59" s="19" t="s">
        <v>186</v>
      </c>
      <c r="Q59" s="16"/>
      <c r="R59" s="19"/>
      <c r="S59" s="89">
        <f t="shared" si="1"/>
        <v>0</v>
      </c>
      <c r="T59" s="75">
        <f t="shared" si="1"/>
        <v>0</v>
      </c>
      <c r="U59" s="100">
        <f t="shared" si="2"/>
        <v>0</v>
      </c>
      <c r="V59" s="101">
        <f t="shared" si="3"/>
        <v>0</v>
      </c>
      <c r="W59" s="16"/>
      <c r="X59" s="16"/>
      <c r="Y59" s="23"/>
      <c r="Z59" s="23"/>
      <c r="AA59" s="23"/>
      <c r="AB59" s="12"/>
      <c r="AC59" s="102">
        <f t="shared" si="4"/>
        <v>0</v>
      </c>
      <c r="AD59" s="97">
        <f t="shared" si="5"/>
        <v>0</v>
      </c>
      <c r="AE59" s="98">
        <f t="shared" si="30"/>
        <v>0</v>
      </c>
      <c r="AF59" s="103">
        <f t="shared" si="31"/>
        <v>0</v>
      </c>
      <c r="AG59" s="104">
        <f t="shared" si="32"/>
        <v>0</v>
      </c>
      <c r="AH59" s="104">
        <f t="shared" si="33"/>
        <v>0</v>
      </c>
      <c r="AI59" s="99">
        <f t="shared" si="34"/>
        <v>0</v>
      </c>
      <c r="AJ59" s="103">
        <f t="shared" si="11"/>
        <v>0</v>
      </c>
      <c r="AK59" s="99">
        <f t="shared" si="12"/>
        <v>0</v>
      </c>
      <c r="AL59" s="17"/>
      <c r="AM59" s="20"/>
      <c r="AN59" s="17"/>
      <c r="AO59" s="21"/>
      <c r="AP59" s="17">
        <v>1914</v>
      </c>
      <c r="AQ59" s="17">
        <v>1941</v>
      </c>
      <c r="AR59" s="17">
        <v>1951</v>
      </c>
      <c r="AS59" s="97">
        <f t="shared" si="22"/>
        <v>370</v>
      </c>
      <c r="AT59" s="97">
        <f t="shared" ca="1" si="23"/>
        <v>380</v>
      </c>
      <c r="AU59" s="97">
        <f t="shared" si="24"/>
        <v>0</v>
      </c>
      <c r="AV59" s="97">
        <f t="shared" ca="1" si="25"/>
        <v>53.176602294990204</v>
      </c>
      <c r="AW59" s="167">
        <v>0.33333333333333331</v>
      </c>
      <c r="AX59" s="167">
        <v>0.66666666666666663</v>
      </c>
      <c r="AY59" s="97">
        <f t="shared" si="26"/>
        <v>8</v>
      </c>
      <c r="AZ59" s="167">
        <v>0.33333333333333331</v>
      </c>
      <c r="BA59" s="167">
        <v>0.39583333333333331</v>
      </c>
      <c r="BB59" s="97">
        <f t="shared" si="27"/>
        <v>1.5</v>
      </c>
      <c r="BC59" s="17"/>
      <c r="BH59" s="52"/>
      <c r="BI59" s="52"/>
      <c r="BJ59" s="52"/>
      <c r="BK59" s="52"/>
      <c r="BL59" s="52"/>
      <c r="BM59" s="52"/>
      <c r="BW59" s="54"/>
      <c r="BX59" s="54"/>
      <c r="BY59" s="54"/>
      <c r="BZ59" s="54"/>
      <c r="CA59" s="54"/>
      <c r="CB59" s="54"/>
    </row>
    <row r="60" spans="1:80" ht="17.45" customHeight="1" thickTop="1">
      <c r="A60" s="105">
        <f>A53+1</f>
        <v>8.1</v>
      </c>
      <c r="B60" s="178">
        <f>B59+1</f>
        <v>45946</v>
      </c>
      <c r="C60" s="4"/>
      <c r="D60" s="5"/>
      <c r="E60" s="6">
        <v>3</v>
      </c>
      <c r="F60" s="5"/>
      <c r="G60" s="74">
        <f t="shared" ref="G60:H75" si="36">G59-E60-C60</f>
        <v>883</v>
      </c>
      <c r="H60" s="75">
        <f t="shared" si="36"/>
        <v>6260</v>
      </c>
      <c r="I60" s="76">
        <f t="shared" si="16"/>
        <v>0</v>
      </c>
      <c r="J60" s="77">
        <f t="shared" si="17"/>
        <v>3.3860045146726862E-3</v>
      </c>
      <c r="K60" s="77">
        <f t="shared" si="18"/>
        <v>0</v>
      </c>
      <c r="L60" s="77">
        <f t="shared" si="19"/>
        <v>0</v>
      </c>
      <c r="M60" s="78">
        <f t="shared" ca="1" si="20"/>
        <v>2.5386313465783666E-2</v>
      </c>
      <c r="N60" s="78">
        <f t="shared" ca="1" si="0"/>
        <v>1.0276679841897235E-2</v>
      </c>
      <c r="O60" s="78">
        <f t="shared" si="21"/>
        <v>5.0000000000000001E-4</v>
      </c>
      <c r="P60" s="13" t="s">
        <v>186</v>
      </c>
      <c r="Q60" s="8">
        <v>69</v>
      </c>
      <c r="R60" s="13">
        <v>47</v>
      </c>
      <c r="S60" s="79">
        <f t="shared" si="1"/>
        <v>138</v>
      </c>
      <c r="T60" s="80">
        <f t="shared" si="1"/>
        <v>94</v>
      </c>
      <c r="U60" s="90">
        <f t="shared" si="2"/>
        <v>121.854</v>
      </c>
      <c r="V60" s="82">
        <f t="shared" si="3"/>
        <v>588.44000000000005</v>
      </c>
      <c r="W60" s="4"/>
      <c r="X60" s="4"/>
      <c r="Y60" s="22"/>
      <c r="Z60" s="22"/>
      <c r="AA60" s="22"/>
      <c r="AB60" s="6"/>
      <c r="AC60" s="83">
        <f t="shared" si="4"/>
        <v>0</v>
      </c>
      <c r="AD60" s="80">
        <f t="shared" si="5"/>
        <v>0</v>
      </c>
      <c r="AE60" s="76">
        <f t="shared" si="30"/>
        <v>0</v>
      </c>
      <c r="AF60" s="84">
        <f t="shared" si="31"/>
        <v>0</v>
      </c>
      <c r="AG60" s="85">
        <f t="shared" si="32"/>
        <v>0</v>
      </c>
      <c r="AH60" s="85">
        <f t="shared" si="33"/>
        <v>0</v>
      </c>
      <c r="AI60" s="77">
        <f t="shared" si="34"/>
        <v>0</v>
      </c>
      <c r="AJ60" s="84">
        <f t="shared" si="11"/>
        <v>0</v>
      </c>
      <c r="AK60" s="77">
        <f t="shared" si="12"/>
        <v>0</v>
      </c>
      <c r="AL60" s="5">
        <v>1218</v>
      </c>
      <c r="AM60" s="9">
        <v>0.35</v>
      </c>
      <c r="AN60" s="5">
        <v>936</v>
      </c>
      <c r="AO60" s="10">
        <v>0.51700000000000002</v>
      </c>
      <c r="AP60" s="5">
        <v>1952</v>
      </c>
      <c r="AQ60" s="5">
        <v>1966</v>
      </c>
      <c r="AR60" s="5">
        <v>2005</v>
      </c>
      <c r="AS60" s="80">
        <f t="shared" si="22"/>
        <v>530</v>
      </c>
      <c r="AT60" s="80">
        <f t="shared" ca="1" si="23"/>
        <v>870</v>
      </c>
      <c r="AU60" s="80">
        <f t="shared" si="24"/>
        <v>0.7461698958459454</v>
      </c>
      <c r="AV60" s="80">
        <f t="shared" ca="1" si="25"/>
        <v>121.79756404871902</v>
      </c>
      <c r="AW60" s="165">
        <v>0.33333333333333331</v>
      </c>
      <c r="AX60" s="165">
        <v>0.66666666666666663</v>
      </c>
      <c r="AY60" s="80">
        <f t="shared" si="26"/>
        <v>8</v>
      </c>
      <c r="AZ60" s="165">
        <v>0.33333333333333331</v>
      </c>
      <c r="BA60" s="165">
        <v>0.39583333333333331</v>
      </c>
      <c r="BB60" s="80">
        <f t="shared" si="27"/>
        <v>1.5</v>
      </c>
      <c r="BC60" s="5"/>
      <c r="BH60" s="52"/>
      <c r="BI60" s="52"/>
      <c r="BJ60" s="52"/>
      <c r="BK60" s="52"/>
      <c r="BL60" s="52"/>
      <c r="BM60" s="52"/>
      <c r="BW60" s="54"/>
      <c r="BX60" s="54"/>
      <c r="BY60" s="54"/>
      <c r="BZ60" s="54"/>
      <c r="CA60" s="54"/>
      <c r="CB60" s="54"/>
    </row>
    <row r="61" spans="1:80" ht="17.45" customHeight="1">
      <c r="A61" s="94">
        <f t="shared" si="28"/>
        <v>8.1999999999999993</v>
      </c>
      <c r="B61" s="179">
        <f t="shared" si="14"/>
        <v>45947</v>
      </c>
      <c r="C61" s="8"/>
      <c r="D61" s="11"/>
      <c r="E61" s="12"/>
      <c r="F61" s="11"/>
      <c r="G61" s="74">
        <f t="shared" si="36"/>
        <v>883</v>
      </c>
      <c r="H61" s="75">
        <f t="shared" si="36"/>
        <v>6260</v>
      </c>
      <c r="I61" s="88">
        <f t="shared" si="16"/>
        <v>0</v>
      </c>
      <c r="J61" s="78">
        <f t="shared" si="17"/>
        <v>0</v>
      </c>
      <c r="K61" s="78">
        <f t="shared" si="18"/>
        <v>0</v>
      </c>
      <c r="L61" s="78">
        <f t="shared" si="19"/>
        <v>0</v>
      </c>
      <c r="M61" s="78">
        <f t="shared" ca="1" si="20"/>
        <v>2.5386313465783666E-2</v>
      </c>
      <c r="N61" s="78">
        <f t="shared" ca="1" si="0"/>
        <v>1.0276679841897235E-2</v>
      </c>
      <c r="O61" s="78">
        <f t="shared" si="21"/>
        <v>5.0000000000000001E-4</v>
      </c>
      <c r="P61" s="13" t="s">
        <v>186</v>
      </c>
      <c r="Q61" s="8"/>
      <c r="R61" s="13"/>
      <c r="S61" s="89">
        <f t="shared" si="1"/>
        <v>0</v>
      </c>
      <c r="T61" s="75">
        <f t="shared" si="1"/>
        <v>0</v>
      </c>
      <c r="U61" s="90">
        <f t="shared" si="2"/>
        <v>0</v>
      </c>
      <c r="V61" s="82">
        <f t="shared" si="3"/>
        <v>0</v>
      </c>
      <c r="W61" s="8"/>
      <c r="X61" s="8"/>
      <c r="Y61" s="23"/>
      <c r="Z61" s="23"/>
      <c r="AA61" s="23"/>
      <c r="AB61" s="12"/>
      <c r="AC61" s="91">
        <f t="shared" si="4"/>
        <v>0</v>
      </c>
      <c r="AD61" s="75">
        <f t="shared" si="5"/>
        <v>0</v>
      </c>
      <c r="AE61" s="88">
        <f t="shared" si="30"/>
        <v>0</v>
      </c>
      <c r="AF61" s="92">
        <f t="shared" si="31"/>
        <v>0</v>
      </c>
      <c r="AG61" s="93">
        <f t="shared" si="32"/>
        <v>0</v>
      </c>
      <c r="AH61" s="93">
        <f t="shared" si="33"/>
        <v>0</v>
      </c>
      <c r="AI61" s="78">
        <f t="shared" si="34"/>
        <v>0</v>
      </c>
      <c r="AJ61" s="92">
        <f t="shared" si="11"/>
        <v>0</v>
      </c>
      <c r="AK61" s="78">
        <f t="shared" si="12"/>
        <v>0</v>
      </c>
      <c r="AL61" s="11">
        <v>940</v>
      </c>
      <c r="AM61" s="14">
        <v>0.61699999999999999</v>
      </c>
      <c r="AN61" s="11">
        <v>993</v>
      </c>
      <c r="AO61" s="15">
        <v>0.7</v>
      </c>
      <c r="AP61" s="11">
        <v>2039</v>
      </c>
      <c r="AQ61" s="11">
        <v>2057</v>
      </c>
      <c r="AR61" s="11">
        <v>2079</v>
      </c>
      <c r="AS61" s="75">
        <f t="shared" si="22"/>
        <v>400</v>
      </c>
      <c r="AT61" s="75">
        <f ca="1">IF(OR(AP62="",OFFSET(AP62,-1,0)=""),"", (AP62-OFFSET(AP62,-1,0))/100*1000)</f>
        <v>440</v>
      </c>
      <c r="AU61" s="75">
        <f t="shared" si="24"/>
        <v>0</v>
      </c>
      <c r="AV61" s="75">
        <f ca="1">IF(OR(AP61="",AP62="",M61="",N61=""),"", ((AP62-AP61)/100*1000)/((G61+H61))*1000)</f>
        <v>61.598768024639504</v>
      </c>
      <c r="AW61" s="169">
        <v>0.33333333333333331</v>
      </c>
      <c r="AX61" s="169">
        <v>0.66666666666666663</v>
      </c>
      <c r="AY61" s="75">
        <f t="shared" si="26"/>
        <v>8</v>
      </c>
      <c r="AZ61" s="169">
        <v>0.33333333333333331</v>
      </c>
      <c r="BA61" s="169">
        <v>0.39583333333333331</v>
      </c>
      <c r="BB61" s="75">
        <f t="shared" si="27"/>
        <v>1.5</v>
      </c>
      <c r="BC61" s="11"/>
      <c r="BH61" s="52"/>
      <c r="BI61" s="52"/>
      <c r="BJ61" s="52"/>
      <c r="BK61" s="52"/>
      <c r="BL61" s="52"/>
      <c r="BM61" s="52"/>
      <c r="BW61" s="54"/>
      <c r="BX61" s="54"/>
      <c r="BY61" s="54"/>
      <c r="BZ61" s="54"/>
      <c r="CA61" s="54"/>
      <c r="CB61" s="54"/>
    </row>
    <row r="62" spans="1:80" ht="17.45" customHeight="1">
      <c r="A62" s="86">
        <f t="shared" si="28"/>
        <v>8.3000000000000007</v>
      </c>
      <c r="B62" s="179">
        <f t="shared" si="14"/>
        <v>45948</v>
      </c>
      <c r="C62" s="8"/>
      <c r="D62" s="11"/>
      <c r="E62" s="12">
        <v>1</v>
      </c>
      <c r="F62" s="11"/>
      <c r="G62" s="74">
        <f t="shared" si="36"/>
        <v>882</v>
      </c>
      <c r="H62" s="75">
        <f t="shared" si="36"/>
        <v>6260</v>
      </c>
      <c r="I62" s="88">
        <f t="shared" si="16"/>
        <v>0</v>
      </c>
      <c r="J62" s="78">
        <f t="shared" si="17"/>
        <v>1.1325028312570782E-3</v>
      </c>
      <c r="K62" s="78">
        <f t="shared" si="18"/>
        <v>0</v>
      </c>
      <c r="L62" s="78">
        <f t="shared" si="19"/>
        <v>0</v>
      </c>
      <c r="M62" s="78">
        <f t="shared" ca="1" si="20"/>
        <v>2.6490066225165563E-2</v>
      </c>
      <c r="N62" s="78">
        <f t="shared" ca="1" si="0"/>
        <v>1.0276679841897235E-2</v>
      </c>
      <c r="O62" s="78">
        <f t="shared" si="21"/>
        <v>5.0000000000000001E-4</v>
      </c>
      <c r="P62" s="13" t="s">
        <v>186</v>
      </c>
      <c r="Q62" s="8">
        <v>72</v>
      </c>
      <c r="R62" s="13">
        <v>50</v>
      </c>
      <c r="S62" s="89">
        <f t="shared" si="1"/>
        <v>144</v>
      </c>
      <c r="T62" s="75">
        <f t="shared" si="1"/>
        <v>100</v>
      </c>
      <c r="U62" s="90">
        <f t="shared" si="2"/>
        <v>127.008</v>
      </c>
      <c r="V62" s="82">
        <f t="shared" si="3"/>
        <v>626</v>
      </c>
      <c r="W62" s="8"/>
      <c r="X62" s="8"/>
      <c r="Y62" s="23"/>
      <c r="Z62" s="23"/>
      <c r="AA62" s="23"/>
      <c r="AB62" s="12"/>
      <c r="AC62" s="91">
        <f t="shared" si="4"/>
        <v>0</v>
      </c>
      <c r="AD62" s="75">
        <f t="shared" si="5"/>
        <v>0</v>
      </c>
      <c r="AE62" s="88">
        <f t="shared" si="30"/>
        <v>0</v>
      </c>
      <c r="AF62" s="92">
        <f t="shared" si="31"/>
        <v>0</v>
      </c>
      <c r="AG62" s="93">
        <f t="shared" si="32"/>
        <v>0</v>
      </c>
      <c r="AH62" s="93">
        <f t="shared" si="33"/>
        <v>0</v>
      </c>
      <c r="AI62" s="78">
        <f t="shared" si="34"/>
        <v>0</v>
      </c>
      <c r="AJ62" s="92">
        <f t="shared" si="11"/>
        <v>0</v>
      </c>
      <c r="AK62" s="78">
        <f t="shared" si="12"/>
        <v>0</v>
      </c>
      <c r="AL62" s="11"/>
      <c r="AM62" s="14"/>
      <c r="AN62" s="11">
        <v>932</v>
      </c>
      <c r="AO62" s="15">
        <v>0.6</v>
      </c>
      <c r="AP62" s="11">
        <v>2083</v>
      </c>
      <c r="AQ62" s="11">
        <v>2095</v>
      </c>
      <c r="AR62" s="11">
        <v>2145</v>
      </c>
      <c r="AS62" s="75">
        <f>IF(OR(AR62="",AP62=""),"", (AR62-AP62)/100*1000)</f>
        <v>620</v>
      </c>
      <c r="AT62" s="75">
        <f ca="1">IF(OR(AP63="",OFFSET(AP63,-1,0)=""),"", (AP63-OFFSET(AP63,-1,0))/100*1000)</f>
        <v>770</v>
      </c>
      <c r="AU62" s="75">
        <f>IFERROR(IF(OR(AP62="",AR62="",K62="",L62=""),"", ((AR62-AP62)/100*1000)/(U62+V62)),0)</f>
        <v>0.82336442640715635</v>
      </c>
      <c r="AV62" s="75">
        <f ca="1">IF(OR(AP62="",AP63="",M62="",N62=""),"", ((AP63-AP62)/100*1000)/((G62+H62))*1000)</f>
        <v>107.8129375525063</v>
      </c>
      <c r="AW62" s="169">
        <v>0.33333333333333331</v>
      </c>
      <c r="AX62" s="169">
        <v>0.66666666666666663</v>
      </c>
      <c r="AY62" s="75">
        <f t="shared" si="26"/>
        <v>8</v>
      </c>
      <c r="AZ62" s="169">
        <v>0.33333333333333331</v>
      </c>
      <c r="BA62" s="169">
        <v>0.39583333333333331</v>
      </c>
      <c r="BB62" s="75">
        <f t="shared" si="27"/>
        <v>1.5</v>
      </c>
      <c r="BC62" s="11"/>
      <c r="BH62" s="52"/>
      <c r="BI62" s="52"/>
      <c r="BJ62" s="52"/>
      <c r="BK62" s="52"/>
      <c r="BL62" s="52"/>
      <c r="BM62" s="52"/>
      <c r="BW62" s="54"/>
      <c r="BX62" s="54"/>
      <c r="BY62" s="54"/>
      <c r="BZ62" s="54"/>
      <c r="CA62" s="54"/>
      <c r="CB62" s="54"/>
    </row>
    <row r="63" spans="1:80" ht="17.45" customHeight="1">
      <c r="A63" s="94">
        <f t="shared" si="28"/>
        <v>8.4</v>
      </c>
      <c r="B63" s="179">
        <f t="shared" si="14"/>
        <v>45949</v>
      </c>
      <c r="C63" s="8"/>
      <c r="D63" s="11"/>
      <c r="E63" s="12"/>
      <c r="F63" s="11"/>
      <c r="G63" s="74">
        <f t="shared" si="36"/>
        <v>882</v>
      </c>
      <c r="H63" s="75">
        <f t="shared" si="36"/>
        <v>6260</v>
      </c>
      <c r="I63" s="88">
        <f t="shared" si="16"/>
        <v>0</v>
      </c>
      <c r="J63" s="78">
        <f t="shared" si="17"/>
        <v>0</v>
      </c>
      <c r="K63" s="78">
        <f t="shared" si="18"/>
        <v>0</v>
      </c>
      <c r="L63" s="78">
        <f t="shared" si="19"/>
        <v>0</v>
      </c>
      <c r="M63" s="78">
        <f t="shared" ca="1" si="20"/>
        <v>2.6490066225165563E-2</v>
      </c>
      <c r="N63" s="78">
        <f t="shared" ca="1" si="0"/>
        <v>1.0276679841897235E-2</v>
      </c>
      <c r="O63" s="78">
        <f t="shared" si="21"/>
        <v>5.0000000000000001E-4</v>
      </c>
      <c r="P63" s="13" t="s">
        <v>186</v>
      </c>
      <c r="Q63" s="8"/>
      <c r="R63" s="13"/>
      <c r="S63" s="89">
        <f t="shared" si="1"/>
        <v>0</v>
      </c>
      <c r="T63" s="75">
        <f t="shared" si="1"/>
        <v>0</v>
      </c>
      <c r="U63" s="90">
        <f t="shared" si="2"/>
        <v>0</v>
      </c>
      <c r="V63" s="82">
        <f t="shared" si="3"/>
        <v>0</v>
      </c>
      <c r="W63" s="8"/>
      <c r="X63" s="8"/>
      <c r="Y63" s="23"/>
      <c r="Z63" s="23"/>
      <c r="AA63" s="23"/>
      <c r="AB63" s="12"/>
      <c r="AC63" s="91">
        <f t="shared" si="4"/>
        <v>0</v>
      </c>
      <c r="AD63" s="75">
        <f t="shared" si="5"/>
        <v>0</v>
      </c>
      <c r="AE63" s="88">
        <f t="shared" si="30"/>
        <v>0</v>
      </c>
      <c r="AF63" s="92">
        <f t="shared" si="31"/>
        <v>0</v>
      </c>
      <c r="AG63" s="93">
        <f t="shared" si="32"/>
        <v>0</v>
      </c>
      <c r="AH63" s="93">
        <f t="shared" si="33"/>
        <v>0</v>
      </c>
      <c r="AI63" s="78">
        <f t="shared" si="34"/>
        <v>0</v>
      </c>
      <c r="AJ63" s="92">
        <f t="shared" si="11"/>
        <v>0</v>
      </c>
      <c r="AK63" s="78">
        <f t="shared" si="12"/>
        <v>0</v>
      </c>
      <c r="AL63" s="11"/>
      <c r="AM63" s="14"/>
      <c r="AN63" s="11">
        <v>927</v>
      </c>
      <c r="AO63" s="15">
        <v>0.48299999999999998</v>
      </c>
      <c r="AP63" s="11">
        <v>2160</v>
      </c>
      <c r="AQ63" s="11">
        <v>2187</v>
      </c>
      <c r="AR63" s="11">
        <v>2202</v>
      </c>
      <c r="AS63" s="75">
        <f>IF(OR(AR63="",AP63=""),"", (AR63-AP63)/100*1000)</f>
        <v>420</v>
      </c>
      <c r="AT63" s="75">
        <f t="shared" ca="1" si="23"/>
        <v>470</v>
      </c>
      <c r="AU63" s="75">
        <f>IFERROR(IF(OR(AP63="",AR63="",K63="",L63=""),"", ((AR63-AP63)/100*1000)/(U63+V63)),0)</f>
        <v>0</v>
      </c>
      <c r="AV63" s="75">
        <f ca="1">IF(OR(AP63="",AP64="",M63="",N63=""),"", ((AP64-AP63)/100*1000)/((G63+H63))*1000)</f>
        <v>65.807896947633708</v>
      </c>
      <c r="AW63" s="169">
        <v>0.33333333333333331</v>
      </c>
      <c r="AX63" s="169">
        <v>0.66666666666666663</v>
      </c>
      <c r="AY63" s="75">
        <f t="shared" si="26"/>
        <v>8</v>
      </c>
      <c r="AZ63" s="169">
        <v>0.33333333333333331</v>
      </c>
      <c r="BA63" s="169">
        <v>0.39583333333333331</v>
      </c>
      <c r="BB63" s="75">
        <f t="shared" si="27"/>
        <v>1.5</v>
      </c>
      <c r="BC63" s="11"/>
      <c r="BH63" s="52"/>
      <c r="BI63" s="52"/>
      <c r="BJ63" s="52"/>
      <c r="BK63" s="52"/>
      <c r="BL63" s="52"/>
      <c r="BM63" s="52"/>
      <c r="BW63" s="54"/>
      <c r="BX63" s="54"/>
      <c r="BY63" s="54"/>
      <c r="BZ63" s="54"/>
      <c r="CA63" s="54"/>
      <c r="CB63" s="54"/>
    </row>
    <row r="64" spans="1:80" ht="17.45" customHeight="1">
      <c r="A64" s="86">
        <f t="shared" si="28"/>
        <v>8.5</v>
      </c>
      <c r="B64" s="179">
        <f t="shared" si="14"/>
        <v>45950</v>
      </c>
      <c r="C64" s="8"/>
      <c r="D64" s="11"/>
      <c r="E64" s="12"/>
      <c r="F64" s="11">
        <v>1</v>
      </c>
      <c r="G64" s="74">
        <f t="shared" si="36"/>
        <v>882</v>
      </c>
      <c r="H64" s="75">
        <f t="shared" si="36"/>
        <v>6259</v>
      </c>
      <c r="I64" s="88">
        <f t="shared" si="16"/>
        <v>0</v>
      </c>
      <c r="J64" s="78">
        <f t="shared" si="17"/>
        <v>0</v>
      </c>
      <c r="K64" s="78">
        <f t="shared" si="18"/>
        <v>0</v>
      </c>
      <c r="L64" s="78">
        <f t="shared" si="19"/>
        <v>1.5974440894568691E-4</v>
      </c>
      <c r="M64" s="78">
        <f t="shared" ca="1" si="20"/>
        <v>2.6490066225165563E-2</v>
      </c>
      <c r="N64" s="78">
        <f t="shared" ca="1" si="0"/>
        <v>1.0434782608695655E-2</v>
      </c>
      <c r="O64" s="78">
        <f t="shared" si="21"/>
        <v>5.0000000000000001E-4</v>
      </c>
      <c r="P64" s="13" t="s">
        <v>186</v>
      </c>
      <c r="Q64" s="8">
        <v>72</v>
      </c>
      <c r="R64" s="13">
        <v>50</v>
      </c>
      <c r="S64" s="89">
        <f t="shared" si="1"/>
        <v>144</v>
      </c>
      <c r="T64" s="75">
        <f t="shared" si="1"/>
        <v>100</v>
      </c>
      <c r="U64" s="90">
        <f t="shared" si="2"/>
        <v>127.008</v>
      </c>
      <c r="V64" s="82">
        <f t="shared" si="3"/>
        <v>625.9</v>
      </c>
      <c r="W64" s="8"/>
      <c r="X64" s="8"/>
      <c r="Y64" s="23"/>
      <c r="Z64" s="23"/>
      <c r="AA64" s="23"/>
      <c r="AB64" s="12"/>
      <c r="AC64" s="91">
        <f t="shared" si="4"/>
        <v>0</v>
      </c>
      <c r="AD64" s="75">
        <f t="shared" si="5"/>
        <v>0</v>
      </c>
      <c r="AE64" s="88">
        <f t="shared" si="30"/>
        <v>0</v>
      </c>
      <c r="AF64" s="92">
        <f t="shared" si="31"/>
        <v>0</v>
      </c>
      <c r="AG64" s="93">
        <f t="shared" si="32"/>
        <v>0</v>
      </c>
      <c r="AH64" s="93">
        <f t="shared" si="33"/>
        <v>0</v>
      </c>
      <c r="AI64" s="78">
        <f t="shared" si="34"/>
        <v>0</v>
      </c>
      <c r="AJ64" s="92">
        <f t="shared" si="11"/>
        <v>0</v>
      </c>
      <c r="AK64" s="78">
        <f t="shared" si="12"/>
        <v>0</v>
      </c>
      <c r="AL64" s="11"/>
      <c r="AM64" s="14"/>
      <c r="AN64" s="11"/>
      <c r="AO64" s="15"/>
      <c r="AP64" s="11">
        <v>2207</v>
      </c>
      <c r="AQ64" s="11">
        <v>2218</v>
      </c>
      <c r="AR64" s="11">
        <v>2265</v>
      </c>
      <c r="AS64" s="75">
        <f t="shared" si="22"/>
        <v>580</v>
      </c>
      <c r="AT64" s="75">
        <f t="shared" ca="1" si="23"/>
        <v>770</v>
      </c>
      <c r="AU64" s="75">
        <f t="shared" si="24"/>
        <v>0.77034644339016189</v>
      </c>
      <c r="AV64" s="75">
        <f t="shared" ca="1" si="25"/>
        <v>107.82803528917519</v>
      </c>
      <c r="AW64" s="169">
        <v>0.33333333333333331</v>
      </c>
      <c r="AX64" s="169">
        <v>0.66666666666666663</v>
      </c>
      <c r="AY64" s="75">
        <f t="shared" si="26"/>
        <v>8</v>
      </c>
      <c r="AZ64" s="169">
        <v>0.33333333333333331</v>
      </c>
      <c r="BA64" s="169">
        <v>0.39583333333333331</v>
      </c>
      <c r="BB64" s="75">
        <f t="shared" si="27"/>
        <v>1.5</v>
      </c>
      <c r="BC64" s="11"/>
      <c r="BH64" s="52"/>
      <c r="BI64" s="52"/>
      <c r="BJ64" s="52"/>
      <c r="BK64" s="52"/>
      <c r="BL64" s="52"/>
      <c r="BM64" s="52"/>
      <c r="BW64" s="54"/>
      <c r="BX64" s="54"/>
      <c r="BY64" s="54"/>
      <c r="BZ64" s="54"/>
      <c r="CA64" s="54"/>
      <c r="CB64" s="54"/>
    </row>
    <row r="65" spans="1:80" ht="17.45" customHeight="1">
      <c r="A65" s="94">
        <f t="shared" si="28"/>
        <v>8.6000000000000014</v>
      </c>
      <c r="B65" s="179">
        <f t="shared" si="14"/>
        <v>45951</v>
      </c>
      <c r="C65" s="8"/>
      <c r="D65" s="11"/>
      <c r="E65" s="12"/>
      <c r="F65" s="11"/>
      <c r="G65" s="74">
        <f t="shared" si="36"/>
        <v>882</v>
      </c>
      <c r="H65" s="75">
        <f t="shared" si="36"/>
        <v>6259</v>
      </c>
      <c r="I65" s="88">
        <f t="shared" si="16"/>
        <v>0</v>
      </c>
      <c r="J65" s="78">
        <f t="shared" si="17"/>
        <v>0</v>
      </c>
      <c r="K65" s="78">
        <f t="shared" si="18"/>
        <v>0</v>
      </c>
      <c r="L65" s="78">
        <f t="shared" si="19"/>
        <v>0</v>
      </c>
      <c r="M65" s="78">
        <f t="shared" ca="1" si="20"/>
        <v>2.6490066225165563E-2</v>
      </c>
      <c r="N65" s="78">
        <f t="shared" ca="1" si="0"/>
        <v>1.0434782608695655E-2</v>
      </c>
      <c r="O65" s="78">
        <f t="shared" si="21"/>
        <v>5.0000000000000001E-4</v>
      </c>
      <c r="P65" s="13" t="s">
        <v>186</v>
      </c>
      <c r="Q65" s="8"/>
      <c r="R65" s="13"/>
      <c r="S65" s="89">
        <f t="shared" si="1"/>
        <v>0</v>
      </c>
      <c r="T65" s="75">
        <f t="shared" si="1"/>
        <v>0</v>
      </c>
      <c r="U65" s="90">
        <f t="shared" si="2"/>
        <v>0</v>
      </c>
      <c r="V65" s="82">
        <f t="shared" si="3"/>
        <v>0</v>
      </c>
      <c r="W65" s="8"/>
      <c r="X65" s="8"/>
      <c r="Y65" s="23"/>
      <c r="Z65" s="23"/>
      <c r="AA65" s="23"/>
      <c r="AB65" s="12"/>
      <c r="AC65" s="91">
        <f t="shared" si="4"/>
        <v>0</v>
      </c>
      <c r="AD65" s="75">
        <f t="shared" si="5"/>
        <v>0</v>
      </c>
      <c r="AE65" s="88">
        <f t="shared" si="30"/>
        <v>0</v>
      </c>
      <c r="AF65" s="92">
        <f t="shared" si="31"/>
        <v>0</v>
      </c>
      <c r="AG65" s="93">
        <f t="shared" si="32"/>
        <v>0</v>
      </c>
      <c r="AH65" s="93">
        <f t="shared" si="33"/>
        <v>0</v>
      </c>
      <c r="AI65" s="78">
        <f t="shared" si="34"/>
        <v>0</v>
      </c>
      <c r="AJ65" s="92">
        <f t="shared" si="11"/>
        <v>0</v>
      </c>
      <c r="AK65" s="78">
        <f t="shared" si="12"/>
        <v>0</v>
      </c>
      <c r="AL65" s="11"/>
      <c r="AM65" s="14"/>
      <c r="AN65" s="11"/>
      <c r="AO65" s="15"/>
      <c r="AP65" s="11">
        <v>2284</v>
      </c>
      <c r="AQ65" s="11">
        <v>2307</v>
      </c>
      <c r="AR65" s="11">
        <v>2317</v>
      </c>
      <c r="AS65" s="75">
        <f t="shared" si="22"/>
        <v>330</v>
      </c>
      <c r="AT65" s="75">
        <f t="shared" ca="1" si="23"/>
        <v>370</v>
      </c>
      <c r="AU65" s="75">
        <f t="shared" si="24"/>
        <v>0</v>
      </c>
      <c r="AV65" s="75">
        <f t="shared" ca="1" si="25"/>
        <v>51.813471502590673</v>
      </c>
      <c r="AW65" s="169">
        <v>0.33333333333333331</v>
      </c>
      <c r="AX65" s="169">
        <v>0.66666666666666663</v>
      </c>
      <c r="AY65" s="75">
        <f t="shared" si="26"/>
        <v>8</v>
      </c>
      <c r="AZ65" s="169">
        <v>0.33333333333333331</v>
      </c>
      <c r="BA65" s="169">
        <v>0.39583333333333331</v>
      </c>
      <c r="BB65" s="75">
        <f t="shared" si="27"/>
        <v>1.5</v>
      </c>
      <c r="BC65" s="11"/>
      <c r="BH65" s="52"/>
      <c r="BI65" s="52"/>
      <c r="BJ65" s="52"/>
      <c r="BK65" s="52"/>
      <c r="BL65" s="52"/>
      <c r="BM65" s="52"/>
      <c r="BW65" s="54"/>
      <c r="BX65" s="54"/>
      <c r="BY65" s="54"/>
      <c r="BZ65" s="54"/>
      <c r="CA65" s="54"/>
      <c r="CB65" s="54"/>
    </row>
    <row r="66" spans="1:80" ht="17.45" customHeight="1" thickBot="1">
      <c r="A66" s="86">
        <f t="shared" si="28"/>
        <v>8.7000000000000011</v>
      </c>
      <c r="B66" s="180">
        <f t="shared" si="14"/>
        <v>45952</v>
      </c>
      <c r="C66" s="16"/>
      <c r="D66" s="17"/>
      <c r="E66" s="18"/>
      <c r="F66" s="17"/>
      <c r="G66" s="96">
        <f t="shared" si="36"/>
        <v>882</v>
      </c>
      <c r="H66" s="97">
        <f t="shared" si="36"/>
        <v>6259</v>
      </c>
      <c r="I66" s="98">
        <f t="shared" si="16"/>
        <v>0</v>
      </c>
      <c r="J66" s="99">
        <f t="shared" si="17"/>
        <v>0</v>
      </c>
      <c r="K66" s="99">
        <f t="shared" si="18"/>
        <v>0</v>
      </c>
      <c r="L66" s="99">
        <f t="shared" si="19"/>
        <v>0</v>
      </c>
      <c r="M66" s="99">
        <f t="shared" ca="1" si="20"/>
        <v>2.6490066225165563E-2</v>
      </c>
      <c r="N66" s="99">
        <f t="shared" ca="1" si="0"/>
        <v>1.0434782608695655E-2</v>
      </c>
      <c r="O66" s="99">
        <f t="shared" si="21"/>
        <v>5.0000000000000001E-4</v>
      </c>
      <c r="P66" s="19" t="s">
        <v>186</v>
      </c>
      <c r="Q66" s="16">
        <v>72</v>
      </c>
      <c r="R66" s="19">
        <v>50</v>
      </c>
      <c r="S66" s="89">
        <f t="shared" si="1"/>
        <v>144</v>
      </c>
      <c r="T66" s="75">
        <f t="shared" si="1"/>
        <v>100</v>
      </c>
      <c r="U66" s="100">
        <f t="shared" si="2"/>
        <v>127.008</v>
      </c>
      <c r="V66" s="101">
        <f t="shared" si="3"/>
        <v>625.9</v>
      </c>
      <c r="W66" s="16"/>
      <c r="X66" s="16"/>
      <c r="Y66" s="23"/>
      <c r="Z66" s="23"/>
      <c r="AA66" s="23"/>
      <c r="AB66" s="12"/>
      <c r="AC66" s="102">
        <f t="shared" si="4"/>
        <v>0</v>
      </c>
      <c r="AD66" s="97">
        <f t="shared" si="5"/>
        <v>0</v>
      </c>
      <c r="AE66" s="98">
        <f t="shared" si="30"/>
        <v>0</v>
      </c>
      <c r="AF66" s="103">
        <f t="shared" si="31"/>
        <v>0</v>
      </c>
      <c r="AG66" s="104">
        <f t="shared" si="32"/>
        <v>0</v>
      </c>
      <c r="AH66" s="104">
        <f t="shared" si="33"/>
        <v>0</v>
      </c>
      <c r="AI66" s="99">
        <f t="shared" si="34"/>
        <v>0</v>
      </c>
      <c r="AJ66" s="103">
        <f t="shared" si="11"/>
        <v>0</v>
      </c>
      <c r="AK66" s="99">
        <f t="shared" si="12"/>
        <v>0</v>
      </c>
      <c r="AL66" s="17"/>
      <c r="AM66" s="20"/>
      <c r="AN66" s="17"/>
      <c r="AO66" s="21"/>
      <c r="AP66" s="17">
        <v>2321</v>
      </c>
      <c r="AQ66" s="17">
        <v>2333</v>
      </c>
      <c r="AR66" s="17">
        <v>2373</v>
      </c>
      <c r="AS66" s="97">
        <f t="shared" si="22"/>
        <v>520</v>
      </c>
      <c r="AT66" s="97">
        <f t="shared" ca="1" si="23"/>
        <v>690</v>
      </c>
      <c r="AU66" s="97">
        <f t="shared" si="24"/>
        <v>0.6906554320049727</v>
      </c>
      <c r="AV66" s="97">
        <f t="shared" ca="1" si="25"/>
        <v>96.625122531858281</v>
      </c>
      <c r="AW66" s="167">
        <v>0.33333333333333331</v>
      </c>
      <c r="AX66" s="167">
        <v>0.66666666666666663</v>
      </c>
      <c r="AY66" s="97">
        <f t="shared" si="26"/>
        <v>8</v>
      </c>
      <c r="AZ66" s="167">
        <v>0.33333333333333331</v>
      </c>
      <c r="BA66" s="167">
        <v>0.39583333333333331</v>
      </c>
      <c r="BB66" s="97">
        <f t="shared" si="27"/>
        <v>1.5</v>
      </c>
      <c r="BC66" s="17"/>
      <c r="BH66" s="52"/>
      <c r="BI66" s="52"/>
      <c r="BJ66" s="52"/>
      <c r="BK66" s="52"/>
      <c r="BL66" s="52"/>
      <c r="BM66" s="52"/>
      <c r="BW66" s="54"/>
      <c r="BX66" s="54"/>
      <c r="BY66" s="54"/>
      <c r="BZ66" s="54"/>
      <c r="CA66" s="54"/>
      <c r="CB66" s="54"/>
    </row>
    <row r="67" spans="1:80" ht="17.45" customHeight="1" thickTop="1">
      <c r="A67" s="71">
        <f>A60+1</f>
        <v>9.1</v>
      </c>
      <c r="B67" s="178">
        <f>B66+1</f>
        <v>45953</v>
      </c>
      <c r="C67" s="4"/>
      <c r="D67" s="5"/>
      <c r="E67" s="6"/>
      <c r="F67" s="5">
        <v>1</v>
      </c>
      <c r="G67" s="74">
        <f t="shared" si="36"/>
        <v>882</v>
      </c>
      <c r="H67" s="75">
        <f t="shared" si="36"/>
        <v>6258</v>
      </c>
      <c r="I67" s="76">
        <f t="shared" si="16"/>
        <v>0</v>
      </c>
      <c r="J67" s="77">
        <f t="shared" si="17"/>
        <v>0</v>
      </c>
      <c r="K67" s="77">
        <f t="shared" si="18"/>
        <v>0</v>
      </c>
      <c r="L67" s="77">
        <f t="shared" si="19"/>
        <v>1.5976993129892953E-4</v>
      </c>
      <c r="M67" s="78">
        <f t="shared" ca="1" si="20"/>
        <v>2.6490066225165563E-2</v>
      </c>
      <c r="N67" s="78">
        <f t="shared" ca="1" si="0"/>
        <v>1.0592885375494073E-2</v>
      </c>
      <c r="O67" s="78">
        <f t="shared" si="21"/>
        <v>5.0000000000000001E-4</v>
      </c>
      <c r="P67" s="13" t="s">
        <v>186</v>
      </c>
      <c r="Q67" s="8"/>
      <c r="R67" s="13"/>
      <c r="S67" s="79">
        <f t="shared" si="1"/>
        <v>0</v>
      </c>
      <c r="T67" s="80">
        <f t="shared" si="1"/>
        <v>0</v>
      </c>
      <c r="U67" s="90">
        <f t="shared" si="2"/>
        <v>0</v>
      </c>
      <c r="V67" s="82">
        <f t="shared" si="3"/>
        <v>0</v>
      </c>
      <c r="W67" s="4"/>
      <c r="X67" s="4"/>
      <c r="Y67" s="22"/>
      <c r="Z67" s="22"/>
      <c r="AA67" s="22"/>
      <c r="AB67" s="6"/>
      <c r="AC67" s="83">
        <f t="shared" si="4"/>
        <v>0</v>
      </c>
      <c r="AD67" s="80">
        <f t="shared" si="5"/>
        <v>0</v>
      </c>
      <c r="AE67" s="76">
        <f t="shared" si="30"/>
        <v>0</v>
      </c>
      <c r="AF67" s="84">
        <f t="shared" si="31"/>
        <v>0</v>
      </c>
      <c r="AG67" s="85">
        <f t="shared" si="32"/>
        <v>0</v>
      </c>
      <c r="AH67" s="85">
        <f t="shared" si="33"/>
        <v>0</v>
      </c>
      <c r="AI67" s="77">
        <f t="shared" si="34"/>
        <v>0</v>
      </c>
      <c r="AJ67" s="84">
        <f t="shared" si="11"/>
        <v>0</v>
      </c>
      <c r="AK67" s="77">
        <f t="shared" si="12"/>
        <v>0</v>
      </c>
      <c r="AL67" s="5">
        <v>1446</v>
      </c>
      <c r="AM67" s="9">
        <v>0.46700000000000003</v>
      </c>
      <c r="AN67" s="5">
        <v>958</v>
      </c>
      <c r="AO67" s="10">
        <v>0.46700000000000003</v>
      </c>
      <c r="AP67" s="5">
        <v>2390</v>
      </c>
      <c r="AQ67" s="5">
        <v>2410</v>
      </c>
      <c r="AR67" s="5">
        <v>2423</v>
      </c>
      <c r="AS67" s="80">
        <f t="shared" si="22"/>
        <v>330</v>
      </c>
      <c r="AT67" s="80">
        <f t="shared" ca="1" si="23"/>
        <v>340</v>
      </c>
      <c r="AU67" s="80">
        <f t="shared" si="24"/>
        <v>0</v>
      </c>
      <c r="AV67" s="80">
        <f t="shared" ca="1" si="25"/>
        <v>47.619047619047613</v>
      </c>
      <c r="AW67" s="165">
        <v>0.33333333333333331</v>
      </c>
      <c r="AX67" s="165">
        <v>0.66666666666666663</v>
      </c>
      <c r="AY67" s="80">
        <f t="shared" si="26"/>
        <v>8</v>
      </c>
      <c r="AZ67" s="165">
        <v>0.33333333333333331</v>
      </c>
      <c r="BA67" s="165">
        <v>0.39583333333333331</v>
      </c>
      <c r="BB67" s="80">
        <f t="shared" si="27"/>
        <v>1.5</v>
      </c>
      <c r="BC67" s="5"/>
      <c r="BH67" s="52"/>
      <c r="BI67" s="52"/>
      <c r="BJ67" s="52"/>
      <c r="BK67" s="52"/>
      <c r="BL67" s="52"/>
      <c r="BM67" s="52"/>
      <c r="BW67" s="54"/>
      <c r="BX67" s="54"/>
      <c r="BY67" s="54"/>
      <c r="BZ67" s="54"/>
      <c r="CA67" s="54"/>
      <c r="CB67" s="54"/>
    </row>
    <row r="68" spans="1:80" ht="17.45" customHeight="1">
      <c r="A68" s="86">
        <f t="shared" si="28"/>
        <v>9.1999999999999993</v>
      </c>
      <c r="B68" s="179">
        <f t="shared" si="14"/>
        <v>45954</v>
      </c>
      <c r="C68" s="8"/>
      <c r="D68" s="11"/>
      <c r="E68" s="12"/>
      <c r="F68" s="11">
        <v>1</v>
      </c>
      <c r="G68" s="74">
        <f t="shared" si="36"/>
        <v>882</v>
      </c>
      <c r="H68" s="75">
        <f t="shared" si="36"/>
        <v>6257</v>
      </c>
      <c r="I68" s="88">
        <f t="shared" si="16"/>
        <v>0</v>
      </c>
      <c r="J68" s="78">
        <f t="shared" si="17"/>
        <v>0</v>
      </c>
      <c r="K68" s="78">
        <f t="shared" si="18"/>
        <v>0</v>
      </c>
      <c r="L68" s="78">
        <f t="shared" si="19"/>
        <v>1.5979546180888463E-4</v>
      </c>
      <c r="M68" s="78">
        <f t="shared" ca="1" si="20"/>
        <v>2.6490066225165563E-2</v>
      </c>
      <c r="N68" s="78">
        <f t="shared" ca="1" si="0"/>
        <v>1.0750988142292492E-2</v>
      </c>
      <c r="O68" s="78">
        <f t="shared" si="21"/>
        <v>5.0000000000000001E-4</v>
      </c>
      <c r="P68" s="13" t="s">
        <v>186</v>
      </c>
      <c r="Q68" s="8">
        <v>72</v>
      </c>
      <c r="R68" s="13">
        <v>50</v>
      </c>
      <c r="S68" s="89">
        <f t="shared" si="1"/>
        <v>144</v>
      </c>
      <c r="T68" s="75">
        <f t="shared" si="1"/>
        <v>100</v>
      </c>
      <c r="U68" s="90">
        <f t="shared" si="2"/>
        <v>127.008</v>
      </c>
      <c r="V68" s="82">
        <f t="shared" si="3"/>
        <v>625.70000000000005</v>
      </c>
      <c r="W68" s="8"/>
      <c r="X68" s="8"/>
      <c r="Y68" s="23"/>
      <c r="Z68" s="23"/>
      <c r="AA68" s="23"/>
      <c r="AB68" s="12"/>
      <c r="AC68" s="91">
        <f t="shared" si="4"/>
        <v>0</v>
      </c>
      <c r="AD68" s="75">
        <f t="shared" si="5"/>
        <v>0</v>
      </c>
      <c r="AE68" s="88">
        <f t="shared" si="30"/>
        <v>0</v>
      </c>
      <c r="AF68" s="92">
        <f t="shared" si="31"/>
        <v>0</v>
      </c>
      <c r="AG68" s="93">
        <f t="shared" si="32"/>
        <v>0</v>
      </c>
      <c r="AH68" s="93">
        <f t="shared" si="33"/>
        <v>0</v>
      </c>
      <c r="AI68" s="78">
        <f t="shared" si="34"/>
        <v>0</v>
      </c>
      <c r="AJ68" s="92">
        <f t="shared" si="11"/>
        <v>0</v>
      </c>
      <c r="AK68" s="78">
        <f t="shared" si="12"/>
        <v>0</v>
      </c>
      <c r="AL68" s="11">
        <v>1147</v>
      </c>
      <c r="AM68" s="14">
        <v>0.41699999999999998</v>
      </c>
      <c r="AN68" s="11">
        <v>1078</v>
      </c>
      <c r="AO68" s="15">
        <v>0.7</v>
      </c>
      <c r="AP68" s="11">
        <v>2424</v>
      </c>
      <c r="AQ68" s="11">
        <v>2437</v>
      </c>
      <c r="AR68" s="11">
        <v>2485</v>
      </c>
      <c r="AS68" s="75">
        <f t="shared" si="22"/>
        <v>610</v>
      </c>
      <c r="AT68" s="75">
        <f t="shared" ca="1" si="23"/>
        <v>780</v>
      </c>
      <c r="AU68" s="75">
        <f t="shared" si="24"/>
        <v>0.81040722298686863</v>
      </c>
      <c r="AV68" s="75">
        <f t="shared" ca="1" si="25"/>
        <v>109.25899985992436</v>
      </c>
      <c r="AW68" s="169">
        <v>0.33333333333333331</v>
      </c>
      <c r="AX68" s="169">
        <v>0.66666666666666663</v>
      </c>
      <c r="AY68" s="75">
        <f t="shared" si="26"/>
        <v>8</v>
      </c>
      <c r="AZ68" s="169">
        <v>0.33333333333333331</v>
      </c>
      <c r="BA68" s="169">
        <v>0.39583333333333331</v>
      </c>
      <c r="BB68" s="75">
        <f t="shared" si="27"/>
        <v>1.5</v>
      </c>
      <c r="BC68" s="11"/>
      <c r="BH68" s="52"/>
      <c r="BI68" s="52"/>
      <c r="BJ68" s="52"/>
      <c r="BK68" s="52"/>
      <c r="BL68" s="52"/>
      <c r="BM68" s="52"/>
      <c r="BW68" s="54"/>
      <c r="BX68" s="54"/>
      <c r="BY68" s="54"/>
      <c r="BZ68" s="54"/>
      <c r="CA68" s="54"/>
      <c r="CB68" s="54"/>
    </row>
    <row r="69" spans="1:80" ht="17.45" customHeight="1">
      <c r="A69" s="94">
        <f t="shared" si="28"/>
        <v>9.3000000000000007</v>
      </c>
      <c r="B69" s="179">
        <f t="shared" si="14"/>
        <v>45955</v>
      </c>
      <c r="C69" s="8"/>
      <c r="D69" s="11"/>
      <c r="E69" s="12"/>
      <c r="F69" s="11">
        <v>2</v>
      </c>
      <c r="G69" s="74">
        <f t="shared" si="36"/>
        <v>882</v>
      </c>
      <c r="H69" s="75">
        <f t="shared" si="36"/>
        <v>6255</v>
      </c>
      <c r="I69" s="88">
        <f t="shared" si="16"/>
        <v>0</v>
      </c>
      <c r="J69" s="78">
        <f t="shared" si="17"/>
        <v>0</v>
      </c>
      <c r="K69" s="78">
        <f t="shared" si="18"/>
        <v>0</v>
      </c>
      <c r="L69" s="78">
        <f t="shared" si="19"/>
        <v>3.19642000958926E-4</v>
      </c>
      <c r="M69" s="78">
        <f t="shared" ca="1" si="20"/>
        <v>2.6490066225165563E-2</v>
      </c>
      <c r="N69" s="78">
        <f t="shared" ca="1" si="0"/>
        <v>1.106719367588933E-2</v>
      </c>
      <c r="O69" s="78">
        <f t="shared" si="21"/>
        <v>5.0000000000000001E-4</v>
      </c>
      <c r="P69" s="13" t="s">
        <v>186</v>
      </c>
      <c r="Q69" s="8"/>
      <c r="R69" s="13"/>
      <c r="S69" s="89">
        <f t="shared" si="1"/>
        <v>0</v>
      </c>
      <c r="T69" s="75">
        <f t="shared" si="1"/>
        <v>0</v>
      </c>
      <c r="U69" s="90">
        <f t="shared" si="2"/>
        <v>0</v>
      </c>
      <c r="V69" s="82">
        <f t="shared" si="3"/>
        <v>0</v>
      </c>
      <c r="W69" s="8"/>
      <c r="X69" s="8"/>
      <c r="Y69" s="23"/>
      <c r="Z69" s="23"/>
      <c r="AA69" s="23"/>
      <c r="AB69" s="12"/>
      <c r="AC69" s="91">
        <f t="shared" si="4"/>
        <v>0</v>
      </c>
      <c r="AD69" s="75">
        <f t="shared" si="5"/>
        <v>0</v>
      </c>
      <c r="AE69" s="88">
        <f t="shared" si="30"/>
        <v>0</v>
      </c>
      <c r="AF69" s="92">
        <f t="shared" si="31"/>
        <v>0</v>
      </c>
      <c r="AG69" s="93">
        <f t="shared" si="32"/>
        <v>0</v>
      </c>
      <c r="AH69" s="93">
        <f t="shared" si="33"/>
        <v>0</v>
      </c>
      <c r="AI69" s="78">
        <f t="shared" si="34"/>
        <v>0</v>
      </c>
      <c r="AJ69" s="92">
        <f t="shared" si="11"/>
        <v>0</v>
      </c>
      <c r="AK69" s="78">
        <f t="shared" si="12"/>
        <v>0</v>
      </c>
      <c r="AL69" s="11"/>
      <c r="AM69" s="14"/>
      <c r="AN69" s="11">
        <v>1032</v>
      </c>
      <c r="AO69" s="15">
        <v>0.45</v>
      </c>
      <c r="AP69" s="11">
        <v>2502</v>
      </c>
      <c r="AQ69" s="11">
        <v>2519</v>
      </c>
      <c r="AR69" s="11">
        <v>2524</v>
      </c>
      <c r="AS69" s="75">
        <f t="shared" si="22"/>
        <v>220</v>
      </c>
      <c r="AT69" s="75">
        <f t="shared" ca="1" si="23"/>
        <v>240</v>
      </c>
      <c r="AU69" s="75">
        <f t="shared" si="24"/>
        <v>0</v>
      </c>
      <c r="AV69" s="75">
        <f t="shared" ca="1" si="25"/>
        <v>33.627574611181167</v>
      </c>
      <c r="AW69" s="169">
        <v>0.33333333333333331</v>
      </c>
      <c r="AX69" s="169">
        <v>0.66666666666666663</v>
      </c>
      <c r="AY69" s="75">
        <f t="shared" si="26"/>
        <v>8</v>
      </c>
      <c r="AZ69" s="169">
        <v>0.33333333333333331</v>
      </c>
      <c r="BA69" s="169">
        <v>0.39583333333333331</v>
      </c>
      <c r="BB69" s="75">
        <f t="shared" si="27"/>
        <v>1.5</v>
      </c>
      <c r="BC69" s="11"/>
      <c r="BH69" s="52"/>
      <c r="BI69" s="52"/>
      <c r="BJ69" s="52"/>
      <c r="BK69" s="52"/>
      <c r="BL69" s="52"/>
      <c r="BM69" s="52"/>
      <c r="BW69" s="54"/>
      <c r="BX69" s="54"/>
      <c r="BY69" s="54"/>
      <c r="BZ69" s="54"/>
      <c r="CA69" s="54"/>
      <c r="CB69" s="54"/>
    </row>
    <row r="70" spans="1:80" ht="17.45" customHeight="1">
      <c r="A70" s="86">
        <f t="shared" si="28"/>
        <v>9.4</v>
      </c>
      <c r="B70" s="179">
        <f t="shared" si="14"/>
        <v>45956</v>
      </c>
      <c r="C70" s="8"/>
      <c r="D70" s="11"/>
      <c r="E70" s="12">
        <v>1</v>
      </c>
      <c r="F70" s="11"/>
      <c r="G70" s="74">
        <f t="shared" si="36"/>
        <v>881</v>
      </c>
      <c r="H70" s="75">
        <f t="shared" si="36"/>
        <v>6255</v>
      </c>
      <c r="I70" s="88">
        <f t="shared" si="16"/>
        <v>0</v>
      </c>
      <c r="J70" s="78">
        <f t="shared" si="17"/>
        <v>1.1337868480725624E-3</v>
      </c>
      <c r="K70" s="78">
        <f t="shared" si="18"/>
        <v>0</v>
      </c>
      <c r="L70" s="78">
        <f t="shared" si="19"/>
        <v>0</v>
      </c>
      <c r="M70" s="78">
        <f t="shared" ca="1" si="20"/>
        <v>2.759381898454746E-2</v>
      </c>
      <c r="N70" s="78">
        <f t="shared" ca="1" si="0"/>
        <v>1.106719367588933E-2</v>
      </c>
      <c r="O70" s="78">
        <f t="shared" si="21"/>
        <v>5.0000000000000001E-4</v>
      </c>
      <c r="P70" s="13" t="s">
        <v>186</v>
      </c>
      <c r="Q70" s="8">
        <v>75</v>
      </c>
      <c r="R70" s="13">
        <v>50</v>
      </c>
      <c r="S70" s="89">
        <f t="shared" si="1"/>
        <v>150</v>
      </c>
      <c r="T70" s="75">
        <f t="shared" si="1"/>
        <v>100</v>
      </c>
      <c r="U70" s="90">
        <f t="shared" si="2"/>
        <v>132.15</v>
      </c>
      <c r="V70" s="82">
        <f t="shared" si="3"/>
        <v>625.5</v>
      </c>
      <c r="W70" s="8"/>
      <c r="X70" s="8"/>
      <c r="Y70" s="23"/>
      <c r="Z70" s="23"/>
      <c r="AA70" s="23"/>
      <c r="AB70" s="12"/>
      <c r="AC70" s="91">
        <f t="shared" si="4"/>
        <v>0</v>
      </c>
      <c r="AD70" s="75">
        <f t="shared" si="5"/>
        <v>0</v>
      </c>
      <c r="AE70" s="88">
        <f t="shared" si="30"/>
        <v>0</v>
      </c>
      <c r="AF70" s="92">
        <f t="shared" si="31"/>
        <v>0</v>
      </c>
      <c r="AG70" s="93">
        <f t="shared" si="32"/>
        <v>0</v>
      </c>
      <c r="AH70" s="93">
        <f t="shared" si="33"/>
        <v>0</v>
      </c>
      <c r="AI70" s="78">
        <f t="shared" si="34"/>
        <v>0</v>
      </c>
      <c r="AJ70" s="92">
        <f t="shared" si="11"/>
        <v>0</v>
      </c>
      <c r="AK70" s="78">
        <f t="shared" si="12"/>
        <v>0</v>
      </c>
      <c r="AL70" s="11"/>
      <c r="AM70" s="14"/>
      <c r="AN70" s="11">
        <v>978</v>
      </c>
      <c r="AO70" s="15">
        <v>0.53300000000000003</v>
      </c>
      <c r="AP70" s="11">
        <v>2526</v>
      </c>
      <c r="AQ70" s="11">
        <v>2537</v>
      </c>
      <c r="AR70" s="11">
        <v>2586</v>
      </c>
      <c r="AS70" s="75">
        <f t="shared" si="22"/>
        <v>600</v>
      </c>
      <c r="AT70" s="75">
        <f t="shared" ca="1" si="23"/>
        <v>820</v>
      </c>
      <c r="AU70" s="75">
        <f t="shared" si="24"/>
        <v>0.79192239160562272</v>
      </c>
      <c r="AV70" s="75">
        <f t="shared" ca="1" si="25"/>
        <v>114.91031390134529</v>
      </c>
      <c r="AW70" s="169">
        <v>0.33333333333333331</v>
      </c>
      <c r="AX70" s="169">
        <v>0.66666666666666663</v>
      </c>
      <c r="AY70" s="75">
        <f t="shared" si="26"/>
        <v>8</v>
      </c>
      <c r="AZ70" s="169">
        <v>0.33333333333333331</v>
      </c>
      <c r="BA70" s="169">
        <v>0.39583333333333331</v>
      </c>
      <c r="BB70" s="75">
        <f t="shared" si="27"/>
        <v>1.5</v>
      </c>
      <c r="BC70" s="11"/>
      <c r="BH70" s="52"/>
      <c r="BI70" s="52"/>
      <c r="BJ70" s="52"/>
      <c r="BK70" s="52"/>
      <c r="BL70" s="52"/>
      <c r="BM70" s="52"/>
      <c r="BW70" s="54"/>
      <c r="BX70" s="54"/>
      <c r="BY70" s="54"/>
      <c r="BZ70" s="54"/>
      <c r="CA70" s="54"/>
      <c r="CB70" s="54"/>
    </row>
    <row r="71" spans="1:80" ht="17.45" customHeight="1">
      <c r="A71" s="94">
        <f t="shared" si="28"/>
        <v>9.5</v>
      </c>
      <c r="B71" s="179">
        <f t="shared" si="14"/>
        <v>45957</v>
      </c>
      <c r="C71" s="8"/>
      <c r="D71" s="11"/>
      <c r="E71" s="12">
        <v>1</v>
      </c>
      <c r="F71" s="11"/>
      <c r="G71" s="74">
        <f t="shared" si="36"/>
        <v>880</v>
      </c>
      <c r="H71" s="75">
        <f t="shared" si="36"/>
        <v>6255</v>
      </c>
      <c r="I71" s="88">
        <f t="shared" si="16"/>
        <v>0</v>
      </c>
      <c r="J71" s="78">
        <f t="shared" si="17"/>
        <v>1.1350737797956867E-3</v>
      </c>
      <c r="K71" s="78">
        <f t="shared" si="18"/>
        <v>0</v>
      </c>
      <c r="L71" s="78">
        <f t="shared" si="19"/>
        <v>0</v>
      </c>
      <c r="M71" s="78">
        <f t="shared" ca="1" si="20"/>
        <v>2.8697571743929361E-2</v>
      </c>
      <c r="N71" s="78">
        <f t="shared" ca="1" si="0"/>
        <v>1.106719367588933E-2</v>
      </c>
      <c r="O71" s="78">
        <f t="shared" si="21"/>
        <v>5.0000000000000001E-4</v>
      </c>
      <c r="P71" s="13" t="s">
        <v>186</v>
      </c>
      <c r="Q71" s="8"/>
      <c r="R71" s="13"/>
      <c r="S71" s="89">
        <f t="shared" si="1"/>
        <v>0</v>
      </c>
      <c r="T71" s="75">
        <f t="shared" si="1"/>
        <v>0</v>
      </c>
      <c r="U71" s="90">
        <f t="shared" si="2"/>
        <v>0</v>
      </c>
      <c r="V71" s="82">
        <f t="shared" si="3"/>
        <v>0</v>
      </c>
      <c r="W71" s="8"/>
      <c r="X71" s="8"/>
      <c r="Y71" s="23"/>
      <c r="Z71" s="23"/>
      <c r="AA71" s="23"/>
      <c r="AB71" s="12"/>
      <c r="AC71" s="91">
        <f t="shared" si="4"/>
        <v>0</v>
      </c>
      <c r="AD71" s="75">
        <f t="shared" si="5"/>
        <v>0</v>
      </c>
      <c r="AE71" s="88">
        <f t="shared" si="30"/>
        <v>0</v>
      </c>
      <c r="AF71" s="92">
        <f t="shared" si="31"/>
        <v>0</v>
      </c>
      <c r="AG71" s="93">
        <f t="shared" si="32"/>
        <v>0</v>
      </c>
      <c r="AH71" s="93">
        <f t="shared" si="33"/>
        <v>0</v>
      </c>
      <c r="AI71" s="78">
        <f t="shared" si="34"/>
        <v>0</v>
      </c>
      <c r="AJ71" s="92">
        <f t="shared" si="11"/>
        <v>0</v>
      </c>
      <c r="AK71" s="78">
        <f t="shared" si="12"/>
        <v>0</v>
      </c>
      <c r="AL71" s="11"/>
      <c r="AM71" s="14"/>
      <c r="AN71" s="11"/>
      <c r="AO71" s="15"/>
      <c r="AP71" s="11">
        <v>2608</v>
      </c>
      <c r="AQ71" s="11">
        <v>2624</v>
      </c>
      <c r="AR71" s="11">
        <v>2633</v>
      </c>
      <c r="AS71" s="75">
        <f t="shared" si="22"/>
        <v>250</v>
      </c>
      <c r="AT71" s="75">
        <f t="shared" ca="1" si="23"/>
        <v>270</v>
      </c>
      <c r="AU71" s="75">
        <f t="shared" si="24"/>
        <v>0</v>
      </c>
      <c r="AV71" s="75">
        <f t="shared" ca="1" si="25"/>
        <v>37.841625788367203</v>
      </c>
      <c r="AW71" s="169">
        <v>0.33333333333333331</v>
      </c>
      <c r="AX71" s="169">
        <v>0.66666666666666663</v>
      </c>
      <c r="AY71" s="75">
        <f t="shared" si="26"/>
        <v>8</v>
      </c>
      <c r="AZ71" s="169">
        <v>0.33333333333333331</v>
      </c>
      <c r="BA71" s="169">
        <v>0.39583333333333331</v>
      </c>
      <c r="BB71" s="75">
        <f t="shared" si="27"/>
        <v>1.5</v>
      </c>
      <c r="BC71" s="11"/>
      <c r="BH71" s="52"/>
      <c r="BI71" s="52"/>
      <c r="BJ71" s="52"/>
      <c r="BK71" s="52"/>
      <c r="BL71" s="52"/>
      <c r="BM71" s="52"/>
      <c r="BW71" s="54"/>
      <c r="BX71" s="54"/>
      <c r="BY71" s="54"/>
      <c r="BZ71" s="54"/>
      <c r="CA71" s="54"/>
      <c r="CB71" s="54"/>
    </row>
    <row r="72" spans="1:80" ht="17.45" customHeight="1">
      <c r="A72" s="86">
        <f t="shared" si="28"/>
        <v>9.6000000000000014</v>
      </c>
      <c r="B72" s="179">
        <f t="shared" si="14"/>
        <v>45958</v>
      </c>
      <c r="C72" s="8"/>
      <c r="D72" s="11"/>
      <c r="E72" s="12"/>
      <c r="F72" s="11"/>
      <c r="G72" s="74">
        <f t="shared" si="36"/>
        <v>880</v>
      </c>
      <c r="H72" s="75">
        <f t="shared" si="36"/>
        <v>6255</v>
      </c>
      <c r="I72" s="88">
        <f t="shared" si="16"/>
        <v>0</v>
      </c>
      <c r="J72" s="78">
        <f t="shared" si="17"/>
        <v>0</v>
      </c>
      <c r="K72" s="78">
        <f t="shared" si="18"/>
        <v>0</v>
      </c>
      <c r="L72" s="78">
        <f t="shared" si="19"/>
        <v>0</v>
      </c>
      <c r="M72" s="78">
        <f t="shared" ca="1" si="20"/>
        <v>2.8697571743929361E-2</v>
      </c>
      <c r="N72" s="78">
        <f t="shared" ca="1" si="0"/>
        <v>1.106719367588933E-2</v>
      </c>
      <c r="O72" s="78">
        <f t="shared" si="21"/>
        <v>5.0000000000000001E-4</v>
      </c>
      <c r="P72" s="13" t="s">
        <v>186</v>
      </c>
      <c r="Q72" s="8">
        <v>75</v>
      </c>
      <c r="R72" s="13">
        <v>50</v>
      </c>
      <c r="S72" s="89">
        <f t="shared" si="1"/>
        <v>150</v>
      </c>
      <c r="T72" s="75">
        <f t="shared" si="1"/>
        <v>100</v>
      </c>
      <c r="U72" s="90">
        <f t="shared" si="2"/>
        <v>132</v>
      </c>
      <c r="V72" s="82">
        <f t="shared" si="3"/>
        <v>625.5</v>
      </c>
      <c r="W72" s="8"/>
      <c r="X72" s="8"/>
      <c r="Y72" s="23"/>
      <c r="Z72" s="23"/>
      <c r="AA72" s="23"/>
      <c r="AB72" s="12"/>
      <c r="AC72" s="91">
        <f t="shared" si="4"/>
        <v>0</v>
      </c>
      <c r="AD72" s="75">
        <f t="shared" si="5"/>
        <v>0</v>
      </c>
      <c r="AE72" s="88">
        <f t="shared" si="30"/>
        <v>0</v>
      </c>
      <c r="AF72" s="92">
        <f t="shared" si="31"/>
        <v>0</v>
      </c>
      <c r="AG72" s="93">
        <f t="shared" si="32"/>
        <v>0</v>
      </c>
      <c r="AH72" s="93">
        <f t="shared" si="33"/>
        <v>0</v>
      </c>
      <c r="AI72" s="78">
        <f t="shared" si="34"/>
        <v>0</v>
      </c>
      <c r="AJ72" s="92">
        <f t="shared" si="11"/>
        <v>0</v>
      </c>
      <c r="AK72" s="78">
        <f t="shared" si="12"/>
        <v>0</v>
      </c>
      <c r="AL72" s="11"/>
      <c r="AM72" s="14"/>
      <c r="AN72" s="11"/>
      <c r="AO72" s="15"/>
      <c r="AP72" s="11">
        <v>2635</v>
      </c>
      <c r="AQ72" s="11">
        <v>2642</v>
      </c>
      <c r="AR72" s="11">
        <v>2694</v>
      </c>
      <c r="AS72" s="75">
        <f t="shared" si="22"/>
        <v>590</v>
      </c>
      <c r="AT72" s="75">
        <f t="shared" ca="1" si="23"/>
        <v>910</v>
      </c>
      <c r="AU72" s="75">
        <f t="shared" si="24"/>
        <v>0.77887788778877887</v>
      </c>
      <c r="AV72" s="75">
        <f t="shared" ca="1" si="25"/>
        <v>127.54029432375613</v>
      </c>
      <c r="AW72" s="169">
        <v>0.33333333333333331</v>
      </c>
      <c r="AX72" s="169">
        <v>0.66666666666666663</v>
      </c>
      <c r="AY72" s="75">
        <f t="shared" si="26"/>
        <v>8</v>
      </c>
      <c r="AZ72" s="169">
        <v>0.33333333333333331</v>
      </c>
      <c r="BA72" s="169">
        <v>0.39583333333333331</v>
      </c>
      <c r="BB72" s="75">
        <f t="shared" si="27"/>
        <v>1.5</v>
      </c>
      <c r="BC72" s="11"/>
      <c r="BH72" s="52"/>
      <c r="BI72" s="52"/>
      <c r="BJ72" s="52"/>
      <c r="BK72" s="52"/>
      <c r="BL72" s="52"/>
      <c r="BM72" s="52"/>
      <c r="BW72" s="54"/>
      <c r="BX72" s="54"/>
      <c r="BY72" s="54"/>
      <c r="BZ72" s="54"/>
      <c r="CA72" s="54"/>
      <c r="CB72" s="54"/>
    </row>
    <row r="73" spans="1:80" ht="17.45" customHeight="1" thickBot="1">
      <c r="A73" s="94">
        <f t="shared" si="28"/>
        <v>9.7000000000000011</v>
      </c>
      <c r="B73" s="180">
        <f t="shared" si="14"/>
        <v>45959</v>
      </c>
      <c r="C73" s="16"/>
      <c r="D73" s="17"/>
      <c r="E73" s="18"/>
      <c r="F73" s="17"/>
      <c r="G73" s="96">
        <f t="shared" si="36"/>
        <v>880</v>
      </c>
      <c r="H73" s="97">
        <f t="shared" si="36"/>
        <v>6255</v>
      </c>
      <c r="I73" s="98">
        <f t="shared" si="16"/>
        <v>0</v>
      </c>
      <c r="J73" s="99">
        <f t="shared" si="17"/>
        <v>0</v>
      </c>
      <c r="K73" s="99">
        <f t="shared" si="18"/>
        <v>0</v>
      </c>
      <c r="L73" s="99">
        <f t="shared" si="19"/>
        <v>0</v>
      </c>
      <c r="M73" s="99">
        <f t="shared" ca="1" si="20"/>
        <v>2.8697571743929361E-2</v>
      </c>
      <c r="N73" s="99">
        <f t="shared" ca="1" si="0"/>
        <v>1.106719367588933E-2</v>
      </c>
      <c r="O73" s="99">
        <f t="shared" si="21"/>
        <v>5.0000000000000001E-4</v>
      </c>
      <c r="P73" s="19" t="s">
        <v>186</v>
      </c>
      <c r="Q73" s="16"/>
      <c r="R73" s="19"/>
      <c r="S73" s="89">
        <f t="shared" si="1"/>
        <v>0</v>
      </c>
      <c r="T73" s="75">
        <f t="shared" si="1"/>
        <v>0</v>
      </c>
      <c r="U73" s="100">
        <f t="shared" si="2"/>
        <v>0</v>
      </c>
      <c r="V73" s="101">
        <f t="shared" si="3"/>
        <v>0</v>
      </c>
      <c r="W73" s="16"/>
      <c r="X73" s="16"/>
      <c r="Y73" s="23"/>
      <c r="Z73" s="23"/>
      <c r="AA73" s="23"/>
      <c r="AB73" s="12"/>
      <c r="AC73" s="102">
        <f t="shared" si="4"/>
        <v>0</v>
      </c>
      <c r="AD73" s="97">
        <f t="shared" si="5"/>
        <v>0</v>
      </c>
      <c r="AE73" s="98">
        <f t="shared" si="30"/>
        <v>0</v>
      </c>
      <c r="AF73" s="103">
        <f t="shared" si="31"/>
        <v>0</v>
      </c>
      <c r="AG73" s="104">
        <f t="shared" si="32"/>
        <v>0</v>
      </c>
      <c r="AH73" s="104">
        <f t="shared" si="33"/>
        <v>0</v>
      </c>
      <c r="AI73" s="99">
        <f t="shared" si="34"/>
        <v>0</v>
      </c>
      <c r="AJ73" s="103">
        <f t="shared" si="11"/>
        <v>0</v>
      </c>
      <c r="AK73" s="99">
        <f t="shared" si="12"/>
        <v>0</v>
      </c>
      <c r="AL73" s="17"/>
      <c r="AM73" s="20"/>
      <c r="AN73" s="17"/>
      <c r="AO73" s="21"/>
      <c r="AP73" s="17">
        <v>2726</v>
      </c>
      <c r="AQ73" s="17">
        <v>2737</v>
      </c>
      <c r="AR73" s="17">
        <v>2741</v>
      </c>
      <c r="AS73" s="97">
        <f t="shared" si="22"/>
        <v>150</v>
      </c>
      <c r="AT73" s="97">
        <f t="shared" ca="1" si="23"/>
        <v>180</v>
      </c>
      <c r="AU73" s="97">
        <f t="shared" si="24"/>
        <v>0</v>
      </c>
      <c r="AV73" s="97">
        <f t="shared" ca="1" si="25"/>
        <v>25.227750525578138</v>
      </c>
      <c r="AW73" s="167">
        <v>0.33333333333333331</v>
      </c>
      <c r="AX73" s="167">
        <v>0.66666666666666663</v>
      </c>
      <c r="AY73" s="97">
        <f t="shared" si="26"/>
        <v>8</v>
      </c>
      <c r="AZ73" s="167">
        <v>0.33333333333333331</v>
      </c>
      <c r="BA73" s="167">
        <v>0.39583333333333331</v>
      </c>
      <c r="BB73" s="97">
        <f t="shared" si="27"/>
        <v>1.5</v>
      </c>
      <c r="BC73" s="17"/>
      <c r="BH73" s="52"/>
      <c r="BI73" s="52"/>
      <c r="BJ73" s="52"/>
      <c r="BK73" s="52"/>
      <c r="BL73" s="52"/>
      <c r="BM73" s="52"/>
      <c r="BW73" s="54"/>
      <c r="BX73" s="54"/>
      <c r="BY73" s="54"/>
      <c r="BZ73" s="54"/>
      <c r="CA73" s="54"/>
      <c r="CB73" s="54"/>
    </row>
    <row r="74" spans="1:80" ht="17.45" customHeight="1" thickTop="1">
      <c r="A74" s="105">
        <f>A67+1</f>
        <v>10.1</v>
      </c>
      <c r="B74" s="178">
        <f>B73+1</f>
        <v>45960</v>
      </c>
      <c r="C74" s="4"/>
      <c r="D74" s="5"/>
      <c r="E74" s="6"/>
      <c r="F74" s="5"/>
      <c r="G74" s="74">
        <f t="shared" si="36"/>
        <v>880</v>
      </c>
      <c r="H74" s="75">
        <f t="shared" si="36"/>
        <v>6255</v>
      </c>
      <c r="I74" s="76">
        <f t="shared" si="16"/>
        <v>0</v>
      </c>
      <c r="J74" s="77">
        <f t="shared" si="17"/>
        <v>0</v>
      </c>
      <c r="K74" s="77">
        <f t="shared" si="18"/>
        <v>0</v>
      </c>
      <c r="L74" s="77">
        <f t="shared" si="19"/>
        <v>0</v>
      </c>
      <c r="M74" s="78">
        <f t="shared" ca="1" si="20"/>
        <v>2.8697571743929361E-2</v>
      </c>
      <c r="N74" s="78">
        <f t="shared" ca="1" si="0"/>
        <v>1.106719367588933E-2</v>
      </c>
      <c r="O74" s="78">
        <f t="shared" si="21"/>
        <v>5.0000000000000001E-4</v>
      </c>
      <c r="P74" s="13" t="s">
        <v>186</v>
      </c>
      <c r="Q74" s="8">
        <v>75</v>
      </c>
      <c r="R74" s="13">
        <v>50</v>
      </c>
      <c r="S74" s="79">
        <f t="shared" si="1"/>
        <v>150</v>
      </c>
      <c r="T74" s="80">
        <f t="shared" si="1"/>
        <v>100</v>
      </c>
      <c r="U74" s="90">
        <f t="shared" si="2"/>
        <v>132</v>
      </c>
      <c r="V74" s="82">
        <f t="shared" si="3"/>
        <v>625.5</v>
      </c>
      <c r="W74" s="4"/>
      <c r="X74" s="4"/>
      <c r="Y74" s="22"/>
      <c r="Z74" s="22"/>
      <c r="AA74" s="22"/>
      <c r="AB74" s="6"/>
      <c r="AC74" s="83">
        <f t="shared" si="4"/>
        <v>0</v>
      </c>
      <c r="AD74" s="80">
        <f t="shared" si="5"/>
        <v>0</v>
      </c>
      <c r="AE74" s="76">
        <f t="shared" si="30"/>
        <v>0</v>
      </c>
      <c r="AF74" s="84">
        <f t="shared" si="31"/>
        <v>0</v>
      </c>
      <c r="AG74" s="85">
        <f t="shared" si="32"/>
        <v>0</v>
      </c>
      <c r="AH74" s="85">
        <f t="shared" si="33"/>
        <v>0</v>
      </c>
      <c r="AI74" s="77">
        <f t="shared" si="34"/>
        <v>0</v>
      </c>
      <c r="AJ74" s="84">
        <f t="shared" si="11"/>
        <v>0</v>
      </c>
      <c r="AK74" s="77">
        <f t="shared" si="12"/>
        <v>0</v>
      </c>
      <c r="AL74" s="5">
        <v>1730</v>
      </c>
      <c r="AM74" s="9">
        <v>0.56699999999999995</v>
      </c>
      <c r="AN74" s="5">
        <v>1065</v>
      </c>
      <c r="AO74" s="10">
        <v>0.5</v>
      </c>
      <c r="AP74" s="5">
        <v>2744</v>
      </c>
      <c r="AQ74" s="5">
        <v>2759</v>
      </c>
      <c r="AR74" s="5">
        <v>2818</v>
      </c>
      <c r="AS74" s="80">
        <f t="shared" si="22"/>
        <v>740</v>
      </c>
      <c r="AT74" s="80">
        <f t="shared" ca="1" si="23"/>
        <v>1020</v>
      </c>
      <c r="AU74" s="80">
        <f t="shared" si="24"/>
        <v>0.97689768976897695</v>
      </c>
      <c r="AV74" s="80">
        <f t="shared" ca="1" si="25"/>
        <v>142.9572529782761</v>
      </c>
      <c r="AW74" s="165">
        <v>0.33333333333333331</v>
      </c>
      <c r="AX74" s="165">
        <v>0.66666666666666663</v>
      </c>
      <c r="AY74" s="80">
        <f t="shared" si="26"/>
        <v>8</v>
      </c>
      <c r="AZ74" s="165">
        <v>0.33333333333333331</v>
      </c>
      <c r="BA74" s="165">
        <v>0.39583333333333331</v>
      </c>
      <c r="BB74" s="80">
        <f t="shared" si="27"/>
        <v>1.5</v>
      </c>
      <c r="BC74" s="5"/>
      <c r="BH74" s="52"/>
      <c r="BI74" s="52"/>
      <c r="BJ74" s="52"/>
      <c r="BK74" s="52"/>
      <c r="BL74" s="52"/>
      <c r="BM74" s="52"/>
      <c r="BW74" s="54"/>
      <c r="BX74" s="54"/>
      <c r="BY74" s="54"/>
      <c r="BZ74" s="54"/>
      <c r="CA74" s="54"/>
      <c r="CB74" s="54"/>
    </row>
    <row r="75" spans="1:80" ht="17.45" customHeight="1">
      <c r="A75" s="94">
        <f t="shared" si="28"/>
        <v>10.199999999999999</v>
      </c>
      <c r="B75" s="179">
        <f t="shared" ref="B75:B138" si="37">B74+1</f>
        <v>45961</v>
      </c>
      <c r="C75" s="8"/>
      <c r="D75" s="11"/>
      <c r="E75" s="12"/>
      <c r="F75" s="11"/>
      <c r="G75" s="74">
        <f t="shared" si="36"/>
        <v>880</v>
      </c>
      <c r="H75" s="75">
        <f t="shared" si="36"/>
        <v>6255</v>
      </c>
      <c r="I75" s="88">
        <f t="shared" si="16"/>
        <v>0</v>
      </c>
      <c r="J75" s="78">
        <f t="shared" si="17"/>
        <v>0</v>
      </c>
      <c r="K75" s="78">
        <f t="shared" si="18"/>
        <v>0</v>
      </c>
      <c r="L75" s="78">
        <f t="shared" si="19"/>
        <v>0</v>
      </c>
      <c r="M75" s="78">
        <f t="shared" ca="1" si="20"/>
        <v>2.8697571743929361E-2</v>
      </c>
      <c r="N75" s="78">
        <f t="shared" ref="N75:N138" ca="1" si="38">IF(ROW()=11,
   IF($B$3&gt;0,F75/$B$3,""),
   IF($B$3&gt;0,
      (OFFSET(N75,-1,0)*$B$3 + F75)/$B$3,
      "")
)</f>
        <v>1.106719367588933E-2</v>
      </c>
      <c r="O75" s="78">
        <f t="shared" si="21"/>
        <v>5.0000000000000001E-4</v>
      </c>
      <c r="P75" s="13" t="s">
        <v>186</v>
      </c>
      <c r="Q75" s="8"/>
      <c r="R75" s="13"/>
      <c r="S75" s="89">
        <f t="shared" ref="S75:T138" si="39">IF($P75="FULL FEED",Q75,Q75*2)</f>
        <v>0</v>
      </c>
      <c r="T75" s="75">
        <f t="shared" si="39"/>
        <v>0</v>
      </c>
      <c r="U75" s="90">
        <f t="shared" ref="U75:U138" si="40">IF($P75="FULL FEED",(Q75*G75/1000),(Q75*2*G75/1000))</f>
        <v>0</v>
      </c>
      <c r="V75" s="82">
        <f t="shared" ref="V75:V138" si="41">IF($P75="FULL FEED",(R75*H75/1000),(R75*2*H75/1000))</f>
        <v>0</v>
      </c>
      <c r="W75" s="8"/>
      <c r="X75" s="8"/>
      <c r="Y75" s="23"/>
      <c r="Z75" s="23"/>
      <c r="AA75" s="23"/>
      <c r="AB75" s="12"/>
      <c r="AC75" s="91">
        <f t="shared" ref="AC75:AC138" si="42">SUM(X75,Y75,Z75,AA75)</f>
        <v>0</v>
      </c>
      <c r="AD75" s="75">
        <f t="shared" ref="AD75:AD138" si="43">W75-AC75</f>
        <v>0</v>
      </c>
      <c r="AE75" s="88">
        <f t="shared" ref="AE75:AE106" si="44">IFERROR(W75/H74,0)</f>
        <v>0</v>
      </c>
      <c r="AF75" s="92">
        <f t="shared" ref="AF75:AF106" si="45">IFERROR(X75/$W75,0)</f>
        <v>0</v>
      </c>
      <c r="AG75" s="93">
        <f t="shared" ref="AG75:AG106" si="46">IFERROR(Y75/$W75,0)</f>
        <v>0</v>
      </c>
      <c r="AH75" s="93">
        <f t="shared" ref="AH75:AH106" si="47">IFERROR(Z75/$W75,0)</f>
        <v>0</v>
      </c>
      <c r="AI75" s="78">
        <f t="shared" ref="AI75:AI106" si="48">IFERROR(AA75/$W75,0)</f>
        <v>0</v>
      </c>
      <c r="AJ75" s="92">
        <f t="shared" ref="AJ75:AJ138" si="49">IFERROR(AC75/W75,0)</f>
        <v>0</v>
      </c>
      <c r="AK75" s="78">
        <f t="shared" ref="AK75:AK138" si="50">IFERROR(AD75/W75,0)</f>
        <v>0</v>
      </c>
      <c r="AL75" s="11">
        <v>1289</v>
      </c>
      <c r="AM75" s="14">
        <v>0.58299999999999996</v>
      </c>
      <c r="AN75" s="11">
        <v>1153</v>
      </c>
      <c r="AO75" s="15">
        <v>0.65</v>
      </c>
      <c r="AP75" s="11">
        <v>2846</v>
      </c>
      <c r="AQ75" s="11">
        <v>2855</v>
      </c>
      <c r="AR75" s="11">
        <v>2860</v>
      </c>
      <c r="AS75" s="75">
        <f t="shared" si="22"/>
        <v>140</v>
      </c>
      <c r="AT75" s="75">
        <f t="shared" ca="1" si="23"/>
        <v>160</v>
      </c>
      <c r="AU75" s="75">
        <f t="shared" si="24"/>
        <v>0</v>
      </c>
      <c r="AV75" s="75">
        <f t="shared" ca="1" si="25"/>
        <v>22.42466713384723</v>
      </c>
      <c r="AW75" s="169">
        <v>0.33333333333333331</v>
      </c>
      <c r="AX75" s="169">
        <v>0.66666666666666663</v>
      </c>
      <c r="AY75" s="75">
        <f t="shared" si="26"/>
        <v>8</v>
      </c>
      <c r="AZ75" s="169">
        <v>0.33333333333333331</v>
      </c>
      <c r="BA75" s="169">
        <v>0.39583333333333331</v>
      </c>
      <c r="BB75" s="75">
        <f t="shared" si="27"/>
        <v>1.5</v>
      </c>
      <c r="BC75" s="11"/>
      <c r="BH75" s="52"/>
      <c r="BI75" s="52"/>
      <c r="BJ75" s="52"/>
      <c r="BK75" s="52"/>
      <c r="BL75" s="52"/>
      <c r="BM75" s="52"/>
      <c r="BW75" s="54"/>
      <c r="BX75" s="54"/>
      <c r="BY75" s="54"/>
      <c r="BZ75" s="54"/>
      <c r="CA75" s="54"/>
      <c r="CB75" s="54"/>
    </row>
    <row r="76" spans="1:80" ht="17.45" customHeight="1">
      <c r="A76" s="86">
        <f t="shared" si="28"/>
        <v>10.3</v>
      </c>
      <c r="B76" s="179">
        <f t="shared" si="37"/>
        <v>45962</v>
      </c>
      <c r="C76" s="8"/>
      <c r="D76" s="11"/>
      <c r="E76" s="12"/>
      <c r="F76" s="11"/>
      <c r="G76" s="74">
        <f t="shared" ref="G76:H91" si="51">G75-E76-C76</f>
        <v>880</v>
      </c>
      <c r="H76" s="75">
        <f t="shared" si="51"/>
        <v>6255</v>
      </c>
      <c r="I76" s="88">
        <f t="shared" ref="I76:I139" si="52">IFERROR(C76/G75,0)</f>
        <v>0</v>
      </c>
      <c r="J76" s="78">
        <f t="shared" ref="J76:J139" si="53">IFERROR(E76/G75,0)</f>
        <v>0</v>
      </c>
      <c r="K76" s="78">
        <f t="shared" ref="K76:K139" si="54">IFERROR(D76/H75,0)</f>
        <v>0</v>
      </c>
      <c r="L76" s="78">
        <f t="shared" ref="L76:L139" si="55">IFERROR(F76/H75,0)</f>
        <v>0</v>
      </c>
      <c r="M76" s="78">
        <f t="shared" ref="M76:M139" ca="1" si="56">IF(ROW()=11,
   IF($B$4&gt;0,E76/$B$4,""),
   IF($B$4&gt;0,
      (OFFSET(M76,-1,0)*$B$4 + E76)/$B$4,
      "")
)</f>
        <v>2.8697571743929361E-2</v>
      </c>
      <c r="N76" s="78">
        <f t="shared" ca="1" si="38"/>
        <v>1.106719367588933E-2</v>
      </c>
      <c r="O76" s="78">
        <f t="shared" ref="O76:O139" si="57">$O$10</f>
        <v>5.0000000000000001E-4</v>
      </c>
      <c r="P76" s="13" t="s">
        <v>186</v>
      </c>
      <c r="Q76" s="8">
        <v>75</v>
      </c>
      <c r="R76" s="13">
        <v>50</v>
      </c>
      <c r="S76" s="89">
        <f t="shared" si="39"/>
        <v>150</v>
      </c>
      <c r="T76" s="75">
        <f t="shared" si="39"/>
        <v>100</v>
      </c>
      <c r="U76" s="90">
        <f t="shared" si="40"/>
        <v>132</v>
      </c>
      <c r="V76" s="82">
        <f t="shared" si="41"/>
        <v>625.5</v>
      </c>
      <c r="W76" s="8"/>
      <c r="X76" s="8"/>
      <c r="Y76" s="23"/>
      <c r="Z76" s="23"/>
      <c r="AA76" s="23"/>
      <c r="AB76" s="12"/>
      <c r="AC76" s="91">
        <f t="shared" si="42"/>
        <v>0</v>
      </c>
      <c r="AD76" s="75">
        <f t="shared" si="43"/>
        <v>0</v>
      </c>
      <c r="AE76" s="88">
        <f t="shared" si="44"/>
        <v>0</v>
      </c>
      <c r="AF76" s="92">
        <f t="shared" si="45"/>
        <v>0</v>
      </c>
      <c r="AG76" s="93">
        <f t="shared" si="46"/>
        <v>0</v>
      </c>
      <c r="AH76" s="93">
        <f t="shared" si="47"/>
        <v>0</v>
      </c>
      <c r="AI76" s="78">
        <f t="shared" si="48"/>
        <v>0</v>
      </c>
      <c r="AJ76" s="92">
        <f t="shared" si="49"/>
        <v>0</v>
      </c>
      <c r="AK76" s="78">
        <f t="shared" si="50"/>
        <v>0</v>
      </c>
      <c r="AL76" s="11"/>
      <c r="AM76" s="14"/>
      <c r="AN76" s="11">
        <v>1150</v>
      </c>
      <c r="AO76" s="15">
        <v>0.58299999999999996</v>
      </c>
      <c r="AP76" s="11">
        <v>2862</v>
      </c>
      <c r="AQ76" s="11">
        <v>2883</v>
      </c>
      <c r="AR76" s="11">
        <v>2945</v>
      </c>
      <c r="AS76" s="75">
        <f t="shared" ref="AS76:AS139" si="58">IF(OR(AR76="",AP76=""),"", (AR76-AP76)/100*1000)</f>
        <v>830</v>
      </c>
      <c r="AT76" s="75">
        <f t="shared" ref="AT76:AT139" ca="1" si="59">IF(OR(AP77="",OFFSET(AP77,-1,0)=""),"", (AP77-OFFSET(AP77,-1,0))/100*1000)</f>
        <v>1040</v>
      </c>
      <c r="AU76" s="75">
        <f t="shared" ref="AU76:AU139" si="60">IFERROR(IF(OR(AP76="",AR76="",K76="",L76=""),"", ((AR76-AP76)/100*1000)/(U76+V76)),0)</f>
        <v>1.0957095709570956</v>
      </c>
      <c r="AV76" s="75">
        <f t="shared" ref="AV76:AV139" ca="1" si="61">IF(OR(AP76="",AP77="",M76="",N76=""),"", ((AP77-AP76)/100*1000)/((G76+H76))*1000)</f>
        <v>145.76033637000702</v>
      </c>
      <c r="AW76" s="169">
        <v>0.33333333333333331</v>
      </c>
      <c r="AX76" s="169">
        <v>0.66666666666666663</v>
      </c>
      <c r="AY76" s="75">
        <f t="shared" ref="AY76:AY139" si="62">IF(OR(AW76="",AX76=""),"",MOD(AX76-AW76,1)*24)</f>
        <v>8</v>
      </c>
      <c r="AZ76" s="169">
        <v>0.33333333333333331</v>
      </c>
      <c r="BA76" s="169">
        <v>0.39583333333333331</v>
      </c>
      <c r="BB76" s="75">
        <f t="shared" ref="BB76:BB139" si="63">IF(OR(AZ76="",BA76=""),"",MOD(BA76-AZ76,1)*24)</f>
        <v>1.5</v>
      </c>
      <c r="BC76" s="11"/>
      <c r="BH76" s="52"/>
      <c r="BI76" s="52"/>
      <c r="BJ76" s="52"/>
      <c r="BK76" s="52"/>
      <c r="BL76" s="52"/>
      <c r="BM76" s="52"/>
      <c r="BW76" s="54"/>
      <c r="BX76" s="54"/>
      <c r="BY76" s="54"/>
      <c r="BZ76" s="54"/>
      <c r="CA76" s="54"/>
      <c r="CB76" s="54"/>
    </row>
    <row r="77" spans="1:80" ht="17.45" customHeight="1">
      <c r="A77" s="94">
        <f t="shared" si="28"/>
        <v>10.4</v>
      </c>
      <c r="B77" s="179">
        <f t="shared" si="37"/>
        <v>45963</v>
      </c>
      <c r="C77" s="8"/>
      <c r="D77" s="11"/>
      <c r="E77" s="12"/>
      <c r="F77" s="11"/>
      <c r="G77" s="74">
        <f t="shared" si="51"/>
        <v>880</v>
      </c>
      <c r="H77" s="75">
        <f t="shared" si="51"/>
        <v>6255</v>
      </c>
      <c r="I77" s="88">
        <f t="shared" si="52"/>
        <v>0</v>
      </c>
      <c r="J77" s="78">
        <f t="shared" si="53"/>
        <v>0</v>
      </c>
      <c r="K77" s="78">
        <f t="shared" si="54"/>
        <v>0</v>
      </c>
      <c r="L77" s="78">
        <f t="shared" si="55"/>
        <v>0</v>
      </c>
      <c r="M77" s="78">
        <f t="shared" ca="1" si="56"/>
        <v>2.8697571743929361E-2</v>
      </c>
      <c r="N77" s="78">
        <f t="shared" ca="1" si="38"/>
        <v>1.106719367588933E-2</v>
      </c>
      <c r="O77" s="78">
        <f t="shared" si="57"/>
        <v>5.0000000000000001E-4</v>
      </c>
      <c r="P77" s="13" t="s">
        <v>186</v>
      </c>
      <c r="Q77" s="8"/>
      <c r="R77" s="13"/>
      <c r="S77" s="89">
        <f t="shared" si="39"/>
        <v>0</v>
      </c>
      <c r="T77" s="75">
        <f t="shared" si="39"/>
        <v>0</v>
      </c>
      <c r="U77" s="90">
        <f t="shared" si="40"/>
        <v>0</v>
      </c>
      <c r="V77" s="82">
        <f t="shared" si="41"/>
        <v>0</v>
      </c>
      <c r="W77" s="8"/>
      <c r="X77" s="8"/>
      <c r="Y77" s="23"/>
      <c r="Z77" s="23"/>
      <c r="AA77" s="23"/>
      <c r="AB77" s="12"/>
      <c r="AC77" s="91">
        <f t="shared" si="42"/>
        <v>0</v>
      </c>
      <c r="AD77" s="75">
        <f t="shared" si="43"/>
        <v>0</v>
      </c>
      <c r="AE77" s="88">
        <f t="shared" si="44"/>
        <v>0</v>
      </c>
      <c r="AF77" s="92">
        <f t="shared" si="45"/>
        <v>0</v>
      </c>
      <c r="AG77" s="93">
        <f t="shared" si="46"/>
        <v>0</v>
      </c>
      <c r="AH77" s="93">
        <f t="shared" si="47"/>
        <v>0</v>
      </c>
      <c r="AI77" s="78">
        <f t="shared" si="48"/>
        <v>0</v>
      </c>
      <c r="AJ77" s="92">
        <f t="shared" si="49"/>
        <v>0</v>
      </c>
      <c r="AK77" s="78">
        <f t="shared" si="50"/>
        <v>0</v>
      </c>
      <c r="AL77" s="11"/>
      <c r="AM77" s="14"/>
      <c r="AN77" s="11">
        <v>1103</v>
      </c>
      <c r="AO77" s="15">
        <v>0.51700000000000002</v>
      </c>
      <c r="AP77" s="11">
        <v>2966</v>
      </c>
      <c r="AQ77" s="11">
        <v>2974</v>
      </c>
      <c r="AR77" s="11">
        <v>2978</v>
      </c>
      <c r="AS77" s="75">
        <f t="shared" si="58"/>
        <v>120</v>
      </c>
      <c r="AT77" s="75">
        <f t="shared" ca="1" si="59"/>
        <v>140</v>
      </c>
      <c r="AU77" s="75">
        <f t="shared" si="60"/>
        <v>0</v>
      </c>
      <c r="AV77" s="75">
        <f t="shared" ca="1" si="61"/>
        <v>19.621583742116329</v>
      </c>
      <c r="AW77" s="169">
        <v>0.33333333333333331</v>
      </c>
      <c r="AX77" s="169">
        <v>0.66666666666666663</v>
      </c>
      <c r="AY77" s="75">
        <f t="shared" si="62"/>
        <v>8</v>
      </c>
      <c r="AZ77" s="169">
        <v>0.33333333333333331</v>
      </c>
      <c r="BA77" s="169">
        <v>0.39583333333333331</v>
      </c>
      <c r="BB77" s="75">
        <f t="shared" si="63"/>
        <v>1.5</v>
      </c>
      <c r="BC77" s="11"/>
      <c r="BH77" s="52"/>
      <c r="BI77" s="52"/>
      <c r="BJ77" s="52"/>
      <c r="BK77" s="52"/>
      <c r="BL77" s="52"/>
      <c r="BM77" s="52"/>
      <c r="BW77" s="54"/>
      <c r="BX77" s="54"/>
      <c r="BY77" s="54"/>
      <c r="BZ77" s="54"/>
      <c r="CA77" s="54"/>
      <c r="CB77" s="54"/>
    </row>
    <row r="78" spans="1:80" ht="17.45" customHeight="1">
      <c r="A78" s="86">
        <f t="shared" si="28"/>
        <v>10.5</v>
      </c>
      <c r="B78" s="179">
        <f t="shared" si="37"/>
        <v>45964</v>
      </c>
      <c r="C78" s="8"/>
      <c r="D78" s="11"/>
      <c r="E78" s="12"/>
      <c r="F78" s="11">
        <v>1</v>
      </c>
      <c r="G78" s="74">
        <f t="shared" si="51"/>
        <v>880</v>
      </c>
      <c r="H78" s="75">
        <f t="shared" si="51"/>
        <v>6254</v>
      </c>
      <c r="I78" s="88">
        <f t="shared" si="52"/>
        <v>0</v>
      </c>
      <c r="J78" s="78">
        <f t="shared" si="53"/>
        <v>0</v>
      </c>
      <c r="K78" s="78">
        <f t="shared" si="54"/>
        <v>0</v>
      </c>
      <c r="L78" s="78">
        <f t="shared" si="55"/>
        <v>1.598721023181455E-4</v>
      </c>
      <c r="M78" s="78">
        <f t="shared" ca="1" si="56"/>
        <v>2.8697571743929361E-2</v>
      </c>
      <c r="N78" s="78">
        <f t="shared" ca="1" si="38"/>
        <v>1.1225296442687748E-2</v>
      </c>
      <c r="O78" s="78">
        <f t="shared" si="57"/>
        <v>5.0000000000000001E-4</v>
      </c>
      <c r="P78" s="13" t="s">
        <v>186</v>
      </c>
      <c r="Q78" s="8">
        <v>75</v>
      </c>
      <c r="R78" s="13">
        <v>50</v>
      </c>
      <c r="S78" s="89">
        <f t="shared" si="39"/>
        <v>150</v>
      </c>
      <c r="T78" s="75">
        <f t="shared" si="39"/>
        <v>100</v>
      </c>
      <c r="U78" s="90">
        <f t="shared" si="40"/>
        <v>132</v>
      </c>
      <c r="V78" s="82">
        <f t="shared" si="41"/>
        <v>625.4</v>
      </c>
      <c r="W78" s="8"/>
      <c r="X78" s="8"/>
      <c r="Y78" s="23"/>
      <c r="Z78" s="23"/>
      <c r="AA78" s="23"/>
      <c r="AB78" s="12"/>
      <c r="AC78" s="91">
        <f t="shared" si="42"/>
        <v>0</v>
      </c>
      <c r="AD78" s="75">
        <f t="shared" si="43"/>
        <v>0</v>
      </c>
      <c r="AE78" s="88">
        <f t="shared" si="44"/>
        <v>0</v>
      </c>
      <c r="AF78" s="92">
        <f t="shared" si="45"/>
        <v>0</v>
      </c>
      <c r="AG78" s="93">
        <f t="shared" si="46"/>
        <v>0</v>
      </c>
      <c r="AH78" s="93">
        <f t="shared" si="47"/>
        <v>0</v>
      </c>
      <c r="AI78" s="78">
        <f t="shared" si="48"/>
        <v>0</v>
      </c>
      <c r="AJ78" s="92">
        <f t="shared" si="49"/>
        <v>0</v>
      </c>
      <c r="AK78" s="78">
        <f t="shared" si="50"/>
        <v>0</v>
      </c>
      <c r="AL78" s="11"/>
      <c r="AM78" s="14"/>
      <c r="AN78" s="11"/>
      <c r="AO78" s="15"/>
      <c r="AP78" s="11">
        <v>2980</v>
      </c>
      <c r="AQ78" s="11">
        <v>2991</v>
      </c>
      <c r="AR78" s="11">
        <v>3045</v>
      </c>
      <c r="AS78" s="75">
        <f t="shared" si="58"/>
        <v>650</v>
      </c>
      <c r="AT78" s="75">
        <f t="shared" ca="1" si="59"/>
        <v>840</v>
      </c>
      <c r="AU78" s="75">
        <f t="shared" si="60"/>
        <v>0.85819910219170847</v>
      </c>
      <c r="AV78" s="75">
        <f t="shared" ca="1" si="61"/>
        <v>117.74600504625737</v>
      </c>
      <c r="AW78" s="169">
        <v>0.33333333333333331</v>
      </c>
      <c r="AX78" s="169">
        <v>0.66666666666666663</v>
      </c>
      <c r="AY78" s="75">
        <f t="shared" si="62"/>
        <v>8</v>
      </c>
      <c r="AZ78" s="169">
        <v>0.33333333333333331</v>
      </c>
      <c r="BA78" s="169">
        <v>0.39583333333333331</v>
      </c>
      <c r="BB78" s="75">
        <f t="shared" si="63"/>
        <v>1.5</v>
      </c>
      <c r="BC78" s="11"/>
      <c r="BH78" s="52"/>
      <c r="BI78" s="52"/>
      <c r="BJ78" s="52"/>
      <c r="BK78" s="52"/>
      <c r="BL78" s="52"/>
      <c r="BM78" s="52"/>
      <c r="BW78" s="54"/>
      <c r="BX78" s="54"/>
      <c r="BY78" s="54"/>
      <c r="BZ78" s="54"/>
      <c r="CA78" s="54"/>
      <c r="CB78" s="54"/>
    </row>
    <row r="79" spans="1:80" ht="17.45" customHeight="1">
      <c r="A79" s="94">
        <f t="shared" si="28"/>
        <v>10.600000000000001</v>
      </c>
      <c r="B79" s="179">
        <f t="shared" si="37"/>
        <v>45965</v>
      </c>
      <c r="C79" s="8"/>
      <c r="D79" s="11"/>
      <c r="E79" s="12"/>
      <c r="F79" s="11"/>
      <c r="G79" s="74">
        <f t="shared" si="51"/>
        <v>880</v>
      </c>
      <c r="H79" s="75">
        <f t="shared" si="51"/>
        <v>6254</v>
      </c>
      <c r="I79" s="88">
        <f t="shared" si="52"/>
        <v>0</v>
      </c>
      <c r="J79" s="78">
        <f t="shared" si="53"/>
        <v>0</v>
      </c>
      <c r="K79" s="78">
        <f t="shared" si="54"/>
        <v>0</v>
      </c>
      <c r="L79" s="78">
        <f t="shared" si="55"/>
        <v>0</v>
      </c>
      <c r="M79" s="78">
        <f t="shared" ca="1" si="56"/>
        <v>2.8697571743929361E-2</v>
      </c>
      <c r="N79" s="78">
        <f t="shared" ca="1" si="38"/>
        <v>1.1225296442687748E-2</v>
      </c>
      <c r="O79" s="78">
        <f t="shared" si="57"/>
        <v>5.0000000000000001E-4</v>
      </c>
      <c r="P79" s="13" t="s">
        <v>186</v>
      </c>
      <c r="Q79" s="8"/>
      <c r="R79" s="13"/>
      <c r="S79" s="89">
        <f t="shared" si="39"/>
        <v>0</v>
      </c>
      <c r="T79" s="75">
        <f t="shared" si="39"/>
        <v>0</v>
      </c>
      <c r="U79" s="90">
        <f t="shared" si="40"/>
        <v>0</v>
      </c>
      <c r="V79" s="82">
        <f t="shared" si="41"/>
        <v>0</v>
      </c>
      <c r="W79" s="8"/>
      <c r="X79" s="8"/>
      <c r="Y79" s="23"/>
      <c r="Z79" s="23"/>
      <c r="AA79" s="23"/>
      <c r="AB79" s="12"/>
      <c r="AC79" s="91">
        <f t="shared" si="42"/>
        <v>0</v>
      </c>
      <c r="AD79" s="75">
        <f t="shared" si="43"/>
        <v>0</v>
      </c>
      <c r="AE79" s="88">
        <f t="shared" si="44"/>
        <v>0</v>
      </c>
      <c r="AF79" s="92">
        <f t="shared" si="45"/>
        <v>0</v>
      </c>
      <c r="AG79" s="93">
        <f t="shared" si="46"/>
        <v>0</v>
      </c>
      <c r="AH79" s="93">
        <f t="shared" si="47"/>
        <v>0</v>
      </c>
      <c r="AI79" s="78">
        <f t="shared" si="48"/>
        <v>0</v>
      </c>
      <c r="AJ79" s="92">
        <f t="shared" si="49"/>
        <v>0</v>
      </c>
      <c r="AK79" s="78">
        <f t="shared" si="50"/>
        <v>0</v>
      </c>
      <c r="AL79" s="11"/>
      <c r="AM79" s="14"/>
      <c r="AN79" s="11"/>
      <c r="AO79" s="15"/>
      <c r="AP79" s="11">
        <v>3064</v>
      </c>
      <c r="AQ79" s="11">
        <v>3077</v>
      </c>
      <c r="AR79" s="11">
        <v>3089</v>
      </c>
      <c r="AS79" s="75">
        <f t="shared" si="58"/>
        <v>250</v>
      </c>
      <c r="AT79" s="75">
        <f t="shared" ca="1" si="59"/>
        <v>220</v>
      </c>
      <c r="AU79" s="75">
        <f t="shared" si="60"/>
        <v>0</v>
      </c>
      <c r="AV79" s="75">
        <f t="shared" ca="1" si="61"/>
        <v>30.838239416876927</v>
      </c>
      <c r="AW79" s="169">
        <v>0.33333333333333331</v>
      </c>
      <c r="AX79" s="169">
        <v>0.66666666666666663</v>
      </c>
      <c r="AY79" s="75">
        <f t="shared" si="62"/>
        <v>8</v>
      </c>
      <c r="AZ79" s="169">
        <v>0.33333333333333331</v>
      </c>
      <c r="BA79" s="169">
        <v>0.39583333333333331</v>
      </c>
      <c r="BB79" s="75">
        <f t="shared" si="63"/>
        <v>1.5</v>
      </c>
      <c r="BC79" s="11"/>
      <c r="BH79" s="52"/>
      <c r="BI79" s="52"/>
      <c r="BJ79" s="52"/>
      <c r="BK79" s="52"/>
      <c r="BL79" s="52"/>
      <c r="BM79" s="52"/>
      <c r="BW79" s="54"/>
      <c r="BX79" s="54"/>
      <c r="BY79" s="54"/>
      <c r="BZ79" s="54"/>
      <c r="CA79" s="54"/>
      <c r="CB79" s="54"/>
    </row>
    <row r="80" spans="1:80" ht="17.45" customHeight="1" thickBot="1">
      <c r="A80" s="86">
        <f t="shared" si="28"/>
        <v>10.700000000000001</v>
      </c>
      <c r="B80" s="180">
        <f t="shared" si="37"/>
        <v>45966</v>
      </c>
      <c r="C80" s="16"/>
      <c r="D80" s="17"/>
      <c r="E80" s="18"/>
      <c r="F80" s="17"/>
      <c r="G80" s="96">
        <f t="shared" si="51"/>
        <v>880</v>
      </c>
      <c r="H80" s="97">
        <f t="shared" si="51"/>
        <v>6254</v>
      </c>
      <c r="I80" s="98">
        <f t="shared" si="52"/>
        <v>0</v>
      </c>
      <c r="J80" s="99">
        <f t="shared" si="53"/>
        <v>0</v>
      </c>
      <c r="K80" s="99">
        <f t="shared" si="54"/>
        <v>0</v>
      </c>
      <c r="L80" s="99">
        <f t="shared" si="55"/>
        <v>0</v>
      </c>
      <c r="M80" s="99">
        <f t="shared" ca="1" si="56"/>
        <v>2.8697571743929361E-2</v>
      </c>
      <c r="N80" s="99">
        <f t="shared" ca="1" si="38"/>
        <v>1.1225296442687748E-2</v>
      </c>
      <c r="O80" s="99">
        <f t="shared" si="57"/>
        <v>5.0000000000000001E-4</v>
      </c>
      <c r="P80" s="19" t="s">
        <v>186</v>
      </c>
      <c r="Q80" s="16">
        <v>75</v>
      </c>
      <c r="R80" s="19">
        <v>53</v>
      </c>
      <c r="S80" s="89">
        <f t="shared" si="39"/>
        <v>150</v>
      </c>
      <c r="T80" s="75">
        <f t="shared" si="39"/>
        <v>106</v>
      </c>
      <c r="U80" s="100">
        <f t="shared" si="40"/>
        <v>132</v>
      </c>
      <c r="V80" s="101">
        <f t="shared" si="41"/>
        <v>662.92399999999998</v>
      </c>
      <c r="W80" s="16"/>
      <c r="X80" s="16"/>
      <c r="Y80" s="23"/>
      <c r="Z80" s="23"/>
      <c r="AA80" s="23"/>
      <c r="AB80" s="12"/>
      <c r="AC80" s="102">
        <f t="shared" si="42"/>
        <v>0</v>
      </c>
      <c r="AD80" s="97">
        <f t="shared" si="43"/>
        <v>0</v>
      </c>
      <c r="AE80" s="98">
        <f t="shared" si="44"/>
        <v>0</v>
      </c>
      <c r="AF80" s="103">
        <f t="shared" si="45"/>
        <v>0</v>
      </c>
      <c r="AG80" s="104">
        <f t="shared" si="46"/>
        <v>0</v>
      </c>
      <c r="AH80" s="104">
        <f t="shared" si="47"/>
        <v>0</v>
      </c>
      <c r="AI80" s="99">
        <f t="shared" si="48"/>
        <v>0</v>
      </c>
      <c r="AJ80" s="103">
        <f t="shared" si="49"/>
        <v>0</v>
      </c>
      <c r="AK80" s="99">
        <f t="shared" si="50"/>
        <v>0</v>
      </c>
      <c r="AL80" s="17"/>
      <c r="AM80" s="20"/>
      <c r="AN80" s="17"/>
      <c r="AO80" s="21"/>
      <c r="AP80" s="17">
        <v>3086</v>
      </c>
      <c r="AQ80" s="17">
        <v>3100</v>
      </c>
      <c r="AR80" s="17">
        <v>3150</v>
      </c>
      <c r="AS80" s="97">
        <f t="shared" si="58"/>
        <v>640</v>
      </c>
      <c r="AT80" s="97">
        <f t="shared" ca="1" si="59"/>
        <v>900</v>
      </c>
      <c r="AU80" s="97">
        <f t="shared" si="60"/>
        <v>0.8051084128797219</v>
      </c>
      <c r="AV80" s="97">
        <f t="shared" ca="1" si="61"/>
        <v>126.1564339781329</v>
      </c>
      <c r="AW80" s="167">
        <v>0.33333333333333331</v>
      </c>
      <c r="AX80" s="167">
        <v>0.66666666666666663</v>
      </c>
      <c r="AY80" s="97">
        <f t="shared" si="62"/>
        <v>8</v>
      </c>
      <c r="AZ80" s="167">
        <v>0.33333333333333331</v>
      </c>
      <c r="BA80" s="167">
        <v>0.39583333333333331</v>
      </c>
      <c r="BB80" s="97">
        <f t="shared" si="63"/>
        <v>1.5</v>
      </c>
      <c r="BC80" s="17"/>
      <c r="BH80" s="52"/>
      <c r="BI80" s="52"/>
      <c r="BJ80" s="52"/>
      <c r="BK80" s="52"/>
      <c r="BL80" s="52"/>
      <c r="BM80" s="52"/>
      <c r="BW80" s="54"/>
      <c r="BX80" s="54"/>
      <c r="BY80" s="54"/>
      <c r="BZ80" s="54"/>
      <c r="CA80" s="54"/>
      <c r="CB80" s="54"/>
    </row>
    <row r="81" spans="1:80" ht="17.45" customHeight="1" thickTop="1">
      <c r="A81" s="71">
        <f>A74+1</f>
        <v>11.1</v>
      </c>
      <c r="B81" s="178">
        <f>B80+1</f>
        <v>45967</v>
      </c>
      <c r="C81" s="4"/>
      <c r="D81" s="5"/>
      <c r="E81" s="6"/>
      <c r="F81" s="5"/>
      <c r="G81" s="74">
        <f t="shared" si="51"/>
        <v>880</v>
      </c>
      <c r="H81" s="75">
        <f t="shared" si="51"/>
        <v>6254</v>
      </c>
      <c r="I81" s="76">
        <f t="shared" si="52"/>
        <v>0</v>
      </c>
      <c r="J81" s="77">
        <f t="shared" si="53"/>
        <v>0</v>
      </c>
      <c r="K81" s="77">
        <f t="shared" si="54"/>
        <v>0</v>
      </c>
      <c r="L81" s="77">
        <f t="shared" si="55"/>
        <v>0</v>
      </c>
      <c r="M81" s="78">
        <f t="shared" ca="1" si="56"/>
        <v>2.8697571743929361E-2</v>
      </c>
      <c r="N81" s="78">
        <f t="shared" ca="1" si="38"/>
        <v>1.1225296442687748E-2</v>
      </c>
      <c r="O81" s="78">
        <f t="shared" si="57"/>
        <v>5.0000000000000001E-4</v>
      </c>
      <c r="P81" s="13" t="s">
        <v>186</v>
      </c>
      <c r="Q81" s="8"/>
      <c r="R81" s="13"/>
      <c r="S81" s="79">
        <f t="shared" si="39"/>
        <v>0</v>
      </c>
      <c r="T81" s="80">
        <f t="shared" si="39"/>
        <v>0</v>
      </c>
      <c r="U81" s="90">
        <f t="shared" si="40"/>
        <v>0</v>
      </c>
      <c r="V81" s="82">
        <f t="shared" si="41"/>
        <v>0</v>
      </c>
      <c r="W81" s="4"/>
      <c r="X81" s="4"/>
      <c r="Y81" s="22"/>
      <c r="Z81" s="22"/>
      <c r="AA81" s="22"/>
      <c r="AB81" s="6"/>
      <c r="AC81" s="83">
        <f t="shared" si="42"/>
        <v>0</v>
      </c>
      <c r="AD81" s="80">
        <f t="shared" si="43"/>
        <v>0</v>
      </c>
      <c r="AE81" s="76">
        <f t="shared" si="44"/>
        <v>0</v>
      </c>
      <c r="AF81" s="84">
        <f t="shared" si="45"/>
        <v>0</v>
      </c>
      <c r="AG81" s="85">
        <f t="shared" si="46"/>
        <v>0</v>
      </c>
      <c r="AH81" s="85">
        <f t="shared" si="47"/>
        <v>0</v>
      </c>
      <c r="AI81" s="77">
        <f t="shared" si="48"/>
        <v>0</v>
      </c>
      <c r="AJ81" s="84">
        <f t="shared" si="49"/>
        <v>0</v>
      </c>
      <c r="AK81" s="77">
        <f t="shared" si="50"/>
        <v>0</v>
      </c>
      <c r="AL81" s="5">
        <v>1672</v>
      </c>
      <c r="AM81" s="9">
        <v>0.5</v>
      </c>
      <c r="AN81" s="5">
        <v>1095</v>
      </c>
      <c r="AO81" s="10">
        <v>0.36699999999999999</v>
      </c>
      <c r="AP81" s="5">
        <v>3176</v>
      </c>
      <c r="AQ81" s="5">
        <v>3185</v>
      </c>
      <c r="AR81" s="5">
        <v>3191</v>
      </c>
      <c r="AS81" s="80">
        <f t="shared" si="58"/>
        <v>150</v>
      </c>
      <c r="AT81" s="80">
        <f t="shared" ca="1" si="59"/>
        <v>180</v>
      </c>
      <c r="AU81" s="80">
        <f t="shared" si="60"/>
        <v>0</v>
      </c>
      <c r="AV81" s="80">
        <f t="shared" ca="1" si="61"/>
        <v>25.231286795626577</v>
      </c>
      <c r="AW81" s="165">
        <v>0.33333333333333331</v>
      </c>
      <c r="AX81" s="165">
        <v>0.66666666666666663</v>
      </c>
      <c r="AY81" s="80">
        <f t="shared" si="62"/>
        <v>8</v>
      </c>
      <c r="AZ81" s="165">
        <v>0.33333333333333331</v>
      </c>
      <c r="BA81" s="165">
        <v>0.39583333333333331</v>
      </c>
      <c r="BB81" s="80">
        <f t="shared" si="63"/>
        <v>1.5</v>
      </c>
      <c r="BC81" s="5"/>
      <c r="BH81" s="52"/>
      <c r="BI81" s="52"/>
      <c r="BJ81" s="52"/>
      <c r="BK81" s="52"/>
      <c r="BL81" s="52"/>
      <c r="BM81" s="52"/>
      <c r="BO81" s="109"/>
      <c r="BP81" s="110"/>
      <c r="BQ81" s="24"/>
      <c r="BR81" s="24"/>
      <c r="BS81" s="24"/>
      <c r="BT81" s="24"/>
      <c r="BU81" s="24"/>
      <c r="BV81" s="24"/>
      <c r="BW81" s="73"/>
      <c r="BX81" s="25"/>
      <c r="BY81" s="54"/>
      <c r="BZ81" s="26"/>
      <c r="CA81" s="26"/>
      <c r="CB81" s="26"/>
    </row>
    <row r="82" spans="1:80" ht="17.45" customHeight="1">
      <c r="A82" s="86">
        <f t="shared" ref="A82:A145" si="64">A75+1</f>
        <v>11.2</v>
      </c>
      <c r="B82" s="179">
        <f t="shared" si="37"/>
        <v>45968</v>
      </c>
      <c r="C82" s="8"/>
      <c r="D82" s="11"/>
      <c r="E82" s="12">
        <v>2</v>
      </c>
      <c r="F82" s="11"/>
      <c r="G82" s="74">
        <f t="shared" si="51"/>
        <v>878</v>
      </c>
      <c r="H82" s="75">
        <f t="shared" si="51"/>
        <v>6254</v>
      </c>
      <c r="I82" s="88">
        <f t="shared" si="52"/>
        <v>0</v>
      </c>
      <c r="J82" s="78">
        <f t="shared" si="53"/>
        <v>2.2727272727272726E-3</v>
      </c>
      <c r="K82" s="78">
        <f t="shared" si="54"/>
        <v>0</v>
      </c>
      <c r="L82" s="78">
        <f t="shared" si="55"/>
        <v>0</v>
      </c>
      <c r="M82" s="78">
        <f t="shared" ca="1" si="56"/>
        <v>3.0905077262693158E-2</v>
      </c>
      <c r="N82" s="78">
        <f t="shared" ca="1" si="38"/>
        <v>1.1225296442687748E-2</v>
      </c>
      <c r="O82" s="78">
        <f t="shared" si="57"/>
        <v>5.0000000000000001E-4</v>
      </c>
      <c r="P82" s="13" t="s">
        <v>186</v>
      </c>
      <c r="Q82" s="8">
        <v>75</v>
      </c>
      <c r="R82" s="13">
        <v>53</v>
      </c>
      <c r="S82" s="89">
        <f t="shared" si="39"/>
        <v>150</v>
      </c>
      <c r="T82" s="75">
        <f t="shared" si="39"/>
        <v>106</v>
      </c>
      <c r="U82" s="90">
        <f t="shared" si="40"/>
        <v>131.69999999999999</v>
      </c>
      <c r="V82" s="82">
        <f t="shared" si="41"/>
        <v>662.92399999999998</v>
      </c>
      <c r="W82" s="8"/>
      <c r="X82" s="8"/>
      <c r="Y82" s="23"/>
      <c r="Z82" s="23"/>
      <c r="AA82" s="23"/>
      <c r="AB82" s="12"/>
      <c r="AC82" s="91">
        <f t="shared" si="42"/>
        <v>0</v>
      </c>
      <c r="AD82" s="75">
        <f t="shared" si="43"/>
        <v>0</v>
      </c>
      <c r="AE82" s="88">
        <f t="shared" si="44"/>
        <v>0</v>
      </c>
      <c r="AF82" s="92">
        <f t="shared" si="45"/>
        <v>0</v>
      </c>
      <c r="AG82" s="93">
        <f t="shared" si="46"/>
        <v>0</v>
      </c>
      <c r="AH82" s="93">
        <f t="shared" si="47"/>
        <v>0</v>
      </c>
      <c r="AI82" s="78">
        <f t="shared" si="48"/>
        <v>0</v>
      </c>
      <c r="AJ82" s="92">
        <f t="shared" si="49"/>
        <v>0</v>
      </c>
      <c r="AK82" s="78">
        <f t="shared" si="50"/>
        <v>0</v>
      </c>
      <c r="AL82" s="11">
        <v>1388</v>
      </c>
      <c r="AM82" s="14">
        <v>0.55000000000000004</v>
      </c>
      <c r="AN82" s="11">
        <v>1240</v>
      </c>
      <c r="AO82" s="15">
        <v>0.58299999999999996</v>
      </c>
      <c r="AP82" s="11">
        <v>3194</v>
      </c>
      <c r="AQ82" s="11">
        <v>3209</v>
      </c>
      <c r="AR82" s="11">
        <v>3256</v>
      </c>
      <c r="AS82" s="75">
        <f t="shared" si="58"/>
        <v>620</v>
      </c>
      <c r="AT82" s="75">
        <f t="shared" ca="1" si="59"/>
        <v>640</v>
      </c>
      <c r="AU82" s="75">
        <f t="shared" si="60"/>
        <v>0.78024323453608246</v>
      </c>
      <c r="AV82" s="75">
        <f t="shared" ca="1" si="61"/>
        <v>89.736399326977008</v>
      </c>
      <c r="AW82" s="169">
        <v>0.33333333333333331</v>
      </c>
      <c r="AX82" s="169">
        <v>0.66666666666666663</v>
      </c>
      <c r="AY82" s="75">
        <f t="shared" si="62"/>
        <v>8</v>
      </c>
      <c r="AZ82" s="169">
        <v>0.33333333333333331</v>
      </c>
      <c r="BA82" s="169">
        <v>0.39583333333333331</v>
      </c>
      <c r="BB82" s="75">
        <f t="shared" si="63"/>
        <v>1.5</v>
      </c>
      <c r="BC82" s="11"/>
      <c r="BH82" s="52"/>
      <c r="BI82" s="52"/>
      <c r="BJ82" s="52"/>
      <c r="BK82" s="52"/>
      <c r="BL82" s="52"/>
      <c r="BM82" s="52"/>
      <c r="BQ82" s="27"/>
      <c r="BR82" s="27"/>
      <c r="BS82" s="27"/>
      <c r="BT82" s="27"/>
      <c r="BU82" s="27"/>
      <c r="BV82" s="27"/>
      <c r="BW82" s="54"/>
      <c r="BX82" s="26"/>
      <c r="BY82" s="54"/>
      <c r="BZ82" s="26"/>
      <c r="CA82" s="26"/>
      <c r="CB82" s="26"/>
    </row>
    <row r="83" spans="1:80" ht="17.45" customHeight="1">
      <c r="A83" s="94">
        <f t="shared" si="64"/>
        <v>11.3</v>
      </c>
      <c r="B83" s="179">
        <f t="shared" si="37"/>
        <v>45969</v>
      </c>
      <c r="C83" s="8"/>
      <c r="D83" s="11"/>
      <c r="E83" s="12">
        <v>1</v>
      </c>
      <c r="F83" s="11"/>
      <c r="G83" s="74">
        <f t="shared" si="51"/>
        <v>877</v>
      </c>
      <c r="H83" s="75">
        <f t="shared" si="51"/>
        <v>6254</v>
      </c>
      <c r="I83" s="88">
        <f t="shared" si="52"/>
        <v>0</v>
      </c>
      <c r="J83" s="78">
        <f t="shared" si="53"/>
        <v>1.1389521640091116E-3</v>
      </c>
      <c r="K83" s="78">
        <f t="shared" si="54"/>
        <v>0</v>
      </c>
      <c r="L83" s="78">
        <f t="shared" si="55"/>
        <v>0</v>
      </c>
      <c r="M83" s="78">
        <f t="shared" ca="1" si="56"/>
        <v>3.2008830022075052E-2</v>
      </c>
      <c r="N83" s="78">
        <f t="shared" ca="1" si="38"/>
        <v>1.1225296442687748E-2</v>
      </c>
      <c r="O83" s="78">
        <f t="shared" si="57"/>
        <v>5.0000000000000001E-4</v>
      </c>
      <c r="P83" s="13" t="s">
        <v>186</v>
      </c>
      <c r="Q83" s="8"/>
      <c r="R83" s="13"/>
      <c r="S83" s="89">
        <f t="shared" si="39"/>
        <v>0</v>
      </c>
      <c r="T83" s="75">
        <f t="shared" si="39"/>
        <v>0</v>
      </c>
      <c r="U83" s="90">
        <f t="shared" si="40"/>
        <v>0</v>
      </c>
      <c r="V83" s="82">
        <f t="shared" si="41"/>
        <v>0</v>
      </c>
      <c r="W83" s="8"/>
      <c r="X83" s="8"/>
      <c r="Y83" s="23"/>
      <c r="Z83" s="23"/>
      <c r="AA83" s="23"/>
      <c r="AB83" s="12"/>
      <c r="AC83" s="91">
        <f t="shared" si="42"/>
        <v>0</v>
      </c>
      <c r="AD83" s="75">
        <f t="shared" si="43"/>
        <v>0</v>
      </c>
      <c r="AE83" s="88">
        <f t="shared" si="44"/>
        <v>0</v>
      </c>
      <c r="AF83" s="92">
        <f t="shared" si="45"/>
        <v>0</v>
      </c>
      <c r="AG83" s="93">
        <f t="shared" si="46"/>
        <v>0</v>
      </c>
      <c r="AH83" s="93">
        <f t="shared" si="47"/>
        <v>0</v>
      </c>
      <c r="AI83" s="78">
        <f t="shared" si="48"/>
        <v>0</v>
      </c>
      <c r="AJ83" s="92">
        <f t="shared" si="49"/>
        <v>0</v>
      </c>
      <c r="AK83" s="78">
        <f t="shared" si="50"/>
        <v>0</v>
      </c>
      <c r="AL83" s="11"/>
      <c r="AM83" s="14"/>
      <c r="AN83" s="11">
        <v>1194</v>
      </c>
      <c r="AO83" s="15">
        <v>0.63300000000000001</v>
      </c>
      <c r="AP83" s="11">
        <v>3258</v>
      </c>
      <c r="AQ83" s="11">
        <v>3296</v>
      </c>
      <c r="AR83" s="11">
        <v>3304</v>
      </c>
      <c r="AS83" s="75">
        <f t="shared" si="58"/>
        <v>460</v>
      </c>
      <c r="AT83" s="75">
        <f t="shared" ca="1" si="59"/>
        <v>480</v>
      </c>
      <c r="AU83" s="75">
        <f t="shared" si="60"/>
        <v>0</v>
      </c>
      <c r="AV83" s="75">
        <f t="shared" ca="1" si="61"/>
        <v>67.311737484223812</v>
      </c>
      <c r="AW83" s="169">
        <v>0.33333333333333331</v>
      </c>
      <c r="AX83" s="169">
        <v>0.66666666666666663</v>
      </c>
      <c r="AY83" s="75">
        <f t="shared" si="62"/>
        <v>8</v>
      </c>
      <c r="AZ83" s="169">
        <v>0.33333333333333331</v>
      </c>
      <c r="BA83" s="169">
        <v>0.39583333333333331</v>
      </c>
      <c r="BB83" s="75">
        <f t="shared" si="63"/>
        <v>1.5</v>
      </c>
      <c r="BC83" s="11"/>
      <c r="BH83" s="52"/>
      <c r="BI83" s="52"/>
      <c r="BJ83" s="52"/>
      <c r="BK83" s="52"/>
      <c r="BL83" s="52"/>
      <c r="BM83" s="52"/>
      <c r="BP83" s="54"/>
      <c r="BQ83" s="27"/>
      <c r="BR83" s="27"/>
      <c r="BS83" s="27"/>
      <c r="BT83" s="27"/>
      <c r="BU83" s="27"/>
      <c r="BV83" s="27"/>
      <c r="BW83" s="54"/>
      <c r="BX83" s="26"/>
      <c r="BY83" s="54"/>
      <c r="BZ83" s="26"/>
      <c r="CA83" s="26"/>
      <c r="CB83" s="26"/>
    </row>
    <row r="84" spans="1:80" ht="17.45" customHeight="1">
      <c r="A84" s="86">
        <f t="shared" si="64"/>
        <v>11.4</v>
      </c>
      <c r="B84" s="179">
        <f t="shared" si="37"/>
        <v>45970</v>
      </c>
      <c r="C84" s="8"/>
      <c r="D84" s="11"/>
      <c r="E84" s="12">
        <v>2</v>
      </c>
      <c r="F84" s="11"/>
      <c r="G84" s="74">
        <f t="shared" si="51"/>
        <v>875</v>
      </c>
      <c r="H84" s="75">
        <f t="shared" si="51"/>
        <v>6254</v>
      </c>
      <c r="I84" s="88">
        <f t="shared" si="52"/>
        <v>0</v>
      </c>
      <c r="J84" s="78">
        <f t="shared" si="53"/>
        <v>2.2805017103762829E-3</v>
      </c>
      <c r="K84" s="78">
        <f t="shared" si="54"/>
        <v>0</v>
      </c>
      <c r="L84" s="78">
        <f t="shared" si="55"/>
        <v>0</v>
      </c>
      <c r="M84" s="78">
        <f t="shared" ca="1" si="56"/>
        <v>3.4216335540838846E-2</v>
      </c>
      <c r="N84" s="78">
        <f t="shared" ca="1" si="38"/>
        <v>1.1225296442687748E-2</v>
      </c>
      <c r="O84" s="78">
        <f t="shared" si="57"/>
        <v>5.0000000000000001E-4</v>
      </c>
      <c r="P84" s="13" t="s">
        <v>186</v>
      </c>
      <c r="Q84" s="8">
        <v>75</v>
      </c>
      <c r="R84" s="13">
        <v>53</v>
      </c>
      <c r="S84" s="89">
        <f t="shared" si="39"/>
        <v>150</v>
      </c>
      <c r="T84" s="75">
        <f t="shared" si="39"/>
        <v>106</v>
      </c>
      <c r="U84" s="90">
        <f t="shared" si="40"/>
        <v>131.25</v>
      </c>
      <c r="V84" s="82">
        <f t="shared" si="41"/>
        <v>662.92399999999998</v>
      </c>
      <c r="W84" s="8"/>
      <c r="X84" s="8"/>
      <c r="Y84" s="23"/>
      <c r="Z84" s="23"/>
      <c r="AA84" s="23"/>
      <c r="AB84" s="12"/>
      <c r="AC84" s="91">
        <f t="shared" si="42"/>
        <v>0</v>
      </c>
      <c r="AD84" s="75">
        <f t="shared" si="43"/>
        <v>0</v>
      </c>
      <c r="AE84" s="88">
        <f t="shared" si="44"/>
        <v>0</v>
      </c>
      <c r="AF84" s="92">
        <f t="shared" si="45"/>
        <v>0</v>
      </c>
      <c r="AG84" s="93">
        <f t="shared" si="46"/>
        <v>0</v>
      </c>
      <c r="AH84" s="93">
        <f t="shared" si="47"/>
        <v>0</v>
      </c>
      <c r="AI84" s="78">
        <f t="shared" si="48"/>
        <v>0</v>
      </c>
      <c r="AJ84" s="92">
        <f t="shared" si="49"/>
        <v>0</v>
      </c>
      <c r="AK84" s="78">
        <f t="shared" si="50"/>
        <v>0</v>
      </c>
      <c r="AL84" s="11"/>
      <c r="AM84" s="14"/>
      <c r="AN84" s="11">
        <v>1085</v>
      </c>
      <c r="AO84" s="15">
        <v>0.53300000000000003</v>
      </c>
      <c r="AP84" s="11">
        <v>3306</v>
      </c>
      <c r="AQ84" s="11">
        <v>3324</v>
      </c>
      <c r="AR84" s="11">
        <v>3379</v>
      </c>
      <c r="AS84" s="75">
        <f t="shared" si="58"/>
        <v>730</v>
      </c>
      <c r="AT84" s="75">
        <f t="shared" ca="1" si="59"/>
        <v>990</v>
      </c>
      <c r="AU84" s="75">
        <f t="shared" si="60"/>
        <v>0.91919403052731519</v>
      </c>
      <c r="AV84" s="75">
        <f t="shared" ca="1" si="61"/>
        <v>138.86940664889886</v>
      </c>
      <c r="AW84" s="169">
        <v>0.33333333333333331</v>
      </c>
      <c r="AX84" s="169">
        <v>0.66666666666666663</v>
      </c>
      <c r="AY84" s="75">
        <f t="shared" si="62"/>
        <v>8</v>
      </c>
      <c r="AZ84" s="169">
        <v>0.33333333333333331</v>
      </c>
      <c r="BA84" s="169">
        <v>0.39583333333333331</v>
      </c>
      <c r="BB84" s="75">
        <f t="shared" si="63"/>
        <v>1.5</v>
      </c>
      <c r="BC84" s="11"/>
      <c r="BH84" s="52"/>
      <c r="BI84" s="52"/>
      <c r="BJ84" s="52"/>
      <c r="BK84" s="52"/>
      <c r="BL84" s="52"/>
      <c r="BM84" s="52"/>
      <c r="BP84" s="54"/>
      <c r="BQ84" s="27"/>
      <c r="BR84" s="27"/>
      <c r="BS84" s="27"/>
      <c r="BT84" s="27"/>
      <c r="BU84" s="27"/>
      <c r="BV84" s="27"/>
      <c r="BW84" s="54"/>
      <c r="BX84" s="26"/>
      <c r="BY84" s="54"/>
      <c r="BZ84" s="26"/>
      <c r="CA84" s="26"/>
      <c r="CB84" s="26"/>
    </row>
    <row r="85" spans="1:80" ht="17.45" customHeight="1">
      <c r="A85" s="94">
        <f t="shared" si="64"/>
        <v>11.5</v>
      </c>
      <c r="B85" s="179">
        <f t="shared" si="37"/>
        <v>45971</v>
      </c>
      <c r="C85" s="8"/>
      <c r="D85" s="11"/>
      <c r="E85" s="12">
        <v>1</v>
      </c>
      <c r="F85" s="11"/>
      <c r="G85" s="74">
        <f t="shared" si="51"/>
        <v>874</v>
      </c>
      <c r="H85" s="75">
        <f t="shared" si="51"/>
        <v>6254</v>
      </c>
      <c r="I85" s="88">
        <f t="shared" si="52"/>
        <v>0</v>
      </c>
      <c r="J85" s="78">
        <f t="shared" si="53"/>
        <v>1.1428571428571429E-3</v>
      </c>
      <c r="K85" s="78">
        <f t="shared" si="54"/>
        <v>0</v>
      </c>
      <c r="L85" s="78">
        <f t="shared" si="55"/>
        <v>0</v>
      </c>
      <c r="M85" s="78">
        <f t="shared" ca="1" si="56"/>
        <v>3.5320088300220744E-2</v>
      </c>
      <c r="N85" s="78">
        <f t="shared" ca="1" si="38"/>
        <v>1.1225296442687748E-2</v>
      </c>
      <c r="O85" s="78">
        <f t="shared" si="57"/>
        <v>5.0000000000000001E-4</v>
      </c>
      <c r="P85" s="13" t="s">
        <v>186</v>
      </c>
      <c r="Q85" s="8"/>
      <c r="R85" s="13"/>
      <c r="S85" s="89">
        <f t="shared" si="39"/>
        <v>0</v>
      </c>
      <c r="T85" s="75">
        <f t="shared" si="39"/>
        <v>0</v>
      </c>
      <c r="U85" s="90">
        <f t="shared" si="40"/>
        <v>0</v>
      </c>
      <c r="V85" s="82">
        <f t="shared" si="41"/>
        <v>0</v>
      </c>
      <c r="W85" s="8"/>
      <c r="X85" s="8"/>
      <c r="Y85" s="23"/>
      <c r="Z85" s="23"/>
      <c r="AA85" s="23"/>
      <c r="AB85" s="12"/>
      <c r="AC85" s="91">
        <f t="shared" si="42"/>
        <v>0</v>
      </c>
      <c r="AD85" s="75">
        <f t="shared" si="43"/>
        <v>0</v>
      </c>
      <c r="AE85" s="88">
        <f t="shared" si="44"/>
        <v>0</v>
      </c>
      <c r="AF85" s="92">
        <f t="shared" si="45"/>
        <v>0</v>
      </c>
      <c r="AG85" s="93">
        <f t="shared" si="46"/>
        <v>0</v>
      </c>
      <c r="AH85" s="93">
        <f t="shared" si="47"/>
        <v>0</v>
      </c>
      <c r="AI85" s="78">
        <f t="shared" si="48"/>
        <v>0</v>
      </c>
      <c r="AJ85" s="92">
        <f t="shared" si="49"/>
        <v>0</v>
      </c>
      <c r="AK85" s="78">
        <f t="shared" si="50"/>
        <v>0</v>
      </c>
      <c r="AL85" s="11"/>
      <c r="AM85" s="14"/>
      <c r="AN85" s="11"/>
      <c r="AO85" s="15"/>
      <c r="AP85" s="11">
        <v>3405</v>
      </c>
      <c r="AQ85" s="11">
        <v>3416</v>
      </c>
      <c r="AR85" s="11">
        <v>3422</v>
      </c>
      <c r="AS85" s="75">
        <f t="shared" si="58"/>
        <v>170</v>
      </c>
      <c r="AT85" s="75">
        <f t="shared" ca="1" si="59"/>
        <v>190</v>
      </c>
      <c r="AU85" s="75">
        <f t="shared" si="60"/>
        <v>0</v>
      </c>
      <c r="AV85" s="75">
        <f t="shared" ca="1" si="61"/>
        <v>26.655443322109988</v>
      </c>
      <c r="AW85" s="169">
        <v>0.33333333333333331</v>
      </c>
      <c r="AX85" s="169">
        <v>0.66666666666666663</v>
      </c>
      <c r="AY85" s="75">
        <f t="shared" si="62"/>
        <v>8</v>
      </c>
      <c r="AZ85" s="169">
        <v>0.33333333333333331</v>
      </c>
      <c r="BA85" s="169">
        <v>0.39583333333333331</v>
      </c>
      <c r="BB85" s="75">
        <f t="shared" si="63"/>
        <v>1.5</v>
      </c>
      <c r="BC85" s="11"/>
      <c r="BH85" s="52"/>
      <c r="BI85" s="52"/>
      <c r="BJ85" s="52"/>
      <c r="BK85" s="52"/>
      <c r="BL85" s="52"/>
      <c r="BM85" s="52"/>
      <c r="BP85" s="54"/>
      <c r="BQ85" s="27"/>
      <c r="BR85" s="27"/>
      <c r="BS85" s="27"/>
      <c r="BT85" s="27"/>
      <c r="BU85" s="27"/>
      <c r="BV85" s="27"/>
      <c r="BW85" s="54"/>
      <c r="BX85" s="26"/>
      <c r="BY85" s="54"/>
      <c r="BZ85" s="26"/>
      <c r="CA85" s="26"/>
      <c r="CB85" s="26"/>
    </row>
    <row r="86" spans="1:80" ht="17.45" customHeight="1">
      <c r="A86" s="86">
        <f t="shared" si="64"/>
        <v>11.600000000000001</v>
      </c>
      <c r="B86" s="179">
        <f t="shared" si="37"/>
        <v>45972</v>
      </c>
      <c r="C86" s="8"/>
      <c r="D86" s="11"/>
      <c r="E86" s="12">
        <v>1</v>
      </c>
      <c r="F86" s="11">
        <v>1</v>
      </c>
      <c r="G86" s="74">
        <f t="shared" si="51"/>
        <v>873</v>
      </c>
      <c r="H86" s="75">
        <f t="shared" si="51"/>
        <v>6253</v>
      </c>
      <c r="I86" s="88">
        <f t="shared" si="52"/>
        <v>0</v>
      </c>
      <c r="J86" s="78">
        <f t="shared" si="53"/>
        <v>1.1441647597254005E-3</v>
      </c>
      <c r="K86" s="78">
        <f t="shared" si="54"/>
        <v>0</v>
      </c>
      <c r="L86" s="78">
        <f t="shared" si="55"/>
        <v>1.5989766549408379E-4</v>
      </c>
      <c r="M86" s="78">
        <f t="shared" ca="1" si="56"/>
        <v>3.6423841059602641E-2</v>
      </c>
      <c r="N86" s="78">
        <f t="shared" ca="1" si="38"/>
        <v>1.1383399209486169E-2</v>
      </c>
      <c r="O86" s="78">
        <f t="shared" si="57"/>
        <v>5.0000000000000001E-4</v>
      </c>
      <c r="P86" s="13" t="s">
        <v>186</v>
      </c>
      <c r="Q86" s="8">
        <v>78</v>
      </c>
      <c r="R86" s="13">
        <v>53</v>
      </c>
      <c r="S86" s="89">
        <f t="shared" si="39"/>
        <v>156</v>
      </c>
      <c r="T86" s="75">
        <f t="shared" si="39"/>
        <v>106</v>
      </c>
      <c r="U86" s="90">
        <f t="shared" si="40"/>
        <v>136.18799999999999</v>
      </c>
      <c r="V86" s="82">
        <f t="shared" si="41"/>
        <v>662.81799999999998</v>
      </c>
      <c r="W86" s="8"/>
      <c r="X86" s="8"/>
      <c r="Y86" s="23"/>
      <c r="Z86" s="23"/>
      <c r="AA86" s="23"/>
      <c r="AB86" s="12"/>
      <c r="AC86" s="91">
        <f t="shared" si="42"/>
        <v>0</v>
      </c>
      <c r="AD86" s="75">
        <f t="shared" si="43"/>
        <v>0</v>
      </c>
      <c r="AE86" s="88">
        <f t="shared" si="44"/>
        <v>0</v>
      </c>
      <c r="AF86" s="92">
        <f t="shared" si="45"/>
        <v>0</v>
      </c>
      <c r="AG86" s="93">
        <f t="shared" si="46"/>
        <v>0</v>
      </c>
      <c r="AH86" s="93">
        <f t="shared" si="47"/>
        <v>0</v>
      </c>
      <c r="AI86" s="78">
        <f t="shared" si="48"/>
        <v>0</v>
      </c>
      <c r="AJ86" s="92">
        <f t="shared" si="49"/>
        <v>0</v>
      </c>
      <c r="AK86" s="78">
        <f t="shared" si="50"/>
        <v>0</v>
      </c>
      <c r="AL86" s="11"/>
      <c r="AM86" s="14"/>
      <c r="AN86" s="11"/>
      <c r="AO86" s="15"/>
      <c r="AP86" s="11">
        <v>3424</v>
      </c>
      <c r="AQ86" s="11">
        <v>3446</v>
      </c>
      <c r="AR86" s="11">
        <v>3501</v>
      </c>
      <c r="AS86" s="75">
        <f t="shared" si="58"/>
        <v>770</v>
      </c>
      <c r="AT86" s="75">
        <f t="shared" ca="1" si="59"/>
        <v>1070</v>
      </c>
      <c r="AU86" s="75">
        <f t="shared" si="60"/>
        <v>0.96369739401206</v>
      </c>
      <c r="AV86" s="75">
        <f t="shared" ca="1" si="61"/>
        <v>150.15436429974741</v>
      </c>
      <c r="AW86" s="169">
        <v>0.33333333333333331</v>
      </c>
      <c r="AX86" s="169">
        <v>0.66666666666666663</v>
      </c>
      <c r="AY86" s="75">
        <f t="shared" si="62"/>
        <v>8</v>
      </c>
      <c r="AZ86" s="169">
        <v>0.33333333333333331</v>
      </c>
      <c r="BA86" s="169">
        <v>0.39583333333333331</v>
      </c>
      <c r="BB86" s="75">
        <f t="shared" si="63"/>
        <v>1.5</v>
      </c>
      <c r="BC86" s="11"/>
      <c r="BH86" s="52"/>
      <c r="BI86" s="52"/>
      <c r="BJ86" s="52"/>
      <c r="BK86" s="52"/>
      <c r="BL86" s="52"/>
      <c r="BM86" s="52"/>
      <c r="BP86" s="54"/>
      <c r="BQ86" s="27"/>
      <c r="BR86" s="27"/>
      <c r="BS86" s="27"/>
      <c r="BT86" s="27"/>
      <c r="BU86" s="27"/>
      <c r="BV86" s="27"/>
      <c r="BW86" s="54"/>
      <c r="BX86" s="26"/>
      <c r="BY86" s="54"/>
      <c r="BZ86" s="26"/>
      <c r="CA86" s="26"/>
      <c r="CB86" s="26"/>
    </row>
    <row r="87" spans="1:80" ht="17.45" customHeight="1" thickBot="1">
      <c r="A87" s="94">
        <f t="shared" si="64"/>
        <v>11.700000000000001</v>
      </c>
      <c r="B87" s="180">
        <f t="shared" si="37"/>
        <v>45973</v>
      </c>
      <c r="C87" s="16"/>
      <c r="D87" s="17">
        <v>1</v>
      </c>
      <c r="E87" s="18">
        <v>1</v>
      </c>
      <c r="F87" s="17"/>
      <c r="G87" s="96">
        <f t="shared" si="51"/>
        <v>872</v>
      </c>
      <c r="H87" s="97">
        <f t="shared" si="51"/>
        <v>6252</v>
      </c>
      <c r="I87" s="98">
        <f t="shared" si="52"/>
        <v>0</v>
      </c>
      <c r="J87" s="99">
        <f t="shared" si="53"/>
        <v>1.145475372279496E-3</v>
      </c>
      <c r="K87" s="99">
        <f t="shared" si="54"/>
        <v>1.5992323684631377E-4</v>
      </c>
      <c r="L87" s="99">
        <f t="shared" si="55"/>
        <v>0</v>
      </c>
      <c r="M87" s="99">
        <f t="shared" ca="1" si="56"/>
        <v>3.7527593818984538E-2</v>
      </c>
      <c r="N87" s="99">
        <f t="shared" ca="1" si="38"/>
        <v>1.1383399209486169E-2</v>
      </c>
      <c r="O87" s="99">
        <f t="shared" si="57"/>
        <v>5.0000000000000001E-4</v>
      </c>
      <c r="P87" s="19" t="s">
        <v>186</v>
      </c>
      <c r="Q87" s="16"/>
      <c r="R87" s="19"/>
      <c r="S87" s="89">
        <f t="shared" si="39"/>
        <v>0</v>
      </c>
      <c r="T87" s="75">
        <f t="shared" si="39"/>
        <v>0</v>
      </c>
      <c r="U87" s="100">
        <f t="shared" si="40"/>
        <v>0</v>
      </c>
      <c r="V87" s="101">
        <f t="shared" si="41"/>
        <v>0</v>
      </c>
      <c r="W87" s="16"/>
      <c r="X87" s="16"/>
      <c r="Y87" s="23"/>
      <c r="Z87" s="23"/>
      <c r="AA87" s="23"/>
      <c r="AB87" s="12"/>
      <c r="AC87" s="102">
        <f t="shared" si="42"/>
        <v>0</v>
      </c>
      <c r="AD87" s="97">
        <f t="shared" si="43"/>
        <v>0</v>
      </c>
      <c r="AE87" s="98">
        <f t="shared" si="44"/>
        <v>0</v>
      </c>
      <c r="AF87" s="103">
        <f t="shared" si="45"/>
        <v>0</v>
      </c>
      <c r="AG87" s="104">
        <f t="shared" si="46"/>
        <v>0</v>
      </c>
      <c r="AH87" s="104">
        <f t="shared" si="47"/>
        <v>0</v>
      </c>
      <c r="AI87" s="99">
        <f t="shared" si="48"/>
        <v>0</v>
      </c>
      <c r="AJ87" s="103">
        <f t="shared" si="49"/>
        <v>0</v>
      </c>
      <c r="AK87" s="99">
        <f t="shared" si="50"/>
        <v>0</v>
      </c>
      <c r="AL87" s="17"/>
      <c r="AM87" s="20"/>
      <c r="AN87" s="17"/>
      <c r="AO87" s="21"/>
      <c r="AP87" s="17">
        <v>3531</v>
      </c>
      <c r="AQ87" s="17">
        <v>3542</v>
      </c>
      <c r="AR87" s="17">
        <v>3551</v>
      </c>
      <c r="AS87" s="97">
        <f t="shared" si="58"/>
        <v>200</v>
      </c>
      <c r="AT87" s="97">
        <f t="shared" ca="1" si="59"/>
        <v>220</v>
      </c>
      <c r="AU87" s="97">
        <f t="shared" si="60"/>
        <v>0</v>
      </c>
      <c r="AV87" s="97">
        <f t="shared" ca="1" si="61"/>
        <v>30.881527231892196</v>
      </c>
      <c r="AW87" s="167">
        <v>0.33333333333333331</v>
      </c>
      <c r="AX87" s="167">
        <v>0.66666666666666663</v>
      </c>
      <c r="AY87" s="97">
        <f t="shared" si="62"/>
        <v>8</v>
      </c>
      <c r="AZ87" s="167">
        <v>0.33333333333333331</v>
      </c>
      <c r="BA87" s="167">
        <v>0.39583333333333331</v>
      </c>
      <c r="BB87" s="97">
        <f t="shared" si="63"/>
        <v>1.5</v>
      </c>
      <c r="BC87" s="17"/>
      <c r="BH87" s="52"/>
      <c r="BI87" s="52"/>
      <c r="BJ87" s="52"/>
      <c r="BK87" s="52"/>
      <c r="BL87" s="52"/>
      <c r="BM87" s="52"/>
      <c r="BP87" s="54"/>
      <c r="BQ87" s="27"/>
      <c r="BR87" s="27"/>
      <c r="BS87" s="27"/>
      <c r="BT87" s="27"/>
      <c r="BU87" s="27"/>
      <c r="BV87" s="27"/>
      <c r="BW87" s="54"/>
      <c r="BX87" s="26"/>
      <c r="BY87" s="54"/>
      <c r="BZ87" s="26"/>
      <c r="CA87" s="26"/>
      <c r="CB87" s="26"/>
    </row>
    <row r="88" spans="1:80" ht="17.45" customHeight="1" thickTop="1">
      <c r="A88" s="105">
        <f>A81+1</f>
        <v>12.1</v>
      </c>
      <c r="B88" s="178">
        <f>B87+1</f>
        <v>45974</v>
      </c>
      <c r="C88" s="4"/>
      <c r="D88" s="5"/>
      <c r="E88" s="6"/>
      <c r="F88" s="5"/>
      <c r="G88" s="74">
        <f t="shared" si="51"/>
        <v>872</v>
      </c>
      <c r="H88" s="75">
        <f t="shared" si="51"/>
        <v>6252</v>
      </c>
      <c r="I88" s="76">
        <f t="shared" si="52"/>
        <v>0</v>
      </c>
      <c r="J88" s="77">
        <f t="shared" si="53"/>
        <v>0</v>
      </c>
      <c r="K88" s="77">
        <f t="shared" si="54"/>
        <v>0</v>
      </c>
      <c r="L88" s="77">
        <f t="shared" si="55"/>
        <v>0</v>
      </c>
      <c r="M88" s="78">
        <f t="shared" ca="1" si="56"/>
        <v>3.7527593818984538E-2</v>
      </c>
      <c r="N88" s="78">
        <f t="shared" ca="1" si="38"/>
        <v>1.1383399209486169E-2</v>
      </c>
      <c r="O88" s="78">
        <f t="shared" si="57"/>
        <v>5.0000000000000001E-4</v>
      </c>
      <c r="P88" s="13" t="s">
        <v>186</v>
      </c>
      <c r="Q88" s="8">
        <v>78</v>
      </c>
      <c r="R88" s="13">
        <v>53</v>
      </c>
      <c r="S88" s="79">
        <f t="shared" si="39"/>
        <v>156</v>
      </c>
      <c r="T88" s="80">
        <f t="shared" si="39"/>
        <v>106</v>
      </c>
      <c r="U88" s="90">
        <f t="shared" si="40"/>
        <v>136.03200000000001</v>
      </c>
      <c r="V88" s="82">
        <f t="shared" si="41"/>
        <v>662.71199999999999</v>
      </c>
      <c r="W88" s="4"/>
      <c r="X88" s="4"/>
      <c r="Y88" s="22"/>
      <c r="Z88" s="22"/>
      <c r="AA88" s="22"/>
      <c r="AB88" s="6"/>
      <c r="AC88" s="83">
        <f t="shared" si="42"/>
        <v>0</v>
      </c>
      <c r="AD88" s="80">
        <f t="shared" si="43"/>
        <v>0</v>
      </c>
      <c r="AE88" s="76">
        <f t="shared" si="44"/>
        <v>0</v>
      </c>
      <c r="AF88" s="84">
        <f t="shared" si="45"/>
        <v>0</v>
      </c>
      <c r="AG88" s="85">
        <f t="shared" si="46"/>
        <v>0</v>
      </c>
      <c r="AH88" s="85">
        <f t="shared" si="47"/>
        <v>0</v>
      </c>
      <c r="AI88" s="77">
        <f t="shared" si="48"/>
        <v>0</v>
      </c>
      <c r="AJ88" s="84">
        <f t="shared" si="49"/>
        <v>0</v>
      </c>
      <c r="AK88" s="77">
        <f t="shared" si="50"/>
        <v>0</v>
      </c>
      <c r="AL88" s="5">
        <v>2013</v>
      </c>
      <c r="AM88" s="9">
        <v>0.45</v>
      </c>
      <c r="AN88" s="5">
        <v>1241</v>
      </c>
      <c r="AO88" s="10">
        <v>0.5</v>
      </c>
      <c r="AP88" s="5">
        <v>3553</v>
      </c>
      <c r="AQ88" s="5">
        <v>3586</v>
      </c>
      <c r="AR88" s="5">
        <v>3644</v>
      </c>
      <c r="AS88" s="80">
        <f t="shared" si="58"/>
        <v>910</v>
      </c>
      <c r="AT88" s="80">
        <f t="shared" ca="1" si="59"/>
        <v>1170</v>
      </c>
      <c r="AU88" s="80">
        <f t="shared" si="60"/>
        <v>1.1392886832326752</v>
      </c>
      <c r="AV88" s="80">
        <f t="shared" ca="1" si="61"/>
        <v>164.23357664233575</v>
      </c>
      <c r="AW88" s="165">
        <v>0.33333333333333331</v>
      </c>
      <c r="AX88" s="165">
        <v>0.66666666666666663</v>
      </c>
      <c r="AY88" s="80">
        <f t="shared" si="62"/>
        <v>8</v>
      </c>
      <c r="AZ88" s="165">
        <v>0.33333333333333331</v>
      </c>
      <c r="BA88" s="165">
        <v>0.39583333333333331</v>
      </c>
      <c r="BB88" s="80">
        <f t="shared" si="63"/>
        <v>1.5</v>
      </c>
      <c r="BC88" s="5"/>
      <c r="BH88" s="52"/>
      <c r="BI88" s="52"/>
      <c r="BJ88" s="52"/>
      <c r="BK88" s="52"/>
      <c r="BL88" s="52"/>
      <c r="BM88" s="52"/>
      <c r="BP88" s="54"/>
      <c r="BQ88" s="27"/>
      <c r="BR88" s="27"/>
      <c r="BS88" s="27"/>
      <c r="BT88" s="27"/>
      <c r="BU88" s="27"/>
      <c r="BV88" s="27"/>
      <c r="BW88" s="54"/>
      <c r="BX88" s="26"/>
      <c r="BY88" s="54"/>
      <c r="BZ88" s="26"/>
      <c r="CA88" s="26"/>
      <c r="CB88" s="26"/>
    </row>
    <row r="89" spans="1:80" ht="17.45" customHeight="1">
      <c r="A89" s="94">
        <f t="shared" si="64"/>
        <v>12.2</v>
      </c>
      <c r="B89" s="179">
        <f t="shared" si="37"/>
        <v>45975</v>
      </c>
      <c r="C89" s="8"/>
      <c r="D89" s="11"/>
      <c r="E89" s="12">
        <v>1</v>
      </c>
      <c r="F89" s="11"/>
      <c r="G89" s="74">
        <f t="shared" si="51"/>
        <v>871</v>
      </c>
      <c r="H89" s="75">
        <f t="shared" si="51"/>
        <v>6252</v>
      </c>
      <c r="I89" s="88">
        <f t="shared" si="52"/>
        <v>0</v>
      </c>
      <c r="J89" s="78">
        <f t="shared" si="53"/>
        <v>1.1467889908256881E-3</v>
      </c>
      <c r="K89" s="78">
        <f t="shared" si="54"/>
        <v>0</v>
      </c>
      <c r="L89" s="78">
        <f t="shared" si="55"/>
        <v>0</v>
      </c>
      <c r="M89" s="78">
        <f t="shared" ca="1" si="56"/>
        <v>3.8631346578366435E-2</v>
      </c>
      <c r="N89" s="78">
        <f t="shared" ca="1" si="38"/>
        <v>1.1383399209486169E-2</v>
      </c>
      <c r="O89" s="78">
        <f t="shared" si="57"/>
        <v>5.0000000000000001E-4</v>
      </c>
      <c r="P89" s="13" t="s">
        <v>186</v>
      </c>
      <c r="Q89" s="8"/>
      <c r="R89" s="13"/>
      <c r="S89" s="89">
        <f t="shared" si="39"/>
        <v>0</v>
      </c>
      <c r="T89" s="75">
        <f t="shared" si="39"/>
        <v>0</v>
      </c>
      <c r="U89" s="90">
        <f t="shared" si="40"/>
        <v>0</v>
      </c>
      <c r="V89" s="82">
        <f t="shared" si="41"/>
        <v>0</v>
      </c>
      <c r="W89" s="8"/>
      <c r="X89" s="8"/>
      <c r="Y89" s="23"/>
      <c r="Z89" s="23"/>
      <c r="AA89" s="23"/>
      <c r="AB89" s="12"/>
      <c r="AC89" s="91">
        <f t="shared" si="42"/>
        <v>0</v>
      </c>
      <c r="AD89" s="75">
        <f t="shared" si="43"/>
        <v>0</v>
      </c>
      <c r="AE89" s="88">
        <f t="shared" si="44"/>
        <v>0</v>
      </c>
      <c r="AF89" s="92">
        <f t="shared" si="45"/>
        <v>0</v>
      </c>
      <c r="AG89" s="93">
        <f t="shared" si="46"/>
        <v>0</v>
      </c>
      <c r="AH89" s="93">
        <f t="shared" si="47"/>
        <v>0</v>
      </c>
      <c r="AI89" s="78">
        <f t="shared" si="48"/>
        <v>0</v>
      </c>
      <c r="AJ89" s="92">
        <f t="shared" si="49"/>
        <v>0</v>
      </c>
      <c r="AK89" s="78">
        <f t="shared" si="50"/>
        <v>0</v>
      </c>
      <c r="AL89" s="11">
        <v>1679</v>
      </c>
      <c r="AM89" s="14">
        <v>0.6</v>
      </c>
      <c r="AN89" s="11">
        <v>1373</v>
      </c>
      <c r="AO89" s="15">
        <v>0.56699999999999995</v>
      </c>
      <c r="AP89" s="11">
        <v>3670</v>
      </c>
      <c r="AQ89" s="11">
        <v>3681</v>
      </c>
      <c r="AR89" s="11">
        <v>3691</v>
      </c>
      <c r="AS89" s="75">
        <f t="shared" si="58"/>
        <v>210</v>
      </c>
      <c r="AT89" s="75">
        <f t="shared" ca="1" si="59"/>
        <v>360</v>
      </c>
      <c r="AU89" s="75">
        <f t="shared" si="60"/>
        <v>0</v>
      </c>
      <c r="AV89" s="75">
        <f t="shared" ca="1" si="61"/>
        <v>50.540502597220275</v>
      </c>
      <c r="AW89" s="169">
        <v>0.33333333333333331</v>
      </c>
      <c r="AX89" s="169">
        <v>0.66666666666666663</v>
      </c>
      <c r="AY89" s="75">
        <f t="shared" si="62"/>
        <v>8</v>
      </c>
      <c r="AZ89" s="169">
        <v>0.33333333333333331</v>
      </c>
      <c r="BA89" s="169">
        <v>0.39583333333333331</v>
      </c>
      <c r="BB89" s="75">
        <f t="shared" si="63"/>
        <v>1.5</v>
      </c>
      <c r="BC89" s="11"/>
      <c r="BH89" s="52"/>
      <c r="BI89" s="52"/>
      <c r="BJ89" s="52"/>
      <c r="BK89" s="52"/>
      <c r="BL89" s="52"/>
      <c r="BM89" s="52"/>
      <c r="BP89" s="54"/>
      <c r="BQ89" s="27"/>
      <c r="BR89" s="27"/>
      <c r="BS89" s="27"/>
      <c r="BT89" s="27"/>
      <c r="BU89" s="27"/>
      <c r="BV89" s="27"/>
      <c r="BW89" s="54"/>
      <c r="BX89" s="26"/>
      <c r="BY89" s="54"/>
      <c r="BZ89" s="26"/>
      <c r="CA89" s="26"/>
      <c r="CB89" s="26"/>
    </row>
    <row r="90" spans="1:80" ht="17.45" customHeight="1">
      <c r="A90" s="86">
        <f t="shared" si="64"/>
        <v>12.3</v>
      </c>
      <c r="B90" s="179">
        <f t="shared" si="37"/>
        <v>45976</v>
      </c>
      <c r="C90" s="8"/>
      <c r="D90" s="11"/>
      <c r="E90" s="12">
        <v>2</v>
      </c>
      <c r="F90" s="11"/>
      <c r="G90" s="74">
        <f t="shared" si="51"/>
        <v>869</v>
      </c>
      <c r="H90" s="75">
        <f t="shared" si="51"/>
        <v>6252</v>
      </c>
      <c r="I90" s="88">
        <f t="shared" si="52"/>
        <v>0</v>
      </c>
      <c r="J90" s="78">
        <f t="shared" si="53"/>
        <v>2.2962112514351321E-3</v>
      </c>
      <c r="K90" s="78">
        <f t="shared" si="54"/>
        <v>0</v>
      </c>
      <c r="L90" s="78">
        <f t="shared" si="55"/>
        <v>0</v>
      </c>
      <c r="M90" s="78">
        <f t="shared" ca="1" si="56"/>
        <v>4.0838852097130236E-2</v>
      </c>
      <c r="N90" s="78">
        <f t="shared" ca="1" si="38"/>
        <v>1.1383399209486169E-2</v>
      </c>
      <c r="O90" s="78">
        <f t="shared" si="57"/>
        <v>5.0000000000000001E-4</v>
      </c>
      <c r="P90" s="13" t="s">
        <v>186</v>
      </c>
      <c r="Q90" s="8">
        <v>78</v>
      </c>
      <c r="R90" s="13">
        <v>53</v>
      </c>
      <c r="S90" s="89">
        <f t="shared" si="39"/>
        <v>156</v>
      </c>
      <c r="T90" s="75">
        <f t="shared" si="39"/>
        <v>106</v>
      </c>
      <c r="U90" s="90">
        <f t="shared" si="40"/>
        <v>135.56399999999999</v>
      </c>
      <c r="V90" s="82">
        <f t="shared" si="41"/>
        <v>662.71199999999999</v>
      </c>
      <c r="W90" s="8"/>
      <c r="X90" s="8"/>
      <c r="Y90" s="23"/>
      <c r="Z90" s="23"/>
      <c r="AA90" s="23"/>
      <c r="AB90" s="12"/>
      <c r="AC90" s="91">
        <f t="shared" si="42"/>
        <v>0</v>
      </c>
      <c r="AD90" s="75">
        <f t="shared" si="43"/>
        <v>0</v>
      </c>
      <c r="AE90" s="88">
        <f t="shared" si="44"/>
        <v>0</v>
      </c>
      <c r="AF90" s="92">
        <f t="shared" si="45"/>
        <v>0</v>
      </c>
      <c r="AG90" s="93">
        <f t="shared" si="46"/>
        <v>0</v>
      </c>
      <c r="AH90" s="93">
        <f t="shared" si="47"/>
        <v>0</v>
      </c>
      <c r="AI90" s="78">
        <f t="shared" si="48"/>
        <v>0</v>
      </c>
      <c r="AJ90" s="92">
        <f t="shared" si="49"/>
        <v>0</v>
      </c>
      <c r="AK90" s="78">
        <f t="shared" si="50"/>
        <v>0</v>
      </c>
      <c r="AL90" s="11"/>
      <c r="AM90" s="14"/>
      <c r="AN90" s="11">
        <v>1368</v>
      </c>
      <c r="AO90" s="15">
        <v>0.56699999999999995</v>
      </c>
      <c r="AP90" s="11">
        <v>3706</v>
      </c>
      <c r="AQ90" s="11">
        <v>3741</v>
      </c>
      <c r="AR90" s="11">
        <v>3791</v>
      </c>
      <c r="AS90" s="75">
        <f t="shared" si="58"/>
        <v>850</v>
      </c>
      <c r="AT90" s="75">
        <f t="shared" ca="1" si="59"/>
        <v>1170</v>
      </c>
      <c r="AU90" s="75">
        <f t="shared" si="60"/>
        <v>1.064794632432893</v>
      </c>
      <c r="AV90" s="75">
        <f t="shared" ca="1" si="61"/>
        <v>164.30276646538408</v>
      </c>
      <c r="AW90" s="169">
        <v>0.33333333333333331</v>
      </c>
      <c r="AX90" s="169">
        <v>0.66666666666666663</v>
      </c>
      <c r="AY90" s="75">
        <f t="shared" si="62"/>
        <v>8</v>
      </c>
      <c r="AZ90" s="169">
        <v>0.33333333333333331</v>
      </c>
      <c r="BA90" s="169">
        <v>0.39583333333333331</v>
      </c>
      <c r="BB90" s="75">
        <f t="shared" si="63"/>
        <v>1.5</v>
      </c>
      <c r="BC90" s="11"/>
      <c r="BH90" s="52"/>
      <c r="BI90" s="52"/>
      <c r="BJ90" s="52"/>
      <c r="BK90" s="52"/>
      <c r="BL90" s="52"/>
      <c r="BM90" s="52"/>
      <c r="BP90" s="54"/>
      <c r="BQ90" s="27"/>
      <c r="BR90" s="27"/>
      <c r="BS90" s="27"/>
      <c r="BT90" s="27"/>
      <c r="BU90" s="27"/>
      <c r="BV90" s="27"/>
      <c r="BW90" s="54"/>
      <c r="BX90" s="26"/>
      <c r="BY90" s="54"/>
      <c r="BZ90" s="26"/>
      <c r="CA90" s="26"/>
      <c r="CB90" s="26"/>
    </row>
    <row r="91" spans="1:80" ht="17.45" customHeight="1">
      <c r="A91" s="94">
        <f t="shared" si="64"/>
        <v>12.4</v>
      </c>
      <c r="B91" s="179">
        <f t="shared" si="37"/>
        <v>45977</v>
      </c>
      <c r="C91" s="8"/>
      <c r="D91" s="11"/>
      <c r="E91" s="12">
        <v>2</v>
      </c>
      <c r="F91" s="11">
        <v>1</v>
      </c>
      <c r="G91" s="74">
        <f t="shared" si="51"/>
        <v>867</v>
      </c>
      <c r="H91" s="75">
        <f t="shared" si="51"/>
        <v>6251</v>
      </c>
      <c r="I91" s="88">
        <f t="shared" si="52"/>
        <v>0</v>
      </c>
      <c r="J91" s="78">
        <f t="shared" si="53"/>
        <v>2.3014959723820483E-3</v>
      </c>
      <c r="K91" s="78">
        <f t="shared" si="54"/>
        <v>0</v>
      </c>
      <c r="L91" s="78">
        <f t="shared" si="55"/>
        <v>1.5994881637875879E-4</v>
      </c>
      <c r="M91" s="78">
        <f t="shared" ca="1" si="56"/>
        <v>4.3046357615894031E-2</v>
      </c>
      <c r="N91" s="78">
        <f t="shared" ca="1" si="38"/>
        <v>1.1541501976284587E-2</v>
      </c>
      <c r="O91" s="78">
        <f t="shared" si="57"/>
        <v>5.0000000000000001E-4</v>
      </c>
      <c r="P91" s="13" t="s">
        <v>186</v>
      </c>
      <c r="Q91" s="8"/>
      <c r="R91" s="13"/>
      <c r="S91" s="89">
        <f t="shared" si="39"/>
        <v>0</v>
      </c>
      <c r="T91" s="75">
        <f t="shared" si="39"/>
        <v>0</v>
      </c>
      <c r="U91" s="90">
        <f t="shared" si="40"/>
        <v>0</v>
      </c>
      <c r="V91" s="82">
        <f t="shared" si="41"/>
        <v>0</v>
      </c>
      <c r="W91" s="8"/>
      <c r="X91" s="8"/>
      <c r="Y91" s="23"/>
      <c r="Z91" s="23"/>
      <c r="AA91" s="23"/>
      <c r="AB91" s="12"/>
      <c r="AC91" s="91">
        <f t="shared" si="42"/>
        <v>0</v>
      </c>
      <c r="AD91" s="75">
        <f t="shared" si="43"/>
        <v>0</v>
      </c>
      <c r="AE91" s="88">
        <f t="shared" si="44"/>
        <v>0</v>
      </c>
      <c r="AF91" s="92">
        <f t="shared" si="45"/>
        <v>0</v>
      </c>
      <c r="AG91" s="93">
        <f t="shared" si="46"/>
        <v>0</v>
      </c>
      <c r="AH91" s="93">
        <f t="shared" si="47"/>
        <v>0</v>
      </c>
      <c r="AI91" s="78">
        <f t="shared" si="48"/>
        <v>0</v>
      </c>
      <c r="AJ91" s="92">
        <f t="shared" si="49"/>
        <v>0</v>
      </c>
      <c r="AK91" s="78">
        <f t="shared" si="50"/>
        <v>0</v>
      </c>
      <c r="AL91" s="11"/>
      <c r="AM91" s="14"/>
      <c r="AN91" s="11">
        <v>1283</v>
      </c>
      <c r="AO91" s="15">
        <v>0.73299999999999998</v>
      </c>
      <c r="AP91" s="11">
        <v>3823</v>
      </c>
      <c r="AQ91" s="11">
        <v>3837</v>
      </c>
      <c r="AR91" s="11">
        <v>3845</v>
      </c>
      <c r="AS91" s="75">
        <f t="shared" si="58"/>
        <v>220</v>
      </c>
      <c r="AT91" s="75">
        <f t="shared" ca="1" si="59"/>
        <v>310</v>
      </c>
      <c r="AU91" s="75">
        <f t="shared" si="60"/>
        <v>0</v>
      </c>
      <c r="AV91" s="75">
        <f t="shared" ca="1" si="61"/>
        <v>43.551559426805284</v>
      </c>
      <c r="AW91" s="169">
        <v>0.33333333333333331</v>
      </c>
      <c r="AX91" s="169">
        <v>0.66666666666666663</v>
      </c>
      <c r="AY91" s="75">
        <f t="shared" si="62"/>
        <v>8</v>
      </c>
      <c r="AZ91" s="169">
        <v>0.33333333333333331</v>
      </c>
      <c r="BA91" s="169">
        <v>0.39583333333333331</v>
      </c>
      <c r="BB91" s="75">
        <f t="shared" si="63"/>
        <v>1.5</v>
      </c>
      <c r="BC91" s="11"/>
      <c r="BH91" s="52"/>
      <c r="BI91" s="52"/>
      <c r="BJ91" s="52"/>
      <c r="BK91" s="52"/>
      <c r="BL91" s="52"/>
      <c r="BM91" s="52"/>
      <c r="BP91" s="54"/>
      <c r="BQ91" s="27"/>
      <c r="BR91" s="27"/>
      <c r="BS91" s="27"/>
      <c r="BT91" s="27"/>
      <c r="BU91" s="27"/>
      <c r="BV91" s="27"/>
      <c r="BW91" s="54"/>
      <c r="BX91" s="26"/>
      <c r="BY91" s="54"/>
      <c r="BZ91" s="26"/>
      <c r="CA91" s="26"/>
      <c r="CB91" s="26"/>
    </row>
    <row r="92" spans="1:80" ht="17.45" customHeight="1">
      <c r="A92" s="86">
        <f t="shared" si="64"/>
        <v>12.5</v>
      </c>
      <c r="B92" s="179">
        <f t="shared" si="37"/>
        <v>45978</v>
      </c>
      <c r="C92" s="8"/>
      <c r="D92" s="11"/>
      <c r="E92" s="12">
        <v>6</v>
      </c>
      <c r="F92" s="11"/>
      <c r="G92" s="74">
        <f t="shared" ref="G92:H107" si="65">G91-E92-C92</f>
        <v>861</v>
      </c>
      <c r="H92" s="75">
        <f t="shared" si="65"/>
        <v>6251</v>
      </c>
      <c r="I92" s="88">
        <f t="shared" si="52"/>
        <v>0</v>
      </c>
      <c r="J92" s="78">
        <f t="shared" si="53"/>
        <v>6.920415224913495E-3</v>
      </c>
      <c r="K92" s="78">
        <f t="shared" si="54"/>
        <v>0</v>
      </c>
      <c r="L92" s="78">
        <f t="shared" si="55"/>
        <v>0</v>
      </c>
      <c r="M92" s="78">
        <f t="shared" ca="1" si="56"/>
        <v>4.966887417218542E-2</v>
      </c>
      <c r="N92" s="78">
        <f t="shared" ca="1" si="38"/>
        <v>1.1541501976284587E-2</v>
      </c>
      <c r="O92" s="78">
        <f t="shared" si="57"/>
        <v>5.0000000000000001E-4</v>
      </c>
      <c r="P92" s="13" t="s">
        <v>186</v>
      </c>
      <c r="Q92" s="8">
        <v>78</v>
      </c>
      <c r="R92" s="13">
        <v>53</v>
      </c>
      <c r="S92" s="89">
        <f t="shared" si="39"/>
        <v>156</v>
      </c>
      <c r="T92" s="75">
        <f t="shared" si="39"/>
        <v>106</v>
      </c>
      <c r="U92" s="90">
        <f t="shared" si="40"/>
        <v>134.316</v>
      </c>
      <c r="V92" s="82">
        <f t="shared" si="41"/>
        <v>662.60599999999999</v>
      </c>
      <c r="W92" s="8"/>
      <c r="X92" s="8"/>
      <c r="Y92" s="23"/>
      <c r="Z92" s="23"/>
      <c r="AA92" s="23"/>
      <c r="AB92" s="12"/>
      <c r="AC92" s="91">
        <f t="shared" si="42"/>
        <v>0</v>
      </c>
      <c r="AD92" s="75">
        <f t="shared" si="43"/>
        <v>0</v>
      </c>
      <c r="AE92" s="88">
        <f t="shared" si="44"/>
        <v>0</v>
      </c>
      <c r="AF92" s="92">
        <f t="shared" si="45"/>
        <v>0</v>
      </c>
      <c r="AG92" s="93">
        <f t="shared" si="46"/>
        <v>0</v>
      </c>
      <c r="AH92" s="93">
        <f t="shared" si="47"/>
        <v>0</v>
      </c>
      <c r="AI92" s="78">
        <f t="shared" si="48"/>
        <v>0</v>
      </c>
      <c r="AJ92" s="92">
        <f t="shared" si="49"/>
        <v>0</v>
      </c>
      <c r="AK92" s="78">
        <f t="shared" si="50"/>
        <v>0</v>
      </c>
      <c r="AL92" s="11"/>
      <c r="AM92" s="14"/>
      <c r="AN92" s="11"/>
      <c r="AO92" s="15"/>
      <c r="AP92" s="11">
        <v>3854</v>
      </c>
      <c r="AQ92" s="11">
        <v>3878</v>
      </c>
      <c r="AR92" s="11">
        <v>3933</v>
      </c>
      <c r="AS92" s="75">
        <f t="shared" si="58"/>
        <v>790</v>
      </c>
      <c r="AT92" s="75">
        <f t="shared" ca="1" si="59"/>
        <v>1090</v>
      </c>
      <c r="AU92" s="75">
        <f t="shared" si="60"/>
        <v>0.99131408092636419</v>
      </c>
      <c r="AV92" s="75">
        <f t="shared" ca="1" si="61"/>
        <v>153.26209223847022</v>
      </c>
      <c r="AW92" s="169">
        <v>0.33333333333333331</v>
      </c>
      <c r="AX92" s="169">
        <v>0.66666666666666663</v>
      </c>
      <c r="AY92" s="75">
        <f t="shared" si="62"/>
        <v>8</v>
      </c>
      <c r="AZ92" s="169">
        <v>0.33333333333333331</v>
      </c>
      <c r="BA92" s="169">
        <v>0.39583333333333331</v>
      </c>
      <c r="BB92" s="75">
        <f t="shared" si="63"/>
        <v>1.5</v>
      </c>
      <c r="BC92" s="11"/>
      <c r="BH92" s="52"/>
      <c r="BI92" s="52"/>
      <c r="BJ92" s="52"/>
      <c r="BK92" s="52"/>
      <c r="BL92" s="52"/>
      <c r="BM92" s="52"/>
      <c r="BP92" s="54"/>
      <c r="BQ92" s="27"/>
      <c r="BR92" s="27"/>
      <c r="BS92" s="27"/>
      <c r="BT92" s="27"/>
      <c r="BU92" s="27"/>
      <c r="BV92" s="27"/>
      <c r="BW92" s="54"/>
      <c r="BX92" s="26"/>
      <c r="BY92" s="54"/>
      <c r="BZ92" s="26"/>
      <c r="CA92" s="26"/>
      <c r="CB92" s="26"/>
    </row>
    <row r="93" spans="1:80" ht="17.45" customHeight="1">
      <c r="A93" s="94">
        <f t="shared" si="64"/>
        <v>12.600000000000001</v>
      </c>
      <c r="B93" s="179">
        <f t="shared" si="37"/>
        <v>45979</v>
      </c>
      <c r="C93" s="8"/>
      <c r="D93" s="11"/>
      <c r="E93" s="12">
        <v>6</v>
      </c>
      <c r="F93" s="11"/>
      <c r="G93" s="74">
        <f t="shared" si="65"/>
        <v>855</v>
      </c>
      <c r="H93" s="75">
        <f t="shared" si="65"/>
        <v>6251</v>
      </c>
      <c r="I93" s="88">
        <f t="shared" si="52"/>
        <v>0</v>
      </c>
      <c r="J93" s="78">
        <f t="shared" si="53"/>
        <v>6.9686411149825784E-3</v>
      </c>
      <c r="K93" s="78">
        <f t="shared" si="54"/>
        <v>0</v>
      </c>
      <c r="L93" s="78">
        <f t="shared" si="55"/>
        <v>0</v>
      </c>
      <c r="M93" s="78">
        <f t="shared" ca="1" si="56"/>
        <v>5.629139072847681E-2</v>
      </c>
      <c r="N93" s="78">
        <f t="shared" ca="1" si="38"/>
        <v>1.1541501976284587E-2</v>
      </c>
      <c r="O93" s="78">
        <f t="shared" si="57"/>
        <v>5.0000000000000001E-4</v>
      </c>
      <c r="P93" s="13" t="s">
        <v>186</v>
      </c>
      <c r="Q93" s="8"/>
      <c r="R93" s="13"/>
      <c r="S93" s="89">
        <f t="shared" si="39"/>
        <v>0</v>
      </c>
      <c r="T93" s="75">
        <f t="shared" si="39"/>
        <v>0</v>
      </c>
      <c r="U93" s="90">
        <f t="shared" si="40"/>
        <v>0</v>
      </c>
      <c r="V93" s="82">
        <f t="shared" si="41"/>
        <v>0</v>
      </c>
      <c r="W93" s="8"/>
      <c r="X93" s="8"/>
      <c r="Y93" s="23"/>
      <c r="Z93" s="23"/>
      <c r="AA93" s="23"/>
      <c r="AB93" s="12"/>
      <c r="AC93" s="91">
        <f t="shared" si="42"/>
        <v>0</v>
      </c>
      <c r="AD93" s="75">
        <f t="shared" si="43"/>
        <v>0</v>
      </c>
      <c r="AE93" s="88">
        <f t="shared" si="44"/>
        <v>0</v>
      </c>
      <c r="AF93" s="92">
        <f t="shared" si="45"/>
        <v>0</v>
      </c>
      <c r="AG93" s="93">
        <f t="shared" si="46"/>
        <v>0</v>
      </c>
      <c r="AH93" s="93">
        <f t="shared" si="47"/>
        <v>0</v>
      </c>
      <c r="AI93" s="78">
        <f t="shared" si="48"/>
        <v>0</v>
      </c>
      <c r="AJ93" s="92">
        <f t="shared" si="49"/>
        <v>0</v>
      </c>
      <c r="AK93" s="78">
        <f t="shared" si="50"/>
        <v>0</v>
      </c>
      <c r="AL93" s="11"/>
      <c r="AM93" s="14"/>
      <c r="AN93" s="11"/>
      <c r="AO93" s="15"/>
      <c r="AP93" s="11">
        <v>3963</v>
      </c>
      <c r="AQ93" s="11">
        <v>3971</v>
      </c>
      <c r="AR93" s="11">
        <v>3985</v>
      </c>
      <c r="AS93" s="75">
        <f t="shared" si="58"/>
        <v>220</v>
      </c>
      <c r="AT93" s="75">
        <f t="shared" ca="1" si="59"/>
        <v>280</v>
      </c>
      <c r="AU93" s="75">
        <f t="shared" si="60"/>
        <v>0</v>
      </c>
      <c r="AV93" s="75">
        <f t="shared" ca="1" si="61"/>
        <v>39.403321137067266</v>
      </c>
      <c r="AW93" s="169">
        <v>0.33333333333333331</v>
      </c>
      <c r="AX93" s="169">
        <v>0.66666666666666663</v>
      </c>
      <c r="AY93" s="75">
        <f t="shared" si="62"/>
        <v>8</v>
      </c>
      <c r="AZ93" s="169">
        <v>0.33333333333333331</v>
      </c>
      <c r="BA93" s="169">
        <v>0.39583333333333331</v>
      </c>
      <c r="BB93" s="75">
        <f t="shared" si="63"/>
        <v>1.5</v>
      </c>
      <c r="BC93" s="11"/>
      <c r="BH93" s="52"/>
      <c r="BI93" s="52"/>
      <c r="BJ93" s="52"/>
      <c r="BK93" s="52"/>
      <c r="BL93" s="52"/>
      <c r="BM93" s="52"/>
      <c r="BP93" s="54"/>
      <c r="BQ93" s="27"/>
      <c r="BR93" s="27"/>
      <c r="BS93" s="27"/>
      <c r="BT93" s="27"/>
      <c r="BU93" s="27"/>
      <c r="BV93" s="27"/>
      <c r="BW93" s="54"/>
      <c r="BX93" s="26"/>
      <c r="BY93" s="54"/>
      <c r="BZ93" s="26"/>
      <c r="CA93" s="26"/>
      <c r="CB93" s="26"/>
    </row>
    <row r="94" spans="1:80" ht="17.45" customHeight="1" thickBot="1">
      <c r="A94" s="86">
        <f t="shared" si="64"/>
        <v>12.700000000000001</v>
      </c>
      <c r="B94" s="180">
        <f t="shared" si="37"/>
        <v>45980</v>
      </c>
      <c r="C94" s="16"/>
      <c r="D94" s="17"/>
      <c r="E94" s="18">
        <v>3</v>
      </c>
      <c r="F94" s="17"/>
      <c r="G94" s="96">
        <f t="shared" si="65"/>
        <v>852</v>
      </c>
      <c r="H94" s="97">
        <f t="shared" si="65"/>
        <v>6251</v>
      </c>
      <c r="I94" s="98">
        <f t="shared" si="52"/>
        <v>0</v>
      </c>
      <c r="J94" s="99">
        <f t="shared" si="53"/>
        <v>3.5087719298245615E-3</v>
      </c>
      <c r="K94" s="99">
        <f t="shared" si="54"/>
        <v>0</v>
      </c>
      <c r="L94" s="99">
        <f t="shared" si="55"/>
        <v>0</v>
      </c>
      <c r="M94" s="99">
        <f t="shared" ca="1" si="56"/>
        <v>5.9602649006622509E-2</v>
      </c>
      <c r="N94" s="99">
        <f t="shared" ca="1" si="38"/>
        <v>1.1541501976284587E-2</v>
      </c>
      <c r="O94" s="99">
        <f t="shared" si="57"/>
        <v>5.0000000000000001E-4</v>
      </c>
      <c r="P94" s="19" t="s">
        <v>186</v>
      </c>
      <c r="Q94" s="16">
        <v>78</v>
      </c>
      <c r="R94" s="19">
        <v>53</v>
      </c>
      <c r="S94" s="89">
        <f t="shared" si="39"/>
        <v>156</v>
      </c>
      <c r="T94" s="75">
        <f t="shared" si="39"/>
        <v>106</v>
      </c>
      <c r="U94" s="100">
        <f t="shared" si="40"/>
        <v>132.91200000000001</v>
      </c>
      <c r="V94" s="101">
        <f t="shared" si="41"/>
        <v>662.60599999999999</v>
      </c>
      <c r="W94" s="16"/>
      <c r="X94" s="16"/>
      <c r="Y94" s="23"/>
      <c r="Z94" s="23"/>
      <c r="AA94" s="23"/>
      <c r="AB94" s="12"/>
      <c r="AC94" s="102">
        <f t="shared" si="42"/>
        <v>0</v>
      </c>
      <c r="AD94" s="97">
        <f t="shared" si="43"/>
        <v>0</v>
      </c>
      <c r="AE94" s="98">
        <f t="shared" si="44"/>
        <v>0</v>
      </c>
      <c r="AF94" s="103">
        <f t="shared" si="45"/>
        <v>0</v>
      </c>
      <c r="AG94" s="104">
        <f t="shared" si="46"/>
        <v>0</v>
      </c>
      <c r="AH94" s="104">
        <f t="shared" si="47"/>
        <v>0</v>
      </c>
      <c r="AI94" s="99">
        <f t="shared" si="48"/>
        <v>0</v>
      </c>
      <c r="AJ94" s="103">
        <f t="shared" si="49"/>
        <v>0</v>
      </c>
      <c r="AK94" s="99">
        <f t="shared" si="50"/>
        <v>0</v>
      </c>
      <c r="AL94" s="17"/>
      <c r="AM94" s="20"/>
      <c r="AN94" s="17"/>
      <c r="AO94" s="21"/>
      <c r="AP94" s="17">
        <v>3991</v>
      </c>
      <c r="AQ94" s="17">
        <v>4017</v>
      </c>
      <c r="AR94" s="17">
        <v>4072</v>
      </c>
      <c r="AS94" s="97">
        <f t="shared" si="58"/>
        <v>810</v>
      </c>
      <c r="AT94" s="97">
        <f t="shared" ca="1" si="59"/>
        <v>1190</v>
      </c>
      <c r="AU94" s="97">
        <f t="shared" si="60"/>
        <v>1.0182044906589165</v>
      </c>
      <c r="AV94" s="97">
        <f t="shared" ca="1" si="61"/>
        <v>167.53484443193017</v>
      </c>
      <c r="AW94" s="167">
        <v>0.33333333333333331</v>
      </c>
      <c r="AX94" s="167">
        <v>0.66666666666666663</v>
      </c>
      <c r="AY94" s="97">
        <f t="shared" si="62"/>
        <v>8</v>
      </c>
      <c r="AZ94" s="167">
        <v>0.33333333333333331</v>
      </c>
      <c r="BA94" s="167">
        <v>0.39583333333333331</v>
      </c>
      <c r="BB94" s="97">
        <f t="shared" si="63"/>
        <v>1.5</v>
      </c>
      <c r="BC94" s="17"/>
      <c r="BH94" s="52"/>
      <c r="BI94" s="52"/>
      <c r="BJ94" s="52"/>
      <c r="BK94" s="52"/>
      <c r="BL94" s="52"/>
      <c r="BM94" s="52"/>
      <c r="BP94" s="54"/>
      <c r="BQ94" s="27"/>
      <c r="BR94" s="27"/>
      <c r="BS94" s="27"/>
      <c r="BT94" s="27"/>
      <c r="BU94" s="27"/>
      <c r="BV94" s="27"/>
      <c r="BW94" s="54"/>
      <c r="BX94" s="26"/>
      <c r="BY94" s="54"/>
      <c r="BZ94" s="26"/>
      <c r="CA94" s="26"/>
      <c r="CB94" s="26"/>
    </row>
    <row r="95" spans="1:80" ht="17.45" customHeight="1" thickTop="1">
      <c r="A95" s="71">
        <f>A88+1</f>
        <v>13.1</v>
      </c>
      <c r="B95" s="178">
        <f>B94+1</f>
        <v>45981</v>
      </c>
      <c r="C95" s="4"/>
      <c r="D95" s="5"/>
      <c r="E95" s="6">
        <v>3</v>
      </c>
      <c r="F95" s="5">
        <v>1</v>
      </c>
      <c r="G95" s="74">
        <f t="shared" si="65"/>
        <v>849</v>
      </c>
      <c r="H95" s="75">
        <f t="shared" si="65"/>
        <v>6250</v>
      </c>
      <c r="I95" s="76">
        <f t="shared" si="52"/>
        <v>0</v>
      </c>
      <c r="J95" s="77">
        <f t="shared" si="53"/>
        <v>3.5211267605633804E-3</v>
      </c>
      <c r="K95" s="77">
        <f t="shared" si="54"/>
        <v>0</v>
      </c>
      <c r="L95" s="77">
        <f t="shared" si="55"/>
        <v>1.5997440409534473E-4</v>
      </c>
      <c r="M95" s="78">
        <f t="shared" ca="1" si="56"/>
        <v>6.29139072847682E-2</v>
      </c>
      <c r="N95" s="78">
        <f t="shared" ca="1" si="38"/>
        <v>1.1699604743083005E-2</v>
      </c>
      <c r="O95" s="78">
        <f t="shared" si="57"/>
        <v>5.0000000000000001E-4</v>
      </c>
      <c r="P95" s="13" t="s">
        <v>186</v>
      </c>
      <c r="Q95" s="8"/>
      <c r="R95" s="13"/>
      <c r="S95" s="79">
        <f t="shared" si="39"/>
        <v>0</v>
      </c>
      <c r="T95" s="80">
        <f t="shared" si="39"/>
        <v>0</v>
      </c>
      <c r="U95" s="90">
        <f t="shared" si="40"/>
        <v>0</v>
      </c>
      <c r="V95" s="82">
        <f t="shared" si="41"/>
        <v>0</v>
      </c>
      <c r="W95" s="4"/>
      <c r="X95" s="4"/>
      <c r="Y95" s="22"/>
      <c r="Z95" s="22"/>
      <c r="AA95" s="22"/>
      <c r="AB95" s="6"/>
      <c r="AC95" s="83">
        <f t="shared" si="42"/>
        <v>0</v>
      </c>
      <c r="AD95" s="80">
        <f t="shared" si="43"/>
        <v>0</v>
      </c>
      <c r="AE95" s="76">
        <f t="shared" si="44"/>
        <v>0</v>
      </c>
      <c r="AF95" s="84">
        <f t="shared" si="45"/>
        <v>0</v>
      </c>
      <c r="AG95" s="85">
        <f t="shared" si="46"/>
        <v>0</v>
      </c>
      <c r="AH95" s="85">
        <f t="shared" si="47"/>
        <v>0</v>
      </c>
      <c r="AI95" s="77">
        <f t="shared" si="48"/>
        <v>0</v>
      </c>
      <c r="AJ95" s="84">
        <f t="shared" si="49"/>
        <v>0</v>
      </c>
      <c r="AK95" s="77">
        <f t="shared" si="50"/>
        <v>0</v>
      </c>
      <c r="AL95" s="5">
        <v>2213</v>
      </c>
      <c r="AM95" s="9">
        <v>0.63300000000000001</v>
      </c>
      <c r="AN95" s="5">
        <v>1242</v>
      </c>
      <c r="AO95" s="10">
        <v>0.61699999999999999</v>
      </c>
      <c r="AP95" s="5">
        <v>4110</v>
      </c>
      <c r="AQ95" s="5">
        <v>4127</v>
      </c>
      <c r="AR95" s="5">
        <v>4136</v>
      </c>
      <c r="AS95" s="80">
        <f t="shared" si="58"/>
        <v>260</v>
      </c>
      <c r="AT95" s="80">
        <f t="shared" ca="1" si="59"/>
        <v>290</v>
      </c>
      <c r="AU95" s="80">
        <f t="shared" si="60"/>
        <v>0</v>
      </c>
      <c r="AV95" s="79">
        <f t="shared" ca="1" si="61"/>
        <v>40.850824059726726</v>
      </c>
      <c r="AW95" s="165">
        <v>0.33333333333333331</v>
      </c>
      <c r="AX95" s="165">
        <v>0.66666666666666663</v>
      </c>
      <c r="AY95" s="80">
        <f t="shared" si="62"/>
        <v>8</v>
      </c>
      <c r="AZ95" s="165">
        <v>0.33333333333333331</v>
      </c>
      <c r="BA95" s="165">
        <v>0.39583333333333331</v>
      </c>
      <c r="BB95" s="80">
        <f t="shared" si="63"/>
        <v>1.5</v>
      </c>
      <c r="BC95" s="5"/>
      <c r="BH95" s="52"/>
      <c r="BI95" s="52"/>
      <c r="BJ95" s="52"/>
      <c r="BK95" s="52"/>
      <c r="BL95" s="52"/>
      <c r="BM95" s="52"/>
      <c r="BP95" s="54"/>
      <c r="BQ95" s="27"/>
      <c r="BR95" s="27"/>
      <c r="BS95" s="27"/>
      <c r="BT95" s="27"/>
      <c r="BU95" s="27"/>
      <c r="BV95" s="27"/>
      <c r="BW95" s="54"/>
      <c r="BX95" s="26"/>
      <c r="BY95" s="54"/>
      <c r="BZ95" s="26"/>
      <c r="CA95" s="26"/>
      <c r="CB95" s="26"/>
    </row>
    <row r="96" spans="1:80" ht="17.45" customHeight="1">
      <c r="A96" s="86">
        <f t="shared" si="64"/>
        <v>13.2</v>
      </c>
      <c r="B96" s="179">
        <f t="shared" si="37"/>
        <v>45982</v>
      </c>
      <c r="C96" s="8"/>
      <c r="D96" s="11"/>
      <c r="E96" s="12">
        <v>3</v>
      </c>
      <c r="F96" s="11"/>
      <c r="G96" s="74">
        <f t="shared" si="65"/>
        <v>846</v>
      </c>
      <c r="H96" s="75">
        <f t="shared" si="65"/>
        <v>6250</v>
      </c>
      <c r="I96" s="88">
        <f t="shared" si="52"/>
        <v>0</v>
      </c>
      <c r="J96" s="78">
        <f t="shared" si="53"/>
        <v>3.5335689045936395E-3</v>
      </c>
      <c r="K96" s="78">
        <f t="shared" si="54"/>
        <v>0</v>
      </c>
      <c r="L96" s="78">
        <f t="shared" si="55"/>
        <v>0</v>
      </c>
      <c r="M96" s="78">
        <f t="shared" ca="1" si="56"/>
        <v>6.6225165562913885E-2</v>
      </c>
      <c r="N96" s="78">
        <f t="shared" ca="1" si="38"/>
        <v>1.1699604743083005E-2</v>
      </c>
      <c r="O96" s="78">
        <f t="shared" si="57"/>
        <v>5.0000000000000001E-4</v>
      </c>
      <c r="P96" s="13" t="s">
        <v>186</v>
      </c>
      <c r="Q96" s="8">
        <v>78</v>
      </c>
      <c r="R96" s="13">
        <v>56</v>
      </c>
      <c r="S96" s="89">
        <f t="shared" si="39"/>
        <v>156</v>
      </c>
      <c r="T96" s="75">
        <f t="shared" si="39"/>
        <v>112</v>
      </c>
      <c r="U96" s="90">
        <f t="shared" si="40"/>
        <v>131.976</v>
      </c>
      <c r="V96" s="82">
        <f t="shared" si="41"/>
        <v>700</v>
      </c>
      <c r="W96" s="8"/>
      <c r="X96" s="8"/>
      <c r="Y96" s="23"/>
      <c r="Z96" s="23"/>
      <c r="AA96" s="23"/>
      <c r="AB96" s="12"/>
      <c r="AC96" s="91">
        <f t="shared" si="42"/>
        <v>0</v>
      </c>
      <c r="AD96" s="75">
        <f t="shared" si="43"/>
        <v>0</v>
      </c>
      <c r="AE96" s="88">
        <f t="shared" si="44"/>
        <v>0</v>
      </c>
      <c r="AF96" s="92">
        <f t="shared" si="45"/>
        <v>0</v>
      </c>
      <c r="AG96" s="93">
        <f t="shared" si="46"/>
        <v>0</v>
      </c>
      <c r="AH96" s="93">
        <f t="shared" si="47"/>
        <v>0</v>
      </c>
      <c r="AI96" s="78">
        <f t="shared" si="48"/>
        <v>0</v>
      </c>
      <c r="AJ96" s="92">
        <f t="shared" si="49"/>
        <v>0</v>
      </c>
      <c r="AK96" s="78">
        <f t="shared" si="50"/>
        <v>0</v>
      </c>
      <c r="AL96" s="11">
        <v>1932</v>
      </c>
      <c r="AM96" s="14">
        <v>0.71699999999999997</v>
      </c>
      <c r="AN96" s="11">
        <v>1493</v>
      </c>
      <c r="AO96" s="15">
        <v>0.58299999999999996</v>
      </c>
      <c r="AP96" s="11">
        <v>4139</v>
      </c>
      <c r="AQ96" s="11">
        <v>4165</v>
      </c>
      <c r="AR96" s="11">
        <v>4224</v>
      </c>
      <c r="AS96" s="75">
        <f t="shared" si="58"/>
        <v>850</v>
      </c>
      <c r="AT96" s="75">
        <f t="shared" ca="1" si="59"/>
        <v>1160</v>
      </c>
      <c r="AU96" s="75">
        <f t="shared" si="60"/>
        <v>1.0216640864640327</v>
      </c>
      <c r="AV96" s="89">
        <f t="shared" ca="1" si="61"/>
        <v>163.47237880496056</v>
      </c>
      <c r="AW96" s="169">
        <v>0.33333333333333331</v>
      </c>
      <c r="AX96" s="169">
        <v>0.66666666666666663</v>
      </c>
      <c r="AY96" s="75">
        <f t="shared" si="62"/>
        <v>8</v>
      </c>
      <c r="AZ96" s="169">
        <v>0.33333333333333331</v>
      </c>
      <c r="BA96" s="169">
        <v>0.39583333333333331</v>
      </c>
      <c r="BB96" s="75">
        <f t="shared" si="63"/>
        <v>1.5</v>
      </c>
      <c r="BC96" s="11"/>
      <c r="BH96" s="52"/>
      <c r="BI96" s="52"/>
      <c r="BJ96" s="52"/>
      <c r="BK96" s="52"/>
      <c r="BL96" s="52"/>
      <c r="BM96" s="52"/>
      <c r="BP96" s="54"/>
      <c r="BQ96" s="27"/>
      <c r="BR96" s="27"/>
      <c r="BS96" s="27"/>
      <c r="BT96" s="27"/>
      <c r="BU96" s="27"/>
      <c r="BV96" s="27"/>
      <c r="BW96" s="54"/>
      <c r="BX96" s="26"/>
      <c r="BY96" s="54"/>
      <c r="BZ96" s="26"/>
      <c r="CA96" s="26"/>
      <c r="CB96" s="26"/>
    </row>
    <row r="97" spans="1:80" ht="17.45" customHeight="1">
      <c r="A97" s="94">
        <f t="shared" si="64"/>
        <v>13.3</v>
      </c>
      <c r="B97" s="179">
        <f t="shared" si="37"/>
        <v>45983</v>
      </c>
      <c r="C97" s="8"/>
      <c r="D97" s="11"/>
      <c r="E97" s="12">
        <v>3</v>
      </c>
      <c r="F97" s="11"/>
      <c r="G97" s="74">
        <f t="shared" si="65"/>
        <v>843</v>
      </c>
      <c r="H97" s="75">
        <f t="shared" si="65"/>
        <v>6250</v>
      </c>
      <c r="I97" s="88">
        <f t="shared" si="52"/>
        <v>0</v>
      </c>
      <c r="J97" s="78">
        <f t="shared" si="53"/>
        <v>3.5460992907801418E-3</v>
      </c>
      <c r="K97" s="78">
        <f t="shared" si="54"/>
        <v>0</v>
      </c>
      <c r="L97" s="78">
        <f t="shared" si="55"/>
        <v>0</v>
      </c>
      <c r="M97" s="78">
        <f t="shared" ca="1" si="56"/>
        <v>6.9536423841059583E-2</v>
      </c>
      <c r="N97" s="78">
        <f t="shared" ca="1" si="38"/>
        <v>1.1699604743083005E-2</v>
      </c>
      <c r="O97" s="78">
        <f t="shared" si="57"/>
        <v>5.0000000000000001E-4</v>
      </c>
      <c r="P97" s="13" t="s">
        <v>186</v>
      </c>
      <c r="Q97" s="8"/>
      <c r="R97" s="13"/>
      <c r="S97" s="89">
        <f t="shared" si="39"/>
        <v>0</v>
      </c>
      <c r="T97" s="75">
        <f t="shared" si="39"/>
        <v>0</v>
      </c>
      <c r="U97" s="90">
        <f t="shared" si="40"/>
        <v>0</v>
      </c>
      <c r="V97" s="82">
        <f t="shared" si="41"/>
        <v>0</v>
      </c>
      <c r="W97" s="8"/>
      <c r="X97" s="8"/>
      <c r="Y97" s="23"/>
      <c r="Z97" s="23"/>
      <c r="AA97" s="23"/>
      <c r="AB97" s="12"/>
      <c r="AC97" s="91">
        <f t="shared" si="42"/>
        <v>0</v>
      </c>
      <c r="AD97" s="75">
        <f t="shared" si="43"/>
        <v>0</v>
      </c>
      <c r="AE97" s="88">
        <f t="shared" si="44"/>
        <v>0</v>
      </c>
      <c r="AF97" s="92">
        <f t="shared" si="45"/>
        <v>0</v>
      </c>
      <c r="AG97" s="93">
        <f t="shared" si="46"/>
        <v>0</v>
      </c>
      <c r="AH97" s="93">
        <f t="shared" si="47"/>
        <v>0</v>
      </c>
      <c r="AI97" s="78">
        <f t="shared" si="48"/>
        <v>0</v>
      </c>
      <c r="AJ97" s="92">
        <f t="shared" si="49"/>
        <v>0</v>
      </c>
      <c r="AK97" s="78">
        <f t="shared" si="50"/>
        <v>0</v>
      </c>
      <c r="AL97" s="11"/>
      <c r="AM97" s="14"/>
      <c r="AN97" s="11">
        <v>1427</v>
      </c>
      <c r="AO97" s="15">
        <v>0.65</v>
      </c>
      <c r="AP97" s="11">
        <v>4255</v>
      </c>
      <c r="AQ97" s="11">
        <v>4273</v>
      </c>
      <c r="AR97" s="11">
        <v>4281</v>
      </c>
      <c r="AS97" s="75">
        <f t="shared" si="58"/>
        <v>260</v>
      </c>
      <c r="AT97" s="75">
        <f t="shared" ca="1" si="59"/>
        <v>290</v>
      </c>
      <c r="AU97" s="75">
        <f t="shared" si="60"/>
        <v>0</v>
      </c>
      <c r="AV97" s="89">
        <f t="shared" ca="1" si="61"/>
        <v>40.885379952065421</v>
      </c>
      <c r="AW97" s="169">
        <v>0.33333333333333331</v>
      </c>
      <c r="AX97" s="169">
        <v>0.66666666666666663</v>
      </c>
      <c r="AY97" s="75">
        <f t="shared" si="62"/>
        <v>8</v>
      </c>
      <c r="AZ97" s="169">
        <v>0.33333333333333331</v>
      </c>
      <c r="BA97" s="169">
        <v>0.39583333333333331</v>
      </c>
      <c r="BB97" s="75" t="e">
        <f t="shared" ref="BB97:BB107" si="66">IF(OR(AZ97="",BC97=""),"",MOD(BC97-AZ97,1)*24)</f>
        <v>#VALUE!</v>
      </c>
      <c r="BC97" s="169" t="s">
        <v>210</v>
      </c>
      <c r="BH97" s="52"/>
      <c r="BI97" s="52"/>
      <c r="BJ97" s="52"/>
      <c r="BK97" s="52"/>
      <c r="BL97" s="52"/>
      <c r="BM97" s="52"/>
      <c r="BP97" s="54"/>
      <c r="BQ97" s="27"/>
      <c r="BR97" s="27"/>
      <c r="BS97" s="27"/>
      <c r="BT97" s="27"/>
      <c r="BU97" s="27"/>
      <c r="BV97" s="27"/>
      <c r="BW97" s="54"/>
      <c r="BX97" s="26"/>
      <c r="BY97" s="54"/>
      <c r="BZ97" s="26"/>
      <c r="CA97" s="26"/>
      <c r="CB97" s="26"/>
    </row>
    <row r="98" spans="1:80" ht="17.45" customHeight="1">
      <c r="A98" s="86">
        <f t="shared" si="64"/>
        <v>13.4</v>
      </c>
      <c r="B98" s="179">
        <f t="shared" si="37"/>
        <v>45984</v>
      </c>
      <c r="C98" s="8"/>
      <c r="D98" s="11"/>
      <c r="E98" s="12">
        <v>6</v>
      </c>
      <c r="F98" s="11"/>
      <c r="G98" s="74">
        <f t="shared" si="65"/>
        <v>837</v>
      </c>
      <c r="H98" s="75">
        <f t="shared" si="65"/>
        <v>6250</v>
      </c>
      <c r="I98" s="88">
        <f t="shared" si="52"/>
        <v>0</v>
      </c>
      <c r="J98" s="78">
        <f t="shared" si="53"/>
        <v>7.1174377224199285E-3</v>
      </c>
      <c r="K98" s="78">
        <f t="shared" si="54"/>
        <v>0</v>
      </c>
      <c r="L98" s="78">
        <f t="shared" si="55"/>
        <v>0</v>
      </c>
      <c r="M98" s="78">
        <f t="shared" ca="1" si="56"/>
        <v>7.615894039735098E-2</v>
      </c>
      <c r="N98" s="78">
        <f t="shared" ca="1" si="38"/>
        <v>1.1699604743083005E-2</v>
      </c>
      <c r="O98" s="78">
        <f t="shared" si="57"/>
        <v>5.0000000000000001E-4</v>
      </c>
      <c r="P98" s="13" t="s">
        <v>186</v>
      </c>
      <c r="Q98" s="8">
        <v>78</v>
      </c>
      <c r="R98" s="13">
        <v>56</v>
      </c>
      <c r="S98" s="89">
        <f t="shared" si="39"/>
        <v>156</v>
      </c>
      <c r="T98" s="75">
        <f t="shared" si="39"/>
        <v>112</v>
      </c>
      <c r="U98" s="90">
        <f t="shared" si="40"/>
        <v>130.572</v>
      </c>
      <c r="V98" s="82">
        <f t="shared" si="41"/>
        <v>700</v>
      </c>
      <c r="W98" s="8"/>
      <c r="X98" s="8"/>
      <c r="Y98" s="23"/>
      <c r="Z98" s="23"/>
      <c r="AA98" s="23"/>
      <c r="AB98" s="12"/>
      <c r="AC98" s="91">
        <f t="shared" si="42"/>
        <v>0</v>
      </c>
      <c r="AD98" s="75">
        <f t="shared" si="43"/>
        <v>0</v>
      </c>
      <c r="AE98" s="88">
        <f t="shared" si="44"/>
        <v>0</v>
      </c>
      <c r="AF98" s="92">
        <f t="shared" si="45"/>
        <v>0</v>
      </c>
      <c r="AG98" s="93">
        <f t="shared" si="46"/>
        <v>0</v>
      </c>
      <c r="AH98" s="93">
        <f t="shared" si="47"/>
        <v>0</v>
      </c>
      <c r="AI98" s="78">
        <f t="shared" si="48"/>
        <v>0</v>
      </c>
      <c r="AJ98" s="92">
        <f t="shared" si="49"/>
        <v>0</v>
      </c>
      <c r="AK98" s="78">
        <f t="shared" si="50"/>
        <v>0</v>
      </c>
      <c r="AL98" s="11"/>
      <c r="AM98" s="14"/>
      <c r="AN98" s="11">
        <v>1363</v>
      </c>
      <c r="AO98" s="15">
        <v>0.58299999999999996</v>
      </c>
      <c r="AP98" s="11">
        <v>4284</v>
      </c>
      <c r="AQ98" s="11">
        <v>4304</v>
      </c>
      <c r="AR98" s="11">
        <v>4373</v>
      </c>
      <c r="AS98" s="75">
        <f t="shared" si="58"/>
        <v>890</v>
      </c>
      <c r="AT98" s="75">
        <f t="shared" ca="1" si="59"/>
        <v>1210</v>
      </c>
      <c r="AU98" s="75">
        <f t="shared" si="60"/>
        <v>1.071550690367602</v>
      </c>
      <c r="AV98" s="89">
        <f t="shared" ca="1" si="61"/>
        <v>170.73514886411741</v>
      </c>
      <c r="AW98" s="169">
        <v>0.33333333333333331</v>
      </c>
      <c r="AX98" s="169">
        <v>0.66666666666666663</v>
      </c>
      <c r="AY98" s="75">
        <f t="shared" si="62"/>
        <v>8</v>
      </c>
      <c r="AZ98" s="169">
        <v>0.33333333333333331</v>
      </c>
      <c r="BA98" s="169">
        <v>0.39583333333333331</v>
      </c>
      <c r="BB98" s="75" t="e">
        <f t="shared" si="66"/>
        <v>#VALUE!</v>
      </c>
      <c r="BC98" s="169" t="s">
        <v>210</v>
      </c>
      <c r="BH98" s="52"/>
      <c r="BI98" s="52"/>
      <c r="BJ98" s="52"/>
      <c r="BK98" s="52"/>
      <c r="BL98" s="52"/>
      <c r="BM98" s="52"/>
      <c r="BP98" s="54"/>
      <c r="BQ98" s="27"/>
      <c r="BR98" s="27"/>
      <c r="BS98" s="27"/>
      <c r="BT98" s="27"/>
      <c r="BU98" s="27"/>
      <c r="BV98" s="27"/>
      <c r="BW98" s="54"/>
      <c r="BX98" s="26"/>
      <c r="BY98" s="54"/>
      <c r="BZ98" s="26"/>
      <c r="CA98" s="26"/>
      <c r="CB98" s="26"/>
    </row>
    <row r="99" spans="1:80" ht="17.45" customHeight="1">
      <c r="A99" s="94">
        <f t="shared" si="64"/>
        <v>13.5</v>
      </c>
      <c r="B99" s="179">
        <f t="shared" si="37"/>
        <v>45985</v>
      </c>
      <c r="C99" s="8">
        <v>1</v>
      </c>
      <c r="D99" s="11"/>
      <c r="E99" s="12">
        <v>2</v>
      </c>
      <c r="F99" s="11"/>
      <c r="G99" s="74">
        <f t="shared" si="65"/>
        <v>834</v>
      </c>
      <c r="H99" s="75">
        <f t="shared" si="65"/>
        <v>6250</v>
      </c>
      <c r="I99" s="88">
        <f t="shared" si="52"/>
        <v>1.1947431302270011E-3</v>
      </c>
      <c r="J99" s="78">
        <f t="shared" si="53"/>
        <v>2.3894862604540022E-3</v>
      </c>
      <c r="K99" s="78">
        <f t="shared" si="54"/>
        <v>0</v>
      </c>
      <c r="L99" s="78">
        <f t="shared" si="55"/>
        <v>0</v>
      </c>
      <c r="M99" s="78">
        <f t="shared" ca="1" si="56"/>
        <v>7.8366445916114774E-2</v>
      </c>
      <c r="N99" s="78">
        <f t="shared" ca="1" si="38"/>
        <v>1.1699604743083005E-2</v>
      </c>
      <c r="O99" s="78">
        <f t="shared" si="57"/>
        <v>5.0000000000000001E-4</v>
      </c>
      <c r="P99" s="13" t="s">
        <v>186</v>
      </c>
      <c r="Q99" s="8"/>
      <c r="R99" s="13"/>
      <c r="S99" s="89">
        <f t="shared" si="39"/>
        <v>0</v>
      </c>
      <c r="T99" s="75">
        <f t="shared" si="39"/>
        <v>0</v>
      </c>
      <c r="U99" s="90">
        <f t="shared" si="40"/>
        <v>0</v>
      </c>
      <c r="V99" s="82">
        <f t="shared" si="41"/>
        <v>0</v>
      </c>
      <c r="W99" s="8"/>
      <c r="X99" s="8"/>
      <c r="Y99" s="23"/>
      <c r="Z99" s="23"/>
      <c r="AA99" s="23"/>
      <c r="AB99" s="12"/>
      <c r="AC99" s="91">
        <f t="shared" si="42"/>
        <v>0</v>
      </c>
      <c r="AD99" s="75">
        <f t="shared" si="43"/>
        <v>0</v>
      </c>
      <c r="AE99" s="88">
        <f t="shared" si="44"/>
        <v>0</v>
      </c>
      <c r="AF99" s="92">
        <f t="shared" si="45"/>
        <v>0</v>
      </c>
      <c r="AG99" s="93">
        <f t="shared" si="46"/>
        <v>0</v>
      </c>
      <c r="AH99" s="93">
        <f t="shared" si="47"/>
        <v>0</v>
      </c>
      <c r="AI99" s="78">
        <f t="shared" si="48"/>
        <v>0</v>
      </c>
      <c r="AJ99" s="92">
        <f t="shared" si="49"/>
        <v>0</v>
      </c>
      <c r="AK99" s="78">
        <f t="shared" si="50"/>
        <v>0</v>
      </c>
      <c r="AL99" s="11"/>
      <c r="AM99" s="14"/>
      <c r="AN99" s="11"/>
      <c r="AO99" s="15"/>
      <c r="AP99" s="11">
        <v>4405</v>
      </c>
      <c r="AQ99" s="11">
        <v>4420</v>
      </c>
      <c r="AR99" s="11">
        <v>4437</v>
      </c>
      <c r="AS99" s="75">
        <f t="shared" si="58"/>
        <v>320</v>
      </c>
      <c r="AT99" s="75">
        <f t="shared" ca="1" si="59"/>
        <v>330</v>
      </c>
      <c r="AU99" s="75">
        <f t="shared" si="60"/>
        <v>0</v>
      </c>
      <c r="AV99" s="89">
        <f t="shared" ca="1" si="61"/>
        <v>46.583850931677013</v>
      </c>
      <c r="AW99" s="169">
        <v>0.33333333333333331</v>
      </c>
      <c r="AX99" s="169">
        <v>0.66666666666666663</v>
      </c>
      <c r="AY99" s="75">
        <f t="shared" si="62"/>
        <v>8</v>
      </c>
      <c r="AZ99" s="169">
        <v>0.33333333333333331</v>
      </c>
      <c r="BA99" s="169">
        <v>0.39583333333333331</v>
      </c>
      <c r="BB99" s="75" t="e">
        <f t="shared" si="66"/>
        <v>#VALUE!</v>
      </c>
      <c r="BC99" s="169" t="s">
        <v>210</v>
      </c>
      <c r="BH99" s="52"/>
      <c r="BI99" s="52"/>
      <c r="BJ99" s="52"/>
      <c r="BK99" s="52"/>
      <c r="BL99" s="52"/>
      <c r="BM99" s="52"/>
      <c r="BP99" s="54"/>
      <c r="BQ99" s="27"/>
      <c r="BR99" s="27"/>
      <c r="BS99" s="27"/>
      <c r="BT99" s="27"/>
      <c r="BU99" s="27"/>
      <c r="BV99" s="27"/>
      <c r="BW99" s="54"/>
      <c r="BX99" s="26"/>
      <c r="BY99" s="54"/>
      <c r="BZ99" s="26"/>
      <c r="CA99" s="26"/>
      <c r="CB99" s="26"/>
    </row>
    <row r="100" spans="1:80" ht="17.45" customHeight="1">
      <c r="A100" s="86">
        <f t="shared" si="64"/>
        <v>13.600000000000001</v>
      </c>
      <c r="B100" s="179">
        <f t="shared" si="37"/>
        <v>45986</v>
      </c>
      <c r="C100" s="8">
        <v>5</v>
      </c>
      <c r="D100" s="11"/>
      <c r="E100" s="12"/>
      <c r="F100" s="11"/>
      <c r="G100" s="74">
        <f t="shared" si="65"/>
        <v>829</v>
      </c>
      <c r="H100" s="75">
        <f t="shared" si="65"/>
        <v>6250</v>
      </c>
      <c r="I100" s="88">
        <f t="shared" si="52"/>
        <v>5.9952038369304557E-3</v>
      </c>
      <c r="J100" s="78">
        <f t="shared" si="53"/>
        <v>0</v>
      </c>
      <c r="K100" s="78">
        <f t="shared" si="54"/>
        <v>0</v>
      </c>
      <c r="L100" s="78">
        <f t="shared" si="55"/>
        <v>0</v>
      </c>
      <c r="M100" s="78">
        <f t="shared" ca="1" si="56"/>
        <v>7.8366445916114774E-2</v>
      </c>
      <c r="N100" s="78">
        <f t="shared" ca="1" si="38"/>
        <v>1.1699604743083005E-2</v>
      </c>
      <c r="O100" s="78">
        <f t="shared" si="57"/>
        <v>5.0000000000000001E-4</v>
      </c>
      <c r="P100" s="13" t="s">
        <v>186</v>
      </c>
      <c r="Q100" s="8">
        <v>78</v>
      </c>
      <c r="R100" s="13">
        <v>56</v>
      </c>
      <c r="S100" s="89">
        <f t="shared" si="39"/>
        <v>156</v>
      </c>
      <c r="T100" s="75">
        <f t="shared" si="39"/>
        <v>112</v>
      </c>
      <c r="U100" s="90">
        <f t="shared" si="40"/>
        <v>129.32400000000001</v>
      </c>
      <c r="V100" s="82">
        <f t="shared" si="41"/>
        <v>700</v>
      </c>
      <c r="W100" s="8"/>
      <c r="X100" s="8"/>
      <c r="Y100" s="23"/>
      <c r="Z100" s="23"/>
      <c r="AA100" s="23"/>
      <c r="AB100" s="12"/>
      <c r="AC100" s="91">
        <f t="shared" si="42"/>
        <v>0</v>
      </c>
      <c r="AD100" s="75">
        <f t="shared" si="43"/>
        <v>0</v>
      </c>
      <c r="AE100" s="88">
        <f t="shared" si="44"/>
        <v>0</v>
      </c>
      <c r="AF100" s="92">
        <f t="shared" si="45"/>
        <v>0</v>
      </c>
      <c r="AG100" s="93">
        <f t="shared" si="46"/>
        <v>0</v>
      </c>
      <c r="AH100" s="93">
        <f t="shared" si="47"/>
        <v>0</v>
      </c>
      <c r="AI100" s="78">
        <f t="shared" si="48"/>
        <v>0</v>
      </c>
      <c r="AJ100" s="92">
        <f t="shared" si="49"/>
        <v>0</v>
      </c>
      <c r="AK100" s="78">
        <f t="shared" si="50"/>
        <v>0</v>
      </c>
      <c r="AL100" s="11"/>
      <c r="AM100" s="14"/>
      <c r="AN100" s="11"/>
      <c r="AO100" s="15"/>
      <c r="AP100" s="11">
        <v>4438</v>
      </c>
      <c r="AQ100" s="11">
        <v>4466</v>
      </c>
      <c r="AR100" s="11">
        <v>4537</v>
      </c>
      <c r="AS100" s="75">
        <f t="shared" si="58"/>
        <v>990</v>
      </c>
      <c r="AT100" s="75">
        <f t="shared" ca="1" si="59"/>
        <v>1240</v>
      </c>
      <c r="AU100" s="75">
        <f t="shared" si="60"/>
        <v>1.1937433379475331</v>
      </c>
      <c r="AV100" s="89">
        <f t="shared" ca="1" si="61"/>
        <v>175.16598389603053</v>
      </c>
      <c r="AW100" s="169">
        <v>0.33333333333333331</v>
      </c>
      <c r="AX100" s="169">
        <v>0.66666666666666663</v>
      </c>
      <c r="AY100" s="75">
        <f t="shared" si="62"/>
        <v>8</v>
      </c>
      <c r="AZ100" s="169">
        <v>0.33333333333333331</v>
      </c>
      <c r="BA100" s="169">
        <v>0.39583333333333331</v>
      </c>
      <c r="BB100" s="75" t="e">
        <f t="shared" si="66"/>
        <v>#VALUE!</v>
      </c>
      <c r="BC100" s="169" t="s">
        <v>210</v>
      </c>
      <c r="BH100" s="52"/>
      <c r="BI100" s="52"/>
      <c r="BJ100" s="52"/>
      <c r="BK100" s="52"/>
      <c r="BL100" s="52"/>
      <c r="BM100" s="52"/>
      <c r="BP100" s="54"/>
      <c r="BQ100" s="27"/>
      <c r="BR100" s="27"/>
      <c r="BS100" s="27"/>
      <c r="BT100" s="27"/>
      <c r="BU100" s="27"/>
      <c r="BV100" s="27"/>
      <c r="BW100" s="54"/>
      <c r="BX100" s="26"/>
      <c r="BY100" s="54"/>
      <c r="BZ100" s="26"/>
      <c r="CA100" s="26"/>
      <c r="CB100" s="26"/>
    </row>
    <row r="101" spans="1:80" ht="17.45" customHeight="1" thickBot="1">
      <c r="A101" s="94">
        <f t="shared" si="64"/>
        <v>13.700000000000001</v>
      </c>
      <c r="B101" s="180">
        <f t="shared" si="37"/>
        <v>45987</v>
      </c>
      <c r="C101" s="16"/>
      <c r="D101" s="17"/>
      <c r="E101" s="18"/>
      <c r="F101" s="17"/>
      <c r="G101" s="96">
        <f t="shared" si="65"/>
        <v>829</v>
      </c>
      <c r="H101" s="97">
        <f t="shared" si="65"/>
        <v>6250</v>
      </c>
      <c r="I101" s="98">
        <f t="shared" si="52"/>
        <v>0</v>
      </c>
      <c r="J101" s="99">
        <f t="shared" si="53"/>
        <v>0</v>
      </c>
      <c r="K101" s="99">
        <f t="shared" si="54"/>
        <v>0</v>
      </c>
      <c r="L101" s="99">
        <f t="shared" si="55"/>
        <v>0</v>
      </c>
      <c r="M101" s="99">
        <f t="shared" ca="1" si="56"/>
        <v>7.8366445916114774E-2</v>
      </c>
      <c r="N101" s="99">
        <f t="shared" ca="1" si="38"/>
        <v>1.1699604743083005E-2</v>
      </c>
      <c r="O101" s="99">
        <f t="shared" si="57"/>
        <v>5.0000000000000001E-4</v>
      </c>
      <c r="P101" s="19" t="s">
        <v>186</v>
      </c>
      <c r="Q101" s="16"/>
      <c r="R101" s="19"/>
      <c r="S101" s="89">
        <f t="shared" si="39"/>
        <v>0</v>
      </c>
      <c r="T101" s="75">
        <f t="shared" si="39"/>
        <v>0</v>
      </c>
      <c r="U101" s="100">
        <f t="shared" si="40"/>
        <v>0</v>
      </c>
      <c r="V101" s="101">
        <f t="shared" si="41"/>
        <v>0</v>
      </c>
      <c r="W101" s="16"/>
      <c r="X101" s="16"/>
      <c r="Y101" s="23"/>
      <c r="Z101" s="23"/>
      <c r="AA101" s="23"/>
      <c r="AB101" s="12"/>
      <c r="AC101" s="102">
        <f t="shared" si="42"/>
        <v>0</v>
      </c>
      <c r="AD101" s="97">
        <f t="shared" si="43"/>
        <v>0</v>
      </c>
      <c r="AE101" s="98">
        <f t="shared" si="44"/>
        <v>0</v>
      </c>
      <c r="AF101" s="103">
        <f t="shared" si="45"/>
        <v>0</v>
      </c>
      <c r="AG101" s="104">
        <f t="shared" si="46"/>
        <v>0</v>
      </c>
      <c r="AH101" s="104">
        <f t="shared" si="47"/>
        <v>0</v>
      </c>
      <c r="AI101" s="99">
        <f t="shared" si="48"/>
        <v>0</v>
      </c>
      <c r="AJ101" s="103">
        <f t="shared" si="49"/>
        <v>0</v>
      </c>
      <c r="AK101" s="99">
        <f t="shared" si="50"/>
        <v>0</v>
      </c>
      <c r="AL101" s="17"/>
      <c r="AM101" s="20"/>
      <c r="AN101" s="17"/>
      <c r="AO101" s="21"/>
      <c r="AP101" s="17">
        <v>4562</v>
      </c>
      <c r="AQ101" s="17">
        <v>4570</v>
      </c>
      <c r="AR101" s="17">
        <v>4580</v>
      </c>
      <c r="AS101" s="97">
        <f t="shared" si="58"/>
        <v>180</v>
      </c>
      <c r="AT101" s="97">
        <f t="shared" ca="1" si="59"/>
        <v>210</v>
      </c>
      <c r="AU101" s="97">
        <f t="shared" si="60"/>
        <v>0</v>
      </c>
      <c r="AV101" s="239">
        <f t="shared" ca="1" si="61"/>
        <v>29.665206950134198</v>
      </c>
      <c r="AW101" s="167">
        <v>0.33333333333333331</v>
      </c>
      <c r="AX101" s="167">
        <v>0.66666666666666663</v>
      </c>
      <c r="AY101" s="97">
        <f t="shared" si="62"/>
        <v>8</v>
      </c>
      <c r="AZ101" s="167">
        <v>0.33333333333333331</v>
      </c>
      <c r="BA101" s="261">
        <v>0.39583333333333331</v>
      </c>
      <c r="BB101" s="97" t="e">
        <f t="shared" si="66"/>
        <v>#VALUE!</v>
      </c>
      <c r="BC101" s="169" t="s">
        <v>210</v>
      </c>
      <c r="BH101" s="52"/>
      <c r="BI101" s="52"/>
      <c r="BJ101" s="52"/>
      <c r="BK101" s="52"/>
      <c r="BL101" s="52"/>
      <c r="BM101" s="52"/>
      <c r="BP101" s="54"/>
      <c r="BQ101" s="27"/>
      <c r="BR101" s="27"/>
      <c r="BS101" s="27"/>
      <c r="BT101" s="27"/>
      <c r="BU101" s="27"/>
      <c r="BV101" s="27"/>
      <c r="BW101" s="54"/>
      <c r="BX101" s="26"/>
      <c r="BY101" s="54"/>
      <c r="BZ101" s="26"/>
      <c r="CA101" s="26"/>
      <c r="CB101" s="26"/>
    </row>
    <row r="102" spans="1:80" ht="17.45" customHeight="1" thickTop="1">
      <c r="A102" s="105">
        <f>A95+1</f>
        <v>14.1</v>
      </c>
      <c r="B102" s="178">
        <f>B101+1</f>
        <v>45988</v>
      </c>
      <c r="C102" s="4"/>
      <c r="D102" s="5"/>
      <c r="E102" s="6">
        <v>2</v>
      </c>
      <c r="F102" s="5"/>
      <c r="G102" s="74">
        <f t="shared" si="65"/>
        <v>827</v>
      </c>
      <c r="H102" s="75">
        <f t="shared" si="65"/>
        <v>6250</v>
      </c>
      <c r="I102" s="76">
        <f t="shared" si="52"/>
        <v>0</v>
      </c>
      <c r="J102" s="77">
        <f t="shared" si="53"/>
        <v>2.4125452352231603E-3</v>
      </c>
      <c r="K102" s="77">
        <f t="shared" si="54"/>
        <v>0</v>
      </c>
      <c r="L102" s="77">
        <f t="shared" si="55"/>
        <v>0</v>
      </c>
      <c r="M102" s="78">
        <f t="shared" ca="1" si="56"/>
        <v>8.0573951434878568E-2</v>
      </c>
      <c r="N102" s="78">
        <f t="shared" ca="1" si="38"/>
        <v>1.1699604743083005E-2</v>
      </c>
      <c r="O102" s="78">
        <f t="shared" si="57"/>
        <v>5.0000000000000001E-4</v>
      </c>
      <c r="P102" s="13" t="s">
        <v>186</v>
      </c>
      <c r="Q102" s="8">
        <v>78</v>
      </c>
      <c r="R102" s="13">
        <v>59</v>
      </c>
      <c r="S102" s="79">
        <f t="shared" si="39"/>
        <v>156</v>
      </c>
      <c r="T102" s="80">
        <f t="shared" si="39"/>
        <v>118</v>
      </c>
      <c r="U102" s="90">
        <f t="shared" si="40"/>
        <v>129.012</v>
      </c>
      <c r="V102" s="82">
        <f t="shared" si="41"/>
        <v>737.5</v>
      </c>
      <c r="W102" s="4"/>
      <c r="X102" s="4"/>
      <c r="Y102" s="22"/>
      <c r="Z102" s="22"/>
      <c r="AA102" s="22"/>
      <c r="AB102" s="6"/>
      <c r="AC102" s="83">
        <f t="shared" si="42"/>
        <v>0</v>
      </c>
      <c r="AD102" s="80">
        <f t="shared" si="43"/>
        <v>0</v>
      </c>
      <c r="AE102" s="76">
        <f t="shared" si="44"/>
        <v>0</v>
      </c>
      <c r="AF102" s="84">
        <f t="shared" si="45"/>
        <v>0</v>
      </c>
      <c r="AG102" s="85">
        <f t="shared" si="46"/>
        <v>0</v>
      </c>
      <c r="AH102" s="85">
        <f t="shared" si="47"/>
        <v>0</v>
      </c>
      <c r="AI102" s="77">
        <f t="shared" si="48"/>
        <v>0</v>
      </c>
      <c r="AJ102" s="84">
        <f t="shared" si="49"/>
        <v>0</v>
      </c>
      <c r="AK102" s="77">
        <f t="shared" si="50"/>
        <v>0</v>
      </c>
      <c r="AL102" s="5">
        <v>2403</v>
      </c>
      <c r="AM102" s="9">
        <v>0.71699999999999997</v>
      </c>
      <c r="AN102" s="5">
        <v>1352</v>
      </c>
      <c r="AO102" s="10">
        <v>0.65</v>
      </c>
      <c r="AP102" s="5">
        <v>4583</v>
      </c>
      <c r="AQ102" s="5">
        <v>4608</v>
      </c>
      <c r="AR102" s="5">
        <v>4687</v>
      </c>
      <c r="AS102" s="80">
        <f t="shared" si="58"/>
        <v>1040</v>
      </c>
      <c r="AT102" s="80">
        <f t="shared" ca="1" si="59"/>
        <v>1250</v>
      </c>
      <c r="AU102" s="80">
        <f t="shared" si="60"/>
        <v>1.2002141920712004</v>
      </c>
      <c r="AV102" s="75">
        <f t="shared" ca="1" si="61"/>
        <v>176.62851490744666</v>
      </c>
      <c r="AW102" s="169">
        <v>0.33333333333333331</v>
      </c>
      <c r="AX102" s="169">
        <v>0.66666666666666663</v>
      </c>
      <c r="AY102" s="75">
        <f t="shared" si="62"/>
        <v>8</v>
      </c>
      <c r="AZ102" s="169">
        <v>0.33333333333333331</v>
      </c>
      <c r="BA102" s="260">
        <v>0.39583333333333331</v>
      </c>
      <c r="BB102" s="80" t="str">
        <f t="shared" si="66"/>
        <v/>
      </c>
      <c r="BC102" s="165"/>
      <c r="BH102" s="52"/>
      <c r="BI102" s="52"/>
      <c r="BJ102" s="52"/>
      <c r="BK102" s="52"/>
      <c r="BL102" s="52"/>
      <c r="BM102" s="52"/>
      <c r="BP102" s="54"/>
      <c r="BQ102" s="27"/>
      <c r="BR102" s="27"/>
      <c r="BS102" s="27"/>
      <c r="BT102" s="27"/>
      <c r="BU102" s="27"/>
      <c r="BV102" s="27"/>
      <c r="BW102" s="54"/>
      <c r="BX102" s="26"/>
      <c r="BY102" s="54"/>
      <c r="BZ102" s="26"/>
      <c r="CA102" s="26"/>
      <c r="CB102" s="26"/>
    </row>
    <row r="103" spans="1:80" ht="17.45" customHeight="1">
      <c r="A103" s="94">
        <f t="shared" si="64"/>
        <v>14.2</v>
      </c>
      <c r="B103" s="179">
        <f t="shared" si="37"/>
        <v>45989</v>
      </c>
      <c r="C103" s="8"/>
      <c r="D103" s="11"/>
      <c r="E103" s="12"/>
      <c r="F103" s="11"/>
      <c r="G103" s="74">
        <f t="shared" si="65"/>
        <v>827</v>
      </c>
      <c r="H103" s="75">
        <f t="shared" si="65"/>
        <v>6250</v>
      </c>
      <c r="I103" s="88">
        <f t="shared" si="52"/>
        <v>0</v>
      </c>
      <c r="J103" s="78">
        <f t="shared" si="53"/>
        <v>0</v>
      </c>
      <c r="K103" s="78">
        <f t="shared" si="54"/>
        <v>0</v>
      </c>
      <c r="L103" s="78">
        <f t="shared" si="55"/>
        <v>0</v>
      </c>
      <c r="M103" s="78">
        <f t="shared" ca="1" si="56"/>
        <v>8.0573951434878568E-2</v>
      </c>
      <c r="N103" s="78">
        <f t="shared" ca="1" si="38"/>
        <v>1.1699604743083005E-2</v>
      </c>
      <c r="O103" s="78">
        <f t="shared" si="57"/>
        <v>5.0000000000000001E-4</v>
      </c>
      <c r="P103" s="13" t="s">
        <v>186</v>
      </c>
      <c r="Q103" s="8"/>
      <c r="R103" s="13"/>
      <c r="S103" s="89">
        <f t="shared" si="39"/>
        <v>0</v>
      </c>
      <c r="T103" s="75">
        <f t="shared" si="39"/>
        <v>0</v>
      </c>
      <c r="U103" s="90">
        <f t="shared" si="40"/>
        <v>0</v>
      </c>
      <c r="V103" s="82">
        <f t="shared" si="41"/>
        <v>0</v>
      </c>
      <c r="W103" s="8"/>
      <c r="X103" s="8"/>
      <c r="Y103" s="23"/>
      <c r="Z103" s="23"/>
      <c r="AA103" s="23"/>
      <c r="AB103" s="12"/>
      <c r="AC103" s="91">
        <f t="shared" si="42"/>
        <v>0</v>
      </c>
      <c r="AD103" s="75">
        <f t="shared" si="43"/>
        <v>0</v>
      </c>
      <c r="AE103" s="88">
        <f t="shared" si="44"/>
        <v>0</v>
      </c>
      <c r="AF103" s="92">
        <f t="shared" si="45"/>
        <v>0</v>
      </c>
      <c r="AG103" s="93">
        <f t="shared" si="46"/>
        <v>0</v>
      </c>
      <c r="AH103" s="93">
        <f t="shared" si="47"/>
        <v>0</v>
      </c>
      <c r="AI103" s="78">
        <f t="shared" si="48"/>
        <v>0</v>
      </c>
      <c r="AJ103" s="92">
        <f t="shared" si="49"/>
        <v>0</v>
      </c>
      <c r="AK103" s="78">
        <f t="shared" si="50"/>
        <v>0</v>
      </c>
      <c r="AL103" s="11">
        <v>2285</v>
      </c>
      <c r="AM103" s="14">
        <v>0.7</v>
      </c>
      <c r="AN103" s="11">
        <v>1571</v>
      </c>
      <c r="AO103" s="15">
        <v>0.7</v>
      </c>
      <c r="AP103" s="11">
        <v>4708</v>
      </c>
      <c r="AQ103" s="11">
        <v>4722</v>
      </c>
      <c r="AR103" s="11">
        <v>4733</v>
      </c>
      <c r="AS103" s="75">
        <f t="shared" si="58"/>
        <v>250</v>
      </c>
      <c r="AT103" s="75">
        <f t="shared" ca="1" si="59"/>
        <v>270</v>
      </c>
      <c r="AU103" s="75">
        <f t="shared" si="60"/>
        <v>0</v>
      </c>
      <c r="AV103" s="75">
        <f t="shared" ca="1" si="61"/>
        <v>38.151759220008479</v>
      </c>
      <c r="AW103" s="169">
        <v>0.33333333333333331</v>
      </c>
      <c r="AX103" s="169">
        <v>0.66666666666666663</v>
      </c>
      <c r="AY103" s="75">
        <f t="shared" si="62"/>
        <v>8</v>
      </c>
      <c r="AZ103" s="169">
        <v>0.33333333333333331</v>
      </c>
      <c r="BA103" s="169">
        <v>0.39583333333333331</v>
      </c>
      <c r="BB103" s="75" t="str">
        <f t="shared" si="66"/>
        <v/>
      </c>
      <c r="BC103" s="169"/>
      <c r="BH103" s="52"/>
      <c r="BI103" s="52"/>
      <c r="BJ103" s="52"/>
      <c r="BK103" s="52"/>
      <c r="BL103" s="52"/>
      <c r="BM103" s="52"/>
      <c r="BP103" s="54"/>
      <c r="BQ103" s="27"/>
      <c r="BR103" s="27"/>
      <c r="BS103" s="27"/>
      <c r="BT103" s="27"/>
      <c r="BU103" s="27"/>
      <c r="BV103" s="27"/>
      <c r="BW103" s="54"/>
      <c r="BX103" s="26"/>
      <c r="BY103" s="54"/>
      <c r="BZ103" s="26"/>
      <c r="CA103" s="26"/>
      <c r="CB103" s="26"/>
    </row>
    <row r="104" spans="1:80" ht="17.45" customHeight="1">
      <c r="A104" s="86">
        <f t="shared" si="64"/>
        <v>14.3</v>
      </c>
      <c r="B104" s="179">
        <f t="shared" si="37"/>
        <v>45990</v>
      </c>
      <c r="C104" s="8"/>
      <c r="D104" s="11"/>
      <c r="E104" s="12">
        <v>1</v>
      </c>
      <c r="F104" s="11"/>
      <c r="G104" s="74">
        <f t="shared" si="65"/>
        <v>826</v>
      </c>
      <c r="H104" s="75">
        <f t="shared" si="65"/>
        <v>6250</v>
      </c>
      <c r="I104" s="88">
        <f t="shared" si="52"/>
        <v>0</v>
      </c>
      <c r="J104" s="78">
        <f t="shared" si="53"/>
        <v>1.2091898428053204E-3</v>
      </c>
      <c r="K104" s="78">
        <f t="shared" si="54"/>
        <v>0</v>
      </c>
      <c r="L104" s="78">
        <f t="shared" si="55"/>
        <v>0</v>
      </c>
      <c r="M104" s="78">
        <f t="shared" ca="1" si="56"/>
        <v>8.1677704194260473E-2</v>
      </c>
      <c r="N104" s="78">
        <f t="shared" ca="1" si="38"/>
        <v>1.1699604743083005E-2</v>
      </c>
      <c r="O104" s="78">
        <f t="shared" si="57"/>
        <v>5.0000000000000001E-4</v>
      </c>
      <c r="P104" s="13" t="s">
        <v>186</v>
      </c>
      <c r="Q104" s="8">
        <v>78</v>
      </c>
      <c r="R104" s="13">
        <v>59</v>
      </c>
      <c r="S104" s="89">
        <f t="shared" si="39"/>
        <v>156</v>
      </c>
      <c r="T104" s="75">
        <f t="shared" si="39"/>
        <v>118</v>
      </c>
      <c r="U104" s="90">
        <f t="shared" si="40"/>
        <v>128.85599999999999</v>
      </c>
      <c r="V104" s="82">
        <f t="shared" si="41"/>
        <v>737.5</v>
      </c>
      <c r="W104" s="8"/>
      <c r="X104" s="8"/>
      <c r="Y104" s="23"/>
      <c r="Z104" s="23"/>
      <c r="AA104" s="23"/>
      <c r="AB104" s="12"/>
      <c r="AC104" s="91">
        <f t="shared" si="42"/>
        <v>0</v>
      </c>
      <c r="AD104" s="75">
        <f t="shared" si="43"/>
        <v>0</v>
      </c>
      <c r="AE104" s="88">
        <f t="shared" si="44"/>
        <v>0</v>
      </c>
      <c r="AF104" s="92">
        <f t="shared" si="45"/>
        <v>0</v>
      </c>
      <c r="AG104" s="93">
        <f t="shared" si="46"/>
        <v>0</v>
      </c>
      <c r="AH104" s="93">
        <f t="shared" si="47"/>
        <v>0</v>
      </c>
      <c r="AI104" s="78">
        <f t="shared" si="48"/>
        <v>0</v>
      </c>
      <c r="AJ104" s="92">
        <f t="shared" si="49"/>
        <v>0</v>
      </c>
      <c r="AK104" s="78">
        <f t="shared" si="50"/>
        <v>0</v>
      </c>
      <c r="AL104" s="11"/>
      <c r="AM104" s="14"/>
      <c r="AN104" s="11">
        <v>1502</v>
      </c>
      <c r="AO104" s="15">
        <v>0.68300000000000005</v>
      </c>
      <c r="AP104" s="11">
        <v>4735</v>
      </c>
      <c r="AQ104" s="11">
        <v>4759</v>
      </c>
      <c r="AR104" s="11">
        <v>4844</v>
      </c>
      <c r="AS104" s="75">
        <f t="shared" si="58"/>
        <v>1090</v>
      </c>
      <c r="AT104" s="75">
        <f t="shared" ca="1" si="59"/>
        <v>1340</v>
      </c>
      <c r="AU104" s="75">
        <f t="shared" si="60"/>
        <v>1.2581433036765486</v>
      </c>
      <c r="AV104" s="75">
        <f t="shared" ca="1" si="61"/>
        <v>189.37252685132844</v>
      </c>
      <c r="AW104" s="169">
        <v>0.33333333333333331</v>
      </c>
      <c r="AX104" s="169">
        <v>0.66666666666666663</v>
      </c>
      <c r="AY104" s="75">
        <f t="shared" si="62"/>
        <v>8</v>
      </c>
      <c r="AZ104" s="169">
        <v>0.33333333333333331</v>
      </c>
      <c r="BA104" s="169">
        <v>0.39583333333333331</v>
      </c>
      <c r="BB104" s="75" t="str">
        <f t="shared" si="66"/>
        <v/>
      </c>
      <c r="BC104" s="169"/>
      <c r="BH104" s="52"/>
      <c r="BI104" s="52"/>
      <c r="BJ104" s="52"/>
      <c r="BK104" s="52"/>
      <c r="BL104" s="52"/>
      <c r="BM104" s="52"/>
      <c r="BP104" s="54"/>
      <c r="BQ104" s="27"/>
      <c r="BR104" s="27"/>
      <c r="BS104" s="27"/>
      <c r="BT104" s="27"/>
      <c r="BU104" s="27"/>
      <c r="BV104" s="27"/>
      <c r="BW104" s="54"/>
      <c r="BX104" s="26"/>
      <c r="BY104" s="54"/>
      <c r="BZ104" s="26"/>
      <c r="CA104" s="26"/>
      <c r="CB104" s="26"/>
    </row>
    <row r="105" spans="1:80" ht="17.45" customHeight="1">
      <c r="A105" s="94">
        <f t="shared" si="64"/>
        <v>14.4</v>
      </c>
      <c r="B105" s="179">
        <f t="shared" si="37"/>
        <v>45991</v>
      </c>
      <c r="C105" s="8"/>
      <c r="D105" s="11"/>
      <c r="E105" s="12"/>
      <c r="F105" s="11"/>
      <c r="G105" s="74">
        <f t="shared" si="65"/>
        <v>826</v>
      </c>
      <c r="H105" s="75">
        <f t="shared" si="65"/>
        <v>6250</v>
      </c>
      <c r="I105" s="88">
        <f t="shared" si="52"/>
        <v>0</v>
      </c>
      <c r="J105" s="78">
        <f t="shared" si="53"/>
        <v>0</v>
      </c>
      <c r="K105" s="78">
        <f t="shared" si="54"/>
        <v>0</v>
      </c>
      <c r="L105" s="78">
        <f t="shared" si="55"/>
        <v>0</v>
      </c>
      <c r="M105" s="78">
        <f t="shared" ca="1" si="56"/>
        <v>8.1677704194260473E-2</v>
      </c>
      <c r="N105" s="78">
        <f t="shared" ca="1" si="38"/>
        <v>1.1699604743083005E-2</v>
      </c>
      <c r="O105" s="78">
        <f t="shared" si="57"/>
        <v>5.0000000000000001E-4</v>
      </c>
      <c r="P105" s="13" t="s">
        <v>186</v>
      </c>
      <c r="Q105" s="8"/>
      <c r="R105" s="13"/>
      <c r="S105" s="89">
        <f t="shared" si="39"/>
        <v>0</v>
      </c>
      <c r="T105" s="75">
        <f t="shared" si="39"/>
        <v>0</v>
      </c>
      <c r="U105" s="90">
        <f t="shared" si="40"/>
        <v>0</v>
      </c>
      <c r="V105" s="82">
        <f t="shared" si="41"/>
        <v>0</v>
      </c>
      <c r="W105" s="8"/>
      <c r="X105" s="8"/>
      <c r="Y105" s="23"/>
      <c r="Z105" s="23"/>
      <c r="AA105" s="23"/>
      <c r="AB105" s="12"/>
      <c r="AC105" s="91">
        <f t="shared" si="42"/>
        <v>0</v>
      </c>
      <c r="AD105" s="75">
        <f t="shared" si="43"/>
        <v>0</v>
      </c>
      <c r="AE105" s="88">
        <f t="shared" si="44"/>
        <v>0</v>
      </c>
      <c r="AF105" s="92">
        <f t="shared" si="45"/>
        <v>0</v>
      </c>
      <c r="AG105" s="93">
        <f t="shared" si="46"/>
        <v>0</v>
      </c>
      <c r="AH105" s="93">
        <f t="shared" si="47"/>
        <v>0</v>
      </c>
      <c r="AI105" s="78">
        <f t="shared" si="48"/>
        <v>0</v>
      </c>
      <c r="AJ105" s="92">
        <f t="shared" si="49"/>
        <v>0</v>
      </c>
      <c r="AK105" s="78">
        <f t="shared" si="50"/>
        <v>0</v>
      </c>
      <c r="AL105" s="11"/>
      <c r="AM105" s="14"/>
      <c r="AN105" s="11">
        <v>1441</v>
      </c>
      <c r="AO105" s="15">
        <v>0.63300000000000001</v>
      </c>
      <c r="AP105" s="11">
        <v>4869</v>
      </c>
      <c r="AQ105" s="11">
        <v>4884</v>
      </c>
      <c r="AR105" s="11">
        <v>4898</v>
      </c>
      <c r="AS105" s="75">
        <f t="shared" si="58"/>
        <v>290</v>
      </c>
      <c r="AT105" s="75">
        <f t="shared" ca="1" si="59"/>
        <v>310</v>
      </c>
      <c r="AU105" s="75">
        <f t="shared" si="60"/>
        <v>0</v>
      </c>
      <c r="AV105" s="75">
        <f t="shared" ca="1" si="61"/>
        <v>43.810062182023742</v>
      </c>
      <c r="AW105" s="169">
        <v>0.33333333333333331</v>
      </c>
      <c r="AX105" s="169">
        <v>0.66666666666666663</v>
      </c>
      <c r="AY105" s="75">
        <f t="shared" si="62"/>
        <v>8</v>
      </c>
      <c r="AZ105" s="169">
        <v>0.33333333333333331</v>
      </c>
      <c r="BA105" s="169">
        <v>0.39583333333333331</v>
      </c>
      <c r="BB105" s="75" t="str">
        <f t="shared" si="66"/>
        <v/>
      </c>
      <c r="BC105" s="169"/>
      <c r="BH105" s="52"/>
      <c r="BI105" s="52"/>
      <c r="BJ105" s="52"/>
      <c r="BK105" s="52"/>
      <c r="BL105" s="52"/>
      <c r="BM105" s="52"/>
      <c r="BP105" s="54"/>
      <c r="BQ105" s="27"/>
      <c r="BR105" s="27"/>
      <c r="BS105" s="27"/>
      <c r="BT105" s="27"/>
      <c r="BU105" s="27"/>
      <c r="BV105" s="27"/>
      <c r="BW105" s="54"/>
      <c r="BX105" s="26"/>
      <c r="BY105" s="54"/>
      <c r="BZ105" s="26"/>
      <c r="CA105" s="26"/>
      <c r="CB105" s="26"/>
    </row>
    <row r="106" spans="1:80" ht="17.45" customHeight="1">
      <c r="A106" s="86">
        <f t="shared" si="64"/>
        <v>14.5</v>
      </c>
      <c r="B106" s="179">
        <f t="shared" si="37"/>
        <v>45992</v>
      </c>
      <c r="C106" s="8"/>
      <c r="D106" s="11"/>
      <c r="E106" s="12"/>
      <c r="F106" s="11"/>
      <c r="G106" s="74">
        <f t="shared" si="65"/>
        <v>826</v>
      </c>
      <c r="H106" s="75">
        <f t="shared" si="65"/>
        <v>6250</v>
      </c>
      <c r="I106" s="88">
        <f t="shared" si="52"/>
        <v>0</v>
      </c>
      <c r="J106" s="78">
        <f t="shared" si="53"/>
        <v>0</v>
      </c>
      <c r="K106" s="78">
        <f t="shared" si="54"/>
        <v>0</v>
      </c>
      <c r="L106" s="78">
        <f t="shared" si="55"/>
        <v>0</v>
      </c>
      <c r="M106" s="78">
        <f t="shared" ca="1" si="56"/>
        <v>8.1677704194260473E-2</v>
      </c>
      <c r="N106" s="78">
        <f t="shared" ca="1" si="38"/>
        <v>1.1699604743083005E-2</v>
      </c>
      <c r="O106" s="78">
        <f t="shared" si="57"/>
        <v>5.0000000000000001E-4</v>
      </c>
      <c r="P106" s="13" t="s">
        <v>186</v>
      </c>
      <c r="Q106" s="8">
        <v>78</v>
      </c>
      <c r="R106" s="13">
        <v>59</v>
      </c>
      <c r="S106" s="89">
        <f t="shared" si="39"/>
        <v>156</v>
      </c>
      <c r="T106" s="75">
        <f t="shared" si="39"/>
        <v>118</v>
      </c>
      <c r="U106" s="90">
        <f t="shared" si="40"/>
        <v>128.85599999999999</v>
      </c>
      <c r="V106" s="82">
        <f t="shared" si="41"/>
        <v>737.5</v>
      </c>
      <c r="W106" s="8"/>
      <c r="X106" s="8"/>
      <c r="Y106" s="23"/>
      <c r="Z106" s="23"/>
      <c r="AA106" s="23"/>
      <c r="AB106" s="12"/>
      <c r="AC106" s="91">
        <f t="shared" si="42"/>
        <v>0</v>
      </c>
      <c r="AD106" s="75">
        <f t="shared" si="43"/>
        <v>0</v>
      </c>
      <c r="AE106" s="88">
        <f t="shared" si="44"/>
        <v>0</v>
      </c>
      <c r="AF106" s="92">
        <f t="shared" si="45"/>
        <v>0</v>
      </c>
      <c r="AG106" s="93">
        <f t="shared" si="46"/>
        <v>0</v>
      </c>
      <c r="AH106" s="93">
        <f t="shared" si="47"/>
        <v>0</v>
      </c>
      <c r="AI106" s="78">
        <f t="shared" si="48"/>
        <v>0</v>
      </c>
      <c r="AJ106" s="92">
        <f t="shared" si="49"/>
        <v>0</v>
      </c>
      <c r="AK106" s="78">
        <f t="shared" si="50"/>
        <v>0</v>
      </c>
      <c r="AL106" s="11"/>
      <c r="AM106" s="14"/>
      <c r="AN106" s="11"/>
      <c r="AO106" s="15"/>
      <c r="AP106" s="11">
        <v>4900</v>
      </c>
      <c r="AQ106" s="11">
        <v>4917</v>
      </c>
      <c r="AR106" s="11">
        <v>4984</v>
      </c>
      <c r="AS106" s="75">
        <f t="shared" si="58"/>
        <v>840</v>
      </c>
      <c r="AT106" s="75">
        <f t="shared" ca="1" si="59"/>
        <v>1160</v>
      </c>
      <c r="AU106" s="75">
        <f t="shared" si="60"/>
        <v>0.96957832576908343</v>
      </c>
      <c r="AV106" s="75">
        <f t="shared" ca="1" si="61"/>
        <v>163.93442622950818</v>
      </c>
      <c r="AW106" s="169">
        <v>0.33333333333333331</v>
      </c>
      <c r="AX106" s="169">
        <v>0.66666666666666663</v>
      </c>
      <c r="AY106" s="75">
        <f t="shared" si="62"/>
        <v>8</v>
      </c>
      <c r="AZ106" s="169">
        <v>0.33333333333333331</v>
      </c>
      <c r="BA106" s="169">
        <v>0.39583333333333331</v>
      </c>
      <c r="BB106" s="75" t="e">
        <f t="shared" si="66"/>
        <v>#VALUE!</v>
      </c>
      <c r="BC106" s="169" t="s">
        <v>207</v>
      </c>
      <c r="BH106" s="52"/>
      <c r="BI106" s="52"/>
      <c r="BJ106" s="52"/>
      <c r="BK106" s="52"/>
      <c r="BL106" s="52"/>
      <c r="BM106" s="52"/>
      <c r="BP106" s="54"/>
      <c r="BQ106" s="27"/>
      <c r="BR106" s="27"/>
      <c r="BS106" s="27"/>
      <c r="BT106" s="27"/>
      <c r="BU106" s="27"/>
      <c r="BV106" s="27"/>
      <c r="BW106" s="54"/>
      <c r="BX106" s="26"/>
      <c r="BY106" s="54"/>
      <c r="BZ106" s="26"/>
      <c r="CA106" s="26"/>
      <c r="CB106" s="26"/>
    </row>
    <row r="107" spans="1:80" ht="17.45" customHeight="1">
      <c r="A107" s="94">
        <f t="shared" si="64"/>
        <v>14.600000000000001</v>
      </c>
      <c r="B107" s="179">
        <f t="shared" si="37"/>
        <v>45993</v>
      </c>
      <c r="C107" s="8"/>
      <c r="D107" s="11"/>
      <c r="E107" s="12">
        <v>1</v>
      </c>
      <c r="F107" s="11"/>
      <c r="G107" s="74">
        <f t="shared" si="65"/>
        <v>825</v>
      </c>
      <c r="H107" s="75">
        <f t="shared" si="65"/>
        <v>6250</v>
      </c>
      <c r="I107" s="88">
        <f t="shared" si="52"/>
        <v>0</v>
      </c>
      <c r="J107" s="78">
        <f t="shared" si="53"/>
        <v>1.2106537530266344E-3</v>
      </c>
      <c r="K107" s="78">
        <f t="shared" si="54"/>
        <v>0</v>
      </c>
      <c r="L107" s="78">
        <f t="shared" si="55"/>
        <v>0</v>
      </c>
      <c r="M107" s="78">
        <f t="shared" ca="1" si="56"/>
        <v>8.2781456953642363E-2</v>
      </c>
      <c r="N107" s="78">
        <f t="shared" ca="1" si="38"/>
        <v>1.1699604743083005E-2</v>
      </c>
      <c r="O107" s="78">
        <f t="shared" si="57"/>
        <v>5.0000000000000001E-4</v>
      </c>
      <c r="P107" s="13" t="s">
        <v>186</v>
      </c>
      <c r="Q107" s="8"/>
      <c r="R107" s="13"/>
      <c r="S107" s="89">
        <f t="shared" si="39"/>
        <v>0</v>
      </c>
      <c r="T107" s="75">
        <f t="shared" si="39"/>
        <v>0</v>
      </c>
      <c r="U107" s="90">
        <f t="shared" si="40"/>
        <v>0</v>
      </c>
      <c r="V107" s="82">
        <f t="shared" si="41"/>
        <v>0</v>
      </c>
      <c r="W107" s="8"/>
      <c r="X107" s="8"/>
      <c r="Y107" s="23"/>
      <c r="Z107" s="23"/>
      <c r="AA107" s="23"/>
      <c r="AB107" s="12"/>
      <c r="AC107" s="91">
        <f t="shared" si="42"/>
        <v>0</v>
      </c>
      <c r="AD107" s="75">
        <f t="shared" si="43"/>
        <v>0</v>
      </c>
      <c r="AE107" s="88">
        <f t="shared" ref="AE107:AE130" si="67">IFERROR(W107/H106,0)</f>
        <v>0</v>
      </c>
      <c r="AF107" s="92">
        <f t="shared" ref="AF107:AF130" si="68">IFERROR(X107/$W107,0)</f>
        <v>0</v>
      </c>
      <c r="AG107" s="93">
        <f t="shared" ref="AG107:AG130" si="69">IFERROR(Y107/$W107,0)</f>
        <v>0</v>
      </c>
      <c r="AH107" s="93">
        <f t="shared" ref="AH107:AH130" si="70">IFERROR(Z107/$W107,0)</f>
        <v>0</v>
      </c>
      <c r="AI107" s="78">
        <f t="shared" ref="AI107:AI130" si="71">IFERROR(AA107/$W107,0)</f>
        <v>0</v>
      </c>
      <c r="AJ107" s="92">
        <f t="shared" si="49"/>
        <v>0</v>
      </c>
      <c r="AK107" s="78">
        <f t="shared" si="50"/>
        <v>0</v>
      </c>
      <c r="AL107" s="11"/>
      <c r="AM107" s="14"/>
      <c r="AN107" s="11"/>
      <c r="AO107" s="15"/>
      <c r="AP107" s="11">
        <v>5016</v>
      </c>
      <c r="AQ107" s="11">
        <v>5033</v>
      </c>
      <c r="AR107" s="11">
        <v>5045</v>
      </c>
      <c r="AS107" s="75">
        <f t="shared" si="58"/>
        <v>290</v>
      </c>
      <c r="AT107" s="75">
        <f t="shared" ca="1" si="59"/>
        <v>370</v>
      </c>
      <c r="AU107" s="75">
        <f t="shared" si="60"/>
        <v>0</v>
      </c>
      <c r="AV107" s="75">
        <f t="shared" ca="1" si="61"/>
        <v>52.296819787985868</v>
      </c>
      <c r="AW107" s="169">
        <v>0.33333333333333331</v>
      </c>
      <c r="AX107" s="169">
        <v>0.66666666666666663</v>
      </c>
      <c r="AY107" s="75">
        <f t="shared" si="62"/>
        <v>8</v>
      </c>
      <c r="AZ107" s="169">
        <v>0.33333333333333331</v>
      </c>
      <c r="BA107" s="169">
        <v>0.39583333333333331</v>
      </c>
      <c r="BB107" s="75" t="e">
        <f t="shared" si="66"/>
        <v>#VALUE!</v>
      </c>
      <c r="BC107" s="169" t="s">
        <v>207</v>
      </c>
      <c r="BH107" s="52"/>
      <c r="BI107" s="52"/>
      <c r="BJ107" s="52"/>
      <c r="BK107" s="52"/>
      <c r="BL107" s="52"/>
      <c r="BM107" s="52"/>
      <c r="BP107" s="54"/>
      <c r="BQ107" s="27"/>
      <c r="BR107" s="27"/>
      <c r="BS107" s="27"/>
      <c r="BT107" s="27"/>
      <c r="BU107" s="27"/>
      <c r="BV107" s="27"/>
      <c r="BW107" s="54"/>
      <c r="BX107" s="26"/>
      <c r="BY107" s="54"/>
      <c r="BZ107" s="26"/>
      <c r="CA107" s="26"/>
      <c r="CB107" s="26"/>
    </row>
    <row r="108" spans="1:80" ht="17.45" customHeight="1" thickBot="1">
      <c r="A108" s="86">
        <f t="shared" si="64"/>
        <v>14.700000000000001</v>
      </c>
      <c r="B108" s="180">
        <f t="shared" si="37"/>
        <v>45994</v>
      </c>
      <c r="C108" s="16"/>
      <c r="D108" s="17"/>
      <c r="E108" s="18">
        <v>1</v>
      </c>
      <c r="F108" s="17"/>
      <c r="G108" s="96">
        <f t="shared" ref="G108:H123" si="72">G107-E108-C108</f>
        <v>824</v>
      </c>
      <c r="H108" s="97">
        <f t="shared" si="72"/>
        <v>6250</v>
      </c>
      <c r="I108" s="98">
        <f t="shared" si="52"/>
        <v>0</v>
      </c>
      <c r="J108" s="99">
        <f t="shared" si="53"/>
        <v>1.2121212121212121E-3</v>
      </c>
      <c r="K108" s="99">
        <f t="shared" si="54"/>
        <v>0</v>
      </c>
      <c r="L108" s="99">
        <f t="shared" si="55"/>
        <v>0</v>
      </c>
      <c r="M108" s="99">
        <f t="shared" ca="1" si="56"/>
        <v>8.3885209713024267E-2</v>
      </c>
      <c r="N108" s="99">
        <f t="shared" ca="1" si="38"/>
        <v>1.1699604743083005E-2</v>
      </c>
      <c r="O108" s="99">
        <f t="shared" si="57"/>
        <v>5.0000000000000001E-4</v>
      </c>
      <c r="P108" s="19" t="s">
        <v>186</v>
      </c>
      <c r="Q108" s="16">
        <v>78</v>
      </c>
      <c r="R108" s="19">
        <v>62</v>
      </c>
      <c r="S108" s="89">
        <f t="shared" si="39"/>
        <v>156</v>
      </c>
      <c r="T108" s="75">
        <f t="shared" si="39"/>
        <v>124</v>
      </c>
      <c r="U108" s="100">
        <f t="shared" si="40"/>
        <v>128.54400000000001</v>
      </c>
      <c r="V108" s="101">
        <f t="shared" si="41"/>
        <v>775</v>
      </c>
      <c r="W108" s="16"/>
      <c r="X108" s="16"/>
      <c r="Y108" s="23"/>
      <c r="Z108" s="23"/>
      <c r="AA108" s="23"/>
      <c r="AB108" s="12"/>
      <c r="AC108" s="102">
        <f t="shared" si="42"/>
        <v>0</v>
      </c>
      <c r="AD108" s="97">
        <f t="shared" si="43"/>
        <v>0</v>
      </c>
      <c r="AE108" s="98">
        <f t="shared" si="67"/>
        <v>0</v>
      </c>
      <c r="AF108" s="103">
        <f t="shared" si="68"/>
        <v>0</v>
      </c>
      <c r="AG108" s="104">
        <f t="shared" si="69"/>
        <v>0</v>
      </c>
      <c r="AH108" s="104">
        <f t="shared" si="70"/>
        <v>0</v>
      </c>
      <c r="AI108" s="99">
        <f t="shared" si="71"/>
        <v>0</v>
      </c>
      <c r="AJ108" s="103">
        <f t="shared" si="49"/>
        <v>0</v>
      </c>
      <c r="AK108" s="99">
        <f t="shared" si="50"/>
        <v>0</v>
      </c>
      <c r="AL108" s="17"/>
      <c r="AM108" s="20"/>
      <c r="AN108" s="17"/>
      <c r="AO108" s="21"/>
      <c r="AP108" s="17">
        <v>5053</v>
      </c>
      <c r="AQ108" s="17">
        <v>5073</v>
      </c>
      <c r="AR108" s="17">
        <v>5152</v>
      </c>
      <c r="AS108" s="97">
        <f t="shared" si="58"/>
        <v>990</v>
      </c>
      <c r="AT108" s="97">
        <f t="shared" ca="1" si="59"/>
        <v>1350</v>
      </c>
      <c r="AU108" s="97">
        <f t="shared" si="60"/>
        <v>1.0956854342455928</v>
      </c>
      <c r="AV108" s="97">
        <f t="shared" ca="1" si="61"/>
        <v>190.83969465648858</v>
      </c>
      <c r="AW108" s="167">
        <v>0.33333333333333331</v>
      </c>
      <c r="AX108" s="167">
        <v>0.66666666666666663</v>
      </c>
      <c r="AY108" s="97">
        <f t="shared" si="62"/>
        <v>8</v>
      </c>
      <c r="AZ108" s="167">
        <v>0.33333333333333331</v>
      </c>
      <c r="BA108" s="167">
        <v>0.39583333333333331</v>
      </c>
      <c r="BB108" s="97">
        <f t="shared" si="63"/>
        <v>1.5</v>
      </c>
      <c r="BC108" s="17"/>
      <c r="BH108" s="52"/>
      <c r="BI108" s="52"/>
      <c r="BJ108" s="52"/>
      <c r="BK108" s="52"/>
      <c r="BL108" s="52"/>
      <c r="BM108" s="52"/>
      <c r="BP108" s="54"/>
      <c r="BQ108" s="27"/>
      <c r="BR108" s="27"/>
      <c r="BS108" s="27"/>
      <c r="BT108" s="27"/>
      <c r="BU108" s="27"/>
      <c r="BV108" s="27"/>
      <c r="BW108" s="54"/>
      <c r="BX108" s="26"/>
      <c r="BY108" s="54"/>
      <c r="BZ108" s="26"/>
      <c r="CA108" s="26"/>
      <c r="CB108" s="26"/>
    </row>
    <row r="109" spans="1:80" ht="17.45" customHeight="1" thickTop="1">
      <c r="A109" s="71">
        <f>A102+1</f>
        <v>15.1</v>
      </c>
      <c r="B109" s="178">
        <f>B108+1</f>
        <v>45995</v>
      </c>
      <c r="C109" s="4"/>
      <c r="D109" s="5"/>
      <c r="E109" s="6">
        <v>1</v>
      </c>
      <c r="F109" s="5"/>
      <c r="G109" s="74">
        <f t="shared" si="72"/>
        <v>823</v>
      </c>
      <c r="H109" s="75">
        <f t="shared" si="72"/>
        <v>6250</v>
      </c>
      <c r="I109" s="76">
        <f t="shared" si="52"/>
        <v>0</v>
      </c>
      <c r="J109" s="77">
        <f t="shared" si="53"/>
        <v>1.2135922330097086E-3</v>
      </c>
      <c r="K109" s="77">
        <f t="shared" si="54"/>
        <v>0</v>
      </c>
      <c r="L109" s="77">
        <f t="shared" si="55"/>
        <v>0</v>
      </c>
      <c r="M109" s="78">
        <f t="shared" ca="1" si="56"/>
        <v>8.4988962472406171E-2</v>
      </c>
      <c r="N109" s="78">
        <f t="shared" ca="1" si="38"/>
        <v>1.1699604743083005E-2</v>
      </c>
      <c r="O109" s="78">
        <f t="shared" si="57"/>
        <v>5.0000000000000001E-4</v>
      </c>
      <c r="P109" s="13" t="s">
        <v>186</v>
      </c>
      <c r="Q109" s="8"/>
      <c r="R109" s="13"/>
      <c r="S109" s="79">
        <f t="shared" si="39"/>
        <v>0</v>
      </c>
      <c r="T109" s="80">
        <f t="shared" si="39"/>
        <v>0</v>
      </c>
      <c r="U109" s="90">
        <f t="shared" si="40"/>
        <v>0</v>
      </c>
      <c r="V109" s="82">
        <f t="shared" si="41"/>
        <v>0</v>
      </c>
      <c r="W109" s="4"/>
      <c r="X109" s="4"/>
      <c r="Y109" s="22"/>
      <c r="Z109" s="22"/>
      <c r="AA109" s="22"/>
      <c r="AB109" s="6"/>
      <c r="AC109" s="83">
        <f t="shared" si="42"/>
        <v>0</v>
      </c>
      <c r="AD109" s="80">
        <f t="shared" si="43"/>
        <v>0</v>
      </c>
      <c r="AE109" s="76">
        <f t="shared" si="67"/>
        <v>0</v>
      </c>
      <c r="AF109" s="84">
        <f t="shared" si="68"/>
        <v>0</v>
      </c>
      <c r="AG109" s="85">
        <f t="shared" si="69"/>
        <v>0</v>
      </c>
      <c r="AH109" s="85">
        <f t="shared" si="70"/>
        <v>0</v>
      </c>
      <c r="AI109" s="77">
        <f t="shared" si="71"/>
        <v>0</v>
      </c>
      <c r="AJ109" s="84">
        <f t="shared" si="49"/>
        <v>0</v>
      </c>
      <c r="AK109" s="77">
        <f t="shared" si="50"/>
        <v>0</v>
      </c>
      <c r="AL109" s="5">
        <v>2534</v>
      </c>
      <c r="AM109" s="9">
        <v>0.65</v>
      </c>
      <c r="AN109" s="5">
        <v>1454</v>
      </c>
      <c r="AO109" s="10">
        <v>0.76700000000000002</v>
      </c>
      <c r="AP109" s="5">
        <v>5188</v>
      </c>
      <c r="AQ109" s="5">
        <v>5202</v>
      </c>
      <c r="AR109" s="5">
        <v>5217</v>
      </c>
      <c r="AS109" s="80">
        <f t="shared" si="58"/>
        <v>290</v>
      </c>
      <c r="AT109" s="80">
        <f t="shared" ca="1" si="59"/>
        <v>360</v>
      </c>
      <c r="AU109" s="80">
        <f t="shared" si="60"/>
        <v>0</v>
      </c>
      <c r="AV109" s="80">
        <f t="shared" ca="1" si="61"/>
        <v>50.897780291248409</v>
      </c>
      <c r="AW109" s="165">
        <v>0.33333333333333331</v>
      </c>
      <c r="AX109" s="165">
        <v>0.66666666666666663</v>
      </c>
      <c r="AY109" s="80">
        <f t="shared" si="62"/>
        <v>8</v>
      </c>
      <c r="AZ109" s="165">
        <v>0.33333333333333331</v>
      </c>
      <c r="BA109" s="165">
        <v>0.39583333333333331</v>
      </c>
      <c r="BB109" s="80">
        <f t="shared" si="63"/>
        <v>1.5</v>
      </c>
      <c r="BC109" s="5"/>
      <c r="BH109" s="52"/>
      <c r="BI109" s="52"/>
      <c r="BJ109" s="52"/>
      <c r="BK109" s="52"/>
      <c r="BL109" s="52"/>
      <c r="BM109" s="52"/>
      <c r="BP109" s="54"/>
      <c r="BQ109" s="27"/>
      <c r="BR109" s="27"/>
      <c r="BS109" s="27"/>
      <c r="BT109" s="27"/>
      <c r="BU109" s="27"/>
      <c r="BV109" s="27"/>
      <c r="BW109" s="54"/>
      <c r="BX109" s="26"/>
      <c r="BY109" s="54"/>
      <c r="BZ109" s="26"/>
      <c r="CA109" s="26"/>
      <c r="CB109" s="26"/>
    </row>
    <row r="110" spans="1:80" ht="17.45" customHeight="1">
      <c r="A110" s="86">
        <f t="shared" si="64"/>
        <v>15.2</v>
      </c>
      <c r="B110" s="179">
        <f t="shared" si="37"/>
        <v>45996</v>
      </c>
      <c r="C110" s="8"/>
      <c r="D110" s="11"/>
      <c r="E110" s="12">
        <v>1</v>
      </c>
      <c r="F110" s="11">
        <v>1</v>
      </c>
      <c r="G110" s="74">
        <f t="shared" si="72"/>
        <v>822</v>
      </c>
      <c r="H110" s="75">
        <f t="shared" si="72"/>
        <v>6249</v>
      </c>
      <c r="I110" s="88">
        <f t="shared" si="52"/>
        <v>0</v>
      </c>
      <c r="J110" s="78">
        <f t="shared" si="53"/>
        <v>1.215066828675577E-3</v>
      </c>
      <c r="K110" s="78">
        <f t="shared" si="54"/>
        <v>0</v>
      </c>
      <c r="L110" s="78">
        <f t="shared" si="55"/>
        <v>1.6000000000000001E-4</v>
      </c>
      <c r="M110" s="78">
        <f t="shared" ca="1" si="56"/>
        <v>8.6092715231788061E-2</v>
      </c>
      <c r="N110" s="78">
        <f t="shared" ca="1" si="38"/>
        <v>1.1857707509881426E-2</v>
      </c>
      <c r="O110" s="78">
        <f t="shared" si="57"/>
        <v>5.0000000000000001E-4</v>
      </c>
      <c r="P110" s="13" t="s">
        <v>186</v>
      </c>
      <c r="Q110" s="8">
        <v>78</v>
      </c>
      <c r="R110" s="13">
        <v>62</v>
      </c>
      <c r="S110" s="89">
        <f t="shared" si="39"/>
        <v>156</v>
      </c>
      <c r="T110" s="75">
        <f t="shared" si="39"/>
        <v>124</v>
      </c>
      <c r="U110" s="90">
        <f t="shared" si="40"/>
        <v>128.232</v>
      </c>
      <c r="V110" s="82">
        <f t="shared" si="41"/>
        <v>774.87599999999998</v>
      </c>
      <c r="W110" s="8"/>
      <c r="X110" s="8"/>
      <c r="Y110" s="23"/>
      <c r="Z110" s="23"/>
      <c r="AA110" s="23"/>
      <c r="AB110" s="12"/>
      <c r="AC110" s="91">
        <f t="shared" si="42"/>
        <v>0</v>
      </c>
      <c r="AD110" s="75">
        <f t="shared" si="43"/>
        <v>0</v>
      </c>
      <c r="AE110" s="88">
        <f t="shared" si="67"/>
        <v>0</v>
      </c>
      <c r="AF110" s="92">
        <f t="shared" si="68"/>
        <v>0</v>
      </c>
      <c r="AG110" s="93">
        <f t="shared" si="69"/>
        <v>0</v>
      </c>
      <c r="AH110" s="93">
        <f t="shared" si="70"/>
        <v>0</v>
      </c>
      <c r="AI110" s="78">
        <f t="shared" si="71"/>
        <v>0</v>
      </c>
      <c r="AJ110" s="92">
        <f t="shared" si="49"/>
        <v>0</v>
      </c>
      <c r="AK110" s="78">
        <f t="shared" si="50"/>
        <v>0</v>
      </c>
      <c r="AL110" s="11">
        <v>2452</v>
      </c>
      <c r="AM110" s="14">
        <v>0.66700000000000004</v>
      </c>
      <c r="AN110" s="11">
        <v>1677</v>
      </c>
      <c r="AO110" s="15">
        <v>0.68300000000000005</v>
      </c>
      <c r="AP110" s="11">
        <v>5224</v>
      </c>
      <c r="AQ110" s="11">
        <v>5247</v>
      </c>
      <c r="AR110" s="11">
        <v>5326</v>
      </c>
      <c r="AS110" s="75">
        <f t="shared" si="58"/>
        <v>1020</v>
      </c>
      <c r="AT110" s="75">
        <f t="shared" ca="1" si="59"/>
        <v>1300</v>
      </c>
      <c r="AU110" s="75">
        <f t="shared" si="60"/>
        <v>1.12943302462164</v>
      </c>
      <c r="AV110" s="75">
        <f t="shared" ca="1" si="61"/>
        <v>183.84952623391317</v>
      </c>
      <c r="AW110" s="169">
        <v>0.33333333333333331</v>
      </c>
      <c r="AX110" s="169">
        <v>0.66666666666666663</v>
      </c>
      <c r="AY110" s="75">
        <f t="shared" si="62"/>
        <v>8</v>
      </c>
      <c r="AZ110" s="169">
        <v>0.33333333333333331</v>
      </c>
      <c r="BA110" s="169">
        <v>0.39583333333333331</v>
      </c>
      <c r="BB110" s="75">
        <f t="shared" si="63"/>
        <v>1.5</v>
      </c>
      <c r="BC110" s="11"/>
      <c r="BH110" s="52"/>
      <c r="BI110" s="52"/>
      <c r="BJ110" s="52"/>
      <c r="BK110" s="52"/>
      <c r="BL110" s="52"/>
      <c r="BM110" s="52"/>
      <c r="BP110" s="54"/>
      <c r="BQ110" s="27"/>
      <c r="BR110" s="27"/>
      <c r="BS110" s="27"/>
      <c r="BT110" s="27"/>
      <c r="BU110" s="27"/>
      <c r="BV110" s="27"/>
      <c r="BW110" s="54"/>
      <c r="BX110" s="26"/>
      <c r="BY110" s="54"/>
      <c r="BZ110" s="26"/>
      <c r="CA110" s="26"/>
      <c r="CB110" s="26"/>
    </row>
    <row r="111" spans="1:80" ht="17.45" customHeight="1">
      <c r="A111" s="94">
        <f t="shared" si="64"/>
        <v>15.3</v>
      </c>
      <c r="B111" s="179">
        <f t="shared" si="37"/>
        <v>45997</v>
      </c>
      <c r="C111" s="8"/>
      <c r="D111" s="11"/>
      <c r="E111" s="12">
        <v>2</v>
      </c>
      <c r="F111" s="11"/>
      <c r="G111" s="74">
        <f t="shared" si="72"/>
        <v>820</v>
      </c>
      <c r="H111" s="75">
        <f t="shared" si="72"/>
        <v>6249</v>
      </c>
      <c r="I111" s="88">
        <f t="shared" si="52"/>
        <v>0</v>
      </c>
      <c r="J111" s="78">
        <f t="shared" si="53"/>
        <v>2.4330900243309003E-3</v>
      </c>
      <c r="K111" s="78">
        <f t="shared" si="54"/>
        <v>0</v>
      </c>
      <c r="L111" s="78">
        <f t="shared" si="55"/>
        <v>0</v>
      </c>
      <c r="M111" s="78">
        <f t="shared" ca="1" si="56"/>
        <v>8.8300220750551855E-2</v>
      </c>
      <c r="N111" s="78">
        <f t="shared" ca="1" si="38"/>
        <v>1.1857707509881426E-2</v>
      </c>
      <c r="O111" s="78">
        <f t="shared" si="57"/>
        <v>5.0000000000000001E-4</v>
      </c>
      <c r="P111" s="13" t="s">
        <v>186</v>
      </c>
      <c r="Q111" s="8"/>
      <c r="R111" s="13"/>
      <c r="S111" s="89">
        <f t="shared" si="39"/>
        <v>0</v>
      </c>
      <c r="T111" s="75">
        <f t="shared" si="39"/>
        <v>0</v>
      </c>
      <c r="U111" s="90">
        <f t="shared" si="40"/>
        <v>0</v>
      </c>
      <c r="V111" s="82">
        <f t="shared" si="41"/>
        <v>0</v>
      </c>
      <c r="W111" s="8"/>
      <c r="X111" s="8"/>
      <c r="Y111" s="23"/>
      <c r="Z111" s="23"/>
      <c r="AA111" s="23"/>
      <c r="AB111" s="12"/>
      <c r="AC111" s="91">
        <f t="shared" si="42"/>
        <v>0</v>
      </c>
      <c r="AD111" s="75">
        <f t="shared" si="43"/>
        <v>0</v>
      </c>
      <c r="AE111" s="88">
        <f t="shared" si="67"/>
        <v>0</v>
      </c>
      <c r="AF111" s="92">
        <f t="shared" si="68"/>
        <v>0</v>
      </c>
      <c r="AG111" s="93">
        <f t="shared" si="69"/>
        <v>0</v>
      </c>
      <c r="AH111" s="93">
        <f t="shared" si="70"/>
        <v>0</v>
      </c>
      <c r="AI111" s="78">
        <f t="shared" si="71"/>
        <v>0</v>
      </c>
      <c r="AJ111" s="92">
        <f t="shared" si="49"/>
        <v>0</v>
      </c>
      <c r="AK111" s="78">
        <f t="shared" si="50"/>
        <v>0</v>
      </c>
      <c r="AL111" s="11"/>
      <c r="AM111" s="14"/>
      <c r="AN111" s="11">
        <v>1575</v>
      </c>
      <c r="AO111" s="15">
        <v>0.75</v>
      </c>
      <c r="AP111" s="11">
        <v>5354</v>
      </c>
      <c r="AQ111" s="11">
        <v>5369</v>
      </c>
      <c r="AR111" s="11">
        <v>5380</v>
      </c>
      <c r="AS111" s="75">
        <f t="shared" si="58"/>
        <v>260</v>
      </c>
      <c r="AT111" s="75">
        <f t="shared" ca="1" si="59"/>
        <v>310</v>
      </c>
      <c r="AU111" s="75">
        <f t="shared" si="60"/>
        <v>0</v>
      </c>
      <c r="AV111" s="75">
        <f t="shared" ca="1" si="61"/>
        <v>43.853444617343328</v>
      </c>
      <c r="AW111" s="169">
        <v>0.33333333333333331</v>
      </c>
      <c r="AX111" s="169">
        <v>0.66666666666666663</v>
      </c>
      <c r="AY111" s="75">
        <f t="shared" si="62"/>
        <v>8</v>
      </c>
      <c r="AZ111" s="169">
        <v>0.33333333333333331</v>
      </c>
      <c r="BA111" s="169">
        <v>0.39583333333333331</v>
      </c>
      <c r="BB111" s="75">
        <f t="shared" si="63"/>
        <v>1.5</v>
      </c>
      <c r="BC111" s="11"/>
      <c r="BH111" s="52"/>
      <c r="BI111" s="52"/>
      <c r="BJ111" s="52"/>
      <c r="BK111" s="52"/>
      <c r="BL111" s="52"/>
      <c r="BM111" s="52"/>
      <c r="BP111" s="54"/>
      <c r="BQ111" s="27"/>
      <c r="BR111" s="27"/>
      <c r="BS111" s="27"/>
      <c r="BT111" s="27"/>
      <c r="BU111" s="27"/>
      <c r="BV111" s="27"/>
      <c r="BW111" s="54"/>
      <c r="BX111" s="26"/>
      <c r="BY111" s="54"/>
      <c r="BZ111" s="26"/>
      <c r="CA111" s="26"/>
      <c r="CB111" s="26"/>
    </row>
    <row r="112" spans="1:80" ht="17.45" customHeight="1">
      <c r="A112" s="86">
        <f t="shared" si="64"/>
        <v>15.4</v>
      </c>
      <c r="B112" s="179">
        <f t="shared" si="37"/>
        <v>45998</v>
      </c>
      <c r="C112" s="8"/>
      <c r="D112" s="11"/>
      <c r="E112" s="12">
        <v>1</v>
      </c>
      <c r="F112" s="11"/>
      <c r="G112" s="74">
        <f t="shared" si="72"/>
        <v>819</v>
      </c>
      <c r="H112" s="75">
        <f t="shared" si="72"/>
        <v>6249</v>
      </c>
      <c r="I112" s="88">
        <f t="shared" si="52"/>
        <v>0</v>
      </c>
      <c r="J112" s="78">
        <f t="shared" si="53"/>
        <v>1.2195121951219512E-3</v>
      </c>
      <c r="K112" s="78">
        <f t="shared" si="54"/>
        <v>0</v>
      </c>
      <c r="L112" s="78">
        <f t="shared" si="55"/>
        <v>0</v>
      </c>
      <c r="M112" s="78">
        <f t="shared" ca="1" si="56"/>
        <v>8.940397350993376E-2</v>
      </c>
      <c r="N112" s="78">
        <f t="shared" ca="1" si="38"/>
        <v>1.1857707509881426E-2</v>
      </c>
      <c r="O112" s="78">
        <f t="shared" si="57"/>
        <v>5.0000000000000001E-4</v>
      </c>
      <c r="P112" s="13" t="s">
        <v>186</v>
      </c>
      <c r="Q112" s="8">
        <v>78</v>
      </c>
      <c r="R112" s="13">
        <v>62</v>
      </c>
      <c r="S112" s="89">
        <f t="shared" si="39"/>
        <v>156</v>
      </c>
      <c r="T112" s="75">
        <f t="shared" si="39"/>
        <v>124</v>
      </c>
      <c r="U112" s="90">
        <f t="shared" si="40"/>
        <v>127.764</v>
      </c>
      <c r="V112" s="82">
        <f t="shared" si="41"/>
        <v>774.87599999999998</v>
      </c>
      <c r="W112" s="8"/>
      <c r="X112" s="8"/>
      <c r="Y112" s="23"/>
      <c r="Z112" s="23"/>
      <c r="AA112" s="23"/>
      <c r="AB112" s="12"/>
      <c r="AC112" s="91">
        <f t="shared" si="42"/>
        <v>0</v>
      </c>
      <c r="AD112" s="75">
        <f t="shared" si="43"/>
        <v>0</v>
      </c>
      <c r="AE112" s="88">
        <f t="shared" si="67"/>
        <v>0</v>
      </c>
      <c r="AF112" s="92">
        <f t="shared" si="68"/>
        <v>0</v>
      </c>
      <c r="AG112" s="93">
        <f t="shared" si="69"/>
        <v>0</v>
      </c>
      <c r="AH112" s="93">
        <f t="shared" si="70"/>
        <v>0</v>
      </c>
      <c r="AI112" s="78">
        <f t="shared" si="71"/>
        <v>0</v>
      </c>
      <c r="AJ112" s="92">
        <f t="shared" si="49"/>
        <v>0</v>
      </c>
      <c r="AK112" s="78">
        <f t="shared" si="50"/>
        <v>0</v>
      </c>
      <c r="AL112" s="11"/>
      <c r="AM112" s="14"/>
      <c r="AN112" s="11">
        <v>1547</v>
      </c>
      <c r="AO112" s="15">
        <v>0.78300000000000003</v>
      </c>
      <c r="AP112" s="11">
        <v>5385</v>
      </c>
      <c r="AQ112" s="11">
        <v>5403</v>
      </c>
      <c r="AR112" s="11">
        <v>5486</v>
      </c>
      <c r="AS112" s="75">
        <f t="shared" si="58"/>
        <v>1010</v>
      </c>
      <c r="AT112" s="75">
        <f t="shared" ca="1" si="59"/>
        <v>1420</v>
      </c>
      <c r="AU112" s="75">
        <f t="shared" si="60"/>
        <v>1.1189399982274217</v>
      </c>
      <c r="AV112" s="75">
        <f t="shared" ca="1" si="61"/>
        <v>200.90548953027732</v>
      </c>
      <c r="AW112" s="169">
        <v>0.33333333333333331</v>
      </c>
      <c r="AX112" s="169">
        <v>0.66666666666666663</v>
      </c>
      <c r="AY112" s="75">
        <f t="shared" si="62"/>
        <v>8</v>
      </c>
      <c r="AZ112" s="169">
        <v>0.33333333333333331</v>
      </c>
      <c r="BA112" s="169">
        <v>0.39583333333333331</v>
      </c>
      <c r="BB112" s="75">
        <f t="shared" si="63"/>
        <v>1.5</v>
      </c>
      <c r="BC112" s="11"/>
      <c r="BH112" s="52"/>
      <c r="BI112" s="52"/>
      <c r="BJ112" s="52"/>
      <c r="BK112" s="52"/>
      <c r="BL112" s="52"/>
      <c r="BM112" s="52"/>
      <c r="BP112" s="54"/>
      <c r="BQ112" s="27"/>
      <c r="BR112" s="27"/>
      <c r="BS112" s="27"/>
      <c r="BT112" s="27"/>
      <c r="BU112" s="27"/>
      <c r="BV112" s="27"/>
      <c r="BW112" s="54"/>
      <c r="BX112" s="26"/>
      <c r="BY112" s="54"/>
      <c r="BZ112" s="26"/>
      <c r="CA112" s="26"/>
      <c r="CB112" s="26"/>
    </row>
    <row r="113" spans="1:80" ht="17.45" customHeight="1">
      <c r="A113" s="94">
        <f t="shared" si="64"/>
        <v>15.5</v>
      </c>
      <c r="B113" s="179">
        <f t="shared" si="37"/>
        <v>45999</v>
      </c>
      <c r="C113" s="8"/>
      <c r="D113" s="11"/>
      <c r="E113" s="12">
        <v>1</v>
      </c>
      <c r="F113" s="11"/>
      <c r="G113" s="74">
        <f t="shared" si="72"/>
        <v>818</v>
      </c>
      <c r="H113" s="75">
        <f t="shared" si="72"/>
        <v>6249</v>
      </c>
      <c r="I113" s="88">
        <f t="shared" si="52"/>
        <v>0</v>
      </c>
      <c r="J113" s="78">
        <f t="shared" si="53"/>
        <v>1.221001221001221E-3</v>
      </c>
      <c r="K113" s="78">
        <f t="shared" si="54"/>
        <v>0</v>
      </c>
      <c r="L113" s="78">
        <f t="shared" si="55"/>
        <v>0</v>
      </c>
      <c r="M113" s="78">
        <f t="shared" ca="1" si="56"/>
        <v>9.0507726269315664E-2</v>
      </c>
      <c r="N113" s="78">
        <f t="shared" ca="1" si="38"/>
        <v>1.1857707509881426E-2</v>
      </c>
      <c r="O113" s="78">
        <f t="shared" si="57"/>
        <v>5.0000000000000001E-4</v>
      </c>
      <c r="P113" s="13" t="s">
        <v>186</v>
      </c>
      <c r="Q113" s="8"/>
      <c r="R113" s="13"/>
      <c r="S113" s="89">
        <f t="shared" si="39"/>
        <v>0</v>
      </c>
      <c r="T113" s="75">
        <f t="shared" si="39"/>
        <v>0</v>
      </c>
      <c r="U113" s="90">
        <f t="shared" si="40"/>
        <v>0</v>
      </c>
      <c r="V113" s="82">
        <f t="shared" si="41"/>
        <v>0</v>
      </c>
      <c r="W113" s="8"/>
      <c r="X113" s="8"/>
      <c r="Y113" s="23"/>
      <c r="Z113" s="23"/>
      <c r="AA113" s="23"/>
      <c r="AB113" s="12"/>
      <c r="AC113" s="91">
        <f t="shared" si="42"/>
        <v>0</v>
      </c>
      <c r="AD113" s="75">
        <f t="shared" si="43"/>
        <v>0</v>
      </c>
      <c r="AE113" s="88">
        <f t="shared" si="67"/>
        <v>0</v>
      </c>
      <c r="AF113" s="92">
        <f t="shared" si="68"/>
        <v>0</v>
      </c>
      <c r="AG113" s="93">
        <f t="shared" si="69"/>
        <v>0</v>
      </c>
      <c r="AH113" s="93">
        <f t="shared" si="70"/>
        <v>0</v>
      </c>
      <c r="AI113" s="78">
        <f t="shared" si="71"/>
        <v>0</v>
      </c>
      <c r="AJ113" s="92">
        <f t="shared" si="49"/>
        <v>0</v>
      </c>
      <c r="AK113" s="78">
        <f t="shared" si="50"/>
        <v>0</v>
      </c>
      <c r="AL113" s="11"/>
      <c r="AM113" s="14"/>
      <c r="AN113" s="11"/>
      <c r="AO113" s="15"/>
      <c r="AP113" s="11">
        <v>5527</v>
      </c>
      <c r="AQ113" s="11">
        <v>5543</v>
      </c>
      <c r="AR113" s="11">
        <v>5569</v>
      </c>
      <c r="AS113" s="75">
        <f t="shared" si="58"/>
        <v>420</v>
      </c>
      <c r="AT113" s="75">
        <f t="shared" ca="1" si="59"/>
        <v>380</v>
      </c>
      <c r="AU113" s="75">
        <f t="shared" si="60"/>
        <v>0</v>
      </c>
      <c r="AV113" s="75">
        <f t="shared" ca="1" si="61"/>
        <v>53.77104853544644</v>
      </c>
      <c r="AW113" s="169">
        <v>0.33333333333333331</v>
      </c>
      <c r="AX113" s="169">
        <v>0.66666666666666663</v>
      </c>
      <c r="AY113" s="75">
        <f t="shared" si="62"/>
        <v>8</v>
      </c>
      <c r="AZ113" s="169">
        <v>0.33333333333333331</v>
      </c>
      <c r="BA113" s="169">
        <v>0.39583333333333331</v>
      </c>
      <c r="BB113" s="75">
        <f t="shared" si="63"/>
        <v>1.5</v>
      </c>
      <c r="BC113" s="11"/>
      <c r="BH113" s="52"/>
      <c r="BI113" s="52"/>
      <c r="BJ113" s="52"/>
      <c r="BK113" s="52"/>
      <c r="BL113" s="52"/>
      <c r="BM113" s="52"/>
      <c r="BP113" s="54"/>
      <c r="BQ113" s="27"/>
      <c r="BR113" s="27"/>
      <c r="BS113" s="27"/>
      <c r="BT113" s="27"/>
      <c r="BU113" s="27"/>
      <c r="BV113" s="27"/>
      <c r="BW113" s="54"/>
      <c r="BX113" s="26"/>
      <c r="BY113" s="54"/>
      <c r="BZ113" s="26"/>
      <c r="CA113" s="26"/>
      <c r="CB113" s="26"/>
    </row>
    <row r="114" spans="1:80" ht="17.45" customHeight="1">
      <c r="A114" s="86">
        <f t="shared" si="64"/>
        <v>15.600000000000001</v>
      </c>
      <c r="B114" s="179">
        <f t="shared" si="37"/>
        <v>46000</v>
      </c>
      <c r="C114" s="8"/>
      <c r="D114" s="11"/>
      <c r="E114" s="12"/>
      <c r="F114" s="11"/>
      <c r="G114" s="74">
        <f t="shared" si="72"/>
        <v>818</v>
      </c>
      <c r="H114" s="75">
        <f t="shared" si="72"/>
        <v>6249</v>
      </c>
      <c r="I114" s="88">
        <f t="shared" si="52"/>
        <v>0</v>
      </c>
      <c r="J114" s="78">
        <f t="shared" si="53"/>
        <v>0</v>
      </c>
      <c r="K114" s="78">
        <f t="shared" si="54"/>
        <v>0</v>
      </c>
      <c r="L114" s="78">
        <f t="shared" si="55"/>
        <v>0</v>
      </c>
      <c r="M114" s="78">
        <f t="shared" ca="1" si="56"/>
        <v>9.0507726269315664E-2</v>
      </c>
      <c r="N114" s="78">
        <f t="shared" ca="1" si="38"/>
        <v>1.1857707509881426E-2</v>
      </c>
      <c r="O114" s="78">
        <f t="shared" si="57"/>
        <v>5.0000000000000001E-4</v>
      </c>
      <c r="P114" s="13" t="s">
        <v>186</v>
      </c>
      <c r="Q114" s="8">
        <v>78</v>
      </c>
      <c r="R114" s="13">
        <v>65</v>
      </c>
      <c r="S114" s="89">
        <f t="shared" si="39"/>
        <v>156</v>
      </c>
      <c r="T114" s="75">
        <f t="shared" si="39"/>
        <v>130</v>
      </c>
      <c r="U114" s="90">
        <f t="shared" si="40"/>
        <v>127.608</v>
      </c>
      <c r="V114" s="82">
        <f t="shared" si="41"/>
        <v>812.37</v>
      </c>
      <c r="W114" s="8"/>
      <c r="X114" s="8"/>
      <c r="Y114" s="23"/>
      <c r="Z114" s="23"/>
      <c r="AA114" s="23"/>
      <c r="AB114" s="12"/>
      <c r="AC114" s="91">
        <f t="shared" si="42"/>
        <v>0</v>
      </c>
      <c r="AD114" s="75">
        <f t="shared" si="43"/>
        <v>0</v>
      </c>
      <c r="AE114" s="88">
        <f t="shared" si="67"/>
        <v>0</v>
      </c>
      <c r="AF114" s="92">
        <f t="shared" si="68"/>
        <v>0</v>
      </c>
      <c r="AG114" s="93">
        <f t="shared" si="69"/>
        <v>0</v>
      </c>
      <c r="AH114" s="93">
        <f t="shared" si="70"/>
        <v>0</v>
      </c>
      <c r="AI114" s="78">
        <f t="shared" si="71"/>
        <v>0</v>
      </c>
      <c r="AJ114" s="92">
        <f t="shared" si="49"/>
        <v>0</v>
      </c>
      <c r="AK114" s="78">
        <f t="shared" si="50"/>
        <v>0</v>
      </c>
      <c r="AL114" s="11"/>
      <c r="AM114" s="14"/>
      <c r="AN114" s="11"/>
      <c r="AO114" s="15"/>
      <c r="AP114" s="11">
        <v>5565</v>
      </c>
      <c r="AQ114" s="11">
        <v>5602</v>
      </c>
      <c r="AR114" s="11">
        <v>5680</v>
      </c>
      <c r="AS114" s="75">
        <f t="shared" si="58"/>
        <v>1150</v>
      </c>
      <c r="AT114" s="75">
        <f t="shared" ca="1" si="59"/>
        <v>1540</v>
      </c>
      <c r="AU114" s="75">
        <f t="shared" si="60"/>
        <v>1.2234328888548454</v>
      </c>
      <c r="AV114" s="75">
        <f t="shared" ca="1" si="61"/>
        <v>217.91424932786188</v>
      </c>
      <c r="AW114" s="169">
        <v>0.33333333333333331</v>
      </c>
      <c r="AX114" s="169">
        <v>0.66666666666666663</v>
      </c>
      <c r="AY114" s="75">
        <f t="shared" si="62"/>
        <v>8</v>
      </c>
      <c r="AZ114" s="169">
        <v>0.33333333333333331</v>
      </c>
      <c r="BA114" s="169">
        <v>0.39583333333333331</v>
      </c>
      <c r="BB114" s="75">
        <f t="shared" si="63"/>
        <v>1.5</v>
      </c>
      <c r="BC114" s="11"/>
      <c r="BH114" s="52"/>
      <c r="BI114" s="52"/>
      <c r="BJ114" s="52"/>
      <c r="BK114" s="52"/>
      <c r="BL114" s="52"/>
      <c r="BM114" s="52"/>
      <c r="BP114" s="54"/>
      <c r="BQ114" s="27"/>
      <c r="BR114" s="27"/>
      <c r="BS114" s="27"/>
      <c r="BT114" s="27"/>
      <c r="BU114" s="27"/>
      <c r="BV114" s="27"/>
      <c r="BW114" s="54"/>
      <c r="BX114" s="26"/>
      <c r="BY114" s="54"/>
      <c r="BZ114" s="26"/>
      <c r="CA114" s="26"/>
      <c r="CB114" s="26"/>
    </row>
    <row r="115" spans="1:80" ht="17.45" customHeight="1" thickBot="1">
      <c r="A115" s="94">
        <f t="shared" si="64"/>
        <v>15.700000000000001</v>
      </c>
      <c r="B115" s="180">
        <f t="shared" si="37"/>
        <v>46001</v>
      </c>
      <c r="C115" s="16"/>
      <c r="D115" s="17"/>
      <c r="E115" s="18">
        <v>1</v>
      </c>
      <c r="F115" s="17"/>
      <c r="G115" s="96">
        <f t="shared" si="72"/>
        <v>817</v>
      </c>
      <c r="H115" s="97">
        <f t="shared" si="72"/>
        <v>6249</v>
      </c>
      <c r="I115" s="98">
        <f t="shared" si="52"/>
        <v>0</v>
      </c>
      <c r="J115" s="99">
        <f t="shared" si="53"/>
        <v>1.2224938875305623E-3</v>
      </c>
      <c r="K115" s="99">
        <f t="shared" si="54"/>
        <v>0</v>
      </c>
      <c r="L115" s="99">
        <f t="shared" si="55"/>
        <v>0</v>
      </c>
      <c r="M115" s="99">
        <f t="shared" ca="1" si="56"/>
        <v>9.1611479028697554E-2</v>
      </c>
      <c r="N115" s="99">
        <f t="shared" ca="1" si="38"/>
        <v>1.1857707509881426E-2</v>
      </c>
      <c r="O115" s="99">
        <f t="shared" si="57"/>
        <v>5.0000000000000001E-4</v>
      </c>
      <c r="P115" s="19" t="s">
        <v>186</v>
      </c>
      <c r="Q115" s="16"/>
      <c r="R115" s="19"/>
      <c r="S115" s="89">
        <f t="shared" si="39"/>
        <v>0</v>
      </c>
      <c r="T115" s="75">
        <f t="shared" si="39"/>
        <v>0</v>
      </c>
      <c r="U115" s="100">
        <f t="shared" si="40"/>
        <v>0</v>
      </c>
      <c r="V115" s="101">
        <f t="shared" si="41"/>
        <v>0</v>
      </c>
      <c r="W115" s="16"/>
      <c r="X115" s="16"/>
      <c r="Y115" s="23"/>
      <c r="Z115" s="23"/>
      <c r="AA115" s="23"/>
      <c r="AB115" s="12"/>
      <c r="AC115" s="102">
        <f t="shared" si="42"/>
        <v>0</v>
      </c>
      <c r="AD115" s="97">
        <f t="shared" si="43"/>
        <v>0</v>
      </c>
      <c r="AE115" s="98">
        <f t="shared" si="67"/>
        <v>0</v>
      </c>
      <c r="AF115" s="103">
        <f t="shared" si="68"/>
        <v>0</v>
      </c>
      <c r="AG115" s="104">
        <f t="shared" si="69"/>
        <v>0</v>
      </c>
      <c r="AH115" s="104">
        <f t="shared" si="70"/>
        <v>0</v>
      </c>
      <c r="AI115" s="99">
        <f t="shared" si="71"/>
        <v>0</v>
      </c>
      <c r="AJ115" s="103">
        <f t="shared" si="49"/>
        <v>0</v>
      </c>
      <c r="AK115" s="99">
        <f t="shared" si="50"/>
        <v>0</v>
      </c>
      <c r="AL115" s="17"/>
      <c r="AM115" s="20"/>
      <c r="AN115" s="17"/>
      <c r="AO115" s="21"/>
      <c r="AP115" s="17">
        <v>5719</v>
      </c>
      <c r="AQ115" s="17">
        <v>5733</v>
      </c>
      <c r="AR115" s="17">
        <v>5745</v>
      </c>
      <c r="AS115" s="97">
        <f t="shared" si="58"/>
        <v>260</v>
      </c>
      <c r="AT115" s="97">
        <f t="shared" ca="1" si="59"/>
        <v>360</v>
      </c>
      <c r="AU115" s="97">
        <f t="shared" si="60"/>
        <v>0</v>
      </c>
      <c r="AV115" s="97">
        <f t="shared" ca="1" si="61"/>
        <v>50.948202660628361</v>
      </c>
      <c r="AW115" s="167">
        <v>0.33333333333333331</v>
      </c>
      <c r="AX115" s="167">
        <v>0.66666666666666663</v>
      </c>
      <c r="AY115" s="97">
        <f t="shared" si="62"/>
        <v>8</v>
      </c>
      <c r="AZ115" s="167">
        <v>0.33333333333333331</v>
      </c>
      <c r="BA115" s="167">
        <v>0.39583333333333331</v>
      </c>
      <c r="BB115" s="97">
        <f t="shared" si="63"/>
        <v>1.5</v>
      </c>
      <c r="BC115" s="17"/>
      <c r="BH115" s="52"/>
      <c r="BI115" s="52"/>
      <c r="BJ115" s="52"/>
      <c r="BK115" s="52"/>
      <c r="BL115" s="52"/>
      <c r="BM115" s="52"/>
      <c r="BP115" s="54"/>
      <c r="BQ115" s="27"/>
      <c r="BR115" s="27"/>
      <c r="BS115" s="27"/>
      <c r="BT115" s="27"/>
      <c r="BU115" s="27"/>
      <c r="BV115" s="27"/>
      <c r="BW115" s="54"/>
      <c r="BX115" s="26"/>
      <c r="BY115" s="54"/>
      <c r="BZ115" s="26"/>
      <c r="CA115" s="26"/>
      <c r="CB115" s="26"/>
    </row>
    <row r="116" spans="1:80" ht="17.45" customHeight="1" thickTop="1">
      <c r="A116" s="105">
        <f>A109+1</f>
        <v>16.100000000000001</v>
      </c>
      <c r="B116" s="178">
        <f>B115+1</f>
        <v>46002</v>
      </c>
      <c r="C116" s="4">
        <v>2</v>
      </c>
      <c r="D116" s="5"/>
      <c r="E116" s="6">
        <v>1</v>
      </c>
      <c r="F116" s="5"/>
      <c r="G116" s="74">
        <f t="shared" si="72"/>
        <v>814</v>
      </c>
      <c r="H116" s="75">
        <f t="shared" si="72"/>
        <v>6249</v>
      </c>
      <c r="I116" s="76">
        <f t="shared" si="52"/>
        <v>2.4479804161566705E-3</v>
      </c>
      <c r="J116" s="77">
        <f t="shared" si="53"/>
        <v>1.2239902080783353E-3</v>
      </c>
      <c r="K116" s="77">
        <f t="shared" si="54"/>
        <v>0</v>
      </c>
      <c r="L116" s="77">
        <f t="shared" si="55"/>
        <v>0</v>
      </c>
      <c r="M116" s="78">
        <f t="shared" ca="1" si="56"/>
        <v>9.2715231788079458E-2</v>
      </c>
      <c r="N116" s="78">
        <f t="shared" ca="1" si="38"/>
        <v>1.1857707509881426E-2</v>
      </c>
      <c r="O116" s="78">
        <f t="shared" si="57"/>
        <v>5.0000000000000001E-4</v>
      </c>
      <c r="P116" s="13" t="s">
        <v>186</v>
      </c>
      <c r="Q116" s="8">
        <v>78</v>
      </c>
      <c r="R116" s="13">
        <v>65</v>
      </c>
      <c r="S116" s="79">
        <f t="shared" si="39"/>
        <v>156</v>
      </c>
      <c r="T116" s="80">
        <f t="shared" si="39"/>
        <v>130</v>
      </c>
      <c r="U116" s="90">
        <f t="shared" si="40"/>
        <v>126.98399999999999</v>
      </c>
      <c r="V116" s="82">
        <f t="shared" si="41"/>
        <v>812.37</v>
      </c>
      <c r="W116" s="4"/>
      <c r="X116" s="4"/>
      <c r="Y116" s="22"/>
      <c r="Z116" s="22"/>
      <c r="AA116" s="22"/>
      <c r="AB116" s="6"/>
      <c r="AC116" s="83">
        <f t="shared" si="42"/>
        <v>0</v>
      </c>
      <c r="AD116" s="80">
        <f t="shared" si="43"/>
        <v>0</v>
      </c>
      <c r="AE116" s="76">
        <f t="shared" si="67"/>
        <v>0</v>
      </c>
      <c r="AF116" s="84">
        <f t="shared" si="68"/>
        <v>0</v>
      </c>
      <c r="AG116" s="85">
        <f t="shared" si="69"/>
        <v>0</v>
      </c>
      <c r="AH116" s="85">
        <f t="shared" si="70"/>
        <v>0</v>
      </c>
      <c r="AI116" s="77">
        <f t="shared" si="71"/>
        <v>0</v>
      </c>
      <c r="AJ116" s="84">
        <f t="shared" si="49"/>
        <v>0</v>
      </c>
      <c r="AK116" s="77">
        <f t="shared" si="50"/>
        <v>0</v>
      </c>
      <c r="AL116" s="5">
        <v>2691</v>
      </c>
      <c r="AM116" s="9">
        <v>0.63300000000000001</v>
      </c>
      <c r="AN116" s="5">
        <v>1545</v>
      </c>
      <c r="AO116" s="10">
        <v>0.81699999999999995</v>
      </c>
      <c r="AP116" s="5">
        <v>5755</v>
      </c>
      <c r="AQ116" s="5">
        <v>5779</v>
      </c>
      <c r="AR116" s="5">
        <v>5867</v>
      </c>
      <c r="AS116" s="80">
        <f t="shared" si="58"/>
        <v>1120</v>
      </c>
      <c r="AT116" s="80">
        <f t="shared" ca="1" si="59"/>
        <v>1500</v>
      </c>
      <c r="AU116" s="80">
        <f t="shared" si="60"/>
        <v>1.1923087568690822</v>
      </c>
      <c r="AV116" s="80">
        <f t="shared" ca="1" si="61"/>
        <v>212.37434517910236</v>
      </c>
      <c r="AW116" s="165">
        <v>0.33333333333333331</v>
      </c>
      <c r="AX116" s="165">
        <v>0.66666666666666663</v>
      </c>
      <c r="AY116" s="80">
        <f t="shared" si="62"/>
        <v>8</v>
      </c>
      <c r="AZ116" s="165">
        <v>0.33333333333333331</v>
      </c>
      <c r="BA116" s="165">
        <v>0.39583333333333331</v>
      </c>
      <c r="BB116" s="80">
        <f t="shared" si="63"/>
        <v>1.5</v>
      </c>
      <c r="BC116" s="5"/>
      <c r="BH116" s="52"/>
      <c r="BI116" s="52"/>
      <c r="BJ116" s="52"/>
      <c r="BK116" s="52"/>
      <c r="BL116" s="52"/>
      <c r="BM116" s="52"/>
      <c r="BP116" s="54"/>
      <c r="BQ116" s="27"/>
      <c r="BR116" s="27"/>
      <c r="BS116" s="27"/>
      <c r="BT116" s="27"/>
      <c r="BU116" s="27"/>
      <c r="BV116" s="27"/>
      <c r="BW116" s="54"/>
      <c r="BX116" s="26"/>
      <c r="BY116" s="54"/>
      <c r="BZ116" s="26"/>
      <c r="CA116" s="26"/>
      <c r="CB116" s="26"/>
    </row>
    <row r="117" spans="1:80" ht="17.45" customHeight="1">
      <c r="A117" s="94">
        <f t="shared" si="64"/>
        <v>16.2</v>
      </c>
      <c r="B117" s="179">
        <f t="shared" si="37"/>
        <v>46003</v>
      </c>
      <c r="C117" s="8">
        <v>1</v>
      </c>
      <c r="D117" s="11"/>
      <c r="E117" s="12">
        <v>1</v>
      </c>
      <c r="F117" s="11"/>
      <c r="G117" s="74">
        <f t="shared" si="72"/>
        <v>812</v>
      </c>
      <c r="H117" s="75">
        <f t="shared" si="72"/>
        <v>6249</v>
      </c>
      <c r="I117" s="88">
        <f t="shared" si="52"/>
        <v>1.2285012285012285E-3</v>
      </c>
      <c r="J117" s="78">
        <f t="shared" si="53"/>
        <v>1.2285012285012285E-3</v>
      </c>
      <c r="K117" s="78">
        <f t="shared" si="54"/>
        <v>0</v>
      </c>
      <c r="L117" s="78">
        <f t="shared" si="55"/>
        <v>0</v>
      </c>
      <c r="M117" s="78">
        <f t="shared" ca="1" si="56"/>
        <v>9.3818984547461348E-2</v>
      </c>
      <c r="N117" s="78">
        <f t="shared" ca="1" si="38"/>
        <v>1.1857707509881426E-2</v>
      </c>
      <c r="O117" s="78">
        <f t="shared" si="57"/>
        <v>5.0000000000000001E-4</v>
      </c>
      <c r="P117" s="13" t="s">
        <v>186</v>
      </c>
      <c r="Q117" s="8"/>
      <c r="R117" s="13"/>
      <c r="S117" s="89">
        <f t="shared" si="39"/>
        <v>0</v>
      </c>
      <c r="T117" s="75">
        <f t="shared" si="39"/>
        <v>0</v>
      </c>
      <c r="U117" s="90">
        <f t="shared" si="40"/>
        <v>0</v>
      </c>
      <c r="V117" s="82">
        <f t="shared" si="41"/>
        <v>0</v>
      </c>
      <c r="W117" s="8"/>
      <c r="X117" s="8"/>
      <c r="Y117" s="23"/>
      <c r="Z117" s="23"/>
      <c r="AA117" s="23"/>
      <c r="AB117" s="12"/>
      <c r="AC117" s="91">
        <f t="shared" si="42"/>
        <v>0</v>
      </c>
      <c r="AD117" s="75">
        <f t="shared" si="43"/>
        <v>0</v>
      </c>
      <c r="AE117" s="88">
        <f t="shared" si="67"/>
        <v>0</v>
      </c>
      <c r="AF117" s="92">
        <f t="shared" si="68"/>
        <v>0</v>
      </c>
      <c r="AG117" s="93">
        <f t="shared" si="69"/>
        <v>0</v>
      </c>
      <c r="AH117" s="93">
        <f t="shared" si="70"/>
        <v>0</v>
      </c>
      <c r="AI117" s="78">
        <f t="shared" si="71"/>
        <v>0</v>
      </c>
      <c r="AJ117" s="92">
        <f t="shared" si="49"/>
        <v>0</v>
      </c>
      <c r="AK117" s="78">
        <f t="shared" si="50"/>
        <v>0</v>
      </c>
      <c r="AL117" s="11">
        <v>2433</v>
      </c>
      <c r="AM117" s="14">
        <v>0.81699999999999995</v>
      </c>
      <c r="AN117" s="11">
        <v>1778</v>
      </c>
      <c r="AO117" s="15">
        <v>0.71699999999999997</v>
      </c>
      <c r="AP117" s="11">
        <v>5905</v>
      </c>
      <c r="AQ117" s="11">
        <v>5918</v>
      </c>
      <c r="AR117" s="11">
        <v>5930</v>
      </c>
      <c r="AS117" s="75">
        <f t="shared" si="58"/>
        <v>250</v>
      </c>
      <c r="AT117" s="75">
        <f t="shared" ca="1" si="59"/>
        <v>300</v>
      </c>
      <c r="AU117" s="75">
        <f t="shared" si="60"/>
        <v>0</v>
      </c>
      <c r="AV117" s="75">
        <f t="shared" ca="1" si="61"/>
        <v>42.486899872539297</v>
      </c>
      <c r="AW117" s="169">
        <v>0.33333333333333331</v>
      </c>
      <c r="AX117" s="169">
        <v>0.66666666666666663</v>
      </c>
      <c r="AY117" s="75">
        <f t="shared" si="62"/>
        <v>8</v>
      </c>
      <c r="AZ117" s="169">
        <v>0.33333333333333331</v>
      </c>
      <c r="BA117" s="169">
        <v>0.39583333333333331</v>
      </c>
      <c r="BB117" s="75">
        <f t="shared" si="63"/>
        <v>1.5</v>
      </c>
      <c r="BC117" s="11"/>
      <c r="BH117" s="52"/>
      <c r="BI117" s="52"/>
      <c r="BJ117" s="52"/>
      <c r="BK117" s="52"/>
      <c r="BL117" s="52"/>
      <c r="BM117" s="52"/>
      <c r="BP117" s="54"/>
      <c r="BQ117" s="27"/>
      <c r="BR117" s="27"/>
      <c r="BS117" s="27"/>
      <c r="BT117" s="27"/>
      <c r="BU117" s="27"/>
      <c r="BV117" s="27"/>
      <c r="BW117" s="54"/>
      <c r="BX117" s="26"/>
      <c r="BY117" s="54"/>
      <c r="BZ117" s="26"/>
      <c r="CA117" s="26"/>
      <c r="CB117" s="26"/>
    </row>
    <row r="118" spans="1:80" ht="17.45" customHeight="1">
      <c r="A118" s="86">
        <f t="shared" si="64"/>
        <v>16.3</v>
      </c>
      <c r="B118" s="179">
        <f t="shared" si="37"/>
        <v>46004</v>
      </c>
      <c r="C118" s="8"/>
      <c r="D118" s="11"/>
      <c r="E118" s="12">
        <v>1</v>
      </c>
      <c r="F118" s="11">
        <v>1</v>
      </c>
      <c r="G118" s="74">
        <f t="shared" si="72"/>
        <v>811</v>
      </c>
      <c r="H118" s="75">
        <f t="shared" si="72"/>
        <v>6248</v>
      </c>
      <c r="I118" s="88">
        <f t="shared" si="52"/>
        <v>0</v>
      </c>
      <c r="J118" s="78">
        <f t="shared" si="53"/>
        <v>1.2315270935960591E-3</v>
      </c>
      <c r="K118" s="78">
        <f t="shared" si="54"/>
        <v>0</v>
      </c>
      <c r="L118" s="78">
        <f t="shared" si="55"/>
        <v>1.6002560409665546E-4</v>
      </c>
      <c r="M118" s="78">
        <f t="shared" ca="1" si="56"/>
        <v>9.4922737306843252E-2</v>
      </c>
      <c r="N118" s="78">
        <f t="shared" ca="1" si="38"/>
        <v>1.2015810276679844E-2</v>
      </c>
      <c r="O118" s="78">
        <f t="shared" si="57"/>
        <v>5.0000000000000001E-4</v>
      </c>
      <c r="P118" s="13" t="s">
        <v>186</v>
      </c>
      <c r="Q118" s="8">
        <v>78</v>
      </c>
      <c r="R118" s="13">
        <v>65</v>
      </c>
      <c r="S118" s="89">
        <f t="shared" si="39"/>
        <v>156</v>
      </c>
      <c r="T118" s="75">
        <f t="shared" si="39"/>
        <v>130</v>
      </c>
      <c r="U118" s="90">
        <f t="shared" si="40"/>
        <v>126.51600000000001</v>
      </c>
      <c r="V118" s="82">
        <f t="shared" si="41"/>
        <v>812.24</v>
      </c>
      <c r="W118" s="8"/>
      <c r="X118" s="8"/>
      <c r="Y118" s="23"/>
      <c r="Z118" s="23"/>
      <c r="AA118" s="23"/>
      <c r="AB118" s="12"/>
      <c r="AC118" s="91">
        <f t="shared" si="42"/>
        <v>0</v>
      </c>
      <c r="AD118" s="75">
        <f t="shared" si="43"/>
        <v>0</v>
      </c>
      <c r="AE118" s="88">
        <f t="shared" si="67"/>
        <v>0</v>
      </c>
      <c r="AF118" s="92">
        <f t="shared" si="68"/>
        <v>0</v>
      </c>
      <c r="AG118" s="93">
        <f t="shared" si="69"/>
        <v>0</v>
      </c>
      <c r="AH118" s="93">
        <f t="shared" si="70"/>
        <v>0</v>
      </c>
      <c r="AI118" s="78">
        <f t="shared" si="71"/>
        <v>0</v>
      </c>
      <c r="AJ118" s="92">
        <f t="shared" si="49"/>
        <v>0</v>
      </c>
      <c r="AK118" s="78">
        <f t="shared" si="50"/>
        <v>0</v>
      </c>
      <c r="AL118" s="11"/>
      <c r="AM118" s="14"/>
      <c r="AN118" s="11">
        <v>1695</v>
      </c>
      <c r="AO118" s="15">
        <v>0.65</v>
      </c>
      <c r="AP118" s="11">
        <v>5935</v>
      </c>
      <c r="AQ118" s="11">
        <v>5962</v>
      </c>
      <c r="AR118" s="11">
        <v>6040</v>
      </c>
      <c r="AS118" s="75">
        <f t="shared" si="58"/>
        <v>1050</v>
      </c>
      <c r="AT118" s="75">
        <f t="shared" ca="1" si="59"/>
        <v>1380</v>
      </c>
      <c r="AU118" s="75">
        <f t="shared" si="60"/>
        <v>1.1185015062486952</v>
      </c>
      <c r="AV118" s="75">
        <f t="shared" ca="1" si="61"/>
        <v>195.49511262218445</v>
      </c>
      <c r="AW118" s="169">
        <v>0.33333333333333331</v>
      </c>
      <c r="AX118" s="169">
        <v>0.66666666666666663</v>
      </c>
      <c r="AY118" s="75">
        <f t="shared" si="62"/>
        <v>8</v>
      </c>
      <c r="AZ118" s="169">
        <v>0.33333333333333331</v>
      </c>
      <c r="BA118" s="169">
        <v>0.39583333333333331</v>
      </c>
      <c r="BB118" s="75">
        <f t="shared" si="63"/>
        <v>1.5</v>
      </c>
      <c r="BC118" s="11"/>
      <c r="BH118" s="52"/>
      <c r="BI118" s="52"/>
      <c r="BJ118" s="52"/>
      <c r="BK118" s="52"/>
      <c r="BL118" s="52"/>
      <c r="BM118" s="52"/>
      <c r="BP118" s="54"/>
      <c r="BQ118" s="27"/>
      <c r="BR118" s="27"/>
      <c r="BS118" s="27"/>
      <c r="BT118" s="27"/>
      <c r="BU118" s="27"/>
      <c r="BV118" s="27"/>
      <c r="BW118" s="54"/>
      <c r="BX118" s="26"/>
      <c r="BY118" s="54"/>
      <c r="BZ118" s="26"/>
      <c r="CA118" s="26"/>
      <c r="CB118" s="26"/>
    </row>
    <row r="119" spans="1:80" ht="17.45" customHeight="1">
      <c r="A119" s="94">
        <f t="shared" si="64"/>
        <v>16.399999999999999</v>
      </c>
      <c r="B119" s="179">
        <f t="shared" si="37"/>
        <v>46005</v>
      </c>
      <c r="C119" s="8"/>
      <c r="D119" s="11"/>
      <c r="E119" s="12">
        <v>2</v>
      </c>
      <c r="F119" s="11"/>
      <c r="G119" s="74">
        <f t="shared" si="72"/>
        <v>809</v>
      </c>
      <c r="H119" s="75">
        <f t="shared" si="72"/>
        <v>6248</v>
      </c>
      <c r="I119" s="88">
        <f t="shared" si="52"/>
        <v>0</v>
      </c>
      <c r="J119" s="78">
        <f t="shared" si="53"/>
        <v>2.4660912453760789E-3</v>
      </c>
      <c r="K119" s="78">
        <f t="shared" si="54"/>
        <v>0</v>
      </c>
      <c r="L119" s="78">
        <f t="shared" si="55"/>
        <v>0</v>
      </c>
      <c r="M119" s="78">
        <f t="shared" ca="1" si="56"/>
        <v>9.7130242825607047E-2</v>
      </c>
      <c r="N119" s="78">
        <f t="shared" ca="1" si="38"/>
        <v>1.2015810276679844E-2</v>
      </c>
      <c r="O119" s="78">
        <f t="shared" si="57"/>
        <v>5.0000000000000001E-4</v>
      </c>
      <c r="P119" s="13" t="s">
        <v>186</v>
      </c>
      <c r="Q119" s="8"/>
      <c r="R119" s="13"/>
      <c r="S119" s="89">
        <f t="shared" si="39"/>
        <v>0</v>
      </c>
      <c r="T119" s="75">
        <f t="shared" si="39"/>
        <v>0</v>
      </c>
      <c r="U119" s="90">
        <f t="shared" si="40"/>
        <v>0</v>
      </c>
      <c r="V119" s="82">
        <f t="shared" si="41"/>
        <v>0</v>
      </c>
      <c r="W119" s="8"/>
      <c r="X119" s="8"/>
      <c r="Y119" s="23"/>
      <c r="Z119" s="23"/>
      <c r="AA119" s="23"/>
      <c r="AB119" s="12"/>
      <c r="AC119" s="91">
        <f t="shared" si="42"/>
        <v>0</v>
      </c>
      <c r="AD119" s="75">
        <f t="shared" si="43"/>
        <v>0</v>
      </c>
      <c r="AE119" s="88">
        <f t="shared" si="67"/>
        <v>0</v>
      </c>
      <c r="AF119" s="92">
        <f t="shared" si="68"/>
        <v>0</v>
      </c>
      <c r="AG119" s="93">
        <f t="shared" si="69"/>
        <v>0</v>
      </c>
      <c r="AH119" s="93">
        <f t="shared" si="70"/>
        <v>0</v>
      </c>
      <c r="AI119" s="78">
        <f t="shared" si="71"/>
        <v>0</v>
      </c>
      <c r="AJ119" s="92">
        <f t="shared" si="49"/>
        <v>0</v>
      </c>
      <c r="AK119" s="78">
        <f t="shared" si="50"/>
        <v>0</v>
      </c>
      <c r="AL119" s="11"/>
      <c r="AM119" s="14"/>
      <c r="AN119" s="11">
        <v>1679</v>
      </c>
      <c r="AO119" s="15">
        <v>0.63300000000000001</v>
      </c>
      <c r="AP119" s="11">
        <v>6073</v>
      </c>
      <c r="AQ119" s="11">
        <v>6089</v>
      </c>
      <c r="AR119" s="11">
        <v>6101</v>
      </c>
      <c r="AS119" s="75">
        <f t="shared" si="58"/>
        <v>280</v>
      </c>
      <c r="AT119" s="75">
        <f t="shared" ca="1" si="59"/>
        <v>340</v>
      </c>
      <c r="AU119" s="75">
        <f t="shared" si="60"/>
        <v>0</v>
      </c>
      <c r="AV119" s="75">
        <f t="shared" ca="1" si="61"/>
        <v>48.179112937508862</v>
      </c>
      <c r="AW119" s="169">
        <v>0.33333333333333331</v>
      </c>
      <c r="AX119" s="169">
        <v>0.66666666666666663</v>
      </c>
      <c r="AY119" s="75">
        <f t="shared" si="62"/>
        <v>8</v>
      </c>
      <c r="AZ119" s="169">
        <v>0.33333333333333331</v>
      </c>
      <c r="BA119" s="169">
        <v>0.39583333333333331</v>
      </c>
      <c r="BB119" s="75">
        <f t="shared" si="63"/>
        <v>1.5</v>
      </c>
      <c r="BC119" s="11"/>
      <c r="BH119" s="52"/>
      <c r="BI119" s="52"/>
      <c r="BJ119" s="52"/>
      <c r="BK119" s="52"/>
      <c r="BL119" s="52"/>
      <c r="BM119" s="52"/>
      <c r="BP119" s="54"/>
      <c r="BQ119" s="27"/>
      <c r="BR119" s="27"/>
      <c r="BS119" s="27"/>
      <c r="BT119" s="27"/>
      <c r="BU119" s="27"/>
      <c r="BV119" s="27"/>
      <c r="BW119" s="54"/>
      <c r="BX119" s="26"/>
      <c r="BY119" s="54"/>
      <c r="BZ119" s="26"/>
      <c r="CA119" s="26"/>
      <c r="CB119" s="26"/>
    </row>
    <row r="120" spans="1:80" ht="17.45" customHeight="1">
      <c r="A120" s="86">
        <f t="shared" si="64"/>
        <v>16.5</v>
      </c>
      <c r="B120" s="179">
        <f t="shared" si="37"/>
        <v>46006</v>
      </c>
      <c r="C120" s="8"/>
      <c r="D120" s="11"/>
      <c r="E120" s="12">
        <v>2</v>
      </c>
      <c r="F120" s="11"/>
      <c r="G120" s="74">
        <f t="shared" si="72"/>
        <v>807</v>
      </c>
      <c r="H120" s="75">
        <f t="shared" si="72"/>
        <v>6248</v>
      </c>
      <c r="I120" s="88">
        <f t="shared" si="52"/>
        <v>0</v>
      </c>
      <c r="J120" s="78">
        <f t="shared" si="53"/>
        <v>2.472187886279357E-3</v>
      </c>
      <c r="K120" s="78">
        <f t="shared" si="54"/>
        <v>0</v>
      </c>
      <c r="L120" s="78">
        <f t="shared" si="55"/>
        <v>0</v>
      </c>
      <c r="M120" s="78">
        <f t="shared" ca="1" si="56"/>
        <v>9.9337748344370841E-2</v>
      </c>
      <c r="N120" s="78">
        <f t="shared" ca="1" si="38"/>
        <v>1.2015810276679844E-2</v>
      </c>
      <c r="O120" s="78">
        <f t="shared" si="57"/>
        <v>5.0000000000000001E-4</v>
      </c>
      <c r="P120" s="13" t="s">
        <v>186</v>
      </c>
      <c r="Q120" s="8">
        <v>78</v>
      </c>
      <c r="R120" s="13">
        <v>65</v>
      </c>
      <c r="S120" s="89">
        <f t="shared" si="39"/>
        <v>156</v>
      </c>
      <c r="T120" s="75">
        <f t="shared" si="39"/>
        <v>130</v>
      </c>
      <c r="U120" s="90">
        <f t="shared" si="40"/>
        <v>125.892</v>
      </c>
      <c r="V120" s="82">
        <f t="shared" si="41"/>
        <v>812.24</v>
      </c>
      <c r="W120" s="8"/>
      <c r="X120" s="8"/>
      <c r="Y120" s="23"/>
      <c r="Z120" s="23"/>
      <c r="AA120" s="23"/>
      <c r="AB120" s="12"/>
      <c r="AC120" s="91">
        <f t="shared" si="42"/>
        <v>0</v>
      </c>
      <c r="AD120" s="75">
        <f t="shared" si="43"/>
        <v>0</v>
      </c>
      <c r="AE120" s="88">
        <f t="shared" si="67"/>
        <v>0</v>
      </c>
      <c r="AF120" s="92">
        <f t="shared" si="68"/>
        <v>0</v>
      </c>
      <c r="AG120" s="93">
        <f t="shared" si="69"/>
        <v>0</v>
      </c>
      <c r="AH120" s="93">
        <f t="shared" si="70"/>
        <v>0</v>
      </c>
      <c r="AI120" s="78">
        <f t="shared" si="71"/>
        <v>0</v>
      </c>
      <c r="AJ120" s="92">
        <f t="shared" si="49"/>
        <v>0</v>
      </c>
      <c r="AK120" s="78">
        <f t="shared" si="50"/>
        <v>0</v>
      </c>
      <c r="AL120" s="11"/>
      <c r="AM120" s="14"/>
      <c r="AN120" s="11"/>
      <c r="AO120" s="15"/>
      <c r="AP120" s="11">
        <v>6107</v>
      </c>
      <c r="AQ120" s="11">
        <v>6130</v>
      </c>
      <c r="AR120" s="11">
        <v>6214</v>
      </c>
      <c r="AS120" s="75">
        <f t="shared" si="58"/>
        <v>1070</v>
      </c>
      <c r="AT120" s="75">
        <f t="shared" ca="1" si="59"/>
        <v>1400</v>
      </c>
      <c r="AU120" s="75">
        <f t="shared" si="60"/>
        <v>1.1405644408249584</v>
      </c>
      <c r="AV120" s="75">
        <f t="shared" ca="1" si="61"/>
        <v>198.44082211197733</v>
      </c>
      <c r="AW120" s="169">
        <v>0.33333333333333331</v>
      </c>
      <c r="AX120" s="169">
        <v>0.66666666666666663</v>
      </c>
      <c r="AY120" s="75">
        <f t="shared" si="62"/>
        <v>8</v>
      </c>
      <c r="AZ120" s="169">
        <v>0.33333333333333331</v>
      </c>
      <c r="BA120" s="169">
        <v>0.39583333333333331</v>
      </c>
      <c r="BB120" s="75">
        <f t="shared" si="63"/>
        <v>1.5</v>
      </c>
      <c r="BC120" s="11"/>
      <c r="BH120" s="52"/>
      <c r="BI120" s="52"/>
      <c r="BJ120" s="52"/>
      <c r="BK120" s="52"/>
      <c r="BL120" s="52"/>
      <c r="BM120" s="52"/>
      <c r="BP120" s="54"/>
      <c r="BQ120" s="27"/>
      <c r="BR120" s="27"/>
      <c r="BS120" s="27"/>
      <c r="BT120" s="27"/>
      <c r="BU120" s="27"/>
      <c r="BV120" s="27"/>
      <c r="BW120" s="54"/>
      <c r="BX120" s="26"/>
      <c r="BY120" s="54"/>
      <c r="BZ120" s="26"/>
      <c r="CA120" s="26"/>
      <c r="CB120" s="26"/>
    </row>
    <row r="121" spans="1:80" ht="17.45" customHeight="1">
      <c r="A121" s="94">
        <f t="shared" si="64"/>
        <v>16.600000000000001</v>
      </c>
      <c r="B121" s="179">
        <f t="shared" si="37"/>
        <v>46007</v>
      </c>
      <c r="C121" s="8"/>
      <c r="D121" s="11"/>
      <c r="E121" s="12">
        <v>1</v>
      </c>
      <c r="F121" s="11"/>
      <c r="G121" s="74">
        <f t="shared" si="72"/>
        <v>806</v>
      </c>
      <c r="H121" s="75">
        <f t="shared" si="72"/>
        <v>6248</v>
      </c>
      <c r="I121" s="88">
        <f t="shared" si="52"/>
        <v>0</v>
      </c>
      <c r="J121" s="78">
        <f t="shared" si="53"/>
        <v>1.2391573729863693E-3</v>
      </c>
      <c r="K121" s="78">
        <f t="shared" si="54"/>
        <v>0</v>
      </c>
      <c r="L121" s="78">
        <f t="shared" si="55"/>
        <v>0</v>
      </c>
      <c r="M121" s="78">
        <f t="shared" ca="1" si="56"/>
        <v>0.10044150110375274</v>
      </c>
      <c r="N121" s="78">
        <f t="shared" ca="1" si="38"/>
        <v>1.2015810276679844E-2</v>
      </c>
      <c r="O121" s="78">
        <f t="shared" si="57"/>
        <v>5.0000000000000001E-4</v>
      </c>
      <c r="P121" s="13" t="s">
        <v>186</v>
      </c>
      <c r="Q121" s="8"/>
      <c r="R121" s="13"/>
      <c r="S121" s="89">
        <f t="shared" si="39"/>
        <v>0</v>
      </c>
      <c r="T121" s="75">
        <f t="shared" si="39"/>
        <v>0</v>
      </c>
      <c r="U121" s="90">
        <f t="shared" si="40"/>
        <v>0</v>
      </c>
      <c r="V121" s="82">
        <f t="shared" si="41"/>
        <v>0</v>
      </c>
      <c r="W121" s="8"/>
      <c r="X121" s="8"/>
      <c r="Y121" s="23"/>
      <c r="Z121" s="23"/>
      <c r="AA121" s="23"/>
      <c r="AB121" s="12"/>
      <c r="AC121" s="91">
        <f t="shared" si="42"/>
        <v>0</v>
      </c>
      <c r="AD121" s="75">
        <f t="shared" si="43"/>
        <v>0</v>
      </c>
      <c r="AE121" s="88">
        <f t="shared" si="67"/>
        <v>0</v>
      </c>
      <c r="AF121" s="92">
        <f t="shared" si="68"/>
        <v>0</v>
      </c>
      <c r="AG121" s="93">
        <f t="shared" si="69"/>
        <v>0</v>
      </c>
      <c r="AH121" s="93">
        <f t="shared" si="70"/>
        <v>0</v>
      </c>
      <c r="AI121" s="78">
        <f t="shared" si="71"/>
        <v>0</v>
      </c>
      <c r="AJ121" s="92">
        <f t="shared" si="49"/>
        <v>0</v>
      </c>
      <c r="AK121" s="78">
        <f t="shared" si="50"/>
        <v>0</v>
      </c>
      <c r="AL121" s="11"/>
      <c r="AM121" s="14"/>
      <c r="AN121" s="11"/>
      <c r="AO121" s="15"/>
      <c r="AP121" s="11">
        <v>6247</v>
      </c>
      <c r="AQ121" s="11">
        <v>6263</v>
      </c>
      <c r="AR121" s="11">
        <v>6272</v>
      </c>
      <c r="AS121" s="75">
        <f t="shared" si="58"/>
        <v>250</v>
      </c>
      <c r="AT121" s="75">
        <f t="shared" ca="1" si="59"/>
        <v>420</v>
      </c>
      <c r="AU121" s="75">
        <f t="shared" si="60"/>
        <v>0</v>
      </c>
      <c r="AV121" s="75">
        <f t="shared" ca="1" si="61"/>
        <v>59.540686135525938</v>
      </c>
      <c r="AW121" s="169">
        <v>0.33333333333333331</v>
      </c>
      <c r="AX121" s="169">
        <v>0.66666666666666663</v>
      </c>
      <c r="AY121" s="75">
        <f t="shared" si="62"/>
        <v>8</v>
      </c>
      <c r="AZ121" s="169">
        <v>0.33333333333333331</v>
      </c>
      <c r="BA121" s="169">
        <v>0.39583333333333331</v>
      </c>
      <c r="BB121" s="75">
        <f t="shared" si="63"/>
        <v>1.5</v>
      </c>
      <c r="BC121" s="11"/>
      <c r="BH121" s="52"/>
      <c r="BI121" s="52"/>
      <c r="BJ121" s="52"/>
      <c r="BK121" s="52"/>
      <c r="BL121" s="52"/>
      <c r="BM121" s="52"/>
      <c r="BP121" s="54"/>
      <c r="BQ121" s="27"/>
      <c r="BR121" s="27"/>
      <c r="BS121" s="27"/>
      <c r="BT121" s="27"/>
      <c r="BU121" s="27"/>
      <c r="BV121" s="27"/>
      <c r="BW121" s="54"/>
      <c r="BX121" s="26"/>
      <c r="BY121" s="54"/>
      <c r="BZ121" s="26"/>
      <c r="CA121" s="26"/>
      <c r="CB121" s="26"/>
    </row>
    <row r="122" spans="1:80" ht="17.45" customHeight="1" thickBot="1">
      <c r="A122" s="86">
        <f t="shared" si="64"/>
        <v>16.700000000000003</v>
      </c>
      <c r="B122" s="180">
        <f t="shared" si="37"/>
        <v>46008</v>
      </c>
      <c r="C122" s="16"/>
      <c r="D122" s="17"/>
      <c r="E122" s="18"/>
      <c r="F122" s="17">
        <v>1</v>
      </c>
      <c r="G122" s="96">
        <f t="shared" si="72"/>
        <v>806</v>
      </c>
      <c r="H122" s="97">
        <f t="shared" si="72"/>
        <v>6247</v>
      </c>
      <c r="I122" s="98">
        <f t="shared" si="52"/>
        <v>0</v>
      </c>
      <c r="J122" s="99">
        <f t="shared" si="53"/>
        <v>0</v>
      </c>
      <c r="K122" s="99">
        <f t="shared" si="54"/>
        <v>0</v>
      </c>
      <c r="L122" s="99">
        <f t="shared" si="55"/>
        <v>1.6005121638924455E-4</v>
      </c>
      <c r="M122" s="99">
        <f t="shared" ca="1" si="56"/>
        <v>0.10044150110375274</v>
      </c>
      <c r="N122" s="99">
        <f t="shared" ca="1" si="38"/>
        <v>1.2173913043478262E-2</v>
      </c>
      <c r="O122" s="99">
        <f t="shared" si="57"/>
        <v>5.0000000000000001E-4</v>
      </c>
      <c r="P122" s="19" t="s">
        <v>186</v>
      </c>
      <c r="Q122" s="16">
        <v>81</v>
      </c>
      <c r="R122" s="19">
        <v>69</v>
      </c>
      <c r="S122" s="89">
        <f t="shared" si="39"/>
        <v>162</v>
      </c>
      <c r="T122" s="75">
        <f t="shared" si="39"/>
        <v>138</v>
      </c>
      <c r="U122" s="100">
        <f t="shared" si="40"/>
        <v>130.572</v>
      </c>
      <c r="V122" s="101">
        <f t="shared" si="41"/>
        <v>862.08600000000001</v>
      </c>
      <c r="W122" s="16"/>
      <c r="X122" s="16"/>
      <c r="Y122" s="23"/>
      <c r="Z122" s="23"/>
      <c r="AA122" s="23"/>
      <c r="AB122" s="12"/>
      <c r="AC122" s="102">
        <f t="shared" si="42"/>
        <v>0</v>
      </c>
      <c r="AD122" s="97">
        <f t="shared" si="43"/>
        <v>0</v>
      </c>
      <c r="AE122" s="98">
        <f t="shared" si="67"/>
        <v>0</v>
      </c>
      <c r="AF122" s="103">
        <f t="shared" si="68"/>
        <v>0</v>
      </c>
      <c r="AG122" s="104">
        <f t="shared" si="69"/>
        <v>0</v>
      </c>
      <c r="AH122" s="104">
        <f t="shared" si="70"/>
        <v>0</v>
      </c>
      <c r="AI122" s="99">
        <f t="shared" si="71"/>
        <v>0</v>
      </c>
      <c r="AJ122" s="103">
        <f t="shared" si="49"/>
        <v>0</v>
      </c>
      <c r="AK122" s="99">
        <f t="shared" si="50"/>
        <v>0</v>
      </c>
      <c r="AL122" s="17"/>
      <c r="AM122" s="20"/>
      <c r="AN122" s="17"/>
      <c r="AO122" s="21"/>
      <c r="AP122" s="17">
        <v>6289</v>
      </c>
      <c r="AQ122" s="17">
        <v>6320</v>
      </c>
      <c r="AR122" s="17">
        <v>6396</v>
      </c>
      <c r="AS122" s="97">
        <f t="shared" si="58"/>
        <v>1070</v>
      </c>
      <c r="AT122" s="97">
        <f t="shared" ca="1" si="59"/>
        <v>1400</v>
      </c>
      <c r="AU122" s="97">
        <f t="shared" si="60"/>
        <v>1.0779140449177864</v>
      </c>
      <c r="AV122" s="97">
        <f t="shared" ca="1" si="61"/>
        <v>198.49709343541755</v>
      </c>
      <c r="AW122" s="167">
        <v>0.33333333333333331</v>
      </c>
      <c r="AX122" s="167">
        <v>0.66666666666666663</v>
      </c>
      <c r="AY122" s="97">
        <f t="shared" si="62"/>
        <v>8</v>
      </c>
      <c r="AZ122" s="167">
        <v>0.33333333333333331</v>
      </c>
      <c r="BA122" s="167">
        <v>0.39583333333333331</v>
      </c>
      <c r="BB122" s="97">
        <f t="shared" si="63"/>
        <v>1.5</v>
      </c>
      <c r="BC122" s="17"/>
      <c r="BH122" s="52"/>
      <c r="BI122" s="52"/>
      <c r="BJ122" s="52"/>
      <c r="BK122" s="52"/>
      <c r="BL122" s="52"/>
      <c r="BM122" s="52"/>
      <c r="BP122" s="54"/>
      <c r="BQ122" s="27"/>
      <c r="BR122" s="27"/>
      <c r="BS122" s="27"/>
      <c r="BT122" s="27"/>
      <c r="BU122" s="27"/>
      <c r="BV122" s="27"/>
      <c r="BW122" s="54"/>
      <c r="BX122" s="26"/>
      <c r="BY122" s="54"/>
      <c r="BZ122" s="26"/>
      <c r="CA122" s="26"/>
      <c r="CB122" s="26"/>
    </row>
    <row r="123" spans="1:80" ht="17.45" customHeight="1" thickTop="1">
      <c r="A123" s="71">
        <f>A116+1</f>
        <v>17.100000000000001</v>
      </c>
      <c r="B123" s="178">
        <f>B122+1</f>
        <v>46009</v>
      </c>
      <c r="C123" s="4"/>
      <c r="D123" s="5"/>
      <c r="E123" s="6"/>
      <c r="F123" s="5"/>
      <c r="G123" s="74">
        <f t="shared" si="72"/>
        <v>806</v>
      </c>
      <c r="H123" s="75">
        <f t="shared" si="72"/>
        <v>6247</v>
      </c>
      <c r="I123" s="76">
        <f t="shared" si="52"/>
        <v>0</v>
      </c>
      <c r="J123" s="77">
        <f t="shared" si="53"/>
        <v>0</v>
      </c>
      <c r="K123" s="77">
        <f t="shared" si="54"/>
        <v>0</v>
      </c>
      <c r="L123" s="77">
        <f t="shared" si="55"/>
        <v>0</v>
      </c>
      <c r="M123" s="78">
        <f t="shared" ca="1" si="56"/>
        <v>0.10044150110375274</v>
      </c>
      <c r="N123" s="78">
        <f t="shared" ca="1" si="38"/>
        <v>1.2173913043478262E-2</v>
      </c>
      <c r="O123" s="78">
        <f t="shared" si="57"/>
        <v>5.0000000000000001E-4</v>
      </c>
      <c r="P123" s="13" t="s">
        <v>186</v>
      </c>
      <c r="Q123" s="8"/>
      <c r="R123" s="13"/>
      <c r="S123" s="79">
        <f t="shared" si="39"/>
        <v>0</v>
      </c>
      <c r="T123" s="80">
        <f t="shared" si="39"/>
        <v>0</v>
      </c>
      <c r="U123" s="90">
        <f t="shared" si="40"/>
        <v>0</v>
      </c>
      <c r="V123" s="82">
        <f t="shared" si="41"/>
        <v>0</v>
      </c>
      <c r="W123" s="4"/>
      <c r="X123" s="4"/>
      <c r="Y123" s="22"/>
      <c r="Z123" s="22"/>
      <c r="AA123" s="22"/>
      <c r="AB123" s="6"/>
      <c r="AC123" s="83">
        <f t="shared" si="42"/>
        <v>0</v>
      </c>
      <c r="AD123" s="80">
        <f t="shared" si="43"/>
        <v>0</v>
      </c>
      <c r="AE123" s="76">
        <f t="shared" si="67"/>
        <v>0</v>
      </c>
      <c r="AF123" s="84">
        <f t="shared" si="68"/>
        <v>0</v>
      </c>
      <c r="AG123" s="85">
        <f t="shared" si="69"/>
        <v>0</v>
      </c>
      <c r="AH123" s="85">
        <f t="shared" si="70"/>
        <v>0</v>
      </c>
      <c r="AI123" s="77">
        <f t="shared" si="71"/>
        <v>0</v>
      </c>
      <c r="AJ123" s="84">
        <f t="shared" si="49"/>
        <v>0</v>
      </c>
      <c r="AK123" s="77">
        <f t="shared" si="50"/>
        <v>0</v>
      </c>
      <c r="AL123" s="5">
        <v>2804</v>
      </c>
      <c r="AM123" s="9">
        <v>0.76700000000000002</v>
      </c>
      <c r="AN123" s="5">
        <v>1617</v>
      </c>
      <c r="AO123" s="10">
        <v>0.78300000000000003</v>
      </c>
      <c r="AP123" s="5">
        <v>6429</v>
      </c>
      <c r="AQ123" s="5">
        <v>6443</v>
      </c>
      <c r="AR123" s="5">
        <v>6462</v>
      </c>
      <c r="AS123" s="80">
        <f t="shared" si="58"/>
        <v>330</v>
      </c>
      <c r="AT123" s="80">
        <f t="shared" ca="1" si="59"/>
        <v>400</v>
      </c>
      <c r="AU123" s="80">
        <f t="shared" si="60"/>
        <v>0</v>
      </c>
      <c r="AV123" s="80">
        <f t="shared" ca="1" si="61"/>
        <v>56.713455267262162</v>
      </c>
      <c r="AW123" s="165">
        <v>0.33333333333333331</v>
      </c>
      <c r="AX123" s="165">
        <v>0.66666666666666663</v>
      </c>
      <c r="AY123" s="80">
        <f t="shared" si="62"/>
        <v>8</v>
      </c>
      <c r="AZ123" s="165">
        <v>0.33333333333333331</v>
      </c>
      <c r="BA123" s="165">
        <v>0.39583333333333331</v>
      </c>
      <c r="BB123" s="80">
        <f t="shared" si="63"/>
        <v>1.5</v>
      </c>
      <c r="BC123" s="5"/>
      <c r="BH123" s="52"/>
      <c r="BI123" s="52"/>
      <c r="BJ123" s="52"/>
      <c r="BK123" s="52"/>
      <c r="BL123" s="52"/>
      <c r="BM123" s="52"/>
      <c r="BP123" s="54"/>
      <c r="BQ123" s="27"/>
      <c r="BR123" s="27"/>
      <c r="BS123" s="27"/>
      <c r="BT123" s="27"/>
      <c r="BU123" s="27"/>
      <c r="BV123" s="27"/>
      <c r="BW123" s="54"/>
      <c r="BX123" s="26"/>
      <c r="BY123" s="54"/>
      <c r="BZ123" s="26"/>
      <c r="CA123" s="26"/>
      <c r="CB123" s="26"/>
    </row>
    <row r="124" spans="1:80" ht="17.45" customHeight="1">
      <c r="A124" s="86">
        <f t="shared" si="64"/>
        <v>17.2</v>
      </c>
      <c r="B124" s="179">
        <f t="shared" si="37"/>
        <v>46010</v>
      </c>
      <c r="C124" s="8"/>
      <c r="D124" s="11"/>
      <c r="E124" s="12"/>
      <c r="F124" s="11"/>
      <c r="G124" s="74">
        <f t="shared" ref="G124:H139" si="73">G123-E124-C124</f>
        <v>806</v>
      </c>
      <c r="H124" s="75">
        <f t="shared" si="73"/>
        <v>6247</v>
      </c>
      <c r="I124" s="88">
        <f t="shared" si="52"/>
        <v>0</v>
      </c>
      <c r="J124" s="78">
        <f t="shared" si="53"/>
        <v>0</v>
      </c>
      <c r="K124" s="78">
        <f t="shared" si="54"/>
        <v>0</v>
      </c>
      <c r="L124" s="78">
        <f t="shared" si="55"/>
        <v>0</v>
      </c>
      <c r="M124" s="78">
        <f t="shared" ca="1" si="56"/>
        <v>0.10044150110375274</v>
      </c>
      <c r="N124" s="78">
        <f t="shared" ca="1" si="38"/>
        <v>1.2173913043478262E-2</v>
      </c>
      <c r="O124" s="78">
        <f t="shared" si="57"/>
        <v>5.0000000000000001E-4</v>
      </c>
      <c r="P124" s="13" t="s">
        <v>186</v>
      </c>
      <c r="Q124" s="8">
        <v>81</v>
      </c>
      <c r="R124" s="13">
        <v>69</v>
      </c>
      <c r="S124" s="89">
        <f t="shared" si="39"/>
        <v>162</v>
      </c>
      <c r="T124" s="75">
        <f t="shared" si="39"/>
        <v>138</v>
      </c>
      <c r="U124" s="90">
        <f t="shared" si="40"/>
        <v>130.572</v>
      </c>
      <c r="V124" s="82">
        <f t="shared" si="41"/>
        <v>862.08600000000001</v>
      </c>
      <c r="W124" s="8"/>
      <c r="X124" s="8"/>
      <c r="Y124" s="23"/>
      <c r="Z124" s="23"/>
      <c r="AA124" s="23"/>
      <c r="AB124" s="12"/>
      <c r="AC124" s="91">
        <f t="shared" si="42"/>
        <v>0</v>
      </c>
      <c r="AD124" s="75">
        <f t="shared" si="43"/>
        <v>0</v>
      </c>
      <c r="AE124" s="88">
        <f t="shared" si="67"/>
        <v>0</v>
      </c>
      <c r="AF124" s="92">
        <f t="shared" si="68"/>
        <v>0</v>
      </c>
      <c r="AG124" s="93">
        <f t="shared" si="69"/>
        <v>0</v>
      </c>
      <c r="AH124" s="93">
        <f t="shared" si="70"/>
        <v>0</v>
      </c>
      <c r="AI124" s="78">
        <f t="shared" si="71"/>
        <v>0</v>
      </c>
      <c r="AJ124" s="92">
        <f t="shared" si="49"/>
        <v>0</v>
      </c>
      <c r="AK124" s="78">
        <f t="shared" si="50"/>
        <v>0</v>
      </c>
      <c r="AL124" s="11">
        <v>2483</v>
      </c>
      <c r="AM124" s="14">
        <v>0.91700000000000004</v>
      </c>
      <c r="AN124" s="11">
        <v>1912</v>
      </c>
      <c r="AO124" s="15">
        <v>0.68300000000000005</v>
      </c>
      <c r="AP124" s="11">
        <v>6469</v>
      </c>
      <c r="AQ124" s="11">
        <v>6494</v>
      </c>
      <c r="AR124" s="11">
        <v>6578</v>
      </c>
      <c r="AS124" s="75">
        <f t="shared" si="58"/>
        <v>1090</v>
      </c>
      <c r="AT124" s="75">
        <f t="shared" ca="1" si="59"/>
        <v>1570</v>
      </c>
      <c r="AU124" s="75">
        <f t="shared" si="60"/>
        <v>1.098061970991016</v>
      </c>
      <c r="AV124" s="75">
        <f t="shared" ca="1" si="61"/>
        <v>222.60031192400399</v>
      </c>
      <c r="AW124" s="169">
        <v>0.33333333333333331</v>
      </c>
      <c r="AX124" s="169">
        <v>0.66666666666666663</v>
      </c>
      <c r="AY124" s="75">
        <f t="shared" si="62"/>
        <v>8</v>
      </c>
      <c r="AZ124" s="169">
        <v>0.33333333333333331</v>
      </c>
      <c r="BA124" s="169">
        <v>0.39583333333333331</v>
      </c>
      <c r="BB124" s="75">
        <f t="shared" si="63"/>
        <v>1.5</v>
      </c>
      <c r="BC124" s="11" t="s">
        <v>211</v>
      </c>
      <c r="BH124" s="52"/>
      <c r="BI124" s="52"/>
      <c r="BJ124" s="52"/>
      <c r="BK124" s="52"/>
      <c r="BL124" s="52"/>
      <c r="BM124" s="52"/>
      <c r="BP124" s="54"/>
      <c r="BQ124" s="27"/>
      <c r="BR124" s="27"/>
      <c r="BS124" s="27"/>
      <c r="BT124" s="27"/>
      <c r="BU124" s="27"/>
      <c r="BV124" s="27"/>
      <c r="BW124" s="54"/>
      <c r="BX124" s="26"/>
      <c r="BY124" s="54"/>
      <c r="BZ124" s="26"/>
      <c r="CA124" s="26"/>
      <c r="CB124" s="26"/>
    </row>
    <row r="125" spans="1:80" ht="17.45" customHeight="1">
      <c r="A125" s="94">
        <f t="shared" si="64"/>
        <v>17.3</v>
      </c>
      <c r="B125" s="179">
        <f t="shared" si="37"/>
        <v>46011</v>
      </c>
      <c r="C125" s="8"/>
      <c r="D125" s="11"/>
      <c r="E125" s="12"/>
      <c r="F125" s="11"/>
      <c r="G125" s="74">
        <f t="shared" si="73"/>
        <v>806</v>
      </c>
      <c r="H125" s="75">
        <f t="shared" si="73"/>
        <v>6247</v>
      </c>
      <c r="I125" s="88">
        <f t="shared" si="52"/>
        <v>0</v>
      </c>
      <c r="J125" s="78">
        <f t="shared" si="53"/>
        <v>0</v>
      </c>
      <c r="K125" s="78">
        <f t="shared" si="54"/>
        <v>0</v>
      </c>
      <c r="L125" s="78">
        <f t="shared" si="55"/>
        <v>0</v>
      </c>
      <c r="M125" s="78">
        <f t="shared" ca="1" si="56"/>
        <v>0.10044150110375274</v>
      </c>
      <c r="N125" s="78">
        <f t="shared" ca="1" si="38"/>
        <v>1.2173913043478262E-2</v>
      </c>
      <c r="O125" s="78">
        <f t="shared" si="57"/>
        <v>5.0000000000000001E-4</v>
      </c>
      <c r="P125" s="13" t="s">
        <v>186</v>
      </c>
      <c r="Q125" s="8"/>
      <c r="R125" s="13"/>
      <c r="S125" s="89">
        <f t="shared" si="39"/>
        <v>0</v>
      </c>
      <c r="T125" s="75">
        <f t="shared" si="39"/>
        <v>0</v>
      </c>
      <c r="U125" s="90">
        <f t="shared" si="40"/>
        <v>0</v>
      </c>
      <c r="V125" s="82">
        <f t="shared" si="41"/>
        <v>0</v>
      </c>
      <c r="W125" s="8"/>
      <c r="X125" s="8"/>
      <c r="Y125" s="23"/>
      <c r="Z125" s="23"/>
      <c r="AA125" s="23"/>
      <c r="AB125" s="12"/>
      <c r="AC125" s="91">
        <f t="shared" si="42"/>
        <v>0</v>
      </c>
      <c r="AD125" s="75">
        <f t="shared" si="43"/>
        <v>0</v>
      </c>
      <c r="AE125" s="88">
        <f t="shared" si="67"/>
        <v>0</v>
      </c>
      <c r="AF125" s="92">
        <f t="shared" si="68"/>
        <v>0</v>
      </c>
      <c r="AG125" s="93">
        <f t="shared" si="69"/>
        <v>0</v>
      </c>
      <c r="AH125" s="93">
        <f t="shared" si="70"/>
        <v>0</v>
      </c>
      <c r="AI125" s="78">
        <f t="shared" si="71"/>
        <v>0</v>
      </c>
      <c r="AJ125" s="92">
        <f t="shared" si="49"/>
        <v>0</v>
      </c>
      <c r="AK125" s="78">
        <f t="shared" si="50"/>
        <v>0</v>
      </c>
      <c r="AL125" s="11"/>
      <c r="AM125" s="14"/>
      <c r="AN125" s="11">
        <v>1887</v>
      </c>
      <c r="AO125" s="15">
        <v>0.65</v>
      </c>
      <c r="AP125" s="11">
        <v>6626</v>
      </c>
      <c r="AQ125" s="11">
        <v>6645</v>
      </c>
      <c r="AR125" s="11">
        <v>6666</v>
      </c>
      <c r="AS125" s="75">
        <f t="shared" si="58"/>
        <v>400</v>
      </c>
      <c r="AT125" s="75">
        <f t="shared" ca="1" si="59"/>
        <v>500</v>
      </c>
      <c r="AU125" s="75">
        <f t="shared" si="60"/>
        <v>0</v>
      </c>
      <c r="AV125" s="75">
        <f t="shared" ca="1" si="61"/>
        <v>70.891819084077696</v>
      </c>
      <c r="AW125" s="169">
        <v>0.33333333333333331</v>
      </c>
      <c r="AX125" s="169">
        <v>0.66666666666666663</v>
      </c>
      <c r="AY125" s="75">
        <f t="shared" si="62"/>
        <v>8</v>
      </c>
      <c r="AZ125" s="169">
        <v>0.33333333333333331</v>
      </c>
      <c r="BA125" s="169">
        <v>0.39583333333333331</v>
      </c>
      <c r="BB125" s="75">
        <f t="shared" si="63"/>
        <v>1.5</v>
      </c>
      <c r="BC125" s="11"/>
      <c r="BH125" s="52"/>
      <c r="BI125" s="52"/>
      <c r="BJ125" s="52"/>
      <c r="BK125" s="52"/>
      <c r="BL125" s="52"/>
      <c r="BM125" s="52"/>
      <c r="BP125" s="54"/>
      <c r="BQ125" s="27"/>
      <c r="BR125" s="27"/>
      <c r="BS125" s="27"/>
      <c r="BT125" s="27"/>
      <c r="BU125" s="27"/>
      <c r="BV125" s="27"/>
      <c r="BW125" s="54"/>
      <c r="BX125" s="26"/>
      <c r="BY125" s="54"/>
      <c r="BZ125" s="26"/>
      <c r="CA125" s="26"/>
      <c r="CB125" s="26"/>
    </row>
    <row r="126" spans="1:80" ht="17.45" customHeight="1">
      <c r="A126" s="86">
        <f t="shared" si="64"/>
        <v>17.399999999999999</v>
      </c>
      <c r="B126" s="179">
        <f t="shared" si="37"/>
        <v>46012</v>
      </c>
      <c r="C126" s="8"/>
      <c r="D126" s="11"/>
      <c r="E126" s="12"/>
      <c r="F126" s="11"/>
      <c r="G126" s="74">
        <f t="shared" si="73"/>
        <v>806</v>
      </c>
      <c r="H126" s="75">
        <f t="shared" si="73"/>
        <v>6247</v>
      </c>
      <c r="I126" s="88">
        <f t="shared" si="52"/>
        <v>0</v>
      </c>
      <c r="J126" s="78">
        <f t="shared" si="53"/>
        <v>0</v>
      </c>
      <c r="K126" s="78">
        <f t="shared" si="54"/>
        <v>0</v>
      </c>
      <c r="L126" s="78">
        <f t="shared" si="55"/>
        <v>0</v>
      </c>
      <c r="M126" s="78">
        <f t="shared" ca="1" si="56"/>
        <v>0.10044150110375274</v>
      </c>
      <c r="N126" s="78">
        <f t="shared" ca="1" si="38"/>
        <v>1.2173913043478262E-2</v>
      </c>
      <c r="O126" s="78">
        <f t="shared" si="57"/>
        <v>5.0000000000000001E-4</v>
      </c>
      <c r="P126" s="13" t="s">
        <v>186</v>
      </c>
      <c r="Q126" s="8">
        <v>81</v>
      </c>
      <c r="R126" s="13">
        <v>69</v>
      </c>
      <c r="S126" s="89">
        <f t="shared" si="39"/>
        <v>162</v>
      </c>
      <c r="T126" s="75">
        <f t="shared" si="39"/>
        <v>138</v>
      </c>
      <c r="U126" s="90">
        <f t="shared" si="40"/>
        <v>130.572</v>
      </c>
      <c r="V126" s="82">
        <f t="shared" si="41"/>
        <v>862.08600000000001</v>
      </c>
      <c r="W126" s="8"/>
      <c r="X126" s="8"/>
      <c r="Y126" s="23"/>
      <c r="Z126" s="23"/>
      <c r="AA126" s="23"/>
      <c r="AB126" s="12"/>
      <c r="AC126" s="91">
        <f t="shared" si="42"/>
        <v>0</v>
      </c>
      <c r="AD126" s="75">
        <f t="shared" si="43"/>
        <v>0</v>
      </c>
      <c r="AE126" s="88">
        <f t="shared" si="67"/>
        <v>0</v>
      </c>
      <c r="AF126" s="92">
        <f t="shared" si="68"/>
        <v>0</v>
      </c>
      <c r="AG126" s="93">
        <f t="shared" si="69"/>
        <v>0</v>
      </c>
      <c r="AH126" s="93">
        <f t="shared" si="70"/>
        <v>0</v>
      </c>
      <c r="AI126" s="78">
        <f t="shared" si="71"/>
        <v>0</v>
      </c>
      <c r="AJ126" s="92">
        <f t="shared" si="49"/>
        <v>0</v>
      </c>
      <c r="AK126" s="78">
        <f t="shared" si="50"/>
        <v>0</v>
      </c>
      <c r="AL126" s="11"/>
      <c r="AM126" s="14"/>
      <c r="AN126" s="11">
        <v>1827</v>
      </c>
      <c r="AO126" s="15">
        <v>0.63300000000000001</v>
      </c>
      <c r="AP126" s="11">
        <v>6676</v>
      </c>
      <c r="AQ126" s="11">
        <v>6702</v>
      </c>
      <c r="AR126" s="11">
        <v>6793</v>
      </c>
      <c r="AS126" s="75">
        <f t="shared" si="58"/>
        <v>1170</v>
      </c>
      <c r="AT126" s="75">
        <f t="shared" ca="1" si="59"/>
        <v>1700</v>
      </c>
      <c r="AU126" s="75">
        <f t="shared" si="60"/>
        <v>1.1786536752839347</v>
      </c>
      <c r="AV126" s="75">
        <f t="shared" ca="1" si="61"/>
        <v>241.03218488586418</v>
      </c>
      <c r="AW126" s="169">
        <v>0.33333333333333331</v>
      </c>
      <c r="AX126" s="169">
        <v>0.66666666666666663</v>
      </c>
      <c r="AY126" s="75">
        <f t="shared" si="62"/>
        <v>8</v>
      </c>
      <c r="AZ126" s="169">
        <v>0.33333333333333331</v>
      </c>
      <c r="BA126" s="169">
        <v>0.39583333333333331</v>
      </c>
      <c r="BB126" s="75">
        <f t="shared" si="63"/>
        <v>1.5</v>
      </c>
      <c r="BC126" s="11"/>
      <c r="BH126" s="52"/>
      <c r="BI126" s="52"/>
      <c r="BJ126" s="52"/>
      <c r="BK126" s="52"/>
      <c r="BL126" s="52"/>
      <c r="BM126" s="52"/>
      <c r="BP126" s="54"/>
      <c r="BQ126" s="27"/>
      <c r="BR126" s="27"/>
      <c r="BS126" s="27"/>
      <c r="BT126" s="27"/>
      <c r="BU126" s="27"/>
      <c r="BV126" s="27"/>
      <c r="BW126" s="54"/>
      <c r="BX126" s="26"/>
      <c r="BY126" s="54"/>
      <c r="BZ126" s="26"/>
      <c r="CA126" s="26"/>
      <c r="CB126" s="26"/>
    </row>
    <row r="127" spans="1:80" ht="17.45" customHeight="1">
      <c r="A127" s="94">
        <f t="shared" si="64"/>
        <v>17.5</v>
      </c>
      <c r="B127" s="179">
        <f t="shared" si="37"/>
        <v>46013</v>
      </c>
      <c r="C127" s="8"/>
      <c r="D127" s="11"/>
      <c r="E127" s="12"/>
      <c r="F127" s="11"/>
      <c r="G127" s="74">
        <f t="shared" si="73"/>
        <v>806</v>
      </c>
      <c r="H127" s="75">
        <f t="shared" si="73"/>
        <v>6247</v>
      </c>
      <c r="I127" s="88">
        <f t="shared" si="52"/>
        <v>0</v>
      </c>
      <c r="J127" s="78">
        <f t="shared" si="53"/>
        <v>0</v>
      </c>
      <c r="K127" s="78">
        <f t="shared" si="54"/>
        <v>0</v>
      </c>
      <c r="L127" s="78">
        <f t="shared" si="55"/>
        <v>0</v>
      </c>
      <c r="M127" s="78">
        <f t="shared" ca="1" si="56"/>
        <v>0.10044150110375274</v>
      </c>
      <c r="N127" s="78">
        <f t="shared" ca="1" si="38"/>
        <v>1.2173913043478262E-2</v>
      </c>
      <c r="O127" s="78">
        <f t="shared" si="57"/>
        <v>5.0000000000000001E-4</v>
      </c>
      <c r="P127" s="13" t="s">
        <v>186</v>
      </c>
      <c r="Q127" s="8"/>
      <c r="R127" s="13"/>
      <c r="S127" s="89">
        <f t="shared" si="39"/>
        <v>0</v>
      </c>
      <c r="T127" s="75">
        <f t="shared" si="39"/>
        <v>0</v>
      </c>
      <c r="U127" s="90">
        <f t="shared" si="40"/>
        <v>0</v>
      </c>
      <c r="V127" s="82">
        <f t="shared" si="41"/>
        <v>0</v>
      </c>
      <c r="W127" s="8"/>
      <c r="X127" s="8"/>
      <c r="Y127" s="23"/>
      <c r="Z127" s="23"/>
      <c r="AA127" s="23"/>
      <c r="AB127" s="12"/>
      <c r="AC127" s="91">
        <f t="shared" si="42"/>
        <v>0</v>
      </c>
      <c r="AD127" s="75">
        <f t="shared" si="43"/>
        <v>0</v>
      </c>
      <c r="AE127" s="88">
        <f t="shared" si="67"/>
        <v>0</v>
      </c>
      <c r="AF127" s="92">
        <f t="shared" si="68"/>
        <v>0</v>
      </c>
      <c r="AG127" s="93">
        <f t="shared" si="69"/>
        <v>0</v>
      </c>
      <c r="AH127" s="93">
        <f t="shared" si="70"/>
        <v>0</v>
      </c>
      <c r="AI127" s="78">
        <f t="shared" si="71"/>
        <v>0</v>
      </c>
      <c r="AJ127" s="92">
        <f t="shared" si="49"/>
        <v>0</v>
      </c>
      <c r="AK127" s="78">
        <f t="shared" si="50"/>
        <v>0</v>
      </c>
      <c r="AL127" s="11"/>
      <c r="AM127" s="14"/>
      <c r="AN127" s="11"/>
      <c r="AO127" s="15"/>
      <c r="AP127" s="11">
        <v>6846</v>
      </c>
      <c r="AQ127" s="11">
        <v>6856</v>
      </c>
      <c r="AR127" s="11">
        <v>6865</v>
      </c>
      <c r="AS127" s="75">
        <f t="shared" si="58"/>
        <v>190</v>
      </c>
      <c r="AT127" s="75">
        <f t="shared" ca="1" si="59"/>
        <v>210</v>
      </c>
      <c r="AU127" s="75">
        <f t="shared" si="60"/>
        <v>0</v>
      </c>
      <c r="AV127" s="75">
        <f t="shared" ca="1" si="61"/>
        <v>29.774564015312635</v>
      </c>
      <c r="AW127" s="169">
        <v>0.33333333333333331</v>
      </c>
      <c r="AX127" s="169">
        <v>0.66666666666666663</v>
      </c>
      <c r="AY127" s="75">
        <f t="shared" si="62"/>
        <v>8</v>
      </c>
      <c r="AZ127" s="169">
        <v>0.33333333333333331</v>
      </c>
      <c r="BA127" s="169">
        <v>0.39583333333333331</v>
      </c>
      <c r="BB127" s="75">
        <f t="shared" si="63"/>
        <v>1.5</v>
      </c>
      <c r="BC127" s="11"/>
      <c r="BH127" s="52"/>
      <c r="BI127" s="52"/>
      <c r="BJ127" s="52"/>
      <c r="BK127" s="52"/>
      <c r="BL127" s="52"/>
      <c r="BM127" s="52"/>
      <c r="BP127" s="54"/>
      <c r="BQ127" s="27"/>
      <c r="BR127" s="27"/>
      <c r="BS127" s="27"/>
      <c r="BT127" s="27"/>
      <c r="BU127" s="27"/>
      <c r="BV127" s="27"/>
      <c r="BW127" s="54"/>
      <c r="BX127" s="26"/>
      <c r="BY127" s="54"/>
      <c r="BZ127" s="26"/>
      <c r="CA127" s="26"/>
      <c r="CB127" s="26"/>
    </row>
    <row r="128" spans="1:80" ht="17.45" customHeight="1">
      <c r="A128" s="86">
        <f t="shared" si="64"/>
        <v>17.600000000000001</v>
      </c>
      <c r="B128" s="179">
        <f t="shared" si="37"/>
        <v>46014</v>
      </c>
      <c r="C128" s="8"/>
      <c r="D128" s="11"/>
      <c r="E128" s="12">
        <v>1</v>
      </c>
      <c r="F128" s="11">
        <v>1</v>
      </c>
      <c r="G128" s="74">
        <f t="shared" si="73"/>
        <v>805</v>
      </c>
      <c r="H128" s="75">
        <f t="shared" si="73"/>
        <v>6246</v>
      </c>
      <c r="I128" s="88">
        <f t="shared" si="52"/>
        <v>0</v>
      </c>
      <c r="J128" s="78">
        <f t="shared" si="53"/>
        <v>1.2406947890818859E-3</v>
      </c>
      <c r="K128" s="78">
        <f t="shared" si="54"/>
        <v>0</v>
      </c>
      <c r="L128" s="78">
        <f t="shared" si="55"/>
        <v>1.6007683688170322E-4</v>
      </c>
      <c r="M128" s="78">
        <f t="shared" ca="1" si="56"/>
        <v>0.10154525386313465</v>
      </c>
      <c r="N128" s="78">
        <f t="shared" ca="1" si="38"/>
        <v>1.2332015810276683E-2</v>
      </c>
      <c r="O128" s="78">
        <f t="shared" si="57"/>
        <v>5.0000000000000001E-4</v>
      </c>
      <c r="P128" s="13" t="s">
        <v>186</v>
      </c>
      <c r="Q128" s="8">
        <v>84</v>
      </c>
      <c r="R128" s="13">
        <v>74</v>
      </c>
      <c r="S128" s="89">
        <f t="shared" si="39"/>
        <v>168</v>
      </c>
      <c r="T128" s="75">
        <f t="shared" si="39"/>
        <v>148</v>
      </c>
      <c r="U128" s="90">
        <f t="shared" si="40"/>
        <v>135.24</v>
      </c>
      <c r="V128" s="82">
        <f t="shared" si="41"/>
        <v>924.40800000000002</v>
      </c>
      <c r="W128" s="8"/>
      <c r="X128" s="8"/>
      <c r="Y128" s="23"/>
      <c r="Z128" s="23"/>
      <c r="AA128" s="23"/>
      <c r="AB128" s="12"/>
      <c r="AC128" s="91">
        <f t="shared" si="42"/>
        <v>0</v>
      </c>
      <c r="AD128" s="75">
        <f t="shared" si="43"/>
        <v>0</v>
      </c>
      <c r="AE128" s="88">
        <f t="shared" si="67"/>
        <v>0</v>
      </c>
      <c r="AF128" s="92">
        <f t="shared" si="68"/>
        <v>0</v>
      </c>
      <c r="AG128" s="93">
        <f t="shared" si="69"/>
        <v>0</v>
      </c>
      <c r="AH128" s="93">
        <f t="shared" si="70"/>
        <v>0</v>
      </c>
      <c r="AI128" s="78">
        <f t="shared" si="71"/>
        <v>0</v>
      </c>
      <c r="AJ128" s="92">
        <f t="shared" si="49"/>
        <v>0</v>
      </c>
      <c r="AK128" s="78">
        <f t="shared" si="50"/>
        <v>0</v>
      </c>
      <c r="AL128" s="11"/>
      <c r="AM128" s="14"/>
      <c r="AN128" s="11"/>
      <c r="AO128" s="15"/>
      <c r="AP128" s="11">
        <v>6867</v>
      </c>
      <c r="AQ128" s="11">
        <v>6907</v>
      </c>
      <c r="AR128" s="11">
        <v>6987</v>
      </c>
      <c r="AS128" s="75">
        <f t="shared" si="58"/>
        <v>1200</v>
      </c>
      <c r="AT128" s="75">
        <f t="shared" ca="1" si="59"/>
        <v>1590</v>
      </c>
      <c r="AU128" s="75">
        <f t="shared" si="60"/>
        <v>1.1324515310744698</v>
      </c>
      <c r="AV128" s="75">
        <f t="shared" ca="1" si="61"/>
        <v>225.49992908807263</v>
      </c>
      <c r="AW128" s="169">
        <v>0.33333333333333331</v>
      </c>
      <c r="AX128" s="169">
        <v>0.66666666666666663</v>
      </c>
      <c r="AY128" s="75">
        <f t="shared" si="62"/>
        <v>8</v>
      </c>
      <c r="AZ128" s="169">
        <v>0.33333333333333331</v>
      </c>
      <c r="BA128" s="169">
        <v>0.39583333333333331</v>
      </c>
      <c r="BB128" s="75">
        <f t="shared" si="63"/>
        <v>1.5</v>
      </c>
      <c r="BC128" s="11"/>
      <c r="BH128" s="52"/>
      <c r="BI128" s="52"/>
      <c r="BJ128" s="52"/>
      <c r="BK128" s="52"/>
      <c r="BL128" s="52"/>
      <c r="BM128" s="52"/>
      <c r="BP128" s="54"/>
      <c r="BQ128" s="27"/>
      <c r="BR128" s="27"/>
      <c r="BS128" s="27"/>
      <c r="BT128" s="27"/>
      <c r="BU128" s="27"/>
      <c r="BV128" s="27"/>
      <c r="BW128" s="54"/>
      <c r="BX128" s="26"/>
      <c r="BY128" s="54"/>
      <c r="BZ128" s="26"/>
      <c r="CA128" s="26"/>
      <c r="CB128" s="26"/>
    </row>
    <row r="129" spans="1:80" ht="17.45" customHeight="1" thickBot="1">
      <c r="A129" s="94">
        <f t="shared" si="64"/>
        <v>17.700000000000003</v>
      </c>
      <c r="B129" s="180">
        <f t="shared" si="37"/>
        <v>46015</v>
      </c>
      <c r="C129" s="16"/>
      <c r="D129" s="17"/>
      <c r="E129" s="18">
        <v>1</v>
      </c>
      <c r="F129" s="17">
        <v>1</v>
      </c>
      <c r="G129" s="96">
        <f t="shared" si="73"/>
        <v>804</v>
      </c>
      <c r="H129" s="97">
        <f t="shared" si="73"/>
        <v>6245</v>
      </c>
      <c r="I129" s="98">
        <f t="shared" si="52"/>
        <v>0</v>
      </c>
      <c r="J129" s="99">
        <f t="shared" si="53"/>
        <v>1.2422360248447205E-3</v>
      </c>
      <c r="K129" s="99">
        <f t="shared" si="54"/>
        <v>0</v>
      </c>
      <c r="L129" s="99">
        <f t="shared" si="55"/>
        <v>1.6010246557796989E-4</v>
      </c>
      <c r="M129" s="99">
        <f t="shared" ca="1" si="56"/>
        <v>0.10264900662251654</v>
      </c>
      <c r="N129" s="99">
        <f t="shared" ca="1" si="38"/>
        <v>1.2490118577075101E-2</v>
      </c>
      <c r="O129" s="99">
        <f t="shared" si="57"/>
        <v>5.0000000000000001E-4</v>
      </c>
      <c r="P129" s="19" t="s">
        <v>186</v>
      </c>
      <c r="Q129" s="16">
        <v>84</v>
      </c>
      <c r="R129" s="19">
        <v>74</v>
      </c>
      <c r="S129" s="89">
        <f t="shared" si="39"/>
        <v>168</v>
      </c>
      <c r="T129" s="75">
        <f t="shared" si="39"/>
        <v>148</v>
      </c>
      <c r="U129" s="100">
        <f t="shared" si="40"/>
        <v>135.072</v>
      </c>
      <c r="V129" s="101">
        <f t="shared" si="41"/>
        <v>924.26</v>
      </c>
      <c r="W129" s="16"/>
      <c r="X129" s="16"/>
      <c r="Y129" s="23"/>
      <c r="Z129" s="23"/>
      <c r="AA129" s="23"/>
      <c r="AB129" s="12"/>
      <c r="AC129" s="102">
        <f t="shared" si="42"/>
        <v>0</v>
      </c>
      <c r="AD129" s="97">
        <f t="shared" si="43"/>
        <v>0</v>
      </c>
      <c r="AE129" s="98">
        <f t="shared" si="67"/>
        <v>0</v>
      </c>
      <c r="AF129" s="103">
        <f t="shared" si="68"/>
        <v>0</v>
      </c>
      <c r="AG129" s="104">
        <f t="shared" si="69"/>
        <v>0</v>
      </c>
      <c r="AH129" s="104">
        <f t="shared" si="70"/>
        <v>0</v>
      </c>
      <c r="AI129" s="99">
        <f t="shared" si="71"/>
        <v>0</v>
      </c>
      <c r="AJ129" s="103">
        <f t="shared" si="49"/>
        <v>0</v>
      </c>
      <c r="AK129" s="99">
        <f t="shared" si="50"/>
        <v>0</v>
      </c>
      <c r="AL129" s="17"/>
      <c r="AM129" s="20"/>
      <c r="AN129" s="17"/>
      <c r="AO129" s="21"/>
      <c r="AP129" s="17">
        <v>7026</v>
      </c>
      <c r="AQ129" s="17">
        <v>7067</v>
      </c>
      <c r="AR129" s="17">
        <v>7149</v>
      </c>
      <c r="AS129" s="97">
        <f t="shared" si="58"/>
        <v>1230</v>
      </c>
      <c r="AT129" s="97">
        <f t="shared" ca="1" si="59"/>
        <v>1630</v>
      </c>
      <c r="AU129" s="97">
        <f t="shared" si="60"/>
        <v>1.1611090762858105</v>
      </c>
      <c r="AV129" s="97">
        <f t="shared" ca="1" si="61"/>
        <v>231.23847354234644</v>
      </c>
      <c r="AW129" s="167">
        <v>0.33333333333333331</v>
      </c>
      <c r="AX129" s="167">
        <v>0.66666666666666663</v>
      </c>
      <c r="AY129" s="97">
        <f t="shared" si="62"/>
        <v>8</v>
      </c>
      <c r="AZ129" s="167">
        <v>0.33333333333333331</v>
      </c>
      <c r="BA129" s="167">
        <v>0.39583333333333331</v>
      </c>
      <c r="BB129" s="97">
        <f t="shared" si="63"/>
        <v>1.5</v>
      </c>
      <c r="BC129" s="17"/>
      <c r="BH129" s="52"/>
      <c r="BI129" s="52"/>
      <c r="BJ129" s="52"/>
      <c r="BK129" s="52"/>
      <c r="BL129" s="52"/>
      <c r="BM129" s="52"/>
      <c r="BP129" s="54"/>
      <c r="BQ129" s="27"/>
      <c r="BR129" s="27"/>
      <c r="BS129" s="27"/>
      <c r="BT129" s="27"/>
      <c r="BU129" s="27"/>
      <c r="BV129" s="27"/>
      <c r="BW129" s="54"/>
      <c r="BX129" s="26"/>
      <c r="BY129" s="54"/>
      <c r="BZ129" s="26"/>
      <c r="CA129" s="26"/>
      <c r="CB129" s="26"/>
    </row>
    <row r="130" spans="1:80" ht="17.45" customHeight="1" thickTop="1">
      <c r="A130" s="105">
        <f>A123+1</f>
        <v>18.100000000000001</v>
      </c>
      <c r="B130" s="178">
        <f>B129+1</f>
        <v>46016</v>
      </c>
      <c r="C130" s="4"/>
      <c r="D130" s="5"/>
      <c r="E130" s="6"/>
      <c r="F130" s="5"/>
      <c r="G130" s="74">
        <f t="shared" si="73"/>
        <v>804</v>
      </c>
      <c r="H130" s="75">
        <f t="shared" si="73"/>
        <v>6245</v>
      </c>
      <c r="I130" s="76">
        <f t="shared" si="52"/>
        <v>0</v>
      </c>
      <c r="J130" s="77">
        <f t="shared" si="53"/>
        <v>0</v>
      </c>
      <c r="K130" s="77">
        <f t="shared" si="54"/>
        <v>0</v>
      </c>
      <c r="L130" s="77">
        <f t="shared" si="55"/>
        <v>0</v>
      </c>
      <c r="M130" s="78">
        <f t="shared" ca="1" si="56"/>
        <v>0.10264900662251654</v>
      </c>
      <c r="N130" s="78">
        <f t="shared" ca="1" si="38"/>
        <v>1.2490118577075101E-2</v>
      </c>
      <c r="O130" s="78">
        <f t="shared" si="57"/>
        <v>5.0000000000000001E-4</v>
      </c>
      <c r="P130" s="13" t="s">
        <v>186</v>
      </c>
      <c r="Q130" s="8"/>
      <c r="R130" s="13"/>
      <c r="S130" s="79">
        <f t="shared" si="39"/>
        <v>0</v>
      </c>
      <c r="T130" s="80">
        <f t="shared" si="39"/>
        <v>0</v>
      </c>
      <c r="U130" s="90">
        <f t="shared" si="40"/>
        <v>0</v>
      </c>
      <c r="V130" s="82">
        <f t="shared" si="41"/>
        <v>0</v>
      </c>
      <c r="W130" s="4"/>
      <c r="X130" s="4"/>
      <c r="Y130" s="22"/>
      <c r="Z130" s="22"/>
      <c r="AA130" s="22"/>
      <c r="AB130" s="6"/>
      <c r="AC130" s="83">
        <f t="shared" si="42"/>
        <v>0</v>
      </c>
      <c r="AD130" s="80">
        <f t="shared" si="43"/>
        <v>0</v>
      </c>
      <c r="AE130" s="76">
        <f t="shared" si="67"/>
        <v>0</v>
      </c>
      <c r="AF130" s="84">
        <f t="shared" si="68"/>
        <v>0</v>
      </c>
      <c r="AG130" s="85">
        <f t="shared" si="69"/>
        <v>0</v>
      </c>
      <c r="AH130" s="85">
        <f t="shared" si="70"/>
        <v>0</v>
      </c>
      <c r="AI130" s="77">
        <f t="shared" si="71"/>
        <v>0</v>
      </c>
      <c r="AJ130" s="84">
        <f t="shared" si="49"/>
        <v>0</v>
      </c>
      <c r="AK130" s="77">
        <f t="shared" si="50"/>
        <v>0</v>
      </c>
      <c r="AL130" s="5">
        <v>3025</v>
      </c>
      <c r="AM130" s="9">
        <v>0.81699999999999995</v>
      </c>
      <c r="AN130" s="5">
        <v>1849</v>
      </c>
      <c r="AO130" s="10">
        <v>0.8</v>
      </c>
      <c r="AP130" s="5">
        <v>7189</v>
      </c>
      <c r="AQ130" s="5">
        <v>7213</v>
      </c>
      <c r="AR130" s="5">
        <v>7235</v>
      </c>
      <c r="AS130" s="80">
        <f t="shared" si="58"/>
        <v>460</v>
      </c>
      <c r="AT130" s="80">
        <f t="shared" ca="1" si="59"/>
        <v>540</v>
      </c>
      <c r="AU130" s="80">
        <f t="shared" si="60"/>
        <v>0</v>
      </c>
      <c r="AV130" s="80">
        <f t="shared" ca="1" si="61"/>
        <v>76.606610866789623</v>
      </c>
      <c r="AW130" s="165">
        <v>0.33333333333333331</v>
      </c>
      <c r="AX130" s="165">
        <v>0.66666666666666663</v>
      </c>
      <c r="AY130" s="80">
        <f t="shared" si="62"/>
        <v>8</v>
      </c>
      <c r="AZ130" s="165">
        <v>0.33333333333333331</v>
      </c>
      <c r="BA130" s="165">
        <v>0.39583333333333331</v>
      </c>
      <c r="BB130" s="80">
        <f t="shared" si="63"/>
        <v>1.5</v>
      </c>
      <c r="BC130" s="5"/>
      <c r="BH130" s="52"/>
      <c r="BI130" s="52"/>
      <c r="BJ130" s="52"/>
      <c r="BK130" s="52"/>
      <c r="BL130" s="52"/>
      <c r="BM130" s="52"/>
      <c r="BP130" s="54"/>
      <c r="BQ130" s="27"/>
      <c r="BR130" s="27"/>
      <c r="BS130" s="27"/>
      <c r="BT130" s="27"/>
      <c r="BU130" s="27"/>
      <c r="BV130" s="27"/>
      <c r="BW130" s="54"/>
      <c r="BX130" s="26"/>
      <c r="BY130" s="54"/>
      <c r="BZ130" s="26"/>
      <c r="CA130" s="26"/>
      <c r="CB130" s="26"/>
    </row>
    <row r="131" spans="1:80" ht="17.45" customHeight="1">
      <c r="A131" s="94">
        <f t="shared" si="64"/>
        <v>18.2</v>
      </c>
      <c r="B131" s="179">
        <f t="shared" si="37"/>
        <v>46017</v>
      </c>
      <c r="C131" s="8"/>
      <c r="D131" s="11"/>
      <c r="E131" s="12">
        <v>2</v>
      </c>
      <c r="F131" s="11"/>
      <c r="G131" s="74">
        <f t="shared" si="73"/>
        <v>802</v>
      </c>
      <c r="H131" s="75">
        <f t="shared" si="73"/>
        <v>6245</v>
      </c>
      <c r="I131" s="88">
        <f t="shared" si="52"/>
        <v>0</v>
      </c>
      <c r="J131" s="78">
        <f t="shared" si="53"/>
        <v>2.4875621890547263E-3</v>
      </c>
      <c r="K131" s="78">
        <f t="shared" si="54"/>
        <v>0</v>
      </c>
      <c r="L131" s="78">
        <f t="shared" si="55"/>
        <v>0</v>
      </c>
      <c r="M131" s="78">
        <f t="shared" ca="1" si="56"/>
        <v>0.10485651214128033</v>
      </c>
      <c r="N131" s="78">
        <f t="shared" ca="1" si="38"/>
        <v>1.2490118577075101E-2</v>
      </c>
      <c r="O131" s="78">
        <f t="shared" si="57"/>
        <v>5.0000000000000001E-4</v>
      </c>
      <c r="P131" s="13" t="s">
        <v>186</v>
      </c>
      <c r="Q131" s="8">
        <v>84</v>
      </c>
      <c r="R131" s="13">
        <v>74</v>
      </c>
      <c r="S131" s="89">
        <f t="shared" si="39"/>
        <v>168</v>
      </c>
      <c r="T131" s="75">
        <f t="shared" si="39"/>
        <v>148</v>
      </c>
      <c r="U131" s="90">
        <f t="shared" si="40"/>
        <v>134.73599999999999</v>
      </c>
      <c r="V131" s="82">
        <f t="shared" si="41"/>
        <v>924.26</v>
      </c>
      <c r="W131" s="123"/>
      <c r="X131" s="8"/>
      <c r="Y131" s="23"/>
      <c r="Z131" s="23"/>
      <c r="AA131" s="23"/>
      <c r="AB131" s="12"/>
      <c r="AC131" s="91">
        <f t="shared" si="42"/>
        <v>0</v>
      </c>
      <c r="AD131" s="75">
        <f>W132-AC131</f>
        <v>0</v>
      </c>
      <c r="AE131" s="88">
        <f>IFERROR(W132/H130,0)</f>
        <v>0</v>
      </c>
      <c r="AF131" s="92">
        <f>IFERROR(X131/$W132,0)</f>
        <v>0</v>
      </c>
      <c r="AG131" s="93">
        <f>IFERROR(Y131/$W132,0)</f>
        <v>0</v>
      </c>
      <c r="AH131" s="93">
        <f>IFERROR(Z131/$W132,0)</f>
        <v>0</v>
      </c>
      <c r="AI131" s="78">
        <f>IFERROR(AA131/$W132,0)</f>
        <v>0</v>
      </c>
      <c r="AJ131" s="92">
        <f>IFERROR(AC131/W132,0)</f>
        <v>0</v>
      </c>
      <c r="AK131" s="78">
        <f>IFERROR(AD131/W132,0)</f>
        <v>0</v>
      </c>
      <c r="AL131" s="11">
        <v>2776</v>
      </c>
      <c r="AM131" s="14">
        <v>0.81699999999999995</v>
      </c>
      <c r="AN131" s="11">
        <v>2016</v>
      </c>
      <c r="AO131" s="15">
        <v>0.75</v>
      </c>
      <c r="AP131" s="11">
        <v>7243</v>
      </c>
      <c r="AQ131" s="11">
        <v>7292</v>
      </c>
      <c r="AR131" s="11">
        <v>7379</v>
      </c>
      <c r="AS131" s="75">
        <f t="shared" si="58"/>
        <v>1360</v>
      </c>
      <c r="AT131" s="75">
        <f t="shared" ca="1" si="59"/>
        <v>1660</v>
      </c>
      <c r="AU131" s="75">
        <f t="shared" si="60"/>
        <v>1.2842352567903939</v>
      </c>
      <c r="AV131" s="75">
        <f t="shared" ca="1" si="61"/>
        <v>235.5612317298141</v>
      </c>
      <c r="AW131" s="169">
        <v>0.33333333333333331</v>
      </c>
      <c r="AX131" s="169">
        <v>0.66666666666666663</v>
      </c>
      <c r="AY131" s="75">
        <f t="shared" si="62"/>
        <v>8</v>
      </c>
      <c r="AZ131" s="169">
        <v>0.33333333333333331</v>
      </c>
      <c r="BA131" s="169">
        <v>0.39583333333333331</v>
      </c>
      <c r="BB131" s="75">
        <f t="shared" si="63"/>
        <v>1.5</v>
      </c>
      <c r="BC131" s="11" t="s">
        <v>211</v>
      </c>
      <c r="BH131" s="52"/>
      <c r="BI131" s="52"/>
      <c r="BJ131" s="52"/>
      <c r="BK131" s="52"/>
      <c r="BL131" s="52"/>
      <c r="BM131" s="52"/>
      <c r="BP131" s="54"/>
      <c r="BQ131" s="27"/>
      <c r="BR131" s="27"/>
      <c r="BS131" s="27"/>
      <c r="BT131" s="27"/>
      <c r="BU131" s="27"/>
      <c r="BV131" s="27"/>
      <c r="BW131" s="54"/>
      <c r="BX131" s="26"/>
      <c r="BY131" s="54"/>
      <c r="BZ131" s="26"/>
      <c r="CA131" s="26"/>
      <c r="CB131" s="26"/>
    </row>
    <row r="132" spans="1:80" ht="17.45" customHeight="1">
      <c r="A132" s="86">
        <f t="shared" si="64"/>
        <v>18.3</v>
      </c>
      <c r="B132" s="179">
        <f t="shared" si="37"/>
        <v>46018</v>
      </c>
      <c r="C132" s="8"/>
      <c r="D132" s="11"/>
      <c r="E132" s="12">
        <v>2</v>
      </c>
      <c r="F132" s="11"/>
      <c r="G132" s="74">
        <f t="shared" si="73"/>
        <v>800</v>
      </c>
      <c r="H132" s="75">
        <f t="shared" si="73"/>
        <v>6245</v>
      </c>
      <c r="I132" s="88">
        <f t="shared" si="52"/>
        <v>0</v>
      </c>
      <c r="J132" s="78">
        <f t="shared" si="53"/>
        <v>2.4937655860349127E-3</v>
      </c>
      <c r="K132" s="78">
        <f t="shared" si="54"/>
        <v>0</v>
      </c>
      <c r="L132" s="78">
        <f t="shared" si="55"/>
        <v>0</v>
      </c>
      <c r="M132" s="78">
        <f t="shared" ca="1" si="56"/>
        <v>0.10706401766004413</v>
      </c>
      <c r="N132" s="78">
        <f t="shared" ca="1" si="38"/>
        <v>1.2490118577075101E-2</v>
      </c>
      <c r="O132" s="78">
        <f t="shared" si="57"/>
        <v>5.0000000000000001E-4</v>
      </c>
      <c r="P132" s="13" t="s">
        <v>186</v>
      </c>
      <c r="Q132" s="8">
        <v>84</v>
      </c>
      <c r="R132" s="13">
        <v>74</v>
      </c>
      <c r="S132" s="89">
        <f t="shared" si="39"/>
        <v>168</v>
      </c>
      <c r="T132" s="75">
        <f t="shared" si="39"/>
        <v>148</v>
      </c>
      <c r="U132" s="90">
        <f t="shared" si="40"/>
        <v>134.4</v>
      </c>
      <c r="V132" s="82">
        <f t="shared" si="41"/>
        <v>924.26</v>
      </c>
      <c r="W132" s="8"/>
      <c r="X132" s="8"/>
      <c r="Y132" s="23"/>
      <c r="Z132" s="23"/>
      <c r="AA132" s="23"/>
      <c r="AB132" s="12"/>
      <c r="AC132" s="91">
        <f t="shared" si="42"/>
        <v>0</v>
      </c>
      <c r="AD132" s="75">
        <f t="shared" ref="AD132:AD133" si="74">W133-AC132</f>
        <v>0</v>
      </c>
      <c r="AE132" s="88">
        <f>IFERROR(#REF!/H131,0)</f>
        <v>0</v>
      </c>
      <c r="AF132" s="92">
        <f>IFERROR(X132/#REF!,0)</f>
        <v>0</v>
      </c>
      <c r="AG132" s="93">
        <f>IFERROR(Y132/#REF!,0)</f>
        <v>0</v>
      </c>
      <c r="AH132" s="93">
        <f>IFERROR(Z132/#REF!,0)</f>
        <v>0</v>
      </c>
      <c r="AI132" s="78">
        <f>IFERROR(AA132/#REF!,0)</f>
        <v>0</v>
      </c>
      <c r="AJ132" s="92">
        <f>IFERROR(AC132/#REF!,0)</f>
        <v>0</v>
      </c>
      <c r="AK132" s="78">
        <f>IFERROR(AD132/#REF!,0)</f>
        <v>0</v>
      </c>
      <c r="AL132" s="11"/>
      <c r="AM132" s="14"/>
      <c r="AN132" s="11">
        <v>1974</v>
      </c>
      <c r="AO132" s="15">
        <v>0.6</v>
      </c>
      <c r="AP132" s="11">
        <v>7409</v>
      </c>
      <c r="AQ132" s="11">
        <v>7471</v>
      </c>
      <c r="AR132" s="11">
        <v>7548</v>
      </c>
      <c r="AS132" s="75">
        <f t="shared" si="58"/>
        <v>1390</v>
      </c>
      <c r="AT132" s="75">
        <f t="shared" ca="1" si="59"/>
        <v>1690</v>
      </c>
      <c r="AU132" s="75">
        <f t="shared" si="60"/>
        <v>1.3129805603309843</v>
      </c>
      <c r="AV132" s="75">
        <f t="shared" ca="1" si="61"/>
        <v>239.88644428672816</v>
      </c>
      <c r="AW132" s="169">
        <v>0.33333333333333331</v>
      </c>
      <c r="AX132" s="169">
        <v>0.66666666666666663</v>
      </c>
      <c r="AY132" s="75">
        <f t="shared" si="62"/>
        <v>8</v>
      </c>
      <c r="AZ132" s="169">
        <v>0.33333333333333331</v>
      </c>
      <c r="BA132" s="169">
        <v>0.39583333333333331</v>
      </c>
      <c r="BB132" s="75">
        <f t="shared" si="63"/>
        <v>1.5</v>
      </c>
      <c r="BC132" s="11"/>
      <c r="BH132" s="52"/>
      <c r="BI132" s="52"/>
      <c r="BJ132" s="52"/>
      <c r="BK132" s="52"/>
      <c r="BL132" s="52"/>
      <c r="BM132" s="52"/>
      <c r="BP132" s="54"/>
      <c r="BQ132" s="27"/>
      <c r="BR132" s="27"/>
      <c r="BS132" s="27"/>
      <c r="BT132" s="27"/>
      <c r="BU132" s="27"/>
      <c r="BV132" s="27"/>
      <c r="BW132" s="54"/>
      <c r="BX132" s="26"/>
      <c r="BY132" s="54"/>
      <c r="BZ132" s="26"/>
      <c r="CA132" s="26"/>
      <c r="CB132" s="26"/>
    </row>
    <row r="133" spans="1:80" ht="17.45" customHeight="1">
      <c r="A133" s="94">
        <f t="shared" si="64"/>
        <v>18.399999999999999</v>
      </c>
      <c r="B133" s="179">
        <f t="shared" si="37"/>
        <v>46019</v>
      </c>
      <c r="C133" s="8"/>
      <c r="D133" s="11"/>
      <c r="E133" s="12">
        <v>1</v>
      </c>
      <c r="F133" s="11"/>
      <c r="G133" s="74">
        <f t="shared" si="73"/>
        <v>799</v>
      </c>
      <c r="H133" s="75">
        <f t="shared" si="73"/>
        <v>6245</v>
      </c>
      <c r="I133" s="88">
        <f t="shared" si="52"/>
        <v>0</v>
      </c>
      <c r="J133" s="78">
        <f t="shared" si="53"/>
        <v>1.25E-3</v>
      </c>
      <c r="K133" s="78">
        <f t="shared" si="54"/>
        <v>0</v>
      </c>
      <c r="L133" s="78">
        <f t="shared" si="55"/>
        <v>0</v>
      </c>
      <c r="M133" s="78">
        <f t="shared" ca="1" si="56"/>
        <v>0.10816777041942603</v>
      </c>
      <c r="N133" s="78">
        <f t="shared" ca="1" si="38"/>
        <v>1.2490118577075101E-2</v>
      </c>
      <c r="O133" s="78">
        <f t="shared" si="57"/>
        <v>5.0000000000000001E-4</v>
      </c>
      <c r="P133" s="13" t="s">
        <v>186</v>
      </c>
      <c r="Q133" s="8"/>
      <c r="R133" s="13"/>
      <c r="S133" s="89">
        <f t="shared" si="39"/>
        <v>0</v>
      </c>
      <c r="T133" s="75">
        <f t="shared" si="39"/>
        <v>0</v>
      </c>
      <c r="U133" s="90">
        <f t="shared" si="40"/>
        <v>0</v>
      </c>
      <c r="V133" s="82">
        <f t="shared" si="41"/>
        <v>0</v>
      </c>
      <c r="W133" s="8"/>
      <c r="X133" s="8"/>
      <c r="Y133" s="23"/>
      <c r="Z133" s="23"/>
      <c r="AA133" s="23"/>
      <c r="AB133" s="12"/>
      <c r="AC133" s="91">
        <f t="shared" si="42"/>
        <v>0</v>
      </c>
      <c r="AD133" s="75">
        <f t="shared" si="74"/>
        <v>0</v>
      </c>
      <c r="AE133" s="88">
        <f t="shared" ref="AE133:AE196" si="75">IFERROR(W133/H132,0)</f>
        <v>0</v>
      </c>
      <c r="AF133" s="92">
        <f t="shared" ref="AF133:AF196" si="76">IFERROR(X133/$W133,0)</f>
        <v>0</v>
      </c>
      <c r="AG133" s="93">
        <f t="shared" ref="AG133:AG196" si="77">IFERROR(Y133/$W133,0)</f>
        <v>0</v>
      </c>
      <c r="AH133" s="93">
        <f t="shared" ref="AH133:AH196" si="78">IFERROR(Z133/$W133,0)</f>
        <v>0</v>
      </c>
      <c r="AI133" s="78">
        <f t="shared" ref="AI133:AI196" si="79">IFERROR(AA133/$W133,0)</f>
        <v>0</v>
      </c>
      <c r="AJ133" s="92">
        <f t="shared" si="49"/>
        <v>0</v>
      </c>
      <c r="AK133" s="78">
        <f t="shared" si="50"/>
        <v>0</v>
      </c>
      <c r="AL133" s="11"/>
      <c r="AM133" s="14"/>
      <c r="AN133" s="11">
        <v>2000</v>
      </c>
      <c r="AO133" s="15">
        <v>0.66700000000000004</v>
      </c>
      <c r="AP133" s="11">
        <v>7578</v>
      </c>
      <c r="AQ133" s="11">
        <v>7611</v>
      </c>
      <c r="AR133" s="11">
        <v>7641</v>
      </c>
      <c r="AS133" s="75">
        <f t="shared" si="58"/>
        <v>630</v>
      </c>
      <c r="AT133" s="75">
        <f t="shared" ca="1" si="59"/>
        <v>730</v>
      </c>
      <c r="AU133" s="75">
        <f t="shared" si="60"/>
        <v>0</v>
      </c>
      <c r="AV133" s="75">
        <f t="shared" ca="1" si="61"/>
        <v>103.63429869392391</v>
      </c>
      <c r="AW133" s="169">
        <v>0.33333333333333331</v>
      </c>
      <c r="AX133" s="169">
        <v>0.66666666666666663</v>
      </c>
      <c r="AY133" s="75">
        <f t="shared" si="62"/>
        <v>8</v>
      </c>
      <c r="AZ133" s="169">
        <v>0.33333333333333331</v>
      </c>
      <c r="BA133" s="169">
        <v>0.39583333333333331</v>
      </c>
      <c r="BB133" s="75">
        <f t="shared" si="63"/>
        <v>1.5</v>
      </c>
      <c r="BC133" s="11"/>
      <c r="BH133" s="52"/>
      <c r="BI133" s="52"/>
      <c r="BJ133" s="52"/>
      <c r="BK133" s="52"/>
      <c r="BL133" s="52"/>
      <c r="BM133" s="52"/>
      <c r="BP133" s="54"/>
      <c r="BQ133" s="27"/>
      <c r="BR133" s="27"/>
      <c r="BS133" s="27"/>
      <c r="BT133" s="27"/>
      <c r="BU133" s="27"/>
      <c r="BV133" s="27"/>
      <c r="BW133" s="54"/>
      <c r="BX133" s="26"/>
      <c r="BY133" s="54"/>
      <c r="BZ133" s="26"/>
      <c r="CA133" s="26"/>
      <c r="CB133" s="26"/>
    </row>
    <row r="134" spans="1:80" ht="17.45" customHeight="1">
      <c r="A134" s="86">
        <f t="shared" si="64"/>
        <v>18.5</v>
      </c>
      <c r="B134" s="179">
        <f t="shared" si="37"/>
        <v>46020</v>
      </c>
      <c r="C134" s="8"/>
      <c r="D134" s="11"/>
      <c r="E134" s="12"/>
      <c r="F134" s="11"/>
      <c r="G134" s="74">
        <f t="shared" si="73"/>
        <v>799</v>
      </c>
      <c r="H134" s="75">
        <f t="shared" si="73"/>
        <v>6245</v>
      </c>
      <c r="I134" s="88">
        <f t="shared" si="52"/>
        <v>0</v>
      </c>
      <c r="J134" s="78">
        <f t="shared" si="53"/>
        <v>0</v>
      </c>
      <c r="K134" s="78">
        <f t="shared" si="54"/>
        <v>0</v>
      </c>
      <c r="L134" s="78">
        <f t="shared" si="55"/>
        <v>0</v>
      </c>
      <c r="M134" s="78">
        <f t="shared" ca="1" si="56"/>
        <v>0.10816777041942603</v>
      </c>
      <c r="N134" s="78">
        <f t="shared" ca="1" si="38"/>
        <v>1.2490118577075101E-2</v>
      </c>
      <c r="O134" s="78">
        <f t="shared" si="57"/>
        <v>5.0000000000000001E-4</v>
      </c>
      <c r="P134" s="13" t="s">
        <v>186</v>
      </c>
      <c r="Q134" s="8">
        <v>84</v>
      </c>
      <c r="R134" s="13">
        <v>74</v>
      </c>
      <c r="S134" s="89">
        <f t="shared" si="39"/>
        <v>168</v>
      </c>
      <c r="T134" s="75">
        <f t="shared" si="39"/>
        <v>148</v>
      </c>
      <c r="U134" s="90">
        <f t="shared" si="40"/>
        <v>134.232</v>
      </c>
      <c r="V134" s="82">
        <f t="shared" si="41"/>
        <v>924.26</v>
      </c>
      <c r="W134" s="8"/>
      <c r="X134" s="8"/>
      <c r="Y134" s="23"/>
      <c r="Z134" s="23"/>
      <c r="AA134" s="23"/>
      <c r="AB134" s="12"/>
      <c r="AC134" s="91">
        <f t="shared" si="42"/>
        <v>0</v>
      </c>
      <c r="AD134" s="75">
        <f t="shared" si="43"/>
        <v>0</v>
      </c>
      <c r="AE134" s="88">
        <f t="shared" si="75"/>
        <v>0</v>
      </c>
      <c r="AF134" s="92">
        <f t="shared" si="76"/>
        <v>0</v>
      </c>
      <c r="AG134" s="93">
        <f t="shared" si="77"/>
        <v>0</v>
      </c>
      <c r="AH134" s="93">
        <f t="shared" si="78"/>
        <v>0</v>
      </c>
      <c r="AI134" s="78">
        <f t="shared" si="79"/>
        <v>0</v>
      </c>
      <c r="AJ134" s="92">
        <f t="shared" si="49"/>
        <v>0</v>
      </c>
      <c r="AK134" s="78">
        <f t="shared" si="50"/>
        <v>0</v>
      </c>
      <c r="AL134" s="11"/>
      <c r="AM134" s="14"/>
      <c r="AN134" s="11"/>
      <c r="AO134" s="15"/>
      <c r="AP134" s="11">
        <v>7651</v>
      </c>
      <c r="AQ134" s="11">
        <v>7717</v>
      </c>
      <c r="AR134" s="11">
        <v>7801</v>
      </c>
      <c r="AS134" s="75">
        <f t="shared" si="58"/>
        <v>1500</v>
      </c>
      <c r="AT134" s="75">
        <f t="shared" ca="1" si="59"/>
        <v>1800</v>
      </c>
      <c r="AU134" s="75">
        <f t="shared" si="60"/>
        <v>1.4171103796722129</v>
      </c>
      <c r="AV134" s="75">
        <f t="shared" ca="1" si="61"/>
        <v>255.53662691652468</v>
      </c>
      <c r="AW134" s="169">
        <v>0.33333333333333331</v>
      </c>
      <c r="AX134" s="169">
        <v>0.66666666666666663</v>
      </c>
      <c r="AY134" s="75">
        <f t="shared" si="62"/>
        <v>8</v>
      </c>
      <c r="AZ134" s="169">
        <v>0.33333333333333331</v>
      </c>
      <c r="BA134" s="169">
        <v>0.39583333333333331</v>
      </c>
      <c r="BB134" s="75">
        <f t="shared" si="63"/>
        <v>1.5</v>
      </c>
      <c r="BC134" s="11" t="s">
        <v>212</v>
      </c>
      <c r="BH134" s="52"/>
      <c r="BI134" s="52"/>
      <c r="BJ134" s="52"/>
      <c r="BK134" s="52"/>
      <c r="BL134" s="52"/>
      <c r="BM134" s="52"/>
      <c r="BP134" s="54"/>
      <c r="BQ134" s="27"/>
      <c r="BR134" s="27"/>
      <c r="BS134" s="27"/>
      <c r="BT134" s="27"/>
      <c r="BU134" s="27"/>
      <c r="BV134" s="27"/>
      <c r="BW134" s="54"/>
      <c r="BX134" s="26"/>
      <c r="BY134" s="54"/>
      <c r="BZ134" s="26"/>
      <c r="CA134" s="26"/>
      <c r="CB134" s="26"/>
    </row>
    <row r="135" spans="1:80" ht="17.45" customHeight="1">
      <c r="A135" s="94">
        <f t="shared" si="64"/>
        <v>18.600000000000001</v>
      </c>
      <c r="B135" s="179">
        <f t="shared" si="37"/>
        <v>46021</v>
      </c>
      <c r="C135" s="8"/>
      <c r="D135" s="11"/>
      <c r="E135" s="12">
        <v>2</v>
      </c>
      <c r="F135" s="11">
        <v>1</v>
      </c>
      <c r="G135" s="74">
        <f t="shared" si="73"/>
        <v>797</v>
      </c>
      <c r="H135" s="75">
        <f t="shared" si="73"/>
        <v>6244</v>
      </c>
      <c r="I135" s="88">
        <f t="shared" si="52"/>
        <v>0</v>
      </c>
      <c r="J135" s="78">
        <f t="shared" si="53"/>
        <v>2.5031289111389237E-3</v>
      </c>
      <c r="K135" s="78">
        <f t="shared" si="54"/>
        <v>0</v>
      </c>
      <c r="L135" s="78">
        <f t="shared" si="55"/>
        <v>1.6012810248198559E-4</v>
      </c>
      <c r="M135" s="78">
        <f t="shared" ca="1" si="56"/>
        <v>0.11037527593818983</v>
      </c>
      <c r="N135" s="78">
        <f t="shared" ca="1" si="38"/>
        <v>1.2648221343873519E-2</v>
      </c>
      <c r="O135" s="78">
        <f t="shared" si="57"/>
        <v>5.0000000000000001E-4</v>
      </c>
      <c r="P135" s="13" t="s">
        <v>186</v>
      </c>
      <c r="Q135" s="8">
        <v>84</v>
      </c>
      <c r="R135" s="13">
        <v>74</v>
      </c>
      <c r="S135" s="89">
        <f t="shared" si="39"/>
        <v>168</v>
      </c>
      <c r="T135" s="75">
        <f t="shared" si="39"/>
        <v>148</v>
      </c>
      <c r="U135" s="90">
        <f t="shared" si="40"/>
        <v>133.89599999999999</v>
      </c>
      <c r="V135" s="82">
        <f t="shared" si="41"/>
        <v>924.11199999999997</v>
      </c>
      <c r="W135" s="8"/>
      <c r="X135" s="8"/>
      <c r="Y135" s="23"/>
      <c r="Z135" s="23"/>
      <c r="AA135" s="23"/>
      <c r="AB135" s="12"/>
      <c r="AC135" s="91">
        <f t="shared" si="42"/>
        <v>0</v>
      </c>
      <c r="AD135" s="75">
        <f t="shared" si="43"/>
        <v>0</v>
      </c>
      <c r="AE135" s="88">
        <f t="shared" si="75"/>
        <v>0</v>
      </c>
      <c r="AF135" s="92">
        <f t="shared" si="76"/>
        <v>0</v>
      </c>
      <c r="AG135" s="93">
        <f t="shared" si="77"/>
        <v>0</v>
      </c>
      <c r="AH135" s="93">
        <f t="shared" si="78"/>
        <v>0</v>
      </c>
      <c r="AI135" s="78">
        <f t="shared" si="79"/>
        <v>0</v>
      </c>
      <c r="AJ135" s="92">
        <f t="shared" si="49"/>
        <v>0</v>
      </c>
      <c r="AK135" s="78">
        <f t="shared" si="50"/>
        <v>0</v>
      </c>
      <c r="AL135" s="11"/>
      <c r="AM135" s="14"/>
      <c r="AN135" s="11"/>
      <c r="AO135" s="15"/>
      <c r="AP135" s="11">
        <v>7831</v>
      </c>
      <c r="AQ135" s="11">
        <v>7891</v>
      </c>
      <c r="AR135" s="11">
        <v>7983</v>
      </c>
      <c r="AS135" s="75">
        <f t="shared" si="58"/>
        <v>1520</v>
      </c>
      <c r="AT135" s="75">
        <f t="shared" ca="1" si="59"/>
        <v>1880</v>
      </c>
      <c r="AU135" s="75">
        <f t="shared" si="60"/>
        <v>1.4366621046343695</v>
      </c>
      <c r="AV135" s="75">
        <f t="shared" ca="1" si="61"/>
        <v>267.0075273398665</v>
      </c>
      <c r="AW135" s="169">
        <v>0.33333333333333331</v>
      </c>
      <c r="AX135" s="169">
        <v>0.66666666666666663</v>
      </c>
      <c r="AY135" s="75">
        <f t="shared" si="62"/>
        <v>8</v>
      </c>
      <c r="AZ135" s="169">
        <v>0.33333333333333331</v>
      </c>
      <c r="BA135" s="169">
        <v>0.39583333333333331</v>
      </c>
      <c r="BB135" s="75">
        <f t="shared" si="63"/>
        <v>1.5</v>
      </c>
      <c r="BC135" s="11" t="s">
        <v>213</v>
      </c>
      <c r="BH135" s="52"/>
      <c r="BI135" s="52"/>
      <c r="BJ135" s="52"/>
      <c r="BK135" s="52"/>
      <c r="BL135" s="52"/>
      <c r="BM135" s="52"/>
      <c r="BP135" s="54"/>
      <c r="BQ135" s="27"/>
      <c r="BR135" s="27"/>
      <c r="BS135" s="27"/>
      <c r="BT135" s="27"/>
      <c r="BU135" s="27"/>
      <c r="BV135" s="27"/>
      <c r="BW135" s="54"/>
      <c r="BX135" s="26"/>
      <c r="BY135" s="54"/>
      <c r="BZ135" s="26"/>
      <c r="CA135" s="26"/>
      <c r="CB135" s="26"/>
    </row>
    <row r="136" spans="1:80" ht="17.45" customHeight="1" thickBot="1">
      <c r="A136" s="86">
        <f t="shared" si="64"/>
        <v>18.700000000000003</v>
      </c>
      <c r="B136" s="180">
        <f t="shared" si="37"/>
        <v>46022</v>
      </c>
      <c r="C136" s="16"/>
      <c r="D136" s="17"/>
      <c r="E136" s="18"/>
      <c r="F136" s="17">
        <v>1</v>
      </c>
      <c r="G136" s="96">
        <f t="shared" si="73"/>
        <v>797</v>
      </c>
      <c r="H136" s="97">
        <f t="shared" si="73"/>
        <v>6243</v>
      </c>
      <c r="I136" s="98">
        <f t="shared" si="52"/>
        <v>0</v>
      </c>
      <c r="J136" s="99">
        <f t="shared" si="53"/>
        <v>0</v>
      </c>
      <c r="K136" s="99">
        <f t="shared" si="54"/>
        <v>0</v>
      </c>
      <c r="L136" s="99">
        <f t="shared" si="55"/>
        <v>1.6015374759769378E-4</v>
      </c>
      <c r="M136" s="99">
        <f t="shared" ca="1" si="56"/>
        <v>0.11037527593818983</v>
      </c>
      <c r="N136" s="99">
        <f t="shared" ca="1" si="38"/>
        <v>1.280632411067194E-2</v>
      </c>
      <c r="O136" s="99">
        <f t="shared" si="57"/>
        <v>5.0000000000000001E-4</v>
      </c>
      <c r="P136" s="19" t="s">
        <v>186</v>
      </c>
      <c r="Q136" s="16"/>
      <c r="R136" s="19"/>
      <c r="S136" s="89">
        <f t="shared" si="39"/>
        <v>0</v>
      </c>
      <c r="T136" s="75">
        <f t="shared" si="39"/>
        <v>0</v>
      </c>
      <c r="U136" s="100">
        <f t="shared" si="40"/>
        <v>0</v>
      </c>
      <c r="V136" s="101">
        <f t="shared" si="41"/>
        <v>0</v>
      </c>
      <c r="W136" s="16"/>
      <c r="X136" s="16"/>
      <c r="Y136" s="23"/>
      <c r="Z136" s="23"/>
      <c r="AA136" s="23"/>
      <c r="AB136" s="12"/>
      <c r="AC136" s="102">
        <f t="shared" si="42"/>
        <v>0</v>
      </c>
      <c r="AD136" s="97">
        <f t="shared" si="43"/>
        <v>0</v>
      </c>
      <c r="AE136" s="98">
        <f t="shared" si="75"/>
        <v>0</v>
      </c>
      <c r="AF136" s="103">
        <f t="shared" si="76"/>
        <v>0</v>
      </c>
      <c r="AG136" s="104">
        <f t="shared" si="77"/>
        <v>0</v>
      </c>
      <c r="AH136" s="104">
        <f t="shared" si="78"/>
        <v>0</v>
      </c>
      <c r="AI136" s="99">
        <f t="shared" si="79"/>
        <v>0</v>
      </c>
      <c r="AJ136" s="103">
        <f t="shared" si="49"/>
        <v>0</v>
      </c>
      <c r="AK136" s="99">
        <f t="shared" si="50"/>
        <v>0</v>
      </c>
      <c r="AL136" s="17"/>
      <c r="AM136" s="20"/>
      <c r="AN136" s="17"/>
      <c r="AO136" s="21"/>
      <c r="AP136" s="17">
        <v>8019</v>
      </c>
      <c r="AQ136" s="17">
        <v>8040</v>
      </c>
      <c r="AR136" s="17">
        <v>8076</v>
      </c>
      <c r="AS136" s="97">
        <f t="shared" si="58"/>
        <v>570</v>
      </c>
      <c r="AT136" s="97">
        <f t="shared" ca="1" si="59"/>
        <v>690</v>
      </c>
      <c r="AU136" s="97">
        <f t="shared" si="60"/>
        <v>0</v>
      </c>
      <c r="AV136" s="97">
        <f t="shared" ca="1" si="61"/>
        <v>98.011363636363626</v>
      </c>
      <c r="AW136" s="167">
        <v>0.33333333333333331</v>
      </c>
      <c r="AX136" s="167">
        <v>0.66666666666666663</v>
      </c>
      <c r="AY136" s="97">
        <f t="shared" si="62"/>
        <v>8</v>
      </c>
      <c r="AZ136" s="167">
        <v>0.33333333333333331</v>
      </c>
      <c r="BA136" s="167">
        <v>0.39583333333333331</v>
      </c>
      <c r="BB136" s="97">
        <f t="shared" si="63"/>
        <v>1.5</v>
      </c>
      <c r="BC136" s="17"/>
      <c r="BH136" s="52"/>
      <c r="BI136" s="52"/>
      <c r="BJ136" s="52"/>
      <c r="BK136" s="52"/>
      <c r="BL136" s="52"/>
      <c r="BM136" s="52"/>
      <c r="BP136" s="54"/>
      <c r="BQ136" s="27"/>
      <c r="BR136" s="27"/>
      <c r="BS136" s="27"/>
      <c r="BT136" s="27"/>
      <c r="BU136" s="27"/>
      <c r="BV136" s="27"/>
      <c r="BW136" s="54"/>
      <c r="BX136" s="26"/>
      <c r="BY136" s="54"/>
      <c r="BZ136" s="26"/>
      <c r="CA136" s="26"/>
      <c r="CB136" s="26"/>
    </row>
    <row r="137" spans="1:80" ht="17.45" customHeight="1" thickTop="1">
      <c r="A137" s="71">
        <f>A130+1</f>
        <v>19.100000000000001</v>
      </c>
      <c r="B137" s="178">
        <f>B136+1</f>
        <v>46023</v>
      </c>
      <c r="C137" s="4"/>
      <c r="D137" s="5"/>
      <c r="E137" s="6"/>
      <c r="F137" s="5">
        <v>3</v>
      </c>
      <c r="G137" s="74">
        <f t="shared" si="73"/>
        <v>797</v>
      </c>
      <c r="H137" s="75">
        <f t="shared" si="73"/>
        <v>6240</v>
      </c>
      <c r="I137" s="76">
        <f t="shared" si="52"/>
        <v>0</v>
      </c>
      <c r="J137" s="77">
        <f t="shared" si="53"/>
        <v>0</v>
      </c>
      <c r="K137" s="77">
        <f t="shared" si="54"/>
        <v>0</v>
      </c>
      <c r="L137" s="77">
        <f t="shared" si="55"/>
        <v>4.8053820278712159E-4</v>
      </c>
      <c r="M137" s="78">
        <f t="shared" ca="1" si="56"/>
        <v>0.11037527593818983</v>
      </c>
      <c r="N137" s="78">
        <f t="shared" ca="1" si="38"/>
        <v>1.3280632411067196E-2</v>
      </c>
      <c r="O137" s="78">
        <f t="shared" si="57"/>
        <v>5.0000000000000001E-4</v>
      </c>
      <c r="P137" s="13" t="s">
        <v>186</v>
      </c>
      <c r="Q137" s="8">
        <v>87</v>
      </c>
      <c r="R137" s="13">
        <v>80</v>
      </c>
      <c r="S137" s="79">
        <f t="shared" si="39"/>
        <v>174</v>
      </c>
      <c r="T137" s="80">
        <f t="shared" si="39"/>
        <v>160</v>
      </c>
      <c r="U137" s="90">
        <f t="shared" si="40"/>
        <v>138.678</v>
      </c>
      <c r="V137" s="82">
        <f t="shared" si="41"/>
        <v>998.4</v>
      </c>
      <c r="W137" s="4"/>
      <c r="X137" s="4"/>
      <c r="Y137" s="22"/>
      <c r="Z137" s="22"/>
      <c r="AA137" s="22"/>
      <c r="AB137" s="6"/>
      <c r="AC137" s="83">
        <f t="shared" si="42"/>
        <v>0</v>
      </c>
      <c r="AD137" s="80">
        <f t="shared" si="43"/>
        <v>0</v>
      </c>
      <c r="AE137" s="76">
        <f t="shared" si="75"/>
        <v>0</v>
      </c>
      <c r="AF137" s="84">
        <f t="shared" si="76"/>
        <v>0</v>
      </c>
      <c r="AG137" s="85">
        <f t="shared" si="77"/>
        <v>0</v>
      </c>
      <c r="AH137" s="85">
        <f t="shared" si="78"/>
        <v>0</v>
      </c>
      <c r="AI137" s="77">
        <f t="shared" si="79"/>
        <v>0</v>
      </c>
      <c r="AJ137" s="84">
        <f t="shared" si="49"/>
        <v>0</v>
      </c>
      <c r="AK137" s="77">
        <f t="shared" si="50"/>
        <v>0</v>
      </c>
      <c r="AL137" s="5">
        <v>3061</v>
      </c>
      <c r="AM137" s="9">
        <v>0.76700000000000002</v>
      </c>
      <c r="AN137" s="5">
        <v>1956</v>
      </c>
      <c r="AO137" s="10">
        <v>0.8</v>
      </c>
      <c r="AP137" s="5">
        <v>8088</v>
      </c>
      <c r="AQ137" s="5">
        <v>8145</v>
      </c>
      <c r="AR137" s="5">
        <v>8246</v>
      </c>
      <c r="AS137" s="80">
        <f t="shared" si="58"/>
        <v>1580</v>
      </c>
      <c r="AT137" s="80">
        <f t="shared" ca="1" si="59"/>
        <v>1940</v>
      </c>
      <c r="AU137" s="80">
        <f t="shared" si="60"/>
        <v>1.3895264880685407</v>
      </c>
      <c r="AV137" s="80">
        <f t="shared" ca="1" si="61"/>
        <v>275.68566150348164</v>
      </c>
      <c r="AW137" s="165">
        <v>0.33333333333333331</v>
      </c>
      <c r="AX137" s="165">
        <v>0.66666666666666663</v>
      </c>
      <c r="AY137" s="80">
        <f t="shared" si="62"/>
        <v>8</v>
      </c>
      <c r="AZ137" s="165">
        <v>0.33333333333333331</v>
      </c>
      <c r="BA137" s="165">
        <v>0.39583333333333331</v>
      </c>
      <c r="BB137" s="80">
        <f t="shared" si="63"/>
        <v>1.5</v>
      </c>
      <c r="BC137" s="5" t="s">
        <v>213</v>
      </c>
      <c r="BH137" s="52"/>
      <c r="BI137" s="52"/>
      <c r="BJ137" s="52"/>
      <c r="BK137" s="52"/>
      <c r="BL137" s="52"/>
      <c r="BM137" s="52"/>
      <c r="BP137" s="54"/>
      <c r="BQ137" s="27"/>
      <c r="BR137" s="27"/>
      <c r="BS137" s="27"/>
      <c r="BT137" s="27"/>
      <c r="BU137" s="27"/>
      <c r="BV137" s="27"/>
      <c r="BW137" s="54"/>
      <c r="BX137" s="26"/>
      <c r="BY137" s="54"/>
      <c r="BZ137" s="26"/>
      <c r="CA137" s="26"/>
      <c r="CB137" s="26"/>
    </row>
    <row r="138" spans="1:80" ht="17.45" customHeight="1">
      <c r="A138" s="86">
        <f t="shared" si="64"/>
        <v>19.2</v>
      </c>
      <c r="B138" s="179">
        <f t="shared" si="37"/>
        <v>46024</v>
      </c>
      <c r="C138" s="8"/>
      <c r="D138" s="11"/>
      <c r="E138" s="12">
        <v>3</v>
      </c>
      <c r="F138" s="11">
        <v>1</v>
      </c>
      <c r="G138" s="74">
        <f t="shared" si="73"/>
        <v>794</v>
      </c>
      <c r="H138" s="75">
        <f t="shared" si="73"/>
        <v>6239</v>
      </c>
      <c r="I138" s="88">
        <f t="shared" si="52"/>
        <v>0</v>
      </c>
      <c r="J138" s="78">
        <f t="shared" si="53"/>
        <v>3.7641154328732747E-3</v>
      </c>
      <c r="K138" s="78">
        <f t="shared" si="54"/>
        <v>0</v>
      </c>
      <c r="L138" s="78">
        <f t="shared" si="55"/>
        <v>1.6025641025641026E-4</v>
      </c>
      <c r="M138" s="78">
        <f t="shared" ca="1" si="56"/>
        <v>0.11368653421633552</v>
      </c>
      <c r="N138" s="78">
        <f t="shared" ca="1" si="38"/>
        <v>1.3438735177865615E-2</v>
      </c>
      <c r="O138" s="78">
        <f t="shared" si="57"/>
        <v>5.0000000000000001E-4</v>
      </c>
      <c r="P138" s="13" t="s">
        <v>186</v>
      </c>
      <c r="Q138" s="8">
        <v>87</v>
      </c>
      <c r="R138" s="13">
        <v>80</v>
      </c>
      <c r="S138" s="89">
        <f t="shared" si="39"/>
        <v>174</v>
      </c>
      <c r="T138" s="75">
        <f t="shared" si="39"/>
        <v>160</v>
      </c>
      <c r="U138" s="90">
        <f t="shared" si="40"/>
        <v>138.15600000000001</v>
      </c>
      <c r="V138" s="82">
        <f t="shared" si="41"/>
        <v>998.24</v>
      </c>
      <c r="W138" s="8"/>
      <c r="X138" s="8"/>
      <c r="Y138" s="23"/>
      <c r="Z138" s="23"/>
      <c r="AA138" s="23"/>
      <c r="AB138" s="12"/>
      <c r="AC138" s="91">
        <f t="shared" si="42"/>
        <v>0</v>
      </c>
      <c r="AD138" s="75">
        <f t="shared" si="43"/>
        <v>0</v>
      </c>
      <c r="AE138" s="88">
        <f t="shared" si="75"/>
        <v>0</v>
      </c>
      <c r="AF138" s="92">
        <f t="shared" si="76"/>
        <v>0</v>
      </c>
      <c r="AG138" s="93">
        <f t="shared" si="77"/>
        <v>0</v>
      </c>
      <c r="AH138" s="93">
        <f t="shared" si="78"/>
        <v>0</v>
      </c>
      <c r="AI138" s="78">
        <f t="shared" si="79"/>
        <v>0</v>
      </c>
      <c r="AJ138" s="92">
        <f t="shared" si="49"/>
        <v>0</v>
      </c>
      <c r="AK138" s="78">
        <f t="shared" si="50"/>
        <v>0</v>
      </c>
      <c r="AL138" s="11">
        <v>3049</v>
      </c>
      <c r="AM138" s="14">
        <v>0.85</v>
      </c>
      <c r="AN138" s="11">
        <v>2071</v>
      </c>
      <c r="AO138" s="15">
        <v>0.66700000000000004</v>
      </c>
      <c r="AP138" s="11">
        <v>8282</v>
      </c>
      <c r="AQ138" s="11">
        <v>8351</v>
      </c>
      <c r="AR138" s="11">
        <v>8446</v>
      </c>
      <c r="AS138" s="75">
        <f t="shared" si="58"/>
        <v>1640</v>
      </c>
      <c r="AT138" s="75">
        <f t="shared" ca="1" si="59"/>
        <v>1940</v>
      </c>
      <c r="AU138" s="75">
        <f t="shared" si="60"/>
        <v>1.4431588988345612</v>
      </c>
      <c r="AV138" s="75">
        <f t="shared" ca="1" si="61"/>
        <v>275.84245698848287</v>
      </c>
      <c r="AW138" s="169">
        <v>0.33333333333333331</v>
      </c>
      <c r="AX138" s="169">
        <v>0.66666666666666663</v>
      </c>
      <c r="AY138" s="75">
        <f t="shared" si="62"/>
        <v>8</v>
      </c>
      <c r="AZ138" s="169">
        <v>0.33333333333333331</v>
      </c>
      <c r="BA138" s="169">
        <v>0.39583333333333331</v>
      </c>
      <c r="BB138" s="75">
        <f t="shared" si="63"/>
        <v>1.5</v>
      </c>
      <c r="BC138" s="11"/>
      <c r="BH138" s="52"/>
      <c r="BI138" s="52"/>
      <c r="BJ138" s="52"/>
      <c r="BK138" s="52"/>
      <c r="BL138" s="52"/>
      <c r="BM138" s="52"/>
      <c r="BP138" s="54"/>
      <c r="BQ138" s="27"/>
      <c r="BR138" s="27"/>
      <c r="BS138" s="27"/>
      <c r="BT138" s="27"/>
      <c r="BU138" s="27"/>
      <c r="BV138" s="27"/>
      <c r="BW138" s="54"/>
      <c r="BX138" s="26"/>
      <c r="BY138" s="54"/>
      <c r="BZ138" s="26"/>
      <c r="CA138" s="26"/>
      <c r="CB138" s="26"/>
    </row>
    <row r="139" spans="1:80" ht="17.45" customHeight="1">
      <c r="A139" s="94">
        <f t="shared" si="64"/>
        <v>19.3</v>
      </c>
      <c r="B139" s="179">
        <f t="shared" ref="B139:B202" si="80">B138+1</f>
        <v>46025</v>
      </c>
      <c r="C139" s="8"/>
      <c r="D139" s="11"/>
      <c r="E139" s="12"/>
      <c r="F139" s="11">
        <v>1</v>
      </c>
      <c r="G139" s="74">
        <f t="shared" si="73"/>
        <v>794</v>
      </c>
      <c r="H139" s="75">
        <f t="shared" si="73"/>
        <v>6238</v>
      </c>
      <c r="I139" s="88">
        <f t="shared" si="52"/>
        <v>0</v>
      </c>
      <c r="J139" s="78">
        <f t="shared" si="53"/>
        <v>0</v>
      </c>
      <c r="K139" s="78">
        <f t="shared" si="54"/>
        <v>0</v>
      </c>
      <c r="L139" s="78">
        <f t="shared" si="55"/>
        <v>1.6028209648982208E-4</v>
      </c>
      <c r="M139" s="78">
        <f t="shared" ca="1" si="56"/>
        <v>0.11368653421633552</v>
      </c>
      <c r="N139" s="78">
        <f t="shared" ref="N139:N202" ca="1" si="81">IF(ROW()=11,
   IF($B$3&gt;0,F139/$B$3,""),
   IF($B$3&gt;0,
      (OFFSET(N139,-1,0)*$B$3 + F139)/$B$3,
      "")
)</f>
        <v>1.3596837944664033E-2</v>
      </c>
      <c r="O139" s="78">
        <f t="shared" si="57"/>
        <v>5.0000000000000001E-4</v>
      </c>
      <c r="P139" s="13" t="s">
        <v>186</v>
      </c>
      <c r="Q139" s="8"/>
      <c r="R139" s="13"/>
      <c r="S139" s="89">
        <f t="shared" ref="S139:T202" si="82">IF($P139="FULL FEED",Q139,Q139*2)</f>
        <v>0</v>
      </c>
      <c r="T139" s="75">
        <f t="shared" si="82"/>
        <v>0</v>
      </c>
      <c r="U139" s="90">
        <f t="shared" ref="U139:U202" si="83">IF($P139="FULL FEED",(Q139*G139/1000),(Q139*2*G139/1000))</f>
        <v>0</v>
      </c>
      <c r="V139" s="82">
        <f t="shared" ref="V139:V202" si="84">IF($P139="FULL FEED",(R139*H139/1000),(R139*2*H139/1000))</f>
        <v>0</v>
      </c>
      <c r="W139" s="8"/>
      <c r="X139" s="8"/>
      <c r="Y139" s="23"/>
      <c r="Z139" s="23"/>
      <c r="AA139" s="23"/>
      <c r="AB139" s="12"/>
      <c r="AC139" s="91">
        <f t="shared" ref="AC139:AC202" si="85">SUM(X139,Y139,Z139,AA139)</f>
        <v>0</v>
      </c>
      <c r="AD139" s="75">
        <f t="shared" ref="AD139:AD202" si="86">W139-AC139</f>
        <v>0</v>
      </c>
      <c r="AE139" s="88">
        <f t="shared" si="75"/>
        <v>0</v>
      </c>
      <c r="AF139" s="92">
        <f t="shared" si="76"/>
        <v>0</v>
      </c>
      <c r="AG139" s="93">
        <f t="shared" si="77"/>
        <v>0</v>
      </c>
      <c r="AH139" s="93">
        <f t="shared" si="78"/>
        <v>0</v>
      </c>
      <c r="AI139" s="78">
        <f t="shared" si="79"/>
        <v>0</v>
      </c>
      <c r="AJ139" s="92">
        <f t="shared" ref="AJ139:AJ202" si="87">IFERROR(AC139/W139,0)</f>
        <v>0</v>
      </c>
      <c r="AK139" s="78">
        <f t="shared" ref="AK139:AK202" si="88">IFERROR(AD139/W139,0)</f>
        <v>0</v>
      </c>
      <c r="AL139" s="11"/>
      <c r="AM139" s="14"/>
      <c r="AN139" s="11">
        <v>2059</v>
      </c>
      <c r="AO139" s="15">
        <v>0.65</v>
      </c>
      <c r="AP139" s="11">
        <v>8476</v>
      </c>
      <c r="AQ139" s="11">
        <v>8514</v>
      </c>
      <c r="AR139" s="11">
        <v>8545</v>
      </c>
      <c r="AS139" s="75">
        <f t="shared" si="58"/>
        <v>690</v>
      </c>
      <c r="AT139" s="75">
        <f t="shared" ca="1" si="59"/>
        <v>790</v>
      </c>
      <c r="AU139" s="75">
        <f t="shared" si="60"/>
        <v>0</v>
      </c>
      <c r="AV139" s="75">
        <f t="shared" ca="1" si="61"/>
        <v>112.34357224118315</v>
      </c>
      <c r="AW139" s="169">
        <v>0.33333333333333331</v>
      </c>
      <c r="AX139" s="169">
        <v>0.66666666666666663</v>
      </c>
      <c r="AY139" s="75">
        <f t="shared" si="62"/>
        <v>8</v>
      </c>
      <c r="AZ139" s="169">
        <v>0.33333333333333331</v>
      </c>
      <c r="BA139" s="169">
        <v>0.39583333333333331</v>
      </c>
      <c r="BB139" s="75">
        <f t="shared" si="63"/>
        <v>1.5</v>
      </c>
      <c r="BC139" s="11"/>
      <c r="BH139" s="52"/>
      <c r="BI139" s="52"/>
      <c r="BJ139" s="52"/>
      <c r="BK139" s="52"/>
      <c r="BL139" s="52"/>
      <c r="BM139" s="52"/>
      <c r="BP139" s="54"/>
      <c r="BQ139" s="27"/>
      <c r="BR139" s="27"/>
      <c r="BS139" s="27"/>
      <c r="BT139" s="27"/>
      <c r="BU139" s="27"/>
      <c r="BV139" s="27"/>
      <c r="BW139" s="54"/>
      <c r="BX139" s="26"/>
      <c r="BY139" s="54"/>
      <c r="BZ139" s="26"/>
      <c r="CA139" s="26"/>
      <c r="CB139" s="26"/>
    </row>
    <row r="140" spans="1:80" ht="17.45" customHeight="1">
      <c r="A140" s="86">
        <f t="shared" si="64"/>
        <v>19.399999999999999</v>
      </c>
      <c r="B140" s="179">
        <f t="shared" si="80"/>
        <v>46026</v>
      </c>
      <c r="C140" s="8"/>
      <c r="D140" s="11"/>
      <c r="E140" s="12">
        <v>2</v>
      </c>
      <c r="F140" s="11">
        <v>1</v>
      </c>
      <c r="G140" s="74">
        <f t="shared" ref="G140:H155" si="89">G139-E140-C140</f>
        <v>792</v>
      </c>
      <c r="H140" s="75">
        <f t="shared" si="89"/>
        <v>6237</v>
      </c>
      <c r="I140" s="88">
        <f t="shared" ref="I140:I203" si="90">IFERROR(C140/G139,0)</f>
        <v>0</v>
      </c>
      <c r="J140" s="78">
        <f t="shared" ref="J140:J203" si="91">IFERROR(E140/G139,0)</f>
        <v>2.5188916876574307E-3</v>
      </c>
      <c r="K140" s="78">
        <f t="shared" ref="K140:K203" si="92">IFERROR(D140/H139,0)</f>
        <v>0</v>
      </c>
      <c r="L140" s="78">
        <f t="shared" ref="L140:L203" si="93">IFERROR(F140/H139,0)</f>
        <v>1.6030779095864059E-4</v>
      </c>
      <c r="M140" s="78">
        <f t="shared" ref="M140:M203" ca="1" si="94">IF(ROW()=11,
   IF($B$4&gt;0,E140/$B$4,""),
   IF($B$4&gt;0,
      (OFFSET(M140,-1,0)*$B$4 + E140)/$B$4,
      "")
)</f>
        <v>0.11589403973509932</v>
      </c>
      <c r="N140" s="78">
        <f t="shared" ca="1" si="81"/>
        <v>1.3754940711462453E-2</v>
      </c>
      <c r="O140" s="78">
        <f t="shared" ref="O140:O203" si="95">$O$10</f>
        <v>5.0000000000000001E-4</v>
      </c>
      <c r="P140" s="13" t="s">
        <v>186</v>
      </c>
      <c r="Q140" s="8">
        <v>87</v>
      </c>
      <c r="R140" s="13">
        <v>80</v>
      </c>
      <c r="S140" s="89">
        <f t="shared" si="82"/>
        <v>174</v>
      </c>
      <c r="T140" s="75">
        <f t="shared" si="82"/>
        <v>160</v>
      </c>
      <c r="U140" s="90">
        <f t="shared" si="83"/>
        <v>137.80799999999999</v>
      </c>
      <c r="V140" s="82">
        <f t="shared" si="84"/>
        <v>997.92</v>
      </c>
      <c r="W140" s="8"/>
      <c r="X140" s="8"/>
      <c r="Y140" s="23"/>
      <c r="Z140" s="23"/>
      <c r="AA140" s="23"/>
      <c r="AB140" s="12"/>
      <c r="AC140" s="91">
        <f t="shared" si="85"/>
        <v>0</v>
      </c>
      <c r="AD140" s="75">
        <f t="shared" si="86"/>
        <v>0</v>
      </c>
      <c r="AE140" s="88">
        <f t="shared" si="75"/>
        <v>0</v>
      </c>
      <c r="AF140" s="92">
        <f t="shared" si="76"/>
        <v>0</v>
      </c>
      <c r="AG140" s="93">
        <f t="shared" si="77"/>
        <v>0</v>
      </c>
      <c r="AH140" s="93">
        <f t="shared" si="78"/>
        <v>0</v>
      </c>
      <c r="AI140" s="78">
        <f t="shared" si="79"/>
        <v>0</v>
      </c>
      <c r="AJ140" s="92">
        <f t="shared" si="87"/>
        <v>0</v>
      </c>
      <c r="AK140" s="78">
        <f t="shared" si="88"/>
        <v>0</v>
      </c>
      <c r="AL140" s="11"/>
      <c r="AM140" s="14"/>
      <c r="AN140" s="11">
        <v>2092</v>
      </c>
      <c r="AO140" s="15">
        <v>0.71699999999999997</v>
      </c>
      <c r="AP140" s="11">
        <v>8555</v>
      </c>
      <c r="AQ140" s="11">
        <v>8614</v>
      </c>
      <c r="AR140" s="11">
        <v>8706</v>
      </c>
      <c r="AS140" s="75">
        <f t="shared" ref="AS140:AS203" si="96">IF(OR(AR140="",AP140=""),"", (AR140-AP140)/100*1000)</f>
        <v>1510</v>
      </c>
      <c r="AT140" s="75">
        <f t="shared" ref="AT140:AT203" ca="1" si="97">IF(OR(AP141="",OFFSET(AP141,-1,0)=""),"", (AP141-OFFSET(AP141,-1,0))/100*1000)</f>
        <v>1920</v>
      </c>
      <c r="AU140" s="75">
        <f t="shared" ref="AU140:AU203" si="98">IFERROR(IF(OR(AP140="",AR140="",K140="",L140=""),"", ((AR140-AP140)/100*1000)/(U140+V140)),0)</f>
        <v>1.3295436935604299</v>
      </c>
      <c r="AV140" s="75">
        <f t="shared" ref="AV140:AV203" ca="1" si="99">IF(OR(AP140="",AP141="",M140="",N140=""),"", ((AP141-AP140)/100*1000)/((G140+H140))*1000)</f>
        <v>273.15407597097743</v>
      </c>
      <c r="AW140" s="169">
        <v>0.33333333333333331</v>
      </c>
      <c r="AX140" s="169">
        <v>0.66666666666666663</v>
      </c>
      <c r="AY140" s="75">
        <f t="shared" ref="AY140:AY203" si="100">IF(OR(AW140="",AX140=""),"",MOD(AX140-AW140,1)*24)</f>
        <v>8</v>
      </c>
      <c r="AZ140" s="169">
        <v>0.33333333333333331</v>
      </c>
      <c r="BA140" s="169">
        <v>0.39583333333333331</v>
      </c>
      <c r="BB140" s="75">
        <f t="shared" ref="BB140:BB203" si="101">IF(OR(AZ140="",BA140=""),"",MOD(BA140-AZ140,1)*24)</f>
        <v>1.5</v>
      </c>
      <c r="BC140" s="11"/>
      <c r="BH140" s="52"/>
      <c r="BI140" s="52"/>
      <c r="BJ140" s="52"/>
      <c r="BK140" s="52"/>
      <c r="BL140" s="52"/>
      <c r="BM140" s="52"/>
      <c r="BP140" s="54"/>
      <c r="BQ140" s="27"/>
      <c r="BR140" s="27"/>
      <c r="BS140" s="27"/>
      <c r="BT140" s="27"/>
      <c r="BU140" s="27"/>
      <c r="BV140" s="27"/>
      <c r="BW140" s="54"/>
      <c r="BX140" s="26"/>
      <c r="BY140" s="54"/>
      <c r="BZ140" s="26"/>
      <c r="CA140" s="26"/>
      <c r="CB140" s="26"/>
    </row>
    <row r="141" spans="1:80" ht="17.45" customHeight="1">
      <c r="A141" s="94">
        <f t="shared" si="64"/>
        <v>19.5</v>
      </c>
      <c r="B141" s="179">
        <f t="shared" si="80"/>
        <v>46027</v>
      </c>
      <c r="C141" s="8"/>
      <c r="D141" s="11"/>
      <c r="E141" s="12">
        <v>1</v>
      </c>
      <c r="F141" s="11">
        <v>1</v>
      </c>
      <c r="G141" s="74">
        <f t="shared" si="89"/>
        <v>791</v>
      </c>
      <c r="H141" s="75">
        <f t="shared" si="89"/>
        <v>6236</v>
      </c>
      <c r="I141" s="88">
        <f t="shared" si="90"/>
        <v>0</v>
      </c>
      <c r="J141" s="78">
        <f t="shared" si="91"/>
        <v>1.2626262626262627E-3</v>
      </c>
      <c r="K141" s="78">
        <f t="shared" si="92"/>
        <v>0</v>
      </c>
      <c r="L141" s="78">
        <f t="shared" si="93"/>
        <v>1.6033349366682701E-4</v>
      </c>
      <c r="M141" s="78">
        <f t="shared" ca="1" si="94"/>
        <v>0.11699779249448122</v>
      </c>
      <c r="N141" s="78">
        <f t="shared" ca="1" si="81"/>
        <v>1.3913043478260872E-2</v>
      </c>
      <c r="O141" s="78">
        <f t="shared" si="95"/>
        <v>5.0000000000000001E-4</v>
      </c>
      <c r="P141" s="13" t="s">
        <v>186</v>
      </c>
      <c r="Q141" s="8">
        <v>87</v>
      </c>
      <c r="R141" s="13">
        <v>80</v>
      </c>
      <c r="S141" s="89">
        <f t="shared" si="82"/>
        <v>174</v>
      </c>
      <c r="T141" s="75">
        <f t="shared" si="82"/>
        <v>160</v>
      </c>
      <c r="U141" s="90">
        <f t="shared" si="83"/>
        <v>137.63399999999999</v>
      </c>
      <c r="V141" s="82">
        <f t="shared" si="84"/>
        <v>997.76</v>
      </c>
      <c r="W141" s="8"/>
      <c r="X141" s="8"/>
      <c r="Y141" s="23"/>
      <c r="Z141" s="23"/>
      <c r="AA141" s="23"/>
      <c r="AB141" s="12"/>
      <c r="AC141" s="91">
        <f t="shared" si="85"/>
        <v>0</v>
      </c>
      <c r="AD141" s="75">
        <f t="shared" si="86"/>
        <v>0</v>
      </c>
      <c r="AE141" s="88">
        <f t="shared" si="75"/>
        <v>0</v>
      </c>
      <c r="AF141" s="92">
        <f t="shared" si="76"/>
        <v>0</v>
      </c>
      <c r="AG141" s="93">
        <f t="shared" si="77"/>
        <v>0</v>
      </c>
      <c r="AH141" s="93">
        <f t="shared" si="78"/>
        <v>0</v>
      </c>
      <c r="AI141" s="78">
        <f t="shared" si="79"/>
        <v>0</v>
      </c>
      <c r="AJ141" s="92">
        <f t="shared" si="87"/>
        <v>0</v>
      </c>
      <c r="AK141" s="78">
        <f t="shared" si="88"/>
        <v>0</v>
      </c>
      <c r="AL141" s="11"/>
      <c r="AM141" s="14"/>
      <c r="AN141" s="11"/>
      <c r="AO141" s="15"/>
      <c r="AP141" s="11">
        <v>8747</v>
      </c>
      <c r="AQ141" s="11">
        <v>8807</v>
      </c>
      <c r="AR141" s="11">
        <v>8901</v>
      </c>
      <c r="AS141" s="75">
        <f t="shared" si="96"/>
        <v>1540</v>
      </c>
      <c r="AT141" s="75">
        <f t="shared" ca="1" si="97"/>
        <v>1870</v>
      </c>
      <c r="AU141" s="75">
        <f t="shared" si="98"/>
        <v>1.356357352601828</v>
      </c>
      <c r="AV141" s="75">
        <f t="shared" ca="1" si="99"/>
        <v>266.1164081400313</v>
      </c>
      <c r="AW141" s="169">
        <v>0.33333333333333331</v>
      </c>
      <c r="AX141" s="169">
        <v>0.66666666666666663</v>
      </c>
      <c r="AY141" s="75">
        <f t="shared" si="100"/>
        <v>8</v>
      </c>
      <c r="AZ141" s="169">
        <v>0.33333333333333331</v>
      </c>
      <c r="BA141" s="169">
        <v>0.39583333333333331</v>
      </c>
      <c r="BB141" s="75">
        <f t="shared" si="101"/>
        <v>1.5</v>
      </c>
      <c r="BC141" s="11"/>
      <c r="BH141" s="52"/>
      <c r="BI141" s="52"/>
      <c r="BJ141" s="52"/>
      <c r="BK141" s="52"/>
      <c r="BL141" s="52"/>
      <c r="BM141" s="52"/>
      <c r="BP141" s="54"/>
      <c r="BQ141" s="27"/>
      <c r="BR141" s="27"/>
      <c r="BS141" s="27"/>
      <c r="BT141" s="27"/>
      <c r="BU141" s="27"/>
      <c r="BV141" s="27"/>
      <c r="BW141" s="54"/>
      <c r="BX141" s="26"/>
      <c r="BY141" s="54"/>
      <c r="BZ141" s="26"/>
      <c r="CA141" s="26"/>
      <c r="CB141" s="26"/>
    </row>
    <row r="142" spans="1:80" ht="17.45" customHeight="1">
      <c r="A142" s="86">
        <f t="shared" si="64"/>
        <v>19.600000000000001</v>
      </c>
      <c r="B142" s="179">
        <f t="shared" si="80"/>
        <v>46028</v>
      </c>
      <c r="C142" s="8"/>
      <c r="D142" s="11"/>
      <c r="E142" s="12"/>
      <c r="F142" s="11">
        <v>4</v>
      </c>
      <c r="G142" s="74">
        <f t="shared" si="89"/>
        <v>791</v>
      </c>
      <c r="H142" s="75">
        <f t="shared" si="89"/>
        <v>6232</v>
      </c>
      <c r="I142" s="88">
        <f t="shared" si="90"/>
        <v>0</v>
      </c>
      <c r="J142" s="78">
        <f t="shared" si="91"/>
        <v>0</v>
      </c>
      <c r="K142" s="78">
        <f t="shared" si="92"/>
        <v>0</v>
      </c>
      <c r="L142" s="78">
        <f t="shared" si="93"/>
        <v>6.4143681847338033E-4</v>
      </c>
      <c r="M142" s="78">
        <f t="shared" ca="1" si="94"/>
        <v>0.11699779249448122</v>
      </c>
      <c r="N142" s="78">
        <f t="shared" ca="1" si="81"/>
        <v>1.4545454545454547E-2</v>
      </c>
      <c r="O142" s="78">
        <f t="shared" si="95"/>
        <v>5.0000000000000001E-4</v>
      </c>
      <c r="P142" s="13" t="s">
        <v>186</v>
      </c>
      <c r="Q142" s="8"/>
      <c r="R142" s="13"/>
      <c r="S142" s="89">
        <f t="shared" si="82"/>
        <v>0</v>
      </c>
      <c r="T142" s="75">
        <f t="shared" si="82"/>
        <v>0</v>
      </c>
      <c r="U142" s="90">
        <f t="shared" si="83"/>
        <v>0</v>
      </c>
      <c r="V142" s="82">
        <f t="shared" si="84"/>
        <v>0</v>
      </c>
      <c r="W142" s="8"/>
      <c r="X142" s="8"/>
      <c r="Y142" s="23"/>
      <c r="Z142" s="23"/>
      <c r="AA142" s="23"/>
      <c r="AB142" s="12"/>
      <c r="AC142" s="91">
        <f t="shared" si="85"/>
        <v>0</v>
      </c>
      <c r="AD142" s="75">
        <f t="shared" si="86"/>
        <v>0</v>
      </c>
      <c r="AE142" s="88">
        <f t="shared" si="75"/>
        <v>0</v>
      </c>
      <c r="AF142" s="92">
        <f t="shared" si="76"/>
        <v>0</v>
      </c>
      <c r="AG142" s="93">
        <f t="shared" si="77"/>
        <v>0</v>
      </c>
      <c r="AH142" s="93">
        <f t="shared" si="78"/>
        <v>0</v>
      </c>
      <c r="AI142" s="78">
        <f t="shared" si="79"/>
        <v>0</v>
      </c>
      <c r="AJ142" s="92">
        <f t="shared" si="87"/>
        <v>0</v>
      </c>
      <c r="AK142" s="78">
        <f t="shared" si="88"/>
        <v>0</v>
      </c>
      <c r="AL142" s="11"/>
      <c r="AM142" s="14"/>
      <c r="AN142" s="11"/>
      <c r="AO142" s="15"/>
      <c r="AP142" s="11">
        <v>8934</v>
      </c>
      <c r="AQ142" s="11">
        <v>8963</v>
      </c>
      <c r="AR142" s="11">
        <v>8984</v>
      </c>
      <c r="AS142" s="75">
        <f t="shared" si="96"/>
        <v>500</v>
      </c>
      <c r="AT142" s="75">
        <f t="shared" ca="1" si="97"/>
        <v>630</v>
      </c>
      <c r="AU142" s="75">
        <f t="shared" si="98"/>
        <v>0</v>
      </c>
      <c r="AV142" s="75">
        <f t="shared" ca="1" si="99"/>
        <v>89.705254164886796</v>
      </c>
      <c r="AW142" s="169">
        <v>0.33333333333333331</v>
      </c>
      <c r="AX142" s="169">
        <v>0.66666666666666663</v>
      </c>
      <c r="AY142" s="75">
        <f t="shared" si="100"/>
        <v>8</v>
      </c>
      <c r="AZ142" s="169">
        <v>0.33333333333333331</v>
      </c>
      <c r="BA142" s="169">
        <v>0.39583333333333331</v>
      </c>
      <c r="BB142" s="75">
        <f t="shared" si="101"/>
        <v>1.5</v>
      </c>
      <c r="BC142" s="11"/>
      <c r="BH142" s="52"/>
      <c r="BI142" s="52"/>
      <c r="BJ142" s="52"/>
      <c r="BK142" s="52"/>
      <c r="BL142" s="52"/>
      <c r="BM142" s="52"/>
      <c r="BP142" s="54"/>
      <c r="BQ142" s="27"/>
      <c r="BR142" s="27"/>
      <c r="BS142" s="27"/>
      <c r="BT142" s="27"/>
      <c r="BU142" s="27"/>
      <c r="BV142" s="27"/>
      <c r="BW142" s="54"/>
      <c r="BX142" s="26"/>
      <c r="BY142" s="54"/>
      <c r="BZ142" s="26"/>
      <c r="CA142" s="26"/>
      <c r="CB142" s="26"/>
    </row>
    <row r="143" spans="1:80" ht="17.45" customHeight="1" thickBot="1">
      <c r="A143" s="94">
        <f t="shared" si="64"/>
        <v>19.700000000000003</v>
      </c>
      <c r="B143" s="180">
        <f t="shared" si="80"/>
        <v>46029</v>
      </c>
      <c r="C143" s="16"/>
      <c r="D143" s="17"/>
      <c r="E143" s="18"/>
      <c r="F143" s="17"/>
      <c r="G143" s="96">
        <f t="shared" si="89"/>
        <v>791</v>
      </c>
      <c r="H143" s="97">
        <f t="shared" si="89"/>
        <v>6232</v>
      </c>
      <c r="I143" s="98">
        <f t="shared" si="90"/>
        <v>0</v>
      </c>
      <c r="J143" s="99">
        <f t="shared" si="91"/>
        <v>0</v>
      </c>
      <c r="K143" s="99">
        <f t="shared" si="92"/>
        <v>0</v>
      </c>
      <c r="L143" s="99">
        <f t="shared" si="93"/>
        <v>0</v>
      </c>
      <c r="M143" s="99">
        <f t="shared" ca="1" si="94"/>
        <v>0.11699779249448122</v>
      </c>
      <c r="N143" s="99">
        <f t="shared" ca="1" si="81"/>
        <v>1.4545454545454547E-2</v>
      </c>
      <c r="O143" s="99">
        <f t="shared" si="95"/>
        <v>5.0000000000000001E-4</v>
      </c>
      <c r="P143" s="19" t="s">
        <v>186</v>
      </c>
      <c r="Q143" s="16">
        <v>90</v>
      </c>
      <c r="R143" s="19">
        <v>86</v>
      </c>
      <c r="S143" s="89">
        <f t="shared" si="82"/>
        <v>180</v>
      </c>
      <c r="T143" s="75">
        <f t="shared" si="82"/>
        <v>172</v>
      </c>
      <c r="U143" s="100">
        <f t="shared" si="83"/>
        <v>142.38</v>
      </c>
      <c r="V143" s="101">
        <f t="shared" si="84"/>
        <v>1071.904</v>
      </c>
      <c r="W143" s="16"/>
      <c r="X143" s="16"/>
      <c r="Y143" s="23"/>
      <c r="Z143" s="23"/>
      <c r="AA143" s="23"/>
      <c r="AB143" s="12"/>
      <c r="AC143" s="102">
        <f t="shared" si="85"/>
        <v>0</v>
      </c>
      <c r="AD143" s="97">
        <f t="shared" si="86"/>
        <v>0</v>
      </c>
      <c r="AE143" s="98">
        <f t="shared" si="75"/>
        <v>0</v>
      </c>
      <c r="AF143" s="103">
        <f t="shared" si="76"/>
        <v>0</v>
      </c>
      <c r="AG143" s="104">
        <f t="shared" si="77"/>
        <v>0</v>
      </c>
      <c r="AH143" s="104">
        <f t="shared" si="78"/>
        <v>0</v>
      </c>
      <c r="AI143" s="99">
        <f t="shared" si="79"/>
        <v>0</v>
      </c>
      <c r="AJ143" s="103">
        <f t="shared" si="87"/>
        <v>0</v>
      </c>
      <c r="AK143" s="99">
        <f t="shared" si="88"/>
        <v>0</v>
      </c>
      <c r="AL143" s="17"/>
      <c r="AM143" s="20"/>
      <c r="AN143" s="17"/>
      <c r="AO143" s="21"/>
      <c r="AP143" s="17">
        <v>8997</v>
      </c>
      <c r="AQ143" s="17">
        <v>9071</v>
      </c>
      <c r="AR143" s="17">
        <v>9177</v>
      </c>
      <c r="AS143" s="97">
        <f t="shared" si="96"/>
        <v>1800</v>
      </c>
      <c r="AT143" s="97">
        <f t="shared" ca="1" si="97"/>
        <v>2200</v>
      </c>
      <c r="AU143" s="97">
        <f t="shared" si="98"/>
        <v>1.482355033912989</v>
      </c>
      <c r="AV143" s="97">
        <f t="shared" ca="1" si="99"/>
        <v>313.25644311547774</v>
      </c>
      <c r="AW143" s="167">
        <v>0.33333333333333331</v>
      </c>
      <c r="AX143" s="167">
        <v>0.66666666666666663</v>
      </c>
      <c r="AY143" s="97">
        <f t="shared" si="100"/>
        <v>8</v>
      </c>
      <c r="AZ143" s="167">
        <v>0.33333333333333331</v>
      </c>
      <c r="BA143" s="167">
        <v>0.39583333333333331</v>
      </c>
      <c r="BB143" s="97">
        <f t="shared" si="101"/>
        <v>1.5</v>
      </c>
      <c r="BC143" s="17"/>
      <c r="BH143" s="52"/>
      <c r="BI143" s="52"/>
      <c r="BJ143" s="52"/>
      <c r="BK143" s="52"/>
      <c r="BL143" s="52"/>
      <c r="BM143" s="52"/>
      <c r="BP143" s="54"/>
      <c r="BQ143" s="27"/>
      <c r="BR143" s="27"/>
      <c r="BS143" s="27"/>
      <c r="BT143" s="27"/>
      <c r="BU143" s="27"/>
      <c r="BV143" s="27"/>
      <c r="BW143" s="54"/>
      <c r="BX143" s="26"/>
      <c r="BY143" s="54"/>
      <c r="BZ143" s="26"/>
      <c r="CA143" s="26"/>
      <c r="CB143" s="26"/>
    </row>
    <row r="144" spans="1:80" ht="17.45" customHeight="1" thickTop="1">
      <c r="A144" s="105">
        <f>A137+1</f>
        <v>20.100000000000001</v>
      </c>
      <c r="B144" s="178">
        <f>B143+1</f>
        <v>46030</v>
      </c>
      <c r="C144" s="4"/>
      <c r="D144" s="5"/>
      <c r="E144" s="6">
        <v>1</v>
      </c>
      <c r="F144" s="5">
        <v>3</v>
      </c>
      <c r="G144" s="74">
        <f t="shared" si="89"/>
        <v>790</v>
      </c>
      <c r="H144" s="75">
        <f t="shared" si="89"/>
        <v>6229</v>
      </c>
      <c r="I144" s="76">
        <f t="shared" si="90"/>
        <v>0</v>
      </c>
      <c r="J144" s="77">
        <f t="shared" si="91"/>
        <v>1.2642225031605564E-3</v>
      </c>
      <c r="K144" s="77">
        <f t="shared" si="92"/>
        <v>0</v>
      </c>
      <c r="L144" s="77">
        <f t="shared" si="93"/>
        <v>4.8138639281129655E-4</v>
      </c>
      <c r="M144" s="78">
        <f t="shared" ca="1" si="94"/>
        <v>0.11810154525386311</v>
      </c>
      <c r="N144" s="78">
        <f t="shared" ca="1" si="81"/>
        <v>1.5019762845849804E-2</v>
      </c>
      <c r="O144" s="78">
        <f t="shared" si="95"/>
        <v>5.0000000000000001E-4</v>
      </c>
      <c r="P144" s="13" t="s">
        <v>186</v>
      </c>
      <c r="Q144" s="8">
        <v>90</v>
      </c>
      <c r="R144" s="13">
        <v>86</v>
      </c>
      <c r="S144" s="79">
        <f t="shared" si="82"/>
        <v>180</v>
      </c>
      <c r="T144" s="80">
        <f t="shared" si="82"/>
        <v>172</v>
      </c>
      <c r="U144" s="90">
        <f t="shared" si="83"/>
        <v>142.19999999999999</v>
      </c>
      <c r="V144" s="82">
        <f t="shared" si="84"/>
        <v>1071.3879999999999</v>
      </c>
      <c r="W144" s="4"/>
      <c r="X144" s="4"/>
      <c r="Y144" s="22"/>
      <c r="Z144" s="22"/>
      <c r="AA144" s="22"/>
      <c r="AB144" s="6"/>
      <c r="AC144" s="83">
        <f t="shared" si="85"/>
        <v>0</v>
      </c>
      <c r="AD144" s="80">
        <f t="shared" si="86"/>
        <v>0</v>
      </c>
      <c r="AE144" s="76">
        <f t="shared" si="75"/>
        <v>0</v>
      </c>
      <c r="AF144" s="84">
        <f t="shared" si="76"/>
        <v>0</v>
      </c>
      <c r="AG144" s="85">
        <f t="shared" si="77"/>
        <v>0</v>
      </c>
      <c r="AH144" s="85">
        <f t="shared" si="78"/>
        <v>0</v>
      </c>
      <c r="AI144" s="77">
        <f t="shared" si="79"/>
        <v>0</v>
      </c>
      <c r="AJ144" s="84">
        <f t="shared" si="87"/>
        <v>0</v>
      </c>
      <c r="AK144" s="77">
        <f t="shared" si="88"/>
        <v>0</v>
      </c>
      <c r="AL144" s="5">
        <v>3139</v>
      </c>
      <c r="AM144" s="9">
        <v>0.75</v>
      </c>
      <c r="AN144" s="5">
        <v>2030</v>
      </c>
      <c r="AO144" s="10">
        <v>0.86699999999999999</v>
      </c>
      <c r="AP144" s="5">
        <v>9217</v>
      </c>
      <c r="AQ144" s="5">
        <v>9289</v>
      </c>
      <c r="AR144" s="5">
        <v>9384</v>
      </c>
      <c r="AS144" s="80">
        <f t="shared" si="96"/>
        <v>1670</v>
      </c>
      <c r="AT144" s="80">
        <f t="shared" ca="1" si="97"/>
        <v>1950</v>
      </c>
      <c r="AU144" s="80">
        <f t="shared" si="98"/>
        <v>1.3760847997837817</v>
      </c>
      <c r="AV144" s="80">
        <f t="shared" ca="1" si="99"/>
        <v>277.81735289927337</v>
      </c>
      <c r="AW144" s="165">
        <v>0.33333333333333331</v>
      </c>
      <c r="AX144" s="165">
        <v>0.66666666666666663</v>
      </c>
      <c r="AY144" s="80">
        <f t="shared" si="100"/>
        <v>8</v>
      </c>
      <c r="AZ144" s="165">
        <v>0.33333333333333331</v>
      </c>
      <c r="BA144" s="165">
        <v>0.39583333333333331</v>
      </c>
      <c r="BB144" s="80">
        <f t="shared" si="101"/>
        <v>1.5</v>
      </c>
      <c r="BC144" s="5"/>
      <c r="BH144" s="52"/>
      <c r="BI144" s="52"/>
      <c r="BJ144" s="52"/>
      <c r="BK144" s="52"/>
      <c r="BL144" s="52"/>
      <c r="BM144" s="52"/>
      <c r="BP144" s="54"/>
      <c r="BQ144" s="27"/>
      <c r="BR144" s="27"/>
      <c r="BS144" s="27"/>
      <c r="BT144" s="27"/>
      <c r="BU144" s="27"/>
      <c r="BV144" s="27"/>
      <c r="BW144" s="54"/>
      <c r="BX144" s="26"/>
      <c r="BY144" s="54"/>
      <c r="BZ144" s="26"/>
      <c r="CA144" s="26"/>
      <c r="CB144" s="26"/>
    </row>
    <row r="145" spans="1:80" ht="17.45" customHeight="1">
      <c r="A145" s="94">
        <f t="shared" si="64"/>
        <v>20.2</v>
      </c>
      <c r="B145" s="179">
        <f t="shared" si="80"/>
        <v>46031</v>
      </c>
      <c r="C145" s="8"/>
      <c r="D145" s="11"/>
      <c r="E145" s="12">
        <v>1</v>
      </c>
      <c r="F145" s="11">
        <v>2</v>
      </c>
      <c r="G145" s="74">
        <f t="shared" si="89"/>
        <v>789</v>
      </c>
      <c r="H145" s="75">
        <f t="shared" si="89"/>
        <v>6227</v>
      </c>
      <c r="I145" s="88">
        <f t="shared" si="90"/>
        <v>0</v>
      </c>
      <c r="J145" s="78">
        <f t="shared" si="91"/>
        <v>1.2658227848101266E-3</v>
      </c>
      <c r="K145" s="78">
        <f t="shared" si="92"/>
        <v>0</v>
      </c>
      <c r="L145" s="78">
        <f t="shared" si="93"/>
        <v>3.2107882485150104E-4</v>
      </c>
      <c r="M145" s="78">
        <f t="shared" ca="1" si="94"/>
        <v>0.11920529801324502</v>
      </c>
      <c r="N145" s="78">
        <f t="shared" ca="1" si="81"/>
        <v>1.5335968379446643E-2</v>
      </c>
      <c r="O145" s="78">
        <f t="shared" si="95"/>
        <v>5.0000000000000001E-4</v>
      </c>
      <c r="P145" s="13" t="s">
        <v>186</v>
      </c>
      <c r="Q145" s="8"/>
      <c r="R145" s="13"/>
      <c r="S145" s="89">
        <f t="shared" si="82"/>
        <v>0</v>
      </c>
      <c r="T145" s="75">
        <f t="shared" si="82"/>
        <v>0</v>
      </c>
      <c r="U145" s="90">
        <f t="shared" si="83"/>
        <v>0</v>
      </c>
      <c r="V145" s="82">
        <f t="shared" si="84"/>
        <v>0</v>
      </c>
      <c r="W145" s="8"/>
      <c r="X145" s="8"/>
      <c r="Y145" s="23"/>
      <c r="Z145" s="23"/>
      <c r="AA145" s="23"/>
      <c r="AB145" s="12"/>
      <c r="AC145" s="91">
        <f t="shared" si="85"/>
        <v>0</v>
      </c>
      <c r="AD145" s="75">
        <f t="shared" si="86"/>
        <v>0</v>
      </c>
      <c r="AE145" s="88">
        <f t="shared" si="75"/>
        <v>0</v>
      </c>
      <c r="AF145" s="92">
        <f t="shared" si="76"/>
        <v>0</v>
      </c>
      <c r="AG145" s="93">
        <f t="shared" si="77"/>
        <v>0</v>
      </c>
      <c r="AH145" s="93">
        <f t="shared" si="78"/>
        <v>0</v>
      </c>
      <c r="AI145" s="78">
        <f t="shared" si="79"/>
        <v>0</v>
      </c>
      <c r="AJ145" s="92">
        <f t="shared" si="87"/>
        <v>0</v>
      </c>
      <c r="AK145" s="78">
        <f t="shared" si="88"/>
        <v>0</v>
      </c>
      <c r="AL145" s="11">
        <v>3007</v>
      </c>
      <c r="AM145" s="14">
        <v>0.76700000000000002</v>
      </c>
      <c r="AN145" s="11">
        <v>2250</v>
      </c>
      <c r="AO145" s="15">
        <v>0.75</v>
      </c>
      <c r="AP145" s="11">
        <v>9412</v>
      </c>
      <c r="AQ145" s="11">
        <v>9446</v>
      </c>
      <c r="AR145" s="11">
        <v>9474</v>
      </c>
      <c r="AS145" s="75">
        <f t="shared" si="96"/>
        <v>620</v>
      </c>
      <c r="AT145" s="75">
        <f t="shared" ca="1" si="97"/>
        <v>760</v>
      </c>
      <c r="AU145" s="75">
        <f t="shared" si="98"/>
        <v>0</v>
      </c>
      <c r="AV145" s="75">
        <f t="shared" ca="1" si="99"/>
        <v>108.32383124287344</v>
      </c>
      <c r="AW145" s="169">
        <v>0.33333333333333331</v>
      </c>
      <c r="AX145" s="169">
        <v>0.66666666666666663</v>
      </c>
      <c r="AY145" s="75">
        <f t="shared" si="100"/>
        <v>8</v>
      </c>
      <c r="AZ145" s="169">
        <v>0.33333333333333331</v>
      </c>
      <c r="BA145" s="169">
        <v>0.39583333333333331</v>
      </c>
      <c r="BB145" s="75">
        <f t="shared" si="101"/>
        <v>1.5</v>
      </c>
      <c r="BC145" s="11" t="s">
        <v>209</v>
      </c>
      <c r="BH145" s="52"/>
      <c r="BI145" s="52"/>
      <c r="BJ145" s="52"/>
      <c r="BK145" s="52"/>
      <c r="BL145" s="52"/>
      <c r="BM145" s="52"/>
      <c r="BP145" s="54"/>
      <c r="BQ145" s="27"/>
      <c r="BR145" s="27"/>
      <c r="BS145" s="27"/>
      <c r="BT145" s="27"/>
      <c r="BU145" s="27"/>
      <c r="BV145" s="27"/>
      <c r="BW145" s="54"/>
      <c r="BX145" s="26"/>
      <c r="BY145" s="54"/>
      <c r="BZ145" s="26"/>
      <c r="CA145" s="26"/>
      <c r="CB145" s="26"/>
    </row>
    <row r="146" spans="1:80" ht="17.45" customHeight="1">
      <c r="A146" s="86">
        <f t="shared" ref="A146:A209" si="102">A139+1</f>
        <v>20.3</v>
      </c>
      <c r="B146" s="179">
        <f t="shared" si="80"/>
        <v>46032</v>
      </c>
      <c r="C146" s="8"/>
      <c r="D146" s="11"/>
      <c r="E146" s="12">
        <v>4</v>
      </c>
      <c r="F146" s="11">
        <v>1</v>
      </c>
      <c r="G146" s="74">
        <f t="shared" si="89"/>
        <v>785</v>
      </c>
      <c r="H146" s="75">
        <f t="shared" si="89"/>
        <v>6226</v>
      </c>
      <c r="I146" s="88">
        <f t="shared" si="90"/>
        <v>0</v>
      </c>
      <c r="J146" s="78">
        <f t="shared" si="91"/>
        <v>5.0697084917617234E-3</v>
      </c>
      <c r="K146" s="78">
        <f t="shared" si="92"/>
        <v>0</v>
      </c>
      <c r="L146" s="78">
        <f t="shared" si="93"/>
        <v>1.6059097478721696E-4</v>
      </c>
      <c r="M146" s="78">
        <f t="shared" ca="1" si="94"/>
        <v>0.12362030905077261</v>
      </c>
      <c r="N146" s="78">
        <f t="shared" ca="1" si="81"/>
        <v>1.5494071146245061E-2</v>
      </c>
      <c r="O146" s="78">
        <f t="shared" si="95"/>
        <v>5.0000000000000001E-4</v>
      </c>
      <c r="P146" s="13" t="s">
        <v>186</v>
      </c>
      <c r="Q146" s="8">
        <v>90</v>
      </c>
      <c r="R146" s="13">
        <v>86</v>
      </c>
      <c r="S146" s="89">
        <f t="shared" si="82"/>
        <v>180</v>
      </c>
      <c r="T146" s="75">
        <f t="shared" si="82"/>
        <v>172</v>
      </c>
      <c r="U146" s="90">
        <f t="shared" si="83"/>
        <v>141.30000000000001</v>
      </c>
      <c r="V146" s="82">
        <f t="shared" si="84"/>
        <v>1070.8720000000001</v>
      </c>
      <c r="W146" s="8"/>
      <c r="X146" s="8"/>
      <c r="Y146" s="23"/>
      <c r="Z146" s="23"/>
      <c r="AA146" s="23"/>
      <c r="AB146" s="12"/>
      <c r="AC146" s="91">
        <f t="shared" si="85"/>
        <v>0</v>
      </c>
      <c r="AD146" s="75">
        <f t="shared" si="86"/>
        <v>0</v>
      </c>
      <c r="AE146" s="88">
        <f t="shared" si="75"/>
        <v>0</v>
      </c>
      <c r="AF146" s="92">
        <f t="shared" si="76"/>
        <v>0</v>
      </c>
      <c r="AG146" s="93">
        <f t="shared" si="77"/>
        <v>0</v>
      </c>
      <c r="AH146" s="93">
        <f t="shared" si="78"/>
        <v>0</v>
      </c>
      <c r="AI146" s="78">
        <f t="shared" si="79"/>
        <v>0</v>
      </c>
      <c r="AJ146" s="92">
        <f t="shared" si="87"/>
        <v>0</v>
      </c>
      <c r="AK146" s="78">
        <f t="shared" si="88"/>
        <v>0</v>
      </c>
      <c r="AL146" s="11"/>
      <c r="AM146" s="14"/>
      <c r="AN146" s="11">
        <v>2211</v>
      </c>
      <c r="AO146" s="15">
        <v>0.7</v>
      </c>
      <c r="AP146" s="11">
        <v>9488</v>
      </c>
      <c r="AQ146" s="11">
        <v>9554</v>
      </c>
      <c r="AR146" s="11">
        <v>9655</v>
      </c>
      <c r="AS146" s="75">
        <f t="shared" si="96"/>
        <v>1670</v>
      </c>
      <c r="AT146" s="75">
        <f t="shared" ca="1" si="97"/>
        <v>1980</v>
      </c>
      <c r="AU146" s="75">
        <f t="shared" si="98"/>
        <v>1.3776922746936904</v>
      </c>
      <c r="AV146" s="75">
        <f t="shared" ca="1" si="99"/>
        <v>282.41335044929394</v>
      </c>
      <c r="AW146" s="169">
        <v>0.33333333333333331</v>
      </c>
      <c r="AX146" s="169">
        <v>0.66666666666666663</v>
      </c>
      <c r="AY146" s="75">
        <f t="shared" si="100"/>
        <v>8</v>
      </c>
      <c r="AZ146" s="169">
        <v>0.33333333333333331</v>
      </c>
      <c r="BA146" s="169">
        <v>0.39583333333333331</v>
      </c>
      <c r="BB146" s="75">
        <f t="shared" si="101"/>
        <v>1.5</v>
      </c>
      <c r="BC146" s="11" t="s">
        <v>209</v>
      </c>
      <c r="BH146" s="52"/>
      <c r="BI146" s="52"/>
      <c r="BJ146" s="52"/>
      <c r="BK146" s="52"/>
      <c r="BL146" s="52"/>
      <c r="BM146" s="52"/>
      <c r="BP146" s="54"/>
      <c r="BQ146" s="27"/>
      <c r="BR146" s="27"/>
      <c r="BS146" s="27"/>
      <c r="BT146" s="27"/>
      <c r="BU146" s="27"/>
      <c r="BV146" s="27"/>
      <c r="BW146" s="54"/>
      <c r="BX146" s="26"/>
      <c r="BY146" s="54"/>
      <c r="BZ146" s="26"/>
      <c r="CA146" s="26"/>
      <c r="CB146" s="26"/>
    </row>
    <row r="147" spans="1:80" ht="17.45" customHeight="1">
      <c r="A147" s="94">
        <f t="shared" si="102"/>
        <v>20.399999999999999</v>
      </c>
      <c r="B147" s="179">
        <f t="shared" si="80"/>
        <v>46033</v>
      </c>
      <c r="C147" s="8"/>
      <c r="D147" s="11"/>
      <c r="E147" s="12">
        <v>1</v>
      </c>
      <c r="F147" s="11">
        <v>1</v>
      </c>
      <c r="G147" s="74">
        <f t="shared" si="89"/>
        <v>784</v>
      </c>
      <c r="H147" s="75">
        <f t="shared" si="89"/>
        <v>6225</v>
      </c>
      <c r="I147" s="88">
        <f t="shared" si="90"/>
        <v>0</v>
      </c>
      <c r="J147" s="78">
        <f t="shared" si="91"/>
        <v>1.2738853503184713E-3</v>
      </c>
      <c r="K147" s="78">
        <f t="shared" si="92"/>
        <v>0</v>
      </c>
      <c r="L147" s="78">
        <f t="shared" si="93"/>
        <v>1.6061676839061999E-4</v>
      </c>
      <c r="M147" s="78">
        <f t="shared" ca="1" si="94"/>
        <v>0.12472406181015451</v>
      </c>
      <c r="N147" s="78">
        <f t="shared" ca="1" si="81"/>
        <v>1.5652173913043479E-2</v>
      </c>
      <c r="O147" s="78">
        <f t="shared" si="95"/>
        <v>5.0000000000000001E-4</v>
      </c>
      <c r="P147" s="13" t="s">
        <v>186</v>
      </c>
      <c r="Q147" s="8">
        <v>93</v>
      </c>
      <c r="R147" s="13">
        <v>90</v>
      </c>
      <c r="S147" s="89">
        <f t="shared" si="82"/>
        <v>186</v>
      </c>
      <c r="T147" s="75">
        <f t="shared" si="82"/>
        <v>180</v>
      </c>
      <c r="U147" s="90">
        <f t="shared" si="83"/>
        <v>145.82400000000001</v>
      </c>
      <c r="V147" s="82">
        <f t="shared" si="84"/>
        <v>1120.5</v>
      </c>
      <c r="W147" s="8"/>
      <c r="X147" s="8"/>
      <c r="Y147" s="23"/>
      <c r="Z147" s="23"/>
      <c r="AA147" s="23"/>
      <c r="AB147" s="12"/>
      <c r="AC147" s="91">
        <f t="shared" si="85"/>
        <v>0</v>
      </c>
      <c r="AD147" s="75">
        <f t="shared" si="86"/>
        <v>0</v>
      </c>
      <c r="AE147" s="88">
        <f t="shared" si="75"/>
        <v>0</v>
      </c>
      <c r="AF147" s="92">
        <f t="shared" si="76"/>
        <v>0</v>
      </c>
      <c r="AG147" s="93">
        <f t="shared" si="77"/>
        <v>0</v>
      </c>
      <c r="AH147" s="93">
        <f t="shared" si="78"/>
        <v>0</v>
      </c>
      <c r="AI147" s="78">
        <f t="shared" si="79"/>
        <v>0</v>
      </c>
      <c r="AJ147" s="92">
        <f t="shared" si="87"/>
        <v>0</v>
      </c>
      <c r="AK147" s="78">
        <f t="shared" si="88"/>
        <v>0</v>
      </c>
      <c r="AL147" s="11"/>
      <c r="AM147" s="14"/>
      <c r="AN147" s="11">
        <v>2197</v>
      </c>
      <c r="AO147" s="15">
        <v>0.81699999999999995</v>
      </c>
      <c r="AP147" s="11">
        <v>9686</v>
      </c>
      <c r="AQ147" s="11">
        <v>9755</v>
      </c>
      <c r="AR147" s="11">
        <v>9858</v>
      </c>
      <c r="AS147" s="75">
        <f t="shared" si="96"/>
        <v>1720</v>
      </c>
      <c r="AT147" s="75">
        <f t="shared" ca="1" si="97"/>
        <v>1990</v>
      </c>
      <c r="AU147" s="75">
        <f t="shared" si="98"/>
        <v>1.3582621825062147</v>
      </c>
      <c r="AV147" s="75">
        <f t="shared" ca="1" si="99"/>
        <v>283.92067341988871</v>
      </c>
      <c r="AW147" s="169">
        <v>0.33333333333333331</v>
      </c>
      <c r="AX147" s="169">
        <v>0.66666666666666663</v>
      </c>
      <c r="AY147" s="75">
        <f t="shared" si="100"/>
        <v>8</v>
      </c>
      <c r="AZ147" s="169">
        <v>0.33333333333333331</v>
      </c>
      <c r="BA147" s="169">
        <v>0.39583333333333331</v>
      </c>
      <c r="BB147" s="75">
        <f t="shared" si="101"/>
        <v>1.5</v>
      </c>
      <c r="BC147" s="11" t="s">
        <v>209</v>
      </c>
      <c r="BH147" s="52"/>
      <c r="BI147" s="52"/>
      <c r="BJ147" s="52"/>
      <c r="BK147" s="52"/>
      <c r="BL147" s="52"/>
      <c r="BM147" s="52"/>
      <c r="BP147" s="54"/>
      <c r="BQ147" s="27"/>
      <c r="BR147" s="27"/>
      <c r="BS147" s="27"/>
      <c r="BT147" s="27"/>
      <c r="BU147" s="27"/>
      <c r="BV147" s="27"/>
      <c r="BW147" s="54"/>
      <c r="BX147" s="26"/>
      <c r="BY147" s="54"/>
      <c r="BZ147" s="26"/>
      <c r="CA147" s="26"/>
      <c r="CB147" s="26"/>
    </row>
    <row r="148" spans="1:80" ht="17.45" customHeight="1">
      <c r="A148" s="86">
        <f t="shared" si="102"/>
        <v>20.5</v>
      </c>
      <c r="B148" s="179">
        <f t="shared" si="80"/>
        <v>46034</v>
      </c>
      <c r="C148" s="8"/>
      <c r="D148" s="11"/>
      <c r="E148" s="12">
        <v>1</v>
      </c>
      <c r="F148" s="11">
        <v>3</v>
      </c>
      <c r="G148" s="74">
        <f t="shared" si="89"/>
        <v>783</v>
      </c>
      <c r="H148" s="75">
        <f t="shared" si="89"/>
        <v>6222</v>
      </c>
      <c r="I148" s="88">
        <f t="shared" si="90"/>
        <v>0</v>
      </c>
      <c r="J148" s="78">
        <f t="shared" si="91"/>
        <v>1.2755102040816326E-3</v>
      </c>
      <c r="K148" s="78">
        <f t="shared" si="92"/>
        <v>0</v>
      </c>
      <c r="L148" s="78">
        <f t="shared" si="93"/>
        <v>4.8192771084337347E-4</v>
      </c>
      <c r="M148" s="78">
        <f t="shared" ca="1" si="94"/>
        <v>0.1258278145695364</v>
      </c>
      <c r="N148" s="78">
        <f t="shared" ca="1" si="81"/>
        <v>1.6126482213438736E-2</v>
      </c>
      <c r="O148" s="78">
        <f t="shared" si="95"/>
        <v>5.0000000000000001E-4</v>
      </c>
      <c r="P148" s="13" t="s">
        <v>186</v>
      </c>
      <c r="Q148" s="8"/>
      <c r="R148" s="13"/>
      <c r="S148" s="89">
        <f t="shared" si="82"/>
        <v>0</v>
      </c>
      <c r="T148" s="75">
        <f t="shared" si="82"/>
        <v>0</v>
      </c>
      <c r="U148" s="90">
        <f t="shared" si="83"/>
        <v>0</v>
      </c>
      <c r="V148" s="82">
        <f t="shared" si="84"/>
        <v>0</v>
      </c>
      <c r="W148" s="8"/>
      <c r="X148" s="8"/>
      <c r="Y148" s="23"/>
      <c r="Z148" s="23"/>
      <c r="AA148" s="23"/>
      <c r="AB148" s="12"/>
      <c r="AC148" s="91">
        <f t="shared" si="85"/>
        <v>0</v>
      </c>
      <c r="AD148" s="75">
        <f t="shared" si="86"/>
        <v>0</v>
      </c>
      <c r="AE148" s="88">
        <f t="shared" si="75"/>
        <v>0</v>
      </c>
      <c r="AF148" s="92">
        <f t="shared" si="76"/>
        <v>0</v>
      </c>
      <c r="AG148" s="93">
        <f t="shared" si="77"/>
        <v>0</v>
      </c>
      <c r="AH148" s="93">
        <f t="shared" si="78"/>
        <v>0</v>
      </c>
      <c r="AI148" s="78">
        <f t="shared" si="79"/>
        <v>0</v>
      </c>
      <c r="AJ148" s="92">
        <f t="shared" si="87"/>
        <v>0</v>
      </c>
      <c r="AK148" s="78">
        <f t="shared" si="88"/>
        <v>0</v>
      </c>
      <c r="AL148" s="11"/>
      <c r="AM148" s="14"/>
      <c r="AN148" s="11"/>
      <c r="AO148" s="15"/>
      <c r="AP148" s="11">
        <v>9885</v>
      </c>
      <c r="AQ148" s="11">
        <v>9908</v>
      </c>
      <c r="AR148" s="11">
        <v>9939</v>
      </c>
      <c r="AS148" s="75">
        <f t="shared" si="96"/>
        <v>540</v>
      </c>
      <c r="AT148" s="75">
        <f t="shared" ca="1" si="97"/>
        <v>650</v>
      </c>
      <c r="AU148" s="75">
        <f t="shared" si="98"/>
        <v>0</v>
      </c>
      <c r="AV148" s="75">
        <f t="shared" ca="1" si="99"/>
        <v>92.790863668808001</v>
      </c>
      <c r="AW148" s="169">
        <v>0.33333333333333331</v>
      </c>
      <c r="AX148" s="169">
        <v>0.66666666666666663</v>
      </c>
      <c r="AY148" s="75">
        <f t="shared" si="100"/>
        <v>8</v>
      </c>
      <c r="AZ148" s="169">
        <v>0.33333333333333331</v>
      </c>
      <c r="BA148" s="169">
        <v>0.39583333333333331</v>
      </c>
      <c r="BB148" s="75">
        <f t="shared" si="101"/>
        <v>1.5</v>
      </c>
      <c r="BC148" s="11" t="s">
        <v>209</v>
      </c>
      <c r="BH148" s="52"/>
      <c r="BI148" s="52"/>
      <c r="BJ148" s="52"/>
      <c r="BK148" s="52"/>
      <c r="BL148" s="52"/>
      <c r="BM148" s="52"/>
      <c r="BP148" s="54"/>
      <c r="BQ148" s="27"/>
      <c r="BR148" s="27"/>
      <c r="BS148" s="27"/>
      <c r="BT148" s="27"/>
      <c r="BU148" s="27"/>
      <c r="BV148" s="27"/>
      <c r="BW148" s="54"/>
      <c r="BX148" s="26"/>
      <c r="BY148" s="54"/>
      <c r="BZ148" s="26"/>
      <c r="CA148" s="26"/>
      <c r="CB148" s="26"/>
    </row>
    <row r="149" spans="1:80" ht="17.45" customHeight="1">
      <c r="A149" s="94">
        <f t="shared" si="102"/>
        <v>20.6</v>
      </c>
      <c r="B149" s="179">
        <f t="shared" si="80"/>
        <v>46035</v>
      </c>
      <c r="C149" s="8"/>
      <c r="D149" s="11"/>
      <c r="E149" s="12"/>
      <c r="F149" s="11">
        <v>4</v>
      </c>
      <c r="G149" s="74">
        <f t="shared" si="89"/>
        <v>783</v>
      </c>
      <c r="H149" s="75">
        <f t="shared" si="89"/>
        <v>6218</v>
      </c>
      <c r="I149" s="88">
        <f t="shared" si="90"/>
        <v>0</v>
      </c>
      <c r="J149" s="78">
        <f t="shared" si="91"/>
        <v>0</v>
      </c>
      <c r="K149" s="78">
        <f t="shared" si="92"/>
        <v>0</v>
      </c>
      <c r="L149" s="78">
        <f t="shared" si="93"/>
        <v>6.4288010286081641E-4</v>
      </c>
      <c r="M149" s="78">
        <f t="shared" ca="1" si="94"/>
        <v>0.1258278145695364</v>
      </c>
      <c r="N149" s="78">
        <f t="shared" ca="1" si="81"/>
        <v>1.6758893280632414E-2</v>
      </c>
      <c r="O149" s="78">
        <f t="shared" si="95"/>
        <v>5.0000000000000001E-4</v>
      </c>
      <c r="P149" s="13" t="s">
        <v>186</v>
      </c>
      <c r="Q149" s="8">
        <v>93</v>
      </c>
      <c r="R149" s="13">
        <v>90</v>
      </c>
      <c r="S149" s="89">
        <f t="shared" si="82"/>
        <v>186</v>
      </c>
      <c r="T149" s="75">
        <f t="shared" si="82"/>
        <v>180</v>
      </c>
      <c r="U149" s="90">
        <f t="shared" si="83"/>
        <v>145.63800000000001</v>
      </c>
      <c r="V149" s="82">
        <f t="shared" si="84"/>
        <v>1119.24</v>
      </c>
      <c r="W149" s="8"/>
      <c r="X149" s="8"/>
      <c r="Y149" s="23"/>
      <c r="Z149" s="23"/>
      <c r="AA149" s="23"/>
      <c r="AB149" s="12"/>
      <c r="AC149" s="91">
        <f t="shared" si="85"/>
        <v>0</v>
      </c>
      <c r="AD149" s="75">
        <f t="shared" si="86"/>
        <v>0</v>
      </c>
      <c r="AE149" s="88">
        <f t="shared" si="75"/>
        <v>0</v>
      </c>
      <c r="AF149" s="92">
        <f t="shared" si="76"/>
        <v>0</v>
      </c>
      <c r="AG149" s="93">
        <f t="shared" si="77"/>
        <v>0</v>
      </c>
      <c r="AH149" s="93">
        <f t="shared" si="78"/>
        <v>0</v>
      </c>
      <c r="AI149" s="78">
        <f t="shared" si="79"/>
        <v>0</v>
      </c>
      <c r="AJ149" s="92">
        <f t="shared" si="87"/>
        <v>0</v>
      </c>
      <c r="AK149" s="78">
        <f t="shared" si="88"/>
        <v>0</v>
      </c>
      <c r="AL149" s="11"/>
      <c r="AM149" s="14"/>
      <c r="AN149" s="11"/>
      <c r="AO149" s="15"/>
      <c r="AP149" s="11">
        <v>9950</v>
      </c>
      <c r="AQ149" s="11">
        <v>10011</v>
      </c>
      <c r="AR149" s="11">
        <v>10108</v>
      </c>
      <c r="AS149" s="75">
        <f t="shared" si="96"/>
        <v>1580</v>
      </c>
      <c r="AT149" s="75">
        <f t="shared" ca="1" si="97"/>
        <v>1960</v>
      </c>
      <c r="AU149" s="75">
        <f t="shared" si="98"/>
        <v>1.2491323273865149</v>
      </c>
      <c r="AV149" s="75">
        <f t="shared" ca="1" si="99"/>
        <v>279.96000571346951</v>
      </c>
      <c r="AW149" s="169">
        <v>0.33333333333333331</v>
      </c>
      <c r="AX149" s="169">
        <v>0.66666666666666663</v>
      </c>
      <c r="AY149" s="75">
        <f t="shared" si="100"/>
        <v>8</v>
      </c>
      <c r="AZ149" s="169">
        <v>0.33333333333333331</v>
      </c>
      <c r="BA149" s="169">
        <v>0.39583333333333331</v>
      </c>
      <c r="BB149" s="75">
        <f t="shared" si="101"/>
        <v>1.5</v>
      </c>
      <c r="BC149" s="11" t="s">
        <v>209</v>
      </c>
      <c r="BH149" s="52"/>
      <c r="BI149" s="52"/>
      <c r="BJ149" s="52"/>
      <c r="BK149" s="52"/>
      <c r="BL149" s="52"/>
      <c r="BM149" s="52"/>
      <c r="BP149" s="54"/>
      <c r="BQ149" s="27"/>
      <c r="BR149" s="27"/>
      <c r="BS149" s="27"/>
      <c r="BT149" s="27"/>
      <c r="BU149" s="27"/>
      <c r="BV149" s="27"/>
      <c r="BW149" s="54"/>
      <c r="BX149" s="26"/>
      <c r="BY149" s="54"/>
      <c r="BZ149" s="26"/>
      <c r="CA149" s="26"/>
      <c r="CB149" s="26"/>
    </row>
    <row r="150" spans="1:80" ht="17.45" customHeight="1" thickBot="1">
      <c r="A150" s="86">
        <f t="shared" si="102"/>
        <v>20.700000000000003</v>
      </c>
      <c r="B150" s="180">
        <f t="shared" si="80"/>
        <v>46036</v>
      </c>
      <c r="C150" s="16"/>
      <c r="D150" s="17"/>
      <c r="E150" s="18">
        <v>1</v>
      </c>
      <c r="F150" s="17">
        <v>1</v>
      </c>
      <c r="G150" s="96">
        <f t="shared" si="89"/>
        <v>782</v>
      </c>
      <c r="H150" s="97">
        <f t="shared" si="89"/>
        <v>6217</v>
      </c>
      <c r="I150" s="98">
        <f t="shared" si="90"/>
        <v>0</v>
      </c>
      <c r="J150" s="99">
        <f t="shared" si="91"/>
        <v>1.277139208173691E-3</v>
      </c>
      <c r="K150" s="99">
        <f t="shared" si="92"/>
        <v>0</v>
      </c>
      <c r="L150" s="99">
        <f t="shared" si="93"/>
        <v>1.6082341588935349E-4</v>
      </c>
      <c r="M150" s="99">
        <f t="shared" ca="1" si="94"/>
        <v>0.1269315673289183</v>
      </c>
      <c r="N150" s="99">
        <f t="shared" ca="1" si="81"/>
        <v>1.6916996047430834E-2</v>
      </c>
      <c r="O150" s="99">
        <f t="shared" si="95"/>
        <v>5.0000000000000001E-4</v>
      </c>
      <c r="P150" s="19" t="s">
        <v>186</v>
      </c>
      <c r="Q150" s="16">
        <v>93</v>
      </c>
      <c r="R150" s="19">
        <v>90</v>
      </c>
      <c r="S150" s="89">
        <f t="shared" si="82"/>
        <v>186</v>
      </c>
      <c r="T150" s="75">
        <f t="shared" si="82"/>
        <v>180</v>
      </c>
      <c r="U150" s="100">
        <f t="shared" si="83"/>
        <v>145.452</v>
      </c>
      <c r="V150" s="101">
        <f t="shared" si="84"/>
        <v>1119.06</v>
      </c>
      <c r="W150" s="16"/>
      <c r="X150" s="16"/>
      <c r="Y150" s="23"/>
      <c r="Z150" s="23"/>
      <c r="AA150" s="23"/>
      <c r="AB150" s="12"/>
      <c r="AC150" s="102">
        <f t="shared" si="85"/>
        <v>0</v>
      </c>
      <c r="AD150" s="97">
        <f t="shared" si="86"/>
        <v>0</v>
      </c>
      <c r="AE150" s="98">
        <f t="shared" si="75"/>
        <v>0</v>
      </c>
      <c r="AF150" s="103">
        <f t="shared" si="76"/>
        <v>0</v>
      </c>
      <c r="AG150" s="104">
        <f t="shared" si="77"/>
        <v>0</v>
      </c>
      <c r="AH150" s="104">
        <f t="shared" si="78"/>
        <v>0</v>
      </c>
      <c r="AI150" s="99">
        <f t="shared" si="79"/>
        <v>0</v>
      </c>
      <c r="AJ150" s="103">
        <f t="shared" si="87"/>
        <v>0</v>
      </c>
      <c r="AK150" s="99">
        <f t="shared" si="88"/>
        <v>0</v>
      </c>
      <c r="AL150" s="17"/>
      <c r="AM150" s="20"/>
      <c r="AN150" s="17"/>
      <c r="AO150" s="21"/>
      <c r="AP150" s="17">
        <v>10146</v>
      </c>
      <c r="AQ150" s="17">
        <v>10217</v>
      </c>
      <c r="AR150" s="17">
        <v>10307</v>
      </c>
      <c r="AS150" s="97">
        <f t="shared" si="96"/>
        <v>1610</v>
      </c>
      <c r="AT150" s="97">
        <f t="shared" ca="1" si="97"/>
        <v>1910</v>
      </c>
      <c r="AU150" s="97">
        <f t="shared" si="98"/>
        <v>1.2732184431622635</v>
      </c>
      <c r="AV150" s="97">
        <f t="shared" ca="1" si="99"/>
        <v>272.89612801828832</v>
      </c>
      <c r="AW150" s="167">
        <v>0.33333333333333331</v>
      </c>
      <c r="AX150" s="167">
        <v>0.66666666666666663</v>
      </c>
      <c r="AY150" s="97">
        <f t="shared" si="100"/>
        <v>8</v>
      </c>
      <c r="AZ150" s="167">
        <v>0.33333333333333331</v>
      </c>
      <c r="BA150" s="167">
        <v>0.39583333333333331</v>
      </c>
      <c r="BB150" s="97">
        <f t="shared" si="101"/>
        <v>1.5</v>
      </c>
      <c r="BC150" s="17" t="s">
        <v>214</v>
      </c>
      <c r="BH150" s="52"/>
      <c r="BI150" s="52"/>
      <c r="BJ150" s="52"/>
      <c r="BK150" s="52"/>
      <c r="BL150" s="52"/>
      <c r="BM150" s="52"/>
      <c r="BP150" s="54"/>
      <c r="BQ150" s="27"/>
      <c r="BR150" s="27"/>
      <c r="BS150" s="27"/>
      <c r="BT150" s="27"/>
      <c r="BU150" s="27"/>
      <c r="BV150" s="27"/>
      <c r="BW150" s="54"/>
      <c r="BX150" s="26"/>
      <c r="BY150" s="54"/>
      <c r="BZ150" s="26"/>
      <c r="CA150" s="26"/>
      <c r="CB150" s="26"/>
    </row>
    <row r="151" spans="1:80" ht="17.45" customHeight="1" thickTop="1">
      <c r="A151" s="71">
        <f>A144+1</f>
        <v>21.1</v>
      </c>
      <c r="B151" s="178">
        <f>B150+1</f>
        <v>46037</v>
      </c>
      <c r="C151" s="4">
        <v>48</v>
      </c>
      <c r="D151" s="5">
        <v>114</v>
      </c>
      <c r="E151" s="6">
        <v>2</v>
      </c>
      <c r="F151" s="5">
        <v>2</v>
      </c>
      <c r="G151" s="74">
        <f t="shared" si="89"/>
        <v>732</v>
      </c>
      <c r="H151" s="75">
        <f t="shared" si="89"/>
        <v>6101</v>
      </c>
      <c r="I151" s="76">
        <f t="shared" si="90"/>
        <v>6.1381074168797956E-2</v>
      </c>
      <c r="J151" s="77">
        <f t="shared" si="91"/>
        <v>2.5575447570332483E-3</v>
      </c>
      <c r="K151" s="77">
        <f t="shared" si="92"/>
        <v>1.8336818401158115E-2</v>
      </c>
      <c r="L151" s="77">
        <f t="shared" si="93"/>
        <v>3.2169856844137045E-4</v>
      </c>
      <c r="M151" s="78">
        <f t="shared" ca="1" si="94"/>
        <v>0.12913907284768211</v>
      </c>
      <c r="N151" s="78">
        <f t="shared" ca="1" si="81"/>
        <v>1.7233201581027674E-2</v>
      </c>
      <c r="O151" s="78">
        <f t="shared" si="95"/>
        <v>5.0000000000000001E-4</v>
      </c>
      <c r="P151" s="13" t="s">
        <v>186</v>
      </c>
      <c r="Q151" s="8"/>
      <c r="R151" s="13"/>
      <c r="S151" s="79">
        <f t="shared" si="82"/>
        <v>0</v>
      </c>
      <c r="T151" s="80">
        <f t="shared" si="82"/>
        <v>0</v>
      </c>
      <c r="U151" s="90">
        <f t="shared" si="83"/>
        <v>0</v>
      </c>
      <c r="V151" s="82">
        <f t="shared" si="84"/>
        <v>0</v>
      </c>
      <c r="W151" s="4"/>
      <c r="X151" s="4"/>
      <c r="Y151" s="22"/>
      <c r="Z151" s="22"/>
      <c r="AA151" s="22"/>
      <c r="AB151" s="6"/>
      <c r="AC151" s="83">
        <f t="shared" si="85"/>
        <v>0</v>
      </c>
      <c r="AD151" s="80">
        <f t="shared" si="86"/>
        <v>0</v>
      </c>
      <c r="AE151" s="76">
        <f t="shared" si="75"/>
        <v>0</v>
      </c>
      <c r="AF151" s="84">
        <f t="shared" si="76"/>
        <v>0</v>
      </c>
      <c r="AG151" s="85">
        <f t="shared" si="77"/>
        <v>0</v>
      </c>
      <c r="AH151" s="85">
        <f t="shared" si="78"/>
        <v>0</v>
      </c>
      <c r="AI151" s="77">
        <f t="shared" si="79"/>
        <v>0</v>
      </c>
      <c r="AJ151" s="84">
        <f t="shared" si="87"/>
        <v>0</v>
      </c>
      <c r="AK151" s="77">
        <f t="shared" si="88"/>
        <v>0</v>
      </c>
      <c r="AL151" s="5"/>
      <c r="AM151" s="9"/>
      <c r="AN151" s="5"/>
      <c r="AO151" s="10"/>
      <c r="AP151" s="5">
        <v>10337</v>
      </c>
      <c r="AQ151" s="5">
        <v>10358</v>
      </c>
      <c r="AR151" s="5">
        <v>10386</v>
      </c>
      <c r="AS151" s="80">
        <f t="shared" si="96"/>
        <v>490</v>
      </c>
      <c r="AT151" s="80">
        <f t="shared" ca="1" si="97"/>
        <v>590</v>
      </c>
      <c r="AU151" s="80">
        <f t="shared" si="98"/>
        <v>0</v>
      </c>
      <c r="AV151" s="80">
        <f t="shared" ca="1" si="99"/>
        <v>86.345675398799955</v>
      </c>
      <c r="AW151" s="165">
        <v>0.33333333333333331</v>
      </c>
      <c r="AX151" s="165">
        <v>0.66666666666666663</v>
      </c>
      <c r="AY151" s="80">
        <f t="shared" si="100"/>
        <v>8</v>
      </c>
      <c r="AZ151" s="165">
        <v>0.33333333333333331</v>
      </c>
      <c r="BA151" s="165">
        <v>0.39583333333333331</v>
      </c>
      <c r="BB151" s="80">
        <f t="shared" si="101"/>
        <v>1.5</v>
      </c>
      <c r="BC151" s="5" t="s">
        <v>214</v>
      </c>
      <c r="BH151" s="52"/>
      <c r="BI151" s="52"/>
      <c r="BJ151" s="52"/>
      <c r="BK151" s="52"/>
      <c r="BL151" s="52"/>
      <c r="BM151" s="52"/>
      <c r="BP151" s="54"/>
      <c r="BQ151" s="27"/>
      <c r="BR151" s="27"/>
      <c r="BS151" s="27"/>
      <c r="BT151" s="27"/>
      <c r="BU151" s="27"/>
      <c r="BV151" s="27"/>
      <c r="BW151" s="54"/>
      <c r="BX151" s="26"/>
      <c r="BY151" s="54"/>
      <c r="BZ151" s="26"/>
      <c r="CA151" s="26"/>
      <c r="CB151" s="26"/>
    </row>
    <row r="152" spans="1:80" ht="17.45" customHeight="1">
      <c r="A152" s="86">
        <f t="shared" si="102"/>
        <v>21.2</v>
      </c>
      <c r="B152" s="179">
        <f t="shared" si="80"/>
        <v>46038</v>
      </c>
      <c r="C152" s="8"/>
      <c r="D152" s="11"/>
      <c r="E152" s="12"/>
      <c r="F152" s="11">
        <v>2</v>
      </c>
      <c r="G152" s="74">
        <f t="shared" si="89"/>
        <v>732</v>
      </c>
      <c r="H152" s="75">
        <f t="shared" si="89"/>
        <v>6099</v>
      </c>
      <c r="I152" s="88">
        <f t="shared" si="90"/>
        <v>0</v>
      </c>
      <c r="J152" s="78">
        <f t="shared" si="91"/>
        <v>0</v>
      </c>
      <c r="K152" s="78">
        <f t="shared" si="92"/>
        <v>0</v>
      </c>
      <c r="L152" s="78">
        <f t="shared" si="93"/>
        <v>3.2781511227667593E-4</v>
      </c>
      <c r="M152" s="78">
        <f t="shared" ca="1" si="94"/>
        <v>0.12913907284768211</v>
      </c>
      <c r="N152" s="78">
        <f t="shared" ca="1" si="81"/>
        <v>1.7549407114624514E-2</v>
      </c>
      <c r="O152" s="78">
        <f t="shared" si="95"/>
        <v>5.0000000000000001E-4</v>
      </c>
      <c r="P152" s="13" t="s">
        <v>186</v>
      </c>
      <c r="Q152" s="8">
        <v>93</v>
      </c>
      <c r="R152" s="13">
        <v>90</v>
      </c>
      <c r="S152" s="89">
        <f t="shared" si="82"/>
        <v>186</v>
      </c>
      <c r="T152" s="75">
        <f t="shared" si="82"/>
        <v>180</v>
      </c>
      <c r="U152" s="90">
        <f t="shared" si="83"/>
        <v>136.15199999999999</v>
      </c>
      <c r="V152" s="82">
        <f t="shared" si="84"/>
        <v>1097.82</v>
      </c>
      <c r="W152" s="8"/>
      <c r="X152" s="8"/>
      <c r="Y152" s="23"/>
      <c r="Z152" s="23"/>
      <c r="AA152" s="23"/>
      <c r="AB152" s="12"/>
      <c r="AC152" s="91">
        <f t="shared" si="85"/>
        <v>0</v>
      </c>
      <c r="AD152" s="75">
        <f t="shared" si="86"/>
        <v>0</v>
      </c>
      <c r="AE152" s="88">
        <f t="shared" si="75"/>
        <v>0</v>
      </c>
      <c r="AF152" s="92">
        <f t="shared" si="76"/>
        <v>0</v>
      </c>
      <c r="AG152" s="93">
        <f t="shared" si="77"/>
        <v>0</v>
      </c>
      <c r="AH152" s="93">
        <f t="shared" si="78"/>
        <v>0</v>
      </c>
      <c r="AI152" s="78">
        <f t="shared" si="79"/>
        <v>0</v>
      </c>
      <c r="AJ152" s="92">
        <f t="shared" si="87"/>
        <v>0</v>
      </c>
      <c r="AK152" s="78">
        <f t="shared" si="88"/>
        <v>0</v>
      </c>
      <c r="AL152" s="11"/>
      <c r="AM152" s="14"/>
      <c r="AN152" s="11"/>
      <c r="AO152" s="15"/>
      <c r="AP152" s="11">
        <v>10396</v>
      </c>
      <c r="AQ152" s="11">
        <v>10440</v>
      </c>
      <c r="AR152" s="11">
        <v>10552</v>
      </c>
      <c r="AS152" s="75">
        <f t="shared" si="96"/>
        <v>1560</v>
      </c>
      <c r="AT152" s="75">
        <f t="shared" ca="1" si="97"/>
        <v>1940</v>
      </c>
      <c r="AU152" s="75">
        <f t="shared" si="98"/>
        <v>1.2642102089836722</v>
      </c>
      <c r="AV152" s="75">
        <f t="shared" ca="1" si="99"/>
        <v>283.99941443419704</v>
      </c>
      <c r="AW152" s="169">
        <v>0.33333333333333331</v>
      </c>
      <c r="AX152" s="169">
        <v>0.66666666666666663</v>
      </c>
      <c r="AY152" s="75">
        <f t="shared" si="100"/>
        <v>8</v>
      </c>
      <c r="AZ152" s="169">
        <v>0.33333333333333331</v>
      </c>
      <c r="BA152" s="169">
        <v>0.39583333333333331</v>
      </c>
      <c r="BB152" s="75">
        <f t="shared" si="101"/>
        <v>1.5</v>
      </c>
      <c r="BC152" s="11" t="s">
        <v>214</v>
      </c>
      <c r="BH152" s="52"/>
      <c r="BI152" s="52"/>
      <c r="BJ152" s="52"/>
      <c r="BK152" s="52"/>
      <c r="BL152" s="52"/>
      <c r="BM152" s="52"/>
      <c r="BP152" s="54"/>
      <c r="BQ152" s="27"/>
      <c r="BR152" s="27"/>
      <c r="BS152" s="27"/>
      <c r="BT152" s="27"/>
      <c r="BU152" s="27"/>
      <c r="BV152" s="27"/>
      <c r="BW152" s="54"/>
      <c r="BX152" s="26"/>
      <c r="BY152" s="54"/>
      <c r="BZ152" s="26"/>
      <c r="CA152" s="26"/>
      <c r="CB152" s="26"/>
    </row>
    <row r="153" spans="1:80" ht="17.45" customHeight="1">
      <c r="A153" s="94">
        <f t="shared" si="102"/>
        <v>21.3</v>
      </c>
      <c r="B153" s="179">
        <f t="shared" si="80"/>
        <v>46039</v>
      </c>
      <c r="C153" s="8"/>
      <c r="D153" s="11"/>
      <c r="E153" s="12">
        <v>1</v>
      </c>
      <c r="F153" s="11">
        <v>2</v>
      </c>
      <c r="G153" s="74">
        <f t="shared" si="89"/>
        <v>731</v>
      </c>
      <c r="H153" s="75">
        <f t="shared" si="89"/>
        <v>6097</v>
      </c>
      <c r="I153" s="88">
        <f t="shared" si="90"/>
        <v>0</v>
      </c>
      <c r="J153" s="78">
        <f t="shared" si="91"/>
        <v>1.366120218579235E-3</v>
      </c>
      <c r="K153" s="78">
        <f t="shared" si="92"/>
        <v>0</v>
      </c>
      <c r="L153" s="78">
        <f t="shared" si="93"/>
        <v>3.2792261026397772E-4</v>
      </c>
      <c r="M153" s="78">
        <f t="shared" ca="1" si="94"/>
        <v>0.13024282560706402</v>
      </c>
      <c r="N153" s="78">
        <f t="shared" ca="1" si="81"/>
        <v>1.7865612648221355E-2</v>
      </c>
      <c r="O153" s="78">
        <f t="shared" si="95"/>
        <v>5.0000000000000001E-4</v>
      </c>
      <c r="P153" s="13" t="s">
        <v>186</v>
      </c>
      <c r="Q153" s="8">
        <v>93</v>
      </c>
      <c r="R153" s="13">
        <v>90</v>
      </c>
      <c r="S153" s="89">
        <f t="shared" si="82"/>
        <v>186</v>
      </c>
      <c r="T153" s="75">
        <f t="shared" si="82"/>
        <v>180</v>
      </c>
      <c r="U153" s="90">
        <f t="shared" si="83"/>
        <v>135.96600000000001</v>
      </c>
      <c r="V153" s="82">
        <f t="shared" si="84"/>
        <v>1097.46</v>
      </c>
      <c r="W153" s="8"/>
      <c r="X153" s="8"/>
      <c r="Y153" s="23"/>
      <c r="Z153" s="23"/>
      <c r="AA153" s="23"/>
      <c r="AB153" s="12"/>
      <c r="AC153" s="91">
        <f t="shared" si="85"/>
        <v>0</v>
      </c>
      <c r="AD153" s="75">
        <f t="shared" si="86"/>
        <v>0</v>
      </c>
      <c r="AE153" s="88">
        <f t="shared" si="75"/>
        <v>0</v>
      </c>
      <c r="AF153" s="92">
        <f t="shared" si="76"/>
        <v>0</v>
      </c>
      <c r="AG153" s="93">
        <f t="shared" si="77"/>
        <v>0</v>
      </c>
      <c r="AH153" s="93">
        <f t="shared" si="78"/>
        <v>0</v>
      </c>
      <c r="AI153" s="78">
        <f t="shared" si="79"/>
        <v>0</v>
      </c>
      <c r="AJ153" s="92">
        <f t="shared" si="87"/>
        <v>0</v>
      </c>
      <c r="AK153" s="78">
        <f t="shared" si="88"/>
        <v>0</v>
      </c>
      <c r="AL153" s="11"/>
      <c r="AM153" s="14"/>
      <c r="AN153" s="11"/>
      <c r="AO153" s="15"/>
      <c r="AP153" s="11">
        <v>10590</v>
      </c>
      <c r="AQ153" s="11">
        <v>10674</v>
      </c>
      <c r="AR153" s="11">
        <v>10764</v>
      </c>
      <c r="AS153" s="75">
        <f t="shared" si="96"/>
        <v>1740</v>
      </c>
      <c r="AT153" s="75">
        <f t="shared" ca="1" si="97"/>
        <v>2029.9999999999998</v>
      </c>
      <c r="AU153" s="75">
        <f t="shared" si="98"/>
        <v>1.4107048173137262</v>
      </c>
      <c r="AV153" s="75">
        <f t="shared" ca="1" si="99"/>
        <v>297.30521382542469</v>
      </c>
      <c r="AW153" s="169">
        <v>0.33333333333333331</v>
      </c>
      <c r="AX153" s="169">
        <v>0.66666666666666663</v>
      </c>
      <c r="AY153" s="75">
        <f t="shared" si="100"/>
        <v>8</v>
      </c>
      <c r="AZ153" s="169">
        <v>0.33333333333333331</v>
      </c>
      <c r="BA153" s="169">
        <v>0.39583333333333331</v>
      </c>
      <c r="BB153" s="75">
        <f t="shared" si="101"/>
        <v>1.5</v>
      </c>
      <c r="BC153" s="11" t="s">
        <v>214</v>
      </c>
      <c r="BH153" s="52"/>
      <c r="BI153" s="52"/>
      <c r="BJ153" s="52"/>
      <c r="BK153" s="52"/>
      <c r="BL153" s="52"/>
      <c r="BM153" s="52"/>
      <c r="BQ153" s="27"/>
      <c r="BR153" s="27"/>
      <c r="BS153" s="27"/>
      <c r="BT153" s="27"/>
      <c r="BU153" s="27"/>
      <c r="BV153" s="27"/>
      <c r="BW153" s="54"/>
      <c r="BX153" s="26"/>
      <c r="BY153" s="54"/>
      <c r="BZ153" s="26"/>
      <c r="CA153" s="26"/>
      <c r="CB153" s="26"/>
    </row>
    <row r="154" spans="1:80" ht="17.45" customHeight="1">
      <c r="A154" s="86">
        <f t="shared" si="102"/>
        <v>21.4</v>
      </c>
      <c r="B154" s="179">
        <f t="shared" si="80"/>
        <v>46040</v>
      </c>
      <c r="C154" s="8"/>
      <c r="D154" s="11"/>
      <c r="E154" s="12"/>
      <c r="F154" s="11">
        <v>1</v>
      </c>
      <c r="G154" s="74">
        <f t="shared" si="89"/>
        <v>731</v>
      </c>
      <c r="H154" s="75">
        <f t="shared" si="89"/>
        <v>6096</v>
      </c>
      <c r="I154" s="88">
        <f t="shared" si="90"/>
        <v>0</v>
      </c>
      <c r="J154" s="78">
        <f t="shared" si="91"/>
        <v>0</v>
      </c>
      <c r="K154" s="78">
        <f t="shared" si="92"/>
        <v>0</v>
      </c>
      <c r="L154" s="78">
        <f t="shared" si="93"/>
        <v>1.6401508938822371E-4</v>
      </c>
      <c r="M154" s="78">
        <f t="shared" ca="1" si="94"/>
        <v>0.13024282560706402</v>
      </c>
      <c r="N154" s="78">
        <f t="shared" ca="1" si="81"/>
        <v>1.8023715415019775E-2</v>
      </c>
      <c r="O154" s="78">
        <f t="shared" si="95"/>
        <v>5.0000000000000001E-4</v>
      </c>
      <c r="P154" s="13" t="s">
        <v>186</v>
      </c>
      <c r="Q154" s="8"/>
      <c r="R154" s="13"/>
      <c r="S154" s="89">
        <f t="shared" si="82"/>
        <v>0</v>
      </c>
      <c r="T154" s="75">
        <f t="shared" si="82"/>
        <v>0</v>
      </c>
      <c r="U154" s="90">
        <f t="shared" si="83"/>
        <v>0</v>
      </c>
      <c r="V154" s="82">
        <f t="shared" si="84"/>
        <v>0</v>
      </c>
      <c r="W154" s="8"/>
      <c r="X154" s="8"/>
      <c r="Y154" s="23"/>
      <c r="Z154" s="23"/>
      <c r="AA154" s="23"/>
      <c r="AB154" s="12"/>
      <c r="AC154" s="91">
        <f t="shared" si="85"/>
        <v>0</v>
      </c>
      <c r="AD154" s="75">
        <f t="shared" si="86"/>
        <v>0</v>
      </c>
      <c r="AE154" s="88">
        <f t="shared" si="75"/>
        <v>0</v>
      </c>
      <c r="AF154" s="92">
        <f t="shared" si="76"/>
        <v>0</v>
      </c>
      <c r="AG154" s="93">
        <f t="shared" si="77"/>
        <v>0</v>
      </c>
      <c r="AH154" s="93">
        <f t="shared" si="78"/>
        <v>0</v>
      </c>
      <c r="AI154" s="78">
        <f t="shared" si="79"/>
        <v>0</v>
      </c>
      <c r="AJ154" s="92">
        <f t="shared" si="87"/>
        <v>0</v>
      </c>
      <c r="AK154" s="78">
        <f t="shared" si="88"/>
        <v>0</v>
      </c>
      <c r="AL154" s="11"/>
      <c r="AM154" s="14"/>
      <c r="AN154" s="11"/>
      <c r="AO154" s="15"/>
      <c r="AP154" s="11">
        <v>10793</v>
      </c>
      <c r="AQ154" s="11">
        <v>10805</v>
      </c>
      <c r="AR154" s="11">
        <v>10834</v>
      </c>
      <c r="AS154" s="75">
        <f t="shared" si="96"/>
        <v>410</v>
      </c>
      <c r="AT154" s="75">
        <f t="shared" ca="1" si="97"/>
        <v>540</v>
      </c>
      <c r="AU154" s="75">
        <f t="shared" si="98"/>
        <v>0</v>
      </c>
      <c r="AV154" s="75">
        <f t="shared" ca="1" si="99"/>
        <v>79.097700307602167</v>
      </c>
      <c r="AW154" s="169">
        <v>0.33333333333333331</v>
      </c>
      <c r="AX154" s="169">
        <v>0.66666666666666663</v>
      </c>
      <c r="AY154" s="75">
        <f t="shared" si="100"/>
        <v>8</v>
      </c>
      <c r="AZ154" s="169">
        <v>0.33333333333333331</v>
      </c>
      <c r="BA154" s="169">
        <v>0.39583333333333331</v>
      </c>
      <c r="BB154" s="75">
        <f t="shared" si="101"/>
        <v>1.5</v>
      </c>
      <c r="BC154" s="11" t="s">
        <v>214</v>
      </c>
      <c r="BH154" s="52"/>
      <c r="BI154" s="52"/>
      <c r="BJ154" s="52"/>
      <c r="BK154" s="52"/>
      <c r="BL154" s="52"/>
      <c r="BM154" s="52"/>
      <c r="BQ154" s="27"/>
      <c r="BR154" s="27"/>
      <c r="BS154" s="27"/>
      <c r="BT154" s="27"/>
      <c r="BU154" s="27"/>
      <c r="BV154" s="27"/>
      <c r="BW154" s="54"/>
      <c r="BX154" s="26"/>
      <c r="BY154" s="54"/>
      <c r="BZ154" s="26"/>
      <c r="CA154" s="26"/>
      <c r="CB154" s="26"/>
    </row>
    <row r="155" spans="1:80" ht="17.45" customHeight="1">
      <c r="A155" s="94">
        <f t="shared" si="102"/>
        <v>21.5</v>
      </c>
      <c r="B155" s="179">
        <f t="shared" si="80"/>
        <v>46041</v>
      </c>
      <c r="C155" s="8"/>
      <c r="D155" s="11"/>
      <c r="E155" s="12">
        <v>1</v>
      </c>
      <c r="F155" s="11">
        <v>1</v>
      </c>
      <c r="G155" s="74">
        <f t="shared" si="89"/>
        <v>730</v>
      </c>
      <c r="H155" s="75">
        <f t="shared" si="89"/>
        <v>6095</v>
      </c>
      <c r="I155" s="88">
        <f t="shared" si="90"/>
        <v>0</v>
      </c>
      <c r="J155" s="78">
        <f t="shared" si="91"/>
        <v>1.3679890560875513E-3</v>
      </c>
      <c r="K155" s="78">
        <f t="shared" si="92"/>
        <v>0</v>
      </c>
      <c r="L155" s="78">
        <f t="shared" si="93"/>
        <v>1.6404199475065617E-4</v>
      </c>
      <c r="M155" s="78">
        <f t="shared" ca="1" si="94"/>
        <v>0.13134657836644592</v>
      </c>
      <c r="N155" s="78">
        <f t="shared" ca="1" si="81"/>
        <v>1.8181818181818191E-2</v>
      </c>
      <c r="O155" s="78">
        <f t="shared" si="95"/>
        <v>5.0000000000000001E-4</v>
      </c>
      <c r="P155" s="13" t="s">
        <v>186</v>
      </c>
      <c r="Q155" s="8">
        <v>93</v>
      </c>
      <c r="R155" s="13">
        <v>94</v>
      </c>
      <c r="S155" s="89">
        <f t="shared" si="82"/>
        <v>186</v>
      </c>
      <c r="T155" s="75">
        <f t="shared" si="82"/>
        <v>188</v>
      </c>
      <c r="U155" s="90">
        <f t="shared" si="83"/>
        <v>135.78</v>
      </c>
      <c r="V155" s="82">
        <f t="shared" si="84"/>
        <v>1145.8599999999999</v>
      </c>
      <c r="W155" s="8"/>
      <c r="X155" s="8"/>
      <c r="Y155" s="23"/>
      <c r="Z155" s="23"/>
      <c r="AA155" s="23"/>
      <c r="AB155" s="12"/>
      <c r="AC155" s="91">
        <f t="shared" si="85"/>
        <v>0</v>
      </c>
      <c r="AD155" s="75">
        <f t="shared" si="86"/>
        <v>0</v>
      </c>
      <c r="AE155" s="88">
        <f t="shared" si="75"/>
        <v>0</v>
      </c>
      <c r="AF155" s="92">
        <f t="shared" si="76"/>
        <v>0</v>
      </c>
      <c r="AG155" s="93">
        <f t="shared" si="77"/>
        <v>0</v>
      </c>
      <c r="AH155" s="93">
        <f t="shared" si="78"/>
        <v>0</v>
      </c>
      <c r="AI155" s="78">
        <f t="shared" si="79"/>
        <v>0</v>
      </c>
      <c r="AJ155" s="92">
        <f t="shared" si="87"/>
        <v>0</v>
      </c>
      <c r="AK155" s="78">
        <f t="shared" si="88"/>
        <v>0</v>
      </c>
      <c r="AL155" s="11"/>
      <c r="AM155" s="14"/>
      <c r="AN155" s="11"/>
      <c r="AO155" s="15"/>
      <c r="AP155" s="11">
        <v>10847</v>
      </c>
      <c r="AQ155" s="11">
        <v>10913</v>
      </c>
      <c r="AR155" s="11">
        <v>11020</v>
      </c>
      <c r="AS155" s="75">
        <f t="shared" si="96"/>
        <v>1730</v>
      </c>
      <c r="AT155" s="75" t="str">
        <f t="shared" ca="1" si="97"/>
        <v/>
      </c>
      <c r="AU155" s="75">
        <f t="shared" si="98"/>
        <v>1.3498330264348803</v>
      </c>
      <c r="AV155" s="75" t="str">
        <f t="shared" ca="1" si="99"/>
        <v/>
      </c>
      <c r="AW155" s="169">
        <v>0.33333333333333331</v>
      </c>
      <c r="AX155" s="169">
        <v>0.66666666666666663</v>
      </c>
      <c r="AY155" s="75">
        <f t="shared" si="100"/>
        <v>8</v>
      </c>
      <c r="AZ155" s="169">
        <v>0.33333333333333331</v>
      </c>
      <c r="BA155" s="169">
        <v>0.39583333333333331</v>
      </c>
      <c r="BB155" s="75">
        <f t="shared" si="101"/>
        <v>1.5</v>
      </c>
      <c r="BC155" s="17" t="s">
        <v>215</v>
      </c>
      <c r="BH155" s="52"/>
      <c r="BI155" s="52"/>
      <c r="BJ155" s="52"/>
      <c r="BK155" s="52"/>
      <c r="BL155" s="52"/>
      <c r="BM155" s="52"/>
      <c r="BQ155" s="27"/>
      <c r="BR155" s="27"/>
      <c r="BS155" s="27"/>
      <c r="BT155" s="27"/>
      <c r="BU155" s="27"/>
      <c r="BV155" s="27"/>
      <c r="BW155" s="54"/>
      <c r="BX155" s="26"/>
      <c r="BY155" s="54"/>
      <c r="BZ155" s="26"/>
      <c r="CA155" s="26"/>
      <c r="CB155" s="26"/>
    </row>
    <row r="156" spans="1:80" ht="17.45" customHeight="1">
      <c r="A156" s="86">
        <f t="shared" si="102"/>
        <v>21.6</v>
      </c>
      <c r="B156" s="179">
        <f t="shared" si="80"/>
        <v>46042</v>
      </c>
      <c r="C156" s="8"/>
      <c r="D156" s="11"/>
      <c r="E156" s="12"/>
      <c r="F156" s="11"/>
      <c r="G156" s="74">
        <f t="shared" ref="G156:H171" si="103">G155-E156-C156</f>
        <v>730</v>
      </c>
      <c r="H156" s="75">
        <f t="shared" si="103"/>
        <v>6095</v>
      </c>
      <c r="I156" s="88">
        <f t="shared" si="90"/>
        <v>0</v>
      </c>
      <c r="J156" s="78">
        <f t="shared" si="91"/>
        <v>0</v>
      </c>
      <c r="K156" s="78">
        <f t="shared" si="92"/>
        <v>0</v>
      </c>
      <c r="L156" s="78">
        <f t="shared" si="93"/>
        <v>0</v>
      </c>
      <c r="M156" s="78">
        <f t="shared" ca="1" si="94"/>
        <v>0.13134657836644592</v>
      </c>
      <c r="N156" s="78">
        <f t="shared" ca="1" si="81"/>
        <v>1.8181818181818191E-2</v>
      </c>
      <c r="O156" s="78">
        <f t="shared" si="95"/>
        <v>5.0000000000000001E-4</v>
      </c>
      <c r="P156" s="13" t="s">
        <v>186</v>
      </c>
      <c r="Q156" s="8"/>
      <c r="R156" s="13"/>
      <c r="S156" s="89">
        <f t="shared" si="82"/>
        <v>0</v>
      </c>
      <c r="T156" s="75">
        <f t="shared" si="82"/>
        <v>0</v>
      </c>
      <c r="U156" s="90">
        <f t="shared" si="83"/>
        <v>0</v>
      </c>
      <c r="V156" s="82">
        <f t="shared" si="84"/>
        <v>0</v>
      </c>
      <c r="W156" s="8"/>
      <c r="X156" s="8"/>
      <c r="Y156" s="23"/>
      <c r="Z156" s="23"/>
      <c r="AA156" s="23"/>
      <c r="AB156" s="12"/>
      <c r="AC156" s="91">
        <f t="shared" si="85"/>
        <v>0</v>
      </c>
      <c r="AD156" s="75">
        <f t="shared" si="86"/>
        <v>0</v>
      </c>
      <c r="AE156" s="88">
        <f t="shared" si="75"/>
        <v>0</v>
      </c>
      <c r="AF156" s="92">
        <f t="shared" si="76"/>
        <v>0</v>
      </c>
      <c r="AG156" s="93">
        <f t="shared" si="77"/>
        <v>0</v>
      </c>
      <c r="AH156" s="93">
        <f t="shared" si="78"/>
        <v>0</v>
      </c>
      <c r="AI156" s="78">
        <f t="shared" si="79"/>
        <v>0</v>
      </c>
      <c r="AJ156" s="92">
        <f t="shared" si="87"/>
        <v>0</v>
      </c>
      <c r="AK156" s="78">
        <f t="shared" si="88"/>
        <v>0</v>
      </c>
      <c r="AL156" s="11"/>
      <c r="AM156" s="14"/>
      <c r="AN156" s="11"/>
      <c r="AO156" s="15"/>
      <c r="AP156" s="11"/>
      <c r="AQ156" s="11"/>
      <c r="AR156" s="11"/>
      <c r="AS156" s="75" t="str">
        <f t="shared" si="96"/>
        <v/>
      </c>
      <c r="AT156" s="75" t="str">
        <f t="shared" ca="1" si="97"/>
        <v/>
      </c>
      <c r="AU156" s="75" t="str">
        <f t="shared" si="98"/>
        <v/>
      </c>
      <c r="AV156" s="75" t="str">
        <f t="shared" ca="1" si="99"/>
        <v/>
      </c>
      <c r="AW156" s="169">
        <v>0.33333333333333331</v>
      </c>
      <c r="AX156" s="169">
        <v>0.66666666666666663</v>
      </c>
      <c r="AY156" s="75">
        <f t="shared" si="100"/>
        <v>8</v>
      </c>
      <c r="AZ156" s="169">
        <v>0.33333333333333331</v>
      </c>
      <c r="BA156" s="169">
        <v>0.39583333333333331</v>
      </c>
      <c r="BB156" s="75">
        <f t="shared" si="101"/>
        <v>1.5</v>
      </c>
      <c r="BC156" s="11"/>
      <c r="BH156" s="52"/>
      <c r="BI156" s="52"/>
      <c r="BJ156" s="52"/>
      <c r="BK156" s="52"/>
      <c r="BL156" s="52"/>
      <c r="BM156" s="52"/>
      <c r="BQ156" s="27"/>
      <c r="BR156" s="27"/>
      <c r="BS156" s="27"/>
      <c r="BT156" s="27"/>
      <c r="BU156" s="27"/>
      <c r="BV156" s="27"/>
      <c r="BW156" s="54"/>
      <c r="BX156" s="26"/>
      <c r="BY156" s="54"/>
      <c r="BZ156" s="26"/>
      <c r="CA156" s="26"/>
      <c r="CB156" s="26"/>
    </row>
    <row r="157" spans="1:80" ht="17.45" customHeight="1" thickBot="1">
      <c r="A157" s="94">
        <f t="shared" si="102"/>
        <v>21.700000000000003</v>
      </c>
      <c r="B157" s="180">
        <f t="shared" si="80"/>
        <v>46043</v>
      </c>
      <c r="C157" s="16"/>
      <c r="D157" s="17"/>
      <c r="E157" s="18"/>
      <c r="F157" s="17"/>
      <c r="G157" s="96">
        <f t="shared" si="103"/>
        <v>730</v>
      </c>
      <c r="H157" s="97">
        <f t="shared" si="103"/>
        <v>6095</v>
      </c>
      <c r="I157" s="98">
        <f t="shared" si="90"/>
        <v>0</v>
      </c>
      <c r="J157" s="99">
        <f t="shared" si="91"/>
        <v>0</v>
      </c>
      <c r="K157" s="99">
        <f t="shared" si="92"/>
        <v>0</v>
      </c>
      <c r="L157" s="99">
        <f t="shared" si="93"/>
        <v>0</v>
      </c>
      <c r="M157" s="99">
        <f t="shared" ca="1" si="94"/>
        <v>0.13134657836644592</v>
      </c>
      <c r="N157" s="99">
        <f t="shared" ca="1" si="81"/>
        <v>1.8181818181818191E-2</v>
      </c>
      <c r="O157" s="99">
        <f t="shared" si="95"/>
        <v>5.0000000000000001E-4</v>
      </c>
      <c r="P157" s="19" t="s">
        <v>186</v>
      </c>
      <c r="Q157" s="16"/>
      <c r="R157" s="19"/>
      <c r="S157" s="89">
        <f t="shared" si="82"/>
        <v>0</v>
      </c>
      <c r="T157" s="75">
        <f t="shared" si="82"/>
        <v>0</v>
      </c>
      <c r="U157" s="100">
        <f t="shared" si="83"/>
        <v>0</v>
      </c>
      <c r="V157" s="101">
        <f t="shared" si="84"/>
        <v>0</v>
      </c>
      <c r="W157" s="16"/>
      <c r="X157" s="16"/>
      <c r="Y157" s="23"/>
      <c r="Z157" s="23"/>
      <c r="AA157" s="23"/>
      <c r="AB157" s="12"/>
      <c r="AC157" s="102">
        <f t="shared" si="85"/>
        <v>0</v>
      </c>
      <c r="AD157" s="97">
        <f t="shared" si="86"/>
        <v>0</v>
      </c>
      <c r="AE157" s="98">
        <f t="shared" si="75"/>
        <v>0</v>
      </c>
      <c r="AF157" s="103">
        <f t="shared" si="76"/>
        <v>0</v>
      </c>
      <c r="AG157" s="104">
        <f t="shared" si="77"/>
        <v>0</v>
      </c>
      <c r="AH157" s="104">
        <f t="shared" si="78"/>
        <v>0</v>
      </c>
      <c r="AI157" s="99">
        <f t="shared" si="79"/>
        <v>0</v>
      </c>
      <c r="AJ157" s="103">
        <f t="shared" si="87"/>
        <v>0</v>
      </c>
      <c r="AK157" s="99">
        <f t="shared" si="88"/>
        <v>0</v>
      </c>
      <c r="AL157" s="17"/>
      <c r="AM157" s="20"/>
      <c r="AN157" s="17"/>
      <c r="AO157" s="21"/>
      <c r="AP157" s="17"/>
      <c r="AQ157" s="17"/>
      <c r="AR157" s="17"/>
      <c r="AS157" s="97" t="str">
        <f t="shared" si="96"/>
        <v/>
      </c>
      <c r="AT157" s="97" t="str">
        <f t="shared" ca="1" si="97"/>
        <v/>
      </c>
      <c r="AU157" s="97" t="str">
        <f t="shared" si="98"/>
        <v/>
      </c>
      <c r="AV157" s="97" t="str">
        <f t="shared" ca="1" si="99"/>
        <v/>
      </c>
      <c r="AW157" s="167">
        <v>0.33333333333333331</v>
      </c>
      <c r="AX157" s="167">
        <v>0.66666666666666663</v>
      </c>
      <c r="AY157" s="97">
        <f t="shared" si="100"/>
        <v>8</v>
      </c>
      <c r="AZ157" s="167">
        <v>0.33333333333333331</v>
      </c>
      <c r="BA157" s="167">
        <v>0.39583333333333331</v>
      </c>
      <c r="BB157" s="97">
        <f t="shared" si="101"/>
        <v>1.5</v>
      </c>
      <c r="BC157" s="17"/>
      <c r="BH157" s="52"/>
      <c r="BI157" s="52"/>
      <c r="BJ157" s="52"/>
      <c r="BK157" s="52"/>
      <c r="BL157" s="52"/>
      <c r="BM157" s="52"/>
      <c r="BQ157" s="27"/>
      <c r="BR157" s="27"/>
      <c r="BS157" s="27"/>
      <c r="BT157" s="27"/>
      <c r="BU157" s="27"/>
      <c r="BV157" s="27"/>
      <c r="BW157" s="54"/>
      <c r="BX157" s="26"/>
      <c r="BY157" s="54"/>
      <c r="BZ157" s="26"/>
      <c r="CA157" s="26"/>
      <c r="CB157" s="26"/>
    </row>
    <row r="158" spans="1:80" ht="17.45" customHeight="1" thickTop="1">
      <c r="A158" s="105">
        <f>A151+1</f>
        <v>22.1</v>
      </c>
      <c r="B158" s="178">
        <f>B157+1</f>
        <v>46044</v>
      </c>
      <c r="C158" s="4"/>
      <c r="D158" s="5"/>
      <c r="E158" s="6"/>
      <c r="F158" s="5"/>
      <c r="G158" s="74">
        <f t="shared" si="103"/>
        <v>730</v>
      </c>
      <c r="H158" s="75">
        <f t="shared" si="103"/>
        <v>6095</v>
      </c>
      <c r="I158" s="76">
        <f t="shared" si="90"/>
        <v>0</v>
      </c>
      <c r="J158" s="77">
        <f t="shared" si="91"/>
        <v>0</v>
      </c>
      <c r="K158" s="77">
        <f t="shared" si="92"/>
        <v>0</v>
      </c>
      <c r="L158" s="77">
        <f t="shared" si="93"/>
        <v>0</v>
      </c>
      <c r="M158" s="78">
        <f t="shared" ca="1" si="94"/>
        <v>0.13134657836644592</v>
      </c>
      <c r="N158" s="78">
        <f t="shared" ca="1" si="81"/>
        <v>1.8181818181818191E-2</v>
      </c>
      <c r="O158" s="78">
        <f t="shared" si="95"/>
        <v>5.0000000000000001E-4</v>
      </c>
      <c r="P158" s="13"/>
      <c r="Q158" s="8"/>
      <c r="R158" s="13"/>
      <c r="S158" s="79">
        <f t="shared" si="82"/>
        <v>0</v>
      </c>
      <c r="T158" s="80">
        <f t="shared" si="82"/>
        <v>0</v>
      </c>
      <c r="U158" s="90">
        <f t="shared" si="83"/>
        <v>0</v>
      </c>
      <c r="V158" s="82">
        <f t="shared" si="84"/>
        <v>0</v>
      </c>
      <c r="W158" s="4"/>
      <c r="X158" s="4"/>
      <c r="Y158" s="22"/>
      <c r="Z158" s="22"/>
      <c r="AA158" s="22"/>
      <c r="AB158" s="6"/>
      <c r="AC158" s="83">
        <f t="shared" si="85"/>
        <v>0</v>
      </c>
      <c r="AD158" s="80">
        <f t="shared" si="86"/>
        <v>0</v>
      </c>
      <c r="AE158" s="76">
        <f t="shared" si="75"/>
        <v>0</v>
      </c>
      <c r="AF158" s="84">
        <f t="shared" si="76"/>
        <v>0</v>
      </c>
      <c r="AG158" s="85">
        <f t="shared" si="77"/>
        <v>0</v>
      </c>
      <c r="AH158" s="85">
        <f t="shared" si="78"/>
        <v>0</v>
      </c>
      <c r="AI158" s="77">
        <f t="shared" si="79"/>
        <v>0</v>
      </c>
      <c r="AJ158" s="84">
        <f t="shared" si="87"/>
        <v>0</v>
      </c>
      <c r="AK158" s="77">
        <f t="shared" si="88"/>
        <v>0</v>
      </c>
      <c r="AL158" s="5"/>
      <c r="AM158" s="9"/>
      <c r="AN158" s="5"/>
      <c r="AO158" s="10"/>
      <c r="AP158" s="5"/>
      <c r="AQ158" s="5"/>
      <c r="AR158" s="5"/>
      <c r="AS158" s="80" t="str">
        <f t="shared" si="96"/>
        <v/>
      </c>
      <c r="AT158" s="80" t="str">
        <f t="shared" ca="1" si="97"/>
        <v/>
      </c>
      <c r="AU158" s="80" t="str">
        <f t="shared" si="98"/>
        <v/>
      </c>
      <c r="AV158" s="80" t="str">
        <f t="shared" ca="1" si="99"/>
        <v/>
      </c>
      <c r="AW158" s="165"/>
      <c r="AX158" s="165"/>
      <c r="AY158" s="80" t="str">
        <f t="shared" si="100"/>
        <v/>
      </c>
      <c r="AZ158" s="165"/>
      <c r="BA158" s="165"/>
      <c r="BB158" s="80" t="str">
        <f t="shared" si="101"/>
        <v/>
      </c>
      <c r="BC158" s="5"/>
      <c r="BH158" s="52"/>
      <c r="BI158" s="52"/>
      <c r="BJ158" s="52"/>
      <c r="BK158" s="52"/>
      <c r="BL158" s="52"/>
      <c r="BM158" s="52"/>
      <c r="BQ158" s="27"/>
      <c r="BR158" s="27"/>
      <c r="BS158" s="27"/>
      <c r="BT158" s="27"/>
      <c r="BU158" s="27"/>
      <c r="BV158" s="27"/>
      <c r="BW158" s="54"/>
      <c r="BX158" s="26"/>
      <c r="BY158" s="54"/>
      <c r="BZ158" s="26"/>
      <c r="CA158" s="26"/>
      <c r="CB158" s="26"/>
    </row>
    <row r="159" spans="1:80" ht="17.45" customHeight="1">
      <c r="A159" s="94">
        <f t="shared" si="102"/>
        <v>22.2</v>
      </c>
      <c r="B159" s="179">
        <f t="shared" si="80"/>
        <v>46045</v>
      </c>
      <c r="C159" s="8"/>
      <c r="D159" s="11"/>
      <c r="E159" s="12"/>
      <c r="F159" s="11"/>
      <c r="G159" s="74">
        <f t="shared" si="103"/>
        <v>730</v>
      </c>
      <c r="H159" s="75">
        <f t="shared" si="103"/>
        <v>6095</v>
      </c>
      <c r="I159" s="88">
        <f t="shared" si="90"/>
        <v>0</v>
      </c>
      <c r="J159" s="78">
        <f t="shared" si="91"/>
        <v>0</v>
      </c>
      <c r="K159" s="78">
        <f t="shared" si="92"/>
        <v>0</v>
      </c>
      <c r="L159" s="78">
        <f t="shared" si="93"/>
        <v>0</v>
      </c>
      <c r="M159" s="78">
        <f t="shared" ca="1" si="94"/>
        <v>0.13134657836644592</v>
      </c>
      <c r="N159" s="78">
        <f t="shared" ca="1" si="81"/>
        <v>1.8181818181818191E-2</v>
      </c>
      <c r="O159" s="78">
        <f t="shared" si="95"/>
        <v>5.0000000000000001E-4</v>
      </c>
      <c r="P159" s="13"/>
      <c r="Q159" s="8"/>
      <c r="R159" s="13"/>
      <c r="S159" s="89">
        <f t="shared" si="82"/>
        <v>0</v>
      </c>
      <c r="T159" s="75">
        <f t="shared" si="82"/>
        <v>0</v>
      </c>
      <c r="U159" s="90">
        <f t="shared" si="83"/>
        <v>0</v>
      </c>
      <c r="V159" s="82">
        <f t="shared" si="84"/>
        <v>0</v>
      </c>
      <c r="W159" s="8"/>
      <c r="X159" s="8"/>
      <c r="Y159" s="23"/>
      <c r="Z159" s="23"/>
      <c r="AA159" s="23"/>
      <c r="AB159" s="12"/>
      <c r="AC159" s="91">
        <f t="shared" si="85"/>
        <v>0</v>
      </c>
      <c r="AD159" s="75">
        <f t="shared" si="86"/>
        <v>0</v>
      </c>
      <c r="AE159" s="88">
        <f t="shared" si="75"/>
        <v>0</v>
      </c>
      <c r="AF159" s="92">
        <f t="shared" si="76"/>
        <v>0</v>
      </c>
      <c r="AG159" s="93">
        <f t="shared" si="77"/>
        <v>0</v>
      </c>
      <c r="AH159" s="93">
        <f t="shared" si="78"/>
        <v>0</v>
      </c>
      <c r="AI159" s="78">
        <f t="shared" si="79"/>
        <v>0</v>
      </c>
      <c r="AJ159" s="92">
        <f t="shared" si="87"/>
        <v>0</v>
      </c>
      <c r="AK159" s="78">
        <f t="shared" si="88"/>
        <v>0</v>
      </c>
      <c r="AL159" s="11"/>
      <c r="AM159" s="14"/>
      <c r="AN159" s="11"/>
      <c r="AO159" s="15"/>
      <c r="AP159" s="11"/>
      <c r="AQ159" s="11"/>
      <c r="AR159" s="11"/>
      <c r="AS159" s="75" t="str">
        <f t="shared" si="96"/>
        <v/>
      </c>
      <c r="AT159" s="75" t="str">
        <f t="shared" ca="1" si="97"/>
        <v/>
      </c>
      <c r="AU159" s="75" t="str">
        <f t="shared" si="98"/>
        <v/>
      </c>
      <c r="AV159" s="75" t="str">
        <f t="shared" ca="1" si="99"/>
        <v/>
      </c>
      <c r="AW159" s="169"/>
      <c r="AX159" s="169"/>
      <c r="AY159" s="75" t="str">
        <f t="shared" si="100"/>
        <v/>
      </c>
      <c r="AZ159" s="169"/>
      <c r="BA159" s="169"/>
      <c r="BB159" s="75" t="str">
        <f t="shared" si="101"/>
        <v/>
      </c>
      <c r="BC159" s="11"/>
      <c r="BH159" s="52"/>
      <c r="BI159" s="52"/>
      <c r="BJ159" s="52"/>
      <c r="BK159" s="52"/>
      <c r="BL159" s="52"/>
      <c r="BM159" s="52"/>
      <c r="BQ159" s="27"/>
      <c r="BR159" s="27"/>
      <c r="BS159" s="27"/>
      <c r="BT159" s="27"/>
      <c r="BU159" s="27"/>
      <c r="BV159" s="27"/>
      <c r="BW159" s="54"/>
      <c r="BX159" s="26"/>
      <c r="BY159" s="54"/>
      <c r="BZ159" s="26"/>
      <c r="CA159" s="26"/>
      <c r="CB159" s="26"/>
    </row>
    <row r="160" spans="1:80" ht="17.45" customHeight="1">
      <c r="A160" s="86">
        <f t="shared" si="102"/>
        <v>22.3</v>
      </c>
      <c r="B160" s="179">
        <f t="shared" si="80"/>
        <v>46046</v>
      </c>
      <c r="C160" s="8"/>
      <c r="D160" s="11"/>
      <c r="E160" s="12"/>
      <c r="F160" s="11"/>
      <c r="G160" s="74">
        <f t="shared" si="103"/>
        <v>730</v>
      </c>
      <c r="H160" s="75">
        <f t="shared" si="103"/>
        <v>6095</v>
      </c>
      <c r="I160" s="88">
        <f t="shared" si="90"/>
        <v>0</v>
      </c>
      <c r="J160" s="78">
        <f t="shared" si="91"/>
        <v>0</v>
      </c>
      <c r="K160" s="78">
        <f t="shared" si="92"/>
        <v>0</v>
      </c>
      <c r="L160" s="78">
        <f t="shared" si="93"/>
        <v>0</v>
      </c>
      <c r="M160" s="78">
        <f t="shared" ca="1" si="94"/>
        <v>0.13134657836644592</v>
      </c>
      <c r="N160" s="78">
        <f t="shared" ca="1" si="81"/>
        <v>1.8181818181818191E-2</v>
      </c>
      <c r="O160" s="78">
        <f t="shared" si="95"/>
        <v>5.0000000000000001E-4</v>
      </c>
      <c r="P160" s="13"/>
      <c r="Q160" s="8"/>
      <c r="R160" s="13"/>
      <c r="S160" s="89">
        <f t="shared" si="82"/>
        <v>0</v>
      </c>
      <c r="T160" s="75">
        <f t="shared" si="82"/>
        <v>0</v>
      </c>
      <c r="U160" s="90">
        <f t="shared" si="83"/>
        <v>0</v>
      </c>
      <c r="V160" s="82">
        <f t="shared" si="84"/>
        <v>0</v>
      </c>
      <c r="W160" s="8"/>
      <c r="X160" s="8"/>
      <c r="Y160" s="23"/>
      <c r="Z160" s="23"/>
      <c r="AA160" s="23"/>
      <c r="AB160" s="12"/>
      <c r="AC160" s="91">
        <f t="shared" si="85"/>
        <v>0</v>
      </c>
      <c r="AD160" s="75">
        <f t="shared" si="86"/>
        <v>0</v>
      </c>
      <c r="AE160" s="88">
        <f t="shared" si="75"/>
        <v>0</v>
      </c>
      <c r="AF160" s="92">
        <f t="shared" si="76"/>
        <v>0</v>
      </c>
      <c r="AG160" s="93">
        <f t="shared" si="77"/>
        <v>0</v>
      </c>
      <c r="AH160" s="93">
        <f t="shared" si="78"/>
        <v>0</v>
      </c>
      <c r="AI160" s="78">
        <f t="shared" si="79"/>
        <v>0</v>
      </c>
      <c r="AJ160" s="92">
        <f t="shared" si="87"/>
        <v>0</v>
      </c>
      <c r="AK160" s="78">
        <f t="shared" si="88"/>
        <v>0</v>
      </c>
      <c r="AL160" s="11"/>
      <c r="AM160" s="14"/>
      <c r="AN160" s="11"/>
      <c r="AO160" s="15"/>
      <c r="AP160" s="11"/>
      <c r="AQ160" s="11"/>
      <c r="AR160" s="11"/>
      <c r="AS160" s="75" t="str">
        <f t="shared" si="96"/>
        <v/>
      </c>
      <c r="AT160" s="75" t="str">
        <f t="shared" ca="1" si="97"/>
        <v/>
      </c>
      <c r="AU160" s="75" t="str">
        <f t="shared" si="98"/>
        <v/>
      </c>
      <c r="AV160" s="75" t="str">
        <f t="shared" ca="1" si="99"/>
        <v/>
      </c>
      <c r="AW160" s="169"/>
      <c r="AX160" s="169"/>
      <c r="AY160" s="75" t="str">
        <f t="shared" si="100"/>
        <v/>
      </c>
      <c r="AZ160" s="169"/>
      <c r="BA160" s="169"/>
      <c r="BB160" s="75" t="str">
        <f t="shared" si="101"/>
        <v/>
      </c>
      <c r="BC160" s="11"/>
      <c r="BH160" s="52"/>
      <c r="BI160" s="52"/>
      <c r="BJ160" s="52"/>
      <c r="BK160" s="52"/>
      <c r="BL160" s="52"/>
      <c r="BM160" s="52"/>
      <c r="BQ160" s="27"/>
      <c r="BR160" s="27"/>
      <c r="BS160" s="27"/>
      <c r="BT160" s="27"/>
      <c r="BU160" s="27"/>
      <c r="BV160" s="27"/>
      <c r="BW160" s="54"/>
      <c r="BX160" s="26"/>
      <c r="BY160" s="54"/>
      <c r="BZ160" s="26"/>
      <c r="CA160" s="26"/>
      <c r="CB160" s="26"/>
    </row>
    <row r="161" spans="1:80" ht="17.45" customHeight="1">
      <c r="A161" s="94">
        <f t="shared" si="102"/>
        <v>22.4</v>
      </c>
      <c r="B161" s="179">
        <f t="shared" si="80"/>
        <v>46047</v>
      </c>
      <c r="C161" s="8"/>
      <c r="D161" s="11"/>
      <c r="E161" s="12"/>
      <c r="F161" s="11"/>
      <c r="G161" s="74">
        <f t="shared" si="103"/>
        <v>730</v>
      </c>
      <c r="H161" s="75">
        <f t="shared" si="103"/>
        <v>6095</v>
      </c>
      <c r="I161" s="88">
        <f t="shared" si="90"/>
        <v>0</v>
      </c>
      <c r="J161" s="78">
        <f t="shared" si="91"/>
        <v>0</v>
      </c>
      <c r="K161" s="78">
        <f t="shared" si="92"/>
        <v>0</v>
      </c>
      <c r="L161" s="78">
        <f t="shared" si="93"/>
        <v>0</v>
      </c>
      <c r="M161" s="78">
        <f t="shared" ca="1" si="94"/>
        <v>0.13134657836644592</v>
      </c>
      <c r="N161" s="78">
        <f t="shared" ca="1" si="81"/>
        <v>1.8181818181818191E-2</v>
      </c>
      <c r="O161" s="78">
        <f t="shared" si="95"/>
        <v>5.0000000000000001E-4</v>
      </c>
      <c r="P161" s="13"/>
      <c r="Q161" s="8"/>
      <c r="R161" s="13"/>
      <c r="S161" s="89">
        <f t="shared" si="82"/>
        <v>0</v>
      </c>
      <c r="T161" s="75">
        <f t="shared" si="82"/>
        <v>0</v>
      </c>
      <c r="U161" s="90">
        <f t="shared" si="83"/>
        <v>0</v>
      </c>
      <c r="V161" s="82">
        <f t="shared" si="84"/>
        <v>0</v>
      </c>
      <c r="W161" s="8"/>
      <c r="X161" s="8"/>
      <c r="Y161" s="23"/>
      <c r="Z161" s="23"/>
      <c r="AA161" s="23"/>
      <c r="AB161" s="12"/>
      <c r="AC161" s="91">
        <f t="shared" si="85"/>
        <v>0</v>
      </c>
      <c r="AD161" s="75">
        <f t="shared" si="86"/>
        <v>0</v>
      </c>
      <c r="AE161" s="88">
        <f t="shared" si="75"/>
        <v>0</v>
      </c>
      <c r="AF161" s="92">
        <f t="shared" si="76"/>
        <v>0</v>
      </c>
      <c r="AG161" s="93">
        <f t="shared" si="77"/>
        <v>0</v>
      </c>
      <c r="AH161" s="93">
        <f t="shared" si="78"/>
        <v>0</v>
      </c>
      <c r="AI161" s="78">
        <f t="shared" si="79"/>
        <v>0</v>
      </c>
      <c r="AJ161" s="92">
        <f t="shared" si="87"/>
        <v>0</v>
      </c>
      <c r="AK161" s="78">
        <f t="shared" si="88"/>
        <v>0</v>
      </c>
      <c r="AL161" s="11"/>
      <c r="AM161" s="14"/>
      <c r="AN161" s="11"/>
      <c r="AO161" s="15"/>
      <c r="AP161" s="11"/>
      <c r="AQ161" s="11"/>
      <c r="AR161" s="11"/>
      <c r="AS161" s="75" t="str">
        <f t="shared" si="96"/>
        <v/>
      </c>
      <c r="AT161" s="75" t="str">
        <f t="shared" ca="1" si="97"/>
        <v/>
      </c>
      <c r="AU161" s="75" t="str">
        <f t="shared" si="98"/>
        <v/>
      </c>
      <c r="AV161" s="75" t="str">
        <f t="shared" ca="1" si="99"/>
        <v/>
      </c>
      <c r="AW161" s="169"/>
      <c r="AX161" s="169"/>
      <c r="AY161" s="75" t="str">
        <f t="shared" si="100"/>
        <v/>
      </c>
      <c r="AZ161" s="169"/>
      <c r="BA161" s="169"/>
      <c r="BB161" s="75" t="str">
        <f t="shared" si="101"/>
        <v/>
      </c>
      <c r="BC161" s="11"/>
      <c r="BH161" s="52"/>
      <c r="BI161" s="52"/>
      <c r="BJ161" s="52"/>
      <c r="BK161" s="52"/>
      <c r="BL161" s="52"/>
      <c r="BM161" s="52"/>
      <c r="BQ161" s="27"/>
      <c r="BR161" s="27"/>
      <c r="BS161" s="27"/>
      <c r="BT161" s="27"/>
      <c r="BU161" s="27"/>
      <c r="BV161" s="27"/>
      <c r="BW161" s="54"/>
      <c r="BX161" s="26"/>
      <c r="BY161" s="54"/>
      <c r="BZ161" s="26"/>
      <c r="CA161" s="26"/>
      <c r="CB161" s="26"/>
    </row>
    <row r="162" spans="1:80" ht="17.45" customHeight="1">
      <c r="A162" s="86">
        <f t="shared" si="102"/>
        <v>22.5</v>
      </c>
      <c r="B162" s="179">
        <f t="shared" si="80"/>
        <v>46048</v>
      </c>
      <c r="C162" s="8"/>
      <c r="D162" s="11"/>
      <c r="E162" s="12"/>
      <c r="F162" s="11"/>
      <c r="G162" s="74">
        <f t="shared" si="103"/>
        <v>730</v>
      </c>
      <c r="H162" s="75">
        <f t="shared" si="103"/>
        <v>6095</v>
      </c>
      <c r="I162" s="88">
        <f t="shared" si="90"/>
        <v>0</v>
      </c>
      <c r="J162" s="78">
        <f t="shared" si="91"/>
        <v>0</v>
      </c>
      <c r="K162" s="78">
        <f t="shared" si="92"/>
        <v>0</v>
      </c>
      <c r="L162" s="78">
        <f t="shared" si="93"/>
        <v>0</v>
      </c>
      <c r="M162" s="78">
        <f t="shared" ca="1" si="94"/>
        <v>0.13134657836644592</v>
      </c>
      <c r="N162" s="78">
        <f t="shared" ca="1" si="81"/>
        <v>1.8181818181818191E-2</v>
      </c>
      <c r="O162" s="78">
        <f t="shared" si="95"/>
        <v>5.0000000000000001E-4</v>
      </c>
      <c r="P162" s="13"/>
      <c r="Q162" s="8"/>
      <c r="R162" s="13"/>
      <c r="S162" s="89">
        <f t="shared" si="82"/>
        <v>0</v>
      </c>
      <c r="T162" s="75">
        <f t="shared" si="82"/>
        <v>0</v>
      </c>
      <c r="U162" s="90">
        <f t="shared" si="83"/>
        <v>0</v>
      </c>
      <c r="V162" s="82">
        <f t="shared" si="84"/>
        <v>0</v>
      </c>
      <c r="W162" s="8"/>
      <c r="X162" s="8"/>
      <c r="Y162" s="23"/>
      <c r="Z162" s="23"/>
      <c r="AA162" s="23"/>
      <c r="AB162" s="12"/>
      <c r="AC162" s="91">
        <f t="shared" si="85"/>
        <v>0</v>
      </c>
      <c r="AD162" s="75">
        <f t="shared" si="86"/>
        <v>0</v>
      </c>
      <c r="AE162" s="88">
        <f t="shared" si="75"/>
        <v>0</v>
      </c>
      <c r="AF162" s="92">
        <f t="shared" si="76"/>
        <v>0</v>
      </c>
      <c r="AG162" s="93">
        <f t="shared" si="77"/>
        <v>0</v>
      </c>
      <c r="AH162" s="93">
        <f t="shared" si="78"/>
        <v>0</v>
      </c>
      <c r="AI162" s="78">
        <f t="shared" si="79"/>
        <v>0</v>
      </c>
      <c r="AJ162" s="92">
        <f t="shared" si="87"/>
        <v>0</v>
      </c>
      <c r="AK162" s="78">
        <f t="shared" si="88"/>
        <v>0</v>
      </c>
      <c r="AL162" s="11"/>
      <c r="AM162" s="14"/>
      <c r="AN162" s="11"/>
      <c r="AO162" s="15"/>
      <c r="AP162" s="11"/>
      <c r="AQ162" s="11"/>
      <c r="AR162" s="11"/>
      <c r="AS162" s="75" t="str">
        <f t="shared" si="96"/>
        <v/>
      </c>
      <c r="AT162" s="75" t="str">
        <f t="shared" ca="1" si="97"/>
        <v/>
      </c>
      <c r="AU162" s="75" t="str">
        <f t="shared" si="98"/>
        <v/>
      </c>
      <c r="AV162" s="75" t="str">
        <f t="shared" ca="1" si="99"/>
        <v/>
      </c>
      <c r="AW162" s="169"/>
      <c r="AX162" s="169"/>
      <c r="AY162" s="75" t="str">
        <f t="shared" si="100"/>
        <v/>
      </c>
      <c r="AZ162" s="169"/>
      <c r="BA162" s="169"/>
      <c r="BB162" s="75" t="str">
        <f t="shared" si="101"/>
        <v/>
      </c>
      <c r="BC162" s="11"/>
      <c r="BH162" s="52"/>
      <c r="BI162" s="52"/>
      <c r="BJ162" s="52"/>
      <c r="BK162" s="52"/>
      <c r="BL162" s="52"/>
      <c r="BM162" s="52"/>
      <c r="BQ162" s="27"/>
      <c r="BR162" s="27"/>
      <c r="BS162" s="27"/>
      <c r="BT162" s="27"/>
      <c r="BU162" s="27"/>
      <c r="BV162" s="27"/>
      <c r="BW162" s="54"/>
      <c r="BX162" s="26"/>
      <c r="BY162" s="54"/>
      <c r="BZ162" s="26"/>
      <c r="CA162" s="26"/>
      <c r="CB162" s="26"/>
    </row>
    <row r="163" spans="1:80" ht="17.45" customHeight="1">
      <c r="A163" s="94">
        <f t="shared" si="102"/>
        <v>22.6</v>
      </c>
      <c r="B163" s="179">
        <f t="shared" si="80"/>
        <v>46049</v>
      </c>
      <c r="C163" s="8"/>
      <c r="D163" s="11"/>
      <c r="E163" s="12"/>
      <c r="F163" s="11"/>
      <c r="G163" s="74">
        <f t="shared" si="103"/>
        <v>730</v>
      </c>
      <c r="H163" s="75">
        <f t="shared" si="103"/>
        <v>6095</v>
      </c>
      <c r="I163" s="88">
        <f t="shared" si="90"/>
        <v>0</v>
      </c>
      <c r="J163" s="78">
        <f t="shared" si="91"/>
        <v>0</v>
      </c>
      <c r="K163" s="78">
        <f t="shared" si="92"/>
        <v>0</v>
      </c>
      <c r="L163" s="78">
        <f t="shared" si="93"/>
        <v>0</v>
      </c>
      <c r="M163" s="78">
        <f t="shared" ca="1" si="94"/>
        <v>0.13134657836644592</v>
      </c>
      <c r="N163" s="78">
        <f t="shared" ca="1" si="81"/>
        <v>1.8181818181818191E-2</v>
      </c>
      <c r="O163" s="78">
        <f t="shared" si="95"/>
        <v>5.0000000000000001E-4</v>
      </c>
      <c r="P163" s="13"/>
      <c r="Q163" s="8"/>
      <c r="R163" s="13"/>
      <c r="S163" s="89">
        <f t="shared" si="82"/>
        <v>0</v>
      </c>
      <c r="T163" s="75">
        <f t="shared" si="82"/>
        <v>0</v>
      </c>
      <c r="U163" s="90">
        <f t="shared" si="83"/>
        <v>0</v>
      </c>
      <c r="V163" s="82">
        <f t="shared" si="84"/>
        <v>0</v>
      </c>
      <c r="W163" s="8"/>
      <c r="X163" s="8"/>
      <c r="Y163" s="23"/>
      <c r="Z163" s="23"/>
      <c r="AA163" s="23"/>
      <c r="AB163" s="12"/>
      <c r="AC163" s="91">
        <f t="shared" si="85"/>
        <v>0</v>
      </c>
      <c r="AD163" s="75">
        <f t="shared" si="86"/>
        <v>0</v>
      </c>
      <c r="AE163" s="88">
        <f t="shared" si="75"/>
        <v>0</v>
      </c>
      <c r="AF163" s="92">
        <f t="shared" si="76"/>
        <v>0</v>
      </c>
      <c r="AG163" s="93">
        <f t="shared" si="77"/>
        <v>0</v>
      </c>
      <c r="AH163" s="93">
        <f t="shared" si="78"/>
        <v>0</v>
      </c>
      <c r="AI163" s="78">
        <f t="shared" si="79"/>
        <v>0</v>
      </c>
      <c r="AJ163" s="92">
        <f t="shared" si="87"/>
        <v>0</v>
      </c>
      <c r="AK163" s="78">
        <f t="shared" si="88"/>
        <v>0</v>
      </c>
      <c r="AL163" s="11"/>
      <c r="AM163" s="14"/>
      <c r="AN163" s="11"/>
      <c r="AO163" s="15"/>
      <c r="AP163" s="11"/>
      <c r="AQ163" s="11"/>
      <c r="AR163" s="11"/>
      <c r="AS163" s="75" t="str">
        <f t="shared" si="96"/>
        <v/>
      </c>
      <c r="AT163" s="75" t="str">
        <f t="shared" ca="1" si="97"/>
        <v/>
      </c>
      <c r="AU163" s="75" t="str">
        <f t="shared" si="98"/>
        <v/>
      </c>
      <c r="AV163" s="75" t="str">
        <f t="shared" ca="1" si="99"/>
        <v/>
      </c>
      <c r="AW163" s="169"/>
      <c r="AX163" s="169"/>
      <c r="AY163" s="75" t="str">
        <f t="shared" si="100"/>
        <v/>
      </c>
      <c r="AZ163" s="169"/>
      <c r="BA163" s="169"/>
      <c r="BB163" s="75" t="str">
        <f t="shared" si="101"/>
        <v/>
      </c>
      <c r="BC163" s="11"/>
      <c r="BH163" s="52"/>
      <c r="BI163" s="52"/>
      <c r="BJ163" s="52"/>
      <c r="BK163" s="52"/>
      <c r="BL163" s="52"/>
      <c r="BM163" s="52"/>
      <c r="BQ163" s="27"/>
      <c r="BR163" s="27"/>
      <c r="BS163" s="27"/>
      <c r="BT163" s="27"/>
      <c r="BU163" s="27"/>
      <c r="BV163" s="27"/>
      <c r="BW163" s="54"/>
      <c r="BX163" s="26"/>
      <c r="BY163" s="54"/>
      <c r="BZ163" s="26"/>
      <c r="CA163" s="26"/>
      <c r="CB163" s="26"/>
    </row>
    <row r="164" spans="1:80" ht="17.45" customHeight="1" thickBot="1">
      <c r="A164" s="86">
        <f t="shared" si="102"/>
        <v>22.700000000000003</v>
      </c>
      <c r="B164" s="180">
        <f t="shared" si="80"/>
        <v>46050</v>
      </c>
      <c r="C164" s="16"/>
      <c r="D164" s="17"/>
      <c r="E164" s="18"/>
      <c r="F164" s="17"/>
      <c r="G164" s="96">
        <f t="shared" si="103"/>
        <v>730</v>
      </c>
      <c r="H164" s="97">
        <f t="shared" si="103"/>
        <v>6095</v>
      </c>
      <c r="I164" s="98">
        <f t="shared" si="90"/>
        <v>0</v>
      </c>
      <c r="J164" s="99">
        <f t="shared" si="91"/>
        <v>0</v>
      </c>
      <c r="K164" s="99">
        <f t="shared" si="92"/>
        <v>0</v>
      </c>
      <c r="L164" s="99">
        <f t="shared" si="93"/>
        <v>0</v>
      </c>
      <c r="M164" s="99">
        <f t="shared" ca="1" si="94"/>
        <v>0.13134657836644592</v>
      </c>
      <c r="N164" s="99">
        <f t="shared" ca="1" si="81"/>
        <v>1.8181818181818191E-2</v>
      </c>
      <c r="O164" s="99">
        <f t="shared" si="95"/>
        <v>5.0000000000000001E-4</v>
      </c>
      <c r="P164" s="19"/>
      <c r="Q164" s="16"/>
      <c r="R164" s="19"/>
      <c r="S164" s="89">
        <f t="shared" si="82"/>
        <v>0</v>
      </c>
      <c r="T164" s="75">
        <f t="shared" si="82"/>
        <v>0</v>
      </c>
      <c r="U164" s="100">
        <f t="shared" si="83"/>
        <v>0</v>
      </c>
      <c r="V164" s="101">
        <f t="shared" si="84"/>
        <v>0</v>
      </c>
      <c r="W164" s="16"/>
      <c r="X164" s="16"/>
      <c r="Y164" s="23"/>
      <c r="Z164" s="23"/>
      <c r="AA164" s="23"/>
      <c r="AB164" s="12"/>
      <c r="AC164" s="102">
        <f t="shared" si="85"/>
        <v>0</v>
      </c>
      <c r="AD164" s="97">
        <f t="shared" si="86"/>
        <v>0</v>
      </c>
      <c r="AE164" s="98">
        <f t="shared" si="75"/>
        <v>0</v>
      </c>
      <c r="AF164" s="103">
        <f t="shared" si="76"/>
        <v>0</v>
      </c>
      <c r="AG164" s="104">
        <f t="shared" si="77"/>
        <v>0</v>
      </c>
      <c r="AH164" s="104">
        <f t="shared" si="78"/>
        <v>0</v>
      </c>
      <c r="AI164" s="99">
        <f t="shared" si="79"/>
        <v>0</v>
      </c>
      <c r="AJ164" s="103">
        <f t="shared" si="87"/>
        <v>0</v>
      </c>
      <c r="AK164" s="99">
        <f t="shared" si="88"/>
        <v>0</v>
      </c>
      <c r="AL164" s="17"/>
      <c r="AM164" s="20"/>
      <c r="AN164" s="17"/>
      <c r="AO164" s="21"/>
      <c r="AP164" s="17"/>
      <c r="AQ164" s="17"/>
      <c r="AR164" s="17"/>
      <c r="AS164" s="97" t="str">
        <f t="shared" si="96"/>
        <v/>
      </c>
      <c r="AT164" s="97" t="str">
        <f t="shared" ca="1" si="97"/>
        <v/>
      </c>
      <c r="AU164" s="97" t="str">
        <f t="shared" si="98"/>
        <v/>
      </c>
      <c r="AV164" s="97" t="str">
        <f t="shared" ca="1" si="99"/>
        <v/>
      </c>
      <c r="AW164" s="167"/>
      <c r="AX164" s="167"/>
      <c r="AY164" s="97" t="str">
        <f t="shared" si="100"/>
        <v/>
      </c>
      <c r="AZ164" s="167"/>
      <c r="BA164" s="167"/>
      <c r="BB164" s="97" t="str">
        <f t="shared" si="101"/>
        <v/>
      </c>
      <c r="BC164" s="17"/>
      <c r="BH164" s="52"/>
      <c r="BI164" s="52"/>
      <c r="BJ164" s="52"/>
      <c r="BK164" s="52"/>
      <c r="BL164" s="52"/>
      <c r="BM164" s="52"/>
      <c r="BQ164" s="27"/>
      <c r="BR164" s="27"/>
      <c r="BS164" s="27"/>
      <c r="BT164" s="27"/>
      <c r="BU164" s="27"/>
      <c r="BV164" s="27"/>
      <c r="BW164" s="54"/>
      <c r="BX164" s="26"/>
      <c r="BY164" s="54"/>
      <c r="BZ164" s="26"/>
      <c r="CA164" s="26"/>
      <c r="CB164" s="26"/>
    </row>
    <row r="165" spans="1:80" ht="17.45" customHeight="1" thickTop="1">
      <c r="A165" s="71">
        <f>A158+1</f>
        <v>23.1</v>
      </c>
      <c r="B165" s="178">
        <f>B164+1</f>
        <v>46051</v>
      </c>
      <c r="C165" s="4"/>
      <c r="D165" s="5"/>
      <c r="E165" s="6"/>
      <c r="F165" s="5"/>
      <c r="G165" s="74">
        <f t="shared" si="103"/>
        <v>730</v>
      </c>
      <c r="H165" s="75">
        <f t="shared" si="103"/>
        <v>6095</v>
      </c>
      <c r="I165" s="76">
        <f t="shared" si="90"/>
        <v>0</v>
      </c>
      <c r="J165" s="77">
        <f t="shared" si="91"/>
        <v>0</v>
      </c>
      <c r="K165" s="77">
        <f t="shared" si="92"/>
        <v>0</v>
      </c>
      <c r="L165" s="77">
        <f t="shared" si="93"/>
        <v>0</v>
      </c>
      <c r="M165" s="78">
        <f t="shared" ca="1" si="94"/>
        <v>0.13134657836644592</v>
      </c>
      <c r="N165" s="78">
        <f t="shared" ca="1" si="81"/>
        <v>1.8181818181818191E-2</v>
      </c>
      <c r="O165" s="78">
        <f t="shared" si="95"/>
        <v>5.0000000000000001E-4</v>
      </c>
      <c r="P165" s="13"/>
      <c r="Q165" s="8"/>
      <c r="R165" s="13"/>
      <c r="S165" s="79">
        <f t="shared" si="82"/>
        <v>0</v>
      </c>
      <c r="T165" s="80">
        <f t="shared" si="82"/>
        <v>0</v>
      </c>
      <c r="U165" s="90">
        <f t="shared" si="83"/>
        <v>0</v>
      </c>
      <c r="V165" s="82">
        <f t="shared" si="84"/>
        <v>0</v>
      </c>
      <c r="W165" s="4"/>
      <c r="X165" s="4"/>
      <c r="Y165" s="22"/>
      <c r="Z165" s="22"/>
      <c r="AA165" s="22"/>
      <c r="AB165" s="6"/>
      <c r="AC165" s="83">
        <f t="shared" si="85"/>
        <v>0</v>
      </c>
      <c r="AD165" s="80">
        <f t="shared" si="86"/>
        <v>0</v>
      </c>
      <c r="AE165" s="76">
        <f t="shared" si="75"/>
        <v>0</v>
      </c>
      <c r="AF165" s="84">
        <f t="shared" si="76"/>
        <v>0</v>
      </c>
      <c r="AG165" s="85">
        <f t="shared" si="77"/>
        <v>0</v>
      </c>
      <c r="AH165" s="85">
        <f t="shared" si="78"/>
        <v>0</v>
      </c>
      <c r="AI165" s="77">
        <f t="shared" si="79"/>
        <v>0</v>
      </c>
      <c r="AJ165" s="84">
        <f t="shared" si="87"/>
        <v>0</v>
      </c>
      <c r="AK165" s="77">
        <f t="shared" si="88"/>
        <v>0</v>
      </c>
      <c r="AL165" s="5"/>
      <c r="AM165" s="9"/>
      <c r="AN165" s="5"/>
      <c r="AO165" s="10"/>
      <c r="AP165" s="5"/>
      <c r="AQ165" s="5"/>
      <c r="AR165" s="5"/>
      <c r="AS165" s="80" t="str">
        <f t="shared" si="96"/>
        <v/>
      </c>
      <c r="AT165" s="80" t="str">
        <f t="shared" ca="1" si="97"/>
        <v/>
      </c>
      <c r="AU165" s="80" t="str">
        <f t="shared" si="98"/>
        <v/>
      </c>
      <c r="AV165" s="80" t="str">
        <f t="shared" ca="1" si="99"/>
        <v/>
      </c>
      <c r="AW165" s="165"/>
      <c r="AX165" s="165"/>
      <c r="AY165" s="80" t="str">
        <f t="shared" si="100"/>
        <v/>
      </c>
      <c r="AZ165" s="165"/>
      <c r="BA165" s="165"/>
      <c r="BB165" s="80" t="str">
        <f t="shared" si="101"/>
        <v/>
      </c>
      <c r="BC165" s="5"/>
      <c r="BH165" s="52"/>
      <c r="BI165" s="52"/>
      <c r="BJ165" s="52"/>
      <c r="BK165" s="52"/>
      <c r="BL165" s="52"/>
      <c r="BM165" s="52"/>
      <c r="BQ165" s="27"/>
      <c r="BR165" s="27"/>
      <c r="BS165" s="27"/>
      <c r="BT165" s="27"/>
      <c r="BU165" s="27"/>
      <c r="BV165" s="27"/>
      <c r="BW165" s="54"/>
      <c r="BX165" s="26"/>
      <c r="BY165" s="54"/>
      <c r="BZ165" s="26"/>
      <c r="CA165" s="26"/>
      <c r="CB165" s="26"/>
    </row>
    <row r="166" spans="1:80" ht="17.45" customHeight="1">
      <c r="A166" s="86">
        <f t="shared" si="102"/>
        <v>23.2</v>
      </c>
      <c r="B166" s="179">
        <f t="shared" si="80"/>
        <v>46052</v>
      </c>
      <c r="C166" s="8"/>
      <c r="D166" s="11"/>
      <c r="E166" s="12"/>
      <c r="F166" s="11"/>
      <c r="G166" s="74">
        <f t="shared" si="103"/>
        <v>730</v>
      </c>
      <c r="H166" s="75">
        <f t="shared" si="103"/>
        <v>6095</v>
      </c>
      <c r="I166" s="88">
        <f t="shared" si="90"/>
        <v>0</v>
      </c>
      <c r="J166" s="78">
        <f t="shared" si="91"/>
        <v>0</v>
      </c>
      <c r="K166" s="78">
        <f t="shared" si="92"/>
        <v>0</v>
      </c>
      <c r="L166" s="78">
        <f t="shared" si="93"/>
        <v>0</v>
      </c>
      <c r="M166" s="78">
        <f t="shared" ca="1" si="94"/>
        <v>0.13134657836644592</v>
      </c>
      <c r="N166" s="78">
        <f t="shared" ca="1" si="81"/>
        <v>1.8181818181818191E-2</v>
      </c>
      <c r="O166" s="78">
        <f t="shared" si="95"/>
        <v>5.0000000000000001E-4</v>
      </c>
      <c r="P166" s="13"/>
      <c r="Q166" s="8"/>
      <c r="R166" s="13"/>
      <c r="S166" s="89">
        <f t="shared" si="82"/>
        <v>0</v>
      </c>
      <c r="T166" s="75">
        <f t="shared" si="82"/>
        <v>0</v>
      </c>
      <c r="U166" s="90">
        <f t="shared" si="83"/>
        <v>0</v>
      </c>
      <c r="V166" s="82">
        <f t="shared" si="84"/>
        <v>0</v>
      </c>
      <c r="W166" s="8"/>
      <c r="X166" s="8"/>
      <c r="Y166" s="23"/>
      <c r="Z166" s="23"/>
      <c r="AA166" s="23"/>
      <c r="AB166" s="12"/>
      <c r="AC166" s="91">
        <f t="shared" si="85"/>
        <v>0</v>
      </c>
      <c r="AD166" s="75">
        <f t="shared" si="86"/>
        <v>0</v>
      </c>
      <c r="AE166" s="88">
        <f t="shared" si="75"/>
        <v>0</v>
      </c>
      <c r="AF166" s="92">
        <f t="shared" si="76"/>
        <v>0</v>
      </c>
      <c r="AG166" s="93">
        <f t="shared" si="77"/>
        <v>0</v>
      </c>
      <c r="AH166" s="93">
        <f t="shared" si="78"/>
        <v>0</v>
      </c>
      <c r="AI166" s="78">
        <f t="shared" si="79"/>
        <v>0</v>
      </c>
      <c r="AJ166" s="92">
        <f t="shared" si="87"/>
        <v>0</v>
      </c>
      <c r="AK166" s="78">
        <f t="shared" si="88"/>
        <v>0</v>
      </c>
      <c r="AL166" s="11"/>
      <c r="AM166" s="14"/>
      <c r="AN166" s="11"/>
      <c r="AO166" s="15"/>
      <c r="AP166" s="11"/>
      <c r="AQ166" s="11"/>
      <c r="AR166" s="11"/>
      <c r="AS166" s="75" t="str">
        <f t="shared" si="96"/>
        <v/>
      </c>
      <c r="AT166" s="75" t="str">
        <f t="shared" ca="1" si="97"/>
        <v/>
      </c>
      <c r="AU166" s="75" t="str">
        <f t="shared" si="98"/>
        <v/>
      </c>
      <c r="AV166" s="75" t="str">
        <f t="shared" ca="1" si="99"/>
        <v/>
      </c>
      <c r="AW166" s="169"/>
      <c r="AX166" s="169"/>
      <c r="AY166" s="75" t="str">
        <f t="shared" si="100"/>
        <v/>
      </c>
      <c r="AZ166" s="169"/>
      <c r="BA166" s="169"/>
      <c r="BB166" s="75" t="str">
        <f t="shared" si="101"/>
        <v/>
      </c>
      <c r="BC166" s="11"/>
      <c r="BH166" s="52"/>
      <c r="BI166" s="52"/>
      <c r="BJ166" s="52"/>
      <c r="BK166" s="52"/>
      <c r="BL166" s="52"/>
      <c r="BM166" s="52"/>
      <c r="BQ166" s="27"/>
      <c r="BR166" s="27"/>
      <c r="BS166" s="27"/>
      <c r="BT166" s="27"/>
      <c r="BU166" s="27"/>
      <c r="BV166" s="27"/>
      <c r="BW166" s="54"/>
      <c r="BX166" s="26"/>
      <c r="BY166" s="54"/>
      <c r="BZ166" s="26"/>
      <c r="CA166" s="26"/>
      <c r="CB166" s="26"/>
    </row>
    <row r="167" spans="1:80" ht="17.45" customHeight="1">
      <c r="A167" s="94">
        <f t="shared" si="102"/>
        <v>23.3</v>
      </c>
      <c r="B167" s="179">
        <f t="shared" si="80"/>
        <v>46053</v>
      </c>
      <c r="C167" s="8"/>
      <c r="D167" s="11"/>
      <c r="E167" s="12"/>
      <c r="F167" s="11"/>
      <c r="G167" s="74">
        <f t="shared" si="103"/>
        <v>730</v>
      </c>
      <c r="H167" s="75">
        <f t="shared" si="103"/>
        <v>6095</v>
      </c>
      <c r="I167" s="88">
        <f t="shared" si="90"/>
        <v>0</v>
      </c>
      <c r="J167" s="78">
        <f t="shared" si="91"/>
        <v>0</v>
      </c>
      <c r="K167" s="78">
        <f t="shared" si="92"/>
        <v>0</v>
      </c>
      <c r="L167" s="78">
        <f t="shared" si="93"/>
        <v>0</v>
      </c>
      <c r="M167" s="78">
        <f t="shared" ca="1" si="94"/>
        <v>0.13134657836644592</v>
      </c>
      <c r="N167" s="78">
        <f t="shared" ca="1" si="81"/>
        <v>1.8181818181818191E-2</v>
      </c>
      <c r="O167" s="78">
        <f t="shared" si="95"/>
        <v>5.0000000000000001E-4</v>
      </c>
      <c r="P167" s="13"/>
      <c r="Q167" s="8"/>
      <c r="R167" s="13"/>
      <c r="S167" s="89">
        <f t="shared" si="82"/>
        <v>0</v>
      </c>
      <c r="T167" s="75">
        <f t="shared" si="82"/>
        <v>0</v>
      </c>
      <c r="U167" s="90">
        <f t="shared" si="83"/>
        <v>0</v>
      </c>
      <c r="V167" s="82">
        <f t="shared" si="84"/>
        <v>0</v>
      </c>
      <c r="W167" s="8"/>
      <c r="X167" s="8"/>
      <c r="Y167" s="23"/>
      <c r="Z167" s="23"/>
      <c r="AA167" s="23"/>
      <c r="AB167" s="12"/>
      <c r="AC167" s="91">
        <f t="shared" si="85"/>
        <v>0</v>
      </c>
      <c r="AD167" s="75">
        <f t="shared" si="86"/>
        <v>0</v>
      </c>
      <c r="AE167" s="88">
        <f t="shared" si="75"/>
        <v>0</v>
      </c>
      <c r="AF167" s="92">
        <f t="shared" si="76"/>
        <v>0</v>
      </c>
      <c r="AG167" s="93">
        <f t="shared" si="77"/>
        <v>0</v>
      </c>
      <c r="AH167" s="93">
        <f t="shared" si="78"/>
        <v>0</v>
      </c>
      <c r="AI167" s="78">
        <f t="shared" si="79"/>
        <v>0</v>
      </c>
      <c r="AJ167" s="92">
        <f t="shared" si="87"/>
        <v>0</v>
      </c>
      <c r="AK167" s="78">
        <f t="shared" si="88"/>
        <v>0</v>
      </c>
      <c r="AL167" s="11"/>
      <c r="AM167" s="14"/>
      <c r="AN167" s="11"/>
      <c r="AO167" s="15"/>
      <c r="AP167" s="11"/>
      <c r="AQ167" s="11"/>
      <c r="AR167" s="11"/>
      <c r="AS167" s="75" t="str">
        <f t="shared" si="96"/>
        <v/>
      </c>
      <c r="AT167" s="75" t="str">
        <f t="shared" ca="1" si="97"/>
        <v/>
      </c>
      <c r="AU167" s="75" t="str">
        <f t="shared" si="98"/>
        <v/>
      </c>
      <c r="AV167" s="75" t="str">
        <f t="shared" ca="1" si="99"/>
        <v/>
      </c>
      <c r="AW167" s="169"/>
      <c r="AX167" s="169"/>
      <c r="AY167" s="75" t="str">
        <f t="shared" si="100"/>
        <v/>
      </c>
      <c r="AZ167" s="169"/>
      <c r="BA167" s="169"/>
      <c r="BB167" s="75" t="str">
        <f t="shared" si="101"/>
        <v/>
      </c>
      <c r="BC167" s="11"/>
      <c r="BH167" s="52"/>
      <c r="BI167" s="52"/>
      <c r="BJ167" s="52"/>
      <c r="BK167" s="52"/>
      <c r="BL167" s="52"/>
      <c r="BM167" s="52"/>
      <c r="BQ167" s="27"/>
      <c r="BR167" s="27"/>
      <c r="BS167" s="27"/>
      <c r="BT167" s="27"/>
      <c r="BU167" s="27"/>
      <c r="BV167" s="27"/>
      <c r="BW167" s="54"/>
      <c r="BX167" s="26"/>
      <c r="BY167" s="54"/>
      <c r="BZ167" s="26"/>
      <c r="CA167" s="26"/>
      <c r="CB167" s="26"/>
    </row>
    <row r="168" spans="1:80" ht="17.45" customHeight="1">
      <c r="A168" s="86">
        <f t="shared" si="102"/>
        <v>23.4</v>
      </c>
      <c r="B168" s="179">
        <f t="shared" si="80"/>
        <v>46054</v>
      </c>
      <c r="C168" s="8"/>
      <c r="D168" s="11"/>
      <c r="E168" s="12"/>
      <c r="F168" s="11"/>
      <c r="G168" s="74">
        <f t="shared" si="103"/>
        <v>730</v>
      </c>
      <c r="H168" s="75">
        <f t="shared" si="103"/>
        <v>6095</v>
      </c>
      <c r="I168" s="88">
        <f t="shared" si="90"/>
        <v>0</v>
      </c>
      <c r="J168" s="78">
        <f t="shared" si="91"/>
        <v>0</v>
      </c>
      <c r="K168" s="78">
        <f t="shared" si="92"/>
        <v>0</v>
      </c>
      <c r="L168" s="78">
        <f t="shared" si="93"/>
        <v>0</v>
      </c>
      <c r="M168" s="78">
        <f t="shared" ca="1" si="94"/>
        <v>0.13134657836644592</v>
      </c>
      <c r="N168" s="78">
        <f t="shared" ca="1" si="81"/>
        <v>1.8181818181818191E-2</v>
      </c>
      <c r="O168" s="78">
        <f t="shared" si="95"/>
        <v>5.0000000000000001E-4</v>
      </c>
      <c r="P168" s="13"/>
      <c r="Q168" s="8"/>
      <c r="R168" s="13"/>
      <c r="S168" s="89">
        <f t="shared" si="82"/>
        <v>0</v>
      </c>
      <c r="T168" s="75">
        <f t="shared" si="82"/>
        <v>0</v>
      </c>
      <c r="U168" s="90">
        <f t="shared" si="83"/>
        <v>0</v>
      </c>
      <c r="V168" s="82">
        <f t="shared" si="84"/>
        <v>0</v>
      </c>
      <c r="W168" s="8"/>
      <c r="X168" s="8"/>
      <c r="Y168" s="23"/>
      <c r="Z168" s="23"/>
      <c r="AA168" s="23"/>
      <c r="AB168" s="12"/>
      <c r="AC168" s="91">
        <f t="shared" si="85"/>
        <v>0</v>
      </c>
      <c r="AD168" s="75">
        <f t="shared" si="86"/>
        <v>0</v>
      </c>
      <c r="AE168" s="88">
        <f t="shared" si="75"/>
        <v>0</v>
      </c>
      <c r="AF168" s="92">
        <f t="shared" si="76"/>
        <v>0</v>
      </c>
      <c r="AG168" s="93">
        <f t="shared" si="77"/>
        <v>0</v>
      </c>
      <c r="AH168" s="93">
        <f t="shared" si="78"/>
        <v>0</v>
      </c>
      <c r="AI168" s="78">
        <f t="shared" si="79"/>
        <v>0</v>
      </c>
      <c r="AJ168" s="92">
        <f t="shared" si="87"/>
        <v>0</v>
      </c>
      <c r="AK168" s="78">
        <f t="shared" si="88"/>
        <v>0</v>
      </c>
      <c r="AL168" s="11"/>
      <c r="AM168" s="14"/>
      <c r="AN168" s="11"/>
      <c r="AO168" s="15"/>
      <c r="AP168" s="11"/>
      <c r="AQ168" s="11"/>
      <c r="AR168" s="11"/>
      <c r="AS168" s="75" t="str">
        <f t="shared" si="96"/>
        <v/>
      </c>
      <c r="AT168" s="75" t="str">
        <f t="shared" ca="1" si="97"/>
        <v/>
      </c>
      <c r="AU168" s="75" t="str">
        <f t="shared" si="98"/>
        <v/>
      </c>
      <c r="AV168" s="75" t="str">
        <f t="shared" ca="1" si="99"/>
        <v/>
      </c>
      <c r="AW168" s="169"/>
      <c r="AX168" s="169"/>
      <c r="AY168" s="75" t="str">
        <f t="shared" si="100"/>
        <v/>
      </c>
      <c r="AZ168" s="169"/>
      <c r="BA168" s="169"/>
      <c r="BB168" s="75" t="str">
        <f t="shared" si="101"/>
        <v/>
      </c>
      <c r="BC168" s="11"/>
      <c r="BH168" s="52"/>
      <c r="BI168" s="52"/>
      <c r="BJ168" s="52"/>
      <c r="BK168" s="52"/>
      <c r="BL168" s="52"/>
      <c r="BM168" s="52"/>
      <c r="BQ168" s="27"/>
      <c r="BR168" s="27"/>
      <c r="BS168" s="27"/>
      <c r="BT168" s="27"/>
      <c r="BU168" s="27"/>
      <c r="BV168" s="27"/>
      <c r="BW168" s="54"/>
      <c r="BX168" s="26"/>
      <c r="BY168" s="54"/>
      <c r="BZ168" s="26"/>
      <c r="CA168" s="26"/>
      <c r="CB168" s="26"/>
    </row>
    <row r="169" spans="1:80" ht="17.45" customHeight="1">
      <c r="A169" s="94">
        <f t="shared" si="102"/>
        <v>23.5</v>
      </c>
      <c r="B169" s="179">
        <f t="shared" si="80"/>
        <v>46055</v>
      </c>
      <c r="C169" s="8"/>
      <c r="D169" s="11"/>
      <c r="E169" s="12"/>
      <c r="F169" s="11"/>
      <c r="G169" s="74">
        <f t="shared" si="103"/>
        <v>730</v>
      </c>
      <c r="H169" s="75">
        <f t="shared" si="103"/>
        <v>6095</v>
      </c>
      <c r="I169" s="88">
        <f t="shared" si="90"/>
        <v>0</v>
      </c>
      <c r="J169" s="78">
        <f t="shared" si="91"/>
        <v>0</v>
      </c>
      <c r="K169" s="78">
        <f t="shared" si="92"/>
        <v>0</v>
      </c>
      <c r="L169" s="78">
        <f t="shared" si="93"/>
        <v>0</v>
      </c>
      <c r="M169" s="78">
        <f t="shared" ca="1" si="94"/>
        <v>0.13134657836644592</v>
      </c>
      <c r="N169" s="78">
        <f t="shared" ca="1" si="81"/>
        <v>1.8181818181818191E-2</v>
      </c>
      <c r="O169" s="78">
        <f t="shared" si="95"/>
        <v>5.0000000000000001E-4</v>
      </c>
      <c r="P169" s="13"/>
      <c r="Q169" s="8"/>
      <c r="R169" s="13"/>
      <c r="S169" s="89">
        <f t="shared" si="82"/>
        <v>0</v>
      </c>
      <c r="T169" s="75">
        <f t="shared" si="82"/>
        <v>0</v>
      </c>
      <c r="U169" s="90">
        <f t="shared" si="83"/>
        <v>0</v>
      </c>
      <c r="V169" s="82">
        <f t="shared" si="84"/>
        <v>0</v>
      </c>
      <c r="W169" s="8"/>
      <c r="X169" s="8"/>
      <c r="Y169" s="23"/>
      <c r="Z169" s="23"/>
      <c r="AA169" s="23"/>
      <c r="AB169" s="12"/>
      <c r="AC169" s="91">
        <f t="shared" si="85"/>
        <v>0</v>
      </c>
      <c r="AD169" s="75">
        <f t="shared" si="86"/>
        <v>0</v>
      </c>
      <c r="AE169" s="88">
        <f t="shared" si="75"/>
        <v>0</v>
      </c>
      <c r="AF169" s="92">
        <f t="shared" si="76"/>
        <v>0</v>
      </c>
      <c r="AG169" s="93">
        <f t="shared" si="77"/>
        <v>0</v>
      </c>
      <c r="AH169" s="93">
        <f t="shared" si="78"/>
        <v>0</v>
      </c>
      <c r="AI169" s="78">
        <f t="shared" si="79"/>
        <v>0</v>
      </c>
      <c r="AJ169" s="92">
        <f t="shared" si="87"/>
        <v>0</v>
      </c>
      <c r="AK169" s="78">
        <f t="shared" si="88"/>
        <v>0</v>
      </c>
      <c r="AL169" s="11"/>
      <c r="AM169" s="14"/>
      <c r="AN169" s="11"/>
      <c r="AO169" s="15"/>
      <c r="AP169" s="11"/>
      <c r="AQ169" s="11"/>
      <c r="AR169" s="11"/>
      <c r="AS169" s="75" t="str">
        <f t="shared" si="96"/>
        <v/>
      </c>
      <c r="AT169" s="75" t="str">
        <f t="shared" ca="1" si="97"/>
        <v/>
      </c>
      <c r="AU169" s="75" t="str">
        <f t="shared" si="98"/>
        <v/>
      </c>
      <c r="AV169" s="75" t="str">
        <f t="shared" ca="1" si="99"/>
        <v/>
      </c>
      <c r="AW169" s="169"/>
      <c r="AX169" s="169"/>
      <c r="AY169" s="75" t="str">
        <f t="shared" si="100"/>
        <v/>
      </c>
      <c r="AZ169" s="169"/>
      <c r="BA169" s="169"/>
      <c r="BB169" s="75" t="str">
        <f t="shared" si="101"/>
        <v/>
      </c>
      <c r="BC169" s="11"/>
      <c r="BH169" s="52"/>
      <c r="BI169" s="52"/>
      <c r="BJ169" s="52"/>
      <c r="BK169" s="52"/>
      <c r="BL169" s="52"/>
      <c r="BM169" s="52"/>
      <c r="BQ169" s="27"/>
      <c r="BR169" s="27"/>
      <c r="BS169" s="27"/>
      <c r="BT169" s="27"/>
      <c r="BU169" s="27"/>
      <c r="BV169" s="27"/>
      <c r="BW169" s="54"/>
      <c r="BX169" s="26"/>
      <c r="BY169" s="54"/>
      <c r="BZ169" s="26"/>
      <c r="CA169" s="26"/>
      <c r="CB169" s="26"/>
    </row>
    <row r="170" spans="1:80" ht="17.45" customHeight="1">
      <c r="A170" s="86">
        <f t="shared" si="102"/>
        <v>23.6</v>
      </c>
      <c r="B170" s="179">
        <f t="shared" si="80"/>
        <v>46056</v>
      </c>
      <c r="C170" s="8"/>
      <c r="D170" s="11"/>
      <c r="E170" s="12"/>
      <c r="F170" s="11"/>
      <c r="G170" s="74">
        <f t="shared" si="103"/>
        <v>730</v>
      </c>
      <c r="H170" s="75">
        <f t="shared" si="103"/>
        <v>6095</v>
      </c>
      <c r="I170" s="88">
        <f t="shared" si="90"/>
        <v>0</v>
      </c>
      <c r="J170" s="78">
        <f t="shared" si="91"/>
        <v>0</v>
      </c>
      <c r="K170" s="78">
        <f t="shared" si="92"/>
        <v>0</v>
      </c>
      <c r="L170" s="78">
        <f t="shared" si="93"/>
        <v>0</v>
      </c>
      <c r="M170" s="78">
        <f t="shared" ca="1" si="94"/>
        <v>0.13134657836644592</v>
      </c>
      <c r="N170" s="78">
        <f t="shared" ca="1" si="81"/>
        <v>1.8181818181818191E-2</v>
      </c>
      <c r="O170" s="78">
        <f t="shared" si="95"/>
        <v>5.0000000000000001E-4</v>
      </c>
      <c r="P170" s="13"/>
      <c r="Q170" s="8"/>
      <c r="R170" s="13"/>
      <c r="S170" s="89">
        <f t="shared" si="82"/>
        <v>0</v>
      </c>
      <c r="T170" s="75">
        <f t="shared" si="82"/>
        <v>0</v>
      </c>
      <c r="U170" s="90">
        <f t="shared" si="83"/>
        <v>0</v>
      </c>
      <c r="V170" s="82">
        <f t="shared" si="84"/>
        <v>0</v>
      </c>
      <c r="W170" s="8"/>
      <c r="X170" s="8"/>
      <c r="Y170" s="23"/>
      <c r="Z170" s="23"/>
      <c r="AA170" s="23"/>
      <c r="AB170" s="12"/>
      <c r="AC170" s="91">
        <f t="shared" si="85"/>
        <v>0</v>
      </c>
      <c r="AD170" s="75">
        <f t="shared" si="86"/>
        <v>0</v>
      </c>
      <c r="AE170" s="88">
        <f t="shared" si="75"/>
        <v>0</v>
      </c>
      <c r="AF170" s="92">
        <f t="shared" si="76"/>
        <v>0</v>
      </c>
      <c r="AG170" s="93">
        <f t="shared" si="77"/>
        <v>0</v>
      </c>
      <c r="AH170" s="93">
        <f t="shared" si="78"/>
        <v>0</v>
      </c>
      <c r="AI170" s="78">
        <f t="shared" si="79"/>
        <v>0</v>
      </c>
      <c r="AJ170" s="92">
        <f t="shared" si="87"/>
        <v>0</v>
      </c>
      <c r="AK170" s="78">
        <f t="shared" si="88"/>
        <v>0</v>
      </c>
      <c r="AL170" s="11"/>
      <c r="AM170" s="14"/>
      <c r="AN170" s="11"/>
      <c r="AO170" s="15"/>
      <c r="AP170" s="11"/>
      <c r="AQ170" s="11"/>
      <c r="AR170" s="11"/>
      <c r="AS170" s="75" t="str">
        <f t="shared" si="96"/>
        <v/>
      </c>
      <c r="AT170" s="75" t="str">
        <f t="shared" ca="1" si="97"/>
        <v/>
      </c>
      <c r="AU170" s="75" t="str">
        <f t="shared" si="98"/>
        <v/>
      </c>
      <c r="AV170" s="75" t="str">
        <f t="shared" ca="1" si="99"/>
        <v/>
      </c>
      <c r="AW170" s="169"/>
      <c r="AX170" s="169"/>
      <c r="AY170" s="75" t="str">
        <f t="shared" si="100"/>
        <v/>
      </c>
      <c r="AZ170" s="169"/>
      <c r="BA170" s="169"/>
      <c r="BB170" s="75" t="str">
        <f t="shared" si="101"/>
        <v/>
      </c>
      <c r="BC170" s="11"/>
      <c r="BH170" s="52"/>
      <c r="BI170" s="52"/>
      <c r="BJ170" s="52"/>
      <c r="BK170" s="52"/>
      <c r="BL170" s="52"/>
      <c r="BM170" s="52"/>
      <c r="BQ170" s="27"/>
      <c r="BR170" s="27"/>
      <c r="BS170" s="27"/>
      <c r="BT170" s="27"/>
      <c r="BU170" s="27"/>
      <c r="BV170" s="27"/>
      <c r="BW170" s="54"/>
      <c r="BX170" s="26"/>
      <c r="BY170" s="54"/>
      <c r="BZ170" s="26"/>
      <c r="CA170" s="26"/>
      <c r="CB170" s="26"/>
    </row>
    <row r="171" spans="1:80" ht="17.45" customHeight="1" thickBot="1">
      <c r="A171" s="94">
        <f t="shared" si="102"/>
        <v>23.700000000000003</v>
      </c>
      <c r="B171" s="180">
        <f t="shared" si="80"/>
        <v>46057</v>
      </c>
      <c r="C171" s="16"/>
      <c r="D171" s="17"/>
      <c r="E171" s="18"/>
      <c r="F171" s="17"/>
      <c r="G171" s="96">
        <f t="shared" si="103"/>
        <v>730</v>
      </c>
      <c r="H171" s="97">
        <f t="shared" si="103"/>
        <v>6095</v>
      </c>
      <c r="I171" s="98">
        <f t="shared" si="90"/>
        <v>0</v>
      </c>
      <c r="J171" s="99">
        <f t="shared" si="91"/>
        <v>0</v>
      </c>
      <c r="K171" s="99">
        <f t="shared" si="92"/>
        <v>0</v>
      </c>
      <c r="L171" s="99">
        <f t="shared" si="93"/>
        <v>0</v>
      </c>
      <c r="M171" s="99">
        <f t="shared" ca="1" si="94"/>
        <v>0.13134657836644592</v>
      </c>
      <c r="N171" s="99">
        <f t="shared" ca="1" si="81"/>
        <v>1.8181818181818191E-2</v>
      </c>
      <c r="O171" s="99">
        <f t="shared" si="95"/>
        <v>5.0000000000000001E-4</v>
      </c>
      <c r="P171" s="19"/>
      <c r="Q171" s="16"/>
      <c r="R171" s="19"/>
      <c r="S171" s="89">
        <f t="shared" si="82"/>
        <v>0</v>
      </c>
      <c r="T171" s="75">
        <f t="shared" si="82"/>
        <v>0</v>
      </c>
      <c r="U171" s="100">
        <f t="shared" si="83"/>
        <v>0</v>
      </c>
      <c r="V171" s="101">
        <f t="shared" si="84"/>
        <v>0</v>
      </c>
      <c r="W171" s="16"/>
      <c r="X171" s="16"/>
      <c r="Y171" s="23"/>
      <c r="Z171" s="23"/>
      <c r="AA171" s="23"/>
      <c r="AB171" s="12"/>
      <c r="AC171" s="102">
        <f t="shared" si="85"/>
        <v>0</v>
      </c>
      <c r="AD171" s="97">
        <f t="shared" si="86"/>
        <v>0</v>
      </c>
      <c r="AE171" s="98">
        <f t="shared" si="75"/>
        <v>0</v>
      </c>
      <c r="AF171" s="103">
        <f t="shared" si="76"/>
        <v>0</v>
      </c>
      <c r="AG171" s="104">
        <f t="shared" si="77"/>
        <v>0</v>
      </c>
      <c r="AH171" s="104">
        <f t="shared" si="78"/>
        <v>0</v>
      </c>
      <c r="AI171" s="99">
        <f t="shared" si="79"/>
        <v>0</v>
      </c>
      <c r="AJ171" s="103">
        <f t="shared" si="87"/>
        <v>0</v>
      </c>
      <c r="AK171" s="99">
        <f t="shared" si="88"/>
        <v>0</v>
      </c>
      <c r="AL171" s="17"/>
      <c r="AM171" s="20"/>
      <c r="AN171" s="17"/>
      <c r="AO171" s="21"/>
      <c r="AP171" s="17"/>
      <c r="AQ171" s="17"/>
      <c r="AR171" s="17"/>
      <c r="AS171" s="97" t="str">
        <f t="shared" si="96"/>
        <v/>
      </c>
      <c r="AT171" s="97" t="str">
        <f t="shared" ca="1" si="97"/>
        <v/>
      </c>
      <c r="AU171" s="97" t="str">
        <f t="shared" si="98"/>
        <v/>
      </c>
      <c r="AV171" s="97" t="str">
        <f t="shared" ca="1" si="99"/>
        <v/>
      </c>
      <c r="AW171" s="167"/>
      <c r="AX171" s="167"/>
      <c r="AY171" s="97" t="str">
        <f t="shared" si="100"/>
        <v/>
      </c>
      <c r="AZ171" s="167"/>
      <c r="BA171" s="167"/>
      <c r="BB171" s="97" t="str">
        <f t="shared" si="101"/>
        <v/>
      </c>
      <c r="BC171" s="17"/>
      <c r="BH171" s="52"/>
      <c r="BI171" s="52"/>
      <c r="BJ171" s="52"/>
      <c r="BK171" s="52"/>
      <c r="BL171" s="52"/>
      <c r="BM171" s="52"/>
      <c r="BQ171" s="27"/>
      <c r="BR171" s="27"/>
      <c r="BS171" s="27"/>
      <c r="BT171" s="27"/>
      <c r="BU171" s="27"/>
      <c r="BV171" s="27"/>
      <c r="BW171" s="54"/>
      <c r="BX171" s="26"/>
      <c r="BY171" s="54"/>
      <c r="BZ171" s="26"/>
      <c r="CA171" s="26"/>
      <c r="CB171" s="26"/>
    </row>
    <row r="172" spans="1:80" ht="17.45" customHeight="1" thickTop="1">
      <c r="A172" s="105">
        <f>A165+1</f>
        <v>24.1</v>
      </c>
      <c r="B172" s="178">
        <f>B171+1</f>
        <v>46058</v>
      </c>
      <c r="C172" s="4"/>
      <c r="D172" s="5"/>
      <c r="E172" s="6"/>
      <c r="F172" s="5"/>
      <c r="G172" s="74">
        <f t="shared" ref="G172:H187" si="104">G171-E172-C172</f>
        <v>730</v>
      </c>
      <c r="H172" s="75">
        <f t="shared" si="104"/>
        <v>6095</v>
      </c>
      <c r="I172" s="76">
        <f t="shared" si="90"/>
        <v>0</v>
      </c>
      <c r="J172" s="77">
        <f t="shared" si="91"/>
        <v>0</v>
      </c>
      <c r="K172" s="77">
        <f t="shared" si="92"/>
        <v>0</v>
      </c>
      <c r="L172" s="77">
        <f t="shared" si="93"/>
        <v>0</v>
      </c>
      <c r="M172" s="78">
        <f t="shared" ca="1" si="94"/>
        <v>0.13134657836644592</v>
      </c>
      <c r="N172" s="78">
        <f t="shared" ca="1" si="81"/>
        <v>1.8181818181818191E-2</v>
      </c>
      <c r="O172" s="78">
        <f t="shared" si="95"/>
        <v>5.0000000000000001E-4</v>
      </c>
      <c r="P172" s="13"/>
      <c r="Q172" s="8"/>
      <c r="R172" s="13"/>
      <c r="S172" s="79">
        <f t="shared" si="82"/>
        <v>0</v>
      </c>
      <c r="T172" s="80">
        <f t="shared" si="82"/>
        <v>0</v>
      </c>
      <c r="U172" s="90">
        <f t="shared" si="83"/>
        <v>0</v>
      </c>
      <c r="V172" s="82">
        <f t="shared" si="84"/>
        <v>0</v>
      </c>
      <c r="W172" s="4"/>
      <c r="X172" s="4"/>
      <c r="Y172" s="22"/>
      <c r="Z172" s="22"/>
      <c r="AA172" s="22"/>
      <c r="AB172" s="6"/>
      <c r="AC172" s="83">
        <f t="shared" si="85"/>
        <v>0</v>
      </c>
      <c r="AD172" s="80">
        <f t="shared" si="86"/>
        <v>0</v>
      </c>
      <c r="AE172" s="76">
        <f t="shared" si="75"/>
        <v>0</v>
      </c>
      <c r="AF172" s="84">
        <f t="shared" si="76"/>
        <v>0</v>
      </c>
      <c r="AG172" s="85">
        <f t="shared" si="77"/>
        <v>0</v>
      </c>
      <c r="AH172" s="85">
        <f t="shared" si="78"/>
        <v>0</v>
      </c>
      <c r="AI172" s="77">
        <f t="shared" si="79"/>
        <v>0</v>
      </c>
      <c r="AJ172" s="84">
        <f t="shared" si="87"/>
        <v>0</v>
      </c>
      <c r="AK172" s="77">
        <f t="shared" si="88"/>
        <v>0</v>
      </c>
      <c r="AL172" s="5"/>
      <c r="AM172" s="9"/>
      <c r="AN172" s="5"/>
      <c r="AO172" s="10"/>
      <c r="AP172" s="5"/>
      <c r="AQ172" s="5"/>
      <c r="AR172" s="5"/>
      <c r="AS172" s="80" t="str">
        <f t="shared" si="96"/>
        <v/>
      </c>
      <c r="AT172" s="80" t="str">
        <f t="shared" ca="1" si="97"/>
        <v/>
      </c>
      <c r="AU172" s="80" t="str">
        <f t="shared" si="98"/>
        <v/>
      </c>
      <c r="AV172" s="80" t="str">
        <f t="shared" ca="1" si="99"/>
        <v/>
      </c>
      <c r="AW172" s="165"/>
      <c r="AX172" s="165"/>
      <c r="AY172" s="80" t="str">
        <f t="shared" si="100"/>
        <v/>
      </c>
      <c r="AZ172" s="165"/>
      <c r="BA172" s="165"/>
      <c r="BB172" s="80" t="str">
        <f t="shared" si="101"/>
        <v/>
      </c>
      <c r="BC172" s="5"/>
      <c r="BH172" s="52"/>
      <c r="BI172" s="52"/>
      <c r="BJ172" s="52"/>
      <c r="BK172" s="52"/>
      <c r="BL172" s="52"/>
      <c r="BM172" s="52"/>
      <c r="BQ172" s="27"/>
      <c r="BR172" s="27"/>
      <c r="BS172" s="27"/>
      <c r="BT172" s="27"/>
      <c r="BU172" s="27"/>
      <c r="BV172" s="27"/>
      <c r="BW172" s="54"/>
      <c r="BX172" s="26"/>
      <c r="BY172" s="54"/>
      <c r="BZ172" s="26"/>
      <c r="CA172" s="26"/>
      <c r="CB172" s="26"/>
    </row>
    <row r="173" spans="1:80" ht="17.45" customHeight="1">
      <c r="A173" s="94">
        <f t="shared" si="102"/>
        <v>24.2</v>
      </c>
      <c r="B173" s="179">
        <f t="shared" si="80"/>
        <v>46059</v>
      </c>
      <c r="C173" s="8"/>
      <c r="D173" s="11"/>
      <c r="E173" s="12"/>
      <c r="F173" s="11"/>
      <c r="G173" s="74">
        <f t="shared" si="104"/>
        <v>730</v>
      </c>
      <c r="H173" s="75">
        <f t="shared" si="104"/>
        <v>6095</v>
      </c>
      <c r="I173" s="88">
        <f t="shared" si="90"/>
        <v>0</v>
      </c>
      <c r="J173" s="78">
        <f t="shared" si="91"/>
        <v>0</v>
      </c>
      <c r="K173" s="78">
        <f t="shared" si="92"/>
        <v>0</v>
      </c>
      <c r="L173" s="78">
        <f t="shared" si="93"/>
        <v>0</v>
      </c>
      <c r="M173" s="78">
        <f t="shared" ca="1" si="94"/>
        <v>0.13134657836644592</v>
      </c>
      <c r="N173" s="78">
        <f t="shared" ca="1" si="81"/>
        <v>1.8181818181818191E-2</v>
      </c>
      <c r="O173" s="78">
        <f t="shared" si="95"/>
        <v>5.0000000000000001E-4</v>
      </c>
      <c r="P173" s="13"/>
      <c r="Q173" s="8"/>
      <c r="R173" s="13"/>
      <c r="S173" s="89">
        <f t="shared" si="82"/>
        <v>0</v>
      </c>
      <c r="T173" s="75">
        <f t="shared" si="82"/>
        <v>0</v>
      </c>
      <c r="U173" s="90">
        <f t="shared" si="83"/>
        <v>0</v>
      </c>
      <c r="V173" s="82">
        <f t="shared" si="84"/>
        <v>0</v>
      </c>
      <c r="W173" s="8"/>
      <c r="X173" s="8"/>
      <c r="Y173" s="23"/>
      <c r="Z173" s="23"/>
      <c r="AA173" s="23"/>
      <c r="AB173" s="12"/>
      <c r="AC173" s="91">
        <f t="shared" si="85"/>
        <v>0</v>
      </c>
      <c r="AD173" s="75">
        <f t="shared" si="86"/>
        <v>0</v>
      </c>
      <c r="AE173" s="88">
        <f t="shared" si="75"/>
        <v>0</v>
      </c>
      <c r="AF173" s="92">
        <f t="shared" si="76"/>
        <v>0</v>
      </c>
      <c r="AG173" s="93">
        <f t="shared" si="77"/>
        <v>0</v>
      </c>
      <c r="AH173" s="93">
        <f t="shared" si="78"/>
        <v>0</v>
      </c>
      <c r="AI173" s="78">
        <f t="shared" si="79"/>
        <v>0</v>
      </c>
      <c r="AJ173" s="92">
        <f t="shared" si="87"/>
        <v>0</v>
      </c>
      <c r="AK173" s="78">
        <f t="shared" si="88"/>
        <v>0</v>
      </c>
      <c r="AL173" s="11"/>
      <c r="AM173" s="14"/>
      <c r="AN173" s="11"/>
      <c r="AO173" s="15"/>
      <c r="AP173" s="11"/>
      <c r="AQ173" s="11"/>
      <c r="AR173" s="11"/>
      <c r="AS173" s="75" t="str">
        <f t="shared" si="96"/>
        <v/>
      </c>
      <c r="AT173" s="75" t="str">
        <f t="shared" ca="1" si="97"/>
        <v/>
      </c>
      <c r="AU173" s="75" t="str">
        <f t="shared" si="98"/>
        <v/>
      </c>
      <c r="AV173" s="75" t="str">
        <f t="shared" ca="1" si="99"/>
        <v/>
      </c>
      <c r="AW173" s="169"/>
      <c r="AX173" s="169"/>
      <c r="AY173" s="75" t="str">
        <f t="shared" si="100"/>
        <v/>
      </c>
      <c r="AZ173" s="169"/>
      <c r="BA173" s="169"/>
      <c r="BB173" s="75" t="str">
        <f t="shared" si="101"/>
        <v/>
      </c>
      <c r="BC173" s="11"/>
      <c r="BH173" s="52"/>
      <c r="BI173" s="52"/>
      <c r="BJ173" s="52"/>
      <c r="BK173" s="52"/>
      <c r="BL173" s="52"/>
      <c r="BM173" s="52"/>
      <c r="BQ173" s="27"/>
      <c r="BR173" s="27"/>
      <c r="BS173" s="27"/>
      <c r="BT173" s="27"/>
      <c r="BU173" s="27"/>
      <c r="BV173" s="27"/>
      <c r="BW173" s="54"/>
      <c r="BX173" s="26"/>
      <c r="BY173" s="54"/>
      <c r="BZ173" s="26"/>
      <c r="CA173" s="26"/>
      <c r="CB173" s="26"/>
    </row>
    <row r="174" spans="1:80" ht="17.45" customHeight="1">
      <c r="A174" s="86">
        <f t="shared" si="102"/>
        <v>24.3</v>
      </c>
      <c r="B174" s="179">
        <f t="shared" si="80"/>
        <v>46060</v>
      </c>
      <c r="C174" s="8"/>
      <c r="D174" s="11"/>
      <c r="E174" s="12"/>
      <c r="F174" s="11"/>
      <c r="G174" s="74">
        <f t="shared" si="104"/>
        <v>730</v>
      </c>
      <c r="H174" s="75">
        <f t="shared" si="104"/>
        <v>6095</v>
      </c>
      <c r="I174" s="88">
        <f t="shared" si="90"/>
        <v>0</v>
      </c>
      <c r="J174" s="78">
        <f t="shared" si="91"/>
        <v>0</v>
      </c>
      <c r="K174" s="78">
        <f t="shared" si="92"/>
        <v>0</v>
      </c>
      <c r="L174" s="78">
        <f t="shared" si="93"/>
        <v>0</v>
      </c>
      <c r="M174" s="78">
        <f t="shared" ca="1" si="94"/>
        <v>0.13134657836644592</v>
      </c>
      <c r="N174" s="78">
        <f t="shared" ca="1" si="81"/>
        <v>1.8181818181818191E-2</v>
      </c>
      <c r="O174" s="78">
        <f t="shared" si="95"/>
        <v>5.0000000000000001E-4</v>
      </c>
      <c r="P174" s="13"/>
      <c r="Q174" s="8"/>
      <c r="R174" s="13"/>
      <c r="S174" s="89">
        <f t="shared" si="82"/>
        <v>0</v>
      </c>
      <c r="T174" s="75">
        <f t="shared" si="82"/>
        <v>0</v>
      </c>
      <c r="U174" s="90">
        <f t="shared" si="83"/>
        <v>0</v>
      </c>
      <c r="V174" s="82">
        <f t="shared" si="84"/>
        <v>0</v>
      </c>
      <c r="W174" s="8"/>
      <c r="X174" s="8"/>
      <c r="Y174" s="23"/>
      <c r="Z174" s="23"/>
      <c r="AA174" s="23"/>
      <c r="AB174" s="12"/>
      <c r="AC174" s="91">
        <f t="shared" si="85"/>
        <v>0</v>
      </c>
      <c r="AD174" s="75">
        <f t="shared" si="86"/>
        <v>0</v>
      </c>
      <c r="AE174" s="88">
        <f t="shared" si="75"/>
        <v>0</v>
      </c>
      <c r="AF174" s="92">
        <f t="shared" si="76"/>
        <v>0</v>
      </c>
      <c r="AG174" s="93">
        <f t="shared" si="77"/>
        <v>0</v>
      </c>
      <c r="AH174" s="93">
        <f t="shared" si="78"/>
        <v>0</v>
      </c>
      <c r="AI174" s="78">
        <f t="shared" si="79"/>
        <v>0</v>
      </c>
      <c r="AJ174" s="92">
        <f t="shared" si="87"/>
        <v>0</v>
      </c>
      <c r="AK174" s="78">
        <f t="shared" si="88"/>
        <v>0</v>
      </c>
      <c r="AL174" s="11"/>
      <c r="AM174" s="14"/>
      <c r="AN174" s="11"/>
      <c r="AO174" s="15"/>
      <c r="AP174" s="11"/>
      <c r="AQ174" s="11"/>
      <c r="AR174" s="11"/>
      <c r="AS174" s="75" t="str">
        <f t="shared" si="96"/>
        <v/>
      </c>
      <c r="AT174" s="75" t="str">
        <f t="shared" ca="1" si="97"/>
        <v/>
      </c>
      <c r="AU174" s="75" t="str">
        <f t="shared" si="98"/>
        <v/>
      </c>
      <c r="AV174" s="75" t="str">
        <f t="shared" ca="1" si="99"/>
        <v/>
      </c>
      <c r="AW174" s="169"/>
      <c r="AX174" s="169"/>
      <c r="AY174" s="75" t="str">
        <f t="shared" si="100"/>
        <v/>
      </c>
      <c r="AZ174" s="169"/>
      <c r="BA174" s="169"/>
      <c r="BB174" s="75" t="str">
        <f t="shared" si="101"/>
        <v/>
      </c>
      <c r="BC174" s="11"/>
      <c r="BH174" s="52"/>
      <c r="BI174" s="52"/>
      <c r="BJ174" s="52"/>
      <c r="BK174" s="52"/>
      <c r="BL174" s="52"/>
      <c r="BM174" s="52"/>
      <c r="BQ174" s="27"/>
      <c r="BR174" s="27"/>
      <c r="BS174" s="27"/>
      <c r="BT174" s="27"/>
      <c r="BU174" s="27"/>
      <c r="BV174" s="27"/>
      <c r="BW174" s="54"/>
      <c r="BX174" s="26"/>
      <c r="BY174" s="54"/>
      <c r="BZ174" s="26"/>
      <c r="CA174" s="26"/>
      <c r="CB174" s="26"/>
    </row>
    <row r="175" spans="1:80" ht="17.45" customHeight="1">
      <c r="A175" s="94">
        <f t="shared" si="102"/>
        <v>24.4</v>
      </c>
      <c r="B175" s="179">
        <f t="shared" si="80"/>
        <v>46061</v>
      </c>
      <c r="C175" s="8"/>
      <c r="D175" s="11"/>
      <c r="E175" s="12"/>
      <c r="F175" s="11"/>
      <c r="G175" s="74">
        <f t="shared" si="104"/>
        <v>730</v>
      </c>
      <c r="H175" s="75">
        <f t="shared" si="104"/>
        <v>6095</v>
      </c>
      <c r="I175" s="88">
        <f t="shared" si="90"/>
        <v>0</v>
      </c>
      <c r="J175" s="78">
        <f t="shared" si="91"/>
        <v>0</v>
      </c>
      <c r="K175" s="78">
        <f t="shared" si="92"/>
        <v>0</v>
      </c>
      <c r="L175" s="78">
        <f t="shared" si="93"/>
        <v>0</v>
      </c>
      <c r="M175" s="78">
        <f t="shared" ca="1" si="94"/>
        <v>0.13134657836644592</v>
      </c>
      <c r="N175" s="78">
        <f t="shared" ca="1" si="81"/>
        <v>1.8181818181818191E-2</v>
      </c>
      <c r="O175" s="78">
        <f t="shared" si="95"/>
        <v>5.0000000000000001E-4</v>
      </c>
      <c r="P175" s="13"/>
      <c r="Q175" s="8"/>
      <c r="R175" s="13"/>
      <c r="S175" s="89">
        <f t="shared" si="82"/>
        <v>0</v>
      </c>
      <c r="T175" s="75">
        <f t="shared" si="82"/>
        <v>0</v>
      </c>
      <c r="U175" s="90">
        <f t="shared" si="83"/>
        <v>0</v>
      </c>
      <c r="V175" s="82">
        <f t="shared" si="84"/>
        <v>0</v>
      </c>
      <c r="W175" s="8"/>
      <c r="X175" s="8"/>
      <c r="Y175" s="23"/>
      <c r="Z175" s="23"/>
      <c r="AA175" s="23"/>
      <c r="AB175" s="12"/>
      <c r="AC175" s="91">
        <f t="shared" si="85"/>
        <v>0</v>
      </c>
      <c r="AD175" s="75">
        <f t="shared" si="86"/>
        <v>0</v>
      </c>
      <c r="AE175" s="88">
        <f t="shared" si="75"/>
        <v>0</v>
      </c>
      <c r="AF175" s="92">
        <f t="shared" si="76"/>
        <v>0</v>
      </c>
      <c r="AG175" s="93">
        <f t="shared" si="77"/>
        <v>0</v>
      </c>
      <c r="AH175" s="93">
        <f t="shared" si="78"/>
        <v>0</v>
      </c>
      <c r="AI175" s="78">
        <f t="shared" si="79"/>
        <v>0</v>
      </c>
      <c r="AJ175" s="92">
        <f t="shared" si="87"/>
        <v>0</v>
      </c>
      <c r="AK175" s="78">
        <f t="shared" si="88"/>
        <v>0</v>
      </c>
      <c r="AL175" s="11"/>
      <c r="AM175" s="14"/>
      <c r="AN175" s="11"/>
      <c r="AO175" s="15"/>
      <c r="AP175" s="11"/>
      <c r="AQ175" s="11"/>
      <c r="AR175" s="11"/>
      <c r="AS175" s="75" t="str">
        <f t="shared" si="96"/>
        <v/>
      </c>
      <c r="AT175" s="75" t="str">
        <f t="shared" ca="1" si="97"/>
        <v/>
      </c>
      <c r="AU175" s="75" t="str">
        <f t="shared" si="98"/>
        <v/>
      </c>
      <c r="AV175" s="75" t="str">
        <f t="shared" ca="1" si="99"/>
        <v/>
      </c>
      <c r="AW175" s="169"/>
      <c r="AX175" s="169"/>
      <c r="AY175" s="75" t="str">
        <f t="shared" si="100"/>
        <v/>
      </c>
      <c r="AZ175" s="169"/>
      <c r="BA175" s="169"/>
      <c r="BB175" s="75" t="str">
        <f t="shared" si="101"/>
        <v/>
      </c>
      <c r="BC175" s="11"/>
      <c r="BH175" s="52"/>
      <c r="BI175" s="52"/>
      <c r="BJ175" s="52"/>
      <c r="BK175" s="52"/>
      <c r="BL175" s="52"/>
      <c r="BM175" s="52"/>
      <c r="BQ175" s="27"/>
      <c r="BR175" s="27"/>
      <c r="BS175" s="27"/>
      <c r="BT175" s="27"/>
      <c r="BU175" s="27"/>
      <c r="BV175" s="27"/>
      <c r="BW175" s="54"/>
      <c r="BX175" s="26"/>
      <c r="BY175" s="54"/>
      <c r="BZ175" s="26"/>
      <c r="CA175" s="26"/>
      <c r="CB175" s="26"/>
    </row>
    <row r="176" spans="1:80" ht="17.45" customHeight="1">
      <c r="A176" s="86">
        <f t="shared" si="102"/>
        <v>24.5</v>
      </c>
      <c r="B176" s="179">
        <f t="shared" si="80"/>
        <v>46062</v>
      </c>
      <c r="C176" s="8"/>
      <c r="D176" s="11"/>
      <c r="E176" s="12"/>
      <c r="F176" s="11"/>
      <c r="G176" s="74">
        <f t="shared" si="104"/>
        <v>730</v>
      </c>
      <c r="H176" s="75">
        <f t="shared" si="104"/>
        <v>6095</v>
      </c>
      <c r="I176" s="88">
        <f t="shared" si="90"/>
        <v>0</v>
      </c>
      <c r="J176" s="78">
        <f t="shared" si="91"/>
        <v>0</v>
      </c>
      <c r="K176" s="78">
        <f t="shared" si="92"/>
        <v>0</v>
      </c>
      <c r="L176" s="78">
        <f t="shared" si="93"/>
        <v>0</v>
      </c>
      <c r="M176" s="78">
        <f t="shared" ca="1" si="94"/>
        <v>0.13134657836644592</v>
      </c>
      <c r="N176" s="78">
        <f t="shared" ca="1" si="81"/>
        <v>1.8181818181818191E-2</v>
      </c>
      <c r="O176" s="78">
        <f t="shared" si="95"/>
        <v>5.0000000000000001E-4</v>
      </c>
      <c r="P176" s="13"/>
      <c r="Q176" s="8"/>
      <c r="R176" s="13"/>
      <c r="S176" s="89">
        <f t="shared" si="82"/>
        <v>0</v>
      </c>
      <c r="T176" s="75">
        <f t="shared" si="82"/>
        <v>0</v>
      </c>
      <c r="U176" s="90">
        <f t="shared" si="83"/>
        <v>0</v>
      </c>
      <c r="V176" s="82">
        <f t="shared" si="84"/>
        <v>0</v>
      </c>
      <c r="W176" s="8"/>
      <c r="X176" s="8"/>
      <c r="Y176" s="23"/>
      <c r="Z176" s="23"/>
      <c r="AA176" s="23"/>
      <c r="AB176" s="12"/>
      <c r="AC176" s="91">
        <f t="shared" si="85"/>
        <v>0</v>
      </c>
      <c r="AD176" s="75">
        <f t="shared" si="86"/>
        <v>0</v>
      </c>
      <c r="AE176" s="88">
        <f t="shared" si="75"/>
        <v>0</v>
      </c>
      <c r="AF176" s="92">
        <f t="shared" si="76"/>
        <v>0</v>
      </c>
      <c r="AG176" s="93">
        <f t="shared" si="77"/>
        <v>0</v>
      </c>
      <c r="AH176" s="93">
        <f t="shared" si="78"/>
        <v>0</v>
      </c>
      <c r="AI176" s="78">
        <f t="shared" si="79"/>
        <v>0</v>
      </c>
      <c r="AJ176" s="92">
        <f t="shared" si="87"/>
        <v>0</v>
      </c>
      <c r="AK176" s="78">
        <f t="shared" si="88"/>
        <v>0</v>
      </c>
      <c r="AL176" s="11"/>
      <c r="AM176" s="14"/>
      <c r="AN176" s="11"/>
      <c r="AO176" s="15"/>
      <c r="AP176" s="11"/>
      <c r="AQ176" s="11"/>
      <c r="AR176" s="11"/>
      <c r="AS176" s="75" t="str">
        <f t="shared" si="96"/>
        <v/>
      </c>
      <c r="AT176" s="75" t="str">
        <f t="shared" ca="1" si="97"/>
        <v/>
      </c>
      <c r="AU176" s="75" t="str">
        <f t="shared" si="98"/>
        <v/>
      </c>
      <c r="AV176" s="75" t="str">
        <f t="shared" ca="1" si="99"/>
        <v/>
      </c>
      <c r="AW176" s="169"/>
      <c r="AX176" s="169"/>
      <c r="AY176" s="75" t="str">
        <f t="shared" si="100"/>
        <v/>
      </c>
      <c r="AZ176" s="169"/>
      <c r="BA176" s="169"/>
      <c r="BB176" s="75" t="str">
        <f t="shared" si="101"/>
        <v/>
      </c>
      <c r="BC176" s="11"/>
      <c r="BH176" s="52"/>
      <c r="BI176" s="52"/>
      <c r="BJ176" s="52"/>
      <c r="BK176" s="52"/>
      <c r="BL176" s="52"/>
      <c r="BM176" s="52"/>
      <c r="BQ176" s="27"/>
      <c r="BR176" s="27"/>
      <c r="BS176" s="27"/>
      <c r="BT176" s="27"/>
      <c r="BU176" s="27"/>
      <c r="BV176" s="27"/>
      <c r="BW176" s="54"/>
      <c r="BX176" s="26"/>
      <c r="BY176" s="54"/>
      <c r="BZ176" s="26"/>
      <c r="CA176" s="26"/>
      <c r="CB176" s="26"/>
    </row>
    <row r="177" spans="1:80" ht="17.45" customHeight="1">
      <c r="A177" s="94">
        <f t="shared" si="102"/>
        <v>24.6</v>
      </c>
      <c r="B177" s="179">
        <f t="shared" si="80"/>
        <v>46063</v>
      </c>
      <c r="C177" s="8"/>
      <c r="D177" s="11"/>
      <c r="E177" s="12"/>
      <c r="F177" s="11"/>
      <c r="G177" s="74">
        <f t="shared" si="104"/>
        <v>730</v>
      </c>
      <c r="H177" s="75">
        <f t="shared" si="104"/>
        <v>6095</v>
      </c>
      <c r="I177" s="88">
        <f t="shared" si="90"/>
        <v>0</v>
      </c>
      <c r="J177" s="78">
        <f t="shared" si="91"/>
        <v>0</v>
      </c>
      <c r="K177" s="78">
        <f t="shared" si="92"/>
        <v>0</v>
      </c>
      <c r="L177" s="78">
        <f t="shared" si="93"/>
        <v>0</v>
      </c>
      <c r="M177" s="78">
        <f t="shared" ca="1" si="94"/>
        <v>0.13134657836644592</v>
      </c>
      <c r="N177" s="78">
        <f t="shared" ca="1" si="81"/>
        <v>1.8181818181818191E-2</v>
      </c>
      <c r="O177" s="78">
        <f t="shared" si="95"/>
        <v>5.0000000000000001E-4</v>
      </c>
      <c r="P177" s="13"/>
      <c r="Q177" s="8"/>
      <c r="R177" s="13"/>
      <c r="S177" s="89">
        <f t="shared" si="82"/>
        <v>0</v>
      </c>
      <c r="T177" s="75">
        <f t="shared" si="82"/>
        <v>0</v>
      </c>
      <c r="U177" s="90">
        <f t="shared" si="83"/>
        <v>0</v>
      </c>
      <c r="V177" s="82">
        <f t="shared" si="84"/>
        <v>0</v>
      </c>
      <c r="W177" s="8"/>
      <c r="X177" s="8"/>
      <c r="Y177" s="23"/>
      <c r="Z177" s="23"/>
      <c r="AA177" s="23"/>
      <c r="AB177" s="12"/>
      <c r="AC177" s="91">
        <f t="shared" si="85"/>
        <v>0</v>
      </c>
      <c r="AD177" s="75">
        <f t="shared" si="86"/>
        <v>0</v>
      </c>
      <c r="AE177" s="88">
        <f t="shared" si="75"/>
        <v>0</v>
      </c>
      <c r="AF177" s="92">
        <f t="shared" si="76"/>
        <v>0</v>
      </c>
      <c r="AG177" s="93">
        <f t="shared" si="77"/>
        <v>0</v>
      </c>
      <c r="AH177" s="93">
        <f t="shared" si="78"/>
        <v>0</v>
      </c>
      <c r="AI177" s="78">
        <f t="shared" si="79"/>
        <v>0</v>
      </c>
      <c r="AJ177" s="92">
        <f t="shared" si="87"/>
        <v>0</v>
      </c>
      <c r="AK177" s="78">
        <f t="shared" si="88"/>
        <v>0</v>
      </c>
      <c r="AL177" s="11"/>
      <c r="AM177" s="14"/>
      <c r="AN177" s="11"/>
      <c r="AO177" s="15"/>
      <c r="AP177" s="11"/>
      <c r="AQ177" s="11"/>
      <c r="AR177" s="11"/>
      <c r="AS177" s="75" t="str">
        <f t="shared" si="96"/>
        <v/>
      </c>
      <c r="AT177" s="75" t="str">
        <f t="shared" ca="1" si="97"/>
        <v/>
      </c>
      <c r="AU177" s="75" t="str">
        <f t="shared" si="98"/>
        <v/>
      </c>
      <c r="AV177" s="75" t="str">
        <f t="shared" ca="1" si="99"/>
        <v/>
      </c>
      <c r="AW177" s="169"/>
      <c r="AX177" s="169"/>
      <c r="AY177" s="75" t="str">
        <f t="shared" si="100"/>
        <v/>
      </c>
      <c r="AZ177" s="169"/>
      <c r="BA177" s="169"/>
      <c r="BB177" s="75" t="str">
        <f t="shared" si="101"/>
        <v/>
      </c>
      <c r="BC177" s="11"/>
      <c r="BH177" s="52"/>
      <c r="BI177" s="52"/>
      <c r="BJ177" s="52"/>
      <c r="BK177" s="52"/>
      <c r="BL177" s="52"/>
      <c r="BM177" s="52"/>
      <c r="BQ177" s="27"/>
      <c r="BR177" s="27"/>
      <c r="BS177" s="27"/>
      <c r="BT177" s="27"/>
      <c r="BU177" s="27"/>
      <c r="BV177" s="27"/>
      <c r="BW177" s="54"/>
      <c r="BX177" s="26"/>
      <c r="BY177" s="54"/>
      <c r="BZ177" s="26"/>
      <c r="CA177" s="26"/>
      <c r="CB177" s="26"/>
    </row>
    <row r="178" spans="1:80" ht="17.45" customHeight="1" thickBot="1">
      <c r="A178" s="86">
        <f t="shared" si="102"/>
        <v>24.700000000000003</v>
      </c>
      <c r="B178" s="180">
        <f t="shared" si="80"/>
        <v>46064</v>
      </c>
      <c r="C178" s="16"/>
      <c r="D178" s="17"/>
      <c r="E178" s="18"/>
      <c r="F178" s="17"/>
      <c r="G178" s="96">
        <f t="shared" si="104"/>
        <v>730</v>
      </c>
      <c r="H178" s="97">
        <f t="shared" si="104"/>
        <v>6095</v>
      </c>
      <c r="I178" s="98">
        <f t="shared" si="90"/>
        <v>0</v>
      </c>
      <c r="J178" s="99">
        <f t="shared" si="91"/>
        <v>0</v>
      </c>
      <c r="K178" s="99">
        <f t="shared" si="92"/>
        <v>0</v>
      </c>
      <c r="L178" s="99">
        <f t="shared" si="93"/>
        <v>0</v>
      </c>
      <c r="M178" s="99">
        <f t="shared" ca="1" si="94"/>
        <v>0.13134657836644592</v>
      </c>
      <c r="N178" s="99">
        <f t="shared" ca="1" si="81"/>
        <v>1.8181818181818191E-2</v>
      </c>
      <c r="O178" s="99">
        <f t="shared" si="95"/>
        <v>5.0000000000000001E-4</v>
      </c>
      <c r="P178" s="19"/>
      <c r="Q178" s="16"/>
      <c r="R178" s="19"/>
      <c r="S178" s="89">
        <f t="shared" si="82"/>
        <v>0</v>
      </c>
      <c r="T178" s="75">
        <f t="shared" si="82"/>
        <v>0</v>
      </c>
      <c r="U178" s="100">
        <f t="shared" si="83"/>
        <v>0</v>
      </c>
      <c r="V178" s="101">
        <f t="shared" si="84"/>
        <v>0</v>
      </c>
      <c r="W178" s="16"/>
      <c r="X178" s="16"/>
      <c r="Y178" s="23"/>
      <c r="Z178" s="23"/>
      <c r="AA178" s="23"/>
      <c r="AB178" s="12"/>
      <c r="AC178" s="102">
        <f t="shared" si="85"/>
        <v>0</v>
      </c>
      <c r="AD178" s="97">
        <f t="shared" si="86"/>
        <v>0</v>
      </c>
      <c r="AE178" s="98">
        <f t="shared" si="75"/>
        <v>0</v>
      </c>
      <c r="AF178" s="103">
        <f t="shared" si="76"/>
        <v>0</v>
      </c>
      <c r="AG178" s="104">
        <f t="shared" si="77"/>
        <v>0</v>
      </c>
      <c r="AH178" s="104">
        <f t="shared" si="78"/>
        <v>0</v>
      </c>
      <c r="AI178" s="99">
        <f t="shared" si="79"/>
        <v>0</v>
      </c>
      <c r="AJ178" s="103">
        <f t="shared" si="87"/>
        <v>0</v>
      </c>
      <c r="AK178" s="99">
        <f t="shared" si="88"/>
        <v>0</v>
      </c>
      <c r="AL178" s="17"/>
      <c r="AM178" s="20"/>
      <c r="AN178" s="17"/>
      <c r="AO178" s="21"/>
      <c r="AP178" s="17"/>
      <c r="AQ178" s="17"/>
      <c r="AR178" s="17"/>
      <c r="AS178" s="97" t="str">
        <f t="shared" si="96"/>
        <v/>
      </c>
      <c r="AT178" s="97" t="str">
        <f t="shared" ca="1" si="97"/>
        <v/>
      </c>
      <c r="AU178" s="97" t="str">
        <f t="shared" si="98"/>
        <v/>
      </c>
      <c r="AV178" s="97" t="str">
        <f t="shared" ca="1" si="99"/>
        <v/>
      </c>
      <c r="AW178" s="167"/>
      <c r="AX178" s="167"/>
      <c r="AY178" s="97" t="str">
        <f t="shared" si="100"/>
        <v/>
      </c>
      <c r="AZ178" s="167"/>
      <c r="BA178" s="167"/>
      <c r="BB178" s="97" t="str">
        <f t="shared" si="101"/>
        <v/>
      </c>
      <c r="BC178" s="17"/>
      <c r="BH178" s="52"/>
      <c r="BI178" s="52"/>
      <c r="BJ178" s="52"/>
      <c r="BK178" s="52"/>
      <c r="BL178" s="52"/>
      <c r="BM178" s="52"/>
      <c r="BQ178" s="27"/>
      <c r="BR178" s="27"/>
      <c r="BS178" s="27"/>
      <c r="BT178" s="27"/>
      <c r="BU178" s="27"/>
      <c r="BV178" s="27"/>
      <c r="BW178" s="54"/>
      <c r="BX178" s="26"/>
      <c r="BY178" s="54"/>
      <c r="BZ178" s="26"/>
      <c r="CA178" s="26"/>
      <c r="CB178" s="26"/>
    </row>
    <row r="179" spans="1:80" ht="17.45" customHeight="1" thickTop="1">
      <c r="A179" s="71">
        <f>A172+1</f>
        <v>25.1</v>
      </c>
      <c r="B179" s="178">
        <f>B178+1</f>
        <v>46065</v>
      </c>
      <c r="C179" s="4"/>
      <c r="D179" s="5"/>
      <c r="E179" s="6"/>
      <c r="F179" s="5"/>
      <c r="G179" s="74">
        <f t="shared" si="104"/>
        <v>730</v>
      </c>
      <c r="H179" s="75">
        <f t="shared" si="104"/>
        <v>6095</v>
      </c>
      <c r="I179" s="76">
        <f t="shared" si="90"/>
        <v>0</v>
      </c>
      <c r="J179" s="77">
        <f t="shared" si="91"/>
        <v>0</v>
      </c>
      <c r="K179" s="77">
        <f t="shared" si="92"/>
        <v>0</v>
      </c>
      <c r="L179" s="77">
        <f t="shared" si="93"/>
        <v>0</v>
      </c>
      <c r="M179" s="78">
        <f t="shared" ca="1" si="94"/>
        <v>0.13134657836644592</v>
      </c>
      <c r="N179" s="78">
        <f t="shared" ca="1" si="81"/>
        <v>1.8181818181818191E-2</v>
      </c>
      <c r="O179" s="78">
        <f t="shared" si="95"/>
        <v>5.0000000000000001E-4</v>
      </c>
      <c r="P179" s="13"/>
      <c r="Q179" s="8"/>
      <c r="R179" s="13"/>
      <c r="S179" s="79">
        <f t="shared" si="82"/>
        <v>0</v>
      </c>
      <c r="T179" s="80">
        <f t="shared" si="82"/>
        <v>0</v>
      </c>
      <c r="U179" s="90">
        <f t="shared" si="83"/>
        <v>0</v>
      </c>
      <c r="V179" s="82">
        <f t="shared" si="84"/>
        <v>0</v>
      </c>
      <c r="W179" s="4"/>
      <c r="X179" s="4"/>
      <c r="Y179" s="22"/>
      <c r="Z179" s="22"/>
      <c r="AA179" s="22"/>
      <c r="AB179" s="6"/>
      <c r="AC179" s="83">
        <f t="shared" si="85"/>
        <v>0</v>
      </c>
      <c r="AD179" s="80">
        <f t="shared" si="86"/>
        <v>0</v>
      </c>
      <c r="AE179" s="76">
        <f t="shared" si="75"/>
        <v>0</v>
      </c>
      <c r="AF179" s="84">
        <f t="shared" si="76"/>
        <v>0</v>
      </c>
      <c r="AG179" s="85">
        <f t="shared" si="77"/>
        <v>0</v>
      </c>
      <c r="AH179" s="85">
        <f t="shared" si="78"/>
        <v>0</v>
      </c>
      <c r="AI179" s="77">
        <f t="shared" si="79"/>
        <v>0</v>
      </c>
      <c r="AJ179" s="84">
        <f t="shared" si="87"/>
        <v>0</v>
      </c>
      <c r="AK179" s="77">
        <f t="shared" si="88"/>
        <v>0</v>
      </c>
      <c r="AL179" s="5"/>
      <c r="AM179" s="9"/>
      <c r="AN179" s="5"/>
      <c r="AO179" s="10"/>
      <c r="AP179" s="5"/>
      <c r="AQ179" s="5"/>
      <c r="AR179" s="5"/>
      <c r="AS179" s="80" t="str">
        <f t="shared" si="96"/>
        <v/>
      </c>
      <c r="AT179" s="80" t="str">
        <f t="shared" ca="1" si="97"/>
        <v/>
      </c>
      <c r="AU179" s="80" t="str">
        <f t="shared" si="98"/>
        <v/>
      </c>
      <c r="AV179" s="80" t="str">
        <f t="shared" ca="1" si="99"/>
        <v/>
      </c>
      <c r="AW179" s="165"/>
      <c r="AX179" s="165"/>
      <c r="AY179" s="80" t="str">
        <f t="shared" si="100"/>
        <v/>
      </c>
      <c r="AZ179" s="165"/>
      <c r="BA179" s="165"/>
      <c r="BB179" s="80" t="str">
        <f t="shared" si="101"/>
        <v/>
      </c>
      <c r="BC179" s="5"/>
      <c r="BH179" s="52"/>
      <c r="BI179" s="52"/>
      <c r="BJ179" s="52"/>
      <c r="BK179" s="52"/>
      <c r="BL179" s="52"/>
      <c r="BM179" s="52"/>
      <c r="BQ179" s="27"/>
      <c r="BR179" s="27"/>
      <c r="BS179" s="27"/>
      <c r="BT179" s="27"/>
      <c r="BU179" s="27"/>
      <c r="BV179" s="27"/>
      <c r="BW179" s="54"/>
      <c r="BX179" s="26"/>
      <c r="BY179" s="54"/>
      <c r="BZ179" s="26"/>
      <c r="CA179" s="26"/>
      <c r="CB179" s="26"/>
    </row>
    <row r="180" spans="1:80" ht="17.45" customHeight="1">
      <c r="A180" s="86">
        <f t="shared" si="102"/>
        <v>25.2</v>
      </c>
      <c r="B180" s="179">
        <f t="shared" si="80"/>
        <v>46066</v>
      </c>
      <c r="C180" s="8"/>
      <c r="D180" s="11"/>
      <c r="E180" s="12"/>
      <c r="F180" s="11"/>
      <c r="G180" s="74">
        <f t="shared" si="104"/>
        <v>730</v>
      </c>
      <c r="H180" s="75">
        <f t="shared" si="104"/>
        <v>6095</v>
      </c>
      <c r="I180" s="88">
        <f t="shared" si="90"/>
        <v>0</v>
      </c>
      <c r="J180" s="78">
        <f t="shared" si="91"/>
        <v>0</v>
      </c>
      <c r="K180" s="78">
        <f t="shared" si="92"/>
        <v>0</v>
      </c>
      <c r="L180" s="78">
        <f t="shared" si="93"/>
        <v>0</v>
      </c>
      <c r="M180" s="78">
        <f t="shared" ca="1" si="94"/>
        <v>0.13134657836644592</v>
      </c>
      <c r="N180" s="78">
        <f t="shared" ca="1" si="81"/>
        <v>1.8181818181818191E-2</v>
      </c>
      <c r="O180" s="78">
        <f t="shared" si="95"/>
        <v>5.0000000000000001E-4</v>
      </c>
      <c r="P180" s="13"/>
      <c r="Q180" s="8"/>
      <c r="R180" s="13"/>
      <c r="S180" s="89">
        <f t="shared" si="82"/>
        <v>0</v>
      </c>
      <c r="T180" s="75">
        <f t="shared" si="82"/>
        <v>0</v>
      </c>
      <c r="U180" s="90">
        <f t="shared" si="83"/>
        <v>0</v>
      </c>
      <c r="V180" s="82">
        <f t="shared" si="84"/>
        <v>0</v>
      </c>
      <c r="W180" s="8"/>
      <c r="X180" s="8"/>
      <c r="Y180" s="23"/>
      <c r="Z180" s="23"/>
      <c r="AA180" s="23"/>
      <c r="AB180" s="12"/>
      <c r="AC180" s="91">
        <f t="shared" si="85"/>
        <v>0</v>
      </c>
      <c r="AD180" s="75">
        <f t="shared" si="86"/>
        <v>0</v>
      </c>
      <c r="AE180" s="88">
        <f t="shared" si="75"/>
        <v>0</v>
      </c>
      <c r="AF180" s="92">
        <f t="shared" si="76"/>
        <v>0</v>
      </c>
      <c r="AG180" s="93">
        <f t="shared" si="77"/>
        <v>0</v>
      </c>
      <c r="AH180" s="93">
        <f t="shared" si="78"/>
        <v>0</v>
      </c>
      <c r="AI180" s="78">
        <f t="shared" si="79"/>
        <v>0</v>
      </c>
      <c r="AJ180" s="92">
        <f t="shared" si="87"/>
        <v>0</v>
      </c>
      <c r="AK180" s="78">
        <f t="shared" si="88"/>
        <v>0</v>
      </c>
      <c r="AL180" s="11"/>
      <c r="AM180" s="14"/>
      <c r="AN180" s="11"/>
      <c r="AO180" s="15"/>
      <c r="AP180" s="11"/>
      <c r="AQ180" s="11"/>
      <c r="AR180" s="11"/>
      <c r="AS180" s="75" t="str">
        <f t="shared" si="96"/>
        <v/>
      </c>
      <c r="AT180" s="75" t="str">
        <f t="shared" ca="1" si="97"/>
        <v/>
      </c>
      <c r="AU180" s="75" t="str">
        <f t="shared" si="98"/>
        <v/>
      </c>
      <c r="AV180" s="75" t="str">
        <f t="shared" ca="1" si="99"/>
        <v/>
      </c>
      <c r="AW180" s="169"/>
      <c r="AX180" s="169"/>
      <c r="AY180" s="75" t="str">
        <f t="shared" si="100"/>
        <v/>
      </c>
      <c r="AZ180" s="169"/>
      <c r="BA180" s="169"/>
      <c r="BB180" s="75" t="str">
        <f t="shared" si="101"/>
        <v/>
      </c>
      <c r="BC180" s="11"/>
      <c r="BH180" s="52"/>
      <c r="BI180" s="52"/>
      <c r="BJ180" s="52"/>
      <c r="BK180" s="52"/>
      <c r="BL180" s="52"/>
      <c r="BM180" s="52"/>
      <c r="BQ180" s="27"/>
      <c r="BR180" s="27"/>
      <c r="BS180" s="27"/>
      <c r="BT180" s="27"/>
      <c r="BU180" s="27"/>
      <c r="BV180" s="27"/>
      <c r="BW180" s="54"/>
      <c r="BX180" s="26"/>
      <c r="BY180" s="54"/>
      <c r="BZ180" s="26"/>
      <c r="CA180" s="26"/>
      <c r="CB180" s="26"/>
    </row>
    <row r="181" spans="1:80" ht="17.45" customHeight="1">
      <c r="A181" s="94">
        <f t="shared" si="102"/>
        <v>25.3</v>
      </c>
      <c r="B181" s="179">
        <f t="shared" si="80"/>
        <v>46067</v>
      </c>
      <c r="C181" s="8"/>
      <c r="D181" s="11"/>
      <c r="E181" s="12"/>
      <c r="F181" s="11"/>
      <c r="G181" s="74">
        <f t="shared" si="104"/>
        <v>730</v>
      </c>
      <c r="H181" s="75">
        <f t="shared" si="104"/>
        <v>6095</v>
      </c>
      <c r="I181" s="88">
        <f t="shared" si="90"/>
        <v>0</v>
      </c>
      <c r="J181" s="78">
        <f t="shared" si="91"/>
        <v>0</v>
      </c>
      <c r="K181" s="78">
        <f t="shared" si="92"/>
        <v>0</v>
      </c>
      <c r="L181" s="78">
        <f t="shared" si="93"/>
        <v>0</v>
      </c>
      <c r="M181" s="78">
        <f t="shared" ca="1" si="94"/>
        <v>0.13134657836644592</v>
      </c>
      <c r="N181" s="78">
        <f t="shared" ca="1" si="81"/>
        <v>1.8181818181818191E-2</v>
      </c>
      <c r="O181" s="78">
        <f t="shared" si="95"/>
        <v>5.0000000000000001E-4</v>
      </c>
      <c r="P181" s="13"/>
      <c r="Q181" s="8"/>
      <c r="R181" s="13"/>
      <c r="S181" s="89">
        <f t="shared" si="82"/>
        <v>0</v>
      </c>
      <c r="T181" s="75">
        <f t="shared" si="82"/>
        <v>0</v>
      </c>
      <c r="U181" s="90">
        <f t="shared" si="83"/>
        <v>0</v>
      </c>
      <c r="V181" s="82">
        <f t="shared" si="84"/>
        <v>0</v>
      </c>
      <c r="W181" s="8"/>
      <c r="X181" s="8"/>
      <c r="Y181" s="23"/>
      <c r="Z181" s="23"/>
      <c r="AA181" s="23"/>
      <c r="AB181" s="12"/>
      <c r="AC181" s="91">
        <f t="shared" si="85"/>
        <v>0</v>
      </c>
      <c r="AD181" s="75">
        <f t="shared" si="86"/>
        <v>0</v>
      </c>
      <c r="AE181" s="88">
        <f t="shared" si="75"/>
        <v>0</v>
      </c>
      <c r="AF181" s="92">
        <f t="shared" si="76"/>
        <v>0</v>
      </c>
      <c r="AG181" s="93">
        <f t="shared" si="77"/>
        <v>0</v>
      </c>
      <c r="AH181" s="93">
        <f t="shared" si="78"/>
        <v>0</v>
      </c>
      <c r="AI181" s="78">
        <f t="shared" si="79"/>
        <v>0</v>
      </c>
      <c r="AJ181" s="92">
        <f t="shared" si="87"/>
        <v>0</v>
      </c>
      <c r="AK181" s="78">
        <f t="shared" si="88"/>
        <v>0</v>
      </c>
      <c r="AL181" s="11"/>
      <c r="AM181" s="14"/>
      <c r="AN181" s="11"/>
      <c r="AO181" s="15"/>
      <c r="AP181" s="11"/>
      <c r="AQ181" s="11"/>
      <c r="AR181" s="11"/>
      <c r="AS181" s="75" t="str">
        <f t="shared" si="96"/>
        <v/>
      </c>
      <c r="AT181" s="75" t="str">
        <f t="shared" ca="1" si="97"/>
        <v/>
      </c>
      <c r="AU181" s="75" t="str">
        <f t="shared" si="98"/>
        <v/>
      </c>
      <c r="AV181" s="75" t="str">
        <f t="shared" ca="1" si="99"/>
        <v/>
      </c>
      <c r="AW181" s="169"/>
      <c r="AX181" s="169"/>
      <c r="AY181" s="75" t="str">
        <f t="shared" si="100"/>
        <v/>
      </c>
      <c r="AZ181" s="169"/>
      <c r="BA181" s="169"/>
      <c r="BB181" s="75" t="str">
        <f t="shared" si="101"/>
        <v/>
      </c>
      <c r="BC181" s="11"/>
      <c r="BH181" s="52"/>
      <c r="BI181" s="52"/>
      <c r="BJ181" s="52"/>
      <c r="BK181" s="52"/>
      <c r="BL181" s="52"/>
      <c r="BM181" s="52"/>
      <c r="BQ181" s="27"/>
      <c r="BR181" s="27"/>
      <c r="BS181" s="27"/>
      <c r="BT181" s="27"/>
      <c r="BU181" s="27"/>
      <c r="BV181" s="27"/>
      <c r="BW181" s="54"/>
      <c r="BX181" s="26"/>
      <c r="BY181" s="54"/>
      <c r="BZ181" s="26"/>
      <c r="CA181" s="26"/>
      <c r="CB181" s="26"/>
    </row>
    <row r="182" spans="1:80" ht="17.45" customHeight="1">
      <c r="A182" s="86">
        <f t="shared" si="102"/>
        <v>25.4</v>
      </c>
      <c r="B182" s="179">
        <f t="shared" si="80"/>
        <v>46068</v>
      </c>
      <c r="C182" s="8"/>
      <c r="D182" s="11"/>
      <c r="E182" s="12"/>
      <c r="F182" s="11"/>
      <c r="G182" s="74">
        <f t="shared" si="104"/>
        <v>730</v>
      </c>
      <c r="H182" s="75">
        <f t="shared" si="104"/>
        <v>6095</v>
      </c>
      <c r="I182" s="88">
        <f t="shared" si="90"/>
        <v>0</v>
      </c>
      <c r="J182" s="78">
        <f t="shared" si="91"/>
        <v>0</v>
      </c>
      <c r="K182" s="78">
        <f t="shared" si="92"/>
        <v>0</v>
      </c>
      <c r="L182" s="78">
        <f t="shared" si="93"/>
        <v>0</v>
      </c>
      <c r="M182" s="78">
        <f t="shared" ca="1" si="94"/>
        <v>0.13134657836644592</v>
      </c>
      <c r="N182" s="78">
        <f t="shared" ca="1" si="81"/>
        <v>1.8181818181818191E-2</v>
      </c>
      <c r="O182" s="78">
        <f t="shared" si="95"/>
        <v>5.0000000000000001E-4</v>
      </c>
      <c r="P182" s="13"/>
      <c r="Q182" s="8"/>
      <c r="R182" s="13"/>
      <c r="S182" s="89">
        <f t="shared" si="82"/>
        <v>0</v>
      </c>
      <c r="T182" s="75">
        <f t="shared" si="82"/>
        <v>0</v>
      </c>
      <c r="U182" s="90">
        <f t="shared" si="83"/>
        <v>0</v>
      </c>
      <c r="V182" s="82">
        <f t="shared" si="84"/>
        <v>0</v>
      </c>
      <c r="W182" s="8"/>
      <c r="X182" s="8"/>
      <c r="Y182" s="23"/>
      <c r="Z182" s="23"/>
      <c r="AA182" s="23"/>
      <c r="AB182" s="12"/>
      <c r="AC182" s="91">
        <f t="shared" si="85"/>
        <v>0</v>
      </c>
      <c r="AD182" s="75">
        <f t="shared" si="86"/>
        <v>0</v>
      </c>
      <c r="AE182" s="88">
        <f t="shared" si="75"/>
        <v>0</v>
      </c>
      <c r="AF182" s="92">
        <f t="shared" si="76"/>
        <v>0</v>
      </c>
      <c r="AG182" s="93">
        <f t="shared" si="77"/>
        <v>0</v>
      </c>
      <c r="AH182" s="93">
        <f t="shared" si="78"/>
        <v>0</v>
      </c>
      <c r="AI182" s="78">
        <f t="shared" si="79"/>
        <v>0</v>
      </c>
      <c r="AJ182" s="92">
        <f t="shared" si="87"/>
        <v>0</v>
      </c>
      <c r="AK182" s="78">
        <f t="shared" si="88"/>
        <v>0</v>
      </c>
      <c r="AL182" s="11"/>
      <c r="AM182" s="14"/>
      <c r="AN182" s="11"/>
      <c r="AO182" s="15"/>
      <c r="AP182" s="11"/>
      <c r="AQ182" s="11"/>
      <c r="AR182" s="11"/>
      <c r="AS182" s="75" t="str">
        <f t="shared" si="96"/>
        <v/>
      </c>
      <c r="AT182" s="75" t="str">
        <f t="shared" ca="1" si="97"/>
        <v/>
      </c>
      <c r="AU182" s="75" t="str">
        <f t="shared" si="98"/>
        <v/>
      </c>
      <c r="AV182" s="75" t="str">
        <f t="shared" ca="1" si="99"/>
        <v/>
      </c>
      <c r="AW182" s="169"/>
      <c r="AX182" s="169"/>
      <c r="AY182" s="75" t="str">
        <f t="shared" si="100"/>
        <v/>
      </c>
      <c r="AZ182" s="169"/>
      <c r="BA182" s="169"/>
      <c r="BB182" s="75" t="str">
        <f t="shared" si="101"/>
        <v/>
      </c>
      <c r="BC182" s="11"/>
      <c r="BH182" s="52"/>
      <c r="BI182" s="52"/>
      <c r="BJ182" s="52"/>
      <c r="BK182" s="52"/>
      <c r="BL182" s="52"/>
      <c r="BM182" s="52"/>
      <c r="BQ182" s="27"/>
      <c r="BR182" s="27"/>
      <c r="BS182" s="27"/>
      <c r="BT182" s="27"/>
      <c r="BU182" s="27"/>
      <c r="BV182" s="27"/>
      <c r="BW182" s="54"/>
      <c r="BX182" s="26"/>
      <c r="BY182" s="54"/>
      <c r="BZ182" s="26"/>
      <c r="CA182" s="26"/>
      <c r="CB182" s="26"/>
    </row>
    <row r="183" spans="1:80" ht="17.45" customHeight="1">
      <c r="A183" s="94">
        <f t="shared" si="102"/>
        <v>25.5</v>
      </c>
      <c r="B183" s="179">
        <f t="shared" si="80"/>
        <v>46069</v>
      </c>
      <c r="C183" s="8"/>
      <c r="D183" s="11"/>
      <c r="E183" s="12"/>
      <c r="F183" s="11"/>
      <c r="G183" s="74">
        <f t="shared" si="104"/>
        <v>730</v>
      </c>
      <c r="H183" s="75">
        <f t="shared" si="104"/>
        <v>6095</v>
      </c>
      <c r="I183" s="88">
        <f t="shared" si="90"/>
        <v>0</v>
      </c>
      <c r="J183" s="78">
        <f t="shared" si="91"/>
        <v>0</v>
      </c>
      <c r="K183" s="78">
        <f t="shared" si="92"/>
        <v>0</v>
      </c>
      <c r="L183" s="78">
        <f t="shared" si="93"/>
        <v>0</v>
      </c>
      <c r="M183" s="78">
        <f t="shared" ca="1" si="94"/>
        <v>0.13134657836644592</v>
      </c>
      <c r="N183" s="78">
        <f t="shared" ca="1" si="81"/>
        <v>1.8181818181818191E-2</v>
      </c>
      <c r="O183" s="78">
        <f t="shared" si="95"/>
        <v>5.0000000000000001E-4</v>
      </c>
      <c r="P183" s="13"/>
      <c r="Q183" s="8"/>
      <c r="R183" s="13"/>
      <c r="S183" s="89">
        <f t="shared" si="82"/>
        <v>0</v>
      </c>
      <c r="T183" s="75">
        <f t="shared" si="82"/>
        <v>0</v>
      </c>
      <c r="U183" s="90">
        <f t="shared" si="83"/>
        <v>0</v>
      </c>
      <c r="V183" s="82">
        <f t="shared" si="84"/>
        <v>0</v>
      </c>
      <c r="W183" s="8"/>
      <c r="X183" s="8"/>
      <c r="Y183" s="23"/>
      <c r="Z183" s="23"/>
      <c r="AA183" s="23"/>
      <c r="AB183" s="12"/>
      <c r="AC183" s="91">
        <f t="shared" si="85"/>
        <v>0</v>
      </c>
      <c r="AD183" s="75">
        <f t="shared" si="86"/>
        <v>0</v>
      </c>
      <c r="AE183" s="88">
        <f t="shared" si="75"/>
        <v>0</v>
      </c>
      <c r="AF183" s="92">
        <f t="shared" si="76"/>
        <v>0</v>
      </c>
      <c r="AG183" s="93">
        <f t="shared" si="77"/>
        <v>0</v>
      </c>
      <c r="AH183" s="93">
        <f t="shared" si="78"/>
        <v>0</v>
      </c>
      <c r="AI183" s="78">
        <f t="shared" si="79"/>
        <v>0</v>
      </c>
      <c r="AJ183" s="92">
        <f t="shared" si="87"/>
        <v>0</v>
      </c>
      <c r="AK183" s="78">
        <f t="shared" si="88"/>
        <v>0</v>
      </c>
      <c r="AL183" s="11"/>
      <c r="AM183" s="14"/>
      <c r="AN183" s="11"/>
      <c r="AO183" s="15"/>
      <c r="AP183" s="11"/>
      <c r="AQ183" s="11"/>
      <c r="AR183" s="11"/>
      <c r="AS183" s="75" t="str">
        <f t="shared" si="96"/>
        <v/>
      </c>
      <c r="AT183" s="75" t="str">
        <f t="shared" ca="1" si="97"/>
        <v/>
      </c>
      <c r="AU183" s="75" t="str">
        <f t="shared" si="98"/>
        <v/>
      </c>
      <c r="AV183" s="75" t="str">
        <f t="shared" ca="1" si="99"/>
        <v/>
      </c>
      <c r="AW183" s="169"/>
      <c r="AX183" s="169"/>
      <c r="AY183" s="75" t="str">
        <f t="shared" si="100"/>
        <v/>
      </c>
      <c r="AZ183" s="169"/>
      <c r="BA183" s="169"/>
      <c r="BB183" s="75" t="str">
        <f t="shared" si="101"/>
        <v/>
      </c>
      <c r="BC183" s="11"/>
      <c r="BH183" s="52"/>
      <c r="BI183" s="52"/>
      <c r="BJ183" s="52"/>
      <c r="BK183" s="52"/>
      <c r="BL183" s="52"/>
      <c r="BM183" s="52"/>
      <c r="BQ183" s="27"/>
      <c r="BR183" s="27"/>
      <c r="BS183" s="27"/>
      <c r="BT183" s="27"/>
      <c r="BU183" s="27"/>
      <c r="BV183" s="27"/>
      <c r="BW183" s="54"/>
      <c r="BX183" s="26"/>
      <c r="BY183" s="54"/>
      <c r="BZ183" s="26"/>
      <c r="CA183" s="26"/>
      <c r="CB183" s="26"/>
    </row>
    <row r="184" spans="1:80" ht="17.45" customHeight="1">
      <c r="A184" s="86">
        <f t="shared" si="102"/>
        <v>25.6</v>
      </c>
      <c r="B184" s="179">
        <f t="shared" si="80"/>
        <v>46070</v>
      </c>
      <c r="C184" s="8"/>
      <c r="D184" s="11"/>
      <c r="E184" s="12"/>
      <c r="F184" s="11"/>
      <c r="G184" s="74">
        <f t="shared" si="104"/>
        <v>730</v>
      </c>
      <c r="H184" s="75">
        <f t="shared" si="104"/>
        <v>6095</v>
      </c>
      <c r="I184" s="88">
        <f t="shared" si="90"/>
        <v>0</v>
      </c>
      <c r="J184" s="78">
        <f t="shared" si="91"/>
        <v>0</v>
      </c>
      <c r="K184" s="78">
        <f t="shared" si="92"/>
        <v>0</v>
      </c>
      <c r="L184" s="78">
        <f t="shared" si="93"/>
        <v>0</v>
      </c>
      <c r="M184" s="78">
        <f t="shared" ca="1" si="94"/>
        <v>0.13134657836644592</v>
      </c>
      <c r="N184" s="78">
        <f t="shared" ca="1" si="81"/>
        <v>1.8181818181818191E-2</v>
      </c>
      <c r="O184" s="78">
        <f t="shared" si="95"/>
        <v>5.0000000000000001E-4</v>
      </c>
      <c r="P184" s="13"/>
      <c r="Q184" s="8"/>
      <c r="R184" s="13"/>
      <c r="S184" s="89">
        <f t="shared" si="82"/>
        <v>0</v>
      </c>
      <c r="T184" s="75">
        <f t="shared" si="82"/>
        <v>0</v>
      </c>
      <c r="U184" s="90">
        <f t="shared" si="83"/>
        <v>0</v>
      </c>
      <c r="V184" s="82">
        <f t="shared" si="84"/>
        <v>0</v>
      </c>
      <c r="W184" s="8"/>
      <c r="X184" s="8"/>
      <c r="Y184" s="23"/>
      <c r="Z184" s="23"/>
      <c r="AA184" s="23"/>
      <c r="AB184" s="12"/>
      <c r="AC184" s="91">
        <f t="shared" si="85"/>
        <v>0</v>
      </c>
      <c r="AD184" s="75">
        <f t="shared" si="86"/>
        <v>0</v>
      </c>
      <c r="AE184" s="88">
        <f t="shared" si="75"/>
        <v>0</v>
      </c>
      <c r="AF184" s="92">
        <f t="shared" si="76"/>
        <v>0</v>
      </c>
      <c r="AG184" s="93">
        <f t="shared" si="77"/>
        <v>0</v>
      </c>
      <c r="AH184" s="93">
        <f t="shared" si="78"/>
        <v>0</v>
      </c>
      <c r="AI184" s="78">
        <f t="shared" si="79"/>
        <v>0</v>
      </c>
      <c r="AJ184" s="92">
        <f t="shared" si="87"/>
        <v>0</v>
      </c>
      <c r="AK184" s="78">
        <f t="shared" si="88"/>
        <v>0</v>
      </c>
      <c r="AL184" s="11"/>
      <c r="AM184" s="14"/>
      <c r="AN184" s="11"/>
      <c r="AO184" s="15"/>
      <c r="AP184" s="11"/>
      <c r="AQ184" s="11"/>
      <c r="AR184" s="11"/>
      <c r="AS184" s="75" t="str">
        <f t="shared" si="96"/>
        <v/>
      </c>
      <c r="AT184" s="75" t="str">
        <f t="shared" ca="1" si="97"/>
        <v/>
      </c>
      <c r="AU184" s="75" t="str">
        <f t="shared" si="98"/>
        <v/>
      </c>
      <c r="AV184" s="75" t="str">
        <f t="shared" ca="1" si="99"/>
        <v/>
      </c>
      <c r="AW184" s="169"/>
      <c r="AX184" s="169"/>
      <c r="AY184" s="75" t="str">
        <f t="shared" si="100"/>
        <v/>
      </c>
      <c r="AZ184" s="169"/>
      <c r="BA184" s="169"/>
      <c r="BB184" s="75" t="str">
        <f t="shared" si="101"/>
        <v/>
      </c>
      <c r="BC184" s="11"/>
      <c r="BH184" s="52"/>
      <c r="BI184" s="52"/>
      <c r="BJ184" s="52"/>
      <c r="BK184" s="52"/>
      <c r="BL184" s="52"/>
      <c r="BM184" s="52"/>
      <c r="BQ184" s="27"/>
      <c r="BR184" s="27"/>
      <c r="BS184" s="27"/>
      <c r="BT184" s="27"/>
      <c r="BU184" s="27"/>
      <c r="BV184" s="27"/>
      <c r="BW184" s="54"/>
      <c r="BX184" s="26"/>
      <c r="BY184" s="54"/>
      <c r="BZ184" s="26"/>
      <c r="CA184" s="26"/>
      <c r="CB184" s="26"/>
    </row>
    <row r="185" spans="1:80" ht="17.45" customHeight="1" thickBot="1">
      <c r="A185" s="94">
        <f t="shared" si="102"/>
        <v>25.700000000000003</v>
      </c>
      <c r="B185" s="180">
        <f t="shared" si="80"/>
        <v>46071</v>
      </c>
      <c r="C185" s="16"/>
      <c r="D185" s="17"/>
      <c r="E185" s="18"/>
      <c r="F185" s="17"/>
      <c r="G185" s="96">
        <f t="shared" si="104"/>
        <v>730</v>
      </c>
      <c r="H185" s="97">
        <f t="shared" si="104"/>
        <v>6095</v>
      </c>
      <c r="I185" s="98">
        <f t="shared" si="90"/>
        <v>0</v>
      </c>
      <c r="J185" s="99">
        <f t="shared" si="91"/>
        <v>0</v>
      </c>
      <c r="K185" s="99">
        <f t="shared" si="92"/>
        <v>0</v>
      </c>
      <c r="L185" s="99">
        <f t="shared" si="93"/>
        <v>0</v>
      </c>
      <c r="M185" s="99">
        <f t="shared" ca="1" si="94"/>
        <v>0.13134657836644592</v>
      </c>
      <c r="N185" s="99">
        <f t="shared" ca="1" si="81"/>
        <v>1.8181818181818191E-2</v>
      </c>
      <c r="O185" s="99">
        <f t="shared" si="95"/>
        <v>5.0000000000000001E-4</v>
      </c>
      <c r="P185" s="19"/>
      <c r="Q185" s="16"/>
      <c r="R185" s="19"/>
      <c r="S185" s="89">
        <f t="shared" si="82"/>
        <v>0</v>
      </c>
      <c r="T185" s="75">
        <f t="shared" si="82"/>
        <v>0</v>
      </c>
      <c r="U185" s="100">
        <f t="shared" si="83"/>
        <v>0</v>
      </c>
      <c r="V185" s="101">
        <f t="shared" si="84"/>
        <v>0</v>
      </c>
      <c r="W185" s="16"/>
      <c r="X185" s="16"/>
      <c r="Y185" s="23"/>
      <c r="Z185" s="23"/>
      <c r="AA185" s="23"/>
      <c r="AB185" s="12"/>
      <c r="AC185" s="102">
        <f t="shared" si="85"/>
        <v>0</v>
      </c>
      <c r="AD185" s="97">
        <f t="shared" si="86"/>
        <v>0</v>
      </c>
      <c r="AE185" s="98">
        <f t="shared" si="75"/>
        <v>0</v>
      </c>
      <c r="AF185" s="103">
        <f t="shared" si="76"/>
        <v>0</v>
      </c>
      <c r="AG185" s="104">
        <f t="shared" si="77"/>
        <v>0</v>
      </c>
      <c r="AH185" s="104">
        <f t="shared" si="78"/>
        <v>0</v>
      </c>
      <c r="AI185" s="99">
        <f t="shared" si="79"/>
        <v>0</v>
      </c>
      <c r="AJ185" s="103">
        <f t="shared" si="87"/>
        <v>0</v>
      </c>
      <c r="AK185" s="99">
        <f t="shared" si="88"/>
        <v>0</v>
      </c>
      <c r="AL185" s="17"/>
      <c r="AM185" s="20"/>
      <c r="AN185" s="17"/>
      <c r="AO185" s="21"/>
      <c r="AP185" s="17"/>
      <c r="AQ185" s="17"/>
      <c r="AR185" s="17"/>
      <c r="AS185" s="97" t="str">
        <f t="shared" si="96"/>
        <v/>
      </c>
      <c r="AT185" s="97" t="str">
        <f t="shared" ca="1" si="97"/>
        <v/>
      </c>
      <c r="AU185" s="97" t="str">
        <f t="shared" si="98"/>
        <v/>
      </c>
      <c r="AV185" s="97" t="str">
        <f t="shared" ca="1" si="99"/>
        <v/>
      </c>
      <c r="AW185" s="167"/>
      <c r="AX185" s="167"/>
      <c r="AY185" s="97" t="str">
        <f t="shared" si="100"/>
        <v/>
      </c>
      <c r="AZ185" s="167"/>
      <c r="BA185" s="167"/>
      <c r="BB185" s="97" t="str">
        <f t="shared" si="101"/>
        <v/>
      </c>
      <c r="BC185" s="17"/>
      <c r="BH185" s="52"/>
      <c r="BI185" s="52"/>
      <c r="BJ185" s="52"/>
      <c r="BK185" s="52"/>
      <c r="BL185" s="52"/>
      <c r="BM185" s="52"/>
      <c r="BQ185" s="27"/>
      <c r="BR185" s="27"/>
      <c r="BS185" s="27"/>
      <c r="BT185" s="27"/>
      <c r="BU185" s="27"/>
      <c r="BV185" s="27"/>
      <c r="BW185" s="54"/>
      <c r="BX185" s="26"/>
      <c r="BY185" s="54"/>
      <c r="BZ185" s="26"/>
      <c r="CA185" s="26"/>
      <c r="CB185" s="26"/>
    </row>
    <row r="186" spans="1:80" ht="17.45" customHeight="1" thickTop="1">
      <c r="A186" s="105">
        <f>A179+1</f>
        <v>26.1</v>
      </c>
      <c r="B186" s="178">
        <f>B185+1</f>
        <v>46072</v>
      </c>
      <c r="C186" s="4"/>
      <c r="D186" s="5"/>
      <c r="E186" s="6"/>
      <c r="F186" s="5"/>
      <c r="G186" s="74">
        <f t="shared" si="104"/>
        <v>730</v>
      </c>
      <c r="H186" s="75">
        <f t="shared" si="104"/>
        <v>6095</v>
      </c>
      <c r="I186" s="76">
        <f t="shared" si="90"/>
        <v>0</v>
      </c>
      <c r="J186" s="77">
        <f t="shared" si="91"/>
        <v>0</v>
      </c>
      <c r="K186" s="77">
        <f t="shared" si="92"/>
        <v>0</v>
      </c>
      <c r="L186" s="77">
        <f t="shared" si="93"/>
        <v>0</v>
      </c>
      <c r="M186" s="78">
        <f t="shared" ca="1" si="94"/>
        <v>0.13134657836644592</v>
      </c>
      <c r="N186" s="78">
        <f t="shared" ca="1" si="81"/>
        <v>1.8181818181818191E-2</v>
      </c>
      <c r="O186" s="78">
        <f t="shared" si="95"/>
        <v>5.0000000000000001E-4</v>
      </c>
      <c r="P186" s="13"/>
      <c r="Q186" s="8"/>
      <c r="R186" s="13"/>
      <c r="S186" s="79">
        <f t="shared" si="82"/>
        <v>0</v>
      </c>
      <c r="T186" s="80">
        <f t="shared" si="82"/>
        <v>0</v>
      </c>
      <c r="U186" s="90">
        <f t="shared" si="83"/>
        <v>0</v>
      </c>
      <c r="V186" s="82">
        <f t="shared" si="84"/>
        <v>0</v>
      </c>
      <c r="W186" s="4"/>
      <c r="X186" s="4"/>
      <c r="Y186" s="22"/>
      <c r="Z186" s="22"/>
      <c r="AA186" s="22"/>
      <c r="AB186" s="6"/>
      <c r="AC186" s="83">
        <f t="shared" si="85"/>
        <v>0</v>
      </c>
      <c r="AD186" s="80">
        <f t="shared" si="86"/>
        <v>0</v>
      </c>
      <c r="AE186" s="76">
        <f t="shared" si="75"/>
        <v>0</v>
      </c>
      <c r="AF186" s="84">
        <f t="shared" si="76"/>
        <v>0</v>
      </c>
      <c r="AG186" s="85">
        <f t="shared" si="77"/>
        <v>0</v>
      </c>
      <c r="AH186" s="85">
        <f t="shared" si="78"/>
        <v>0</v>
      </c>
      <c r="AI186" s="77">
        <f t="shared" si="79"/>
        <v>0</v>
      </c>
      <c r="AJ186" s="84">
        <f t="shared" si="87"/>
        <v>0</v>
      </c>
      <c r="AK186" s="77">
        <f t="shared" si="88"/>
        <v>0</v>
      </c>
      <c r="AL186" s="5"/>
      <c r="AM186" s="9"/>
      <c r="AN186" s="5"/>
      <c r="AO186" s="10"/>
      <c r="AP186" s="5"/>
      <c r="AQ186" s="5"/>
      <c r="AR186" s="5"/>
      <c r="AS186" s="80" t="str">
        <f t="shared" si="96"/>
        <v/>
      </c>
      <c r="AT186" s="80" t="str">
        <f t="shared" ca="1" si="97"/>
        <v/>
      </c>
      <c r="AU186" s="80" t="str">
        <f t="shared" si="98"/>
        <v/>
      </c>
      <c r="AV186" s="80" t="str">
        <f t="shared" ca="1" si="99"/>
        <v/>
      </c>
      <c r="AW186" s="165"/>
      <c r="AX186" s="165"/>
      <c r="AY186" s="80" t="str">
        <f t="shared" si="100"/>
        <v/>
      </c>
      <c r="AZ186" s="165"/>
      <c r="BA186" s="165"/>
      <c r="BB186" s="80" t="str">
        <f t="shared" si="101"/>
        <v/>
      </c>
      <c r="BC186" s="5"/>
      <c r="BH186" s="52"/>
      <c r="BI186" s="52"/>
      <c r="BJ186" s="52"/>
      <c r="BK186" s="52"/>
      <c r="BL186" s="52"/>
      <c r="BM186" s="52"/>
      <c r="BQ186" s="27"/>
      <c r="BR186" s="27"/>
      <c r="BS186" s="27"/>
      <c r="BT186" s="27"/>
      <c r="BU186" s="27"/>
      <c r="BV186" s="27"/>
      <c r="BW186" s="54"/>
      <c r="BX186" s="26"/>
      <c r="BY186" s="54"/>
      <c r="BZ186" s="26"/>
      <c r="CA186" s="26"/>
      <c r="CB186" s="26"/>
    </row>
    <row r="187" spans="1:80" ht="17.45" customHeight="1">
      <c r="A187" s="94">
        <f t="shared" si="102"/>
        <v>26.2</v>
      </c>
      <c r="B187" s="179">
        <f t="shared" si="80"/>
        <v>46073</v>
      </c>
      <c r="C187" s="8"/>
      <c r="D187" s="11"/>
      <c r="E187" s="12"/>
      <c r="F187" s="11"/>
      <c r="G187" s="74">
        <f t="shared" si="104"/>
        <v>730</v>
      </c>
      <c r="H187" s="75">
        <f t="shared" si="104"/>
        <v>6095</v>
      </c>
      <c r="I187" s="88">
        <f t="shared" si="90"/>
        <v>0</v>
      </c>
      <c r="J187" s="78">
        <f t="shared" si="91"/>
        <v>0</v>
      </c>
      <c r="K187" s="78">
        <f t="shared" si="92"/>
        <v>0</v>
      </c>
      <c r="L187" s="78">
        <f t="shared" si="93"/>
        <v>0</v>
      </c>
      <c r="M187" s="78">
        <f t="shared" ca="1" si="94"/>
        <v>0.13134657836644592</v>
      </c>
      <c r="N187" s="78">
        <f t="shared" ca="1" si="81"/>
        <v>1.8181818181818191E-2</v>
      </c>
      <c r="O187" s="78">
        <f t="shared" si="95"/>
        <v>5.0000000000000001E-4</v>
      </c>
      <c r="P187" s="13"/>
      <c r="Q187" s="8"/>
      <c r="R187" s="13"/>
      <c r="S187" s="89">
        <f t="shared" si="82"/>
        <v>0</v>
      </c>
      <c r="T187" s="75">
        <f t="shared" si="82"/>
        <v>0</v>
      </c>
      <c r="U187" s="90">
        <f t="shared" si="83"/>
        <v>0</v>
      </c>
      <c r="V187" s="82">
        <f t="shared" si="84"/>
        <v>0</v>
      </c>
      <c r="W187" s="8"/>
      <c r="X187" s="8"/>
      <c r="Y187" s="23"/>
      <c r="Z187" s="23"/>
      <c r="AA187" s="23"/>
      <c r="AB187" s="12"/>
      <c r="AC187" s="91">
        <f t="shared" si="85"/>
        <v>0</v>
      </c>
      <c r="AD187" s="75">
        <f t="shared" si="86"/>
        <v>0</v>
      </c>
      <c r="AE187" s="88">
        <f t="shared" si="75"/>
        <v>0</v>
      </c>
      <c r="AF187" s="92">
        <f t="shared" si="76"/>
        <v>0</v>
      </c>
      <c r="AG187" s="93">
        <f t="shared" si="77"/>
        <v>0</v>
      </c>
      <c r="AH187" s="93">
        <f t="shared" si="78"/>
        <v>0</v>
      </c>
      <c r="AI187" s="78">
        <f t="shared" si="79"/>
        <v>0</v>
      </c>
      <c r="AJ187" s="92">
        <f t="shared" si="87"/>
        <v>0</v>
      </c>
      <c r="AK187" s="78">
        <f t="shared" si="88"/>
        <v>0</v>
      </c>
      <c r="AL187" s="11"/>
      <c r="AM187" s="14"/>
      <c r="AN187" s="11"/>
      <c r="AO187" s="15"/>
      <c r="AP187" s="11"/>
      <c r="AQ187" s="11"/>
      <c r="AR187" s="11"/>
      <c r="AS187" s="75" t="str">
        <f t="shared" si="96"/>
        <v/>
      </c>
      <c r="AT187" s="75" t="str">
        <f t="shared" ca="1" si="97"/>
        <v/>
      </c>
      <c r="AU187" s="75" t="str">
        <f t="shared" si="98"/>
        <v/>
      </c>
      <c r="AV187" s="75" t="str">
        <f t="shared" ca="1" si="99"/>
        <v/>
      </c>
      <c r="AW187" s="169"/>
      <c r="AX187" s="169"/>
      <c r="AY187" s="75" t="str">
        <f t="shared" si="100"/>
        <v/>
      </c>
      <c r="AZ187" s="169"/>
      <c r="BA187" s="169"/>
      <c r="BB187" s="75" t="str">
        <f t="shared" si="101"/>
        <v/>
      </c>
      <c r="BC187" s="11"/>
      <c r="BH187" s="52"/>
      <c r="BI187" s="52"/>
      <c r="BJ187" s="52"/>
      <c r="BK187" s="52"/>
      <c r="BL187" s="52"/>
      <c r="BM187" s="52"/>
      <c r="BQ187" s="27"/>
      <c r="BR187" s="27"/>
      <c r="BS187" s="27"/>
      <c r="BT187" s="27"/>
      <c r="BU187" s="27"/>
      <c r="BV187" s="27"/>
      <c r="BW187" s="54"/>
      <c r="BX187" s="26"/>
      <c r="BY187" s="54"/>
      <c r="BZ187" s="26"/>
      <c r="CA187" s="26"/>
      <c r="CB187" s="26"/>
    </row>
    <row r="188" spans="1:80" ht="17.45" customHeight="1">
      <c r="A188" s="86">
        <f t="shared" si="102"/>
        <v>26.3</v>
      </c>
      <c r="B188" s="179">
        <f t="shared" si="80"/>
        <v>46074</v>
      </c>
      <c r="C188" s="8"/>
      <c r="D188" s="11"/>
      <c r="E188" s="12"/>
      <c r="F188" s="11"/>
      <c r="G188" s="74">
        <f t="shared" ref="G188:H203" si="105">G187-E188-C188</f>
        <v>730</v>
      </c>
      <c r="H188" s="75">
        <f t="shared" si="105"/>
        <v>6095</v>
      </c>
      <c r="I188" s="88">
        <f t="shared" si="90"/>
        <v>0</v>
      </c>
      <c r="J188" s="78">
        <f t="shared" si="91"/>
        <v>0</v>
      </c>
      <c r="K188" s="78">
        <f t="shared" si="92"/>
        <v>0</v>
      </c>
      <c r="L188" s="78">
        <f t="shared" si="93"/>
        <v>0</v>
      </c>
      <c r="M188" s="78">
        <f t="shared" ca="1" si="94"/>
        <v>0.13134657836644592</v>
      </c>
      <c r="N188" s="78">
        <f t="shared" ca="1" si="81"/>
        <v>1.8181818181818191E-2</v>
      </c>
      <c r="O188" s="78">
        <f t="shared" si="95"/>
        <v>5.0000000000000001E-4</v>
      </c>
      <c r="P188" s="13"/>
      <c r="Q188" s="8"/>
      <c r="R188" s="13"/>
      <c r="S188" s="89">
        <f t="shared" si="82"/>
        <v>0</v>
      </c>
      <c r="T188" s="75">
        <f t="shared" si="82"/>
        <v>0</v>
      </c>
      <c r="U188" s="90">
        <f t="shared" si="83"/>
        <v>0</v>
      </c>
      <c r="V188" s="82">
        <f t="shared" si="84"/>
        <v>0</v>
      </c>
      <c r="W188" s="8"/>
      <c r="X188" s="8"/>
      <c r="Y188" s="23"/>
      <c r="Z188" s="23"/>
      <c r="AA188" s="23"/>
      <c r="AB188" s="12"/>
      <c r="AC188" s="91">
        <f t="shared" si="85"/>
        <v>0</v>
      </c>
      <c r="AD188" s="75">
        <f t="shared" si="86"/>
        <v>0</v>
      </c>
      <c r="AE188" s="88">
        <f t="shared" si="75"/>
        <v>0</v>
      </c>
      <c r="AF188" s="92">
        <f t="shared" si="76"/>
        <v>0</v>
      </c>
      <c r="AG188" s="93">
        <f t="shared" si="77"/>
        <v>0</v>
      </c>
      <c r="AH188" s="93">
        <f t="shared" si="78"/>
        <v>0</v>
      </c>
      <c r="AI188" s="78">
        <f t="shared" si="79"/>
        <v>0</v>
      </c>
      <c r="AJ188" s="92">
        <f t="shared" si="87"/>
        <v>0</v>
      </c>
      <c r="AK188" s="78">
        <f t="shared" si="88"/>
        <v>0</v>
      </c>
      <c r="AL188" s="11"/>
      <c r="AM188" s="14"/>
      <c r="AN188" s="11"/>
      <c r="AO188" s="15"/>
      <c r="AP188" s="11"/>
      <c r="AQ188" s="11"/>
      <c r="AR188" s="11"/>
      <c r="AS188" s="75" t="str">
        <f t="shared" si="96"/>
        <v/>
      </c>
      <c r="AT188" s="75" t="str">
        <f t="shared" ca="1" si="97"/>
        <v/>
      </c>
      <c r="AU188" s="75" t="str">
        <f t="shared" si="98"/>
        <v/>
      </c>
      <c r="AV188" s="75" t="str">
        <f t="shared" ca="1" si="99"/>
        <v/>
      </c>
      <c r="AW188" s="169"/>
      <c r="AX188" s="169"/>
      <c r="AY188" s="75" t="str">
        <f t="shared" si="100"/>
        <v/>
      </c>
      <c r="AZ188" s="169"/>
      <c r="BA188" s="169"/>
      <c r="BB188" s="75" t="str">
        <f t="shared" si="101"/>
        <v/>
      </c>
      <c r="BC188" s="11"/>
      <c r="BH188" s="52"/>
      <c r="BI188" s="52"/>
      <c r="BJ188" s="52"/>
      <c r="BK188" s="52"/>
      <c r="BL188" s="52"/>
      <c r="BM188" s="52"/>
      <c r="BQ188" s="27"/>
      <c r="BR188" s="27"/>
      <c r="BS188" s="27"/>
      <c r="BT188" s="27"/>
      <c r="BU188" s="27"/>
      <c r="BV188" s="27"/>
      <c r="BW188" s="54"/>
      <c r="BX188" s="26"/>
      <c r="BY188" s="54"/>
      <c r="BZ188" s="26"/>
      <c r="CA188" s="26"/>
      <c r="CB188" s="26"/>
    </row>
    <row r="189" spans="1:80" ht="17.45" customHeight="1">
      <c r="A189" s="94">
        <f t="shared" si="102"/>
        <v>26.4</v>
      </c>
      <c r="B189" s="179">
        <f t="shared" si="80"/>
        <v>46075</v>
      </c>
      <c r="C189" s="8"/>
      <c r="D189" s="11"/>
      <c r="E189" s="12"/>
      <c r="F189" s="11"/>
      <c r="G189" s="74">
        <f t="shared" si="105"/>
        <v>730</v>
      </c>
      <c r="H189" s="75">
        <f t="shared" si="105"/>
        <v>6095</v>
      </c>
      <c r="I189" s="88">
        <f t="shared" si="90"/>
        <v>0</v>
      </c>
      <c r="J189" s="78">
        <f t="shared" si="91"/>
        <v>0</v>
      </c>
      <c r="K189" s="78">
        <f t="shared" si="92"/>
        <v>0</v>
      </c>
      <c r="L189" s="78">
        <f t="shared" si="93"/>
        <v>0</v>
      </c>
      <c r="M189" s="78">
        <f t="shared" ca="1" si="94"/>
        <v>0.13134657836644592</v>
      </c>
      <c r="N189" s="78">
        <f t="shared" ca="1" si="81"/>
        <v>1.8181818181818191E-2</v>
      </c>
      <c r="O189" s="78">
        <f t="shared" si="95"/>
        <v>5.0000000000000001E-4</v>
      </c>
      <c r="P189" s="13"/>
      <c r="Q189" s="8"/>
      <c r="R189" s="13"/>
      <c r="S189" s="89">
        <f t="shared" si="82"/>
        <v>0</v>
      </c>
      <c r="T189" s="75">
        <f t="shared" si="82"/>
        <v>0</v>
      </c>
      <c r="U189" s="90">
        <f t="shared" si="83"/>
        <v>0</v>
      </c>
      <c r="V189" s="82">
        <f t="shared" si="84"/>
        <v>0</v>
      </c>
      <c r="W189" s="8"/>
      <c r="X189" s="8"/>
      <c r="Y189" s="23"/>
      <c r="Z189" s="23"/>
      <c r="AA189" s="23"/>
      <c r="AB189" s="12"/>
      <c r="AC189" s="91">
        <f t="shared" si="85"/>
        <v>0</v>
      </c>
      <c r="AD189" s="75">
        <f t="shared" si="86"/>
        <v>0</v>
      </c>
      <c r="AE189" s="88">
        <f t="shared" si="75"/>
        <v>0</v>
      </c>
      <c r="AF189" s="92">
        <f t="shared" si="76"/>
        <v>0</v>
      </c>
      <c r="AG189" s="93">
        <f t="shared" si="77"/>
        <v>0</v>
      </c>
      <c r="AH189" s="93">
        <f t="shared" si="78"/>
        <v>0</v>
      </c>
      <c r="AI189" s="78">
        <f t="shared" si="79"/>
        <v>0</v>
      </c>
      <c r="AJ189" s="92">
        <f t="shared" si="87"/>
        <v>0</v>
      </c>
      <c r="AK189" s="78">
        <f t="shared" si="88"/>
        <v>0</v>
      </c>
      <c r="AL189" s="11"/>
      <c r="AM189" s="14"/>
      <c r="AN189" s="11"/>
      <c r="AO189" s="15"/>
      <c r="AP189" s="11"/>
      <c r="AQ189" s="11"/>
      <c r="AR189" s="11"/>
      <c r="AS189" s="75" t="str">
        <f t="shared" si="96"/>
        <v/>
      </c>
      <c r="AT189" s="75" t="str">
        <f t="shared" ca="1" si="97"/>
        <v/>
      </c>
      <c r="AU189" s="75" t="str">
        <f t="shared" si="98"/>
        <v/>
      </c>
      <c r="AV189" s="75" t="str">
        <f t="shared" ca="1" si="99"/>
        <v/>
      </c>
      <c r="AW189" s="169"/>
      <c r="AX189" s="169"/>
      <c r="AY189" s="75" t="str">
        <f t="shared" si="100"/>
        <v/>
      </c>
      <c r="AZ189" s="169"/>
      <c r="BA189" s="169"/>
      <c r="BB189" s="75" t="str">
        <f t="shared" si="101"/>
        <v/>
      </c>
      <c r="BC189" s="11"/>
      <c r="BH189" s="52"/>
      <c r="BI189" s="52"/>
      <c r="BJ189" s="52"/>
      <c r="BK189" s="52"/>
      <c r="BL189" s="52"/>
      <c r="BM189" s="52"/>
      <c r="BQ189" s="27"/>
      <c r="BR189" s="27"/>
      <c r="BS189" s="27"/>
      <c r="BT189" s="27"/>
      <c r="BU189" s="27"/>
      <c r="BV189" s="27"/>
      <c r="BW189" s="54"/>
      <c r="BX189" s="26"/>
      <c r="BY189" s="54"/>
      <c r="BZ189" s="26"/>
      <c r="CA189" s="26"/>
      <c r="CB189" s="26"/>
    </row>
    <row r="190" spans="1:80" ht="17.45" customHeight="1">
      <c r="A190" s="86">
        <f t="shared" si="102"/>
        <v>26.5</v>
      </c>
      <c r="B190" s="179">
        <f t="shared" si="80"/>
        <v>46076</v>
      </c>
      <c r="C190" s="8"/>
      <c r="D190" s="11"/>
      <c r="E190" s="12"/>
      <c r="F190" s="11"/>
      <c r="G190" s="74">
        <f t="shared" si="105"/>
        <v>730</v>
      </c>
      <c r="H190" s="75">
        <f t="shared" si="105"/>
        <v>6095</v>
      </c>
      <c r="I190" s="88">
        <f t="shared" si="90"/>
        <v>0</v>
      </c>
      <c r="J190" s="78">
        <f t="shared" si="91"/>
        <v>0</v>
      </c>
      <c r="K190" s="78">
        <f t="shared" si="92"/>
        <v>0</v>
      </c>
      <c r="L190" s="78">
        <f t="shared" si="93"/>
        <v>0</v>
      </c>
      <c r="M190" s="78">
        <f t="shared" ca="1" si="94"/>
        <v>0.13134657836644592</v>
      </c>
      <c r="N190" s="78">
        <f t="shared" ca="1" si="81"/>
        <v>1.8181818181818191E-2</v>
      </c>
      <c r="O190" s="78">
        <f t="shared" si="95"/>
        <v>5.0000000000000001E-4</v>
      </c>
      <c r="P190" s="13"/>
      <c r="Q190" s="8"/>
      <c r="R190" s="13"/>
      <c r="S190" s="89">
        <f t="shared" si="82"/>
        <v>0</v>
      </c>
      <c r="T190" s="75">
        <f t="shared" si="82"/>
        <v>0</v>
      </c>
      <c r="U190" s="90">
        <f t="shared" si="83"/>
        <v>0</v>
      </c>
      <c r="V190" s="82">
        <f t="shared" si="84"/>
        <v>0</v>
      </c>
      <c r="W190" s="8"/>
      <c r="X190" s="8"/>
      <c r="Y190" s="23"/>
      <c r="Z190" s="23"/>
      <c r="AA190" s="23"/>
      <c r="AB190" s="12"/>
      <c r="AC190" s="91">
        <f t="shared" si="85"/>
        <v>0</v>
      </c>
      <c r="AD190" s="75">
        <f t="shared" si="86"/>
        <v>0</v>
      </c>
      <c r="AE190" s="88">
        <f t="shared" si="75"/>
        <v>0</v>
      </c>
      <c r="AF190" s="92">
        <f t="shared" si="76"/>
        <v>0</v>
      </c>
      <c r="AG190" s="93">
        <f t="shared" si="77"/>
        <v>0</v>
      </c>
      <c r="AH190" s="93">
        <f t="shared" si="78"/>
        <v>0</v>
      </c>
      <c r="AI190" s="78">
        <f t="shared" si="79"/>
        <v>0</v>
      </c>
      <c r="AJ190" s="92">
        <f t="shared" si="87"/>
        <v>0</v>
      </c>
      <c r="AK190" s="78">
        <f t="shared" si="88"/>
        <v>0</v>
      </c>
      <c r="AL190" s="11"/>
      <c r="AM190" s="14"/>
      <c r="AN190" s="11"/>
      <c r="AO190" s="15"/>
      <c r="AP190" s="11"/>
      <c r="AQ190" s="11"/>
      <c r="AR190" s="11"/>
      <c r="AS190" s="75" t="str">
        <f t="shared" si="96"/>
        <v/>
      </c>
      <c r="AT190" s="75" t="str">
        <f t="shared" ca="1" si="97"/>
        <v/>
      </c>
      <c r="AU190" s="75" t="str">
        <f t="shared" si="98"/>
        <v/>
      </c>
      <c r="AV190" s="75" t="str">
        <f t="shared" ca="1" si="99"/>
        <v/>
      </c>
      <c r="AW190" s="169"/>
      <c r="AX190" s="169"/>
      <c r="AY190" s="75" t="str">
        <f t="shared" si="100"/>
        <v/>
      </c>
      <c r="AZ190" s="169"/>
      <c r="BA190" s="169"/>
      <c r="BB190" s="75" t="str">
        <f t="shared" si="101"/>
        <v/>
      </c>
      <c r="BC190" s="11"/>
      <c r="BH190" s="52"/>
      <c r="BI190" s="52"/>
      <c r="BJ190" s="52"/>
      <c r="BK190" s="52"/>
      <c r="BL190" s="52"/>
      <c r="BM190" s="52"/>
      <c r="BQ190" s="27"/>
      <c r="BR190" s="27"/>
      <c r="BS190" s="27"/>
      <c r="BT190" s="27"/>
      <c r="BU190" s="27"/>
      <c r="BV190" s="27"/>
      <c r="BW190" s="54"/>
      <c r="BX190" s="26"/>
      <c r="BY190" s="54"/>
      <c r="BZ190" s="26"/>
      <c r="CA190" s="26"/>
      <c r="CB190" s="26"/>
    </row>
    <row r="191" spans="1:80" ht="17.45" customHeight="1">
      <c r="A191" s="94">
        <f t="shared" si="102"/>
        <v>26.6</v>
      </c>
      <c r="B191" s="179">
        <f t="shared" si="80"/>
        <v>46077</v>
      </c>
      <c r="C191" s="8"/>
      <c r="D191" s="11"/>
      <c r="E191" s="12"/>
      <c r="F191" s="11"/>
      <c r="G191" s="74">
        <f t="shared" si="105"/>
        <v>730</v>
      </c>
      <c r="H191" s="75">
        <f t="shared" si="105"/>
        <v>6095</v>
      </c>
      <c r="I191" s="88">
        <f t="shared" si="90"/>
        <v>0</v>
      </c>
      <c r="J191" s="78">
        <f t="shared" si="91"/>
        <v>0</v>
      </c>
      <c r="K191" s="78">
        <f t="shared" si="92"/>
        <v>0</v>
      </c>
      <c r="L191" s="78">
        <f t="shared" si="93"/>
        <v>0</v>
      </c>
      <c r="M191" s="78">
        <f t="shared" ca="1" si="94"/>
        <v>0.13134657836644592</v>
      </c>
      <c r="N191" s="78">
        <f t="shared" ca="1" si="81"/>
        <v>1.8181818181818191E-2</v>
      </c>
      <c r="O191" s="78">
        <f t="shared" si="95"/>
        <v>5.0000000000000001E-4</v>
      </c>
      <c r="P191" s="13"/>
      <c r="Q191" s="8"/>
      <c r="R191" s="13"/>
      <c r="S191" s="89">
        <f t="shared" si="82"/>
        <v>0</v>
      </c>
      <c r="T191" s="75">
        <f t="shared" si="82"/>
        <v>0</v>
      </c>
      <c r="U191" s="90">
        <f t="shared" si="83"/>
        <v>0</v>
      </c>
      <c r="V191" s="82">
        <f t="shared" si="84"/>
        <v>0</v>
      </c>
      <c r="W191" s="8"/>
      <c r="X191" s="8"/>
      <c r="Y191" s="23"/>
      <c r="Z191" s="23"/>
      <c r="AA191" s="23"/>
      <c r="AB191" s="12"/>
      <c r="AC191" s="91">
        <f t="shared" si="85"/>
        <v>0</v>
      </c>
      <c r="AD191" s="75">
        <f t="shared" si="86"/>
        <v>0</v>
      </c>
      <c r="AE191" s="88">
        <f t="shared" si="75"/>
        <v>0</v>
      </c>
      <c r="AF191" s="92">
        <f t="shared" si="76"/>
        <v>0</v>
      </c>
      <c r="AG191" s="93">
        <f t="shared" si="77"/>
        <v>0</v>
      </c>
      <c r="AH191" s="93">
        <f t="shared" si="78"/>
        <v>0</v>
      </c>
      <c r="AI191" s="78">
        <f t="shared" si="79"/>
        <v>0</v>
      </c>
      <c r="AJ191" s="92">
        <f t="shared" si="87"/>
        <v>0</v>
      </c>
      <c r="AK191" s="78">
        <f t="shared" si="88"/>
        <v>0</v>
      </c>
      <c r="AL191" s="11"/>
      <c r="AM191" s="14"/>
      <c r="AN191" s="11"/>
      <c r="AO191" s="15"/>
      <c r="AP191" s="11"/>
      <c r="AQ191" s="11"/>
      <c r="AR191" s="11"/>
      <c r="AS191" s="75" t="str">
        <f t="shared" si="96"/>
        <v/>
      </c>
      <c r="AT191" s="75" t="str">
        <f t="shared" ca="1" si="97"/>
        <v/>
      </c>
      <c r="AU191" s="75" t="str">
        <f t="shared" si="98"/>
        <v/>
      </c>
      <c r="AV191" s="75" t="str">
        <f t="shared" ca="1" si="99"/>
        <v/>
      </c>
      <c r="AW191" s="169"/>
      <c r="AX191" s="169"/>
      <c r="AY191" s="75" t="str">
        <f t="shared" si="100"/>
        <v/>
      </c>
      <c r="AZ191" s="169"/>
      <c r="BA191" s="169"/>
      <c r="BB191" s="75" t="str">
        <f t="shared" si="101"/>
        <v/>
      </c>
      <c r="BC191" s="11"/>
      <c r="BH191" s="52"/>
      <c r="BI191" s="52"/>
      <c r="BJ191" s="52"/>
      <c r="BK191" s="52"/>
      <c r="BL191" s="52"/>
      <c r="BM191" s="52"/>
      <c r="BQ191" s="27"/>
      <c r="BR191" s="27"/>
      <c r="BS191" s="27"/>
      <c r="BT191" s="27"/>
      <c r="BU191" s="27"/>
      <c r="BV191" s="27"/>
      <c r="BW191" s="54"/>
      <c r="BX191" s="26"/>
      <c r="BY191" s="54"/>
      <c r="BZ191" s="26"/>
      <c r="CA191" s="26"/>
      <c r="CB191" s="26"/>
    </row>
    <row r="192" spans="1:80" ht="17.45" customHeight="1" thickBot="1">
      <c r="A192" s="86">
        <f t="shared" si="102"/>
        <v>26.700000000000003</v>
      </c>
      <c r="B192" s="180">
        <f t="shared" si="80"/>
        <v>46078</v>
      </c>
      <c r="C192" s="16"/>
      <c r="D192" s="17"/>
      <c r="E192" s="18"/>
      <c r="F192" s="17"/>
      <c r="G192" s="96">
        <f t="shared" si="105"/>
        <v>730</v>
      </c>
      <c r="H192" s="97">
        <f t="shared" si="105"/>
        <v>6095</v>
      </c>
      <c r="I192" s="98">
        <f t="shared" si="90"/>
        <v>0</v>
      </c>
      <c r="J192" s="99">
        <f t="shared" si="91"/>
        <v>0</v>
      </c>
      <c r="K192" s="99">
        <f t="shared" si="92"/>
        <v>0</v>
      </c>
      <c r="L192" s="99">
        <f t="shared" si="93"/>
        <v>0</v>
      </c>
      <c r="M192" s="99">
        <f t="shared" ca="1" si="94"/>
        <v>0.13134657836644592</v>
      </c>
      <c r="N192" s="99">
        <f t="shared" ca="1" si="81"/>
        <v>1.8181818181818191E-2</v>
      </c>
      <c r="O192" s="99">
        <f t="shared" si="95"/>
        <v>5.0000000000000001E-4</v>
      </c>
      <c r="P192" s="19"/>
      <c r="Q192" s="16"/>
      <c r="R192" s="19"/>
      <c r="S192" s="89">
        <f t="shared" si="82"/>
        <v>0</v>
      </c>
      <c r="T192" s="75">
        <f t="shared" si="82"/>
        <v>0</v>
      </c>
      <c r="U192" s="100">
        <f t="shared" si="83"/>
        <v>0</v>
      </c>
      <c r="V192" s="101">
        <f t="shared" si="84"/>
        <v>0</v>
      </c>
      <c r="W192" s="16"/>
      <c r="X192" s="16"/>
      <c r="Y192" s="23"/>
      <c r="Z192" s="23"/>
      <c r="AA192" s="23"/>
      <c r="AB192" s="12"/>
      <c r="AC192" s="102">
        <f t="shared" si="85"/>
        <v>0</v>
      </c>
      <c r="AD192" s="97">
        <f t="shared" si="86"/>
        <v>0</v>
      </c>
      <c r="AE192" s="98">
        <f t="shared" si="75"/>
        <v>0</v>
      </c>
      <c r="AF192" s="103">
        <f t="shared" si="76"/>
        <v>0</v>
      </c>
      <c r="AG192" s="104">
        <f t="shared" si="77"/>
        <v>0</v>
      </c>
      <c r="AH192" s="104">
        <f t="shared" si="78"/>
        <v>0</v>
      </c>
      <c r="AI192" s="99">
        <f t="shared" si="79"/>
        <v>0</v>
      </c>
      <c r="AJ192" s="103">
        <f t="shared" si="87"/>
        <v>0</v>
      </c>
      <c r="AK192" s="99">
        <f t="shared" si="88"/>
        <v>0</v>
      </c>
      <c r="AL192" s="17"/>
      <c r="AM192" s="20"/>
      <c r="AN192" s="17"/>
      <c r="AO192" s="21"/>
      <c r="AP192" s="17"/>
      <c r="AQ192" s="17"/>
      <c r="AR192" s="17"/>
      <c r="AS192" s="97" t="str">
        <f t="shared" si="96"/>
        <v/>
      </c>
      <c r="AT192" s="97" t="str">
        <f t="shared" ca="1" si="97"/>
        <v/>
      </c>
      <c r="AU192" s="97" t="str">
        <f t="shared" si="98"/>
        <v/>
      </c>
      <c r="AV192" s="97" t="str">
        <f t="shared" ca="1" si="99"/>
        <v/>
      </c>
      <c r="AW192" s="167"/>
      <c r="AX192" s="167"/>
      <c r="AY192" s="97" t="str">
        <f t="shared" si="100"/>
        <v/>
      </c>
      <c r="AZ192" s="167"/>
      <c r="BA192" s="167"/>
      <c r="BB192" s="97" t="str">
        <f t="shared" si="101"/>
        <v/>
      </c>
      <c r="BC192" s="17"/>
      <c r="BH192" s="52"/>
      <c r="BI192" s="52"/>
      <c r="BJ192" s="52"/>
      <c r="BK192" s="52"/>
      <c r="BL192" s="52"/>
      <c r="BM192" s="52"/>
      <c r="BQ192" s="27"/>
      <c r="BR192" s="27"/>
      <c r="BS192" s="27"/>
      <c r="BT192" s="27"/>
      <c r="BU192" s="27"/>
      <c r="BV192" s="27"/>
      <c r="BW192" s="54"/>
      <c r="BX192" s="26"/>
      <c r="BY192" s="54"/>
      <c r="BZ192" s="26"/>
      <c r="CA192" s="26"/>
      <c r="CB192" s="26"/>
    </row>
    <row r="193" spans="1:80" ht="17.45" customHeight="1" thickTop="1">
      <c r="A193" s="71">
        <f>A186+1</f>
        <v>27.1</v>
      </c>
      <c r="B193" s="178">
        <f>B192+1</f>
        <v>46079</v>
      </c>
      <c r="C193" s="4"/>
      <c r="D193" s="5"/>
      <c r="E193" s="6"/>
      <c r="F193" s="5"/>
      <c r="G193" s="74">
        <f t="shared" si="105"/>
        <v>730</v>
      </c>
      <c r="H193" s="75">
        <f t="shared" si="105"/>
        <v>6095</v>
      </c>
      <c r="I193" s="76">
        <f t="shared" si="90"/>
        <v>0</v>
      </c>
      <c r="J193" s="77">
        <f t="shared" si="91"/>
        <v>0</v>
      </c>
      <c r="K193" s="77">
        <f t="shared" si="92"/>
        <v>0</v>
      </c>
      <c r="L193" s="77">
        <f t="shared" si="93"/>
        <v>0</v>
      </c>
      <c r="M193" s="78">
        <f t="shared" ca="1" si="94"/>
        <v>0.13134657836644592</v>
      </c>
      <c r="N193" s="78">
        <f t="shared" ca="1" si="81"/>
        <v>1.8181818181818191E-2</v>
      </c>
      <c r="O193" s="78">
        <f t="shared" si="95"/>
        <v>5.0000000000000001E-4</v>
      </c>
      <c r="P193" s="13"/>
      <c r="Q193" s="8"/>
      <c r="R193" s="13"/>
      <c r="S193" s="79">
        <f t="shared" si="82"/>
        <v>0</v>
      </c>
      <c r="T193" s="80">
        <f t="shared" si="82"/>
        <v>0</v>
      </c>
      <c r="U193" s="90">
        <f t="shared" si="83"/>
        <v>0</v>
      </c>
      <c r="V193" s="82">
        <f t="shared" si="84"/>
        <v>0</v>
      </c>
      <c r="W193" s="4"/>
      <c r="X193" s="4"/>
      <c r="Y193" s="6"/>
      <c r="Z193" s="6"/>
      <c r="AA193" s="6"/>
      <c r="AB193" s="6"/>
      <c r="AC193" s="83">
        <f t="shared" si="85"/>
        <v>0</v>
      </c>
      <c r="AD193" s="80">
        <f t="shared" si="86"/>
        <v>0</v>
      </c>
      <c r="AE193" s="76">
        <f t="shared" si="75"/>
        <v>0</v>
      </c>
      <c r="AF193" s="84">
        <f t="shared" si="76"/>
        <v>0</v>
      </c>
      <c r="AG193" s="85">
        <f t="shared" si="77"/>
        <v>0</v>
      </c>
      <c r="AH193" s="85">
        <f t="shared" si="78"/>
        <v>0</v>
      </c>
      <c r="AI193" s="77">
        <f t="shared" si="79"/>
        <v>0</v>
      </c>
      <c r="AJ193" s="84">
        <f t="shared" si="87"/>
        <v>0</v>
      </c>
      <c r="AK193" s="77">
        <f t="shared" si="88"/>
        <v>0</v>
      </c>
      <c r="AL193" s="5"/>
      <c r="AM193" s="9"/>
      <c r="AN193" s="5"/>
      <c r="AO193" s="10"/>
      <c r="AP193" s="5"/>
      <c r="AQ193" s="5"/>
      <c r="AR193" s="5"/>
      <c r="AS193" s="80" t="str">
        <f t="shared" si="96"/>
        <v/>
      </c>
      <c r="AT193" s="80" t="str">
        <f t="shared" ca="1" si="97"/>
        <v/>
      </c>
      <c r="AU193" s="80" t="str">
        <f t="shared" si="98"/>
        <v/>
      </c>
      <c r="AV193" s="80" t="str">
        <f t="shared" ca="1" si="99"/>
        <v/>
      </c>
      <c r="AW193" s="165"/>
      <c r="AX193" s="165"/>
      <c r="AY193" s="80" t="str">
        <f t="shared" si="100"/>
        <v/>
      </c>
      <c r="AZ193" s="165"/>
      <c r="BA193" s="165"/>
      <c r="BB193" s="80" t="str">
        <f t="shared" si="101"/>
        <v/>
      </c>
      <c r="BC193" s="5"/>
      <c r="BH193" s="52"/>
      <c r="BI193" s="52"/>
      <c r="BJ193" s="52"/>
      <c r="BK193" s="52"/>
      <c r="BL193" s="52"/>
      <c r="BM193" s="52"/>
      <c r="BQ193" s="27"/>
      <c r="BR193" s="27"/>
      <c r="BS193" s="27"/>
      <c r="BT193" s="27"/>
      <c r="BU193" s="27"/>
      <c r="BV193" s="27"/>
      <c r="BW193" s="54"/>
      <c r="BX193" s="26"/>
      <c r="BY193" s="54"/>
      <c r="BZ193" s="26"/>
      <c r="CA193" s="26"/>
      <c r="CB193" s="26"/>
    </row>
    <row r="194" spans="1:80" ht="17.45" customHeight="1">
      <c r="A194" s="86">
        <f t="shared" si="102"/>
        <v>27.2</v>
      </c>
      <c r="B194" s="179">
        <f t="shared" si="80"/>
        <v>46080</v>
      </c>
      <c r="C194" s="8"/>
      <c r="D194" s="11"/>
      <c r="E194" s="12"/>
      <c r="F194" s="11"/>
      <c r="G194" s="74">
        <f t="shared" si="105"/>
        <v>730</v>
      </c>
      <c r="H194" s="75">
        <f t="shared" si="105"/>
        <v>6095</v>
      </c>
      <c r="I194" s="88">
        <f t="shared" si="90"/>
        <v>0</v>
      </c>
      <c r="J194" s="78">
        <f t="shared" si="91"/>
        <v>0</v>
      </c>
      <c r="K194" s="78">
        <f t="shared" si="92"/>
        <v>0</v>
      </c>
      <c r="L194" s="78">
        <f t="shared" si="93"/>
        <v>0</v>
      </c>
      <c r="M194" s="78">
        <f t="shared" ca="1" si="94"/>
        <v>0.13134657836644592</v>
      </c>
      <c r="N194" s="78">
        <f t="shared" ca="1" si="81"/>
        <v>1.8181818181818191E-2</v>
      </c>
      <c r="O194" s="78">
        <f t="shared" si="95"/>
        <v>5.0000000000000001E-4</v>
      </c>
      <c r="P194" s="13"/>
      <c r="Q194" s="8"/>
      <c r="R194" s="13"/>
      <c r="S194" s="89">
        <f t="shared" si="82"/>
        <v>0</v>
      </c>
      <c r="T194" s="75">
        <f t="shared" si="82"/>
        <v>0</v>
      </c>
      <c r="U194" s="90">
        <f t="shared" si="83"/>
        <v>0</v>
      </c>
      <c r="V194" s="82">
        <f t="shared" si="84"/>
        <v>0</v>
      </c>
      <c r="W194" s="8"/>
      <c r="X194" s="8"/>
      <c r="Y194" s="12"/>
      <c r="Z194" s="12"/>
      <c r="AA194" s="12"/>
      <c r="AB194" s="12"/>
      <c r="AC194" s="91">
        <f t="shared" si="85"/>
        <v>0</v>
      </c>
      <c r="AD194" s="75">
        <f t="shared" si="86"/>
        <v>0</v>
      </c>
      <c r="AE194" s="88">
        <f t="shared" si="75"/>
        <v>0</v>
      </c>
      <c r="AF194" s="92">
        <f t="shared" si="76"/>
        <v>0</v>
      </c>
      <c r="AG194" s="93">
        <f t="shared" si="77"/>
        <v>0</v>
      </c>
      <c r="AH194" s="93">
        <f t="shared" si="78"/>
        <v>0</v>
      </c>
      <c r="AI194" s="78">
        <f t="shared" si="79"/>
        <v>0</v>
      </c>
      <c r="AJ194" s="92">
        <f t="shared" si="87"/>
        <v>0</v>
      </c>
      <c r="AK194" s="78">
        <f t="shared" si="88"/>
        <v>0</v>
      </c>
      <c r="AL194" s="11"/>
      <c r="AM194" s="14"/>
      <c r="AN194" s="11"/>
      <c r="AO194" s="15"/>
      <c r="AP194" s="11"/>
      <c r="AQ194" s="11"/>
      <c r="AR194" s="11"/>
      <c r="AS194" s="75" t="str">
        <f t="shared" si="96"/>
        <v/>
      </c>
      <c r="AT194" s="75" t="str">
        <f t="shared" ca="1" si="97"/>
        <v/>
      </c>
      <c r="AU194" s="75" t="str">
        <f t="shared" si="98"/>
        <v/>
      </c>
      <c r="AV194" s="75" t="str">
        <f t="shared" ca="1" si="99"/>
        <v/>
      </c>
      <c r="AW194" s="169"/>
      <c r="AX194" s="169"/>
      <c r="AY194" s="75" t="str">
        <f t="shared" si="100"/>
        <v/>
      </c>
      <c r="AZ194" s="169"/>
      <c r="BA194" s="169"/>
      <c r="BB194" s="75" t="str">
        <f t="shared" si="101"/>
        <v/>
      </c>
      <c r="BC194" s="11"/>
      <c r="BH194" s="52"/>
      <c r="BI194" s="52"/>
      <c r="BJ194" s="52"/>
      <c r="BK194" s="52"/>
      <c r="BL194" s="52"/>
      <c r="BM194" s="52"/>
      <c r="BQ194" s="27"/>
      <c r="BR194" s="27"/>
      <c r="BS194" s="27"/>
      <c r="BT194" s="27"/>
      <c r="BU194" s="27"/>
      <c r="BV194" s="27"/>
      <c r="BW194" s="54"/>
      <c r="BX194" s="26"/>
      <c r="BY194" s="54"/>
      <c r="BZ194" s="26"/>
      <c r="CA194" s="26"/>
      <c r="CB194" s="26"/>
    </row>
    <row r="195" spans="1:80" ht="17.45" customHeight="1">
      <c r="A195" s="94">
        <f t="shared" si="102"/>
        <v>27.3</v>
      </c>
      <c r="B195" s="179">
        <f t="shared" si="80"/>
        <v>46081</v>
      </c>
      <c r="C195" s="8"/>
      <c r="D195" s="11"/>
      <c r="E195" s="12"/>
      <c r="F195" s="11"/>
      <c r="G195" s="74">
        <f t="shared" si="105"/>
        <v>730</v>
      </c>
      <c r="H195" s="75">
        <f t="shared" si="105"/>
        <v>6095</v>
      </c>
      <c r="I195" s="88">
        <f t="shared" si="90"/>
        <v>0</v>
      </c>
      <c r="J195" s="78">
        <f t="shared" si="91"/>
        <v>0</v>
      </c>
      <c r="K195" s="78">
        <f t="shared" si="92"/>
        <v>0</v>
      </c>
      <c r="L195" s="78">
        <f t="shared" si="93"/>
        <v>0</v>
      </c>
      <c r="M195" s="78">
        <f t="shared" ca="1" si="94"/>
        <v>0.13134657836644592</v>
      </c>
      <c r="N195" s="78">
        <f t="shared" ca="1" si="81"/>
        <v>1.8181818181818191E-2</v>
      </c>
      <c r="O195" s="78">
        <f t="shared" si="95"/>
        <v>5.0000000000000001E-4</v>
      </c>
      <c r="P195" s="13"/>
      <c r="Q195" s="8"/>
      <c r="R195" s="13"/>
      <c r="S195" s="89">
        <f t="shared" si="82"/>
        <v>0</v>
      </c>
      <c r="T195" s="75">
        <f t="shared" si="82"/>
        <v>0</v>
      </c>
      <c r="U195" s="90">
        <f t="shared" si="83"/>
        <v>0</v>
      </c>
      <c r="V195" s="82">
        <f t="shared" si="84"/>
        <v>0</v>
      </c>
      <c r="W195" s="8"/>
      <c r="X195" s="8"/>
      <c r="Y195" s="12"/>
      <c r="Z195" s="12"/>
      <c r="AA195" s="12"/>
      <c r="AB195" s="12"/>
      <c r="AC195" s="91">
        <f t="shared" si="85"/>
        <v>0</v>
      </c>
      <c r="AD195" s="75">
        <f t="shared" si="86"/>
        <v>0</v>
      </c>
      <c r="AE195" s="88">
        <f t="shared" si="75"/>
        <v>0</v>
      </c>
      <c r="AF195" s="92">
        <f t="shared" si="76"/>
        <v>0</v>
      </c>
      <c r="AG195" s="93">
        <f t="shared" si="77"/>
        <v>0</v>
      </c>
      <c r="AH195" s="93">
        <f t="shared" si="78"/>
        <v>0</v>
      </c>
      <c r="AI195" s="78">
        <f t="shared" si="79"/>
        <v>0</v>
      </c>
      <c r="AJ195" s="92">
        <f t="shared" si="87"/>
        <v>0</v>
      </c>
      <c r="AK195" s="78">
        <f t="shared" si="88"/>
        <v>0</v>
      </c>
      <c r="AL195" s="11"/>
      <c r="AM195" s="14"/>
      <c r="AN195" s="11"/>
      <c r="AO195" s="15"/>
      <c r="AP195" s="11"/>
      <c r="AQ195" s="11"/>
      <c r="AR195" s="11"/>
      <c r="AS195" s="75" t="str">
        <f t="shared" si="96"/>
        <v/>
      </c>
      <c r="AT195" s="75" t="str">
        <f t="shared" ca="1" si="97"/>
        <v/>
      </c>
      <c r="AU195" s="75" t="str">
        <f t="shared" si="98"/>
        <v/>
      </c>
      <c r="AV195" s="75" t="str">
        <f t="shared" ca="1" si="99"/>
        <v/>
      </c>
      <c r="AW195" s="169"/>
      <c r="AX195" s="169"/>
      <c r="AY195" s="75" t="str">
        <f t="shared" si="100"/>
        <v/>
      </c>
      <c r="AZ195" s="169"/>
      <c r="BA195" s="169"/>
      <c r="BB195" s="75" t="str">
        <f t="shared" si="101"/>
        <v/>
      </c>
      <c r="BC195" s="11"/>
      <c r="BH195" s="52"/>
      <c r="BI195" s="52"/>
      <c r="BJ195" s="52"/>
      <c r="BK195" s="52"/>
      <c r="BL195" s="52"/>
      <c r="BM195" s="52"/>
      <c r="BQ195" s="27"/>
      <c r="BR195" s="27"/>
      <c r="BS195" s="27"/>
      <c r="BT195" s="27"/>
      <c r="BU195" s="27"/>
      <c r="BV195" s="27"/>
      <c r="BW195" s="54"/>
      <c r="BX195" s="26"/>
      <c r="BY195" s="54"/>
      <c r="BZ195" s="26"/>
      <c r="CA195" s="26"/>
      <c r="CB195" s="26"/>
    </row>
    <row r="196" spans="1:80" ht="17.45" customHeight="1">
      <c r="A196" s="86">
        <f t="shared" si="102"/>
        <v>27.4</v>
      </c>
      <c r="B196" s="179">
        <f t="shared" si="80"/>
        <v>46082</v>
      </c>
      <c r="C196" s="8"/>
      <c r="D196" s="11"/>
      <c r="E196" s="12"/>
      <c r="F196" s="11"/>
      <c r="G196" s="74">
        <f t="shared" si="105"/>
        <v>730</v>
      </c>
      <c r="H196" s="75">
        <f t="shared" si="105"/>
        <v>6095</v>
      </c>
      <c r="I196" s="88">
        <f t="shared" si="90"/>
        <v>0</v>
      </c>
      <c r="J196" s="78">
        <f t="shared" si="91"/>
        <v>0</v>
      </c>
      <c r="K196" s="78">
        <f t="shared" si="92"/>
        <v>0</v>
      </c>
      <c r="L196" s="78">
        <f t="shared" si="93"/>
        <v>0</v>
      </c>
      <c r="M196" s="78">
        <f t="shared" ca="1" si="94"/>
        <v>0.13134657836644592</v>
      </c>
      <c r="N196" s="78">
        <f t="shared" ca="1" si="81"/>
        <v>1.8181818181818191E-2</v>
      </c>
      <c r="O196" s="78">
        <f t="shared" si="95"/>
        <v>5.0000000000000001E-4</v>
      </c>
      <c r="P196" s="13"/>
      <c r="Q196" s="8"/>
      <c r="R196" s="13"/>
      <c r="S196" s="89">
        <f t="shared" si="82"/>
        <v>0</v>
      </c>
      <c r="T196" s="75">
        <f t="shared" si="82"/>
        <v>0</v>
      </c>
      <c r="U196" s="90">
        <f t="shared" si="83"/>
        <v>0</v>
      </c>
      <c r="V196" s="82">
        <f t="shared" si="84"/>
        <v>0</v>
      </c>
      <c r="W196" s="8"/>
      <c r="X196" s="8"/>
      <c r="Y196" s="12"/>
      <c r="Z196" s="12"/>
      <c r="AA196" s="12"/>
      <c r="AB196" s="12"/>
      <c r="AC196" s="91">
        <f t="shared" si="85"/>
        <v>0</v>
      </c>
      <c r="AD196" s="75">
        <f t="shared" si="86"/>
        <v>0</v>
      </c>
      <c r="AE196" s="88">
        <f t="shared" si="75"/>
        <v>0</v>
      </c>
      <c r="AF196" s="92">
        <f t="shared" si="76"/>
        <v>0</v>
      </c>
      <c r="AG196" s="93">
        <f t="shared" si="77"/>
        <v>0</v>
      </c>
      <c r="AH196" s="93">
        <f t="shared" si="78"/>
        <v>0</v>
      </c>
      <c r="AI196" s="78">
        <f t="shared" si="79"/>
        <v>0</v>
      </c>
      <c r="AJ196" s="92">
        <f t="shared" si="87"/>
        <v>0</v>
      </c>
      <c r="AK196" s="78">
        <f t="shared" si="88"/>
        <v>0</v>
      </c>
      <c r="AL196" s="11"/>
      <c r="AM196" s="14"/>
      <c r="AN196" s="11"/>
      <c r="AO196" s="15"/>
      <c r="AP196" s="11"/>
      <c r="AQ196" s="11"/>
      <c r="AR196" s="11"/>
      <c r="AS196" s="75" t="str">
        <f t="shared" si="96"/>
        <v/>
      </c>
      <c r="AT196" s="75" t="str">
        <f t="shared" ca="1" si="97"/>
        <v/>
      </c>
      <c r="AU196" s="75" t="str">
        <f t="shared" si="98"/>
        <v/>
      </c>
      <c r="AV196" s="75" t="str">
        <f t="shared" ca="1" si="99"/>
        <v/>
      </c>
      <c r="AW196" s="169"/>
      <c r="AX196" s="169"/>
      <c r="AY196" s="75" t="str">
        <f t="shared" si="100"/>
        <v/>
      </c>
      <c r="AZ196" s="169"/>
      <c r="BA196" s="169"/>
      <c r="BB196" s="75" t="str">
        <f t="shared" si="101"/>
        <v/>
      </c>
      <c r="BC196" s="11"/>
      <c r="BH196" s="52"/>
      <c r="BI196" s="52"/>
      <c r="BJ196" s="52"/>
      <c r="BK196" s="52"/>
      <c r="BL196" s="52"/>
      <c r="BM196" s="52"/>
      <c r="BQ196" s="27"/>
      <c r="BR196" s="27"/>
      <c r="BS196" s="27"/>
      <c r="BT196" s="27"/>
      <c r="BU196" s="27"/>
      <c r="BV196" s="27"/>
      <c r="BW196" s="54"/>
      <c r="BX196" s="26"/>
      <c r="BY196" s="54"/>
      <c r="BZ196" s="26"/>
      <c r="CA196" s="26"/>
      <c r="CB196" s="26"/>
    </row>
    <row r="197" spans="1:80" ht="17.45" customHeight="1">
      <c r="A197" s="94">
        <f t="shared" si="102"/>
        <v>27.5</v>
      </c>
      <c r="B197" s="179">
        <f t="shared" si="80"/>
        <v>46083</v>
      </c>
      <c r="C197" s="8"/>
      <c r="D197" s="11"/>
      <c r="E197" s="12"/>
      <c r="F197" s="11"/>
      <c r="G197" s="74">
        <f t="shared" si="105"/>
        <v>730</v>
      </c>
      <c r="H197" s="75">
        <f t="shared" si="105"/>
        <v>6095</v>
      </c>
      <c r="I197" s="88">
        <f t="shared" si="90"/>
        <v>0</v>
      </c>
      <c r="J197" s="78">
        <f t="shared" si="91"/>
        <v>0</v>
      </c>
      <c r="K197" s="78">
        <f t="shared" si="92"/>
        <v>0</v>
      </c>
      <c r="L197" s="78">
        <f t="shared" si="93"/>
        <v>0</v>
      </c>
      <c r="M197" s="78">
        <f t="shared" ca="1" si="94"/>
        <v>0.13134657836644592</v>
      </c>
      <c r="N197" s="78">
        <f t="shared" ca="1" si="81"/>
        <v>1.8181818181818191E-2</v>
      </c>
      <c r="O197" s="78">
        <f t="shared" si="95"/>
        <v>5.0000000000000001E-4</v>
      </c>
      <c r="P197" s="13"/>
      <c r="Q197" s="8"/>
      <c r="R197" s="13"/>
      <c r="S197" s="89">
        <f t="shared" si="82"/>
        <v>0</v>
      </c>
      <c r="T197" s="75">
        <f t="shared" si="82"/>
        <v>0</v>
      </c>
      <c r="U197" s="90">
        <f t="shared" si="83"/>
        <v>0</v>
      </c>
      <c r="V197" s="82">
        <f t="shared" si="84"/>
        <v>0</v>
      </c>
      <c r="W197" s="8"/>
      <c r="X197" s="8"/>
      <c r="Y197" s="12"/>
      <c r="Z197" s="12"/>
      <c r="AA197" s="12"/>
      <c r="AB197" s="12"/>
      <c r="AC197" s="91">
        <f t="shared" si="85"/>
        <v>0</v>
      </c>
      <c r="AD197" s="75">
        <f t="shared" si="86"/>
        <v>0</v>
      </c>
      <c r="AE197" s="88">
        <f t="shared" ref="AE197:AE260" si="106">IFERROR(W197/H196,0)</f>
        <v>0</v>
      </c>
      <c r="AF197" s="92">
        <f t="shared" ref="AF197:AF260" si="107">IFERROR(X197/$W197,0)</f>
        <v>0</v>
      </c>
      <c r="AG197" s="93">
        <f t="shared" ref="AG197:AG260" si="108">IFERROR(Y197/$W197,0)</f>
        <v>0</v>
      </c>
      <c r="AH197" s="93">
        <f t="shared" ref="AH197:AH260" si="109">IFERROR(Z197/$W197,0)</f>
        <v>0</v>
      </c>
      <c r="AI197" s="78">
        <f t="shared" ref="AI197:AI260" si="110">IFERROR(AA197/$W197,0)</f>
        <v>0</v>
      </c>
      <c r="AJ197" s="92">
        <f t="shared" si="87"/>
        <v>0</v>
      </c>
      <c r="AK197" s="78">
        <f t="shared" si="88"/>
        <v>0</v>
      </c>
      <c r="AL197" s="11"/>
      <c r="AM197" s="14"/>
      <c r="AN197" s="11"/>
      <c r="AO197" s="15"/>
      <c r="AP197" s="11"/>
      <c r="AQ197" s="11"/>
      <c r="AR197" s="11"/>
      <c r="AS197" s="75" t="str">
        <f t="shared" si="96"/>
        <v/>
      </c>
      <c r="AT197" s="75" t="str">
        <f t="shared" ca="1" si="97"/>
        <v/>
      </c>
      <c r="AU197" s="75" t="str">
        <f t="shared" si="98"/>
        <v/>
      </c>
      <c r="AV197" s="75" t="str">
        <f t="shared" ca="1" si="99"/>
        <v/>
      </c>
      <c r="AW197" s="169"/>
      <c r="AX197" s="169"/>
      <c r="AY197" s="75" t="str">
        <f t="shared" si="100"/>
        <v/>
      </c>
      <c r="AZ197" s="169"/>
      <c r="BA197" s="169"/>
      <c r="BB197" s="75" t="str">
        <f t="shared" si="101"/>
        <v/>
      </c>
      <c r="BC197" s="11"/>
      <c r="BH197" s="52"/>
      <c r="BI197" s="52"/>
      <c r="BJ197" s="52"/>
      <c r="BK197" s="52"/>
      <c r="BL197" s="52"/>
      <c r="BM197" s="52"/>
      <c r="BQ197" s="27"/>
      <c r="BR197" s="27"/>
      <c r="BS197" s="27"/>
      <c r="BT197" s="27"/>
      <c r="BU197" s="27"/>
      <c r="BV197" s="27"/>
      <c r="BW197" s="54"/>
      <c r="BX197" s="26"/>
      <c r="BY197" s="54"/>
      <c r="BZ197" s="26"/>
      <c r="CA197" s="26"/>
      <c r="CB197" s="26"/>
    </row>
    <row r="198" spans="1:80" ht="17.45" customHeight="1">
      <c r="A198" s="86">
        <f t="shared" si="102"/>
        <v>27.6</v>
      </c>
      <c r="B198" s="179">
        <f t="shared" si="80"/>
        <v>46084</v>
      </c>
      <c r="C198" s="8"/>
      <c r="D198" s="11"/>
      <c r="E198" s="12"/>
      <c r="F198" s="11"/>
      <c r="G198" s="74">
        <f t="shared" si="105"/>
        <v>730</v>
      </c>
      <c r="H198" s="75">
        <f t="shared" si="105"/>
        <v>6095</v>
      </c>
      <c r="I198" s="88">
        <f t="shared" si="90"/>
        <v>0</v>
      </c>
      <c r="J198" s="78">
        <f t="shared" si="91"/>
        <v>0</v>
      </c>
      <c r="K198" s="78">
        <f t="shared" si="92"/>
        <v>0</v>
      </c>
      <c r="L198" s="78">
        <f t="shared" si="93"/>
        <v>0</v>
      </c>
      <c r="M198" s="78">
        <f t="shared" ca="1" si="94"/>
        <v>0.13134657836644592</v>
      </c>
      <c r="N198" s="78">
        <f t="shared" ca="1" si="81"/>
        <v>1.8181818181818191E-2</v>
      </c>
      <c r="O198" s="78">
        <f t="shared" si="95"/>
        <v>5.0000000000000001E-4</v>
      </c>
      <c r="P198" s="13"/>
      <c r="Q198" s="8"/>
      <c r="R198" s="13"/>
      <c r="S198" s="89">
        <f t="shared" si="82"/>
        <v>0</v>
      </c>
      <c r="T198" s="75">
        <f t="shared" si="82"/>
        <v>0</v>
      </c>
      <c r="U198" s="90">
        <f t="shared" si="83"/>
        <v>0</v>
      </c>
      <c r="V198" s="82">
        <f t="shared" si="84"/>
        <v>0</v>
      </c>
      <c r="W198" s="8"/>
      <c r="X198" s="8"/>
      <c r="Y198" s="12"/>
      <c r="Z198" s="12"/>
      <c r="AA198" s="12"/>
      <c r="AB198" s="12"/>
      <c r="AC198" s="91">
        <f t="shared" si="85"/>
        <v>0</v>
      </c>
      <c r="AD198" s="75">
        <f t="shared" si="86"/>
        <v>0</v>
      </c>
      <c r="AE198" s="88">
        <f t="shared" si="106"/>
        <v>0</v>
      </c>
      <c r="AF198" s="92">
        <f t="shared" si="107"/>
        <v>0</v>
      </c>
      <c r="AG198" s="93">
        <f t="shared" si="108"/>
        <v>0</v>
      </c>
      <c r="AH198" s="93">
        <f t="shared" si="109"/>
        <v>0</v>
      </c>
      <c r="AI198" s="78">
        <f t="shared" si="110"/>
        <v>0</v>
      </c>
      <c r="AJ198" s="92">
        <f t="shared" si="87"/>
        <v>0</v>
      </c>
      <c r="AK198" s="78">
        <f t="shared" si="88"/>
        <v>0</v>
      </c>
      <c r="AL198" s="11"/>
      <c r="AM198" s="14"/>
      <c r="AN198" s="11"/>
      <c r="AO198" s="15"/>
      <c r="AP198" s="11"/>
      <c r="AQ198" s="11"/>
      <c r="AR198" s="11"/>
      <c r="AS198" s="75" t="str">
        <f t="shared" si="96"/>
        <v/>
      </c>
      <c r="AT198" s="75" t="str">
        <f t="shared" ca="1" si="97"/>
        <v/>
      </c>
      <c r="AU198" s="75" t="str">
        <f t="shared" si="98"/>
        <v/>
      </c>
      <c r="AV198" s="75" t="str">
        <f t="shared" ca="1" si="99"/>
        <v/>
      </c>
      <c r="AW198" s="169"/>
      <c r="AX198" s="169"/>
      <c r="AY198" s="75" t="str">
        <f t="shared" si="100"/>
        <v/>
      </c>
      <c r="AZ198" s="169"/>
      <c r="BA198" s="169"/>
      <c r="BB198" s="75" t="str">
        <f t="shared" si="101"/>
        <v/>
      </c>
      <c r="BC198" s="11"/>
      <c r="BH198" s="52"/>
      <c r="BI198" s="52"/>
      <c r="BJ198" s="52"/>
      <c r="BK198" s="52"/>
      <c r="BL198" s="52"/>
      <c r="BM198" s="52"/>
      <c r="BQ198" s="27"/>
      <c r="BR198" s="27"/>
      <c r="BS198" s="27"/>
      <c r="BT198" s="27"/>
      <c r="BU198" s="27"/>
      <c r="BV198" s="27"/>
      <c r="BW198" s="54"/>
      <c r="BX198" s="26"/>
      <c r="BY198" s="54"/>
      <c r="BZ198" s="26"/>
      <c r="CA198" s="26"/>
      <c r="CB198" s="26"/>
    </row>
    <row r="199" spans="1:80" ht="17.45" customHeight="1" thickBot="1">
      <c r="A199" s="94">
        <f t="shared" si="102"/>
        <v>27.700000000000003</v>
      </c>
      <c r="B199" s="180">
        <f t="shared" si="80"/>
        <v>46085</v>
      </c>
      <c r="C199" s="16"/>
      <c r="D199" s="17"/>
      <c r="E199" s="18"/>
      <c r="F199" s="17"/>
      <c r="G199" s="96">
        <f t="shared" si="105"/>
        <v>730</v>
      </c>
      <c r="H199" s="97">
        <f t="shared" si="105"/>
        <v>6095</v>
      </c>
      <c r="I199" s="98">
        <f t="shared" si="90"/>
        <v>0</v>
      </c>
      <c r="J199" s="99">
        <f t="shared" si="91"/>
        <v>0</v>
      </c>
      <c r="K199" s="99">
        <f t="shared" si="92"/>
        <v>0</v>
      </c>
      <c r="L199" s="99">
        <f t="shared" si="93"/>
        <v>0</v>
      </c>
      <c r="M199" s="99">
        <f t="shared" ca="1" si="94"/>
        <v>0.13134657836644592</v>
      </c>
      <c r="N199" s="99">
        <f t="shared" ca="1" si="81"/>
        <v>1.8181818181818191E-2</v>
      </c>
      <c r="O199" s="99">
        <f t="shared" si="95"/>
        <v>5.0000000000000001E-4</v>
      </c>
      <c r="P199" s="19"/>
      <c r="Q199" s="16"/>
      <c r="R199" s="19"/>
      <c r="S199" s="89">
        <f t="shared" si="82"/>
        <v>0</v>
      </c>
      <c r="T199" s="75">
        <f t="shared" si="82"/>
        <v>0</v>
      </c>
      <c r="U199" s="100">
        <f t="shared" si="83"/>
        <v>0</v>
      </c>
      <c r="V199" s="101">
        <f t="shared" si="84"/>
        <v>0</v>
      </c>
      <c r="W199" s="16"/>
      <c r="X199" s="8"/>
      <c r="Y199" s="12"/>
      <c r="Z199" s="12"/>
      <c r="AA199" s="12"/>
      <c r="AB199" s="12"/>
      <c r="AC199" s="102">
        <f t="shared" si="85"/>
        <v>0</v>
      </c>
      <c r="AD199" s="97">
        <f t="shared" si="86"/>
        <v>0</v>
      </c>
      <c r="AE199" s="98">
        <f t="shared" si="106"/>
        <v>0</v>
      </c>
      <c r="AF199" s="103">
        <f t="shared" si="107"/>
        <v>0</v>
      </c>
      <c r="AG199" s="104">
        <f t="shared" si="108"/>
        <v>0</v>
      </c>
      <c r="AH199" s="104">
        <f t="shared" si="109"/>
        <v>0</v>
      </c>
      <c r="AI199" s="99">
        <f t="shared" si="110"/>
        <v>0</v>
      </c>
      <c r="AJ199" s="103">
        <f t="shared" si="87"/>
        <v>0</v>
      </c>
      <c r="AK199" s="99">
        <f t="shared" si="88"/>
        <v>0</v>
      </c>
      <c r="AL199" s="17"/>
      <c r="AM199" s="20"/>
      <c r="AN199" s="17"/>
      <c r="AO199" s="21"/>
      <c r="AP199" s="17"/>
      <c r="AQ199" s="17"/>
      <c r="AR199" s="17"/>
      <c r="AS199" s="97" t="str">
        <f t="shared" si="96"/>
        <v/>
      </c>
      <c r="AT199" s="97" t="str">
        <f t="shared" ca="1" si="97"/>
        <v/>
      </c>
      <c r="AU199" s="97" t="str">
        <f t="shared" si="98"/>
        <v/>
      </c>
      <c r="AV199" s="97" t="str">
        <f t="shared" ca="1" si="99"/>
        <v/>
      </c>
      <c r="AW199" s="167"/>
      <c r="AX199" s="167"/>
      <c r="AY199" s="97" t="str">
        <f t="shared" si="100"/>
        <v/>
      </c>
      <c r="AZ199" s="167"/>
      <c r="BA199" s="167"/>
      <c r="BB199" s="97" t="str">
        <f t="shared" si="101"/>
        <v/>
      </c>
      <c r="BC199" s="17"/>
      <c r="BH199" s="52"/>
      <c r="BI199" s="52"/>
      <c r="BJ199" s="52"/>
      <c r="BK199" s="52"/>
      <c r="BL199" s="52"/>
      <c r="BM199" s="52"/>
      <c r="BQ199" s="27"/>
      <c r="BR199" s="27"/>
      <c r="BS199" s="27"/>
      <c r="BT199" s="27"/>
      <c r="BU199" s="27"/>
      <c r="BV199" s="27"/>
      <c r="BW199" s="54"/>
      <c r="BX199" s="26"/>
      <c r="BY199" s="54"/>
      <c r="BZ199" s="26"/>
      <c r="CA199" s="26"/>
      <c r="CB199" s="26"/>
    </row>
    <row r="200" spans="1:80" ht="17.45" customHeight="1" thickTop="1">
      <c r="A200" s="105">
        <f>A193+1</f>
        <v>28.1</v>
      </c>
      <c r="B200" s="178">
        <f>B199+1</f>
        <v>46086</v>
      </c>
      <c r="C200" s="4"/>
      <c r="D200" s="5"/>
      <c r="E200" s="6"/>
      <c r="F200" s="5"/>
      <c r="G200" s="74">
        <f t="shared" si="105"/>
        <v>730</v>
      </c>
      <c r="H200" s="75">
        <f t="shared" si="105"/>
        <v>6095</v>
      </c>
      <c r="I200" s="76">
        <f t="shared" si="90"/>
        <v>0</v>
      </c>
      <c r="J200" s="77">
        <f t="shared" si="91"/>
        <v>0</v>
      </c>
      <c r="K200" s="77">
        <f t="shared" si="92"/>
        <v>0</v>
      </c>
      <c r="L200" s="77">
        <f t="shared" si="93"/>
        <v>0</v>
      </c>
      <c r="M200" s="78">
        <f t="shared" ca="1" si="94"/>
        <v>0.13134657836644592</v>
      </c>
      <c r="N200" s="78">
        <f t="shared" ca="1" si="81"/>
        <v>1.8181818181818191E-2</v>
      </c>
      <c r="O200" s="78">
        <f t="shared" si="95"/>
        <v>5.0000000000000001E-4</v>
      </c>
      <c r="P200" s="13"/>
      <c r="Q200" s="8"/>
      <c r="R200" s="13"/>
      <c r="S200" s="79">
        <f t="shared" si="82"/>
        <v>0</v>
      </c>
      <c r="T200" s="80">
        <f t="shared" si="82"/>
        <v>0</v>
      </c>
      <c r="U200" s="90">
        <f t="shared" si="83"/>
        <v>0</v>
      </c>
      <c r="V200" s="82">
        <f t="shared" si="84"/>
        <v>0</v>
      </c>
      <c r="W200" s="4"/>
      <c r="X200" s="4"/>
      <c r="Y200" s="6"/>
      <c r="Z200" s="6"/>
      <c r="AA200" s="6"/>
      <c r="AB200" s="6"/>
      <c r="AC200" s="83">
        <f t="shared" si="85"/>
        <v>0</v>
      </c>
      <c r="AD200" s="80">
        <f t="shared" si="86"/>
        <v>0</v>
      </c>
      <c r="AE200" s="76">
        <f t="shared" si="106"/>
        <v>0</v>
      </c>
      <c r="AF200" s="84">
        <f t="shared" si="107"/>
        <v>0</v>
      </c>
      <c r="AG200" s="85">
        <f t="shared" si="108"/>
        <v>0</v>
      </c>
      <c r="AH200" s="85">
        <f t="shared" si="109"/>
        <v>0</v>
      </c>
      <c r="AI200" s="77">
        <f t="shared" si="110"/>
        <v>0</v>
      </c>
      <c r="AJ200" s="84">
        <f t="shared" si="87"/>
        <v>0</v>
      </c>
      <c r="AK200" s="77">
        <f t="shared" si="88"/>
        <v>0</v>
      </c>
      <c r="AL200" s="5"/>
      <c r="AM200" s="9"/>
      <c r="AN200" s="5"/>
      <c r="AO200" s="10"/>
      <c r="AP200" s="5"/>
      <c r="AQ200" s="5"/>
      <c r="AR200" s="5"/>
      <c r="AS200" s="80" t="str">
        <f t="shared" si="96"/>
        <v/>
      </c>
      <c r="AT200" s="80" t="str">
        <f t="shared" ca="1" si="97"/>
        <v/>
      </c>
      <c r="AU200" s="80" t="str">
        <f t="shared" si="98"/>
        <v/>
      </c>
      <c r="AV200" s="80" t="str">
        <f t="shared" ca="1" si="99"/>
        <v/>
      </c>
      <c r="AW200" s="165"/>
      <c r="AX200" s="165"/>
      <c r="AY200" s="80" t="str">
        <f t="shared" si="100"/>
        <v/>
      </c>
      <c r="AZ200" s="165"/>
      <c r="BA200" s="165"/>
      <c r="BB200" s="80" t="str">
        <f t="shared" si="101"/>
        <v/>
      </c>
      <c r="BC200" s="5"/>
      <c r="BH200" s="52"/>
      <c r="BI200" s="52"/>
      <c r="BJ200" s="52"/>
      <c r="BK200" s="52"/>
      <c r="BL200" s="52"/>
      <c r="BM200" s="52"/>
      <c r="BQ200" s="27"/>
      <c r="BR200" s="27"/>
      <c r="BS200" s="27"/>
      <c r="BT200" s="27"/>
      <c r="BU200" s="27"/>
      <c r="BV200" s="27"/>
      <c r="BW200" s="54"/>
      <c r="BX200" s="26"/>
      <c r="BY200" s="54"/>
      <c r="BZ200" s="26"/>
      <c r="CA200" s="26"/>
      <c r="CB200" s="26"/>
    </row>
    <row r="201" spans="1:80" ht="17.45" customHeight="1">
      <c r="A201" s="94">
        <f t="shared" si="102"/>
        <v>28.2</v>
      </c>
      <c r="B201" s="179">
        <f t="shared" si="80"/>
        <v>46087</v>
      </c>
      <c r="C201" s="8"/>
      <c r="D201" s="11"/>
      <c r="E201" s="12"/>
      <c r="F201" s="11"/>
      <c r="G201" s="74">
        <f t="shared" si="105"/>
        <v>730</v>
      </c>
      <c r="H201" s="75">
        <f t="shared" si="105"/>
        <v>6095</v>
      </c>
      <c r="I201" s="88">
        <f t="shared" si="90"/>
        <v>0</v>
      </c>
      <c r="J201" s="78">
        <f t="shared" si="91"/>
        <v>0</v>
      </c>
      <c r="K201" s="78">
        <f t="shared" si="92"/>
        <v>0</v>
      </c>
      <c r="L201" s="78">
        <f t="shared" si="93"/>
        <v>0</v>
      </c>
      <c r="M201" s="78">
        <f t="shared" ca="1" si="94"/>
        <v>0.13134657836644592</v>
      </c>
      <c r="N201" s="78">
        <f t="shared" ca="1" si="81"/>
        <v>1.8181818181818191E-2</v>
      </c>
      <c r="O201" s="78">
        <f t="shared" si="95"/>
        <v>5.0000000000000001E-4</v>
      </c>
      <c r="P201" s="13"/>
      <c r="Q201" s="8"/>
      <c r="R201" s="13"/>
      <c r="S201" s="89">
        <f t="shared" si="82"/>
        <v>0</v>
      </c>
      <c r="T201" s="75">
        <f t="shared" si="82"/>
        <v>0</v>
      </c>
      <c r="U201" s="90">
        <f t="shared" si="83"/>
        <v>0</v>
      </c>
      <c r="V201" s="82">
        <f t="shared" si="84"/>
        <v>0</v>
      </c>
      <c r="W201" s="8"/>
      <c r="X201" s="8"/>
      <c r="Y201" s="12"/>
      <c r="Z201" s="12"/>
      <c r="AA201" s="12"/>
      <c r="AB201" s="12"/>
      <c r="AC201" s="91">
        <f t="shared" si="85"/>
        <v>0</v>
      </c>
      <c r="AD201" s="75">
        <f t="shared" si="86"/>
        <v>0</v>
      </c>
      <c r="AE201" s="88">
        <f t="shared" si="106"/>
        <v>0</v>
      </c>
      <c r="AF201" s="92">
        <f t="shared" si="107"/>
        <v>0</v>
      </c>
      <c r="AG201" s="93">
        <f t="shared" si="108"/>
        <v>0</v>
      </c>
      <c r="AH201" s="93">
        <f t="shared" si="109"/>
        <v>0</v>
      </c>
      <c r="AI201" s="78">
        <f t="shared" si="110"/>
        <v>0</v>
      </c>
      <c r="AJ201" s="92">
        <f t="shared" si="87"/>
        <v>0</v>
      </c>
      <c r="AK201" s="78">
        <f t="shared" si="88"/>
        <v>0</v>
      </c>
      <c r="AL201" s="11"/>
      <c r="AM201" s="14"/>
      <c r="AN201" s="11"/>
      <c r="AO201" s="15"/>
      <c r="AP201" s="11"/>
      <c r="AQ201" s="11"/>
      <c r="AR201" s="11"/>
      <c r="AS201" s="75" t="str">
        <f t="shared" si="96"/>
        <v/>
      </c>
      <c r="AT201" s="75" t="str">
        <f t="shared" ca="1" si="97"/>
        <v/>
      </c>
      <c r="AU201" s="75" t="str">
        <f t="shared" si="98"/>
        <v/>
      </c>
      <c r="AV201" s="75" t="str">
        <f t="shared" ca="1" si="99"/>
        <v/>
      </c>
      <c r="AW201" s="169"/>
      <c r="AX201" s="169"/>
      <c r="AY201" s="75" t="str">
        <f t="shared" si="100"/>
        <v/>
      </c>
      <c r="AZ201" s="169"/>
      <c r="BA201" s="169"/>
      <c r="BB201" s="75" t="str">
        <f t="shared" si="101"/>
        <v/>
      </c>
      <c r="BC201" s="11"/>
      <c r="BH201" s="52"/>
      <c r="BI201" s="52"/>
      <c r="BJ201" s="52"/>
      <c r="BK201" s="52"/>
      <c r="BL201" s="52"/>
      <c r="BM201" s="52"/>
      <c r="BQ201" s="27"/>
      <c r="BR201" s="27"/>
      <c r="BS201" s="27"/>
      <c r="BT201" s="27"/>
      <c r="BU201" s="27"/>
      <c r="BV201" s="27"/>
      <c r="BW201" s="54"/>
      <c r="BX201" s="26"/>
      <c r="BY201" s="54"/>
      <c r="BZ201" s="26"/>
      <c r="CA201" s="26"/>
      <c r="CB201" s="26"/>
    </row>
    <row r="202" spans="1:80" ht="17.45" customHeight="1">
      <c r="A202" s="86">
        <f t="shared" si="102"/>
        <v>28.3</v>
      </c>
      <c r="B202" s="179">
        <f t="shared" si="80"/>
        <v>46088</v>
      </c>
      <c r="C202" s="8"/>
      <c r="D202" s="11"/>
      <c r="E202" s="12"/>
      <c r="F202" s="11"/>
      <c r="G202" s="74">
        <f t="shared" si="105"/>
        <v>730</v>
      </c>
      <c r="H202" s="75">
        <f t="shared" si="105"/>
        <v>6095</v>
      </c>
      <c r="I202" s="88">
        <f t="shared" si="90"/>
        <v>0</v>
      </c>
      <c r="J202" s="78">
        <f t="shared" si="91"/>
        <v>0</v>
      </c>
      <c r="K202" s="78">
        <f t="shared" si="92"/>
        <v>0</v>
      </c>
      <c r="L202" s="78">
        <f t="shared" si="93"/>
        <v>0</v>
      </c>
      <c r="M202" s="78">
        <f t="shared" ca="1" si="94"/>
        <v>0.13134657836644592</v>
      </c>
      <c r="N202" s="78">
        <f t="shared" ca="1" si="81"/>
        <v>1.8181818181818191E-2</v>
      </c>
      <c r="O202" s="78">
        <f t="shared" si="95"/>
        <v>5.0000000000000001E-4</v>
      </c>
      <c r="P202" s="13"/>
      <c r="Q202" s="8"/>
      <c r="R202" s="13"/>
      <c r="S202" s="89">
        <f t="shared" si="82"/>
        <v>0</v>
      </c>
      <c r="T202" s="75">
        <f t="shared" si="82"/>
        <v>0</v>
      </c>
      <c r="U202" s="90">
        <f t="shared" si="83"/>
        <v>0</v>
      </c>
      <c r="V202" s="82">
        <f t="shared" si="84"/>
        <v>0</v>
      </c>
      <c r="W202" s="8"/>
      <c r="X202" s="8"/>
      <c r="Y202" s="12"/>
      <c r="Z202" s="12"/>
      <c r="AA202" s="12"/>
      <c r="AB202" s="12"/>
      <c r="AC202" s="91">
        <f t="shared" si="85"/>
        <v>0</v>
      </c>
      <c r="AD202" s="75">
        <f t="shared" si="86"/>
        <v>0</v>
      </c>
      <c r="AE202" s="88">
        <f t="shared" si="106"/>
        <v>0</v>
      </c>
      <c r="AF202" s="92">
        <f t="shared" si="107"/>
        <v>0</v>
      </c>
      <c r="AG202" s="93">
        <f t="shared" si="108"/>
        <v>0</v>
      </c>
      <c r="AH202" s="93">
        <f t="shared" si="109"/>
        <v>0</v>
      </c>
      <c r="AI202" s="78">
        <f t="shared" si="110"/>
        <v>0</v>
      </c>
      <c r="AJ202" s="92">
        <f t="shared" si="87"/>
        <v>0</v>
      </c>
      <c r="AK202" s="78">
        <f t="shared" si="88"/>
        <v>0</v>
      </c>
      <c r="AL202" s="11"/>
      <c r="AM202" s="14"/>
      <c r="AN202" s="11"/>
      <c r="AO202" s="15"/>
      <c r="AP202" s="11"/>
      <c r="AQ202" s="11"/>
      <c r="AR202" s="11"/>
      <c r="AS202" s="75" t="str">
        <f t="shared" si="96"/>
        <v/>
      </c>
      <c r="AT202" s="75" t="str">
        <f t="shared" ca="1" si="97"/>
        <v/>
      </c>
      <c r="AU202" s="75" t="str">
        <f t="shared" si="98"/>
        <v/>
      </c>
      <c r="AV202" s="75" t="str">
        <f t="shared" ca="1" si="99"/>
        <v/>
      </c>
      <c r="AW202" s="169"/>
      <c r="AX202" s="169"/>
      <c r="AY202" s="75" t="str">
        <f t="shared" si="100"/>
        <v/>
      </c>
      <c r="AZ202" s="169"/>
      <c r="BA202" s="169"/>
      <c r="BB202" s="75" t="str">
        <f t="shared" si="101"/>
        <v/>
      </c>
      <c r="BC202" s="11"/>
      <c r="BH202" s="52"/>
      <c r="BI202" s="52"/>
      <c r="BJ202" s="52"/>
      <c r="BK202" s="52"/>
      <c r="BL202" s="52"/>
      <c r="BM202" s="52"/>
      <c r="BQ202" s="27"/>
      <c r="BR202" s="27"/>
      <c r="BS202" s="27"/>
      <c r="BT202" s="27"/>
      <c r="BU202" s="27"/>
      <c r="BV202" s="27"/>
      <c r="BW202" s="54"/>
      <c r="BX202" s="26"/>
      <c r="BY202" s="54"/>
      <c r="BZ202" s="26"/>
      <c r="CA202" s="26"/>
      <c r="CB202" s="26"/>
    </row>
    <row r="203" spans="1:80" ht="17.45" customHeight="1">
      <c r="A203" s="94">
        <f t="shared" si="102"/>
        <v>28.4</v>
      </c>
      <c r="B203" s="179">
        <f t="shared" ref="B203:B266" si="111">B202+1</f>
        <v>46089</v>
      </c>
      <c r="C203" s="8"/>
      <c r="D203" s="11"/>
      <c r="E203" s="12"/>
      <c r="F203" s="11"/>
      <c r="G203" s="74">
        <f t="shared" si="105"/>
        <v>730</v>
      </c>
      <c r="H203" s="75">
        <f t="shared" si="105"/>
        <v>6095</v>
      </c>
      <c r="I203" s="88">
        <f t="shared" si="90"/>
        <v>0</v>
      </c>
      <c r="J203" s="78">
        <f t="shared" si="91"/>
        <v>0</v>
      </c>
      <c r="K203" s="78">
        <f t="shared" si="92"/>
        <v>0</v>
      </c>
      <c r="L203" s="78">
        <f t="shared" si="93"/>
        <v>0</v>
      </c>
      <c r="M203" s="78">
        <f t="shared" ca="1" si="94"/>
        <v>0.13134657836644592</v>
      </c>
      <c r="N203" s="78">
        <f t="shared" ref="N203:N266" ca="1" si="112">IF(ROW()=11,
   IF($B$3&gt;0,F203/$B$3,""),
   IF($B$3&gt;0,
      (OFFSET(N203,-1,0)*$B$3 + F203)/$B$3,
      "")
)</f>
        <v>1.8181818181818191E-2</v>
      </c>
      <c r="O203" s="78">
        <f t="shared" si="95"/>
        <v>5.0000000000000001E-4</v>
      </c>
      <c r="P203" s="13"/>
      <c r="Q203" s="8"/>
      <c r="R203" s="13"/>
      <c r="S203" s="89">
        <f t="shared" ref="S203:T266" si="113">IF($P203="FULL FEED",Q203,Q203*2)</f>
        <v>0</v>
      </c>
      <c r="T203" s="75">
        <f t="shared" si="113"/>
        <v>0</v>
      </c>
      <c r="U203" s="90">
        <f t="shared" ref="U203:U266" si="114">IF($P203="FULL FEED",(Q203*G203/1000),(Q203*2*G203/1000))</f>
        <v>0</v>
      </c>
      <c r="V203" s="82">
        <f t="shared" ref="V203:V266" si="115">IF($P203="FULL FEED",(R203*H203/1000),(R203*2*H203/1000))</f>
        <v>0</v>
      </c>
      <c r="W203" s="8"/>
      <c r="X203" s="8"/>
      <c r="Y203" s="12"/>
      <c r="Z203" s="12"/>
      <c r="AA203" s="12"/>
      <c r="AB203" s="12"/>
      <c r="AC203" s="91">
        <f t="shared" ref="AC203:AC266" si="116">SUM(X203,Y203,Z203,AA203)</f>
        <v>0</v>
      </c>
      <c r="AD203" s="75">
        <f t="shared" ref="AD203:AD266" si="117">W203-AC203</f>
        <v>0</v>
      </c>
      <c r="AE203" s="88">
        <f t="shared" si="106"/>
        <v>0</v>
      </c>
      <c r="AF203" s="92">
        <f t="shared" si="107"/>
        <v>0</v>
      </c>
      <c r="AG203" s="93">
        <f t="shared" si="108"/>
        <v>0</v>
      </c>
      <c r="AH203" s="93">
        <f t="shared" si="109"/>
        <v>0</v>
      </c>
      <c r="AI203" s="78">
        <f t="shared" si="110"/>
        <v>0</v>
      </c>
      <c r="AJ203" s="92">
        <f t="shared" ref="AJ203:AJ266" si="118">IFERROR(AC203/W203,0)</f>
        <v>0</v>
      </c>
      <c r="AK203" s="78">
        <f t="shared" ref="AK203:AK266" si="119">IFERROR(AD203/W203,0)</f>
        <v>0</v>
      </c>
      <c r="AL203" s="11"/>
      <c r="AM203" s="14"/>
      <c r="AN203" s="11"/>
      <c r="AO203" s="15"/>
      <c r="AP203" s="11"/>
      <c r="AQ203" s="11"/>
      <c r="AR203" s="11"/>
      <c r="AS203" s="75" t="str">
        <f t="shared" si="96"/>
        <v/>
      </c>
      <c r="AT203" s="75" t="str">
        <f t="shared" ca="1" si="97"/>
        <v/>
      </c>
      <c r="AU203" s="75" t="str">
        <f t="shared" si="98"/>
        <v/>
      </c>
      <c r="AV203" s="75" t="str">
        <f t="shared" ca="1" si="99"/>
        <v/>
      </c>
      <c r="AW203" s="169"/>
      <c r="AX203" s="169"/>
      <c r="AY203" s="75" t="str">
        <f t="shared" si="100"/>
        <v/>
      </c>
      <c r="AZ203" s="169"/>
      <c r="BA203" s="169"/>
      <c r="BB203" s="75" t="str">
        <f t="shared" si="101"/>
        <v/>
      </c>
      <c r="BC203" s="11"/>
      <c r="BH203" s="52"/>
      <c r="BI203" s="52"/>
      <c r="BJ203" s="52"/>
      <c r="BK203" s="52"/>
      <c r="BL203" s="52"/>
      <c r="BM203" s="52"/>
      <c r="BQ203" s="27"/>
      <c r="BR203" s="27"/>
      <c r="BS203" s="27"/>
      <c r="BT203" s="27"/>
      <c r="BU203" s="27"/>
      <c r="BV203" s="27"/>
      <c r="BW203" s="54"/>
      <c r="BX203" s="26"/>
      <c r="BY203" s="54"/>
      <c r="BZ203" s="26"/>
      <c r="CA203" s="26"/>
      <c r="CB203" s="26"/>
    </row>
    <row r="204" spans="1:80" ht="17.45" customHeight="1">
      <c r="A204" s="86">
        <f t="shared" si="102"/>
        <v>28.5</v>
      </c>
      <c r="B204" s="179">
        <f t="shared" si="111"/>
        <v>46090</v>
      </c>
      <c r="C204" s="8"/>
      <c r="D204" s="11"/>
      <c r="E204" s="12"/>
      <c r="F204" s="11"/>
      <c r="G204" s="74">
        <f t="shared" ref="G204:H219" si="120">G203-E204-C204</f>
        <v>730</v>
      </c>
      <c r="H204" s="75">
        <f t="shared" si="120"/>
        <v>6095</v>
      </c>
      <c r="I204" s="88">
        <f t="shared" ref="I204:I267" si="121">IFERROR(C204/G203,0)</f>
        <v>0</v>
      </c>
      <c r="J204" s="78">
        <f t="shared" ref="J204:J267" si="122">IFERROR(E204/G203,0)</f>
        <v>0</v>
      </c>
      <c r="K204" s="78">
        <f t="shared" ref="K204:K267" si="123">IFERROR(D204/H203,0)</f>
        <v>0</v>
      </c>
      <c r="L204" s="78">
        <f t="shared" ref="L204:L267" si="124">IFERROR(F204/H203,0)</f>
        <v>0</v>
      </c>
      <c r="M204" s="78">
        <f t="shared" ref="M204:M267" ca="1" si="125">IF(ROW()=11,
   IF($B$4&gt;0,E204/$B$4,""),
   IF($B$4&gt;0,
      (OFFSET(M204,-1,0)*$B$4 + E204)/$B$4,
      "")
)</f>
        <v>0.13134657836644592</v>
      </c>
      <c r="N204" s="78">
        <f t="shared" ca="1" si="112"/>
        <v>1.8181818181818191E-2</v>
      </c>
      <c r="O204" s="78">
        <f t="shared" ref="O204:O267" si="126">$O$10</f>
        <v>5.0000000000000001E-4</v>
      </c>
      <c r="P204" s="13"/>
      <c r="Q204" s="8"/>
      <c r="R204" s="13"/>
      <c r="S204" s="89">
        <f t="shared" si="113"/>
        <v>0</v>
      </c>
      <c r="T204" s="75">
        <f t="shared" si="113"/>
        <v>0</v>
      </c>
      <c r="U204" s="90">
        <f t="shared" si="114"/>
        <v>0</v>
      </c>
      <c r="V204" s="82">
        <f t="shared" si="115"/>
        <v>0</v>
      </c>
      <c r="W204" s="8"/>
      <c r="X204" s="8"/>
      <c r="Y204" s="12"/>
      <c r="Z204" s="12"/>
      <c r="AA204" s="12"/>
      <c r="AB204" s="12"/>
      <c r="AC204" s="91">
        <f t="shared" si="116"/>
        <v>0</v>
      </c>
      <c r="AD204" s="75">
        <f t="shared" si="117"/>
        <v>0</v>
      </c>
      <c r="AE204" s="88">
        <f t="shared" si="106"/>
        <v>0</v>
      </c>
      <c r="AF204" s="92">
        <f t="shared" si="107"/>
        <v>0</v>
      </c>
      <c r="AG204" s="93">
        <f t="shared" si="108"/>
        <v>0</v>
      </c>
      <c r="AH204" s="93">
        <f t="shared" si="109"/>
        <v>0</v>
      </c>
      <c r="AI204" s="78">
        <f t="shared" si="110"/>
        <v>0</v>
      </c>
      <c r="AJ204" s="92">
        <f t="shared" si="118"/>
        <v>0</v>
      </c>
      <c r="AK204" s="78">
        <f t="shared" si="119"/>
        <v>0</v>
      </c>
      <c r="AL204" s="11"/>
      <c r="AM204" s="14"/>
      <c r="AN204" s="11"/>
      <c r="AO204" s="15"/>
      <c r="AP204" s="11"/>
      <c r="AQ204" s="11"/>
      <c r="AR204" s="11"/>
      <c r="AS204" s="75" t="str">
        <f t="shared" ref="AS204:AS267" si="127">IF(OR(AR204="",AP204=""),"", (AR204-AP204)/100*1000)</f>
        <v/>
      </c>
      <c r="AT204" s="75" t="str">
        <f t="shared" ref="AT204:AT267" ca="1" si="128">IF(OR(AP205="",OFFSET(AP205,-1,0)=""),"", (AP205-OFFSET(AP205,-1,0))/100*1000)</f>
        <v/>
      </c>
      <c r="AU204" s="75" t="str">
        <f t="shared" ref="AU204:AU267" si="129">IFERROR(IF(OR(AP204="",AR204="",K204="",L204=""),"", ((AR204-AP204)/100*1000)/(U204+V204)),0)</f>
        <v/>
      </c>
      <c r="AV204" s="75" t="str">
        <f t="shared" ref="AV204:AV267" ca="1" si="130">IF(OR(AP204="",AP205="",M204="",N204=""),"", ((AP205-AP204)/100*1000)/((G204+H204))*1000)</f>
        <v/>
      </c>
      <c r="AW204" s="169"/>
      <c r="AX204" s="169"/>
      <c r="AY204" s="75" t="str">
        <f t="shared" ref="AY204:AY267" si="131">IF(OR(AW204="",AX204=""),"",MOD(AX204-AW204,1)*24)</f>
        <v/>
      </c>
      <c r="AZ204" s="169"/>
      <c r="BA204" s="169"/>
      <c r="BB204" s="75" t="str">
        <f t="shared" ref="BB204:BB267" si="132">IF(OR(AZ204="",BA204=""),"",MOD(BA204-AZ204,1)*24)</f>
        <v/>
      </c>
      <c r="BC204" s="11"/>
      <c r="BH204" s="52"/>
      <c r="BI204" s="52"/>
      <c r="BJ204" s="52"/>
      <c r="BK204" s="52"/>
      <c r="BL204" s="52"/>
      <c r="BM204" s="52"/>
      <c r="BQ204" s="27"/>
      <c r="BR204" s="27"/>
      <c r="BS204" s="27"/>
      <c r="BT204" s="27"/>
      <c r="BU204" s="27"/>
      <c r="BV204" s="27"/>
      <c r="BW204" s="54"/>
      <c r="BX204" s="26"/>
      <c r="BY204" s="54"/>
      <c r="BZ204" s="26"/>
      <c r="CA204" s="26"/>
      <c r="CB204" s="26"/>
    </row>
    <row r="205" spans="1:80" ht="17.45" customHeight="1">
      <c r="A205" s="94">
        <f t="shared" si="102"/>
        <v>28.6</v>
      </c>
      <c r="B205" s="179">
        <f t="shared" si="111"/>
        <v>46091</v>
      </c>
      <c r="C205" s="8"/>
      <c r="D205" s="11"/>
      <c r="E205" s="12"/>
      <c r="F205" s="11"/>
      <c r="G205" s="74">
        <f t="shared" si="120"/>
        <v>730</v>
      </c>
      <c r="H205" s="75">
        <f t="shared" si="120"/>
        <v>6095</v>
      </c>
      <c r="I205" s="88">
        <f t="shared" si="121"/>
        <v>0</v>
      </c>
      <c r="J205" s="78">
        <f t="shared" si="122"/>
        <v>0</v>
      </c>
      <c r="K205" s="78">
        <f t="shared" si="123"/>
        <v>0</v>
      </c>
      <c r="L205" s="78">
        <f t="shared" si="124"/>
        <v>0</v>
      </c>
      <c r="M205" s="78">
        <f t="shared" ca="1" si="125"/>
        <v>0.13134657836644592</v>
      </c>
      <c r="N205" s="78">
        <f t="shared" ca="1" si="112"/>
        <v>1.8181818181818191E-2</v>
      </c>
      <c r="O205" s="78">
        <f t="shared" si="126"/>
        <v>5.0000000000000001E-4</v>
      </c>
      <c r="P205" s="13"/>
      <c r="Q205" s="8"/>
      <c r="R205" s="13"/>
      <c r="S205" s="89">
        <f t="shared" si="113"/>
        <v>0</v>
      </c>
      <c r="T205" s="75">
        <f t="shared" si="113"/>
        <v>0</v>
      </c>
      <c r="U205" s="90">
        <f t="shared" si="114"/>
        <v>0</v>
      </c>
      <c r="V205" s="82">
        <f t="shared" si="115"/>
        <v>0</v>
      </c>
      <c r="W205" s="8"/>
      <c r="X205" s="8"/>
      <c r="Y205" s="12"/>
      <c r="Z205" s="12"/>
      <c r="AA205" s="12"/>
      <c r="AB205" s="12"/>
      <c r="AC205" s="91">
        <f t="shared" si="116"/>
        <v>0</v>
      </c>
      <c r="AD205" s="75">
        <f t="shared" si="117"/>
        <v>0</v>
      </c>
      <c r="AE205" s="88">
        <f t="shared" si="106"/>
        <v>0</v>
      </c>
      <c r="AF205" s="92">
        <f t="shared" si="107"/>
        <v>0</v>
      </c>
      <c r="AG205" s="93">
        <f t="shared" si="108"/>
        <v>0</v>
      </c>
      <c r="AH205" s="93">
        <f t="shared" si="109"/>
        <v>0</v>
      </c>
      <c r="AI205" s="78">
        <f t="shared" si="110"/>
        <v>0</v>
      </c>
      <c r="AJ205" s="92">
        <f t="shared" si="118"/>
        <v>0</v>
      </c>
      <c r="AK205" s="78">
        <f t="shared" si="119"/>
        <v>0</v>
      </c>
      <c r="AL205" s="11"/>
      <c r="AM205" s="14"/>
      <c r="AN205" s="11"/>
      <c r="AO205" s="15"/>
      <c r="AP205" s="11"/>
      <c r="AQ205" s="11"/>
      <c r="AR205" s="11"/>
      <c r="AS205" s="75" t="str">
        <f t="shared" si="127"/>
        <v/>
      </c>
      <c r="AT205" s="75" t="str">
        <f t="shared" ca="1" si="128"/>
        <v/>
      </c>
      <c r="AU205" s="75" t="str">
        <f t="shared" si="129"/>
        <v/>
      </c>
      <c r="AV205" s="75" t="str">
        <f t="shared" ca="1" si="130"/>
        <v/>
      </c>
      <c r="AW205" s="169"/>
      <c r="AX205" s="169"/>
      <c r="AY205" s="75" t="str">
        <f t="shared" si="131"/>
        <v/>
      </c>
      <c r="AZ205" s="169"/>
      <c r="BA205" s="169"/>
      <c r="BB205" s="75" t="str">
        <f t="shared" si="132"/>
        <v/>
      </c>
      <c r="BC205" s="11"/>
      <c r="BH205" s="52"/>
      <c r="BI205" s="52"/>
      <c r="BJ205" s="52"/>
      <c r="BK205" s="52"/>
      <c r="BL205" s="52"/>
      <c r="BM205" s="52"/>
      <c r="BQ205" s="27"/>
      <c r="BR205" s="27"/>
      <c r="BS205" s="27"/>
      <c r="BT205" s="27"/>
      <c r="BU205" s="27"/>
      <c r="BV205" s="27"/>
      <c r="BW205" s="54"/>
      <c r="BX205" s="26"/>
      <c r="BY205" s="54"/>
      <c r="BZ205" s="26"/>
      <c r="CA205" s="26"/>
      <c r="CB205" s="26"/>
    </row>
    <row r="206" spans="1:80" ht="17.45" customHeight="1" thickBot="1">
      <c r="A206" s="86">
        <f t="shared" si="102"/>
        <v>28.700000000000003</v>
      </c>
      <c r="B206" s="180">
        <f t="shared" si="111"/>
        <v>46092</v>
      </c>
      <c r="C206" s="16"/>
      <c r="D206" s="17"/>
      <c r="E206" s="18"/>
      <c r="F206" s="17"/>
      <c r="G206" s="96">
        <f t="shared" si="120"/>
        <v>730</v>
      </c>
      <c r="H206" s="97">
        <f t="shared" si="120"/>
        <v>6095</v>
      </c>
      <c r="I206" s="98">
        <f t="shared" si="121"/>
        <v>0</v>
      </c>
      <c r="J206" s="99">
        <f t="shared" si="122"/>
        <v>0</v>
      </c>
      <c r="K206" s="99">
        <f t="shared" si="123"/>
        <v>0</v>
      </c>
      <c r="L206" s="99">
        <f t="shared" si="124"/>
        <v>0</v>
      </c>
      <c r="M206" s="99">
        <f t="shared" ca="1" si="125"/>
        <v>0.13134657836644592</v>
      </c>
      <c r="N206" s="99">
        <f t="shared" ca="1" si="112"/>
        <v>1.8181818181818191E-2</v>
      </c>
      <c r="O206" s="99">
        <f t="shared" si="126"/>
        <v>5.0000000000000001E-4</v>
      </c>
      <c r="P206" s="19"/>
      <c r="Q206" s="16"/>
      <c r="R206" s="19"/>
      <c r="S206" s="89">
        <f t="shared" si="113"/>
        <v>0</v>
      </c>
      <c r="T206" s="75">
        <f t="shared" si="113"/>
        <v>0</v>
      </c>
      <c r="U206" s="100">
        <f t="shared" si="114"/>
        <v>0</v>
      </c>
      <c r="V206" s="101">
        <f t="shared" si="115"/>
        <v>0</v>
      </c>
      <c r="W206" s="16"/>
      <c r="X206" s="8"/>
      <c r="Y206" s="12"/>
      <c r="Z206" s="12"/>
      <c r="AA206" s="12"/>
      <c r="AB206" s="12"/>
      <c r="AC206" s="102">
        <f t="shared" si="116"/>
        <v>0</v>
      </c>
      <c r="AD206" s="97">
        <f t="shared" si="117"/>
        <v>0</v>
      </c>
      <c r="AE206" s="98">
        <f t="shared" si="106"/>
        <v>0</v>
      </c>
      <c r="AF206" s="103">
        <f t="shared" si="107"/>
        <v>0</v>
      </c>
      <c r="AG206" s="104">
        <f t="shared" si="108"/>
        <v>0</v>
      </c>
      <c r="AH206" s="104">
        <f t="shared" si="109"/>
        <v>0</v>
      </c>
      <c r="AI206" s="99">
        <f t="shared" si="110"/>
        <v>0</v>
      </c>
      <c r="AJ206" s="103">
        <f t="shared" si="118"/>
        <v>0</v>
      </c>
      <c r="AK206" s="99">
        <f t="shared" si="119"/>
        <v>0</v>
      </c>
      <c r="AL206" s="17"/>
      <c r="AM206" s="20"/>
      <c r="AN206" s="17"/>
      <c r="AO206" s="21"/>
      <c r="AP206" s="17"/>
      <c r="AQ206" s="17"/>
      <c r="AR206" s="17"/>
      <c r="AS206" s="97" t="str">
        <f t="shared" si="127"/>
        <v/>
      </c>
      <c r="AT206" s="97" t="str">
        <f t="shared" ca="1" si="128"/>
        <v/>
      </c>
      <c r="AU206" s="97" t="str">
        <f t="shared" si="129"/>
        <v/>
      </c>
      <c r="AV206" s="97" t="str">
        <f t="shared" ca="1" si="130"/>
        <v/>
      </c>
      <c r="AW206" s="167"/>
      <c r="AX206" s="167"/>
      <c r="AY206" s="97" t="str">
        <f t="shared" si="131"/>
        <v/>
      </c>
      <c r="AZ206" s="167"/>
      <c r="BA206" s="167"/>
      <c r="BB206" s="97" t="str">
        <f t="shared" si="132"/>
        <v/>
      </c>
      <c r="BC206" s="17"/>
      <c r="BH206" s="52"/>
      <c r="BI206" s="52"/>
      <c r="BJ206" s="52"/>
      <c r="BK206" s="52"/>
      <c r="BL206" s="52"/>
      <c r="BM206" s="52"/>
      <c r="BQ206" s="27"/>
      <c r="BR206" s="27"/>
      <c r="BS206" s="27"/>
      <c r="BT206" s="27"/>
      <c r="BU206" s="27"/>
      <c r="BV206" s="27"/>
      <c r="BW206" s="54"/>
      <c r="BX206" s="26"/>
      <c r="BY206" s="54"/>
      <c r="BZ206" s="26"/>
      <c r="CA206" s="26"/>
      <c r="CB206" s="26"/>
    </row>
    <row r="207" spans="1:80" ht="17.45" customHeight="1" thickTop="1">
      <c r="A207" s="71">
        <f>A200+1</f>
        <v>29.1</v>
      </c>
      <c r="B207" s="178">
        <f>B206+1</f>
        <v>46093</v>
      </c>
      <c r="C207" s="4"/>
      <c r="D207" s="5"/>
      <c r="E207" s="6"/>
      <c r="F207" s="5"/>
      <c r="G207" s="74">
        <f t="shared" si="120"/>
        <v>730</v>
      </c>
      <c r="H207" s="75">
        <f t="shared" si="120"/>
        <v>6095</v>
      </c>
      <c r="I207" s="76">
        <f t="shared" si="121"/>
        <v>0</v>
      </c>
      <c r="J207" s="77">
        <f t="shared" si="122"/>
        <v>0</v>
      </c>
      <c r="K207" s="77">
        <f t="shared" si="123"/>
        <v>0</v>
      </c>
      <c r="L207" s="77">
        <f t="shared" si="124"/>
        <v>0</v>
      </c>
      <c r="M207" s="78">
        <f t="shared" ca="1" si="125"/>
        <v>0.13134657836644592</v>
      </c>
      <c r="N207" s="78">
        <f t="shared" ca="1" si="112"/>
        <v>1.8181818181818191E-2</v>
      </c>
      <c r="O207" s="78">
        <f t="shared" si="126"/>
        <v>5.0000000000000001E-4</v>
      </c>
      <c r="P207" s="13"/>
      <c r="Q207" s="8"/>
      <c r="R207" s="13"/>
      <c r="S207" s="79">
        <f t="shared" si="113"/>
        <v>0</v>
      </c>
      <c r="T207" s="80">
        <f t="shared" si="113"/>
        <v>0</v>
      </c>
      <c r="U207" s="90">
        <f t="shared" si="114"/>
        <v>0</v>
      </c>
      <c r="V207" s="82">
        <f t="shared" si="115"/>
        <v>0</v>
      </c>
      <c r="W207" s="4"/>
      <c r="X207" s="4"/>
      <c r="Y207" s="6"/>
      <c r="Z207" s="6"/>
      <c r="AA207" s="6"/>
      <c r="AB207" s="6"/>
      <c r="AC207" s="83">
        <f t="shared" si="116"/>
        <v>0</v>
      </c>
      <c r="AD207" s="80">
        <f t="shared" si="117"/>
        <v>0</v>
      </c>
      <c r="AE207" s="76">
        <f t="shared" si="106"/>
        <v>0</v>
      </c>
      <c r="AF207" s="84">
        <f t="shared" si="107"/>
        <v>0</v>
      </c>
      <c r="AG207" s="85">
        <f t="shared" si="108"/>
        <v>0</v>
      </c>
      <c r="AH207" s="85">
        <f t="shared" si="109"/>
        <v>0</v>
      </c>
      <c r="AI207" s="77">
        <f t="shared" si="110"/>
        <v>0</v>
      </c>
      <c r="AJ207" s="84">
        <f t="shared" si="118"/>
        <v>0</v>
      </c>
      <c r="AK207" s="77">
        <f t="shared" si="119"/>
        <v>0</v>
      </c>
      <c r="AL207" s="5"/>
      <c r="AM207" s="9"/>
      <c r="AN207" s="5"/>
      <c r="AO207" s="10"/>
      <c r="AP207" s="5"/>
      <c r="AQ207" s="5"/>
      <c r="AR207" s="5"/>
      <c r="AS207" s="80" t="str">
        <f t="shared" si="127"/>
        <v/>
      </c>
      <c r="AT207" s="80" t="str">
        <f t="shared" ca="1" si="128"/>
        <v/>
      </c>
      <c r="AU207" s="80" t="str">
        <f t="shared" si="129"/>
        <v/>
      </c>
      <c r="AV207" s="80" t="str">
        <f t="shared" ca="1" si="130"/>
        <v/>
      </c>
      <c r="AW207" s="165"/>
      <c r="AX207" s="165"/>
      <c r="AY207" s="80" t="str">
        <f t="shared" si="131"/>
        <v/>
      </c>
      <c r="AZ207" s="165"/>
      <c r="BA207" s="165"/>
      <c r="BB207" s="80" t="str">
        <f t="shared" si="132"/>
        <v/>
      </c>
      <c r="BC207" s="5"/>
      <c r="BH207" s="52"/>
      <c r="BI207" s="52"/>
      <c r="BJ207" s="52"/>
      <c r="BK207" s="52"/>
      <c r="BL207" s="52"/>
      <c r="BM207" s="52"/>
      <c r="BQ207" s="27"/>
      <c r="BR207" s="27"/>
      <c r="BS207" s="27"/>
      <c r="BT207" s="27"/>
      <c r="BU207" s="27"/>
      <c r="BV207" s="27"/>
      <c r="BW207" s="54"/>
      <c r="BX207" s="26"/>
      <c r="BY207" s="54"/>
      <c r="BZ207" s="26"/>
      <c r="CA207" s="26"/>
      <c r="CB207" s="26"/>
    </row>
    <row r="208" spans="1:80" ht="17.45" customHeight="1">
      <c r="A208" s="86">
        <f t="shared" si="102"/>
        <v>29.2</v>
      </c>
      <c r="B208" s="179">
        <f t="shared" si="111"/>
        <v>46094</v>
      </c>
      <c r="C208" s="8"/>
      <c r="D208" s="11"/>
      <c r="E208" s="12"/>
      <c r="F208" s="11"/>
      <c r="G208" s="74">
        <f t="shared" si="120"/>
        <v>730</v>
      </c>
      <c r="H208" s="75">
        <f t="shared" si="120"/>
        <v>6095</v>
      </c>
      <c r="I208" s="88">
        <f t="shared" si="121"/>
        <v>0</v>
      </c>
      <c r="J208" s="78">
        <f t="shared" si="122"/>
        <v>0</v>
      </c>
      <c r="K208" s="78">
        <f t="shared" si="123"/>
        <v>0</v>
      </c>
      <c r="L208" s="78">
        <f t="shared" si="124"/>
        <v>0</v>
      </c>
      <c r="M208" s="78">
        <f t="shared" ca="1" si="125"/>
        <v>0.13134657836644592</v>
      </c>
      <c r="N208" s="78">
        <f t="shared" ca="1" si="112"/>
        <v>1.8181818181818191E-2</v>
      </c>
      <c r="O208" s="78">
        <f t="shared" si="126"/>
        <v>5.0000000000000001E-4</v>
      </c>
      <c r="P208" s="13"/>
      <c r="Q208" s="8"/>
      <c r="R208" s="13"/>
      <c r="S208" s="89">
        <f t="shared" si="113"/>
        <v>0</v>
      </c>
      <c r="T208" s="75">
        <f t="shared" si="113"/>
        <v>0</v>
      </c>
      <c r="U208" s="90">
        <f t="shared" si="114"/>
        <v>0</v>
      </c>
      <c r="V208" s="82">
        <f t="shared" si="115"/>
        <v>0</v>
      </c>
      <c r="W208" s="8"/>
      <c r="X208" s="8"/>
      <c r="Y208" s="12"/>
      <c r="Z208" s="12"/>
      <c r="AA208" s="12"/>
      <c r="AB208" s="28"/>
      <c r="AC208" s="91">
        <f t="shared" si="116"/>
        <v>0</v>
      </c>
      <c r="AD208" s="75">
        <f t="shared" si="117"/>
        <v>0</v>
      </c>
      <c r="AE208" s="88">
        <f t="shared" si="106"/>
        <v>0</v>
      </c>
      <c r="AF208" s="92">
        <f t="shared" si="107"/>
        <v>0</v>
      </c>
      <c r="AG208" s="93">
        <f t="shared" si="108"/>
        <v>0</v>
      </c>
      <c r="AH208" s="93">
        <f t="shared" si="109"/>
        <v>0</v>
      </c>
      <c r="AI208" s="78">
        <f t="shared" si="110"/>
        <v>0</v>
      </c>
      <c r="AJ208" s="92">
        <f t="shared" si="118"/>
        <v>0</v>
      </c>
      <c r="AK208" s="78">
        <f t="shared" si="119"/>
        <v>0</v>
      </c>
      <c r="AL208" s="11"/>
      <c r="AM208" s="14"/>
      <c r="AN208" s="11"/>
      <c r="AO208" s="15"/>
      <c r="AP208" s="11"/>
      <c r="AQ208" s="11"/>
      <c r="AR208" s="11"/>
      <c r="AS208" s="75" t="str">
        <f t="shared" si="127"/>
        <v/>
      </c>
      <c r="AT208" s="75" t="str">
        <f t="shared" ca="1" si="128"/>
        <v/>
      </c>
      <c r="AU208" s="75" t="str">
        <f t="shared" si="129"/>
        <v/>
      </c>
      <c r="AV208" s="75" t="str">
        <f t="shared" ca="1" si="130"/>
        <v/>
      </c>
      <c r="AW208" s="169"/>
      <c r="AX208" s="169"/>
      <c r="AY208" s="75" t="str">
        <f t="shared" si="131"/>
        <v/>
      </c>
      <c r="AZ208" s="169"/>
      <c r="BA208" s="169"/>
      <c r="BB208" s="75" t="str">
        <f t="shared" si="132"/>
        <v/>
      </c>
      <c r="BC208" s="11"/>
      <c r="BH208" s="52"/>
      <c r="BI208" s="52"/>
      <c r="BJ208" s="52"/>
      <c r="BK208" s="52"/>
      <c r="BL208" s="52"/>
      <c r="BM208" s="52"/>
      <c r="BQ208" s="27"/>
      <c r="BR208" s="27"/>
      <c r="BS208" s="27"/>
      <c r="BT208" s="27"/>
      <c r="BU208" s="27"/>
      <c r="BV208" s="27"/>
      <c r="BW208" s="54"/>
      <c r="BX208" s="26"/>
      <c r="BY208" s="54"/>
      <c r="BZ208" s="26"/>
      <c r="CA208" s="26"/>
      <c r="CB208" s="26"/>
    </row>
    <row r="209" spans="1:80" ht="17.45" customHeight="1">
      <c r="A209" s="94">
        <f t="shared" si="102"/>
        <v>29.3</v>
      </c>
      <c r="B209" s="179">
        <f t="shared" si="111"/>
        <v>46095</v>
      </c>
      <c r="C209" s="8"/>
      <c r="D209" s="11"/>
      <c r="E209" s="12"/>
      <c r="F209" s="11"/>
      <c r="G209" s="74">
        <f t="shared" si="120"/>
        <v>730</v>
      </c>
      <c r="H209" s="75">
        <f t="shared" si="120"/>
        <v>6095</v>
      </c>
      <c r="I209" s="88">
        <f t="shared" si="121"/>
        <v>0</v>
      </c>
      <c r="J209" s="78">
        <f t="shared" si="122"/>
        <v>0</v>
      </c>
      <c r="K209" s="78">
        <f t="shared" si="123"/>
        <v>0</v>
      </c>
      <c r="L209" s="78">
        <f t="shared" si="124"/>
        <v>0</v>
      </c>
      <c r="M209" s="78">
        <f t="shared" ca="1" si="125"/>
        <v>0.13134657836644592</v>
      </c>
      <c r="N209" s="78">
        <f t="shared" ca="1" si="112"/>
        <v>1.8181818181818191E-2</v>
      </c>
      <c r="O209" s="78">
        <f t="shared" si="126"/>
        <v>5.0000000000000001E-4</v>
      </c>
      <c r="P209" s="13"/>
      <c r="Q209" s="8"/>
      <c r="R209" s="13"/>
      <c r="S209" s="89">
        <f t="shared" si="113"/>
        <v>0</v>
      </c>
      <c r="T209" s="75">
        <f t="shared" si="113"/>
        <v>0</v>
      </c>
      <c r="U209" s="90">
        <f t="shared" si="114"/>
        <v>0</v>
      </c>
      <c r="V209" s="82">
        <f t="shared" si="115"/>
        <v>0</v>
      </c>
      <c r="W209" s="8"/>
      <c r="X209" s="8"/>
      <c r="Y209" s="12"/>
      <c r="Z209" s="12"/>
      <c r="AA209" s="12"/>
      <c r="AB209" s="28"/>
      <c r="AC209" s="91">
        <f t="shared" si="116"/>
        <v>0</v>
      </c>
      <c r="AD209" s="75">
        <f t="shared" si="117"/>
        <v>0</v>
      </c>
      <c r="AE209" s="88">
        <f t="shared" si="106"/>
        <v>0</v>
      </c>
      <c r="AF209" s="92">
        <f t="shared" si="107"/>
        <v>0</v>
      </c>
      <c r="AG209" s="93">
        <f t="shared" si="108"/>
        <v>0</v>
      </c>
      <c r="AH209" s="93">
        <f t="shared" si="109"/>
        <v>0</v>
      </c>
      <c r="AI209" s="78">
        <f t="shared" si="110"/>
        <v>0</v>
      </c>
      <c r="AJ209" s="92">
        <f t="shared" si="118"/>
        <v>0</v>
      </c>
      <c r="AK209" s="78">
        <f t="shared" si="119"/>
        <v>0</v>
      </c>
      <c r="AL209" s="11"/>
      <c r="AM209" s="14"/>
      <c r="AN209" s="11"/>
      <c r="AO209" s="15"/>
      <c r="AP209" s="11"/>
      <c r="AQ209" s="11"/>
      <c r="AR209" s="11"/>
      <c r="AS209" s="75" t="str">
        <f t="shared" si="127"/>
        <v/>
      </c>
      <c r="AT209" s="75" t="str">
        <f t="shared" ca="1" si="128"/>
        <v/>
      </c>
      <c r="AU209" s="75" t="str">
        <f t="shared" si="129"/>
        <v/>
      </c>
      <c r="AV209" s="75" t="str">
        <f t="shared" ca="1" si="130"/>
        <v/>
      </c>
      <c r="AW209" s="169"/>
      <c r="AX209" s="169"/>
      <c r="AY209" s="75" t="str">
        <f t="shared" si="131"/>
        <v/>
      </c>
      <c r="AZ209" s="169"/>
      <c r="BA209" s="169"/>
      <c r="BB209" s="75" t="str">
        <f t="shared" si="132"/>
        <v/>
      </c>
      <c r="BC209" s="11"/>
      <c r="BH209" s="52"/>
      <c r="BI209" s="52"/>
      <c r="BJ209" s="52"/>
      <c r="BK209" s="52"/>
      <c r="BL209" s="52"/>
      <c r="BM209" s="52"/>
      <c r="BQ209" s="27"/>
      <c r="BR209" s="27"/>
      <c r="BS209" s="27"/>
      <c r="BT209" s="27"/>
      <c r="BU209" s="27"/>
      <c r="BV209" s="27"/>
      <c r="BW209" s="54"/>
      <c r="BX209" s="26"/>
      <c r="BY209" s="54"/>
      <c r="BZ209" s="26"/>
      <c r="CA209" s="26"/>
      <c r="CB209" s="26"/>
    </row>
    <row r="210" spans="1:80" ht="17.45" customHeight="1">
      <c r="A210" s="86">
        <f t="shared" ref="A210:A273" si="133">A203+1</f>
        <v>29.4</v>
      </c>
      <c r="B210" s="179">
        <f t="shared" si="111"/>
        <v>46096</v>
      </c>
      <c r="C210" s="8"/>
      <c r="D210" s="11"/>
      <c r="E210" s="12"/>
      <c r="F210" s="11"/>
      <c r="G210" s="74">
        <f t="shared" si="120"/>
        <v>730</v>
      </c>
      <c r="H210" s="75">
        <f t="shared" si="120"/>
        <v>6095</v>
      </c>
      <c r="I210" s="88">
        <f t="shared" si="121"/>
        <v>0</v>
      </c>
      <c r="J210" s="78">
        <f t="shared" si="122"/>
        <v>0</v>
      </c>
      <c r="K210" s="78">
        <f t="shared" si="123"/>
        <v>0</v>
      </c>
      <c r="L210" s="78">
        <f t="shared" si="124"/>
        <v>0</v>
      </c>
      <c r="M210" s="78">
        <f t="shared" ca="1" si="125"/>
        <v>0.13134657836644592</v>
      </c>
      <c r="N210" s="78">
        <f t="shared" ca="1" si="112"/>
        <v>1.8181818181818191E-2</v>
      </c>
      <c r="O210" s="78">
        <f t="shared" si="126"/>
        <v>5.0000000000000001E-4</v>
      </c>
      <c r="P210" s="13"/>
      <c r="Q210" s="8"/>
      <c r="R210" s="13"/>
      <c r="S210" s="89">
        <f t="shared" si="113"/>
        <v>0</v>
      </c>
      <c r="T210" s="75">
        <f t="shared" si="113"/>
        <v>0</v>
      </c>
      <c r="U210" s="90">
        <f t="shared" si="114"/>
        <v>0</v>
      </c>
      <c r="V210" s="82">
        <f t="shared" si="115"/>
        <v>0</v>
      </c>
      <c r="W210" s="8"/>
      <c r="X210" s="8"/>
      <c r="Y210" s="12"/>
      <c r="Z210" s="12"/>
      <c r="AA210" s="12"/>
      <c r="AB210" s="12"/>
      <c r="AC210" s="91">
        <f t="shared" si="116"/>
        <v>0</v>
      </c>
      <c r="AD210" s="75">
        <f t="shared" si="117"/>
        <v>0</v>
      </c>
      <c r="AE210" s="88">
        <f t="shared" si="106"/>
        <v>0</v>
      </c>
      <c r="AF210" s="92">
        <f t="shared" si="107"/>
        <v>0</v>
      </c>
      <c r="AG210" s="93">
        <f t="shared" si="108"/>
        <v>0</v>
      </c>
      <c r="AH210" s="93">
        <f t="shared" si="109"/>
        <v>0</v>
      </c>
      <c r="AI210" s="78">
        <f t="shared" si="110"/>
        <v>0</v>
      </c>
      <c r="AJ210" s="92">
        <f t="shared" si="118"/>
        <v>0</v>
      </c>
      <c r="AK210" s="78">
        <f t="shared" si="119"/>
        <v>0</v>
      </c>
      <c r="AL210" s="11"/>
      <c r="AM210" s="14"/>
      <c r="AN210" s="11"/>
      <c r="AO210" s="15"/>
      <c r="AP210" s="11"/>
      <c r="AQ210" s="11"/>
      <c r="AR210" s="11"/>
      <c r="AS210" s="75" t="str">
        <f t="shared" si="127"/>
        <v/>
      </c>
      <c r="AT210" s="75" t="str">
        <f t="shared" ca="1" si="128"/>
        <v/>
      </c>
      <c r="AU210" s="75" t="str">
        <f t="shared" si="129"/>
        <v/>
      </c>
      <c r="AV210" s="75" t="str">
        <f t="shared" ca="1" si="130"/>
        <v/>
      </c>
      <c r="AW210" s="169"/>
      <c r="AX210" s="169"/>
      <c r="AY210" s="75" t="str">
        <f t="shared" si="131"/>
        <v/>
      </c>
      <c r="AZ210" s="169"/>
      <c r="BA210" s="169"/>
      <c r="BB210" s="75" t="str">
        <f t="shared" si="132"/>
        <v/>
      </c>
      <c r="BC210" s="11"/>
      <c r="BH210" s="52"/>
      <c r="BI210" s="52"/>
      <c r="BJ210" s="52"/>
      <c r="BK210" s="52"/>
      <c r="BL210" s="52"/>
      <c r="BM210" s="52"/>
      <c r="BQ210" s="27"/>
      <c r="BR210" s="27"/>
      <c r="BS210" s="27"/>
      <c r="BT210" s="27"/>
      <c r="BU210" s="27"/>
      <c r="BV210" s="27"/>
      <c r="BW210" s="54"/>
      <c r="BX210" s="26"/>
      <c r="BY210" s="54"/>
      <c r="BZ210" s="26"/>
      <c r="CA210" s="26"/>
      <c r="CB210" s="26"/>
    </row>
    <row r="211" spans="1:80" ht="17.45" customHeight="1">
      <c r="A211" s="94">
        <f t="shared" si="133"/>
        <v>29.5</v>
      </c>
      <c r="B211" s="179">
        <f t="shared" si="111"/>
        <v>46097</v>
      </c>
      <c r="C211" s="8"/>
      <c r="D211" s="11"/>
      <c r="E211" s="12"/>
      <c r="F211" s="11"/>
      <c r="G211" s="74">
        <f t="shared" si="120"/>
        <v>730</v>
      </c>
      <c r="H211" s="75">
        <f t="shared" si="120"/>
        <v>6095</v>
      </c>
      <c r="I211" s="88">
        <f t="shared" si="121"/>
        <v>0</v>
      </c>
      <c r="J211" s="78">
        <f t="shared" si="122"/>
        <v>0</v>
      </c>
      <c r="K211" s="78">
        <f t="shared" si="123"/>
        <v>0</v>
      </c>
      <c r="L211" s="78">
        <f t="shared" si="124"/>
        <v>0</v>
      </c>
      <c r="M211" s="78">
        <f t="shared" ca="1" si="125"/>
        <v>0.13134657836644592</v>
      </c>
      <c r="N211" s="78">
        <f t="shared" ca="1" si="112"/>
        <v>1.8181818181818191E-2</v>
      </c>
      <c r="O211" s="78">
        <f t="shared" si="126"/>
        <v>5.0000000000000001E-4</v>
      </c>
      <c r="P211" s="13"/>
      <c r="Q211" s="8"/>
      <c r="R211" s="13"/>
      <c r="S211" s="89">
        <f t="shared" si="113"/>
        <v>0</v>
      </c>
      <c r="T211" s="75">
        <f t="shared" si="113"/>
        <v>0</v>
      </c>
      <c r="U211" s="90">
        <f t="shared" si="114"/>
        <v>0</v>
      </c>
      <c r="V211" s="82">
        <f t="shared" si="115"/>
        <v>0</v>
      </c>
      <c r="W211" s="8"/>
      <c r="X211" s="8"/>
      <c r="Y211" s="12"/>
      <c r="Z211" s="12"/>
      <c r="AA211" s="12"/>
      <c r="AB211" s="12"/>
      <c r="AC211" s="91">
        <f t="shared" si="116"/>
        <v>0</v>
      </c>
      <c r="AD211" s="75">
        <f t="shared" si="117"/>
        <v>0</v>
      </c>
      <c r="AE211" s="88">
        <f t="shared" si="106"/>
        <v>0</v>
      </c>
      <c r="AF211" s="92">
        <f t="shared" si="107"/>
        <v>0</v>
      </c>
      <c r="AG211" s="93">
        <f t="shared" si="108"/>
        <v>0</v>
      </c>
      <c r="AH211" s="93">
        <f t="shared" si="109"/>
        <v>0</v>
      </c>
      <c r="AI211" s="78">
        <f t="shared" si="110"/>
        <v>0</v>
      </c>
      <c r="AJ211" s="92">
        <f t="shared" si="118"/>
        <v>0</v>
      </c>
      <c r="AK211" s="78">
        <f t="shared" si="119"/>
        <v>0</v>
      </c>
      <c r="AL211" s="11"/>
      <c r="AM211" s="14"/>
      <c r="AN211" s="11"/>
      <c r="AO211" s="15"/>
      <c r="AP211" s="11"/>
      <c r="AQ211" s="11"/>
      <c r="AR211" s="11"/>
      <c r="AS211" s="75" t="str">
        <f t="shared" si="127"/>
        <v/>
      </c>
      <c r="AT211" s="75" t="str">
        <f t="shared" ca="1" si="128"/>
        <v/>
      </c>
      <c r="AU211" s="75" t="str">
        <f t="shared" si="129"/>
        <v/>
      </c>
      <c r="AV211" s="75" t="str">
        <f t="shared" ca="1" si="130"/>
        <v/>
      </c>
      <c r="AW211" s="169"/>
      <c r="AX211" s="169"/>
      <c r="AY211" s="75" t="str">
        <f t="shared" si="131"/>
        <v/>
      </c>
      <c r="AZ211" s="169"/>
      <c r="BA211" s="169"/>
      <c r="BB211" s="75" t="str">
        <f t="shared" si="132"/>
        <v/>
      </c>
      <c r="BC211" s="11"/>
      <c r="BH211" s="52"/>
      <c r="BI211" s="52"/>
      <c r="BJ211" s="52"/>
      <c r="BK211" s="52"/>
      <c r="BL211" s="52"/>
      <c r="BM211" s="52"/>
      <c r="BQ211" s="27"/>
      <c r="BR211" s="27"/>
      <c r="BS211" s="27"/>
      <c r="BT211" s="27"/>
      <c r="BU211" s="27"/>
      <c r="BV211" s="27"/>
      <c r="BW211" s="54"/>
      <c r="BX211" s="26"/>
      <c r="BY211" s="54"/>
      <c r="BZ211" s="26"/>
      <c r="CA211" s="26"/>
      <c r="CB211" s="26"/>
    </row>
    <row r="212" spans="1:80" ht="17.45" customHeight="1">
      <c r="A212" s="86">
        <f t="shared" si="133"/>
        <v>29.6</v>
      </c>
      <c r="B212" s="179">
        <f t="shared" si="111"/>
        <v>46098</v>
      </c>
      <c r="C212" s="8"/>
      <c r="D212" s="11"/>
      <c r="E212" s="12"/>
      <c r="F212" s="11"/>
      <c r="G212" s="74">
        <f t="shared" si="120"/>
        <v>730</v>
      </c>
      <c r="H212" s="75">
        <f t="shared" si="120"/>
        <v>6095</v>
      </c>
      <c r="I212" s="88">
        <f t="shared" si="121"/>
        <v>0</v>
      </c>
      <c r="J212" s="78">
        <f t="shared" si="122"/>
        <v>0</v>
      </c>
      <c r="K212" s="78">
        <f t="shared" si="123"/>
        <v>0</v>
      </c>
      <c r="L212" s="78">
        <f t="shared" si="124"/>
        <v>0</v>
      </c>
      <c r="M212" s="78">
        <f t="shared" ca="1" si="125"/>
        <v>0.13134657836644592</v>
      </c>
      <c r="N212" s="78">
        <f t="shared" ca="1" si="112"/>
        <v>1.8181818181818191E-2</v>
      </c>
      <c r="O212" s="78">
        <f t="shared" si="126"/>
        <v>5.0000000000000001E-4</v>
      </c>
      <c r="P212" s="13"/>
      <c r="Q212" s="8"/>
      <c r="R212" s="13"/>
      <c r="S212" s="89">
        <f t="shared" si="113"/>
        <v>0</v>
      </c>
      <c r="T212" s="75">
        <f t="shared" si="113"/>
        <v>0</v>
      </c>
      <c r="U212" s="90">
        <f t="shared" si="114"/>
        <v>0</v>
      </c>
      <c r="V212" s="82">
        <f t="shared" si="115"/>
        <v>0</v>
      </c>
      <c r="W212" s="8"/>
      <c r="X212" s="8"/>
      <c r="Y212" s="12"/>
      <c r="Z212" s="12"/>
      <c r="AA212" s="12"/>
      <c r="AB212" s="12"/>
      <c r="AC212" s="91">
        <f t="shared" si="116"/>
        <v>0</v>
      </c>
      <c r="AD212" s="75">
        <f t="shared" si="117"/>
        <v>0</v>
      </c>
      <c r="AE212" s="88">
        <f t="shared" si="106"/>
        <v>0</v>
      </c>
      <c r="AF212" s="92">
        <f t="shared" si="107"/>
        <v>0</v>
      </c>
      <c r="AG212" s="93">
        <f t="shared" si="108"/>
        <v>0</v>
      </c>
      <c r="AH212" s="93">
        <f t="shared" si="109"/>
        <v>0</v>
      </c>
      <c r="AI212" s="78">
        <f t="shared" si="110"/>
        <v>0</v>
      </c>
      <c r="AJ212" s="92">
        <f t="shared" si="118"/>
        <v>0</v>
      </c>
      <c r="AK212" s="78">
        <f t="shared" si="119"/>
        <v>0</v>
      </c>
      <c r="AL212" s="11"/>
      <c r="AM212" s="14"/>
      <c r="AN212" s="11"/>
      <c r="AO212" s="15"/>
      <c r="AP212" s="11"/>
      <c r="AQ212" s="11"/>
      <c r="AR212" s="11"/>
      <c r="AS212" s="75" t="str">
        <f t="shared" si="127"/>
        <v/>
      </c>
      <c r="AT212" s="75" t="str">
        <f t="shared" ca="1" si="128"/>
        <v/>
      </c>
      <c r="AU212" s="75" t="str">
        <f t="shared" si="129"/>
        <v/>
      </c>
      <c r="AV212" s="75" t="str">
        <f t="shared" ca="1" si="130"/>
        <v/>
      </c>
      <c r="AW212" s="169"/>
      <c r="AX212" s="169"/>
      <c r="AY212" s="75" t="str">
        <f t="shared" si="131"/>
        <v/>
      </c>
      <c r="AZ212" s="169"/>
      <c r="BA212" s="169"/>
      <c r="BB212" s="75" t="str">
        <f t="shared" si="132"/>
        <v/>
      </c>
      <c r="BC212" s="11"/>
      <c r="BH212" s="52"/>
      <c r="BI212" s="52"/>
      <c r="BJ212" s="52"/>
      <c r="BK212" s="52"/>
      <c r="BL212" s="52"/>
      <c r="BM212" s="52"/>
      <c r="BQ212" s="27"/>
      <c r="BR212" s="27"/>
      <c r="BS212" s="27"/>
      <c r="BT212" s="27"/>
      <c r="BU212" s="27"/>
      <c r="BV212" s="27"/>
      <c r="BW212" s="54"/>
      <c r="BX212" s="26"/>
      <c r="BY212" s="54"/>
      <c r="BZ212" s="26"/>
      <c r="CA212" s="26"/>
      <c r="CB212" s="26"/>
    </row>
    <row r="213" spans="1:80" ht="17.45" customHeight="1" thickBot="1">
      <c r="A213" s="94">
        <f t="shared" si="133"/>
        <v>29.700000000000003</v>
      </c>
      <c r="B213" s="180">
        <f t="shared" si="111"/>
        <v>46099</v>
      </c>
      <c r="C213" s="16"/>
      <c r="D213" s="17"/>
      <c r="E213" s="18"/>
      <c r="F213" s="17"/>
      <c r="G213" s="96">
        <f t="shared" si="120"/>
        <v>730</v>
      </c>
      <c r="H213" s="97">
        <f t="shared" si="120"/>
        <v>6095</v>
      </c>
      <c r="I213" s="98">
        <f t="shared" si="121"/>
        <v>0</v>
      </c>
      <c r="J213" s="99">
        <f t="shared" si="122"/>
        <v>0</v>
      </c>
      <c r="K213" s="99">
        <f t="shared" si="123"/>
        <v>0</v>
      </c>
      <c r="L213" s="99">
        <f t="shared" si="124"/>
        <v>0</v>
      </c>
      <c r="M213" s="99">
        <f t="shared" ca="1" si="125"/>
        <v>0.13134657836644592</v>
      </c>
      <c r="N213" s="99">
        <f t="shared" ca="1" si="112"/>
        <v>1.8181818181818191E-2</v>
      </c>
      <c r="O213" s="99">
        <f t="shared" si="126"/>
        <v>5.0000000000000001E-4</v>
      </c>
      <c r="P213" s="19"/>
      <c r="Q213" s="16"/>
      <c r="R213" s="19"/>
      <c r="S213" s="89">
        <f t="shared" si="113"/>
        <v>0</v>
      </c>
      <c r="T213" s="75">
        <f t="shared" si="113"/>
        <v>0</v>
      </c>
      <c r="U213" s="100">
        <f t="shared" si="114"/>
        <v>0</v>
      </c>
      <c r="V213" s="101">
        <f t="shared" si="115"/>
        <v>0</v>
      </c>
      <c r="W213" s="16"/>
      <c r="X213" s="8"/>
      <c r="Y213" s="12"/>
      <c r="Z213" s="12"/>
      <c r="AA213" s="12"/>
      <c r="AB213" s="12"/>
      <c r="AC213" s="102">
        <f t="shared" si="116"/>
        <v>0</v>
      </c>
      <c r="AD213" s="97">
        <f t="shared" si="117"/>
        <v>0</v>
      </c>
      <c r="AE213" s="98">
        <f t="shared" si="106"/>
        <v>0</v>
      </c>
      <c r="AF213" s="103">
        <f t="shared" si="107"/>
        <v>0</v>
      </c>
      <c r="AG213" s="104">
        <f t="shared" si="108"/>
        <v>0</v>
      </c>
      <c r="AH213" s="104">
        <f t="shared" si="109"/>
        <v>0</v>
      </c>
      <c r="AI213" s="99">
        <f t="shared" si="110"/>
        <v>0</v>
      </c>
      <c r="AJ213" s="103">
        <f t="shared" si="118"/>
        <v>0</v>
      </c>
      <c r="AK213" s="99">
        <f t="shared" si="119"/>
        <v>0</v>
      </c>
      <c r="AL213" s="17"/>
      <c r="AM213" s="20"/>
      <c r="AN213" s="17"/>
      <c r="AO213" s="21"/>
      <c r="AP213" s="17"/>
      <c r="AQ213" s="17"/>
      <c r="AR213" s="17"/>
      <c r="AS213" s="97" t="str">
        <f t="shared" si="127"/>
        <v/>
      </c>
      <c r="AT213" s="97" t="str">
        <f t="shared" ca="1" si="128"/>
        <v/>
      </c>
      <c r="AU213" s="97" t="str">
        <f t="shared" si="129"/>
        <v/>
      </c>
      <c r="AV213" s="97" t="str">
        <f t="shared" ca="1" si="130"/>
        <v/>
      </c>
      <c r="AW213" s="167"/>
      <c r="AX213" s="167"/>
      <c r="AY213" s="97" t="str">
        <f t="shared" si="131"/>
        <v/>
      </c>
      <c r="AZ213" s="167"/>
      <c r="BA213" s="167"/>
      <c r="BB213" s="97" t="str">
        <f t="shared" si="132"/>
        <v/>
      </c>
      <c r="BC213" s="17"/>
      <c r="BH213" s="52"/>
      <c r="BI213" s="52"/>
      <c r="BJ213" s="52"/>
      <c r="BK213" s="52"/>
      <c r="BL213" s="52"/>
      <c r="BM213" s="52"/>
      <c r="BQ213" s="27"/>
      <c r="BR213" s="27"/>
      <c r="BS213" s="27"/>
      <c r="BT213" s="27"/>
      <c r="BU213" s="27"/>
      <c r="BV213" s="27"/>
      <c r="BW213" s="54"/>
      <c r="BX213" s="26"/>
      <c r="BY213" s="54"/>
      <c r="BZ213" s="26"/>
      <c r="CA213" s="26"/>
      <c r="CB213" s="26"/>
    </row>
    <row r="214" spans="1:80" ht="17.45" customHeight="1" thickTop="1">
      <c r="A214" s="105">
        <f>A207+1</f>
        <v>30.1</v>
      </c>
      <c r="B214" s="178">
        <f>B213+1</f>
        <v>46100</v>
      </c>
      <c r="C214" s="4"/>
      <c r="D214" s="5"/>
      <c r="E214" s="6"/>
      <c r="F214" s="5"/>
      <c r="G214" s="74">
        <f t="shared" si="120"/>
        <v>730</v>
      </c>
      <c r="H214" s="75">
        <f t="shared" si="120"/>
        <v>6095</v>
      </c>
      <c r="I214" s="76">
        <f t="shared" si="121"/>
        <v>0</v>
      </c>
      <c r="J214" s="77">
        <f t="shared" si="122"/>
        <v>0</v>
      </c>
      <c r="K214" s="77">
        <f t="shared" si="123"/>
        <v>0</v>
      </c>
      <c r="L214" s="77">
        <f t="shared" si="124"/>
        <v>0</v>
      </c>
      <c r="M214" s="78">
        <f t="shared" ca="1" si="125"/>
        <v>0.13134657836644592</v>
      </c>
      <c r="N214" s="78">
        <f t="shared" ca="1" si="112"/>
        <v>1.8181818181818191E-2</v>
      </c>
      <c r="O214" s="78">
        <f t="shared" si="126"/>
        <v>5.0000000000000001E-4</v>
      </c>
      <c r="P214" s="13"/>
      <c r="Q214" s="8"/>
      <c r="R214" s="13"/>
      <c r="S214" s="79">
        <f t="shared" si="113"/>
        <v>0</v>
      </c>
      <c r="T214" s="80">
        <f t="shared" si="113"/>
        <v>0</v>
      </c>
      <c r="U214" s="90">
        <f t="shared" si="114"/>
        <v>0</v>
      </c>
      <c r="V214" s="82">
        <f t="shared" si="115"/>
        <v>0</v>
      </c>
      <c r="W214" s="4"/>
      <c r="X214" s="4"/>
      <c r="Y214" s="6"/>
      <c r="Z214" s="6"/>
      <c r="AA214" s="6"/>
      <c r="AB214" s="6"/>
      <c r="AC214" s="83">
        <f t="shared" si="116"/>
        <v>0</v>
      </c>
      <c r="AD214" s="80">
        <f t="shared" si="117"/>
        <v>0</v>
      </c>
      <c r="AE214" s="76">
        <f t="shared" si="106"/>
        <v>0</v>
      </c>
      <c r="AF214" s="84">
        <f t="shared" si="107"/>
        <v>0</v>
      </c>
      <c r="AG214" s="85">
        <f t="shared" si="108"/>
        <v>0</v>
      </c>
      <c r="AH214" s="85">
        <f t="shared" si="109"/>
        <v>0</v>
      </c>
      <c r="AI214" s="77">
        <f t="shared" si="110"/>
        <v>0</v>
      </c>
      <c r="AJ214" s="84">
        <f t="shared" si="118"/>
        <v>0</v>
      </c>
      <c r="AK214" s="77">
        <f t="shared" si="119"/>
        <v>0</v>
      </c>
      <c r="AL214" s="5"/>
      <c r="AM214" s="9"/>
      <c r="AN214" s="5"/>
      <c r="AO214" s="10"/>
      <c r="AP214" s="5"/>
      <c r="AQ214" s="5"/>
      <c r="AR214" s="5"/>
      <c r="AS214" s="80" t="str">
        <f t="shared" si="127"/>
        <v/>
      </c>
      <c r="AT214" s="80" t="str">
        <f t="shared" ca="1" si="128"/>
        <v/>
      </c>
      <c r="AU214" s="80" t="str">
        <f t="shared" si="129"/>
        <v/>
      </c>
      <c r="AV214" s="80" t="str">
        <f t="shared" ca="1" si="130"/>
        <v/>
      </c>
      <c r="AW214" s="165"/>
      <c r="AX214" s="165"/>
      <c r="AY214" s="80" t="str">
        <f t="shared" si="131"/>
        <v/>
      </c>
      <c r="AZ214" s="165"/>
      <c r="BA214" s="165"/>
      <c r="BB214" s="80" t="str">
        <f t="shared" si="132"/>
        <v/>
      </c>
      <c r="BC214" s="5"/>
      <c r="BH214" s="52"/>
      <c r="BI214" s="52"/>
      <c r="BJ214" s="52"/>
      <c r="BK214" s="52"/>
      <c r="BL214" s="52"/>
      <c r="BM214" s="52"/>
      <c r="BQ214" s="27"/>
      <c r="BR214" s="27"/>
      <c r="BS214" s="27"/>
      <c r="BT214" s="27"/>
      <c r="BU214" s="27"/>
      <c r="BV214" s="27"/>
      <c r="BW214" s="54"/>
      <c r="BX214" s="26"/>
      <c r="BY214" s="54"/>
      <c r="BZ214" s="26"/>
      <c r="CA214" s="26"/>
      <c r="CB214" s="26"/>
    </row>
    <row r="215" spans="1:80" ht="17.45" customHeight="1">
      <c r="A215" s="94">
        <f t="shared" si="133"/>
        <v>30.2</v>
      </c>
      <c r="B215" s="179">
        <f t="shared" si="111"/>
        <v>46101</v>
      </c>
      <c r="C215" s="8"/>
      <c r="D215" s="11"/>
      <c r="E215" s="12"/>
      <c r="F215" s="11"/>
      <c r="G215" s="74">
        <f t="shared" si="120"/>
        <v>730</v>
      </c>
      <c r="H215" s="75">
        <f t="shared" si="120"/>
        <v>6095</v>
      </c>
      <c r="I215" s="88">
        <f t="shared" si="121"/>
        <v>0</v>
      </c>
      <c r="J215" s="78">
        <f t="shared" si="122"/>
        <v>0</v>
      </c>
      <c r="K215" s="78">
        <f t="shared" si="123"/>
        <v>0</v>
      </c>
      <c r="L215" s="78">
        <f t="shared" si="124"/>
        <v>0</v>
      </c>
      <c r="M215" s="78">
        <f t="shared" ca="1" si="125"/>
        <v>0.13134657836644592</v>
      </c>
      <c r="N215" s="78">
        <f t="shared" ca="1" si="112"/>
        <v>1.8181818181818191E-2</v>
      </c>
      <c r="O215" s="78">
        <f t="shared" si="126"/>
        <v>5.0000000000000001E-4</v>
      </c>
      <c r="P215" s="13"/>
      <c r="Q215" s="8"/>
      <c r="R215" s="13"/>
      <c r="S215" s="89">
        <f t="shared" si="113"/>
        <v>0</v>
      </c>
      <c r="T215" s="75">
        <f t="shared" si="113"/>
        <v>0</v>
      </c>
      <c r="U215" s="90">
        <f t="shared" si="114"/>
        <v>0</v>
      </c>
      <c r="V215" s="82">
        <f t="shared" si="115"/>
        <v>0</v>
      </c>
      <c r="W215" s="8"/>
      <c r="X215" s="8"/>
      <c r="Y215" s="12"/>
      <c r="Z215" s="12"/>
      <c r="AA215" s="12"/>
      <c r="AB215" s="12"/>
      <c r="AC215" s="91">
        <f t="shared" si="116"/>
        <v>0</v>
      </c>
      <c r="AD215" s="75">
        <f t="shared" si="117"/>
        <v>0</v>
      </c>
      <c r="AE215" s="88">
        <f t="shared" si="106"/>
        <v>0</v>
      </c>
      <c r="AF215" s="92">
        <f t="shared" si="107"/>
        <v>0</v>
      </c>
      <c r="AG215" s="93">
        <f t="shared" si="108"/>
        <v>0</v>
      </c>
      <c r="AH215" s="93">
        <f t="shared" si="109"/>
        <v>0</v>
      </c>
      <c r="AI215" s="78">
        <f t="shared" si="110"/>
        <v>0</v>
      </c>
      <c r="AJ215" s="92">
        <f t="shared" si="118"/>
        <v>0</v>
      </c>
      <c r="AK215" s="78">
        <f t="shared" si="119"/>
        <v>0</v>
      </c>
      <c r="AL215" s="11"/>
      <c r="AM215" s="14"/>
      <c r="AN215" s="11"/>
      <c r="AO215" s="15"/>
      <c r="AP215" s="11"/>
      <c r="AQ215" s="11"/>
      <c r="AR215" s="11"/>
      <c r="AS215" s="75" t="str">
        <f t="shared" si="127"/>
        <v/>
      </c>
      <c r="AT215" s="75" t="str">
        <f t="shared" ca="1" si="128"/>
        <v/>
      </c>
      <c r="AU215" s="75" t="str">
        <f t="shared" si="129"/>
        <v/>
      </c>
      <c r="AV215" s="75" t="str">
        <f t="shared" ca="1" si="130"/>
        <v/>
      </c>
      <c r="AW215" s="169"/>
      <c r="AX215" s="169"/>
      <c r="AY215" s="75" t="str">
        <f t="shared" si="131"/>
        <v/>
      </c>
      <c r="AZ215" s="169"/>
      <c r="BA215" s="169"/>
      <c r="BB215" s="75" t="str">
        <f t="shared" si="132"/>
        <v/>
      </c>
      <c r="BC215" s="11"/>
      <c r="BH215" s="52"/>
      <c r="BI215" s="52"/>
      <c r="BJ215" s="52"/>
      <c r="BK215" s="52"/>
      <c r="BL215" s="52"/>
      <c r="BM215" s="52"/>
      <c r="BQ215" s="27"/>
      <c r="BR215" s="27"/>
      <c r="BS215" s="27"/>
      <c r="BT215" s="27"/>
      <c r="BU215" s="27"/>
      <c r="BV215" s="27"/>
      <c r="BW215" s="54"/>
      <c r="BX215" s="26"/>
      <c r="BY215" s="54"/>
      <c r="BZ215" s="26"/>
      <c r="CA215" s="26"/>
      <c r="CB215" s="26"/>
    </row>
    <row r="216" spans="1:80" ht="17.45" customHeight="1">
      <c r="A216" s="86">
        <f t="shared" si="133"/>
        <v>30.3</v>
      </c>
      <c r="B216" s="179">
        <f t="shared" si="111"/>
        <v>46102</v>
      </c>
      <c r="C216" s="8"/>
      <c r="D216" s="11"/>
      <c r="E216" s="12"/>
      <c r="F216" s="11"/>
      <c r="G216" s="74">
        <f t="shared" si="120"/>
        <v>730</v>
      </c>
      <c r="H216" s="75">
        <f t="shared" si="120"/>
        <v>6095</v>
      </c>
      <c r="I216" s="88">
        <f t="shared" si="121"/>
        <v>0</v>
      </c>
      <c r="J216" s="78">
        <f t="shared" si="122"/>
        <v>0</v>
      </c>
      <c r="K216" s="78">
        <f t="shared" si="123"/>
        <v>0</v>
      </c>
      <c r="L216" s="78">
        <f t="shared" si="124"/>
        <v>0</v>
      </c>
      <c r="M216" s="78">
        <f t="shared" ca="1" si="125"/>
        <v>0.13134657836644592</v>
      </c>
      <c r="N216" s="78">
        <f t="shared" ca="1" si="112"/>
        <v>1.8181818181818191E-2</v>
      </c>
      <c r="O216" s="78">
        <f t="shared" si="126"/>
        <v>5.0000000000000001E-4</v>
      </c>
      <c r="P216" s="13"/>
      <c r="Q216" s="8"/>
      <c r="R216" s="13"/>
      <c r="S216" s="89">
        <f t="shared" si="113"/>
        <v>0</v>
      </c>
      <c r="T216" s="75">
        <f t="shared" si="113"/>
        <v>0</v>
      </c>
      <c r="U216" s="90">
        <f t="shared" si="114"/>
        <v>0</v>
      </c>
      <c r="V216" s="82">
        <f t="shared" si="115"/>
        <v>0</v>
      </c>
      <c r="W216" s="8"/>
      <c r="X216" s="8"/>
      <c r="Y216" s="12"/>
      <c r="Z216" s="12"/>
      <c r="AA216" s="12"/>
      <c r="AB216" s="12"/>
      <c r="AC216" s="91">
        <f t="shared" si="116"/>
        <v>0</v>
      </c>
      <c r="AD216" s="75">
        <f t="shared" si="117"/>
        <v>0</v>
      </c>
      <c r="AE216" s="88">
        <f t="shared" si="106"/>
        <v>0</v>
      </c>
      <c r="AF216" s="92">
        <f t="shared" si="107"/>
        <v>0</v>
      </c>
      <c r="AG216" s="93">
        <f t="shared" si="108"/>
        <v>0</v>
      </c>
      <c r="AH216" s="93">
        <f t="shared" si="109"/>
        <v>0</v>
      </c>
      <c r="AI216" s="78">
        <f t="shared" si="110"/>
        <v>0</v>
      </c>
      <c r="AJ216" s="92">
        <f t="shared" si="118"/>
        <v>0</v>
      </c>
      <c r="AK216" s="78">
        <f t="shared" si="119"/>
        <v>0</v>
      </c>
      <c r="AL216" s="11"/>
      <c r="AM216" s="14"/>
      <c r="AN216" s="11"/>
      <c r="AO216" s="15"/>
      <c r="AP216" s="11"/>
      <c r="AQ216" s="11"/>
      <c r="AR216" s="11"/>
      <c r="AS216" s="75" t="str">
        <f t="shared" si="127"/>
        <v/>
      </c>
      <c r="AT216" s="75" t="str">
        <f t="shared" ca="1" si="128"/>
        <v/>
      </c>
      <c r="AU216" s="75" t="str">
        <f t="shared" si="129"/>
        <v/>
      </c>
      <c r="AV216" s="75" t="str">
        <f t="shared" ca="1" si="130"/>
        <v/>
      </c>
      <c r="AW216" s="169"/>
      <c r="AX216" s="169"/>
      <c r="AY216" s="75" t="str">
        <f t="shared" si="131"/>
        <v/>
      </c>
      <c r="AZ216" s="169"/>
      <c r="BA216" s="169"/>
      <c r="BB216" s="75" t="str">
        <f t="shared" si="132"/>
        <v/>
      </c>
      <c r="BC216" s="11"/>
      <c r="BH216" s="52"/>
      <c r="BI216" s="52"/>
      <c r="BJ216" s="52"/>
      <c r="BK216" s="52"/>
      <c r="BL216" s="52"/>
      <c r="BM216" s="52"/>
      <c r="BQ216" s="27"/>
      <c r="BR216" s="27"/>
      <c r="BS216" s="27"/>
      <c r="BT216" s="27"/>
      <c r="BU216" s="27"/>
      <c r="BV216" s="27"/>
      <c r="BW216" s="54"/>
      <c r="BX216" s="26"/>
      <c r="BY216" s="54"/>
      <c r="BZ216" s="26"/>
      <c r="CA216" s="26"/>
      <c r="CB216" s="26"/>
    </row>
    <row r="217" spans="1:80" ht="17.45" customHeight="1">
      <c r="A217" s="94">
        <f t="shared" si="133"/>
        <v>30.4</v>
      </c>
      <c r="B217" s="179">
        <f t="shared" si="111"/>
        <v>46103</v>
      </c>
      <c r="C217" s="8"/>
      <c r="D217" s="11"/>
      <c r="E217" s="12"/>
      <c r="F217" s="11"/>
      <c r="G217" s="74">
        <f t="shared" si="120"/>
        <v>730</v>
      </c>
      <c r="H217" s="75">
        <f t="shared" si="120"/>
        <v>6095</v>
      </c>
      <c r="I217" s="88">
        <f t="shared" si="121"/>
        <v>0</v>
      </c>
      <c r="J217" s="78">
        <f t="shared" si="122"/>
        <v>0</v>
      </c>
      <c r="K217" s="78">
        <f t="shared" si="123"/>
        <v>0</v>
      </c>
      <c r="L217" s="78">
        <f t="shared" si="124"/>
        <v>0</v>
      </c>
      <c r="M217" s="78">
        <f t="shared" ca="1" si="125"/>
        <v>0.13134657836644592</v>
      </c>
      <c r="N217" s="78">
        <f t="shared" ca="1" si="112"/>
        <v>1.8181818181818191E-2</v>
      </c>
      <c r="O217" s="78">
        <f t="shared" si="126"/>
        <v>5.0000000000000001E-4</v>
      </c>
      <c r="P217" s="13"/>
      <c r="Q217" s="8"/>
      <c r="R217" s="13"/>
      <c r="S217" s="89">
        <f t="shared" si="113"/>
        <v>0</v>
      </c>
      <c r="T217" s="75">
        <f t="shared" si="113"/>
        <v>0</v>
      </c>
      <c r="U217" s="90">
        <f t="shared" si="114"/>
        <v>0</v>
      </c>
      <c r="V217" s="82">
        <f t="shared" si="115"/>
        <v>0</v>
      </c>
      <c r="W217" s="8"/>
      <c r="X217" s="8"/>
      <c r="Y217" s="12"/>
      <c r="Z217" s="12"/>
      <c r="AA217" s="12"/>
      <c r="AB217" s="12"/>
      <c r="AC217" s="91">
        <f t="shared" si="116"/>
        <v>0</v>
      </c>
      <c r="AD217" s="75">
        <f t="shared" si="117"/>
        <v>0</v>
      </c>
      <c r="AE217" s="88">
        <f t="shared" si="106"/>
        <v>0</v>
      </c>
      <c r="AF217" s="92">
        <f t="shared" si="107"/>
        <v>0</v>
      </c>
      <c r="AG217" s="93">
        <f t="shared" si="108"/>
        <v>0</v>
      </c>
      <c r="AH217" s="93">
        <f t="shared" si="109"/>
        <v>0</v>
      </c>
      <c r="AI217" s="78">
        <f t="shared" si="110"/>
        <v>0</v>
      </c>
      <c r="AJ217" s="92">
        <f t="shared" si="118"/>
        <v>0</v>
      </c>
      <c r="AK217" s="78">
        <f t="shared" si="119"/>
        <v>0</v>
      </c>
      <c r="AL217" s="11"/>
      <c r="AM217" s="14"/>
      <c r="AN217" s="11"/>
      <c r="AO217" s="15"/>
      <c r="AP217" s="11"/>
      <c r="AQ217" s="11"/>
      <c r="AR217" s="11"/>
      <c r="AS217" s="75" t="str">
        <f t="shared" si="127"/>
        <v/>
      </c>
      <c r="AT217" s="75" t="str">
        <f t="shared" ca="1" si="128"/>
        <v/>
      </c>
      <c r="AU217" s="75" t="str">
        <f t="shared" si="129"/>
        <v/>
      </c>
      <c r="AV217" s="75" t="str">
        <f t="shared" ca="1" si="130"/>
        <v/>
      </c>
      <c r="AW217" s="169"/>
      <c r="AX217" s="169"/>
      <c r="AY217" s="75" t="str">
        <f t="shared" si="131"/>
        <v/>
      </c>
      <c r="AZ217" s="169"/>
      <c r="BA217" s="169"/>
      <c r="BB217" s="75" t="str">
        <f t="shared" si="132"/>
        <v/>
      </c>
      <c r="BC217" s="11"/>
      <c r="BH217" s="52"/>
      <c r="BI217" s="52"/>
      <c r="BJ217" s="52"/>
      <c r="BK217" s="52"/>
      <c r="BL217" s="52"/>
      <c r="BM217" s="52"/>
      <c r="BQ217" s="27"/>
      <c r="BR217" s="27"/>
      <c r="BS217" s="27"/>
      <c r="BT217" s="27"/>
      <c r="BU217" s="27"/>
      <c r="BV217" s="27"/>
      <c r="BW217" s="54"/>
      <c r="BX217" s="26"/>
      <c r="BY217" s="54"/>
      <c r="BZ217" s="26"/>
      <c r="CA217" s="26"/>
      <c r="CB217" s="26"/>
    </row>
    <row r="218" spans="1:80" ht="17.45" customHeight="1">
      <c r="A218" s="86">
        <f t="shared" si="133"/>
        <v>30.5</v>
      </c>
      <c r="B218" s="179">
        <f t="shared" si="111"/>
        <v>46104</v>
      </c>
      <c r="C218" s="8"/>
      <c r="D218" s="11"/>
      <c r="E218" s="12"/>
      <c r="F218" s="11"/>
      <c r="G218" s="74">
        <f t="shared" si="120"/>
        <v>730</v>
      </c>
      <c r="H218" s="75">
        <f t="shared" si="120"/>
        <v>6095</v>
      </c>
      <c r="I218" s="88">
        <f t="shared" si="121"/>
        <v>0</v>
      </c>
      <c r="J218" s="78">
        <f t="shared" si="122"/>
        <v>0</v>
      </c>
      <c r="K218" s="78">
        <f t="shared" si="123"/>
        <v>0</v>
      </c>
      <c r="L218" s="78">
        <f t="shared" si="124"/>
        <v>0</v>
      </c>
      <c r="M218" s="78">
        <f t="shared" ca="1" si="125"/>
        <v>0.13134657836644592</v>
      </c>
      <c r="N218" s="78">
        <f t="shared" ca="1" si="112"/>
        <v>1.8181818181818191E-2</v>
      </c>
      <c r="O218" s="78">
        <f t="shared" si="126"/>
        <v>5.0000000000000001E-4</v>
      </c>
      <c r="P218" s="13"/>
      <c r="Q218" s="8"/>
      <c r="R218" s="13"/>
      <c r="S218" s="89">
        <f t="shared" si="113"/>
        <v>0</v>
      </c>
      <c r="T218" s="75">
        <f t="shared" si="113"/>
        <v>0</v>
      </c>
      <c r="U218" s="90">
        <f t="shared" si="114"/>
        <v>0</v>
      </c>
      <c r="V218" s="82">
        <f t="shared" si="115"/>
        <v>0</v>
      </c>
      <c r="W218" s="8"/>
      <c r="X218" s="8"/>
      <c r="Y218" s="12"/>
      <c r="Z218" s="12"/>
      <c r="AA218" s="12"/>
      <c r="AB218" s="12"/>
      <c r="AC218" s="91">
        <f t="shared" si="116"/>
        <v>0</v>
      </c>
      <c r="AD218" s="75">
        <f t="shared" si="117"/>
        <v>0</v>
      </c>
      <c r="AE218" s="88">
        <f t="shared" si="106"/>
        <v>0</v>
      </c>
      <c r="AF218" s="92">
        <f t="shared" si="107"/>
        <v>0</v>
      </c>
      <c r="AG218" s="93">
        <f t="shared" si="108"/>
        <v>0</v>
      </c>
      <c r="AH218" s="93">
        <f t="shared" si="109"/>
        <v>0</v>
      </c>
      <c r="AI218" s="78">
        <f t="shared" si="110"/>
        <v>0</v>
      </c>
      <c r="AJ218" s="92">
        <f t="shared" si="118"/>
        <v>0</v>
      </c>
      <c r="AK218" s="78">
        <f t="shared" si="119"/>
        <v>0</v>
      </c>
      <c r="AL218" s="11"/>
      <c r="AM218" s="14"/>
      <c r="AN218" s="11"/>
      <c r="AO218" s="15"/>
      <c r="AP218" s="11"/>
      <c r="AQ218" s="11"/>
      <c r="AR218" s="11"/>
      <c r="AS218" s="75" t="str">
        <f t="shared" si="127"/>
        <v/>
      </c>
      <c r="AT218" s="75" t="str">
        <f t="shared" ca="1" si="128"/>
        <v/>
      </c>
      <c r="AU218" s="75" t="str">
        <f t="shared" si="129"/>
        <v/>
      </c>
      <c r="AV218" s="75" t="str">
        <f t="shared" ca="1" si="130"/>
        <v/>
      </c>
      <c r="AW218" s="169"/>
      <c r="AX218" s="169"/>
      <c r="AY218" s="75" t="str">
        <f t="shared" si="131"/>
        <v/>
      </c>
      <c r="AZ218" s="169"/>
      <c r="BA218" s="169"/>
      <c r="BB218" s="75" t="str">
        <f t="shared" si="132"/>
        <v/>
      </c>
      <c r="BC218" s="11"/>
      <c r="BH218" s="52"/>
      <c r="BI218" s="52"/>
      <c r="BJ218" s="52"/>
      <c r="BK218" s="52"/>
      <c r="BL218" s="52"/>
      <c r="BM218" s="52"/>
      <c r="BQ218" s="27"/>
      <c r="BR218" s="27"/>
      <c r="BS218" s="27"/>
      <c r="BT218" s="27"/>
      <c r="BU218" s="27"/>
      <c r="BV218" s="27"/>
      <c r="BW218" s="54"/>
      <c r="BX218" s="26"/>
      <c r="BY218" s="54"/>
      <c r="BZ218" s="26"/>
      <c r="CA218" s="26"/>
      <c r="CB218" s="26"/>
    </row>
    <row r="219" spans="1:80" ht="17.45" customHeight="1">
      <c r="A219" s="94">
        <f t="shared" si="133"/>
        <v>30.6</v>
      </c>
      <c r="B219" s="179">
        <f t="shared" si="111"/>
        <v>46105</v>
      </c>
      <c r="C219" s="8"/>
      <c r="D219" s="11"/>
      <c r="E219" s="12"/>
      <c r="F219" s="11"/>
      <c r="G219" s="74">
        <f t="shared" si="120"/>
        <v>730</v>
      </c>
      <c r="H219" s="75">
        <f t="shared" si="120"/>
        <v>6095</v>
      </c>
      <c r="I219" s="88">
        <f t="shared" si="121"/>
        <v>0</v>
      </c>
      <c r="J219" s="78">
        <f t="shared" si="122"/>
        <v>0</v>
      </c>
      <c r="K219" s="78">
        <f t="shared" si="123"/>
        <v>0</v>
      </c>
      <c r="L219" s="78">
        <f t="shared" si="124"/>
        <v>0</v>
      </c>
      <c r="M219" s="78">
        <f t="shared" ca="1" si="125"/>
        <v>0.13134657836644592</v>
      </c>
      <c r="N219" s="78">
        <f t="shared" ca="1" si="112"/>
        <v>1.8181818181818191E-2</v>
      </c>
      <c r="O219" s="78">
        <f t="shared" si="126"/>
        <v>5.0000000000000001E-4</v>
      </c>
      <c r="P219" s="13"/>
      <c r="Q219" s="8"/>
      <c r="R219" s="13"/>
      <c r="S219" s="89">
        <f t="shared" si="113"/>
        <v>0</v>
      </c>
      <c r="T219" s="75">
        <f t="shared" si="113"/>
        <v>0</v>
      </c>
      <c r="U219" s="90">
        <f t="shared" si="114"/>
        <v>0</v>
      </c>
      <c r="V219" s="82">
        <f t="shared" si="115"/>
        <v>0</v>
      </c>
      <c r="W219" s="8"/>
      <c r="X219" s="8"/>
      <c r="Y219" s="12"/>
      <c r="Z219" s="12"/>
      <c r="AA219" s="12"/>
      <c r="AB219" s="12"/>
      <c r="AC219" s="91">
        <f t="shared" si="116"/>
        <v>0</v>
      </c>
      <c r="AD219" s="75">
        <f t="shared" si="117"/>
        <v>0</v>
      </c>
      <c r="AE219" s="88">
        <f t="shared" si="106"/>
        <v>0</v>
      </c>
      <c r="AF219" s="92">
        <f t="shared" si="107"/>
        <v>0</v>
      </c>
      <c r="AG219" s="93">
        <f t="shared" si="108"/>
        <v>0</v>
      </c>
      <c r="AH219" s="93">
        <f t="shared" si="109"/>
        <v>0</v>
      </c>
      <c r="AI219" s="78">
        <f t="shared" si="110"/>
        <v>0</v>
      </c>
      <c r="AJ219" s="92">
        <f t="shared" si="118"/>
        <v>0</v>
      </c>
      <c r="AK219" s="78">
        <f t="shared" si="119"/>
        <v>0</v>
      </c>
      <c r="AL219" s="11"/>
      <c r="AM219" s="14"/>
      <c r="AN219" s="11"/>
      <c r="AO219" s="15"/>
      <c r="AP219" s="11"/>
      <c r="AQ219" s="11"/>
      <c r="AR219" s="11"/>
      <c r="AS219" s="75" t="str">
        <f t="shared" si="127"/>
        <v/>
      </c>
      <c r="AT219" s="75" t="str">
        <f t="shared" ca="1" si="128"/>
        <v/>
      </c>
      <c r="AU219" s="75" t="str">
        <f t="shared" si="129"/>
        <v/>
      </c>
      <c r="AV219" s="75" t="str">
        <f t="shared" ca="1" si="130"/>
        <v/>
      </c>
      <c r="AW219" s="169"/>
      <c r="AX219" s="169"/>
      <c r="AY219" s="75" t="str">
        <f t="shared" si="131"/>
        <v/>
      </c>
      <c r="AZ219" s="169"/>
      <c r="BA219" s="169"/>
      <c r="BB219" s="75" t="str">
        <f t="shared" si="132"/>
        <v/>
      </c>
      <c r="BC219" s="11"/>
      <c r="BH219" s="52"/>
      <c r="BI219" s="52"/>
      <c r="BJ219" s="52"/>
      <c r="BK219" s="52"/>
      <c r="BL219" s="52"/>
      <c r="BM219" s="52"/>
      <c r="BQ219" s="27"/>
      <c r="BR219" s="27"/>
      <c r="BS219" s="27"/>
      <c r="BT219" s="27"/>
      <c r="BU219" s="27"/>
      <c r="BV219" s="27"/>
      <c r="BW219" s="54"/>
      <c r="BX219" s="26"/>
      <c r="BY219" s="54"/>
      <c r="BZ219" s="26"/>
      <c r="CA219" s="26"/>
      <c r="CB219" s="26"/>
    </row>
    <row r="220" spans="1:80" ht="17.45" customHeight="1" thickBot="1">
      <c r="A220" s="86">
        <f t="shared" si="133"/>
        <v>30.700000000000003</v>
      </c>
      <c r="B220" s="180">
        <f t="shared" si="111"/>
        <v>46106</v>
      </c>
      <c r="C220" s="16"/>
      <c r="D220" s="17"/>
      <c r="E220" s="18"/>
      <c r="F220" s="17"/>
      <c r="G220" s="96">
        <f t="shared" ref="G220:H235" si="134">G219-E220-C220</f>
        <v>730</v>
      </c>
      <c r="H220" s="97">
        <f t="shared" si="134"/>
        <v>6095</v>
      </c>
      <c r="I220" s="98">
        <f t="shared" si="121"/>
        <v>0</v>
      </c>
      <c r="J220" s="99">
        <f t="shared" si="122"/>
        <v>0</v>
      </c>
      <c r="K220" s="99">
        <f t="shared" si="123"/>
        <v>0</v>
      </c>
      <c r="L220" s="99">
        <f t="shared" si="124"/>
        <v>0</v>
      </c>
      <c r="M220" s="99">
        <f t="shared" ca="1" si="125"/>
        <v>0.13134657836644592</v>
      </c>
      <c r="N220" s="99">
        <f t="shared" ca="1" si="112"/>
        <v>1.8181818181818191E-2</v>
      </c>
      <c r="O220" s="99">
        <f t="shared" si="126"/>
        <v>5.0000000000000001E-4</v>
      </c>
      <c r="P220" s="19"/>
      <c r="Q220" s="16"/>
      <c r="R220" s="19"/>
      <c r="S220" s="89">
        <f t="shared" si="113"/>
        <v>0</v>
      </c>
      <c r="T220" s="75">
        <f t="shared" si="113"/>
        <v>0</v>
      </c>
      <c r="U220" s="100">
        <f t="shared" si="114"/>
        <v>0</v>
      </c>
      <c r="V220" s="101">
        <f t="shared" si="115"/>
        <v>0</v>
      </c>
      <c r="W220" s="16"/>
      <c r="X220" s="8"/>
      <c r="Y220" s="12"/>
      <c r="Z220" s="12"/>
      <c r="AA220" s="12"/>
      <c r="AB220" s="12"/>
      <c r="AC220" s="102">
        <f t="shared" si="116"/>
        <v>0</v>
      </c>
      <c r="AD220" s="97">
        <f t="shared" si="117"/>
        <v>0</v>
      </c>
      <c r="AE220" s="98">
        <f t="shared" si="106"/>
        <v>0</v>
      </c>
      <c r="AF220" s="103">
        <f t="shared" si="107"/>
        <v>0</v>
      </c>
      <c r="AG220" s="104">
        <f t="shared" si="108"/>
        <v>0</v>
      </c>
      <c r="AH220" s="104">
        <f t="shared" si="109"/>
        <v>0</v>
      </c>
      <c r="AI220" s="99">
        <f t="shared" si="110"/>
        <v>0</v>
      </c>
      <c r="AJ220" s="103">
        <f t="shared" si="118"/>
        <v>0</v>
      </c>
      <c r="AK220" s="99">
        <f t="shared" si="119"/>
        <v>0</v>
      </c>
      <c r="AL220" s="17"/>
      <c r="AM220" s="20"/>
      <c r="AN220" s="17"/>
      <c r="AO220" s="21"/>
      <c r="AP220" s="17"/>
      <c r="AQ220" s="17"/>
      <c r="AR220" s="17"/>
      <c r="AS220" s="97" t="str">
        <f t="shared" si="127"/>
        <v/>
      </c>
      <c r="AT220" s="97" t="str">
        <f t="shared" ca="1" si="128"/>
        <v/>
      </c>
      <c r="AU220" s="97" t="str">
        <f t="shared" si="129"/>
        <v/>
      </c>
      <c r="AV220" s="97" t="str">
        <f t="shared" ca="1" si="130"/>
        <v/>
      </c>
      <c r="AW220" s="167"/>
      <c r="AX220" s="167"/>
      <c r="AY220" s="97" t="str">
        <f t="shared" si="131"/>
        <v/>
      </c>
      <c r="AZ220" s="167"/>
      <c r="BA220" s="167"/>
      <c r="BB220" s="97" t="str">
        <f t="shared" si="132"/>
        <v/>
      </c>
      <c r="BC220" s="17"/>
      <c r="BH220" s="52"/>
      <c r="BI220" s="52"/>
      <c r="BJ220" s="52"/>
      <c r="BK220" s="52"/>
      <c r="BL220" s="52"/>
      <c r="BM220" s="52"/>
      <c r="BQ220" s="27"/>
      <c r="BR220" s="27"/>
      <c r="BS220" s="27"/>
      <c r="BT220" s="27"/>
      <c r="BU220" s="27"/>
      <c r="BV220" s="27"/>
      <c r="BW220" s="54"/>
      <c r="BX220" s="26"/>
      <c r="BY220" s="54"/>
      <c r="BZ220" s="26"/>
      <c r="CA220" s="26"/>
      <c r="CB220" s="26"/>
    </row>
    <row r="221" spans="1:80" ht="17.45" customHeight="1" thickTop="1">
      <c r="A221" s="71">
        <f>A214+1</f>
        <v>31.1</v>
      </c>
      <c r="B221" s="178">
        <f>B220+1</f>
        <v>46107</v>
      </c>
      <c r="C221" s="4"/>
      <c r="D221" s="5"/>
      <c r="E221" s="6"/>
      <c r="F221" s="5"/>
      <c r="G221" s="74">
        <f t="shared" si="134"/>
        <v>730</v>
      </c>
      <c r="H221" s="75">
        <f t="shared" si="134"/>
        <v>6095</v>
      </c>
      <c r="I221" s="76">
        <f t="shared" si="121"/>
        <v>0</v>
      </c>
      <c r="J221" s="77">
        <f t="shared" si="122"/>
        <v>0</v>
      </c>
      <c r="K221" s="77">
        <f t="shared" si="123"/>
        <v>0</v>
      </c>
      <c r="L221" s="77">
        <f t="shared" si="124"/>
        <v>0</v>
      </c>
      <c r="M221" s="78">
        <f t="shared" ca="1" si="125"/>
        <v>0.13134657836644592</v>
      </c>
      <c r="N221" s="78">
        <f t="shared" ca="1" si="112"/>
        <v>1.8181818181818191E-2</v>
      </c>
      <c r="O221" s="78">
        <f t="shared" si="126"/>
        <v>5.0000000000000001E-4</v>
      </c>
      <c r="P221" s="13"/>
      <c r="Q221" s="8"/>
      <c r="R221" s="13"/>
      <c r="S221" s="79">
        <f t="shared" si="113"/>
        <v>0</v>
      </c>
      <c r="T221" s="80">
        <f t="shared" si="113"/>
        <v>0</v>
      </c>
      <c r="U221" s="90">
        <f t="shared" si="114"/>
        <v>0</v>
      </c>
      <c r="V221" s="82">
        <f t="shared" si="115"/>
        <v>0</v>
      </c>
      <c r="W221" s="4"/>
      <c r="X221" s="4"/>
      <c r="Y221" s="6"/>
      <c r="Z221" s="6"/>
      <c r="AA221" s="6"/>
      <c r="AB221" s="6"/>
      <c r="AC221" s="83">
        <f t="shared" si="116"/>
        <v>0</v>
      </c>
      <c r="AD221" s="80">
        <f t="shared" si="117"/>
        <v>0</v>
      </c>
      <c r="AE221" s="76">
        <f t="shared" si="106"/>
        <v>0</v>
      </c>
      <c r="AF221" s="84">
        <f t="shared" si="107"/>
        <v>0</v>
      </c>
      <c r="AG221" s="85">
        <f t="shared" si="108"/>
        <v>0</v>
      </c>
      <c r="AH221" s="85">
        <f t="shared" si="109"/>
        <v>0</v>
      </c>
      <c r="AI221" s="77">
        <f t="shared" si="110"/>
        <v>0</v>
      </c>
      <c r="AJ221" s="84">
        <f t="shared" si="118"/>
        <v>0</v>
      </c>
      <c r="AK221" s="77">
        <f t="shared" si="119"/>
        <v>0</v>
      </c>
      <c r="AL221" s="5"/>
      <c r="AM221" s="9"/>
      <c r="AN221" s="5"/>
      <c r="AO221" s="10"/>
      <c r="AP221" s="5"/>
      <c r="AQ221" s="5"/>
      <c r="AR221" s="5"/>
      <c r="AS221" s="80" t="str">
        <f t="shared" si="127"/>
        <v/>
      </c>
      <c r="AT221" s="80" t="str">
        <f t="shared" ca="1" si="128"/>
        <v/>
      </c>
      <c r="AU221" s="80" t="str">
        <f t="shared" si="129"/>
        <v/>
      </c>
      <c r="AV221" s="80" t="str">
        <f t="shared" ca="1" si="130"/>
        <v/>
      </c>
      <c r="AW221" s="165"/>
      <c r="AX221" s="165"/>
      <c r="AY221" s="80" t="str">
        <f t="shared" si="131"/>
        <v/>
      </c>
      <c r="AZ221" s="165"/>
      <c r="BA221" s="165"/>
      <c r="BB221" s="80" t="str">
        <f t="shared" si="132"/>
        <v/>
      </c>
      <c r="BC221" s="5"/>
      <c r="BH221" s="52"/>
      <c r="BI221" s="52"/>
      <c r="BJ221" s="52"/>
      <c r="BK221" s="52"/>
      <c r="BL221" s="52"/>
      <c r="BM221" s="52"/>
      <c r="BQ221" s="27"/>
      <c r="BR221" s="27"/>
      <c r="BS221" s="27"/>
      <c r="BT221" s="27"/>
      <c r="BU221" s="27"/>
      <c r="BV221" s="27"/>
      <c r="BW221" s="54"/>
      <c r="BX221" s="26"/>
      <c r="BY221" s="54"/>
      <c r="BZ221" s="26"/>
      <c r="CA221" s="26"/>
      <c r="CB221" s="26"/>
    </row>
    <row r="222" spans="1:80" ht="17.45" customHeight="1">
      <c r="A222" s="86">
        <f t="shared" si="133"/>
        <v>31.2</v>
      </c>
      <c r="B222" s="179">
        <f t="shared" si="111"/>
        <v>46108</v>
      </c>
      <c r="C222" s="8"/>
      <c r="D222" s="11"/>
      <c r="E222" s="12"/>
      <c r="F222" s="11"/>
      <c r="G222" s="74">
        <f t="shared" si="134"/>
        <v>730</v>
      </c>
      <c r="H222" s="75">
        <f t="shared" si="134"/>
        <v>6095</v>
      </c>
      <c r="I222" s="88">
        <f t="shared" si="121"/>
        <v>0</v>
      </c>
      <c r="J222" s="78">
        <f t="shared" si="122"/>
        <v>0</v>
      </c>
      <c r="K222" s="78">
        <f t="shared" si="123"/>
        <v>0</v>
      </c>
      <c r="L222" s="78">
        <f t="shared" si="124"/>
        <v>0</v>
      </c>
      <c r="M222" s="78">
        <f t="shared" ca="1" si="125"/>
        <v>0.13134657836644592</v>
      </c>
      <c r="N222" s="78">
        <f t="shared" ca="1" si="112"/>
        <v>1.8181818181818191E-2</v>
      </c>
      <c r="O222" s="78">
        <f t="shared" si="126"/>
        <v>5.0000000000000001E-4</v>
      </c>
      <c r="P222" s="13"/>
      <c r="Q222" s="8"/>
      <c r="R222" s="13"/>
      <c r="S222" s="89">
        <f t="shared" si="113"/>
        <v>0</v>
      </c>
      <c r="T222" s="75">
        <f t="shared" si="113"/>
        <v>0</v>
      </c>
      <c r="U222" s="90">
        <f t="shared" si="114"/>
        <v>0</v>
      </c>
      <c r="V222" s="82">
        <f t="shared" si="115"/>
        <v>0</v>
      </c>
      <c r="W222" s="8"/>
      <c r="X222" s="8"/>
      <c r="Y222" s="12"/>
      <c r="Z222" s="12"/>
      <c r="AA222" s="12"/>
      <c r="AB222" s="12"/>
      <c r="AC222" s="91">
        <f t="shared" si="116"/>
        <v>0</v>
      </c>
      <c r="AD222" s="75">
        <f t="shared" si="117"/>
        <v>0</v>
      </c>
      <c r="AE222" s="88">
        <f t="shared" si="106"/>
        <v>0</v>
      </c>
      <c r="AF222" s="92">
        <f t="shared" si="107"/>
        <v>0</v>
      </c>
      <c r="AG222" s="93">
        <f t="shared" si="108"/>
        <v>0</v>
      </c>
      <c r="AH222" s="93">
        <f t="shared" si="109"/>
        <v>0</v>
      </c>
      <c r="AI222" s="78">
        <f t="shared" si="110"/>
        <v>0</v>
      </c>
      <c r="AJ222" s="92">
        <f t="shared" si="118"/>
        <v>0</v>
      </c>
      <c r="AK222" s="78">
        <f t="shared" si="119"/>
        <v>0</v>
      </c>
      <c r="AL222" s="11"/>
      <c r="AM222" s="14"/>
      <c r="AN222" s="11"/>
      <c r="AO222" s="15"/>
      <c r="AP222" s="11"/>
      <c r="AQ222" s="11"/>
      <c r="AR222" s="11"/>
      <c r="AS222" s="75" t="str">
        <f t="shared" si="127"/>
        <v/>
      </c>
      <c r="AT222" s="75" t="str">
        <f t="shared" ca="1" si="128"/>
        <v/>
      </c>
      <c r="AU222" s="75" t="str">
        <f t="shared" si="129"/>
        <v/>
      </c>
      <c r="AV222" s="75" t="str">
        <f t="shared" ca="1" si="130"/>
        <v/>
      </c>
      <c r="AW222" s="169"/>
      <c r="AX222" s="169"/>
      <c r="AY222" s="75" t="str">
        <f t="shared" si="131"/>
        <v/>
      </c>
      <c r="AZ222" s="169"/>
      <c r="BA222" s="169"/>
      <c r="BB222" s="75" t="str">
        <f t="shared" si="132"/>
        <v/>
      </c>
      <c r="BC222" s="11"/>
      <c r="BH222" s="52"/>
      <c r="BI222" s="52"/>
      <c r="BJ222" s="52"/>
      <c r="BK222" s="52"/>
      <c r="BL222" s="52"/>
      <c r="BM222" s="52"/>
      <c r="BQ222" s="27"/>
      <c r="BR222" s="27"/>
      <c r="BS222" s="27"/>
      <c r="BT222" s="27"/>
      <c r="BU222" s="27"/>
      <c r="BV222" s="27"/>
      <c r="BW222" s="54"/>
      <c r="BX222" s="26"/>
      <c r="BY222" s="54"/>
      <c r="BZ222" s="26"/>
      <c r="CA222" s="26"/>
      <c r="CB222" s="26"/>
    </row>
    <row r="223" spans="1:80" ht="17.45" customHeight="1">
      <c r="A223" s="94">
        <f t="shared" si="133"/>
        <v>31.3</v>
      </c>
      <c r="B223" s="179">
        <f t="shared" si="111"/>
        <v>46109</v>
      </c>
      <c r="C223" s="8"/>
      <c r="D223" s="11"/>
      <c r="E223" s="12"/>
      <c r="F223" s="11"/>
      <c r="G223" s="74">
        <f t="shared" si="134"/>
        <v>730</v>
      </c>
      <c r="H223" s="75">
        <f t="shared" si="134"/>
        <v>6095</v>
      </c>
      <c r="I223" s="88">
        <f t="shared" si="121"/>
        <v>0</v>
      </c>
      <c r="J223" s="78">
        <f t="shared" si="122"/>
        <v>0</v>
      </c>
      <c r="K223" s="78">
        <f t="shared" si="123"/>
        <v>0</v>
      </c>
      <c r="L223" s="78">
        <f t="shared" si="124"/>
        <v>0</v>
      </c>
      <c r="M223" s="78">
        <f t="shared" ca="1" si="125"/>
        <v>0.13134657836644592</v>
      </c>
      <c r="N223" s="78">
        <f t="shared" ca="1" si="112"/>
        <v>1.8181818181818191E-2</v>
      </c>
      <c r="O223" s="78">
        <f t="shared" si="126"/>
        <v>5.0000000000000001E-4</v>
      </c>
      <c r="P223" s="13"/>
      <c r="Q223" s="8"/>
      <c r="R223" s="13"/>
      <c r="S223" s="89">
        <f t="shared" si="113"/>
        <v>0</v>
      </c>
      <c r="T223" s="75">
        <f t="shared" si="113"/>
        <v>0</v>
      </c>
      <c r="U223" s="90">
        <f t="shared" si="114"/>
        <v>0</v>
      </c>
      <c r="V223" s="82">
        <f t="shared" si="115"/>
        <v>0</v>
      </c>
      <c r="W223" s="8"/>
      <c r="X223" s="8"/>
      <c r="Y223" s="12"/>
      <c r="Z223" s="12"/>
      <c r="AA223" s="12"/>
      <c r="AB223" s="12"/>
      <c r="AC223" s="91">
        <f t="shared" si="116"/>
        <v>0</v>
      </c>
      <c r="AD223" s="75">
        <f t="shared" si="117"/>
        <v>0</v>
      </c>
      <c r="AE223" s="88">
        <f t="shared" si="106"/>
        <v>0</v>
      </c>
      <c r="AF223" s="92">
        <f t="shared" si="107"/>
        <v>0</v>
      </c>
      <c r="AG223" s="93">
        <f t="shared" si="108"/>
        <v>0</v>
      </c>
      <c r="AH223" s="93">
        <f t="shared" si="109"/>
        <v>0</v>
      </c>
      <c r="AI223" s="78">
        <f t="shared" si="110"/>
        <v>0</v>
      </c>
      <c r="AJ223" s="92">
        <f t="shared" si="118"/>
        <v>0</v>
      </c>
      <c r="AK223" s="78">
        <f t="shared" si="119"/>
        <v>0</v>
      </c>
      <c r="AL223" s="11"/>
      <c r="AM223" s="14"/>
      <c r="AN223" s="11"/>
      <c r="AO223" s="15"/>
      <c r="AP223" s="11"/>
      <c r="AQ223" s="11"/>
      <c r="AR223" s="11"/>
      <c r="AS223" s="75" t="str">
        <f t="shared" si="127"/>
        <v/>
      </c>
      <c r="AT223" s="75" t="str">
        <f t="shared" ca="1" si="128"/>
        <v/>
      </c>
      <c r="AU223" s="75" t="str">
        <f t="shared" si="129"/>
        <v/>
      </c>
      <c r="AV223" s="75" t="str">
        <f t="shared" ca="1" si="130"/>
        <v/>
      </c>
      <c r="AW223" s="169"/>
      <c r="AX223" s="169"/>
      <c r="AY223" s="75" t="str">
        <f t="shared" si="131"/>
        <v/>
      </c>
      <c r="AZ223" s="169"/>
      <c r="BA223" s="169"/>
      <c r="BB223" s="75" t="str">
        <f t="shared" si="132"/>
        <v/>
      </c>
      <c r="BC223" s="11"/>
      <c r="BH223" s="52"/>
      <c r="BI223" s="52"/>
      <c r="BJ223" s="52"/>
      <c r="BK223" s="52"/>
      <c r="BL223" s="52"/>
      <c r="BM223" s="52"/>
      <c r="BQ223" s="27"/>
      <c r="BR223" s="27"/>
      <c r="BS223" s="27"/>
      <c r="BT223" s="27"/>
      <c r="BU223" s="27"/>
      <c r="BV223" s="27"/>
      <c r="BW223" s="54"/>
      <c r="BX223" s="26"/>
      <c r="BY223" s="54"/>
      <c r="BZ223" s="26"/>
      <c r="CA223" s="26"/>
      <c r="CB223" s="26"/>
    </row>
    <row r="224" spans="1:80" ht="17.45" customHeight="1">
      <c r="A224" s="86">
        <f t="shared" si="133"/>
        <v>31.4</v>
      </c>
      <c r="B224" s="179">
        <f t="shared" si="111"/>
        <v>46110</v>
      </c>
      <c r="C224" s="8"/>
      <c r="D224" s="11"/>
      <c r="E224" s="12"/>
      <c r="F224" s="11"/>
      <c r="G224" s="74">
        <f t="shared" si="134"/>
        <v>730</v>
      </c>
      <c r="H224" s="75">
        <f t="shared" si="134"/>
        <v>6095</v>
      </c>
      <c r="I224" s="88">
        <f t="shared" si="121"/>
        <v>0</v>
      </c>
      <c r="J224" s="78">
        <f t="shared" si="122"/>
        <v>0</v>
      </c>
      <c r="K224" s="78">
        <f t="shared" si="123"/>
        <v>0</v>
      </c>
      <c r="L224" s="78">
        <f t="shared" si="124"/>
        <v>0</v>
      </c>
      <c r="M224" s="78">
        <f t="shared" ca="1" si="125"/>
        <v>0.13134657836644592</v>
      </c>
      <c r="N224" s="78">
        <f t="shared" ca="1" si="112"/>
        <v>1.8181818181818191E-2</v>
      </c>
      <c r="O224" s="78">
        <f t="shared" si="126"/>
        <v>5.0000000000000001E-4</v>
      </c>
      <c r="P224" s="13"/>
      <c r="Q224" s="8"/>
      <c r="R224" s="13"/>
      <c r="S224" s="89">
        <f t="shared" si="113"/>
        <v>0</v>
      </c>
      <c r="T224" s="75">
        <f t="shared" si="113"/>
        <v>0</v>
      </c>
      <c r="U224" s="90">
        <f t="shared" si="114"/>
        <v>0</v>
      </c>
      <c r="V224" s="82">
        <f t="shared" si="115"/>
        <v>0</v>
      </c>
      <c r="W224" s="8"/>
      <c r="X224" s="8"/>
      <c r="Y224" s="12"/>
      <c r="Z224" s="12"/>
      <c r="AA224" s="12"/>
      <c r="AB224" s="12"/>
      <c r="AC224" s="91">
        <f t="shared" si="116"/>
        <v>0</v>
      </c>
      <c r="AD224" s="75">
        <f t="shared" si="117"/>
        <v>0</v>
      </c>
      <c r="AE224" s="88">
        <f t="shared" si="106"/>
        <v>0</v>
      </c>
      <c r="AF224" s="92">
        <f t="shared" si="107"/>
        <v>0</v>
      </c>
      <c r="AG224" s="93">
        <f t="shared" si="108"/>
        <v>0</v>
      </c>
      <c r="AH224" s="93">
        <f t="shared" si="109"/>
        <v>0</v>
      </c>
      <c r="AI224" s="78">
        <f t="shared" si="110"/>
        <v>0</v>
      </c>
      <c r="AJ224" s="92">
        <f t="shared" si="118"/>
        <v>0</v>
      </c>
      <c r="AK224" s="78">
        <f t="shared" si="119"/>
        <v>0</v>
      </c>
      <c r="AL224" s="11"/>
      <c r="AM224" s="14"/>
      <c r="AN224" s="11"/>
      <c r="AO224" s="15"/>
      <c r="AP224" s="11"/>
      <c r="AQ224" s="11"/>
      <c r="AR224" s="11"/>
      <c r="AS224" s="75" t="str">
        <f t="shared" si="127"/>
        <v/>
      </c>
      <c r="AT224" s="75" t="str">
        <f t="shared" ca="1" si="128"/>
        <v/>
      </c>
      <c r="AU224" s="75" t="str">
        <f t="shared" si="129"/>
        <v/>
      </c>
      <c r="AV224" s="75" t="str">
        <f t="shared" ca="1" si="130"/>
        <v/>
      </c>
      <c r="AW224" s="169"/>
      <c r="AX224" s="169"/>
      <c r="AY224" s="75" t="str">
        <f t="shared" si="131"/>
        <v/>
      </c>
      <c r="AZ224" s="169"/>
      <c r="BA224" s="169"/>
      <c r="BB224" s="75" t="str">
        <f t="shared" si="132"/>
        <v/>
      </c>
      <c r="BC224" s="11"/>
      <c r="BH224" s="52"/>
      <c r="BI224" s="52"/>
      <c r="BJ224" s="52"/>
      <c r="BK224" s="52"/>
      <c r="BL224" s="52"/>
      <c r="BM224" s="52"/>
      <c r="BQ224" s="27"/>
      <c r="BR224" s="27"/>
      <c r="BS224" s="27"/>
      <c r="BT224" s="27"/>
      <c r="BU224" s="27"/>
      <c r="BV224" s="27"/>
      <c r="BW224" s="54"/>
      <c r="BX224" s="26"/>
      <c r="BY224" s="54"/>
      <c r="BZ224" s="26"/>
      <c r="CA224" s="26"/>
      <c r="CB224" s="26"/>
    </row>
    <row r="225" spans="1:80" ht="17.45" customHeight="1">
      <c r="A225" s="94">
        <f t="shared" si="133"/>
        <v>31.5</v>
      </c>
      <c r="B225" s="179">
        <f t="shared" si="111"/>
        <v>46111</v>
      </c>
      <c r="C225" s="8"/>
      <c r="D225" s="11"/>
      <c r="E225" s="12"/>
      <c r="F225" s="11"/>
      <c r="G225" s="74">
        <f t="shared" si="134"/>
        <v>730</v>
      </c>
      <c r="H225" s="75">
        <f t="shared" si="134"/>
        <v>6095</v>
      </c>
      <c r="I225" s="88">
        <f t="shared" si="121"/>
        <v>0</v>
      </c>
      <c r="J225" s="78">
        <f t="shared" si="122"/>
        <v>0</v>
      </c>
      <c r="K225" s="78">
        <f t="shared" si="123"/>
        <v>0</v>
      </c>
      <c r="L225" s="78">
        <f t="shared" si="124"/>
        <v>0</v>
      </c>
      <c r="M225" s="78">
        <f t="shared" ca="1" si="125"/>
        <v>0.13134657836644592</v>
      </c>
      <c r="N225" s="78">
        <f t="shared" ca="1" si="112"/>
        <v>1.8181818181818191E-2</v>
      </c>
      <c r="O225" s="78">
        <f t="shared" si="126"/>
        <v>5.0000000000000001E-4</v>
      </c>
      <c r="P225" s="13"/>
      <c r="Q225" s="8"/>
      <c r="R225" s="13"/>
      <c r="S225" s="89">
        <f t="shared" si="113"/>
        <v>0</v>
      </c>
      <c r="T225" s="75">
        <f t="shared" si="113"/>
        <v>0</v>
      </c>
      <c r="U225" s="90">
        <f t="shared" si="114"/>
        <v>0</v>
      </c>
      <c r="V225" s="82">
        <f t="shared" si="115"/>
        <v>0</v>
      </c>
      <c r="W225" s="8"/>
      <c r="X225" s="8"/>
      <c r="Y225" s="12"/>
      <c r="Z225" s="12"/>
      <c r="AA225" s="12"/>
      <c r="AB225" s="12"/>
      <c r="AC225" s="91">
        <f t="shared" si="116"/>
        <v>0</v>
      </c>
      <c r="AD225" s="75">
        <f t="shared" si="117"/>
        <v>0</v>
      </c>
      <c r="AE225" s="88">
        <f t="shared" si="106"/>
        <v>0</v>
      </c>
      <c r="AF225" s="92">
        <f t="shared" si="107"/>
        <v>0</v>
      </c>
      <c r="AG225" s="93">
        <f t="shared" si="108"/>
        <v>0</v>
      </c>
      <c r="AH225" s="93">
        <f t="shared" si="109"/>
        <v>0</v>
      </c>
      <c r="AI225" s="78">
        <f t="shared" si="110"/>
        <v>0</v>
      </c>
      <c r="AJ225" s="92">
        <f t="shared" si="118"/>
        <v>0</v>
      </c>
      <c r="AK225" s="78">
        <f t="shared" si="119"/>
        <v>0</v>
      </c>
      <c r="AL225" s="11"/>
      <c r="AM225" s="14"/>
      <c r="AN225" s="11"/>
      <c r="AO225" s="15"/>
      <c r="AP225" s="11"/>
      <c r="AQ225" s="11"/>
      <c r="AR225" s="11"/>
      <c r="AS225" s="75" t="str">
        <f t="shared" si="127"/>
        <v/>
      </c>
      <c r="AT225" s="75" t="str">
        <f t="shared" ca="1" si="128"/>
        <v/>
      </c>
      <c r="AU225" s="75" t="str">
        <f t="shared" si="129"/>
        <v/>
      </c>
      <c r="AV225" s="75" t="str">
        <f t="shared" ca="1" si="130"/>
        <v/>
      </c>
      <c r="AW225" s="169"/>
      <c r="AX225" s="169"/>
      <c r="AY225" s="75" t="str">
        <f t="shared" si="131"/>
        <v/>
      </c>
      <c r="AZ225" s="169"/>
      <c r="BA225" s="169"/>
      <c r="BB225" s="75" t="str">
        <f t="shared" si="132"/>
        <v/>
      </c>
      <c r="BC225" s="11"/>
      <c r="BH225" s="52"/>
      <c r="BI225" s="52"/>
      <c r="BJ225" s="52"/>
      <c r="BK225" s="52"/>
      <c r="BL225" s="52"/>
      <c r="BM225" s="52"/>
      <c r="BQ225" s="27"/>
      <c r="BR225" s="27"/>
      <c r="BS225" s="27"/>
      <c r="BT225" s="27"/>
      <c r="BU225" s="27"/>
      <c r="BV225" s="27"/>
      <c r="BW225" s="54"/>
      <c r="BX225" s="26"/>
      <c r="BY225" s="54"/>
      <c r="BZ225" s="26"/>
      <c r="CA225" s="26"/>
      <c r="CB225" s="26"/>
    </row>
    <row r="226" spans="1:80" ht="17.45" customHeight="1">
      <c r="A226" s="86">
        <f t="shared" si="133"/>
        <v>31.6</v>
      </c>
      <c r="B226" s="179">
        <f t="shared" si="111"/>
        <v>46112</v>
      </c>
      <c r="C226" s="8"/>
      <c r="D226" s="11"/>
      <c r="E226" s="12"/>
      <c r="F226" s="11"/>
      <c r="G226" s="74">
        <f t="shared" si="134"/>
        <v>730</v>
      </c>
      <c r="H226" s="75">
        <f t="shared" si="134"/>
        <v>6095</v>
      </c>
      <c r="I226" s="88">
        <f t="shared" si="121"/>
        <v>0</v>
      </c>
      <c r="J226" s="78">
        <f t="shared" si="122"/>
        <v>0</v>
      </c>
      <c r="K226" s="78">
        <f t="shared" si="123"/>
        <v>0</v>
      </c>
      <c r="L226" s="78">
        <f t="shared" si="124"/>
        <v>0</v>
      </c>
      <c r="M226" s="78">
        <f t="shared" ca="1" si="125"/>
        <v>0.13134657836644592</v>
      </c>
      <c r="N226" s="78">
        <f t="shared" ca="1" si="112"/>
        <v>1.8181818181818191E-2</v>
      </c>
      <c r="O226" s="78">
        <f t="shared" si="126"/>
        <v>5.0000000000000001E-4</v>
      </c>
      <c r="P226" s="13"/>
      <c r="Q226" s="8"/>
      <c r="R226" s="13"/>
      <c r="S226" s="89">
        <f t="shared" si="113"/>
        <v>0</v>
      </c>
      <c r="T226" s="75">
        <f t="shared" si="113"/>
        <v>0</v>
      </c>
      <c r="U226" s="90">
        <f t="shared" si="114"/>
        <v>0</v>
      </c>
      <c r="V226" s="82">
        <f t="shared" si="115"/>
        <v>0</v>
      </c>
      <c r="W226" s="8"/>
      <c r="X226" s="8"/>
      <c r="Y226" s="12"/>
      <c r="Z226" s="12"/>
      <c r="AA226" s="12"/>
      <c r="AB226" s="12"/>
      <c r="AC226" s="91">
        <f t="shared" si="116"/>
        <v>0</v>
      </c>
      <c r="AD226" s="75">
        <f t="shared" si="117"/>
        <v>0</v>
      </c>
      <c r="AE226" s="88">
        <f t="shared" si="106"/>
        <v>0</v>
      </c>
      <c r="AF226" s="92">
        <f t="shared" si="107"/>
        <v>0</v>
      </c>
      <c r="AG226" s="93">
        <f t="shared" si="108"/>
        <v>0</v>
      </c>
      <c r="AH226" s="93">
        <f t="shared" si="109"/>
        <v>0</v>
      </c>
      <c r="AI226" s="78">
        <f t="shared" si="110"/>
        <v>0</v>
      </c>
      <c r="AJ226" s="92">
        <f t="shared" si="118"/>
        <v>0</v>
      </c>
      <c r="AK226" s="78">
        <f t="shared" si="119"/>
        <v>0</v>
      </c>
      <c r="AL226" s="11"/>
      <c r="AM226" s="14"/>
      <c r="AN226" s="11"/>
      <c r="AO226" s="15"/>
      <c r="AP226" s="11"/>
      <c r="AQ226" s="11"/>
      <c r="AR226" s="11"/>
      <c r="AS226" s="75" t="str">
        <f t="shared" si="127"/>
        <v/>
      </c>
      <c r="AT226" s="75" t="str">
        <f t="shared" ca="1" si="128"/>
        <v/>
      </c>
      <c r="AU226" s="75" t="str">
        <f t="shared" si="129"/>
        <v/>
      </c>
      <c r="AV226" s="75" t="str">
        <f t="shared" ca="1" si="130"/>
        <v/>
      </c>
      <c r="AW226" s="169"/>
      <c r="AX226" s="169"/>
      <c r="AY226" s="75" t="str">
        <f t="shared" si="131"/>
        <v/>
      </c>
      <c r="AZ226" s="169"/>
      <c r="BA226" s="169"/>
      <c r="BB226" s="75" t="str">
        <f t="shared" si="132"/>
        <v/>
      </c>
      <c r="BC226" s="11"/>
      <c r="BH226" s="52"/>
      <c r="BI226" s="52"/>
      <c r="BJ226" s="52"/>
      <c r="BK226" s="52"/>
      <c r="BL226" s="52"/>
      <c r="BM226" s="52"/>
      <c r="BQ226" s="27"/>
      <c r="BR226" s="27"/>
      <c r="BS226" s="27"/>
      <c r="BT226" s="27"/>
      <c r="BU226" s="27"/>
      <c r="BV226" s="27"/>
      <c r="BW226" s="54"/>
      <c r="BX226" s="26"/>
      <c r="BY226" s="54"/>
      <c r="BZ226" s="26"/>
      <c r="CA226" s="26"/>
      <c r="CB226" s="26"/>
    </row>
    <row r="227" spans="1:80" ht="17.45" customHeight="1" thickBot="1">
      <c r="A227" s="94">
        <f t="shared" si="133"/>
        <v>31.700000000000003</v>
      </c>
      <c r="B227" s="180">
        <f t="shared" si="111"/>
        <v>46113</v>
      </c>
      <c r="C227" s="16"/>
      <c r="D227" s="17"/>
      <c r="E227" s="18"/>
      <c r="F227" s="17"/>
      <c r="G227" s="96">
        <f t="shared" si="134"/>
        <v>730</v>
      </c>
      <c r="H227" s="97">
        <f t="shared" si="134"/>
        <v>6095</v>
      </c>
      <c r="I227" s="98">
        <f t="shared" si="121"/>
        <v>0</v>
      </c>
      <c r="J227" s="99">
        <f t="shared" si="122"/>
        <v>0</v>
      </c>
      <c r="K227" s="99">
        <f t="shared" si="123"/>
        <v>0</v>
      </c>
      <c r="L227" s="99">
        <f t="shared" si="124"/>
        <v>0</v>
      </c>
      <c r="M227" s="99">
        <f t="shared" ca="1" si="125"/>
        <v>0.13134657836644592</v>
      </c>
      <c r="N227" s="99">
        <f t="shared" ca="1" si="112"/>
        <v>1.8181818181818191E-2</v>
      </c>
      <c r="O227" s="99">
        <f t="shared" si="126"/>
        <v>5.0000000000000001E-4</v>
      </c>
      <c r="P227" s="19"/>
      <c r="Q227" s="16"/>
      <c r="R227" s="19"/>
      <c r="S227" s="89">
        <f t="shared" si="113"/>
        <v>0</v>
      </c>
      <c r="T227" s="75">
        <f t="shared" si="113"/>
        <v>0</v>
      </c>
      <c r="U227" s="100">
        <f t="shared" si="114"/>
        <v>0</v>
      </c>
      <c r="V227" s="101">
        <f t="shared" si="115"/>
        <v>0</v>
      </c>
      <c r="W227" s="16"/>
      <c r="X227" s="8"/>
      <c r="Y227" s="12"/>
      <c r="Z227" s="12"/>
      <c r="AA227" s="12"/>
      <c r="AB227" s="12"/>
      <c r="AC227" s="102">
        <f t="shared" si="116"/>
        <v>0</v>
      </c>
      <c r="AD227" s="97">
        <f t="shared" si="117"/>
        <v>0</v>
      </c>
      <c r="AE227" s="98">
        <f t="shared" si="106"/>
        <v>0</v>
      </c>
      <c r="AF227" s="103">
        <f t="shared" si="107"/>
        <v>0</v>
      </c>
      <c r="AG227" s="104">
        <f t="shared" si="108"/>
        <v>0</v>
      </c>
      <c r="AH227" s="104">
        <f t="shared" si="109"/>
        <v>0</v>
      </c>
      <c r="AI227" s="99">
        <f t="shared" si="110"/>
        <v>0</v>
      </c>
      <c r="AJ227" s="103">
        <f t="shared" si="118"/>
        <v>0</v>
      </c>
      <c r="AK227" s="99">
        <f t="shared" si="119"/>
        <v>0</v>
      </c>
      <c r="AL227" s="17"/>
      <c r="AM227" s="20"/>
      <c r="AN227" s="17"/>
      <c r="AO227" s="21"/>
      <c r="AP227" s="17"/>
      <c r="AQ227" s="17"/>
      <c r="AR227" s="17"/>
      <c r="AS227" s="97" t="str">
        <f t="shared" si="127"/>
        <v/>
      </c>
      <c r="AT227" s="97" t="str">
        <f t="shared" ca="1" si="128"/>
        <v/>
      </c>
      <c r="AU227" s="97" t="str">
        <f t="shared" si="129"/>
        <v/>
      </c>
      <c r="AV227" s="97" t="str">
        <f t="shared" ca="1" si="130"/>
        <v/>
      </c>
      <c r="AW227" s="167"/>
      <c r="AX227" s="167"/>
      <c r="AY227" s="97" t="str">
        <f t="shared" si="131"/>
        <v/>
      </c>
      <c r="AZ227" s="167"/>
      <c r="BA227" s="167"/>
      <c r="BB227" s="97" t="str">
        <f t="shared" si="132"/>
        <v/>
      </c>
      <c r="BC227" s="17"/>
      <c r="BH227" s="52"/>
      <c r="BI227" s="52"/>
      <c r="BJ227" s="52"/>
      <c r="BK227" s="52"/>
      <c r="BL227" s="52"/>
      <c r="BM227" s="52"/>
      <c r="BQ227" s="27"/>
      <c r="BR227" s="27"/>
      <c r="BS227" s="27"/>
      <c r="BT227" s="27"/>
      <c r="BU227" s="27"/>
      <c r="BV227" s="27"/>
      <c r="BW227" s="54"/>
      <c r="BX227" s="26"/>
      <c r="BY227" s="54"/>
      <c r="BZ227" s="26"/>
      <c r="CA227" s="26"/>
      <c r="CB227" s="26"/>
    </row>
    <row r="228" spans="1:80" ht="17.45" customHeight="1" thickTop="1">
      <c r="A228" s="105">
        <f>A221+1</f>
        <v>32.1</v>
      </c>
      <c r="B228" s="178">
        <f>B227+1</f>
        <v>46114</v>
      </c>
      <c r="C228" s="4"/>
      <c r="D228" s="5"/>
      <c r="E228" s="6"/>
      <c r="F228" s="5"/>
      <c r="G228" s="74">
        <f t="shared" si="134"/>
        <v>730</v>
      </c>
      <c r="H228" s="75">
        <f t="shared" si="134"/>
        <v>6095</v>
      </c>
      <c r="I228" s="76">
        <f t="shared" si="121"/>
        <v>0</v>
      </c>
      <c r="J228" s="77">
        <f t="shared" si="122"/>
        <v>0</v>
      </c>
      <c r="K228" s="77">
        <f t="shared" si="123"/>
        <v>0</v>
      </c>
      <c r="L228" s="77">
        <f t="shared" si="124"/>
        <v>0</v>
      </c>
      <c r="M228" s="78">
        <f t="shared" ca="1" si="125"/>
        <v>0.13134657836644592</v>
      </c>
      <c r="N228" s="78">
        <f t="shared" ca="1" si="112"/>
        <v>1.8181818181818191E-2</v>
      </c>
      <c r="O228" s="78">
        <f t="shared" si="126"/>
        <v>5.0000000000000001E-4</v>
      </c>
      <c r="P228" s="13"/>
      <c r="Q228" s="8"/>
      <c r="R228" s="13"/>
      <c r="S228" s="79">
        <f t="shared" si="113"/>
        <v>0</v>
      </c>
      <c r="T228" s="80">
        <f t="shared" si="113"/>
        <v>0</v>
      </c>
      <c r="U228" s="90">
        <f t="shared" si="114"/>
        <v>0</v>
      </c>
      <c r="V228" s="82">
        <f t="shared" si="115"/>
        <v>0</v>
      </c>
      <c r="W228" s="4"/>
      <c r="X228" s="4"/>
      <c r="Y228" s="6"/>
      <c r="Z228" s="6"/>
      <c r="AA228" s="6"/>
      <c r="AB228" s="6"/>
      <c r="AC228" s="83">
        <f t="shared" si="116"/>
        <v>0</v>
      </c>
      <c r="AD228" s="80">
        <f t="shared" si="117"/>
        <v>0</v>
      </c>
      <c r="AE228" s="76">
        <f t="shared" si="106"/>
        <v>0</v>
      </c>
      <c r="AF228" s="84">
        <f t="shared" si="107"/>
        <v>0</v>
      </c>
      <c r="AG228" s="85">
        <f t="shared" si="108"/>
        <v>0</v>
      </c>
      <c r="AH228" s="85">
        <f t="shared" si="109"/>
        <v>0</v>
      </c>
      <c r="AI228" s="77">
        <f t="shared" si="110"/>
        <v>0</v>
      </c>
      <c r="AJ228" s="84">
        <f t="shared" si="118"/>
        <v>0</v>
      </c>
      <c r="AK228" s="77">
        <f t="shared" si="119"/>
        <v>0</v>
      </c>
      <c r="AL228" s="5"/>
      <c r="AM228" s="9"/>
      <c r="AN228" s="5"/>
      <c r="AO228" s="10"/>
      <c r="AP228" s="5"/>
      <c r="AQ228" s="5"/>
      <c r="AR228" s="5"/>
      <c r="AS228" s="80" t="str">
        <f t="shared" si="127"/>
        <v/>
      </c>
      <c r="AT228" s="80" t="str">
        <f t="shared" ca="1" si="128"/>
        <v/>
      </c>
      <c r="AU228" s="80" t="str">
        <f t="shared" si="129"/>
        <v/>
      </c>
      <c r="AV228" s="80" t="str">
        <f t="shared" ca="1" si="130"/>
        <v/>
      </c>
      <c r="AW228" s="165"/>
      <c r="AX228" s="165"/>
      <c r="AY228" s="80" t="str">
        <f t="shared" si="131"/>
        <v/>
      </c>
      <c r="AZ228" s="165"/>
      <c r="BA228" s="165"/>
      <c r="BB228" s="80" t="str">
        <f t="shared" si="132"/>
        <v/>
      </c>
      <c r="BC228" s="5"/>
      <c r="BH228" s="52"/>
      <c r="BI228" s="52"/>
      <c r="BJ228" s="52"/>
      <c r="BK228" s="52"/>
      <c r="BL228" s="52"/>
      <c r="BM228" s="52"/>
      <c r="BQ228" s="27"/>
      <c r="BR228" s="27"/>
      <c r="BS228" s="27"/>
      <c r="BT228" s="27"/>
      <c r="BU228" s="27"/>
      <c r="BV228" s="27"/>
      <c r="BW228" s="54"/>
      <c r="BX228" s="26"/>
      <c r="BY228" s="54"/>
      <c r="BZ228" s="26"/>
      <c r="CA228" s="26"/>
      <c r="CB228" s="26"/>
    </row>
    <row r="229" spans="1:80" ht="17.45" customHeight="1">
      <c r="A229" s="94">
        <f t="shared" si="133"/>
        <v>32.200000000000003</v>
      </c>
      <c r="B229" s="179">
        <f t="shared" si="111"/>
        <v>46115</v>
      </c>
      <c r="C229" s="8"/>
      <c r="D229" s="11"/>
      <c r="E229" s="12"/>
      <c r="F229" s="11"/>
      <c r="G229" s="74">
        <f t="shared" si="134"/>
        <v>730</v>
      </c>
      <c r="H229" s="75">
        <f t="shared" si="134"/>
        <v>6095</v>
      </c>
      <c r="I229" s="88">
        <f t="shared" si="121"/>
        <v>0</v>
      </c>
      <c r="J229" s="78">
        <f t="shared" si="122"/>
        <v>0</v>
      </c>
      <c r="K229" s="78">
        <f t="shared" si="123"/>
        <v>0</v>
      </c>
      <c r="L229" s="78">
        <f t="shared" si="124"/>
        <v>0</v>
      </c>
      <c r="M229" s="78">
        <f t="shared" ca="1" si="125"/>
        <v>0.13134657836644592</v>
      </c>
      <c r="N229" s="78">
        <f t="shared" ca="1" si="112"/>
        <v>1.8181818181818191E-2</v>
      </c>
      <c r="O229" s="78">
        <f t="shared" si="126"/>
        <v>5.0000000000000001E-4</v>
      </c>
      <c r="P229" s="13"/>
      <c r="Q229" s="8"/>
      <c r="R229" s="13"/>
      <c r="S229" s="89">
        <f t="shared" si="113"/>
        <v>0</v>
      </c>
      <c r="T229" s="75">
        <f t="shared" si="113"/>
        <v>0</v>
      </c>
      <c r="U229" s="90">
        <f t="shared" si="114"/>
        <v>0</v>
      </c>
      <c r="V229" s="82">
        <f t="shared" si="115"/>
        <v>0</v>
      </c>
      <c r="W229" s="8"/>
      <c r="X229" s="8"/>
      <c r="Y229" s="12"/>
      <c r="Z229" s="12"/>
      <c r="AA229" s="12"/>
      <c r="AB229" s="12"/>
      <c r="AC229" s="91">
        <f t="shared" si="116"/>
        <v>0</v>
      </c>
      <c r="AD229" s="75">
        <f t="shared" si="117"/>
        <v>0</v>
      </c>
      <c r="AE229" s="88">
        <f t="shared" si="106"/>
        <v>0</v>
      </c>
      <c r="AF229" s="92">
        <f t="shared" si="107"/>
        <v>0</v>
      </c>
      <c r="AG229" s="93">
        <f t="shared" si="108"/>
        <v>0</v>
      </c>
      <c r="AH229" s="93">
        <f t="shared" si="109"/>
        <v>0</v>
      </c>
      <c r="AI229" s="78">
        <f t="shared" si="110"/>
        <v>0</v>
      </c>
      <c r="AJ229" s="92">
        <f t="shared" si="118"/>
        <v>0</v>
      </c>
      <c r="AK229" s="78">
        <f t="shared" si="119"/>
        <v>0</v>
      </c>
      <c r="AL229" s="11"/>
      <c r="AM229" s="14"/>
      <c r="AN229" s="11"/>
      <c r="AO229" s="15"/>
      <c r="AP229" s="11"/>
      <c r="AQ229" s="11"/>
      <c r="AR229" s="11"/>
      <c r="AS229" s="75" t="str">
        <f t="shared" si="127"/>
        <v/>
      </c>
      <c r="AT229" s="75" t="str">
        <f t="shared" ca="1" si="128"/>
        <v/>
      </c>
      <c r="AU229" s="75" t="str">
        <f t="shared" si="129"/>
        <v/>
      </c>
      <c r="AV229" s="75" t="str">
        <f t="shared" ca="1" si="130"/>
        <v/>
      </c>
      <c r="AW229" s="169"/>
      <c r="AX229" s="169"/>
      <c r="AY229" s="75" t="str">
        <f t="shared" si="131"/>
        <v/>
      </c>
      <c r="AZ229" s="169"/>
      <c r="BA229" s="169"/>
      <c r="BB229" s="75" t="str">
        <f t="shared" si="132"/>
        <v/>
      </c>
      <c r="BC229" s="11"/>
      <c r="BH229" s="52"/>
      <c r="BI229" s="52"/>
      <c r="BJ229" s="52"/>
      <c r="BK229" s="52"/>
      <c r="BL229" s="52"/>
      <c r="BM229" s="52"/>
      <c r="BQ229" s="27"/>
      <c r="BR229" s="27"/>
      <c r="BS229" s="27"/>
      <c r="BT229" s="27"/>
      <c r="BU229" s="27"/>
      <c r="BV229" s="27"/>
      <c r="BW229" s="54"/>
      <c r="BX229" s="26"/>
      <c r="BY229" s="54"/>
      <c r="BZ229" s="26"/>
      <c r="CA229" s="26"/>
      <c r="CB229" s="26"/>
    </row>
    <row r="230" spans="1:80" ht="17.45" customHeight="1">
      <c r="A230" s="86">
        <f t="shared" si="133"/>
        <v>32.299999999999997</v>
      </c>
      <c r="B230" s="179">
        <f t="shared" si="111"/>
        <v>46116</v>
      </c>
      <c r="C230" s="8"/>
      <c r="D230" s="11"/>
      <c r="E230" s="12"/>
      <c r="F230" s="11"/>
      <c r="G230" s="74">
        <f t="shared" si="134"/>
        <v>730</v>
      </c>
      <c r="H230" s="75">
        <f t="shared" si="134"/>
        <v>6095</v>
      </c>
      <c r="I230" s="88">
        <f t="shared" si="121"/>
        <v>0</v>
      </c>
      <c r="J230" s="78">
        <f t="shared" si="122"/>
        <v>0</v>
      </c>
      <c r="K230" s="78">
        <f t="shared" si="123"/>
        <v>0</v>
      </c>
      <c r="L230" s="78">
        <f t="shared" si="124"/>
        <v>0</v>
      </c>
      <c r="M230" s="78">
        <f t="shared" ca="1" si="125"/>
        <v>0.13134657836644592</v>
      </c>
      <c r="N230" s="78">
        <f t="shared" ca="1" si="112"/>
        <v>1.8181818181818191E-2</v>
      </c>
      <c r="O230" s="78">
        <f t="shared" si="126"/>
        <v>5.0000000000000001E-4</v>
      </c>
      <c r="P230" s="13"/>
      <c r="Q230" s="8"/>
      <c r="R230" s="13"/>
      <c r="S230" s="89">
        <f t="shared" si="113"/>
        <v>0</v>
      </c>
      <c r="T230" s="75">
        <f t="shared" si="113"/>
        <v>0</v>
      </c>
      <c r="U230" s="90">
        <f t="shared" si="114"/>
        <v>0</v>
      </c>
      <c r="V230" s="82">
        <f t="shared" si="115"/>
        <v>0</v>
      </c>
      <c r="W230" s="8"/>
      <c r="X230" s="8"/>
      <c r="Y230" s="12"/>
      <c r="Z230" s="12"/>
      <c r="AA230" s="12"/>
      <c r="AB230" s="12"/>
      <c r="AC230" s="91">
        <f t="shared" si="116"/>
        <v>0</v>
      </c>
      <c r="AD230" s="75">
        <f t="shared" si="117"/>
        <v>0</v>
      </c>
      <c r="AE230" s="88">
        <f t="shared" si="106"/>
        <v>0</v>
      </c>
      <c r="AF230" s="92">
        <f t="shared" si="107"/>
        <v>0</v>
      </c>
      <c r="AG230" s="93">
        <f t="shared" si="108"/>
        <v>0</v>
      </c>
      <c r="AH230" s="93">
        <f t="shared" si="109"/>
        <v>0</v>
      </c>
      <c r="AI230" s="78">
        <f t="shared" si="110"/>
        <v>0</v>
      </c>
      <c r="AJ230" s="92">
        <f t="shared" si="118"/>
        <v>0</v>
      </c>
      <c r="AK230" s="78">
        <f t="shared" si="119"/>
        <v>0</v>
      </c>
      <c r="AL230" s="11"/>
      <c r="AM230" s="14"/>
      <c r="AN230" s="11"/>
      <c r="AO230" s="15"/>
      <c r="AP230" s="11"/>
      <c r="AQ230" s="11"/>
      <c r="AR230" s="11"/>
      <c r="AS230" s="75" t="str">
        <f t="shared" si="127"/>
        <v/>
      </c>
      <c r="AT230" s="75" t="str">
        <f t="shared" ca="1" si="128"/>
        <v/>
      </c>
      <c r="AU230" s="75" t="str">
        <f t="shared" si="129"/>
        <v/>
      </c>
      <c r="AV230" s="75" t="str">
        <f t="shared" ca="1" si="130"/>
        <v/>
      </c>
      <c r="AW230" s="169"/>
      <c r="AX230" s="169"/>
      <c r="AY230" s="75" t="str">
        <f t="shared" si="131"/>
        <v/>
      </c>
      <c r="AZ230" s="169"/>
      <c r="BA230" s="169"/>
      <c r="BB230" s="75" t="str">
        <f t="shared" si="132"/>
        <v/>
      </c>
      <c r="BC230" s="11"/>
      <c r="BH230" s="52"/>
      <c r="BI230" s="52"/>
      <c r="BJ230" s="52"/>
      <c r="BK230" s="52"/>
      <c r="BL230" s="52"/>
      <c r="BM230" s="52"/>
      <c r="BQ230" s="27"/>
      <c r="BR230" s="27"/>
      <c r="BS230" s="27"/>
      <c r="BT230" s="27"/>
      <c r="BU230" s="27"/>
      <c r="BV230" s="27"/>
      <c r="BW230" s="54"/>
      <c r="BX230" s="26"/>
      <c r="BY230" s="54"/>
      <c r="BZ230" s="26"/>
      <c r="CA230" s="26"/>
      <c r="CB230" s="26"/>
    </row>
    <row r="231" spans="1:80" ht="17.45" customHeight="1">
      <c r="A231" s="94">
        <f t="shared" si="133"/>
        <v>32.4</v>
      </c>
      <c r="B231" s="179">
        <f t="shared" si="111"/>
        <v>46117</v>
      </c>
      <c r="C231" s="8"/>
      <c r="D231" s="11"/>
      <c r="E231" s="12"/>
      <c r="F231" s="11"/>
      <c r="G231" s="74">
        <f t="shared" si="134"/>
        <v>730</v>
      </c>
      <c r="H231" s="75">
        <f t="shared" si="134"/>
        <v>6095</v>
      </c>
      <c r="I231" s="88">
        <f t="shared" si="121"/>
        <v>0</v>
      </c>
      <c r="J231" s="78">
        <f t="shared" si="122"/>
        <v>0</v>
      </c>
      <c r="K231" s="78">
        <f t="shared" si="123"/>
        <v>0</v>
      </c>
      <c r="L231" s="78">
        <f t="shared" si="124"/>
        <v>0</v>
      </c>
      <c r="M231" s="78">
        <f t="shared" ca="1" si="125"/>
        <v>0.13134657836644592</v>
      </c>
      <c r="N231" s="78">
        <f t="shared" ca="1" si="112"/>
        <v>1.8181818181818191E-2</v>
      </c>
      <c r="O231" s="78">
        <f t="shared" si="126"/>
        <v>5.0000000000000001E-4</v>
      </c>
      <c r="P231" s="13"/>
      <c r="Q231" s="8"/>
      <c r="R231" s="13"/>
      <c r="S231" s="89">
        <f t="shared" si="113"/>
        <v>0</v>
      </c>
      <c r="T231" s="75">
        <f t="shared" si="113"/>
        <v>0</v>
      </c>
      <c r="U231" s="90">
        <f t="shared" si="114"/>
        <v>0</v>
      </c>
      <c r="V231" s="82">
        <f t="shared" si="115"/>
        <v>0</v>
      </c>
      <c r="W231" s="8"/>
      <c r="X231" s="8"/>
      <c r="Y231" s="12"/>
      <c r="Z231" s="12"/>
      <c r="AA231" s="12"/>
      <c r="AB231" s="12"/>
      <c r="AC231" s="91">
        <f t="shared" si="116"/>
        <v>0</v>
      </c>
      <c r="AD231" s="75">
        <f t="shared" si="117"/>
        <v>0</v>
      </c>
      <c r="AE231" s="88">
        <f t="shared" si="106"/>
        <v>0</v>
      </c>
      <c r="AF231" s="92">
        <f t="shared" si="107"/>
        <v>0</v>
      </c>
      <c r="AG231" s="93">
        <f t="shared" si="108"/>
        <v>0</v>
      </c>
      <c r="AH231" s="93">
        <f t="shared" si="109"/>
        <v>0</v>
      </c>
      <c r="AI231" s="78">
        <f t="shared" si="110"/>
        <v>0</v>
      </c>
      <c r="AJ231" s="92">
        <f t="shared" si="118"/>
        <v>0</v>
      </c>
      <c r="AK231" s="78">
        <f t="shared" si="119"/>
        <v>0</v>
      </c>
      <c r="AL231" s="11"/>
      <c r="AM231" s="14"/>
      <c r="AN231" s="11"/>
      <c r="AO231" s="15"/>
      <c r="AP231" s="11"/>
      <c r="AQ231" s="11"/>
      <c r="AR231" s="11"/>
      <c r="AS231" s="75" t="str">
        <f t="shared" si="127"/>
        <v/>
      </c>
      <c r="AT231" s="75" t="str">
        <f t="shared" ca="1" si="128"/>
        <v/>
      </c>
      <c r="AU231" s="75" t="str">
        <f t="shared" si="129"/>
        <v/>
      </c>
      <c r="AV231" s="75" t="str">
        <f t="shared" ca="1" si="130"/>
        <v/>
      </c>
      <c r="AW231" s="169"/>
      <c r="AX231" s="169"/>
      <c r="AY231" s="75" t="str">
        <f t="shared" si="131"/>
        <v/>
      </c>
      <c r="AZ231" s="169"/>
      <c r="BA231" s="169"/>
      <c r="BB231" s="75" t="str">
        <f t="shared" si="132"/>
        <v/>
      </c>
      <c r="BC231" s="11"/>
      <c r="BH231" s="52"/>
      <c r="BI231" s="52"/>
      <c r="BJ231" s="52"/>
      <c r="BK231" s="52"/>
      <c r="BL231" s="52"/>
      <c r="BM231" s="52"/>
      <c r="BQ231" s="27"/>
      <c r="BR231" s="27"/>
      <c r="BS231" s="27"/>
      <c r="BT231" s="27"/>
      <c r="BU231" s="27"/>
      <c r="BV231" s="27"/>
      <c r="BW231" s="54"/>
      <c r="BX231" s="26"/>
      <c r="BY231" s="54"/>
      <c r="BZ231" s="26"/>
      <c r="CA231" s="26"/>
      <c r="CB231" s="26"/>
    </row>
    <row r="232" spans="1:80" ht="17.45" customHeight="1">
      <c r="A232" s="86">
        <f t="shared" si="133"/>
        <v>32.5</v>
      </c>
      <c r="B232" s="179">
        <f t="shared" si="111"/>
        <v>46118</v>
      </c>
      <c r="C232" s="8"/>
      <c r="D232" s="11"/>
      <c r="E232" s="12"/>
      <c r="F232" s="11"/>
      <c r="G232" s="74">
        <f t="shared" si="134"/>
        <v>730</v>
      </c>
      <c r="H232" s="75">
        <f t="shared" si="134"/>
        <v>6095</v>
      </c>
      <c r="I232" s="88">
        <f t="shared" si="121"/>
        <v>0</v>
      </c>
      <c r="J232" s="78">
        <f t="shared" si="122"/>
        <v>0</v>
      </c>
      <c r="K232" s="78">
        <f t="shared" si="123"/>
        <v>0</v>
      </c>
      <c r="L232" s="78">
        <f t="shared" si="124"/>
        <v>0</v>
      </c>
      <c r="M232" s="78">
        <f t="shared" ca="1" si="125"/>
        <v>0.13134657836644592</v>
      </c>
      <c r="N232" s="78">
        <f t="shared" ca="1" si="112"/>
        <v>1.8181818181818191E-2</v>
      </c>
      <c r="O232" s="78">
        <f t="shared" si="126"/>
        <v>5.0000000000000001E-4</v>
      </c>
      <c r="P232" s="13"/>
      <c r="Q232" s="8"/>
      <c r="R232" s="13"/>
      <c r="S232" s="89">
        <f t="shared" si="113"/>
        <v>0</v>
      </c>
      <c r="T232" s="75">
        <f t="shared" si="113"/>
        <v>0</v>
      </c>
      <c r="U232" s="90">
        <f t="shared" si="114"/>
        <v>0</v>
      </c>
      <c r="V232" s="82">
        <f t="shared" si="115"/>
        <v>0</v>
      </c>
      <c r="W232" s="8"/>
      <c r="X232" s="8"/>
      <c r="Y232" s="12"/>
      <c r="Z232" s="12"/>
      <c r="AA232" s="12"/>
      <c r="AB232" s="12"/>
      <c r="AC232" s="91">
        <f t="shared" si="116"/>
        <v>0</v>
      </c>
      <c r="AD232" s="75">
        <f t="shared" si="117"/>
        <v>0</v>
      </c>
      <c r="AE232" s="88">
        <f t="shared" si="106"/>
        <v>0</v>
      </c>
      <c r="AF232" s="92">
        <f t="shared" si="107"/>
        <v>0</v>
      </c>
      <c r="AG232" s="93">
        <f t="shared" si="108"/>
        <v>0</v>
      </c>
      <c r="AH232" s="93">
        <f t="shared" si="109"/>
        <v>0</v>
      </c>
      <c r="AI232" s="78">
        <f t="shared" si="110"/>
        <v>0</v>
      </c>
      <c r="AJ232" s="92">
        <f t="shared" si="118"/>
        <v>0</v>
      </c>
      <c r="AK232" s="78">
        <f t="shared" si="119"/>
        <v>0</v>
      </c>
      <c r="AL232" s="11"/>
      <c r="AM232" s="14"/>
      <c r="AN232" s="11"/>
      <c r="AO232" s="15"/>
      <c r="AP232" s="11"/>
      <c r="AQ232" s="11"/>
      <c r="AR232" s="11"/>
      <c r="AS232" s="75" t="str">
        <f t="shared" si="127"/>
        <v/>
      </c>
      <c r="AT232" s="75" t="str">
        <f t="shared" ca="1" si="128"/>
        <v/>
      </c>
      <c r="AU232" s="75" t="str">
        <f t="shared" si="129"/>
        <v/>
      </c>
      <c r="AV232" s="75" t="str">
        <f t="shared" ca="1" si="130"/>
        <v/>
      </c>
      <c r="AW232" s="169"/>
      <c r="AX232" s="169"/>
      <c r="AY232" s="75" t="str">
        <f t="shared" si="131"/>
        <v/>
      </c>
      <c r="AZ232" s="169"/>
      <c r="BA232" s="169"/>
      <c r="BB232" s="75" t="str">
        <f t="shared" si="132"/>
        <v/>
      </c>
      <c r="BC232" s="11"/>
      <c r="BH232" s="52"/>
      <c r="BI232" s="52"/>
      <c r="BJ232" s="52"/>
      <c r="BK232" s="52"/>
      <c r="BL232" s="52"/>
      <c r="BM232" s="52"/>
      <c r="BQ232" s="27"/>
      <c r="BR232" s="27"/>
      <c r="BS232" s="27"/>
      <c r="BT232" s="27"/>
      <c r="BU232" s="27"/>
      <c r="BV232" s="27"/>
      <c r="BW232" s="54"/>
      <c r="BX232" s="26"/>
      <c r="BY232" s="54"/>
      <c r="BZ232" s="26"/>
      <c r="CA232" s="26"/>
      <c r="CB232" s="26"/>
    </row>
    <row r="233" spans="1:80" ht="17.45" customHeight="1">
      <c r="A233" s="94">
        <f t="shared" si="133"/>
        <v>32.6</v>
      </c>
      <c r="B233" s="179">
        <f t="shared" si="111"/>
        <v>46119</v>
      </c>
      <c r="C233" s="8"/>
      <c r="D233" s="11"/>
      <c r="E233" s="12"/>
      <c r="F233" s="11"/>
      <c r="G233" s="74">
        <f t="shared" si="134"/>
        <v>730</v>
      </c>
      <c r="H233" s="75">
        <f t="shared" si="134"/>
        <v>6095</v>
      </c>
      <c r="I233" s="88">
        <f t="shared" si="121"/>
        <v>0</v>
      </c>
      <c r="J233" s="78">
        <f t="shared" si="122"/>
        <v>0</v>
      </c>
      <c r="K233" s="78">
        <f t="shared" si="123"/>
        <v>0</v>
      </c>
      <c r="L233" s="78">
        <f t="shared" si="124"/>
        <v>0</v>
      </c>
      <c r="M233" s="78">
        <f t="shared" ca="1" si="125"/>
        <v>0.13134657836644592</v>
      </c>
      <c r="N233" s="78">
        <f t="shared" ca="1" si="112"/>
        <v>1.8181818181818191E-2</v>
      </c>
      <c r="O233" s="78">
        <f t="shared" si="126"/>
        <v>5.0000000000000001E-4</v>
      </c>
      <c r="P233" s="13"/>
      <c r="Q233" s="8"/>
      <c r="R233" s="13"/>
      <c r="S233" s="89">
        <f t="shared" si="113"/>
        <v>0</v>
      </c>
      <c r="T233" s="75">
        <f t="shared" si="113"/>
        <v>0</v>
      </c>
      <c r="U233" s="90">
        <f t="shared" si="114"/>
        <v>0</v>
      </c>
      <c r="V233" s="82">
        <f t="shared" si="115"/>
        <v>0</v>
      </c>
      <c r="W233" s="8"/>
      <c r="X233" s="8"/>
      <c r="Y233" s="12"/>
      <c r="Z233" s="12"/>
      <c r="AA233" s="12"/>
      <c r="AB233" s="12"/>
      <c r="AC233" s="91">
        <f t="shared" si="116"/>
        <v>0</v>
      </c>
      <c r="AD233" s="75">
        <f t="shared" si="117"/>
        <v>0</v>
      </c>
      <c r="AE233" s="88">
        <f t="shared" si="106"/>
        <v>0</v>
      </c>
      <c r="AF233" s="92">
        <f t="shared" si="107"/>
        <v>0</v>
      </c>
      <c r="AG233" s="93">
        <f t="shared" si="108"/>
        <v>0</v>
      </c>
      <c r="AH233" s="93">
        <f t="shared" si="109"/>
        <v>0</v>
      </c>
      <c r="AI233" s="78">
        <f t="shared" si="110"/>
        <v>0</v>
      </c>
      <c r="AJ233" s="92">
        <f t="shared" si="118"/>
        <v>0</v>
      </c>
      <c r="AK233" s="78">
        <f t="shared" si="119"/>
        <v>0</v>
      </c>
      <c r="AL233" s="11"/>
      <c r="AM233" s="14"/>
      <c r="AN233" s="11"/>
      <c r="AO233" s="15"/>
      <c r="AP233" s="11"/>
      <c r="AQ233" s="11"/>
      <c r="AR233" s="11"/>
      <c r="AS233" s="75" t="str">
        <f t="shared" si="127"/>
        <v/>
      </c>
      <c r="AT233" s="75" t="str">
        <f t="shared" ca="1" si="128"/>
        <v/>
      </c>
      <c r="AU233" s="75" t="str">
        <f t="shared" si="129"/>
        <v/>
      </c>
      <c r="AV233" s="75" t="str">
        <f t="shared" ca="1" si="130"/>
        <v/>
      </c>
      <c r="AW233" s="169"/>
      <c r="AX233" s="169"/>
      <c r="AY233" s="75" t="str">
        <f t="shared" si="131"/>
        <v/>
      </c>
      <c r="AZ233" s="169"/>
      <c r="BA233" s="169"/>
      <c r="BB233" s="75" t="str">
        <f t="shared" si="132"/>
        <v/>
      </c>
      <c r="BC233" s="11"/>
      <c r="BH233" s="52"/>
      <c r="BI233" s="52"/>
      <c r="BJ233" s="52"/>
      <c r="BK233" s="52"/>
      <c r="BL233" s="52"/>
      <c r="BM233" s="52"/>
      <c r="BQ233" s="27"/>
      <c r="BR233" s="27"/>
      <c r="BS233" s="27"/>
      <c r="BT233" s="27"/>
      <c r="BU233" s="27"/>
      <c r="BV233" s="27"/>
      <c r="BW233" s="54"/>
      <c r="BX233" s="26"/>
      <c r="BY233" s="54"/>
      <c r="BZ233" s="26"/>
      <c r="CA233" s="26"/>
      <c r="CB233" s="26"/>
    </row>
    <row r="234" spans="1:80" ht="17.45" customHeight="1" thickBot="1">
      <c r="A234" s="86">
        <f t="shared" si="133"/>
        <v>32.700000000000003</v>
      </c>
      <c r="B234" s="180">
        <f t="shared" si="111"/>
        <v>46120</v>
      </c>
      <c r="C234" s="16"/>
      <c r="D234" s="17"/>
      <c r="E234" s="18"/>
      <c r="F234" s="17"/>
      <c r="G234" s="96">
        <f t="shared" si="134"/>
        <v>730</v>
      </c>
      <c r="H234" s="97">
        <f t="shared" si="134"/>
        <v>6095</v>
      </c>
      <c r="I234" s="98">
        <f t="shared" si="121"/>
        <v>0</v>
      </c>
      <c r="J234" s="99">
        <f t="shared" si="122"/>
        <v>0</v>
      </c>
      <c r="K234" s="99">
        <f t="shared" si="123"/>
        <v>0</v>
      </c>
      <c r="L234" s="99">
        <f t="shared" si="124"/>
        <v>0</v>
      </c>
      <c r="M234" s="99">
        <f t="shared" ca="1" si="125"/>
        <v>0.13134657836644592</v>
      </c>
      <c r="N234" s="99">
        <f t="shared" ca="1" si="112"/>
        <v>1.8181818181818191E-2</v>
      </c>
      <c r="O234" s="99">
        <f t="shared" si="126"/>
        <v>5.0000000000000001E-4</v>
      </c>
      <c r="P234" s="19"/>
      <c r="Q234" s="16"/>
      <c r="R234" s="19"/>
      <c r="S234" s="89">
        <f t="shared" si="113"/>
        <v>0</v>
      </c>
      <c r="T234" s="75">
        <f t="shared" si="113"/>
        <v>0</v>
      </c>
      <c r="U234" s="100">
        <f t="shared" si="114"/>
        <v>0</v>
      </c>
      <c r="V234" s="101">
        <f t="shared" si="115"/>
        <v>0</v>
      </c>
      <c r="W234" s="16"/>
      <c r="X234" s="8"/>
      <c r="Y234" s="12"/>
      <c r="Z234" s="12"/>
      <c r="AA234" s="12"/>
      <c r="AB234" s="12"/>
      <c r="AC234" s="102">
        <f t="shared" si="116"/>
        <v>0</v>
      </c>
      <c r="AD234" s="97">
        <f t="shared" si="117"/>
        <v>0</v>
      </c>
      <c r="AE234" s="98">
        <f t="shared" si="106"/>
        <v>0</v>
      </c>
      <c r="AF234" s="103">
        <f t="shared" si="107"/>
        <v>0</v>
      </c>
      <c r="AG234" s="104">
        <f t="shared" si="108"/>
        <v>0</v>
      </c>
      <c r="AH234" s="104">
        <f t="shared" si="109"/>
        <v>0</v>
      </c>
      <c r="AI234" s="99">
        <f t="shared" si="110"/>
        <v>0</v>
      </c>
      <c r="AJ234" s="103">
        <f t="shared" si="118"/>
        <v>0</v>
      </c>
      <c r="AK234" s="99">
        <f t="shared" si="119"/>
        <v>0</v>
      </c>
      <c r="AL234" s="17"/>
      <c r="AM234" s="20"/>
      <c r="AN234" s="17"/>
      <c r="AO234" s="21"/>
      <c r="AP234" s="17"/>
      <c r="AQ234" s="17"/>
      <c r="AR234" s="17"/>
      <c r="AS234" s="97" t="str">
        <f t="shared" si="127"/>
        <v/>
      </c>
      <c r="AT234" s="97" t="str">
        <f t="shared" ca="1" si="128"/>
        <v/>
      </c>
      <c r="AU234" s="97" t="str">
        <f t="shared" si="129"/>
        <v/>
      </c>
      <c r="AV234" s="97" t="str">
        <f t="shared" ca="1" si="130"/>
        <v/>
      </c>
      <c r="AW234" s="167"/>
      <c r="AX234" s="167"/>
      <c r="AY234" s="97" t="str">
        <f t="shared" si="131"/>
        <v/>
      </c>
      <c r="AZ234" s="167"/>
      <c r="BA234" s="167"/>
      <c r="BB234" s="97" t="str">
        <f t="shared" si="132"/>
        <v/>
      </c>
      <c r="BC234" s="17"/>
      <c r="BH234" s="52"/>
      <c r="BI234" s="52"/>
      <c r="BJ234" s="52"/>
      <c r="BK234" s="52"/>
      <c r="BL234" s="52"/>
      <c r="BM234" s="52"/>
      <c r="BQ234" s="27"/>
      <c r="BR234" s="27"/>
      <c r="BS234" s="27"/>
      <c r="BT234" s="27"/>
      <c r="BU234" s="27"/>
      <c r="BV234" s="27"/>
      <c r="BW234" s="54"/>
      <c r="BX234" s="26"/>
      <c r="BY234" s="54"/>
      <c r="BZ234" s="26"/>
      <c r="CA234" s="26"/>
      <c r="CB234" s="26"/>
    </row>
    <row r="235" spans="1:80" ht="17.45" customHeight="1" thickTop="1">
      <c r="A235" s="71">
        <f>A228+1</f>
        <v>33.1</v>
      </c>
      <c r="B235" s="178">
        <f>B234+1</f>
        <v>46121</v>
      </c>
      <c r="C235" s="4"/>
      <c r="D235" s="5"/>
      <c r="E235" s="6"/>
      <c r="F235" s="5"/>
      <c r="G235" s="74">
        <f t="shared" si="134"/>
        <v>730</v>
      </c>
      <c r="H235" s="75">
        <f t="shared" si="134"/>
        <v>6095</v>
      </c>
      <c r="I235" s="76">
        <f t="shared" si="121"/>
        <v>0</v>
      </c>
      <c r="J235" s="77">
        <f t="shared" si="122"/>
        <v>0</v>
      </c>
      <c r="K235" s="77">
        <f t="shared" si="123"/>
        <v>0</v>
      </c>
      <c r="L235" s="77">
        <f t="shared" si="124"/>
        <v>0</v>
      </c>
      <c r="M235" s="78">
        <f t="shared" ca="1" si="125"/>
        <v>0.13134657836644592</v>
      </c>
      <c r="N235" s="78">
        <f t="shared" ca="1" si="112"/>
        <v>1.8181818181818191E-2</v>
      </c>
      <c r="O235" s="78">
        <f t="shared" si="126"/>
        <v>5.0000000000000001E-4</v>
      </c>
      <c r="P235" s="13"/>
      <c r="Q235" s="8"/>
      <c r="R235" s="13"/>
      <c r="S235" s="79">
        <f t="shared" si="113"/>
        <v>0</v>
      </c>
      <c r="T235" s="80">
        <f t="shared" si="113"/>
        <v>0</v>
      </c>
      <c r="U235" s="90">
        <f t="shared" si="114"/>
        <v>0</v>
      </c>
      <c r="V235" s="82">
        <f t="shared" si="115"/>
        <v>0</v>
      </c>
      <c r="W235" s="4"/>
      <c r="X235" s="4"/>
      <c r="Y235" s="6"/>
      <c r="Z235" s="6"/>
      <c r="AA235" s="6"/>
      <c r="AB235" s="6"/>
      <c r="AC235" s="83">
        <f t="shared" si="116"/>
        <v>0</v>
      </c>
      <c r="AD235" s="80">
        <f t="shared" si="117"/>
        <v>0</v>
      </c>
      <c r="AE235" s="76">
        <f t="shared" si="106"/>
        <v>0</v>
      </c>
      <c r="AF235" s="84">
        <f t="shared" si="107"/>
        <v>0</v>
      </c>
      <c r="AG235" s="85">
        <f t="shared" si="108"/>
        <v>0</v>
      </c>
      <c r="AH235" s="85">
        <f t="shared" si="109"/>
        <v>0</v>
      </c>
      <c r="AI235" s="77">
        <f t="shared" si="110"/>
        <v>0</v>
      </c>
      <c r="AJ235" s="84">
        <f t="shared" si="118"/>
        <v>0</v>
      </c>
      <c r="AK235" s="77">
        <f t="shared" si="119"/>
        <v>0</v>
      </c>
      <c r="AL235" s="5"/>
      <c r="AM235" s="9"/>
      <c r="AN235" s="5"/>
      <c r="AO235" s="10"/>
      <c r="AP235" s="5"/>
      <c r="AQ235" s="5"/>
      <c r="AR235" s="5"/>
      <c r="AS235" s="80" t="str">
        <f t="shared" si="127"/>
        <v/>
      </c>
      <c r="AT235" s="80" t="str">
        <f t="shared" ca="1" si="128"/>
        <v/>
      </c>
      <c r="AU235" s="80" t="str">
        <f t="shared" si="129"/>
        <v/>
      </c>
      <c r="AV235" s="80" t="str">
        <f t="shared" ca="1" si="130"/>
        <v/>
      </c>
      <c r="AW235" s="165"/>
      <c r="AX235" s="165"/>
      <c r="AY235" s="80" t="str">
        <f t="shared" si="131"/>
        <v/>
      </c>
      <c r="AZ235" s="165"/>
      <c r="BA235" s="165"/>
      <c r="BB235" s="80" t="str">
        <f t="shared" si="132"/>
        <v/>
      </c>
      <c r="BC235" s="5"/>
      <c r="BH235" s="52"/>
      <c r="BI235" s="52"/>
      <c r="BJ235" s="52"/>
      <c r="BK235" s="52"/>
      <c r="BL235" s="52"/>
      <c r="BM235" s="52"/>
      <c r="BQ235" s="27"/>
      <c r="BR235" s="27"/>
      <c r="BS235" s="27"/>
      <c r="BT235" s="27"/>
      <c r="BU235" s="27"/>
      <c r="BV235" s="27"/>
      <c r="BW235" s="54"/>
      <c r="BX235" s="26"/>
      <c r="BY235" s="54"/>
      <c r="BZ235" s="26"/>
      <c r="CA235" s="26"/>
      <c r="CB235" s="26"/>
    </row>
    <row r="236" spans="1:80" ht="17.45" customHeight="1">
      <c r="A236" s="86">
        <f t="shared" si="133"/>
        <v>33.200000000000003</v>
      </c>
      <c r="B236" s="179">
        <f t="shared" si="111"/>
        <v>46122</v>
      </c>
      <c r="C236" s="8"/>
      <c r="D236" s="11"/>
      <c r="E236" s="12"/>
      <c r="F236" s="11"/>
      <c r="G236" s="74">
        <f t="shared" ref="G236:H251" si="135">G235-E236-C236</f>
        <v>730</v>
      </c>
      <c r="H236" s="75">
        <f t="shared" si="135"/>
        <v>6095</v>
      </c>
      <c r="I236" s="88">
        <f t="shared" si="121"/>
        <v>0</v>
      </c>
      <c r="J236" s="78">
        <f t="shared" si="122"/>
        <v>0</v>
      </c>
      <c r="K236" s="78">
        <f t="shared" si="123"/>
        <v>0</v>
      </c>
      <c r="L236" s="78">
        <f t="shared" si="124"/>
        <v>0</v>
      </c>
      <c r="M236" s="78">
        <f t="shared" ca="1" si="125"/>
        <v>0.13134657836644592</v>
      </c>
      <c r="N236" s="78">
        <f t="shared" ca="1" si="112"/>
        <v>1.8181818181818191E-2</v>
      </c>
      <c r="O236" s="78">
        <f t="shared" si="126"/>
        <v>5.0000000000000001E-4</v>
      </c>
      <c r="P236" s="13"/>
      <c r="Q236" s="8"/>
      <c r="R236" s="13"/>
      <c r="S236" s="89">
        <f t="shared" si="113"/>
        <v>0</v>
      </c>
      <c r="T236" s="75">
        <f t="shared" si="113"/>
        <v>0</v>
      </c>
      <c r="U236" s="90">
        <f t="shared" si="114"/>
        <v>0</v>
      </c>
      <c r="V236" s="82">
        <f t="shared" si="115"/>
        <v>0</v>
      </c>
      <c r="W236" s="8"/>
      <c r="X236" s="8"/>
      <c r="Y236" s="12"/>
      <c r="Z236" s="12"/>
      <c r="AA236" s="12"/>
      <c r="AB236" s="12"/>
      <c r="AC236" s="91">
        <f t="shared" si="116"/>
        <v>0</v>
      </c>
      <c r="AD236" s="75">
        <f t="shared" si="117"/>
        <v>0</v>
      </c>
      <c r="AE236" s="88">
        <f t="shared" si="106"/>
        <v>0</v>
      </c>
      <c r="AF236" s="92">
        <f t="shared" si="107"/>
        <v>0</v>
      </c>
      <c r="AG236" s="93">
        <f t="shared" si="108"/>
        <v>0</v>
      </c>
      <c r="AH236" s="93">
        <f t="shared" si="109"/>
        <v>0</v>
      </c>
      <c r="AI236" s="78">
        <f t="shared" si="110"/>
        <v>0</v>
      </c>
      <c r="AJ236" s="92">
        <f t="shared" si="118"/>
        <v>0</v>
      </c>
      <c r="AK236" s="78">
        <f t="shared" si="119"/>
        <v>0</v>
      </c>
      <c r="AL236" s="11"/>
      <c r="AM236" s="14"/>
      <c r="AN236" s="11"/>
      <c r="AO236" s="15"/>
      <c r="AP236" s="11"/>
      <c r="AQ236" s="11"/>
      <c r="AR236" s="11"/>
      <c r="AS236" s="75" t="str">
        <f t="shared" si="127"/>
        <v/>
      </c>
      <c r="AT236" s="75" t="str">
        <f t="shared" ca="1" si="128"/>
        <v/>
      </c>
      <c r="AU236" s="75" t="str">
        <f t="shared" si="129"/>
        <v/>
      </c>
      <c r="AV236" s="75" t="str">
        <f t="shared" ca="1" si="130"/>
        <v/>
      </c>
      <c r="AW236" s="169"/>
      <c r="AX236" s="169"/>
      <c r="AY236" s="75" t="str">
        <f t="shared" si="131"/>
        <v/>
      </c>
      <c r="AZ236" s="169"/>
      <c r="BA236" s="169"/>
      <c r="BB236" s="75" t="str">
        <f t="shared" si="132"/>
        <v/>
      </c>
      <c r="BC236" s="11"/>
      <c r="BH236" s="52"/>
      <c r="BI236" s="52"/>
      <c r="BJ236" s="52"/>
      <c r="BK236" s="52"/>
      <c r="BL236" s="52"/>
      <c r="BM236" s="52"/>
      <c r="BQ236" s="27"/>
      <c r="BR236" s="27"/>
      <c r="BS236" s="27"/>
      <c r="BT236" s="27"/>
      <c r="BU236" s="27"/>
      <c r="BV236" s="27"/>
      <c r="BW236" s="54"/>
      <c r="BX236" s="26"/>
      <c r="BY236" s="54"/>
      <c r="BZ236" s="26"/>
      <c r="CA236" s="26"/>
      <c r="CB236" s="26"/>
    </row>
    <row r="237" spans="1:80" ht="17.45" customHeight="1">
      <c r="A237" s="94">
        <f t="shared" si="133"/>
        <v>33.299999999999997</v>
      </c>
      <c r="B237" s="179">
        <f t="shared" si="111"/>
        <v>46123</v>
      </c>
      <c r="C237" s="8"/>
      <c r="D237" s="11"/>
      <c r="E237" s="12"/>
      <c r="F237" s="11"/>
      <c r="G237" s="74">
        <f t="shared" si="135"/>
        <v>730</v>
      </c>
      <c r="H237" s="75">
        <f t="shared" si="135"/>
        <v>6095</v>
      </c>
      <c r="I237" s="88">
        <f t="shared" si="121"/>
        <v>0</v>
      </c>
      <c r="J237" s="78">
        <f t="shared" si="122"/>
        <v>0</v>
      </c>
      <c r="K237" s="78">
        <f t="shared" si="123"/>
        <v>0</v>
      </c>
      <c r="L237" s="78">
        <f t="shared" si="124"/>
        <v>0</v>
      </c>
      <c r="M237" s="78">
        <f t="shared" ca="1" si="125"/>
        <v>0.13134657836644592</v>
      </c>
      <c r="N237" s="78">
        <f t="shared" ca="1" si="112"/>
        <v>1.8181818181818191E-2</v>
      </c>
      <c r="O237" s="78">
        <f t="shared" si="126"/>
        <v>5.0000000000000001E-4</v>
      </c>
      <c r="P237" s="13"/>
      <c r="Q237" s="8"/>
      <c r="R237" s="13"/>
      <c r="S237" s="89">
        <f t="shared" si="113"/>
        <v>0</v>
      </c>
      <c r="T237" s="75">
        <f t="shared" si="113"/>
        <v>0</v>
      </c>
      <c r="U237" s="90">
        <f t="shared" si="114"/>
        <v>0</v>
      </c>
      <c r="V237" s="82">
        <f t="shared" si="115"/>
        <v>0</v>
      </c>
      <c r="W237" s="8"/>
      <c r="X237" s="8"/>
      <c r="Y237" s="12"/>
      <c r="Z237" s="12"/>
      <c r="AA237" s="12"/>
      <c r="AB237" s="12"/>
      <c r="AC237" s="91">
        <f t="shared" si="116"/>
        <v>0</v>
      </c>
      <c r="AD237" s="75">
        <f t="shared" si="117"/>
        <v>0</v>
      </c>
      <c r="AE237" s="88">
        <f t="shared" si="106"/>
        <v>0</v>
      </c>
      <c r="AF237" s="92">
        <f t="shared" si="107"/>
        <v>0</v>
      </c>
      <c r="AG237" s="93">
        <f t="shared" si="108"/>
        <v>0</v>
      </c>
      <c r="AH237" s="93">
        <f t="shared" si="109"/>
        <v>0</v>
      </c>
      <c r="AI237" s="78">
        <f t="shared" si="110"/>
        <v>0</v>
      </c>
      <c r="AJ237" s="92">
        <f t="shared" si="118"/>
        <v>0</v>
      </c>
      <c r="AK237" s="78">
        <f t="shared" si="119"/>
        <v>0</v>
      </c>
      <c r="AL237" s="11"/>
      <c r="AM237" s="14"/>
      <c r="AN237" s="11"/>
      <c r="AO237" s="15"/>
      <c r="AP237" s="11"/>
      <c r="AQ237" s="11"/>
      <c r="AR237" s="11"/>
      <c r="AS237" s="75" t="str">
        <f t="shared" si="127"/>
        <v/>
      </c>
      <c r="AT237" s="75" t="str">
        <f t="shared" ca="1" si="128"/>
        <v/>
      </c>
      <c r="AU237" s="75" t="str">
        <f t="shared" si="129"/>
        <v/>
      </c>
      <c r="AV237" s="75" t="str">
        <f t="shared" ca="1" si="130"/>
        <v/>
      </c>
      <c r="AW237" s="169"/>
      <c r="AX237" s="169"/>
      <c r="AY237" s="75" t="str">
        <f t="shared" si="131"/>
        <v/>
      </c>
      <c r="AZ237" s="169"/>
      <c r="BA237" s="169"/>
      <c r="BB237" s="75" t="str">
        <f t="shared" si="132"/>
        <v/>
      </c>
      <c r="BC237" s="11"/>
      <c r="BH237" s="52"/>
      <c r="BI237" s="52"/>
      <c r="BJ237" s="52"/>
      <c r="BK237" s="52"/>
      <c r="BL237" s="52"/>
      <c r="BM237" s="52"/>
      <c r="BQ237" s="27"/>
      <c r="BR237" s="27"/>
      <c r="BS237" s="27"/>
      <c r="BT237" s="27"/>
      <c r="BU237" s="27"/>
      <c r="BV237" s="27"/>
      <c r="BW237" s="54"/>
      <c r="BX237" s="26"/>
      <c r="BY237" s="54"/>
      <c r="BZ237" s="26"/>
      <c r="CA237" s="26"/>
      <c r="CB237" s="26"/>
    </row>
    <row r="238" spans="1:80" ht="17.45" customHeight="1">
      <c r="A238" s="86">
        <f t="shared" si="133"/>
        <v>33.4</v>
      </c>
      <c r="B238" s="179">
        <f t="shared" si="111"/>
        <v>46124</v>
      </c>
      <c r="C238" s="8"/>
      <c r="D238" s="11"/>
      <c r="E238" s="12"/>
      <c r="F238" s="11"/>
      <c r="G238" s="74">
        <f t="shared" si="135"/>
        <v>730</v>
      </c>
      <c r="H238" s="75">
        <f t="shared" si="135"/>
        <v>6095</v>
      </c>
      <c r="I238" s="88">
        <f t="shared" si="121"/>
        <v>0</v>
      </c>
      <c r="J238" s="78">
        <f t="shared" si="122"/>
        <v>0</v>
      </c>
      <c r="K238" s="78">
        <f t="shared" si="123"/>
        <v>0</v>
      </c>
      <c r="L238" s="78">
        <f t="shared" si="124"/>
        <v>0</v>
      </c>
      <c r="M238" s="78">
        <f t="shared" ca="1" si="125"/>
        <v>0.13134657836644592</v>
      </c>
      <c r="N238" s="78">
        <f t="shared" ca="1" si="112"/>
        <v>1.8181818181818191E-2</v>
      </c>
      <c r="O238" s="78">
        <f t="shared" si="126"/>
        <v>5.0000000000000001E-4</v>
      </c>
      <c r="P238" s="13"/>
      <c r="Q238" s="8"/>
      <c r="R238" s="13"/>
      <c r="S238" s="89">
        <f t="shared" si="113"/>
        <v>0</v>
      </c>
      <c r="T238" s="75">
        <f t="shared" si="113"/>
        <v>0</v>
      </c>
      <c r="U238" s="90">
        <f t="shared" si="114"/>
        <v>0</v>
      </c>
      <c r="V238" s="82">
        <f t="shared" si="115"/>
        <v>0</v>
      </c>
      <c r="W238" s="8"/>
      <c r="X238" s="8"/>
      <c r="Y238" s="12"/>
      <c r="Z238" s="12"/>
      <c r="AA238" s="12"/>
      <c r="AB238" s="12"/>
      <c r="AC238" s="91">
        <f t="shared" si="116"/>
        <v>0</v>
      </c>
      <c r="AD238" s="75">
        <f t="shared" si="117"/>
        <v>0</v>
      </c>
      <c r="AE238" s="88">
        <f t="shared" si="106"/>
        <v>0</v>
      </c>
      <c r="AF238" s="92">
        <f t="shared" si="107"/>
        <v>0</v>
      </c>
      <c r="AG238" s="93">
        <f t="shared" si="108"/>
        <v>0</v>
      </c>
      <c r="AH238" s="93">
        <f t="shared" si="109"/>
        <v>0</v>
      </c>
      <c r="AI238" s="78">
        <f t="shared" si="110"/>
        <v>0</v>
      </c>
      <c r="AJ238" s="92">
        <f t="shared" si="118"/>
        <v>0</v>
      </c>
      <c r="AK238" s="78">
        <f t="shared" si="119"/>
        <v>0</v>
      </c>
      <c r="AL238" s="11"/>
      <c r="AM238" s="14"/>
      <c r="AN238" s="11"/>
      <c r="AO238" s="15"/>
      <c r="AP238" s="11"/>
      <c r="AQ238" s="11"/>
      <c r="AR238" s="11"/>
      <c r="AS238" s="75" t="str">
        <f t="shared" si="127"/>
        <v/>
      </c>
      <c r="AT238" s="75" t="str">
        <f t="shared" ca="1" si="128"/>
        <v/>
      </c>
      <c r="AU238" s="75" t="str">
        <f t="shared" si="129"/>
        <v/>
      </c>
      <c r="AV238" s="75" t="str">
        <f t="shared" ca="1" si="130"/>
        <v/>
      </c>
      <c r="AW238" s="169"/>
      <c r="AX238" s="169"/>
      <c r="AY238" s="75" t="str">
        <f t="shared" si="131"/>
        <v/>
      </c>
      <c r="AZ238" s="169"/>
      <c r="BA238" s="169"/>
      <c r="BB238" s="75" t="str">
        <f t="shared" si="132"/>
        <v/>
      </c>
      <c r="BC238" s="11"/>
      <c r="BH238" s="52"/>
      <c r="BI238" s="52"/>
      <c r="BJ238" s="52"/>
      <c r="BK238" s="52"/>
      <c r="BL238" s="52"/>
      <c r="BM238" s="52"/>
      <c r="BQ238" s="27"/>
      <c r="BR238" s="27"/>
      <c r="BS238" s="27"/>
      <c r="BT238" s="27"/>
      <c r="BU238" s="27"/>
      <c r="BV238" s="27"/>
      <c r="BW238" s="54"/>
      <c r="BX238" s="26"/>
      <c r="BY238" s="54"/>
      <c r="BZ238" s="26"/>
      <c r="CA238" s="26"/>
      <c r="CB238" s="26"/>
    </row>
    <row r="239" spans="1:80" ht="17.45" customHeight="1">
      <c r="A239" s="94">
        <f t="shared" si="133"/>
        <v>33.5</v>
      </c>
      <c r="B239" s="179">
        <f t="shared" si="111"/>
        <v>46125</v>
      </c>
      <c r="C239" s="8"/>
      <c r="D239" s="11"/>
      <c r="E239" s="12"/>
      <c r="F239" s="11"/>
      <c r="G239" s="74">
        <f t="shared" si="135"/>
        <v>730</v>
      </c>
      <c r="H239" s="75">
        <f t="shared" si="135"/>
        <v>6095</v>
      </c>
      <c r="I239" s="88">
        <f t="shared" si="121"/>
        <v>0</v>
      </c>
      <c r="J239" s="78">
        <f t="shared" si="122"/>
        <v>0</v>
      </c>
      <c r="K239" s="78">
        <f t="shared" si="123"/>
        <v>0</v>
      </c>
      <c r="L239" s="78">
        <f t="shared" si="124"/>
        <v>0</v>
      </c>
      <c r="M239" s="78">
        <f t="shared" ca="1" si="125"/>
        <v>0.13134657836644592</v>
      </c>
      <c r="N239" s="78">
        <f t="shared" ca="1" si="112"/>
        <v>1.8181818181818191E-2</v>
      </c>
      <c r="O239" s="78">
        <f t="shared" si="126"/>
        <v>5.0000000000000001E-4</v>
      </c>
      <c r="P239" s="13"/>
      <c r="Q239" s="8"/>
      <c r="R239" s="13"/>
      <c r="S239" s="89">
        <f t="shared" si="113"/>
        <v>0</v>
      </c>
      <c r="T239" s="75">
        <f t="shared" si="113"/>
        <v>0</v>
      </c>
      <c r="U239" s="90">
        <f t="shared" si="114"/>
        <v>0</v>
      </c>
      <c r="V239" s="82">
        <f t="shared" si="115"/>
        <v>0</v>
      </c>
      <c r="W239" s="8"/>
      <c r="X239" s="8"/>
      <c r="Y239" s="12"/>
      <c r="Z239" s="12"/>
      <c r="AA239" s="12"/>
      <c r="AB239" s="12"/>
      <c r="AC239" s="91">
        <f t="shared" si="116"/>
        <v>0</v>
      </c>
      <c r="AD239" s="75">
        <f t="shared" si="117"/>
        <v>0</v>
      </c>
      <c r="AE239" s="88">
        <f t="shared" si="106"/>
        <v>0</v>
      </c>
      <c r="AF239" s="92">
        <f t="shared" si="107"/>
        <v>0</v>
      </c>
      <c r="AG239" s="93">
        <f t="shared" si="108"/>
        <v>0</v>
      </c>
      <c r="AH239" s="93">
        <f t="shared" si="109"/>
        <v>0</v>
      </c>
      <c r="AI239" s="78">
        <f t="shared" si="110"/>
        <v>0</v>
      </c>
      <c r="AJ239" s="92">
        <f t="shared" si="118"/>
        <v>0</v>
      </c>
      <c r="AK239" s="78">
        <f t="shared" si="119"/>
        <v>0</v>
      </c>
      <c r="AL239" s="11"/>
      <c r="AM239" s="14"/>
      <c r="AN239" s="11"/>
      <c r="AO239" s="15"/>
      <c r="AP239" s="11"/>
      <c r="AQ239" s="11"/>
      <c r="AR239" s="11"/>
      <c r="AS239" s="75" t="str">
        <f t="shared" si="127"/>
        <v/>
      </c>
      <c r="AT239" s="75" t="str">
        <f t="shared" ca="1" si="128"/>
        <v/>
      </c>
      <c r="AU239" s="75" t="str">
        <f t="shared" si="129"/>
        <v/>
      </c>
      <c r="AV239" s="75" t="str">
        <f t="shared" ca="1" si="130"/>
        <v/>
      </c>
      <c r="AW239" s="169"/>
      <c r="AX239" s="169"/>
      <c r="AY239" s="75" t="str">
        <f t="shared" si="131"/>
        <v/>
      </c>
      <c r="AZ239" s="169"/>
      <c r="BA239" s="169"/>
      <c r="BB239" s="75" t="str">
        <f t="shared" si="132"/>
        <v/>
      </c>
      <c r="BC239" s="11"/>
      <c r="BH239" s="52"/>
      <c r="BI239" s="52"/>
      <c r="BJ239" s="52"/>
      <c r="BK239" s="52"/>
      <c r="BL239" s="52"/>
      <c r="BM239" s="52"/>
      <c r="BQ239" s="27"/>
      <c r="BR239" s="27"/>
      <c r="BS239" s="27"/>
      <c r="BT239" s="27"/>
      <c r="BU239" s="27"/>
      <c r="BV239" s="27"/>
      <c r="BW239" s="54"/>
      <c r="BX239" s="26"/>
      <c r="BY239" s="54"/>
      <c r="BZ239" s="26"/>
      <c r="CA239" s="26"/>
      <c r="CB239" s="26"/>
    </row>
    <row r="240" spans="1:80" ht="17.45" customHeight="1">
      <c r="A240" s="86">
        <f t="shared" si="133"/>
        <v>33.6</v>
      </c>
      <c r="B240" s="179">
        <f t="shared" si="111"/>
        <v>46126</v>
      </c>
      <c r="C240" s="8"/>
      <c r="D240" s="11"/>
      <c r="E240" s="12"/>
      <c r="F240" s="11"/>
      <c r="G240" s="74">
        <f t="shared" si="135"/>
        <v>730</v>
      </c>
      <c r="H240" s="75">
        <f t="shared" si="135"/>
        <v>6095</v>
      </c>
      <c r="I240" s="88">
        <f t="shared" si="121"/>
        <v>0</v>
      </c>
      <c r="J240" s="78">
        <f t="shared" si="122"/>
        <v>0</v>
      </c>
      <c r="K240" s="78">
        <f t="shared" si="123"/>
        <v>0</v>
      </c>
      <c r="L240" s="78">
        <f t="shared" si="124"/>
        <v>0</v>
      </c>
      <c r="M240" s="78">
        <f t="shared" ca="1" si="125"/>
        <v>0.13134657836644592</v>
      </c>
      <c r="N240" s="78">
        <f t="shared" ca="1" si="112"/>
        <v>1.8181818181818191E-2</v>
      </c>
      <c r="O240" s="78">
        <f t="shared" si="126"/>
        <v>5.0000000000000001E-4</v>
      </c>
      <c r="P240" s="13"/>
      <c r="Q240" s="8"/>
      <c r="R240" s="13"/>
      <c r="S240" s="89">
        <f t="shared" si="113"/>
        <v>0</v>
      </c>
      <c r="T240" s="75">
        <f t="shared" si="113"/>
        <v>0</v>
      </c>
      <c r="U240" s="90">
        <f t="shared" si="114"/>
        <v>0</v>
      </c>
      <c r="V240" s="82">
        <f t="shared" si="115"/>
        <v>0</v>
      </c>
      <c r="W240" s="8"/>
      <c r="X240" s="8"/>
      <c r="Y240" s="12"/>
      <c r="Z240" s="12"/>
      <c r="AA240" s="12"/>
      <c r="AB240" s="12"/>
      <c r="AC240" s="91">
        <f t="shared" si="116"/>
        <v>0</v>
      </c>
      <c r="AD240" s="75">
        <f t="shared" si="117"/>
        <v>0</v>
      </c>
      <c r="AE240" s="88">
        <f t="shared" si="106"/>
        <v>0</v>
      </c>
      <c r="AF240" s="92">
        <f t="shared" si="107"/>
        <v>0</v>
      </c>
      <c r="AG240" s="93">
        <f t="shared" si="108"/>
        <v>0</v>
      </c>
      <c r="AH240" s="93">
        <f t="shared" si="109"/>
        <v>0</v>
      </c>
      <c r="AI240" s="78">
        <f t="shared" si="110"/>
        <v>0</v>
      </c>
      <c r="AJ240" s="92">
        <f t="shared" si="118"/>
        <v>0</v>
      </c>
      <c r="AK240" s="78">
        <f t="shared" si="119"/>
        <v>0</v>
      </c>
      <c r="AL240" s="11"/>
      <c r="AM240" s="14"/>
      <c r="AN240" s="11"/>
      <c r="AO240" s="15"/>
      <c r="AP240" s="11"/>
      <c r="AQ240" s="11"/>
      <c r="AR240" s="11"/>
      <c r="AS240" s="75" t="str">
        <f t="shared" si="127"/>
        <v/>
      </c>
      <c r="AT240" s="75" t="str">
        <f t="shared" ca="1" si="128"/>
        <v/>
      </c>
      <c r="AU240" s="75" t="str">
        <f t="shared" si="129"/>
        <v/>
      </c>
      <c r="AV240" s="75" t="str">
        <f t="shared" ca="1" si="130"/>
        <v/>
      </c>
      <c r="AW240" s="169"/>
      <c r="AX240" s="169"/>
      <c r="AY240" s="75" t="str">
        <f t="shared" si="131"/>
        <v/>
      </c>
      <c r="AZ240" s="169"/>
      <c r="BA240" s="169"/>
      <c r="BB240" s="75" t="str">
        <f t="shared" si="132"/>
        <v/>
      </c>
      <c r="BC240" s="11"/>
      <c r="BH240" s="52"/>
      <c r="BI240" s="52"/>
      <c r="BJ240" s="52"/>
      <c r="BK240" s="52"/>
      <c r="BL240" s="52"/>
      <c r="BM240" s="52"/>
      <c r="BQ240" s="27"/>
      <c r="BR240" s="27"/>
      <c r="BS240" s="27"/>
      <c r="BT240" s="27"/>
      <c r="BU240" s="27"/>
      <c r="BV240" s="27"/>
      <c r="BW240" s="54"/>
      <c r="BX240" s="26"/>
      <c r="BY240" s="54"/>
      <c r="BZ240" s="26"/>
      <c r="CA240" s="26"/>
      <c r="CB240" s="26"/>
    </row>
    <row r="241" spans="1:80" ht="17.45" customHeight="1" thickBot="1">
      <c r="A241" s="94">
        <f t="shared" si="133"/>
        <v>33.700000000000003</v>
      </c>
      <c r="B241" s="180">
        <f t="shared" si="111"/>
        <v>46127</v>
      </c>
      <c r="C241" s="16"/>
      <c r="D241" s="17"/>
      <c r="E241" s="18"/>
      <c r="F241" s="17"/>
      <c r="G241" s="96">
        <f t="shared" si="135"/>
        <v>730</v>
      </c>
      <c r="H241" s="97">
        <f t="shared" si="135"/>
        <v>6095</v>
      </c>
      <c r="I241" s="98">
        <f t="shared" si="121"/>
        <v>0</v>
      </c>
      <c r="J241" s="99">
        <f t="shared" si="122"/>
        <v>0</v>
      </c>
      <c r="K241" s="99">
        <f t="shared" si="123"/>
        <v>0</v>
      </c>
      <c r="L241" s="99">
        <f t="shared" si="124"/>
        <v>0</v>
      </c>
      <c r="M241" s="99">
        <f t="shared" ca="1" si="125"/>
        <v>0.13134657836644592</v>
      </c>
      <c r="N241" s="99">
        <f t="shared" ca="1" si="112"/>
        <v>1.8181818181818191E-2</v>
      </c>
      <c r="O241" s="99">
        <f t="shared" si="126"/>
        <v>5.0000000000000001E-4</v>
      </c>
      <c r="P241" s="19"/>
      <c r="Q241" s="16"/>
      <c r="R241" s="19"/>
      <c r="S241" s="89">
        <f t="shared" si="113"/>
        <v>0</v>
      </c>
      <c r="T241" s="75">
        <f t="shared" si="113"/>
        <v>0</v>
      </c>
      <c r="U241" s="100">
        <f t="shared" si="114"/>
        <v>0</v>
      </c>
      <c r="V241" s="101">
        <f t="shared" si="115"/>
        <v>0</v>
      </c>
      <c r="W241" s="16"/>
      <c r="X241" s="8"/>
      <c r="Y241" s="12"/>
      <c r="Z241" s="12"/>
      <c r="AA241" s="12"/>
      <c r="AB241" s="12"/>
      <c r="AC241" s="102">
        <f t="shared" si="116"/>
        <v>0</v>
      </c>
      <c r="AD241" s="97">
        <f t="shared" si="117"/>
        <v>0</v>
      </c>
      <c r="AE241" s="98">
        <f t="shared" si="106"/>
        <v>0</v>
      </c>
      <c r="AF241" s="103">
        <f t="shared" si="107"/>
        <v>0</v>
      </c>
      <c r="AG241" s="104">
        <f t="shared" si="108"/>
        <v>0</v>
      </c>
      <c r="AH241" s="104">
        <f t="shared" si="109"/>
        <v>0</v>
      </c>
      <c r="AI241" s="99">
        <f t="shared" si="110"/>
        <v>0</v>
      </c>
      <c r="AJ241" s="103">
        <f t="shared" si="118"/>
        <v>0</v>
      </c>
      <c r="AK241" s="99">
        <f t="shared" si="119"/>
        <v>0</v>
      </c>
      <c r="AL241" s="17"/>
      <c r="AM241" s="20"/>
      <c r="AN241" s="17"/>
      <c r="AO241" s="21"/>
      <c r="AP241" s="17"/>
      <c r="AQ241" s="17"/>
      <c r="AR241" s="17"/>
      <c r="AS241" s="97" t="str">
        <f t="shared" si="127"/>
        <v/>
      </c>
      <c r="AT241" s="97" t="str">
        <f t="shared" ca="1" si="128"/>
        <v/>
      </c>
      <c r="AU241" s="97" t="str">
        <f t="shared" si="129"/>
        <v/>
      </c>
      <c r="AV241" s="97" t="str">
        <f t="shared" ca="1" si="130"/>
        <v/>
      </c>
      <c r="AW241" s="167"/>
      <c r="AX241" s="167"/>
      <c r="AY241" s="97" t="str">
        <f t="shared" si="131"/>
        <v/>
      </c>
      <c r="AZ241" s="167"/>
      <c r="BA241" s="167"/>
      <c r="BB241" s="97" t="str">
        <f t="shared" si="132"/>
        <v/>
      </c>
      <c r="BC241" s="17"/>
      <c r="BH241" s="52"/>
      <c r="BI241" s="52"/>
      <c r="BJ241" s="52"/>
      <c r="BK241" s="52"/>
      <c r="BL241" s="52"/>
      <c r="BM241" s="52"/>
      <c r="BQ241" s="27"/>
      <c r="BR241" s="27"/>
      <c r="BS241" s="27"/>
      <c r="BT241" s="27"/>
      <c r="BU241" s="27"/>
      <c r="BV241" s="27"/>
      <c r="BW241" s="54"/>
      <c r="BX241" s="26"/>
      <c r="BY241" s="54"/>
      <c r="BZ241" s="26"/>
      <c r="CA241" s="26"/>
      <c r="CB241" s="26"/>
    </row>
    <row r="242" spans="1:80" ht="17.45" customHeight="1" thickTop="1">
      <c r="A242" s="105">
        <f>A235+1</f>
        <v>34.1</v>
      </c>
      <c r="B242" s="178">
        <f>B241+1</f>
        <v>46128</v>
      </c>
      <c r="C242" s="4"/>
      <c r="D242" s="5"/>
      <c r="E242" s="6"/>
      <c r="F242" s="5"/>
      <c r="G242" s="74">
        <f t="shared" si="135"/>
        <v>730</v>
      </c>
      <c r="H242" s="75">
        <f t="shared" si="135"/>
        <v>6095</v>
      </c>
      <c r="I242" s="76">
        <f t="shared" si="121"/>
        <v>0</v>
      </c>
      <c r="J242" s="77">
        <f t="shared" si="122"/>
        <v>0</v>
      </c>
      <c r="K242" s="77">
        <f t="shared" si="123"/>
        <v>0</v>
      </c>
      <c r="L242" s="77">
        <f t="shared" si="124"/>
        <v>0</v>
      </c>
      <c r="M242" s="78">
        <f t="shared" ca="1" si="125"/>
        <v>0.13134657836644592</v>
      </c>
      <c r="N242" s="78">
        <f t="shared" ca="1" si="112"/>
        <v>1.8181818181818191E-2</v>
      </c>
      <c r="O242" s="78">
        <f t="shared" si="126"/>
        <v>5.0000000000000001E-4</v>
      </c>
      <c r="P242" s="13"/>
      <c r="Q242" s="8"/>
      <c r="R242" s="13"/>
      <c r="S242" s="79">
        <f t="shared" si="113"/>
        <v>0</v>
      </c>
      <c r="T242" s="80">
        <f t="shared" si="113"/>
        <v>0</v>
      </c>
      <c r="U242" s="90">
        <f t="shared" si="114"/>
        <v>0</v>
      </c>
      <c r="V242" s="82">
        <f t="shared" si="115"/>
        <v>0</v>
      </c>
      <c r="W242" s="4"/>
      <c r="X242" s="4"/>
      <c r="Y242" s="6"/>
      <c r="Z242" s="6"/>
      <c r="AA242" s="6"/>
      <c r="AB242" s="6"/>
      <c r="AC242" s="83">
        <f t="shared" si="116"/>
        <v>0</v>
      </c>
      <c r="AD242" s="80">
        <f t="shared" si="117"/>
        <v>0</v>
      </c>
      <c r="AE242" s="76">
        <f t="shared" si="106"/>
        <v>0</v>
      </c>
      <c r="AF242" s="84">
        <f t="shared" si="107"/>
        <v>0</v>
      </c>
      <c r="AG242" s="85">
        <f t="shared" si="108"/>
        <v>0</v>
      </c>
      <c r="AH242" s="85">
        <f t="shared" si="109"/>
        <v>0</v>
      </c>
      <c r="AI242" s="77">
        <f t="shared" si="110"/>
        <v>0</v>
      </c>
      <c r="AJ242" s="84">
        <f t="shared" si="118"/>
        <v>0</v>
      </c>
      <c r="AK242" s="77">
        <f t="shared" si="119"/>
        <v>0</v>
      </c>
      <c r="AL242" s="5"/>
      <c r="AM242" s="9"/>
      <c r="AN242" s="5"/>
      <c r="AO242" s="10"/>
      <c r="AP242" s="5"/>
      <c r="AQ242" s="5"/>
      <c r="AR242" s="5"/>
      <c r="AS242" s="80" t="str">
        <f t="shared" si="127"/>
        <v/>
      </c>
      <c r="AT242" s="80" t="str">
        <f t="shared" ca="1" si="128"/>
        <v/>
      </c>
      <c r="AU242" s="80" t="str">
        <f t="shared" si="129"/>
        <v/>
      </c>
      <c r="AV242" s="80" t="str">
        <f t="shared" ca="1" si="130"/>
        <v/>
      </c>
      <c r="AW242" s="165"/>
      <c r="AX242" s="165"/>
      <c r="AY242" s="80" t="str">
        <f t="shared" si="131"/>
        <v/>
      </c>
      <c r="AZ242" s="165"/>
      <c r="BA242" s="165"/>
      <c r="BB242" s="80" t="str">
        <f t="shared" si="132"/>
        <v/>
      </c>
      <c r="BC242" s="5"/>
      <c r="BH242" s="52"/>
      <c r="BI242" s="52"/>
      <c r="BJ242" s="52"/>
      <c r="BK242" s="52"/>
      <c r="BL242" s="52"/>
      <c r="BM242" s="52"/>
      <c r="BQ242" s="27"/>
      <c r="BR242" s="27"/>
      <c r="BS242" s="27"/>
      <c r="BT242" s="27"/>
      <c r="BU242" s="27"/>
      <c r="BV242" s="27"/>
      <c r="BW242" s="54"/>
      <c r="BX242" s="26"/>
      <c r="BY242" s="54"/>
      <c r="BZ242" s="26"/>
      <c r="CA242" s="26"/>
      <c r="CB242" s="26"/>
    </row>
    <row r="243" spans="1:80" ht="17.45" customHeight="1">
      <c r="A243" s="94">
        <f t="shared" si="133"/>
        <v>34.200000000000003</v>
      </c>
      <c r="B243" s="179">
        <f t="shared" si="111"/>
        <v>46129</v>
      </c>
      <c r="C243" s="8"/>
      <c r="D243" s="11"/>
      <c r="E243" s="12"/>
      <c r="F243" s="11"/>
      <c r="G243" s="74">
        <f t="shared" si="135"/>
        <v>730</v>
      </c>
      <c r="H243" s="75">
        <f t="shared" si="135"/>
        <v>6095</v>
      </c>
      <c r="I243" s="88">
        <f t="shared" si="121"/>
        <v>0</v>
      </c>
      <c r="J243" s="78">
        <f t="shared" si="122"/>
        <v>0</v>
      </c>
      <c r="K243" s="78">
        <f t="shared" si="123"/>
        <v>0</v>
      </c>
      <c r="L243" s="78">
        <f t="shared" si="124"/>
        <v>0</v>
      </c>
      <c r="M243" s="78">
        <f t="shared" ca="1" si="125"/>
        <v>0.13134657836644592</v>
      </c>
      <c r="N243" s="78">
        <f t="shared" ca="1" si="112"/>
        <v>1.8181818181818191E-2</v>
      </c>
      <c r="O243" s="78">
        <f t="shared" si="126"/>
        <v>5.0000000000000001E-4</v>
      </c>
      <c r="P243" s="13"/>
      <c r="Q243" s="8"/>
      <c r="R243" s="13"/>
      <c r="S243" s="89">
        <f t="shared" si="113"/>
        <v>0</v>
      </c>
      <c r="T243" s="75">
        <f t="shared" si="113"/>
        <v>0</v>
      </c>
      <c r="U243" s="90">
        <f t="shared" si="114"/>
        <v>0</v>
      </c>
      <c r="V243" s="82">
        <f t="shared" si="115"/>
        <v>0</v>
      </c>
      <c r="W243" s="8"/>
      <c r="X243" s="8"/>
      <c r="Y243" s="12"/>
      <c r="Z243" s="12"/>
      <c r="AA243" s="12"/>
      <c r="AB243" s="12"/>
      <c r="AC243" s="91">
        <f t="shared" si="116"/>
        <v>0</v>
      </c>
      <c r="AD243" s="75">
        <f t="shared" si="117"/>
        <v>0</v>
      </c>
      <c r="AE243" s="88">
        <f t="shared" si="106"/>
        <v>0</v>
      </c>
      <c r="AF243" s="92">
        <f t="shared" si="107"/>
        <v>0</v>
      </c>
      <c r="AG243" s="93">
        <f t="shared" si="108"/>
        <v>0</v>
      </c>
      <c r="AH243" s="93">
        <f t="shared" si="109"/>
        <v>0</v>
      </c>
      <c r="AI243" s="78">
        <f t="shared" si="110"/>
        <v>0</v>
      </c>
      <c r="AJ243" s="92">
        <f t="shared" si="118"/>
        <v>0</v>
      </c>
      <c r="AK243" s="78">
        <f t="shared" si="119"/>
        <v>0</v>
      </c>
      <c r="AL243" s="11"/>
      <c r="AM243" s="14"/>
      <c r="AN243" s="11"/>
      <c r="AO243" s="15"/>
      <c r="AP243" s="11"/>
      <c r="AQ243" s="11"/>
      <c r="AR243" s="11"/>
      <c r="AS243" s="75" t="str">
        <f t="shared" si="127"/>
        <v/>
      </c>
      <c r="AT243" s="75" t="str">
        <f t="shared" ca="1" si="128"/>
        <v/>
      </c>
      <c r="AU243" s="75" t="str">
        <f t="shared" si="129"/>
        <v/>
      </c>
      <c r="AV243" s="75" t="str">
        <f t="shared" ca="1" si="130"/>
        <v/>
      </c>
      <c r="AW243" s="169"/>
      <c r="AX243" s="169"/>
      <c r="AY243" s="75" t="str">
        <f t="shared" si="131"/>
        <v/>
      </c>
      <c r="AZ243" s="169"/>
      <c r="BA243" s="169"/>
      <c r="BB243" s="75" t="str">
        <f t="shared" si="132"/>
        <v/>
      </c>
      <c r="BC243" s="11"/>
      <c r="BH243" s="52"/>
      <c r="BI243" s="52"/>
      <c r="BJ243" s="52"/>
      <c r="BK243" s="52"/>
      <c r="BL243" s="52"/>
      <c r="BM243" s="52"/>
      <c r="BQ243" s="27"/>
      <c r="BR243" s="27"/>
      <c r="BS243" s="27"/>
      <c r="BT243" s="27"/>
      <c r="BU243" s="27"/>
      <c r="BV243" s="27"/>
      <c r="BW243" s="54"/>
      <c r="BX243" s="26"/>
      <c r="BY243" s="54"/>
      <c r="BZ243" s="26"/>
      <c r="CA243" s="26"/>
      <c r="CB243" s="26"/>
    </row>
    <row r="244" spans="1:80" ht="17.45" customHeight="1">
      <c r="A244" s="86">
        <f t="shared" si="133"/>
        <v>34.299999999999997</v>
      </c>
      <c r="B244" s="179">
        <f t="shared" si="111"/>
        <v>46130</v>
      </c>
      <c r="C244" s="8"/>
      <c r="D244" s="11"/>
      <c r="E244" s="12"/>
      <c r="F244" s="11"/>
      <c r="G244" s="74">
        <f t="shared" si="135"/>
        <v>730</v>
      </c>
      <c r="H244" s="75">
        <f t="shared" si="135"/>
        <v>6095</v>
      </c>
      <c r="I244" s="88">
        <f t="shared" si="121"/>
        <v>0</v>
      </c>
      <c r="J244" s="78">
        <f t="shared" si="122"/>
        <v>0</v>
      </c>
      <c r="K244" s="78">
        <f t="shared" si="123"/>
        <v>0</v>
      </c>
      <c r="L244" s="78">
        <f t="shared" si="124"/>
        <v>0</v>
      </c>
      <c r="M244" s="78">
        <f t="shared" ca="1" si="125"/>
        <v>0.13134657836644592</v>
      </c>
      <c r="N244" s="78">
        <f t="shared" ca="1" si="112"/>
        <v>1.8181818181818191E-2</v>
      </c>
      <c r="O244" s="78">
        <f t="shared" si="126"/>
        <v>5.0000000000000001E-4</v>
      </c>
      <c r="P244" s="13"/>
      <c r="Q244" s="8"/>
      <c r="R244" s="13"/>
      <c r="S244" s="89">
        <f t="shared" si="113"/>
        <v>0</v>
      </c>
      <c r="T244" s="75">
        <f t="shared" si="113"/>
        <v>0</v>
      </c>
      <c r="U244" s="90">
        <f t="shared" si="114"/>
        <v>0</v>
      </c>
      <c r="V244" s="82">
        <f t="shared" si="115"/>
        <v>0</v>
      </c>
      <c r="W244" s="8"/>
      <c r="X244" s="8"/>
      <c r="Y244" s="12"/>
      <c r="Z244" s="12"/>
      <c r="AA244" s="12"/>
      <c r="AB244" s="12"/>
      <c r="AC244" s="91">
        <f t="shared" si="116"/>
        <v>0</v>
      </c>
      <c r="AD244" s="75">
        <f t="shared" si="117"/>
        <v>0</v>
      </c>
      <c r="AE244" s="88">
        <f t="shared" si="106"/>
        <v>0</v>
      </c>
      <c r="AF244" s="92">
        <f t="shared" si="107"/>
        <v>0</v>
      </c>
      <c r="AG244" s="93">
        <f t="shared" si="108"/>
        <v>0</v>
      </c>
      <c r="AH244" s="93">
        <f t="shared" si="109"/>
        <v>0</v>
      </c>
      <c r="AI244" s="78">
        <f t="shared" si="110"/>
        <v>0</v>
      </c>
      <c r="AJ244" s="92">
        <f t="shared" si="118"/>
        <v>0</v>
      </c>
      <c r="AK244" s="78">
        <f t="shared" si="119"/>
        <v>0</v>
      </c>
      <c r="AL244" s="11"/>
      <c r="AM244" s="14"/>
      <c r="AN244" s="11"/>
      <c r="AO244" s="15"/>
      <c r="AP244" s="11"/>
      <c r="AQ244" s="11"/>
      <c r="AR244" s="11"/>
      <c r="AS244" s="75" t="str">
        <f t="shared" si="127"/>
        <v/>
      </c>
      <c r="AT244" s="75" t="str">
        <f t="shared" ca="1" si="128"/>
        <v/>
      </c>
      <c r="AU244" s="75" t="str">
        <f t="shared" si="129"/>
        <v/>
      </c>
      <c r="AV244" s="75" t="str">
        <f t="shared" ca="1" si="130"/>
        <v/>
      </c>
      <c r="AW244" s="169"/>
      <c r="AX244" s="169"/>
      <c r="AY244" s="75" t="str">
        <f t="shared" si="131"/>
        <v/>
      </c>
      <c r="AZ244" s="169"/>
      <c r="BA244" s="169"/>
      <c r="BB244" s="75" t="str">
        <f t="shared" si="132"/>
        <v/>
      </c>
      <c r="BC244" s="11"/>
      <c r="BH244" s="52"/>
      <c r="BI244" s="52"/>
      <c r="BJ244" s="52"/>
      <c r="BK244" s="52"/>
      <c r="BL244" s="52"/>
      <c r="BM244" s="52"/>
      <c r="BQ244" s="27"/>
      <c r="BR244" s="27"/>
      <c r="BS244" s="27"/>
      <c r="BT244" s="27"/>
      <c r="BU244" s="27"/>
      <c r="BV244" s="27"/>
      <c r="BW244" s="54"/>
      <c r="BX244" s="26"/>
      <c r="BY244" s="54"/>
      <c r="BZ244" s="26"/>
      <c r="CA244" s="26"/>
      <c r="CB244" s="26"/>
    </row>
    <row r="245" spans="1:80" ht="17.45" customHeight="1">
      <c r="A245" s="94">
        <f t="shared" si="133"/>
        <v>34.4</v>
      </c>
      <c r="B245" s="179">
        <f t="shared" si="111"/>
        <v>46131</v>
      </c>
      <c r="C245" s="8"/>
      <c r="D245" s="11"/>
      <c r="E245" s="12"/>
      <c r="F245" s="11"/>
      <c r="G245" s="74">
        <f t="shared" si="135"/>
        <v>730</v>
      </c>
      <c r="H245" s="75">
        <f t="shared" si="135"/>
        <v>6095</v>
      </c>
      <c r="I245" s="88">
        <f t="shared" si="121"/>
        <v>0</v>
      </c>
      <c r="J245" s="78">
        <f t="shared" si="122"/>
        <v>0</v>
      </c>
      <c r="K245" s="78">
        <f t="shared" si="123"/>
        <v>0</v>
      </c>
      <c r="L245" s="78">
        <f t="shared" si="124"/>
        <v>0</v>
      </c>
      <c r="M245" s="78">
        <f t="shared" ca="1" si="125"/>
        <v>0.13134657836644592</v>
      </c>
      <c r="N245" s="78">
        <f t="shared" ca="1" si="112"/>
        <v>1.8181818181818191E-2</v>
      </c>
      <c r="O245" s="78">
        <f t="shared" si="126"/>
        <v>5.0000000000000001E-4</v>
      </c>
      <c r="P245" s="13"/>
      <c r="Q245" s="8"/>
      <c r="R245" s="13"/>
      <c r="S245" s="89">
        <f t="shared" si="113"/>
        <v>0</v>
      </c>
      <c r="T245" s="75">
        <f t="shared" si="113"/>
        <v>0</v>
      </c>
      <c r="U245" s="90">
        <f t="shared" si="114"/>
        <v>0</v>
      </c>
      <c r="V245" s="82">
        <f t="shared" si="115"/>
        <v>0</v>
      </c>
      <c r="W245" s="8"/>
      <c r="X245" s="8"/>
      <c r="Y245" s="12"/>
      <c r="Z245" s="12"/>
      <c r="AA245" s="12"/>
      <c r="AB245" s="12"/>
      <c r="AC245" s="91">
        <f t="shared" si="116"/>
        <v>0</v>
      </c>
      <c r="AD245" s="75">
        <f t="shared" si="117"/>
        <v>0</v>
      </c>
      <c r="AE245" s="88">
        <f t="shared" si="106"/>
        <v>0</v>
      </c>
      <c r="AF245" s="92">
        <f t="shared" si="107"/>
        <v>0</v>
      </c>
      <c r="AG245" s="93">
        <f t="shared" si="108"/>
        <v>0</v>
      </c>
      <c r="AH245" s="93">
        <f t="shared" si="109"/>
        <v>0</v>
      </c>
      <c r="AI245" s="78">
        <f t="shared" si="110"/>
        <v>0</v>
      </c>
      <c r="AJ245" s="92">
        <f t="shared" si="118"/>
        <v>0</v>
      </c>
      <c r="AK245" s="78">
        <f t="shared" si="119"/>
        <v>0</v>
      </c>
      <c r="AL245" s="11"/>
      <c r="AM245" s="14"/>
      <c r="AN245" s="11"/>
      <c r="AO245" s="15"/>
      <c r="AP245" s="11"/>
      <c r="AQ245" s="11"/>
      <c r="AR245" s="11"/>
      <c r="AS245" s="75" t="str">
        <f t="shared" si="127"/>
        <v/>
      </c>
      <c r="AT245" s="75" t="str">
        <f t="shared" ca="1" si="128"/>
        <v/>
      </c>
      <c r="AU245" s="75" t="str">
        <f t="shared" si="129"/>
        <v/>
      </c>
      <c r="AV245" s="75" t="str">
        <f t="shared" ca="1" si="130"/>
        <v/>
      </c>
      <c r="AW245" s="169"/>
      <c r="AX245" s="169"/>
      <c r="AY245" s="75" t="str">
        <f t="shared" si="131"/>
        <v/>
      </c>
      <c r="AZ245" s="169"/>
      <c r="BA245" s="169"/>
      <c r="BB245" s="75" t="str">
        <f t="shared" si="132"/>
        <v/>
      </c>
      <c r="BC245" s="11"/>
      <c r="BH245" s="52"/>
      <c r="BI245" s="52"/>
      <c r="BJ245" s="52"/>
      <c r="BK245" s="52"/>
      <c r="BL245" s="52"/>
      <c r="BM245" s="52"/>
      <c r="BQ245" s="27"/>
      <c r="BR245" s="27"/>
      <c r="BS245" s="27"/>
      <c r="BT245" s="27"/>
      <c r="BU245" s="27"/>
      <c r="BV245" s="27"/>
      <c r="BW245" s="54"/>
      <c r="BX245" s="26"/>
      <c r="BY245" s="54"/>
      <c r="BZ245" s="26"/>
      <c r="CA245" s="26"/>
      <c r="CB245" s="26"/>
    </row>
    <row r="246" spans="1:80" ht="17.45" customHeight="1">
      <c r="A246" s="86">
        <f t="shared" si="133"/>
        <v>34.5</v>
      </c>
      <c r="B246" s="179">
        <f t="shared" si="111"/>
        <v>46132</v>
      </c>
      <c r="C246" s="8"/>
      <c r="D246" s="11"/>
      <c r="E246" s="12"/>
      <c r="F246" s="11"/>
      <c r="G246" s="74">
        <f t="shared" si="135"/>
        <v>730</v>
      </c>
      <c r="H246" s="75">
        <f t="shared" si="135"/>
        <v>6095</v>
      </c>
      <c r="I246" s="88">
        <f t="shared" si="121"/>
        <v>0</v>
      </c>
      <c r="J246" s="78">
        <f t="shared" si="122"/>
        <v>0</v>
      </c>
      <c r="K246" s="78">
        <f t="shared" si="123"/>
        <v>0</v>
      </c>
      <c r="L246" s="78">
        <f t="shared" si="124"/>
        <v>0</v>
      </c>
      <c r="M246" s="78">
        <f t="shared" ca="1" si="125"/>
        <v>0.13134657836644592</v>
      </c>
      <c r="N246" s="78">
        <f t="shared" ca="1" si="112"/>
        <v>1.8181818181818191E-2</v>
      </c>
      <c r="O246" s="78">
        <f t="shared" si="126"/>
        <v>5.0000000000000001E-4</v>
      </c>
      <c r="P246" s="13"/>
      <c r="Q246" s="8"/>
      <c r="R246" s="13"/>
      <c r="S246" s="89">
        <f t="shared" si="113"/>
        <v>0</v>
      </c>
      <c r="T246" s="75">
        <f t="shared" si="113"/>
        <v>0</v>
      </c>
      <c r="U246" s="90">
        <f t="shared" si="114"/>
        <v>0</v>
      </c>
      <c r="V246" s="82">
        <f t="shared" si="115"/>
        <v>0</v>
      </c>
      <c r="W246" s="8"/>
      <c r="X246" s="8"/>
      <c r="Y246" s="12"/>
      <c r="Z246" s="12"/>
      <c r="AA246" s="12"/>
      <c r="AB246" s="12"/>
      <c r="AC246" s="91">
        <f t="shared" si="116"/>
        <v>0</v>
      </c>
      <c r="AD246" s="75">
        <f t="shared" si="117"/>
        <v>0</v>
      </c>
      <c r="AE246" s="88">
        <f t="shared" si="106"/>
        <v>0</v>
      </c>
      <c r="AF246" s="92">
        <f t="shared" si="107"/>
        <v>0</v>
      </c>
      <c r="AG246" s="93">
        <f t="shared" si="108"/>
        <v>0</v>
      </c>
      <c r="AH246" s="93">
        <f t="shared" si="109"/>
        <v>0</v>
      </c>
      <c r="AI246" s="78">
        <f t="shared" si="110"/>
        <v>0</v>
      </c>
      <c r="AJ246" s="92">
        <f t="shared" si="118"/>
        <v>0</v>
      </c>
      <c r="AK246" s="78">
        <f t="shared" si="119"/>
        <v>0</v>
      </c>
      <c r="AL246" s="11"/>
      <c r="AM246" s="14"/>
      <c r="AN246" s="11"/>
      <c r="AO246" s="15"/>
      <c r="AP246" s="11"/>
      <c r="AQ246" s="11"/>
      <c r="AR246" s="11"/>
      <c r="AS246" s="75" t="str">
        <f t="shared" si="127"/>
        <v/>
      </c>
      <c r="AT246" s="75" t="str">
        <f t="shared" ca="1" si="128"/>
        <v/>
      </c>
      <c r="AU246" s="75" t="str">
        <f t="shared" si="129"/>
        <v/>
      </c>
      <c r="AV246" s="75" t="str">
        <f t="shared" ca="1" si="130"/>
        <v/>
      </c>
      <c r="AW246" s="169"/>
      <c r="AX246" s="169"/>
      <c r="AY246" s="75" t="str">
        <f t="shared" si="131"/>
        <v/>
      </c>
      <c r="AZ246" s="169"/>
      <c r="BA246" s="169"/>
      <c r="BB246" s="75" t="str">
        <f t="shared" si="132"/>
        <v/>
      </c>
      <c r="BC246" s="11"/>
      <c r="BH246" s="52"/>
      <c r="BI246" s="52"/>
      <c r="BJ246" s="52"/>
      <c r="BK246" s="52"/>
      <c r="BL246" s="52"/>
      <c r="BM246" s="52"/>
      <c r="BQ246" s="27"/>
      <c r="BR246" s="27"/>
      <c r="BS246" s="27"/>
      <c r="BT246" s="27"/>
      <c r="BU246" s="27"/>
      <c r="BV246" s="27"/>
      <c r="BW246" s="54"/>
      <c r="BX246" s="26"/>
      <c r="BY246" s="54"/>
      <c r="BZ246" s="26"/>
      <c r="CA246" s="26"/>
      <c r="CB246" s="26"/>
    </row>
    <row r="247" spans="1:80" ht="17.45" customHeight="1">
      <c r="A247" s="94">
        <f t="shared" si="133"/>
        <v>34.6</v>
      </c>
      <c r="B247" s="179">
        <f t="shared" si="111"/>
        <v>46133</v>
      </c>
      <c r="C247" s="8"/>
      <c r="D247" s="11"/>
      <c r="E247" s="12"/>
      <c r="F247" s="11"/>
      <c r="G247" s="74">
        <f t="shared" si="135"/>
        <v>730</v>
      </c>
      <c r="H247" s="75">
        <f t="shared" si="135"/>
        <v>6095</v>
      </c>
      <c r="I247" s="88">
        <f t="shared" si="121"/>
        <v>0</v>
      </c>
      <c r="J247" s="78">
        <f t="shared" si="122"/>
        <v>0</v>
      </c>
      <c r="K247" s="78">
        <f t="shared" si="123"/>
        <v>0</v>
      </c>
      <c r="L247" s="78">
        <f t="shared" si="124"/>
        <v>0</v>
      </c>
      <c r="M247" s="78">
        <f t="shared" ca="1" si="125"/>
        <v>0.13134657836644592</v>
      </c>
      <c r="N247" s="78">
        <f t="shared" ca="1" si="112"/>
        <v>1.8181818181818191E-2</v>
      </c>
      <c r="O247" s="78">
        <f t="shared" si="126"/>
        <v>5.0000000000000001E-4</v>
      </c>
      <c r="P247" s="13"/>
      <c r="Q247" s="8"/>
      <c r="R247" s="13"/>
      <c r="S247" s="89">
        <f t="shared" si="113"/>
        <v>0</v>
      </c>
      <c r="T247" s="75">
        <f t="shared" si="113"/>
        <v>0</v>
      </c>
      <c r="U247" s="90">
        <f t="shared" si="114"/>
        <v>0</v>
      </c>
      <c r="V247" s="82">
        <f t="shared" si="115"/>
        <v>0</v>
      </c>
      <c r="W247" s="8"/>
      <c r="X247" s="8"/>
      <c r="Y247" s="12"/>
      <c r="Z247" s="12"/>
      <c r="AA247" s="12"/>
      <c r="AB247" s="12"/>
      <c r="AC247" s="91">
        <f t="shared" si="116"/>
        <v>0</v>
      </c>
      <c r="AD247" s="75">
        <f t="shared" si="117"/>
        <v>0</v>
      </c>
      <c r="AE247" s="88">
        <f t="shared" si="106"/>
        <v>0</v>
      </c>
      <c r="AF247" s="92">
        <f t="shared" si="107"/>
        <v>0</v>
      </c>
      <c r="AG247" s="93">
        <f t="shared" si="108"/>
        <v>0</v>
      </c>
      <c r="AH247" s="93">
        <f t="shared" si="109"/>
        <v>0</v>
      </c>
      <c r="AI247" s="78">
        <f t="shared" si="110"/>
        <v>0</v>
      </c>
      <c r="AJ247" s="92">
        <f t="shared" si="118"/>
        <v>0</v>
      </c>
      <c r="AK247" s="78">
        <f t="shared" si="119"/>
        <v>0</v>
      </c>
      <c r="AL247" s="11"/>
      <c r="AM247" s="14"/>
      <c r="AN247" s="11"/>
      <c r="AO247" s="15"/>
      <c r="AP247" s="11"/>
      <c r="AQ247" s="11"/>
      <c r="AR247" s="11"/>
      <c r="AS247" s="75" t="str">
        <f t="shared" si="127"/>
        <v/>
      </c>
      <c r="AT247" s="75" t="str">
        <f t="shared" ca="1" si="128"/>
        <v/>
      </c>
      <c r="AU247" s="75" t="str">
        <f t="shared" si="129"/>
        <v/>
      </c>
      <c r="AV247" s="75" t="str">
        <f t="shared" ca="1" si="130"/>
        <v/>
      </c>
      <c r="AW247" s="169"/>
      <c r="AX247" s="169"/>
      <c r="AY247" s="75" t="str">
        <f t="shared" si="131"/>
        <v/>
      </c>
      <c r="AZ247" s="169"/>
      <c r="BA247" s="169"/>
      <c r="BB247" s="75" t="str">
        <f t="shared" si="132"/>
        <v/>
      </c>
      <c r="BC247" s="11"/>
      <c r="BH247" s="52"/>
      <c r="BI247" s="52"/>
      <c r="BJ247" s="52"/>
      <c r="BK247" s="52"/>
      <c r="BL247" s="52"/>
      <c r="BM247" s="52"/>
      <c r="BQ247" s="27"/>
      <c r="BR247" s="27"/>
      <c r="BS247" s="27"/>
      <c r="BT247" s="27"/>
      <c r="BU247" s="27"/>
      <c r="BV247" s="27"/>
      <c r="BW247" s="54"/>
      <c r="BX247" s="26"/>
      <c r="BY247" s="54"/>
      <c r="BZ247" s="26"/>
      <c r="CA247" s="26"/>
      <c r="CB247" s="26"/>
    </row>
    <row r="248" spans="1:80" ht="17.45" customHeight="1" thickBot="1">
      <c r="A248" s="86">
        <f t="shared" si="133"/>
        <v>34.700000000000003</v>
      </c>
      <c r="B248" s="180">
        <f t="shared" si="111"/>
        <v>46134</v>
      </c>
      <c r="C248" s="16"/>
      <c r="D248" s="17"/>
      <c r="E248" s="18"/>
      <c r="F248" s="17"/>
      <c r="G248" s="96">
        <f t="shared" si="135"/>
        <v>730</v>
      </c>
      <c r="H248" s="97">
        <f t="shared" si="135"/>
        <v>6095</v>
      </c>
      <c r="I248" s="98">
        <f t="shared" si="121"/>
        <v>0</v>
      </c>
      <c r="J248" s="99">
        <f t="shared" si="122"/>
        <v>0</v>
      </c>
      <c r="K248" s="99">
        <f t="shared" si="123"/>
        <v>0</v>
      </c>
      <c r="L248" s="99">
        <f t="shared" si="124"/>
        <v>0</v>
      </c>
      <c r="M248" s="99">
        <f t="shared" ca="1" si="125"/>
        <v>0.13134657836644592</v>
      </c>
      <c r="N248" s="99">
        <f t="shared" ca="1" si="112"/>
        <v>1.8181818181818191E-2</v>
      </c>
      <c r="O248" s="99">
        <f t="shared" si="126"/>
        <v>5.0000000000000001E-4</v>
      </c>
      <c r="P248" s="19"/>
      <c r="Q248" s="16"/>
      <c r="R248" s="19"/>
      <c r="S248" s="89">
        <f t="shared" si="113"/>
        <v>0</v>
      </c>
      <c r="T248" s="75">
        <f t="shared" si="113"/>
        <v>0</v>
      </c>
      <c r="U248" s="100">
        <f t="shared" si="114"/>
        <v>0</v>
      </c>
      <c r="V248" s="101">
        <f t="shared" si="115"/>
        <v>0</v>
      </c>
      <c r="W248" s="16"/>
      <c r="X248" s="8"/>
      <c r="Y248" s="12"/>
      <c r="Z248" s="12"/>
      <c r="AA248" s="12"/>
      <c r="AB248" s="12"/>
      <c r="AC248" s="102">
        <f t="shared" si="116"/>
        <v>0</v>
      </c>
      <c r="AD248" s="97">
        <f t="shared" si="117"/>
        <v>0</v>
      </c>
      <c r="AE248" s="98">
        <f t="shared" si="106"/>
        <v>0</v>
      </c>
      <c r="AF248" s="103">
        <f t="shared" si="107"/>
        <v>0</v>
      </c>
      <c r="AG248" s="104">
        <f t="shared" si="108"/>
        <v>0</v>
      </c>
      <c r="AH248" s="104">
        <f t="shared" si="109"/>
        <v>0</v>
      </c>
      <c r="AI248" s="99">
        <f t="shared" si="110"/>
        <v>0</v>
      </c>
      <c r="AJ248" s="103">
        <f t="shared" si="118"/>
        <v>0</v>
      </c>
      <c r="AK248" s="99">
        <f t="shared" si="119"/>
        <v>0</v>
      </c>
      <c r="AL248" s="17"/>
      <c r="AM248" s="20"/>
      <c r="AN248" s="17"/>
      <c r="AO248" s="21"/>
      <c r="AP248" s="17"/>
      <c r="AQ248" s="17"/>
      <c r="AR248" s="17"/>
      <c r="AS248" s="97" t="str">
        <f t="shared" si="127"/>
        <v/>
      </c>
      <c r="AT248" s="97" t="str">
        <f t="shared" ca="1" si="128"/>
        <v/>
      </c>
      <c r="AU248" s="97" t="str">
        <f t="shared" si="129"/>
        <v/>
      </c>
      <c r="AV248" s="97" t="str">
        <f t="shared" ca="1" si="130"/>
        <v/>
      </c>
      <c r="AW248" s="167"/>
      <c r="AX248" s="167"/>
      <c r="AY248" s="97" t="str">
        <f t="shared" si="131"/>
        <v/>
      </c>
      <c r="AZ248" s="167"/>
      <c r="BA248" s="167"/>
      <c r="BB248" s="97" t="str">
        <f t="shared" si="132"/>
        <v/>
      </c>
      <c r="BC248" s="17"/>
      <c r="BH248" s="52"/>
      <c r="BI248" s="52"/>
      <c r="BJ248" s="52"/>
      <c r="BK248" s="52"/>
      <c r="BL248" s="52"/>
      <c r="BM248" s="52"/>
      <c r="BQ248" s="27"/>
      <c r="BR248" s="27"/>
      <c r="BS248" s="27"/>
      <c r="BT248" s="27"/>
      <c r="BU248" s="27"/>
      <c r="BV248" s="27"/>
      <c r="BW248" s="54"/>
      <c r="BX248" s="26"/>
      <c r="BY248" s="54"/>
      <c r="BZ248" s="26"/>
      <c r="CA248" s="26"/>
      <c r="CB248" s="26"/>
    </row>
    <row r="249" spans="1:80" ht="17.45" customHeight="1" thickTop="1">
      <c r="A249" s="71">
        <f>A242+1</f>
        <v>35.1</v>
      </c>
      <c r="B249" s="178">
        <f>B248+1</f>
        <v>46135</v>
      </c>
      <c r="C249" s="4"/>
      <c r="D249" s="5"/>
      <c r="E249" s="6"/>
      <c r="F249" s="5"/>
      <c r="G249" s="74">
        <f t="shared" si="135"/>
        <v>730</v>
      </c>
      <c r="H249" s="75">
        <f t="shared" si="135"/>
        <v>6095</v>
      </c>
      <c r="I249" s="76">
        <f t="shared" si="121"/>
        <v>0</v>
      </c>
      <c r="J249" s="77">
        <f t="shared" si="122"/>
        <v>0</v>
      </c>
      <c r="K249" s="77">
        <f t="shared" si="123"/>
        <v>0</v>
      </c>
      <c r="L249" s="77">
        <f t="shared" si="124"/>
        <v>0</v>
      </c>
      <c r="M249" s="78">
        <f t="shared" ca="1" si="125"/>
        <v>0.13134657836644592</v>
      </c>
      <c r="N249" s="78">
        <f t="shared" ca="1" si="112"/>
        <v>1.8181818181818191E-2</v>
      </c>
      <c r="O249" s="78">
        <f t="shared" si="126"/>
        <v>5.0000000000000001E-4</v>
      </c>
      <c r="P249" s="13"/>
      <c r="Q249" s="8"/>
      <c r="R249" s="13"/>
      <c r="S249" s="79">
        <f t="shared" si="113"/>
        <v>0</v>
      </c>
      <c r="T249" s="80">
        <f t="shared" si="113"/>
        <v>0</v>
      </c>
      <c r="U249" s="90">
        <f t="shared" si="114"/>
        <v>0</v>
      </c>
      <c r="V249" s="82">
        <f t="shared" si="115"/>
        <v>0</v>
      </c>
      <c r="W249" s="4"/>
      <c r="X249" s="4"/>
      <c r="Y249" s="6"/>
      <c r="Z249" s="6"/>
      <c r="AA249" s="6"/>
      <c r="AB249" s="6"/>
      <c r="AC249" s="83">
        <f t="shared" si="116"/>
        <v>0</v>
      </c>
      <c r="AD249" s="80">
        <f t="shared" si="117"/>
        <v>0</v>
      </c>
      <c r="AE249" s="76">
        <f t="shared" si="106"/>
        <v>0</v>
      </c>
      <c r="AF249" s="84">
        <f t="shared" si="107"/>
        <v>0</v>
      </c>
      <c r="AG249" s="85">
        <f t="shared" si="108"/>
        <v>0</v>
      </c>
      <c r="AH249" s="85">
        <f t="shared" si="109"/>
        <v>0</v>
      </c>
      <c r="AI249" s="77">
        <f t="shared" si="110"/>
        <v>0</v>
      </c>
      <c r="AJ249" s="84">
        <f t="shared" si="118"/>
        <v>0</v>
      </c>
      <c r="AK249" s="77">
        <f t="shared" si="119"/>
        <v>0</v>
      </c>
      <c r="AL249" s="5"/>
      <c r="AM249" s="9"/>
      <c r="AN249" s="5"/>
      <c r="AO249" s="10"/>
      <c r="AP249" s="5"/>
      <c r="AQ249" s="5"/>
      <c r="AR249" s="5"/>
      <c r="AS249" s="80" t="str">
        <f t="shared" si="127"/>
        <v/>
      </c>
      <c r="AT249" s="80" t="str">
        <f t="shared" ca="1" si="128"/>
        <v/>
      </c>
      <c r="AU249" s="80" t="str">
        <f t="shared" si="129"/>
        <v/>
      </c>
      <c r="AV249" s="80" t="str">
        <f t="shared" ca="1" si="130"/>
        <v/>
      </c>
      <c r="AW249" s="165"/>
      <c r="AX249" s="165"/>
      <c r="AY249" s="80" t="str">
        <f t="shared" si="131"/>
        <v/>
      </c>
      <c r="AZ249" s="165"/>
      <c r="BA249" s="165"/>
      <c r="BB249" s="80" t="str">
        <f t="shared" si="132"/>
        <v/>
      </c>
      <c r="BC249" s="5"/>
      <c r="BH249" s="52"/>
      <c r="BI249" s="52"/>
      <c r="BJ249" s="52"/>
      <c r="BK249" s="52"/>
      <c r="BL249" s="52"/>
      <c r="BM249" s="52"/>
      <c r="BQ249" s="27"/>
      <c r="BR249" s="27"/>
      <c r="BS249" s="27"/>
      <c r="BT249" s="27"/>
      <c r="BU249" s="27"/>
      <c r="BV249" s="27"/>
      <c r="BW249" s="54"/>
      <c r="BX249" s="26"/>
      <c r="BY249" s="54"/>
      <c r="BZ249" s="26"/>
      <c r="CA249" s="26"/>
      <c r="CB249" s="26"/>
    </row>
    <row r="250" spans="1:80" ht="17.45" customHeight="1">
      <c r="A250" s="86">
        <f t="shared" si="133"/>
        <v>35.200000000000003</v>
      </c>
      <c r="B250" s="179">
        <f t="shared" si="111"/>
        <v>46136</v>
      </c>
      <c r="C250" s="8"/>
      <c r="D250" s="11"/>
      <c r="E250" s="12"/>
      <c r="F250" s="11"/>
      <c r="G250" s="74">
        <f t="shared" si="135"/>
        <v>730</v>
      </c>
      <c r="H250" s="75">
        <f t="shared" si="135"/>
        <v>6095</v>
      </c>
      <c r="I250" s="88">
        <f t="shared" si="121"/>
        <v>0</v>
      </c>
      <c r="J250" s="78">
        <f t="shared" si="122"/>
        <v>0</v>
      </c>
      <c r="K250" s="78">
        <f t="shared" si="123"/>
        <v>0</v>
      </c>
      <c r="L250" s="78">
        <f t="shared" si="124"/>
        <v>0</v>
      </c>
      <c r="M250" s="78">
        <f t="shared" ca="1" si="125"/>
        <v>0.13134657836644592</v>
      </c>
      <c r="N250" s="78">
        <f t="shared" ca="1" si="112"/>
        <v>1.8181818181818191E-2</v>
      </c>
      <c r="O250" s="78">
        <f t="shared" si="126"/>
        <v>5.0000000000000001E-4</v>
      </c>
      <c r="P250" s="13"/>
      <c r="Q250" s="8"/>
      <c r="R250" s="13"/>
      <c r="S250" s="89">
        <f t="shared" si="113"/>
        <v>0</v>
      </c>
      <c r="T250" s="75">
        <f t="shared" si="113"/>
        <v>0</v>
      </c>
      <c r="U250" s="90">
        <f t="shared" si="114"/>
        <v>0</v>
      </c>
      <c r="V250" s="82">
        <f t="shared" si="115"/>
        <v>0</v>
      </c>
      <c r="W250" s="8"/>
      <c r="X250" s="8"/>
      <c r="Y250" s="12"/>
      <c r="Z250" s="12"/>
      <c r="AA250" s="12"/>
      <c r="AB250" s="12"/>
      <c r="AC250" s="91">
        <f t="shared" si="116"/>
        <v>0</v>
      </c>
      <c r="AD250" s="75">
        <f t="shared" si="117"/>
        <v>0</v>
      </c>
      <c r="AE250" s="88">
        <f t="shared" si="106"/>
        <v>0</v>
      </c>
      <c r="AF250" s="92">
        <f t="shared" si="107"/>
        <v>0</v>
      </c>
      <c r="AG250" s="93">
        <f t="shared" si="108"/>
        <v>0</v>
      </c>
      <c r="AH250" s="93">
        <f t="shared" si="109"/>
        <v>0</v>
      </c>
      <c r="AI250" s="78">
        <f t="shared" si="110"/>
        <v>0</v>
      </c>
      <c r="AJ250" s="92">
        <f t="shared" si="118"/>
        <v>0</v>
      </c>
      <c r="AK250" s="78">
        <f t="shared" si="119"/>
        <v>0</v>
      </c>
      <c r="AL250" s="11"/>
      <c r="AM250" s="14"/>
      <c r="AN250" s="11"/>
      <c r="AO250" s="15"/>
      <c r="AP250" s="11"/>
      <c r="AQ250" s="11"/>
      <c r="AR250" s="11"/>
      <c r="AS250" s="75" t="str">
        <f t="shared" si="127"/>
        <v/>
      </c>
      <c r="AT250" s="75" t="str">
        <f t="shared" ca="1" si="128"/>
        <v/>
      </c>
      <c r="AU250" s="75" t="str">
        <f t="shared" si="129"/>
        <v/>
      </c>
      <c r="AV250" s="75" t="str">
        <f t="shared" ca="1" si="130"/>
        <v/>
      </c>
      <c r="AW250" s="169"/>
      <c r="AX250" s="169"/>
      <c r="AY250" s="75" t="str">
        <f t="shared" si="131"/>
        <v/>
      </c>
      <c r="AZ250" s="169"/>
      <c r="BA250" s="169"/>
      <c r="BB250" s="75" t="str">
        <f t="shared" si="132"/>
        <v/>
      </c>
      <c r="BC250" s="11"/>
      <c r="BH250" s="52"/>
      <c r="BI250" s="52"/>
      <c r="BJ250" s="52"/>
      <c r="BK250" s="52"/>
      <c r="BL250" s="52"/>
      <c r="BM250" s="52"/>
      <c r="BQ250" s="27"/>
      <c r="BR250" s="27"/>
      <c r="BS250" s="27"/>
      <c r="BT250" s="27"/>
      <c r="BU250" s="27"/>
      <c r="BV250" s="27"/>
      <c r="BW250" s="54"/>
      <c r="BX250" s="26"/>
      <c r="BY250" s="54"/>
      <c r="BZ250" s="26"/>
      <c r="CA250" s="26"/>
      <c r="CB250" s="26"/>
    </row>
    <row r="251" spans="1:80" ht="17.45" customHeight="1">
      <c r="A251" s="94">
        <f t="shared" si="133"/>
        <v>35.299999999999997</v>
      </c>
      <c r="B251" s="179">
        <f t="shared" si="111"/>
        <v>46137</v>
      </c>
      <c r="C251" s="8"/>
      <c r="D251" s="11"/>
      <c r="E251" s="12"/>
      <c r="F251" s="11"/>
      <c r="G251" s="74">
        <f t="shared" si="135"/>
        <v>730</v>
      </c>
      <c r="H251" s="75">
        <f t="shared" si="135"/>
        <v>6095</v>
      </c>
      <c r="I251" s="88">
        <f t="shared" si="121"/>
        <v>0</v>
      </c>
      <c r="J251" s="78">
        <f t="shared" si="122"/>
        <v>0</v>
      </c>
      <c r="K251" s="78">
        <f t="shared" si="123"/>
        <v>0</v>
      </c>
      <c r="L251" s="78">
        <f t="shared" si="124"/>
        <v>0</v>
      </c>
      <c r="M251" s="78">
        <f t="shared" ca="1" si="125"/>
        <v>0.13134657836644592</v>
      </c>
      <c r="N251" s="78">
        <f t="shared" ca="1" si="112"/>
        <v>1.8181818181818191E-2</v>
      </c>
      <c r="O251" s="78">
        <f t="shared" si="126"/>
        <v>5.0000000000000001E-4</v>
      </c>
      <c r="P251" s="13"/>
      <c r="Q251" s="8"/>
      <c r="R251" s="13"/>
      <c r="S251" s="89">
        <f t="shared" si="113"/>
        <v>0</v>
      </c>
      <c r="T251" s="75">
        <f t="shared" si="113"/>
        <v>0</v>
      </c>
      <c r="U251" s="90">
        <f t="shared" si="114"/>
        <v>0</v>
      </c>
      <c r="V251" s="82">
        <f t="shared" si="115"/>
        <v>0</v>
      </c>
      <c r="W251" s="8"/>
      <c r="X251" s="8"/>
      <c r="Y251" s="12"/>
      <c r="Z251" s="12"/>
      <c r="AA251" s="12"/>
      <c r="AB251" s="12"/>
      <c r="AC251" s="91">
        <f t="shared" si="116"/>
        <v>0</v>
      </c>
      <c r="AD251" s="75">
        <f t="shared" si="117"/>
        <v>0</v>
      </c>
      <c r="AE251" s="88">
        <f t="shared" si="106"/>
        <v>0</v>
      </c>
      <c r="AF251" s="92">
        <f t="shared" si="107"/>
        <v>0</v>
      </c>
      <c r="AG251" s="93">
        <f t="shared" si="108"/>
        <v>0</v>
      </c>
      <c r="AH251" s="93">
        <f t="shared" si="109"/>
        <v>0</v>
      </c>
      <c r="AI251" s="78">
        <f t="shared" si="110"/>
        <v>0</v>
      </c>
      <c r="AJ251" s="92">
        <f t="shared" si="118"/>
        <v>0</v>
      </c>
      <c r="AK251" s="78">
        <f t="shared" si="119"/>
        <v>0</v>
      </c>
      <c r="AL251" s="11"/>
      <c r="AM251" s="14"/>
      <c r="AN251" s="11"/>
      <c r="AO251" s="15"/>
      <c r="AP251" s="11"/>
      <c r="AQ251" s="11"/>
      <c r="AR251" s="11"/>
      <c r="AS251" s="75" t="str">
        <f t="shared" si="127"/>
        <v/>
      </c>
      <c r="AT251" s="75" t="str">
        <f t="shared" ca="1" si="128"/>
        <v/>
      </c>
      <c r="AU251" s="75" t="str">
        <f t="shared" si="129"/>
        <v/>
      </c>
      <c r="AV251" s="75" t="str">
        <f t="shared" ca="1" si="130"/>
        <v/>
      </c>
      <c r="AW251" s="169"/>
      <c r="AX251" s="169"/>
      <c r="AY251" s="75" t="str">
        <f t="shared" si="131"/>
        <v/>
      </c>
      <c r="AZ251" s="169"/>
      <c r="BA251" s="169"/>
      <c r="BB251" s="75" t="str">
        <f t="shared" si="132"/>
        <v/>
      </c>
      <c r="BC251" s="11"/>
      <c r="BH251" s="52"/>
      <c r="BI251" s="52"/>
      <c r="BJ251" s="52"/>
      <c r="BK251" s="52"/>
      <c r="BL251" s="52"/>
      <c r="BM251" s="52"/>
      <c r="BQ251" s="27"/>
      <c r="BR251" s="27"/>
      <c r="BS251" s="27"/>
      <c r="BT251" s="27"/>
      <c r="BU251" s="27"/>
      <c r="BV251" s="27"/>
      <c r="BW251" s="54"/>
      <c r="BX251" s="26"/>
      <c r="BY251" s="54"/>
      <c r="BZ251" s="26"/>
      <c r="CA251" s="26"/>
      <c r="CB251" s="26"/>
    </row>
    <row r="252" spans="1:80" ht="17.45" customHeight="1">
      <c r="A252" s="86">
        <f t="shared" si="133"/>
        <v>35.4</v>
      </c>
      <c r="B252" s="179">
        <f t="shared" si="111"/>
        <v>46138</v>
      </c>
      <c r="C252" s="8"/>
      <c r="D252" s="11"/>
      <c r="E252" s="12"/>
      <c r="F252" s="11"/>
      <c r="G252" s="74">
        <f t="shared" ref="G252:H267" si="136">G251-E252-C252</f>
        <v>730</v>
      </c>
      <c r="H252" s="75">
        <f t="shared" si="136"/>
        <v>6095</v>
      </c>
      <c r="I252" s="88">
        <f t="shared" si="121"/>
        <v>0</v>
      </c>
      <c r="J252" s="78">
        <f t="shared" si="122"/>
        <v>0</v>
      </c>
      <c r="K252" s="78">
        <f t="shared" si="123"/>
        <v>0</v>
      </c>
      <c r="L252" s="78">
        <f t="shared" si="124"/>
        <v>0</v>
      </c>
      <c r="M252" s="78">
        <f t="shared" ca="1" si="125"/>
        <v>0.13134657836644592</v>
      </c>
      <c r="N252" s="78">
        <f t="shared" ca="1" si="112"/>
        <v>1.8181818181818191E-2</v>
      </c>
      <c r="O252" s="78">
        <f t="shared" si="126"/>
        <v>5.0000000000000001E-4</v>
      </c>
      <c r="P252" s="13"/>
      <c r="Q252" s="8"/>
      <c r="R252" s="13"/>
      <c r="S252" s="89">
        <f t="shared" si="113"/>
        <v>0</v>
      </c>
      <c r="T252" s="75">
        <f t="shared" si="113"/>
        <v>0</v>
      </c>
      <c r="U252" s="90">
        <f t="shared" si="114"/>
        <v>0</v>
      </c>
      <c r="V252" s="82">
        <f t="shared" si="115"/>
        <v>0</v>
      </c>
      <c r="W252" s="8"/>
      <c r="X252" s="8"/>
      <c r="Y252" s="12"/>
      <c r="Z252" s="12"/>
      <c r="AA252" s="12"/>
      <c r="AB252" s="12"/>
      <c r="AC252" s="91">
        <f t="shared" si="116"/>
        <v>0</v>
      </c>
      <c r="AD252" s="75">
        <f t="shared" si="117"/>
        <v>0</v>
      </c>
      <c r="AE252" s="88">
        <f t="shared" si="106"/>
        <v>0</v>
      </c>
      <c r="AF252" s="92">
        <f t="shared" si="107"/>
        <v>0</v>
      </c>
      <c r="AG252" s="93">
        <f t="shared" si="108"/>
        <v>0</v>
      </c>
      <c r="AH252" s="93">
        <f t="shared" si="109"/>
        <v>0</v>
      </c>
      <c r="AI252" s="78">
        <f t="shared" si="110"/>
        <v>0</v>
      </c>
      <c r="AJ252" s="92">
        <f t="shared" si="118"/>
        <v>0</v>
      </c>
      <c r="AK252" s="78">
        <f t="shared" si="119"/>
        <v>0</v>
      </c>
      <c r="AL252" s="11"/>
      <c r="AM252" s="14"/>
      <c r="AN252" s="11"/>
      <c r="AO252" s="15"/>
      <c r="AP252" s="11"/>
      <c r="AQ252" s="11"/>
      <c r="AR252" s="11"/>
      <c r="AS252" s="75" t="str">
        <f t="shared" si="127"/>
        <v/>
      </c>
      <c r="AT252" s="75" t="str">
        <f t="shared" ca="1" si="128"/>
        <v/>
      </c>
      <c r="AU252" s="75" t="str">
        <f t="shared" si="129"/>
        <v/>
      </c>
      <c r="AV252" s="75" t="str">
        <f t="shared" ca="1" si="130"/>
        <v/>
      </c>
      <c r="AW252" s="169"/>
      <c r="AX252" s="169"/>
      <c r="AY252" s="75" t="str">
        <f t="shared" si="131"/>
        <v/>
      </c>
      <c r="AZ252" s="169"/>
      <c r="BA252" s="169"/>
      <c r="BB252" s="75" t="str">
        <f t="shared" si="132"/>
        <v/>
      </c>
      <c r="BC252" s="11"/>
      <c r="BH252" s="52"/>
      <c r="BI252" s="52"/>
      <c r="BJ252" s="52"/>
      <c r="BK252" s="52"/>
      <c r="BL252" s="52"/>
      <c r="BM252" s="52"/>
      <c r="BQ252" s="27"/>
      <c r="BR252" s="27"/>
      <c r="BS252" s="27"/>
      <c r="BT252" s="27"/>
      <c r="BU252" s="27"/>
      <c r="BV252" s="27"/>
      <c r="BW252" s="54"/>
      <c r="BX252" s="26"/>
      <c r="BY252" s="54"/>
      <c r="BZ252" s="26"/>
      <c r="CA252" s="26"/>
      <c r="CB252" s="26"/>
    </row>
    <row r="253" spans="1:80" ht="17.45" customHeight="1">
      <c r="A253" s="94">
        <f t="shared" si="133"/>
        <v>35.5</v>
      </c>
      <c r="B253" s="179">
        <f t="shared" si="111"/>
        <v>46139</v>
      </c>
      <c r="C253" s="8"/>
      <c r="D253" s="11"/>
      <c r="E253" s="12"/>
      <c r="F253" s="11"/>
      <c r="G253" s="74">
        <f t="shared" si="136"/>
        <v>730</v>
      </c>
      <c r="H253" s="75">
        <f t="shared" si="136"/>
        <v>6095</v>
      </c>
      <c r="I253" s="88">
        <f t="shared" si="121"/>
        <v>0</v>
      </c>
      <c r="J253" s="78">
        <f t="shared" si="122"/>
        <v>0</v>
      </c>
      <c r="K253" s="78">
        <f t="shared" si="123"/>
        <v>0</v>
      </c>
      <c r="L253" s="78">
        <f t="shared" si="124"/>
        <v>0</v>
      </c>
      <c r="M253" s="78">
        <f t="shared" ca="1" si="125"/>
        <v>0.13134657836644592</v>
      </c>
      <c r="N253" s="78">
        <f t="shared" ca="1" si="112"/>
        <v>1.8181818181818191E-2</v>
      </c>
      <c r="O253" s="78">
        <f t="shared" si="126"/>
        <v>5.0000000000000001E-4</v>
      </c>
      <c r="P253" s="13"/>
      <c r="Q253" s="8"/>
      <c r="R253" s="13"/>
      <c r="S253" s="89">
        <f t="shared" si="113"/>
        <v>0</v>
      </c>
      <c r="T253" s="75">
        <f t="shared" si="113"/>
        <v>0</v>
      </c>
      <c r="U253" s="90">
        <f t="shared" si="114"/>
        <v>0</v>
      </c>
      <c r="V253" s="82">
        <f t="shared" si="115"/>
        <v>0</v>
      </c>
      <c r="W253" s="8"/>
      <c r="X253" s="8"/>
      <c r="Y253" s="12"/>
      <c r="Z253" s="12"/>
      <c r="AA253" s="12"/>
      <c r="AB253" s="12"/>
      <c r="AC253" s="91">
        <f t="shared" si="116"/>
        <v>0</v>
      </c>
      <c r="AD253" s="75">
        <f t="shared" si="117"/>
        <v>0</v>
      </c>
      <c r="AE253" s="88">
        <f t="shared" si="106"/>
        <v>0</v>
      </c>
      <c r="AF253" s="92">
        <f t="shared" si="107"/>
        <v>0</v>
      </c>
      <c r="AG253" s="93">
        <f t="shared" si="108"/>
        <v>0</v>
      </c>
      <c r="AH253" s="93">
        <f t="shared" si="109"/>
        <v>0</v>
      </c>
      <c r="AI253" s="78">
        <f t="shared" si="110"/>
        <v>0</v>
      </c>
      <c r="AJ253" s="92">
        <f t="shared" si="118"/>
        <v>0</v>
      </c>
      <c r="AK253" s="78">
        <f t="shared" si="119"/>
        <v>0</v>
      </c>
      <c r="AL253" s="11"/>
      <c r="AM253" s="14"/>
      <c r="AN253" s="11"/>
      <c r="AO253" s="15"/>
      <c r="AP253" s="11"/>
      <c r="AQ253" s="11"/>
      <c r="AR253" s="11"/>
      <c r="AS253" s="75" t="str">
        <f t="shared" si="127"/>
        <v/>
      </c>
      <c r="AT253" s="75" t="str">
        <f t="shared" ca="1" si="128"/>
        <v/>
      </c>
      <c r="AU253" s="75" t="str">
        <f t="shared" si="129"/>
        <v/>
      </c>
      <c r="AV253" s="75" t="str">
        <f t="shared" ca="1" si="130"/>
        <v/>
      </c>
      <c r="AW253" s="169"/>
      <c r="AX253" s="169"/>
      <c r="AY253" s="75" t="str">
        <f t="shared" si="131"/>
        <v/>
      </c>
      <c r="AZ253" s="169"/>
      <c r="BA253" s="169"/>
      <c r="BB253" s="75" t="str">
        <f t="shared" si="132"/>
        <v/>
      </c>
      <c r="BC253" s="11"/>
      <c r="BH253" s="52"/>
      <c r="BI253" s="52"/>
      <c r="BJ253" s="52"/>
      <c r="BK253" s="52"/>
      <c r="BL253" s="52"/>
      <c r="BM253" s="52"/>
      <c r="BQ253" s="27"/>
      <c r="BR253" s="27"/>
      <c r="BS253" s="27"/>
      <c r="BT253" s="27"/>
      <c r="BU253" s="27"/>
      <c r="BV253" s="27"/>
      <c r="BW253" s="54"/>
      <c r="BX253" s="26"/>
      <c r="BY253" s="54"/>
      <c r="BZ253" s="26"/>
      <c r="CA253" s="26"/>
      <c r="CB253" s="26"/>
    </row>
    <row r="254" spans="1:80" ht="17.45" customHeight="1">
      <c r="A254" s="86">
        <f t="shared" si="133"/>
        <v>35.6</v>
      </c>
      <c r="B254" s="179">
        <f t="shared" si="111"/>
        <v>46140</v>
      </c>
      <c r="C254" s="8"/>
      <c r="D254" s="11"/>
      <c r="E254" s="12"/>
      <c r="F254" s="11"/>
      <c r="G254" s="74">
        <f t="shared" si="136"/>
        <v>730</v>
      </c>
      <c r="H254" s="75">
        <f t="shared" si="136"/>
        <v>6095</v>
      </c>
      <c r="I254" s="88">
        <f t="shared" si="121"/>
        <v>0</v>
      </c>
      <c r="J254" s="78">
        <f t="shared" si="122"/>
        <v>0</v>
      </c>
      <c r="K254" s="78">
        <f t="shared" si="123"/>
        <v>0</v>
      </c>
      <c r="L254" s="78">
        <f t="shared" si="124"/>
        <v>0</v>
      </c>
      <c r="M254" s="78">
        <f t="shared" ca="1" si="125"/>
        <v>0.13134657836644592</v>
      </c>
      <c r="N254" s="78">
        <f t="shared" ca="1" si="112"/>
        <v>1.8181818181818191E-2</v>
      </c>
      <c r="O254" s="78">
        <f t="shared" si="126"/>
        <v>5.0000000000000001E-4</v>
      </c>
      <c r="P254" s="13"/>
      <c r="Q254" s="8"/>
      <c r="R254" s="13"/>
      <c r="S254" s="89">
        <f t="shared" si="113"/>
        <v>0</v>
      </c>
      <c r="T254" s="75">
        <f t="shared" si="113"/>
        <v>0</v>
      </c>
      <c r="U254" s="90">
        <f t="shared" si="114"/>
        <v>0</v>
      </c>
      <c r="V254" s="82">
        <f t="shared" si="115"/>
        <v>0</v>
      </c>
      <c r="W254" s="8"/>
      <c r="X254" s="8"/>
      <c r="Y254" s="12"/>
      <c r="Z254" s="12"/>
      <c r="AA254" s="12"/>
      <c r="AB254" s="12"/>
      <c r="AC254" s="91">
        <f t="shared" si="116"/>
        <v>0</v>
      </c>
      <c r="AD254" s="75">
        <f t="shared" si="117"/>
        <v>0</v>
      </c>
      <c r="AE254" s="88">
        <f t="shared" si="106"/>
        <v>0</v>
      </c>
      <c r="AF254" s="92">
        <f t="shared" si="107"/>
        <v>0</v>
      </c>
      <c r="AG254" s="93">
        <f t="shared" si="108"/>
        <v>0</v>
      </c>
      <c r="AH254" s="93">
        <f t="shared" si="109"/>
        <v>0</v>
      </c>
      <c r="AI254" s="78">
        <f t="shared" si="110"/>
        <v>0</v>
      </c>
      <c r="AJ254" s="92">
        <f t="shared" si="118"/>
        <v>0</v>
      </c>
      <c r="AK254" s="78">
        <f t="shared" si="119"/>
        <v>0</v>
      </c>
      <c r="AL254" s="11"/>
      <c r="AM254" s="14"/>
      <c r="AN254" s="11"/>
      <c r="AO254" s="15"/>
      <c r="AP254" s="11"/>
      <c r="AQ254" s="11"/>
      <c r="AR254" s="11"/>
      <c r="AS254" s="75" t="str">
        <f t="shared" si="127"/>
        <v/>
      </c>
      <c r="AT254" s="75" t="str">
        <f t="shared" ca="1" si="128"/>
        <v/>
      </c>
      <c r="AU254" s="75" t="str">
        <f t="shared" si="129"/>
        <v/>
      </c>
      <c r="AV254" s="75" t="str">
        <f t="shared" ca="1" si="130"/>
        <v/>
      </c>
      <c r="AW254" s="169"/>
      <c r="AX254" s="169"/>
      <c r="AY254" s="75" t="str">
        <f t="shared" si="131"/>
        <v/>
      </c>
      <c r="AZ254" s="169"/>
      <c r="BA254" s="169"/>
      <c r="BB254" s="75" t="str">
        <f t="shared" si="132"/>
        <v/>
      </c>
      <c r="BC254" s="11"/>
      <c r="BH254" s="52"/>
      <c r="BI254" s="52"/>
      <c r="BJ254" s="52"/>
      <c r="BK254" s="52"/>
      <c r="BL254" s="52"/>
      <c r="BM254" s="52"/>
      <c r="BQ254" s="27"/>
      <c r="BR254" s="27"/>
      <c r="BS254" s="27"/>
      <c r="BT254" s="27"/>
      <c r="BU254" s="27"/>
      <c r="BV254" s="27"/>
      <c r="BW254" s="54"/>
      <c r="BX254" s="26"/>
      <c r="BY254" s="54"/>
      <c r="BZ254" s="26"/>
      <c r="CA254" s="26"/>
      <c r="CB254" s="26"/>
    </row>
    <row r="255" spans="1:80" ht="17.45" customHeight="1" thickBot="1">
      <c r="A255" s="94">
        <f t="shared" si="133"/>
        <v>35.700000000000003</v>
      </c>
      <c r="B255" s="180">
        <f t="shared" si="111"/>
        <v>46141</v>
      </c>
      <c r="C255" s="16"/>
      <c r="D255" s="17"/>
      <c r="E255" s="18"/>
      <c r="F255" s="17"/>
      <c r="G255" s="96">
        <f t="shared" si="136"/>
        <v>730</v>
      </c>
      <c r="H255" s="97">
        <f t="shared" si="136"/>
        <v>6095</v>
      </c>
      <c r="I255" s="98">
        <f t="shared" si="121"/>
        <v>0</v>
      </c>
      <c r="J255" s="99">
        <f t="shared" si="122"/>
        <v>0</v>
      </c>
      <c r="K255" s="99">
        <f t="shared" si="123"/>
        <v>0</v>
      </c>
      <c r="L255" s="99">
        <f t="shared" si="124"/>
        <v>0</v>
      </c>
      <c r="M255" s="99">
        <f t="shared" ca="1" si="125"/>
        <v>0.13134657836644592</v>
      </c>
      <c r="N255" s="99">
        <f t="shared" ca="1" si="112"/>
        <v>1.8181818181818191E-2</v>
      </c>
      <c r="O255" s="99">
        <f t="shared" si="126"/>
        <v>5.0000000000000001E-4</v>
      </c>
      <c r="P255" s="19"/>
      <c r="Q255" s="16"/>
      <c r="R255" s="19"/>
      <c r="S255" s="89">
        <f t="shared" si="113"/>
        <v>0</v>
      </c>
      <c r="T255" s="75">
        <f t="shared" si="113"/>
        <v>0</v>
      </c>
      <c r="U255" s="100">
        <f t="shared" si="114"/>
        <v>0</v>
      </c>
      <c r="V255" s="101">
        <f t="shared" si="115"/>
        <v>0</v>
      </c>
      <c r="W255" s="16"/>
      <c r="X255" s="8"/>
      <c r="Y255" s="12"/>
      <c r="Z255" s="12"/>
      <c r="AA255" s="12"/>
      <c r="AB255" s="12"/>
      <c r="AC255" s="102">
        <f t="shared" si="116"/>
        <v>0</v>
      </c>
      <c r="AD255" s="97">
        <f t="shared" si="117"/>
        <v>0</v>
      </c>
      <c r="AE255" s="98">
        <f t="shared" si="106"/>
        <v>0</v>
      </c>
      <c r="AF255" s="103">
        <f t="shared" si="107"/>
        <v>0</v>
      </c>
      <c r="AG255" s="104">
        <f t="shared" si="108"/>
        <v>0</v>
      </c>
      <c r="AH255" s="104">
        <f t="shared" si="109"/>
        <v>0</v>
      </c>
      <c r="AI255" s="99">
        <f t="shared" si="110"/>
        <v>0</v>
      </c>
      <c r="AJ255" s="103">
        <f t="shared" si="118"/>
        <v>0</v>
      </c>
      <c r="AK255" s="99">
        <f t="shared" si="119"/>
        <v>0</v>
      </c>
      <c r="AL255" s="17"/>
      <c r="AM255" s="20"/>
      <c r="AN255" s="17"/>
      <c r="AO255" s="21"/>
      <c r="AP255" s="17"/>
      <c r="AQ255" s="17"/>
      <c r="AR255" s="17"/>
      <c r="AS255" s="97" t="str">
        <f t="shared" si="127"/>
        <v/>
      </c>
      <c r="AT255" s="97" t="str">
        <f t="shared" ca="1" si="128"/>
        <v/>
      </c>
      <c r="AU255" s="97" t="str">
        <f t="shared" si="129"/>
        <v/>
      </c>
      <c r="AV255" s="97" t="str">
        <f t="shared" ca="1" si="130"/>
        <v/>
      </c>
      <c r="AW255" s="167"/>
      <c r="AX255" s="167"/>
      <c r="AY255" s="97" t="str">
        <f t="shared" si="131"/>
        <v/>
      </c>
      <c r="AZ255" s="167"/>
      <c r="BA255" s="167"/>
      <c r="BB255" s="97" t="str">
        <f t="shared" si="132"/>
        <v/>
      </c>
      <c r="BC255" s="17"/>
      <c r="BH255" s="52"/>
      <c r="BI255" s="52"/>
      <c r="BJ255" s="52"/>
      <c r="BK255" s="52"/>
      <c r="BL255" s="52"/>
      <c r="BM255" s="52"/>
      <c r="BQ255" s="27"/>
      <c r="BR255" s="27"/>
      <c r="BS255" s="27"/>
      <c r="BT255" s="27"/>
      <c r="BU255" s="27"/>
      <c r="BV255" s="27"/>
      <c r="BW255" s="54"/>
      <c r="BX255" s="26"/>
      <c r="BY255" s="54"/>
      <c r="BZ255" s="26"/>
      <c r="CA255" s="26"/>
      <c r="CB255" s="26"/>
    </row>
    <row r="256" spans="1:80" ht="17.45" customHeight="1" thickTop="1">
      <c r="A256" s="105">
        <f>A249+1</f>
        <v>36.1</v>
      </c>
      <c r="B256" s="178">
        <f>B255+1</f>
        <v>46142</v>
      </c>
      <c r="C256" s="4"/>
      <c r="D256" s="5"/>
      <c r="E256" s="6"/>
      <c r="F256" s="5"/>
      <c r="G256" s="74">
        <f t="shared" si="136"/>
        <v>730</v>
      </c>
      <c r="H256" s="75">
        <f t="shared" si="136"/>
        <v>6095</v>
      </c>
      <c r="I256" s="76">
        <f t="shared" si="121"/>
        <v>0</v>
      </c>
      <c r="J256" s="77">
        <f t="shared" si="122"/>
        <v>0</v>
      </c>
      <c r="K256" s="77">
        <f t="shared" si="123"/>
        <v>0</v>
      </c>
      <c r="L256" s="77">
        <f t="shared" si="124"/>
        <v>0</v>
      </c>
      <c r="M256" s="78">
        <f t="shared" ca="1" si="125"/>
        <v>0.13134657836644592</v>
      </c>
      <c r="N256" s="78">
        <f t="shared" ca="1" si="112"/>
        <v>1.8181818181818191E-2</v>
      </c>
      <c r="O256" s="78">
        <f t="shared" si="126"/>
        <v>5.0000000000000001E-4</v>
      </c>
      <c r="P256" s="13"/>
      <c r="Q256" s="8"/>
      <c r="R256" s="13"/>
      <c r="S256" s="79">
        <f t="shared" si="113"/>
        <v>0</v>
      </c>
      <c r="T256" s="80">
        <f t="shared" si="113"/>
        <v>0</v>
      </c>
      <c r="U256" s="90">
        <f t="shared" si="114"/>
        <v>0</v>
      </c>
      <c r="V256" s="82">
        <f t="shared" si="115"/>
        <v>0</v>
      </c>
      <c r="W256" s="4"/>
      <c r="X256" s="4"/>
      <c r="Y256" s="6"/>
      <c r="Z256" s="6"/>
      <c r="AA256" s="6"/>
      <c r="AB256" s="6"/>
      <c r="AC256" s="83">
        <f t="shared" si="116"/>
        <v>0</v>
      </c>
      <c r="AD256" s="80">
        <f t="shared" si="117"/>
        <v>0</v>
      </c>
      <c r="AE256" s="76">
        <f t="shared" si="106"/>
        <v>0</v>
      </c>
      <c r="AF256" s="84">
        <f t="shared" si="107"/>
        <v>0</v>
      </c>
      <c r="AG256" s="85">
        <f t="shared" si="108"/>
        <v>0</v>
      </c>
      <c r="AH256" s="85">
        <f t="shared" si="109"/>
        <v>0</v>
      </c>
      <c r="AI256" s="77">
        <f t="shared" si="110"/>
        <v>0</v>
      </c>
      <c r="AJ256" s="84">
        <f t="shared" si="118"/>
        <v>0</v>
      </c>
      <c r="AK256" s="77">
        <f t="shared" si="119"/>
        <v>0</v>
      </c>
      <c r="AL256" s="5"/>
      <c r="AM256" s="9"/>
      <c r="AN256" s="5"/>
      <c r="AO256" s="10"/>
      <c r="AP256" s="5"/>
      <c r="AQ256" s="5"/>
      <c r="AR256" s="5"/>
      <c r="AS256" s="80" t="str">
        <f t="shared" si="127"/>
        <v/>
      </c>
      <c r="AT256" s="80" t="str">
        <f t="shared" ca="1" si="128"/>
        <v/>
      </c>
      <c r="AU256" s="80" t="str">
        <f t="shared" si="129"/>
        <v/>
      </c>
      <c r="AV256" s="80" t="str">
        <f t="shared" ca="1" si="130"/>
        <v/>
      </c>
      <c r="AW256" s="165"/>
      <c r="AX256" s="165"/>
      <c r="AY256" s="80" t="str">
        <f t="shared" si="131"/>
        <v/>
      </c>
      <c r="AZ256" s="165"/>
      <c r="BA256" s="165"/>
      <c r="BB256" s="80" t="str">
        <f t="shared" si="132"/>
        <v/>
      </c>
      <c r="BC256" s="5"/>
      <c r="BH256" s="52"/>
      <c r="BI256" s="52"/>
      <c r="BJ256" s="52"/>
      <c r="BK256" s="52"/>
      <c r="BL256" s="52"/>
      <c r="BM256" s="52"/>
      <c r="BQ256" s="27"/>
      <c r="BR256" s="27"/>
      <c r="BS256" s="27"/>
      <c r="BT256" s="27"/>
      <c r="BU256" s="27"/>
      <c r="BV256" s="27"/>
      <c r="BW256" s="54"/>
      <c r="BX256" s="26"/>
      <c r="BY256" s="54"/>
      <c r="BZ256" s="26"/>
      <c r="CA256" s="26"/>
      <c r="CB256" s="26"/>
    </row>
    <row r="257" spans="1:80" ht="17.45" customHeight="1">
      <c r="A257" s="94">
        <f t="shared" si="133"/>
        <v>36.200000000000003</v>
      </c>
      <c r="B257" s="179">
        <f t="shared" si="111"/>
        <v>46143</v>
      </c>
      <c r="C257" s="8"/>
      <c r="D257" s="11"/>
      <c r="E257" s="12"/>
      <c r="F257" s="11"/>
      <c r="G257" s="74">
        <f t="shared" si="136"/>
        <v>730</v>
      </c>
      <c r="H257" s="75">
        <f t="shared" si="136"/>
        <v>6095</v>
      </c>
      <c r="I257" s="88">
        <f t="shared" si="121"/>
        <v>0</v>
      </c>
      <c r="J257" s="78">
        <f t="shared" si="122"/>
        <v>0</v>
      </c>
      <c r="K257" s="78">
        <f t="shared" si="123"/>
        <v>0</v>
      </c>
      <c r="L257" s="78">
        <f t="shared" si="124"/>
        <v>0</v>
      </c>
      <c r="M257" s="78">
        <f t="shared" ca="1" si="125"/>
        <v>0.13134657836644592</v>
      </c>
      <c r="N257" s="78">
        <f t="shared" ca="1" si="112"/>
        <v>1.8181818181818191E-2</v>
      </c>
      <c r="O257" s="78">
        <f t="shared" si="126"/>
        <v>5.0000000000000001E-4</v>
      </c>
      <c r="P257" s="13"/>
      <c r="Q257" s="8"/>
      <c r="R257" s="13"/>
      <c r="S257" s="89">
        <f t="shared" si="113"/>
        <v>0</v>
      </c>
      <c r="T257" s="75">
        <f t="shared" si="113"/>
        <v>0</v>
      </c>
      <c r="U257" s="90">
        <f t="shared" si="114"/>
        <v>0</v>
      </c>
      <c r="V257" s="82">
        <f t="shared" si="115"/>
        <v>0</v>
      </c>
      <c r="W257" s="8"/>
      <c r="X257" s="8"/>
      <c r="Y257" s="12"/>
      <c r="Z257" s="12"/>
      <c r="AA257" s="12"/>
      <c r="AB257" s="12"/>
      <c r="AC257" s="91">
        <f t="shared" si="116"/>
        <v>0</v>
      </c>
      <c r="AD257" s="75">
        <f t="shared" si="117"/>
        <v>0</v>
      </c>
      <c r="AE257" s="88">
        <f t="shared" si="106"/>
        <v>0</v>
      </c>
      <c r="AF257" s="92">
        <f t="shared" si="107"/>
        <v>0</v>
      </c>
      <c r="AG257" s="93">
        <f t="shared" si="108"/>
        <v>0</v>
      </c>
      <c r="AH257" s="93">
        <f t="shared" si="109"/>
        <v>0</v>
      </c>
      <c r="AI257" s="78">
        <f t="shared" si="110"/>
        <v>0</v>
      </c>
      <c r="AJ257" s="92">
        <f t="shared" si="118"/>
        <v>0</v>
      </c>
      <c r="AK257" s="78">
        <f t="shared" si="119"/>
        <v>0</v>
      </c>
      <c r="AL257" s="11"/>
      <c r="AM257" s="14"/>
      <c r="AN257" s="11"/>
      <c r="AO257" s="15"/>
      <c r="AP257" s="11"/>
      <c r="AQ257" s="11"/>
      <c r="AR257" s="11"/>
      <c r="AS257" s="75" t="str">
        <f t="shared" si="127"/>
        <v/>
      </c>
      <c r="AT257" s="75" t="str">
        <f t="shared" ca="1" si="128"/>
        <v/>
      </c>
      <c r="AU257" s="75" t="str">
        <f t="shared" si="129"/>
        <v/>
      </c>
      <c r="AV257" s="75" t="str">
        <f t="shared" ca="1" si="130"/>
        <v/>
      </c>
      <c r="AW257" s="169"/>
      <c r="AX257" s="169"/>
      <c r="AY257" s="75" t="str">
        <f t="shared" si="131"/>
        <v/>
      </c>
      <c r="AZ257" s="169"/>
      <c r="BA257" s="169"/>
      <c r="BB257" s="75" t="str">
        <f t="shared" si="132"/>
        <v/>
      </c>
      <c r="BC257" s="11"/>
      <c r="BH257" s="52"/>
      <c r="BI257" s="52"/>
      <c r="BJ257" s="52"/>
      <c r="BK257" s="52"/>
      <c r="BL257" s="52"/>
      <c r="BM257" s="52"/>
      <c r="BQ257" s="27"/>
      <c r="BR257" s="27"/>
      <c r="BS257" s="27"/>
      <c r="BT257" s="27"/>
      <c r="BU257" s="27"/>
      <c r="BV257" s="27"/>
      <c r="BW257" s="54"/>
      <c r="BX257" s="26"/>
      <c r="BY257" s="54"/>
      <c r="BZ257" s="26"/>
      <c r="CA257" s="26"/>
      <c r="CB257" s="26"/>
    </row>
    <row r="258" spans="1:80" ht="17.45" customHeight="1">
      <c r="A258" s="86">
        <f t="shared" si="133"/>
        <v>36.299999999999997</v>
      </c>
      <c r="B258" s="179">
        <f t="shared" si="111"/>
        <v>46144</v>
      </c>
      <c r="C258" s="8"/>
      <c r="D258" s="11"/>
      <c r="E258" s="12"/>
      <c r="F258" s="11"/>
      <c r="G258" s="74">
        <f t="shared" si="136"/>
        <v>730</v>
      </c>
      <c r="H258" s="75">
        <f t="shared" si="136"/>
        <v>6095</v>
      </c>
      <c r="I258" s="88">
        <f t="shared" si="121"/>
        <v>0</v>
      </c>
      <c r="J258" s="78">
        <f t="shared" si="122"/>
        <v>0</v>
      </c>
      <c r="K258" s="78">
        <f t="shared" si="123"/>
        <v>0</v>
      </c>
      <c r="L258" s="78">
        <f t="shared" si="124"/>
        <v>0</v>
      </c>
      <c r="M258" s="78">
        <f t="shared" ca="1" si="125"/>
        <v>0.13134657836644592</v>
      </c>
      <c r="N258" s="78">
        <f t="shared" ca="1" si="112"/>
        <v>1.8181818181818191E-2</v>
      </c>
      <c r="O258" s="78">
        <f t="shared" si="126"/>
        <v>5.0000000000000001E-4</v>
      </c>
      <c r="P258" s="13"/>
      <c r="Q258" s="8"/>
      <c r="R258" s="13"/>
      <c r="S258" s="89">
        <f t="shared" si="113"/>
        <v>0</v>
      </c>
      <c r="T258" s="75">
        <f t="shared" si="113"/>
        <v>0</v>
      </c>
      <c r="U258" s="90">
        <f t="shared" si="114"/>
        <v>0</v>
      </c>
      <c r="V258" s="82">
        <f t="shared" si="115"/>
        <v>0</v>
      </c>
      <c r="W258" s="8"/>
      <c r="X258" s="8"/>
      <c r="Y258" s="12"/>
      <c r="Z258" s="12"/>
      <c r="AA258" s="12"/>
      <c r="AB258" s="12"/>
      <c r="AC258" s="91">
        <f t="shared" si="116"/>
        <v>0</v>
      </c>
      <c r="AD258" s="75">
        <f t="shared" si="117"/>
        <v>0</v>
      </c>
      <c r="AE258" s="88">
        <f t="shared" si="106"/>
        <v>0</v>
      </c>
      <c r="AF258" s="92">
        <f t="shared" si="107"/>
        <v>0</v>
      </c>
      <c r="AG258" s="93">
        <f t="shared" si="108"/>
        <v>0</v>
      </c>
      <c r="AH258" s="93">
        <f t="shared" si="109"/>
        <v>0</v>
      </c>
      <c r="AI258" s="78">
        <f t="shared" si="110"/>
        <v>0</v>
      </c>
      <c r="AJ258" s="92">
        <f t="shared" si="118"/>
        <v>0</v>
      </c>
      <c r="AK258" s="78">
        <f t="shared" si="119"/>
        <v>0</v>
      </c>
      <c r="AL258" s="11"/>
      <c r="AM258" s="14"/>
      <c r="AN258" s="11"/>
      <c r="AO258" s="15"/>
      <c r="AP258" s="11"/>
      <c r="AQ258" s="11"/>
      <c r="AR258" s="11"/>
      <c r="AS258" s="75" t="str">
        <f t="shared" si="127"/>
        <v/>
      </c>
      <c r="AT258" s="75" t="str">
        <f t="shared" ca="1" si="128"/>
        <v/>
      </c>
      <c r="AU258" s="75" t="str">
        <f t="shared" si="129"/>
        <v/>
      </c>
      <c r="AV258" s="75" t="str">
        <f t="shared" ca="1" si="130"/>
        <v/>
      </c>
      <c r="AW258" s="169"/>
      <c r="AX258" s="169"/>
      <c r="AY258" s="75" t="str">
        <f t="shared" si="131"/>
        <v/>
      </c>
      <c r="AZ258" s="169"/>
      <c r="BA258" s="169"/>
      <c r="BB258" s="75" t="str">
        <f t="shared" si="132"/>
        <v/>
      </c>
      <c r="BC258" s="11"/>
      <c r="BH258" s="52"/>
      <c r="BI258" s="52"/>
      <c r="BJ258" s="52"/>
      <c r="BK258" s="52"/>
      <c r="BL258" s="52"/>
      <c r="BM258" s="52"/>
      <c r="BQ258" s="27"/>
      <c r="BR258" s="27"/>
      <c r="BS258" s="27"/>
      <c r="BT258" s="27"/>
      <c r="BU258" s="27"/>
      <c r="BV258" s="27"/>
      <c r="BW258" s="54"/>
      <c r="BX258" s="26"/>
      <c r="BY258" s="54"/>
      <c r="BZ258" s="26"/>
      <c r="CA258" s="26"/>
      <c r="CB258" s="26"/>
    </row>
    <row r="259" spans="1:80" ht="17.45" customHeight="1">
      <c r="A259" s="94">
        <f t="shared" si="133"/>
        <v>36.4</v>
      </c>
      <c r="B259" s="179">
        <f t="shared" si="111"/>
        <v>46145</v>
      </c>
      <c r="C259" s="8"/>
      <c r="D259" s="11"/>
      <c r="E259" s="12"/>
      <c r="F259" s="11"/>
      <c r="G259" s="74">
        <f t="shared" si="136"/>
        <v>730</v>
      </c>
      <c r="H259" s="75">
        <f t="shared" si="136"/>
        <v>6095</v>
      </c>
      <c r="I259" s="88">
        <f t="shared" si="121"/>
        <v>0</v>
      </c>
      <c r="J259" s="78">
        <f t="shared" si="122"/>
        <v>0</v>
      </c>
      <c r="K259" s="78">
        <f t="shared" si="123"/>
        <v>0</v>
      </c>
      <c r="L259" s="78">
        <f t="shared" si="124"/>
        <v>0</v>
      </c>
      <c r="M259" s="78">
        <f t="shared" ca="1" si="125"/>
        <v>0.13134657836644592</v>
      </c>
      <c r="N259" s="78">
        <f t="shared" ca="1" si="112"/>
        <v>1.8181818181818191E-2</v>
      </c>
      <c r="O259" s="78">
        <f t="shared" si="126"/>
        <v>5.0000000000000001E-4</v>
      </c>
      <c r="P259" s="13"/>
      <c r="Q259" s="8"/>
      <c r="R259" s="13"/>
      <c r="S259" s="89">
        <f t="shared" si="113"/>
        <v>0</v>
      </c>
      <c r="T259" s="75">
        <f t="shared" si="113"/>
        <v>0</v>
      </c>
      <c r="U259" s="90">
        <f t="shared" si="114"/>
        <v>0</v>
      </c>
      <c r="V259" s="82">
        <f t="shared" si="115"/>
        <v>0</v>
      </c>
      <c r="W259" s="8"/>
      <c r="X259" s="8"/>
      <c r="Y259" s="12"/>
      <c r="Z259" s="12"/>
      <c r="AA259" s="12"/>
      <c r="AB259" s="12"/>
      <c r="AC259" s="91">
        <f t="shared" si="116"/>
        <v>0</v>
      </c>
      <c r="AD259" s="75">
        <f t="shared" si="117"/>
        <v>0</v>
      </c>
      <c r="AE259" s="88">
        <f t="shared" si="106"/>
        <v>0</v>
      </c>
      <c r="AF259" s="92">
        <f t="shared" si="107"/>
        <v>0</v>
      </c>
      <c r="AG259" s="93">
        <f t="shared" si="108"/>
        <v>0</v>
      </c>
      <c r="AH259" s="93">
        <f t="shared" si="109"/>
        <v>0</v>
      </c>
      <c r="AI259" s="78">
        <f t="shared" si="110"/>
        <v>0</v>
      </c>
      <c r="AJ259" s="92">
        <f t="shared" si="118"/>
        <v>0</v>
      </c>
      <c r="AK259" s="78">
        <f t="shared" si="119"/>
        <v>0</v>
      </c>
      <c r="AL259" s="11"/>
      <c r="AM259" s="14"/>
      <c r="AN259" s="11"/>
      <c r="AO259" s="15"/>
      <c r="AP259" s="11"/>
      <c r="AQ259" s="11"/>
      <c r="AR259" s="11"/>
      <c r="AS259" s="75" t="str">
        <f t="shared" si="127"/>
        <v/>
      </c>
      <c r="AT259" s="75" t="str">
        <f t="shared" ca="1" si="128"/>
        <v/>
      </c>
      <c r="AU259" s="75" t="str">
        <f t="shared" si="129"/>
        <v/>
      </c>
      <c r="AV259" s="75" t="str">
        <f t="shared" ca="1" si="130"/>
        <v/>
      </c>
      <c r="AW259" s="169"/>
      <c r="AX259" s="169"/>
      <c r="AY259" s="75" t="str">
        <f t="shared" si="131"/>
        <v/>
      </c>
      <c r="AZ259" s="169"/>
      <c r="BA259" s="169"/>
      <c r="BB259" s="75" t="str">
        <f t="shared" si="132"/>
        <v/>
      </c>
      <c r="BC259" s="11"/>
      <c r="BH259" s="52"/>
      <c r="BI259" s="52"/>
      <c r="BJ259" s="52"/>
      <c r="BK259" s="52"/>
      <c r="BL259" s="52"/>
      <c r="BM259" s="52"/>
      <c r="BQ259" s="27"/>
      <c r="BR259" s="27"/>
      <c r="BS259" s="27"/>
      <c r="BT259" s="27"/>
      <c r="BU259" s="27"/>
      <c r="BV259" s="27"/>
      <c r="BW259" s="54"/>
      <c r="BX259" s="26"/>
      <c r="BY259" s="54"/>
      <c r="BZ259" s="26"/>
      <c r="CA259" s="26"/>
      <c r="CB259" s="26"/>
    </row>
    <row r="260" spans="1:80" ht="17.45" customHeight="1">
      <c r="A260" s="86">
        <f t="shared" si="133"/>
        <v>36.5</v>
      </c>
      <c r="B260" s="179">
        <f t="shared" si="111"/>
        <v>46146</v>
      </c>
      <c r="C260" s="8"/>
      <c r="D260" s="11"/>
      <c r="E260" s="12"/>
      <c r="F260" s="11"/>
      <c r="G260" s="74">
        <f t="shared" si="136"/>
        <v>730</v>
      </c>
      <c r="H260" s="75">
        <f t="shared" si="136"/>
        <v>6095</v>
      </c>
      <c r="I260" s="88">
        <f t="shared" si="121"/>
        <v>0</v>
      </c>
      <c r="J260" s="78">
        <f t="shared" si="122"/>
        <v>0</v>
      </c>
      <c r="K260" s="78">
        <f t="shared" si="123"/>
        <v>0</v>
      </c>
      <c r="L260" s="78">
        <f t="shared" si="124"/>
        <v>0</v>
      </c>
      <c r="M260" s="78">
        <f t="shared" ca="1" si="125"/>
        <v>0.13134657836644592</v>
      </c>
      <c r="N260" s="78">
        <f t="shared" ca="1" si="112"/>
        <v>1.8181818181818191E-2</v>
      </c>
      <c r="O260" s="78">
        <f t="shared" si="126"/>
        <v>5.0000000000000001E-4</v>
      </c>
      <c r="P260" s="13"/>
      <c r="Q260" s="8"/>
      <c r="R260" s="13"/>
      <c r="S260" s="89">
        <f t="shared" si="113"/>
        <v>0</v>
      </c>
      <c r="T260" s="75">
        <f t="shared" si="113"/>
        <v>0</v>
      </c>
      <c r="U260" s="90">
        <f t="shared" si="114"/>
        <v>0</v>
      </c>
      <c r="V260" s="82">
        <f t="shared" si="115"/>
        <v>0</v>
      </c>
      <c r="W260" s="8"/>
      <c r="X260" s="8"/>
      <c r="Y260" s="12"/>
      <c r="Z260" s="12"/>
      <c r="AA260" s="12"/>
      <c r="AB260" s="12"/>
      <c r="AC260" s="91">
        <f t="shared" si="116"/>
        <v>0</v>
      </c>
      <c r="AD260" s="75">
        <f t="shared" si="117"/>
        <v>0</v>
      </c>
      <c r="AE260" s="88">
        <f t="shared" si="106"/>
        <v>0</v>
      </c>
      <c r="AF260" s="92">
        <f t="shared" si="107"/>
        <v>0</v>
      </c>
      <c r="AG260" s="93">
        <f t="shared" si="108"/>
        <v>0</v>
      </c>
      <c r="AH260" s="93">
        <f t="shared" si="109"/>
        <v>0</v>
      </c>
      <c r="AI260" s="78">
        <f t="shared" si="110"/>
        <v>0</v>
      </c>
      <c r="AJ260" s="92">
        <f t="shared" si="118"/>
        <v>0</v>
      </c>
      <c r="AK260" s="78">
        <f t="shared" si="119"/>
        <v>0</v>
      </c>
      <c r="AL260" s="11"/>
      <c r="AM260" s="14"/>
      <c r="AN260" s="11"/>
      <c r="AO260" s="15"/>
      <c r="AP260" s="11"/>
      <c r="AQ260" s="11"/>
      <c r="AR260" s="11"/>
      <c r="AS260" s="75" t="str">
        <f t="shared" si="127"/>
        <v/>
      </c>
      <c r="AT260" s="75" t="str">
        <f t="shared" ca="1" si="128"/>
        <v/>
      </c>
      <c r="AU260" s="75" t="str">
        <f t="shared" si="129"/>
        <v/>
      </c>
      <c r="AV260" s="75" t="str">
        <f t="shared" ca="1" si="130"/>
        <v/>
      </c>
      <c r="AW260" s="169"/>
      <c r="AX260" s="169"/>
      <c r="AY260" s="75" t="str">
        <f t="shared" si="131"/>
        <v/>
      </c>
      <c r="AZ260" s="169"/>
      <c r="BA260" s="169"/>
      <c r="BB260" s="75" t="str">
        <f t="shared" si="132"/>
        <v/>
      </c>
      <c r="BC260" s="11"/>
      <c r="BH260" s="52"/>
      <c r="BI260" s="52"/>
      <c r="BJ260" s="52"/>
      <c r="BK260" s="52"/>
      <c r="BL260" s="52"/>
      <c r="BM260" s="52"/>
      <c r="BQ260" s="27"/>
      <c r="BR260" s="27"/>
      <c r="BS260" s="27"/>
      <c r="BT260" s="27"/>
      <c r="BU260" s="27"/>
      <c r="BV260" s="27"/>
      <c r="BW260" s="54"/>
      <c r="BX260" s="26"/>
      <c r="BY260" s="54"/>
      <c r="BZ260" s="26"/>
      <c r="CA260" s="26"/>
      <c r="CB260" s="26"/>
    </row>
    <row r="261" spans="1:80" ht="17.45" customHeight="1">
      <c r="A261" s="94">
        <f t="shared" si="133"/>
        <v>36.6</v>
      </c>
      <c r="B261" s="179">
        <f t="shared" si="111"/>
        <v>46147</v>
      </c>
      <c r="C261" s="8"/>
      <c r="D261" s="11"/>
      <c r="E261" s="12"/>
      <c r="F261" s="11"/>
      <c r="G261" s="74">
        <f t="shared" si="136"/>
        <v>730</v>
      </c>
      <c r="H261" s="75">
        <f t="shared" si="136"/>
        <v>6095</v>
      </c>
      <c r="I261" s="88">
        <f t="shared" si="121"/>
        <v>0</v>
      </c>
      <c r="J261" s="78">
        <f t="shared" si="122"/>
        <v>0</v>
      </c>
      <c r="K261" s="78">
        <f t="shared" si="123"/>
        <v>0</v>
      </c>
      <c r="L261" s="78">
        <f t="shared" si="124"/>
        <v>0</v>
      </c>
      <c r="M261" s="78">
        <f t="shared" ca="1" si="125"/>
        <v>0.13134657836644592</v>
      </c>
      <c r="N261" s="78">
        <f t="shared" ca="1" si="112"/>
        <v>1.8181818181818191E-2</v>
      </c>
      <c r="O261" s="78">
        <f t="shared" si="126"/>
        <v>5.0000000000000001E-4</v>
      </c>
      <c r="P261" s="13"/>
      <c r="Q261" s="8"/>
      <c r="R261" s="13"/>
      <c r="S261" s="89">
        <f t="shared" si="113"/>
        <v>0</v>
      </c>
      <c r="T261" s="75">
        <f t="shared" si="113"/>
        <v>0</v>
      </c>
      <c r="U261" s="90">
        <f t="shared" si="114"/>
        <v>0</v>
      </c>
      <c r="V261" s="82">
        <f t="shared" si="115"/>
        <v>0</v>
      </c>
      <c r="W261" s="8"/>
      <c r="X261" s="8"/>
      <c r="Y261" s="12"/>
      <c r="Z261" s="12"/>
      <c r="AA261" s="12"/>
      <c r="AB261" s="12"/>
      <c r="AC261" s="91">
        <f t="shared" si="116"/>
        <v>0</v>
      </c>
      <c r="AD261" s="75">
        <f t="shared" si="117"/>
        <v>0</v>
      </c>
      <c r="AE261" s="88">
        <f t="shared" ref="AE261:AE324" si="137">IFERROR(W261/H260,0)</f>
        <v>0</v>
      </c>
      <c r="AF261" s="92">
        <f t="shared" ref="AF261:AF324" si="138">IFERROR(X261/$W261,0)</f>
        <v>0</v>
      </c>
      <c r="AG261" s="93">
        <f t="shared" ref="AG261:AG324" si="139">IFERROR(Y261/$W261,0)</f>
        <v>0</v>
      </c>
      <c r="AH261" s="93">
        <f t="shared" ref="AH261:AH324" si="140">IFERROR(Z261/$W261,0)</f>
        <v>0</v>
      </c>
      <c r="AI261" s="78">
        <f t="shared" ref="AI261:AI324" si="141">IFERROR(AA261/$W261,0)</f>
        <v>0</v>
      </c>
      <c r="AJ261" s="92">
        <f t="shared" si="118"/>
        <v>0</v>
      </c>
      <c r="AK261" s="78">
        <f t="shared" si="119"/>
        <v>0</v>
      </c>
      <c r="AL261" s="11"/>
      <c r="AM261" s="14"/>
      <c r="AN261" s="11"/>
      <c r="AO261" s="15"/>
      <c r="AP261" s="11"/>
      <c r="AQ261" s="11"/>
      <c r="AR261" s="11"/>
      <c r="AS261" s="75" t="str">
        <f t="shared" si="127"/>
        <v/>
      </c>
      <c r="AT261" s="75" t="str">
        <f t="shared" ca="1" si="128"/>
        <v/>
      </c>
      <c r="AU261" s="75" t="str">
        <f t="shared" si="129"/>
        <v/>
      </c>
      <c r="AV261" s="75" t="str">
        <f t="shared" ca="1" si="130"/>
        <v/>
      </c>
      <c r="AW261" s="169"/>
      <c r="AX261" s="169"/>
      <c r="AY261" s="75" t="str">
        <f t="shared" si="131"/>
        <v/>
      </c>
      <c r="AZ261" s="169"/>
      <c r="BA261" s="169"/>
      <c r="BB261" s="75" t="str">
        <f t="shared" si="132"/>
        <v/>
      </c>
      <c r="BC261" s="11"/>
      <c r="BH261" s="52"/>
      <c r="BI261" s="52"/>
      <c r="BJ261" s="52"/>
      <c r="BK261" s="52"/>
      <c r="BL261" s="52"/>
      <c r="BM261" s="52"/>
      <c r="BQ261" s="27"/>
      <c r="BR261" s="27"/>
      <c r="BS261" s="27"/>
      <c r="BT261" s="27"/>
      <c r="BU261" s="27"/>
      <c r="BV261" s="27"/>
      <c r="BW261" s="54"/>
      <c r="BX261" s="26"/>
      <c r="BY261" s="54"/>
      <c r="BZ261" s="26"/>
      <c r="CA261" s="26"/>
      <c r="CB261" s="26"/>
    </row>
    <row r="262" spans="1:80" ht="17.45" customHeight="1" thickBot="1">
      <c r="A262" s="86">
        <f t="shared" si="133"/>
        <v>36.700000000000003</v>
      </c>
      <c r="B262" s="180">
        <f t="shared" si="111"/>
        <v>46148</v>
      </c>
      <c r="C262" s="16"/>
      <c r="D262" s="17"/>
      <c r="E262" s="18"/>
      <c r="F262" s="17"/>
      <c r="G262" s="96">
        <f t="shared" si="136"/>
        <v>730</v>
      </c>
      <c r="H262" s="97">
        <f t="shared" si="136"/>
        <v>6095</v>
      </c>
      <c r="I262" s="98">
        <f t="shared" si="121"/>
        <v>0</v>
      </c>
      <c r="J262" s="99">
        <f t="shared" si="122"/>
        <v>0</v>
      </c>
      <c r="K262" s="99">
        <f t="shared" si="123"/>
        <v>0</v>
      </c>
      <c r="L262" s="99">
        <f t="shared" si="124"/>
        <v>0</v>
      </c>
      <c r="M262" s="99">
        <f t="shared" ca="1" si="125"/>
        <v>0.13134657836644592</v>
      </c>
      <c r="N262" s="99">
        <f t="shared" ca="1" si="112"/>
        <v>1.8181818181818191E-2</v>
      </c>
      <c r="O262" s="99">
        <f t="shared" si="126"/>
        <v>5.0000000000000001E-4</v>
      </c>
      <c r="P262" s="19"/>
      <c r="Q262" s="16"/>
      <c r="R262" s="19"/>
      <c r="S262" s="89">
        <f t="shared" si="113"/>
        <v>0</v>
      </c>
      <c r="T262" s="75">
        <f t="shared" si="113"/>
        <v>0</v>
      </c>
      <c r="U262" s="100">
        <f t="shared" si="114"/>
        <v>0</v>
      </c>
      <c r="V262" s="101">
        <f t="shared" si="115"/>
        <v>0</v>
      </c>
      <c r="W262" s="16"/>
      <c r="X262" s="8"/>
      <c r="Y262" s="12"/>
      <c r="Z262" s="12"/>
      <c r="AA262" s="12"/>
      <c r="AB262" s="12"/>
      <c r="AC262" s="102">
        <f t="shared" si="116"/>
        <v>0</v>
      </c>
      <c r="AD262" s="97">
        <f t="shared" si="117"/>
        <v>0</v>
      </c>
      <c r="AE262" s="98">
        <f t="shared" si="137"/>
        <v>0</v>
      </c>
      <c r="AF262" s="103">
        <f t="shared" si="138"/>
        <v>0</v>
      </c>
      <c r="AG262" s="104">
        <f t="shared" si="139"/>
        <v>0</v>
      </c>
      <c r="AH262" s="104">
        <f t="shared" si="140"/>
        <v>0</v>
      </c>
      <c r="AI262" s="99">
        <f t="shared" si="141"/>
        <v>0</v>
      </c>
      <c r="AJ262" s="103">
        <f t="shared" si="118"/>
        <v>0</v>
      </c>
      <c r="AK262" s="99">
        <f t="shared" si="119"/>
        <v>0</v>
      </c>
      <c r="AL262" s="17"/>
      <c r="AM262" s="20"/>
      <c r="AN262" s="17"/>
      <c r="AO262" s="21"/>
      <c r="AP262" s="17"/>
      <c r="AQ262" s="17"/>
      <c r="AR262" s="17"/>
      <c r="AS262" s="97" t="str">
        <f t="shared" si="127"/>
        <v/>
      </c>
      <c r="AT262" s="97" t="str">
        <f t="shared" ca="1" si="128"/>
        <v/>
      </c>
      <c r="AU262" s="97" t="str">
        <f t="shared" si="129"/>
        <v/>
      </c>
      <c r="AV262" s="97" t="str">
        <f t="shared" ca="1" si="130"/>
        <v/>
      </c>
      <c r="AW262" s="167"/>
      <c r="AX262" s="167"/>
      <c r="AY262" s="97" t="str">
        <f t="shared" si="131"/>
        <v/>
      </c>
      <c r="AZ262" s="167"/>
      <c r="BA262" s="167"/>
      <c r="BB262" s="97" t="str">
        <f t="shared" si="132"/>
        <v/>
      </c>
      <c r="BC262" s="17"/>
      <c r="BH262" s="52"/>
      <c r="BI262" s="52"/>
      <c r="BJ262" s="52"/>
      <c r="BK262" s="52"/>
      <c r="BL262" s="52"/>
      <c r="BM262" s="52"/>
      <c r="BQ262" s="27"/>
      <c r="BR262" s="27"/>
      <c r="BS262" s="27"/>
      <c r="BT262" s="27"/>
      <c r="BU262" s="27"/>
      <c r="BV262" s="27"/>
      <c r="BW262" s="54"/>
      <c r="BX262" s="26"/>
      <c r="BY262" s="54"/>
      <c r="BZ262" s="26"/>
      <c r="CA262" s="26"/>
      <c r="CB262" s="26"/>
    </row>
    <row r="263" spans="1:80" ht="17.45" customHeight="1" thickTop="1">
      <c r="A263" s="71">
        <f>A256+1</f>
        <v>37.1</v>
      </c>
      <c r="B263" s="178">
        <f>B262+1</f>
        <v>46149</v>
      </c>
      <c r="C263" s="4"/>
      <c r="D263" s="5"/>
      <c r="E263" s="6"/>
      <c r="F263" s="5"/>
      <c r="G263" s="74">
        <f t="shared" si="136"/>
        <v>730</v>
      </c>
      <c r="H263" s="75">
        <f t="shared" si="136"/>
        <v>6095</v>
      </c>
      <c r="I263" s="76">
        <f t="shared" si="121"/>
        <v>0</v>
      </c>
      <c r="J263" s="77">
        <f t="shared" si="122"/>
        <v>0</v>
      </c>
      <c r="K263" s="77">
        <f t="shared" si="123"/>
        <v>0</v>
      </c>
      <c r="L263" s="77">
        <f t="shared" si="124"/>
        <v>0</v>
      </c>
      <c r="M263" s="78">
        <f t="shared" ca="1" si="125"/>
        <v>0.13134657836644592</v>
      </c>
      <c r="N263" s="78">
        <f t="shared" ca="1" si="112"/>
        <v>1.8181818181818191E-2</v>
      </c>
      <c r="O263" s="78">
        <f t="shared" si="126"/>
        <v>5.0000000000000001E-4</v>
      </c>
      <c r="P263" s="13"/>
      <c r="Q263" s="8"/>
      <c r="R263" s="13"/>
      <c r="S263" s="79">
        <f t="shared" si="113"/>
        <v>0</v>
      </c>
      <c r="T263" s="80">
        <f t="shared" si="113"/>
        <v>0</v>
      </c>
      <c r="U263" s="90">
        <f t="shared" si="114"/>
        <v>0</v>
      </c>
      <c r="V263" s="82">
        <f t="shared" si="115"/>
        <v>0</v>
      </c>
      <c r="W263" s="4"/>
      <c r="X263" s="4"/>
      <c r="Y263" s="6"/>
      <c r="Z263" s="6"/>
      <c r="AA263" s="6"/>
      <c r="AB263" s="6"/>
      <c r="AC263" s="83">
        <f t="shared" si="116"/>
        <v>0</v>
      </c>
      <c r="AD263" s="80">
        <f t="shared" si="117"/>
        <v>0</v>
      </c>
      <c r="AE263" s="76">
        <f t="shared" si="137"/>
        <v>0</v>
      </c>
      <c r="AF263" s="84">
        <f t="shared" si="138"/>
        <v>0</v>
      </c>
      <c r="AG263" s="85">
        <f t="shared" si="139"/>
        <v>0</v>
      </c>
      <c r="AH263" s="85">
        <f t="shared" si="140"/>
        <v>0</v>
      </c>
      <c r="AI263" s="77">
        <f t="shared" si="141"/>
        <v>0</v>
      </c>
      <c r="AJ263" s="84">
        <f t="shared" si="118"/>
        <v>0</v>
      </c>
      <c r="AK263" s="77">
        <f t="shared" si="119"/>
        <v>0</v>
      </c>
      <c r="AL263" s="5"/>
      <c r="AM263" s="9"/>
      <c r="AN263" s="5"/>
      <c r="AO263" s="10"/>
      <c r="AP263" s="5"/>
      <c r="AQ263" s="5"/>
      <c r="AR263" s="5"/>
      <c r="AS263" s="80" t="str">
        <f t="shared" si="127"/>
        <v/>
      </c>
      <c r="AT263" s="80" t="str">
        <f t="shared" ca="1" si="128"/>
        <v/>
      </c>
      <c r="AU263" s="80" t="str">
        <f t="shared" si="129"/>
        <v/>
      </c>
      <c r="AV263" s="80" t="str">
        <f t="shared" ca="1" si="130"/>
        <v/>
      </c>
      <c r="AW263" s="165"/>
      <c r="AX263" s="165"/>
      <c r="AY263" s="80" t="str">
        <f t="shared" si="131"/>
        <v/>
      </c>
      <c r="AZ263" s="165"/>
      <c r="BA263" s="165"/>
      <c r="BB263" s="80" t="str">
        <f t="shared" si="132"/>
        <v/>
      </c>
      <c r="BC263" s="5"/>
      <c r="BH263" s="52"/>
      <c r="BI263" s="52"/>
      <c r="BJ263" s="52"/>
      <c r="BK263" s="52"/>
      <c r="BL263" s="52"/>
      <c r="BM263" s="52"/>
      <c r="BQ263" s="27"/>
      <c r="BR263" s="27"/>
      <c r="BS263" s="27"/>
      <c r="BT263" s="27"/>
      <c r="BU263" s="27"/>
      <c r="BV263" s="27"/>
      <c r="BW263" s="54"/>
      <c r="BX263" s="26"/>
      <c r="BY263" s="54"/>
      <c r="BZ263" s="26"/>
      <c r="CA263" s="26"/>
      <c r="CB263" s="26"/>
    </row>
    <row r="264" spans="1:80" ht="17.45" customHeight="1">
      <c r="A264" s="86">
        <f t="shared" si="133"/>
        <v>37.200000000000003</v>
      </c>
      <c r="B264" s="179">
        <f t="shared" si="111"/>
        <v>46150</v>
      </c>
      <c r="C264" s="8"/>
      <c r="D264" s="11"/>
      <c r="E264" s="12"/>
      <c r="F264" s="11"/>
      <c r="G264" s="74">
        <f t="shared" si="136"/>
        <v>730</v>
      </c>
      <c r="H264" s="75">
        <f t="shared" si="136"/>
        <v>6095</v>
      </c>
      <c r="I264" s="88">
        <f t="shared" si="121"/>
        <v>0</v>
      </c>
      <c r="J264" s="78">
        <f t="shared" si="122"/>
        <v>0</v>
      </c>
      <c r="K264" s="78">
        <f t="shared" si="123"/>
        <v>0</v>
      </c>
      <c r="L264" s="78">
        <f t="shared" si="124"/>
        <v>0</v>
      </c>
      <c r="M264" s="78">
        <f t="shared" ca="1" si="125"/>
        <v>0.13134657836644592</v>
      </c>
      <c r="N264" s="78">
        <f t="shared" ca="1" si="112"/>
        <v>1.8181818181818191E-2</v>
      </c>
      <c r="O264" s="78">
        <f t="shared" si="126"/>
        <v>5.0000000000000001E-4</v>
      </c>
      <c r="P264" s="13"/>
      <c r="Q264" s="8"/>
      <c r="R264" s="13"/>
      <c r="S264" s="89">
        <f t="shared" si="113"/>
        <v>0</v>
      </c>
      <c r="T264" s="75">
        <f t="shared" si="113"/>
        <v>0</v>
      </c>
      <c r="U264" s="90">
        <f t="shared" si="114"/>
        <v>0</v>
      </c>
      <c r="V264" s="82">
        <f t="shared" si="115"/>
        <v>0</v>
      </c>
      <c r="W264" s="8"/>
      <c r="X264" s="8"/>
      <c r="Y264" s="12"/>
      <c r="Z264" s="12"/>
      <c r="AA264" s="12"/>
      <c r="AB264" s="12"/>
      <c r="AC264" s="91">
        <f t="shared" si="116"/>
        <v>0</v>
      </c>
      <c r="AD264" s="75">
        <f t="shared" si="117"/>
        <v>0</v>
      </c>
      <c r="AE264" s="88">
        <f t="shared" si="137"/>
        <v>0</v>
      </c>
      <c r="AF264" s="92">
        <f t="shared" si="138"/>
        <v>0</v>
      </c>
      <c r="AG264" s="93">
        <f t="shared" si="139"/>
        <v>0</v>
      </c>
      <c r="AH264" s="93">
        <f t="shared" si="140"/>
        <v>0</v>
      </c>
      <c r="AI264" s="78">
        <f t="shared" si="141"/>
        <v>0</v>
      </c>
      <c r="AJ264" s="92">
        <f t="shared" si="118"/>
        <v>0</v>
      </c>
      <c r="AK264" s="78">
        <f t="shared" si="119"/>
        <v>0</v>
      </c>
      <c r="AL264" s="11"/>
      <c r="AM264" s="14"/>
      <c r="AN264" s="11"/>
      <c r="AO264" s="15"/>
      <c r="AP264" s="11"/>
      <c r="AQ264" s="11"/>
      <c r="AR264" s="11"/>
      <c r="AS264" s="75" t="str">
        <f t="shared" si="127"/>
        <v/>
      </c>
      <c r="AT264" s="75" t="str">
        <f t="shared" ca="1" si="128"/>
        <v/>
      </c>
      <c r="AU264" s="75" t="str">
        <f t="shared" si="129"/>
        <v/>
      </c>
      <c r="AV264" s="75" t="str">
        <f t="shared" ca="1" si="130"/>
        <v/>
      </c>
      <c r="AW264" s="169"/>
      <c r="AX264" s="169"/>
      <c r="AY264" s="75" t="str">
        <f t="shared" si="131"/>
        <v/>
      </c>
      <c r="AZ264" s="169"/>
      <c r="BA264" s="169"/>
      <c r="BB264" s="75" t="str">
        <f t="shared" si="132"/>
        <v/>
      </c>
      <c r="BC264" s="11"/>
      <c r="BH264" s="52"/>
      <c r="BI264" s="52"/>
      <c r="BJ264" s="52"/>
      <c r="BK264" s="52"/>
      <c r="BL264" s="52"/>
      <c r="BM264" s="52"/>
      <c r="BQ264" s="27"/>
      <c r="BR264" s="27"/>
      <c r="BS264" s="27"/>
      <c r="BT264" s="27"/>
      <c r="BU264" s="27"/>
      <c r="BV264" s="27"/>
      <c r="BW264" s="54"/>
      <c r="BX264" s="26"/>
      <c r="BY264" s="54"/>
      <c r="BZ264" s="26"/>
      <c r="CA264" s="26"/>
      <c r="CB264" s="26"/>
    </row>
    <row r="265" spans="1:80" ht="17.45" customHeight="1">
      <c r="A265" s="94">
        <f t="shared" si="133"/>
        <v>37.299999999999997</v>
      </c>
      <c r="B265" s="179">
        <f t="shared" si="111"/>
        <v>46151</v>
      </c>
      <c r="C265" s="8"/>
      <c r="D265" s="11"/>
      <c r="E265" s="12"/>
      <c r="F265" s="11"/>
      <c r="G265" s="74">
        <f t="shared" si="136"/>
        <v>730</v>
      </c>
      <c r="H265" s="75">
        <f t="shared" si="136"/>
        <v>6095</v>
      </c>
      <c r="I265" s="88">
        <f t="shared" si="121"/>
        <v>0</v>
      </c>
      <c r="J265" s="78">
        <f t="shared" si="122"/>
        <v>0</v>
      </c>
      <c r="K265" s="78">
        <f t="shared" si="123"/>
        <v>0</v>
      </c>
      <c r="L265" s="78">
        <f t="shared" si="124"/>
        <v>0</v>
      </c>
      <c r="M265" s="78">
        <f t="shared" ca="1" si="125"/>
        <v>0.13134657836644592</v>
      </c>
      <c r="N265" s="78">
        <f t="shared" ca="1" si="112"/>
        <v>1.8181818181818191E-2</v>
      </c>
      <c r="O265" s="78">
        <f t="shared" si="126"/>
        <v>5.0000000000000001E-4</v>
      </c>
      <c r="P265" s="13"/>
      <c r="Q265" s="8"/>
      <c r="R265" s="13"/>
      <c r="S265" s="89">
        <f t="shared" si="113"/>
        <v>0</v>
      </c>
      <c r="T265" s="75">
        <f t="shared" si="113"/>
        <v>0</v>
      </c>
      <c r="U265" s="90">
        <f t="shared" si="114"/>
        <v>0</v>
      </c>
      <c r="V265" s="82">
        <f t="shared" si="115"/>
        <v>0</v>
      </c>
      <c r="W265" s="8"/>
      <c r="X265" s="8"/>
      <c r="Y265" s="12"/>
      <c r="Z265" s="12"/>
      <c r="AA265" s="12"/>
      <c r="AB265" s="12"/>
      <c r="AC265" s="91">
        <f t="shared" si="116"/>
        <v>0</v>
      </c>
      <c r="AD265" s="75">
        <f t="shared" si="117"/>
        <v>0</v>
      </c>
      <c r="AE265" s="88">
        <f t="shared" si="137"/>
        <v>0</v>
      </c>
      <c r="AF265" s="92">
        <f t="shared" si="138"/>
        <v>0</v>
      </c>
      <c r="AG265" s="93">
        <f t="shared" si="139"/>
        <v>0</v>
      </c>
      <c r="AH265" s="93">
        <f t="shared" si="140"/>
        <v>0</v>
      </c>
      <c r="AI265" s="78">
        <f t="shared" si="141"/>
        <v>0</v>
      </c>
      <c r="AJ265" s="92">
        <f t="shared" si="118"/>
        <v>0</v>
      </c>
      <c r="AK265" s="78">
        <f t="shared" si="119"/>
        <v>0</v>
      </c>
      <c r="AL265" s="11"/>
      <c r="AM265" s="14"/>
      <c r="AN265" s="11"/>
      <c r="AO265" s="15"/>
      <c r="AP265" s="11"/>
      <c r="AQ265" s="11"/>
      <c r="AR265" s="11"/>
      <c r="AS265" s="75" t="str">
        <f t="shared" si="127"/>
        <v/>
      </c>
      <c r="AT265" s="75" t="str">
        <f t="shared" ca="1" si="128"/>
        <v/>
      </c>
      <c r="AU265" s="75" t="str">
        <f t="shared" si="129"/>
        <v/>
      </c>
      <c r="AV265" s="75" t="str">
        <f t="shared" ca="1" si="130"/>
        <v/>
      </c>
      <c r="AW265" s="169"/>
      <c r="AX265" s="169"/>
      <c r="AY265" s="75" t="str">
        <f t="shared" si="131"/>
        <v/>
      </c>
      <c r="AZ265" s="169"/>
      <c r="BA265" s="169"/>
      <c r="BB265" s="75" t="str">
        <f t="shared" si="132"/>
        <v/>
      </c>
      <c r="BC265" s="11"/>
      <c r="BH265" s="52"/>
      <c r="BI265" s="52"/>
      <c r="BJ265" s="52"/>
      <c r="BK265" s="52"/>
      <c r="BL265" s="52"/>
      <c r="BM265" s="52"/>
      <c r="BQ265" s="27"/>
      <c r="BR265" s="27"/>
      <c r="BS265" s="27"/>
      <c r="BT265" s="27"/>
      <c r="BU265" s="27"/>
      <c r="BV265" s="27"/>
      <c r="BW265" s="54"/>
      <c r="BX265" s="26"/>
      <c r="BY265" s="54"/>
      <c r="BZ265" s="26"/>
      <c r="CA265" s="26"/>
      <c r="CB265" s="26"/>
    </row>
    <row r="266" spans="1:80" ht="17.45" customHeight="1">
      <c r="A266" s="86">
        <f t="shared" si="133"/>
        <v>37.4</v>
      </c>
      <c r="B266" s="179">
        <f t="shared" si="111"/>
        <v>46152</v>
      </c>
      <c r="C266" s="8"/>
      <c r="D266" s="11"/>
      <c r="E266" s="12"/>
      <c r="F266" s="11"/>
      <c r="G266" s="74">
        <f t="shared" si="136"/>
        <v>730</v>
      </c>
      <c r="H266" s="75">
        <f t="shared" si="136"/>
        <v>6095</v>
      </c>
      <c r="I266" s="88">
        <f t="shared" si="121"/>
        <v>0</v>
      </c>
      <c r="J266" s="78">
        <f t="shared" si="122"/>
        <v>0</v>
      </c>
      <c r="K266" s="78">
        <f t="shared" si="123"/>
        <v>0</v>
      </c>
      <c r="L266" s="78">
        <f t="shared" si="124"/>
        <v>0</v>
      </c>
      <c r="M266" s="78">
        <f t="shared" ca="1" si="125"/>
        <v>0.13134657836644592</v>
      </c>
      <c r="N266" s="78">
        <f t="shared" ca="1" si="112"/>
        <v>1.8181818181818191E-2</v>
      </c>
      <c r="O266" s="78">
        <f t="shared" si="126"/>
        <v>5.0000000000000001E-4</v>
      </c>
      <c r="P266" s="13"/>
      <c r="Q266" s="8"/>
      <c r="R266" s="13"/>
      <c r="S266" s="89">
        <f t="shared" si="113"/>
        <v>0</v>
      </c>
      <c r="T266" s="75">
        <f t="shared" si="113"/>
        <v>0</v>
      </c>
      <c r="U266" s="90">
        <f t="shared" si="114"/>
        <v>0</v>
      </c>
      <c r="V266" s="82">
        <f t="shared" si="115"/>
        <v>0</v>
      </c>
      <c r="W266" s="8"/>
      <c r="X266" s="8"/>
      <c r="Y266" s="12"/>
      <c r="Z266" s="12"/>
      <c r="AA266" s="12"/>
      <c r="AB266" s="12"/>
      <c r="AC266" s="91">
        <f t="shared" si="116"/>
        <v>0</v>
      </c>
      <c r="AD266" s="75">
        <f t="shared" si="117"/>
        <v>0</v>
      </c>
      <c r="AE266" s="88">
        <f t="shared" si="137"/>
        <v>0</v>
      </c>
      <c r="AF266" s="92">
        <f t="shared" si="138"/>
        <v>0</v>
      </c>
      <c r="AG266" s="93">
        <f t="shared" si="139"/>
        <v>0</v>
      </c>
      <c r="AH266" s="93">
        <f t="shared" si="140"/>
        <v>0</v>
      </c>
      <c r="AI266" s="78">
        <f t="shared" si="141"/>
        <v>0</v>
      </c>
      <c r="AJ266" s="92">
        <f t="shared" si="118"/>
        <v>0</v>
      </c>
      <c r="AK266" s="78">
        <f t="shared" si="119"/>
        <v>0</v>
      </c>
      <c r="AL266" s="11"/>
      <c r="AM266" s="14"/>
      <c r="AN266" s="11"/>
      <c r="AO266" s="15"/>
      <c r="AP266" s="11"/>
      <c r="AQ266" s="11"/>
      <c r="AR266" s="11"/>
      <c r="AS266" s="75" t="str">
        <f t="shared" si="127"/>
        <v/>
      </c>
      <c r="AT266" s="75" t="str">
        <f t="shared" ca="1" si="128"/>
        <v/>
      </c>
      <c r="AU266" s="75" t="str">
        <f t="shared" si="129"/>
        <v/>
      </c>
      <c r="AV266" s="75" t="str">
        <f t="shared" ca="1" si="130"/>
        <v/>
      </c>
      <c r="AW266" s="169"/>
      <c r="AX266" s="169"/>
      <c r="AY266" s="75" t="str">
        <f t="shared" si="131"/>
        <v/>
      </c>
      <c r="AZ266" s="169"/>
      <c r="BA266" s="169"/>
      <c r="BB266" s="75" t="str">
        <f t="shared" si="132"/>
        <v/>
      </c>
      <c r="BC266" s="11"/>
      <c r="BH266" s="52"/>
      <c r="BI266" s="52"/>
      <c r="BJ266" s="52"/>
      <c r="BK266" s="52"/>
      <c r="BL266" s="52"/>
      <c r="BM266" s="52"/>
      <c r="BQ266" s="27"/>
      <c r="BR266" s="27"/>
      <c r="BS266" s="27"/>
      <c r="BT266" s="27"/>
      <c r="BU266" s="27"/>
      <c r="BV266" s="27"/>
      <c r="BW266" s="54"/>
      <c r="BX266" s="26"/>
      <c r="BY266" s="54"/>
      <c r="BZ266" s="26"/>
      <c r="CA266" s="26"/>
      <c r="CB266" s="26"/>
    </row>
    <row r="267" spans="1:80" ht="17.45" customHeight="1">
      <c r="A267" s="94">
        <f t="shared" si="133"/>
        <v>37.5</v>
      </c>
      <c r="B267" s="179">
        <f t="shared" ref="B267:B330" si="142">B266+1</f>
        <v>46153</v>
      </c>
      <c r="C267" s="8"/>
      <c r="D267" s="11"/>
      <c r="E267" s="12"/>
      <c r="F267" s="11"/>
      <c r="G267" s="74">
        <f t="shared" si="136"/>
        <v>730</v>
      </c>
      <c r="H267" s="75">
        <f t="shared" si="136"/>
        <v>6095</v>
      </c>
      <c r="I267" s="88">
        <f t="shared" si="121"/>
        <v>0</v>
      </c>
      <c r="J267" s="78">
        <f t="shared" si="122"/>
        <v>0</v>
      </c>
      <c r="K267" s="78">
        <f t="shared" si="123"/>
        <v>0</v>
      </c>
      <c r="L267" s="78">
        <f t="shared" si="124"/>
        <v>0</v>
      </c>
      <c r="M267" s="78">
        <f t="shared" ca="1" si="125"/>
        <v>0.13134657836644592</v>
      </c>
      <c r="N267" s="78">
        <f t="shared" ref="N267:N330" ca="1" si="143">IF(ROW()=11,
   IF($B$3&gt;0,F267/$B$3,""),
   IF($B$3&gt;0,
      (OFFSET(N267,-1,0)*$B$3 + F267)/$B$3,
      "")
)</f>
        <v>1.8181818181818191E-2</v>
      </c>
      <c r="O267" s="78">
        <f t="shared" si="126"/>
        <v>5.0000000000000001E-4</v>
      </c>
      <c r="P267" s="13"/>
      <c r="Q267" s="8"/>
      <c r="R267" s="13"/>
      <c r="S267" s="89">
        <f t="shared" ref="S267:T330" si="144">IF($P267="FULL FEED",Q267,Q267*2)</f>
        <v>0</v>
      </c>
      <c r="T267" s="75">
        <f t="shared" si="144"/>
        <v>0</v>
      </c>
      <c r="U267" s="90">
        <f t="shared" ref="U267:U330" si="145">IF($P267="FULL FEED",(Q267*G267/1000),(Q267*2*G267/1000))</f>
        <v>0</v>
      </c>
      <c r="V267" s="82">
        <f t="shared" ref="V267:V330" si="146">IF($P267="FULL FEED",(R267*H267/1000),(R267*2*H267/1000))</f>
        <v>0</v>
      </c>
      <c r="W267" s="8"/>
      <c r="X267" s="8"/>
      <c r="Y267" s="12"/>
      <c r="Z267" s="12"/>
      <c r="AA267" s="12"/>
      <c r="AB267" s="12"/>
      <c r="AC267" s="91">
        <f t="shared" ref="AC267:AC330" si="147">SUM(X267,Y267,Z267,AA267)</f>
        <v>0</v>
      </c>
      <c r="AD267" s="75">
        <f t="shared" ref="AD267:AD330" si="148">W267-AC267</f>
        <v>0</v>
      </c>
      <c r="AE267" s="88">
        <f t="shared" si="137"/>
        <v>0</v>
      </c>
      <c r="AF267" s="92">
        <f t="shared" si="138"/>
        <v>0</v>
      </c>
      <c r="AG267" s="93">
        <f t="shared" si="139"/>
        <v>0</v>
      </c>
      <c r="AH267" s="93">
        <f t="shared" si="140"/>
        <v>0</v>
      </c>
      <c r="AI267" s="78">
        <f t="shared" si="141"/>
        <v>0</v>
      </c>
      <c r="AJ267" s="92">
        <f t="shared" ref="AJ267:AJ330" si="149">IFERROR(AC267/W267,0)</f>
        <v>0</v>
      </c>
      <c r="AK267" s="78">
        <f t="shared" ref="AK267:AK330" si="150">IFERROR(AD267/W267,0)</f>
        <v>0</v>
      </c>
      <c r="AL267" s="11"/>
      <c r="AM267" s="14"/>
      <c r="AN267" s="11"/>
      <c r="AO267" s="15"/>
      <c r="AP267" s="11"/>
      <c r="AQ267" s="11"/>
      <c r="AR267" s="11"/>
      <c r="AS267" s="75" t="str">
        <f t="shared" si="127"/>
        <v/>
      </c>
      <c r="AT267" s="75" t="str">
        <f t="shared" ca="1" si="128"/>
        <v/>
      </c>
      <c r="AU267" s="75" t="str">
        <f t="shared" si="129"/>
        <v/>
      </c>
      <c r="AV267" s="75" t="str">
        <f t="shared" ca="1" si="130"/>
        <v/>
      </c>
      <c r="AW267" s="169"/>
      <c r="AX267" s="169"/>
      <c r="AY267" s="75" t="str">
        <f t="shared" si="131"/>
        <v/>
      </c>
      <c r="AZ267" s="169"/>
      <c r="BA267" s="169"/>
      <c r="BB267" s="75" t="str">
        <f t="shared" si="132"/>
        <v/>
      </c>
      <c r="BC267" s="11"/>
      <c r="BH267" s="52"/>
      <c r="BI267" s="52"/>
      <c r="BJ267" s="52"/>
      <c r="BK267" s="52"/>
      <c r="BL267" s="52"/>
      <c r="BM267" s="52"/>
      <c r="BQ267" s="27"/>
      <c r="BR267" s="27"/>
      <c r="BS267" s="27"/>
      <c r="BT267" s="27"/>
      <c r="BU267" s="27"/>
      <c r="BV267" s="27"/>
      <c r="BW267" s="54"/>
      <c r="BX267" s="26"/>
      <c r="BY267" s="54"/>
      <c r="BZ267" s="26"/>
      <c r="CA267" s="26"/>
      <c r="CB267" s="26"/>
    </row>
    <row r="268" spans="1:80" ht="17.45" customHeight="1">
      <c r="A268" s="86">
        <f t="shared" si="133"/>
        <v>37.6</v>
      </c>
      <c r="B268" s="179">
        <f t="shared" si="142"/>
        <v>46154</v>
      </c>
      <c r="C268" s="8"/>
      <c r="D268" s="11"/>
      <c r="E268" s="12"/>
      <c r="F268" s="11"/>
      <c r="G268" s="74">
        <f t="shared" ref="G268:H283" si="151">G267-E268-C268</f>
        <v>730</v>
      </c>
      <c r="H268" s="75">
        <f t="shared" si="151"/>
        <v>6095</v>
      </c>
      <c r="I268" s="88">
        <f t="shared" ref="I268:I331" si="152">IFERROR(C268/G267,0)</f>
        <v>0</v>
      </c>
      <c r="J268" s="78">
        <f t="shared" ref="J268:J331" si="153">IFERROR(E268/G267,0)</f>
        <v>0</v>
      </c>
      <c r="K268" s="78">
        <f t="shared" ref="K268:K331" si="154">IFERROR(D268/H267,0)</f>
        <v>0</v>
      </c>
      <c r="L268" s="78">
        <f t="shared" ref="L268:L331" si="155">IFERROR(F268/H267,0)</f>
        <v>0</v>
      </c>
      <c r="M268" s="78">
        <f t="shared" ref="M268:M331" ca="1" si="156">IF(ROW()=11,
   IF($B$4&gt;0,E268/$B$4,""),
   IF($B$4&gt;0,
      (OFFSET(M268,-1,0)*$B$4 + E268)/$B$4,
      "")
)</f>
        <v>0.13134657836644592</v>
      </c>
      <c r="N268" s="78">
        <f t="shared" ca="1" si="143"/>
        <v>1.8181818181818191E-2</v>
      </c>
      <c r="O268" s="78">
        <f t="shared" ref="O268:O331" si="157">$O$10</f>
        <v>5.0000000000000001E-4</v>
      </c>
      <c r="P268" s="13"/>
      <c r="Q268" s="8"/>
      <c r="R268" s="13"/>
      <c r="S268" s="89">
        <f t="shared" si="144"/>
        <v>0</v>
      </c>
      <c r="T268" s="75">
        <f t="shared" si="144"/>
        <v>0</v>
      </c>
      <c r="U268" s="90">
        <f t="shared" si="145"/>
        <v>0</v>
      </c>
      <c r="V268" s="82">
        <f t="shared" si="146"/>
        <v>0</v>
      </c>
      <c r="W268" s="8"/>
      <c r="X268" s="8"/>
      <c r="Y268" s="12"/>
      <c r="Z268" s="12"/>
      <c r="AA268" s="12"/>
      <c r="AB268" s="12"/>
      <c r="AC268" s="91">
        <f t="shared" si="147"/>
        <v>0</v>
      </c>
      <c r="AD268" s="75">
        <f t="shared" si="148"/>
        <v>0</v>
      </c>
      <c r="AE268" s="88">
        <f t="shared" si="137"/>
        <v>0</v>
      </c>
      <c r="AF268" s="92">
        <f t="shared" si="138"/>
        <v>0</v>
      </c>
      <c r="AG268" s="93">
        <f t="shared" si="139"/>
        <v>0</v>
      </c>
      <c r="AH268" s="93">
        <f t="shared" si="140"/>
        <v>0</v>
      </c>
      <c r="AI268" s="78">
        <f t="shared" si="141"/>
        <v>0</v>
      </c>
      <c r="AJ268" s="92">
        <f t="shared" si="149"/>
        <v>0</v>
      </c>
      <c r="AK268" s="78">
        <f t="shared" si="150"/>
        <v>0</v>
      </c>
      <c r="AL268" s="11"/>
      <c r="AM268" s="14"/>
      <c r="AN268" s="11"/>
      <c r="AO268" s="15"/>
      <c r="AP268" s="11"/>
      <c r="AQ268" s="11"/>
      <c r="AR268" s="11"/>
      <c r="AS268" s="75" t="str">
        <f t="shared" ref="AS268:AS331" si="158">IF(OR(AR268="",AP268=""),"", (AR268-AP268)/100*1000)</f>
        <v/>
      </c>
      <c r="AT268" s="75" t="str">
        <f t="shared" ref="AT268:AT331" ca="1" si="159">IF(OR(AP269="",OFFSET(AP269,-1,0)=""),"", (AP269-OFFSET(AP269,-1,0))/100*1000)</f>
        <v/>
      </c>
      <c r="AU268" s="75" t="str">
        <f t="shared" ref="AU268:AU331" si="160">IFERROR(IF(OR(AP268="",AR268="",K268="",L268=""),"", ((AR268-AP268)/100*1000)/(U268+V268)),0)</f>
        <v/>
      </c>
      <c r="AV268" s="75" t="str">
        <f t="shared" ref="AV268:AV331" ca="1" si="161">IF(OR(AP268="",AP269="",M268="",N268=""),"", ((AP269-AP268)/100*1000)/((G268+H268))*1000)</f>
        <v/>
      </c>
      <c r="AW268" s="169"/>
      <c r="AX268" s="169"/>
      <c r="AY268" s="75" t="str">
        <f t="shared" ref="AY268:AY331" si="162">IF(OR(AW268="",AX268=""),"",MOD(AX268-AW268,1)*24)</f>
        <v/>
      </c>
      <c r="AZ268" s="169"/>
      <c r="BA268" s="169"/>
      <c r="BB268" s="75" t="str">
        <f t="shared" ref="BB268:BB331" si="163">IF(OR(AZ268="",BA268=""),"",MOD(BA268-AZ268,1)*24)</f>
        <v/>
      </c>
      <c r="BC268" s="11"/>
      <c r="BH268" s="52"/>
      <c r="BI268" s="52"/>
      <c r="BJ268" s="52"/>
      <c r="BK268" s="52"/>
      <c r="BL268" s="52"/>
      <c r="BM268" s="52"/>
      <c r="BQ268" s="27"/>
      <c r="BR268" s="27"/>
      <c r="BS268" s="27"/>
      <c r="BT268" s="27"/>
      <c r="BU268" s="27"/>
      <c r="BV268" s="27"/>
      <c r="BW268" s="54"/>
      <c r="BX268" s="26"/>
      <c r="BY268" s="54"/>
      <c r="BZ268" s="26"/>
      <c r="CA268" s="26"/>
      <c r="CB268" s="26"/>
    </row>
    <row r="269" spans="1:80" ht="17.45" customHeight="1" thickBot="1">
      <c r="A269" s="94">
        <f t="shared" si="133"/>
        <v>37.700000000000003</v>
      </c>
      <c r="B269" s="180">
        <f t="shared" si="142"/>
        <v>46155</v>
      </c>
      <c r="C269" s="16"/>
      <c r="D269" s="17"/>
      <c r="E269" s="18"/>
      <c r="F269" s="17"/>
      <c r="G269" s="96">
        <f t="shared" si="151"/>
        <v>730</v>
      </c>
      <c r="H269" s="97">
        <f t="shared" si="151"/>
        <v>6095</v>
      </c>
      <c r="I269" s="98">
        <f t="shared" si="152"/>
        <v>0</v>
      </c>
      <c r="J269" s="99">
        <f t="shared" si="153"/>
        <v>0</v>
      </c>
      <c r="K269" s="99">
        <f t="shared" si="154"/>
        <v>0</v>
      </c>
      <c r="L269" s="99">
        <f t="shared" si="155"/>
        <v>0</v>
      </c>
      <c r="M269" s="99">
        <f t="shared" ca="1" si="156"/>
        <v>0.13134657836644592</v>
      </c>
      <c r="N269" s="99">
        <f t="shared" ca="1" si="143"/>
        <v>1.8181818181818191E-2</v>
      </c>
      <c r="O269" s="99">
        <f t="shared" si="157"/>
        <v>5.0000000000000001E-4</v>
      </c>
      <c r="P269" s="19"/>
      <c r="Q269" s="16"/>
      <c r="R269" s="19"/>
      <c r="S269" s="89">
        <f t="shared" si="144"/>
        <v>0</v>
      </c>
      <c r="T269" s="75">
        <f t="shared" si="144"/>
        <v>0</v>
      </c>
      <c r="U269" s="100">
        <f t="shared" si="145"/>
        <v>0</v>
      </c>
      <c r="V269" s="101">
        <f t="shared" si="146"/>
        <v>0</v>
      </c>
      <c r="W269" s="16"/>
      <c r="X269" s="8"/>
      <c r="Y269" s="12"/>
      <c r="Z269" s="12"/>
      <c r="AA269" s="12"/>
      <c r="AB269" s="12"/>
      <c r="AC269" s="102">
        <f t="shared" si="147"/>
        <v>0</v>
      </c>
      <c r="AD269" s="97">
        <f t="shared" si="148"/>
        <v>0</v>
      </c>
      <c r="AE269" s="98">
        <f t="shared" si="137"/>
        <v>0</v>
      </c>
      <c r="AF269" s="103">
        <f t="shared" si="138"/>
        <v>0</v>
      </c>
      <c r="AG269" s="104">
        <f t="shared" si="139"/>
        <v>0</v>
      </c>
      <c r="AH269" s="104">
        <f t="shared" si="140"/>
        <v>0</v>
      </c>
      <c r="AI269" s="99">
        <f t="shared" si="141"/>
        <v>0</v>
      </c>
      <c r="AJ269" s="103">
        <f t="shared" si="149"/>
        <v>0</v>
      </c>
      <c r="AK269" s="99">
        <f t="shared" si="150"/>
        <v>0</v>
      </c>
      <c r="AL269" s="17"/>
      <c r="AM269" s="20"/>
      <c r="AN269" s="17"/>
      <c r="AO269" s="21"/>
      <c r="AP269" s="17"/>
      <c r="AQ269" s="17"/>
      <c r="AR269" s="17"/>
      <c r="AS269" s="97" t="str">
        <f t="shared" si="158"/>
        <v/>
      </c>
      <c r="AT269" s="97" t="str">
        <f t="shared" ca="1" si="159"/>
        <v/>
      </c>
      <c r="AU269" s="97" t="str">
        <f t="shared" si="160"/>
        <v/>
      </c>
      <c r="AV269" s="97" t="str">
        <f t="shared" ca="1" si="161"/>
        <v/>
      </c>
      <c r="AW269" s="167"/>
      <c r="AX269" s="167"/>
      <c r="AY269" s="97" t="str">
        <f t="shared" si="162"/>
        <v/>
      </c>
      <c r="AZ269" s="167"/>
      <c r="BA269" s="167"/>
      <c r="BB269" s="97" t="str">
        <f t="shared" si="163"/>
        <v/>
      </c>
      <c r="BC269" s="17"/>
      <c r="BH269" s="52"/>
      <c r="BI269" s="52"/>
      <c r="BJ269" s="52"/>
      <c r="BK269" s="52"/>
      <c r="BL269" s="52"/>
      <c r="BM269" s="52"/>
      <c r="BQ269" s="27"/>
      <c r="BR269" s="27"/>
      <c r="BS269" s="27"/>
      <c r="BT269" s="27"/>
      <c r="BU269" s="27"/>
      <c r="BV269" s="27"/>
      <c r="BW269" s="54"/>
      <c r="BX269" s="26"/>
      <c r="BY269" s="54"/>
      <c r="BZ269" s="26"/>
      <c r="CA269" s="26"/>
      <c r="CB269" s="26"/>
    </row>
    <row r="270" spans="1:80" ht="17.45" customHeight="1" thickTop="1">
      <c r="A270" s="105">
        <f>A263+1</f>
        <v>38.1</v>
      </c>
      <c r="B270" s="178">
        <f>B269+1</f>
        <v>46156</v>
      </c>
      <c r="C270" s="4"/>
      <c r="D270" s="5"/>
      <c r="E270" s="6"/>
      <c r="F270" s="5"/>
      <c r="G270" s="74">
        <f t="shared" si="151"/>
        <v>730</v>
      </c>
      <c r="H270" s="75">
        <f t="shared" si="151"/>
        <v>6095</v>
      </c>
      <c r="I270" s="76">
        <f t="shared" si="152"/>
        <v>0</v>
      </c>
      <c r="J270" s="77">
        <f t="shared" si="153"/>
        <v>0</v>
      </c>
      <c r="K270" s="77">
        <f t="shared" si="154"/>
        <v>0</v>
      </c>
      <c r="L270" s="77">
        <f t="shared" si="155"/>
        <v>0</v>
      </c>
      <c r="M270" s="78">
        <f t="shared" ca="1" si="156"/>
        <v>0.13134657836644592</v>
      </c>
      <c r="N270" s="78">
        <f t="shared" ca="1" si="143"/>
        <v>1.8181818181818191E-2</v>
      </c>
      <c r="O270" s="78">
        <f t="shared" si="157"/>
        <v>5.0000000000000001E-4</v>
      </c>
      <c r="P270" s="13"/>
      <c r="Q270" s="8"/>
      <c r="R270" s="13"/>
      <c r="S270" s="79">
        <f t="shared" si="144"/>
        <v>0</v>
      </c>
      <c r="T270" s="80">
        <f t="shared" si="144"/>
        <v>0</v>
      </c>
      <c r="U270" s="90">
        <f t="shared" si="145"/>
        <v>0</v>
      </c>
      <c r="V270" s="82">
        <f t="shared" si="146"/>
        <v>0</v>
      </c>
      <c r="W270" s="4"/>
      <c r="X270" s="4"/>
      <c r="Y270" s="6"/>
      <c r="Z270" s="6"/>
      <c r="AA270" s="6"/>
      <c r="AB270" s="6"/>
      <c r="AC270" s="83">
        <f t="shared" si="147"/>
        <v>0</v>
      </c>
      <c r="AD270" s="80">
        <f t="shared" si="148"/>
        <v>0</v>
      </c>
      <c r="AE270" s="76">
        <f t="shared" si="137"/>
        <v>0</v>
      </c>
      <c r="AF270" s="84">
        <f t="shared" si="138"/>
        <v>0</v>
      </c>
      <c r="AG270" s="85">
        <f t="shared" si="139"/>
        <v>0</v>
      </c>
      <c r="AH270" s="85">
        <f t="shared" si="140"/>
        <v>0</v>
      </c>
      <c r="AI270" s="77">
        <f t="shared" si="141"/>
        <v>0</v>
      </c>
      <c r="AJ270" s="84">
        <f t="shared" si="149"/>
        <v>0</v>
      </c>
      <c r="AK270" s="77">
        <f t="shared" si="150"/>
        <v>0</v>
      </c>
      <c r="AL270" s="5"/>
      <c r="AM270" s="9"/>
      <c r="AN270" s="5"/>
      <c r="AO270" s="10"/>
      <c r="AP270" s="5"/>
      <c r="AQ270" s="5"/>
      <c r="AR270" s="5"/>
      <c r="AS270" s="80" t="str">
        <f t="shared" si="158"/>
        <v/>
      </c>
      <c r="AT270" s="80" t="str">
        <f t="shared" ca="1" si="159"/>
        <v/>
      </c>
      <c r="AU270" s="80" t="str">
        <f t="shared" si="160"/>
        <v/>
      </c>
      <c r="AV270" s="80" t="str">
        <f t="shared" ca="1" si="161"/>
        <v/>
      </c>
      <c r="AW270" s="165"/>
      <c r="AX270" s="165"/>
      <c r="AY270" s="80" t="str">
        <f t="shared" si="162"/>
        <v/>
      </c>
      <c r="AZ270" s="165"/>
      <c r="BA270" s="165"/>
      <c r="BB270" s="80" t="str">
        <f t="shared" si="163"/>
        <v/>
      </c>
      <c r="BC270" s="5"/>
      <c r="BH270" s="52"/>
      <c r="BI270" s="52"/>
      <c r="BJ270" s="52"/>
      <c r="BK270" s="52"/>
      <c r="BL270" s="52"/>
      <c r="BM270" s="52"/>
      <c r="BQ270" s="27"/>
      <c r="BR270" s="27"/>
      <c r="BS270" s="27"/>
      <c r="BT270" s="27"/>
      <c r="BU270" s="27"/>
      <c r="BV270" s="27"/>
      <c r="BW270" s="54"/>
      <c r="BX270" s="26"/>
      <c r="BY270" s="54"/>
      <c r="BZ270" s="26"/>
      <c r="CA270" s="26"/>
      <c r="CB270" s="26"/>
    </row>
    <row r="271" spans="1:80" ht="17.45" customHeight="1">
      <c r="A271" s="94">
        <f t="shared" si="133"/>
        <v>38.200000000000003</v>
      </c>
      <c r="B271" s="179">
        <f t="shared" si="142"/>
        <v>46157</v>
      </c>
      <c r="C271" s="8"/>
      <c r="D271" s="11"/>
      <c r="E271" s="12"/>
      <c r="F271" s="11"/>
      <c r="G271" s="74">
        <f t="shared" si="151"/>
        <v>730</v>
      </c>
      <c r="H271" s="75">
        <f t="shared" si="151"/>
        <v>6095</v>
      </c>
      <c r="I271" s="88">
        <f t="shared" si="152"/>
        <v>0</v>
      </c>
      <c r="J271" s="78">
        <f t="shared" si="153"/>
        <v>0</v>
      </c>
      <c r="K271" s="78">
        <f t="shared" si="154"/>
        <v>0</v>
      </c>
      <c r="L271" s="78">
        <f t="shared" si="155"/>
        <v>0</v>
      </c>
      <c r="M271" s="78">
        <f t="shared" ca="1" si="156"/>
        <v>0.13134657836644592</v>
      </c>
      <c r="N271" s="78">
        <f t="shared" ca="1" si="143"/>
        <v>1.8181818181818191E-2</v>
      </c>
      <c r="O271" s="78">
        <f t="shared" si="157"/>
        <v>5.0000000000000001E-4</v>
      </c>
      <c r="P271" s="13"/>
      <c r="Q271" s="8"/>
      <c r="R271" s="13"/>
      <c r="S271" s="89">
        <f t="shared" si="144"/>
        <v>0</v>
      </c>
      <c r="T271" s="75">
        <f t="shared" si="144"/>
        <v>0</v>
      </c>
      <c r="U271" s="90">
        <f t="shared" si="145"/>
        <v>0</v>
      </c>
      <c r="V271" s="82">
        <f t="shared" si="146"/>
        <v>0</v>
      </c>
      <c r="W271" s="8"/>
      <c r="X271" s="8"/>
      <c r="Y271" s="12"/>
      <c r="Z271" s="12"/>
      <c r="AA271" s="12"/>
      <c r="AB271" s="12"/>
      <c r="AC271" s="91">
        <f t="shared" si="147"/>
        <v>0</v>
      </c>
      <c r="AD271" s="75">
        <f t="shared" si="148"/>
        <v>0</v>
      </c>
      <c r="AE271" s="88">
        <f t="shared" si="137"/>
        <v>0</v>
      </c>
      <c r="AF271" s="92">
        <f t="shared" si="138"/>
        <v>0</v>
      </c>
      <c r="AG271" s="93">
        <f t="shared" si="139"/>
        <v>0</v>
      </c>
      <c r="AH271" s="93">
        <f t="shared" si="140"/>
        <v>0</v>
      </c>
      <c r="AI271" s="78">
        <f t="shared" si="141"/>
        <v>0</v>
      </c>
      <c r="AJ271" s="92">
        <f t="shared" si="149"/>
        <v>0</v>
      </c>
      <c r="AK271" s="78">
        <f t="shared" si="150"/>
        <v>0</v>
      </c>
      <c r="AL271" s="11"/>
      <c r="AM271" s="14"/>
      <c r="AN271" s="11"/>
      <c r="AO271" s="15"/>
      <c r="AP271" s="11"/>
      <c r="AQ271" s="11"/>
      <c r="AR271" s="11"/>
      <c r="AS271" s="75" t="str">
        <f t="shared" si="158"/>
        <v/>
      </c>
      <c r="AT271" s="75" t="str">
        <f t="shared" ca="1" si="159"/>
        <v/>
      </c>
      <c r="AU271" s="75" t="str">
        <f t="shared" si="160"/>
        <v/>
      </c>
      <c r="AV271" s="75" t="str">
        <f t="shared" ca="1" si="161"/>
        <v/>
      </c>
      <c r="AW271" s="169"/>
      <c r="AX271" s="169"/>
      <c r="AY271" s="75" t="str">
        <f t="shared" si="162"/>
        <v/>
      </c>
      <c r="AZ271" s="169"/>
      <c r="BA271" s="169"/>
      <c r="BB271" s="75" t="str">
        <f t="shared" si="163"/>
        <v/>
      </c>
      <c r="BC271" s="11"/>
      <c r="BH271" s="52"/>
      <c r="BI271" s="52"/>
      <c r="BJ271" s="52"/>
      <c r="BK271" s="52"/>
      <c r="BL271" s="52"/>
      <c r="BM271" s="52"/>
      <c r="BQ271" s="27"/>
      <c r="BR271" s="27"/>
      <c r="BS271" s="27"/>
      <c r="BT271" s="27"/>
      <c r="BU271" s="27"/>
      <c r="BV271" s="27"/>
      <c r="BW271" s="54"/>
      <c r="BX271" s="26"/>
      <c r="BY271" s="54"/>
      <c r="BZ271" s="26"/>
      <c r="CA271" s="26"/>
      <c r="CB271" s="26"/>
    </row>
    <row r="272" spans="1:80" ht="17.45" customHeight="1">
      <c r="A272" s="86">
        <f t="shared" si="133"/>
        <v>38.299999999999997</v>
      </c>
      <c r="B272" s="179">
        <f t="shared" si="142"/>
        <v>46158</v>
      </c>
      <c r="C272" s="8"/>
      <c r="D272" s="11"/>
      <c r="E272" s="12"/>
      <c r="F272" s="11"/>
      <c r="G272" s="74">
        <f t="shared" si="151"/>
        <v>730</v>
      </c>
      <c r="H272" s="75">
        <f t="shared" si="151"/>
        <v>6095</v>
      </c>
      <c r="I272" s="88">
        <f t="shared" si="152"/>
        <v>0</v>
      </c>
      <c r="J272" s="78">
        <f t="shared" si="153"/>
        <v>0</v>
      </c>
      <c r="K272" s="78">
        <f t="shared" si="154"/>
        <v>0</v>
      </c>
      <c r="L272" s="78">
        <f t="shared" si="155"/>
        <v>0</v>
      </c>
      <c r="M272" s="78">
        <f t="shared" ca="1" si="156"/>
        <v>0.13134657836644592</v>
      </c>
      <c r="N272" s="78">
        <f t="shared" ca="1" si="143"/>
        <v>1.8181818181818191E-2</v>
      </c>
      <c r="O272" s="78">
        <f t="shared" si="157"/>
        <v>5.0000000000000001E-4</v>
      </c>
      <c r="P272" s="13"/>
      <c r="Q272" s="8"/>
      <c r="R272" s="13"/>
      <c r="S272" s="89">
        <f t="shared" si="144"/>
        <v>0</v>
      </c>
      <c r="T272" s="75">
        <f t="shared" si="144"/>
        <v>0</v>
      </c>
      <c r="U272" s="90">
        <f t="shared" si="145"/>
        <v>0</v>
      </c>
      <c r="V272" s="82">
        <f t="shared" si="146"/>
        <v>0</v>
      </c>
      <c r="W272" s="8"/>
      <c r="X272" s="8"/>
      <c r="Y272" s="12"/>
      <c r="Z272" s="12"/>
      <c r="AA272" s="12"/>
      <c r="AB272" s="12"/>
      <c r="AC272" s="91">
        <f t="shared" si="147"/>
        <v>0</v>
      </c>
      <c r="AD272" s="75">
        <f t="shared" si="148"/>
        <v>0</v>
      </c>
      <c r="AE272" s="88">
        <f t="shared" si="137"/>
        <v>0</v>
      </c>
      <c r="AF272" s="92">
        <f t="shared" si="138"/>
        <v>0</v>
      </c>
      <c r="AG272" s="93">
        <f t="shared" si="139"/>
        <v>0</v>
      </c>
      <c r="AH272" s="93">
        <f t="shared" si="140"/>
        <v>0</v>
      </c>
      <c r="AI272" s="78">
        <f t="shared" si="141"/>
        <v>0</v>
      </c>
      <c r="AJ272" s="92">
        <f t="shared" si="149"/>
        <v>0</v>
      </c>
      <c r="AK272" s="78">
        <f t="shared" si="150"/>
        <v>0</v>
      </c>
      <c r="AL272" s="11"/>
      <c r="AM272" s="14"/>
      <c r="AN272" s="11"/>
      <c r="AO272" s="15"/>
      <c r="AP272" s="11"/>
      <c r="AQ272" s="11"/>
      <c r="AR272" s="11"/>
      <c r="AS272" s="75" t="str">
        <f t="shared" si="158"/>
        <v/>
      </c>
      <c r="AT272" s="75" t="str">
        <f t="shared" ca="1" si="159"/>
        <v/>
      </c>
      <c r="AU272" s="75" t="str">
        <f t="shared" si="160"/>
        <v/>
      </c>
      <c r="AV272" s="75" t="str">
        <f t="shared" ca="1" si="161"/>
        <v/>
      </c>
      <c r="AW272" s="169"/>
      <c r="AX272" s="169"/>
      <c r="AY272" s="75" t="str">
        <f t="shared" si="162"/>
        <v/>
      </c>
      <c r="AZ272" s="169"/>
      <c r="BA272" s="169"/>
      <c r="BB272" s="75" t="str">
        <f t="shared" si="163"/>
        <v/>
      </c>
      <c r="BC272" s="11"/>
      <c r="BH272" s="52"/>
      <c r="BI272" s="52"/>
      <c r="BJ272" s="52"/>
      <c r="BK272" s="52"/>
      <c r="BL272" s="52"/>
      <c r="BM272" s="52"/>
      <c r="BQ272" s="27"/>
      <c r="BR272" s="27"/>
      <c r="BS272" s="27"/>
      <c r="BT272" s="27"/>
      <c r="BU272" s="27"/>
      <c r="BV272" s="27"/>
      <c r="BW272" s="54"/>
      <c r="BX272" s="26"/>
      <c r="BY272" s="54"/>
      <c r="BZ272" s="26"/>
      <c r="CA272" s="26"/>
      <c r="CB272" s="26"/>
    </row>
    <row r="273" spans="1:80" ht="17.45" customHeight="1">
      <c r="A273" s="94">
        <f t="shared" si="133"/>
        <v>38.4</v>
      </c>
      <c r="B273" s="179">
        <f t="shared" si="142"/>
        <v>46159</v>
      </c>
      <c r="C273" s="8"/>
      <c r="D273" s="11"/>
      <c r="E273" s="12"/>
      <c r="F273" s="11"/>
      <c r="G273" s="74">
        <f t="shared" si="151"/>
        <v>730</v>
      </c>
      <c r="H273" s="75">
        <f t="shared" si="151"/>
        <v>6095</v>
      </c>
      <c r="I273" s="88">
        <f t="shared" si="152"/>
        <v>0</v>
      </c>
      <c r="J273" s="78">
        <f t="shared" si="153"/>
        <v>0</v>
      </c>
      <c r="K273" s="78">
        <f t="shared" si="154"/>
        <v>0</v>
      </c>
      <c r="L273" s="78">
        <f t="shared" si="155"/>
        <v>0</v>
      </c>
      <c r="M273" s="78">
        <f t="shared" ca="1" si="156"/>
        <v>0.13134657836644592</v>
      </c>
      <c r="N273" s="78">
        <f t="shared" ca="1" si="143"/>
        <v>1.8181818181818191E-2</v>
      </c>
      <c r="O273" s="78">
        <f t="shared" si="157"/>
        <v>5.0000000000000001E-4</v>
      </c>
      <c r="P273" s="13"/>
      <c r="Q273" s="8"/>
      <c r="R273" s="13"/>
      <c r="S273" s="89">
        <f t="shared" si="144"/>
        <v>0</v>
      </c>
      <c r="T273" s="75">
        <f t="shared" si="144"/>
        <v>0</v>
      </c>
      <c r="U273" s="90">
        <f t="shared" si="145"/>
        <v>0</v>
      </c>
      <c r="V273" s="82">
        <f t="shared" si="146"/>
        <v>0</v>
      </c>
      <c r="W273" s="8"/>
      <c r="X273" s="8"/>
      <c r="Y273" s="12"/>
      <c r="Z273" s="12"/>
      <c r="AA273" s="12"/>
      <c r="AB273" s="12"/>
      <c r="AC273" s="91">
        <f t="shared" si="147"/>
        <v>0</v>
      </c>
      <c r="AD273" s="75">
        <f t="shared" si="148"/>
        <v>0</v>
      </c>
      <c r="AE273" s="88">
        <f t="shared" si="137"/>
        <v>0</v>
      </c>
      <c r="AF273" s="92">
        <f t="shared" si="138"/>
        <v>0</v>
      </c>
      <c r="AG273" s="93">
        <f t="shared" si="139"/>
        <v>0</v>
      </c>
      <c r="AH273" s="93">
        <f t="shared" si="140"/>
        <v>0</v>
      </c>
      <c r="AI273" s="78">
        <f t="shared" si="141"/>
        <v>0</v>
      </c>
      <c r="AJ273" s="92">
        <f t="shared" si="149"/>
        <v>0</v>
      </c>
      <c r="AK273" s="78">
        <f t="shared" si="150"/>
        <v>0</v>
      </c>
      <c r="AL273" s="11"/>
      <c r="AM273" s="14"/>
      <c r="AN273" s="11"/>
      <c r="AO273" s="15"/>
      <c r="AP273" s="11"/>
      <c r="AQ273" s="11"/>
      <c r="AR273" s="11"/>
      <c r="AS273" s="75" t="str">
        <f t="shared" si="158"/>
        <v/>
      </c>
      <c r="AT273" s="75" t="str">
        <f t="shared" ca="1" si="159"/>
        <v/>
      </c>
      <c r="AU273" s="75" t="str">
        <f t="shared" si="160"/>
        <v/>
      </c>
      <c r="AV273" s="75" t="str">
        <f t="shared" ca="1" si="161"/>
        <v/>
      </c>
      <c r="AW273" s="169"/>
      <c r="AX273" s="169"/>
      <c r="AY273" s="75" t="str">
        <f t="shared" si="162"/>
        <v/>
      </c>
      <c r="AZ273" s="169"/>
      <c r="BA273" s="169"/>
      <c r="BB273" s="75" t="str">
        <f t="shared" si="163"/>
        <v/>
      </c>
      <c r="BC273" s="11"/>
      <c r="BH273" s="52"/>
      <c r="BI273" s="52"/>
      <c r="BJ273" s="52"/>
      <c r="BK273" s="52"/>
      <c r="BL273" s="52"/>
      <c r="BM273" s="52"/>
      <c r="BQ273" s="27"/>
      <c r="BR273" s="27"/>
      <c r="BS273" s="27"/>
      <c r="BT273" s="27"/>
      <c r="BU273" s="27"/>
      <c r="BV273" s="27"/>
      <c r="BW273" s="54"/>
      <c r="BX273" s="26"/>
      <c r="BY273" s="54"/>
      <c r="BZ273" s="26"/>
      <c r="CA273" s="26"/>
      <c r="CB273" s="26"/>
    </row>
    <row r="274" spans="1:80" ht="17.45" customHeight="1">
      <c r="A274" s="86">
        <f t="shared" ref="A274:A337" si="164">A267+1</f>
        <v>38.5</v>
      </c>
      <c r="B274" s="179">
        <f t="shared" si="142"/>
        <v>46160</v>
      </c>
      <c r="C274" s="8"/>
      <c r="D274" s="11"/>
      <c r="E274" s="12"/>
      <c r="F274" s="11"/>
      <c r="G274" s="74">
        <f t="shared" si="151"/>
        <v>730</v>
      </c>
      <c r="H274" s="75">
        <f t="shared" si="151"/>
        <v>6095</v>
      </c>
      <c r="I274" s="88">
        <f t="shared" si="152"/>
        <v>0</v>
      </c>
      <c r="J274" s="78">
        <f t="shared" si="153"/>
        <v>0</v>
      </c>
      <c r="K274" s="78">
        <f t="shared" si="154"/>
        <v>0</v>
      </c>
      <c r="L274" s="78">
        <f t="shared" si="155"/>
        <v>0</v>
      </c>
      <c r="M274" s="78">
        <f t="shared" ca="1" si="156"/>
        <v>0.13134657836644592</v>
      </c>
      <c r="N274" s="78">
        <f t="shared" ca="1" si="143"/>
        <v>1.8181818181818191E-2</v>
      </c>
      <c r="O274" s="78">
        <f t="shared" si="157"/>
        <v>5.0000000000000001E-4</v>
      </c>
      <c r="P274" s="13"/>
      <c r="Q274" s="8"/>
      <c r="R274" s="13"/>
      <c r="S274" s="89">
        <f t="shared" si="144"/>
        <v>0</v>
      </c>
      <c r="T274" s="75">
        <f t="shared" si="144"/>
        <v>0</v>
      </c>
      <c r="U274" s="90">
        <f t="shared" si="145"/>
        <v>0</v>
      </c>
      <c r="V274" s="82">
        <f t="shared" si="146"/>
        <v>0</v>
      </c>
      <c r="W274" s="8"/>
      <c r="X274" s="8"/>
      <c r="Y274" s="12"/>
      <c r="Z274" s="12"/>
      <c r="AA274" s="12"/>
      <c r="AB274" s="12"/>
      <c r="AC274" s="91">
        <f t="shared" si="147"/>
        <v>0</v>
      </c>
      <c r="AD274" s="75">
        <f t="shared" si="148"/>
        <v>0</v>
      </c>
      <c r="AE274" s="88">
        <f t="shared" si="137"/>
        <v>0</v>
      </c>
      <c r="AF274" s="92">
        <f t="shared" si="138"/>
        <v>0</v>
      </c>
      <c r="AG274" s="93">
        <f t="shared" si="139"/>
        <v>0</v>
      </c>
      <c r="AH274" s="93">
        <f t="shared" si="140"/>
        <v>0</v>
      </c>
      <c r="AI274" s="78">
        <f t="shared" si="141"/>
        <v>0</v>
      </c>
      <c r="AJ274" s="92">
        <f t="shared" si="149"/>
        <v>0</v>
      </c>
      <c r="AK274" s="78">
        <f t="shared" si="150"/>
        <v>0</v>
      </c>
      <c r="AL274" s="11"/>
      <c r="AM274" s="14"/>
      <c r="AN274" s="11"/>
      <c r="AO274" s="15"/>
      <c r="AP274" s="11"/>
      <c r="AQ274" s="11"/>
      <c r="AR274" s="11"/>
      <c r="AS274" s="75" t="str">
        <f t="shared" si="158"/>
        <v/>
      </c>
      <c r="AT274" s="75" t="str">
        <f t="shared" ca="1" si="159"/>
        <v/>
      </c>
      <c r="AU274" s="75" t="str">
        <f t="shared" si="160"/>
        <v/>
      </c>
      <c r="AV274" s="75" t="str">
        <f t="shared" ca="1" si="161"/>
        <v/>
      </c>
      <c r="AW274" s="169"/>
      <c r="AX274" s="169"/>
      <c r="AY274" s="75" t="str">
        <f t="shared" si="162"/>
        <v/>
      </c>
      <c r="AZ274" s="169"/>
      <c r="BA274" s="169"/>
      <c r="BB274" s="75" t="str">
        <f t="shared" si="163"/>
        <v/>
      </c>
      <c r="BC274" s="11"/>
      <c r="BH274" s="52"/>
      <c r="BI274" s="52"/>
      <c r="BJ274" s="52"/>
      <c r="BK274" s="52"/>
      <c r="BL274" s="52"/>
      <c r="BM274" s="52"/>
      <c r="BQ274" s="27"/>
      <c r="BR274" s="27"/>
      <c r="BS274" s="27"/>
      <c r="BT274" s="27"/>
      <c r="BU274" s="27"/>
      <c r="BV274" s="27"/>
      <c r="BW274" s="54"/>
      <c r="BX274" s="26"/>
      <c r="BY274" s="54"/>
      <c r="BZ274" s="26"/>
      <c r="CA274" s="26"/>
      <c r="CB274" s="26"/>
    </row>
    <row r="275" spans="1:80" ht="17.45" customHeight="1">
      <c r="A275" s="94">
        <f t="shared" si="164"/>
        <v>38.6</v>
      </c>
      <c r="B275" s="179">
        <f t="shared" si="142"/>
        <v>46161</v>
      </c>
      <c r="C275" s="8"/>
      <c r="D275" s="11"/>
      <c r="E275" s="12"/>
      <c r="F275" s="11"/>
      <c r="G275" s="74">
        <f t="shared" si="151"/>
        <v>730</v>
      </c>
      <c r="H275" s="75">
        <f t="shared" si="151"/>
        <v>6095</v>
      </c>
      <c r="I275" s="88">
        <f t="shared" si="152"/>
        <v>0</v>
      </c>
      <c r="J275" s="78">
        <f t="shared" si="153"/>
        <v>0</v>
      </c>
      <c r="K275" s="78">
        <f t="shared" si="154"/>
        <v>0</v>
      </c>
      <c r="L275" s="78">
        <f t="shared" si="155"/>
        <v>0</v>
      </c>
      <c r="M275" s="78">
        <f t="shared" ca="1" si="156"/>
        <v>0.13134657836644592</v>
      </c>
      <c r="N275" s="78">
        <f t="shared" ca="1" si="143"/>
        <v>1.8181818181818191E-2</v>
      </c>
      <c r="O275" s="78">
        <f t="shared" si="157"/>
        <v>5.0000000000000001E-4</v>
      </c>
      <c r="P275" s="13"/>
      <c r="Q275" s="8"/>
      <c r="R275" s="13"/>
      <c r="S275" s="89">
        <f t="shared" si="144"/>
        <v>0</v>
      </c>
      <c r="T275" s="75">
        <f t="shared" si="144"/>
        <v>0</v>
      </c>
      <c r="U275" s="90">
        <f t="shared" si="145"/>
        <v>0</v>
      </c>
      <c r="V275" s="82">
        <f t="shared" si="146"/>
        <v>0</v>
      </c>
      <c r="W275" s="8"/>
      <c r="X275" s="8"/>
      <c r="Y275" s="12"/>
      <c r="Z275" s="12"/>
      <c r="AA275" s="12"/>
      <c r="AB275" s="12"/>
      <c r="AC275" s="91">
        <f t="shared" si="147"/>
        <v>0</v>
      </c>
      <c r="AD275" s="75">
        <f t="shared" si="148"/>
        <v>0</v>
      </c>
      <c r="AE275" s="88">
        <f t="shared" si="137"/>
        <v>0</v>
      </c>
      <c r="AF275" s="92">
        <f t="shared" si="138"/>
        <v>0</v>
      </c>
      <c r="AG275" s="93">
        <f t="shared" si="139"/>
        <v>0</v>
      </c>
      <c r="AH275" s="93">
        <f t="shared" si="140"/>
        <v>0</v>
      </c>
      <c r="AI275" s="78">
        <f t="shared" si="141"/>
        <v>0</v>
      </c>
      <c r="AJ275" s="92">
        <f t="shared" si="149"/>
        <v>0</v>
      </c>
      <c r="AK275" s="78">
        <f t="shared" si="150"/>
        <v>0</v>
      </c>
      <c r="AL275" s="11"/>
      <c r="AM275" s="14"/>
      <c r="AN275" s="11"/>
      <c r="AO275" s="15"/>
      <c r="AP275" s="11"/>
      <c r="AQ275" s="11"/>
      <c r="AR275" s="11"/>
      <c r="AS275" s="75" t="str">
        <f t="shared" si="158"/>
        <v/>
      </c>
      <c r="AT275" s="75" t="str">
        <f t="shared" ca="1" si="159"/>
        <v/>
      </c>
      <c r="AU275" s="75" t="str">
        <f t="shared" si="160"/>
        <v/>
      </c>
      <c r="AV275" s="75" t="str">
        <f t="shared" ca="1" si="161"/>
        <v/>
      </c>
      <c r="AW275" s="169"/>
      <c r="AX275" s="169"/>
      <c r="AY275" s="75" t="str">
        <f t="shared" si="162"/>
        <v/>
      </c>
      <c r="AZ275" s="169"/>
      <c r="BA275" s="169"/>
      <c r="BB275" s="75" t="str">
        <f t="shared" si="163"/>
        <v/>
      </c>
      <c r="BC275" s="11"/>
      <c r="BH275" s="52"/>
      <c r="BI275" s="52"/>
      <c r="BJ275" s="52"/>
      <c r="BK275" s="52"/>
      <c r="BL275" s="52"/>
      <c r="BM275" s="52"/>
      <c r="BQ275" s="27"/>
      <c r="BR275" s="27"/>
      <c r="BS275" s="27"/>
      <c r="BT275" s="27"/>
      <c r="BU275" s="27"/>
      <c r="BV275" s="27"/>
      <c r="BW275" s="54"/>
      <c r="BX275" s="26"/>
      <c r="BY275" s="54"/>
      <c r="BZ275" s="26"/>
      <c r="CA275" s="26"/>
      <c r="CB275" s="26"/>
    </row>
    <row r="276" spans="1:80" ht="17.45" customHeight="1" thickBot="1">
      <c r="A276" s="86">
        <f t="shared" si="164"/>
        <v>38.700000000000003</v>
      </c>
      <c r="B276" s="180">
        <f t="shared" si="142"/>
        <v>46162</v>
      </c>
      <c r="C276" s="16"/>
      <c r="D276" s="17"/>
      <c r="E276" s="18"/>
      <c r="F276" s="17"/>
      <c r="G276" s="96">
        <f t="shared" si="151"/>
        <v>730</v>
      </c>
      <c r="H276" s="97">
        <f t="shared" si="151"/>
        <v>6095</v>
      </c>
      <c r="I276" s="98">
        <f t="shared" si="152"/>
        <v>0</v>
      </c>
      <c r="J276" s="99">
        <f t="shared" si="153"/>
        <v>0</v>
      </c>
      <c r="K276" s="99">
        <f t="shared" si="154"/>
        <v>0</v>
      </c>
      <c r="L276" s="99">
        <f t="shared" si="155"/>
        <v>0</v>
      </c>
      <c r="M276" s="99">
        <f t="shared" ca="1" si="156"/>
        <v>0.13134657836644592</v>
      </c>
      <c r="N276" s="99">
        <f t="shared" ca="1" si="143"/>
        <v>1.8181818181818191E-2</v>
      </c>
      <c r="O276" s="99">
        <f t="shared" si="157"/>
        <v>5.0000000000000001E-4</v>
      </c>
      <c r="P276" s="19"/>
      <c r="Q276" s="16"/>
      <c r="R276" s="19"/>
      <c r="S276" s="89">
        <f t="shared" si="144"/>
        <v>0</v>
      </c>
      <c r="T276" s="75">
        <f t="shared" si="144"/>
        <v>0</v>
      </c>
      <c r="U276" s="100">
        <f t="shared" si="145"/>
        <v>0</v>
      </c>
      <c r="V276" s="101">
        <f t="shared" si="146"/>
        <v>0</v>
      </c>
      <c r="W276" s="16"/>
      <c r="X276" s="8"/>
      <c r="Y276" s="12"/>
      <c r="Z276" s="12"/>
      <c r="AA276" s="12"/>
      <c r="AB276" s="12"/>
      <c r="AC276" s="102">
        <f t="shared" si="147"/>
        <v>0</v>
      </c>
      <c r="AD276" s="97">
        <f t="shared" si="148"/>
        <v>0</v>
      </c>
      <c r="AE276" s="98">
        <f t="shared" si="137"/>
        <v>0</v>
      </c>
      <c r="AF276" s="103">
        <f t="shared" si="138"/>
        <v>0</v>
      </c>
      <c r="AG276" s="104">
        <f t="shared" si="139"/>
        <v>0</v>
      </c>
      <c r="AH276" s="104">
        <f t="shared" si="140"/>
        <v>0</v>
      </c>
      <c r="AI276" s="99">
        <f t="shared" si="141"/>
        <v>0</v>
      </c>
      <c r="AJ276" s="103">
        <f t="shared" si="149"/>
        <v>0</v>
      </c>
      <c r="AK276" s="99">
        <f t="shared" si="150"/>
        <v>0</v>
      </c>
      <c r="AL276" s="17"/>
      <c r="AM276" s="20"/>
      <c r="AN276" s="17"/>
      <c r="AO276" s="21"/>
      <c r="AP276" s="17"/>
      <c r="AQ276" s="17"/>
      <c r="AR276" s="17"/>
      <c r="AS276" s="97" t="str">
        <f t="shared" si="158"/>
        <v/>
      </c>
      <c r="AT276" s="97" t="str">
        <f t="shared" ca="1" si="159"/>
        <v/>
      </c>
      <c r="AU276" s="97" t="str">
        <f t="shared" si="160"/>
        <v/>
      </c>
      <c r="AV276" s="97" t="str">
        <f t="shared" ca="1" si="161"/>
        <v/>
      </c>
      <c r="AW276" s="167"/>
      <c r="AX276" s="167"/>
      <c r="AY276" s="97" t="str">
        <f t="shared" si="162"/>
        <v/>
      </c>
      <c r="AZ276" s="167"/>
      <c r="BA276" s="167"/>
      <c r="BB276" s="97" t="str">
        <f t="shared" si="163"/>
        <v/>
      </c>
      <c r="BC276" s="17"/>
      <c r="BH276" s="52"/>
      <c r="BI276" s="52"/>
      <c r="BJ276" s="52"/>
      <c r="BK276" s="52"/>
      <c r="BL276" s="52"/>
      <c r="BM276" s="52"/>
      <c r="BQ276" s="27"/>
      <c r="BR276" s="27"/>
      <c r="BS276" s="27"/>
      <c r="BT276" s="27"/>
      <c r="BU276" s="27"/>
      <c r="BV276" s="27"/>
      <c r="BW276" s="54"/>
      <c r="BX276" s="26"/>
      <c r="BY276" s="54"/>
      <c r="BZ276" s="26"/>
      <c r="CA276" s="26"/>
      <c r="CB276" s="26"/>
    </row>
    <row r="277" spans="1:80" ht="17.45" customHeight="1" thickTop="1">
      <c r="A277" s="71">
        <f>A270+1</f>
        <v>39.1</v>
      </c>
      <c r="B277" s="178">
        <f>B276+1</f>
        <v>46163</v>
      </c>
      <c r="C277" s="4"/>
      <c r="D277" s="5"/>
      <c r="E277" s="6"/>
      <c r="F277" s="5"/>
      <c r="G277" s="74">
        <f t="shared" si="151"/>
        <v>730</v>
      </c>
      <c r="H277" s="75">
        <f t="shared" si="151"/>
        <v>6095</v>
      </c>
      <c r="I277" s="76">
        <f t="shared" si="152"/>
        <v>0</v>
      </c>
      <c r="J277" s="77">
        <f t="shared" si="153"/>
        <v>0</v>
      </c>
      <c r="K277" s="77">
        <f t="shared" si="154"/>
        <v>0</v>
      </c>
      <c r="L277" s="77">
        <f t="shared" si="155"/>
        <v>0</v>
      </c>
      <c r="M277" s="78">
        <f t="shared" ca="1" si="156"/>
        <v>0.13134657836644592</v>
      </c>
      <c r="N277" s="78">
        <f t="shared" ca="1" si="143"/>
        <v>1.8181818181818191E-2</v>
      </c>
      <c r="O277" s="78">
        <f t="shared" si="157"/>
        <v>5.0000000000000001E-4</v>
      </c>
      <c r="P277" s="13"/>
      <c r="Q277" s="8"/>
      <c r="R277" s="13"/>
      <c r="S277" s="79">
        <f t="shared" si="144"/>
        <v>0</v>
      </c>
      <c r="T277" s="80">
        <f t="shared" si="144"/>
        <v>0</v>
      </c>
      <c r="U277" s="90">
        <f t="shared" si="145"/>
        <v>0</v>
      </c>
      <c r="V277" s="82">
        <f t="shared" si="146"/>
        <v>0</v>
      </c>
      <c r="W277" s="4"/>
      <c r="X277" s="4"/>
      <c r="Y277" s="6"/>
      <c r="Z277" s="6"/>
      <c r="AA277" s="6"/>
      <c r="AB277" s="6"/>
      <c r="AC277" s="83">
        <f t="shared" si="147"/>
        <v>0</v>
      </c>
      <c r="AD277" s="80">
        <f t="shared" si="148"/>
        <v>0</v>
      </c>
      <c r="AE277" s="76">
        <f t="shared" si="137"/>
        <v>0</v>
      </c>
      <c r="AF277" s="84">
        <f t="shared" si="138"/>
        <v>0</v>
      </c>
      <c r="AG277" s="85">
        <f t="shared" si="139"/>
        <v>0</v>
      </c>
      <c r="AH277" s="85">
        <f t="shared" si="140"/>
        <v>0</v>
      </c>
      <c r="AI277" s="77">
        <f t="shared" si="141"/>
        <v>0</v>
      </c>
      <c r="AJ277" s="84">
        <f t="shared" si="149"/>
        <v>0</v>
      </c>
      <c r="AK277" s="77">
        <f t="shared" si="150"/>
        <v>0</v>
      </c>
      <c r="AL277" s="5"/>
      <c r="AM277" s="9"/>
      <c r="AN277" s="5"/>
      <c r="AO277" s="10"/>
      <c r="AP277" s="5"/>
      <c r="AQ277" s="5"/>
      <c r="AR277" s="5"/>
      <c r="AS277" s="80" t="str">
        <f t="shared" si="158"/>
        <v/>
      </c>
      <c r="AT277" s="80" t="str">
        <f t="shared" ca="1" si="159"/>
        <v/>
      </c>
      <c r="AU277" s="80" t="str">
        <f t="shared" si="160"/>
        <v/>
      </c>
      <c r="AV277" s="80" t="str">
        <f t="shared" ca="1" si="161"/>
        <v/>
      </c>
      <c r="AW277" s="165"/>
      <c r="AX277" s="165"/>
      <c r="AY277" s="80" t="str">
        <f t="shared" si="162"/>
        <v/>
      </c>
      <c r="AZ277" s="165"/>
      <c r="BA277" s="165"/>
      <c r="BB277" s="80" t="str">
        <f t="shared" si="163"/>
        <v/>
      </c>
      <c r="BC277" s="5"/>
      <c r="BH277" s="52"/>
      <c r="BI277" s="52"/>
      <c r="BJ277" s="52"/>
      <c r="BK277" s="52"/>
      <c r="BL277" s="52"/>
      <c r="BM277" s="52"/>
      <c r="BQ277" s="27"/>
      <c r="BR277" s="27"/>
      <c r="BS277" s="27"/>
      <c r="BT277" s="27"/>
      <c r="BU277" s="27"/>
      <c r="BV277" s="27"/>
      <c r="BW277" s="54"/>
      <c r="BX277" s="26"/>
      <c r="BY277" s="54"/>
      <c r="BZ277" s="26"/>
      <c r="CA277" s="26"/>
      <c r="CB277" s="26"/>
    </row>
    <row r="278" spans="1:80" ht="17.45" customHeight="1">
      <c r="A278" s="86">
        <f t="shared" si="164"/>
        <v>39.200000000000003</v>
      </c>
      <c r="B278" s="179">
        <f t="shared" si="142"/>
        <v>46164</v>
      </c>
      <c r="C278" s="8"/>
      <c r="D278" s="11"/>
      <c r="E278" s="12"/>
      <c r="F278" s="11"/>
      <c r="G278" s="74">
        <f t="shared" si="151"/>
        <v>730</v>
      </c>
      <c r="H278" s="75">
        <f t="shared" si="151"/>
        <v>6095</v>
      </c>
      <c r="I278" s="88">
        <f t="shared" si="152"/>
        <v>0</v>
      </c>
      <c r="J278" s="78">
        <f t="shared" si="153"/>
        <v>0</v>
      </c>
      <c r="K278" s="78">
        <f t="shared" si="154"/>
        <v>0</v>
      </c>
      <c r="L278" s="78">
        <f t="shared" si="155"/>
        <v>0</v>
      </c>
      <c r="M278" s="78">
        <f t="shared" ca="1" si="156"/>
        <v>0.13134657836644592</v>
      </c>
      <c r="N278" s="78">
        <f t="shared" ca="1" si="143"/>
        <v>1.8181818181818191E-2</v>
      </c>
      <c r="O278" s="78">
        <f t="shared" si="157"/>
        <v>5.0000000000000001E-4</v>
      </c>
      <c r="P278" s="13"/>
      <c r="Q278" s="8"/>
      <c r="R278" s="13"/>
      <c r="S278" s="89">
        <f t="shared" si="144"/>
        <v>0</v>
      </c>
      <c r="T278" s="75">
        <f t="shared" si="144"/>
        <v>0</v>
      </c>
      <c r="U278" s="90">
        <f t="shared" si="145"/>
        <v>0</v>
      </c>
      <c r="V278" s="82">
        <f t="shared" si="146"/>
        <v>0</v>
      </c>
      <c r="W278" s="8"/>
      <c r="X278" s="8"/>
      <c r="Y278" s="12"/>
      <c r="Z278" s="12"/>
      <c r="AA278" s="12"/>
      <c r="AB278" s="12"/>
      <c r="AC278" s="91">
        <f t="shared" si="147"/>
        <v>0</v>
      </c>
      <c r="AD278" s="75">
        <f t="shared" si="148"/>
        <v>0</v>
      </c>
      <c r="AE278" s="88">
        <f t="shared" si="137"/>
        <v>0</v>
      </c>
      <c r="AF278" s="92">
        <f t="shared" si="138"/>
        <v>0</v>
      </c>
      <c r="AG278" s="93">
        <f t="shared" si="139"/>
        <v>0</v>
      </c>
      <c r="AH278" s="93">
        <f t="shared" si="140"/>
        <v>0</v>
      </c>
      <c r="AI278" s="78">
        <f t="shared" si="141"/>
        <v>0</v>
      </c>
      <c r="AJ278" s="92">
        <f t="shared" si="149"/>
        <v>0</v>
      </c>
      <c r="AK278" s="78">
        <f t="shared" si="150"/>
        <v>0</v>
      </c>
      <c r="AL278" s="11"/>
      <c r="AM278" s="14"/>
      <c r="AN278" s="11"/>
      <c r="AO278" s="15"/>
      <c r="AP278" s="11"/>
      <c r="AQ278" s="11"/>
      <c r="AR278" s="11"/>
      <c r="AS278" s="75" t="str">
        <f t="shared" si="158"/>
        <v/>
      </c>
      <c r="AT278" s="75" t="str">
        <f t="shared" ca="1" si="159"/>
        <v/>
      </c>
      <c r="AU278" s="75" t="str">
        <f t="shared" si="160"/>
        <v/>
      </c>
      <c r="AV278" s="75" t="str">
        <f t="shared" ca="1" si="161"/>
        <v/>
      </c>
      <c r="AW278" s="169"/>
      <c r="AX278" s="169"/>
      <c r="AY278" s="75" t="str">
        <f t="shared" si="162"/>
        <v/>
      </c>
      <c r="AZ278" s="169"/>
      <c r="BA278" s="169"/>
      <c r="BB278" s="75" t="str">
        <f t="shared" si="163"/>
        <v/>
      </c>
      <c r="BC278" s="11"/>
      <c r="BH278" s="52"/>
      <c r="BI278" s="52"/>
      <c r="BJ278" s="52"/>
      <c r="BK278" s="52"/>
      <c r="BL278" s="52"/>
      <c r="BM278" s="52"/>
      <c r="BQ278" s="27"/>
      <c r="BR278" s="27"/>
      <c r="BS278" s="27"/>
      <c r="BT278" s="27"/>
      <c r="BU278" s="27"/>
      <c r="BV278" s="27"/>
      <c r="BW278" s="54"/>
      <c r="BX278" s="26"/>
      <c r="BY278" s="54"/>
      <c r="BZ278" s="26"/>
      <c r="CA278" s="26"/>
      <c r="CB278" s="26"/>
    </row>
    <row r="279" spans="1:80" ht="17.45" customHeight="1">
      <c r="A279" s="94">
        <f t="shared" si="164"/>
        <v>39.299999999999997</v>
      </c>
      <c r="B279" s="179">
        <f t="shared" si="142"/>
        <v>46165</v>
      </c>
      <c r="C279" s="8"/>
      <c r="D279" s="11"/>
      <c r="E279" s="12"/>
      <c r="F279" s="11"/>
      <c r="G279" s="74">
        <f t="shared" si="151"/>
        <v>730</v>
      </c>
      <c r="H279" s="75">
        <f t="shared" si="151"/>
        <v>6095</v>
      </c>
      <c r="I279" s="88">
        <f t="shared" si="152"/>
        <v>0</v>
      </c>
      <c r="J279" s="78">
        <f t="shared" si="153"/>
        <v>0</v>
      </c>
      <c r="K279" s="78">
        <f t="shared" si="154"/>
        <v>0</v>
      </c>
      <c r="L279" s="78">
        <f t="shared" si="155"/>
        <v>0</v>
      </c>
      <c r="M279" s="78">
        <f t="shared" ca="1" si="156"/>
        <v>0.13134657836644592</v>
      </c>
      <c r="N279" s="78">
        <f t="shared" ca="1" si="143"/>
        <v>1.8181818181818191E-2</v>
      </c>
      <c r="O279" s="78">
        <f t="shared" si="157"/>
        <v>5.0000000000000001E-4</v>
      </c>
      <c r="P279" s="13"/>
      <c r="Q279" s="8"/>
      <c r="R279" s="13"/>
      <c r="S279" s="89">
        <f t="shared" si="144"/>
        <v>0</v>
      </c>
      <c r="T279" s="75">
        <f t="shared" si="144"/>
        <v>0</v>
      </c>
      <c r="U279" s="90">
        <f t="shared" si="145"/>
        <v>0</v>
      </c>
      <c r="V279" s="82">
        <f t="shared" si="146"/>
        <v>0</v>
      </c>
      <c r="W279" s="8"/>
      <c r="X279" s="8"/>
      <c r="Y279" s="12"/>
      <c r="Z279" s="12"/>
      <c r="AA279" s="12"/>
      <c r="AB279" s="12"/>
      <c r="AC279" s="91">
        <f t="shared" si="147"/>
        <v>0</v>
      </c>
      <c r="AD279" s="75">
        <f t="shared" si="148"/>
        <v>0</v>
      </c>
      <c r="AE279" s="88">
        <f t="shared" si="137"/>
        <v>0</v>
      </c>
      <c r="AF279" s="92">
        <f t="shared" si="138"/>
        <v>0</v>
      </c>
      <c r="AG279" s="93">
        <f t="shared" si="139"/>
        <v>0</v>
      </c>
      <c r="AH279" s="93">
        <f t="shared" si="140"/>
        <v>0</v>
      </c>
      <c r="AI279" s="78">
        <f t="shared" si="141"/>
        <v>0</v>
      </c>
      <c r="AJ279" s="92">
        <f t="shared" si="149"/>
        <v>0</v>
      </c>
      <c r="AK279" s="78">
        <f t="shared" si="150"/>
        <v>0</v>
      </c>
      <c r="AL279" s="11"/>
      <c r="AM279" s="14"/>
      <c r="AN279" s="11"/>
      <c r="AO279" s="15"/>
      <c r="AP279" s="11"/>
      <c r="AQ279" s="11"/>
      <c r="AR279" s="11"/>
      <c r="AS279" s="75" t="str">
        <f t="shared" si="158"/>
        <v/>
      </c>
      <c r="AT279" s="75" t="str">
        <f t="shared" ca="1" si="159"/>
        <v/>
      </c>
      <c r="AU279" s="75" t="str">
        <f t="shared" si="160"/>
        <v/>
      </c>
      <c r="AV279" s="75" t="str">
        <f t="shared" ca="1" si="161"/>
        <v/>
      </c>
      <c r="AW279" s="169"/>
      <c r="AX279" s="169"/>
      <c r="AY279" s="75" t="str">
        <f t="shared" si="162"/>
        <v/>
      </c>
      <c r="AZ279" s="169"/>
      <c r="BA279" s="169"/>
      <c r="BB279" s="75" t="str">
        <f t="shared" si="163"/>
        <v/>
      </c>
      <c r="BC279" s="11"/>
      <c r="BH279" s="52"/>
      <c r="BI279" s="52"/>
      <c r="BJ279" s="52"/>
      <c r="BK279" s="52"/>
      <c r="BL279" s="52"/>
      <c r="BM279" s="52"/>
      <c r="BQ279" s="27"/>
      <c r="BR279" s="27"/>
      <c r="BS279" s="27"/>
      <c r="BT279" s="27"/>
      <c r="BU279" s="27"/>
      <c r="BV279" s="27"/>
      <c r="BW279" s="54"/>
      <c r="BX279" s="26"/>
      <c r="BY279" s="54"/>
      <c r="BZ279" s="26"/>
      <c r="CA279" s="26"/>
      <c r="CB279" s="26"/>
    </row>
    <row r="280" spans="1:80" ht="17.45" customHeight="1">
      <c r="A280" s="86">
        <f t="shared" si="164"/>
        <v>39.4</v>
      </c>
      <c r="B280" s="179">
        <f t="shared" si="142"/>
        <v>46166</v>
      </c>
      <c r="C280" s="8"/>
      <c r="D280" s="11"/>
      <c r="E280" s="12"/>
      <c r="F280" s="11"/>
      <c r="G280" s="74">
        <f t="shared" si="151"/>
        <v>730</v>
      </c>
      <c r="H280" s="75">
        <f t="shared" si="151"/>
        <v>6095</v>
      </c>
      <c r="I280" s="88">
        <f t="shared" si="152"/>
        <v>0</v>
      </c>
      <c r="J280" s="78">
        <f t="shared" si="153"/>
        <v>0</v>
      </c>
      <c r="K280" s="78">
        <f t="shared" si="154"/>
        <v>0</v>
      </c>
      <c r="L280" s="78">
        <f t="shared" si="155"/>
        <v>0</v>
      </c>
      <c r="M280" s="78">
        <f t="shared" ca="1" si="156"/>
        <v>0.13134657836644592</v>
      </c>
      <c r="N280" s="78">
        <f t="shared" ca="1" si="143"/>
        <v>1.8181818181818191E-2</v>
      </c>
      <c r="O280" s="78">
        <f t="shared" si="157"/>
        <v>5.0000000000000001E-4</v>
      </c>
      <c r="P280" s="13"/>
      <c r="Q280" s="8"/>
      <c r="R280" s="13"/>
      <c r="S280" s="89">
        <f t="shared" si="144"/>
        <v>0</v>
      </c>
      <c r="T280" s="75">
        <f t="shared" si="144"/>
        <v>0</v>
      </c>
      <c r="U280" s="90">
        <f t="shared" si="145"/>
        <v>0</v>
      </c>
      <c r="V280" s="82">
        <f t="shared" si="146"/>
        <v>0</v>
      </c>
      <c r="W280" s="8"/>
      <c r="X280" s="8"/>
      <c r="Y280" s="12"/>
      <c r="Z280" s="12"/>
      <c r="AA280" s="12"/>
      <c r="AB280" s="12"/>
      <c r="AC280" s="91">
        <f t="shared" si="147"/>
        <v>0</v>
      </c>
      <c r="AD280" s="75">
        <f t="shared" si="148"/>
        <v>0</v>
      </c>
      <c r="AE280" s="88">
        <f t="shared" si="137"/>
        <v>0</v>
      </c>
      <c r="AF280" s="92">
        <f t="shared" si="138"/>
        <v>0</v>
      </c>
      <c r="AG280" s="93">
        <f t="shared" si="139"/>
        <v>0</v>
      </c>
      <c r="AH280" s="93">
        <f t="shared" si="140"/>
        <v>0</v>
      </c>
      <c r="AI280" s="78">
        <f t="shared" si="141"/>
        <v>0</v>
      </c>
      <c r="AJ280" s="92">
        <f t="shared" si="149"/>
        <v>0</v>
      </c>
      <c r="AK280" s="78">
        <f t="shared" si="150"/>
        <v>0</v>
      </c>
      <c r="AL280" s="11"/>
      <c r="AM280" s="14"/>
      <c r="AN280" s="11"/>
      <c r="AO280" s="15"/>
      <c r="AP280" s="11"/>
      <c r="AQ280" s="11"/>
      <c r="AR280" s="11"/>
      <c r="AS280" s="75" t="str">
        <f t="shared" si="158"/>
        <v/>
      </c>
      <c r="AT280" s="75" t="str">
        <f t="shared" ca="1" si="159"/>
        <v/>
      </c>
      <c r="AU280" s="75" t="str">
        <f t="shared" si="160"/>
        <v/>
      </c>
      <c r="AV280" s="75" t="str">
        <f t="shared" ca="1" si="161"/>
        <v/>
      </c>
      <c r="AW280" s="169"/>
      <c r="AX280" s="169"/>
      <c r="AY280" s="75" t="str">
        <f t="shared" si="162"/>
        <v/>
      </c>
      <c r="AZ280" s="169"/>
      <c r="BA280" s="169"/>
      <c r="BB280" s="75" t="str">
        <f t="shared" si="163"/>
        <v/>
      </c>
      <c r="BC280" s="11"/>
      <c r="BH280" s="52"/>
      <c r="BI280" s="52"/>
      <c r="BJ280" s="52"/>
      <c r="BK280" s="52"/>
      <c r="BL280" s="52"/>
      <c r="BM280" s="52"/>
      <c r="BQ280" s="27"/>
      <c r="BR280" s="27"/>
      <c r="BS280" s="27"/>
      <c r="BT280" s="27"/>
      <c r="BU280" s="27"/>
      <c r="BV280" s="27"/>
      <c r="BW280" s="54"/>
      <c r="BX280" s="26"/>
      <c r="BY280" s="54"/>
      <c r="BZ280" s="26"/>
      <c r="CA280" s="26"/>
      <c r="CB280" s="26"/>
    </row>
    <row r="281" spans="1:80" ht="17.45" customHeight="1">
      <c r="A281" s="94">
        <f t="shared" si="164"/>
        <v>39.5</v>
      </c>
      <c r="B281" s="179">
        <f t="shared" si="142"/>
        <v>46167</v>
      </c>
      <c r="C281" s="8"/>
      <c r="D281" s="11"/>
      <c r="E281" s="12"/>
      <c r="F281" s="11"/>
      <c r="G281" s="74">
        <f t="shared" si="151"/>
        <v>730</v>
      </c>
      <c r="H281" s="75">
        <f t="shared" si="151"/>
        <v>6095</v>
      </c>
      <c r="I281" s="88">
        <f t="shared" si="152"/>
        <v>0</v>
      </c>
      <c r="J281" s="78">
        <f t="shared" si="153"/>
        <v>0</v>
      </c>
      <c r="K281" s="78">
        <f t="shared" si="154"/>
        <v>0</v>
      </c>
      <c r="L281" s="78">
        <f t="shared" si="155"/>
        <v>0</v>
      </c>
      <c r="M281" s="78">
        <f t="shared" ca="1" si="156"/>
        <v>0.13134657836644592</v>
      </c>
      <c r="N281" s="78">
        <f t="shared" ca="1" si="143"/>
        <v>1.8181818181818191E-2</v>
      </c>
      <c r="O281" s="78">
        <f t="shared" si="157"/>
        <v>5.0000000000000001E-4</v>
      </c>
      <c r="P281" s="13"/>
      <c r="Q281" s="8"/>
      <c r="R281" s="13"/>
      <c r="S281" s="89">
        <f t="shared" si="144"/>
        <v>0</v>
      </c>
      <c r="T281" s="75">
        <f t="shared" si="144"/>
        <v>0</v>
      </c>
      <c r="U281" s="90">
        <f t="shared" si="145"/>
        <v>0</v>
      </c>
      <c r="V281" s="82">
        <f t="shared" si="146"/>
        <v>0</v>
      </c>
      <c r="W281" s="8"/>
      <c r="X281" s="8"/>
      <c r="Y281" s="12"/>
      <c r="Z281" s="12"/>
      <c r="AA281" s="12"/>
      <c r="AB281" s="12"/>
      <c r="AC281" s="91">
        <f t="shared" si="147"/>
        <v>0</v>
      </c>
      <c r="AD281" s="75">
        <f t="shared" si="148"/>
        <v>0</v>
      </c>
      <c r="AE281" s="88">
        <f t="shared" si="137"/>
        <v>0</v>
      </c>
      <c r="AF281" s="92">
        <f t="shared" si="138"/>
        <v>0</v>
      </c>
      <c r="AG281" s="93">
        <f t="shared" si="139"/>
        <v>0</v>
      </c>
      <c r="AH281" s="93">
        <f t="shared" si="140"/>
        <v>0</v>
      </c>
      <c r="AI281" s="78">
        <f t="shared" si="141"/>
        <v>0</v>
      </c>
      <c r="AJ281" s="92">
        <f t="shared" si="149"/>
        <v>0</v>
      </c>
      <c r="AK281" s="78">
        <f t="shared" si="150"/>
        <v>0</v>
      </c>
      <c r="AL281" s="11"/>
      <c r="AM281" s="14"/>
      <c r="AN281" s="11"/>
      <c r="AO281" s="15"/>
      <c r="AP281" s="11"/>
      <c r="AQ281" s="11"/>
      <c r="AR281" s="11"/>
      <c r="AS281" s="75" t="str">
        <f t="shared" si="158"/>
        <v/>
      </c>
      <c r="AT281" s="75" t="str">
        <f t="shared" ca="1" si="159"/>
        <v/>
      </c>
      <c r="AU281" s="75" t="str">
        <f t="shared" si="160"/>
        <v/>
      </c>
      <c r="AV281" s="75" t="str">
        <f t="shared" ca="1" si="161"/>
        <v/>
      </c>
      <c r="AW281" s="169"/>
      <c r="AX281" s="169"/>
      <c r="AY281" s="75" t="str">
        <f t="shared" si="162"/>
        <v/>
      </c>
      <c r="AZ281" s="169"/>
      <c r="BA281" s="169"/>
      <c r="BB281" s="75" t="str">
        <f t="shared" si="163"/>
        <v/>
      </c>
      <c r="BC281" s="11"/>
      <c r="BH281" s="52"/>
      <c r="BI281" s="52"/>
      <c r="BJ281" s="52"/>
      <c r="BK281" s="52"/>
      <c r="BL281" s="52"/>
      <c r="BM281" s="52"/>
      <c r="BQ281" s="27"/>
      <c r="BR281" s="27"/>
      <c r="BS281" s="27"/>
      <c r="BT281" s="27"/>
      <c r="BU281" s="27"/>
      <c r="BV281" s="27"/>
      <c r="BW281" s="54"/>
      <c r="BX281" s="26"/>
      <c r="BY281" s="54"/>
      <c r="BZ281" s="26"/>
      <c r="CA281" s="26"/>
      <c r="CB281" s="26"/>
    </row>
    <row r="282" spans="1:80" ht="17.45" customHeight="1">
      <c r="A282" s="86">
        <f t="shared" si="164"/>
        <v>39.6</v>
      </c>
      <c r="B282" s="179">
        <f t="shared" si="142"/>
        <v>46168</v>
      </c>
      <c r="C282" s="8"/>
      <c r="D282" s="11"/>
      <c r="E282" s="12"/>
      <c r="F282" s="11"/>
      <c r="G282" s="74">
        <f t="shared" si="151"/>
        <v>730</v>
      </c>
      <c r="H282" s="75">
        <f t="shared" si="151"/>
        <v>6095</v>
      </c>
      <c r="I282" s="88">
        <f t="shared" si="152"/>
        <v>0</v>
      </c>
      <c r="J282" s="78">
        <f t="shared" si="153"/>
        <v>0</v>
      </c>
      <c r="K282" s="78">
        <f t="shared" si="154"/>
        <v>0</v>
      </c>
      <c r="L282" s="78">
        <f t="shared" si="155"/>
        <v>0</v>
      </c>
      <c r="M282" s="78">
        <f t="shared" ca="1" si="156"/>
        <v>0.13134657836644592</v>
      </c>
      <c r="N282" s="78">
        <f t="shared" ca="1" si="143"/>
        <v>1.8181818181818191E-2</v>
      </c>
      <c r="O282" s="78">
        <f t="shared" si="157"/>
        <v>5.0000000000000001E-4</v>
      </c>
      <c r="P282" s="13"/>
      <c r="Q282" s="8"/>
      <c r="R282" s="13"/>
      <c r="S282" s="89">
        <f t="shared" si="144"/>
        <v>0</v>
      </c>
      <c r="T282" s="75">
        <f t="shared" si="144"/>
        <v>0</v>
      </c>
      <c r="U282" s="90">
        <f t="shared" si="145"/>
        <v>0</v>
      </c>
      <c r="V282" s="82">
        <f t="shared" si="146"/>
        <v>0</v>
      </c>
      <c r="W282" s="8"/>
      <c r="X282" s="8"/>
      <c r="Y282" s="12"/>
      <c r="Z282" s="12"/>
      <c r="AA282" s="12"/>
      <c r="AB282" s="12"/>
      <c r="AC282" s="91">
        <f t="shared" si="147"/>
        <v>0</v>
      </c>
      <c r="AD282" s="75">
        <f t="shared" si="148"/>
        <v>0</v>
      </c>
      <c r="AE282" s="88">
        <f t="shared" si="137"/>
        <v>0</v>
      </c>
      <c r="AF282" s="92">
        <f t="shared" si="138"/>
        <v>0</v>
      </c>
      <c r="AG282" s="93">
        <f t="shared" si="139"/>
        <v>0</v>
      </c>
      <c r="AH282" s="93">
        <f t="shared" si="140"/>
        <v>0</v>
      </c>
      <c r="AI282" s="78">
        <f t="shared" si="141"/>
        <v>0</v>
      </c>
      <c r="AJ282" s="92">
        <f t="shared" si="149"/>
        <v>0</v>
      </c>
      <c r="AK282" s="78">
        <f t="shared" si="150"/>
        <v>0</v>
      </c>
      <c r="AL282" s="11"/>
      <c r="AM282" s="14"/>
      <c r="AN282" s="11"/>
      <c r="AO282" s="15"/>
      <c r="AP282" s="11"/>
      <c r="AQ282" s="11"/>
      <c r="AR282" s="11"/>
      <c r="AS282" s="75" t="str">
        <f t="shared" si="158"/>
        <v/>
      </c>
      <c r="AT282" s="75" t="str">
        <f t="shared" ca="1" si="159"/>
        <v/>
      </c>
      <c r="AU282" s="75" t="str">
        <f t="shared" si="160"/>
        <v/>
      </c>
      <c r="AV282" s="75" t="str">
        <f t="shared" ca="1" si="161"/>
        <v/>
      </c>
      <c r="AW282" s="169"/>
      <c r="AX282" s="169"/>
      <c r="AY282" s="75" t="str">
        <f t="shared" si="162"/>
        <v/>
      </c>
      <c r="AZ282" s="169"/>
      <c r="BA282" s="169"/>
      <c r="BB282" s="75" t="str">
        <f t="shared" si="163"/>
        <v/>
      </c>
      <c r="BC282" s="11"/>
      <c r="BH282" s="52"/>
      <c r="BI282" s="52"/>
      <c r="BJ282" s="52"/>
      <c r="BK282" s="52"/>
      <c r="BL282" s="52"/>
      <c r="BM282" s="52"/>
      <c r="BQ282" s="27"/>
      <c r="BR282" s="27"/>
      <c r="BS282" s="27"/>
      <c r="BT282" s="27"/>
      <c r="BU282" s="27"/>
      <c r="BV282" s="27"/>
      <c r="BW282" s="54"/>
      <c r="BX282" s="26"/>
      <c r="BY282" s="54"/>
      <c r="BZ282" s="26"/>
      <c r="CA282" s="26"/>
      <c r="CB282" s="26"/>
    </row>
    <row r="283" spans="1:80" ht="17.45" customHeight="1" thickBot="1">
      <c r="A283" s="94">
        <f t="shared" si="164"/>
        <v>39.700000000000003</v>
      </c>
      <c r="B283" s="180">
        <f t="shared" si="142"/>
        <v>46169</v>
      </c>
      <c r="C283" s="16"/>
      <c r="D283" s="17"/>
      <c r="E283" s="18"/>
      <c r="F283" s="17"/>
      <c r="G283" s="96">
        <f t="shared" si="151"/>
        <v>730</v>
      </c>
      <c r="H283" s="97">
        <f t="shared" si="151"/>
        <v>6095</v>
      </c>
      <c r="I283" s="98">
        <f t="shared" si="152"/>
        <v>0</v>
      </c>
      <c r="J283" s="99">
        <f t="shared" si="153"/>
        <v>0</v>
      </c>
      <c r="K283" s="99">
        <f t="shared" si="154"/>
        <v>0</v>
      </c>
      <c r="L283" s="99">
        <f t="shared" si="155"/>
        <v>0</v>
      </c>
      <c r="M283" s="99">
        <f t="shared" ca="1" si="156"/>
        <v>0.13134657836644592</v>
      </c>
      <c r="N283" s="99">
        <f t="shared" ca="1" si="143"/>
        <v>1.8181818181818191E-2</v>
      </c>
      <c r="O283" s="99">
        <f t="shared" si="157"/>
        <v>5.0000000000000001E-4</v>
      </c>
      <c r="P283" s="19"/>
      <c r="Q283" s="16"/>
      <c r="R283" s="19"/>
      <c r="S283" s="89">
        <f t="shared" si="144"/>
        <v>0</v>
      </c>
      <c r="T283" s="75">
        <f t="shared" si="144"/>
        <v>0</v>
      </c>
      <c r="U283" s="100">
        <f t="shared" si="145"/>
        <v>0</v>
      </c>
      <c r="V283" s="101">
        <f t="shared" si="146"/>
        <v>0</v>
      </c>
      <c r="W283" s="16"/>
      <c r="X283" s="8"/>
      <c r="Y283" s="12"/>
      <c r="Z283" s="12"/>
      <c r="AA283" s="12"/>
      <c r="AB283" s="12"/>
      <c r="AC283" s="102">
        <f t="shared" si="147"/>
        <v>0</v>
      </c>
      <c r="AD283" s="97">
        <f t="shared" si="148"/>
        <v>0</v>
      </c>
      <c r="AE283" s="98">
        <f t="shared" si="137"/>
        <v>0</v>
      </c>
      <c r="AF283" s="103">
        <f t="shared" si="138"/>
        <v>0</v>
      </c>
      <c r="AG283" s="104">
        <f t="shared" si="139"/>
        <v>0</v>
      </c>
      <c r="AH283" s="104">
        <f t="shared" si="140"/>
        <v>0</v>
      </c>
      <c r="AI283" s="99">
        <f t="shared" si="141"/>
        <v>0</v>
      </c>
      <c r="AJ283" s="103">
        <f t="shared" si="149"/>
        <v>0</v>
      </c>
      <c r="AK283" s="99">
        <f t="shared" si="150"/>
        <v>0</v>
      </c>
      <c r="AL283" s="17"/>
      <c r="AM283" s="20"/>
      <c r="AN283" s="17"/>
      <c r="AO283" s="21"/>
      <c r="AP283" s="17"/>
      <c r="AQ283" s="17"/>
      <c r="AR283" s="17"/>
      <c r="AS283" s="97" t="str">
        <f t="shared" si="158"/>
        <v/>
      </c>
      <c r="AT283" s="97" t="str">
        <f t="shared" ca="1" si="159"/>
        <v/>
      </c>
      <c r="AU283" s="97" t="str">
        <f t="shared" si="160"/>
        <v/>
      </c>
      <c r="AV283" s="97" t="str">
        <f t="shared" ca="1" si="161"/>
        <v/>
      </c>
      <c r="AW283" s="167"/>
      <c r="AX283" s="167"/>
      <c r="AY283" s="97" t="str">
        <f t="shared" si="162"/>
        <v/>
      </c>
      <c r="AZ283" s="167"/>
      <c r="BA283" s="167"/>
      <c r="BB283" s="97" t="str">
        <f t="shared" si="163"/>
        <v/>
      </c>
      <c r="BC283" s="17"/>
      <c r="BH283" s="52"/>
      <c r="BI283" s="52"/>
      <c r="BJ283" s="52"/>
      <c r="BK283" s="52"/>
      <c r="BL283" s="52"/>
      <c r="BM283" s="52"/>
      <c r="BQ283" s="27"/>
      <c r="BR283" s="27"/>
      <c r="BS283" s="27"/>
      <c r="BT283" s="27"/>
      <c r="BU283" s="27"/>
      <c r="BV283" s="27"/>
      <c r="BW283" s="54"/>
      <c r="BX283" s="26"/>
      <c r="BY283" s="54"/>
      <c r="BZ283" s="26"/>
      <c r="CA283" s="26"/>
      <c r="CB283" s="26"/>
    </row>
    <row r="284" spans="1:80" ht="17.45" customHeight="1" thickTop="1">
      <c r="A284" s="105">
        <f>A277+1</f>
        <v>40.1</v>
      </c>
      <c r="B284" s="178">
        <f>B283+1</f>
        <v>46170</v>
      </c>
      <c r="C284" s="4"/>
      <c r="D284" s="5"/>
      <c r="E284" s="6"/>
      <c r="F284" s="5"/>
      <c r="G284" s="74">
        <f t="shared" ref="G284:H299" si="165">G283-E284-C284</f>
        <v>730</v>
      </c>
      <c r="H284" s="75">
        <f t="shared" si="165"/>
        <v>6095</v>
      </c>
      <c r="I284" s="76">
        <f t="shared" si="152"/>
        <v>0</v>
      </c>
      <c r="J284" s="77">
        <f t="shared" si="153"/>
        <v>0</v>
      </c>
      <c r="K284" s="77">
        <f t="shared" si="154"/>
        <v>0</v>
      </c>
      <c r="L284" s="77">
        <f t="shared" si="155"/>
        <v>0</v>
      </c>
      <c r="M284" s="78">
        <f t="shared" ca="1" si="156"/>
        <v>0.13134657836644592</v>
      </c>
      <c r="N284" s="78">
        <f t="shared" ca="1" si="143"/>
        <v>1.8181818181818191E-2</v>
      </c>
      <c r="O284" s="78">
        <f t="shared" si="157"/>
        <v>5.0000000000000001E-4</v>
      </c>
      <c r="P284" s="13"/>
      <c r="Q284" s="8"/>
      <c r="R284" s="13"/>
      <c r="S284" s="79">
        <f t="shared" si="144"/>
        <v>0</v>
      </c>
      <c r="T284" s="80">
        <f t="shared" si="144"/>
        <v>0</v>
      </c>
      <c r="U284" s="90">
        <f t="shared" si="145"/>
        <v>0</v>
      </c>
      <c r="V284" s="82">
        <f t="shared" si="146"/>
        <v>0</v>
      </c>
      <c r="W284" s="4"/>
      <c r="X284" s="4"/>
      <c r="Y284" s="6"/>
      <c r="Z284" s="6"/>
      <c r="AA284" s="6"/>
      <c r="AB284" s="6"/>
      <c r="AC284" s="83">
        <f t="shared" si="147"/>
        <v>0</v>
      </c>
      <c r="AD284" s="80">
        <f t="shared" si="148"/>
        <v>0</v>
      </c>
      <c r="AE284" s="76">
        <f t="shared" si="137"/>
        <v>0</v>
      </c>
      <c r="AF284" s="84">
        <f t="shared" si="138"/>
        <v>0</v>
      </c>
      <c r="AG284" s="85">
        <f t="shared" si="139"/>
        <v>0</v>
      </c>
      <c r="AH284" s="85">
        <f t="shared" si="140"/>
        <v>0</v>
      </c>
      <c r="AI284" s="77">
        <f t="shared" si="141"/>
        <v>0</v>
      </c>
      <c r="AJ284" s="84">
        <f t="shared" si="149"/>
        <v>0</v>
      </c>
      <c r="AK284" s="77">
        <f t="shared" si="150"/>
        <v>0</v>
      </c>
      <c r="AL284" s="5"/>
      <c r="AM284" s="9"/>
      <c r="AN284" s="5"/>
      <c r="AO284" s="10"/>
      <c r="AP284" s="5"/>
      <c r="AQ284" s="5"/>
      <c r="AR284" s="5"/>
      <c r="AS284" s="80" t="str">
        <f t="shared" si="158"/>
        <v/>
      </c>
      <c r="AT284" s="80" t="str">
        <f t="shared" ca="1" si="159"/>
        <v/>
      </c>
      <c r="AU284" s="80" t="str">
        <f t="shared" si="160"/>
        <v/>
      </c>
      <c r="AV284" s="80" t="str">
        <f t="shared" ca="1" si="161"/>
        <v/>
      </c>
      <c r="AW284" s="165"/>
      <c r="AX284" s="165"/>
      <c r="AY284" s="80" t="str">
        <f t="shared" si="162"/>
        <v/>
      </c>
      <c r="AZ284" s="165"/>
      <c r="BA284" s="165"/>
      <c r="BB284" s="80" t="str">
        <f t="shared" si="163"/>
        <v/>
      </c>
      <c r="BC284" s="5"/>
      <c r="BH284" s="52"/>
      <c r="BI284" s="52"/>
      <c r="BJ284" s="52"/>
      <c r="BK284" s="52"/>
      <c r="BL284" s="52"/>
      <c r="BM284" s="52"/>
      <c r="BQ284" s="27"/>
      <c r="BR284" s="27"/>
      <c r="BS284" s="27"/>
      <c r="BT284" s="27"/>
      <c r="BU284" s="27"/>
      <c r="BV284" s="27"/>
      <c r="BW284" s="54"/>
      <c r="BX284" s="26"/>
      <c r="BY284" s="54"/>
      <c r="BZ284" s="26"/>
      <c r="CA284" s="26"/>
      <c r="CB284" s="26"/>
    </row>
    <row r="285" spans="1:80" ht="17.45" customHeight="1">
      <c r="A285" s="94">
        <f t="shared" si="164"/>
        <v>40.200000000000003</v>
      </c>
      <c r="B285" s="179">
        <f t="shared" si="142"/>
        <v>46171</v>
      </c>
      <c r="C285" s="8"/>
      <c r="D285" s="11"/>
      <c r="E285" s="12"/>
      <c r="F285" s="11"/>
      <c r="G285" s="74">
        <f t="shared" si="165"/>
        <v>730</v>
      </c>
      <c r="H285" s="75">
        <f t="shared" si="165"/>
        <v>6095</v>
      </c>
      <c r="I285" s="88">
        <f t="shared" si="152"/>
        <v>0</v>
      </c>
      <c r="J285" s="78">
        <f t="shared" si="153"/>
        <v>0</v>
      </c>
      <c r="K285" s="78">
        <f t="shared" si="154"/>
        <v>0</v>
      </c>
      <c r="L285" s="78">
        <f t="shared" si="155"/>
        <v>0</v>
      </c>
      <c r="M285" s="78">
        <f t="shared" ca="1" si="156"/>
        <v>0.13134657836644592</v>
      </c>
      <c r="N285" s="78">
        <f t="shared" ca="1" si="143"/>
        <v>1.8181818181818191E-2</v>
      </c>
      <c r="O285" s="78">
        <f t="shared" si="157"/>
        <v>5.0000000000000001E-4</v>
      </c>
      <c r="P285" s="13"/>
      <c r="Q285" s="8"/>
      <c r="R285" s="13"/>
      <c r="S285" s="89">
        <f t="shared" si="144"/>
        <v>0</v>
      </c>
      <c r="T285" s="75">
        <f t="shared" si="144"/>
        <v>0</v>
      </c>
      <c r="U285" s="90">
        <f t="shared" si="145"/>
        <v>0</v>
      </c>
      <c r="V285" s="82">
        <f t="shared" si="146"/>
        <v>0</v>
      </c>
      <c r="W285" s="8"/>
      <c r="X285" s="8"/>
      <c r="Y285" s="12"/>
      <c r="Z285" s="12"/>
      <c r="AA285" s="12"/>
      <c r="AB285" s="12"/>
      <c r="AC285" s="91">
        <f t="shared" si="147"/>
        <v>0</v>
      </c>
      <c r="AD285" s="75">
        <f t="shared" si="148"/>
        <v>0</v>
      </c>
      <c r="AE285" s="88">
        <f t="shared" si="137"/>
        <v>0</v>
      </c>
      <c r="AF285" s="92">
        <f t="shared" si="138"/>
        <v>0</v>
      </c>
      <c r="AG285" s="93">
        <f t="shared" si="139"/>
        <v>0</v>
      </c>
      <c r="AH285" s="93">
        <f t="shared" si="140"/>
        <v>0</v>
      </c>
      <c r="AI285" s="78">
        <f t="shared" si="141"/>
        <v>0</v>
      </c>
      <c r="AJ285" s="92">
        <f t="shared" si="149"/>
        <v>0</v>
      </c>
      <c r="AK285" s="78">
        <f t="shared" si="150"/>
        <v>0</v>
      </c>
      <c r="AL285" s="11"/>
      <c r="AM285" s="14"/>
      <c r="AN285" s="11"/>
      <c r="AO285" s="15"/>
      <c r="AP285" s="11"/>
      <c r="AQ285" s="11"/>
      <c r="AR285" s="11"/>
      <c r="AS285" s="75" t="str">
        <f t="shared" si="158"/>
        <v/>
      </c>
      <c r="AT285" s="75" t="str">
        <f t="shared" ca="1" si="159"/>
        <v/>
      </c>
      <c r="AU285" s="75" t="str">
        <f t="shared" si="160"/>
        <v/>
      </c>
      <c r="AV285" s="75" t="str">
        <f t="shared" ca="1" si="161"/>
        <v/>
      </c>
      <c r="AW285" s="169"/>
      <c r="AX285" s="169"/>
      <c r="AY285" s="75" t="str">
        <f t="shared" si="162"/>
        <v/>
      </c>
      <c r="AZ285" s="169"/>
      <c r="BA285" s="169"/>
      <c r="BB285" s="75" t="str">
        <f t="shared" si="163"/>
        <v/>
      </c>
      <c r="BC285" s="11"/>
      <c r="BH285" s="52"/>
      <c r="BI285" s="52"/>
      <c r="BJ285" s="52"/>
      <c r="BK285" s="52"/>
      <c r="BL285" s="52"/>
      <c r="BM285" s="52"/>
      <c r="BQ285" s="27"/>
      <c r="BR285" s="27"/>
      <c r="BS285" s="27"/>
      <c r="BT285" s="27"/>
      <c r="BU285" s="27"/>
      <c r="BV285" s="27"/>
      <c r="BW285" s="54"/>
      <c r="BX285" s="26"/>
      <c r="BY285" s="54"/>
      <c r="BZ285" s="26"/>
      <c r="CA285" s="26"/>
      <c r="CB285" s="26"/>
    </row>
    <row r="286" spans="1:80" ht="17.45" customHeight="1">
      <c r="A286" s="86">
        <f t="shared" si="164"/>
        <v>40.299999999999997</v>
      </c>
      <c r="B286" s="179">
        <f t="shared" si="142"/>
        <v>46172</v>
      </c>
      <c r="C286" s="8"/>
      <c r="D286" s="11"/>
      <c r="E286" s="12"/>
      <c r="F286" s="11"/>
      <c r="G286" s="74">
        <f t="shared" si="165"/>
        <v>730</v>
      </c>
      <c r="H286" s="75">
        <f t="shared" si="165"/>
        <v>6095</v>
      </c>
      <c r="I286" s="88">
        <f t="shared" si="152"/>
        <v>0</v>
      </c>
      <c r="J286" s="78">
        <f t="shared" si="153"/>
        <v>0</v>
      </c>
      <c r="K286" s="78">
        <f t="shared" si="154"/>
        <v>0</v>
      </c>
      <c r="L286" s="78">
        <f t="shared" si="155"/>
        <v>0</v>
      </c>
      <c r="M286" s="78">
        <f t="shared" ca="1" si="156"/>
        <v>0.13134657836644592</v>
      </c>
      <c r="N286" s="78">
        <f t="shared" ca="1" si="143"/>
        <v>1.8181818181818191E-2</v>
      </c>
      <c r="O286" s="78">
        <f t="shared" si="157"/>
        <v>5.0000000000000001E-4</v>
      </c>
      <c r="P286" s="13"/>
      <c r="Q286" s="8"/>
      <c r="R286" s="13"/>
      <c r="S286" s="89">
        <f t="shared" si="144"/>
        <v>0</v>
      </c>
      <c r="T286" s="75">
        <f t="shared" si="144"/>
        <v>0</v>
      </c>
      <c r="U286" s="90">
        <f t="shared" si="145"/>
        <v>0</v>
      </c>
      <c r="V286" s="82">
        <f t="shared" si="146"/>
        <v>0</v>
      </c>
      <c r="W286" s="8"/>
      <c r="X286" s="8"/>
      <c r="Y286" s="12"/>
      <c r="Z286" s="12"/>
      <c r="AA286" s="12"/>
      <c r="AB286" s="12"/>
      <c r="AC286" s="91">
        <f t="shared" si="147"/>
        <v>0</v>
      </c>
      <c r="AD286" s="75">
        <f t="shared" si="148"/>
        <v>0</v>
      </c>
      <c r="AE286" s="88">
        <f t="shared" si="137"/>
        <v>0</v>
      </c>
      <c r="AF286" s="92">
        <f t="shared" si="138"/>
        <v>0</v>
      </c>
      <c r="AG286" s="93">
        <f t="shared" si="139"/>
        <v>0</v>
      </c>
      <c r="AH286" s="93">
        <f t="shared" si="140"/>
        <v>0</v>
      </c>
      <c r="AI286" s="78">
        <f t="shared" si="141"/>
        <v>0</v>
      </c>
      <c r="AJ286" s="92">
        <f t="shared" si="149"/>
        <v>0</v>
      </c>
      <c r="AK286" s="78">
        <f t="shared" si="150"/>
        <v>0</v>
      </c>
      <c r="AL286" s="11"/>
      <c r="AM286" s="14"/>
      <c r="AN286" s="11"/>
      <c r="AO286" s="15"/>
      <c r="AP286" s="11"/>
      <c r="AQ286" s="11"/>
      <c r="AR286" s="11"/>
      <c r="AS286" s="75" t="str">
        <f t="shared" si="158"/>
        <v/>
      </c>
      <c r="AT286" s="75" t="str">
        <f t="shared" ca="1" si="159"/>
        <v/>
      </c>
      <c r="AU286" s="75" t="str">
        <f t="shared" si="160"/>
        <v/>
      </c>
      <c r="AV286" s="75" t="str">
        <f t="shared" ca="1" si="161"/>
        <v/>
      </c>
      <c r="AW286" s="169"/>
      <c r="AX286" s="169"/>
      <c r="AY286" s="75" t="str">
        <f t="shared" si="162"/>
        <v/>
      </c>
      <c r="AZ286" s="169"/>
      <c r="BA286" s="169"/>
      <c r="BB286" s="75" t="str">
        <f t="shared" si="163"/>
        <v/>
      </c>
      <c r="BC286" s="11"/>
      <c r="BH286" s="52"/>
      <c r="BI286" s="52"/>
      <c r="BJ286" s="52"/>
      <c r="BK286" s="52"/>
      <c r="BL286" s="52"/>
      <c r="BM286" s="52"/>
      <c r="BQ286" s="27"/>
      <c r="BR286" s="27"/>
      <c r="BS286" s="27"/>
      <c r="BT286" s="27"/>
      <c r="BU286" s="27"/>
      <c r="BV286" s="27"/>
      <c r="BW286" s="54"/>
      <c r="BX286" s="26"/>
      <c r="BY286" s="54"/>
      <c r="BZ286" s="26"/>
      <c r="CA286" s="26"/>
      <c r="CB286" s="26"/>
    </row>
    <row r="287" spans="1:80" ht="17.45" customHeight="1">
      <c r="A287" s="94">
        <f t="shared" si="164"/>
        <v>40.4</v>
      </c>
      <c r="B287" s="179">
        <f t="shared" si="142"/>
        <v>46173</v>
      </c>
      <c r="C287" s="8"/>
      <c r="D287" s="11"/>
      <c r="E287" s="12"/>
      <c r="F287" s="11"/>
      <c r="G287" s="74">
        <f t="shared" si="165"/>
        <v>730</v>
      </c>
      <c r="H287" s="75">
        <f t="shared" si="165"/>
        <v>6095</v>
      </c>
      <c r="I287" s="88">
        <f t="shared" si="152"/>
        <v>0</v>
      </c>
      <c r="J287" s="78">
        <f t="shared" si="153"/>
        <v>0</v>
      </c>
      <c r="K287" s="78">
        <f t="shared" si="154"/>
        <v>0</v>
      </c>
      <c r="L287" s="78">
        <f t="shared" si="155"/>
        <v>0</v>
      </c>
      <c r="M287" s="78">
        <f t="shared" ca="1" si="156"/>
        <v>0.13134657836644592</v>
      </c>
      <c r="N287" s="78">
        <f t="shared" ca="1" si="143"/>
        <v>1.8181818181818191E-2</v>
      </c>
      <c r="O287" s="78">
        <f t="shared" si="157"/>
        <v>5.0000000000000001E-4</v>
      </c>
      <c r="P287" s="13"/>
      <c r="Q287" s="8"/>
      <c r="R287" s="13"/>
      <c r="S287" s="89">
        <f t="shared" si="144"/>
        <v>0</v>
      </c>
      <c r="T287" s="75">
        <f t="shared" si="144"/>
        <v>0</v>
      </c>
      <c r="U287" s="90">
        <f t="shared" si="145"/>
        <v>0</v>
      </c>
      <c r="V287" s="82">
        <f t="shared" si="146"/>
        <v>0</v>
      </c>
      <c r="W287" s="8"/>
      <c r="X287" s="8"/>
      <c r="Y287" s="12"/>
      <c r="Z287" s="12"/>
      <c r="AA287" s="12"/>
      <c r="AB287" s="12"/>
      <c r="AC287" s="91">
        <f t="shared" si="147"/>
        <v>0</v>
      </c>
      <c r="AD287" s="75">
        <f t="shared" si="148"/>
        <v>0</v>
      </c>
      <c r="AE287" s="88">
        <f t="shared" si="137"/>
        <v>0</v>
      </c>
      <c r="AF287" s="92">
        <f t="shared" si="138"/>
        <v>0</v>
      </c>
      <c r="AG287" s="93">
        <f t="shared" si="139"/>
        <v>0</v>
      </c>
      <c r="AH287" s="93">
        <f t="shared" si="140"/>
        <v>0</v>
      </c>
      <c r="AI287" s="78">
        <f t="shared" si="141"/>
        <v>0</v>
      </c>
      <c r="AJ287" s="92">
        <f t="shared" si="149"/>
        <v>0</v>
      </c>
      <c r="AK287" s="78">
        <f t="shared" si="150"/>
        <v>0</v>
      </c>
      <c r="AL287" s="11"/>
      <c r="AM287" s="14"/>
      <c r="AN287" s="11"/>
      <c r="AO287" s="15"/>
      <c r="AP287" s="11"/>
      <c r="AQ287" s="11"/>
      <c r="AR287" s="11"/>
      <c r="AS287" s="75" t="str">
        <f t="shared" si="158"/>
        <v/>
      </c>
      <c r="AT287" s="75" t="str">
        <f t="shared" ca="1" si="159"/>
        <v/>
      </c>
      <c r="AU287" s="75" t="str">
        <f t="shared" si="160"/>
        <v/>
      </c>
      <c r="AV287" s="75" t="str">
        <f t="shared" ca="1" si="161"/>
        <v/>
      </c>
      <c r="AW287" s="169"/>
      <c r="AX287" s="169"/>
      <c r="AY287" s="75" t="str">
        <f t="shared" si="162"/>
        <v/>
      </c>
      <c r="AZ287" s="169"/>
      <c r="BA287" s="169"/>
      <c r="BB287" s="75" t="str">
        <f t="shared" si="163"/>
        <v/>
      </c>
      <c r="BC287" s="11"/>
      <c r="BH287" s="52"/>
      <c r="BI287" s="52"/>
      <c r="BJ287" s="52"/>
      <c r="BK287" s="52"/>
      <c r="BL287" s="52"/>
      <c r="BM287" s="52"/>
      <c r="BQ287" s="27"/>
      <c r="BR287" s="27"/>
      <c r="BS287" s="27"/>
      <c r="BT287" s="27"/>
      <c r="BU287" s="27"/>
      <c r="BV287" s="27"/>
      <c r="BW287" s="54"/>
      <c r="BX287" s="26"/>
      <c r="BY287" s="54"/>
      <c r="BZ287" s="26"/>
      <c r="CA287" s="26"/>
      <c r="CB287" s="26"/>
    </row>
    <row r="288" spans="1:80" ht="17.45" customHeight="1">
      <c r="A288" s="86">
        <f t="shared" si="164"/>
        <v>40.5</v>
      </c>
      <c r="B288" s="179">
        <f t="shared" si="142"/>
        <v>46174</v>
      </c>
      <c r="C288" s="8"/>
      <c r="D288" s="11"/>
      <c r="E288" s="12"/>
      <c r="F288" s="11"/>
      <c r="G288" s="74">
        <f t="shared" si="165"/>
        <v>730</v>
      </c>
      <c r="H288" s="75">
        <f t="shared" si="165"/>
        <v>6095</v>
      </c>
      <c r="I288" s="88">
        <f t="shared" si="152"/>
        <v>0</v>
      </c>
      <c r="J288" s="78">
        <f t="shared" si="153"/>
        <v>0</v>
      </c>
      <c r="K288" s="78">
        <f t="shared" si="154"/>
        <v>0</v>
      </c>
      <c r="L288" s="78">
        <f t="shared" si="155"/>
        <v>0</v>
      </c>
      <c r="M288" s="78">
        <f t="shared" ca="1" si="156"/>
        <v>0.13134657836644592</v>
      </c>
      <c r="N288" s="78">
        <f t="shared" ca="1" si="143"/>
        <v>1.8181818181818191E-2</v>
      </c>
      <c r="O288" s="78">
        <f t="shared" si="157"/>
        <v>5.0000000000000001E-4</v>
      </c>
      <c r="P288" s="13"/>
      <c r="Q288" s="8"/>
      <c r="R288" s="13"/>
      <c r="S288" s="89">
        <f t="shared" si="144"/>
        <v>0</v>
      </c>
      <c r="T288" s="75">
        <f t="shared" si="144"/>
        <v>0</v>
      </c>
      <c r="U288" s="90">
        <f t="shared" si="145"/>
        <v>0</v>
      </c>
      <c r="V288" s="82">
        <f t="shared" si="146"/>
        <v>0</v>
      </c>
      <c r="W288" s="8"/>
      <c r="X288" s="8"/>
      <c r="Y288" s="12"/>
      <c r="Z288" s="12"/>
      <c r="AA288" s="12"/>
      <c r="AB288" s="12"/>
      <c r="AC288" s="91">
        <f t="shared" si="147"/>
        <v>0</v>
      </c>
      <c r="AD288" s="75">
        <f t="shared" si="148"/>
        <v>0</v>
      </c>
      <c r="AE288" s="88">
        <f t="shared" si="137"/>
        <v>0</v>
      </c>
      <c r="AF288" s="92">
        <f t="shared" si="138"/>
        <v>0</v>
      </c>
      <c r="AG288" s="93">
        <f t="shared" si="139"/>
        <v>0</v>
      </c>
      <c r="AH288" s="93">
        <f t="shared" si="140"/>
        <v>0</v>
      </c>
      <c r="AI288" s="78">
        <f t="shared" si="141"/>
        <v>0</v>
      </c>
      <c r="AJ288" s="92">
        <f t="shared" si="149"/>
        <v>0</v>
      </c>
      <c r="AK288" s="78">
        <f t="shared" si="150"/>
        <v>0</v>
      </c>
      <c r="AL288" s="11"/>
      <c r="AM288" s="14"/>
      <c r="AN288" s="11"/>
      <c r="AO288" s="15"/>
      <c r="AP288" s="11"/>
      <c r="AQ288" s="11"/>
      <c r="AR288" s="11"/>
      <c r="AS288" s="75" t="str">
        <f t="shared" si="158"/>
        <v/>
      </c>
      <c r="AT288" s="75" t="str">
        <f t="shared" ca="1" si="159"/>
        <v/>
      </c>
      <c r="AU288" s="75" t="str">
        <f t="shared" si="160"/>
        <v/>
      </c>
      <c r="AV288" s="75" t="str">
        <f t="shared" ca="1" si="161"/>
        <v/>
      </c>
      <c r="AW288" s="169"/>
      <c r="AX288" s="169"/>
      <c r="AY288" s="75" t="str">
        <f t="shared" si="162"/>
        <v/>
      </c>
      <c r="AZ288" s="169"/>
      <c r="BA288" s="169"/>
      <c r="BB288" s="75" t="str">
        <f t="shared" si="163"/>
        <v/>
      </c>
      <c r="BC288" s="11"/>
      <c r="BH288" s="52"/>
      <c r="BI288" s="52"/>
      <c r="BJ288" s="52"/>
      <c r="BK288" s="52"/>
      <c r="BL288" s="52"/>
      <c r="BM288" s="52"/>
      <c r="BQ288" s="27"/>
      <c r="BR288" s="27"/>
      <c r="BS288" s="27"/>
      <c r="BT288" s="27"/>
      <c r="BU288" s="27"/>
      <c r="BV288" s="27"/>
      <c r="BW288" s="54"/>
      <c r="BX288" s="26"/>
      <c r="BY288" s="54"/>
      <c r="BZ288" s="26"/>
      <c r="CA288" s="26"/>
      <c r="CB288" s="26"/>
    </row>
    <row r="289" spans="1:80" ht="17.45" customHeight="1">
      <c r="A289" s="94">
        <f t="shared" si="164"/>
        <v>40.6</v>
      </c>
      <c r="B289" s="179">
        <f t="shared" si="142"/>
        <v>46175</v>
      </c>
      <c r="C289" s="8"/>
      <c r="D289" s="11"/>
      <c r="E289" s="12"/>
      <c r="F289" s="11"/>
      <c r="G289" s="74">
        <f t="shared" si="165"/>
        <v>730</v>
      </c>
      <c r="H289" s="75">
        <f t="shared" si="165"/>
        <v>6095</v>
      </c>
      <c r="I289" s="88">
        <f t="shared" si="152"/>
        <v>0</v>
      </c>
      <c r="J289" s="78">
        <f t="shared" si="153"/>
        <v>0</v>
      </c>
      <c r="K289" s="78">
        <f t="shared" si="154"/>
        <v>0</v>
      </c>
      <c r="L289" s="78">
        <f t="shared" si="155"/>
        <v>0</v>
      </c>
      <c r="M289" s="78">
        <f t="shared" ca="1" si="156"/>
        <v>0.13134657836644592</v>
      </c>
      <c r="N289" s="78">
        <f t="shared" ca="1" si="143"/>
        <v>1.8181818181818191E-2</v>
      </c>
      <c r="O289" s="78">
        <f t="shared" si="157"/>
        <v>5.0000000000000001E-4</v>
      </c>
      <c r="P289" s="13"/>
      <c r="Q289" s="8"/>
      <c r="R289" s="13"/>
      <c r="S289" s="89">
        <f t="shared" si="144"/>
        <v>0</v>
      </c>
      <c r="T289" s="75">
        <f t="shared" si="144"/>
        <v>0</v>
      </c>
      <c r="U289" s="90">
        <f t="shared" si="145"/>
        <v>0</v>
      </c>
      <c r="V289" s="82">
        <f t="shared" si="146"/>
        <v>0</v>
      </c>
      <c r="W289" s="8"/>
      <c r="X289" s="8"/>
      <c r="Y289" s="12"/>
      <c r="Z289" s="12"/>
      <c r="AA289" s="12"/>
      <c r="AB289" s="12"/>
      <c r="AC289" s="91">
        <f t="shared" si="147"/>
        <v>0</v>
      </c>
      <c r="AD289" s="75">
        <f t="shared" si="148"/>
        <v>0</v>
      </c>
      <c r="AE289" s="88">
        <f t="shared" si="137"/>
        <v>0</v>
      </c>
      <c r="AF289" s="92">
        <f t="shared" si="138"/>
        <v>0</v>
      </c>
      <c r="AG289" s="93">
        <f t="shared" si="139"/>
        <v>0</v>
      </c>
      <c r="AH289" s="93">
        <f t="shared" si="140"/>
        <v>0</v>
      </c>
      <c r="AI289" s="78">
        <f t="shared" si="141"/>
        <v>0</v>
      </c>
      <c r="AJ289" s="92">
        <f t="shared" si="149"/>
        <v>0</v>
      </c>
      <c r="AK289" s="78">
        <f t="shared" si="150"/>
        <v>0</v>
      </c>
      <c r="AL289" s="11"/>
      <c r="AM289" s="14"/>
      <c r="AN289" s="11"/>
      <c r="AO289" s="15"/>
      <c r="AP289" s="11"/>
      <c r="AQ289" s="11"/>
      <c r="AR289" s="11"/>
      <c r="AS289" s="75" t="str">
        <f t="shared" si="158"/>
        <v/>
      </c>
      <c r="AT289" s="75" t="str">
        <f t="shared" ca="1" si="159"/>
        <v/>
      </c>
      <c r="AU289" s="75" t="str">
        <f t="shared" si="160"/>
        <v/>
      </c>
      <c r="AV289" s="75" t="str">
        <f t="shared" ca="1" si="161"/>
        <v/>
      </c>
      <c r="AW289" s="169"/>
      <c r="AX289" s="169"/>
      <c r="AY289" s="75" t="str">
        <f t="shared" si="162"/>
        <v/>
      </c>
      <c r="AZ289" s="169"/>
      <c r="BA289" s="169"/>
      <c r="BB289" s="75" t="str">
        <f t="shared" si="163"/>
        <v/>
      </c>
      <c r="BC289" s="11"/>
      <c r="BH289" s="52"/>
      <c r="BI289" s="52"/>
      <c r="BJ289" s="52"/>
      <c r="BK289" s="52"/>
      <c r="BL289" s="52"/>
      <c r="BM289" s="52"/>
      <c r="BQ289" s="27"/>
      <c r="BR289" s="27"/>
      <c r="BS289" s="27"/>
      <c r="BT289" s="27"/>
      <c r="BU289" s="27"/>
      <c r="BV289" s="27"/>
      <c r="BW289" s="54"/>
      <c r="BX289" s="26"/>
      <c r="BY289" s="54"/>
      <c r="BZ289" s="26"/>
      <c r="CA289" s="26"/>
      <c r="CB289" s="26"/>
    </row>
    <row r="290" spans="1:80" ht="17.45" customHeight="1" thickBot="1">
      <c r="A290" s="86">
        <f t="shared" si="164"/>
        <v>40.700000000000003</v>
      </c>
      <c r="B290" s="180">
        <f t="shared" si="142"/>
        <v>46176</v>
      </c>
      <c r="C290" s="16"/>
      <c r="D290" s="17"/>
      <c r="E290" s="18"/>
      <c r="F290" s="17"/>
      <c r="G290" s="96">
        <f t="shared" si="165"/>
        <v>730</v>
      </c>
      <c r="H290" s="97">
        <f t="shared" si="165"/>
        <v>6095</v>
      </c>
      <c r="I290" s="98">
        <f t="shared" si="152"/>
        <v>0</v>
      </c>
      <c r="J290" s="99">
        <f t="shared" si="153"/>
        <v>0</v>
      </c>
      <c r="K290" s="99">
        <f t="shared" si="154"/>
        <v>0</v>
      </c>
      <c r="L290" s="99">
        <f t="shared" si="155"/>
        <v>0</v>
      </c>
      <c r="M290" s="99">
        <f t="shared" ca="1" si="156"/>
        <v>0.13134657836644592</v>
      </c>
      <c r="N290" s="99">
        <f t="shared" ca="1" si="143"/>
        <v>1.8181818181818191E-2</v>
      </c>
      <c r="O290" s="99">
        <f t="shared" si="157"/>
        <v>5.0000000000000001E-4</v>
      </c>
      <c r="P290" s="19"/>
      <c r="Q290" s="16"/>
      <c r="R290" s="19"/>
      <c r="S290" s="89">
        <f t="shared" si="144"/>
        <v>0</v>
      </c>
      <c r="T290" s="75">
        <f t="shared" si="144"/>
        <v>0</v>
      </c>
      <c r="U290" s="100">
        <f t="shared" si="145"/>
        <v>0</v>
      </c>
      <c r="V290" s="101">
        <f t="shared" si="146"/>
        <v>0</v>
      </c>
      <c r="W290" s="16"/>
      <c r="X290" s="8"/>
      <c r="Y290" s="12"/>
      <c r="Z290" s="12"/>
      <c r="AA290" s="12"/>
      <c r="AB290" s="12"/>
      <c r="AC290" s="102">
        <f t="shared" si="147"/>
        <v>0</v>
      </c>
      <c r="AD290" s="97">
        <f t="shared" si="148"/>
        <v>0</v>
      </c>
      <c r="AE290" s="98">
        <f t="shared" si="137"/>
        <v>0</v>
      </c>
      <c r="AF290" s="103">
        <f t="shared" si="138"/>
        <v>0</v>
      </c>
      <c r="AG290" s="104">
        <f t="shared" si="139"/>
        <v>0</v>
      </c>
      <c r="AH290" s="104">
        <f t="shared" si="140"/>
        <v>0</v>
      </c>
      <c r="AI290" s="99">
        <f t="shared" si="141"/>
        <v>0</v>
      </c>
      <c r="AJ290" s="103">
        <f t="shared" si="149"/>
        <v>0</v>
      </c>
      <c r="AK290" s="99">
        <f t="shared" si="150"/>
        <v>0</v>
      </c>
      <c r="AL290" s="17"/>
      <c r="AM290" s="20"/>
      <c r="AN290" s="17"/>
      <c r="AO290" s="21"/>
      <c r="AP290" s="17"/>
      <c r="AQ290" s="17"/>
      <c r="AR290" s="17"/>
      <c r="AS290" s="97" t="str">
        <f t="shared" si="158"/>
        <v/>
      </c>
      <c r="AT290" s="97" t="str">
        <f t="shared" ca="1" si="159"/>
        <v/>
      </c>
      <c r="AU290" s="97" t="str">
        <f t="shared" si="160"/>
        <v/>
      </c>
      <c r="AV290" s="97" t="str">
        <f t="shared" ca="1" si="161"/>
        <v/>
      </c>
      <c r="AW290" s="167"/>
      <c r="AX290" s="167"/>
      <c r="AY290" s="97" t="str">
        <f t="shared" si="162"/>
        <v/>
      </c>
      <c r="AZ290" s="167"/>
      <c r="BA290" s="167"/>
      <c r="BB290" s="97" t="str">
        <f t="shared" si="163"/>
        <v/>
      </c>
      <c r="BC290" s="17"/>
      <c r="BH290" s="52"/>
      <c r="BI290" s="52"/>
      <c r="BJ290" s="52"/>
      <c r="BK290" s="52"/>
      <c r="BL290" s="52"/>
      <c r="BM290" s="52"/>
      <c r="BQ290" s="27"/>
      <c r="BR290" s="27"/>
      <c r="BS290" s="27"/>
      <c r="BT290" s="27"/>
      <c r="BU290" s="27"/>
      <c r="BV290" s="27"/>
      <c r="BW290" s="54"/>
      <c r="BX290" s="26"/>
      <c r="BY290" s="54"/>
      <c r="BZ290" s="26"/>
      <c r="CA290" s="26"/>
      <c r="CB290" s="26"/>
    </row>
    <row r="291" spans="1:80" ht="17.45" customHeight="1" thickTop="1">
      <c r="A291" s="71">
        <f>A284+1</f>
        <v>41.1</v>
      </c>
      <c r="B291" s="178">
        <f>B290+1</f>
        <v>46177</v>
      </c>
      <c r="C291" s="4"/>
      <c r="D291" s="5"/>
      <c r="E291" s="6"/>
      <c r="F291" s="5"/>
      <c r="G291" s="74">
        <f t="shared" si="165"/>
        <v>730</v>
      </c>
      <c r="H291" s="75">
        <f t="shared" si="165"/>
        <v>6095</v>
      </c>
      <c r="I291" s="76">
        <f t="shared" si="152"/>
        <v>0</v>
      </c>
      <c r="J291" s="77">
        <f t="shared" si="153"/>
        <v>0</v>
      </c>
      <c r="K291" s="77">
        <f t="shared" si="154"/>
        <v>0</v>
      </c>
      <c r="L291" s="77">
        <f t="shared" si="155"/>
        <v>0</v>
      </c>
      <c r="M291" s="78">
        <f t="shared" ca="1" si="156"/>
        <v>0.13134657836644592</v>
      </c>
      <c r="N291" s="78">
        <f t="shared" ca="1" si="143"/>
        <v>1.8181818181818191E-2</v>
      </c>
      <c r="O291" s="78">
        <f t="shared" si="157"/>
        <v>5.0000000000000001E-4</v>
      </c>
      <c r="P291" s="13"/>
      <c r="Q291" s="8"/>
      <c r="R291" s="13"/>
      <c r="S291" s="79">
        <f t="shared" si="144"/>
        <v>0</v>
      </c>
      <c r="T291" s="80">
        <f t="shared" si="144"/>
        <v>0</v>
      </c>
      <c r="U291" s="90">
        <f t="shared" si="145"/>
        <v>0</v>
      </c>
      <c r="V291" s="82">
        <f t="shared" si="146"/>
        <v>0</v>
      </c>
      <c r="W291" s="4"/>
      <c r="X291" s="4"/>
      <c r="Y291" s="6"/>
      <c r="Z291" s="6"/>
      <c r="AA291" s="6"/>
      <c r="AB291" s="6"/>
      <c r="AC291" s="83">
        <f t="shared" si="147"/>
        <v>0</v>
      </c>
      <c r="AD291" s="80">
        <f t="shared" si="148"/>
        <v>0</v>
      </c>
      <c r="AE291" s="76">
        <f t="shared" si="137"/>
        <v>0</v>
      </c>
      <c r="AF291" s="84">
        <f t="shared" si="138"/>
        <v>0</v>
      </c>
      <c r="AG291" s="85">
        <f t="shared" si="139"/>
        <v>0</v>
      </c>
      <c r="AH291" s="85">
        <f t="shared" si="140"/>
        <v>0</v>
      </c>
      <c r="AI291" s="77">
        <f t="shared" si="141"/>
        <v>0</v>
      </c>
      <c r="AJ291" s="84">
        <f t="shared" si="149"/>
        <v>0</v>
      </c>
      <c r="AK291" s="77">
        <f t="shared" si="150"/>
        <v>0</v>
      </c>
      <c r="AL291" s="5"/>
      <c r="AM291" s="9"/>
      <c r="AN291" s="5"/>
      <c r="AO291" s="10"/>
      <c r="AP291" s="5"/>
      <c r="AQ291" s="5"/>
      <c r="AR291" s="5"/>
      <c r="AS291" s="80" t="str">
        <f t="shared" si="158"/>
        <v/>
      </c>
      <c r="AT291" s="80" t="str">
        <f t="shared" ca="1" si="159"/>
        <v/>
      </c>
      <c r="AU291" s="80" t="str">
        <f t="shared" si="160"/>
        <v/>
      </c>
      <c r="AV291" s="80" t="str">
        <f t="shared" ca="1" si="161"/>
        <v/>
      </c>
      <c r="AW291" s="165"/>
      <c r="AX291" s="165"/>
      <c r="AY291" s="80" t="str">
        <f t="shared" si="162"/>
        <v/>
      </c>
      <c r="AZ291" s="165"/>
      <c r="BA291" s="165"/>
      <c r="BB291" s="80" t="str">
        <f t="shared" si="163"/>
        <v/>
      </c>
      <c r="BC291" s="5"/>
      <c r="BH291" s="52"/>
      <c r="BI291" s="52"/>
      <c r="BJ291" s="52"/>
      <c r="BK291" s="52"/>
      <c r="BL291" s="52"/>
      <c r="BM291" s="52"/>
      <c r="BQ291" s="27"/>
      <c r="BR291" s="27"/>
      <c r="BS291" s="27"/>
      <c r="BT291" s="27"/>
      <c r="BU291" s="27"/>
      <c r="BV291" s="27"/>
      <c r="BW291" s="54"/>
      <c r="BX291" s="26"/>
      <c r="BY291" s="54"/>
      <c r="BZ291" s="26"/>
      <c r="CA291" s="26"/>
      <c r="CB291" s="26"/>
    </row>
    <row r="292" spans="1:80" ht="17.45" customHeight="1">
      <c r="A292" s="86">
        <f t="shared" si="164"/>
        <v>41.2</v>
      </c>
      <c r="B292" s="179">
        <f t="shared" si="142"/>
        <v>46178</v>
      </c>
      <c r="C292" s="8"/>
      <c r="D292" s="11"/>
      <c r="E292" s="12"/>
      <c r="F292" s="11"/>
      <c r="G292" s="74">
        <f t="shared" si="165"/>
        <v>730</v>
      </c>
      <c r="H292" s="75">
        <f t="shared" si="165"/>
        <v>6095</v>
      </c>
      <c r="I292" s="88">
        <f t="shared" si="152"/>
        <v>0</v>
      </c>
      <c r="J292" s="78">
        <f t="shared" si="153"/>
        <v>0</v>
      </c>
      <c r="K292" s="78">
        <f t="shared" si="154"/>
        <v>0</v>
      </c>
      <c r="L292" s="78">
        <f t="shared" si="155"/>
        <v>0</v>
      </c>
      <c r="M292" s="78">
        <f t="shared" ca="1" si="156"/>
        <v>0.13134657836644592</v>
      </c>
      <c r="N292" s="78">
        <f t="shared" ca="1" si="143"/>
        <v>1.8181818181818191E-2</v>
      </c>
      <c r="O292" s="78">
        <f t="shared" si="157"/>
        <v>5.0000000000000001E-4</v>
      </c>
      <c r="P292" s="13"/>
      <c r="Q292" s="8"/>
      <c r="R292" s="13"/>
      <c r="S292" s="89">
        <f t="shared" si="144"/>
        <v>0</v>
      </c>
      <c r="T292" s="75">
        <f t="shared" si="144"/>
        <v>0</v>
      </c>
      <c r="U292" s="90">
        <f t="shared" si="145"/>
        <v>0</v>
      </c>
      <c r="V292" s="82">
        <f t="shared" si="146"/>
        <v>0</v>
      </c>
      <c r="W292" s="8"/>
      <c r="X292" s="8"/>
      <c r="Y292" s="12"/>
      <c r="Z292" s="12"/>
      <c r="AA292" s="12"/>
      <c r="AB292" s="12"/>
      <c r="AC292" s="91">
        <f t="shared" si="147"/>
        <v>0</v>
      </c>
      <c r="AD292" s="75">
        <f t="shared" si="148"/>
        <v>0</v>
      </c>
      <c r="AE292" s="88">
        <f t="shared" si="137"/>
        <v>0</v>
      </c>
      <c r="AF292" s="92">
        <f t="shared" si="138"/>
        <v>0</v>
      </c>
      <c r="AG292" s="93">
        <f t="shared" si="139"/>
        <v>0</v>
      </c>
      <c r="AH292" s="93">
        <f t="shared" si="140"/>
        <v>0</v>
      </c>
      <c r="AI292" s="78">
        <f t="shared" si="141"/>
        <v>0</v>
      </c>
      <c r="AJ292" s="92">
        <f t="shared" si="149"/>
        <v>0</v>
      </c>
      <c r="AK292" s="78">
        <f t="shared" si="150"/>
        <v>0</v>
      </c>
      <c r="AL292" s="11"/>
      <c r="AM292" s="14"/>
      <c r="AN292" s="11"/>
      <c r="AO292" s="15"/>
      <c r="AP292" s="11"/>
      <c r="AQ292" s="11"/>
      <c r="AR292" s="11"/>
      <c r="AS292" s="75" t="str">
        <f t="shared" si="158"/>
        <v/>
      </c>
      <c r="AT292" s="75" t="str">
        <f t="shared" ca="1" si="159"/>
        <v/>
      </c>
      <c r="AU292" s="75" t="str">
        <f t="shared" si="160"/>
        <v/>
      </c>
      <c r="AV292" s="75" t="str">
        <f t="shared" ca="1" si="161"/>
        <v/>
      </c>
      <c r="AW292" s="169"/>
      <c r="AX292" s="169"/>
      <c r="AY292" s="75" t="str">
        <f t="shared" si="162"/>
        <v/>
      </c>
      <c r="AZ292" s="169"/>
      <c r="BA292" s="169"/>
      <c r="BB292" s="75" t="str">
        <f t="shared" si="163"/>
        <v/>
      </c>
      <c r="BC292" s="11"/>
      <c r="BH292" s="52"/>
      <c r="BI292" s="52"/>
      <c r="BJ292" s="52"/>
      <c r="BK292" s="52"/>
      <c r="BL292" s="52"/>
      <c r="BM292" s="52"/>
      <c r="BQ292" s="27"/>
      <c r="BR292" s="27"/>
      <c r="BS292" s="27"/>
      <c r="BT292" s="27"/>
      <c r="BU292" s="27"/>
      <c r="BV292" s="27"/>
      <c r="BW292" s="54"/>
      <c r="BX292" s="26"/>
      <c r="BY292" s="54"/>
      <c r="BZ292" s="26"/>
      <c r="CA292" s="26"/>
      <c r="CB292" s="26"/>
    </row>
    <row r="293" spans="1:80" ht="17.45" customHeight="1">
      <c r="A293" s="94">
        <f t="shared" si="164"/>
        <v>41.3</v>
      </c>
      <c r="B293" s="179">
        <f t="shared" si="142"/>
        <v>46179</v>
      </c>
      <c r="C293" s="8"/>
      <c r="D293" s="11"/>
      <c r="E293" s="12"/>
      <c r="F293" s="11"/>
      <c r="G293" s="74">
        <f t="shared" si="165"/>
        <v>730</v>
      </c>
      <c r="H293" s="75">
        <f t="shared" si="165"/>
        <v>6095</v>
      </c>
      <c r="I293" s="88">
        <f t="shared" si="152"/>
        <v>0</v>
      </c>
      <c r="J293" s="78">
        <f t="shared" si="153"/>
        <v>0</v>
      </c>
      <c r="K293" s="78">
        <f t="shared" si="154"/>
        <v>0</v>
      </c>
      <c r="L293" s="78">
        <f t="shared" si="155"/>
        <v>0</v>
      </c>
      <c r="M293" s="78">
        <f t="shared" ca="1" si="156"/>
        <v>0.13134657836644592</v>
      </c>
      <c r="N293" s="78">
        <f t="shared" ca="1" si="143"/>
        <v>1.8181818181818191E-2</v>
      </c>
      <c r="O293" s="78">
        <f t="shared" si="157"/>
        <v>5.0000000000000001E-4</v>
      </c>
      <c r="P293" s="13"/>
      <c r="Q293" s="8"/>
      <c r="R293" s="13"/>
      <c r="S293" s="89">
        <f t="shared" si="144"/>
        <v>0</v>
      </c>
      <c r="T293" s="75">
        <f t="shared" si="144"/>
        <v>0</v>
      </c>
      <c r="U293" s="90">
        <f t="shared" si="145"/>
        <v>0</v>
      </c>
      <c r="V293" s="82">
        <f t="shared" si="146"/>
        <v>0</v>
      </c>
      <c r="W293" s="8"/>
      <c r="X293" s="8"/>
      <c r="Y293" s="12"/>
      <c r="Z293" s="12"/>
      <c r="AA293" s="12"/>
      <c r="AB293" s="12"/>
      <c r="AC293" s="91">
        <f t="shared" si="147"/>
        <v>0</v>
      </c>
      <c r="AD293" s="75">
        <f t="shared" si="148"/>
        <v>0</v>
      </c>
      <c r="AE293" s="88">
        <f t="shared" si="137"/>
        <v>0</v>
      </c>
      <c r="AF293" s="92">
        <f t="shared" si="138"/>
        <v>0</v>
      </c>
      <c r="AG293" s="93">
        <f t="shared" si="139"/>
        <v>0</v>
      </c>
      <c r="AH293" s="93">
        <f t="shared" si="140"/>
        <v>0</v>
      </c>
      <c r="AI293" s="78">
        <f t="shared" si="141"/>
        <v>0</v>
      </c>
      <c r="AJ293" s="92">
        <f t="shared" si="149"/>
        <v>0</v>
      </c>
      <c r="AK293" s="78">
        <f t="shared" si="150"/>
        <v>0</v>
      </c>
      <c r="AL293" s="11"/>
      <c r="AM293" s="14"/>
      <c r="AN293" s="11"/>
      <c r="AO293" s="15"/>
      <c r="AP293" s="11"/>
      <c r="AQ293" s="11"/>
      <c r="AR293" s="11"/>
      <c r="AS293" s="75" t="str">
        <f t="shared" si="158"/>
        <v/>
      </c>
      <c r="AT293" s="75" t="str">
        <f t="shared" ca="1" si="159"/>
        <v/>
      </c>
      <c r="AU293" s="75" t="str">
        <f t="shared" si="160"/>
        <v/>
      </c>
      <c r="AV293" s="75" t="str">
        <f t="shared" ca="1" si="161"/>
        <v/>
      </c>
      <c r="AW293" s="169"/>
      <c r="AX293" s="169"/>
      <c r="AY293" s="75" t="str">
        <f t="shared" si="162"/>
        <v/>
      </c>
      <c r="AZ293" s="169"/>
      <c r="BA293" s="169"/>
      <c r="BB293" s="75" t="str">
        <f t="shared" si="163"/>
        <v/>
      </c>
      <c r="BC293" s="11"/>
      <c r="BH293" s="52"/>
      <c r="BI293" s="52"/>
      <c r="BJ293" s="52"/>
      <c r="BK293" s="52"/>
      <c r="BL293" s="52"/>
      <c r="BM293" s="52"/>
      <c r="BQ293" s="27"/>
      <c r="BR293" s="27"/>
      <c r="BS293" s="27"/>
      <c r="BT293" s="27"/>
      <c r="BU293" s="27"/>
      <c r="BV293" s="27"/>
      <c r="BW293" s="54"/>
      <c r="BX293" s="26"/>
      <c r="BY293" s="54"/>
      <c r="BZ293" s="26"/>
      <c r="CA293" s="26"/>
      <c r="CB293" s="26"/>
    </row>
    <row r="294" spans="1:80" ht="17.45" customHeight="1">
      <c r="A294" s="86">
        <f t="shared" si="164"/>
        <v>41.4</v>
      </c>
      <c r="B294" s="179">
        <f t="shared" si="142"/>
        <v>46180</v>
      </c>
      <c r="C294" s="8"/>
      <c r="D294" s="11"/>
      <c r="E294" s="12"/>
      <c r="F294" s="11"/>
      <c r="G294" s="74">
        <f t="shared" si="165"/>
        <v>730</v>
      </c>
      <c r="H294" s="75">
        <f t="shared" si="165"/>
        <v>6095</v>
      </c>
      <c r="I294" s="88">
        <f t="shared" si="152"/>
        <v>0</v>
      </c>
      <c r="J294" s="78">
        <f t="shared" si="153"/>
        <v>0</v>
      </c>
      <c r="K294" s="78">
        <f t="shared" si="154"/>
        <v>0</v>
      </c>
      <c r="L294" s="78">
        <f t="shared" si="155"/>
        <v>0</v>
      </c>
      <c r="M294" s="78">
        <f t="shared" ca="1" si="156"/>
        <v>0.13134657836644592</v>
      </c>
      <c r="N294" s="78">
        <f t="shared" ca="1" si="143"/>
        <v>1.8181818181818191E-2</v>
      </c>
      <c r="O294" s="78">
        <f t="shared" si="157"/>
        <v>5.0000000000000001E-4</v>
      </c>
      <c r="P294" s="13"/>
      <c r="Q294" s="8"/>
      <c r="R294" s="13"/>
      <c r="S294" s="89">
        <f t="shared" si="144"/>
        <v>0</v>
      </c>
      <c r="T294" s="75">
        <f t="shared" si="144"/>
        <v>0</v>
      </c>
      <c r="U294" s="90">
        <f t="shared" si="145"/>
        <v>0</v>
      </c>
      <c r="V294" s="82">
        <f t="shared" si="146"/>
        <v>0</v>
      </c>
      <c r="W294" s="8"/>
      <c r="X294" s="8"/>
      <c r="Y294" s="12"/>
      <c r="Z294" s="12"/>
      <c r="AA294" s="12"/>
      <c r="AB294" s="12"/>
      <c r="AC294" s="91">
        <f t="shared" si="147"/>
        <v>0</v>
      </c>
      <c r="AD294" s="75">
        <f t="shared" si="148"/>
        <v>0</v>
      </c>
      <c r="AE294" s="88">
        <f t="shared" si="137"/>
        <v>0</v>
      </c>
      <c r="AF294" s="92">
        <f t="shared" si="138"/>
        <v>0</v>
      </c>
      <c r="AG294" s="93">
        <f t="shared" si="139"/>
        <v>0</v>
      </c>
      <c r="AH294" s="93">
        <f t="shared" si="140"/>
        <v>0</v>
      </c>
      <c r="AI294" s="78">
        <f t="shared" si="141"/>
        <v>0</v>
      </c>
      <c r="AJ294" s="92">
        <f t="shared" si="149"/>
        <v>0</v>
      </c>
      <c r="AK294" s="78">
        <f t="shared" si="150"/>
        <v>0</v>
      </c>
      <c r="AL294" s="11"/>
      <c r="AM294" s="14"/>
      <c r="AN294" s="11"/>
      <c r="AO294" s="15"/>
      <c r="AP294" s="11"/>
      <c r="AQ294" s="11"/>
      <c r="AR294" s="11"/>
      <c r="AS294" s="75" t="str">
        <f t="shared" si="158"/>
        <v/>
      </c>
      <c r="AT294" s="75" t="str">
        <f t="shared" ca="1" si="159"/>
        <v/>
      </c>
      <c r="AU294" s="75" t="str">
        <f t="shared" si="160"/>
        <v/>
      </c>
      <c r="AV294" s="75" t="str">
        <f t="shared" ca="1" si="161"/>
        <v/>
      </c>
      <c r="AW294" s="169"/>
      <c r="AX294" s="169"/>
      <c r="AY294" s="75" t="str">
        <f t="shared" si="162"/>
        <v/>
      </c>
      <c r="AZ294" s="169"/>
      <c r="BA294" s="169"/>
      <c r="BB294" s="75" t="str">
        <f t="shared" si="163"/>
        <v/>
      </c>
      <c r="BC294" s="11"/>
      <c r="BH294" s="52"/>
      <c r="BI294" s="52"/>
      <c r="BJ294" s="52"/>
      <c r="BK294" s="52"/>
      <c r="BL294" s="52"/>
      <c r="BM294" s="52"/>
      <c r="BQ294" s="27"/>
      <c r="BR294" s="27"/>
      <c r="BS294" s="27"/>
      <c r="BT294" s="27"/>
      <c r="BU294" s="27"/>
      <c r="BV294" s="27"/>
      <c r="BW294" s="54"/>
      <c r="BX294" s="26"/>
      <c r="BY294" s="54"/>
      <c r="BZ294" s="26"/>
      <c r="CA294" s="26"/>
      <c r="CB294" s="26"/>
    </row>
    <row r="295" spans="1:80" ht="17.45" customHeight="1">
      <c r="A295" s="94">
        <f t="shared" si="164"/>
        <v>41.5</v>
      </c>
      <c r="B295" s="179">
        <f t="shared" si="142"/>
        <v>46181</v>
      </c>
      <c r="C295" s="8"/>
      <c r="D295" s="11"/>
      <c r="E295" s="12"/>
      <c r="F295" s="11"/>
      <c r="G295" s="74">
        <f t="shared" si="165"/>
        <v>730</v>
      </c>
      <c r="H295" s="75">
        <f t="shared" si="165"/>
        <v>6095</v>
      </c>
      <c r="I295" s="88">
        <f t="shared" si="152"/>
        <v>0</v>
      </c>
      <c r="J295" s="78">
        <f t="shared" si="153"/>
        <v>0</v>
      </c>
      <c r="K295" s="78">
        <f t="shared" si="154"/>
        <v>0</v>
      </c>
      <c r="L295" s="78">
        <f t="shared" si="155"/>
        <v>0</v>
      </c>
      <c r="M295" s="78">
        <f t="shared" ca="1" si="156"/>
        <v>0.13134657836644592</v>
      </c>
      <c r="N295" s="78">
        <f t="shared" ca="1" si="143"/>
        <v>1.8181818181818191E-2</v>
      </c>
      <c r="O295" s="78">
        <f t="shared" si="157"/>
        <v>5.0000000000000001E-4</v>
      </c>
      <c r="P295" s="13"/>
      <c r="Q295" s="8"/>
      <c r="R295" s="13"/>
      <c r="S295" s="89">
        <f t="shared" si="144"/>
        <v>0</v>
      </c>
      <c r="T295" s="75">
        <f t="shared" si="144"/>
        <v>0</v>
      </c>
      <c r="U295" s="90">
        <f t="shared" si="145"/>
        <v>0</v>
      </c>
      <c r="V295" s="82">
        <f t="shared" si="146"/>
        <v>0</v>
      </c>
      <c r="W295" s="8"/>
      <c r="X295" s="8"/>
      <c r="Y295" s="12"/>
      <c r="Z295" s="12"/>
      <c r="AA295" s="12"/>
      <c r="AB295" s="12"/>
      <c r="AC295" s="91">
        <f t="shared" si="147"/>
        <v>0</v>
      </c>
      <c r="AD295" s="75">
        <f t="shared" si="148"/>
        <v>0</v>
      </c>
      <c r="AE295" s="88">
        <f t="shared" si="137"/>
        <v>0</v>
      </c>
      <c r="AF295" s="92">
        <f t="shared" si="138"/>
        <v>0</v>
      </c>
      <c r="AG295" s="93">
        <f t="shared" si="139"/>
        <v>0</v>
      </c>
      <c r="AH295" s="93">
        <f t="shared" si="140"/>
        <v>0</v>
      </c>
      <c r="AI295" s="78">
        <f t="shared" si="141"/>
        <v>0</v>
      </c>
      <c r="AJ295" s="92">
        <f t="shared" si="149"/>
        <v>0</v>
      </c>
      <c r="AK295" s="78">
        <f t="shared" si="150"/>
        <v>0</v>
      </c>
      <c r="AL295" s="11"/>
      <c r="AM295" s="14"/>
      <c r="AN295" s="11"/>
      <c r="AO295" s="15"/>
      <c r="AP295" s="11"/>
      <c r="AQ295" s="11"/>
      <c r="AR295" s="11"/>
      <c r="AS295" s="75" t="str">
        <f t="shared" si="158"/>
        <v/>
      </c>
      <c r="AT295" s="75" t="str">
        <f t="shared" ca="1" si="159"/>
        <v/>
      </c>
      <c r="AU295" s="75" t="str">
        <f t="shared" si="160"/>
        <v/>
      </c>
      <c r="AV295" s="75" t="str">
        <f t="shared" ca="1" si="161"/>
        <v/>
      </c>
      <c r="AW295" s="169"/>
      <c r="AX295" s="169"/>
      <c r="AY295" s="75" t="str">
        <f t="shared" si="162"/>
        <v/>
      </c>
      <c r="AZ295" s="169"/>
      <c r="BA295" s="169"/>
      <c r="BB295" s="75" t="str">
        <f t="shared" si="163"/>
        <v/>
      </c>
      <c r="BC295" s="11"/>
      <c r="BH295" s="52"/>
      <c r="BI295" s="52"/>
      <c r="BJ295" s="52"/>
      <c r="BK295" s="52"/>
      <c r="BL295" s="52"/>
      <c r="BM295" s="52"/>
      <c r="BQ295" s="27"/>
      <c r="BR295" s="27"/>
      <c r="BS295" s="27"/>
      <c r="BT295" s="27"/>
      <c r="BU295" s="27"/>
      <c r="BV295" s="27"/>
      <c r="BW295" s="54"/>
      <c r="BX295" s="26"/>
      <c r="BY295" s="54"/>
      <c r="BZ295" s="26"/>
      <c r="CA295" s="26"/>
      <c r="CB295" s="26"/>
    </row>
    <row r="296" spans="1:80" ht="17.45" customHeight="1">
      <c r="A296" s="86">
        <f t="shared" si="164"/>
        <v>41.6</v>
      </c>
      <c r="B296" s="179">
        <f t="shared" si="142"/>
        <v>46182</v>
      </c>
      <c r="C296" s="8"/>
      <c r="D296" s="11"/>
      <c r="E296" s="12"/>
      <c r="F296" s="11"/>
      <c r="G296" s="74">
        <f t="shared" si="165"/>
        <v>730</v>
      </c>
      <c r="H296" s="75">
        <f t="shared" si="165"/>
        <v>6095</v>
      </c>
      <c r="I296" s="88">
        <f t="shared" si="152"/>
        <v>0</v>
      </c>
      <c r="J296" s="78">
        <f t="shared" si="153"/>
        <v>0</v>
      </c>
      <c r="K296" s="78">
        <f t="shared" si="154"/>
        <v>0</v>
      </c>
      <c r="L296" s="78">
        <f t="shared" si="155"/>
        <v>0</v>
      </c>
      <c r="M296" s="78">
        <f t="shared" ca="1" si="156"/>
        <v>0.13134657836644592</v>
      </c>
      <c r="N296" s="78">
        <f t="shared" ca="1" si="143"/>
        <v>1.8181818181818191E-2</v>
      </c>
      <c r="O296" s="78">
        <f t="shared" si="157"/>
        <v>5.0000000000000001E-4</v>
      </c>
      <c r="P296" s="13"/>
      <c r="Q296" s="8"/>
      <c r="R296" s="13"/>
      <c r="S296" s="89">
        <f t="shared" si="144"/>
        <v>0</v>
      </c>
      <c r="T296" s="75">
        <f t="shared" si="144"/>
        <v>0</v>
      </c>
      <c r="U296" s="90">
        <f t="shared" si="145"/>
        <v>0</v>
      </c>
      <c r="V296" s="82">
        <f t="shared" si="146"/>
        <v>0</v>
      </c>
      <c r="W296" s="8"/>
      <c r="X296" s="8"/>
      <c r="Y296" s="12"/>
      <c r="Z296" s="12"/>
      <c r="AA296" s="12"/>
      <c r="AB296" s="12"/>
      <c r="AC296" s="91">
        <f t="shared" si="147"/>
        <v>0</v>
      </c>
      <c r="AD296" s="75">
        <f t="shared" si="148"/>
        <v>0</v>
      </c>
      <c r="AE296" s="88">
        <f t="shared" si="137"/>
        <v>0</v>
      </c>
      <c r="AF296" s="92">
        <f t="shared" si="138"/>
        <v>0</v>
      </c>
      <c r="AG296" s="93">
        <f t="shared" si="139"/>
        <v>0</v>
      </c>
      <c r="AH296" s="93">
        <f t="shared" si="140"/>
        <v>0</v>
      </c>
      <c r="AI296" s="78">
        <f t="shared" si="141"/>
        <v>0</v>
      </c>
      <c r="AJ296" s="92">
        <f t="shared" si="149"/>
        <v>0</v>
      </c>
      <c r="AK296" s="78">
        <f t="shared" si="150"/>
        <v>0</v>
      </c>
      <c r="AL296" s="11"/>
      <c r="AM296" s="14"/>
      <c r="AN296" s="11"/>
      <c r="AO296" s="15"/>
      <c r="AP296" s="11"/>
      <c r="AQ296" s="11"/>
      <c r="AR296" s="11"/>
      <c r="AS296" s="75" t="str">
        <f t="shared" si="158"/>
        <v/>
      </c>
      <c r="AT296" s="75" t="str">
        <f t="shared" ca="1" si="159"/>
        <v/>
      </c>
      <c r="AU296" s="75" t="str">
        <f t="shared" si="160"/>
        <v/>
      </c>
      <c r="AV296" s="75" t="str">
        <f t="shared" ca="1" si="161"/>
        <v/>
      </c>
      <c r="AW296" s="169"/>
      <c r="AX296" s="169"/>
      <c r="AY296" s="75" t="str">
        <f t="shared" si="162"/>
        <v/>
      </c>
      <c r="AZ296" s="169"/>
      <c r="BA296" s="169"/>
      <c r="BB296" s="75" t="str">
        <f t="shared" si="163"/>
        <v/>
      </c>
      <c r="BC296" s="11"/>
      <c r="BH296" s="52"/>
      <c r="BI296" s="52"/>
      <c r="BJ296" s="52"/>
      <c r="BK296" s="52"/>
      <c r="BL296" s="52"/>
      <c r="BM296" s="52"/>
      <c r="BQ296" s="27"/>
      <c r="BR296" s="27"/>
      <c r="BS296" s="27"/>
      <c r="BT296" s="27"/>
      <c r="BU296" s="27"/>
      <c r="BV296" s="27"/>
      <c r="BW296" s="54"/>
      <c r="BX296" s="26"/>
      <c r="BY296" s="54"/>
      <c r="BZ296" s="26"/>
      <c r="CA296" s="26"/>
      <c r="CB296" s="26"/>
    </row>
    <row r="297" spans="1:80" ht="17.45" customHeight="1" thickBot="1">
      <c r="A297" s="94">
        <f t="shared" si="164"/>
        <v>41.7</v>
      </c>
      <c r="B297" s="180">
        <f t="shared" si="142"/>
        <v>46183</v>
      </c>
      <c r="C297" s="16"/>
      <c r="D297" s="17"/>
      <c r="E297" s="18"/>
      <c r="F297" s="17"/>
      <c r="G297" s="96">
        <f t="shared" si="165"/>
        <v>730</v>
      </c>
      <c r="H297" s="97">
        <f t="shared" si="165"/>
        <v>6095</v>
      </c>
      <c r="I297" s="98">
        <f t="shared" si="152"/>
        <v>0</v>
      </c>
      <c r="J297" s="99">
        <f t="shared" si="153"/>
        <v>0</v>
      </c>
      <c r="K297" s="99">
        <f t="shared" si="154"/>
        <v>0</v>
      </c>
      <c r="L297" s="99">
        <f t="shared" si="155"/>
        <v>0</v>
      </c>
      <c r="M297" s="99">
        <f t="shared" ca="1" si="156"/>
        <v>0.13134657836644592</v>
      </c>
      <c r="N297" s="99">
        <f t="shared" ca="1" si="143"/>
        <v>1.8181818181818191E-2</v>
      </c>
      <c r="O297" s="99">
        <f t="shared" si="157"/>
        <v>5.0000000000000001E-4</v>
      </c>
      <c r="P297" s="19"/>
      <c r="Q297" s="16"/>
      <c r="R297" s="19"/>
      <c r="S297" s="89">
        <f t="shared" si="144"/>
        <v>0</v>
      </c>
      <c r="T297" s="75">
        <f t="shared" si="144"/>
        <v>0</v>
      </c>
      <c r="U297" s="100">
        <f t="shared" si="145"/>
        <v>0</v>
      </c>
      <c r="V297" s="101">
        <f t="shared" si="146"/>
        <v>0</v>
      </c>
      <c r="W297" s="16"/>
      <c r="X297" s="8"/>
      <c r="Y297" s="12"/>
      <c r="Z297" s="12"/>
      <c r="AA297" s="12"/>
      <c r="AB297" s="12"/>
      <c r="AC297" s="102">
        <f t="shared" si="147"/>
        <v>0</v>
      </c>
      <c r="AD297" s="97">
        <f t="shared" si="148"/>
        <v>0</v>
      </c>
      <c r="AE297" s="98">
        <f t="shared" si="137"/>
        <v>0</v>
      </c>
      <c r="AF297" s="103">
        <f t="shared" si="138"/>
        <v>0</v>
      </c>
      <c r="AG297" s="104">
        <f t="shared" si="139"/>
        <v>0</v>
      </c>
      <c r="AH297" s="104">
        <f t="shared" si="140"/>
        <v>0</v>
      </c>
      <c r="AI297" s="99">
        <f t="shared" si="141"/>
        <v>0</v>
      </c>
      <c r="AJ297" s="103">
        <f t="shared" si="149"/>
        <v>0</v>
      </c>
      <c r="AK297" s="99">
        <f t="shared" si="150"/>
        <v>0</v>
      </c>
      <c r="AL297" s="17"/>
      <c r="AM297" s="20"/>
      <c r="AN297" s="17"/>
      <c r="AO297" s="21"/>
      <c r="AP297" s="17"/>
      <c r="AQ297" s="17"/>
      <c r="AR297" s="17"/>
      <c r="AS297" s="97" t="str">
        <f t="shared" si="158"/>
        <v/>
      </c>
      <c r="AT297" s="97" t="str">
        <f t="shared" ca="1" si="159"/>
        <v/>
      </c>
      <c r="AU297" s="97" t="str">
        <f t="shared" si="160"/>
        <v/>
      </c>
      <c r="AV297" s="97" t="str">
        <f t="shared" ca="1" si="161"/>
        <v/>
      </c>
      <c r="AW297" s="167"/>
      <c r="AX297" s="167"/>
      <c r="AY297" s="97" t="str">
        <f t="shared" si="162"/>
        <v/>
      </c>
      <c r="AZ297" s="167"/>
      <c r="BA297" s="167"/>
      <c r="BB297" s="97" t="str">
        <f t="shared" si="163"/>
        <v/>
      </c>
      <c r="BC297" s="17"/>
      <c r="BH297" s="52"/>
      <c r="BI297" s="52"/>
      <c r="BJ297" s="52"/>
      <c r="BK297" s="52"/>
      <c r="BL297" s="52"/>
      <c r="BM297" s="52"/>
      <c r="BQ297" s="27"/>
      <c r="BR297" s="27"/>
      <c r="BS297" s="27"/>
      <c r="BT297" s="27"/>
      <c r="BU297" s="27"/>
      <c r="BV297" s="27"/>
      <c r="BW297" s="54"/>
      <c r="BX297" s="26"/>
      <c r="BY297" s="54"/>
      <c r="BZ297" s="26"/>
      <c r="CA297" s="26"/>
      <c r="CB297" s="26"/>
    </row>
    <row r="298" spans="1:80" ht="17.45" customHeight="1" thickTop="1">
      <c r="A298" s="105">
        <f>A291+1</f>
        <v>42.1</v>
      </c>
      <c r="B298" s="178">
        <f>B297+1</f>
        <v>46184</v>
      </c>
      <c r="C298" s="4"/>
      <c r="D298" s="5"/>
      <c r="E298" s="6"/>
      <c r="F298" s="5"/>
      <c r="G298" s="74">
        <f t="shared" si="165"/>
        <v>730</v>
      </c>
      <c r="H298" s="75">
        <f t="shared" si="165"/>
        <v>6095</v>
      </c>
      <c r="I298" s="76">
        <f t="shared" si="152"/>
        <v>0</v>
      </c>
      <c r="J298" s="77">
        <f t="shared" si="153"/>
        <v>0</v>
      </c>
      <c r="K298" s="77">
        <f t="shared" si="154"/>
        <v>0</v>
      </c>
      <c r="L298" s="77">
        <f t="shared" si="155"/>
        <v>0</v>
      </c>
      <c r="M298" s="78">
        <f t="shared" ca="1" si="156"/>
        <v>0.13134657836644592</v>
      </c>
      <c r="N298" s="78">
        <f t="shared" ca="1" si="143"/>
        <v>1.8181818181818191E-2</v>
      </c>
      <c r="O298" s="78">
        <f t="shared" si="157"/>
        <v>5.0000000000000001E-4</v>
      </c>
      <c r="P298" s="13"/>
      <c r="Q298" s="8"/>
      <c r="R298" s="13"/>
      <c r="S298" s="79">
        <f t="shared" si="144"/>
        <v>0</v>
      </c>
      <c r="T298" s="80">
        <f t="shared" si="144"/>
        <v>0</v>
      </c>
      <c r="U298" s="90">
        <f t="shared" si="145"/>
        <v>0</v>
      </c>
      <c r="V298" s="82">
        <f t="shared" si="146"/>
        <v>0</v>
      </c>
      <c r="W298" s="4"/>
      <c r="X298" s="4"/>
      <c r="Y298" s="6"/>
      <c r="Z298" s="6"/>
      <c r="AA298" s="6"/>
      <c r="AB298" s="6"/>
      <c r="AC298" s="83">
        <f t="shared" si="147"/>
        <v>0</v>
      </c>
      <c r="AD298" s="80">
        <f t="shared" si="148"/>
        <v>0</v>
      </c>
      <c r="AE298" s="76">
        <f t="shared" si="137"/>
        <v>0</v>
      </c>
      <c r="AF298" s="84">
        <f t="shared" si="138"/>
        <v>0</v>
      </c>
      <c r="AG298" s="85">
        <f t="shared" si="139"/>
        <v>0</v>
      </c>
      <c r="AH298" s="85">
        <f t="shared" si="140"/>
        <v>0</v>
      </c>
      <c r="AI298" s="77">
        <f t="shared" si="141"/>
        <v>0</v>
      </c>
      <c r="AJ298" s="84">
        <f t="shared" si="149"/>
        <v>0</v>
      </c>
      <c r="AK298" s="77">
        <f t="shared" si="150"/>
        <v>0</v>
      </c>
      <c r="AL298" s="5"/>
      <c r="AM298" s="9"/>
      <c r="AN298" s="5"/>
      <c r="AO298" s="10"/>
      <c r="AP298" s="5"/>
      <c r="AQ298" s="5"/>
      <c r="AR298" s="5"/>
      <c r="AS298" s="80" t="str">
        <f t="shared" si="158"/>
        <v/>
      </c>
      <c r="AT298" s="80" t="str">
        <f t="shared" ca="1" si="159"/>
        <v/>
      </c>
      <c r="AU298" s="80" t="str">
        <f t="shared" si="160"/>
        <v/>
      </c>
      <c r="AV298" s="80" t="str">
        <f t="shared" ca="1" si="161"/>
        <v/>
      </c>
      <c r="AW298" s="165"/>
      <c r="AX298" s="165"/>
      <c r="AY298" s="80" t="str">
        <f t="shared" si="162"/>
        <v/>
      </c>
      <c r="AZ298" s="165"/>
      <c r="BA298" s="165"/>
      <c r="BB298" s="80" t="str">
        <f t="shared" si="163"/>
        <v/>
      </c>
      <c r="BC298" s="5"/>
      <c r="BH298" s="52"/>
      <c r="BI298" s="52"/>
      <c r="BJ298" s="52"/>
      <c r="BK298" s="52"/>
      <c r="BL298" s="52"/>
      <c r="BM298" s="52"/>
      <c r="BQ298" s="27"/>
      <c r="BR298" s="27"/>
      <c r="BS298" s="27"/>
      <c r="BT298" s="27"/>
      <c r="BU298" s="27"/>
      <c r="BV298" s="27"/>
      <c r="BW298" s="54"/>
      <c r="BX298" s="26"/>
      <c r="BY298" s="54"/>
      <c r="BZ298" s="26"/>
      <c r="CA298" s="26"/>
      <c r="CB298" s="26"/>
    </row>
    <row r="299" spans="1:80" ht="17.45" customHeight="1">
      <c r="A299" s="94">
        <f t="shared" si="164"/>
        <v>42.2</v>
      </c>
      <c r="B299" s="179">
        <f t="shared" si="142"/>
        <v>46185</v>
      </c>
      <c r="C299" s="8"/>
      <c r="D299" s="11"/>
      <c r="E299" s="12"/>
      <c r="F299" s="11"/>
      <c r="G299" s="74">
        <f t="shared" si="165"/>
        <v>730</v>
      </c>
      <c r="H299" s="75">
        <f t="shared" si="165"/>
        <v>6095</v>
      </c>
      <c r="I299" s="88">
        <f t="shared" si="152"/>
        <v>0</v>
      </c>
      <c r="J299" s="78">
        <f t="shared" si="153"/>
        <v>0</v>
      </c>
      <c r="K299" s="78">
        <f t="shared" si="154"/>
        <v>0</v>
      </c>
      <c r="L299" s="78">
        <f t="shared" si="155"/>
        <v>0</v>
      </c>
      <c r="M299" s="78">
        <f t="shared" ca="1" si="156"/>
        <v>0.13134657836644592</v>
      </c>
      <c r="N299" s="78">
        <f t="shared" ca="1" si="143"/>
        <v>1.8181818181818191E-2</v>
      </c>
      <c r="O299" s="78">
        <f t="shared" si="157"/>
        <v>5.0000000000000001E-4</v>
      </c>
      <c r="P299" s="13"/>
      <c r="Q299" s="8"/>
      <c r="R299" s="13"/>
      <c r="S299" s="89">
        <f t="shared" si="144"/>
        <v>0</v>
      </c>
      <c r="T299" s="75">
        <f t="shared" si="144"/>
        <v>0</v>
      </c>
      <c r="U299" s="90">
        <f t="shared" si="145"/>
        <v>0</v>
      </c>
      <c r="V299" s="82">
        <f t="shared" si="146"/>
        <v>0</v>
      </c>
      <c r="W299" s="8"/>
      <c r="X299" s="8"/>
      <c r="Y299" s="12"/>
      <c r="Z299" s="12"/>
      <c r="AA299" s="12"/>
      <c r="AB299" s="12"/>
      <c r="AC299" s="91">
        <f t="shared" si="147"/>
        <v>0</v>
      </c>
      <c r="AD299" s="75">
        <f t="shared" si="148"/>
        <v>0</v>
      </c>
      <c r="AE299" s="88">
        <f t="shared" si="137"/>
        <v>0</v>
      </c>
      <c r="AF299" s="92">
        <f t="shared" si="138"/>
        <v>0</v>
      </c>
      <c r="AG299" s="93">
        <f t="shared" si="139"/>
        <v>0</v>
      </c>
      <c r="AH299" s="93">
        <f t="shared" si="140"/>
        <v>0</v>
      </c>
      <c r="AI299" s="78">
        <f t="shared" si="141"/>
        <v>0</v>
      </c>
      <c r="AJ299" s="92">
        <f t="shared" si="149"/>
        <v>0</v>
      </c>
      <c r="AK299" s="78">
        <f t="shared" si="150"/>
        <v>0</v>
      </c>
      <c r="AL299" s="11"/>
      <c r="AM299" s="14"/>
      <c r="AN299" s="11"/>
      <c r="AO299" s="15"/>
      <c r="AP299" s="11"/>
      <c r="AQ299" s="11"/>
      <c r="AR299" s="11"/>
      <c r="AS299" s="75" t="str">
        <f t="shared" si="158"/>
        <v/>
      </c>
      <c r="AT299" s="75" t="str">
        <f t="shared" ca="1" si="159"/>
        <v/>
      </c>
      <c r="AU299" s="75" t="str">
        <f t="shared" si="160"/>
        <v/>
      </c>
      <c r="AV299" s="75" t="str">
        <f t="shared" ca="1" si="161"/>
        <v/>
      </c>
      <c r="AW299" s="169"/>
      <c r="AX299" s="169"/>
      <c r="AY299" s="75" t="str">
        <f t="shared" si="162"/>
        <v/>
      </c>
      <c r="AZ299" s="169"/>
      <c r="BA299" s="169"/>
      <c r="BB299" s="75" t="str">
        <f t="shared" si="163"/>
        <v/>
      </c>
      <c r="BC299" s="11"/>
      <c r="BH299" s="52"/>
      <c r="BI299" s="52"/>
      <c r="BJ299" s="52"/>
      <c r="BK299" s="52"/>
      <c r="BL299" s="52"/>
      <c r="BM299" s="52"/>
      <c r="BQ299" s="27"/>
      <c r="BR299" s="27"/>
      <c r="BS299" s="27"/>
      <c r="BT299" s="27"/>
      <c r="BU299" s="27"/>
      <c r="BV299" s="27"/>
      <c r="BW299" s="54"/>
      <c r="BX299" s="26"/>
      <c r="BY299" s="54"/>
      <c r="BZ299" s="26"/>
      <c r="CA299" s="26"/>
      <c r="CB299" s="26"/>
    </row>
    <row r="300" spans="1:80" ht="17.45" customHeight="1">
      <c r="A300" s="86">
        <f t="shared" si="164"/>
        <v>42.3</v>
      </c>
      <c r="B300" s="179">
        <f t="shared" si="142"/>
        <v>46186</v>
      </c>
      <c r="C300" s="8"/>
      <c r="D300" s="11"/>
      <c r="E300" s="12"/>
      <c r="F300" s="11"/>
      <c r="G300" s="74">
        <f t="shared" ref="G300:H315" si="166">G299-E300-C300</f>
        <v>730</v>
      </c>
      <c r="H300" s="75">
        <f t="shared" si="166"/>
        <v>6095</v>
      </c>
      <c r="I300" s="88">
        <f t="shared" si="152"/>
        <v>0</v>
      </c>
      <c r="J300" s="78">
        <f t="shared" si="153"/>
        <v>0</v>
      </c>
      <c r="K300" s="78">
        <f t="shared" si="154"/>
        <v>0</v>
      </c>
      <c r="L300" s="78">
        <f t="shared" si="155"/>
        <v>0</v>
      </c>
      <c r="M300" s="78">
        <f t="shared" ca="1" si="156"/>
        <v>0.13134657836644592</v>
      </c>
      <c r="N300" s="78">
        <f t="shared" ca="1" si="143"/>
        <v>1.8181818181818191E-2</v>
      </c>
      <c r="O300" s="78">
        <f t="shared" si="157"/>
        <v>5.0000000000000001E-4</v>
      </c>
      <c r="P300" s="13"/>
      <c r="Q300" s="8"/>
      <c r="R300" s="13"/>
      <c r="S300" s="89">
        <f t="shared" si="144"/>
        <v>0</v>
      </c>
      <c r="T300" s="75">
        <f t="shared" si="144"/>
        <v>0</v>
      </c>
      <c r="U300" s="90">
        <f t="shared" si="145"/>
        <v>0</v>
      </c>
      <c r="V300" s="82">
        <f t="shared" si="146"/>
        <v>0</v>
      </c>
      <c r="W300" s="8"/>
      <c r="X300" s="8"/>
      <c r="Y300" s="12"/>
      <c r="Z300" s="12"/>
      <c r="AA300" s="12"/>
      <c r="AB300" s="12"/>
      <c r="AC300" s="91">
        <f t="shared" si="147"/>
        <v>0</v>
      </c>
      <c r="AD300" s="75">
        <f t="shared" si="148"/>
        <v>0</v>
      </c>
      <c r="AE300" s="88">
        <f t="shared" si="137"/>
        <v>0</v>
      </c>
      <c r="AF300" s="92">
        <f t="shared" si="138"/>
        <v>0</v>
      </c>
      <c r="AG300" s="93">
        <f t="shared" si="139"/>
        <v>0</v>
      </c>
      <c r="AH300" s="93">
        <f t="shared" si="140"/>
        <v>0</v>
      </c>
      <c r="AI300" s="78">
        <f t="shared" si="141"/>
        <v>0</v>
      </c>
      <c r="AJ300" s="92">
        <f t="shared" si="149"/>
        <v>0</v>
      </c>
      <c r="AK300" s="78">
        <f t="shared" si="150"/>
        <v>0</v>
      </c>
      <c r="AL300" s="11"/>
      <c r="AM300" s="14"/>
      <c r="AN300" s="11"/>
      <c r="AO300" s="15"/>
      <c r="AP300" s="11"/>
      <c r="AQ300" s="11"/>
      <c r="AR300" s="11"/>
      <c r="AS300" s="75" t="str">
        <f t="shared" si="158"/>
        <v/>
      </c>
      <c r="AT300" s="75" t="str">
        <f t="shared" ca="1" si="159"/>
        <v/>
      </c>
      <c r="AU300" s="75" t="str">
        <f t="shared" si="160"/>
        <v/>
      </c>
      <c r="AV300" s="75" t="str">
        <f t="shared" ca="1" si="161"/>
        <v/>
      </c>
      <c r="AW300" s="169"/>
      <c r="AX300" s="169"/>
      <c r="AY300" s="75" t="str">
        <f t="shared" si="162"/>
        <v/>
      </c>
      <c r="AZ300" s="169"/>
      <c r="BA300" s="169"/>
      <c r="BB300" s="75" t="str">
        <f t="shared" si="163"/>
        <v/>
      </c>
      <c r="BC300" s="11"/>
      <c r="BH300" s="52"/>
      <c r="BI300" s="52"/>
      <c r="BJ300" s="52"/>
      <c r="BK300" s="52"/>
      <c r="BL300" s="52"/>
      <c r="BM300" s="52"/>
      <c r="BQ300" s="27"/>
      <c r="BR300" s="27"/>
      <c r="BS300" s="27"/>
      <c r="BT300" s="27"/>
      <c r="BU300" s="27"/>
      <c r="BV300" s="27"/>
      <c r="BW300" s="54"/>
      <c r="BX300" s="26"/>
      <c r="BY300" s="54"/>
      <c r="BZ300" s="26"/>
      <c r="CA300" s="26"/>
      <c r="CB300" s="26"/>
    </row>
    <row r="301" spans="1:80" ht="17.45" customHeight="1">
      <c r="A301" s="94">
        <f t="shared" si="164"/>
        <v>42.4</v>
      </c>
      <c r="B301" s="179">
        <f t="shared" si="142"/>
        <v>46187</v>
      </c>
      <c r="C301" s="8"/>
      <c r="D301" s="11"/>
      <c r="E301" s="12"/>
      <c r="F301" s="11"/>
      <c r="G301" s="74">
        <f t="shared" si="166"/>
        <v>730</v>
      </c>
      <c r="H301" s="75">
        <f t="shared" si="166"/>
        <v>6095</v>
      </c>
      <c r="I301" s="88">
        <f t="shared" si="152"/>
        <v>0</v>
      </c>
      <c r="J301" s="78">
        <f t="shared" si="153"/>
        <v>0</v>
      </c>
      <c r="K301" s="78">
        <f t="shared" si="154"/>
        <v>0</v>
      </c>
      <c r="L301" s="78">
        <f t="shared" si="155"/>
        <v>0</v>
      </c>
      <c r="M301" s="78">
        <f t="shared" ca="1" si="156"/>
        <v>0.13134657836644592</v>
      </c>
      <c r="N301" s="78">
        <f t="shared" ca="1" si="143"/>
        <v>1.8181818181818191E-2</v>
      </c>
      <c r="O301" s="78">
        <f t="shared" si="157"/>
        <v>5.0000000000000001E-4</v>
      </c>
      <c r="P301" s="13"/>
      <c r="Q301" s="8"/>
      <c r="R301" s="13"/>
      <c r="S301" s="89">
        <f t="shared" si="144"/>
        <v>0</v>
      </c>
      <c r="T301" s="75">
        <f t="shared" si="144"/>
        <v>0</v>
      </c>
      <c r="U301" s="90">
        <f t="shared" si="145"/>
        <v>0</v>
      </c>
      <c r="V301" s="82">
        <f t="shared" si="146"/>
        <v>0</v>
      </c>
      <c r="W301" s="8"/>
      <c r="X301" s="8"/>
      <c r="Y301" s="12"/>
      <c r="Z301" s="12"/>
      <c r="AA301" s="12"/>
      <c r="AB301" s="12"/>
      <c r="AC301" s="91">
        <f t="shared" si="147"/>
        <v>0</v>
      </c>
      <c r="AD301" s="75">
        <f t="shared" si="148"/>
        <v>0</v>
      </c>
      <c r="AE301" s="88">
        <f t="shared" si="137"/>
        <v>0</v>
      </c>
      <c r="AF301" s="92">
        <f t="shared" si="138"/>
        <v>0</v>
      </c>
      <c r="AG301" s="93">
        <f t="shared" si="139"/>
        <v>0</v>
      </c>
      <c r="AH301" s="93">
        <f t="shared" si="140"/>
        <v>0</v>
      </c>
      <c r="AI301" s="78">
        <f t="shared" si="141"/>
        <v>0</v>
      </c>
      <c r="AJ301" s="92">
        <f t="shared" si="149"/>
        <v>0</v>
      </c>
      <c r="AK301" s="78">
        <f t="shared" si="150"/>
        <v>0</v>
      </c>
      <c r="AL301" s="11"/>
      <c r="AM301" s="14"/>
      <c r="AN301" s="11"/>
      <c r="AO301" s="15"/>
      <c r="AP301" s="11"/>
      <c r="AQ301" s="11"/>
      <c r="AR301" s="11"/>
      <c r="AS301" s="75" t="str">
        <f t="shared" si="158"/>
        <v/>
      </c>
      <c r="AT301" s="75" t="str">
        <f t="shared" ca="1" si="159"/>
        <v/>
      </c>
      <c r="AU301" s="75" t="str">
        <f t="shared" si="160"/>
        <v/>
      </c>
      <c r="AV301" s="75" t="str">
        <f t="shared" ca="1" si="161"/>
        <v/>
      </c>
      <c r="AW301" s="169"/>
      <c r="AX301" s="169"/>
      <c r="AY301" s="75" t="str">
        <f t="shared" si="162"/>
        <v/>
      </c>
      <c r="AZ301" s="169"/>
      <c r="BA301" s="169"/>
      <c r="BB301" s="75" t="str">
        <f t="shared" si="163"/>
        <v/>
      </c>
      <c r="BC301" s="11"/>
      <c r="BH301" s="52"/>
      <c r="BI301" s="52"/>
      <c r="BJ301" s="52"/>
      <c r="BK301" s="52"/>
      <c r="BL301" s="52"/>
      <c r="BM301" s="52"/>
      <c r="BQ301" s="27"/>
      <c r="BR301" s="27"/>
      <c r="BS301" s="27"/>
      <c r="BT301" s="27"/>
      <c r="BU301" s="27"/>
      <c r="BV301" s="27"/>
      <c r="BW301" s="54"/>
      <c r="BX301" s="26"/>
      <c r="BY301" s="54"/>
      <c r="BZ301" s="26"/>
      <c r="CA301" s="26"/>
      <c r="CB301" s="26"/>
    </row>
    <row r="302" spans="1:80" ht="17.45" customHeight="1">
      <c r="A302" s="86">
        <f t="shared" si="164"/>
        <v>42.5</v>
      </c>
      <c r="B302" s="179">
        <f t="shared" si="142"/>
        <v>46188</v>
      </c>
      <c r="C302" s="8"/>
      <c r="D302" s="11"/>
      <c r="E302" s="12"/>
      <c r="F302" s="11"/>
      <c r="G302" s="74">
        <f t="shared" si="166"/>
        <v>730</v>
      </c>
      <c r="H302" s="75">
        <f t="shared" si="166"/>
        <v>6095</v>
      </c>
      <c r="I302" s="88">
        <f t="shared" si="152"/>
        <v>0</v>
      </c>
      <c r="J302" s="78">
        <f t="shared" si="153"/>
        <v>0</v>
      </c>
      <c r="K302" s="78">
        <f t="shared" si="154"/>
        <v>0</v>
      </c>
      <c r="L302" s="78">
        <f t="shared" si="155"/>
        <v>0</v>
      </c>
      <c r="M302" s="78">
        <f t="shared" ca="1" si="156"/>
        <v>0.13134657836644592</v>
      </c>
      <c r="N302" s="78">
        <f t="shared" ca="1" si="143"/>
        <v>1.8181818181818191E-2</v>
      </c>
      <c r="O302" s="78">
        <f t="shared" si="157"/>
        <v>5.0000000000000001E-4</v>
      </c>
      <c r="P302" s="13"/>
      <c r="Q302" s="8"/>
      <c r="R302" s="13"/>
      <c r="S302" s="89">
        <f t="shared" si="144"/>
        <v>0</v>
      </c>
      <c r="T302" s="75">
        <f t="shared" si="144"/>
        <v>0</v>
      </c>
      <c r="U302" s="90">
        <f t="shared" si="145"/>
        <v>0</v>
      </c>
      <c r="V302" s="82">
        <f t="shared" si="146"/>
        <v>0</v>
      </c>
      <c r="W302" s="8"/>
      <c r="X302" s="8"/>
      <c r="Y302" s="12"/>
      <c r="Z302" s="12"/>
      <c r="AA302" s="12"/>
      <c r="AB302" s="12"/>
      <c r="AC302" s="91">
        <f t="shared" si="147"/>
        <v>0</v>
      </c>
      <c r="AD302" s="75">
        <f t="shared" si="148"/>
        <v>0</v>
      </c>
      <c r="AE302" s="88">
        <f t="shared" si="137"/>
        <v>0</v>
      </c>
      <c r="AF302" s="92">
        <f t="shared" si="138"/>
        <v>0</v>
      </c>
      <c r="AG302" s="93">
        <f t="shared" si="139"/>
        <v>0</v>
      </c>
      <c r="AH302" s="93">
        <f t="shared" si="140"/>
        <v>0</v>
      </c>
      <c r="AI302" s="78">
        <f t="shared" si="141"/>
        <v>0</v>
      </c>
      <c r="AJ302" s="92">
        <f t="shared" si="149"/>
        <v>0</v>
      </c>
      <c r="AK302" s="78">
        <f t="shared" si="150"/>
        <v>0</v>
      </c>
      <c r="AL302" s="11"/>
      <c r="AM302" s="14"/>
      <c r="AN302" s="11"/>
      <c r="AO302" s="15"/>
      <c r="AP302" s="11"/>
      <c r="AQ302" s="11"/>
      <c r="AR302" s="11"/>
      <c r="AS302" s="75" t="str">
        <f t="shared" si="158"/>
        <v/>
      </c>
      <c r="AT302" s="75" t="str">
        <f t="shared" ca="1" si="159"/>
        <v/>
      </c>
      <c r="AU302" s="75" t="str">
        <f t="shared" si="160"/>
        <v/>
      </c>
      <c r="AV302" s="75" t="str">
        <f t="shared" ca="1" si="161"/>
        <v/>
      </c>
      <c r="AW302" s="169"/>
      <c r="AX302" s="169"/>
      <c r="AY302" s="75" t="str">
        <f t="shared" si="162"/>
        <v/>
      </c>
      <c r="AZ302" s="169"/>
      <c r="BA302" s="169"/>
      <c r="BB302" s="75" t="str">
        <f t="shared" si="163"/>
        <v/>
      </c>
      <c r="BC302" s="11"/>
      <c r="BH302" s="52"/>
      <c r="BI302" s="52"/>
      <c r="BJ302" s="52"/>
      <c r="BK302" s="52"/>
      <c r="BL302" s="52"/>
      <c r="BM302" s="52"/>
      <c r="BQ302" s="27"/>
      <c r="BR302" s="27"/>
      <c r="BS302" s="27"/>
      <c r="BT302" s="27"/>
      <c r="BU302" s="27"/>
      <c r="BV302" s="27"/>
      <c r="BW302" s="54"/>
      <c r="BX302" s="26"/>
      <c r="BY302" s="54"/>
      <c r="BZ302" s="26"/>
      <c r="CA302" s="26"/>
      <c r="CB302" s="26"/>
    </row>
    <row r="303" spans="1:80" ht="17.45" customHeight="1">
      <c r="A303" s="94">
        <f t="shared" si="164"/>
        <v>42.6</v>
      </c>
      <c r="B303" s="179">
        <f t="shared" si="142"/>
        <v>46189</v>
      </c>
      <c r="C303" s="8"/>
      <c r="D303" s="11"/>
      <c r="E303" s="12"/>
      <c r="F303" s="11"/>
      <c r="G303" s="74">
        <f t="shared" si="166"/>
        <v>730</v>
      </c>
      <c r="H303" s="75">
        <f t="shared" si="166"/>
        <v>6095</v>
      </c>
      <c r="I303" s="88">
        <f t="shared" si="152"/>
        <v>0</v>
      </c>
      <c r="J303" s="78">
        <f t="shared" si="153"/>
        <v>0</v>
      </c>
      <c r="K303" s="78">
        <f t="shared" si="154"/>
        <v>0</v>
      </c>
      <c r="L303" s="78">
        <f t="shared" si="155"/>
        <v>0</v>
      </c>
      <c r="M303" s="78">
        <f t="shared" ca="1" si="156"/>
        <v>0.13134657836644592</v>
      </c>
      <c r="N303" s="78">
        <f t="shared" ca="1" si="143"/>
        <v>1.8181818181818191E-2</v>
      </c>
      <c r="O303" s="78">
        <f t="shared" si="157"/>
        <v>5.0000000000000001E-4</v>
      </c>
      <c r="P303" s="13"/>
      <c r="Q303" s="8"/>
      <c r="R303" s="13"/>
      <c r="S303" s="89">
        <f t="shared" si="144"/>
        <v>0</v>
      </c>
      <c r="T303" s="75">
        <f t="shared" si="144"/>
        <v>0</v>
      </c>
      <c r="U303" s="90">
        <f t="shared" si="145"/>
        <v>0</v>
      </c>
      <c r="V303" s="82">
        <f t="shared" si="146"/>
        <v>0</v>
      </c>
      <c r="W303" s="8"/>
      <c r="X303" s="8"/>
      <c r="Y303" s="12"/>
      <c r="Z303" s="12"/>
      <c r="AA303" s="12"/>
      <c r="AB303" s="12"/>
      <c r="AC303" s="91">
        <f t="shared" si="147"/>
        <v>0</v>
      </c>
      <c r="AD303" s="75">
        <f t="shared" si="148"/>
        <v>0</v>
      </c>
      <c r="AE303" s="88">
        <f t="shared" si="137"/>
        <v>0</v>
      </c>
      <c r="AF303" s="92">
        <f t="shared" si="138"/>
        <v>0</v>
      </c>
      <c r="AG303" s="93">
        <f t="shared" si="139"/>
        <v>0</v>
      </c>
      <c r="AH303" s="93">
        <f t="shared" si="140"/>
        <v>0</v>
      </c>
      <c r="AI303" s="78">
        <f t="shared" si="141"/>
        <v>0</v>
      </c>
      <c r="AJ303" s="92">
        <f t="shared" si="149"/>
        <v>0</v>
      </c>
      <c r="AK303" s="78">
        <f t="shared" si="150"/>
        <v>0</v>
      </c>
      <c r="AL303" s="11"/>
      <c r="AM303" s="14"/>
      <c r="AN303" s="11"/>
      <c r="AO303" s="15"/>
      <c r="AP303" s="11"/>
      <c r="AQ303" s="11"/>
      <c r="AR303" s="11"/>
      <c r="AS303" s="75" t="str">
        <f t="shared" si="158"/>
        <v/>
      </c>
      <c r="AT303" s="75" t="str">
        <f t="shared" ca="1" si="159"/>
        <v/>
      </c>
      <c r="AU303" s="75" t="str">
        <f t="shared" si="160"/>
        <v/>
      </c>
      <c r="AV303" s="75" t="str">
        <f t="shared" ca="1" si="161"/>
        <v/>
      </c>
      <c r="AW303" s="169"/>
      <c r="AX303" s="169"/>
      <c r="AY303" s="75" t="str">
        <f t="shared" si="162"/>
        <v/>
      </c>
      <c r="AZ303" s="169"/>
      <c r="BA303" s="169"/>
      <c r="BB303" s="75" t="str">
        <f t="shared" si="163"/>
        <v/>
      </c>
      <c r="BC303" s="11"/>
      <c r="BH303" s="52"/>
      <c r="BI303" s="52"/>
      <c r="BJ303" s="52"/>
      <c r="BK303" s="52"/>
      <c r="BL303" s="52"/>
      <c r="BM303" s="52"/>
      <c r="BQ303" s="27"/>
      <c r="BR303" s="27"/>
      <c r="BS303" s="27"/>
      <c r="BT303" s="27"/>
      <c r="BU303" s="27"/>
      <c r="BV303" s="27"/>
      <c r="BW303" s="54"/>
      <c r="BX303" s="26"/>
      <c r="BY303" s="54"/>
      <c r="BZ303" s="26"/>
      <c r="CA303" s="26"/>
      <c r="CB303" s="26"/>
    </row>
    <row r="304" spans="1:80" ht="17.45" customHeight="1" thickBot="1">
      <c r="A304" s="86">
        <f t="shared" si="164"/>
        <v>42.7</v>
      </c>
      <c r="B304" s="180">
        <f t="shared" si="142"/>
        <v>46190</v>
      </c>
      <c r="C304" s="16"/>
      <c r="D304" s="17"/>
      <c r="E304" s="18"/>
      <c r="F304" s="17"/>
      <c r="G304" s="96">
        <f t="shared" si="166"/>
        <v>730</v>
      </c>
      <c r="H304" s="97">
        <f t="shared" si="166"/>
        <v>6095</v>
      </c>
      <c r="I304" s="98">
        <f t="shared" si="152"/>
        <v>0</v>
      </c>
      <c r="J304" s="99">
        <f t="shared" si="153"/>
        <v>0</v>
      </c>
      <c r="K304" s="99">
        <f t="shared" si="154"/>
        <v>0</v>
      </c>
      <c r="L304" s="99">
        <f t="shared" si="155"/>
        <v>0</v>
      </c>
      <c r="M304" s="99">
        <f t="shared" ca="1" si="156"/>
        <v>0.13134657836644592</v>
      </c>
      <c r="N304" s="99">
        <f t="shared" ca="1" si="143"/>
        <v>1.8181818181818191E-2</v>
      </c>
      <c r="O304" s="99">
        <f t="shared" si="157"/>
        <v>5.0000000000000001E-4</v>
      </c>
      <c r="P304" s="19"/>
      <c r="Q304" s="16"/>
      <c r="R304" s="19"/>
      <c r="S304" s="89">
        <f t="shared" si="144"/>
        <v>0</v>
      </c>
      <c r="T304" s="75">
        <f t="shared" si="144"/>
        <v>0</v>
      </c>
      <c r="U304" s="100">
        <f t="shared" si="145"/>
        <v>0</v>
      </c>
      <c r="V304" s="101">
        <f t="shared" si="146"/>
        <v>0</v>
      </c>
      <c r="W304" s="16"/>
      <c r="X304" s="8"/>
      <c r="Y304" s="12"/>
      <c r="Z304" s="12"/>
      <c r="AA304" s="12"/>
      <c r="AB304" s="12"/>
      <c r="AC304" s="102">
        <f t="shared" si="147"/>
        <v>0</v>
      </c>
      <c r="AD304" s="97">
        <f t="shared" si="148"/>
        <v>0</v>
      </c>
      <c r="AE304" s="98">
        <f t="shared" si="137"/>
        <v>0</v>
      </c>
      <c r="AF304" s="103">
        <f t="shared" si="138"/>
        <v>0</v>
      </c>
      <c r="AG304" s="104">
        <f t="shared" si="139"/>
        <v>0</v>
      </c>
      <c r="AH304" s="104">
        <f t="shared" si="140"/>
        <v>0</v>
      </c>
      <c r="AI304" s="99">
        <f t="shared" si="141"/>
        <v>0</v>
      </c>
      <c r="AJ304" s="103">
        <f t="shared" si="149"/>
        <v>0</v>
      </c>
      <c r="AK304" s="99">
        <f t="shared" si="150"/>
        <v>0</v>
      </c>
      <c r="AL304" s="17"/>
      <c r="AM304" s="20"/>
      <c r="AN304" s="17"/>
      <c r="AO304" s="21"/>
      <c r="AP304" s="17"/>
      <c r="AQ304" s="17"/>
      <c r="AR304" s="17"/>
      <c r="AS304" s="97" t="str">
        <f t="shared" si="158"/>
        <v/>
      </c>
      <c r="AT304" s="97" t="str">
        <f t="shared" ca="1" si="159"/>
        <v/>
      </c>
      <c r="AU304" s="97" t="str">
        <f t="shared" si="160"/>
        <v/>
      </c>
      <c r="AV304" s="97" t="str">
        <f t="shared" ca="1" si="161"/>
        <v/>
      </c>
      <c r="AW304" s="167"/>
      <c r="AX304" s="167"/>
      <c r="AY304" s="97" t="str">
        <f t="shared" si="162"/>
        <v/>
      </c>
      <c r="AZ304" s="167"/>
      <c r="BA304" s="167"/>
      <c r="BB304" s="97" t="str">
        <f t="shared" si="163"/>
        <v/>
      </c>
      <c r="BC304" s="17"/>
      <c r="BH304" s="52"/>
      <c r="BI304" s="52"/>
      <c r="BJ304" s="52"/>
      <c r="BK304" s="52"/>
      <c r="BL304" s="52"/>
      <c r="BM304" s="52"/>
      <c r="BQ304" s="27"/>
      <c r="BR304" s="27"/>
      <c r="BS304" s="27"/>
      <c r="BT304" s="27"/>
      <c r="BU304" s="27"/>
      <c r="BV304" s="27"/>
      <c r="BW304" s="54"/>
      <c r="BX304" s="26"/>
      <c r="BY304" s="54"/>
      <c r="BZ304" s="26"/>
      <c r="CA304" s="26"/>
      <c r="CB304" s="26"/>
    </row>
    <row r="305" spans="1:80" ht="17.45" customHeight="1" thickTop="1">
      <c r="A305" s="71">
        <f>A298+1</f>
        <v>43.1</v>
      </c>
      <c r="B305" s="178">
        <f>B304+1</f>
        <v>46191</v>
      </c>
      <c r="C305" s="4"/>
      <c r="D305" s="5"/>
      <c r="E305" s="6"/>
      <c r="F305" s="5"/>
      <c r="G305" s="74">
        <f t="shared" si="166"/>
        <v>730</v>
      </c>
      <c r="H305" s="75">
        <f t="shared" si="166"/>
        <v>6095</v>
      </c>
      <c r="I305" s="76">
        <f t="shared" si="152"/>
        <v>0</v>
      </c>
      <c r="J305" s="77">
        <f t="shared" si="153"/>
        <v>0</v>
      </c>
      <c r="K305" s="77">
        <f t="shared" si="154"/>
        <v>0</v>
      </c>
      <c r="L305" s="77">
        <f t="shared" si="155"/>
        <v>0</v>
      </c>
      <c r="M305" s="78">
        <f t="shared" ca="1" si="156"/>
        <v>0.13134657836644592</v>
      </c>
      <c r="N305" s="78">
        <f t="shared" ca="1" si="143"/>
        <v>1.8181818181818191E-2</v>
      </c>
      <c r="O305" s="78">
        <f t="shared" si="157"/>
        <v>5.0000000000000001E-4</v>
      </c>
      <c r="P305" s="13"/>
      <c r="Q305" s="8"/>
      <c r="R305" s="13"/>
      <c r="S305" s="79">
        <f t="shared" si="144"/>
        <v>0</v>
      </c>
      <c r="T305" s="80">
        <f t="shared" si="144"/>
        <v>0</v>
      </c>
      <c r="U305" s="90">
        <f t="shared" si="145"/>
        <v>0</v>
      </c>
      <c r="V305" s="82">
        <f t="shared" si="146"/>
        <v>0</v>
      </c>
      <c r="W305" s="4"/>
      <c r="X305" s="4"/>
      <c r="Y305" s="6"/>
      <c r="Z305" s="6"/>
      <c r="AA305" s="6"/>
      <c r="AB305" s="6"/>
      <c r="AC305" s="83">
        <f t="shared" si="147"/>
        <v>0</v>
      </c>
      <c r="AD305" s="80">
        <f t="shared" si="148"/>
        <v>0</v>
      </c>
      <c r="AE305" s="76">
        <f t="shared" si="137"/>
        <v>0</v>
      </c>
      <c r="AF305" s="84">
        <f t="shared" si="138"/>
        <v>0</v>
      </c>
      <c r="AG305" s="85">
        <f t="shared" si="139"/>
        <v>0</v>
      </c>
      <c r="AH305" s="85">
        <f t="shared" si="140"/>
        <v>0</v>
      </c>
      <c r="AI305" s="77">
        <f t="shared" si="141"/>
        <v>0</v>
      </c>
      <c r="AJ305" s="84">
        <f t="shared" si="149"/>
        <v>0</v>
      </c>
      <c r="AK305" s="77">
        <f t="shared" si="150"/>
        <v>0</v>
      </c>
      <c r="AL305" s="5"/>
      <c r="AM305" s="9"/>
      <c r="AN305" s="5"/>
      <c r="AO305" s="10"/>
      <c r="AP305" s="5"/>
      <c r="AQ305" s="5"/>
      <c r="AR305" s="5"/>
      <c r="AS305" s="80" t="str">
        <f t="shared" si="158"/>
        <v/>
      </c>
      <c r="AT305" s="80" t="str">
        <f t="shared" ca="1" si="159"/>
        <v/>
      </c>
      <c r="AU305" s="80" t="str">
        <f t="shared" si="160"/>
        <v/>
      </c>
      <c r="AV305" s="80" t="str">
        <f t="shared" ca="1" si="161"/>
        <v/>
      </c>
      <c r="AW305" s="165"/>
      <c r="AX305" s="165"/>
      <c r="AY305" s="80" t="str">
        <f t="shared" si="162"/>
        <v/>
      </c>
      <c r="AZ305" s="165"/>
      <c r="BA305" s="165"/>
      <c r="BB305" s="80" t="str">
        <f t="shared" si="163"/>
        <v/>
      </c>
      <c r="BC305" s="5"/>
      <c r="BH305" s="52"/>
      <c r="BI305" s="52"/>
      <c r="BJ305" s="52"/>
      <c r="BK305" s="52"/>
      <c r="BL305" s="52"/>
      <c r="BM305" s="52"/>
      <c r="BQ305" s="27"/>
      <c r="BR305" s="27"/>
      <c r="BS305" s="27"/>
      <c r="BT305" s="27"/>
      <c r="BU305" s="27"/>
      <c r="BV305" s="27"/>
      <c r="BW305" s="54"/>
      <c r="BX305" s="26"/>
      <c r="BY305" s="54"/>
      <c r="BZ305" s="26"/>
      <c r="CA305" s="26"/>
      <c r="CB305" s="26"/>
    </row>
    <row r="306" spans="1:80" ht="17.45" customHeight="1">
      <c r="A306" s="86">
        <f t="shared" si="164"/>
        <v>43.2</v>
      </c>
      <c r="B306" s="179">
        <f t="shared" si="142"/>
        <v>46192</v>
      </c>
      <c r="C306" s="8"/>
      <c r="D306" s="11"/>
      <c r="E306" s="12"/>
      <c r="F306" s="11"/>
      <c r="G306" s="74">
        <f t="shared" si="166"/>
        <v>730</v>
      </c>
      <c r="H306" s="75">
        <f t="shared" si="166"/>
        <v>6095</v>
      </c>
      <c r="I306" s="88">
        <f t="shared" si="152"/>
        <v>0</v>
      </c>
      <c r="J306" s="78">
        <f t="shared" si="153"/>
        <v>0</v>
      </c>
      <c r="K306" s="78">
        <f t="shared" si="154"/>
        <v>0</v>
      </c>
      <c r="L306" s="78">
        <f t="shared" si="155"/>
        <v>0</v>
      </c>
      <c r="M306" s="78">
        <f t="shared" ca="1" si="156"/>
        <v>0.13134657836644592</v>
      </c>
      <c r="N306" s="78">
        <f t="shared" ca="1" si="143"/>
        <v>1.8181818181818191E-2</v>
      </c>
      <c r="O306" s="78">
        <f t="shared" si="157"/>
        <v>5.0000000000000001E-4</v>
      </c>
      <c r="P306" s="13"/>
      <c r="Q306" s="8"/>
      <c r="R306" s="13"/>
      <c r="S306" s="89">
        <f t="shared" si="144"/>
        <v>0</v>
      </c>
      <c r="T306" s="75">
        <f t="shared" si="144"/>
        <v>0</v>
      </c>
      <c r="U306" s="90">
        <f t="shared" si="145"/>
        <v>0</v>
      </c>
      <c r="V306" s="82">
        <f t="shared" si="146"/>
        <v>0</v>
      </c>
      <c r="W306" s="8"/>
      <c r="X306" s="8"/>
      <c r="Y306" s="12"/>
      <c r="Z306" s="12"/>
      <c r="AA306" s="12"/>
      <c r="AB306" s="12"/>
      <c r="AC306" s="91">
        <f t="shared" si="147"/>
        <v>0</v>
      </c>
      <c r="AD306" s="75">
        <f t="shared" si="148"/>
        <v>0</v>
      </c>
      <c r="AE306" s="88">
        <f t="shared" si="137"/>
        <v>0</v>
      </c>
      <c r="AF306" s="92">
        <f t="shared" si="138"/>
        <v>0</v>
      </c>
      <c r="AG306" s="93">
        <f t="shared" si="139"/>
        <v>0</v>
      </c>
      <c r="AH306" s="93">
        <f t="shared" si="140"/>
        <v>0</v>
      </c>
      <c r="AI306" s="78">
        <f t="shared" si="141"/>
        <v>0</v>
      </c>
      <c r="AJ306" s="92">
        <f t="shared" si="149"/>
        <v>0</v>
      </c>
      <c r="AK306" s="78">
        <f t="shared" si="150"/>
        <v>0</v>
      </c>
      <c r="AL306" s="11"/>
      <c r="AM306" s="14"/>
      <c r="AN306" s="11"/>
      <c r="AO306" s="15"/>
      <c r="AP306" s="11"/>
      <c r="AQ306" s="11"/>
      <c r="AR306" s="11"/>
      <c r="AS306" s="75" t="str">
        <f t="shared" si="158"/>
        <v/>
      </c>
      <c r="AT306" s="75" t="str">
        <f t="shared" ca="1" si="159"/>
        <v/>
      </c>
      <c r="AU306" s="75" t="str">
        <f t="shared" si="160"/>
        <v/>
      </c>
      <c r="AV306" s="75" t="str">
        <f t="shared" ca="1" si="161"/>
        <v/>
      </c>
      <c r="AW306" s="169"/>
      <c r="AX306" s="169"/>
      <c r="AY306" s="75" t="str">
        <f t="shared" si="162"/>
        <v/>
      </c>
      <c r="AZ306" s="169"/>
      <c r="BA306" s="169"/>
      <c r="BB306" s="75" t="str">
        <f t="shared" si="163"/>
        <v/>
      </c>
      <c r="BC306" s="11"/>
      <c r="BH306" s="52"/>
      <c r="BI306" s="52"/>
      <c r="BJ306" s="52"/>
      <c r="BK306" s="52"/>
      <c r="BL306" s="52"/>
      <c r="BM306" s="52"/>
      <c r="BQ306" s="27"/>
      <c r="BR306" s="27"/>
      <c r="BS306" s="27"/>
      <c r="BT306" s="27"/>
      <c r="BU306" s="27"/>
      <c r="BV306" s="27"/>
      <c r="BW306" s="54"/>
      <c r="BX306" s="26"/>
      <c r="BY306" s="54"/>
      <c r="BZ306" s="26"/>
      <c r="CA306" s="26"/>
      <c r="CB306" s="26"/>
    </row>
    <row r="307" spans="1:80" ht="17.45" customHeight="1">
      <c r="A307" s="94">
        <f t="shared" si="164"/>
        <v>43.3</v>
      </c>
      <c r="B307" s="179">
        <f t="shared" si="142"/>
        <v>46193</v>
      </c>
      <c r="C307" s="8"/>
      <c r="D307" s="11"/>
      <c r="E307" s="12"/>
      <c r="F307" s="11"/>
      <c r="G307" s="74">
        <f t="shared" si="166"/>
        <v>730</v>
      </c>
      <c r="H307" s="75">
        <f t="shared" si="166"/>
        <v>6095</v>
      </c>
      <c r="I307" s="88">
        <f t="shared" si="152"/>
        <v>0</v>
      </c>
      <c r="J307" s="78">
        <f t="shared" si="153"/>
        <v>0</v>
      </c>
      <c r="K307" s="78">
        <f t="shared" si="154"/>
        <v>0</v>
      </c>
      <c r="L307" s="78">
        <f t="shared" si="155"/>
        <v>0</v>
      </c>
      <c r="M307" s="78">
        <f t="shared" ca="1" si="156"/>
        <v>0.13134657836644592</v>
      </c>
      <c r="N307" s="78">
        <f t="shared" ca="1" si="143"/>
        <v>1.8181818181818191E-2</v>
      </c>
      <c r="O307" s="78">
        <f t="shared" si="157"/>
        <v>5.0000000000000001E-4</v>
      </c>
      <c r="P307" s="13"/>
      <c r="Q307" s="8"/>
      <c r="R307" s="13"/>
      <c r="S307" s="89">
        <f t="shared" si="144"/>
        <v>0</v>
      </c>
      <c r="T307" s="75">
        <f t="shared" si="144"/>
        <v>0</v>
      </c>
      <c r="U307" s="90">
        <f t="shared" si="145"/>
        <v>0</v>
      </c>
      <c r="V307" s="82">
        <f t="shared" si="146"/>
        <v>0</v>
      </c>
      <c r="W307" s="8"/>
      <c r="X307" s="8"/>
      <c r="Y307" s="12"/>
      <c r="Z307" s="12"/>
      <c r="AA307" s="12"/>
      <c r="AB307" s="12"/>
      <c r="AC307" s="91">
        <f t="shared" si="147"/>
        <v>0</v>
      </c>
      <c r="AD307" s="75">
        <f t="shared" si="148"/>
        <v>0</v>
      </c>
      <c r="AE307" s="88">
        <f t="shared" si="137"/>
        <v>0</v>
      </c>
      <c r="AF307" s="92">
        <f t="shared" si="138"/>
        <v>0</v>
      </c>
      <c r="AG307" s="93">
        <f t="shared" si="139"/>
        <v>0</v>
      </c>
      <c r="AH307" s="93">
        <f t="shared" si="140"/>
        <v>0</v>
      </c>
      <c r="AI307" s="78">
        <f t="shared" si="141"/>
        <v>0</v>
      </c>
      <c r="AJ307" s="92">
        <f t="shared" si="149"/>
        <v>0</v>
      </c>
      <c r="AK307" s="78">
        <f t="shared" si="150"/>
        <v>0</v>
      </c>
      <c r="AL307" s="11"/>
      <c r="AM307" s="14"/>
      <c r="AN307" s="11"/>
      <c r="AO307" s="15"/>
      <c r="AP307" s="11"/>
      <c r="AQ307" s="11"/>
      <c r="AR307" s="11"/>
      <c r="AS307" s="75" t="str">
        <f t="shared" si="158"/>
        <v/>
      </c>
      <c r="AT307" s="75" t="str">
        <f t="shared" ca="1" si="159"/>
        <v/>
      </c>
      <c r="AU307" s="75" t="str">
        <f t="shared" si="160"/>
        <v/>
      </c>
      <c r="AV307" s="75" t="str">
        <f t="shared" ca="1" si="161"/>
        <v/>
      </c>
      <c r="AW307" s="169"/>
      <c r="AX307" s="169"/>
      <c r="AY307" s="75" t="str">
        <f t="shared" si="162"/>
        <v/>
      </c>
      <c r="AZ307" s="169"/>
      <c r="BA307" s="169"/>
      <c r="BB307" s="75" t="str">
        <f t="shared" si="163"/>
        <v/>
      </c>
      <c r="BC307" s="11"/>
      <c r="BH307" s="52"/>
      <c r="BI307" s="52"/>
      <c r="BJ307" s="52"/>
      <c r="BK307" s="52"/>
      <c r="BL307" s="52"/>
      <c r="BM307" s="52"/>
      <c r="BQ307" s="27"/>
      <c r="BR307" s="27"/>
      <c r="BS307" s="27"/>
      <c r="BT307" s="27"/>
      <c r="BU307" s="27"/>
      <c r="BV307" s="27"/>
      <c r="BW307" s="54"/>
      <c r="BX307" s="26"/>
      <c r="BY307" s="54"/>
      <c r="BZ307" s="26"/>
      <c r="CA307" s="26"/>
      <c r="CB307" s="26"/>
    </row>
    <row r="308" spans="1:80" ht="17.45" customHeight="1">
      <c r="A308" s="86">
        <f t="shared" si="164"/>
        <v>43.4</v>
      </c>
      <c r="B308" s="179">
        <f t="shared" si="142"/>
        <v>46194</v>
      </c>
      <c r="C308" s="8"/>
      <c r="D308" s="11"/>
      <c r="E308" s="12"/>
      <c r="F308" s="11"/>
      <c r="G308" s="74">
        <f t="shared" si="166"/>
        <v>730</v>
      </c>
      <c r="H308" s="75">
        <f t="shared" si="166"/>
        <v>6095</v>
      </c>
      <c r="I308" s="88">
        <f t="shared" si="152"/>
        <v>0</v>
      </c>
      <c r="J308" s="78">
        <f t="shared" si="153"/>
        <v>0</v>
      </c>
      <c r="K308" s="78">
        <f t="shared" si="154"/>
        <v>0</v>
      </c>
      <c r="L308" s="78">
        <f t="shared" si="155"/>
        <v>0</v>
      </c>
      <c r="M308" s="78">
        <f t="shared" ca="1" si="156"/>
        <v>0.13134657836644592</v>
      </c>
      <c r="N308" s="78">
        <f t="shared" ca="1" si="143"/>
        <v>1.8181818181818191E-2</v>
      </c>
      <c r="O308" s="78">
        <f t="shared" si="157"/>
        <v>5.0000000000000001E-4</v>
      </c>
      <c r="P308" s="13"/>
      <c r="Q308" s="8"/>
      <c r="R308" s="13"/>
      <c r="S308" s="89">
        <f t="shared" si="144"/>
        <v>0</v>
      </c>
      <c r="T308" s="75">
        <f t="shared" si="144"/>
        <v>0</v>
      </c>
      <c r="U308" s="90">
        <f t="shared" si="145"/>
        <v>0</v>
      </c>
      <c r="V308" s="82">
        <f t="shared" si="146"/>
        <v>0</v>
      </c>
      <c r="W308" s="8"/>
      <c r="X308" s="8"/>
      <c r="Y308" s="12"/>
      <c r="Z308" s="12"/>
      <c r="AA308" s="12"/>
      <c r="AB308" s="12"/>
      <c r="AC308" s="91">
        <f t="shared" si="147"/>
        <v>0</v>
      </c>
      <c r="AD308" s="75">
        <f t="shared" si="148"/>
        <v>0</v>
      </c>
      <c r="AE308" s="88">
        <f t="shared" si="137"/>
        <v>0</v>
      </c>
      <c r="AF308" s="92">
        <f t="shared" si="138"/>
        <v>0</v>
      </c>
      <c r="AG308" s="93">
        <f t="shared" si="139"/>
        <v>0</v>
      </c>
      <c r="AH308" s="93">
        <f t="shared" si="140"/>
        <v>0</v>
      </c>
      <c r="AI308" s="78">
        <f t="shared" si="141"/>
        <v>0</v>
      </c>
      <c r="AJ308" s="92">
        <f t="shared" si="149"/>
        <v>0</v>
      </c>
      <c r="AK308" s="78">
        <f t="shared" si="150"/>
        <v>0</v>
      </c>
      <c r="AL308" s="11"/>
      <c r="AM308" s="14"/>
      <c r="AN308" s="11"/>
      <c r="AO308" s="15"/>
      <c r="AP308" s="11"/>
      <c r="AQ308" s="11"/>
      <c r="AR308" s="11"/>
      <c r="AS308" s="75" t="str">
        <f t="shared" si="158"/>
        <v/>
      </c>
      <c r="AT308" s="75" t="str">
        <f t="shared" ca="1" si="159"/>
        <v/>
      </c>
      <c r="AU308" s="75" t="str">
        <f t="shared" si="160"/>
        <v/>
      </c>
      <c r="AV308" s="75" t="str">
        <f t="shared" ca="1" si="161"/>
        <v/>
      </c>
      <c r="AW308" s="169"/>
      <c r="AX308" s="169"/>
      <c r="AY308" s="75" t="str">
        <f t="shared" si="162"/>
        <v/>
      </c>
      <c r="AZ308" s="169"/>
      <c r="BA308" s="169"/>
      <c r="BB308" s="75" t="str">
        <f t="shared" si="163"/>
        <v/>
      </c>
      <c r="BC308" s="11"/>
      <c r="BH308" s="52"/>
      <c r="BI308" s="52"/>
      <c r="BJ308" s="52"/>
      <c r="BK308" s="52"/>
      <c r="BL308" s="52"/>
      <c r="BM308" s="52"/>
      <c r="BQ308" s="27"/>
      <c r="BR308" s="27"/>
      <c r="BS308" s="27"/>
      <c r="BT308" s="27"/>
      <c r="BU308" s="27"/>
      <c r="BV308" s="27"/>
      <c r="BW308" s="54"/>
      <c r="BX308" s="26"/>
      <c r="BY308" s="54"/>
      <c r="BZ308" s="26"/>
      <c r="CA308" s="26"/>
      <c r="CB308" s="26"/>
    </row>
    <row r="309" spans="1:80" ht="17.45" customHeight="1">
      <c r="A309" s="94">
        <f t="shared" si="164"/>
        <v>43.5</v>
      </c>
      <c r="B309" s="179">
        <f t="shared" si="142"/>
        <v>46195</v>
      </c>
      <c r="C309" s="8"/>
      <c r="D309" s="11"/>
      <c r="E309" s="12"/>
      <c r="F309" s="11"/>
      <c r="G309" s="74">
        <f t="shared" si="166"/>
        <v>730</v>
      </c>
      <c r="H309" s="75">
        <f t="shared" si="166"/>
        <v>6095</v>
      </c>
      <c r="I309" s="88">
        <f t="shared" si="152"/>
        <v>0</v>
      </c>
      <c r="J309" s="78">
        <f t="shared" si="153"/>
        <v>0</v>
      </c>
      <c r="K309" s="78">
        <f t="shared" si="154"/>
        <v>0</v>
      </c>
      <c r="L309" s="78">
        <f t="shared" si="155"/>
        <v>0</v>
      </c>
      <c r="M309" s="78">
        <f t="shared" ca="1" si="156"/>
        <v>0.13134657836644592</v>
      </c>
      <c r="N309" s="78">
        <f t="shared" ca="1" si="143"/>
        <v>1.8181818181818191E-2</v>
      </c>
      <c r="O309" s="78">
        <f t="shared" si="157"/>
        <v>5.0000000000000001E-4</v>
      </c>
      <c r="P309" s="13"/>
      <c r="Q309" s="8"/>
      <c r="R309" s="13"/>
      <c r="S309" s="89">
        <f t="shared" si="144"/>
        <v>0</v>
      </c>
      <c r="T309" s="75">
        <f t="shared" si="144"/>
        <v>0</v>
      </c>
      <c r="U309" s="90">
        <f t="shared" si="145"/>
        <v>0</v>
      </c>
      <c r="V309" s="82">
        <f t="shared" si="146"/>
        <v>0</v>
      </c>
      <c r="W309" s="8"/>
      <c r="X309" s="8"/>
      <c r="Y309" s="12"/>
      <c r="Z309" s="12"/>
      <c r="AA309" s="12"/>
      <c r="AB309" s="12"/>
      <c r="AC309" s="91">
        <f t="shared" si="147"/>
        <v>0</v>
      </c>
      <c r="AD309" s="75">
        <f t="shared" si="148"/>
        <v>0</v>
      </c>
      <c r="AE309" s="88">
        <f t="shared" si="137"/>
        <v>0</v>
      </c>
      <c r="AF309" s="92">
        <f t="shared" si="138"/>
        <v>0</v>
      </c>
      <c r="AG309" s="93">
        <f t="shared" si="139"/>
        <v>0</v>
      </c>
      <c r="AH309" s="93">
        <f t="shared" si="140"/>
        <v>0</v>
      </c>
      <c r="AI309" s="78">
        <f t="shared" si="141"/>
        <v>0</v>
      </c>
      <c r="AJ309" s="92">
        <f t="shared" si="149"/>
        <v>0</v>
      </c>
      <c r="AK309" s="78">
        <f t="shared" si="150"/>
        <v>0</v>
      </c>
      <c r="AL309" s="11"/>
      <c r="AM309" s="14"/>
      <c r="AN309" s="11"/>
      <c r="AO309" s="15"/>
      <c r="AP309" s="11"/>
      <c r="AQ309" s="11"/>
      <c r="AR309" s="11"/>
      <c r="AS309" s="75" t="str">
        <f t="shared" si="158"/>
        <v/>
      </c>
      <c r="AT309" s="75" t="str">
        <f t="shared" ca="1" si="159"/>
        <v/>
      </c>
      <c r="AU309" s="75" t="str">
        <f t="shared" si="160"/>
        <v/>
      </c>
      <c r="AV309" s="75" t="str">
        <f t="shared" ca="1" si="161"/>
        <v/>
      </c>
      <c r="AW309" s="169"/>
      <c r="AX309" s="169"/>
      <c r="AY309" s="75" t="str">
        <f t="shared" si="162"/>
        <v/>
      </c>
      <c r="AZ309" s="169"/>
      <c r="BA309" s="169"/>
      <c r="BB309" s="75" t="str">
        <f t="shared" si="163"/>
        <v/>
      </c>
      <c r="BC309" s="11"/>
      <c r="BH309" s="52"/>
      <c r="BI309" s="52"/>
      <c r="BJ309" s="52"/>
      <c r="BK309" s="52"/>
      <c r="BL309" s="52"/>
      <c r="BM309" s="52"/>
      <c r="BQ309" s="27"/>
      <c r="BR309" s="27"/>
      <c r="BS309" s="27"/>
      <c r="BT309" s="27"/>
      <c r="BU309" s="27"/>
      <c r="BV309" s="27"/>
      <c r="BW309" s="54"/>
      <c r="BX309" s="26"/>
      <c r="BY309" s="54"/>
      <c r="BZ309" s="26"/>
      <c r="CA309" s="26"/>
      <c r="CB309" s="26"/>
    </row>
    <row r="310" spans="1:80" ht="17.45" customHeight="1">
      <c r="A310" s="86">
        <f t="shared" si="164"/>
        <v>43.6</v>
      </c>
      <c r="B310" s="179">
        <f t="shared" si="142"/>
        <v>46196</v>
      </c>
      <c r="C310" s="8"/>
      <c r="D310" s="11"/>
      <c r="E310" s="12"/>
      <c r="F310" s="11"/>
      <c r="G310" s="74">
        <f t="shared" si="166"/>
        <v>730</v>
      </c>
      <c r="H310" s="75">
        <f t="shared" si="166"/>
        <v>6095</v>
      </c>
      <c r="I310" s="88">
        <f t="shared" si="152"/>
        <v>0</v>
      </c>
      <c r="J310" s="78">
        <f t="shared" si="153"/>
        <v>0</v>
      </c>
      <c r="K310" s="78">
        <f t="shared" si="154"/>
        <v>0</v>
      </c>
      <c r="L310" s="78">
        <f t="shared" si="155"/>
        <v>0</v>
      </c>
      <c r="M310" s="78">
        <f t="shared" ca="1" si="156"/>
        <v>0.13134657836644592</v>
      </c>
      <c r="N310" s="78">
        <f t="shared" ca="1" si="143"/>
        <v>1.8181818181818191E-2</v>
      </c>
      <c r="O310" s="78">
        <f t="shared" si="157"/>
        <v>5.0000000000000001E-4</v>
      </c>
      <c r="P310" s="13"/>
      <c r="Q310" s="8"/>
      <c r="R310" s="13"/>
      <c r="S310" s="89">
        <f t="shared" si="144"/>
        <v>0</v>
      </c>
      <c r="T310" s="75">
        <f t="shared" si="144"/>
        <v>0</v>
      </c>
      <c r="U310" s="90">
        <f t="shared" si="145"/>
        <v>0</v>
      </c>
      <c r="V310" s="82">
        <f t="shared" si="146"/>
        <v>0</v>
      </c>
      <c r="W310" s="8"/>
      <c r="X310" s="8"/>
      <c r="Y310" s="12"/>
      <c r="Z310" s="12"/>
      <c r="AA310" s="12"/>
      <c r="AB310" s="12"/>
      <c r="AC310" s="91">
        <f t="shared" si="147"/>
        <v>0</v>
      </c>
      <c r="AD310" s="75">
        <f t="shared" si="148"/>
        <v>0</v>
      </c>
      <c r="AE310" s="88">
        <f t="shared" si="137"/>
        <v>0</v>
      </c>
      <c r="AF310" s="92">
        <f t="shared" si="138"/>
        <v>0</v>
      </c>
      <c r="AG310" s="93">
        <f t="shared" si="139"/>
        <v>0</v>
      </c>
      <c r="AH310" s="93">
        <f t="shared" si="140"/>
        <v>0</v>
      </c>
      <c r="AI310" s="78">
        <f t="shared" si="141"/>
        <v>0</v>
      </c>
      <c r="AJ310" s="92">
        <f t="shared" si="149"/>
        <v>0</v>
      </c>
      <c r="AK310" s="78">
        <f t="shared" si="150"/>
        <v>0</v>
      </c>
      <c r="AL310" s="11"/>
      <c r="AM310" s="14"/>
      <c r="AN310" s="11"/>
      <c r="AO310" s="15"/>
      <c r="AP310" s="11"/>
      <c r="AQ310" s="11"/>
      <c r="AR310" s="11"/>
      <c r="AS310" s="75" t="str">
        <f t="shared" si="158"/>
        <v/>
      </c>
      <c r="AT310" s="75" t="str">
        <f t="shared" ca="1" si="159"/>
        <v/>
      </c>
      <c r="AU310" s="75" t="str">
        <f t="shared" si="160"/>
        <v/>
      </c>
      <c r="AV310" s="75" t="str">
        <f t="shared" ca="1" si="161"/>
        <v/>
      </c>
      <c r="AW310" s="169"/>
      <c r="AX310" s="169"/>
      <c r="AY310" s="75" t="str">
        <f t="shared" si="162"/>
        <v/>
      </c>
      <c r="AZ310" s="169"/>
      <c r="BA310" s="169"/>
      <c r="BB310" s="75" t="str">
        <f t="shared" si="163"/>
        <v/>
      </c>
      <c r="BC310" s="11"/>
      <c r="BH310" s="52"/>
      <c r="BI310" s="52"/>
      <c r="BJ310" s="52"/>
      <c r="BK310" s="52"/>
      <c r="BL310" s="52"/>
      <c r="BM310" s="52"/>
      <c r="BQ310" s="27"/>
      <c r="BR310" s="27"/>
      <c r="BS310" s="27"/>
      <c r="BT310" s="27"/>
      <c r="BU310" s="27"/>
      <c r="BV310" s="27"/>
      <c r="BW310" s="54"/>
      <c r="BX310" s="26"/>
      <c r="BY310" s="54"/>
      <c r="BZ310" s="26"/>
      <c r="CA310" s="26"/>
      <c r="CB310" s="26"/>
    </row>
    <row r="311" spans="1:80" ht="17.45" customHeight="1" thickBot="1">
      <c r="A311" s="94">
        <f t="shared" si="164"/>
        <v>43.7</v>
      </c>
      <c r="B311" s="180">
        <f t="shared" si="142"/>
        <v>46197</v>
      </c>
      <c r="C311" s="16"/>
      <c r="D311" s="17"/>
      <c r="E311" s="18"/>
      <c r="F311" s="17"/>
      <c r="G311" s="96">
        <f t="shared" si="166"/>
        <v>730</v>
      </c>
      <c r="H311" s="97">
        <f t="shared" si="166"/>
        <v>6095</v>
      </c>
      <c r="I311" s="98">
        <f t="shared" si="152"/>
        <v>0</v>
      </c>
      <c r="J311" s="99">
        <f t="shared" si="153"/>
        <v>0</v>
      </c>
      <c r="K311" s="99">
        <f t="shared" si="154"/>
        <v>0</v>
      </c>
      <c r="L311" s="99">
        <f t="shared" si="155"/>
        <v>0</v>
      </c>
      <c r="M311" s="99">
        <f t="shared" ca="1" si="156"/>
        <v>0.13134657836644592</v>
      </c>
      <c r="N311" s="99">
        <f t="shared" ca="1" si="143"/>
        <v>1.8181818181818191E-2</v>
      </c>
      <c r="O311" s="99">
        <f t="shared" si="157"/>
        <v>5.0000000000000001E-4</v>
      </c>
      <c r="P311" s="19"/>
      <c r="Q311" s="16"/>
      <c r="R311" s="19"/>
      <c r="S311" s="89">
        <f t="shared" si="144"/>
        <v>0</v>
      </c>
      <c r="T311" s="75">
        <f t="shared" si="144"/>
        <v>0</v>
      </c>
      <c r="U311" s="100">
        <f t="shared" si="145"/>
        <v>0</v>
      </c>
      <c r="V311" s="101">
        <f t="shared" si="146"/>
        <v>0</v>
      </c>
      <c r="W311" s="16"/>
      <c r="X311" s="8"/>
      <c r="Y311" s="12"/>
      <c r="Z311" s="12"/>
      <c r="AA311" s="12"/>
      <c r="AB311" s="12"/>
      <c r="AC311" s="102">
        <f t="shared" si="147"/>
        <v>0</v>
      </c>
      <c r="AD311" s="97">
        <f t="shared" si="148"/>
        <v>0</v>
      </c>
      <c r="AE311" s="98">
        <f t="shared" si="137"/>
        <v>0</v>
      </c>
      <c r="AF311" s="103">
        <f t="shared" si="138"/>
        <v>0</v>
      </c>
      <c r="AG311" s="104">
        <f t="shared" si="139"/>
        <v>0</v>
      </c>
      <c r="AH311" s="104">
        <f t="shared" si="140"/>
        <v>0</v>
      </c>
      <c r="AI311" s="99">
        <f t="shared" si="141"/>
        <v>0</v>
      </c>
      <c r="AJ311" s="103">
        <f t="shared" si="149"/>
        <v>0</v>
      </c>
      <c r="AK311" s="99">
        <f t="shared" si="150"/>
        <v>0</v>
      </c>
      <c r="AL311" s="17"/>
      <c r="AM311" s="20"/>
      <c r="AN311" s="17"/>
      <c r="AO311" s="21"/>
      <c r="AP311" s="17"/>
      <c r="AQ311" s="17"/>
      <c r="AR311" s="17"/>
      <c r="AS311" s="97" t="str">
        <f t="shared" si="158"/>
        <v/>
      </c>
      <c r="AT311" s="97" t="str">
        <f t="shared" ca="1" si="159"/>
        <v/>
      </c>
      <c r="AU311" s="97" t="str">
        <f t="shared" si="160"/>
        <v/>
      </c>
      <c r="AV311" s="97" t="str">
        <f t="shared" ca="1" si="161"/>
        <v/>
      </c>
      <c r="AW311" s="167"/>
      <c r="AX311" s="167"/>
      <c r="AY311" s="97" t="str">
        <f t="shared" si="162"/>
        <v/>
      </c>
      <c r="AZ311" s="167"/>
      <c r="BA311" s="167"/>
      <c r="BB311" s="97" t="str">
        <f t="shared" si="163"/>
        <v/>
      </c>
      <c r="BC311" s="17"/>
      <c r="BH311" s="52"/>
      <c r="BI311" s="52"/>
      <c r="BJ311" s="52"/>
      <c r="BK311" s="52"/>
      <c r="BL311" s="52"/>
      <c r="BM311" s="52"/>
      <c r="BQ311" s="27"/>
      <c r="BR311" s="27"/>
      <c r="BS311" s="27"/>
      <c r="BT311" s="27"/>
      <c r="BU311" s="27"/>
      <c r="BV311" s="27"/>
      <c r="BW311" s="54"/>
      <c r="BX311" s="26"/>
      <c r="BY311" s="54"/>
      <c r="BZ311" s="26"/>
      <c r="CA311" s="26"/>
      <c r="CB311" s="26"/>
    </row>
    <row r="312" spans="1:80" ht="17.45" customHeight="1" thickTop="1">
      <c r="A312" s="105">
        <f>A305+1</f>
        <v>44.1</v>
      </c>
      <c r="B312" s="178">
        <f>B311+1</f>
        <v>46198</v>
      </c>
      <c r="C312" s="4"/>
      <c r="D312" s="5"/>
      <c r="E312" s="6"/>
      <c r="F312" s="5"/>
      <c r="G312" s="74">
        <f t="shared" si="166"/>
        <v>730</v>
      </c>
      <c r="H312" s="75">
        <f t="shared" si="166"/>
        <v>6095</v>
      </c>
      <c r="I312" s="76">
        <f t="shared" si="152"/>
        <v>0</v>
      </c>
      <c r="J312" s="77">
        <f t="shared" si="153"/>
        <v>0</v>
      </c>
      <c r="K312" s="77">
        <f t="shared" si="154"/>
        <v>0</v>
      </c>
      <c r="L312" s="77">
        <f t="shared" si="155"/>
        <v>0</v>
      </c>
      <c r="M312" s="78">
        <f t="shared" ca="1" si="156"/>
        <v>0.13134657836644592</v>
      </c>
      <c r="N312" s="78">
        <f t="shared" ca="1" si="143"/>
        <v>1.8181818181818191E-2</v>
      </c>
      <c r="O312" s="78">
        <f t="shared" si="157"/>
        <v>5.0000000000000001E-4</v>
      </c>
      <c r="P312" s="13"/>
      <c r="Q312" s="8"/>
      <c r="R312" s="13"/>
      <c r="S312" s="79">
        <f t="shared" si="144"/>
        <v>0</v>
      </c>
      <c r="T312" s="80">
        <f t="shared" si="144"/>
        <v>0</v>
      </c>
      <c r="U312" s="90">
        <f t="shared" si="145"/>
        <v>0</v>
      </c>
      <c r="V312" s="82">
        <f t="shared" si="146"/>
        <v>0</v>
      </c>
      <c r="W312" s="4"/>
      <c r="X312" s="4"/>
      <c r="Y312" s="6"/>
      <c r="Z312" s="6"/>
      <c r="AA312" s="6"/>
      <c r="AB312" s="6"/>
      <c r="AC312" s="83">
        <f t="shared" si="147"/>
        <v>0</v>
      </c>
      <c r="AD312" s="80">
        <f t="shared" si="148"/>
        <v>0</v>
      </c>
      <c r="AE312" s="76">
        <f t="shared" si="137"/>
        <v>0</v>
      </c>
      <c r="AF312" s="84">
        <f t="shared" si="138"/>
        <v>0</v>
      </c>
      <c r="AG312" s="85">
        <f t="shared" si="139"/>
        <v>0</v>
      </c>
      <c r="AH312" s="85">
        <f t="shared" si="140"/>
        <v>0</v>
      </c>
      <c r="AI312" s="77">
        <f t="shared" si="141"/>
        <v>0</v>
      </c>
      <c r="AJ312" s="84">
        <f t="shared" si="149"/>
        <v>0</v>
      </c>
      <c r="AK312" s="77">
        <f t="shared" si="150"/>
        <v>0</v>
      </c>
      <c r="AL312" s="5"/>
      <c r="AM312" s="9"/>
      <c r="AN312" s="5"/>
      <c r="AO312" s="10"/>
      <c r="AP312" s="5"/>
      <c r="AQ312" s="5"/>
      <c r="AR312" s="5"/>
      <c r="AS312" s="80" t="str">
        <f t="shared" si="158"/>
        <v/>
      </c>
      <c r="AT312" s="80" t="str">
        <f t="shared" ca="1" si="159"/>
        <v/>
      </c>
      <c r="AU312" s="80" t="str">
        <f t="shared" si="160"/>
        <v/>
      </c>
      <c r="AV312" s="80" t="str">
        <f t="shared" ca="1" si="161"/>
        <v/>
      </c>
      <c r="AW312" s="165"/>
      <c r="AX312" s="165"/>
      <c r="AY312" s="80" t="str">
        <f t="shared" si="162"/>
        <v/>
      </c>
      <c r="AZ312" s="165"/>
      <c r="BA312" s="165"/>
      <c r="BB312" s="80" t="str">
        <f t="shared" si="163"/>
        <v/>
      </c>
      <c r="BC312" s="5"/>
      <c r="BH312" s="52"/>
      <c r="BI312" s="52"/>
      <c r="BJ312" s="52"/>
      <c r="BK312" s="52"/>
      <c r="BL312" s="52"/>
      <c r="BM312" s="52"/>
      <c r="BQ312" s="27"/>
      <c r="BR312" s="27"/>
      <c r="BS312" s="27"/>
      <c r="BT312" s="27"/>
      <c r="BU312" s="27"/>
      <c r="BV312" s="27"/>
      <c r="BW312" s="54"/>
      <c r="BX312" s="26"/>
      <c r="BY312" s="54"/>
      <c r="BZ312" s="26"/>
      <c r="CA312" s="26"/>
      <c r="CB312" s="26"/>
    </row>
    <row r="313" spans="1:80" ht="17.45" customHeight="1">
      <c r="A313" s="94">
        <f t="shared" si="164"/>
        <v>44.2</v>
      </c>
      <c r="B313" s="179">
        <f t="shared" si="142"/>
        <v>46199</v>
      </c>
      <c r="C313" s="8"/>
      <c r="D313" s="11"/>
      <c r="E313" s="12"/>
      <c r="F313" s="11"/>
      <c r="G313" s="74">
        <f t="shared" si="166"/>
        <v>730</v>
      </c>
      <c r="H313" s="75">
        <f t="shared" si="166"/>
        <v>6095</v>
      </c>
      <c r="I313" s="88">
        <f t="shared" si="152"/>
        <v>0</v>
      </c>
      <c r="J313" s="78">
        <f t="shared" si="153"/>
        <v>0</v>
      </c>
      <c r="K313" s="78">
        <f t="shared" si="154"/>
        <v>0</v>
      </c>
      <c r="L313" s="78">
        <f t="shared" si="155"/>
        <v>0</v>
      </c>
      <c r="M313" s="78">
        <f t="shared" ca="1" si="156"/>
        <v>0.13134657836644592</v>
      </c>
      <c r="N313" s="78">
        <f t="shared" ca="1" si="143"/>
        <v>1.8181818181818191E-2</v>
      </c>
      <c r="O313" s="78">
        <f t="shared" si="157"/>
        <v>5.0000000000000001E-4</v>
      </c>
      <c r="P313" s="13"/>
      <c r="Q313" s="8"/>
      <c r="R313" s="13"/>
      <c r="S313" s="89">
        <f t="shared" si="144"/>
        <v>0</v>
      </c>
      <c r="T313" s="75">
        <f t="shared" si="144"/>
        <v>0</v>
      </c>
      <c r="U313" s="90">
        <f t="shared" si="145"/>
        <v>0</v>
      </c>
      <c r="V313" s="82">
        <f t="shared" si="146"/>
        <v>0</v>
      </c>
      <c r="W313" s="8"/>
      <c r="X313" s="8"/>
      <c r="Y313" s="12"/>
      <c r="Z313" s="12"/>
      <c r="AA313" s="12"/>
      <c r="AB313" s="12"/>
      <c r="AC313" s="91">
        <f t="shared" si="147"/>
        <v>0</v>
      </c>
      <c r="AD313" s="75">
        <f t="shared" si="148"/>
        <v>0</v>
      </c>
      <c r="AE313" s="88">
        <f t="shared" si="137"/>
        <v>0</v>
      </c>
      <c r="AF313" s="92">
        <f t="shared" si="138"/>
        <v>0</v>
      </c>
      <c r="AG313" s="93">
        <f t="shared" si="139"/>
        <v>0</v>
      </c>
      <c r="AH313" s="93">
        <f t="shared" si="140"/>
        <v>0</v>
      </c>
      <c r="AI313" s="78">
        <f t="shared" si="141"/>
        <v>0</v>
      </c>
      <c r="AJ313" s="92">
        <f t="shared" si="149"/>
        <v>0</v>
      </c>
      <c r="AK313" s="78">
        <f t="shared" si="150"/>
        <v>0</v>
      </c>
      <c r="AL313" s="11"/>
      <c r="AM313" s="14"/>
      <c r="AN313" s="11"/>
      <c r="AO313" s="15"/>
      <c r="AP313" s="11"/>
      <c r="AQ313" s="11"/>
      <c r="AR313" s="11"/>
      <c r="AS313" s="75" t="str">
        <f t="shared" si="158"/>
        <v/>
      </c>
      <c r="AT313" s="75" t="str">
        <f t="shared" ca="1" si="159"/>
        <v/>
      </c>
      <c r="AU313" s="75" t="str">
        <f t="shared" si="160"/>
        <v/>
      </c>
      <c r="AV313" s="75" t="str">
        <f t="shared" ca="1" si="161"/>
        <v/>
      </c>
      <c r="AW313" s="169"/>
      <c r="AX313" s="169"/>
      <c r="AY313" s="75" t="str">
        <f t="shared" si="162"/>
        <v/>
      </c>
      <c r="AZ313" s="169"/>
      <c r="BA313" s="169"/>
      <c r="BB313" s="75" t="str">
        <f t="shared" si="163"/>
        <v/>
      </c>
      <c r="BC313" s="11"/>
      <c r="BH313" s="52"/>
      <c r="BI313" s="52"/>
      <c r="BJ313" s="52"/>
      <c r="BK313" s="52"/>
      <c r="BL313" s="52"/>
      <c r="BM313" s="52"/>
      <c r="BQ313" s="27"/>
      <c r="BR313" s="27"/>
      <c r="BS313" s="27"/>
      <c r="BT313" s="27"/>
      <c r="BU313" s="27"/>
      <c r="BV313" s="27"/>
      <c r="BW313" s="54"/>
      <c r="BX313" s="26"/>
      <c r="BY313" s="54"/>
      <c r="BZ313" s="26"/>
      <c r="CA313" s="26"/>
      <c r="CB313" s="26"/>
    </row>
    <row r="314" spans="1:80" ht="17.45" customHeight="1">
      <c r="A314" s="86">
        <f t="shared" si="164"/>
        <v>44.3</v>
      </c>
      <c r="B314" s="179">
        <f t="shared" si="142"/>
        <v>46200</v>
      </c>
      <c r="C314" s="8"/>
      <c r="D314" s="11"/>
      <c r="E314" s="12"/>
      <c r="F314" s="11"/>
      <c r="G314" s="74">
        <f t="shared" si="166"/>
        <v>730</v>
      </c>
      <c r="H314" s="75">
        <f t="shared" si="166"/>
        <v>6095</v>
      </c>
      <c r="I314" s="88">
        <f t="shared" si="152"/>
        <v>0</v>
      </c>
      <c r="J314" s="78">
        <f t="shared" si="153"/>
        <v>0</v>
      </c>
      <c r="K314" s="78">
        <f t="shared" si="154"/>
        <v>0</v>
      </c>
      <c r="L314" s="78">
        <f t="shared" si="155"/>
        <v>0</v>
      </c>
      <c r="M314" s="78">
        <f t="shared" ca="1" si="156"/>
        <v>0.13134657836644592</v>
      </c>
      <c r="N314" s="78">
        <f t="shared" ca="1" si="143"/>
        <v>1.8181818181818191E-2</v>
      </c>
      <c r="O314" s="78">
        <f t="shared" si="157"/>
        <v>5.0000000000000001E-4</v>
      </c>
      <c r="P314" s="13"/>
      <c r="Q314" s="8"/>
      <c r="R314" s="13"/>
      <c r="S314" s="89">
        <f t="shared" si="144"/>
        <v>0</v>
      </c>
      <c r="T314" s="75">
        <f t="shared" si="144"/>
        <v>0</v>
      </c>
      <c r="U314" s="90">
        <f t="shared" si="145"/>
        <v>0</v>
      </c>
      <c r="V314" s="82">
        <f t="shared" si="146"/>
        <v>0</v>
      </c>
      <c r="W314" s="8"/>
      <c r="X314" s="8"/>
      <c r="Y314" s="12"/>
      <c r="Z314" s="12"/>
      <c r="AA314" s="12"/>
      <c r="AB314" s="12"/>
      <c r="AC314" s="91">
        <f t="shared" si="147"/>
        <v>0</v>
      </c>
      <c r="AD314" s="75">
        <f t="shared" si="148"/>
        <v>0</v>
      </c>
      <c r="AE314" s="88">
        <f t="shared" si="137"/>
        <v>0</v>
      </c>
      <c r="AF314" s="92">
        <f t="shared" si="138"/>
        <v>0</v>
      </c>
      <c r="AG314" s="93">
        <f t="shared" si="139"/>
        <v>0</v>
      </c>
      <c r="AH314" s="93">
        <f t="shared" si="140"/>
        <v>0</v>
      </c>
      <c r="AI314" s="78">
        <f t="shared" si="141"/>
        <v>0</v>
      </c>
      <c r="AJ314" s="92">
        <f t="shared" si="149"/>
        <v>0</v>
      </c>
      <c r="AK314" s="78">
        <f t="shared" si="150"/>
        <v>0</v>
      </c>
      <c r="AL314" s="11"/>
      <c r="AM314" s="14"/>
      <c r="AN314" s="11"/>
      <c r="AO314" s="15"/>
      <c r="AP314" s="11"/>
      <c r="AQ314" s="11"/>
      <c r="AR314" s="11"/>
      <c r="AS314" s="75" t="str">
        <f t="shared" si="158"/>
        <v/>
      </c>
      <c r="AT314" s="75" t="str">
        <f t="shared" ca="1" si="159"/>
        <v/>
      </c>
      <c r="AU314" s="75" t="str">
        <f t="shared" si="160"/>
        <v/>
      </c>
      <c r="AV314" s="75" t="str">
        <f t="shared" ca="1" si="161"/>
        <v/>
      </c>
      <c r="AW314" s="169"/>
      <c r="AX314" s="169"/>
      <c r="AY314" s="75" t="str">
        <f t="shared" si="162"/>
        <v/>
      </c>
      <c r="AZ314" s="169"/>
      <c r="BA314" s="169"/>
      <c r="BB314" s="75" t="str">
        <f t="shared" si="163"/>
        <v/>
      </c>
      <c r="BC314" s="11"/>
      <c r="BH314" s="52"/>
      <c r="BI314" s="52"/>
      <c r="BJ314" s="52"/>
      <c r="BK314" s="52"/>
      <c r="BL314" s="52"/>
      <c r="BM314" s="52"/>
      <c r="BQ314" s="27"/>
      <c r="BR314" s="27"/>
      <c r="BS314" s="27"/>
      <c r="BT314" s="27"/>
      <c r="BU314" s="27"/>
      <c r="BV314" s="27"/>
      <c r="BW314" s="54"/>
      <c r="BX314" s="26"/>
      <c r="BY314" s="54"/>
      <c r="BZ314" s="26"/>
      <c r="CA314" s="26"/>
      <c r="CB314" s="26"/>
    </row>
    <row r="315" spans="1:80" ht="17.45" customHeight="1">
      <c r="A315" s="94">
        <f t="shared" si="164"/>
        <v>44.4</v>
      </c>
      <c r="B315" s="179">
        <f t="shared" si="142"/>
        <v>46201</v>
      </c>
      <c r="C315" s="8"/>
      <c r="D315" s="11"/>
      <c r="E315" s="12"/>
      <c r="F315" s="11"/>
      <c r="G315" s="74">
        <f t="shared" si="166"/>
        <v>730</v>
      </c>
      <c r="H315" s="75">
        <f t="shared" si="166"/>
        <v>6095</v>
      </c>
      <c r="I315" s="88">
        <f t="shared" si="152"/>
        <v>0</v>
      </c>
      <c r="J315" s="78">
        <f t="shared" si="153"/>
        <v>0</v>
      </c>
      <c r="K315" s="78">
        <f t="shared" si="154"/>
        <v>0</v>
      </c>
      <c r="L315" s="78">
        <f t="shared" si="155"/>
        <v>0</v>
      </c>
      <c r="M315" s="78">
        <f t="shared" ca="1" si="156"/>
        <v>0.13134657836644592</v>
      </c>
      <c r="N315" s="78">
        <f t="shared" ca="1" si="143"/>
        <v>1.8181818181818191E-2</v>
      </c>
      <c r="O315" s="78">
        <f t="shared" si="157"/>
        <v>5.0000000000000001E-4</v>
      </c>
      <c r="P315" s="13"/>
      <c r="Q315" s="8"/>
      <c r="R315" s="13"/>
      <c r="S315" s="89">
        <f t="shared" si="144"/>
        <v>0</v>
      </c>
      <c r="T315" s="75">
        <f t="shared" si="144"/>
        <v>0</v>
      </c>
      <c r="U315" s="90">
        <f t="shared" si="145"/>
        <v>0</v>
      </c>
      <c r="V315" s="82">
        <f t="shared" si="146"/>
        <v>0</v>
      </c>
      <c r="W315" s="8"/>
      <c r="X315" s="8"/>
      <c r="Y315" s="12"/>
      <c r="Z315" s="12"/>
      <c r="AA315" s="12"/>
      <c r="AB315" s="12"/>
      <c r="AC315" s="91">
        <f t="shared" si="147"/>
        <v>0</v>
      </c>
      <c r="AD315" s="75">
        <f t="shared" si="148"/>
        <v>0</v>
      </c>
      <c r="AE315" s="88">
        <f t="shared" si="137"/>
        <v>0</v>
      </c>
      <c r="AF315" s="92">
        <f t="shared" si="138"/>
        <v>0</v>
      </c>
      <c r="AG315" s="93">
        <f t="shared" si="139"/>
        <v>0</v>
      </c>
      <c r="AH315" s="93">
        <f t="shared" si="140"/>
        <v>0</v>
      </c>
      <c r="AI315" s="78">
        <f t="shared" si="141"/>
        <v>0</v>
      </c>
      <c r="AJ315" s="92">
        <f t="shared" si="149"/>
        <v>0</v>
      </c>
      <c r="AK315" s="78">
        <f t="shared" si="150"/>
        <v>0</v>
      </c>
      <c r="AL315" s="11"/>
      <c r="AM315" s="14"/>
      <c r="AN315" s="11"/>
      <c r="AO315" s="15"/>
      <c r="AP315" s="11"/>
      <c r="AQ315" s="11"/>
      <c r="AR315" s="11"/>
      <c r="AS315" s="75" t="str">
        <f t="shared" si="158"/>
        <v/>
      </c>
      <c r="AT315" s="75" t="str">
        <f t="shared" ca="1" si="159"/>
        <v/>
      </c>
      <c r="AU315" s="75" t="str">
        <f t="shared" si="160"/>
        <v/>
      </c>
      <c r="AV315" s="75" t="str">
        <f t="shared" ca="1" si="161"/>
        <v/>
      </c>
      <c r="AW315" s="169"/>
      <c r="AX315" s="169"/>
      <c r="AY315" s="75" t="str">
        <f t="shared" si="162"/>
        <v/>
      </c>
      <c r="AZ315" s="169"/>
      <c r="BA315" s="169"/>
      <c r="BB315" s="75" t="str">
        <f t="shared" si="163"/>
        <v/>
      </c>
      <c r="BC315" s="11"/>
      <c r="BH315" s="52"/>
      <c r="BI315" s="52"/>
      <c r="BJ315" s="52"/>
      <c r="BK315" s="52"/>
      <c r="BL315" s="52"/>
      <c r="BM315" s="52"/>
      <c r="BQ315" s="27"/>
      <c r="BR315" s="27"/>
      <c r="BS315" s="27"/>
      <c r="BT315" s="27"/>
      <c r="BU315" s="27"/>
      <c r="BV315" s="27"/>
      <c r="BW315" s="54"/>
      <c r="BX315" s="26"/>
      <c r="BY315" s="54"/>
      <c r="BZ315" s="26"/>
      <c r="CA315" s="26"/>
      <c r="CB315" s="26"/>
    </row>
    <row r="316" spans="1:80" ht="17.45" customHeight="1">
      <c r="A316" s="86">
        <f t="shared" si="164"/>
        <v>44.5</v>
      </c>
      <c r="B316" s="179">
        <f t="shared" si="142"/>
        <v>46202</v>
      </c>
      <c r="C316" s="8"/>
      <c r="D316" s="11"/>
      <c r="E316" s="12"/>
      <c r="F316" s="11"/>
      <c r="G316" s="74">
        <f t="shared" ref="G316:H331" si="167">G315-E316-C316</f>
        <v>730</v>
      </c>
      <c r="H316" s="75">
        <f t="shared" si="167"/>
        <v>6095</v>
      </c>
      <c r="I316" s="88">
        <f t="shared" si="152"/>
        <v>0</v>
      </c>
      <c r="J316" s="78">
        <f t="shared" si="153"/>
        <v>0</v>
      </c>
      <c r="K316" s="78">
        <f t="shared" si="154"/>
        <v>0</v>
      </c>
      <c r="L316" s="78">
        <f t="shared" si="155"/>
        <v>0</v>
      </c>
      <c r="M316" s="78">
        <f t="shared" ca="1" si="156"/>
        <v>0.13134657836644592</v>
      </c>
      <c r="N316" s="78">
        <f t="shared" ca="1" si="143"/>
        <v>1.8181818181818191E-2</v>
      </c>
      <c r="O316" s="78">
        <f t="shared" si="157"/>
        <v>5.0000000000000001E-4</v>
      </c>
      <c r="P316" s="13"/>
      <c r="Q316" s="8"/>
      <c r="R316" s="13"/>
      <c r="S316" s="89">
        <f t="shared" si="144"/>
        <v>0</v>
      </c>
      <c r="T316" s="75">
        <f t="shared" si="144"/>
        <v>0</v>
      </c>
      <c r="U316" s="90">
        <f t="shared" si="145"/>
        <v>0</v>
      </c>
      <c r="V316" s="82">
        <f t="shared" si="146"/>
        <v>0</v>
      </c>
      <c r="W316" s="8"/>
      <c r="X316" s="8"/>
      <c r="Y316" s="12"/>
      <c r="Z316" s="12"/>
      <c r="AA316" s="12"/>
      <c r="AB316" s="12"/>
      <c r="AC316" s="91">
        <f t="shared" si="147"/>
        <v>0</v>
      </c>
      <c r="AD316" s="75">
        <f t="shared" si="148"/>
        <v>0</v>
      </c>
      <c r="AE316" s="88">
        <f t="shared" si="137"/>
        <v>0</v>
      </c>
      <c r="AF316" s="92">
        <f t="shared" si="138"/>
        <v>0</v>
      </c>
      <c r="AG316" s="93">
        <f t="shared" si="139"/>
        <v>0</v>
      </c>
      <c r="AH316" s="93">
        <f t="shared" si="140"/>
        <v>0</v>
      </c>
      <c r="AI316" s="78">
        <f t="shared" si="141"/>
        <v>0</v>
      </c>
      <c r="AJ316" s="92">
        <f t="shared" si="149"/>
        <v>0</v>
      </c>
      <c r="AK316" s="78">
        <f t="shared" si="150"/>
        <v>0</v>
      </c>
      <c r="AL316" s="11"/>
      <c r="AM316" s="14"/>
      <c r="AN316" s="11"/>
      <c r="AO316" s="15"/>
      <c r="AP316" s="11"/>
      <c r="AQ316" s="11"/>
      <c r="AR316" s="11"/>
      <c r="AS316" s="75" t="str">
        <f t="shared" si="158"/>
        <v/>
      </c>
      <c r="AT316" s="75" t="str">
        <f t="shared" ca="1" si="159"/>
        <v/>
      </c>
      <c r="AU316" s="75" t="str">
        <f t="shared" si="160"/>
        <v/>
      </c>
      <c r="AV316" s="75" t="str">
        <f t="shared" ca="1" si="161"/>
        <v/>
      </c>
      <c r="AW316" s="169"/>
      <c r="AX316" s="169"/>
      <c r="AY316" s="75" t="str">
        <f t="shared" si="162"/>
        <v/>
      </c>
      <c r="AZ316" s="169"/>
      <c r="BA316" s="169"/>
      <c r="BB316" s="75" t="str">
        <f t="shared" si="163"/>
        <v/>
      </c>
      <c r="BC316" s="11"/>
      <c r="BH316" s="52"/>
      <c r="BI316" s="52"/>
      <c r="BJ316" s="52"/>
      <c r="BK316" s="52"/>
      <c r="BL316" s="52"/>
      <c r="BM316" s="52"/>
      <c r="BQ316" s="27"/>
      <c r="BR316" s="27"/>
      <c r="BS316" s="27"/>
      <c r="BT316" s="27"/>
      <c r="BU316" s="27"/>
      <c r="BV316" s="27"/>
      <c r="BW316" s="54"/>
      <c r="BX316" s="26"/>
      <c r="BY316" s="54"/>
      <c r="BZ316" s="26"/>
      <c r="CA316" s="26"/>
      <c r="CB316" s="26"/>
    </row>
    <row r="317" spans="1:80" ht="17.45" customHeight="1">
      <c r="A317" s="94">
        <f t="shared" si="164"/>
        <v>44.6</v>
      </c>
      <c r="B317" s="179">
        <f t="shared" si="142"/>
        <v>46203</v>
      </c>
      <c r="C317" s="8"/>
      <c r="D317" s="11"/>
      <c r="E317" s="12"/>
      <c r="F317" s="11"/>
      <c r="G317" s="74">
        <f t="shared" si="167"/>
        <v>730</v>
      </c>
      <c r="H317" s="75">
        <f t="shared" si="167"/>
        <v>6095</v>
      </c>
      <c r="I317" s="88">
        <f t="shared" si="152"/>
        <v>0</v>
      </c>
      <c r="J317" s="78">
        <f t="shared" si="153"/>
        <v>0</v>
      </c>
      <c r="K317" s="78">
        <f t="shared" si="154"/>
        <v>0</v>
      </c>
      <c r="L317" s="78">
        <f t="shared" si="155"/>
        <v>0</v>
      </c>
      <c r="M317" s="78">
        <f t="shared" ca="1" si="156"/>
        <v>0.13134657836644592</v>
      </c>
      <c r="N317" s="78">
        <f t="shared" ca="1" si="143"/>
        <v>1.8181818181818191E-2</v>
      </c>
      <c r="O317" s="78">
        <f t="shared" si="157"/>
        <v>5.0000000000000001E-4</v>
      </c>
      <c r="P317" s="13"/>
      <c r="Q317" s="8"/>
      <c r="R317" s="13"/>
      <c r="S317" s="89">
        <f t="shared" si="144"/>
        <v>0</v>
      </c>
      <c r="T317" s="75">
        <f t="shared" si="144"/>
        <v>0</v>
      </c>
      <c r="U317" s="90">
        <f t="shared" si="145"/>
        <v>0</v>
      </c>
      <c r="V317" s="82">
        <f t="shared" si="146"/>
        <v>0</v>
      </c>
      <c r="W317" s="8"/>
      <c r="X317" s="8"/>
      <c r="Y317" s="12"/>
      <c r="Z317" s="12"/>
      <c r="AA317" s="12"/>
      <c r="AB317" s="12"/>
      <c r="AC317" s="91">
        <f t="shared" si="147"/>
        <v>0</v>
      </c>
      <c r="AD317" s="75">
        <f t="shared" si="148"/>
        <v>0</v>
      </c>
      <c r="AE317" s="88">
        <f t="shared" si="137"/>
        <v>0</v>
      </c>
      <c r="AF317" s="92">
        <f t="shared" si="138"/>
        <v>0</v>
      </c>
      <c r="AG317" s="93">
        <f t="shared" si="139"/>
        <v>0</v>
      </c>
      <c r="AH317" s="93">
        <f t="shared" si="140"/>
        <v>0</v>
      </c>
      <c r="AI317" s="78">
        <f t="shared" si="141"/>
        <v>0</v>
      </c>
      <c r="AJ317" s="92">
        <f t="shared" si="149"/>
        <v>0</v>
      </c>
      <c r="AK317" s="78">
        <f t="shared" si="150"/>
        <v>0</v>
      </c>
      <c r="AL317" s="11"/>
      <c r="AM317" s="14"/>
      <c r="AN317" s="11"/>
      <c r="AO317" s="15"/>
      <c r="AP317" s="11"/>
      <c r="AQ317" s="11"/>
      <c r="AR317" s="11"/>
      <c r="AS317" s="75" t="str">
        <f t="shared" si="158"/>
        <v/>
      </c>
      <c r="AT317" s="75" t="str">
        <f t="shared" ca="1" si="159"/>
        <v/>
      </c>
      <c r="AU317" s="75" t="str">
        <f t="shared" si="160"/>
        <v/>
      </c>
      <c r="AV317" s="75" t="str">
        <f t="shared" ca="1" si="161"/>
        <v/>
      </c>
      <c r="AW317" s="169"/>
      <c r="AX317" s="169"/>
      <c r="AY317" s="75" t="str">
        <f t="shared" si="162"/>
        <v/>
      </c>
      <c r="AZ317" s="169"/>
      <c r="BA317" s="169"/>
      <c r="BB317" s="75" t="str">
        <f t="shared" si="163"/>
        <v/>
      </c>
      <c r="BC317" s="11"/>
      <c r="BH317" s="52"/>
      <c r="BI317" s="52"/>
      <c r="BJ317" s="52"/>
      <c r="BK317" s="52"/>
      <c r="BL317" s="52"/>
      <c r="BM317" s="52"/>
      <c r="BQ317" s="27"/>
      <c r="BR317" s="27"/>
      <c r="BS317" s="27"/>
      <c r="BT317" s="27"/>
      <c r="BU317" s="27"/>
      <c r="BV317" s="27"/>
      <c r="BW317" s="54"/>
      <c r="BX317" s="26"/>
      <c r="BY317" s="54"/>
      <c r="BZ317" s="26"/>
      <c r="CA317" s="26"/>
      <c r="CB317" s="26"/>
    </row>
    <row r="318" spans="1:80" ht="17.45" customHeight="1" thickBot="1">
      <c r="A318" s="86">
        <f t="shared" si="164"/>
        <v>44.7</v>
      </c>
      <c r="B318" s="180">
        <f t="shared" si="142"/>
        <v>46204</v>
      </c>
      <c r="C318" s="16"/>
      <c r="D318" s="17"/>
      <c r="E318" s="18"/>
      <c r="F318" s="17"/>
      <c r="G318" s="96">
        <f t="shared" si="167"/>
        <v>730</v>
      </c>
      <c r="H318" s="97">
        <f t="shared" si="167"/>
        <v>6095</v>
      </c>
      <c r="I318" s="98">
        <f t="shared" si="152"/>
        <v>0</v>
      </c>
      <c r="J318" s="99">
        <f t="shared" si="153"/>
        <v>0</v>
      </c>
      <c r="K318" s="99">
        <f t="shared" si="154"/>
        <v>0</v>
      </c>
      <c r="L318" s="99">
        <f t="shared" si="155"/>
        <v>0</v>
      </c>
      <c r="M318" s="99">
        <f t="shared" ca="1" si="156"/>
        <v>0.13134657836644592</v>
      </c>
      <c r="N318" s="99">
        <f t="shared" ca="1" si="143"/>
        <v>1.8181818181818191E-2</v>
      </c>
      <c r="O318" s="99">
        <f t="shared" si="157"/>
        <v>5.0000000000000001E-4</v>
      </c>
      <c r="P318" s="19"/>
      <c r="Q318" s="16"/>
      <c r="R318" s="19"/>
      <c r="S318" s="89">
        <f t="shared" si="144"/>
        <v>0</v>
      </c>
      <c r="T318" s="75">
        <f t="shared" si="144"/>
        <v>0</v>
      </c>
      <c r="U318" s="100">
        <f t="shared" si="145"/>
        <v>0</v>
      </c>
      <c r="V318" s="101">
        <f t="shared" si="146"/>
        <v>0</v>
      </c>
      <c r="W318" s="16"/>
      <c r="X318" s="8"/>
      <c r="Y318" s="12"/>
      <c r="Z318" s="12"/>
      <c r="AA318" s="12"/>
      <c r="AB318" s="12"/>
      <c r="AC318" s="102">
        <f t="shared" si="147"/>
        <v>0</v>
      </c>
      <c r="AD318" s="97">
        <f t="shared" si="148"/>
        <v>0</v>
      </c>
      <c r="AE318" s="98">
        <f t="shared" si="137"/>
        <v>0</v>
      </c>
      <c r="AF318" s="103">
        <f t="shared" si="138"/>
        <v>0</v>
      </c>
      <c r="AG318" s="104">
        <f t="shared" si="139"/>
        <v>0</v>
      </c>
      <c r="AH318" s="104">
        <f t="shared" si="140"/>
        <v>0</v>
      </c>
      <c r="AI318" s="99">
        <f t="shared" si="141"/>
        <v>0</v>
      </c>
      <c r="AJ318" s="103">
        <f t="shared" si="149"/>
        <v>0</v>
      </c>
      <c r="AK318" s="99">
        <f t="shared" si="150"/>
        <v>0</v>
      </c>
      <c r="AL318" s="17"/>
      <c r="AM318" s="20"/>
      <c r="AN318" s="17"/>
      <c r="AO318" s="21"/>
      <c r="AP318" s="17"/>
      <c r="AQ318" s="17"/>
      <c r="AR318" s="17"/>
      <c r="AS318" s="97" t="str">
        <f t="shared" si="158"/>
        <v/>
      </c>
      <c r="AT318" s="97" t="str">
        <f t="shared" ca="1" si="159"/>
        <v/>
      </c>
      <c r="AU318" s="97" t="str">
        <f t="shared" si="160"/>
        <v/>
      </c>
      <c r="AV318" s="97" t="str">
        <f t="shared" ca="1" si="161"/>
        <v/>
      </c>
      <c r="AW318" s="167"/>
      <c r="AX318" s="167"/>
      <c r="AY318" s="97" t="str">
        <f t="shared" si="162"/>
        <v/>
      </c>
      <c r="AZ318" s="167"/>
      <c r="BA318" s="167"/>
      <c r="BB318" s="97" t="str">
        <f t="shared" si="163"/>
        <v/>
      </c>
      <c r="BC318" s="17"/>
      <c r="BH318" s="52"/>
      <c r="BI318" s="52"/>
      <c r="BJ318" s="52"/>
      <c r="BK318" s="52"/>
      <c r="BL318" s="52"/>
      <c r="BM318" s="52"/>
      <c r="BQ318" s="27"/>
      <c r="BR318" s="27"/>
      <c r="BS318" s="27"/>
      <c r="BT318" s="27"/>
      <c r="BU318" s="27"/>
      <c r="BV318" s="27"/>
      <c r="BW318" s="54"/>
      <c r="BX318" s="26"/>
      <c r="BY318" s="54"/>
      <c r="BZ318" s="26"/>
      <c r="CA318" s="26"/>
      <c r="CB318" s="26"/>
    </row>
    <row r="319" spans="1:80" ht="17.45" customHeight="1" thickTop="1">
      <c r="A319" s="71">
        <f>A312+1</f>
        <v>45.1</v>
      </c>
      <c r="B319" s="178">
        <f>B318+1</f>
        <v>46205</v>
      </c>
      <c r="C319" s="4"/>
      <c r="D319" s="5"/>
      <c r="E319" s="6"/>
      <c r="F319" s="5"/>
      <c r="G319" s="74">
        <f t="shared" si="167"/>
        <v>730</v>
      </c>
      <c r="H319" s="75">
        <f t="shared" si="167"/>
        <v>6095</v>
      </c>
      <c r="I319" s="76">
        <f t="shared" si="152"/>
        <v>0</v>
      </c>
      <c r="J319" s="77">
        <f t="shared" si="153"/>
        <v>0</v>
      </c>
      <c r="K319" s="77">
        <f t="shared" si="154"/>
        <v>0</v>
      </c>
      <c r="L319" s="77">
        <f t="shared" si="155"/>
        <v>0</v>
      </c>
      <c r="M319" s="78">
        <f t="shared" ca="1" si="156"/>
        <v>0.13134657836644592</v>
      </c>
      <c r="N319" s="78">
        <f t="shared" ca="1" si="143"/>
        <v>1.8181818181818191E-2</v>
      </c>
      <c r="O319" s="78">
        <f t="shared" si="157"/>
        <v>5.0000000000000001E-4</v>
      </c>
      <c r="P319" s="13"/>
      <c r="Q319" s="8"/>
      <c r="R319" s="13"/>
      <c r="S319" s="79">
        <f t="shared" si="144"/>
        <v>0</v>
      </c>
      <c r="T319" s="80">
        <f t="shared" si="144"/>
        <v>0</v>
      </c>
      <c r="U319" s="90">
        <f t="shared" si="145"/>
        <v>0</v>
      </c>
      <c r="V319" s="82">
        <f t="shared" si="146"/>
        <v>0</v>
      </c>
      <c r="W319" s="4"/>
      <c r="X319" s="4"/>
      <c r="Y319" s="6"/>
      <c r="Z319" s="6"/>
      <c r="AA319" s="6"/>
      <c r="AB319" s="6"/>
      <c r="AC319" s="83">
        <f t="shared" si="147"/>
        <v>0</v>
      </c>
      <c r="AD319" s="80">
        <f t="shared" si="148"/>
        <v>0</v>
      </c>
      <c r="AE319" s="76">
        <f t="shared" si="137"/>
        <v>0</v>
      </c>
      <c r="AF319" s="84">
        <f t="shared" si="138"/>
        <v>0</v>
      </c>
      <c r="AG319" s="85">
        <f t="shared" si="139"/>
        <v>0</v>
      </c>
      <c r="AH319" s="85">
        <f t="shared" si="140"/>
        <v>0</v>
      </c>
      <c r="AI319" s="77">
        <f t="shared" si="141"/>
        <v>0</v>
      </c>
      <c r="AJ319" s="84">
        <f t="shared" si="149"/>
        <v>0</v>
      </c>
      <c r="AK319" s="77">
        <f t="shared" si="150"/>
        <v>0</v>
      </c>
      <c r="AL319" s="5"/>
      <c r="AM319" s="9"/>
      <c r="AN319" s="5"/>
      <c r="AO319" s="10"/>
      <c r="AP319" s="5"/>
      <c r="AQ319" s="5"/>
      <c r="AR319" s="5"/>
      <c r="AS319" s="80" t="str">
        <f t="shared" si="158"/>
        <v/>
      </c>
      <c r="AT319" s="80" t="str">
        <f t="shared" ca="1" si="159"/>
        <v/>
      </c>
      <c r="AU319" s="80" t="str">
        <f t="shared" si="160"/>
        <v/>
      </c>
      <c r="AV319" s="80" t="str">
        <f t="shared" ca="1" si="161"/>
        <v/>
      </c>
      <c r="AW319" s="165"/>
      <c r="AX319" s="165"/>
      <c r="AY319" s="80" t="str">
        <f t="shared" si="162"/>
        <v/>
      </c>
      <c r="AZ319" s="165"/>
      <c r="BA319" s="165"/>
      <c r="BB319" s="80" t="str">
        <f t="shared" si="163"/>
        <v/>
      </c>
      <c r="BC319" s="5"/>
      <c r="BH319" s="52"/>
      <c r="BI319" s="52"/>
      <c r="BJ319" s="52"/>
      <c r="BK319" s="52"/>
      <c r="BL319" s="52"/>
      <c r="BM319" s="52"/>
      <c r="BQ319" s="27"/>
      <c r="BR319" s="27"/>
      <c r="BS319" s="27"/>
      <c r="BT319" s="27"/>
      <c r="BU319" s="27"/>
      <c r="BV319" s="27"/>
      <c r="BW319" s="54"/>
      <c r="BX319" s="26"/>
      <c r="BY319" s="54"/>
      <c r="BZ319" s="26"/>
      <c r="CA319" s="26"/>
      <c r="CB319" s="26"/>
    </row>
    <row r="320" spans="1:80" ht="17.45" customHeight="1">
      <c r="A320" s="86">
        <f t="shared" si="164"/>
        <v>45.2</v>
      </c>
      <c r="B320" s="179">
        <f t="shared" si="142"/>
        <v>46206</v>
      </c>
      <c r="C320" s="8"/>
      <c r="D320" s="11"/>
      <c r="E320" s="12"/>
      <c r="F320" s="11"/>
      <c r="G320" s="74">
        <f t="shared" si="167"/>
        <v>730</v>
      </c>
      <c r="H320" s="75">
        <f t="shared" si="167"/>
        <v>6095</v>
      </c>
      <c r="I320" s="88">
        <f t="shared" si="152"/>
        <v>0</v>
      </c>
      <c r="J320" s="78">
        <f t="shared" si="153"/>
        <v>0</v>
      </c>
      <c r="K320" s="78">
        <f t="shared" si="154"/>
        <v>0</v>
      </c>
      <c r="L320" s="78">
        <f t="shared" si="155"/>
        <v>0</v>
      </c>
      <c r="M320" s="78">
        <f t="shared" ca="1" si="156"/>
        <v>0.13134657836644592</v>
      </c>
      <c r="N320" s="78">
        <f t="shared" ca="1" si="143"/>
        <v>1.8181818181818191E-2</v>
      </c>
      <c r="O320" s="78">
        <f t="shared" si="157"/>
        <v>5.0000000000000001E-4</v>
      </c>
      <c r="P320" s="13"/>
      <c r="Q320" s="8"/>
      <c r="R320" s="13"/>
      <c r="S320" s="89">
        <f t="shared" si="144"/>
        <v>0</v>
      </c>
      <c r="T320" s="75">
        <f t="shared" si="144"/>
        <v>0</v>
      </c>
      <c r="U320" s="90">
        <f t="shared" si="145"/>
        <v>0</v>
      </c>
      <c r="V320" s="82">
        <f t="shared" si="146"/>
        <v>0</v>
      </c>
      <c r="W320" s="8"/>
      <c r="X320" s="8"/>
      <c r="Y320" s="12"/>
      <c r="Z320" s="12"/>
      <c r="AA320" s="12"/>
      <c r="AB320" s="12"/>
      <c r="AC320" s="91">
        <f t="shared" si="147"/>
        <v>0</v>
      </c>
      <c r="AD320" s="75">
        <f t="shared" si="148"/>
        <v>0</v>
      </c>
      <c r="AE320" s="88">
        <f t="shared" si="137"/>
        <v>0</v>
      </c>
      <c r="AF320" s="92">
        <f t="shared" si="138"/>
        <v>0</v>
      </c>
      <c r="AG320" s="93">
        <f t="shared" si="139"/>
        <v>0</v>
      </c>
      <c r="AH320" s="93">
        <f t="shared" si="140"/>
        <v>0</v>
      </c>
      <c r="AI320" s="78">
        <f t="shared" si="141"/>
        <v>0</v>
      </c>
      <c r="AJ320" s="92">
        <f t="shared" si="149"/>
        <v>0</v>
      </c>
      <c r="AK320" s="78">
        <f t="shared" si="150"/>
        <v>0</v>
      </c>
      <c r="AL320" s="11"/>
      <c r="AM320" s="14"/>
      <c r="AN320" s="11"/>
      <c r="AO320" s="15"/>
      <c r="AP320" s="11"/>
      <c r="AQ320" s="11"/>
      <c r="AR320" s="11"/>
      <c r="AS320" s="75" t="str">
        <f t="shared" si="158"/>
        <v/>
      </c>
      <c r="AT320" s="75" t="str">
        <f t="shared" ca="1" si="159"/>
        <v/>
      </c>
      <c r="AU320" s="75" t="str">
        <f t="shared" si="160"/>
        <v/>
      </c>
      <c r="AV320" s="75" t="str">
        <f t="shared" ca="1" si="161"/>
        <v/>
      </c>
      <c r="AW320" s="169"/>
      <c r="AX320" s="169"/>
      <c r="AY320" s="75" t="str">
        <f t="shared" si="162"/>
        <v/>
      </c>
      <c r="AZ320" s="169"/>
      <c r="BA320" s="169"/>
      <c r="BB320" s="75" t="str">
        <f t="shared" si="163"/>
        <v/>
      </c>
      <c r="BC320" s="11"/>
      <c r="BH320" s="52"/>
      <c r="BI320" s="52"/>
      <c r="BJ320" s="52"/>
      <c r="BK320" s="52"/>
      <c r="BL320" s="52"/>
      <c r="BM320" s="52"/>
      <c r="BQ320" s="27"/>
      <c r="BR320" s="27"/>
      <c r="BS320" s="27"/>
      <c r="BT320" s="27"/>
      <c r="BU320" s="27"/>
      <c r="BV320" s="27"/>
      <c r="BW320" s="54"/>
      <c r="BX320" s="26"/>
      <c r="BY320" s="54"/>
      <c r="BZ320" s="26"/>
      <c r="CA320" s="26"/>
      <c r="CB320" s="26"/>
    </row>
    <row r="321" spans="1:80" ht="17.45" customHeight="1">
      <c r="A321" s="94">
        <f t="shared" si="164"/>
        <v>45.3</v>
      </c>
      <c r="B321" s="179">
        <f t="shared" si="142"/>
        <v>46207</v>
      </c>
      <c r="C321" s="8"/>
      <c r="D321" s="11"/>
      <c r="E321" s="12"/>
      <c r="F321" s="11"/>
      <c r="G321" s="74">
        <f t="shared" si="167"/>
        <v>730</v>
      </c>
      <c r="H321" s="75">
        <f t="shared" si="167"/>
        <v>6095</v>
      </c>
      <c r="I321" s="88">
        <f t="shared" si="152"/>
        <v>0</v>
      </c>
      <c r="J321" s="78">
        <f t="shared" si="153"/>
        <v>0</v>
      </c>
      <c r="K321" s="78">
        <f t="shared" si="154"/>
        <v>0</v>
      </c>
      <c r="L321" s="78">
        <f t="shared" si="155"/>
        <v>0</v>
      </c>
      <c r="M321" s="78">
        <f t="shared" ca="1" si="156"/>
        <v>0.13134657836644592</v>
      </c>
      <c r="N321" s="78">
        <f t="shared" ca="1" si="143"/>
        <v>1.8181818181818191E-2</v>
      </c>
      <c r="O321" s="78">
        <f t="shared" si="157"/>
        <v>5.0000000000000001E-4</v>
      </c>
      <c r="P321" s="13"/>
      <c r="Q321" s="8"/>
      <c r="R321" s="13"/>
      <c r="S321" s="89">
        <f t="shared" si="144"/>
        <v>0</v>
      </c>
      <c r="T321" s="75">
        <f t="shared" si="144"/>
        <v>0</v>
      </c>
      <c r="U321" s="90">
        <f t="shared" si="145"/>
        <v>0</v>
      </c>
      <c r="V321" s="82">
        <f t="shared" si="146"/>
        <v>0</v>
      </c>
      <c r="W321" s="8"/>
      <c r="X321" s="8"/>
      <c r="Y321" s="12"/>
      <c r="Z321" s="12"/>
      <c r="AA321" s="12"/>
      <c r="AB321" s="12"/>
      <c r="AC321" s="91">
        <f t="shared" si="147"/>
        <v>0</v>
      </c>
      <c r="AD321" s="75">
        <f t="shared" si="148"/>
        <v>0</v>
      </c>
      <c r="AE321" s="88">
        <f t="shared" si="137"/>
        <v>0</v>
      </c>
      <c r="AF321" s="92">
        <f t="shared" si="138"/>
        <v>0</v>
      </c>
      <c r="AG321" s="93">
        <f t="shared" si="139"/>
        <v>0</v>
      </c>
      <c r="AH321" s="93">
        <f t="shared" si="140"/>
        <v>0</v>
      </c>
      <c r="AI321" s="78">
        <f t="shared" si="141"/>
        <v>0</v>
      </c>
      <c r="AJ321" s="92">
        <f t="shared" si="149"/>
        <v>0</v>
      </c>
      <c r="AK321" s="78">
        <f t="shared" si="150"/>
        <v>0</v>
      </c>
      <c r="AL321" s="11"/>
      <c r="AM321" s="14"/>
      <c r="AN321" s="11"/>
      <c r="AO321" s="15"/>
      <c r="AP321" s="11"/>
      <c r="AQ321" s="11"/>
      <c r="AR321" s="11"/>
      <c r="AS321" s="75" t="str">
        <f t="shared" si="158"/>
        <v/>
      </c>
      <c r="AT321" s="75" t="str">
        <f t="shared" ca="1" si="159"/>
        <v/>
      </c>
      <c r="AU321" s="75" t="str">
        <f t="shared" si="160"/>
        <v/>
      </c>
      <c r="AV321" s="75" t="str">
        <f t="shared" ca="1" si="161"/>
        <v/>
      </c>
      <c r="AW321" s="169"/>
      <c r="AX321" s="169"/>
      <c r="AY321" s="75" t="str">
        <f t="shared" si="162"/>
        <v/>
      </c>
      <c r="AZ321" s="169"/>
      <c r="BA321" s="169"/>
      <c r="BB321" s="75" t="str">
        <f t="shared" si="163"/>
        <v/>
      </c>
      <c r="BC321" s="11"/>
      <c r="BH321" s="52"/>
      <c r="BI321" s="52"/>
      <c r="BJ321" s="52"/>
      <c r="BK321" s="52"/>
      <c r="BL321" s="52"/>
      <c r="BM321" s="52"/>
      <c r="BQ321" s="27"/>
      <c r="BR321" s="27"/>
      <c r="BS321" s="27"/>
      <c r="BT321" s="27"/>
      <c r="BU321" s="27"/>
      <c r="BV321" s="27"/>
      <c r="BW321" s="54"/>
      <c r="BX321" s="26"/>
      <c r="BY321" s="54"/>
      <c r="BZ321" s="26"/>
      <c r="CA321" s="26"/>
      <c r="CB321" s="26"/>
    </row>
    <row r="322" spans="1:80" ht="17.45" customHeight="1">
      <c r="A322" s="86">
        <f t="shared" si="164"/>
        <v>45.4</v>
      </c>
      <c r="B322" s="179">
        <f t="shared" si="142"/>
        <v>46208</v>
      </c>
      <c r="C322" s="8"/>
      <c r="D322" s="11"/>
      <c r="E322" s="12"/>
      <c r="F322" s="11"/>
      <c r="G322" s="74">
        <f t="shared" si="167"/>
        <v>730</v>
      </c>
      <c r="H322" s="75">
        <f t="shared" si="167"/>
        <v>6095</v>
      </c>
      <c r="I322" s="88">
        <f t="shared" si="152"/>
        <v>0</v>
      </c>
      <c r="J322" s="78">
        <f t="shared" si="153"/>
        <v>0</v>
      </c>
      <c r="K322" s="78">
        <f t="shared" si="154"/>
        <v>0</v>
      </c>
      <c r="L322" s="78">
        <f t="shared" si="155"/>
        <v>0</v>
      </c>
      <c r="M322" s="78">
        <f t="shared" ca="1" si="156"/>
        <v>0.13134657836644592</v>
      </c>
      <c r="N322" s="78">
        <f t="shared" ca="1" si="143"/>
        <v>1.8181818181818191E-2</v>
      </c>
      <c r="O322" s="78">
        <f t="shared" si="157"/>
        <v>5.0000000000000001E-4</v>
      </c>
      <c r="P322" s="13"/>
      <c r="Q322" s="8"/>
      <c r="R322" s="13"/>
      <c r="S322" s="89">
        <f t="shared" si="144"/>
        <v>0</v>
      </c>
      <c r="T322" s="75">
        <f t="shared" si="144"/>
        <v>0</v>
      </c>
      <c r="U322" s="90">
        <f t="shared" si="145"/>
        <v>0</v>
      </c>
      <c r="V322" s="82">
        <f t="shared" si="146"/>
        <v>0</v>
      </c>
      <c r="W322" s="8"/>
      <c r="X322" s="8"/>
      <c r="Y322" s="12"/>
      <c r="Z322" s="12"/>
      <c r="AA322" s="12"/>
      <c r="AB322" s="12"/>
      <c r="AC322" s="91">
        <f t="shared" si="147"/>
        <v>0</v>
      </c>
      <c r="AD322" s="75">
        <f t="shared" si="148"/>
        <v>0</v>
      </c>
      <c r="AE322" s="88">
        <f t="shared" si="137"/>
        <v>0</v>
      </c>
      <c r="AF322" s="92">
        <f t="shared" si="138"/>
        <v>0</v>
      </c>
      <c r="AG322" s="93">
        <f t="shared" si="139"/>
        <v>0</v>
      </c>
      <c r="AH322" s="93">
        <f t="shared" si="140"/>
        <v>0</v>
      </c>
      <c r="AI322" s="78">
        <f t="shared" si="141"/>
        <v>0</v>
      </c>
      <c r="AJ322" s="92">
        <f t="shared" si="149"/>
        <v>0</v>
      </c>
      <c r="AK322" s="78">
        <f t="shared" si="150"/>
        <v>0</v>
      </c>
      <c r="AL322" s="11"/>
      <c r="AM322" s="14"/>
      <c r="AN322" s="11"/>
      <c r="AO322" s="15"/>
      <c r="AP322" s="11"/>
      <c r="AQ322" s="11"/>
      <c r="AR322" s="11"/>
      <c r="AS322" s="75" t="str">
        <f t="shared" si="158"/>
        <v/>
      </c>
      <c r="AT322" s="75" t="str">
        <f t="shared" ca="1" si="159"/>
        <v/>
      </c>
      <c r="AU322" s="75" t="str">
        <f t="shared" si="160"/>
        <v/>
      </c>
      <c r="AV322" s="75" t="str">
        <f t="shared" ca="1" si="161"/>
        <v/>
      </c>
      <c r="AW322" s="169"/>
      <c r="AX322" s="169"/>
      <c r="AY322" s="75" t="str">
        <f t="shared" si="162"/>
        <v/>
      </c>
      <c r="AZ322" s="169"/>
      <c r="BA322" s="169"/>
      <c r="BB322" s="75" t="str">
        <f t="shared" si="163"/>
        <v/>
      </c>
      <c r="BC322" s="11"/>
      <c r="BH322" s="52"/>
      <c r="BI322" s="52"/>
      <c r="BJ322" s="52"/>
      <c r="BK322" s="52"/>
      <c r="BL322" s="52"/>
      <c r="BM322" s="52"/>
      <c r="BQ322" s="27"/>
      <c r="BR322" s="27"/>
      <c r="BS322" s="27"/>
      <c r="BT322" s="27"/>
      <c r="BU322" s="27"/>
      <c r="BV322" s="27"/>
      <c r="BW322" s="54"/>
      <c r="BX322" s="26"/>
      <c r="BY322" s="54"/>
      <c r="BZ322" s="26"/>
      <c r="CA322" s="26"/>
      <c r="CB322" s="26"/>
    </row>
    <row r="323" spans="1:80" ht="17.45" customHeight="1">
      <c r="A323" s="94">
        <f t="shared" si="164"/>
        <v>45.5</v>
      </c>
      <c r="B323" s="179">
        <f t="shared" si="142"/>
        <v>46209</v>
      </c>
      <c r="C323" s="8"/>
      <c r="D323" s="11"/>
      <c r="E323" s="12"/>
      <c r="F323" s="11"/>
      <c r="G323" s="74">
        <f t="shared" si="167"/>
        <v>730</v>
      </c>
      <c r="H323" s="75">
        <f t="shared" si="167"/>
        <v>6095</v>
      </c>
      <c r="I323" s="88">
        <f t="shared" si="152"/>
        <v>0</v>
      </c>
      <c r="J323" s="78">
        <f t="shared" si="153"/>
        <v>0</v>
      </c>
      <c r="K323" s="78">
        <f t="shared" si="154"/>
        <v>0</v>
      </c>
      <c r="L323" s="78">
        <f t="shared" si="155"/>
        <v>0</v>
      </c>
      <c r="M323" s="78">
        <f t="shared" ca="1" si="156"/>
        <v>0.13134657836644592</v>
      </c>
      <c r="N323" s="78">
        <f t="shared" ca="1" si="143"/>
        <v>1.8181818181818191E-2</v>
      </c>
      <c r="O323" s="78">
        <f t="shared" si="157"/>
        <v>5.0000000000000001E-4</v>
      </c>
      <c r="P323" s="13"/>
      <c r="Q323" s="8"/>
      <c r="R323" s="13"/>
      <c r="S323" s="89">
        <f t="shared" si="144"/>
        <v>0</v>
      </c>
      <c r="T323" s="75">
        <f t="shared" si="144"/>
        <v>0</v>
      </c>
      <c r="U323" s="90">
        <f t="shared" si="145"/>
        <v>0</v>
      </c>
      <c r="V323" s="82">
        <f t="shared" si="146"/>
        <v>0</v>
      </c>
      <c r="W323" s="8"/>
      <c r="X323" s="8"/>
      <c r="Y323" s="12"/>
      <c r="Z323" s="12"/>
      <c r="AA323" s="12"/>
      <c r="AB323" s="12"/>
      <c r="AC323" s="91">
        <f t="shared" si="147"/>
        <v>0</v>
      </c>
      <c r="AD323" s="75">
        <f t="shared" si="148"/>
        <v>0</v>
      </c>
      <c r="AE323" s="88">
        <f t="shared" si="137"/>
        <v>0</v>
      </c>
      <c r="AF323" s="92">
        <f t="shared" si="138"/>
        <v>0</v>
      </c>
      <c r="AG323" s="93">
        <f t="shared" si="139"/>
        <v>0</v>
      </c>
      <c r="AH323" s="93">
        <f t="shared" si="140"/>
        <v>0</v>
      </c>
      <c r="AI323" s="78">
        <f t="shared" si="141"/>
        <v>0</v>
      </c>
      <c r="AJ323" s="92">
        <f t="shared" si="149"/>
        <v>0</v>
      </c>
      <c r="AK323" s="78">
        <f t="shared" si="150"/>
        <v>0</v>
      </c>
      <c r="AL323" s="11"/>
      <c r="AM323" s="14"/>
      <c r="AN323" s="11"/>
      <c r="AO323" s="15"/>
      <c r="AP323" s="11"/>
      <c r="AQ323" s="11"/>
      <c r="AR323" s="11"/>
      <c r="AS323" s="75" t="str">
        <f t="shared" si="158"/>
        <v/>
      </c>
      <c r="AT323" s="75" t="str">
        <f t="shared" ca="1" si="159"/>
        <v/>
      </c>
      <c r="AU323" s="75" t="str">
        <f t="shared" si="160"/>
        <v/>
      </c>
      <c r="AV323" s="75" t="str">
        <f t="shared" ca="1" si="161"/>
        <v/>
      </c>
      <c r="AW323" s="169"/>
      <c r="AX323" s="169"/>
      <c r="AY323" s="75" t="str">
        <f t="shared" si="162"/>
        <v/>
      </c>
      <c r="AZ323" s="169"/>
      <c r="BA323" s="169"/>
      <c r="BB323" s="75" t="str">
        <f t="shared" si="163"/>
        <v/>
      </c>
      <c r="BC323" s="11"/>
      <c r="BH323" s="52"/>
      <c r="BI323" s="52"/>
      <c r="BJ323" s="52"/>
      <c r="BK323" s="52"/>
      <c r="BL323" s="52"/>
      <c r="BM323" s="52"/>
      <c r="BQ323" s="27"/>
      <c r="BR323" s="27"/>
      <c r="BS323" s="27"/>
      <c r="BT323" s="27"/>
      <c r="BU323" s="27"/>
      <c r="BV323" s="27"/>
      <c r="BW323" s="54"/>
      <c r="BX323" s="26"/>
      <c r="BY323" s="54"/>
      <c r="BZ323" s="26"/>
      <c r="CA323" s="26"/>
      <c r="CB323" s="26"/>
    </row>
    <row r="324" spans="1:80" ht="17.45" customHeight="1">
      <c r="A324" s="86">
        <f t="shared" si="164"/>
        <v>45.6</v>
      </c>
      <c r="B324" s="179">
        <f t="shared" si="142"/>
        <v>46210</v>
      </c>
      <c r="C324" s="8"/>
      <c r="D324" s="11"/>
      <c r="E324" s="12"/>
      <c r="F324" s="11"/>
      <c r="G324" s="74">
        <f t="shared" si="167"/>
        <v>730</v>
      </c>
      <c r="H324" s="75">
        <f t="shared" si="167"/>
        <v>6095</v>
      </c>
      <c r="I324" s="88">
        <f t="shared" si="152"/>
        <v>0</v>
      </c>
      <c r="J324" s="78">
        <f t="shared" si="153"/>
        <v>0</v>
      </c>
      <c r="K324" s="78">
        <f t="shared" si="154"/>
        <v>0</v>
      </c>
      <c r="L324" s="78">
        <f t="shared" si="155"/>
        <v>0</v>
      </c>
      <c r="M324" s="78">
        <f t="shared" ca="1" si="156"/>
        <v>0.13134657836644592</v>
      </c>
      <c r="N324" s="78">
        <f t="shared" ca="1" si="143"/>
        <v>1.8181818181818191E-2</v>
      </c>
      <c r="O324" s="78">
        <f t="shared" si="157"/>
        <v>5.0000000000000001E-4</v>
      </c>
      <c r="P324" s="13"/>
      <c r="Q324" s="8"/>
      <c r="R324" s="13"/>
      <c r="S324" s="89">
        <f t="shared" si="144"/>
        <v>0</v>
      </c>
      <c r="T324" s="75">
        <f t="shared" si="144"/>
        <v>0</v>
      </c>
      <c r="U324" s="90">
        <f t="shared" si="145"/>
        <v>0</v>
      </c>
      <c r="V324" s="82">
        <f t="shared" si="146"/>
        <v>0</v>
      </c>
      <c r="W324" s="8"/>
      <c r="X324" s="8"/>
      <c r="Y324" s="12"/>
      <c r="Z324" s="12"/>
      <c r="AA324" s="12"/>
      <c r="AB324" s="12"/>
      <c r="AC324" s="91">
        <f t="shared" si="147"/>
        <v>0</v>
      </c>
      <c r="AD324" s="75">
        <f t="shared" si="148"/>
        <v>0</v>
      </c>
      <c r="AE324" s="88">
        <f t="shared" si="137"/>
        <v>0</v>
      </c>
      <c r="AF324" s="92">
        <f t="shared" si="138"/>
        <v>0</v>
      </c>
      <c r="AG324" s="93">
        <f t="shared" si="139"/>
        <v>0</v>
      </c>
      <c r="AH324" s="93">
        <f t="shared" si="140"/>
        <v>0</v>
      </c>
      <c r="AI324" s="78">
        <f t="shared" si="141"/>
        <v>0</v>
      </c>
      <c r="AJ324" s="92">
        <f t="shared" si="149"/>
        <v>0</v>
      </c>
      <c r="AK324" s="78">
        <f t="shared" si="150"/>
        <v>0</v>
      </c>
      <c r="AL324" s="11"/>
      <c r="AM324" s="14"/>
      <c r="AN324" s="11"/>
      <c r="AO324" s="15"/>
      <c r="AP324" s="11"/>
      <c r="AQ324" s="11"/>
      <c r="AR324" s="11"/>
      <c r="AS324" s="75" t="str">
        <f t="shared" si="158"/>
        <v/>
      </c>
      <c r="AT324" s="75" t="str">
        <f t="shared" ca="1" si="159"/>
        <v/>
      </c>
      <c r="AU324" s="75" t="str">
        <f t="shared" si="160"/>
        <v/>
      </c>
      <c r="AV324" s="75" t="str">
        <f t="shared" ca="1" si="161"/>
        <v/>
      </c>
      <c r="AW324" s="169"/>
      <c r="AX324" s="169"/>
      <c r="AY324" s="75" t="str">
        <f t="shared" si="162"/>
        <v/>
      </c>
      <c r="AZ324" s="169"/>
      <c r="BA324" s="169"/>
      <c r="BB324" s="75" t="str">
        <f t="shared" si="163"/>
        <v/>
      </c>
      <c r="BC324" s="11"/>
      <c r="BH324" s="52"/>
      <c r="BI324" s="52"/>
      <c r="BJ324" s="52"/>
      <c r="BK324" s="52"/>
      <c r="BL324" s="52"/>
      <c r="BM324" s="52"/>
      <c r="BQ324" s="27"/>
      <c r="BR324" s="27"/>
      <c r="BS324" s="27"/>
      <c r="BT324" s="27"/>
      <c r="BU324" s="27"/>
      <c r="BV324" s="27"/>
      <c r="BW324" s="54"/>
      <c r="BX324" s="26"/>
      <c r="BY324" s="54"/>
      <c r="BZ324" s="26"/>
      <c r="CA324" s="26"/>
      <c r="CB324" s="26"/>
    </row>
    <row r="325" spans="1:80" ht="17.45" customHeight="1" thickBot="1">
      <c r="A325" s="94">
        <f t="shared" si="164"/>
        <v>45.7</v>
      </c>
      <c r="B325" s="180">
        <f t="shared" si="142"/>
        <v>46211</v>
      </c>
      <c r="C325" s="16"/>
      <c r="D325" s="17"/>
      <c r="E325" s="18"/>
      <c r="F325" s="17"/>
      <c r="G325" s="96">
        <f t="shared" si="167"/>
        <v>730</v>
      </c>
      <c r="H325" s="97">
        <f t="shared" si="167"/>
        <v>6095</v>
      </c>
      <c r="I325" s="98">
        <f t="shared" si="152"/>
        <v>0</v>
      </c>
      <c r="J325" s="99">
        <f t="shared" si="153"/>
        <v>0</v>
      </c>
      <c r="K325" s="99">
        <f t="shared" si="154"/>
        <v>0</v>
      </c>
      <c r="L325" s="99">
        <f t="shared" si="155"/>
        <v>0</v>
      </c>
      <c r="M325" s="99">
        <f t="shared" ca="1" si="156"/>
        <v>0.13134657836644592</v>
      </c>
      <c r="N325" s="99">
        <f t="shared" ca="1" si="143"/>
        <v>1.8181818181818191E-2</v>
      </c>
      <c r="O325" s="99">
        <f t="shared" si="157"/>
        <v>5.0000000000000001E-4</v>
      </c>
      <c r="P325" s="19"/>
      <c r="Q325" s="16"/>
      <c r="R325" s="19"/>
      <c r="S325" s="89">
        <f t="shared" si="144"/>
        <v>0</v>
      </c>
      <c r="T325" s="75">
        <f t="shared" si="144"/>
        <v>0</v>
      </c>
      <c r="U325" s="100">
        <f t="shared" si="145"/>
        <v>0</v>
      </c>
      <c r="V325" s="101">
        <f t="shared" si="146"/>
        <v>0</v>
      </c>
      <c r="W325" s="16"/>
      <c r="X325" s="8"/>
      <c r="Y325" s="12"/>
      <c r="Z325" s="12"/>
      <c r="AA325" s="12"/>
      <c r="AB325" s="12"/>
      <c r="AC325" s="102">
        <f t="shared" si="147"/>
        <v>0</v>
      </c>
      <c r="AD325" s="97">
        <f t="shared" si="148"/>
        <v>0</v>
      </c>
      <c r="AE325" s="98">
        <f t="shared" ref="AE325:AE388" si="168">IFERROR(W325/H324,0)</f>
        <v>0</v>
      </c>
      <c r="AF325" s="103">
        <f t="shared" ref="AF325:AF388" si="169">IFERROR(X325/$W325,0)</f>
        <v>0</v>
      </c>
      <c r="AG325" s="104">
        <f t="shared" ref="AG325:AG388" si="170">IFERROR(Y325/$W325,0)</f>
        <v>0</v>
      </c>
      <c r="AH325" s="104">
        <f t="shared" ref="AH325:AH388" si="171">IFERROR(Z325/$W325,0)</f>
        <v>0</v>
      </c>
      <c r="AI325" s="99">
        <f t="shared" ref="AI325:AI388" si="172">IFERROR(AA325/$W325,0)</f>
        <v>0</v>
      </c>
      <c r="AJ325" s="103">
        <f t="shared" si="149"/>
        <v>0</v>
      </c>
      <c r="AK325" s="99">
        <f t="shared" si="150"/>
        <v>0</v>
      </c>
      <c r="AL325" s="17"/>
      <c r="AM325" s="20"/>
      <c r="AN325" s="17"/>
      <c r="AO325" s="21"/>
      <c r="AP325" s="17"/>
      <c r="AQ325" s="17"/>
      <c r="AR325" s="17"/>
      <c r="AS325" s="97" t="str">
        <f t="shared" si="158"/>
        <v/>
      </c>
      <c r="AT325" s="97" t="str">
        <f t="shared" ca="1" si="159"/>
        <v/>
      </c>
      <c r="AU325" s="97" t="str">
        <f t="shared" si="160"/>
        <v/>
      </c>
      <c r="AV325" s="97" t="str">
        <f t="shared" ca="1" si="161"/>
        <v/>
      </c>
      <c r="AW325" s="167"/>
      <c r="AX325" s="167"/>
      <c r="AY325" s="97" t="str">
        <f t="shared" si="162"/>
        <v/>
      </c>
      <c r="AZ325" s="167"/>
      <c r="BA325" s="167"/>
      <c r="BB325" s="97" t="str">
        <f t="shared" si="163"/>
        <v/>
      </c>
      <c r="BC325" s="17"/>
      <c r="BH325" s="52"/>
      <c r="BI325" s="52"/>
      <c r="BJ325" s="52"/>
      <c r="BK325" s="52"/>
      <c r="BL325" s="52"/>
      <c r="BM325" s="52"/>
      <c r="BQ325" s="27"/>
      <c r="BR325" s="27"/>
      <c r="BS325" s="27"/>
      <c r="BT325" s="27"/>
      <c r="BU325" s="27"/>
      <c r="BV325" s="27"/>
      <c r="BW325" s="54"/>
      <c r="BX325" s="26"/>
      <c r="BY325" s="54"/>
      <c r="BZ325" s="26"/>
      <c r="CA325" s="26"/>
      <c r="CB325" s="26"/>
    </row>
    <row r="326" spans="1:80" ht="17.45" customHeight="1" thickTop="1">
      <c r="A326" s="105">
        <f>A319+1</f>
        <v>46.1</v>
      </c>
      <c r="B326" s="178">
        <f>B325+1</f>
        <v>46212</v>
      </c>
      <c r="C326" s="4"/>
      <c r="D326" s="5"/>
      <c r="E326" s="6"/>
      <c r="F326" s="5"/>
      <c r="G326" s="74">
        <f t="shared" si="167"/>
        <v>730</v>
      </c>
      <c r="H326" s="75">
        <f t="shared" si="167"/>
        <v>6095</v>
      </c>
      <c r="I326" s="76">
        <f t="shared" si="152"/>
        <v>0</v>
      </c>
      <c r="J326" s="77">
        <f t="shared" si="153"/>
        <v>0</v>
      </c>
      <c r="K326" s="77">
        <f t="shared" si="154"/>
        <v>0</v>
      </c>
      <c r="L326" s="77">
        <f t="shared" si="155"/>
        <v>0</v>
      </c>
      <c r="M326" s="78">
        <f t="shared" ca="1" si="156"/>
        <v>0.13134657836644592</v>
      </c>
      <c r="N326" s="78">
        <f t="shared" ca="1" si="143"/>
        <v>1.8181818181818191E-2</v>
      </c>
      <c r="O326" s="78">
        <f t="shared" si="157"/>
        <v>5.0000000000000001E-4</v>
      </c>
      <c r="P326" s="13"/>
      <c r="Q326" s="8"/>
      <c r="R326" s="13"/>
      <c r="S326" s="79">
        <f t="shared" si="144"/>
        <v>0</v>
      </c>
      <c r="T326" s="80">
        <f t="shared" si="144"/>
        <v>0</v>
      </c>
      <c r="U326" s="90">
        <f t="shared" si="145"/>
        <v>0</v>
      </c>
      <c r="V326" s="82">
        <f t="shared" si="146"/>
        <v>0</v>
      </c>
      <c r="W326" s="4"/>
      <c r="X326" s="4"/>
      <c r="Y326" s="6"/>
      <c r="Z326" s="6"/>
      <c r="AA326" s="6"/>
      <c r="AB326" s="6"/>
      <c r="AC326" s="83">
        <f t="shared" si="147"/>
        <v>0</v>
      </c>
      <c r="AD326" s="80">
        <f t="shared" si="148"/>
        <v>0</v>
      </c>
      <c r="AE326" s="76">
        <f t="shared" si="168"/>
        <v>0</v>
      </c>
      <c r="AF326" s="84">
        <f t="shared" si="169"/>
        <v>0</v>
      </c>
      <c r="AG326" s="85">
        <f t="shared" si="170"/>
        <v>0</v>
      </c>
      <c r="AH326" s="85">
        <f t="shared" si="171"/>
        <v>0</v>
      </c>
      <c r="AI326" s="77">
        <f t="shared" si="172"/>
        <v>0</v>
      </c>
      <c r="AJ326" s="84">
        <f t="shared" si="149"/>
        <v>0</v>
      </c>
      <c r="AK326" s="77">
        <f t="shared" si="150"/>
        <v>0</v>
      </c>
      <c r="AL326" s="5"/>
      <c r="AM326" s="9"/>
      <c r="AN326" s="5"/>
      <c r="AO326" s="10"/>
      <c r="AP326" s="5"/>
      <c r="AQ326" s="5"/>
      <c r="AR326" s="5"/>
      <c r="AS326" s="80" t="str">
        <f t="shared" si="158"/>
        <v/>
      </c>
      <c r="AT326" s="80" t="str">
        <f t="shared" ca="1" si="159"/>
        <v/>
      </c>
      <c r="AU326" s="80" t="str">
        <f t="shared" si="160"/>
        <v/>
      </c>
      <c r="AV326" s="80" t="str">
        <f t="shared" ca="1" si="161"/>
        <v/>
      </c>
      <c r="AW326" s="165"/>
      <c r="AX326" s="165"/>
      <c r="AY326" s="80" t="str">
        <f t="shared" si="162"/>
        <v/>
      </c>
      <c r="AZ326" s="165"/>
      <c r="BA326" s="165"/>
      <c r="BB326" s="80" t="str">
        <f t="shared" si="163"/>
        <v/>
      </c>
      <c r="BC326" s="5"/>
      <c r="BH326" s="52"/>
      <c r="BI326" s="52"/>
      <c r="BJ326" s="52"/>
      <c r="BK326" s="52"/>
      <c r="BL326" s="52"/>
      <c r="BM326" s="52"/>
      <c r="BQ326" s="27"/>
      <c r="BR326" s="27"/>
      <c r="BS326" s="27"/>
      <c r="BT326" s="27"/>
      <c r="BU326" s="27"/>
      <c r="BV326" s="27"/>
      <c r="BW326" s="54"/>
      <c r="BX326" s="26"/>
      <c r="BY326" s="54"/>
      <c r="BZ326" s="26"/>
      <c r="CA326" s="26"/>
      <c r="CB326" s="26"/>
    </row>
    <row r="327" spans="1:80" ht="17.45" customHeight="1">
      <c r="A327" s="94">
        <f t="shared" si="164"/>
        <v>46.2</v>
      </c>
      <c r="B327" s="179">
        <f t="shared" si="142"/>
        <v>46213</v>
      </c>
      <c r="C327" s="8"/>
      <c r="D327" s="11"/>
      <c r="E327" s="12"/>
      <c r="F327" s="11"/>
      <c r="G327" s="74">
        <f t="shared" si="167"/>
        <v>730</v>
      </c>
      <c r="H327" s="75">
        <f t="shared" si="167"/>
        <v>6095</v>
      </c>
      <c r="I327" s="88">
        <f t="shared" si="152"/>
        <v>0</v>
      </c>
      <c r="J327" s="78">
        <f t="shared" si="153"/>
        <v>0</v>
      </c>
      <c r="K327" s="78">
        <f t="shared" si="154"/>
        <v>0</v>
      </c>
      <c r="L327" s="78">
        <f t="shared" si="155"/>
        <v>0</v>
      </c>
      <c r="M327" s="78">
        <f t="shared" ca="1" si="156"/>
        <v>0.13134657836644592</v>
      </c>
      <c r="N327" s="78">
        <f t="shared" ca="1" si="143"/>
        <v>1.8181818181818191E-2</v>
      </c>
      <c r="O327" s="78">
        <f t="shared" si="157"/>
        <v>5.0000000000000001E-4</v>
      </c>
      <c r="P327" s="13"/>
      <c r="Q327" s="8"/>
      <c r="R327" s="13"/>
      <c r="S327" s="89">
        <f t="shared" si="144"/>
        <v>0</v>
      </c>
      <c r="T327" s="75">
        <f t="shared" si="144"/>
        <v>0</v>
      </c>
      <c r="U327" s="90">
        <f t="shared" si="145"/>
        <v>0</v>
      </c>
      <c r="V327" s="82">
        <f t="shared" si="146"/>
        <v>0</v>
      </c>
      <c r="W327" s="8"/>
      <c r="X327" s="8"/>
      <c r="Y327" s="12"/>
      <c r="Z327" s="12"/>
      <c r="AA327" s="12"/>
      <c r="AB327" s="12"/>
      <c r="AC327" s="91">
        <f t="shared" si="147"/>
        <v>0</v>
      </c>
      <c r="AD327" s="75">
        <f t="shared" si="148"/>
        <v>0</v>
      </c>
      <c r="AE327" s="88">
        <f t="shared" si="168"/>
        <v>0</v>
      </c>
      <c r="AF327" s="92">
        <f t="shared" si="169"/>
        <v>0</v>
      </c>
      <c r="AG327" s="93">
        <f t="shared" si="170"/>
        <v>0</v>
      </c>
      <c r="AH327" s="93">
        <f t="shared" si="171"/>
        <v>0</v>
      </c>
      <c r="AI327" s="78">
        <f t="shared" si="172"/>
        <v>0</v>
      </c>
      <c r="AJ327" s="92">
        <f t="shared" si="149"/>
        <v>0</v>
      </c>
      <c r="AK327" s="78">
        <f t="shared" si="150"/>
        <v>0</v>
      </c>
      <c r="AL327" s="11"/>
      <c r="AM327" s="14"/>
      <c r="AN327" s="11"/>
      <c r="AO327" s="15"/>
      <c r="AP327" s="11"/>
      <c r="AQ327" s="11"/>
      <c r="AR327" s="11"/>
      <c r="AS327" s="75" t="str">
        <f t="shared" si="158"/>
        <v/>
      </c>
      <c r="AT327" s="75" t="str">
        <f t="shared" ca="1" si="159"/>
        <v/>
      </c>
      <c r="AU327" s="75" t="str">
        <f t="shared" si="160"/>
        <v/>
      </c>
      <c r="AV327" s="75" t="str">
        <f t="shared" ca="1" si="161"/>
        <v/>
      </c>
      <c r="AW327" s="169"/>
      <c r="AX327" s="169"/>
      <c r="AY327" s="75" t="str">
        <f t="shared" si="162"/>
        <v/>
      </c>
      <c r="AZ327" s="169"/>
      <c r="BA327" s="169"/>
      <c r="BB327" s="75" t="str">
        <f t="shared" si="163"/>
        <v/>
      </c>
      <c r="BC327" s="11"/>
      <c r="BH327" s="52"/>
      <c r="BI327" s="52"/>
      <c r="BJ327" s="52"/>
      <c r="BK327" s="52"/>
      <c r="BL327" s="52"/>
      <c r="BM327" s="52"/>
      <c r="BQ327" s="27"/>
      <c r="BR327" s="27"/>
      <c r="BS327" s="27"/>
      <c r="BT327" s="27"/>
      <c r="BU327" s="27"/>
      <c r="BV327" s="27"/>
      <c r="BW327" s="54"/>
      <c r="BX327" s="26"/>
      <c r="BY327" s="54"/>
      <c r="BZ327" s="26"/>
      <c r="CA327" s="26"/>
      <c r="CB327" s="26"/>
    </row>
    <row r="328" spans="1:80" ht="17.45" customHeight="1">
      <c r="A328" s="86">
        <f t="shared" si="164"/>
        <v>46.3</v>
      </c>
      <c r="B328" s="179">
        <f t="shared" si="142"/>
        <v>46214</v>
      </c>
      <c r="C328" s="8"/>
      <c r="D328" s="11"/>
      <c r="E328" s="12"/>
      <c r="F328" s="11"/>
      <c r="G328" s="74">
        <f t="shared" si="167"/>
        <v>730</v>
      </c>
      <c r="H328" s="75">
        <f t="shared" si="167"/>
        <v>6095</v>
      </c>
      <c r="I328" s="88">
        <f t="shared" si="152"/>
        <v>0</v>
      </c>
      <c r="J328" s="78">
        <f t="shared" si="153"/>
        <v>0</v>
      </c>
      <c r="K328" s="78">
        <f t="shared" si="154"/>
        <v>0</v>
      </c>
      <c r="L328" s="78">
        <f t="shared" si="155"/>
        <v>0</v>
      </c>
      <c r="M328" s="78">
        <f t="shared" ca="1" si="156"/>
        <v>0.13134657836644592</v>
      </c>
      <c r="N328" s="78">
        <f t="shared" ca="1" si="143"/>
        <v>1.8181818181818191E-2</v>
      </c>
      <c r="O328" s="78">
        <f t="shared" si="157"/>
        <v>5.0000000000000001E-4</v>
      </c>
      <c r="P328" s="13"/>
      <c r="Q328" s="8"/>
      <c r="R328" s="13"/>
      <c r="S328" s="89">
        <f t="shared" si="144"/>
        <v>0</v>
      </c>
      <c r="T328" s="75">
        <f t="shared" si="144"/>
        <v>0</v>
      </c>
      <c r="U328" s="90">
        <f t="shared" si="145"/>
        <v>0</v>
      </c>
      <c r="V328" s="82">
        <f t="shared" si="146"/>
        <v>0</v>
      </c>
      <c r="W328" s="8"/>
      <c r="X328" s="8"/>
      <c r="Y328" s="12"/>
      <c r="Z328" s="12"/>
      <c r="AA328" s="12"/>
      <c r="AB328" s="12"/>
      <c r="AC328" s="91">
        <f t="shared" si="147"/>
        <v>0</v>
      </c>
      <c r="AD328" s="75">
        <f t="shared" si="148"/>
        <v>0</v>
      </c>
      <c r="AE328" s="88">
        <f t="shared" si="168"/>
        <v>0</v>
      </c>
      <c r="AF328" s="92">
        <f t="shared" si="169"/>
        <v>0</v>
      </c>
      <c r="AG328" s="93">
        <f t="shared" si="170"/>
        <v>0</v>
      </c>
      <c r="AH328" s="93">
        <f t="shared" si="171"/>
        <v>0</v>
      </c>
      <c r="AI328" s="78">
        <f t="shared" si="172"/>
        <v>0</v>
      </c>
      <c r="AJ328" s="92">
        <f t="shared" si="149"/>
        <v>0</v>
      </c>
      <c r="AK328" s="78">
        <f t="shared" si="150"/>
        <v>0</v>
      </c>
      <c r="AL328" s="11"/>
      <c r="AM328" s="14"/>
      <c r="AN328" s="11"/>
      <c r="AO328" s="15"/>
      <c r="AP328" s="11"/>
      <c r="AQ328" s="11"/>
      <c r="AR328" s="11"/>
      <c r="AS328" s="75" t="str">
        <f t="shared" si="158"/>
        <v/>
      </c>
      <c r="AT328" s="75" t="str">
        <f t="shared" ca="1" si="159"/>
        <v/>
      </c>
      <c r="AU328" s="75" t="str">
        <f t="shared" si="160"/>
        <v/>
      </c>
      <c r="AV328" s="75" t="str">
        <f t="shared" ca="1" si="161"/>
        <v/>
      </c>
      <c r="AW328" s="169"/>
      <c r="AX328" s="169"/>
      <c r="AY328" s="75" t="str">
        <f t="shared" si="162"/>
        <v/>
      </c>
      <c r="AZ328" s="169"/>
      <c r="BA328" s="169"/>
      <c r="BB328" s="75" t="str">
        <f t="shared" si="163"/>
        <v/>
      </c>
      <c r="BC328" s="11"/>
      <c r="BH328" s="52"/>
      <c r="BI328" s="52"/>
      <c r="BJ328" s="52"/>
      <c r="BK328" s="52"/>
      <c r="BL328" s="52"/>
      <c r="BM328" s="52"/>
      <c r="BQ328" s="27"/>
      <c r="BR328" s="27"/>
      <c r="BS328" s="27"/>
      <c r="BT328" s="27"/>
      <c r="BU328" s="27"/>
      <c r="BV328" s="27"/>
      <c r="BW328" s="54"/>
      <c r="BX328" s="26"/>
      <c r="BY328" s="54"/>
      <c r="BZ328" s="26"/>
      <c r="CA328" s="26"/>
      <c r="CB328" s="26"/>
    </row>
    <row r="329" spans="1:80" ht="17.45" customHeight="1">
      <c r="A329" s="94">
        <f t="shared" si="164"/>
        <v>46.4</v>
      </c>
      <c r="B329" s="179">
        <f t="shared" si="142"/>
        <v>46215</v>
      </c>
      <c r="C329" s="8"/>
      <c r="D329" s="11"/>
      <c r="E329" s="12"/>
      <c r="F329" s="11"/>
      <c r="G329" s="74">
        <f t="shared" si="167"/>
        <v>730</v>
      </c>
      <c r="H329" s="75">
        <f t="shared" si="167"/>
        <v>6095</v>
      </c>
      <c r="I329" s="88">
        <f t="shared" si="152"/>
        <v>0</v>
      </c>
      <c r="J329" s="78">
        <f t="shared" si="153"/>
        <v>0</v>
      </c>
      <c r="K329" s="78">
        <f t="shared" si="154"/>
        <v>0</v>
      </c>
      <c r="L329" s="78">
        <f t="shared" si="155"/>
        <v>0</v>
      </c>
      <c r="M329" s="78">
        <f t="shared" ca="1" si="156"/>
        <v>0.13134657836644592</v>
      </c>
      <c r="N329" s="78">
        <f t="shared" ca="1" si="143"/>
        <v>1.8181818181818191E-2</v>
      </c>
      <c r="O329" s="78">
        <f t="shared" si="157"/>
        <v>5.0000000000000001E-4</v>
      </c>
      <c r="P329" s="13"/>
      <c r="Q329" s="8"/>
      <c r="R329" s="13"/>
      <c r="S329" s="89">
        <f t="shared" si="144"/>
        <v>0</v>
      </c>
      <c r="T329" s="75">
        <f t="shared" si="144"/>
        <v>0</v>
      </c>
      <c r="U329" s="90">
        <f t="shared" si="145"/>
        <v>0</v>
      </c>
      <c r="V329" s="82">
        <f t="shared" si="146"/>
        <v>0</v>
      </c>
      <c r="W329" s="8"/>
      <c r="X329" s="8"/>
      <c r="Y329" s="12"/>
      <c r="Z329" s="12"/>
      <c r="AA329" s="12"/>
      <c r="AB329" s="12"/>
      <c r="AC329" s="91">
        <f t="shared" si="147"/>
        <v>0</v>
      </c>
      <c r="AD329" s="75">
        <f t="shared" si="148"/>
        <v>0</v>
      </c>
      <c r="AE329" s="88">
        <f t="shared" si="168"/>
        <v>0</v>
      </c>
      <c r="AF329" s="92">
        <f t="shared" si="169"/>
        <v>0</v>
      </c>
      <c r="AG329" s="93">
        <f t="shared" si="170"/>
        <v>0</v>
      </c>
      <c r="AH329" s="93">
        <f t="shared" si="171"/>
        <v>0</v>
      </c>
      <c r="AI329" s="78">
        <f t="shared" si="172"/>
        <v>0</v>
      </c>
      <c r="AJ329" s="92">
        <f t="shared" si="149"/>
        <v>0</v>
      </c>
      <c r="AK329" s="78">
        <f t="shared" si="150"/>
        <v>0</v>
      </c>
      <c r="AL329" s="11"/>
      <c r="AM329" s="14"/>
      <c r="AN329" s="11"/>
      <c r="AO329" s="15"/>
      <c r="AP329" s="11"/>
      <c r="AQ329" s="11"/>
      <c r="AR329" s="11"/>
      <c r="AS329" s="75" t="str">
        <f t="shared" si="158"/>
        <v/>
      </c>
      <c r="AT329" s="75" t="str">
        <f t="shared" ca="1" si="159"/>
        <v/>
      </c>
      <c r="AU329" s="75" t="str">
        <f t="shared" si="160"/>
        <v/>
      </c>
      <c r="AV329" s="75" t="str">
        <f t="shared" ca="1" si="161"/>
        <v/>
      </c>
      <c r="AW329" s="169"/>
      <c r="AX329" s="169"/>
      <c r="AY329" s="75" t="str">
        <f t="shared" si="162"/>
        <v/>
      </c>
      <c r="AZ329" s="169"/>
      <c r="BA329" s="169"/>
      <c r="BB329" s="75" t="str">
        <f t="shared" si="163"/>
        <v/>
      </c>
      <c r="BC329" s="11"/>
      <c r="BH329" s="52"/>
      <c r="BI329" s="52"/>
      <c r="BJ329" s="52"/>
      <c r="BK329" s="52"/>
      <c r="BL329" s="52"/>
      <c r="BM329" s="52"/>
      <c r="BQ329" s="27"/>
      <c r="BR329" s="27"/>
      <c r="BS329" s="27"/>
      <c r="BT329" s="27"/>
      <c r="BU329" s="27"/>
      <c r="BV329" s="27"/>
      <c r="BW329" s="54"/>
      <c r="BX329" s="26"/>
      <c r="BY329" s="54"/>
      <c r="BZ329" s="26"/>
      <c r="CA329" s="26"/>
      <c r="CB329" s="26"/>
    </row>
    <row r="330" spans="1:80" ht="17.45" customHeight="1">
      <c r="A330" s="86">
        <f t="shared" si="164"/>
        <v>46.5</v>
      </c>
      <c r="B330" s="179">
        <f t="shared" si="142"/>
        <v>46216</v>
      </c>
      <c r="C330" s="8"/>
      <c r="D330" s="11"/>
      <c r="E330" s="12"/>
      <c r="F330" s="11"/>
      <c r="G330" s="74">
        <f t="shared" si="167"/>
        <v>730</v>
      </c>
      <c r="H330" s="75">
        <f t="shared" si="167"/>
        <v>6095</v>
      </c>
      <c r="I330" s="88">
        <f t="shared" si="152"/>
        <v>0</v>
      </c>
      <c r="J330" s="78">
        <f t="shared" si="153"/>
        <v>0</v>
      </c>
      <c r="K330" s="78">
        <f t="shared" si="154"/>
        <v>0</v>
      </c>
      <c r="L330" s="78">
        <f t="shared" si="155"/>
        <v>0</v>
      </c>
      <c r="M330" s="78">
        <f t="shared" ca="1" si="156"/>
        <v>0.13134657836644592</v>
      </c>
      <c r="N330" s="78">
        <f t="shared" ca="1" si="143"/>
        <v>1.8181818181818191E-2</v>
      </c>
      <c r="O330" s="78">
        <f t="shared" si="157"/>
        <v>5.0000000000000001E-4</v>
      </c>
      <c r="P330" s="13"/>
      <c r="Q330" s="8"/>
      <c r="R330" s="13"/>
      <c r="S330" s="89">
        <f t="shared" si="144"/>
        <v>0</v>
      </c>
      <c r="T330" s="75">
        <f t="shared" si="144"/>
        <v>0</v>
      </c>
      <c r="U330" s="90">
        <f t="shared" si="145"/>
        <v>0</v>
      </c>
      <c r="V330" s="82">
        <f t="shared" si="146"/>
        <v>0</v>
      </c>
      <c r="W330" s="8"/>
      <c r="X330" s="8"/>
      <c r="Y330" s="12"/>
      <c r="Z330" s="12"/>
      <c r="AA330" s="12"/>
      <c r="AB330" s="12"/>
      <c r="AC330" s="91">
        <f t="shared" si="147"/>
        <v>0</v>
      </c>
      <c r="AD330" s="75">
        <f t="shared" si="148"/>
        <v>0</v>
      </c>
      <c r="AE330" s="88">
        <f t="shared" si="168"/>
        <v>0</v>
      </c>
      <c r="AF330" s="92">
        <f t="shared" si="169"/>
        <v>0</v>
      </c>
      <c r="AG330" s="93">
        <f t="shared" si="170"/>
        <v>0</v>
      </c>
      <c r="AH330" s="93">
        <f t="shared" si="171"/>
        <v>0</v>
      </c>
      <c r="AI330" s="78">
        <f t="shared" si="172"/>
        <v>0</v>
      </c>
      <c r="AJ330" s="92">
        <f t="shared" si="149"/>
        <v>0</v>
      </c>
      <c r="AK330" s="78">
        <f t="shared" si="150"/>
        <v>0</v>
      </c>
      <c r="AL330" s="11"/>
      <c r="AM330" s="14"/>
      <c r="AN330" s="11"/>
      <c r="AO330" s="15"/>
      <c r="AP330" s="11"/>
      <c r="AQ330" s="11"/>
      <c r="AR330" s="11"/>
      <c r="AS330" s="75" t="str">
        <f t="shared" si="158"/>
        <v/>
      </c>
      <c r="AT330" s="75" t="str">
        <f t="shared" ca="1" si="159"/>
        <v/>
      </c>
      <c r="AU330" s="75" t="str">
        <f t="shared" si="160"/>
        <v/>
      </c>
      <c r="AV330" s="75" t="str">
        <f t="shared" ca="1" si="161"/>
        <v/>
      </c>
      <c r="AW330" s="169"/>
      <c r="AX330" s="169"/>
      <c r="AY330" s="75" t="str">
        <f t="shared" si="162"/>
        <v/>
      </c>
      <c r="AZ330" s="169"/>
      <c r="BA330" s="169"/>
      <c r="BB330" s="75" t="str">
        <f t="shared" si="163"/>
        <v/>
      </c>
      <c r="BC330" s="11"/>
      <c r="BH330" s="52"/>
      <c r="BI330" s="52"/>
      <c r="BJ330" s="52"/>
      <c r="BK330" s="52"/>
      <c r="BL330" s="52"/>
      <c r="BM330" s="52"/>
      <c r="BQ330" s="27"/>
      <c r="BR330" s="27"/>
      <c r="BS330" s="27"/>
      <c r="BT330" s="27"/>
      <c r="BU330" s="27"/>
      <c r="BV330" s="27"/>
      <c r="BW330" s="54"/>
      <c r="BX330" s="26"/>
      <c r="BY330" s="54"/>
      <c r="BZ330" s="26"/>
      <c r="CA330" s="26"/>
      <c r="CB330" s="26"/>
    </row>
    <row r="331" spans="1:80" ht="17.45" customHeight="1">
      <c r="A331" s="94">
        <f t="shared" si="164"/>
        <v>46.6</v>
      </c>
      <c r="B331" s="179">
        <f t="shared" ref="B331:B394" si="173">B330+1</f>
        <v>46217</v>
      </c>
      <c r="C331" s="8"/>
      <c r="D331" s="11"/>
      <c r="E331" s="12"/>
      <c r="F331" s="11"/>
      <c r="G331" s="74">
        <f t="shared" si="167"/>
        <v>730</v>
      </c>
      <c r="H331" s="75">
        <f t="shared" si="167"/>
        <v>6095</v>
      </c>
      <c r="I331" s="88">
        <f t="shared" si="152"/>
        <v>0</v>
      </c>
      <c r="J331" s="78">
        <f t="shared" si="153"/>
        <v>0</v>
      </c>
      <c r="K331" s="78">
        <f t="shared" si="154"/>
        <v>0</v>
      </c>
      <c r="L331" s="78">
        <f t="shared" si="155"/>
        <v>0</v>
      </c>
      <c r="M331" s="78">
        <f t="shared" ca="1" si="156"/>
        <v>0.13134657836644592</v>
      </c>
      <c r="N331" s="78">
        <f t="shared" ref="N331:N394" ca="1" si="174">IF(ROW()=11,
   IF($B$3&gt;0,F331/$B$3,""),
   IF($B$3&gt;0,
      (OFFSET(N331,-1,0)*$B$3 + F331)/$B$3,
      "")
)</f>
        <v>1.8181818181818191E-2</v>
      </c>
      <c r="O331" s="78">
        <f t="shared" si="157"/>
        <v>5.0000000000000001E-4</v>
      </c>
      <c r="P331" s="13"/>
      <c r="Q331" s="8"/>
      <c r="R331" s="13"/>
      <c r="S331" s="89">
        <f t="shared" ref="S331:T394" si="175">IF($P331="FULL FEED",Q331,Q331*2)</f>
        <v>0</v>
      </c>
      <c r="T331" s="75">
        <f t="shared" si="175"/>
        <v>0</v>
      </c>
      <c r="U331" s="90">
        <f t="shared" ref="U331:U394" si="176">IF($P331="FULL FEED",(Q331*G331/1000),(Q331*2*G331/1000))</f>
        <v>0</v>
      </c>
      <c r="V331" s="82">
        <f t="shared" ref="V331:V394" si="177">IF($P331="FULL FEED",(R331*H331/1000),(R331*2*H331/1000))</f>
        <v>0</v>
      </c>
      <c r="W331" s="8"/>
      <c r="X331" s="8"/>
      <c r="Y331" s="12"/>
      <c r="Z331" s="12"/>
      <c r="AA331" s="12"/>
      <c r="AB331" s="12"/>
      <c r="AC331" s="91">
        <f t="shared" ref="AC331:AC394" si="178">SUM(X331,Y331,Z331,AA331)</f>
        <v>0</v>
      </c>
      <c r="AD331" s="75">
        <f t="shared" ref="AD331:AD394" si="179">W331-AC331</f>
        <v>0</v>
      </c>
      <c r="AE331" s="88">
        <f t="shared" si="168"/>
        <v>0</v>
      </c>
      <c r="AF331" s="92">
        <f t="shared" si="169"/>
        <v>0</v>
      </c>
      <c r="AG331" s="93">
        <f t="shared" si="170"/>
        <v>0</v>
      </c>
      <c r="AH331" s="93">
        <f t="shared" si="171"/>
        <v>0</v>
      </c>
      <c r="AI331" s="78">
        <f t="shared" si="172"/>
        <v>0</v>
      </c>
      <c r="AJ331" s="92">
        <f t="shared" ref="AJ331:AJ394" si="180">IFERROR(AC331/W331,0)</f>
        <v>0</v>
      </c>
      <c r="AK331" s="78">
        <f t="shared" ref="AK331:AK394" si="181">IFERROR(AD331/W331,0)</f>
        <v>0</v>
      </c>
      <c r="AL331" s="11"/>
      <c r="AM331" s="14"/>
      <c r="AN331" s="11"/>
      <c r="AO331" s="15"/>
      <c r="AP331" s="11"/>
      <c r="AQ331" s="11"/>
      <c r="AR331" s="11"/>
      <c r="AS331" s="75" t="str">
        <f t="shared" si="158"/>
        <v/>
      </c>
      <c r="AT331" s="75" t="str">
        <f t="shared" ca="1" si="159"/>
        <v/>
      </c>
      <c r="AU331" s="75" t="str">
        <f t="shared" si="160"/>
        <v/>
      </c>
      <c r="AV331" s="75" t="str">
        <f t="shared" ca="1" si="161"/>
        <v/>
      </c>
      <c r="AW331" s="169"/>
      <c r="AX331" s="169"/>
      <c r="AY331" s="75" t="str">
        <f t="shared" si="162"/>
        <v/>
      </c>
      <c r="AZ331" s="169"/>
      <c r="BA331" s="169"/>
      <c r="BB331" s="75" t="str">
        <f t="shared" si="163"/>
        <v/>
      </c>
      <c r="BC331" s="11"/>
      <c r="BH331" s="52"/>
      <c r="BI331" s="52"/>
      <c r="BJ331" s="52"/>
      <c r="BK331" s="52"/>
      <c r="BL331" s="52"/>
      <c r="BM331" s="52"/>
      <c r="BQ331" s="27"/>
      <c r="BR331" s="27"/>
      <c r="BS331" s="27"/>
      <c r="BT331" s="27"/>
      <c r="BU331" s="27"/>
      <c r="BV331" s="27"/>
      <c r="BW331" s="54"/>
      <c r="BX331" s="26"/>
      <c r="BY331" s="54"/>
      <c r="BZ331" s="26"/>
      <c r="CA331" s="26"/>
      <c r="CB331" s="26"/>
    </row>
    <row r="332" spans="1:80" ht="17.45" customHeight="1" thickBot="1">
      <c r="A332" s="86">
        <f t="shared" si="164"/>
        <v>46.7</v>
      </c>
      <c r="B332" s="180">
        <f t="shared" si="173"/>
        <v>46218</v>
      </c>
      <c r="C332" s="16"/>
      <c r="D332" s="17"/>
      <c r="E332" s="18"/>
      <c r="F332" s="17"/>
      <c r="G332" s="96">
        <f t="shared" ref="G332:H347" si="182">G331-E332-C332</f>
        <v>730</v>
      </c>
      <c r="H332" s="97">
        <f t="shared" si="182"/>
        <v>6095</v>
      </c>
      <c r="I332" s="98">
        <f t="shared" ref="I332:I395" si="183">IFERROR(C332/G331,0)</f>
        <v>0</v>
      </c>
      <c r="J332" s="99">
        <f t="shared" ref="J332:J395" si="184">IFERROR(E332/G331,0)</f>
        <v>0</v>
      </c>
      <c r="K332" s="99">
        <f t="shared" ref="K332:K395" si="185">IFERROR(D332/H331,0)</f>
        <v>0</v>
      </c>
      <c r="L332" s="99">
        <f t="shared" ref="L332:L395" si="186">IFERROR(F332/H331,0)</f>
        <v>0</v>
      </c>
      <c r="M332" s="99">
        <f t="shared" ref="M332:M395" ca="1" si="187">IF(ROW()=11,
   IF($B$4&gt;0,E332/$B$4,""),
   IF($B$4&gt;0,
      (OFFSET(M332,-1,0)*$B$4 + E332)/$B$4,
      "")
)</f>
        <v>0.13134657836644592</v>
      </c>
      <c r="N332" s="99">
        <f t="shared" ca="1" si="174"/>
        <v>1.8181818181818191E-2</v>
      </c>
      <c r="O332" s="99">
        <f t="shared" ref="O332:O395" si="188">$O$10</f>
        <v>5.0000000000000001E-4</v>
      </c>
      <c r="P332" s="19"/>
      <c r="Q332" s="16"/>
      <c r="R332" s="19"/>
      <c r="S332" s="89">
        <f t="shared" si="175"/>
        <v>0</v>
      </c>
      <c r="T332" s="75">
        <f t="shared" si="175"/>
        <v>0</v>
      </c>
      <c r="U332" s="100">
        <f t="shared" si="176"/>
        <v>0</v>
      </c>
      <c r="V332" s="101">
        <f t="shared" si="177"/>
        <v>0</v>
      </c>
      <c r="W332" s="16"/>
      <c r="X332" s="8"/>
      <c r="Y332" s="12"/>
      <c r="Z332" s="12"/>
      <c r="AA332" s="12"/>
      <c r="AB332" s="12"/>
      <c r="AC332" s="102">
        <f t="shared" si="178"/>
        <v>0</v>
      </c>
      <c r="AD332" s="97">
        <f t="shared" si="179"/>
        <v>0</v>
      </c>
      <c r="AE332" s="98">
        <f t="shared" si="168"/>
        <v>0</v>
      </c>
      <c r="AF332" s="103">
        <f t="shared" si="169"/>
        <v>0</v>
      </c>
      <c r="AG332" s="104">
        <f t="shared" si="170"/>
        <v>0</v>
      </c>
      <c r="AH332" s="104">
        <f t="shared" si="171"/>
        <v>0</v>
      </c>
      <c r="AI332" s="99">
        <f t="shared" si="172"/>
        <v>0</v>
      </c>
      <c r="AJ332" s="103">
        <f t="shared" si="180"/>
        <v>0</v>
      </c>
      <c r="AK332" s="99">
        <f t="shared" si="181"/>
        <v>0</v>
      </c>
      <c r="AL332" s="17"/>
      <c r="AM332" s="20"/>
      <c r="AN332" s="17"/>
      <c r="AO332" s="21"/>
      <c r="AP332" s="17"/>
      <c r="AQ332" s="17"/>
      <c r="AR332" s="17"/>
      <c r="AS332" s="97" t="str">
        <f t="shared" ref="AS332:AS395" si="189">IF(OR(AR332="",AP332=""),"", (AR332-AP332)/100*1000)</f>
        <v/>
      </c>
      <c r="AT332" s="97" t="str">
        <f t="shared" ref="AT332:AT395" ca="1" si="190">IF(OR(AP333="",OFFSET(AP333,-1,0)=""),"", (AP333-OFFSET(AP333,-1,0))/100*1000)</f>
        <v/>
      </c>
      <c r="AU332" s="97" t="str">
        <f t="shared" ref="AU332:AU395" si="191">IFERROR(IF(OR(AP332="",AR332="",K332="",L332=""),"", ((AR332-AP332)/100*1000)/(U332+V332)),0)</f>
        <v/>
      </c>
      <c r="AV332" s="97" t="str">
        <f t="shared" ref="AV332:AV395" ca="1" si="192">IF(OR(AP332="",AP333="",M332="",N332=""),"", ((AP333-AP332)/100*1000)/((G332+H332))*1000)</f>
        <v/>
      </c>
      <c r="AW332" s="167"/>
      <c r="AX332" s="167"/>
      <c r="AY332" s="97" t="str">
        <f t="shared" ref="AY332:AY395" si="193">IF(OR(AW332="",AX332=""),"",MOD(AX332-AW332,1)*24)</f>
        <v/>
      </c>
      <c r="AZ332" s="167"/>
      <c r="BA332" s="167"/>
      <c r="BB332" s="97" t="str">
        <f t="shared" ref="BB332:BB395" si="194">IF(OR(AZ332="",BA332=""),"",MOD(BA332-AZ332,1)*24)</f>
        <v/>
      </c>
      <c r="BC332" s="17"/>
      <c r="BH332" s="52"/>
      <c r="BI332" s="52"/>
      <c r="BJ332" s="52"/>
      <c r="BK332" s="52"/>
      <c r="BL332" s="52"/>
      <c r="BM332" s="52"/>
      <c r="BQ332" s="27"/>
      <c r="BR332" s="27"/>
      <c r="BS332" s="27"/>
      <c r="BT332" s="27"/>
      <c r="BU332" s="27"/>
      <c r="BV332" s="27"/>
      <c r="BW332" s="54"/>
      <c r="BX332" s="26"/>
      <c r="BY332" s="54"/>
      <c r="BZ332" s="26"/>
      <c r="CA332" s="26"/>
      <c r="CB332" s="26"/>
    </row>
    <row r="333" spans="1:80" ht="17.45" customHeight="1" thickTop="1">
      <c r="A333" s="71">
        <f>A326+1</f>
        <v>47.1</v>
      </c>
      <c r="B333" s="178">
        <f>B332+1</f>
        <v>46219</v>
      </c>
      <c r="C333" s="4"/>
      <c r="D333" s="5"/>
      <c r="E333" s="6"/>
      <c r="F333" s="5"/>
      <c r="G333" s="74">
        <f t="shared" si="182"/>
        <v>730</v>
      </c>
      <c r="H333" s="75">
        <f t="shared" si="182"/>
        <v>6095</v>
      </c>
      <c r="I333" s="76">
        <f t="shared" si="183"/>
        <v>0</v>
      </c>
      <c r="J333" s="77">
        <f t="shared" si="184"/>
        <v>0</v>
      </c>
      <c r="K333" s="77">
        <f t="shared" si="185"/>
        <v>0</v>
      </c>
      <c r="L333" s="77">
        <f t="shared" si="186"/>
        <v>0</v>
      </c>
      <c r="M333" s="78">
        <f t="shared" ca="1" si="187"/>
        <v>0.13134657836644592</v>
      </c>
      <c r="N333" s="78">
        <f t="shared" ca="1" si="174"/>
        <v>1.8181818181818191E-2</v>
      </c>
      <c r="O333" s="78">
        <f t="shared" si="188"/>
        <v>5.0000000000000001E-4</v>
      </c>
      <c r="P333" s="13"/>
      <c r="Q333" s="8"/>
      <c r="R333" s="13"/>
      <c r="S333" s="79">
        <f t="shared" si="175"/>
        <v>0</v>
      </c>
      <c r="T333" s="80">
        <f t="shared" si="175"/>
        <v>0</v>
      </c>
      <c r="U333" s="90">
        <f t="shared" si="176"/>
        <v>0</v>
      </c>
      <c r="V333" s="82">
        <f t="shared" si="177"/>
        <v>0</v>
      </c>
      <c r="W333" s="4"/>
      <c r="X333" s="4"/>
      <c r="Y333" s="6"/>
      <c r="Z333" s="6"/>
      <c r="AA333" s="6"/>
      <c r="AB333" s="6"/>
      <c r="AC333" s="83">
        <f t="shared" si="178"/>
        <v>0</v>
      </c>
      <c r="AD333" s="80">
        <f t="shared" si="179"/>
        <v>0</v>
      </c>
      <c r="AE333" s="76">
        <f t="shared" si="168"/>
        <v>0</v>
      </c>
      <c r="AF333" s="84">
        <f t="shared" si="169"/>
        <v>0</v>
      </c>
      <c r="AG333" s="85">
        <f t="shared" si="170"/>
        <v>0</v>
      </c>
      <c r="AH333" s="85">
        <f t="shared" si="171"/>
        <v>0</v>
      </c>
      <c r="AI333" s="77">
        <f t="shared" si="172"/>
        <v>0</v>
      </c>
      <c r="AJ333" s="84">
        <f t="shared" si="180"/>
        <v>0</v>
      </c>
      <c r="AK333" s="77">
        <f t="shared" si="181"/>
        <v>0</v>
      </c>
      <c r="AL333" s="5"/>
      <c r="AM333" s="9"/>
      <c r="AN333" s="5"/>
      <c r="AO333" s="10"/>
      <c r="AP333" s="5"/>
      <c r="AQ333" s="5"/>
      <c r="AR333" s="5"/>
      <c r="AS333" s="80" t="str">
        <f t="shared" si="189"/>
        <v/>
      </c>
      <c r="AT333" s="80" t="str">
        <f t="shared" ca="1" si="190"/>
        <v/>
      </c>
      <c r="AU333" s="80" t="str">
        <f t="shared" si="191"/>
        <v/>
      </c>
      <c r="AV333" s="80" t="str">
        <f t="shared" ca="1" si="192"/>
        <v/>
      </c>
      <c r="AW333" s="165"/>
      <c r="AX333" s="165"/>
      <c r="AY333" s="80" t="str">
        <f t="shared" si="193"/>
        <v/>
      </c>
      <c r="AZ333" s="165"/>
      <c r="BA333" s="165"/>
      <c r="BB333" s="80" t="str">
        <f t="shared" si="194"/>
        <v/>
      </c>
      <c r="BC333" s="5"/>
      <c r="BH333" s="52"/>
      <c r="BI333" s="52"/>
      <c r="BJ333" s="52"/>
      <c r="BK333" s="52"/>
      <c r="BL333" s="52"/>
      <c r="BM333" s="52"/>
      <c r="BQ333" s="27"/>
      <c r="BR333" s="27"/>
      <c r="BS333" s="27"/>
      <c r="BT333" s="27"/>
      <c r="BU333" s="27"/>
      <c r="BV333" s="27"/>
      <c r="BW333" s="54"/>
      <c r="BX333" s="26"/>
      <c r="BY333" s="54"/>
      <c r="BZ333" s="26"/>
      <c r="CA333" s="26"/>
      <c r="CB333" s="26"/>
    </row>
    <row r="334" spans="1:80" ht="17.45" customHeight="1">
      <c r="A334" s="86">
        <f t="shared" si="164"/>
        <v>47.2</v>
      </c>
      <c r="B334" s="179">
        <f t="shared" si="173"/>
        <v>46220</v>
      </c>
      <c r="C334" s="8"/>
      <c r="D334" s="11"/>
      <c r="E334" s="12"/>
      <c r="F334" s="11"/>
      <c r="G334" s="74">
        <f t="shared" si="182"/>
        <v>730</v>
      </c>
      <c r="H334" s="75">
        <f t="shared" si="182"/>
        <v>6095</v>
      </c>
      <c r="I334" s="88">
        <f t="shared" si="183"/>
        <v>0</v>
      </c>
      <c r="J334" s="78">
        <f t="shared" si="184"/>
        <v>0</v>
      </c>
      <c r="K334" s="78">
        <f t="shared" si="185"/>
        <v>0</v>
      </c>
      <c r="L334" s="78">
        <f t="shared" si="186"/>
        <v>0</v>
      </c>
      <c r="M334" s="78">
        <f t="shared" ca="1" si="187"/>
        <v>0.13134657836644592</v>
      </c>
      <c r="N334" s="78">
        <f t="shared" ca="1" si="174"/>
        <v>1.8181818181818191E-2</v>
      </c>
      <c r="O334" s="78">
        <f t="shared" si="188"/>
        <v>5.0000000000000001E-4</v>
      </c>
      <c r="P334" s="13"/>
      <c r="Q334" s="8"/>
      <c r="R334" s="13"/>
      <c r="S334" s="89">
        <f t="shared" si="175"/>
        <v>0</v>
      </c>
      <c r="T334" s="75">
        <f t="shared" si="175"/>
        <v>0</v>
      </c>
      <c r="U334" s="90">
        <f t="shared" si="176"/>
        <v>0</v>
      </c>
      <c r="V334" s="82">
        <f t="shared" si="177"/>
        <v>0</v>
      </c>
      <c r="W334" s="8"/>
      <c r="X334" s="8"/>
      <c r="Y334" s="12"/>
      <c r="Z334" s="12"/>
      <c r="AA334" s="12"/>
      <c r="AB334" s="12"/>
      <c r="AC334" s="91">
        <f t="shared" si="178"/>
        <v>0</v>
      </c>
      <c r="AD334" s="75">
        <f t="shared" si="179"/>
        <v>0</v>
      </c>
      <c r="AE334" s="88">
        <f t="shared" si="168"/>
        <v>0</v>
      </c>
      <c r="AF334" s="92">
        <f t="shared" si="169"/>
        <v>0</v>
      </c>
      <c r="AG334" s="93">
        <f t="shared" si="170"/>
        <v>0</v>
      </c>
      <c r="AH334" s="93">
        <f t="shared" si="171"/>
        <v>0</v>
      </c>
      <c r="AI334" s="78">
        <f t="shared" si="172"/>
        <v>0</v>
      </c>
      <c r="AJ334" s="92">
        <f t="shared" si="180"/>
        <v>0</v>
      </c>
      <c r="AK334" s="78">
        <f t="shared" si="181"/>
        <v>0</v>
      </c>
      <c r="AL334" s="11"/>
      <c r="AM334" s="14"/>
      <c r="AN334" s="11"/>
      <c r="AO334" s="15"/>
      <c r="AP334" s="11"/>
      <c r="AQ334" s="11"/>
      <c r="AR334" s="11"/>
      <c r="AS334" s="75" t="str">
        <f t="shared" si="189"/>
        <v/>
      </c>
      <c r="AT334" s="75" t="str">
        <f t="shared" ca="1" si="190"/>
        <v/>
      </c>
      <c r="AU334" s="75" t="str">
        <f t="shared" si="191"/>
        <v/>
      </c>
      <c r="AV334" s="75" t="str">
        <f t="shared" ca="1" si="192"/>
        <v/>
      </c>
      <c r="AW334" s="169"/>
      <c r="AX334" s="169"/>
      <c r="AY334" s="75" t="str">
        <f t="shared" si="193"/>
        <v/>
      </c>
      <c r="AZ334" s="169"/>
      <c r="BA334" s="169"/>
      <c r="BB334" s="75" t="str">
        <f t="shared" si="194"/>
        <v/>
      </c>
      <c r="BC334" s="11"/>
      <c r="BH334" s="52"/>
      <c r="BI334" s="52"/>
      <c r="BJ334" s="52"/>
      <c r="BK334" s="52"/>
      <c r="BL334" s="52"/>
      <c r="BM334" s="52"/>
      <c r="BQ334" s="27"/>
      <c r="BR334" s="27"/>
      <c r="BS334" s="27"/>
      <c r="BT334" s="27"/>
      <c r="BU334" s="27"/>
      <c r="BV334" s="27"/>
      <c r="BW334" s="54"/>
      <c r="BX334" s="26"/>
      <c r="BY334" s="54"/>
      <c r="BZ334" s="26"/>
      <c r="CA334" s="26"/>
      <c r="CB334" s="26"/>
    </row>
    <row r="335" spans="1:80" ht="17.45" customHeight="1">
      <c r="A335" s="94">
        <f t="shared" si="164"/>
        <v>47.3</v>
      </c>
      <c r="B335" s="179">
        <f t="shared" si="173"/>
        <v>46221</v>
      </c>
      <c r="C335" s="8"/>
      <c r="D335" s="11"/>
      <c r="E335" s="12"/>
      <c r="F335" s="11"/>
      <c r="G335" s="74">
        <f t="shared" si="182"/>
        <v>730</v>
      </c>
      <c r="H335" s="75">
        <f t="shared" si="182"/>
        <v>6095</v>
      </c>
      <c r="I335" s="88">
        <f t="shared" si="183"/>
        <v>0</v>
      </c>
      <c r="J335" s="78">
        <f t="shared" si="184"/>
        <v>0</v>
      </c>
      <c r="K335" s="78">
        <f t="shared" si="185"/>
        <v>0</v>
      </c>
      <c r="L335" s="78">
        <f t="shared" si="186"/>
        <v>0</v>
      </c>
      <c r="M335" s="78">
        <f t="shared" ca="1" si="187"/>
        <v>0.13134657836644592</v>
      </c>
      <c r="N335" s="78">
        <f t="shared" ca="1" si="174"/>
        <v>1.8181818181818191E-2</v>
      </c>
      <c r="O335" s="78">
        <f t="shared" si="188"/>
        <v>5.0000000000000001E-4</v>
      </c>
      <c r="P335" s="13"/>
      <c r="Q335" s="8"/>
      <c r="R335" s="13"/>
      <c r="S335" s="89">
        <f t="shared" si="175"/>
        <v>0</v>
      </c>
      <c r="T335" s="75">
        <f t="shared" si="175"/>
        <v>0</v>
      </c>
      <c r="U335" s="90">
        <f t="shared" si="176"/>
        <v>0</v>
      </c>
      <c r="V335" s="82">
        <f t="shared" si="177"/>
        <v>0</v>
      </c>
      <c r="W335" s="8"/>
      <c r="X335" s="8"/>
      <c r="Y335" s="12"/>
      <c r="Z335" s="12"/>
      <c r="AA335" s="12"/>
      <c r="AB335" s="12"/>
      <c r="AC335" s="91">
        <f t="shared" si="178"/>
        <v>0</v>
      </c>
      <c r="AD335" s="75">
        <f t="shared" si="179"/>
        <v>0</v>
      </c>
      <c r="AE335" s="88">
        <f t="shared" si="168"/>
        <v>0</v>
      </c>
      <c r="AF335" s="92">
        <f t="shared" si="169"/>
        <v>0</v>
      </c>
      <c r="AG335" s="93">
        <f t="shared" si="170"/>
        <v>0</v>
      </c>
      <c r="AH335" s="93">
        <f t="shared" si="171"/>
        <v>0</v>
      </c>
      <c r="AI335" s="78">
        <f t="shared" si="172"/>
        <v>0</v>
      </c>
      <c r="AJ335" s="92">
        <f t="shared" si="180"/>
        <v>0</v>
      </c>
      <c r="AK335" s="78">
        <f t="shared" si="181"/>
        <v>0</v>
      </c>
      <c r="AL335" s="11"/>
      <c r="AM335" s="14"/>
      <c r="AN335" s="11"/>
      <c r="AO335" s="15"/>
      <c r="AP335" s="11"/>
      <c r="AQ335" s="11"/>
      <c r="AR335" s="11"/>
      <c r="AS335" s="75" t="str">
        <f t="shared" si="189"/>
        <v/>
      </c>
      <c r="AT335" s="75" t="str">
        <f t="shared" ca="1" si="190"/>
        <v/>
      </c>
      <c r="AU335" s="75" t="str">
        <f t="shared" si="191"/>
        <v/>
      </c>
      <c r="AV335" s="75" t="str">
        <f t="shared" ca="1" si="192"/>
        <v/>
      </c>
      <c r="AW335" s="169"/>
      <c r="AX335" s="169"/>
      <c r="AY335" s="75" t="str">
        <f t="shared" si="193"/>
        <v/>
      </c>
      <c r="AZ335" s="169"/>
      <c r="BA335" s="169"/>
      <c r="BB335" s="75" t="str">
        <f t="shared" si="194"/>
        <v/>
      </c>
      <c r="BC335" s="11"/>
      <c r="BH335" s="52"/>
      <c r="BI335" s="52"/>
      <c r="BJ335" s="52"/>
      <c r="BK335" s="52"/>
      <c r="BL335" s="52"/>
      <c r="BM335" s="52"/>
      <c r="BQ335" s="27"/>
      <c r="BR335" s="27"/>
      <c r="BS335" s="27"/>
      <c r="BT335" s="27"/>
      <c r="BU335" s="27"/>
      <c r="BV335" s="27"/>
      <c r="BW335" s="54"/>
      <c r="BX335" s="26"/>
      <c r="BY335" s="54"/>
      <c r="BZ335" s="26"/>
      <c r="CA335" s="26"/>
      <c r="CB335" s="26"/>
    </row>
    <row r="336" spans="1:80" ht="17.45" customHeight="1">
      <c r="A336" s="86">
        <f t="shared" si="164"/>
        <v>47.4</v>
      </c>
      <c r="B336" s="179">
        <f t="shared" si="173"/>
        <v>46222</v>
      </c>
      <c r="C336" s="8"/>
      <c r="D336" s="11"/>
      <c r="E336" s="12"/>
      <c r="F336" s="11"/>
      <c r="G336" s="74">
        <f t="shared" si="182"/>
        <v>730</v>
      </c>
      <c r="H336" s="75">
        <f t="shared" si="182"/>
        <v>6095</v>
      </c>
      <c r="I336" s="88">
        <f t="shared" si="183"/>
        <v>0</v>
      </c>
      <c r="J336" s="78">
        <f t="shared" si="184"/>
        <v>0</v>
      </c>
      <c r="K336" s="78">
        <f t="shared" si="185"/>
        <v>0</v>
      </c>
      <c r="L336" s="78">
        <f t="shared" si="186"/>
        <v>0</v>
      </c>
      <c r="M336" s="78">
        <f t="shared" ca="1" si="187"/>
        <v>0.13134657836644592</v>
      </c>
      <c r="N336" s="78">
        <f t="shared" ca="1" si="174"/>
        <v>1.8181818181818191E-2</v>
      </c>
      <c r="O336" s="78">
        <f t="shared" si="188"/>
        <v>5.0000000000000001E-4</v>
      </c>
      <c r="P336" s="13"/>
      <c r="Q336" s="8"/>
      <c r="R336" s="13"/>
      <c r="S336" s="89">
        <f t="shared" si="175"/>
        <v>0</v>
      </c>
      <c r="T336" s="75">
        <f t="shared" si="175"/>
        <v>0</v>
      </c>
      <c r="U336" s="90">
        <f t="shared" si="176"/>
        <v>0</v>
      </c>
      <c r="V336" s="82">
        <f t="shared" si="177"/>
        <v>0</v>
      </c>
      <c r="W336" s="8"/>
      <c r="X336" s="8"/>
      <c r="Y336" s="12"/>
      <c r="Z336" s="12"/>
      <c r="AA336" s="12"/>
      <c r="AB336" s="12"/>
      <c r="AC336" s="91">
        <f t="shared" si="178"/>
        <v>0</v>
      </c>
      <c r="AD336" s="75">
        <f t="shared" si="179"/>
        <v>0</v>
      </c>
      <c r="AE336" s="88">
        <f t="shared" si="168"/>
        <v>0</v>
      </c>
      <c r="AF336" s="92">
        <f t="shared" si="169"/>
        <v>0</v>
      </c>
      <c r="AG336" s="93">
        <f t="shared" si="170"/>
        <v>0</v>
      </c>
      <c r="AH336" s="93">
        <f t="shared" si="171"/>
        <v>0</v>
      </c>
      <c r="AI336" s="78">
        <f t="shared" si="172"/>
        <v>0</v>
      </c>
      <c r="AJ336" s="92">
        <f t="shared" si="180"/>
        <v>0</v>
      </c>
      <c r="AK336" s="78">
        <f t="shared" si="181"/>
        <v>0</v>
      </c>
      <c r="AL336" s="11"/>
      <c r="AM336" s="14"/>
      <c r="AN336" s="11"/>
      <c r="AO336" s="15"/>
      <c r="AP336" s="11"/>
      <c r="AQ336" s="11"/>
      <c r="AR336" s="11"/>
      <c r="AS336" s="75" t="str">
        <f t="shared" si="189"/>
        <v/>
      </c>
      <c r="AT336" s="75" t="str">
        <f t="shared" ca="1" si="190"/>
        <v/>
      </c>
      <c r="AU336" s="75" t="str">
        <f t="shared" si="191"/>
        <v/>
      </c>
      <c r="AV336" s="75" t="str">
        <f t="shared" ca="1" si="192"/>
        <v/>
      </c>
      <c r="AW336" s="169"/>
      <c r="AX336" s="169"/>
      <c r="AY336" s="75" t="str">
        <f t="shared" si="193"/>
        <v/>
      </c>
      <c r="AZ336" s="169"/>
      <c r="BA336" s="169"/>
      <c r="BB336" s="75" t="str">
        <f t="shared" si="194"/>
        <v/>
      </c>
      <c r="BC336" s="11"/>
      <c r="BH336" s="52"/>
      <c r="BI336" s="52"/>
      <c r="BJ336" s="52"/>
      <c r="BK336" s="52"/>
      <c r="BL336" s="52"/>
      <c r="BM336" s="52"/>
      <c r="BQ336" s="27"/>
      <c r="BR336" s="27"/>
      <c r="BS336" s="27"/>
      <c r="BT336" s="27"/>
      <c r="BU336" s="27"/>
      <c r="BV336" s="27"/>
      <c r="BW336" s="54"/>
      <c r="BX336" s="26"/>
      <c r="BY336" s="54"/>
      <c r="BZ336" s="26"/>
      <c r="CA336" s="26"/>
      <c r="CB336" s="26"/>
    </row>
    <row r="337" spans="1:80" ht="17.45" customHeight="1">
      <c r="A337" s="94">
        <f t="shared" si="164"/>
        <v>47.5</v>
      </c>
      <c r="B337" s="179">
        <f t="shared" si="173"/>
        <v>46223</v>
      </c>
      <c r="C337" s="8"/>
      <c r="D337" s="11"/>
      <c r="E337" s="12"/>
      <c r="F337" s="11"/>
      <c r="G337" s="74">
        <f t="shared" si="182"/>
        <v>730</v>
      </c>
      <c r="H337" s="75">
        <f t="shared" si="182"/>
        <v>6095</v>
      </c>
      <c r="I337" s="88">
        <f t="shared" si="183"/>
        <v>0</v>
      </c>
      <c r="J337" s="78">
        <f t="shared" si="184"/>
        <v>0</v>
      </c>
      <c r="K337" s="78">
        <f t="shared" si="185"/>
        <v>0</v>
      </c>
      <c r="L337" s="78">
        <f t="shared" si="186"/>
        <v>0</v>
      </c>
      <c r="M337" s="78">
        <f t="shared" ca="1" si="187"/>
        <v>0.13134657836644592</v>
      </c>
      <c r="N337" s="78">
        <f t="shared" ca="1" si="174"/>
        <v>1.8181818181818191E-2</v>
      </c>
      <c r="O337" s="78">
        <f t="shared" si="188"/>
        <v>5.0000000000000001E-4</v>
      </c>
      <c r="P337" s="13"/>
      <c r="Q337" s="8"/>
      <c r="R337" s="13"/>
      <c r="S337" s="89">
        <f t="shared" si="175"/>
        <v>0</v>
      </c>
      <c r="T337" s="75">
        <f t="shared" si="175"/>
        <v>0</v>
      </c>
      <c r="U337" s="90">
        <f t="shared" si="176"/>
        <v>0</v>
      </c>
      <c r="V337" s="82">
        <f t="shared" si="177"/>
        <v>0</v>
      </c>
      <c r="W337" s="8"/>
      <c r="X337" s="8"/>
      <c r="Y337" s="12"/>
      <c r="Z337" s="12"/>
      <c r="AA337" s="12"/>
      <c r="AB337" s="12"/>
      <c r="AC337" s="91">
        <f t="shared" si="178"/>
        <v>0</v>
      </c>
      <c r="AD337" s="75">
        <f t="shared" si="179"/>
        <v>0</v>
      </c>
      <c r="AE337" s="88">
        <f t="shared" si="168"/>
        <v>0</v>
      </c>
      <c r="AF337" s="92">
        <f t="shared" si="169"/>
        <v>0</v>
      </c>
      <c r="AG337" s="93">
        <f t="shared" si="170"/>
        <v>0</v>
      </c>
      <c r="AH337" s="93">
        <f t="shared" si="171"/>
        <v>0</v>
      </c>
      <c r="AI337" s="78">
        <f t="shared" si="172"/>
        <v>0</v>
      </c>
      <c r="AJ337" s="92">
        <f t="shared" si="180"/>
        <v>0</v>
      </c>
      <c r="AK337" s="78">
        <f t="shared" si="181"/>
        <v>0</v>
      </c>
      <c r="AL337" s="11"/>
      <c r="AM337" s="14"/>
      <c r="AN337" s="11"/>
      <c r="AO337" s="15"/>
      <c r="AP337" s="11"/>
      <c r="AQ337" s="11"/>
      <c r="AR337" s="11"/>
      <c r="AS337" s="75" t="str">
        <f t="shared" si="189"/>
        <v/>
      </c>
      <c r="AT337" s="75" t="str">
        <f t="shared" ca="1" si="190"/>
        <v/>
      </c>
      <c r="AU337" s="75" t="str">
        <f t="shared" si="191"/>
        <v/>
      </c>
      <c r="AV337" s="75" t="str">
        <f t="shared" ca="1" si="192"/>
        <v/>
      </c>
      <c r="AW337" s="169"/>
      <c r="AX337" s="169"/>
      <c r="AY337" s="75" t="str">
        <f t="shared" si="193"/>
        <v/>
      </c>
      <c r="AZ337" s="169"/>
      <c r="BA337" s="169"/>
      <c r="BB337" s="75" t="str">
        <f t="shared" si="194"/>
        <v/>
      </c>
      <c r="BC337" s="11"/>
      <c r="BH337" s="52"/>
      <c r="BI337" s="52"/>
      <c r="BJ337" s="52"/>
      <c r="BK337" s="52"/>
      <c r="BL337" s="52"/>
      <c r="BM337" s="52"/>
      <c r="BQ337" s="27"/>
      <c r="BR337" s="27"/>
      <c r="BS337" s="27"/>
      <c r="BT337" s="27"/>
      <c r="BU337" s="27"/>
      <c r="BV337" s="27"/>
      <c r="BW337" s="54"/>
      <c r="BX337" s="26"/>
      <c r="BY337" s="54"/>
      <c r="BZ337" s="26"/>
      <c r="CA337" s="26"/>
      <c r="CB337" s="26"/>
    </row>
    <row r="338" spans="1:80" ht="17.45" customHeight="1">
      <c r="A338" s="86">
        <f t="shared" ref="A338:A401" si="195">A331+1</f>
        <v>47.6</v>
      </c>
      <c r="B338" s="179">
        <f t="shared" si="173"/>
        <v>46224</v>
      </c>
      <c r="C338" s="8"/>
      <c r="D338" s="11"/>
      <c r="E338" s="12"/>
      <c r="F338" s="11"/>
      <c r="G338" s="74">
        <f t="shared" si="182"/>
        <v>730</v>
      </c>
      <c r="H338" s="75">
        <f t="shared" si="182"/>
        <v>6095</v>
      </c>
      <c r="I338" s="88">
        <f t="shared" si="183"/>
        <v>0</v>
      </c>
      <c r="J338" s="78">
        <f t="shared" si="184"/>
        <v>0</v>
      </c>
      <c r="K338" s="78">
        <f t="shared" si="185"/>
        <v>0</v>
      </c>
      <c r="L338" s="78">
        <f t="shared" si="186"/>
        <v>0</v>
      </c>
      <c r="M338" s="78">
        <f t="shared" ca="1" si="187"/>
        <v>0.13134657836644592</v>
      </c>
      <c r="N338" s="78">
        <f t="shared" ca="1" si="174"/>
        <v>1.8181818181818191E-2</v>
      </c>
      <c r="O338" s="78">
        <f t="shared" si="188"/>
        <v>5.0000000000000001E-4</v>
      </c>
      <c r="P338" s="13"/>
      <c r="Q338" s="8"/>
      <c r="R338" s="13"/>
      <c r="S338" s="89">
        <f t="shared" si="175"/>
        <v>0</v>
      </c>
      <c r="T338" s="75">
        <f t="shared" si="175"/>
        <v>0</v>
      </c>
      <c r="U338" s="90">
        <f t="shared" si="176"/>
        <v>0</v>
      </c>
      <c r="V338" s="82">
        <f t="shared" si="177"/>
        <v>0</v>
      </c>
      <c r="W338" s="8"/>
      <c r="X338" s="8"/>
      <c r="Y338" s="12"/>
      <c r="Z338" s="12"/>
      <c r="AA338" s="12"/>
      <c r="AB338" s="12"/>
      <c r="AC338" s="91">
        <f t="shared" si="178"/>
        <v>0</v>
      </c>
      <c r="AD338" s="75">
        <f t="shared" si="179"/>
        <v>0</v>
      </c>
      <c r="AE338" s="88">
        <f t="shared" si="168"/>
        <v>0</v>
      </c>
      <c r="AF338" s="92">
        <f t="shared" si="169"/>
        <v>0</v>
      </c>
      <c r="AG338" s="93">
        <f t="shared" si="170"/>
        <v>0</v>
      </c>
      <c r="AH338" s="93">
        <f t="shared" si="171"/>
        <v>0</v>
      </c>
      <c r="AI338" s="78">
        <f t="shared" si="172"/>
        <v>0</v>
      </c>
      <c r="AJ338" s="92">
        <f t="shared" si="180"/>
        <v>0</v>
      </c>
      <c r="AK338" s="78">
        <f t="shared" si="181"/>
        <v>0</v>
      </c>
      <c r="AL338" s="11"/>
      <c r="AM338" s="14"/>
      <c r="AN338" s="11"/>
      <c r="AO338" s="15"/>
      <c r="AP338" s="11"/>
      <c r="AQ338" s="11"/>
      <c r="AR338" s="11"/>
      <c r="AS338" s="75" t="str">
        <f t="shared" si="189"/>
        <v/>
      </c>
      <c r="AT338" s="75" t="str">
        <f t="shared" ca="1" si="190"/>
        <v/>
      </c>
      <c r="AU338" s="75" t="str">
        <f t="shared" si="191"/>
        <v/>
      </c>
      <c r="AV338" s="75" t="str">
        <f t="shared" ca="1" si="192"/>
        <v/>
      </c>
      <c r="AW338" s="169"/>
      <c r="AX338" s="169"/>
      <c r="AY338" s="75" t="str">
        <f t="shared" si="193"/>
        <v/>
      </c>
      <c r="AZ338" s="169"/>
      <c r="BA338" s="169"/>
      <c r="BB338" s="75" t="str">
        <f t="shared" si="194"/>
        <v/>
      </c>
      <c r="BC338" s="11"/>
      <c r="BH338" s="52"/>
      <c r="BI338" s="52"/>
      <c r="BJ338" s="52"/>
      <c r="BK338" s="52"/>
      <c r="BL338" s="52"/>
      <c r="BM338" s="52"/>
      <c r="BQ338" s="27"/>
      <c r="BR338" s="27"/>
      <c r="BS338" s="27"/>
      <c r="BT338" s="27"/>
      <c r="BU338" s="27"/>
      <c r="BV338" s="27"/>
      <c r="BW338" s="54"/>
      <c r="BX338" s="26"/>
      <c r="BY338" s="54"/>
      <c r="BZ338" s="26"/>
      <c r="CA338" s="26"/>
      <c r="CB338" s="26"/>
    </row>
    <row r="339" spans="1:80" ht="17.45" customHeight="1" thickBot="1">
      <c r="A339" s="94">
        <f t="shared" si="195"/>
        <v>47.7</v>
      </c>
      <c r="B339" s="180">
        <f t="shared" si="173"/>
        <v>46225</v>
      </c>
      <c r="C339" s="16"/>
      <c r="D339" s="17"/>
      <c r="E339" s="18"/>
      <c r="F339" s="17"/>
      <c r="G339" s="96">
        <f t="shared" si="182"/>
        <v>730</v>
      </c>
      <c r="H339" s="97">
        <f t="shared" si="182"/>
        <v>6095</v>
      </c>
      <c r="I339" s="98">
        <f t="shared" si="183"/>
        <v>0</v>
      </c>
      <c r="J339" s="99">
        <f t="shared" si="184"/>
        <v>0</v>
      </c>
      <c r="K339" s="99">
        <f t="shared" si="185"/>
        <v>0</v>
      </c>
      <c r="L339" s="99">
        <f t="shared" si="186"/>
        <v>0</v>
      </c>
      <c r="M339" s="99">
        <f t="shared" ca="1" si="187"/>
        <v>0.13134657836644592</v>
      </c>
      <c r="N339" s="99">
        <f t="shared" ca="1" si="174"/>
        <v>1.8181818181818191E-2</v>
      </c>
      <c r="O339" s="99">
        <f t="shared" si="188"/>
        <v>5.0000000000000001E-4</v>
      </c>
      <c r="P339" s="19"/>
      <c r="Q339" s="16"/>
      <c r="R339" s="19"/>
      <c r="S339" s="89">
        <f t="shared" si="175"/>
        <v>0</v>
      </c>
      <c r="T339" s="75">
        <f t="shared" si="175"/>
        <v>0</v>
      </c>
      <c r="U339" s="100">
        <f t="shared" si="176"/>
        <v>0</v>
      </c>
      <c r="V339" s="101">
        <f t="shared" si="177"/>
        <v>0</v>
      </c>
      <c r="W339" s="16"/>
      <c r="X339" s="8"/>
      <c r="Y339" s="12"/>
      <c r="Z339" s="12"/>
      <c r="AA339" s="12"/>
      <c r="AB339" s="12"/>
      <c r="AC339" s="102">
        <f t="shared" si="178"/>
        <v>0</v>
      </c>
      <c r="AD339" s="97">
        <f t="shared" si="179"/>
        <v>0</v>
      </c>
      <c r="AE339" s="98">
        <f t="shared" si="168"/>
        <v>0</v>
      </c>
      <c r="AF339" s="103">
        <f t="shared" si="169"/>
        <v>0</v>
      </c>
      <c r="AG339" s="104">
        <f t="shared" si="170"/>
        <v>0</v>
      </c>
      <c r="AH339" s="104">
        <f t="shared" si="171"/>
        <v>0</v>
      </c>
      <c r="AI339" s="99">
        <f t="shared" si="172"/>
        <v>0</v>
      </c>
      <c r="AJ339" s="103">
        <f t="shared" si="180"/>
        <v>0</v>
      </c>
      <c r="AK339" s="99">
        <f t="shared" si="181"/>
        <v>0</v>
      </c>
      <c r="AL339" s="17"/>
      <c r="AM339" s="20"/>
      <c r="AN339" s="17"/>
      <c r="AO339" s="21"/>
      <c r="AP339" s="17"/>
      <c r="AQ339" s="17"/>
      <c r="AR339" s="17"/>
      <c r="AS339" s="97" t="str">
        <f t="shared" si="189"/>
        <v/>
      </c>
      <c r="AT339" s="97" t="str">
        <f t="shared" ca="1" si="190"/>
        <v/>
      </c>
      <c r="AU339" s="97" t="str">
        <f t="shared" si="191"/>
        <v/>
      </c>
      <c r="AV339" s="97" t="str">
        <f t="shared" ca="1" si="192"/>
        <v/>
      </c>
      <c r="AW339" s="167"/>
      <c r="AX339" s="167"/>
      <c r="AY339" s="97" t="str">
        <f t="shared" si="193"/>
        <v/>
      </c>
      <c r="AZ339" s="167"/>
      <c r="BA339" s="167"/>
      <c r="BB339" s="97" t="str">
        <f t="shared" si="194"/>
        <v/>
      </c>
      <c r="BC339" s="17"/>
      <c r="BH339" s="52"/>
      <c r="BI339" s="52"/>
      <c r="BJ339" s="52"/>
      <c r="BK339" s="52"/>
      <c r="BL339" s="52"/>
      <c r="BM339" s="52"/>
      <c r="BQ339" s="27"/>
      <c r="BR339" s="27"/>
      <c r="BS339" s="27"/>
      <c r="BT339" s="27"/>
      <c r="BU339" s="27"/>
      <c r="BV339" s="27"/>
      <c r="BW339" s="54"/>
      <c r="BX339" s="26"/>
      <c r="BY339" s="54"/>
      <c r="BZ339" s="26"/>
      <c r="CA339" s="26"/>
      <c r="CB339" s="26"/>
    </row>
    <row r="340" spans="1:80" ht="17.45" customHeight="1" thickTop="1">
      <c r="A340" s="105">
        <f>A333+1</f>
        <v>48.1</v>
      </c>
      <c r="B340" s="178">
        <f>B339+1</f>
        <v>46226</v>
      </c>
      <c r="C340" s="4"/>
      <c r="D340" s="5"/>
      <c r="E340" s="6"/>
      <c r="F340" s="5"/>
      <c r="G340" s="74">
        <f t="shared" si="182"/>
        <v>730</v>
      </c>
      <c r="H340" s="75">
        <f t="shared" si="182"/>
        <v>6095</v>
      </c>
      <c r="I340" s="76">
        <f t="shared" si="183"/>
        <v>0</v>
      </c>
      <c r="J340" s="77">
        <f t="shared" si="184"/>
        <v>0</v>
      </c>
      <c r="K340" s="77">
        <f t="shared" si="185"/>
        <v>0</v>
      </c>
      <c r="L340" s="77">
        <f t="shared" si="186"/>
        <v>0</v>
      </c>
      <c r="M340" s="78">
        <f t="shared" ca="1" si="187"/>
        <v>0.13134657836644592</v>
      </c>
      <c r="N340" s="78">
        <f t="shared" ca="1" si="174"/>
        <v>1.8181818181818191E-2</v>
      </c>
      <c r="O340" s="78">
        <f t="shared" si="188"/>
        <v>5.0000000000000001E-4</v>
      </c>
      <c r="P340" s="13"/>
      <c r="Q340" s="8"/>
      <c r="R340" s="13"/>
      <c r="S340" s="79">
        <f t="shared" si="175"/>
        <v>0</v>
      </c>
      <c r="T340" s="80">
        <f t="shared" si="175"/>
        <v>0</v>
      </c>
      <c r="U340" s="90">
        <f t="shared" si="176"/>
        <v>0</v>
      </c>
      <c r="V340" s="82">
        <f t="shared" si="177"/>
        <v>0</v>
      </c>
      <c r="W340" s="4"/>
      <c r="X340" s="4"/>
      <c r="Y340" s="6"/>
      <c r="Z340" s="6"/>
      <c r="AA340" s="6"/>
      <c r="AB340" s="6"/>
      <c r="AC340" s="83">
        <f t="shared" si="178"/>
        <v>0</v>
      </c>
      <c r="AD340" s="80">
        <f t="shared" si="179"/>
        <v>0</v>
      </c>
      <c r="AE340" s="76">
        <f t="shared" si="168"/>
        <v>0</v>
      </c>
      <c r="AF340" s="84">
        <f t="shared" si="169"/>
        <v>0</v>
      </c>
      <c r="AG340" s="85">
        <f t="shared" si="170"/>
        <v>0</v>
      </c>
      <c r="AH340" s="85">
        <f t="shared" si="171"/>
        <v>0</v>
      </c>
      <c r="AI340" s="77">
        <f t="shared" si="172"/>
        <v>0</v>
      </c>
      <c r="AJ340" s="84">
        <f t="shared" si="180"/>
        <v>0</v>
      </c>
      <c r="AK340" s="77">
        <f t="shared" si="181"/>
        <v>0</v>
      </c>
      <c r="AL340" s="5"/>
      <c r="AM340" s="9"/>
      <c r="AN340" s="5"/>
      <c r="AO340" s="10"/>
      <c r="AP340" s="5"/>
      <c r="AQ340" s="5"/>
      <c r="AR340" s="5"/>
      <c r="AS340" s="80" t="str">
        <f t="shared" si="189"/>
        <v/>
      </c>
      <c r="AT340" s="80" t="str">
        <f t="shared" ca="1" si="190"/>
        <v/>
      </c>
      <c r="AU340" s="80" t="str">
        <f t="shared" si="191"/>
        <v/>
      </c>
      <c r="AV340" s="80" t="str">
        <f t="shared" ca="1" si="192"/>
        <v/>
      </c>
      <c r="AW340" s="165"/>
      <c r="AX340" s="165"/>
      <c r="AY340" s="80" t="str">
        <f t="shared" si="193"/>
        <v/>
      </c>
      <c r="AZ340" s="165"/>
      <c r="BA340" s="165"/>
      <c r="BB340" s="80" t="str">
        <f t="shared" si="194"/>
        <v/>
      </c>
      <c r="BC340" s="5"/>
      <c r="BH340" s="52"/>
      <c r="BI340" s="52"/>
      <c r="BJ340" s="52"/>
      <c r="BK340" s="52"/>
      <c r="BL340" s="52"/>
      <c r="BM340" s="52"/>
      <c r="BQ340" s="27"/>
      <c r="BR340" s="27"/>
      <c r="BS340" s="27"/>
      <c r="BT340" s="27"/>
      <c r="BU340" s="27"/>
      <c r="BV340" s="27"/>
      <c r="BW340" s="54"/>
      <c r="BX340" s="26"/>
      <c r="BY340" s="54"/>
      <c r="BZ340" s="26"/>
      <c r="CA340" s="26"/>
      <c r="CB340" s="26"/>
    </row>
    <row r="341" spans="1:80" ht="17.45" customHeight="1">
      <c r="A341" s="94">
        <f t="shared" si="195"/>
        <v>48.2</v>
      </c>
      <c r="B341" s="179">
        <f t="shared" si="173"/>
        <v>46227</v>
      </c>
      <c r="C341" s="8"/>
      <c r="D341" s="11"/>
      <c r="E341" s="12"/>
      <c r="F341" s="11"/>
      <c r="G341" s="74">
        <f t="shared" si="182"/>
        <v>730</v>
      </c>
      <c r="H341" s="75">
        <f t="shared" si="182"/>
        <v>6095</v>
      </c>
      <c r="I341" s="88">
        <f t="shared" si="183"/>
        <v>0</v>
      </c>
      <c r="J341" s="78">
        <f t="shared" si="184"/>
        <v>0</v>
      </c>
      <c r="K341" s="78">
        <f t="shared" si="185"/>
        <v>0</v>
      </c>
      <c r="L341" s="78">
        <f t="shared" si="186"/>
        <v>0</v>
      </c>
      <c r="M341" s="78">
        <f t="shared" ca="1" si="187"/>
        <v>0.13134657836644592</v>
      </c>
      <c r="N341" s="78">
        <f t="shared" ca="1" si="174"/>
        <v>1.8181818181818191E-2</v>
      </c>
      <c r="O341" s="78">
        <f t="shared" si="188"/>
        <v>5.0000000000000001E-4</v>
      </c>
      <c r="P341" s="13"/>
      <c r="Q341" s="8"/>
      <c r="R341" s="13"/>
      <c r="S341" s="89">
        <f t="shared" si="175"/>
        <v>0</v>
      </c>
      <c r="T341" s="75">
        <f t="shared" si="175"/>
        <v>0</v>
      </c>
      <c r="U341" s="90">
        <f t="shared" si="176"/>
        <v>0</v>
      </c>
      <c r="V341" s="82">
        <f t="shared" si="177"/>
        <v>0</v>
      </c>
      <c r="W341" s="8"/>
      <c r="X341" s="8"/>
      <c r="Y341" s="12"/>
      <c r="Z341" s="12"/>
      <c r="AA341" s="12"/>
      <c r="AB341" s="12"/>
      <c r="AC341" s="91">
        <f t="shared" si="178"/>
        <v>0</v>
      </c>
      <c r="AD341" s="75">
        <f t="shared" si="179"/>
        <v>0</v>
      </c>
      <c r="AE341" s="88">
        <f t="shared" si="168"/>
        <v>0</v>
      </c>
      <c r="AF341" s="92">
        <f t="shared" si="169"/>
        <v>0</v>
      </c>
      <c r="AG341" s="93">
        <f t="shared" si="170"/>
        <v>0</v>
      </c>
      <c r="AH341" s="93">
        <f t="shared" si="171"/>
        <v>0</v>
      </c>
      <c r="AI341" s="78">
        <f t="shared" si="172"/>
        <v>0</v>
      </c>
      <c r="AJ341" s="92">
        <f t="shared" si="180"/>
        <v>0</v>
      </c>
      <c r="AK341" s="78">
        <f t="shared" si="181"/>
        <v>0</v>
      </c>
      <c r="AL341" s="11"/>
      <c r="AM341" s="14"/>
      <c r="AN341" s="11"/>
      <c r="AO341" s="15"/>
      <c r="AP341" s="11"/>
      <c r="AQ341" s="11"/>
      <c r="AR341" s="11"/>
      <c r="AS341" s="75" t="str">
        <f t="shared" si="189"/>
        <v/>
      </c>
      <c r="AT341" s="75" t="str">
        <f t="shared" ca="1" si="190"/>
        <v/>
      </c>
      <c r="AU341" s="75" t="str">
        <f t="shared" si="191"/>
        <v/>
      </c>
      <c r="AV341" s="75" t="str">
        <f t="shared" ca="1" si="192"/>
        <v/>
      </c>
      <c r="AW341" s="169"/>
      <c r="AX341" s="169"/>
      <c r="AY341" s="75" t="str">
        <f t="shared" si="193"/>
        <v/>
      </c>
      <c r="AZ341" s="169"/>
      <c r="BA341" s="169"/>
      <c r="BB341" s="75" t="str">
        <f t="shared" si="194"/>
        <v/>
      </c>
      <c r="BC341" s="11"/>
      <c r="BH341" s="52"/>
      <c r="BI341" s="52"/>
      <c r="BJ341" s="52"/>
      <c r="BK341" s="52"/>
      <c r="BL341" s="52"/>
      <c r="BM341" s="52"/>
      <c r="BQ341" s="27"/>
      <c r="BR341" s="27"/>
      <c r="BS341" s="27"/>
      <c r="BT341" s="27"/>
      <c r="BU341" s="27"/>
      <c r="BV341" s="27"/>
      <c r="BW341" s="54"/>
      <c r="BX341" s="26"/>
      <c r="BY341" s="54"/>
      <c r="BZ341" s="26"/>
      <c r="CA341" s="26"/>
      <c r="CB341" s="26"/>
    </row>
    <row r="342" spans="1:80" ht="17.45" customHeight="1">
      <c r="A342" s="86">
        <f t="shared" si="195"/>
        <v>48.3</v>
      </c>
      <c r="B342" s="179">
        <f t="shared" si="173"/>
        <v>46228</v>
      </c>
      <c r="C342" s="8"/>
      <c r="D342" s="11"/>
      <c r="E342" s="12"/>
      <c r="F342" s="11"/>
      <c r="G342" s="74">
        <f t="shared" si="182"/>
        <v>730</v>
      </c>
      <c r="H342" s="75">
        <f t="shared" si="182"/>
        <v>6095</v>
      </c>
      <c r="I342" s="88">
        <f t="shared" si="183"/>
        <v>0</v>
      </c>
      <c r="J342" s="78">
        <f t="shared" si="184"/>
        <v>0</v>
      </c>
      <c r="K342" s="78">
        <f t="shared" si="185"/>
        <v>0</v>
      </c>
      <c r="L342" s="78">
        <f t="shared" si="186"/>
        <v>0</v>
      </c>
      <c r="M342" s="78">
        <f t="shared" ca="1" si="187"/>
        <v>0.13134657836644592</v>
      </c>
      <c r="N342" s="78">
        <f t="shared" ca="1" si="174"/>
        <v>1.8181818181818191E-2</v>
      </c>
      <c r="O342" s="78">
        <f t="shared" si="188"/>
        <v>5.0000000000000001E-4</v>
      </c>
      <c r="P342" s="13"/>
      <c r="Q342" s="8"/>
      <c r="R342" s="13"/>
      <c r="S342" s="89">
        <f t="shared" si="175"/>
        <v>0</v>
      </c>
      <c r="T342" s="75">
        <f t="shared" si="175"/>
        <v>0</v>
      </c>
      <c r="U342" s="90">
        <f t="shared" si="176"/>
        <v>0</v>
      </c>
      <c r="V342" s="82">
        <f t="shared" si="177"/>
        <v>0</v>
      </c>
      <c r="W342" s="8"/>
      <c r="X342" s="8"/>
      <c r="Y342" s="12"/>
      <c r="Z342" s="12"/>
      <c r="AA342" s="12"/>
      <c r="AB342" s="12"/>
      <c r="AC342" s="91">
        <f t="shared" si="178"/>
        <v>0</v>
      </c>
      <c r="AD342" s="75">
        <f t="shared" si="179"/>
        <v>0</v>
      </c>
      <c r="AE342" s="88">
        <f t="shared" si="168"/>
        <v>0</v>
      </c>
      <c r="AF342" s="92">
        <f t="shared" si="169"/>
        <v>0</v>
      </c>
      <c r="AG342" s="93">
        <f t="shared" si="170"/>
        <v>0</v>
      </c>
      <c r="AH342" s="93">
        <f t="shared" si="171"/>
        <v>0</v>
      </c>
      <c r="AI342" s="78">
        <f t="shared" si="172"/>
        <v>0</v>
      </c>
      <c r="AJ342" s="92">
        <f t="shared" si="180"/>
        <v>0</v>
      </c>
      <c r="AK342" s="78">
        <f t="shared" si="181"/>
        <v>0</v>
      </c>
      <c r="AL342" s="11"/>
      <c r="AM342" s="14"/>
      <c r="AN342" s="11"/>
      <c r="AO342" s="15"/>
      <c r="AP342" s="11"/>
      <c r="AQ342" s="11"/>
      <c r="AR342" s="11"/>
      <c r="AS342" s="75" t="str">
        <f t="shared" si="189"/>
        <v/>
      </c>
      <c r="AT342" s="75" t="str">
        <f t="shared" ca="1" si="190"/>
        <v/>
      </c>
      <c r="AU342" s="75" t="str">
        <f t="shared" si="191"/>
        <v/>
      </c>
      <c r="AV342" s="75" t="str">
        <f t="shared" ca="1" si="192"/>
        <v/>
      </c>
      <c r="AW342" s="169"/>
      <c r="AX342" s="169"/>
      <c r="AY342" s="75" t="str">
        <f t="shared" si="193"/>
        <v/>
      </c>
      <c r="AZ342" s="169"/>
      <c r="BA342" s="169"/>
      <c r="BB342" s="75" t="str">
        <f t="shared" si="194"/>
        <v/>
      </c>
      <c r="BC342" s="11"/>
      <c r="BH342" s="52"/>
      <c r="BI342" s="52"/>
      <c r="BJ342" s="52"/>
      <c r="BK342" s="52"/>
      <c r="BL342" s="52"/>
      <c r="BM342" s="52"/>
      <c r="BQ342" s="27"/>
      <c r="BR342" s="27"/>
      <c r="BS342" s="27"/>
      <c r="BT342" s="27"/>
      <c r="BU342" s="27"/>
      <c r="BV342" s="27"/>
      <c r="BW342" s="54"/>
      <c r="BX342" s="26"/>
      <c r="BY342" s="54"/>
      <c r="BZ342" s="26"/>
      <c r="CA342" s="26"/>
      <c r="CB342" s="26"/>
    </row>
    <row r="343" spans="1:80" ht="17.45" customHeight="1">
      <c r="A343" s="94">
        <f t="shared" si="195"/>
        <v>48.4</v>
      </c>
      <c r="B343" s="179">
        <f t="shared" si="173"/>
        <v>46229</v>
      </c>
      <c r="C343" s="8"/>
      <c r="D343" s="11"/>
      <c r="E343" s="12"/>
      <c r="F343" s="11"/>
      <c r="G343" s="74">
        <f t="shared" si="182"/>
        <v>730</v>
      </c>
      <c r="H343" s="75">
        <f t="shared" si="182"/>
        <v>6095</v>
      </c>
      <c r="I343" s="88">
        <f t="shared" si="183"/>
        <v>0</v>
      </c>
      <c r="J343" s="78">
        <f t="shared" si="184"/>
        <v>0</v>
      </c>
      <c r="K343" s="78">
        <f t="shared" si="185"/>
        <v>0</v>
      </c>
      <c r="L343" s="78">
        <f t="shared" si="186"/>
        <v>0</v>
      </c>
      <c r="M343" s="78">
        <f t="shared" ca="1" si="187"/>
        <v>0.13134657836644592</v>
      </c>
      <c r="N343" s="78">
        <f t="shared" ca="1" si="174"/>
        <v>1.8181818181818191E-2</v>
      </c>
      <c r="O343" s="78">
        <f t="shared" si="188"/>
        <v>5.0000000000000001E-4</v>
      </c>
      <c r="P343" s="13"/>
      <c r="Q343" s="8"/>
      <c r="R343" s="13"/>
      <c r="S343" s="89">
        <f t="shared" si="175"/>
        <v>0</v>
      </c>
      <c r="T343" s="75">
        <f t="shared" si="175"/>
        <v>0</v>
      </c>
      <c r="U343" s="90">
        <f t="shared" si="176"/>
        <v>0</v>
      </c>
      <c r="V343" s="82">
        <f t="shared" si="177"/>
        <v>0</v>
      </c>
      <c r="W343" s="8"/>
      <c r="X343" s="8"/>
      <c r="Y343" s="12"/>
      <c r="Z343" s="12"/>
      <c r="AA343" s="12"/>
      <c r="AB343" s="12"/>
      <c r="AC343" s="91">
        <f t="shared" si="178"/>
        <v>0</v>
      </c>
      <c r="AD343" s="75">
        <f t="shared" si="179"/>
        <v>0</v>
      </c>
      <c r="AE343" s="88">
        <f t="shared" si="168"/>
        <v>0</v>
      </c>
      <c r="AF343" s="92">
        <f t="shared" si="169"/>
        <v>0</v>
      </c>
      <c r="AG343" s="93">
        <f t="shared" si="170"/>
        <v>0</v>
      </c>
      <c r="AH343" s="93">
        <f t="shared" si="171"/>
        <v>0</v>
      </c>
      <c r="AI343" s="78">
        <f t="shared" si="172"/>
        <v>0</v>
      </c>
      <c r="AJ343" s="92">
        <f t="shared" si="180"/>
        <v>0</v>
      </c>
      <c r="AK343" s="78">
        <f t="shared" si="181"/>
        <v>0</v>
      </c>
      <c r="AL343" s="11"/>
      <c r="AM343" s="14"/>
      <c r="AN343" s="11"/>
      <c r="AO343" s="15"/>
      <c r="AP343" s="11"/>
      <c r="AQ343" s="11"/>
      <c r="AR343" s="11"/>
      <c r="AS343" s="75" t="str">
        <f t="shared" si="189"/>
        <v/>
      </c>
      <c r="AT343" s="75" t="str">
        <f t="shared" ca="1" si="190"/>
        <v/>
      </c>
      <c r="AU343" s="75" t="str">
        <f t="shared" si="191"/>
        <v/>
      </c>
      <c r="AV343" s="75" t="str">
        <f t="shared" ca="1" si="192"/>
        <v/>
      </c>
      <c r="AW343" s="169"/>
      <c r="AX343" s="169"/>
      <c r="AY343" s="75" t="str">
        <f t="shared" si="193"/>
        <v/>
      </c>
      <c r="AZ343" s="169"/>
      <c r="BA343" s="169"/>
      <c r="BB343" s="75" t="str">
        <f t="shared" si="194"/>
        <v/>
      </c>
      <c r="BC343" s="11"/>
      <c r="BH343" s="52"/>
      <c r="BI343" s="52"/>
      <c r="BJ343" s="52"/>
      <c r="BK343" s="52"/>
      <c r="BL343" s="52"/>
      <c r="BM343" s="52"/>
      <c r="BQ343" s="27"/>
      <c r="BR343" s="27"/>
      <c r="BS343" s="27"/>
      <c r="BT343" s="27"/>
      <c r="BU343" s="27"/>
      <c r="BV343" s="27"/>
      <c r="BW343" s="54"/>
      <c r="BX343" s="26"/>
      <c r="BY343" s="54"/>
      <c r="BZ343" s="26"/>
      <c r="CA343" s="26"/>
      <c r="CB343" s="26"/>
    </row>
    <row r="344" spans="1:80" ht="17.45" customHeight="1">
      <c r="A344" s="86">
        <f t="shared" si="195"/>
        <v>48.5</v>
      </c>
      <c r="B344" s="179">
        <f t="shared" si="173"/>
        <v>46230</v>
      </c>
      <c r="C344" s="8"/>
      <c r="D344" s="11"/>
      <c r="E344" s="12"/>
      <c r="F344" s="11"/>
      <c r="G344" s="74">
        <f t="shared" si="182"/>
        <v>730</v>
      </c>
      <c r="H344" s="75">
        <f t="shared" si="182"/>
        <v>6095</v>
      </c>
      <c r="I344" s="88">
        <f t="shared" si="183"/>
        <v>0</v>
      </c>
      <c r="J344" s="78">
        <f t="shared" si="184"/>
        <v>0</v>
      </c>
      <c r="K344" s="78">
        <f t="shared" si="185"/>
        <v>0</v>
      </c>
      <c r="L344" s="78">
        <f t="shared" si="186"/>
        <v>0</v>
      </c>
      <c r="M344" s="78">
        <f t="shared" ca="1" si="187"/>
        <v>0.13134657836644592</v>
      </c>
      <c r="N344" s="78">
        <f t="shared" ca="1" si="174"/>
        <v>1.8181818181818191E-2</v>
      </c>
      <c r="O344" s="78">
        <f t="shared" si="188"/>
        <v>5.0000000000000001E-4</v>
      </c>
      <c r="P344" s="13"/>
      <c r="Q344" s="8"/>
      <c r="R344" s="13"/>
      <c r="S344" s="89">
        <f t="shared" si="175"/>
        <v>0</v>
      </c>
      <c r="T344" s="75">
        <f t="shared" si="175"/>
        <v>0</v>
      </c>
      <c r="U344" s="90">
        <f t="shared" si="176"/>
        <v>0</v>
      </c>
      <c r="V344" s="82">
        <f t="shared" si="177"/>
        <v>0</v>
      </c>
      <c r="W344" s="8"/>
      <c r="X344" s="8"/>
      <c r="Y344" s="12"/>
      <c r="Z344" s="12"/>
      <c r="AA344" s="12"/>
      <c r="AB344" s="12"/>
      <c r="AC344" s="91">
        <f t="shared" si="178"/>
        <v>0</v>
      </c>
      <c r="AD344" s="75">
        <f t="shared" si="179"/>
        <v>0</v>
      </c>
      <c r="AE344" s="88">
        <f t="shared" si="168"/>
        <v>0</v>
      </c>
      <c r="AF344" s="92">
        <f t="shared" si="169"/>
        <v>0</v>
      </c>
      <c r="AG344" s="93">
        <f t="shared" si="170"/>
        <v>0</v>
      </c>
      <c r="AH344" s="93">
        <f t="shared" si="171"/>
        <v>0</v>
      </c>
      <c r="AI344" s="78">
        <f t="shared" si="172"/>
        <v>0</v>
      </c>
      <c r="AJ344" s="92">
        <f t="shared" si="180"/>
        <v>0</v>
      </c>
      <c r="AK344" s="78">
        <f t="shared" si="181"/>
        <v>0</v>
      </c>
      <c r="AL344" s="11"/>
      <c r="AM344" s="14"/>
      <c r="AN344" s="11"/>
      <c r="AO344" s="15"/>
      <c r="AP344" s="11"/>
      <c r="AQ344" s="11"/>
      <c r="AR344" s="11"/>
      <c r="AS344" s="75" t="str">
        <f t="shared" si="189"/>
        <v/>
      </c>
      <c r="AT344" s="75" t="str">
        <f t="shared" ca="1" si="190"/>
        <v/>
      </c>
      <c r="AU344" s="75" t="str">
        <f t="shared" si="191"/>
        <v/>
      </c>
      <c r="AV344" s="75" t="str">
        <f t="shared" ca="1" si="192"/>
        <v/>
      </c>
      <c r="AW344" s="169"/>
      <c r="AX344" s="169"/>
      <c r="AY344" s="75" t="str">
        <f t="shared" si="193"/>
        <v/>
      </c>
      <c r="AZ344" s="169"/>
      <c r="BA344" s="169"/>
      <c r="BB344" s="75" t="str">
        <f t="shared" si="194"/>
        <v/>
      </c>
      <c r="BC344" s="11"/>
      <c r="BH344" s="52"/>
      <c r="BI344" s="52"/>
      <c r="BJ344" s="52"/>
      <c r="BK344" s="52"/>
      <c r="BL344" s="52"/>
      <c r="BM344" s="52"/>
      <c r="BQ344" s="27"/>
      <c r="BR344" s="27"/>
      <c r="BS344" s="27"/>
      <c r="BT344" s="27"/>
      <c r="BU344" s="27"/>
      <c r="BV344" s="27"/>
      <c r="BW344" s="54"/>
      <c r="BX344" s="26"/>
      <c r="BY344" s="54"/>
      <c r="BZ344" s="26"/>
      <c r="CA344" s="26"/>
      <c r="CB344" s="26"/>
    </row>
    <row r="345" spans="1:80" ht="17.45" customHeight="1">
      <c r="A345" s="94">
        <f t="shared" si="195"/>
        <v>48.6</v>
      </c>
      <c r="B345" s="179">
        <f t="shared" si="173"/>
        <v>46231</v>
      </c>
      <c r="C345" s="8"/>
      <c r="D345" s="11"/>
      <c r="E345" s="12"/>
      <c r="F345" s="11"/>
      <c r="G345" s="74">
        <f t="shared" si="182"/>
        <v>730</v>
      </c>
      <c r="H345" s="75">
        <f t="shared" si="182"/>
        <v>6095</v>
      </c>
      <c r="I345" s="88">
        <f t="shared" si="183"/>
        <v>0</v>
      </c>
      <c r="J345" s="78">
        <f t="shared" si="184"/>
        <v>0</v>
      </c>
      <c r="K345" s="78">
        <f t="shared" si="185"/>
        <v>0</v>
      </c>
      <c r="L345" s="78">
        <f t="shared" si="186"/>
        <v>0</v>
      </c>
      <c r="M345" s="78">
        <f t="shared" ca="1" si="187"/>
        <v>0.13134657836644592</v>
      </c>
      <c r="N345" s="78">
        <f t="shared" ca="1" si="174"/>
        <v>1.8181818181818191E-2</v>
      </c>
      <c r="O345" s="78">
        <f t="shared" si="188"/>
        <v>5.0000000000000001E-4</v>
      </c>
      <c r="P345" s="13"/>
      <c r="Q345" s="8"/>
      <c r="R345" s="13"/>
      <c r="S345" s="89">
        <f t="shared" si="175"/>
        <v>0</v>
      </c>
      <c r="T345" s="75">
        <f t="shared" si="175"/>
        <v>0</v>
      </c>
      <c r="U345" s="90">
        <f t="shared" si="176"/>
        <v>0</v>
      </c>
      <c r="V345" s="82">
        <f t="shared" si="177"/>
        <v>0</v>
      </c>
      <c r="W345" s="8"/>
      <c r="X345" s="8"/>
      <c r="Y345" s="12"/>
      <c r="Z345" s="12"/>
      <c r="AA345" s="12"/>
      <c r="AB345" s="12"/>
      <c r="AC345" s="91">
        <f t="shared" si="178"/>
        <v>0</v>
      </c>
      <c r="AD345" s="75">
        <f t="shared" si="179"/>
        <v>0</v>
      </c>
      <c r="AE345" s="88">
        <f t="shared" si="168"/>
        <v>0</v>
      </c>
      <c r="AF345" s="92">
        <f t="shared" si="169"/>
        <v>0</v>
      </c>
      <c r="AG345" s="93">
        <f t="shared" si="170"/>
        <v>0</v>
      </c>
      <c r="AH345" s="93">
        <f t="shared" si="171"/>
        <v>0</v>
      </c>
      <c r="AI345" s="78">
        <f t="shared" si="172"/>
        <v>0</v>
      </c>
      <c r="AJ345" s="92">
        <f t="shared" si="180"/>
        <v>0</v>
      </c>
      <c r="AK345" s="78">
        <f t="shared" si="181"/>
        <v>0</v>
      </c>
      <c r="AL345" s="11"/>
      <c r="AM345" s="14"/>
      <c r="AN345" s="11"/>
      <c r="AO345" s="15"/>
      <c r="AP345" s="11"/>
      <c r="AQ345" s="11"/>
      <c r="AR345" s="11"/>
      <c r="AS345" s="75" t="str">
        <f t="shared" si="189"/>
        <v/>
      </c>
      <c r="AT345" s="75" t="str">
        <f t="shared" ca="1" si="190"/>
        <v/>
      </c>
      <c r="AU345" s="75" t="str">
        <f t="shared" si="191"/>
        <v/>
      </c>
      <c r="AV345" s="75" t="str">
        <f t="shared" ca="1" si="192"/>
        <v/>
      </c>
      <c r="AW345" s="169"/>
      <c r="AX345" s="169"/>
      <c r="AY345" s="75" t="str">
        <f t="shared" si="193"/>
        <v/>
      </c>
      <c r="AZ345" s="169"/>
      <c r="BA345" s="169"/>
      <c r="BB345" s="75" t="str">
        <f t="shared" si="194"/>
        <v/>
      </c>
      <c r="BC345" s="11"/>
      <c r="BH345" s="52"/>
      <c r="BI345" s="52"/>
      <c r="BJ345" s="52"/>
      <c r="BK345" s="52"/>
      <c r="BL345" s="52"/>
      <c r="BM345" s="52"/>
      <c r="BQ345" s="27"/>
      <c r="BR345" s="27"/>
      <c r="BS345" s="27"/>
      <c r="BT345" s="27"/>
      <c r="BU345" s="27"/>
      <c r="BV345" s="27"/>
      <c r="BW345" s="54"/>
      <c r="BX345" s="26"/>
      <c r="BY345" s="54"/>
      <c r="BZ345" s="26"/>
      <c r="CA345" s="26"/>
      <c r="CB345" s="26"/>
    </row>
    <row r="346" spans="1:80" ht="17.45" customHeight="1" thickBot="1">
      <c r="A346" s="86">
        <f t="shared" si="195"/>
        <v>48.7</v>
      </c>
      <c r="B346" s="180">
        <f t="shared" si="173"/>
        <v>46232</v>
      </c>
      <c r="C346" s="16"/>
      <c r="D346" s="17"/>
      <c r="E346" s="18"/>
      <c r="F346" s="17"/>
      <c r="G346" s="96">
        <f t="shared" si="182"/>
        <v>730</v>
      </c>
      <c r="H346" s="97">
        <f t="shared" si="182"/>
        <v>6095</v>
      </c>
      <c r="I346" s="98">
        <f t="shared" si="183"/>
        <v>0</v>
      </c>
      <c r="J346" s="99">
        <f t="shared" si="184"/>
        <v>0</v>
      </c>
      <c r="K346" s="99">
        <f t="shared" si="185"/>
        <v>0</v>
      </c>
      <c r="L346" s="99">
        <f t="shared" si="186"/>
        <v>0</v>
      </c>
      <c r="M346" s="99">
        <f t="shared" ca="1" si="187"/>
        <v>0.13134657836644592</v>
      </c>
      <c r="N346" s="99">
        <f t="shared" ca="1" si="174"/>
        <v>1.8181818181818191E-2</v>
      </c>
      <c r="O346" s="99">
        <f t="shared" si="188"/>
        <v>5.0000000000000001E-4</v>
      </c>
      <c r="P346" s="19"/>
      <c r="Q346" s="16"/>
      <c r="R346" s="19"/>
      <c r="S346" s="89">
        <f t="shared" si="175"/>
        <v>0</v>
      </c>
      <c r="T346" s="75">
        <f t="shared" si="175"/>
        <v>0</v>
      </c>
      <c r="U346" s="100">
        <f t="shared" si="176"/>
        <v>0</v>
      </c>
      <c r="V346" s="101">
        <f t="shared" si="177"/>
        <v>0</v>
      </c>
      <c r="W346" s="16"/>
      <c r="X346" s="8"/>
      <c r="Y346" s="12"/>
      <c r="Z346" s="12"/>
      <c r="AA346" s="12"/>
      <c r="AB346" s="12"/>
      <c r="AC346" s="102">
        <f t="shared" si="178"/>
        <v>0</v>
      </c>
      <c r="AD346" s="97">
        <f t="shared" si="179"/>
        <v>0</v>
      </c>
      <c r="AE346" s="98">
        <f t="shared" si="168"/>
        <v>0</v>
      </c>
      <c r="AF346" s="103">
        <f t="shared" si="169"/>
        <v>0</v>
      </c>
      <c r="AG346" s="104">
        <f t="shared" si="170"/>
        <v>0</v>
      </c>
      <c r="AH346" s="104">
        <f t="shared" si="171"/>
        <v>0</v>
      </c>
      <c r="AI346" s="99">
        <f t="shared" si="172"/>
        <v>0</v>
      </c>
      <c r="AJ346" s="103">
        <f t="shared" si="180"/>
        <v>0</v>
      </c>
      <c r="AK346" s="99">
        <f t="shared" si="181"/>
        <v>0</v>
      </c>
      <c r="AL346" s="17"/>
      <c r="AM346" s="20"/>
      <c r="AN346" s="17"/>
      <c r="AO346" s="21"/>
      <c r="AP346" s="17"/>
      <c r="AQ346" s="17"/>
      <c r="AR346" s="17"/>
      <c r="AS346" s="97" t="str">
        <f t="shared" si="189"/>
        <v/>
      </c>
      <c r="AT346" s="97" t="str">
        <f t="shared" ca="1" si="190"/>
        <v/>
      </c>
      <c r="AU346" s="97" t="str">
        <f t="shared" si="191"/>
        <v/>
      </c>
      <c r="AV346" s="97" t="str">
        <f t="shared" ca="1" si="192"/>
        <v/>
      </c>
      <c r="AW346" s="167"/>
      <c r="AX346" s="167"/>
      <c r="AY346" s="97" t="str">
        <f t="shared" si="193"/>
        <v/>
      </c>
      <c r="AZ346" s="167"/>
      <c r="BA346" s="167"/>
      <c r="BB346" s="97" t="str">
        <f t="shared" si="194"/>
        <v/>
      </c>
      <c r="BC346" s="17"/>
      <c r="BH346" s="52"/>
      <c r="BI346" s="52"/>
      <c r="BJ346" s="52"/>
      <c r="BK346" s="52"/>
      <c r="BL346" s="52"/>
      <c r="BM346" s="52"/>
      <c r="BQ346" s="27"/>
      <c r="BR346" s="27"/>
      <c r="BS346" s="27"/>
      <c r="BT346" s="27"/>
      <c r="BU346" s="27"/>
      <c r="BV346" s="27"/>
      <c r="BW346" s="54"/>
      <c r="BX346" s="26"/>
      <c r="BY346" s="54"/>
      <c r="BZ346" s="26"/>
      <c r="CA346" s="26"/>
      <c r="CB346" s="26"/>
    </row>
    <row r="347" spans="1:80" ht="17.45" customHeight="1" thickTop="1">
      <c r="A347" s="71">
        <f>A340+1</f>
        <v>49.1</v>
      </c>
      <c r="B347" s="178">
        <f>B346+1</f>
        <v>46233</v>
      </c>
      <c r="C347" s="4"/>
      <c r="D347" s="5"/>
      <c r="E347" s="6"/>
      <c r="F347" s="5"/>
      <c r="G347" s="74">
        <f t="shared" si="182"/>
        <v>730</v>
      </c>
      <c r="H347" s="75">
        <f t="shared" si="182"/>
        <v>6095</v>
      </c>
      <c r="I347" s="76">
        <f t="shared" si="183"/>
        <v>0</v>
      </c>
      <c r="J347" s="77">
        <f t="shared" si="184"/>
        <v>0</v>
      </c>
      <c r="K347" s="77">
        <f t="shared" si="185"/>
        <v>0</v>
      </c>
      <c r="L347" s="77">
        <f t="shared" si="186"/>
        <v>0</v>
      </c>
      <c r="M347" s="78">
        <f t="shared" ca="1" si="187"/>
        <v>0.13134657836644592</v>
      </c>
      <c r="N347" s="78">
        <f t="shared" ca="1" si="174"/>
        <v>1.8181818181818191E-2</v>
      </c>
      <c r="O347" s="78">
        <f t="shared" si="188"/>
        <v>5.0000000000000001E-4</v>
      </c>
      <c r="P347" s="13"/>
      <c r="Q347" s="8"/>
      <c r="R347" s="13"/>
      <c r="S347" s="79">
        <f t="shared" si="175"/>
        <v>0</v>
      </c>
      <c r="T347" s="80">
        <f t="shared" si="175"/>
        <v>0</v>
      </c>
      <c r="U347" s="90">
        <f t="shared" si="176"/>
        <v>0</v>
      </c>
      <c r="V347" s="82">
        <f t="shared" si="177"/>
        <v>0</v>
      </c>
      <c r="W347" s="4"/>
      <c r="X347" s="4"/>
      <c r="Y347" s="6"/>
      <c r="Z347" s="6"/>
      <c r="AA347" s="6"/>
      <c r="AB347" s="6"/>
      <c r="AC347" s="83">
        <f t="shared" si="178"/>
        <v>0</v>
      </c>
      <c r="AD347" s="80">
        <f t="shared" si="179"/>
        <v>0</v>
      </c>
      <c r="AE347" s="76">
        <f t="shared" si="168"/>
        <v>0</v>
      </c>
      <c r="AF347" s="84">
        <f t="shared" si="169"/>
        <v>0</v>
      </c>
      <c r="AG347" s="85">
        <f t="shared" si="170"/>
        <v>0</v>
      </c>
      <c r="AH347" s="85">
        <f t="shared" si="171"/>
        <v>0</v>
      </c>
      <c r="AI347" s="77">
        <f t="shared" si="172"/>
        <v>0</v>
      </c>
      <c r="AJ347" s="84">
        <f t="shared" si="180"/>
        <v>0</v>
      </c>
      <c r="AK347" s="77">
        <f t="shared" si="181"/>
        <v>0</v>
      </c>
      <c r="AL347" s="5"/>
      <c r="AM347" s="9"/>
      <c r="AN347" s="5"/>
      <c r="AO347" s="10"/>
      <c r="AP347" s="5"/>
      <c r="AQ347" s="5"/>
      <c r="AR347" s="5"/>
      <c r="AS347" s="80" t="str">
        <f t="shared" si="189"/>
        <v/>
      </c>
      <c r="AT347" s="80" t="str">
        <f t="shared" ca="1" si="190"/>
        <v/>
      </c>
      <c r="AU347" s="80" t="str">
        <f t="shared" si="191"/>
        <v/>
      </c>
      <c r="AV347" s="80" t="str">
        <f t="shared" ca="1" si="192"/>
        <v/>
      </c>
      <c r="AW347" s="165"/>
      <c r="AX347" s="165"/>
      <c r="AY347" s="80" t="str">
        <f t="shared" si="193"/>
        <v/>
      </c>
      <c r="AZ347" s="165"/>
      <c r="BA347" s="165"/>
      <c r="BB347" s="80" t="str">
        <f t="shared" si="194"/>
        <v/>
      </c>
      <c r="BC347" s="5"/>
      <c r="BH347" s="52"/>
      <c r="BI347" s="52"/>
      <c r="BJ347" s="52"/>
      <c r="BK347" s="52"/>
      <c r="BL347" s="52"/>
      <c r="BM347" s="52"/>
      <c r="BQ347" s="27"/>
      <c r="BR347" s="27"/>
      <c r="BS347" s="27"/>
      <c r="BT347" s="27"/>
      <c r="BU347" s="27"/>
      <c r="BV347" s="27"/>
      <c r="BW347" s="54"/>
      <c r="BX347" s="26"/>
      <c r="BY347" s="54"/>
      <c r="BZ347" s="26"/>
      <c r="CA347" s="26"/>
      <c r="CB347" s="26"/>
    </row>
    <row r="348" spans="1:80" ht="17.45" customHeight="1">
      <c r="A348" s="86">
        <f t="shared" si="195"/>
        <v>49.2</v>
      </c>
      <c r="B348" s="179">
        <f t="shared" si="173"/>
        <v>46234</v>
      </c>
      <c r="C348" s="8"/>
      <c r="D348" s="11"/>
      <c r="E348" s="12"/>
      <c r="F348" s="11"/>
      <c r="G348" s="74">
        <f t="shared" ref="G348:H363" si="196">G347-E348-C348</f>
        <v>730</v>
      </c>
      <c r="H348" s="75">
        <f t="shared" si="196"/>
        <v>6095</v>
      </c>
      <c r="I348" s="88">
        <f t="shared" si="183"/>
        <v>0</v>
      </c>
      <c r="J348" s="78">
        <f t="shared" si="184"/>
        <v>0</v>
      </c>
      <c r="K348" s="78">
        <f t="shared" si="185"/>
        <v>0</v>
      </c>
      <c r="L348" s="78">
        <f t="shared" si="186"/>
        <v>0</v>
      </c>
      <c r="M348" s="78">
        <f t="shared" ca="1" si="187"/>
        <v>0.13134657836644592</v>
      </c>
      <c r="N348" s="78">
        <f t="shared" ca="1" si="174"/>
        <v>1.8181818181818191E-2</v>
      </c>
      <c r="O348" s="78">
        <f t="shared" si="188"/>
        <v>5.0000000000000001E-4</v>
      </c>
      <c r="P348" s="13"/>
      <c r="Q348" s="8"/>
      <c r="R348" s="13"/>
      <c r="S348" s="89">
        <f t="shared" si="175"/>
        <v>0</v>
      </c>
      <c r="T348" s="75">
        <f t="shared" si="175"/>
        <v>0</v>
      </c>
      <c r="U348" s="90">
        <f t="shared" si="176"/>
        <v>0</v>
      </c>
      <c r="V348" s="82">
        <f t="shared" si="177"/>
        <v>0</v>
      </c>
      <c r="W348" s="8"/>
      <c r="X348" s="8"/>
      <c r="Y348" s="12"/>
      <c r="Z348" s="12"/>
      <c r="AA348" s="12"/>
      <c r="AB348" s="12"/>
      <c r="AC348" s="91">
        <f t="shared" si="178"/>
        <v>0</v>
      </c>
      <c r="AD348" s="75">
        <f t="shared" si="179"/>
        <v>0</v>
      </c>
      <c r="AE348" s="88">
        <f t="shared" si="168"/>
        <v>0</v>
      </c>
      <c r="AF348" s="92">
        <f t="shared" si="169"/>
        <v>0</v>
      </c>
      <c r="AG348" s="93">
        <f t="shared" si="170"/>
        <v>0</v>
      </c>
      <c r="AH348" s="93">
        <f t="shared" si="171"/>
        <v>0</v>
      </c>
      <c r="AI348" s="78">
        <f t="shared" si="172"/>
        <v>0</v>
      </c>
      <c r="AJ348" s="92">
        <f t="shared" si="180"/>
        <v>0</v>
      </c>
      <c r="AK348" s="78">
        <f t="shared" si="181"/>
        <v>0</v>
      </c>
      <c r="AL348" s="11"/>
      <c r="AM348" s="14"/>
      <c r="AN348" s="11"/>
      <c r="AO348" s="15"/>
      <c r="AP348" s="11"/>
      <c r="AQ348" s="11"/>
      <c r="AR348" s="11"/>
      <c r="AS348" s="75" t="str">
        <f t="shared" si="189"/>
        <v/>
      </c>
      <c r="AT348" s="75" t="str">
        <f t="shared" ca="1" si="190"/>
        <v/>
      </c>
      <c r="AU348" s="75" t="str">
        <f t="shared" si="191"/>
        <v/>
      </c>
      <c r="AV348" s="75" t="str">
        <f t="shared" ca="1" si="192"/>
        <v/>
      </c>
      <c r="AW348" s="169"/>
      <c r="AX348" s="169"/>
      <c r="AY348" s="75" t="str">
        <f t="shared" si="193"/>
        <v/>
      </c>
      <c r="AZ348" s="169"/>
      <c r="BA348" s="169"/>
      <c r="BB348" s="75" t="str">
        <f t="shared" si="194"/>
        <v/>
      </c>
      <c r="BC348" s="11"/>
      <c r="BH348" s="52"/>
      <c r="BI348" s="52"/>
      <c r="BJ348" s="52"/>
      <c r="BK348" s="52"/>
      <c r="BL348" s="52"/>
      <c r="BM348" s="52"/>
      <c r="BQ348" s="27"/>
      <c r="BR348" s="27"/>
      <c r="BS348" s="27"/>
      <c r="BT348" s="27"/>
      <c r="BU348" s="27"/>
      <c r="BV348" s="27"/>
      <c r="BW348" s="54"/>
      <c r="BX348" s="26"/>
      <c r="BY348" s="54"/>
      <c r="BZ348" s="26"/>
      <c r="CA348" s="26"/>
      <c r="CB348" s="26"/>
    </row>
    <row r="349" spans="1:80" ht="17.45" customHeight="1">
      <c r="A349" s="94">
        <f t="shared" si="195"/>
        <v>49.3</v>
      </c>
      <c r="B349" s="179">
        <f t="shared" si="173"/>
        <v>46235</v>
      </c>
      <c r="C349" s="8"/>
      <c r="D349" s="11"/>
      <c r="E349" s="12"/>
      <c r="F349" s="11"/>
      <c r="G349" s="74">
        <f t="shared" si="196"/>
        <v>730</v>
      </c>
      <c r="H349" s="75">
        <f t="shared" si="196"/>
        <v>6095</v>
      </c>
      <c r="I349" s="88">
        <f t="shared" si="183"/>
        <v>0</v>
      </c>
      <c r="J349" s="78">
        <f t="shared" si="184"/>
        <v>0</v>
      </c>
      <c r="K349" s="78">
        <f t="shared" si="185"/>
        <v>0</v>
      </c>
      <c r="L349" s="78">
        <f t="shared" si="186"/>
        <v>0</v>
      </c>
      <c r="M349" s="78">
        <f t="shared" ca="1" si="187"/>
        <v>0.13134657836644592</v>
      </c>
      <c r="N349" s="78">
        <f t="shared" ca="1" si="174"/>
        <v>1.8181818181818191E-2</v>
      </c>
      <c r="O349" s="78">
        <f t="shared" si="188"/>
        <v>5.0000000000000001E-4</v>
      </c>
      <c r="P349" s="13"/>
      <c r="Q349" s="8"/>
      <c r="R349" s="13"/>
      <c r="S349" s="89">
        <f t="shared" si="175"/>
        <v>0</v>
      </c>
      <c r="T349" s="75">
        <f t="shared" si="175"/>
        <v>0</v>
      </c>
      <c r="U349" s="90">
        <f t="shared" si="176"/>
        <v>0</v>
      </c>
      <c r="V349" s="82">
        <f t="shared" si="177"/>
        <v>0</v>
      </c>
      <c r="W349" s="8"/>
      <c r="X349" s="8"/>
      <c r="Y349" s="12"/>
      <c r="Z349" s="12"/>
      <c r="AA349" s="12"/>
      <c r="AB349" s="12"/>
      <c r="AC349" s="91">
        <f t="shared" si="178"/>
        <v>0</v>
      </c>
      <c r="AD349" s="75">
        <f t="shared" si="179"/>
        <v>0</v>
      </c>
      <c r="AE349" s="88">
        <f t="shared" si="168"/>
        <v>0</v>
      </c>
      <c r="AF349" s="92">
        <f t="shared" si="169"/>
        <v>0</v>
      </c>
      <c r="AG349" s="93">
        <f t="shared" si="170"/>
        <v>0</v>
      </c>
      <c r="AH349" s="93">
        <f t="shared" si="171"/>
        <v>0</v>
      </c>
      <c r="AI349" s="78">
        <f t="shared" si="172"/>
        <v>0</v>
      </c>
      <c r="AJ349" s="92">
        <f t="shared" si="180"/>
        <v>0</v>
      </c>
      <c r="AK349" s="78">
        <f t="shared" si="181"/>
        <v>0</v>
      </c>
      <c r="AL349" s="11"/>
      <c r="AM349" s="14"/>
      <c r="AN349" s="11"/>
      <c r="AO349" s="15"/>
      <c r="AP349" s="11"/>
      <c r="AQ349" s="11"/>
      <c r="AR349" s="11"/>
      <c r="AS349" s="75" t="str">
        <f t="shared" si="189"/>
        <v/>
      </c>
      <c r="AT349" s="75" t="str">
        <f t="shared" ca="1" si="190"/>
        <v/>
      </c>
      <c r="AU349" s="75" t="str">
        <f t="shared" si="191"/>
        <v/>
      </c>
      <c r="AV349" s="75" t="str">
        <f t="shared" ca="1" si="192"/>
        <v/>
      </c>
      <c r="AW349" s="169"/>
      <c r="AX349" s="169"/>
      <c r="AY349" s="75" t="str">
        <f t="shared" si="193"/>
        <v/>
      </c>
      <c r="AZ349" s="169"/>
      <c r="BA349" s="169"/>
      <c r="BB349" s="75" t="str">
        <f t="shared" si="194"/>
        <v/>
      </c>
      <c r="BC349" s="11"/>
      <c r="BH349" s="52"/>
      <c r="BI349" s="52"/>
      <c r="BJ349" s="52"/>
      <c r="BK349" s="52"/>
      <c r="BL349" s="52"/>
      <c r="BM349" s="52"/>
      <c r="BQ349" s="27"/>
      <c r="BR349" s="27"/>
      <c r="BS349" s="27"/>
      <c r="BT349" s="27"/>
      <c r="BU349" s="27"/>
      <c r="BV349" s="27"/>
      <c r="BW349" s="54"/>
      <c r="BX349" s="26"/>
      <c r="BY349" s="54"/>
      <c r="BZ349" s="26"/>
      <c r="CA349" s="26"/>
      <c r="CB349" s="26"/>
    </row>
    <row r="350" spans="1:80" ht="17.45" customHeight="1">
      <c r="A350" s="86">
        <f t="shared" si="195"/>
        <v>49.4</v>
      </c>
      <c r="B350" s="179">
        <f t="shared" si="173"/>
        <v>46236</v>
      </c>
      <c r="C350" s="8"/>
      <c r="D350" s="11"/>
      <c r="E350" s="12"/>
      <c r="F350" s="11"/>
      <c r="G350" s="74">
        <f t="shared" si="196"/>
        <v>730</v>
      </c>
      <c r="H350" s="75">
        <f t="shared" si="196"/>
        <v>6095</v>
      </c>
      <c r="I350" s="88">
        <f t="shared" si="183"/>
        <v>0</v>
      </c>
      <c r="J350" s="78">
        <f t="shared" si="184"/>
        <v>0</v>
      </c>
      <c r="K350" s="78">
        <f t="shared" si="185"/>
        <v>0</v>
      </c>
      <c r="L350" s="78">
        <f t="shared" si="186"/>
        <v>0</v>
      </c>
      <c r="M350" s="78">
        <f t="shared" ca="1" si="187"/>
        <v>0.13134657836644592</v>
      </c>
      <c r="N350" s="78">
        <f t="shared" ca="1" si="174"/>
        <v>1.8181818181818191E-2</v>
      </c>
      <c r="O350" s="78">
        <f t="shared" si="188"/>
        <v>5.0000000000000001E-4</v>
      </c>
      <c r="P350" s="13"/>
      <c r="Q350" s="8"/>
      <c r="R350" s="13"/>
      <c r="S350" s="89">
        <f t="shared" si="175"/>
        <v>0</v>
      </c>
      <c r="T350" s="75">
        <f t="shared" si="175"/>
        <v>0</v>
      </c>
      <c r="U350" s="90">
        <f t="shared" si="176"/>
        <v>0</v>
      </c>
      <c r="V350" s="82">
        <f t="shared" si="177"/>
        <v>0</v>
      </c>
      <c r="W350" s="8"/>
      <c r="X350" s="8"/>
      <c r="Y350" s="12"/>
      <c r="Z350" s="12"/>
      <c r="AA350" s="12"/>
      <c r="AB350" s="12"/>
      <c r="AC350" s="91">
        <f t="shared" si="178"/>
        <v>0</v>
      </c>
      <c r="AD350" s="75">
        <f t="shared" si="179"/>
        <v>0</v>
      </c>
      <c r="AE350" s="88">
        <f t="shared" si="168"/>
        <v>0</v>
      </c>
      <c r="AF350" s="92">
        <f t="shared" si="169"/>
        <v>0</v>
      </c>
      <c r="AG350" s="93">
        <f t="shared" si="170"/>
        <v>0</v>
      </c>
      <c r="AH350" s="93">
        <f t="shared" si="171"/>
        <v>0</v>
      </c>
      <c r="AI350" s="78">
        <f t="shared" si="172"/>
        <v>0</v>
      </c>
      <c r="AJ350" s="92">
        <f t="shared" si="180"/>
        <v>0</v>
      </c>
      <c r="AK350" s="78">
        <f t="shared" si="181"/>
        <v>0</v>
      </c>
      <c r="AL350" s="11"/>
      <c r="AM350" s="14"/>
      <c r="AN350" s="11"/>
      <c r="AO350" s="15"/>
      <c r="AP350" s="11"/>
      <c r="AQ350" s="11"/>
      <c r="AR350" s="11"/>
      <c r="AS350" s="75" t="str">
        <f t="shared" si="189"/>
        <v/>
      </c>
      <c r="AT350" s="75" t="str">
        <f t="shared" ca="1" si="190"/>
        <v/>
      </c>
      <c r="AU350" s="75" t="str">
        <f t="shared" si="191"/>
        <v/>
      </c>
      <c r="AV350" s="75" t="str">
        <f t="shared" ca="1" si="192"/>
        <v/>
      </c>
      <c r="AW350" s="169"/>
      <c r="AX350" s="169"/>
      <c r="AY350" s="75" t="str">
        <f t="shared" si="193"/>
        <v/>
      </c>
      <c r="AZ350" s="169"/>
      <c r="BA350" s="169"/>
      <c r="BB350" s="75" t="str">
        <f t="shared" si="194"/>
        <v/>
      </c>
      <c r="BC350" s="11"/>
      <c r="BH350" s="52"/>
      <c r="BI350" s="52"/>
      <c r="BJ350" s="52"/>
      <c r="BK350" s="52"/>
      <c r="BL350" s="52"/>
      <c r="BM350" s="52"/>
      <c r="BQ350" s="27"/>
      <c r="BR350" s="27"/>
      <c r="BS350" s="27"/>
      <c r="BT350" s="27"/>
      <c r="BU350" s="27"/>
      <c r="BV350" s="27"/>
      <c r="BW350" s="54"/>
      <c r="BX350" s="26"/>
      <c r="BY350" s="54"/>
      <c r="BZ350" s="26"/>
      <c r="CA350" s="26"/>
      <c r="CB350" s="26"/>
    </row>
    <row r="351" spans="1:80" ht="17.45" customHeight="1">
      <c r="A351" s="94">
        <f t="shared" si="195"/>
        <v>49.5</v>
      </c>
      <c r="B351" s="179">
        <f t="shared" si="173"/>
        <v>46237</v>
      </c>
      <c r="C351" s="8"/>
      <c r="D351" s="11"/>
      <c r="E351" s="12"/>
      <c r="F351" s="11"/>
      <c r="G351" s="74">
        <f t="shared" si="196"/>
        <v>730</v>
      </c>
      <c r="H351" s="75">
        <f t="shared" si="196"/>
        <v>6095</v>
      </c>
      <c r="I351" s="88">
        <f t="shared" si="183"/>
        <v>0</v>
      </c>
      <c r="J351" s="78">
        <f t="shared" si="184"/>
        <v>0</v>
      </c>
      <c r="K351" s="78">
        <f t="shared" si="185"/>
        <v>0</v>
      </c>
      <c r="L351" s="78">
        <f t="shared" si="186"/>
        <v>0</v>
      </c>
      <c r="M351" s="78">
        <f t="shared" ca="1" si="187"/>
        <v>0.13134657836644592</v>
      </c>
      <c r="N351" s="78">
        <f t="shared" ca="1" si="174"/>
        <v>1.8181818181818191E-2</v>
      </c>
      <c r="O351" s="78">
        <f t="shared" si="188"/>
        <v>5.0000000000000001E-4</v>
      </c>
      <c r="P351" s="13"/>
      <c r="Q351" s="8"/>
      <c r="R351" s="13"/>
      <c r="S351" s="89">
        <f t="shared" si="175"/>
        <v>0</v>
      </c>
      <c r="T351" s="75">
        <f t="shared" si="175"/>
        <v>0</v>
      </c>
      <c r="U351" s="90">
        <f t="shared" si="176"/>
        <v>0</v>
      </c>
      <c r="V351" s="82">
        <f t="shared" si="177"/>
        <v>0</v>
      </c>
      <c r="W351" s="8"/>
      <c r="X351" s="8"/>
      <c r="Y351" s="12"/>
      <c r="Z351" s="12"/>
      <c r="AA351" s="12"/>
      <c r="AB351" s="12"/>
      <c r="AC351" s="91">
        <f t="shared" si="178"/>
        <v>0</v>
      </c>
      <c r="AD351" s="75">
        <f t="shared" si="179"/>
        <v>0</v>
      </c>
      <c r="AE351" s="88">
        <f t="shared" si="168"/>
        <v>0</v>
      </c>
      <c r="AF351" s="92">
        <f t="shared" si="169"/>
        <v>0</v>
      </c>
      <c r="AG351" s="93">
        <f t="shared" si="170"/>
        <v>0</v>
      </c>
      <c r="AH351" s="93">
        <f t="shared" si="171"/>
        <v>0</v>
      </c>
      <c r="AI351" s="78">
        <f t="shared" si="172"/>
        <v>0</v>
      </c>
      <c r="AJ351" s="92">
        <f t="shared" si="180"/>
        <v>0</v>
      </c>
      <c r="AK351" s="78">
        <f t="shared" si="181"/>
        <v>0</v>
      </c>
      <c r="AL351" s="11"/>
      <c r="AM351" s="14"/>
      <c r="AN351" s="11"/>
      <c r="AO351" s="15"/>
      <c r="AP351" s="11"/>
      <c r="AQ351" s="11"/>
      <c r="AR351" s="11"/>
      <c r="AS351" s="75" t="str">
        <f t="shared" si="189"/>
        <v/>
      </c>
      <c r="AT351" s="75" t="str">
        <f t="shared" ca="1" si="190"/>
        <v/>
      </c>
      <c r="AU351" s="75" t="str">
        <f t="shared" si="191"/>
        <v/>
      </c>
      <c r="AV351" s="75" t="str">
        <f t="shared" ca="1" si="192"/>
        <v/>
      </c>
      <c r="AW351" s="169"/>
      <c r="AX351" s="169"/>
      <c r="AY351" s="75" t="str">
        <f t="shared" si="193"/>
        <v/>
      </c>
      <c r="AZ351" s="169"/>
      <c r="BA351" s="169"/>
      <c r="BB351" s="75" t="str">
        <f t="shared" si="194"/>
        <v/>
      </c>
      <c r="BC351" s="11"/>
      <c r="BH351" s="52"/>
      <c r="BI351" s="52"/>
      <c r="BJ351" s="52"/>
      <c r="BK351" s="52"/>
      <c r="BL351" s="52"/>
      <c r="BM351" s="52"/>
      <c r="BQ351" s="27"/>
      <c r="BR351" s="27"/>
      <c r="BS351" s="27"/>
      <c r="BT351" s="27"/>
      <c r="BU351" s="27"/>
      <c r="BV351" s="27"/>
      <c r="BW351" s="54"/>
      <c r="BX351" s="26"/>
      <c r="BY351" s="54"/>
      <c r="BZ351" s="26"/>
      <c r="CA351" s="26"/>
      <c r="CB351" s="26"/>
    </row>
    <row r="352" spans="1:80" ht="17.45" customHeight="1">
      <c r="A352" s="86">
        <f t="shared" si="195"/>
        <v>49.6</v>
      </c>
      <c r="B352" s="179">
        <f t="shared" si="173"/>
        <v>46238</v>
      </c>
      <c r="C352" s="8"/>
      <c r="D352" s="11"/>
      <c r="E352" s="12"/>
      <c r="F352" s="11"/>
      <c r="G352" s="74">
        <f t="shared" si="196"/>
        <v>730</v>
      </c>
      <c r="H352" s="75">
        <f t="shared" si="196"/>
        <v>6095</v>
      </c>
      <c r="I352" s="88">
        <f t="shared" si="183"/>
        <v>0</v>
      </c>
      <c r="J352" s="78">
        <f t="shared" si="184"/>
        <v>0</v>
      </c>
      <c r="K352" s="78">
        <f t="shared" si="185"/>
        <v>0</v>
      </c>
      <c r="L352" s="78">
        <f t="shared" si="186"/>
        <v>0</v>
      </c>
      <c r="M352" s="78">
        <f t="shared" ca="1" si="187"/>
        <v>0.13134657836644592</v>
      </c>
      <c r="N352" s="78">
        <f t="shared" ca="1" si="174"/>
        <v>1.8181818181818191E-2</v>
      </c>
      <c r="O352" s="78">
        <f t="shared" si="188"/>
        <v>5.0000000000000001E-4</v>
      </c>
      <c r="P352" s="13"/>
      <c r="Q352" s="8"/>
      <c r="R352" s="13"/>
      <c r="S352" s="89">
        <f t="shared" si="175"/>
        <v>0</v>
      </c>
      <c r="T352" s="75">
        <f t="shared" si="175"/>
        <v>0</v>
      </c>
      <c r="U352" s="90">
        <f t="shared" si="176"/>
        <v>0</v>
      </c>
      <c r="V352" s="82">
        <f t="shared" si="177"/>
        <v>0</v>
      </c>
      <c r="W352" s="8"/>
      <c r="X352" s="8"/>
      <c r="Y352" s="12"/>
      <c r="Z352" s="12"/>
      <c r="AA352" s="12"/>
      <c r="AB352" s="12"/>
      <c r="AC352" s="91">
        <f t="shared" si="178"/>
        <v>0</v>
      </c>
      <c r="AD352" s="75">
        <f t="shared" si="179"/>
        <v>0</v>
      </c>
      <c r="AE352" s="88">
        <f t="shared" si="168"/>
        <v>0</v>
      </c>
      <c r="AF352" s="92">
        <f t="shared" si="169"/>
        <v>0</v>
      </c>
      <c r="AG352" s="93">
        <f t="shared" si="170"/>
        <v>0</v>
      </c>
      <c r="AH352" s="93">
        <f t="shared" si="171"/>
        <v>0</v>
      </c>
      <c r="AI352" s="78">
        <f t="shared" si="172"/>
        <v>0</v>
      </c>
      <c r="AJ352" s="92">
        <f t="shared" si="180"/>
        <v>0</v>
      </c>
      <c r="AK352" s="78">
        <f t="shared" si="181"/>
        <v>0</v>
      </c>
      <c r="AL352" s="11"/>
      <c r="AM352" s="14"/>
      <c r="AN352" s="11"/>
      <c r="AO352" s="15"/>
      <c r="AP352" s="11"/>
      <c r="AQ352" s="11"/>
      <c r="AR352" s="11"/>
      <c r="AS352" s="75" t="str">
        <f t="shared" si="189"/>
        <v/>
      </c>
      <c r="AT352" s="75" t="str">
        <f t="shared" ca="1" si="190"/>
        <v/>
      </c>
      <c r="AU352" s="75" t="str">
        <f t="shared" si="191"/>
        <v/>
      </c>
      <c r="AV352" s="75" t="str">
        <f t="shared" ca="1" si="192"/>
        <v/>
      </c>
      <c r="AW352" s="169"/>
      <c r="AX352" s="169"/>
      <c r="AY352" s="75" t="str">
        <f t="shared" si="193"/>
        <v/>
      </c>
      <c r="AZ352" s="169"/>
      <c r="BA352" s="169"/>
      <c r="BB352" s="75" t="str">
        <f t="shared" si="194"/>
        <v/>
      </c>
      <c r="BC352" s="11"/>
      <c r="BH352" s="52"/>
      <c r="BI352" s="52"/>
      <c r="BJ352" s="52"/>
      <c r="BK352" s="52"/>
      <c r="BL352" s="52"/>
      <c r="BM352" s="52"/>
      <c r="BQ352" s="27"/>
      <c r="BR352" s="27"/>
      <c r="BS352" s="27"/>
      <c r="BT352" s="27"/>
      <c r="BU352" s="27"/>
      <c r="BV352" s="27"/>
      <c r="BW352" s="54"/>
      <c r="BX352" s="26"/>
      <c r="BY352" s="54"/>
      <c r="BZ352" s="26"/>
      <c r="CA352" s="26"/>
      <c r="CB352" s="26"/>
    </row>
    <row r="353" spans="1:80" ht="17.45" customHeight="1" thickBot="1">
      <c r="A353" s="94">
        <f t="shared" si="195"/>
        <v>49.7</v>
      </c>
      <c r="B353" s="180">
        <f t="shared" si="173"/>
        <v>46239</v>
      </c>
      <c r="C353" s="16"/>
      <c r="D353" s="17"/>
      <c r="E353" s="18"/>
      <c r="F353" s="17"/>
      <c r="G353" s="96">
        <f t="shared" si="196"/>
        <v>730</v>
      </c>
      <c r="H353" s="97">
        <f t="shared" si="196"/>
        <v>6095</v>
      </c>
      <c r="I353" s="98">
        <f t="shared" si="183"/>
        <v>0</v>
      </c>
      <c r="J353" s="99">
        <f t="shared" si="184"/>
        <v>0</v>
      </c>
      <c r="K353" s="99">
        <f t="shared" si="185"/>
        <v>0</v>
      </c>
      <c r="L353" s="99">
        <f t="shared" si="186"/>
        <v>0</v>
      </c>
      <c r="M353" s="99">
        <f t="shared" ca="1" si="187"/>
        <v>0.13134657836644592</v>
      </c>
      <c r="N353" s="99">
        <f t="shared" ca="1" si="174"/>
        <v>1.8181818181818191E-2</v>
      </c>
      <c r="O353" s="99">
        <f t="shared" si="188"/>
        <v>5.0000000000000001E-4</v>
      </c>
      <c r="P353" s="19"/>
      <c r="Q353" s="16"/>
      <c r="R353" s="19"/>
      <c r="S353" s="89">
        <f t="shared" si="175"/>
        <v>0</v>
      </c>
      <c r="T353" s="75">
        <f t="shared" si="175"/>
        <v>0</v>
      </c>
      <c r="U353" s="100">
        <f t="shared" si="176"/>
        <v>0</v>
      </c>
      <c r="V353" s="101">
        <f t="shared" si="177"/>
        <v>0</v>
      </c>
      <c r="W353" s="16"/>
      <c r="X353" s="8"/>
      <c r="Y353" s="12"/>
      <c r="Z353" s="12"/>
      <c r="AA353" s="12"/>
      <c r="AB353" s="12"/>
      <c r="AC353" s="102">
        <f t="shared" si="178"/>
        <v>0</v>
      </c>
      <c r="AD353" s="97">
        <f t="shared" si="179"/>
        <v>0</v>
      </c>
      <c r="AE353" s="98">
        <f t="shared" si="168"/>
        <v>0</v>
      </c>
      <c r="AF353" s="103">
        <f t="shared" si="169"/>
        <v>0</v>
      </c>
      <c r="AG353" s="104">
        <f t="shared" si="170"/>
        <v>0</v>
      </c>
      <c r="AH353" s="104">
        <f t="shared" si="171"/>
        <v>0</v>
      </c>
      <c r="AI353" s="99">
        <f t="shared" si="172"/>
        <v>0</v>
      </c>
      <c r="AJ353" s="103">
        <f t="shared" si="180"/>
        <v>0</v>
      </c>
      <c r="AK353" s="99">
        <f t="shared" si="181"/>
        <v>0</v>
      </c>
      <c r="AL353" s="17"/>
      <c r="AM353" s="20"/>
      <c r="AN353" s="17"/>
      <c r="AO353" s="21"/>
      <c r="AP353" s="17"/>
      <c r="AQ353" s="17"/>
      <c r="AR353" s="17"/>
      <c r="AS353" s="97" t="str">
        <f t="shared" si="189"/>
        <v/>
      </c>
      <c r="AT353" s="97" t="str">
        <f t="shared" ca="1" si="190"/>
        <v/>
      </c>
      <c r="AU353" s="97" t="str">
        <f t="shared" si="191"/>
        <v/>
      </c>
      <c r="AV353" s="97" t="str">
        <f t="shared" ca="1" si="192"/>
        <v/>
      </c>
      <c r="AW353" s="167"/>
      <c r="AX353" s="167"/>
      <c r="AY353" s="97" t="str">
        <f t="shared" si="193"/>
        <v/>
      </c>
      <c r="AZ353" s="167"/>
      <c r="BA353" s="167"/>
      <c r="BB353" s="97" t="str">
        <f t="shared" si="194"/>
        <v/>
      </c>
      <c r="BC353" s="17"/>
      <c r="BH353" s="52"/>
      <c r="BI353" s="52"/>
      <c r="BJ353" s="52"/>
      <c r="BK353" s="52"/>
      <c r="BL353" s="52"/>
      <c r="BM353" s="52"/>
      <c r="BQ353" s="27"/>
      <c r="BR353" s="27"/>
      <c r="BS353" s="27"/>
      <c r="BT353" s="27"/>
      <c r="BU353" s="27"/>
      <c r="BV353" s="27"/>
      <c r="BW353" s="54"/>
      <c r="BX353" s="26"/>
      <c r="BY353" s="54"/>
      <c r="BZ353" s="26"/>
      <c r="CA353" s="26"/>
      <c r="CB353" s="26"/>
    </row>
    <row r="354" spans="1:80" ht="17.45" customHeight="1" thickTop="1">
      <c r="A354" s="105">
        <f>A347+1</f>
        <v>50.1</v>
      </c>
      <c r="B354" s="178">
        <f>B353+1</f>
        <v>46240</v>
      </c>
      <c r="C354" s="4"/>
      <c r="D354" s="5"/>
      <c r="E354" s="6"/>
      <c r="F354" s="5"/>
      <c r="G354" s="74">
        <f t="shared" si="196"/>
        <v>730</v>
      </c>
      <c r="H354" s="75">
        <f t="shared" si="196"/>
        <v>6095</v>
      </c>
      <c r="I354" s="76">
        <f t="shared" si="183"/>
        <v>0</v>
      </c>
      <c r="J354" s="77">
        <f t="shared" si="184"/>
        <v>0</v>
      </c>
      <c r="K354" s="77">
        <f t="shared" si="185"/>
        <v>0</v>
      </c>
      <c r="L354" s="77">
        <f t="shared" si="186"/>
        <v>0</v>
      </c>
      <c r="M354" s="78">
        <f t="shared" ca="1" si="187"/>
        <v>0.13134657836644592</v>
      </c>
      <c r="N354" s="78">
        <f t="shared" ca="1" si="174"/>
        <v>1.8181818181818191E-2</v>
      </c>
      <c r="O354" s="78">
        <f t="shared" si="188"/>
        <v>5.0000000000000001E-4</v>
      </c>
      <c r="P354" s="13"/>
      <c r="Q354" s="8"/>
      <c r="R354" s="13"/>
      <c r="S354" s="79">
        <f t="shared" si="175"/>
        <v>0</v>
      </c>
      <c r="T354" s="80">
        <f t="shared" si="175"/>
        <v>0</v>
      </c>
      <c r="U354" s="90">
        <f t="shared" si="176"/>
        <v>0</v>
      </c>
      <c r="V354" s="82">
        <f t="shared" si="177"/>
        <v>0</v>
      </c>
      <c r="W354" s="4"/>
      <c r="X354" s="4"/>
      <c r="Y354" s="6"/>
      <c r="Z354" s="6"/>
      <c r="AA354" s="6"/>
      <c r="AB354" s="6"/>
      <c r="AC354" s="83">
        <f t="shared" si="178"/>
        <v>0</v>
      </c>
      <c r="AD354" s="80">
        <f t="shared" si="179"/>
        <v>0</v>
      </c>
      <c r="AE354" s="76">
        <f t="shared" si="168"/>
        <v>0</v>
      </c>
      <c r="AF354" s="84">
        <f t="shared" si="169"/>
        <v>0</v>
      </c>
      <c r="AG354" s="85">
        <f t="shared" si="170"/>
        <v>0</v>
      </c>
      <c r="AH354" s="85">
        <f t="shared" si="171"/>
        <v>0</v>
      </c>
      <c r="AI354" s="77">
        <f t="shared" si="172"/>
        <v>0</v>
      </c>
      <c r="AJ354" s="84">
        <f t="shared" si="180"/>
        <v>0</v>
      </c>
      <c r="AK354" s="77">
        <f t="shared" si="181"/>
        <v>0</v>
      </c>
      <c r="AL354" s="5"/>
      <c r="AM354" s="9"/>
      <c r="AN354" s="5"/>
      <c r="AO354" s="10"/>
      <c r="AP354" s="5"/>
      <c r="AQ354" s="5"/>
      <c r="AR354" s="5"/>
      <c r="AS354" s="80" t="str">
        <f t="shared" si="189"/>
        <v/>
      </c>
      <c r="AT354" s="80" t="str">
        <f t="shared" ca="1" si="190"/>
        <v/>
      </c>
      <c r="AU354" s="80" t="str">
        <f t="shared" si="191"/>
        <v/>
      </c>
      <c r="AV354" s="80" t="str">
        <f t="shared" ca="1" si="192"/>
        <v/>
      </c>
      <c r="AW354" s="165"/>
      <c r="AX354" s="165"/>
      <c r="AY354" s="80" t="str">
        <f t="shared" si="193"/>
        <v/>
      </c>
      <c r="AZ354" s="165"/>
      <c r="BA354" s="165"/>
      <c r="BB354" s="80" t="str">
        <f t="shared" si="194"/>
        <v/>
      </c>
      <c r="BC354" s="5"/>
      <c r="BH354" s="52"/>
      <c r="BI354" s="52"/>
      <c r="BJ354" s="52"/>
      <c r="BK354" s="52"/>
      <c r="BL354" s="52"/>
      <c r="BM354" s="52"/>
      <c r="BQ354" s="27"/>
      <c r="BR354" s="27"/>
      <c r="BS354" s="27"/>
      <c r="BT354" s="27"/>
      <c r="BU354" s="27"/>
      <c r="BV354" s="27"/>
      <c r="BW354" s="54"/>
      <c r="BX354" s="26"/>
      <c r="BY354" s="54"/>
      <c r="BZ354" s="26"/>
      <c r="CA354" s="26"/>
      <c r="CB354" s="26"/>
    </row>
    <row r="355" spans="1:80" ht="17.45" customHeight="1">
      <c r="A355" s="94">
        <f t="shared" si="195"/>
        <v>50.2</v>
      </c>
      <c r="B355" s="179">
        <f t="shared" si="173"/>
        <v>46241</v>
      </c>
      <c r="C355" s="8"/>
      <c r="D355" s="11"/>
      <c r="E355" s="12"/>
      <c r="F355" s="11"/>
      <c r="G355" s="74">
        <f t="shared" si="196"/>
        <v>730</v>
      </c>
      <c r="H355" s="75">
        <f t="shared" si="196"/>
        <v>6095</v>
      </c>
      <c r="I355" s="88">
        <f t="shared" si="183"/>
        <v>0</v>
      </c>
      <c r="J355" s="78">
        <f t="shared" si="184"/>
        <v>0</v>
      </c>
      <c r="K355" s="78">
        <f t="shared" si="185"/>
        <v>0</v>
      </c>
      <c r="L355" s="78">
        <f t="shared" si="186"/>
        <v>0</v>
      </c>
      <c r="M355" s="78">
        <f t="shared" ca="1" si="187"/>
        <v>0.13134657836644592</v>
      </c>
      <c r="N355" s="78">
        <f t="shared" ca="1" si="174"/>
        <v>1.8181818181818191E-2</v>
      </c>
      <c r="O355" s="78">
        <f t="shared" si="188"/>
        <v>5.0000000000000001E-4</v>
      </c>
      <c r="P355" s="13"/>
      <c r="Q355" s="8"/>
      <c r="R355" s="13"/>
      <c r="S355" s="89">
        <f t="shared" si="175"/>
        <v>0</v>
      </c>
      <c r="T355" s="75">
        <f t="shared" si="175"/>
        <v>0</v>
      </c>
      <c r="U355" s="90">
        <f t="shared" si="176"/>
        <v>0</v>
      </c>
      <c r="V355" s="82">
        <f t="shared" si="177"/>
        <v>0</v>
      </c>
      <c r="W355" s="8"/>
      <c r="X355" s="8"/>
      <c r="Y355" s="12"/>
      <c r="Z355" s="12"/>
      <c r="AA355" s="12"/>
      <c r="AB355" s="12"/>
      <c r="AC355" s="91">
        <f t="shared" si="178"/>
        <v>0</v>
      </c>
      <c r="AD355" s="75">
        <f t="shared" si="179"/>
        <v>0</v>
      </c>
      <c r="AE355" s="88">
        <f t="shared" si="168"/>
        <v>0</v>
      </c>
      <c r="AF355" s="92">
        <f t="shared" si="169"/>
        <v>0</v>
      </c>
      <c r="AG355" s="93">
        <f t="shared" si="170"/>
        <v>0</v>
      </c>
      <c r="AH355" s="93">
        <f t="shared" si="171"/>
        <v>0</v>
      </c>
      <c r="AI355" s="78">
        <f t="shared" si="172"/>
        <v>0</v>
      </c>
      <c r="AJ355" s="92">
        <f t="shared" si="180"/>
        <v>0</v>
      </c>
      <c r="AK355" s="78">
        <f t="shared" si="181"/>
        <v>0</v>
      </c>
      <c r="AL355" s="11"/>
      <c r="AM355" s="14"/>
      <c r="AN355" s="11"/>
      <c r="AO355" s="15"/>
      <c r="AP355" s="11"/>
      <c r="AQ355" s="11"/>
      <c r="AR355" s="11"/>
      <c r="AS355" s="75" t="str">
        <f t="shared" si="189"/>
        <v/>
      </c>
      <c r="AT355" s="75" t="str">
        <f t="shared" ca="1" si="190"/>
        <v/>
      </c>
      <c r="AU355" s="75" t="str">
        <f t="shared" si="191"/>
        <v/>
      </c>
      <c r="AV355" s="75" t="str">
        <f t="shared" ca="1" si="192"/>
        <v/>
      </c>
      <c r="AW355" s="169"/>
      <c r="AX355" s="169"/>
      <c r="AY355" s="75" t="str">
        <f t="shared" si="193"/>
        <v/>
      </c>
      <c r="AZ355" s="169"/>
      <c r="BA355" s="169"/>
      <c r="BB355" s="75" t="str">
        <f t="shared" si="194"/>
        <v/>
      </c>
      <c r="BC355" s="11"/>
      <c r="BH355" s="52"/>
      <c r="BI355" s="52"/>
      <c r="BJ355" s="52"/>
      <c r="BK355" s="52"/>
      <c r="BL355" s="52"/>
      <c r="BM355" s="52"/>
      <c r="BQ355" s="27"/>
      <c r="BR355" s="27"/>
      <c r="BS355" s="27"/>
      <c r="BT355" s="27"/>
      <c r="BU355" s="27"/>
      <c r="BV355" s="27"/>
      <c r="BW355" s="54"/>
      <c r="BX355" s="26"/>
      <c r="BY355" s="54"/>
      <c r="BZ355" s="26"/>
      <c r="CA355" s="26"/>
      <c r="CB355" s="26"/>
    </row>
    <row r="356" spans="1:80" ht="17.45" customHeight="1">
      <c r="A356" s="86">
        <f t="shared" si="195"/>
        <v>50.3</v>
      </c>
      <c r="B356" s="179">
        <f t="shared" si="173"/>
        <v>46242</v>
      </c>
      <c r="C356" s="8"/>
      <c r="D356" s="11"/>
      <c r="E356" s="12"/>
      <c r="F356" s="11"/>
      <c r="G356" s="74">
        <f t="shared" si="196"/>
        <v>730</v>
      </c>
      <c r="H356" s="75">
        <f t="shared" si="196"/>
        <v>6095</v>
      </c>
      <c r="I356" s="88">
        <f t="shared" si="183"/>
        <v>0</v>
      </c>
      <c r="J356" s="78">
        <f t="shared" si="184"/>
        <v>0</v>
      </c>
      <c r="K356" s="78">
        <f t="shared" si="185"/>
        <v>0</v>
      </c>
      <c r="L356" s="78">
        <f t="shared" si="186"/>
        <v>0</v>
      </c>
      <c r="M356" s="78">
        <f t="shared" ca="1" si="187"/>
        <v>0.13134657836644592</v>
      </c>
      <c r="N356" s="78">
        <f t="shared" ca="1" si="174"/>
        <v>1.8181818181818191E-2</v>
      </c>
      <c r="O356" s="78">
        <f t="shared" si="188"/>
        <v>5.0000000000000001E-4</v>
      </c>
      <c r="P356" s="13"/>
      <c r="Q356" s="8"/>
      <c r="R356" s="13"/>
      <c r="S356" s="89">
        <f t="shared" si="175"/>
        <v>0</v>
      </c>
      <c r="T356" s="75">
        <f t="shared" si="175"/>
        <v>0</v>
      </c>
      <c r="U356" s="90">
        <f t="shared" si="176"/>
        <v>0</v>
      </c>
      <c r="V356" s="82">
        <f t="shared" si="177"/>
        <v>0</v>
      </c>
      <c r="W356" s="8"/>
      <c r="X356" s="8"/>
      <c r="Y356" s="12"/>
      <c r="Z356" s="12"/>
      <c r="AA356" s="12"/>
      <c r="AB356" s="12"/>
      <c r="AC356" s="91">
        <f t="shared" si="178"/>
        <v>0</v>
      </c>
      <c r="AD356" s="75">
        <f t="shared" si="179"/>
        <v>0</v>
      </c>
      <c r="AE356" s="88">
        <f t="shared" si="168"/>
        <v>0</v>
      </c>
      <c r="AF356" s="92">
        <f t="shared" si="169"/>
        <v>0</v>
      </c>
      <c r="AG356" s="93">
        <f t="shared" si="170"/>
        <v>0</v>
      </c>
      <c r="AH356" s="93">
        <f t="shared" si="171"/>
        <v>0</v>
      </c>
      <c r="AI356" s="78">
        <f t="shared" si="172"/>
        <v>0</v>
      </c>
      <c r="AJ356" s="92">
        <f t="shared" si="180"/>
        <v>0</v>
      </c>
      <c r="AK356" s="78">
        <f t="shared" si="181"/>
        <v>0</v>
      </c>
      <c r="AL356" s="11"/>
      <c r="AM356" s="14"/>
      <c r="AN356" s="11"/>
      <c r="AO356" s="15"/>
      <c r="AP356" s="11"/>
      <c r="AQ356" s="11"/>
      <c r="AR356" s="11"/>
      <c r="AS356" s="75" t="str">
        <f t="shared" si="189"/>
        <v/>
      </c>
      <c r="AT356" s="75" t="str">
        <f t="shared" ca="1" si="190"/>
        <v/>
      </c>
      <c r="AU356" s="75" t="str">
        <f t="shared" si="191"/>
        <v/>
      </c>
      <c r="AV356" s="75" t="str">
        <f t="shared" ca="1" si="192"/>
        <v/>
      </c>
      <c r="AW356" s="169"/>
      <c r="AX356" s="169"/>
      <c r="AY356" s="75" t="str">
        <f t="shared" si="193"/>
        <v/>
      </c>
      <c r="AZ356" s="169"/>
      <c r="BA356" s="169"/>
      <c r="BB356" s="75" t="str">
        <f t="shared" si="194"/>
        <v/>
      </c>
      <c r="BC356" s="11"/>
      <c r="BH356" s="52"/>
      <c r="BI356" s="52"/>
      <c r="BJ356" s="52"/>
      <c r="BK356" s="52"/>
      <c r="BL356" s="52"/>
      <c r="BM356" s="52"/>
      <c r="BQ356" s="27"/>
      <c r="BR356" s="27"/>
      <c r="BS356" s="27"/>
      <c r="BT356" s="27"/>
      <c r="BU356" s="27"/>
      <c r="BV356" s="27"/>
      <c r="BW356" s="54"/>
      <c r="BX356" s="26"/>
      <c r="BY356" s="54"/>
      <c r="BZ356" s="26"/>
      <c r="CA356" s="26"/>
      <c r="CB356" s="26"/>
    </row>
    <row r="357" spans="1:80" ht="17.45" customHeight="1">
      <c r="A357" s="94">
        <f t="shared" si="195"/>
        <v>50.4</v>
      </c>
      <c r="B357" s="179">
        <f t="shared" si="173"/>
        <v>46243</v>
      </c>
      <c r="C357" s="8"/>
      <c r="D357" s="11"/>
      <c r="E357" s="12"/>
      <c r="F357" s="11"/>
      <c r="G357" s="74">
        <f t="shared" si="196"/>
        <v>730</v>
      </c>
      <c r="H357" s="75">
        <f t="shared" si="196"/>
        <v>6095</v>
      </c>
      <c r="I357" s="88">
        <f t="shared" si="183"/>
        <v>0</v>
      </c>
      <c r="J357" s="78">
        <f t="shared" si="184"/>
        <v>0</v>
      </c>
      <c r="K357" s="78">
        <f t="shared" si="185"/>
        <v>0</v>
      </c>
      <c r="L357" s="78">
        <f t="shared" si="186"/>
        <v>0</v>
      </c>
      <c r="M357" s="78">
        <f t="shared" ca="1" si="187"/>
        <v>0.13134657836644592</v>
      </c>
      <c r="N357" s="78">
        <f t="shared" ca="1" si="174"/>
        <v>1.8181818181818191E-2</v>
      </c>
      <c r="O357" s="78">
        <f t="shared" si="188"/>
        <v>5.0000000000000001E-4</v>
      </c>
      <c r="P357" s="13"/>
      <c r="Q357" s="8"/>
      <c r="R357" s="13"/>
      <c r="S357" s="89">
        <f t="shared" si="175"/>
        <v>0</v>
      </c>
      <c r="T357" s="75">
        <f t="shared" si="175"/>
        <v>0</v>
      </c>
      <c r="U357" s="90">
        <f t="shared" si="176"/>
        <v>0</v>
      </c>
      <c r="V357" s="82">
        <f t="shared" si="177"/>
        <v>0</v>
      </c>
      <c r="W357" s="8"/>
      <c r="X357" s="8"/>
      <c r="Y357" s="12"/>
      <c r="Z357" s="12"/>
      <c r="AA357" s="12"/>
      <c r="AB357" s="12"/>
      <c r="AC357" s="91">
        <f t="shared" si="178"/>
        <v>0</v>
      </c>
      <c r="AD357" s="75">
        <f t="shared" si="179"/>
        <v>0</v>
      </c>
      <c r="AE357" s="88">
        <f t="shared" si="168"/>
        <v>0</v>
      </c>
      <c r="AF357" s="92">
        <f t="shared" si="169"/>
        <v>0</v>
      </c>
      <c r="AG357" s="93">
        <f t="shared" si="170"/>
        <v>0</v>
      </c>
      <c r="AH357" s="93">
        <f t="shared" si="171"/>
        <v>0</v>
      </c>
      <c r="AI357" s="78">
        <f t="shared" si="172"/>
        <v>0</v>
      </c>
      <c r="AJ357" s="92">
        <f t="shared" si="180"/>
        <v>0</v>
      </c>
      <c r="AK357" s="78">
        <f t="shared" si="181"/>
        <v>0</v>
      </c>
      <c r="AL357" s="11"/>
      <c r="AM357" s="14"/>
      <c r="AN357" s="11"/>
      <c r="AO357" s="15"/>
      <c r="AP357" s="11"/>
      <c r="AQ357" s="11"/>
      <c r="AR357" s="11"/>
      <c r="AS357" s="75" t="str">
        <f t="shared" si="189"/>
        <v/>
      </c>
      <c r="AT357" s="75" t="str">
        <f t="shared" ca="1" si="190"/>
        <v/>
      </c>
      <c r="AU357" s="75" t="str">
        <f t="shared" si="191"/>
        <v/>
      </c>
      <c r="AV357" s="75" t="str">
        <f t="shared" ca="1" si="192"/>
        <v/>
      </c>
      <c r="AW357" s="169"/>
      <c r="AX357" s="169"/>
      <c r="AY357" s="75" t="str">
        <f t="shared" si="193"/>
        <v/>
      </c>
      <c r="AZ357" s="169"/>
      <c r="BA357" s="169"/>
      <c r="BB357" s="75" t="str">
        <f t="shared" si="194"/>
        <v/>
      </c>
      <c r="BC357" s="11"/>
      <c r="BH357" s="52"/>
      <c r="BI357" s="52"/>
      <c r="BJ357" s="52"/>
      <c r="BK357" s="52"/>
      <c r="BL357" s="52"/>
      <c r="BM357" s="52"/>
      <c r="BQ357" s="27"/>
      <c r="BR357" s="27"/>
      <c r="BS357" s="27"/>
      <c r="BT357" s="27"/>
      <c r="BU357" s="27"/>
      <c r="BV357" s="27"/>
      <c r="BW357" s="54"/>
      <c r="BX357" s="26"/>
      <c r="BY357" s="54"/>
      <c r="BZ357" s="26"/>
      <c r="CA357" s="26"/>
      <c r="CB357" s="26"/>
    </row>
    <row r="358" spans="1:80" ht="17.45" customHeight="1">
      <c r="A358" s="86">
        <f t="shared" si="195"/>
        <v>50.5</v>
      </c>
      <c r="B358" s="179">
        <f t="shared" si="173"/>
        <v>46244</v>
      </c>
      <c r="C358" s="8"/>
      <c r="D358" s="11"/>
      <c r="E358" s="12"/>
      <c r="F358" s="11"/>
      <c r="G358" s="74">
        <f t="shared" si="196"/>
        <v>730</v>
      </c>
      <c r="H358" s="75">
        <f t="shared" si="196"/>
        <v>6095</v>
      </c>
      <c r="I358" s="88">
        <f t="shared" si="183"/>
        <v>0</v>
      </c>
      <c r="J358" s="78">
        <f t="shared" si="184"/>
        <v>0</v>
      </c>
      <c r="K358" s="78">
        <f t="shared" si="185"/>
        <v>0</v>
      </c>
      <c r="L358" s="78">
        <f t="shared" si="186"/>
        <v>0</v>
      </c>
      <c r="M358" s="78">
        <f t="shared" ca="1" si="187"/>
        <v>0.13134657836644592</v>
      </c>
      <c r="N358" s="78">
        <f t="shared" ca="1" si="174"/>
        <v>1.8181818181818191E-2</v>
      </c>
      <c r="O358" s="78">
        <f t="shared" si="188"/>
        <v>5.0000000000000001E-4</v>
      </c>
      <c r="P358" s="13"/>
      <c r="Q358" s="8"/>
      <c r="R358" s="13"/>
      <c r="S358" s="89">
        <f t="shared" si="175"/>
        <v>0</v>
      </c>
      <c r="T358" s="75">
        <f t="shared" si="175"/>
        <v>0</v>
      </c>
      <c r="U358" s="90">
        <f t="shared" si="176"/>
        <v>0</v>
      </c>
      <c r="V358" s="82">
        <f t="shared" si="177"/>
        <v>0</v>
      </c>
      <c r="W358" s="8"/>
      <c r="X358" s="8"/>
      <c r="Y358" s="12"/>
      <c r="Z358" s="12"/>
      <c r="AA358" s="12"/>
      <c r="AB358" s="12"/>
      <c r="AC358" s="91">
        <f t="shared" si="178"/>
        <v>0</v>
      </c>
      <c r="AD358" s="75">
        <f t="shared" si="179"/>
        <v>0</v>
      </c>
      <c r="AE358" s="88">
        <f t="shared" si="168"/>
        <v>0</v>
      </c>
      <c r="AF358" s="92">
        <f t="shared" si="169"/>
        <v>0</v>
      </c>
      <c r="AG358" s="93">
        <f t="shared" si="170"/>
        <v>0</v>
      </c>
      <c r="AH358" s="93">
        <f t="shared" si="171"/>
        <v>0</v>
      </c>
      <c r="AI358" s="78">
        <f t="shared" si="172"/>
        <v>0</v>
      </c>
      <c r="AJ358" s="92">
        <f t="shared" si="180"/>
        <v>0</v>
      </c>
      <c r="AK358" s="78">
        <f t="shared" si="181"/>
        <v>0</v>
      </c>
      <c r="AL358" s="11"/>
      <c r="AM358" s="14"/>
      <c r="AN358" s="11"/>
      <c r="AO358" s="15"/>
      <c r="AP358" s="11"/>
      <c r="AQ358" s="11"/>
      <c r="AR358" s="11"/>
      <c r="AS358" s="75" t="str">
        <f t="shared" si="189"/>
        <v/>
      </c>
      <c r="AT358" s="75" t="str">
        <f t="shared" ca="1" si="190"/>
        <v/>
      </c>
      <c r="AU358" s="75" t="str">
        <f t="shared" si="191"/>
        <v/>
      </c>
      <c r="AV358" s="75" t="str">
        <f t="shared" ca="1" si="192"/>
        <v/>
      </c>
      <c r="AW358" s="169"/>
      <c r="AX358" s="169"/>
      <c r="AY358" s="75" t="str">
        <f t="shared" si="193"/>
        <v/>
      </c>
      <c r="AZ358" s="169"/>
      <c r="BA358" s="169"/>
      <c r="BB358" s="75" t="str">
        <f t="shared" si="194"/>
        <v/>
      </c>
      <c r="BC358" s="11"/>
      <c r="BH358" s="52"/>
      <c r="BI358" s="52"/>
      <c r="BJ358" s="52"/>
      <c r="BK358" s="52"/>
      <c r="BL358" s="52"/>
      <c r="BM358" s="52"/>
      <c r="BQ358" s="27"/>
      <c r="BR358" s="27"/>
      <c r="BS358" s="27"/>
      <c r="BT358" s="27"/>
      <c r="BU358" s="27"/>
      <c r="BV358" s="27"/>
      <c r="BW358" s="54"/>
      <c r="BX358" s="26"/>
      <c r="BY358" s="54"/>
      <c r="BZ358" s="26"/>
      <c r="CA358" s="26"/>
      <c r="CB358" s="26"/>
    </row>
    <row r="359" spans="1:80" ht="17.45" customHeight="1">
      <c r="A359" s="94">
        <f t="shared" si="195"/>
        <v>50.6</v>
      </c>
      <c r="B359" s="179">
        <f t="shared" si="173"/>
        <v>46245</v>
      </c>
      <c r="C359" s="8"/>
      <c r="D359" s="11"/>
      <c r="E359" s="12"/>
      <c r="F359" s="11"/>
      <c r="G359" s="74">
        <f t="shared" si="196"/>
        <v>730</v>
      </c>
      <c r="H359" s="75">
        <f t="shared" si="196"/>
        <v>6095</v>
      </c>
      <c r="I359" s="88">
        <f t="shared" si="183"/>
        <v>0</v>
      </c>
      <c r="J359" s="78">
        <f t="shared" si="184"/>
        <v>0</v>
      </c>
      <c r="K359" s="78">
        <f t="shared" si="185"/>
        <v>0</v>
      </c>
      <c r="L359" s="78">
        <f t="shared" si="186"/>
        <v>0</v>
      </c>
      <c r="M359" s="78">
        <f t="shared" ca="1" si="187"/>
        <v>0.13134657836644592</v>
      </c>
      <c r="N359" s="78">
        <f t="shared" ca="1" si="174"/>
        <v>1.8181818181818191E-2</v>
      </c>
      <c r="O359" s="78">
        <f t="shared" si="188"/>
        <v>5.0000000000000001E-4</v>
      </c>
      <c r="P359" s="13"/>
      <c r="Q359" s="8"/>
      <c r="R359" s="13"/>
      <c r="S359" s="89">
        <f t="shared" si="175"/>
        <v>0</v>
      </c>
      <c r="T359" s="75">
        <f t="shared" si="175"/>
        <v>0</v>
      </c>
      <c r="U359" s="90">
        <f t="shared" si="176"/>
        <v>0</v>
      </c>
      <c r="V359" s="82">
        <f t="shared" si="177"/>
        <v>0</v>
      </c>
      <c r="W359" s="8"/>
      <c r="X359" s="8"/>
      <c r="Y359" s="12"/>
      <c r="Z359" s="12"/>
      <c r="AA359" s="12"/>
      <c r="AB359" s="12"/>
      <c r="AC359" s="91">
        <f t="shared" si="178"/>
        <v>0</v>
      </c>
      <c r="AD359" s="75">
        <f t="shared" si="179"/>
        <v>0</v>
      </c>
      <c r="AE359" s="88">
        <f t="shared" si="168"/>
        <v>0</v>
      </c>
      <c r="AF359" s="92">
        <f t="shared" si="169"/>
        <v>0</v>
      </c>
      <c r="AG359" s="93">
        <f t="shared" si="170"/>
        <v>0</v>
      </c>
      <c r="AH359" s="93">
        <f t="shared" si="171"/>
        <v>0</v>
      </c>
      <c r="AI359" s="78">
        <f t="shared" si="172"/>
        <v>0</v>
      </c>
      <c r="AJ359" s="92">
        <f t="shared" si="180"/>
        <v>0</v>
      </c>
      <c r="AK359" s="78">
        <f t="shared" si="181"/>
        <v>0</v>
      </c>
      <c r="AL359" s="11"/>
      <c r="AM359" s="14"/>
      <c r="AN359" s="11"/>
      <c r="AO359" s="15"/>
      <c r="AP359" s="11"/>
      <c r="AQ359" s="11"/>
      <c r="AR359" s="11"/>
      <c r="AS359" s="75" t="str">
        <f t="shared" si="189"/>
        <v/>
      </c>
      <c r="AT359" s="75" t="str">
        <f t="shared" ca="1" si="190"/>
        <v/>
      </c>
      <c r="AU359" s="75" t="str">
        <f t="shared" si="191"/>
        <v/>
      </c>
      <c r="AV359" s="75" t="str">
        <f t="shared" ca="1" si="192"/>
        <v/>
      </c>
      <c r="AW359" s="169"/>
      <c r="AX359" s="169"/>
      <c r="AY359" s="75" t="str">
        <f t="shared" si="193"/>
        <v/>
      </c>
      <c r="AZ359" s="169"/>
      <c r="BA359" s="169"/>
      <c r="BB359" s="75" t="str">
        <f t="shared" si="194"/>
        <v/>
      </c>
      <c r="BC359" s="11"/>
      <c r="BH359" s="52"/>
      <c r="BI359" s="52"/>
      <c r="BJ359" s="52"/>
      <c r="BK359" s="52"/>
      <c r="BL359" s="52"/>
      <c r="BM359" s="52"/>
      <c r="BQ359" s="27"/>
      <c r="BR359" s="27"/>
      <c r="BS359" s="27"/>
      <c r="BT359" s="27"/>
      <c r="BU359" s="27"/>
      <c r="BV359" s="27"/>
      <c r="BW359" s="54"/>
      <c r="BX359" s="26"/>
      <c r="BY359" s="54"/>
      <c r="BZ359" s="26"/>
      <c r="CA359" s="26"/>
      <c r="CB359" s="26"/>
    </row>
    <row r="360" spans="1:80" ht="17.45" customHeight="1" thickBot="1">
      <c r="A360" s="86">
        <f t="shared" si="195"/>
        <v>50.7</v>
      </c>
      <c r="B360" s="180">
        <f t="shared" si="173"/>
        <v>46246</v>
      </c>
      <c r="C360" s="16"/>
      <c r="D360" s="17"/>
      <c r="E360" s="18"/>
      <c r="F360" s="17"/>
      <c r="G360" s="96">
        <f t="shared" si="196"/>
        <v>730</v>
      </c>
      <c r="H360" s="97">
        <f t="shared" si="196"/>
        <v>6095</v>
      </c>
      <c r="I360" s="98">
        <f t="shared" si="183"/>
        <v>0</v>
      </c>
      <c r="J360" s="99">
        <f t="shared" si="184"/>
        <v>0</v>
      </c>
      <c r="K360" s="99">
        <f t="shared" si="185"/>
        <v>0</v>
      </c>
      <c r="L360" s="99">
        <f t="shared" si="186"/>
        <v>0</v>
      </c>
      <c r="M360" s="99">
        <f t="shared" ca="1" si="187"/>
        <v>0.13134657836644592</v>
      </c>
      <c r="N360" s="99">
        <f t="shared" ca="1" si="174"/>
        <v>1.8181818181818191E-2</v>
      </c>
      <c r="O360" s="99">
        <f t="shared" si="188"/>
        <v>5.0000000000000001E-4</v>
      </c>
      <c r="P360" s="19"/>
      <c r="Q360" s="16"/>
      <c r="R360" s="19"/>
      <c r="S360" s="89">
        <f t="shared" si="175"/>
        <v>0</v>
      </c>
      <c r="T360" s="75">
        <f t="shared" si="175"/>
        <v>0</v>
      </c>
      <c r="U360" s="100">
        <f t="shared" si="176"/>
        <v>0</v>
      </c>
      <c r="V360" s="101">
        <f t="shared" si="177"/>
        <v>0</v>
      </c>
      <c r="W360" s="16"/>
      <c r="X360" s="8"/>
      <c r="Y360" s="12"/>
      <c r="Z360" s="12"/>
      <c r="AA360" s="12"/>
      <c r="AB360" s="12"/>
      <c r="AC360" s="102">
        <f t="shared" si="178"/>
        <v>0</v>
      </c>
      <c r="AD360" s="97">
        <f t="shared" si="179"/>
        <v>0</v>
      </c>
      <c r="AE360" s="98">
        <f t="shared" si="168"/>
        <v>0</v>
      </c>
      <c r="AF360" s="103">
        <f t="shared" si="169"/>
        <v>0</v>
      </c>
      <c r="AG360" s="104">
        <f t="shared" si="170"/>
        <v>0</v>
      </c>
      <c r="AH360" s="104">
        <f t="shared" si="171"/>
        <v>0</v>
      </c>
      <c r="AI360" s="99">
        <f t="shared" si="172"/>
        <v>0</v>
      </c>
      <c r="AJ360" s="103">
        <f t="shared" si="180"/>
        <v>0</v>
      </c>
      <c r="AK360" s="99">
        <f t="shared" si="181"/>
        <v>0</v>
      </c>
      <c r="AL360" s="17"/>
      <c r="AM360" s="20"/>
      <c r="AN360" s="17"/>
      <c r="AO360" s="21"/>
      <c r="AP360" s="17"/>
      <c r="AQ360" s="17"/>
      <c r="AR360" s="17"/>
      <c r="AS360" s="97" t="str">
        <f t="shared" si="189"/>
        <v/>
      </c>
      <c r="AT360" s="97" t="str">
        <f t="shared" ca="1" si="190"/>
        <v/>
      </c>
      <c r="AU360" s="97" t="str">
        <f t="shared" si="191"/>
        <v/>
      </c>
      <c r="AV360" s="97" t="str">
        <f t="shared" ca="1" si="192"/>
        <v/>
      </c>
      <c r="AW360" s="167"/>
      <c r="AX360" s="167"/>
      <c r="AY360" s="97" t="str">
        <f t="shared" si="193"/>
        <v/>
      </c>
      <c r="AZ360" s="167"/>
      <c r="BA360" s="167"/>
      <c r="BB360" s="97" t="str">
        <f t="shared" si="194"/>
        <v/>
      </c>
      <c r="BC360" s="17"/>
      <c r="BH360" s="52"/>
      <c r="BI360" s="52"/>
      <c r="BJ360" s="52"/>
      <c r="BK360" s="52"/>
      <c r="BL360" s="52"/>
      <c r="BM360" s="52"/>
      <c r="BQ360" s="27"/>
      <c r="BR360" s="27"/>
      <c r="BS360" s="27"/>
      <c r="BT360" s="27"/>
      <c r="BU360" s="27"/>
      <c r="BV360" s="27"/>
      <c r="BW360" s="54"/>
      <c r="BX360" s="26"/>
      <c r="BY360" s="54"/>
      <c r="BZ360" s="26"/>
      <c r="CA360" s="26"/>
      <c r="CB360" s="26"/>
    </row>
    <row r="361" spans="1:80" ht="17.45" customHeight="1" thickTop="1">
      <c r="A361" s="71">
        <f>A354+1</f>
        <v>51.1</v>
      </c>
      <c r="B361" s="178">
        <f>B360+1</f>
        <v>46247</v>
      </c>
      <c r="C361" s="4"/>
      <c r="D361" s="5"/>
      <c r="E361" s="6"/>
      <c r="F361" s="5"/>
      <c r="G361" s="74">
        <f t="shared" si="196"/>
        <v>730</v>
      </c>
      <c r="H361" s="75">
        <f t="shared" si="196"/>
        <v>6095</v>
      </c>
      <c r="I361" s="76">
        <f t="shared" si="183"/>
        <v>0</v>
      </c>
      <c r="J361" s="77">
        <f t="shared" si="184"/>
        <v>0</v>
      </c>
      <c r="K361" s="77">
        <f t="shared" si="185"/>
        <v>0</v>
      </c>
      <c r="L361" s="77">
        <f t="shared" si="186"/>
        <v>0</v>
      </c>
      <c r="M361" s="78">
        <f t="shared" ca="1" si="187"/>
        <v>0.13134657836644592</v>
      </c>
      <c r="N361" s="78">
        <f t="shared" ca="1" si="174"/>
        <v>1.8181818181818191E-2</v>
      </c>
      <c r="O361" s="78">
        <f t="shared" si="188"/>
        <v>5.0000000000000001E-4</v>
      </c>
      <c r="P361" s="13"/>
      <c r="Q361" s="8"/>
      <c r="R361" s="13"/>
      <c r="S361" s="79">
        <f t="shared" si="175"/>
        <v>0</v>
      </c>
      <c r="T361" s="80">
        <f t="shared" si="175"/>
        <v>0</v>
      </c>
      <c r="U361" s="90">
        <f t="shared" si="176"/>
        <v>0</v>
      </c>
      <c r="V361" s="82">
        <f t="shared" si="177"/>
        <v>0</v>
      </c>
      <c r="W361" s="4"/>
      <c r="X361" s="4"/>
      <c r="Y361" s="6"/>
      <c r="Z361" s="6"/>
      <c r="AA361" s="6"/>
      <c r="AB361" s="6"/>
      <c r="AC361" s="83">
        <f t="shared" si="178"/>
        <v>0</v>
      </c>
      <c r="AD361" s="80">
        <f t="shared" si="179"/>
        <v>0</v>
      </c>
      <c r="AE361" s="76">
        <f t="shared" si="168"/>
        <v>0</v>
      </c>
      <c r="AF361" s="84">
        <f t="shared" si="169"/>
        <v>0</v>
      </c>
      <c r="AG361" s="85">
        <f t="shared" si="170"/>
        <v>0</v>
      </c>
      <c r="AH361" s="85">
        <f t="shared" si="171"/>
        <v>0</v>
      </c>
      <c r="AI361" s="77">
        <f t="shared" si="172"/>
        <v>0</v>
      </c>
      <c r="AJ361" s="84">
        <f t="shared" si="180"/>
        <v>0</v>
      </c>
      <c r="AK361" s="77">
        <f t="shared" si="181"/>
        <v>0</v>
      </c>
      <c r="AL361" s="5"/>
      <c r="AM361" s="9"/>
      <c r="AN361" s="5"/>
      <c r="AO361" s="10"/>
      <c r="AP361" s="5"/>
      <c r="AQ361" s="5"/>
      <c r="AR361" s="5"/>
      <c r="AS361" s="80" t="str">
        <f t="shared" si="189"/>
        <v/>
      </c>
      <c r="AT361" s="80" t="str">
        <f t="shared" ca="1" si="190"/>
        <v/>
      </c>
      <c r="AU361" s="80" t="str">
        <f t="shared" si="191"/>
        <v/>
      </c>
      <c r="AV361" s="80" t="str">
        <f t="shared" ca="1" si="192"/>
        <v/>
      </c>
      <c r="AW361" s="165"/>
      <c r="AX361" s="165"/>
      <c r="AY361" s="80" t="str">
        <f t="shared" si="193"/>
        <v/>
      </c>
      <c r="AZ361" s="165"/>
      <c r="BA361" s="165"/>
      <c r="BB361" s="80" t="str">
        <f t="shared" si="194"/>
        <v/>
      </c>
      <c r="BC361" s="5"/>
      <c r="BH361" s="52"/>
      <c r="BI361" s="52"/>
      <c r="BJ361" s="52"/>
      <c r="BK361" s="52"/>
      <c r="BL361" s="52"/>
      <c r="BM361" s="52"/>
      <c r="BQ361" s="27"/>
      <c r="BR361" s="27"/>
      <c r="BS361" s="27"/>
      <c r="BT361" s="27"/>
      <c r="BU361" s="27"/>
      <c r="BV361" s="27"/>
      <c r="BW361" s="54"/>
      <c r="BX361" s="26"/>
      <c r="BY361" s="54"/>
      <c r="BZ361" s="26"/>
      <c r="CA361" s="26"/>
      <c r="CB361" s="26"/>
    </row>
    <row r="362" spans="1:80" ht="17.45" customHeight="1">
      <c r="A362" s="86">
        <f t="shared" si="195"/>
        <v>51.2</v>
      </c>
      <c r="B362" s="179">
        <f t="shared" si="173"/>
        <v>46248</v>
      </c>
      <c r="C362" s="8"/>
      <c r="D362" s="11"/>
      <c r="E362" s="12"/>
      <c r="F362" s="11"/>
      <c r="G362" s="74">
        <f t="shared" si="196"/>
        <v>730</v>
      </c>
      <c r="H362" s="75">
        <f t="shared" si="196"/>
        <v>6095</v>
      </c>
      <c r="I362" s="88">
        <f t="shared" si="183"/>
        <v>0</v>
      </c>
      <c r="J362" s="78">
        <f t="shared" si="184"/>
        <v>0</v>
      </c>
      <c r="K362" s="78">
        <f t="shared" si="185"/>
        <v>0</v>
      </c>
      <c r="L362" s="78">
        <f t="shared" si="186"/>
        <v>0</v>
      </c>
      <c r="M362" s="78">
        <f t="shared" ca="1" si="187"/>
        <v>0.13134657836644592</v>
      </c>
      <c r="N362" s="78">
        <f t="shared" ca="1" si="174"/>
        <v>1.8181818181818191E-2</v>
      </c>
      <c r="O362" s="78">
        <f t="shared" si="188"/>
        <v>5.0000000000000001E-4</v>
      </c>
      <c r="P362" s="13"/>
      <c r="Q362" s="8"/>
      <c r="R362" s="13"/>
      <c r="S362" s="89">
        <f t="shared" si="175"/>
        <v>0</v>
      </c>
      <c r="T362" s="75">
        <f t="shared" si="175"/>
        <v>0</v>
      </c>
      <c r="U362" s="90">
        <f t="shared" si="176"/>
        <v>0</v>
      </c>
      <c r="V362" s="82">
        <f t="shared" si="177"/>
        <v>0</v>
      </c>
      <c r="W362" s="8"/>
      <c r="X362" s="8"/>
      <c r="Y362" s="12"/>
      <c r="Z362" s="12"/>
      <c r="AA362" s="12"/>
      <c r="AB362" s="12"/>
      <c r="AC362" s="91">
        <f t="shared" si="178"/>
        <v>0</v>
      </c>
      <c r="AD362" s="75">
        <f t="shared" si="179"/>
        <v>0</v>
      </c>
      <c r="AE362" s="88">
        <f t="shared" si="168"/>
        <v>0</v>
      </c>
      <c r="AF362" s="92">
        <f t="shared" si="169"/>
        <v>0</v>
      </c>
      <c r="AG362" s="93">
        <f t="shared" si="170"/>
        <v>0</v>
      </c>
      <c r="AH362" s="93">
        <f t="shared" si="171"/>
        <v>0</v>
      </c>
      <c r="AI362" s="78">
        <f t="shared" si="172"/>
        <v>0</v>
      </c>
      <c r="AJ362" s="92">
        <f t="shared" si="180"/>
        <v>0</v>
      </c>
      <c r="AK362" s="78">
        <f t="shared" si="181"/>
        <v>0</v>
      </c>
      <c r="AL362" s="11"/>
      <c r="AM362" s="14"/>
      <c r="AN362" s="11"/>
      <c r="AO362" s="15"/>
      <c r="AP362" s="11"/>
      <c r="AQ362" s="11"/>
      <c r="AR362" s="11"/>
      <c r="AS362" s="75" t="str">
        <f t="shared" si="189"/>
        <v/>
      </c>
      <c r="AT362" s="75" t="str">
        <f t="shared" ca="1" si="190"/>
        <v/>
      </c>
      <c r="AU362" s="75" t="str">
        <f t="shared" si="191"/>
        <v/>
      </c>
      <c r="AV362" s="75" t="str">
        <f t="shared" ca="1" si="192"/>
        <v/>
      </c>
      <c r="AW362" s="169"/>
      <c r="AX362" s="169"/>
      <c r="AY362" s="75" t="str">
        <f t="shared" si="193"/>
        <v/>
      </c>
      <c r="AZ362" s="169"/>
      <c r="BA362" s="169"/>
      <c r="BB362" s="75" t="str">
        <f t="shared" si="194"/>
        <v/>
      </c>
      <c r="BC362" s="11"/>
      <c r="BH362" s="52"/>
      <c r="BI362" s="52"/>
      <c r="BJ362" s="52"/>
      <c r="BK362" s="52"/>
      <c r="BL362" s="52"/>
      <c r="BM362" s="52"/>
      <c r="BQ362" s="27"/>
      <c r="BR362" s="27"/>
      <c r="BS362" s="27"/>
      <c r="BT362" s="27"/>
      <c r="BU362" s="27"/>
      <c r="BV362" s="27"/>
      <c r="BW362" s="54"/>
      <c r="BX362" s="26"/>
      <c r="BY362" s="54"/>
      <c r="BZ362" s="26"/>
      <c r="CA362" s="26"/>
      <c r="CB362" s="26"/>
    </row>
    <row r="363" spans="1:80" ht="17.45" customHeight="1">
      <c r="A363" s="94">
        <f t="shared" si="195"/>
        <v>51.3</v>
      </c>
      <c r="B363" s="179">
        <f t="shared" si="173"/>
        <v>46249</v>
      </c>
      <c r="C363" s="8"/>
      <c r="D363" s="11"/>
      <c r="E363" s="12"/>
      <c r="F363" s="11"/>
      <c r="G363" s="74">
        <f t="shared" si="196"/>
        <v>730</v>
      </c>
      <c r="H363" s="75">
        <f t="shared" si="196"/>
        <v>6095</v>
      </c>
      <c r="I363" s="88">
        <f t="shared" si="183"/>
        <v>0</v>
      </c>
      <c r="J363" s="78">
        <f t="shared" si="184"/>
        <v>0</v>
      </c>
      <c r="K363" s="78">
        <f t="shared" si="185"/>
        <v>0</v>
      </c>
      <c r="L363" s="78">
        <f t="shared" si="186"/>
        <v>0</v>
      </c>
      <c r="M363" s="78">
        <f t="shared" ca="1" si="187"/>
        <v>0.13134657836644592</v>
      </c>
      <c r="N363" s="78">
        <f t="shared" ca="1" si="174"/>
        <v>1.8181818181818191E-2</v>
      </c>
      <c r="O363" s="78">
        <f t="shared" si="188"/>
        <v>5.0000000000000001E-4</v>
      </c>
      <c r="P363" s="13"/>
      <c r="Q363" s="8"/>
      <c r="R363" s="13"/>
      <c r="S363" s="89">
        <f t="shared" si="175"/>
        <v>0</v>
      </c>
      <c r="T363" s="75">
        <f t="shared" si="175"/>
        <v>0</v>
      </c>
      <c r="U363" s="90">
        <f t="shared" si="176"/>
        <v>0</v>
      </c>
      <c r="V363" s="82">
        <f t="shared" si="177"/>
        <v>0</v>
      </c>
      <c r="W363" s="8"/>
      <c r="X363" s="8"/>
      <c r="Y363" s="12"/>
      <c r="Z363" s="12"/>
      <c r="AA363" s="12"/>
      <c r="AB363" s="12"/>
      <c r="AC363" s="91">
        <f t="shared" si="178"/>
        <v>0</v>
      </c>
      <c r="AD363" s="75">
        <f t="shared" si="179"/>
        <v>0</v>
      </c>
      <c r="AE363" s="88">
        <f t="shared" si="168"/>
        <v>0</v>
      </c>
      <c r="AF363" s="92">
        <f t="shared" si="169"/>
        <v>0</v>
      </c>
      <c r="AG363" s="93">
        <f t="shared" si="170"/>
        <v>0</v>
      </c>
      <c r="AH363" s="93">
        <f t="shared" si="171"/>
        <v>0</v>
      </c>
      <c r="AI363" s="78">
        <f t="shared" si="172"/>
        <v>0</v>
      </c>
      <c r="AJ363" s="92">
        <f t="shared" si="180"/>
        <v>0</v>
      </c>
      <c r="AK363" s="78">
        <f t="shared" si="181"/>
        <v>0</v>
      </c>
      <c r="AL363" s="11"/>
      <c r="AM363" s="14"/>
      <c r="AN363" s="11"/>
      <c r="AO363" s="15"/>
      <c r="AP363" s="11"/>
      <c r="AQ363" s="11"/>
      <c r="AR363" s="11"/>
      <c r="AS363" s="75" t="str">
        <f t="shared" si="189"/>
        <v/>
      </c>
      <c r="AT363" s="75" t="str">
        <f t="shared" ca="1" si="190"/>
        <v/>
      </c>
      <c r="AU363" s="75" t="str">
        <f t="shared" si="191"/>
        <v/>
      </c>
      <c r="AV363" s="75" t="str">
        <f t="shared" ca="1" si="192"/>
        <v/>
      </c>
      <c r="AW363" s="169"/>
      <c r="AX363" s="169"/>
      <c r="AY363" s="75" t="str">
        <f t="shared" si="193"/>
        <v/>
      </c>
      <c r="AZ363" s="169"/>
      <c r="BA363" s="169"/>
      <c r="BB363" s="75" t="str">
        <f t="shared" si="194"/>
        <v/>
      </c>
      <c r="BC363" s="11"/>
      <c r="BH363" s="52"/>
      <c r="BI363" s="52"/>
      <c r="BJ363" s="52"/>
      <c r="BK363" s="52"/>
      <c r="BL363" s="52"/>
      <c r="BM363" s="52"/>
      <c r="BQ363" s="27"/>
      <c r="BR363" s="27"/>
      <c r="BS363" s="27"/>
      <c r="BT363" s="27"/>
      <c r="BU363" s="27"/>
      <c r="BV363" s="27"/>
      <c r="BW363" s="54"/>
      <c r="BX363" s="26"/>
      <c r="BY363" s="54"/>
      <c r="BZ363" s="26"/>
      <c r="CA363" s="26"/>
      <c r="CB363" s="26"/>
    </row>
    <row r="364" spans="1:80" ht="17.45" customHeight="1">
      <c r="A364" s="86">
        <f t="shared" si="195"/>
        <v>51.4</v>
      </c>
      <c r="B364" s="179">
        <f t="shared" si="173"/>
        <v>46250</v>
      </c>
      <c r="C364" s="8"/>
      <c r="D364" s="11"/>
      <c r="E364" s="12"/>
      <c r="F364" s="11"/>
      <c r="G364" s="74">
        <f t="shared" ref="G364:H379" si="197">G363-E364-C364</f>
        <v>730</v>
      </c>
      <c r="H364" s="75">
        <f t="shared" si="197"/>
        <v>6095</v>
      </c>
      <c r="I364" s="88">
        <f t="shared" si="183"/>
        <v>0</v>
      </c>
      <c r="J364" s="78">
        <f t="shared" si="184"/>
        <v>0</v>
      </c>
      <c r="K364" s="78">
        <f t="shared" si="185"/>
        <v>0</v>
      </c>
      <c r="L364" s="78">
        <f t="shared" si="186"/>
        <v>0</v>
      </c>
      <c r="M364" s="78">
        <f t="shared" ca="1" si="187"/>
        <v>0.13134657836644592</v>
      </c>
      <c r="N364" s="78">
        <f t="shared" ca="1" si="174"/>
        <v>1.8181818181818191E-2</v>
      </c>
      <c r="O364" s="78">
        <f t="shared" si="188"/>
        <v>5.0000000000000001E-4</v>
      </c>
      <c r="P364" s="13"/>
      <c r="Q364" s="8"/>
      <c r="R364" s="13"/>
      <c r="S364" s="89">
        <f t="shared" si="175"/>
        <v>0</v>
      </c>
      <c r="T364" s="75">
        <f t="shared" si="175"/>
        <v>0</v>
      </c>
      <c r="U364" s="90">
        <f t="shared" si="176"/>
        <v>0</v>
      </c>
      <c r="V364" s="82">
        <f t="shared" si="177"/>
        <v>0</v>
      </c>
      <c r="W364" s="8"/>
      <c r="X364" s="8"/>
      <c r="Y364" s="12"/>
      <c r="Z364" s="12"/>
      <c r="AA364" s="12"/>
      <c r="AB364" s="12"/>
      <c r="AC364" s="91">
        <f t="shared" si="178"/>
        <v>0</v>
      </c>
      <c r="AD364" s="75">
        <f t="shared" si="179"/>
        <v>0</v>
      </c>
      <c r="AE364" s="88">
        <f t="shared" si="168"/>
        <v>0</v>
      </c>
      <c r="AF364" s="92">
        <f t="shared" si="169"/>
        <v>0</v>
      </c>
      <c r="AG364" s="93">
        <f t="shared" si="170"/>
        <v>0</v>
      </c>
      <c r="AH364" s="93">
        <f t="shared" si="171"/>
        <v>0</v>
      </c>
      <c r="AI364" s="78">
        <f t="shared" si="172"/>
        <v>0</v>
      </c>
      <c r="AJ364" s="92">
        <f t="shared" si="180"/>
        <v>0</v>
      </c>
      <c r="AK364" s="78">
        <f t="shared" si="181"/>
        <v>0</v>
      </c>
      <c r="AL364" s="11"/>
      <c r="AM364" s="14"/>
      <c r="AN364" s="11"/>
      <c r="AO364" s="15"/>
      <c r="AP364" s="11"/>
      <c r="AQ364" s="11"/>
      <c r="AR364" s="11"/>
      <c r="AS364" s="75" t="str">
        <f t="shared" si="189"/>
        <v/>
      </c>
      <c r="AT364" s="75" t="str">
        <f t="shared" ca="1" si="190"/>
        <v/>
      </c>
      <c r="AU364" s="75" t="str">
        <f t="shared" si="191"/>
        <v/>
      </c>
      <c r="AV364" s="75" t="str">
        <f t="shared" ca="1" si="192"/>
        <v/>
      </c>
      <c r="AW364" s="169"/>
      <c r="AX364" s="169"/>
      <c r="AY364" s="75" t="str">
        <f t="shared" si="193"/>
        <v/>
      </c>
      <c r="AZ364" s="169"/>
      <c r="BA364" s="169"/>
      <c r="BB364" s="75" t="str">
        <f t="shared" si="194"/>
        <v/>
      </c>
      <c r="BC364" s="11"/>
      <c r="BH364" s="52"/>
      <c r="BI364" s="52"/>
      <c r="BJ364" s="52"/>
      <c r="BK364" s="52"/>
      <c r="BL364" s="52"/>
      <c r="BM364" s="52"/>
      <c r="BQ364" s="27"/>
      <c r="BR364" s="27"/>
      <c r="BS364" s="27"/>
      <c r="BT364" s="27"/>
      <c r="BU364" s="27"/>
      <c r="BV364" s="27"/>
      <c r="BW364" s="54"/>
      <c r="BX364" s="26"/>
      <c r="BY364" s="54"/>
      <c r="BZ364" s="26"/>
      <c r="CA364" s="26"/>
      <c r="CB364" s="26"/>
    </row>
    <row r="365" spans="1:80" ht="17.45" customHeight="1">
      <c r="A365" s="94">
        <f t="shared" si="195"/>
        <v>51.5</v>
      </c>
      <c r="B365" s="179">
        <f t="shared" si="173"/>
        <v>46251</v>
      </c>
      <c r="C365" s="8"/>
      <c r="D365" s="11"/>
      <c r="E365" s="12"/>
      <c r="F365" s="11"/>
      <c r="G365" s="74">
        <f t="shared" si="197"/>
        <v>730</v>
      </c>
      <c r="H365" s="75">
        <f t="shared" si="197"/>
        <v>6095</v>
      </c>
      <c r="I365" s="88">
        <f t="shared" si="183"/>
        <v>0</v>
      </c>
      <c r="J365" s="78">
        <f t="shared" si="184"/>
        <v>0</v>
      </c>
      <c r="K365" s="78">
        <f t="shared" si="185"/>
        <v>0</v>
      </c>
      <c r="L365" s="78">
        <f t="shared" si="186"/>
        <v>0</v>
      </c>
      <c r="M365" s="78">
        <f t="shared" ca="1" si="187"/>
        <v>0.13134657836644592</v>
      </c>
      <c r="N365" s="78">
        <f t="shared" ca="1" si="174"/>
        <v>1.8181818181818191E-2</v>
      </c>
      <c r="O365" s="78">
        <f t="shared" si="188"/>
        <v>5.0000000000000001E-4</v>
      </c>
      <c r="P365" s="13"/>
      <c r="Q365" s="8"/>
      <c r="R365" s="13"/>
      <c r="S365" s="89">
        <f t="shared" si="175"/>
        <v>0</v>
      </c>
      <c r="T365" s="75">
        <f t="shared" si="175"/>
        <v>0</v>
      </c>
      <c r="U365" s="90">
        <f t="shared" si="176"/>
        <v>0</v>
      </c>
      <c r="V365" s="82">
        <f t="shared" si="177"/>
        <v>0</v>
      </c>
      <c r="W365" s="8"/>
      <c r="X365" s="8"/>
      <c r="Y365" s="12"/>
      <c r="Z365" s="12"/>
      <c r="AA365" s="12"/>
      <c r="AB365" s="12"/>
      <c r="AC365" s="91">
        <f t="shared" si="178"/>
        <v>0</v>
      </c>
      <c r="AD365" s="75">
        <f t="shared" si="179"/>
        <v>0</v>
      </c>
      <c r="AE365" s="88">
        <f t="shared" si="168"/>
        <v>0</v>
      </c>
      <c r="AF365" s="92">
        <f t="shared" si="169"/>
        <v>0</v>
      </c>
      <c r="AG365" s="93">
        <f t="shared" si="170"/>
        <v>0</v>
      </c>
      <c r="AH365" s="93">
        <f t="shared" si="171"/>
        <v>0</v>
      </c>
      <c r="AI365" s="78">
        <f t="shared" si="172"/>
        <v>0</v>
      </c>
      <c r="AJ365" s="92">
        <f t="shared" si="180"/>
        <v>0</v>
      </c>
      <c r="AK365" s="78">
        <f t="shared" si="181"/>
        <v>0</v>
      </c>
      <c r="AL365" s="11"/>
      <c r="AM365" s="14"/>
      <c r="AN365" s="11"/>
      <c r="AO365" s="15"/>
      <c r="AP365" s="11"/>
      <c r="AQ365" s="11"/>
      <c r="AR365" s="11"/>
      <c r="AS365" s="75" t="str">
        <f t="shared" si="189"/>
        <v/>
      </c>
      <c r="AT365" s="75" t="str">
        <f t="shared" ca="1" si="190"/>
        <v/>
      </c>
      <c r="AU365" s="75" t="str">
        <f t="shared" si="191"/>
        <v/>
      </c>
      <c r="AV365" s="75" t="str">
        <f t="shared" ca="1" si="192"/>
        <v/>
      </c>
      <c r="AW365" s="169"/>
      <c r="AX365" s="169"/>
      <c r="AY365" s="75" t="str">
        <f t="shared" si="193"/>
        <v/>
      </c>
      <c r="AZ365" s="169"/>
      <c r="BA365" s="169"/>
      <c r="BB365" s="75" t="str">
        <f t="shared" si="194"/>
        <v/>
      </c>
      <c r="BC365" s="11"/>
      <c r="BH365" s="52"/>
      <c r="BI365" s="52"/>
      <c r="BJ365" s="52"/>
      <c r="BK365" s="52"/>
      <c r="BL365" s="52"/>
      <c r="BM365" s="52"/>
      <c r="BQ365" s="27"/>
      <c r="BR365" s="27"/>
      <c r="BS365" s="27"/>
      <c r="BT365" s="27"/>
      <c r="BU365" s="27"/>
      <c r="BV365" s="27"/>
      <c r="BW365" s="54"/>
      <c r="BX365" s="26"/>
      <c r="BY365" s="54"/>
      <c r="BZ365" s="26"/>
      <c r="CA365" s="26"/>
      <c r="CB365" s="26"/>
    </row>
    <row r="366" spans="1:80" ht="17.45" customHeight="1">
      <c r="A366" s="86">
        <f t="shared" si="195"/>
        <v>51.6</v>
      </c>
      <c r="B366" s="179">
        <f t="shared" si="173"/>
        <v>46252</v>
      </c>
      <c r="C366" s="8"/>
      <c r="D366" s="11"/>
      <c r="E366" s="12"/>
      <c r="F366" s="11"/>
      <c r="G366" s="74">
        <f t="shared" si="197"/>
        <v>730</v>
      </c>
      <c r="H366" s="75">
        <f t="shared" si="197"/>
        <v>6095</v>
      </c>
      <c r="I366" s="88">
        <f t="shared" si="183"/>
        <v>0</v>
      </c>
      <c r="J366" s="78">
        <f t="shared" si="184"/>
        <v>0</v>
      </c>
      <c r="K366" s="78">
        <f t="shared" si="185"/>
        <v>0</v>
      </c>
      <c r="L366" s="78">
        <f t="shared" si="186"/>
        <v>0</v>
      </c>
      <c r="M366" s="78">
        <f t="shared" ca="1" si="187"/>
        <v>0.13134657836644592</v>
      </c>
      <c r="N366" s="78">
        <f t="shared" ca="1" si="174"/>
        <v>1.8181818181818191E-2</v>
      </c>
      <c r="O366" s="78">
        <f t="shared" si="188"/>
        <v>5.0000000000000001E-4</v>
      </c>
      <c r="P366" s="13"/>
      <c r="Q366" s="8"/>
      <c r="R366" s="13"/>
      <c r="S366" s="89">
        <f t="shared" si="175"/>
        <v>0</v>
      </c>
      <c r="T366" s="75">
        <f t="shared" si="175"/>
        <v>0</v>
      </c>
      <c r="U366" s="90">
        <f t="shared" si="176"/>
        <v>0</v>
      </c>
      <c r="V366" s="82">
        <f t="shared" si="177"/>
        <v>0</v>
      </c>
      <c r="W366" s="8"/>
      <c r="X366" s="8"/>
      <c r="Y366" s="12"/>
      <c r="Z366" s="12"/>
      <c r="AA366" s="12"/>
      <c r="AB366" s="12"/>
      <c r="AC366" s="91">
        <f t="shared" si="178"/>
        <v>0</v>
      </c>
      <c r="AD366" s="75">
        <f t="shared" si="179"/>
        <v>0</v>
      </c>
      <c r="AE366" s="88">
        <f t="shared" si="168"/>
        <v>0</v>
      </c>
      <c r="AF366" s="92">
        <f t="shared" si="169"/>
        <v>0</v>
      </c>
      <c r="AG366" s="93">
        <f t="shared" si="170"/>
        <v>0</v>
      </c>
      <c r="AH366" s="93">
        <f t="shared" si="171"/>
        <v>0</v>
      </c>
      <c r="AI366" s="78">
        <f t="shared" si="172"/>
        <v>0</v>
      </c>
      <c r="AJ366" s="92">
        <f t="shared" si="180"/>
        <v>0</v>
      </c>
      <c r="AK366" s="78">
        <f t="shared" si="181"/>
        <v>0</v>
      </c>
      <c r="AL366" s="11"/>
      <c r="AM366" s="14"/>
      <c r="AN366" s="11"/>
      <c r="AO366" s="15"/>
      <c r="AP366" s="11"/>
      <c r="AQ366" s="11"/>
      <c r="AR366" s="11"/>
      <c r="AS366" s="75" t="str">
        <f t="shared" si="189"/>
        <v/>
      </c>
      <c r="AT366" s="75" t="str">
        <f t="shared" ca="1" si="190"/>
        <v/>
      </c>
      <c r="AU366" s="75" t="str">
        <f t="shared" si="191"/>
        <v/>
      </c>
      <c r="AV366" s="75" t="str">
        <f t="shared" ca="1" si="192"/>
        <v/>
      </c>
      <c r="AW366" s="169"/>
      <c r="AX366" s="169"/>
      <c r="AY366" s="75" t="str">
        <f t="shared" si="193"/>
        <v/>
      </c>
      <c r="AZ366" s="169"/>
      <c r="BA366" s="169"/>
      <c r="BB366" s="75" t="str">
        <f t="shared" si="194"/>
        <v/>
      </c>
      <c r="BC366" s="11"/>
      <c r="BH366" s="52"/>
      <c r="BI366" s="52"/>
      <c r="BJ366" s="52"/>
      <c r="BK366" s="52"/>
      <c r="BL366" s="52"/>
      <c r="BM366" s="52"/>
      <c r="BQ366" s="27"/>
      <c r="BR366" s="27"/>
      <c r="BS366" s="27"/>
      <c r="BT366" s="27"/>
      <c r="BU366" s="27"/>
      <c r="BV366" s="27"/>
      <c r="BW366" s="54"/>
      <c r="BX366" s="26"/>
      <c r="BY366" s="54"/>
      <c r="BZ366" s="26"/>
      <c r="CA366" s="26"/>
      <c r="CB366" s="26"/>
    </row>
    <row r="367" spans="1:80" ht="17.45" customHeight="1" thickBot="1">
      <c r="A367" s="94">
        <f t="shared" si="195"/>
        <v>51.7</v>
      </c>
      <c r="B367" s="180">
        <f t="shared" si="173"/>
        <v>46253</v>
      </c>
      <c r="C367" s="16"/>
      <c r="D367" s="17"/>
      <c r="E367" s="18"/>
      <c r="F367" s="17"/>
      <c r="G367" s="96">
        <f t="shared" si="197"/>
        <v>730</v>
      </c>
      <c r="H367" s="97">
        <f t="shared" si="197"/>
        <v>6095</v>
      </c>
      <c r="I367" s="98">
        <f t="shared" si="183"/>
        <v>0</v>
      </c>
      <c r="J367" s="99">
        <f t="shared" si="184"/>
        <v>0</v>
      </c>
      <c r="K367" s="99">
        <f t="shared" si="185"/>
        <v>0</v>
      </c>
      <c r="L367" s="99">
        <f t="shared" si="186"/>
        <v>0</v>
      </c>
      <c r="M367" s="99">
        <f t="shared" ca="1" si="187"/>
        <v>0.13134657836644592</v>
      </c>
      <c r="N367" s="99">
        <f t="shared" ca="1" si="174"/>
        <v>1.8181818181818191E-2</v>
      </c>
      <c r="O367" s="99">
        <f t="shared" si="188"/>
        <v>5.0000000000000001E-4</v>
      </c>
      <c r="P367" s="19"/>
      <c r="Q367" s="16"/>
      <c r="R367" s="19"/>
      <c r="S367" s="89">
        <f t="shared" si="175"/>
        <v>0</v>
      </c>
      <c r="T367" s="75">
        <f t="shared" si="175"/>
        <v>0</v>
      </c>
      <c r="U367" s="100">
        <f t="shared" si="176"/>
        <v>0</v>
      </c>
      <c r="V367" s="101">
        <f t="shared" si="177"/>
        <v>0</v>
      </c>
      <c r="W367" s="16"/>
      <c r="X367" s="8"/>
      <c r="Y367" s="12"/>
      <c r="Z367" s="12"/>
      <c r="AA367" s="12"/>
      <c r="AB367" s="12"/>
      <c r="AC367" s="102">
        <f t="shared" si="178"/>
        <v>0</v>
      </c>
      <c r="AD367" s="97">
        <f t="shared" si="179"/>
        <v>0</v>
      </c>
      <c r="AE367" s="98">
        <f t="shared" si="168"/>
        <v>0</v>
      </c>
      <c r="AF367" s="103">
        <f t="shared" si="169"/>
        <v>0</v>
      </c>
      <c r="AG367" s="104">
        <f t="shared" si="170"/>
        <v>0</v>
      </c>
      <c r="AH367" s="104">
        <f t="shared" si="171"/>
        <v>0</v>
      </c>
      <c r="AI367" s="99">
        <f t="shared" si="172"/>
        <v>0</v>
      </c>
      <c r="AJ367" s="103">
        <f t="shared" si="180"/>
        <v>0</v>
      </c>
      <c r="AK367" s="99">
        <f t="shared" si="181"/>
        <v>0</v>
      </c>
      <c r="AL367" s="17"/>
      <c r="AM367" s="20"/>
      <c r="AN367" s="17"/>
      <c r="AO367" s="21"/>
      <c r="AP367" s="17"/>
      <c r="AQ367" s="17"/>
      <c r="AR367" s="17"/>
      <c r="AS367" s="97" t="str">
        <f t="shared" si="189"/>
        <v/>
      </c>
      <c r="AT367" s="97" t="str">
        <f t="shared" ca="1" si="190"/>
        <v/>
      </c>
      <c r="AU367" s="97" t="str">
        <f t="shared" si="191"/>
        <v/>
      </c>
      <c r="AV367" s="97" t="str">
        <f t="shared" ca="1" si="192"/>
        <v/>
      </c>
      <c r="AW367" s="167"/>
      <c r="AX367" s="167"/>
      <c r="AY367" s="97" t="str">
        <f t="shared" si="193"/>
        <v/>
      </c>
      <c r="AZ367" s="167"/>
      <c r="BA367" s="167"/>
      <c r="BB367" s="97" t="str">
        <f t="shared" si="194"/>
        <v/>
      </c>
      <c r="BC367" s="17"/>
      <c r="BH367" s="52"/>
      <c r="BI367" s="52"/>
      <c r="BJ367" s="52"/>
      <c r="BK367" s="52"/>
      <c r="BL367" s="52"/>
      <c r="BM367" s="52"/>
      <c r="BQ367" s="27"/>
      <c r="BR367" s="27"/>
      <c r="BS367" s="27"/>
      <c r="BT367" s="27"/>
      <c r="BU367" s="27"/>
      <c r="BV367" s="27"/>
      <c r="BW367" s="54"/>
      <c r="BX367" s="26"/>
      <c r="BY367" s="54"/>
      <c r="BZ367" s="26"/>
      <c r="CA367" s="26"/>
      <c r="CB367" s="26"/>
    </row>
    <row r="368" spans="1:80" ht="17.45" customHeight="1" thickTop="1">
      <c r="A368" s="105">
        <f>A361+1</f>
        <v>52.1</v>
      </c>
      <c r="B368" s="178">
        <f>B367+1</f>
        <v>46254</v>
      </c>
      <c r="C368" s="4"/>
      <c r="D368" s="5"/>
      <c r="E368" s="6"/>
      <c r="F368" s="5"/>
      <c r="G368" s="74">
        <f t="shared" si="197"/>
        <v>730</v>
      </c>
      <c r="H368" s="75">
        <f t="shared" si="197"/>
        <v>6095</v>
      </c>
      <c r="I368" s="76">
        <f t="shared" si="183"/>
        <v>0</v>
      </c>
      <c r="J368" s="77">
        <f t="shared" si="184"/>
        <v>0</v>
      </c>
      <c r="K368" s="77">
        <f t="shared" si="185"/>
        <v>0</v>
      </c>
      <c r="L368" s="77">
        <f t="shared" si="186"/>
        <v>0</v>
      </c>
      <c r="M368" s="78">
        <f t="shared" ca="1" si="187"/>
        <v>0.13134657836644592</v>
      </c>
      <c r="N368" s="78">
        <f t="shared" ca="1" si="174"/>
        <v>1.8181818181818191E-2</v>
      </c>
      <c r="O368" s="78">
        <f t="shared" si="188"/>
        <v>5.0000000000000001E-4</v>
      </c>
      <c r="P368" s="13"/>
      <c r="Q368" s="8"/>
      <c r="R368" s="13"/>
      <c r="S368" s="79">
        <f t="shared" si="175"/>
        <v>0</v>
      </c>
      <c r="T368" s="80">
        <f t="shared" si="175"/>
        <v>0</v>
      </c>
      <c r="U368" s="90">
        <f t="shared" si="176"/>
        <v>0</v>
      </c>
      <c r="V368" s="82">
        <f t="shared" si="177"/>
        <v>0</v>
      </c>
      <c r="W368" s="4"/>
      <c r="X368" s="4"/>
      <c r="Y368" s="6"/>
      <c r="Z368" s="6"/>
      <c r="AA368" s="6"/>
      <c r="AB368" s="6"/>
      <c r="AC368" s="83">
        <f t="shared" si="178"/>
        <v>0</v>
      </c>
      <c r="AD368" s="80">
        <f t="shared" si="179"/>
        <v>0</v>
      </c>
      <c r="AE368" s="76">
        <f t="shared" si="168"/>
        <v>0</v>
      </c>
      <c r="AF368" s="84">
        <f t="shared" si="169"/>
        <v>0</v>
      </c>
      <c r="AG368" s="85">
        <f t="shared" si="170"/>
        <v>0</v>
      </c>
      <c r="AH368" s="85">
        <f t="shared" si="171"/>
        <v>0</v>
      </c>
      <c r="AI368" s="77">
        <f t="shared" si="172"/>
        <v>0</v>
      </c>
      <c r="AJ368" s="84">
        <f t="shared" si="180"/>
        <v>0</v>
      </c>
      <c r="AK368" s="77">
        <f t="shared" si="181"/>
        <v>0</v>
      </c>
      <c r="AL368" s="5"/>
      <c r="AM368" s="9"/>
      <c r="AN368" s="5"/>
      <c r="AO368" s="10"/>
      <c r="AP368" s="5"/>
      <c r="AQ368" s="5"/>
      <c r="AR368" s="5"/>
      <c r="AS368" s="80" t="str">
        <f t="shared" si="189"/>
        <v/>
      </c>
      <c r="AT368" s="80" t="str">
        <f t="shared" ca="1" si="190"/>
        <v/>
      </c>
      <c r="AU368" s="80" t="str">
        <f t="shared" si="191"/>
        <v/>
      </c>
      <c r="AV368" s="80" t="str">
        <f t="shared" ca="1" si="192"/>
        <v/>
      </c>
      <c r="AW368" s="165"/>
      <c r="AX368" s="165"/>
      <c r="AY368" s="80" t="str">
        <f t="shared" si="193"/>
        <v/>
      </c>
      <c r="AZ368" s="165"/>
      <c r="BA368" s="165"/>
      <c r="BB368" s="80" t="str">
        <f t="shared" si="194"/>
        <v/>
      </c>
      <c r="BC368" s="5"/>
      <c r="BH368" s="52"/>
      <c r="BI368" s="52"/>
      <c r="BJ368" s="52"/>
      <c r="BK368" s="52"/>
      <c r="BL368" s="52"/>
      <c r="BM368" s="52"/>
      <c r="BQ368" s="27"/>
      <c r="BR368" s="27"/>
      <c r="BS368" s="27"/>
      <c r="BT368" s="27"/>
      <c r="BU368" s="27"/>
      <c r="BV368" s="27"/>
      <c r="BW368" s="54"/>
      <c r="BX368" s="26"/>
      <c r="BY368" s="54"/>
      <c r="BZ368" s="26"/>
      <c r="CA368" s="26"/>
      <c r="CB368" s="26"/>
    </row>
    <row r="369" spans="1:80" ht="17.45" customHeight="1">
      <c r="A369" s="94">
        <f t="shared" si="195"/>
        <v>52.2</v>
      </c>
      <c r="B369" s="179">
        <f t="shared" si="173"/>
        <v>46255</v>
      </c>
      <c r="C369" s="8"/>
      <c r="D369" s="11"/>
      <c r="E369" s="12"/>
      <c r="F369" s="11"/>
      <c r="G369" s="74">
        <f t="shared" si="197"/>
        <v>730</v>
      </c>
      <c r="H369" s="75">
        <f t="shared" si="197"/>
        <v>6095</v>
      </c>
      <c r="I369" s="88">
        <f t="shared" si="183"/>
        <v>0</v>
      </c>
      <c r="J369" s="78">
        <f t="shared" si="184"/>
        <v>0</v>
      </c>
      <c r="K369" s="78">
        <f t="shared" si="185"/>
        <v>0</v>
      </c>
      <c r="L369" s="78">
        <f t="shared" si="186"/>
        <v>0</v>
      </c>
      <c r="M369" s="78">
        <f t="shared" ca="1" si="187"/>
        <v>0.13134657836644592</v>
      </c>
      <c r="N369" s="78">
        <f t="shared" ca="1" si="174"/>
        <v>1.8181818181818191E-2</v>
      </c>
      <c r="O369" s="78">
        <f t="shared" si="188"/>
        <v>5.0000000000000001E-4</v>
      </c>
      <c r="P369" s="13"/>
      <c r="Q369" s="8"/>
      <c r="R369" s="13"/>
      <c r="S369" s="89">
        <f t="shared" si="175"/>
        <v>0</v>
      </c>
      <c r="T369" s="75">
        <f t="shared" si="175"/>
        <v>0</v>
      </c>
      <c r="U369" s="90">
        <f t="shared" si="176"/>
        <v>0</v>
      </c>
      <c r="V369" s="82">
        <f t="shared" si="177"/>
        <v>0</v>
      </c>
      <c r="W369" s="8"/>
      <c r="X369" s="8"/>
      <c r="Y369" s="12"/>
      <c r="Z369" s="12"/>
      <c r="AA369" s="12"/>
      <c r="AB369" s="12"/>
      <c r="AC369" s="91">
        <f t="shared" si="178"/>
        <v>0</v>
      </c>
      <c r="AD369" s="75">
        <f t="shared" si="179"/>
        <v>0</v>
      </c>
      <c r="AE369" s="88">
        <f t="shared" si="168"/>
        <v>0</v>
      </c>
      <c r="AF369" s="92">
        <f t="shared" si="169"/>
        <v>0</v>
      </c>
      <c r="AG369" s="93">
        <f t="shared" si="170"/>
        <v>0</v>
      </c>
      <c r="AH369" s="93">
        <f t="shared" si="171"/>
        <v>0</v>
      </c>
      <c r="AI369" s="78">
        <f t="shared" si="172"/>
        <v>0</v>
      </c>
      <c r="AJ369" s="92">
        <f t="shared" si="180"/>
        <v>0</v>
      </c>
      <c r="AK369" s="78">
        <f t="shared" si="181"/>
        <v>0</v>
      </c>
      <c r="AL369" s="11"/>
      <c r="AM369" s="14"/>
      <c r="AN369" s="11"/>
      <c r="AO369" s="15"/>
      <c r="AP369" s="11"/>
      <c r="AQ369" s="11"/>
      <c r="AR369" s="11"/>
      <c r="AS369" s="75" t="str">
        <f t="shared" si="189"/>
        <v/>
      </c>
      <c r="AT369" s="75" t="str">
        <f t="shared" ca="1" si="190"/>
        <v/>
      </c>
      <c r="AU369" s="75" t="str">
        <f t="shared" si="191"/>
        <v/>
      </c>
      <c r="AV369" s="75" t="str">
        <f t="shared" ca="1" si="192"/>
        <v/>
      </c>
      <c r="AW369" s="169"/>
      <c r="AX369" s="169"/>
      <c r="AY369" s="75" t="str">
        <f t="shared" si="193"/>
        <v/>
      </c>
      <c r="AZ369" s="169"/>
      <c r="BA369" s="169"/>
      <c r="BB369" s="75" t="str">
        <f t="shared" si="194"/>
        <v/>
      </c>
      <c r="BC369" s="11"/>
      <c r="BH369" s="52"/>
      <c r="BI369" s="52"/>
      <c r="BJ369" s="52"/>
      <c r="BK369" s="52"/>
      <c r="BL369" s="52"/>
      <c r="BM369" s="52"/>
      <c r="BQ369" s="27"/>
      <c r="BR369" s="27"/>
      <c r="BS369" s="27"/>
      <c r="BT369" s="27"/>
      <c r="BU369" s="27"/>
      <c r="BV369" s="27"/>
      <c r="BW369" s="54"/>
      <c r="BX369" s="26"/>
      <c r="BY369" s="54"/>
      <c r="BZ369" s="26"/>
      <c r="CA369" s="26"/>
      <c r="CB369" s="26"/>
    </row>
    <row r="370" spans="1:80" ht="17.45" customHeight="1">
      <c r="A370" s="86">
        <f t="shared" si="195"/>
        <v>52.3</v>
      </c>
      <c r="B370" s="179">
        <f t="shared" si="173"/>
        <v>46256</v>
      </c>
      <c r="C370" s="8"/>
      <c r="D370" s="11"/>
      <c r="E370" s="12"/>
      <c r="F370" s="11"/>
      <c r="G370" s="74">
        <f t="shared" si="197"/>
        <v>730</v>
      </c>
      <c r="H370" s="75">
        <f t="shared" si="197"/>
        <v>6095</v>
      </c>
      <c r="I370" s="88">
        <f t="shared" si="183"/>
        <v>0</v>
      </c>
      <c r="J370" s="78">
        <f t="shared" si="184"/>
        <v>0</v>
      </c>
      <c r="K370" s="78">
        <f t="shared" si="185"/>
        <v>0</v>
      </c>
      <c r="L370" s="78">
        <f t="shared" si="186"/>
        <v>0</v>
      </c>
      <c r="M370" s="78">
        <f t="shared" ca="1" si="187"/>
        <v>0.13134657836644592</v>
      </c>
      <c r="N370" s="78">
        <f t="shared" ca="1" si="174"/>
        <v>1.8181818181818191E-2</v>
      </c>
      <c r="O370" s="78">
        <f t="shared" si="188"/>
        <v>5.0000000000000001E-4</v>
      </c>
      <c r="P370" s="13"/>
      <c r="Q370" s="8"/>
      <c r="R370" s="13"/>
      <c r="S370" s="89">
        <f t="shared" si="175"/>
        <v>0</v>
      </c>
      <c r="T370" s="75">
        <f t="shared" si="175"/>
        <v>0</v>
      </c>
      <c r="U370" s="90">
        <f t="shared" si="176"/>
        <v>0</v>
      </c>
      <c r="V370" s="82">
        <f t="shared" si="177"/>
        <v>0</v>
      </c>
      <c r="W370" s="8"/>
      <c r="X370" s="8"/>
      <c r="Y370" s="12"/>
      <c r="Z370" s="12"/>
      <c r="AA370" s="12"/>
      <c r="AB370" s="12"/>
      <c r="AC370" s="91">
        <f t="shared" si="178"/>
        <v>0</v>
      </c>
      <c r="AD370" s="75">
        <f t="shared" si="179"/>
        <v>0</v>
      </c>
      <c r="AE370" s="88">
        <f t="shared" si="168"/>
        <v>0</v>
      </c>
      <c r="AF370" s="92">
        <f t="shared" si="169"/>
        <v>0</v>
      </c>
      <c r="AG370" s="93">
        <f t="shared" si="170"/>
        <v>0</v>
      </c>
      <c r="AH370" s="93">
        <f t="shared" si="171"/>
        <v>0</v>
      </c>
      <c r="AI370" s="78">
        <f t="shared" si="172"/>
        <v>0</v>
      </c>
      <c r="AJ370" s="92">
        <f t="shared" si="180"/>
        <v>0</v>
      </c>
      <c r="AK370" s="78">
        <f t="shared" si="181"/>
        <v>0</v>
      </c>
      <c r="AL370" s="11"/>
      <c r="AM370" s="14"/>
      <c r="AN370" s="11"/>
      <c r="AO370" s="15"/>
      <c r="AP370" s="11"/>
      <c r="AQ370" s="11"/>
      <c r="AR370" s="11"/>
      <c r="AS370" s="75" t="str">
        <f t="shared" si="189"/>
        <v/>
      </c>
      <c r="AT370" s="75" t="str">
        <f t="shared" ca="1" si="190"/>
        <v/>
      </c>
      <c r="AU370" s="75" t="str">
        <f t="shared" si="191"/>
        <v/>
      </c>
      <c r="AV370" s="75" t="str">
        <f t="shared" ca="1" si="192"/>
        <v/>
      </c>
      <c r="AW370" s="169"/>
      <c r="AX370" s="169"/>
      <c r="AY370" s="75" t="str">
        <f t="shared" si="193"/>
        <v/>
      </c>
      <c r="AZ370" s="169"/>
      <c r="BA370" s="169"/>
      <c r="BB370" s="75" t="str">
        <f t="shared" si="194"/>
        <v/>
      </c>
      <c r="BC370" s="11"/>
      <c r="BH370" s="52"/>
      <c r="BI370" s="52"/>
      <c r="BJ370" s="52"/>
      <c r="BK370" s="52"/>
      <c r="BL370" s="52"/>
      <c r="BM370" s="52"/>
      <c r="BQ370" s="27"/>
      <c r="BR370" s="27"/>
      <c r="BS370" s="27"/>
      <c r="BT370" s="27"/>
      <c r="BU370" s="27"/>
      <c r="BV370" s="27"/>
      <c r="BW370" s="54"/>
      <c r="BX370" s="26"/>
      <c r="BY370" s="54"/>
      <c r="BZ370" s="26"/>
      <c r="CA370" s="26"/>
      <c r="CB370" s="26"/>
    </row>
    <row r="371" spans="1:80" ht="17.45" customHeight="1">
      <c r="A371" s="94">
        <f t="shared" si="195"/>
        <v>52.4</v>
      </c>
      <c r="B371" s="179">
        <f t="shared" si="173"/>
        <v>46257</v>
      </c>
      <c r="C371" s="8"/>
      <c r="D371" s="11"/>
      <c r="E371" s="12"/>
      <c r="F371" s="11"/>
      <c r="G371" s="74">
        <f t="shared" si="197"/>
        <v>730</v>
      </c>
      <c r="H371" s="75">
        <f t="shared" si="197"/>
        <v>6095</v>
      </c>
      <c r="I371" s="88">
        <f t="shared" si="183"/>
        <v>0</v>
      </c>
      <c r="J371" s="78">
        <f t="shared" si="184"/>
        <v>0</v>
      </c>
      <c r="K371" s="78">
        <f t="shared" si="185"/>
        <v>0</v>
      </c>
      <c r="L371" s="78">
        <f t="shared" si="186"/>
        <v>0</v>
      </c>
      <c r="M371" s="78">
        <f t="shared" ca="1" si="187"/>
        <v>0.13134657836644592</v>
      </c>
      <c r="N371" s="78">
        <f t="shared" ca="1" si="174"/>
        <v>1.8181818181818191E-2</v>
      </c>
      <c r="O371" s="78">
        <f t="shared" si="188"/>
        <v>5.0000000000000001E-4</v>
      </c>
      <c r="P371" s="13"/>
      <c r="Q371" s="8"/>
      <c r="R371" s="13"/>
      <c r="S371" s="89">
        <f t="shared" si="175"/>
        <v>0</v>
      </c>
      <c r="T371" s="75">
        <f t="shared" si="175"/>
        <v>0</v>
      </c>
      <c r="U371" s="90">
        <f t="shared" si="176"/>
        <v>0</v>
      </c>
      <c r="V371" s="82">
        <f t="shared" si="177"/>
        <v>0</v>
      </c>
      <c r="W371" s="8"/>
      <c r="X371" s="8"/>
      <c r="Y371" s="12"/>
      <c r="Z371" s="12"/>
      <c r="AA371" s="12"/>
      <c r="AB371" s="12"/>
      <c r="AC371" s="91">
        <f t="shared" si="178"/>
        <v>0</v>
      </c>
      <c r="AD371" s="75">
        <f t="shared" si="179"/>
        <v>0</v>
      </c>
      <c r="AE371" s="88">
        <f t="shared" si="168"/>
        <v>0</v>
      </c>
      <c r="AF371" s="92">
        <f t="shared" si="169"/>
        <v>0</v>
      </c>
      <c r="AG371" s="93">
        <f t="shared" si="170"/>
        <v>0</v>
      </c>
      <c r="AH371" s="93">
        <f t="shared" si="171"/>
        <v>0</v>
      </c>
      <c r="AI371" s="78">
        <f t="shared" si="172"/>
        <v>0</v>
      </c>
      <c r="AJ371" s="92">
        <f t="shared" si="180"/>
        <v>0</v>
      </c>
      <c r="AK371" s="78">
        <f t="shared" si="181"/>
        <v>0</v>
      </c>
      <c r="AL371" s="11"/>
      <c r="AM371" s="14"/>
      <c r="AN371" s="11"/>
      <c r="AO371" s="15"/>
      <c r="AP371" s="11"/>
      <c r="AQ371" s="11"/>
      <c r="AR371" s="11"/>
      <c r="AS371" s="75" t="str">
        <f t="shared" si="189"/>
        <v/>
      </c>
      <c r="AT371" s="75" t="str">
        <f t="shared" ca="1" si="190"/>
        <v/>
      </c>
      <c r="AU371" s="75" t="str">
        <f t="shared" si="191"/>
        <v/>
      </c>
      <c r="AV371" s="75" t="str">
        <f t="shared" ca="1" si="192"/>
        <v/>
      </c>
      <c r="AW371" s="169"/>
      <c r="AX371" s="169"/>
      <c r="AY371" s="75" t="str">
        <f t="shared" si="193"/>
        <v/>
      </c>
      <c r="AZ371" s="169"/>
      <c r="BA371" s="169"/>
      <c r="BB371" s="75" t="str">
        <f t="shared" si="194"/>
        <v/>
      </c>
      <c r="BC371" s="11"/>
      <c r="BH371" s="52"/>
      <c r="BI371" s="52"/>
      <c r="BJ371" s="52"/>
      <c r="BK371" s="52"/>
      <c r="BL371" s="52"/>
      <c r="BM371" s="52"/>
      <c r="BQ371" s="27"/>
      <c r="BR371" s="27"/>
      <c r="BS371" s="27"/>
      <c r="BT371" s="27"/>
      <c r="BU371" s="27"/>
      <c r="BV371" s="27"/>
      <c r="BW371" s="54"/>
      <c r="BX371" s="26"/>
      <c r="BY371" s="54"/>
      <c r="BZ371" s="26"/>
      <c r="CA371" s="26"/>
      <c r="CB371" s="26"/>
    </row>
    <row r="372" spans="1:80" ht="17.45" customHeight="1">
      <c r="A372" s="86">
        <f t="shared" si="195"/>
        <v>52.5</v>
      </c>
      <c r="B372" s="179">
        <f t="shared" si="173"/>
        <v>46258</v>
      </c>
      <c r="C372" s="8"/>
      <c r="D372" s="11"/>
      <c r="E372" s="12"/>
      <c r="F372" s="11"/>
      <c r="G372" s="74">
        <f t="shared" si="197"/>
        <v>730</v>
      </c>
      <c r="H372" s="75">
        <f t="shared" si="197"/>
        <v>6095</v>
      </c>
      <c r="I372" s="88">
        <f t="shared" si="183"/>
        <v>0</v>
      </c>
      <c r="J372" s="78">
        <f t="shared" si="184"/>
        <v>0</v>
      </c>
      <c r="K372" s="78">
        <f t="shared" si="185"/>
        <v>0</v>
      </c>
      <c r="L372" s="78">
        <f t="shared" si="186"/>
        <v>0</v>
      </c>
      <c r="M372" s="78">
        <f t="shared" ca="1" si="187"/>
        <v>0.13134657836644592</v>
      </c>
      <c r="N372" s="78">
        <f t="shared" ca="1" si="174"/>
        <v>1.8181818181818191E-2</v>
      </c>
      <c r="O372" s="78">
        <f t="shared" si="188"/>
        <v>5.0000000000000001E-4</v>
      </c>
      <c r="P372" s="13"/>
      <c r="Q372" s="8"/>
      <c r="R372" s="13"/>
      <c r="S372" s="89">
        <f t="shared" si="175"/>
        <v>0</v>
      </c>
      <c r="T372" s="75">
        <f t="shared" si="175"/>
        <v>0</v>
      </c>
      <c r="U372" s="90">
        <f t="shared" si="176"/>
        <v>0</v>
      </c>
      <c r="V372" s="82">
        <f t="shared" si="177"/>
        <v>0</v>
      </c>
      <c r="W372" s="8"/>
      <c r="X372" s="8"/>
      <c r="Y372" s="12"/>
      <c r="Z372" s="12"/>
      <c r="AA372" s="12"/>
      <c r="AB372" s="12"/>
      <c r="AC372" s="91">
        <f t="shared" si="178"/>
        <v>0</v>
      </c>
      <c r="AD372" s="75">
        <f t="shared" si="179"/>
        <v>0</v>
      </c>
      <c r="AE372" s="88">
        <f t="shared" si="168"/>
        <v>0</v>
      </c>
      <c r="AF372" s="92">
        <f t="shared" si="169"/>
        <v>0</v>
      </c>
      <c r="AG372" s="93">
        <f t="shared" si="170"/>
        <v>0</v>
      </c>
      <c r="AH372" s="93">
        <f t="shared" si="171"/>
        <v>0</v>
      </c>
      <c r="AI372" s="78">
        <f t="shared" si="172"/>
        <v>0</v>
      </c>
      <c r="AJ372" s="92">
        <f t="shared" si="180"/>
        <v>0</v>
      </c>
      <c r="AK372" s="78">
        <f t="shared" si="181"/>
        <v>0</v>
      </c>
      <c r="AL372" s="11"/>
      <c r="AM372" s="14"/>
      <c r="AN372" s="11"/>
      <c r="AO372" s="15"/>
      <c r="AP372" s="11"/>
      <c r="AQ372" s="11"/>
      <c r="AR372" s="11"/>
      <c r="AS372" s="75" t="str">
        <f t="shared" si="189"/>
        <v/>
      </c>
      <c r="AT372" s="75" t="str">
        <f t="shared" ca="1" si="190"/>
        <v/>
      </c>
      <c r="AU372" s="75" t="str">
        <f t="shared" si="191"/>
        <v/>
      </c>
      <c r="AV372" s="75" t="str">
        <f t="shared" ca="1" si="192"/>
        <v/>
      </c>
      <c r="AW372" s="169"/>
      <c r="AX372" s="169"/>
      <c r="AY372" s="75" t="str">
        <f t="shared" si="193"/>
        <v/>
      </c>
      <c r="AZ372" s="169"/>
      <c r="BA372" s="169"/>
      <c r="BB372" s="75" t="str">
        <f t="shared" si="194"/>
        <v/>
      </c>
      <c r="BC372" s="11"/>
      <c r="BH372" s="52"/>
      <c r="BI372" s="52"/>
      <c r="BJ372" s="52"/>
      <c r="BK372" s="52"/>
      <c r="BL372" s="52"/>
      <c r="BM372" s="52"/>
      <c r="BQ372" s="27"/>
      <c r="BR372" s="27"/>
      <c r="BS372" s="27"/>
      <c r="BT372" s="27"/>
      <c r="BU372" s="27"/>
      <c r="BV372" s="27"/>
      <c r="BW372" s="54"/>
      <c r="BX372" s="26"/>
      <c r="BY372" s="54"/>
      <c r="BZ372" s="26"/>
      <c r="CA372" s="26"/>
      <c r="CB372" s="26"/>
    </row>
    <row r="373" spans="1:80" ht="17.45" customHeight="1">
      <c r="A373" s="94">
        <f t="shared" si="195"/>
        <v>52.6</v>
      </c>
      <c r="B373" s="179">
        <f t="shared" si="173"/>
        <v>46259</v>
      </c>
      <c r="C373" s="8"/>
      <c r="D373" s="11"/>
      <c r="E373" s="12"/>
      <c r="F373" s="11"/>
      <c r="G373" s="74">
        <f t="shared" si="197"/>
        <v>730</v>
      </c>
      <c r="H373" s="75">
        <f t="shared" si="197"/>
        <v>6095</v>
      </c>
      <c r="I373" s="88">
        <f t="shared" si="183"/>
        <v>0</v>
      </c>
      <c r="J373" s="78">
        <f t="shared" si="184"/>
        <v>0</v>
      </c>
      <c r="K373" s="78">
        <f t="shared" si="185"/>
        <v>0</v>
      </c>
      <c r="L373" s="78">
        <f t="shared" si="186"/>
        <v>0</v>
      </c>
      <c r="M373" s="78">
        <f t="shared" ca="1" si="187"/>
        <v>0.13134657836644592</v>
      </c>
      <c r="N373" s="78">
        <f t="shared" ca="1" si="174"/>
        <v>1.8181818181818191E-2</v>
      </c>
      <c r="O373" s="78">
        <f t="shared" si="188"/>
        <v>5.0000000000000001E-4</v>
      </c>
      <c r="P373" s="13"/>
      <c r="Q373" s="8"/>
      <c r="R373" s="13"/>
      <c r="S373" s="89">
        <f t="shared" si="175"/>
        <v>0</v>
      </c>
      <c r="T373" s="75">
        <f t="shared" si="175"/>
        <v>0</v>
      </c>
      <c r="U373" s="90">
        <f t="shared" si="176"/>
        <v>0</v>
      </c>
      <c r="V373" s="82">
        <f t="shared" si="177"/>
        <v>0</v>
      </c>
      <c r="W373" s="8"/>
      <c r="X373" s="8"/>
      <c r="Y373" s="12"/>
      <c r="Z373" s="12"/>
      <c r="AA373" s="12"/>
      <c r="AB373" s="12"/>
      <c r="AC373" s="91">
        <f t="shared" si="178"/>
        <v>0</v>
      </c>
      <c r="AD373" s="75">
        <f t="shared" si="179"/>
        <v>0</v>
      </c>
      <c r="AE373" s="88">
        <f t="shared" si="168"/>
        <v>0</v>
      </c>
      <c r="AF373" s="92">
        <f t="shared" si="169"/>
        <v>0</v>
      </c>
      <c r="AG373" s="93">
        <f t="shared" si="170"/>
        <v>0</v>
      </c>
      <c r="AH373" s="93">
        <f t="shared" si="171"/>
        <v>0</v>
      </c>
      <c r="AI373" s="78">
        <f t="shared" si="172"/>
        <v>0</v>
      </c>
      <c r="AJ373" s="92">
        <f t="shared" si="180"/>
        <v>0</v>
      </c>
      <c r="AK373" s="78">
        <f t="shared" si="181"/>
        <v>0</v>
      </c>
      <c r="AL373" s="11"/>
      <c r="AM373" s="14"/>
      <c r="AN373" s="11"/>
      <c r="AO373" s="15"/>
      <c r="AP373" s="11"/>
      <c r="AQ373" s="11"/>
      <c r="AR373" s="11"/>
      <c r="AS373" s="75" t="str">
        <f t="shared" si="189"/>
        <v/>
      </c>
      <c r="AT373" s="75" t="str">
        <f t="shared" ca="1" si="190"/>
        <v/>
      </c>
      <c r="AU373" s="75" t="str">
        <f t="shared" si="191"/>
        <v/>
      </c>
      <c r="AV373" s="75" t="str">
        <f t="shared" ca="1" si="192"/>
        <v/>
      </c>
      <c r="AW373" s="169"/>
      <c r="AX373" s="169"/>
      <c r="AY373" s="75" t="str">
        <f t="shared" si="193"/>
        <v/>
      </c>
      <c r="AZ373" s="169"/>
      <c r="BA373" s="169"/>
      <c r="BB373" s="75" t="str">
        <f t="shared" si="194"/>
        <v/>
      </c>
      <c r="BC373" s="11"/>
      <c r="BH373" s="52"/>
      <c r="BI373" s="52"/>
      <c r="BJ373" s="52"/>
      <c r="BK373" s="52"/>
      <c r="BL373" s="52"/>
      <c r="BM373" s="52"/>
      <c r="BQ373" s="27"/>
      <c r="BR373" s="27"/>
      <c r="BS373" s="27"/>
      <c r="BT373" s="27"/>
      <c r="BU373" s="27"/>
      <c r="BV373" s="27"/>
      <c r="BW373" s="54"/>
      <c r="BX373" s="26"/>
      <c r="BY373" s="54"/>
      <c r="BZ373" s="26"/>
      <c r="CA373" s="26"/>
      <c r="CB373" s="26"/>
    </row>
    <row r="374" spans="1:80" ht="17.45" customHeight="1" thickBot="1">
      <c r="A374" s="86">
        <f t="shared" si="195"/>
        <v>52.7</v>
      </c>
      <c r="B374" s="180">
        <f t="shared" si="173"/>
        <v>46260</v>
      </c>
      <c r="C374" s="16"/>
      <c r="D374" s="17"/>
      <c r="E374" s="18"/>
      <c r="F374" s="17"/>
      <c r="G374" s="96">
        <f t="shared" si="197"/>
        <v>730</v>
      </c>
      <c r="H374" s="97">
        <f t="shared" si="197"/>
        <v>6095</v>
      </c>
      <c r="I374" s="98">
        <f t="shared" si="183"/>
        <v>0</v>
      </c>
      <c r="J374" s="99">
        <f t="shared" si="184"/>
        <v>0</v>
      </c>
      <c r="K374" s="99">
        <f t="shared" si="185"/>
        <v>0</v>
      </c>
      <c r="L374" s="99">
        <f t="shared" si="186"/>
        <v>0</v>
      </c>
      <c r="M374" s="99">
        <f t="shared" ca="1" si="187"/>
        <v>0.13134657836644592</v>
      </c>
      <c r="N374" s="99">
        <f t="shared" ca="1" si="174"/>
        <v>1.8181818181818191E-2</v>
      </c>
      <c r="O374" s="99">
        <f t="shared" si="188"/>
        <v>5.0000000000000001E-4</v>
      </c>
      <c r="P374" s="19"/>
      <c r="Q374" s="16"/>
      <c r="R374" s="19"/>
      <c r="S374" s="89">
        <f t="shared" si="175"/>
        <v>0</v>
      </c>
      <c r="T374" s="75">
        <f t="shared" si="175"/>
        <v>0</v>
      </c>
      <c r="U374" s="100">
        <f t="shared" si="176"/>
        <v>0</v>
      </c>
      <c r="V374" s="101">
        <f t="shared" si="177"/>
        <v>0</v>
      </c>
      <c r="W374" s="16"/>
      <c r="X374" s="8"/>
      <c r="Y374" s="12"/>
      <c r="Z374" s="12"/>
      <c r="AA374" s="12"/>
      <c r="AB374" s="12"/>
      <c r="AC374" s="102">
        <f t="shared" si="178"/>
        <v>0</v>
      </c>
      <c r="AD374" s="97">
        <f t="shared" si="179"/>
        <v>0</v>
      </c>
      <c r="AE374" s="98">
        <f t="shared" si="168"/>
        <v>0</v>
      </c>
      <c r="AF374" s="103">
        <f t="shared" si="169"/>
        <v>0</v>
      </c>
      <c r="AG374" s="104">
        <f t="shared" si="170"/>
        <v>0</v>
      </c>
      <c r="AH374" s="104">
        <f t="shared" si="171"/>
        <v>0</v>
      </c>
      <c r="AI374" s="99">
        <f t="shared" si="172"/>
        <v>0</v>
      </c>
      <c r="AJ374" s="103">
        <f t="shared" si="180"/>
        <v>0</v>
      </c>
      <c r="AK374" s="99">
        <f t="shared" si="181"/>
        <v>0</v>
      </c>
      <c r="AL374" s="17"/>
      <c r="AM374" s="20"/>
      <c r="AN374" s="17"/>
      <c r="AO374" s="21"/>
      <c r="AP374" s="17"/>
      <c r="AQ374" s="17"/>
      <c r="AR374" s="17"/>
      <c r="AS374" s="97" t="str">
        <f t="shared" si="189"/>
        <v/>
      </c>
      <c r="AT374" s="97" t="str">
        <f t="shared" ca="1" si="190"/>
        <v/>
      </c>
      <c r="AU374" s="97" t="str">
        <f t="shared" si="191"/>
        <v/>
      </c>
      <c r="AV374" s="97" t="str">
        <f t="shared" ca="1" si="192"/>
        <v/>
      </c>
      <c r="AW374" s="167"/>
      <c r="AX374" s="167"/>
      <c r="AY374" s="97" t="str">
        <f t="shared" si="193"/>
        <v/>
      </c>
      <c r="AZ374" s="167"/>
      <c r="BA374" s="167"/>
      <c r="BB374" s="97" t="str">
        <f t="shared" si="194"/>
        <v/>
      </c>
      <c r="BC374" s="17"/>
      <c r="BH374" s="52"/>
      <c r="BI374" s="52"/>
      <c r="BJ374" s="52"/>
      <c r="BK374" s="52"/>
      <c r="BL374" s="52"/>
      <c r="BM374" s="52"/>
      <c r="BQ374" s="27"/>
      <c r="BR374" s="27"/>
      <c r="BS374" s="27"/>
      <c r="BT374" s="27"/>
      <c r="BU374" s="27"/>
      <c r="BV374" s="27"/>
      <c r="BW374" s="54"/>
      <c r="BX374" s="26"/>
      <c r="BY374" s="54"/>
      <c r="BZ374" s="26"/>
      <c r="CA374" s="26"/>
      <c r="CB374" s="26"/>
    </row>
    <row r="375" spans="1:80" ht="17.45" customHeight="1" thickTop="1">
      <c r="A375" s="71">
        <f>A368+1</f>
        <v>53.1</v>
      </c>
      <c r="B375" s="178">
        <f>B374+1</f>
        <v>46261</v>
      </c>
      <c r="C375" s="4"/>
      <c r="D375" s="5"/>
      <c r="E375" s="6"/>
      <c r="F375" s="5"/>
      <c r="G375" s="74">
        <f t="shared" si="197"/>
        <v>730</v>
      </c>
      <c r="H375" s="75">
        <f t="shared" si="197"/>
        <v>6095</v>
      </c>
      <c r="I375" s="76">
        <f t="shared" si="183"/>
        <v>0</v>
      </c>
      <c r="J375" s="77">
        <f t="shared" si="184"/>
        <v>0</v>
      </c>
      <c r="K375" s="77">
        <f t="shared" si="185"/>
        <v>0</v>
      </c>
      <c r="L375" s="77">
        <f t="shared" si="186"/>
        <v>0</v>
      </c>
      <c r="M375" s="78">
        <f t="shared" ca="1" si="187"/>
        <v>0.13134657836644592</v>
      </c>
      <c r="N375" s="78">
        <f t="shared" ca="1" si="174"/>
        <v>1.8181818181818191E-2</v>
      </c>
      <c r="O375" s="78">
        <f t="shared" si="188"/>
        <v>5.0000000000000001E-4</v>
      </c>
      <c r="P375" s="13"/>
      <c r="Q375" s="8"/>
      <c r="R375" s="13"/>
      <c r="S375" s="79">
        <f t="shared" si="175"/>
        <v>0</v>
      </c>
      <c r="T375" s="80">
        <f t="shared" si="175"/>
        <v>0</v>
      </c>
      <c r="U375" s="90">
        <f t="shared" si="176"/>
        <v>0</v>
      </c>
      <c r="V375" s="82">
        <f t="shared" si="177"/>
        <v>0</v>
      </c>
      <c r="W375" s="4"/>
      <c r="X375" s="4"/>
      <c r="Y375" s="6"/>
      <c r="Z375" s="6"/>
      <c r="AA375" s="6"/>
      <c r="AB375" s="6"/>
      <c r="AC375" s="83">
        <f t="shared" si="178"/>
        <v>0</v>
      </c>
      <c r="AD375" s="80">
        <f t="shared" si="179"/>
        <v>0</v>
      </c>
      <c r="AE375" s="76">
        <f t="shared" si="168"/>
        <v>0</v>
      </c>
      <c r="AF375" s="84">
        <f t="shared" si="169"/>
        <v>0</v>
      </c>
      <c r="AG375" s="85">
        <f t="shared" si="170"/>
        <v>0</v>
      </c>
      <c r="AH375" s="85">
        <f t="shared" si="171"/>
        <v>0</v>
      </c>
      <c r="AI375" s="77">
        <f t="shared" si="172"/>
        <v>0</v>
      </c>
      <c r="AJ375" s="84">
        <f t="shared" si="180"/>
        <v>0</v>
      </c>
      <c r="AK375" s="77">
        <f t="shared" si="181"/>
        <v>0</v>
      </c>
      <c r="AL375" s="5"/>
      <c r="AM375" s="9"/>
      <c r="AN375" s="5"/>
      <c r="AO375" s="10"/>
      <c r="AP375" s="5"/>
      <c r="AQ375" s="5"/>
      <c r="AR375" s="5"/>
      <c r="AS375" s="80" t="str">
        <f t="shared" si="189"/>
        <v/>
      </c>
      <c r="AT375" s="80" t="str">
        <f t="shared" ca="1" si="190"/>
        <v/>
      </c>
      <c r="AU375" s="80" t="str">
        <f t="shared" si="191"/>
        <v/>
      </c>
      <c r="AV375" s="80" t="str">
        <f t="shared" ca="1" si="192"/>
        <v/>
      </c>
      <c r="AW375" s="165"/>
      <c r="AX375" s="165"/>
      <c r="AY375" s="80" t="str">
        <f t="shared" si="193"/>
        <v/>
      </c>
      <c r="AZ375" s="165"/>
      <c r="BA375" s="165"/>
      <c r="BB375" s="80" t="str">
        <f t="shared" si="194"/>
        <v/>
      </c>
      <c r="BC375" s="5"/>
      <c r="BH375" s="52"/>
      <c r="BI375" s="52"/>
      <c r="BJ375" s="52"/>
      <c r="BK375" s="52"/>
      <c r="BL375" s="52"/>
      <c r="BM375" s="52"/>
      <c r="BQ375" s="27"/>
      <c r="BR375" s="27"/>
      <c r="BS375" s="27"/>
      <c r="BT375" s="27"/>
      <c r="BU375" s="27"/>
      <c r="BV375" s="27"/>
      <c r="BW375" s="54"/>
      <c r="BX375" s="26"/>
      <c r="BY375" s="54"/>
      <c r="BZ375" s="26"/>
      <c r="CA375" s="26"/>
      <c r="CB375" s="26"/>
    </row>
    <row r="376" spans="1:80" ht="17.45" customHeight="1">
      <c r="A376" s="86">
        <f t="shared" si="195"/>
        <v>53.2</v>
      </c>
      <c r="B376" s="179">
        <f t="shared" si="173"/>
        <v>46262</v>
      </c>
      <c r="C376" s="8"/>
      <c r="D376" s="11"/>
      <c r="E376" s="12"/>
      <c r="F376" s="11"/>
      <c r="G376" s="74">
        <f t="shared" si="197"/>
        <v>730</v>
      </c>
      <c r="H376" s="75">
        <f t="shared" si="197"/>
        <v>6095</v>
      </c>
      <c r="I376" s="88">
        <f t="shared" si="183"/>
        <v>0</v>
      </c>
      <c r="J376" s="78">
        <f t="shared" si="184"/>
        <v>0</v>
      </c>
      <c r="K376" s="78">
        <f t="shared" si="185"/>
        <v>0</v>
      </c>
      <c r="L376" s="78">
        <f t="shared" si="186"/>
        <v>0</v>
      </c>
      <c r="M376" s="78">
        <f t="shared" ca="1" si="187"/>
        <v>0.13134657836644592</v>
      </c>
      <c r="N376" s="78">
        <f t="shared" ca="1" si="174"/>
        <v>1.8181818181818191E-2</v>
      </c>
      <c r="O376" s="78">
        <f t="shared" si="188"/>
        <v>5.0000000000000001E-4</v>
      </c>
      <c r="P376" s="13"/>
      <c r="Q376" s="8"/>
      <c r="R376" s="13"/>
      <c r="S376" s="89">
        <f t="shared" si="175"/>
        <v>0</v>
      </c>
      <c r="T376" s="75">
        <f t="shared" si="175"/>
        <v>0</v>
      </c>
      <c r="U376" s="90">
        <f t="shared" si="176"/>
        <v>0</v>
      </c>
      <c r="V376" s="82">
        <f t="shared" si="177"/>
        <v>0</v>
      </c>
      <c r="W376" s="8"/>
      <c r="X376" s="8"/>
      <c r="Y376" s="12"/>
      <c r="Z376" s="12"/>
      <c r="AA376" s="12"/>
      <c r="AB376" s="12"/>
      <c r="AC376" s="91">
        <f t="shared" si="178"/>
        <v>0</v>
      </c>
      <c r="AD376" s="75">
        <f t="shared" si="179"/>
        <v>0</v>
      </c>
      <c r="AE376" s="88">
        <f t="shared" si="168"/>
        <v>0</v>
      </c>
      <c r="AF376" s="92">
        <f t="shared" si="169"/>
        <v>0</v>
      </c>
      <c r="AG376" s="93">
        <f t="shared" si="170"/>
        <v>0</v>
      </c>
      <c r="AH376" s="93">
        <f t="shared" si="171"/>
        <v>0</v>
      </c>
      <c r="AI376" s="78">
        <f t="shared" si="172"/>
        <v>0</v>
      </c>
      <c r="AJ376" s="92">
        <f t="shared" si="180"/>
        <v>0</v>
      </c>
      <c r="AK376" s="78">
        <f t="shared" si="181"/>
        <v>0</v>
      </c>
      <c r="AL376" s="11"/>
      <c r="AM376" s="14"/>
      <c r="AN376" s="11"/>
      <c r="AO376" s="15"/>
      <c r="AP376" s="11"/>
      <c r="AQ376" s="11"/>
      <c r="AR376" s="11"/>
      <c r="AS376" s="75" t="str">
        <f t="shared" si="189"/>
        <v/>
      </c>
      <c r="AT376" s="75" t="str">
        <f t="shared" ca="1" si="190"/>
        <v/>
      </c>
      <c r="AU376" s="75" t="str">
        <f t="shared" si="191"/>
        <v/>
      </c>
      <c r="AV376" s="75" t="str">
        <f t="shared" ca="1" si="192"/>
        <v/>
      </c>
      <c r="AW376" s="169"/>
      <c r="AX376" s="169"/>
      <c r="AY376" s="75" t="str">
        <f t="shared" si="193"/>
        <v/>
      </c>
      <c r="AZ376" s="169"/>
      <c r="BA376" s="169"/>
      <c r="BB376" s="75" t="str">
        <f t="shared" si="194"/>
        <v/>
      </c>
      <c r="BC376" s="11"/>
      <c r="BH376" s="52"/>
      <c r="BI376" s="52"/>
      <c r="BJ376" s="52"/>
      <c r="BK376" s="52"/>
      <c r="BL376" s="52"/>
      <c r="BM376" s="52"/>
      <c r="BQ376" s="27"/>
      <c r="BR376" s="27"/>
      <c r="BS376" s="27"/>
      <c r="BT376" s="27"/>
      <c r="BU376" s="27"/>
      <c r="BV376" s="27"/>
      <c r="BW376" s="54"/>
      <c r="BX376" s="26"/>
      <c r="BY376" s="54"/>
      <c r="BZ376" s="26"/>
      <c r="CA376" s="26"/>
      <c r="CB376" s="26"/>
    </row>
    <row r="377" spans="1:80" ht="17.45" customHeight="1">
      <c r="A377" s="94">
        <f t="shared" si="195"/>
        <v>53.3</v>
      </c>
      <c r="B377" s="179">
        <f t="shared" si="173"/>
        <v>46263</v>
      </c>
      <c r="C377" s="8"/>
      <c r="D377" s="11"/>
      <c r="E377" s="12"/>
      <c r="F377" s="11"/>
      <c r="G377" s="74">
        <f t="shared" si="197"/>
        <v>730</v>
      </c>
      <c r="H377" s="75">
        <f t="shared" si="197"/>
        <v>6095</v>
      </c>
      <c r="I377" s="88">
        <f t="shared" si="183"/>
        <v>0</v>
      </c>
      <c r="J377" s="78">
        <f t="shared" si="184"/>
        <v>0</v>
      </c>
      <c r="K377" s="78">
        <f t="shared" si="185"/>
        <v>0</v>
      </c>
      <c r="L377" s="78">
        <f t="shared" si="186"/>
        <v>0</v>
      </c>
      <c r="M377" s="78">
        <f t="shared" ca="1" si="187"/>
        <v>0.13134657836644592</v>
      </c>
      <c r="N377" s="78">
        <f t="shared" ca="1" si="174"/>
        <v>1.8181818181818191E-2</v>
      </c>
      <c r="O377" s="78">
        <f t="shared" si="188"/>
        <v>5.0000000000000001E-4</v>
      </c>
      <c r="P377" s="13"/>
      <c r="Q377" s="8"/>
      <c r="R377" s="13"/>
      <c r="S377" s="89">
        <f t="shared" si="175"/>
        <v>0</v>
      </c>
      <c r="T377" s="75">
        <f t="shared" si="175"/>
        <v>0</v>
      </c>
      <c r="U377" s="90">
        <f t="shared" si="176"/>
        <v>0</v>
      </c>
      <c r="V377" s="82">
        <f t="shared" si="177"/>
        <v>0</v>
      </c>
      <c r="W377" s="8"/>
      <c r="X377" s="8"/>
      <c r="Y377" s="12"/>
      <c r="Z377" s="12"/>
      <c r="AA377" s="12"/>
      <c r="AB377" s="12"/>
      <c r="AC377" s="91">
        <f t="shared" si="178"/>
        <v>0</v>
      </c>
      <c r="AD377" s="75">
        <f t="shared" si="179"/>
        <v>0</v>
      </c>
      <c r="AE377" s="88">
        <f t="shared" si="168"/>
        <v>0</v>
      </c>
      <c r="AF377" s="92">
        <f t="shared" si="169"/>
        <v>0</v>
      </c>
      <c r="AG377" s="93">
        <f t="shared" si="170"/>
        <v>0</v>
      </c>
      <c r="AH377" s="93">
        <f t="shared" si="171"/>
        <v>0</v>
      </c>
      <c r="AI377" s="78">
        <f t="shared" si="172"/>
        <v>0</v>
      </c>
      <c r="AJ377" s="92">
        <f t="shared" si="180"/>
        <v>0</v>
      </c>
      <c r="AK377" s="78">
        <f t="shared" si="181"/>
        <v>0</v>
      </c>
      <c r="AL377" s="11"/>
      <c r="AM377" s="14"/>
      <c r="AN377" s="11"/>
      <c r="AO377" s="15"/>
      <c r="AP377" s="11"/>
      <c r="AQ377" s="11"/>
      <c r="AR377" s="11"/>
      <c r="AS377" s="75" t="str">
        <f t="shared" si="189"/>
        <v/>
      </c>
      <c r="AT377" s="75" t="str">
        <f t="shared" ca="1" si="190"/>
        <v/>
      </c>
      <c r="AU377" s="75" t="str">
        <f t="shared" si="191"/>
        <v/>
      </c>
      <c r="AV377" s="75" t="str">
        <f t="shared" ca="1" si="192"/>
        <v/>
      </c>
      <c r="AW377" s="169"/>
      <c r="AX377" s="169"/>
      <c r="AY377" s="75" t="str">
        <f t="shared" si="193"/>
        <v/>
      </c>
      <c r="AZ377" s="169"/>
      <c r="BA377" s="169"/>
      <c r="BB377" s="75" t="str">
        <f t="shared" si="194"/>
        <v/>
      </c>
      <c r="BC377" s="11"/>
      <c r="BH377" s="52"/>
      <c r="BI377" s="52"/>
      <c r="BJ377" s="52"/>
      <c r="BK377" s="52"/>
      <c r="BL377" s="52"/>
      <c r="BM377" s="52"/>
      <c r="BQ377" s="27"/>
      <c r="BR377" s="27"/>
      <c r="BS377" s="27"/>
      <c r="BT377" s="27"/>
      <c r="BU377" s="27"/>
      <c r="BV377" s="27"/>
      <c r="BW377" s="54"/>
      <c r="BX377" s="26"/>
      <c r="BY377" s="54"/>
      <c r="BZ377" s="26"/>
      <c r="CA377" s="26"/>
      <c r="CB377" s="26"/>
    </row>
    <row r="378" spans="1:80" ht="17.45" customHeight="1">
      <c r="A378" s="86">
        <f t="shared" si="195"/>
        <v>53.4</v>
      </c>
      <c r="B378" s="179">
        <f t="shared" si="173"/>
        <v>46264</v>
      </c>
      <c r="C378" s="8"/>
      <c r="D378" s="11"/>
      <c r="E378" s="12"/>
      <c r="F378" s="11"/>
      <c r="G378" s="74">
        <f t="shared" si="197"/>
        <v>730</v>
      </c>
      <c r="H378" s="75">
        <f t="shared" si="197"/>
        <v>6095</v>
      </c>
      <c r="I378" s="88">
        <f t="shared" si="183"/>
        <v>0</v>
      </c>
      <c r="J378" s="78">
        <f t="shared" si="184"/>
        <v>0</v>
      </c>
      <c r="K378" s="78">
        <f t="shared" si="185"/>
        <v>0</v>
      </c>
      <c r="L378" s="78">
        <f t="shared" si="186"/>
        <v>0</v>
      </c>
      <c r="M378" s="78">
        <f t="shared" ca="1" si="187"/>
        <v>0.13134657836644592</v>
      </c>
      <c r="N378" s="78">
        <f t="shared" ca="1" si="174"/>
        <v>1.8181818181818191E-2</v>
      </c>
      <c r="O378" s="78">
        <f t="shared" si="188"/>
        <v>5.0000000000000001E-4</v>
      </c>
      <c r="P378" s="13"/>
      <c r="Q378" s="8"/>
      <c r="R378" s="13"/>
      <c r="S378" s="89">
        <f t="shared" si="175"/>
        <v>0</v>
      </c>
      <c r="T378" s="75">
        <f t="shared" si="175"/>
        <v>0</v>
      </c>
      <c r="U378" s="90">
        <f t="shared" si="176"/>
        <v>0</v>
      </c>
      <c r="V378" s="82">
        <f t="shared" si="177"/>
        <v>0</v>
      </c>
      <c r="W378" s="8"/>
      <c r="X378" s="8"/>
      <c r="Y378" s="12"/>
      <c r="Z378" s="12"/>
      <c r="AA378" s="12"/>
      <c r="AB378" s="12"/>
      <c r="AC378" s="91">
        <f t="shared" si="178"/>
        <v>0</v>
      </c>
      <c r="AD378" s="75">
        <f t="shared" si="179"/>
        <v>0</v>
      </c>
      <c r="AE378" s="88">
        <f t="shared" si="168"/>
        <v>0</v>
      </c>
      <c r="AF378" s="92">
        <f t="shared" si="169"/>
        <v>0</v>
      </c>
      <c r="AG378" s="93">
        <f t="shared" si="170"/>
        <v>0</v>
      </c>
      <c r="AH378" s="93">
        <f t="shared" si="171"/>
        <v>0</v>
      </c>
      <c r="AI378" s="78">
        <f t="shared" si="172"/>
        <v>0</v>
      </c>
      <c r="AJ378" s="92">
        <f t="shared" si="180"/>
        <v>0</v>
      </c>
      <c r="AK378" s="78">
        <f t="shared" si="181"/>
        <v>0</v>
      </c>
      <c r="AL378" s="11"/>
      <c r="AM378" s="14"/>
      <c r="AN378" s="11"/>
      <c r="AO378" s="15"/>
      <c r="AP378" s="11"/>
      <c r="AQ378" s="11"/>
      <c r="AR378" s="11"/>
      <c r="AS378" s="75" t="str">
        <f t="shared" si="189"/>
        <v/>
      </c>
      <c r="AT378" s="75" t="str">
        <f t="shared" ca="1" si="190"/>
        <v/>
      </c>
      <c r="AU378" s="75" t="str">
        <f t="shared" si="191"/>
        <v/>
      </c>
      <c r="AV378" s="75" t="str">
        <f t="shared" ca="1" si="192"/>
        <v/>
      </c>
      <c r="AW378" s="169"/>
      <c r="AX378" s="169"/>
      <c r="AY378" s="75" t="str">
        <f t="shared" si="193"/>
        <v/>
      </c>
      <c r="AZ378" s="169"/>
      <c r="BA378" s="169"/>
      <c r="BB378" s="75" t="str">
        <f t="shared" si="194"/>
        <v/>
      </c>
      <c r="BC378" s="11"/>
      <c r="BH378" s="52"/>
      <c r="BI378" s="52"/>
      <c r="BJ378" s="52"/>
      <c r="BK378" s="52"/>
      <c r="BL378" s="52"/>
      <c r="BM378" s="52"/>
      <c r="BQ378" s="27"/>
      <c r="BR378" s="27"/>
      <c r="BS378" s="27"/>
      <c r="BT378" s="27"/>
      <c r="BU378" s="27"/>
      <c r="BV378" s="27"/>
      <c r="BW378" s="54"/>
      <c r="BX378" s="26"/>
      <c r="BY378" s="54"/>
      <c r="BZ378" s="26"/>
      <c r="CA378" s="26"/>
      <c r="CB378" s="26"/>
    </row>
    <row r="379" spans="1:80" ht="17.45" customHeight="1">
      <c r="A379" s="94">
        <f t="shared" si="195"/>
        <v>53.5</v>
      </c>
      <c r="B379" s="179">
        <f t="shared" si="173"/>
        <v>46265</v>
      </c>
      <c r="C379" s="8"/>
      <c r="D379" s="11"/>
      <c r="E379" s="12"/>
      <c r="F379" s="11"/>
      <c r="G379" s="74">
        <f t="shared" si="197"/>
        <v>730</v>
      </c>
      <c r="H379" s="75">
        <f t="shared" si="197"/>
        <v>6095</v>
      </c>
      <c r="I379" s="88">
        <f t="shared" si="183"/>
        <v>0</v>
      </c>
      <c r="J379" s="78">
        <f t="shared" si="184"/>
        <v>0</v>
      </c>
      <c r="K379" s="78">
        <f t="shared" si="185"/>
        <v>0</v>
      </c>
      <c r="L379" s="78">
        <f t="shared" si="186"/>
        <v>0</v>
      </c>
      <c r="M379" s="78">
        <f t="shared" ca="1" si="187"/>
        <v>0.13134657836644592</v>
      </c>
      <c r="N379" s="78">
        <f t="shared" ca="1" si="174"/>
        <v>1.8181818181818191E-2</v>
      </c>
      <c r="O379" s="78">
        <f t="shared" si="188"/>
        <v>5.0000000000000001E-4</v>
      </c>
      <c r="P379" s="13"/>
      <c r="Q379" s="8"/>
      <c r="R379" s="13"/>
      <c r="S379" s="89">
        <f t="shared" si="175"/>
        <v>0</v>
      </c>
      <c r="T379" s="75">
        <f t="shared" si="175"/>
        <v>0</v>
      </c>
      <c r="U379" s="90">
        <f t="shared" si="176"/>
        <v>0</v>
      </c>
      <c r="V379" s="82">
        <f t="shared" si="177"/>
        <v>0</v>
      </c>
      <c r="W379" s="8"/>
      <c r="X379" s="8"/>
      <c r="Y379" s="12"/>
      <c r="Z379" s="12"/>
      <c r="AA379" s="12"/>
      <c r="AB379" s="12"/>
      <c r="AC379" s="91">
        <f t="shared" si="178"/>
        <v>0</v>
      </c>
      <c r="AD379" s="75">
        <f t="shared" si="179"/>
        <v>0</v>
      </c>
      <c r="AE379" s="88">
        <f t="shared" si="168"/>
        <v>0</v>
      </c>
      <c r="AF379" s="92">
        <f t="shared" si="169"/>
        <v>0</v>
      </c>
      <c r="AG379" s="93">
        <f t="shared" si="170"/>
        <v>0</v>
      </c>
      <c r="AH379" s="93">
        <f t="shared" si="171"/>
        <v>0</v>
      </c>
      <c r="AI379" s="78">
        <f t="shared" si="172"/>
        <v>0</v>
      </c>
      <c r="AJ379" s="92">
        <f t="shared" si="180"/>
        <v>0</v>
      </c>
      <c r="AK379" s="78">
        <f t="shared" si="181"/>
        <v>0</v>
      </c>
      <c r="AL379" s="11"/>
      <c r="AM379" s="14"/>
      <c r="AN379" s="11"/>
      <c r="AO379" s="15"/>
      <c r="AP379" s="11"/>
      <c r="AQ379" s="11"/>
      <c r="AR379" s="11"/>
      <c r="AS379" s="75" t="str">
        <f t="shared" si="189"/>
        <v/>
      </c>
      <c r="AT379" s="75" t="str">
        <f t="shared" ca="1" si="190"/>
        <v/>
      </c>
      <c r="AU379" s="75" t="str">
        <f t="shared" si="191"/>
        <v/>
      </c>
      <c r="AV379" s="75" t="str">
        <f t="shared" ca="1" si="192"/>
        <v/>
      </c>
      <c r="AW379" s="169"/>
      <c r="AX379" s="169"/>
      <c r="AY379" s="75" t="str">
        <f t="shared" si="193"/>
        <v/>
      </c>
      <c r="AZ379" s="169"/>
      <c r="BA379" s="169"/>
      <c r="BB379" s="75" t="str">
        <f t="shared" si="194"/>
        <v/>
      </c>
      <c r="BC379" s="11"/>
      <c r="BH379" s="52"/>
      <c r="BI379" s="52"/>
      <c r="BJ379" s="52"/>
      <c r="BK379" s="52"/>
      <c r="BL379" s="52"/>
      <c r="BM379" s="52"/>
      <c r="BQ379" s="27"/>
      <c r="BR379" s="27"/>
      <c r="BS379" s="27"/>
      <c r="BT379" s="27"/>
      <c r="BU379" s="27"/>
      <c r="BV379" s="27"/>
      <c r="BW379" s="54"/>
      <c r="BX379" s="26"/>
      <c r="BY379" s="54"/>
      <c r="BZ379" s="26"/>
      <c r="CA379" s="26"/>
      <c r="CB379" s="26"/>
    </row>
    <row r="380" spans="1:80" ht="17.45" customHeight="1">
      <c r="A380" s="86">
        <f t="shared" si="195"/>
        <v>53.6</v>
      </c>
      <c r="B380" s="179">
        <f t="shared" si="173"/>
        <v>46266</v>
      </c>
      <c r="C380" s="8"/>
      <c r="D380" s="11"/>
      <c r="E380" s="12"/>
      <c r="F380" s="11"/>
      <c r="G380" s="74">
        <f t="shared" ref="G380:H395" si="198">G379-E380-C380</f>
        <v>730</v>
      </c>
      <c r="H380" s="75">
        <f t="shared" si="198"/>
        <v>6095</v>
      </c>
      <c r="I380" s="88">
        <f t="shared" si="183"/>
        <v>0</v>
      </c>
      <c r="J380" s="78">
        <f t="shared" si="184"/>
        <v>0</v>
      </c>
      <c r="K380" s="78">
        <f t="shared" si="185"/>
        <v>0</v>
      </c>
      <c r="L380" s="78">
        <f t="shared" si="186"/>
        <v>0</v>
      </c>
      <c r="M380" s="78">
        <f t="shared" ca="1" si="187"/>
        <v>0.13134657836644592</v>
      </c>
      <c r="N380" s="78">
        <f t="shared" ca="1" si="174"/>
        <v>1.8181818181818191E-2</v>
      </c>
      <c r="O380" s="78">
        <f t="shared" si="188"/>
        <v>5.0000000000000001E-4</v>
      </c>
      <c r="P380" s="13"/>
      <c r="Q380" s="8"/>
      <c r="R380" s="13"/>
      <c r="S380" s="89">
        <f t="shared" si="175"/>
        <v>0</v>
      </c>
      <c r="T380" s="75">
        <f t="shared" si="175"/>
        <v>0</v>
      </c>
      <c r="U380" s="90">
        <f t="shared" si="176"/>
        <v>0</v>
      </c>
      <c r="V380" s="82">
        <f t="shared" si="177"/>
        <v>0</v>
      </c>
      <c r="W380" s="8"/>
      <c r="X380" s="8"/>
      <c r="Y380" s="12"/>
      <c r="Z380" s="12"/>
      <c r="AA380" s="12"/>
      <c r="AB380" s="12"/>
      <c r="AC380" s="91">
        <f t="shared" si="178"/>
        <v>0</v>
      </c>
      <c r="AD380" s="75">
        <f t="shared" si="179"/>
        <v>0</v>
      </c>
      <c r="AE380" s="88">
        <f t="shared" si="168"/>
        <v>0</v>
      </c>
      <c r="AF380" s="92">
        <f t="shared" si="169"/>
        <v>0</v>
      </c>
      <c r="AG380" s="93">
        <f t="shared" si="170"/>
        <v>0</v>
      </c>
      <c r="AH380" s="93">
        <f t="shared" si="171"/>
        <v>0</v>
      </c>
      <c r="AI380" s="78">
        <f t="shared" si="172"/>
        <v>0</v>
      </c>
      <c r="AJ380" s="92">
        <f t="shared" si="180"/>
        <v>0</v>
      </c>
      <c r="AK380" s="78">
        <f t="shared" si="181"/>
        <v>0</v>
      </c>
      <c r="AL380" s="11"/>
      <c r="AM380" s="14"/>
      <c r="AN380" s="11"/>
      <c r="AO380" s="15"/>
      <c r="AP380" s="11"/>
      <c r="AQ380" s="11"/>
      <c r="AR380" s="11"/>
      <c r="AS380" s="75" t="str">
        <f t="shared" si="189"/>
        <v/>
      </c>
      <c r="AT380" s="75" t="str">
        <f t="shared" ca="1" si="190"/>
        <v/>
      </c>
      <c r="AU380" s="75" t="str">
        <f t="shared" si="191"/>
        <v/>
      </c>
      <c r="AV380" s="75" t="str">
        <f t="shared" ca="1" si="192"/>
        <v/>
      </c>
      <c r="AW380" s="169"/>
      <c r="AX380" s="169"/>
      <c r="AY380" s="75" t="str">
        <f t="shared" si="193"/>
        <v/>
      </c>
      <c r="AZ380" s="169"/>
      <c r="BA380" s="169"/>
      <c r="BB380" s="75" t="str">
        <f t="shared" si="194"/>
        <v/>
      </c>
      <c r="BC380" s="11"/>
      <c r="BH380" s="52"/>
      <c r="BI380" s="52"/>
      <c r="BJ380" s="52"/>
      <c r="BK380" s="52"/>
      <c r="BL380" s="52"/>
      <c r="BM380" s="52"/>
      <c r="BQ380" s="27"/>
      <c r="BR380" s="27"/>
      <c r="BS380" s="27"/>
      <c r="BT380" s="27"/>
      <c r="BU380" s="27"/>
      <c r="BV380" s="27"/>
      <c r="BW380" s="54"/>
      <c r="BX380" s="26"/>
      <c r="BY380" s="54"/>
      <c r="BZ380" s="26"/>
      <c r="CA380" s="26"/>
      <c r="CB380" s="26"/>
    </row>
    <row r="381" spans="1:80" ht="17.45" customHeight="1" thickBot="1">
      <c r="A381" s="94">
        <f t="shared" si="195"/>
        <v>53.7</v>
      </c>
      <c r="B381" s="180">
        <f t="shared" si="173"/>
        <v>46267</v>
      </c>
      <c r="C381" s="16"/>
      <c r="D381" s="17"/>
      <c r="E381" s="18"/>
      <c r="F381" s="17"/>
      <c r="G381" s="96">
        <f t="shared" si="198"/>
        <v>730</v>
      </c>
      <c r="H381" s="97">
        <f t="shared" si="198"/>
        <v>6095</v>
      </c>
      <c r="I381" s="98">
        <f t="shared" si="183"/>
        <v>0</v>
      </c>
      <c r="J381" s="99">
        <f t="shared" si="184"/>
        <v>0</v>
      </c>
      <c r="K381" s="99">
        <f t="shared" si="185"/>
        <v>0</v>
      </c>
      <c r="L381" s="99">
        <f t="shared" si="186"/>
        <v>0</v>
      </c>
      <c r="M381" s="99">
        <f t="shared" ca="1" si="187"/>
        <v>0.13134657836644592</v>
      </c>
      <c r="N381" s="99">
        <f t="shared" ca="1" si="174"/>
        <v>1.8181818181818191E-2</v>
      </c>
      <c r="O381" s="99">
        <f t="shared" si="188"/>
        <v>5.0000000000000001E-4</v>
      </c>
      <c r="P381" s="19"/>
      <c r="Q381" s="16"/>
      <c r="R381" s="19"/>
      <c r="S381" s="89">
        <f t="shared" si="175"/>
        <v>0</v>
      </c>
      <c r="T381" s="75">
        <f t="shared" si="175"/>
        <v>0</v>
      </c>
      <c r="U381" s="100">
        <f t="shared" si="176"/>
        <v>0</v>
      </c>
      <c r="V381" s="101">
        <f t="shared" si="177"/>
        <v>0</v>
      </c>
      <c r="W381" s="16"/>
      <c r="X381" s="8"/>
      <c r="Y381" s="12"/>
      <c r="Z381" s="12"/>
      <c r="AA381" s="12"/>
      <c r="AB381" s="12"/>
      <c r="AC381" s="102">
        <f t="shared" si="178"/>
        <v>0</v>
      </c>
      <c r="AD381" s="97">
        <f t="shared" si="179"/>
        <v>0</v>
      </c>
      <c r="AE381" s="98">
        <f t="shared" si="168"/>
        <v>0</v>
      </c>
      <c r="AF381" s="103">
        <f t="shared" si="169"/>
        <v>0</v>
      </c>
      <c r="AG381" s="104">
        <f t="shared" si="170"/>
        <v>0</v>
      </c>
      <c r="AH381" s="104">
        <f t="shared" si="171"/>
        <v>0</v>
      </c>
      <c r="AI381" s="99">
        <f t="shared" si="172"/>
        <v>0</v>
      </c>
      <c r="AJ381" s="103">
        <f t="shared" si="180"/>
        <v>0</v>
      </c>
      <c r="AK381" s="99">
        <f t="shared" si="181"/>
        <v>0</v>
      </c>
      <c r="AL381" s="17"/>
      <c r="AM381" s="20"/>
      <c r="AN381" s="17"/>
      <c r="AO381" s="21"/>
      <c r="AP381" s="17"/>
      <c r="AQ381" s="17"/>
      <c r="AR381" s="17"/>
      <c r="AS381" s="97" t="str">
        <f t="shared" si="189"/>
        <v/>
      </c>
      <c r="AT381" s="97" t="str">
        <f t="shared" ca="1" si="190"/>
        <v/>
      </c>
      <c r="AU381" s="97" t="str">
        <f t="shared" si="191"/>
        <v/>
      </c>
      <c r="AV381" s="97" t="str">
        <f t="shared" ca="1" si="192"/>
        <v/>
      </c>
      <c r="AW381" s="167"/>
      <c r="AX381" s="167"/>
      <c r="AY381" s="97" t="str">
        <f t="shared" si="193"/>
        <v/>
      </c>
      <c r="AZ381" s="167"/>
      <c r="BA381" s="167"/>
      <c r="BB381" s="97" t="str">
        <f t="shared" si="194"/>
        <v/>
      </c>
      <c r="BC381" s="17"/>
      <c r="BH381" s="52"/>
      <c r="BI381" s="52"/>
      <c r="BJ381" s="52"/>
      <c r="BK381" s="52"/>
      <c r="BL381" s="52"/>
      <c r="BM381" s="52"/>
      <c r="BQ381" s="27"/>
      <c r="BR381" s="27"/>
      <c r="BS381" s="27"/>
      <c r="BT381" s="27"/>
      <c r="BU381" s="27"/>
      <c r="BV381" s="27"/>
      <c r="BW381" s="54"/>
      <c r="BX381" s="26"/>
      <c r="BY381" s="54"/>
      <c r="BZ381" s="26"/>
      <c r="CA381" s="26"/>
      <c r="CB381" s="26"/>
    </row>
    <row r="382" spans="1:80" ht="17.45" customHeight="1" thickTop="1">
      <c r="A382" s="105">
        <f>A375+1</f>
        <v>54.1</v>
      </c>
      <c r="B382" s="178">
        <f>B381+1</f>
        <v>46268</v>
      </c>
      <c r="C382" s="4"/>
      <c r="D382" s="5"/>
      <c r="E382" s="6"/>
      <c r="F382" s="5"/>
      <c r="G382" s="74">
        <f t="shared" si="198"/>
        <v>730</v>
      </c>
      <c r="H382" s="75">
        <f t="shared" si="198"/>
        <v>6095</v>
      </c>
      <c r="I382" s="76">
        <f t="shared" si="183"/>
        <v>0</v>
      </c>
      <c r="J382" s="77">
        <f t="shared" si="184"/>
        <v>0</v>
      </c>
      <c r="K382" s="77">
        <f t="shared" si="185"/>
        <v>0</v>
      </c>
      <c r="L382" s="77">
        <f t="shared" si="186"/>
        <v>0</v>
      </c>
      <c r="M382" s="78">
        <f t="shared" ca="1" si="187"/>
        <v>0.13134657836644592</v>
      </c>
      <c r="N382" s="78">
        <f t="shared" ca="1" si="174"/>
        <v>1.8181818181818191E-2</v>
      </c>
      <c r="O382" s="78">
        <f t="shared" si="188"/>
        <v>5.0000000000000001E-4</v>
      </c>
      <c r="P382" s="13"/>
      <c r="Q382" s="8"/>
      <c r="R382" s="13"/>
      <c r="S382" s="79">
        <f t="shared" si="175"/>
        <v>0</v>
      </c>
      <c r="T382" s="80">
        <f t="shared" si="175"/>
        <v>0</v>
      </c>
      <c r="U382" s="90">
        <f t="shared" si="176"/>
        <v>0</v>
      </c>
      <c r="V382" s="82">
        <f t="shared" si="177"/>
        <v>0</v>
      </c>
      <c r="W382" s="4"/>
      <c r="X382" s="4"/>
      <c r="Y382" s="6"/>
      <c r="Z382" s="6"/>
      <c r="AA382" s="6"/>
      <c r="AB382" s="6"/>
      <c r="AC382" s="83">
        <f t="shared" si="178"/>
        <v>0</v>
      </c>
      <c r="AD382" s="80">
        <f t="shared" si="179"/>
        <v>0</v>
      </c>
      <c r="AE382" s="76">
        <f t="shared" si="168"/>
        <v>0</v>
      </c>
      <c r="AF382" s="84">
        <f t="shared" si="169"/>
        <v>0</v>
      </c>
      <c r="AG382" s="85">
        <f t="shared" si="170"/>
        <v>0</v>
      </c>
      <c r="AH382" s="85">
        <f t="shared" si="171"/>
        <v>0</v>
      </c>
      <c r="AI382" s="77">
        <f t="shared" si="172"/>
        <v>0</v>
      </c>
      <c r="AJ382" s="84">
        <f t="shared" si="180"/>
        <v>0</v>
      </c>
      <c r="AK382" s="77">
        <f t="shared" si="181"/>
        <v>0</v>
      </c>
      <c r="AL382" s="5"/>
      <c r="AM382" s="9"/>
      <c r="AN382" s="5"/>
      <c r="AO382" s="10"/>
      <c r="AP382" s="5"/>
      <c r="AQ382" s="5"/>
      <c r="AR382" s="5"/>
      <c r="AS382" s="80" t="str">
        <f t="shared" si="189"/>
        <v/>
      </c>
      <c r="AT382" s="80" t="str">
        <f t="shared" ca="1" si="190"/>
        <v/>
      </c>
      <c r="AU382" s="80" t="str">
        <f t="shared" si="191"/>
        <v/>
      </c>
      <c r="AV382" s="80" t="str">
        <f t="shared" ca="1" si="192"/>
        <v/>
      </c>
      <c r="AW382" s="165"/>
      <c r="AX382" s="165"/>
      <c r="AY382" s="80" t="str">
        <f t="shared" si="193"/>
        <v/>
      </c>
      <c r="AZ382" s="165"/>
      <c r="BA382" s="165"/>
      <c r="BB382" s="80" t="str">
        <f t="shared" si="194"/>
        <v/>
      </c>
      <c r="BC382" s="5"/>
      <c r="BH382" s="52"/>
      <c r="BI382" s="52"/>
      <c r="BJ382" s="52"/>
      <c r="BK382" s="52"/>
      <c r="BL382" s="52"/>
      <c r="BM382" s="52"/>
      <c r="BQ382" s="27"/>
      <c r="BR382" s="27"/>
      <c r="BS382" s="27"/>
      <c r="BT382" s="27"/>
      <c r="BU382" s="27"/>
      <c r="BV382" s="27"/>
      <c r="BW382" s="54"/>
      <c r="BX382" s="26"/>
      <c r="BY382" s="54"/>
      <c r="BZ382" s="26"/>
      <c r="CA382" s="26"/>
      <c r="CB382" s="26"/>
    </row>
    <row r="383" spans="1:80" ht="17.45" customHeight="1">
      <c r="A383" s="94">
        <f t="shared" si="195"/>
        <v>54.2</v>
      </c>
      <c r="B383" s="179">
        <f t="shared" si="173"/>
        <v>46269</v>
      </c>
      <c r="C383" s="8"/>
      <c r="D383" s="11"/>
      <c r="E383" s="12"/>
      <c r="F383" s="11"/>
      <c r="G383" s="74">
        <f t="shared" si="198"/>
        <v>730</v>
      </c>
      <c r="H383" s="75">
        <f t="shared" si="198"/>
        <v>6095</v>
      </c>
      <c r="I383" s="88">
        <f t="shared" si="183"/>
        <v>0</v>
      </c>
      <c r="J383" s="78">
        <f t="shared" si="184"/>
        <v>0</v>
      </c>
      <c r="K383" s="78">
        <f t="shared" si="185"/>
        <v>0</v>
      </c>
      <c r="L383" s="78">
        <f t="shared" si="186"/>
        <v>0</v>
      </c>
      <c r="M383" s="78">
        <f t="shared" ca="1" si="187"/>
        <v>0.13134657836644592</v>
      </c>
      <c r="N383" s="78">
        <f t="shared" ca="1" si="174"/>
        <v>1.8181818181818191E-2</v>
      </c>
      <c r="O383" s="78">
        <f t="shared" si="188"/>
        <v>5.0000000000000001E-4</v>
      </c>
      <c r="P383" s="13"/>
      <c r="Q383" s="8"/>
      <c r="R383" s="13"/>
      <c r="S383" s="89">
        <f t="shared" si="175"/>
        <v>0</v>
      </c>
      <c r="T383" s="75">
        <f t="shared" si="175"/>
        <v>0</v>
      </c>
      <c r="U383" s="90">
        <f t="shared" si="176"/>
        <v>0</v>
      </c>
      <c r="V383" s="82">
        <f t="shared" si="177"/>
        <v>0</v>
      </c>
      <c r="W383" s="8"/>
      <c r="X383" s="8"/>
      <c r="Y383" s="12"/>
      <c r="Z383" s="12"/>
      <c r="AA383" s="12"/>
      <c r="AB383" s="12"/>
      <c r="AC383" s="91">
        <f t="shared" si="178"/>
        <v>0</v>
      </c>
      <c r="AD383" s="75">
        <f t="shared" si="179"/>
        <v>0</v>
      </c>
      <c r="AE383" s="88">
        <f t="shared" si="168"/>
        <v>0</v>
      </c>
      <c r="AF383" s="92">
        <f t="shared" si="169"/>
        <v>0</v>
      </c>
      <c r="AG383" s="93">
        <f t="shared" si="170"/>
        <v>0</v>
      </c>
      <c r="AH383" s="93">
        <f t="shared" si="171"/>
        <v>0</v>
      </c>
      <c r="AI383" s="78">
        <f t="shared" si="172"/>
        <v>0</v>
      </c>
      <c r="AJ383" s="92">
        <f t="shared" si="180"/>
        <v>0</v>
      </c>
      <c r="AK383" s="78">
        <f t="shared" si="181"/>
        <v>0</v>
      </c>
      <c r="AL383" s="11"/>
      <c r="AM383" s="14"/>
      <c r="AN383" s="11"/>
      <c r="AO383" s="15"/>
      <c r="AP383" s="11"/>
      <c r="AQ383" s="11"/>
      <c r="AR383" s="11"/>
      <c r="AS383" s="75" t="str">
        <f t="shared" si="189"/>
        <v/>
      </c>
      <c r="AT383" s="75" t="str">
        <f t="shared" ca="1" si="190"/>
        <v/>
      </c>
      <c r="AU383" s="75" t="str">
        <f t="shared" si="191"/>
        <v/>
      </c>
      <c r="AV383" s="75" t="str">
        <f t="shared" ca="1" si="192"/>
        <v/>
      </c>
      <c r="AW383" s="169"/>
      <c r="AX383" s="169"/>
      <c r="AY383" s="75" t="str">
        <f t="shared" si="193"/>
        <v/>
      </c>
      <c r="AZ383" s="169"/>
      <c r="BA383" s="169"/>
      <c r="BB383" s="75" t="str">
        <f t="shared" si="194"/>
        <v/>
      </c>
      <c r="BC383" s="11"/>
      <c r="BH383" s="52"/>
      <c r="BI383" s="52"/>
      <c r="BJ383" s="52"/>
      <c r="BK383" s="52"/>
      <c r="BL383" s="52"/>
      <c r="BM383" s="52"/>
      <c r="BQ383" s="27"/>
      <c r="BR383" s="27"/>
      <c r="BS383" s="27"/>
      <c r="BT383" s="27"/>
      <c r="BU383" s="27"/>
      <c r="BV383" s="27"/>
      <c r="BW383" s="54"/>
      <c r="BX383" s="26"/>
      <c r="BY383" s="54"/>
      <c r="BZ383" s="26"/>
      <c r="CA383" s="26"/>
      <c r="CB383" s="26"/>
    </row>
    <row r="384" spans="1:80" ht="17.45" customHeight="1">
      <c r="A384" s="86">
        <f t="shared" si="195"/>
        <v>54.3</v>
      </c>
      <c r="B384" s="179">
        <f t="shared" si="173"/>
        <v>46270</v>
      </c>
      <c r="C384" s="8"/>
      <c r="D384" s="11"/>
      <c r="E384" s="12"/>
      <c r="F384" s="11"/>
      <c r="G384" s="74">
        <f t="shared" si="198"/>
        <v>730</v>
      </c>
      <c r="H384" s="75">
        <f t="shared" si="198"/>
        <v>6095</v>
      </c>
      <c r="I384" s="88">
        <f t="shared" si="183"/>
        <v>0</v>
      </c>
      <c r="J384" s="78">
        <f t="shared" si="184"/>
        <v>0</v>
      </c>
      <c r="K384" s="78">
        <f t="shared" si="185"/>
        <v>0</v>
      </c>
      <c r="L384" s="78">
        <f t="shared" si="186"/>
        <v>0</v>
      </c>
      <c r="M384" s="78">
        <f t="shared" ca="1" si="187"/>
        <v>0.13134657836644592</v>
      </c>
      <c r="N384" s="78">
        <f t="shared" ca="1" si="174"/>
        <v>1.8181818181818191E-2</v>
      </c>
      <c r="O384" s="78">
        <f t="shared" si="188"/>
        <v>5.0000000000000001E-4</v>
      </c>
      <c r="P384" s="13"/>
      <c r="Q384" s="8"/>
      <c r="R384" s="13"/>
      <c r="S384" s="89">
        <f t="shared" si="175"/>
        <v>0</v>
      </c>
      <c r="T384" s="75">
        <f t="shared" si="175"/>
        <v>0</v>
      </c>
      <c r="U384" s="90">
        <f t="shared" si="176"/>
        <v>0</v>
      </c>
      <c r="V384" s="82">
        <f t="shared" si="177"/>
        <v>0</v>
      </c>
      <c r="W384" s="8"/>
      <c r="X384" s="8"/>
      <c r="Y384" s="12"/>
      <c r="Z384" s="12"/>
      <c r="AA384" s="12"/>
      <c r="AB384" s="12"/>
      <c r="AC384" s="91">
        <f t="shared" si="178"/>
        <v>0</v>
      </c>
      <c r="AD384" s="75">
        <f t="shared" si="179"/>
        <v>0</v>
      </c>
      <c r="AE384" s="88">
        <f t="shared" si="168"/>
        <v>0</v>
      </c>
      <c r="AF384" s="92">
        <f t="shared" si="169"/>
        <v>0</v>
      </c>
      <c r="AG384" s="93">
        <f t="shared" si="170"/>
        <v>0</v>
      </c>
      <c r="AH384" s="93">
        <f t="shared" si="171"/>
        <v>0</v>
      </c>
      <c r="AI384" s="78">
        <f t="shared" si="172"/>
        <v>0</v>
      </c>
      <c r="AJ384" s="92">
        <f t="shared" si="180"/>
        <v>0</v>
      </c>
      <c r="AK384" s="78">
        <f t="shared" si="181"/>
        <v>0</v>
      </c>
      <c r="AL384" s="11"/>
      <c r="AM384" s="14"/>
      <c r="AN384" s="11"/>
      <c r="AO384" s="15"/>
      <c r="AP384" s="11"/>
      <c r="AQ384" s="11"/>
      <c r="AR384" s="11"/>
      <c r="AS384" s="75" t="str">
        <f t="shared" si="189"/>
        <v/>
      </c>
      <c r="AT384" s="75" t="str">
        <f t="shared" ca="1" si="190"/>
        <v/>
      </c>
      <c r="AU384" s="75" t="str">
        <f t="shared" si="191"/>
        <v/>
      </c>
      <c r="AV384" s="75" t="str">
        <f t="shared" ca="1" si="192"/>
        <v/>
      </c>
      <c r="AW384" s="169"/>
      <c r="AX384" s="169"/>
      <c r="AY384" s="75" t="str">
        <f t="shared" si="193"/>
        <v/>
      </c>
      <c r="AZ384" s="169"/>
      <c r="BA384" s="169"/>
      <c r="BB384" s="75" t="str">
        <f t="shared" si="194"/>
        <v/>
      </c>
      <c r="BC384" s="11"/>
      <c r="BH384" s="52"/>
      <c r="BI384" s="52"/>
      <c r="BJ384" s="52"/>
      <c r="BK384" s="52"/>
      <c r="BL384" s="52"/>
      <c r="BM384" s="52"/>
      <c r="BQ384" s="27"/>
      <c r="BR384" s="27"/>
      <c r="BS384" s="27"/>
      <c r="BT384" s="27"/>
      <c r="BU384" s="27"/>
      <c r="BV384" s="27"/>
      <c r="BW384" s="54"/>
      <c r="BX384" s="26"/>
      <c r="BY384" s="54"/>
      <c r="BZ384" s="26"/>
      <c r="CA384" s="26"/>
      <c r="CB384" s="26"/>
    </row>
    <row r="385" spans="1:80" ht="17.45" customHeight="1">
      <c r="A385" s="94">
        <f t="shared" si="195"/>
        <v>54.4</v>
      </c>
      <c r="B385" s="179">
        <f t="shared" si="173"/>
        <v>46271</v>
      </c>
      <c r="C385" s="8"/>
      <c r="D385" s="11"/>
      <c r="E385" s="12"/>
      <c r="F385" s="11"/>
      <c r="G385" s="74">
        <f t="shared" si="198"/>
        <v>730</v>
      </c>
      <c r="H385" s="75">
        <f t="shared" si="198"/>
        <v>6095</v>
      </c>
      <c r="I385" s="88">
        <f t="shared" si="183"/>
        <v>0</v>
      </c>
      <c r="J385" s="78">
        <f t="shared" si="184"/>
        <v>0</v>
      </c>
      <c r="K385" s="78">
        <f t="shared" si="185"/>
        <v>0</v>
      </c>
      <c r="L385" s="78">
        <f t="shared" si="186"/>
        <v>0</v>
      </c>
      <c r="M385" s="78">
        <f t="shared" ca="1" si="187"/>
        <v>0.13134657836644592</v>
      </c>
      <c r="N385" s="78">
        <f t="shared" ca="1" si="174"/>
        <v>1.8181818181818191E-2</v>
      </c>
      <c r="O385" s="78">
        <f t="shared" si="188"/>
        <v>5.0000000000000001E-4</v>
      </c>
      <c r="P385" s="13"/>
      <c r="Q385" s="8"/>
      <c r="R385" s="13"/>
      <c r="S385" s="89">
        <f t="shared" si="175"/>
        <v>0</v>
      </c>
      <c r="T385" s="75">
        <f t="shared" si="175"/>
        <v>0</v>
      </c>
      <c r="U385" s="90">
        <f t="shared" si="176"/>
        <v>0</v>
      </c>
      <c r="V385" s="82">
        <f t="shared" si="177"/>
        <v>0</v>
      </c>
      <c r="W385" s="8"/>
      <c r="X385" s="8"/>
      <c r="Y385" s="12"/>
      <c r="Z385" s="12"/>
      <c r="AA385" s="12"/>
      <c r="AB385" s="12"/>
      <c r="AC385" s="91">
        <f t="shared" si="178"/>
        <v>0</v>
      </c>
      <c r="AD385" s="75">
        <f t="shared" si="179"/>
        <v>0</v>
      </c>
      <c r="AE385" s="88">
        <f t="shared" si="168"/>
        <v>0</v>
      </c>
      <c r="AF385" s="92">
        <f t="shared" si="169"/>
        <v>0</v>
      </c>
      <c r="AG385" s="93">
        <f t="shared" si="170"/>
        <v>0</v>
      </c>
      <c r="AH385" s="93">
        <f t="shared" si="171"/>
        <v>0</v>
      </c>
      <c r="AI385" s="78">
        <f t="shared" si="172"/>
        <v>0</v>
      </c>
      <c r="AJ385" s="92">
        <f t="shared" si="180"/>
        <v>0</v>
      </c>
      <c r="AK385" s="78">
        <f t="shared" si="181"/>
        <v>0</v>
      </c>
      <c r="AL385" s="11"/>
      <c r="AM385" s="14"/>
      <c r="AN385" s="11"/>
      <c r="AO385" s="15"/>
      <c r="AP385" s="11"/>
      <c r="AQ385" s="11"/>
      <c r="AR385" s="11"/>
      <c r="AS385" s="75" t="str">
        <f t="shared" si="189"/>
        <v/>
      </c>
      <c r="AT385" s="75" t="str">
        <f t="shared" ca="1" si="190"/>
        <v/>
      </c>
      <c r="AU385" s="75" t="str">
        <f t="shared" si="191"/>
        <v/>
      </c>
      <c r="AV385" s="75" t="str">
        <f t="shared" ca="1" si="192"/>
        <v/>
      </c>
      <c r="AW385" s="169"/>
      <c r="AX385" s="169"/>
      <c r="AY385" s="75" t="str">
        <f t="shared" si="193"/>
        <v/>
      </c>
      <c r="AZ385" s="169"/>
      <c r="BA385" s="169"/>
      <c r="BB385" s="75" t="str">
        <f t="shared" si="194"/>
        <v/>
      </c>
      <c r="BC385" s="11"/>
      <c r="BH385" s="52"/>
      <c r="BI385" s="52"/>
      <c r="BJ385" s="52"/>
      <c r="BK385" s="52"/>
      <c r="BL385" s="52"/>
      <c r="BM385" s="52"/>
      <c r="BQ385" s="27"/>
      <c r="BR385" s="27"/>
      <c r="BS385" s="27"/>
      <c r="BT385" s="27"/>
      <c r="BU385" s="27"/>
      <c r="BV385" s="27"/>
      <c r="BW385" s="54"/>
      <c r="BX385" s="26"/>
      <c r="BY385" s="54"/>
      <c r="BZ385" s="26"/>
      <c r="CA385" s="26"/>
      <c r="CB385" s="26"/>
    </row>
    <row r="386" spans="1:80" ht="17.45" customHeight="1">
      <c r="A386" s="86">
        <f t="shared" si="195"/>
        <v>54.5</v>
      </c>
      <c r="B386" s="179">
        <f t="shared" si="173"/>
        <v>46272</v>
      </c>
      <c r="C386" s="8"/>
      <c r="D386" s="11"/>
      <c r="E386" s="12"/>
      <c r="F386" s="11"/>
      <c r="G386" s="74">
        <f t="shared" si="198"/>
        <v>730</v>
      </c>
      <c r="H386" s="75">
        <f t="shared" si="198"/>
        <v>6095</v>
      </c>
      <c r="I386" s="88">
        <f t="shared" si="183"/>
        <v>0</v>
      </c>
      <c r="J386" s="78">
        <f t="shared" si="184"/>
        <v>0</v>
      </c>
      <c r="K386" s="78">
        <f t="shared" si="185"/>
        <v>0</v>
      </c>
      <c r="L386" s="78">
        <f t="shared" si="186"/>
        <v>0</v>
      </c>
      <c r="M386" s="78">
        <f t="shared" ca="1" si="187"/>
        <v>0.13134657836644592</v>
      </c>
      <c r="N386" s="78">
        <f t="shared" ca="1" si="174"/>
        <v>1.8181818181818191E-2</v>
      </c>
      <c r="O386" s="78">
        <f t="shared" si="188"/>
        <v>5.0000000000000001E-4</v>
      </c>
      <c r="P386" s="13"/>
      <c r="Q386" s="8"/>
      <c r="R386" s="13"/>
      <c r="S386" s="89">
        <f t="shared" si="175"/>
        <v>0</v>
      </c>
      <c r="T386" s="75">
        <f t="shared" si="175"/>
        <v>0</v>
      </c>
      <c r="U386" s="90">
        <f t="shared" si="176"/>
        <v>0</v>
      </c>
      <c r="V386" s="82">
        <f t="shared" si="177"/>
        <v>0</v>
      </c>
      <c r="W386" s="8"/>
      <c r="X386" s="8"/>
      <c r="Y386" s="12"/>
      <c r="Z386" s="12"/>
      <c r="AA386" s="12"/>
      <c r="AB386" s="12"/>
      <c r="AC386" s="91">
        <f t="shared" si="178"/>
        <v>0</v>
      </c>
      <c r="AD386" s="75">
        <f t="shared" si="179"/>
        <v>0</v>
      </c>
      <c r="AE386" s="88">
        <f t="shared" si="168"/>
        <v>0</v>
      </c>
      <c r="AF386" s="92">
        <f t="shared" si="169"/>
        <v>0</v>
      </c>
      <c r="AG386" s="93">
        <f t="shared" si="170"/>
        <v>0</v>
      </c>
      <c r="AH386" s="93">
        <f t="shared" si="171"/>
        <v>0</v>
      </c>
      <c r="AI386" s="78">
        <f t="shared" si="172"/>
        <v>0</v>
      </c>
      <c r="AJ386" s="92">
        <f t="shared" si="180"/>
        <v>0</v>
      </c>
      <c r="AK386" s="78">
        <f t="shared" si="181"/>
        <v>0</v>
      </c>
      <c r="AL386" s="11"/>
      <c r="AM386" s="14"/>
      <c r="AN386" s="11"/>
      <c r="AO386" s="15"/>
      <c r="AP386" s="11"/>
      <c r="AQ386" s="11"/>
      <c r="AR386" s="11"/>
      <c r="AS386" s="75" t="str">
        <f t="shared" si="189"/>
        <v/>
      </c>
      <c r="AT386" s="75" t="str">
        <f t="shared" ca="1" si="190"/>
        <v/>
      </c>
      <c r="AU386" s="75" t="str">
        <f t="shared" si="191"/>
        <v/>
      </c>
      <c r="AV386" s="75" t="str">
        <f t="shared" ca="1" si="192"/>
        <v/>
      </c>
      <c r="AW386" s="169"/>
      <c r="AX386" s="169"/>
      <c r="AY386" s="75" t="str">
        <f t="shared" si="193"/>
        <v/>
      </c>
      <c r="AZ386" s="169"/>
      <c r="BA386" s="169"/>
      <c r="BB386" s="75" t="str">
        <f t="shared" si="194"/>
        <v/>
      </c>
      <c r="BC386" s="11"/>
      <c r="BH386" s="52"/>
      <c r="BI386" s="52"/>
      <c r="BJ386" s="52"/>
      <c r="BK386" s="52"/>
      <c r="BL386" s="52"/>
      <c r="BM386" s="52"/>
      <c r="BQ386" s="27"/>
      <c r="BR386" s="27"/>
      <c r="BS386" s="27"/>
      <c r="BT386" s="27"/>
      <c r="BU386" s="27"/>
      <c r="BV386" s="27"/>
      <c r="BW386" s="54"/>
      <c r="BX386" s="26"/>
      <c r="BY386" s="54"/>
      <c r="BZ386" s="26"/>
      <c r="CA386" s="26"/>
      <c r="CB386" s="26"/>
    </row>
    <row r="387" spans="1:80" ht="17.45" customHeight="1">
      <c r="A387" s="94">
        <f t="shared" si="195"/>
        <v>54.6</v>
      </c>
      <c r="B387" s="179">
        <f t="shared" si="173"/>
        <v>46273</v>
      </c>
      <c r="C387" s="8"/>
      <c r="D387" s="11"/>
      <c r="E387" s="12"/>
      <c r="F387" s="11"/>
      <c r="G387" s="74">
        <f t="shared" si="198"/>
        <v>730</v>
      </c>
      <c r="H387" s="75">
        <f t="shared" si="198"/>
        <v>6095</v>
      </c>
      <c r="I387" s="88">
        <f t="shared" si="183"/>
        <v>0</v>
      </c>
      <c r="J387" s="78">
        <f t="shared" si="184"/>
        <v>0</v>
      </c>
      <c r="K387" s="78">
        <f t="shared" si="185"/>
        <v>0</v>
      </c>
      <c r="L387" s="78">
        <f t="shared" si="186"/>
        <v>0</v>
      </c>
      <c r="M387" s="78">
        <f t="shared" ca="1" si="187"/>
        <v>0.13134657836644592</v>
      </c>
      <c r="N387" s="78">
        <f t="shared" ca="1" si="174"/>
        <v>1.8181818181818191E-2</v>
      </c>
      <c r="O387" s="78">
        <f t="shared" si="188"/>
        <v>5.0000000000000001E-4</v>
      </c>
      <c r="P387" s="13"/>
      <c r="Q387" s="8"/>
      <c r="R387" s="13"/>
      <c r="S387" s="89">
        <f t="shared" si="175"/>
        <v>0</v>
      </c>
      <c r="T387" s="75">
        <f t="shared" si="175"/>
        <v>0</v>
      </c>
      <c r="U387" s="90">
        <f t="shared" si="176"/>
        <v>0</v>
      </c>
      <c r="V387" s="82">
        <f t="shared" si="177"/>
        <v>0</v>
      </c>
      <c r="W387" s="8"/>
      <c r="X387" s="8"/>
      <c r="Y387" s="12"/>
      <c r="Z387" s="12"/>
      <c r="AA387" s="12"/>
      <c r="AB387" s="12"/>
      <c r="AC387" s="91">
        <f t="shared" si="178"/>
        <v>0</v>
      </c>
      <c r="AD387" s="75">
        <f t="shared" si="179"/>
        <v>0</v>
      </c>
      <c r="AE387" s="88">
        <f t="shared" si="168"/>
        <v>0</v>
      </c>
      <c r="AF387" s="92">
        <f t="shared" si="169"/>
        <v>0</v>
      </c>
      <c r="AG387" s="93">
        <f t="shared" si="170"/>
        <v>0</v>
      </c>
      <c r="AH387" s="93">
        <f t="shared" si="171"/>
        <v>0</v>
      </c>
      <c r="AI387" s="78">
        <f t="shared" si="172"/>
        <v>0</v>
      </c>
      <c r="AJ387" s="92">
        <f t="shared" si="180"/>
        <v>0</v>
      </c>
      <c r="AK387" s="78">
        <f t="shared" si="181"/>
        <v>0</v>
      </c>
      <c r="AL387" s="11"/>
      <c r="AM387" s="14"/>
      <c r="AN387" s="11"/>
      <c r="AO387" s="15"/>
      <c r="AP387" s="11"/>
      <c r="AQ387" s="11"/>
      <c r="AR387" s="11"/>
      <c r="AS387" s="75" t="str">
        <f t="shared" si="189"/>
        <v/>
      </c>
      <c r="AT387" s="75" t="str">
        <f t="shared" ca="1" si="190"/>
        <v/>
      </c>
      <c r="AU387" s="75" t="str">
        <f t="shared" si="191"/>
        <v/>
      </c>
      <c r="AV387" s="75" t="str">
        <f t="shared" ca="1" si="192"/>
        <v/>
      </c>
      <c r="AW387" s="169"/>
      <c r="AX387" s="169"/>
      <c r="AY387" s="75" t="str">
        <f t="shared" si="193"/>
        <v/>
      </c>
      <c r="AZ387" s="169"/>
      <c r="BA387" s="169"/>
      <c r="BB387" s="75" t="str">
        <f t="shared" si="194"/>
        <v/>
      </c>
      <c r="BC387" s="11"/>
      <c r="BH387" s="52"/>
      <c r="BI387" s="52"/>
      <c r="BJ387" s="52"/>
      <c r="BK387" s="52"/>
      <c r="BL387" s="52"/>
      <c r="BM387" s="52"/>
      <c r="BQ387" s="27"/>
      <c r="BR387" s="27"/>
      <c r="BS387" s="27"/>
      <c r="BT387" s="27"/>
      <c r="BU387" s="27"/>
      <c r="BV387" s="27"/>
      <c r="BW387" s="54"/>
      <c r="BX387" s="26"/>
      <c r="BY387" s="54"/>
      <c r="BZ387" s="26"/>
      <c r="CA387" s="26"/>
      <c r="CB387" s="26"/>
    </row>
    <row r="388" spans="1:80" ht="17.45" customHeight="1" thickBot="1">
      <c r="A388" s="86">
        <f t="shared" si="195"/>
        <v>54.7</v>
      </c>
      <c r="B388" s="180">
        <f t="shared" si="173"/>
        <v>46274</v>
      </c>
      <c r="C388" s="16"/>
      <c r="D388" s="17"/>
      <c r="E388" s="18"/>
      <c r="F388" s="17"/>
      <c r="G388" s="96">
        <f t="shared" si="198"/>
        <v>730</v>
      </c>
      <c r="H388" s="97">
        <f t="shared" si="198"/>
        <v>6095</v>
      </c>
      <c r="I388" s="98">
        <f t="shared" si="183"/>
        <v>0</v>
      </c>
      <c r="J388" s="99">
        <f t="shared" si="184"/>
        <v>0</v>
      </c>
      <c r="K388" s="99">
        <f t="shared" si="185"/>
        <v>0</v>
      </c>
      <c r="L388" s="99">
        <f t="shared" si="186"/>
        <v>0</v>
      </c>
      <c r="M388" s="99">
        <f t="shared" ca="1" si="187"/>
        <v>0.13134657836644592</v>
      </c>
      <c r="N388" s="99">
        <f t="shared" ca="1" si="174"/>
        <v>1.8181818181818191E-2</v>
      </c>
      <c r="O388" s="99">
        <f t="shared" si="188"/>
        <v>5.0000000000000001E-4</v>
      </c>
      <c r="P388" s="19"/>
      <c r="Q388" s="16"/>
      <c r="R388" s="19"/>
      <c r="S388" s="89">
        <f t="shared" si="175"/>
        <v>0</v>
      </c>
      <c r="T388" s="75">
        <f t="shared" si="175"/>
        <v>0</v>
      </c>
      <c r="U388" s="100">
        <f t="shared" si="176"/>
        <v>0</v>
      </c>
      <c r="V388" s="101">
        <f t="shared" si="177"/>
        <v>0</v>
      </c>
      <c r="W388" s="16"/>
      <c r="X388" s="8"/>
      <c r="Y388" s="12"/>
      <c r="Z388" s="12"/>
      <c r="AA388" s="12"/>
      <c r="AB388" s="12"/>
      <c r="AC388" s="102">
        <f t="shared" si="178"/>
        <v>0</v>
      </c>
      <c r="AD388" s="97">
        <f t="shared" si="179"/>
        <v>0</v>
      </c>
      <c r="AE388" s="98">
        <f t="shared" si="168"/>
        <v>0</v>
      </c>
      <c r="AF388" s="103">
        <f t="shared" si="169"/>
        <v>0</v>
      </c>
      <c r="AG388" s="104">
        <f t="shared" si="170"/>
        <v>0</v>
      </c>
      <c r="AH388" s="104">
        <f t="shared" si="171"/>
        <v>0</v>
      </c>
      <c r="AI388" s="99">
        <f t="shared" si="172"/>
        <v>0</v>
      </c>
      <c r="AJ388" s="103">
        <f t="shared" si="180"/>
        <v>0</v>
      </c>
      <c r="AK388" s="99">
        <f t="shared" si="181"/>
        <v>0</v>
      </c>
      <c r="AL388" s="17"/>
      <c r="AM388" s="20"/>
      <c r="AN388" s="17"/>
      <c r="AO388" s="21"/>
      <c r="AP388" s="17"/>
      <c r="AQ388" s="17"/>
      <c r="AR388" s="17"/>
      <c r="AS388" s="97" t="str">
        <f t="shared" si="189"/>
        <v/>
      </c>
      <c r="AT388" s="97" t="str">
        <f t="shared" ca="1" si="190"/>
        <v/>
      </c>
      <c r="AU388" s="97" t="str">
        <f t="shared" si="191"/>
        <v/>
      </c>
      <c r="AV388" s="97" t="str">
        <f t="shared" ca="1" si="192"/>
        <v/>
      </c>
      <c r="AW388" s="167"/>
      <c r="AX388" s="167"/>
      <c r="AY388" s="97" t="str">
        <f t="shared" si="193"/>
        <v/>
      </c>
      <c r="AZ388" s="167"/>
      <c r="BA388" s="167"/>
      <c r="BB388" s="97" t="str">
        <f t="shared" si="194"/>
        <v/>
      </c>
      <c r="BC388" s="17"/>
      <c r="BH388" s="52"/>
      <c r="BI388" s="52"/>
      <c r="BJ388" s="52"/>
      <c r="BK388" s="52"/>
      <c r="BL388" s="52"/>
      <c r="BM388" s="52"/>
      <c r="BQ388" s="27"/>
      <c r="BR388" s="27"/>
      <c r="BS388" s="27"/>
      <c r="BT388" s="27"/>
      <c r="BU388" s="27"/>
      <c r="BV388" s="27"/>
      <c r="BW388" s="54"/>
      <c r="BX388" s="26"/>
      <c r="BY388" s="54"/>
      <c r="BZ388" s="26"/>
      <c r="CA388" s="26"/>
      <c r="CB388" s="26"/>
    </row>
    <row r="389" spans="1:80" ht="17.45" customHeight="1" thickTop="1">
      <c r="A389" s="71">
        <f>A382+1</f>
        <v>55.1</v>
      </c>
      <c r="B389" s="178">
        <f>B388+1</f>
        <v>46275</v>
      </c>
      <c r="C389" s="4"/>
      <c r="D389" s="5"/>
      <c r="E389" s="6"/>
      <c r="F389" s="5"/>
      <c r="G389" s="74">
        <f t="shared" si="198"/>
        <v>730</v>
      </c>
      <c r="H389" s="75">
        <f t="shared" si="198"/>
        <v>6095</v>
      </c>
      <c r="I389" s="76">
        <f t="shared" si="183"/>
        <v>0</v>
      </c>
      <c r="J389" s="77">
        <f t="shared" si="184"/>
        <v>0</v>
      </c>
      <c r="K389" s="77">
        <f t="shared" si="185"/>
        <v>0</v>
      </c>
      <c r="L389" s="77">
        <f t="shared" si="186"/>
        <v>0</v>
      </c>
      <c r="M389" s="78">
        <f t="shared" ca="1" si="187"/>
        <v>0.13134657836644592</v>
      </c>
      <c r="N389" s="78">
        <f t="shared" ca="1" si="174"/>
        <v>1.8181818181818191E-2</v>
      </c>
      <c r="O389" s="78">
        <f t="shared" si="188"/>
        <v>5.0000000000000001E-4</v>
      </c>
      <c r="P389" s="13"/>
      <c r="Q389" s="8"/>
      <c r="R389" s="13"/>
      <c r="S389" s="79">
        <f t="shared" si="175"/>
        <v>0</v>
      </c>
      <c r="T389" s="80">
        <f t="shared" si="175"/>
        <v>0</v>
      </c>
      <c r="U389" s="90">
        <f t="shared" si="176"/>
        <v>0</v>
      </c>
      <c r="V389" s="82">
        <f t="shared" si="177"/>
        <v>0</v>
      </c>
      <c r="W389" s="4"/>
      <c r="X389" s="4"/>
      <c r="Y389" s="6"/>
      <c r="Z389" s="6"/>
      <c r="AA389" s="6"/>
      <c r="AB389" s="6"/>
      <c r="AC389" s="83">
        <f t="shared" si="178"/>
        <v>0</v>
      </c>
      <c r="AD389" s="80">
        <f t="shared" si="179"/>
        <v>0</v>
      </c>
      <c r="AE389" s="76">
        <f t="shared" ref="AE389:AE452" si="199">IFERROR(W389/H388,0)</f>
        <v>0</v>
      </c>
      <c r="AF389" s="84">
        <f t="shared" ref="AF389:AF452" si="200">IFERROR(X389/$W389,0)</f>
        <v>0</v>
      </c>
      <c r="AG389" s="85">
        <f t="shared" ref="AG389:AG452" si="201">IFERROR(Y389/$W389,0)</f>
        <v>0</v>
      </c>
      <c r="AH389" s="85">
        <f t="shared" ref="AH389:AH452" si="202">IFERROR(Z389/$W389,0)</f>
        <v>0</v>
      </c>
      <c r="AI389" s="77">
        <f t="shared" ref="AI389:AI452" si="203">IFERROR(AA389/$W389,0)</f>
        <v>0</v>
      </c>
      <c r="AJ389" s="84">
        <f t="shared" si="180"/>
        <v>0</v>
      </c>
      <c r="AK389" s="77">
        <f t="shared" si="181"/>
        <v>0</v>
      </c>
      <c r="AL389" s="5"/>
      <c r="AM389" s="9"/>
      <c r="AN389" s="5"/>
      <c r="AO389" s="10"/>
      <c r="AP389" s="5"/>
      <c r="AQ389" s="5"/>
      <c r="AR389" s="5"/>
      <c r="AS389" s="80" t="str">
        <f t="shared" si="189"/>
        <v/>
      </c>
      <c r="AT389" s="80" t="str">
        <f t="shared" ca="1" si="190"/>
        <v/>
      </c>
      <c r="AU389" s="80" t="str">
        <f t="shared" si="191"/>
        <v/>
      </c>
      <c r="AV389" s="80" t="str">
        <f t="shared" ca="1" si="192"/>
        <v/>
      </c>
      <c r="AW389" s="165"/>
      <c r="AX389" s="165"/>
      <c r="AY389" s="80" t="str">
        <f t="shared" si="193"/>
        <v/>
      </c>
      <c r="AZ389" s="165"/>
      <c r="BA389" s="165"/>
      <c r="BB389" s="80" t="str">
        <f t="shared" si="194"/>
        <v/>
      </c>
      <c r="BC389" s="5"/>
      <c r="BH389" s="52"/>
      <c r="BI389" s="52"/>
      <c r="BJ389" s="52"/>
      <c r="BK389" s="52"/>
      <c r="BL389" s="52"/>
      <c r="BM389" s="52"/>
      <c r="BQ389" s="27"/>
      <c r="BR389" s="27"/>
      <c r="BS389" s="27"/>
      <c r="BT389" s="27"/>
      <c r="BU389" s="27"/>
      <c r="BV389" s="27"/>
      <c r="BW389" s="54"/>
      <c r="BX389" s="26"/>
      <c r="BY389" s="54"/>
      <c r="BZ389" s="26"/>
      <c r="CA389" s="26"/>
      <c r="CB389" s="26"/>
    </row>
    <row r="390" spans="1:80" ht="17.45" customHeight="1">
      <c r="A390" s="86">
        <f t="shared" si="195"/>
        <v>55.2</v>
      </c>
      <c r="B390" s="179">
        <f t="shared" si="173"/>
        <v>46276</v>
      </c>
      <c r="C390" s="8"/>
      <c r="D390" s="11"/>
      <c r="E390" s="12"/>
      <c r="F390" s="11"/>
      <c r="G390" s="74">
        <f t="shared" si="198"/>
        <v>730</v>
      </c>
      <c r="H390" s="75">
        <f t="shared" si="198"/>
        <v>6095</v>
      </c>
      <c r="I390" s="88">
        <f t="shared" si="183"/>
        <v>0</v>
      </c>
      <c r="J390" s="78">
        <f t="shared" si="184"/>
        <v>0</v>
      </c>
      <c r="K390" s="78">
        <f t="shared" si="185"/>
        <v>0</v>
      </c>
      <c r="L390" s="78">
        <f t="shared" si="186"/>
        <v>0</v>
      </c>
      <c r="M390" s="78">
        <f t="shared" ca="1" si="187"/>
        <v>0.13134657836644592</v>
      </c>
      <c r="N390" s="78">
        <f t="shared" ca="1" si="174"/>
        <v>1.8181818181818191E-2</v>
      </c>
      <c r="O390" s="78">
        <f t="shared" si="188"/>
        <v>5.0000000000000001E-4</v>
      </c>
      <c r="P390" s="13"/>
      <c r="Q390" s="8"/>
      <c r="R390" s="13"/>
      <c r="S390" s="89">
        <f t="shared" si="175"/>
        <v>0</v>
      </c>
      <c r="T390" s="75">
        <f t="shared" si="175"/>
        <v>0</v>
      </c>
      <c r="U390" s="90">
        <f t="shared" si="176"/>
        <v>0</v>
      </c>
      <c r="V390" s="82">
        <f t="shared" si="177"/>
        <v>0</v>
      </c>
      <c r="W390" s="8"/>
      <c r="X390" s="8"/>
      <c r="Y390" s="12"/>
      <c r="Z390" s="12"/>
      <c r="AA390" s="12"/>
      <c r="AB390" s="12"/>
      <c r="AC390" s="91">
        <f t="shared" si="178"/>
        <v>0</v>
      </c>
      <c r="AD390" s="75">
        <f t="shared" si="179"/>
        <v>0</v>
      </c>
      <c r="AE390" s="88">
        <f t="shared" si="199"/>
        <v>0</v>
      </c>
      <c r="AF390" s="92">
        <f t="shared" si="200"/>
        <v>0</v>
      </c>
      <c r="AG390" s="93">
        <f t="shared" si="201"/>
        <v>0</v>
      </c>
      <c r="AH390" s="93">
        <f t="shared" si="202"/>
        <v>0</v>
      </c>
      <c r="AI390" s="78">
        <f t="shared" si="203"/>
        <v>0</v>
      </c>
      <c r="AJ390" s="92">
        <f t="shared" si="180"/>
        <v>0</v>
      </c>
      <c r="AK390" s="78">
        <f t="shared" si="181"/>
        <v>0</v>
      </c>
      <c r="AL390" s="11"/>
      <c r="AM390" s="14"/>
      <c r="AN390" s="11"/>
      <c r="AO390" s="15"/>
      <c r="AP390" s="11"/>
      <c r="AQ390" s="11"/>
      <c r="AR390" s="11"/>
      <c r="AS390" s="75" t="str">
        <f t="shared" si="189"/>
        <v/>
      </c>
      <c r="AT390" s="75" t="str">
        <f t="shared" ca="1" si="190"/>
        <v/>
      </c>
      <c r="AU390" s="75" t="str">
        <f t="shared" si="191"/>
        <v/>
      </c>
      <c r="AV390" s="75" t="str">
        <f t="shared" ca="1" si="192"/>
        <v/>
      </c>
      <c r="AW390" s="169"/>
      <c r="AX390" s="169"/>
      <c r="AY390" s="75" t="str">
        <f t="shared" si="193"/>
        <v/>
      </c>
      <c r="AZ390" s="169"/>
      <c r="BA390" s="169"/>
      <c r="BB390" s="75" t="str">
        <f t="shared" si="194"/>
        <v/>
      </c>
      <c r="BC390" s="11"/>
      <c r="BH390" s="52"/>
      <c r="BI390" s="52"/>
      <c r="BJ390" s="52"/>
      <c r="BK390" s="52"/>
      <c r="BL390" s="52"/>
      <c r="BM390" s="52"/>
      <c r="BQ390" s="27"/>
      <c r="BR390" s="27"/>
      <c r="BS390" s="27"/>
      <c r="BT390" s="27"/>
      <c r="BU390" s="27"/>
      <c r="BV390" s="27"/>
      <c r="BW390" s="54"/>
      <c r="BX390" s="26"/>
      <c r="BY390" s="54"/>
      <c r="BZ390" s="26"/>
      <c r="CA390" s="26"/>
      <c r="CB390" s="26"/>
    </row>
    <row r="391" spans="1:80" ht="17.45" customHeight="1">
      <c r="A391" s="94">
        <f t="shared" si="195"/>
        <v>55.3</v>
      </c>
      <c r="B391" s="179">
        <f t="shared" si="173"/>
        <v>46277</v>
      </c>
      <c r="C391" s="8"/>
      <c r="D391" s="11"/>
      <c r="E391" s="12"/>
      <c r="F391" s="11"/>
      <c r="G391" s="74">
        <f t="shared" si="198"/>
        <v>730</v>
      </c>
      <c r="H391" s="75">
        <f t="shared" si="198"/>
        <v>6095</v>
      </c>
      <c r="I391" s="88">
        <f t="shared" si="183"/>
        <v>0</v>
      </c>
      <c r="J391" s="78">
        <f t="shared" si="184"/>
        <v>0</v>
      </c>
      <c r="K391" s="78">
        <f t="shared" si="185"/>
        <v>0</v>
      </c>
      <c r="L391" s="78">
        <f t="shared" si="186"/>
        <v>0</v>
      </c>
      <c r="M391" s="78">
        <f t="shared" ca="1" si="187"/>
        <v>0.13134657836644592</v>
      </c>
      <c r="N391" s="78">
        <f t="shared" ca="1" si="174"/>
        <v>1.8181818181818191E-2</v>
      </c>
      <c r="O391" s="78">
        <f t="shared" si="188"/>
        <v>5.0000000000000001E-4</v>
      </c>
      <c r="P391" s="13"/>
      <c r="Q391" s="8"/>
      <c r="R391" s="13"/>
      <c r="S391" s="89">
        <f t="shared" si="175"/>
        <v>0</v>
      </c>
      <c r="T391" s="75">
        <f t="shared" si="175"/>
        <v>0</v>
      </c>
      <c r="U391" s="90">
        <f t="shared" si="176"/>
        <v>0</v>
      </c>
      <c r="V391" s="82">
        <f t="shared" si="177"/>
        <v>0</v>
      </c>
      <c r="W391" s="8"/>
      <c r="X391" s="8"/>
      <c r="Y391" s="12"/>
      <c r="Z391" s="12"/>
      <c r="AA391" s="12"/>
      <c r="AB391" s="12"/>
      <c r="AC391" s="91">
        <f t="shared" si="178"/>
        <v>0</v>
      </c>
      <c r="AD391" s="75">
        <f t="shared" si="179"/>
        <v>0</v>
      </c>
      <c r="AE391" s="88">
        <f t="shared" si="199"/>
        <v>0</v>
      </c>
      <c r="AF391" s="92">
        <f t="shared" si="200"/>
        <v>0</v>
      </c>
      <c r="AG391" s="93">
        <f t="shared" si="201"/>
        <v>0</v>
      </c>
      <c r="AH391" s="93">
        <f t="shared" si="202"/>
        <v>0</v>
      </c>
      <c r="AI391" s="78">
        <f t="shared" si="203"/>
        <v>0</v>
      </c>
      <c r="AJ391" s="92">
        <f t="shared" si="180"/>
        <v>0</v>
      </c>
      <c r="AK391" s="78">
        <f t="shared" si="181"/>
        <v>0</v>
      </c>
      <c r="AL391" s="11"/>
      <c r="AM391" s="14"/>
      <c r="AN391" s="11"/>
      <c r="AO391" s="15"/>
      <c r="AP391" s="11"/>
      <c r="AQ391" s="11"/>
      <c r="AR391" s="11"/>
      <c r="AS391" s="75" t="str">
        <f t="shared" si="189"/>
        <v/>
      </c>
      <c r="AT391" s="75" t="str">
        <f t="shared" ca="1" si="190"/>
        <v/>
      </c>
      <c r="AU391" s="75" t="str">
        <f t="shared" si="191"/>
        <v/>
      </c>
      <c r="AV391" s="75" t="str">
        <f t="shared" ca="1" si="192"/>
        <v/>
      </c>
      <c r="AW391" s="169"/>
      <c r="AX391" s="169"/>
      <c r="AY391" s="75" t="str">
        <f t="shared" si="193"/>
        <v/>
      </c>
      <c r="AZ391" s="169"/>
      <c r="BA391" s="169"/>
      <c r="BB391" s="75" t="str">
        <f t="shared" si="194"/>
        <v/>
      </c>
      <c r="BC391" s="11"/>
      <c r="BH391" s="52"/>
      <c r="BI391" s="52"/>
      <c r="BJ391" s="52"/>
      <c r="BK391" s="52"/>
      <c r="BL391" s="52"/>
      <c r="BM391" s="52"/>
      <c r="BQ391" s="27"/>
      <c r="BR391" s="27"/>
      <c r="BS391" s="27"/>
      <c r="BT391" s="27"/>
      <c r="BU391" s="27"/>
      <c r="BV391" s="27"/>
      <c r="BW391" s="54"/>
      <c r="BX391" s="26"/>
      <c r="BY391" s="54"/>
      <c r="BZ391" s="26"/>
      <c r="CA391" s="26"/>
      <c r="CB391" s="26"/>
    </row>
    <row r="392" spans="1:80" ht="17.45" customHeight="1">
      <c r="A392" s="86">
        <f t="shared" si="195"/>
        <v>55.4</v>
      </c>
      <c r="B392" s="179">
        <f t="shared" si="173"/>
        <v>46278</v>
      </c>
      <c r="C392" s="8"/>
      <c r="D392" s="11"/>
      <c r="E392" s="12"/>
      <c r="F392" s="11"/>
      <c r="G392" s="74">
        <f t="shared" si="198"/>
        <v>730</v>
      </c>
      <c r="H392" s="75">
        <f t="shared" si="198"/>
        <v>6095</v>
      </c>
      <c r="I392" s="88">
        <f t="shared" si="183"/>
        <v>0</v>
      </c>
      <c r="J392" s="78">
        <f t="shared" si="184"/>
        <v>0</v>
      </c>
      <c r="K392" s="78">
        <f t="shared" si="185"/>
        <v>0</v>
      </c>
      <c r="L392" s="78">
        <f t="shared" si="186"/>
        <v>0</v>
      </c>
      <c r="M392" s="78">
        <f t="shared" ca="1" si="187"/>
        <v>0.13134657836644592</v>
      </c>
      <c r="N392" s="78">
        <f t="shared" ca="1" si="174"/>
        <v>1.8181818181818191E-2</v>
      </c>
      <c r="O392" s="78">
        <f t="shared" si="188"/>
        <v>5.0000000000000001E-4</v>
      </c>
      <c r="P392" s="13"/>
      <c r="Q392" s="8"/>
      <c r="R392" s="13"/>
      <c r="S392" s="89">
        <f t="shared" si="175"/>
        <v>0</v>
      </c>
      <c r="T392" s="75">
        <f t="shared" si="175"/>
        <v>0</v>
      </c>
      <c r="U392" s="90">
        <f t="shared" si="176"/>
        <v>0</v>
      </c>
      <c r="V392" s="82">
        <f t="shared" si="177"/>
        <v>0</v>
      </c>
      <c r="W392" s="8"/>
      <c r="X392" s="8"/>
      <c r="Y392" s="12"/>
      <c r="Z392" s="12"/>
      <c r="AA392" s="12"/>
      <c r="AB392" s="12"/>
      <c r="AC392" s="91">
        <f t="shared" si="178"/>
        <v>0</v>
      </c>
      <c r="AD392" s="75">
        <f t="shared" si="179"/>
        <v>0</v>
      </c>
      <c r="AE392" s="88">
        <f t="shared" si="199"/>
        <v>0</v>
      </c>
      <c r="AF392" s="92">
        <f t="shared" si="200"/>
        <v>0</v>
      </c>
      <c r="AG392" s="93">
        <f t="shared" si="201"/>
        <v>0</v>
      </c>
      <c r="AH392" s="93">
        <f t="shared" si="202"/>
        <v>0</v>
      </c>
      <c r="AI392" s="78">
        <f t="shared" si="203"/>
        <v>0</v>
      </c>
      <c r="AJ392" s="92">
        <f t="shared" si="180"/>
        <v>0</v>
      </c>
      <c r="AK392" s="78">
        <f t="shared" si="181"/>
        <v>0</v>
      </c>
      <c r="AL392" s="11"/>
      <c r="AM392" s="14"/>
      <c r="AN392" s="11"/>
      <c r="AO392" s="15"/>
      <c r="AP392" s="11"/>
      <c r="AQ392" s="11"/>
      <c r="AR392" s="11"/>
      <c r="AS392" s="75" t="str">
        <f t="shared" si="189"/>
        <v/>
      </c>
      <c r="AT392" s="75" t="str">
        <f t="shared" ca="1" si="190"/>
        <v/>
      </c>
      <c r="AU392" s="75" t="str">
        <f t="shared" si="191"/>
        <v/>
      </c>
      <c r="AV392" s="75" t="str">
        <f t="shared" ca="1" si="192"/>
        <v/>
      </c>
      <c r="AW392" s="169"/>
      <c r="AX392" s="169"/>
      <c r="AY392" s="75" t="str">
        <f t="shared" si="193"/>
        <v/>
      </c>
      <c r="AZ392" s="169"/>
      <c r="BA392" s="169"/>
      <c r="BB392" s="75" t="str">
        <f t="shared" si="194"/>
        <v/>
      </c>
      <c r="BC392" s="11"/>
      <c r="BH392" s="52"/>
      <c r="BI392" s="52"/>
      <c r="BJ392" s="52"/>
      <c r="BK392" s="52"/>
      <c r="BL392" s="52"/>
      <c r="BM392" s="52"/>
      <c r="BQ392" s="27"/>
      <c r="BR392" s="27"/>
      <c r="BS392" s="27"/>
      <c r="BT392" s="27"/>
      <c r="BU392" s="27"/>
      <c r="BV392" s="27"/>
      <c r="BW392" s="54"/>
      <c r="BX392" s="26"/>
      <c r="BY392" s="54"/>
      <c r="BZ392" s="26"/>
      <c r="CA392" s="26"/>
      <c r="CB392" s="26"/>
    </row>
    <row r="393" spans="1:80" ht="17.45" customHeight="1">
      <c r="A393" s="94">
        <f t="shared" si="195"/>
        <v>55.5</v>
      </c>
      <c r="B393" s="179">
        <f t="shared" si="173"/>
        <v>46279</v>
      </c>
      <c r="C393" s="8"/>
      <c r="D393" s="11"/>
      <c r="E393" s="12"/>
      <c r="F393" s="11"/>
      <c r="G393" s="74">
        <f t="shared" si="198"/>
        <v>730</v>
      </c>
      <c r="H393" s="75">
        <f t="shared" si="198"/>
        <v>6095</v>
      </c>
      <c r="I393" s="88">
        <f t="shared" si="183"/>
        <v>0</v>
      </c>
      <c r="J393" s="78">
        <f t="shared" si="184"/>
        <v>0</v>
      </c>
      <c r="K393" s="78">
        <f t="shared" si="185"/>
        <v>0</v>
      </c>
      <c r="L393" s="78">
        <f t="shared" si="186"/>
        <v>0</v>
      </c>
      <c r="M393" s="78">
        <f t="shared" ca="1" si="187"/>
        <v>0.13134657836644592</v>
      </c>
      <c r="N393" s="78">
        <f t="shared" ca="1" si="174"/>
        <v>1.8181818181818191E-2</v>
      </c>
      <c r="O393" s="78">
        <f t="shared" si="188"/>
        <v>5.0000000000000001E-4</v>
      </c>
      <c r="P393" s="13"/>
      <c r="Q393" s="8"/>
      <c r="R393" s="13"/>
      <c r="S393" s="89">
        <f t="shared" si="175"/>
        <v>0</v>
      </c>
      <c r="T393" s="75">
        <f t="shared" si="175"/>
        <v>0</v>
      </c>
      <c r="U393" s="90">
        <f t="shared" si="176"/>
        <v>0</v>
      </c>
      <c r="V393" s="82">
        <f t="shared" si="177"/>
        <v>0</v>
      </c>
      <c r="W393" s="8"/>
      <c r="X393" s="8"/>
      <c r="Y393" s="12"/>
      <c r="Z393" s="12"/>
      <c r="AA393" s="12"/>
      <c r="AB393" s="12"/>
      <c r="AC393" s="91">
        <f t="shared" si="178"/>
        <v>0</v>
      </c>
      <c r="AD393" s="75">
        <f t="shared" si="179"/>
        <v>0</v>
      </c>
      <c r="AE393" s="88">
        <f t="shared" si="199"/>
        <v>0</v>
      </c>
      <c r="AF393" s="92">
        <f t="shared" si="200"/>
        <v>0</v>
      </c>
      <c r="AG393" s="93">
        <f t="shared" si="201"/>
        <v>0</v>
      </c>
      <c r="AH393" s="93">
        <f t="shared" si="202"/>
        <v>0</v>
      </c>
      <c r="AI393" s="78">
        <f t="shared" si="203"/>
        <v>0</v>
      </c>
      <c r="AJ393" s="92">
        <f t="shared" si="180"/>
        <v>0</v>
      </c>
      <c r="AK393" s="78">
        <f t="shared" si="181"/>
        <v>0</v>
      </c>
      <c r="AL393" s="11"/>
      <c r="AM393" s="14"/>
      <c r="AN393" s="11"/>
      <c r="AO393" s="15"/>
      <c r="AP393" s="11"/>
      <c r="AQ393" s="11"/>
      <c r="AR393" s="11"/>
      <c r="AS393" s="75" t="str">
        <f t="shared" si="189"/>
        <v/>
      </c>
      <c r="AT393" s="75" t="str">
        <f t="shared" ca="1" si="190"/>
        <v/>
      </c>
      <c r="AU393" s="75" t="str">
        <f t="shared" si="191"/>
        <v/>
      </c>
      <c r="AV393" s="75" t="str">
        <f t="shared" ca="1" si="192"/>
        <v/>
      </c>
      <c r="AW393" s="169"/>
      <c r="AX393" s="169"/>
      <c r="AY393" s="75" t="str">
        <f t="shared" si="193"/>
        <v/>
      </c>
      <c r="AZ393" s="169"/>
      <c r="BA393" s="169"/>
      <c r="BB393" s="75" t="str">
        <f t="shared" si="194"/>
        <v/>
      </c>
      <c r="BC393" s="11"/>
      <c r="BH393" s="52"/>
      <c r="BI393" s="52"/>
      <c r="BJ393" s="52"/>
      <c r="BK393" s="52"/>
      <c r="BL393" s="52"/>
      <c r="BM393" s="52"/>
      <c r="BQ393" s="27"/>
      <c r="BR393" s="27"/>
      <c r="BS393" s="27"/>
      <c r="BT393" s="27"/>
      <c r="BU393" s="27"/>
      <c r="BV393" s="27"/>
      <c r="BW393" s="54"/>
      <c r="BX393" s="26"/>
      <c r="BY393" s="54"/>
      <c r="BZ393" s="26"/>
      <c r="CA393" s="26"/>
      <c r="CB393" s="26"/>
    </row>
    <row r="394" spans="1:80" ht="17.45" customHeight="1">
      <c r="A394" s="86">
        <f t="shared" si="195"/>
        <v>55.6</v>
      </c>
      <c r="B394" s="179">
        <f t="shared" si="173"/>
        <v>46280</v>
      </c>
      <c r="C394" s="8"/>
      <c r="D394" s="11"/>
      <c r="E394" s="12"/>
      <c r="F394" s="11"/>
      <c r="G394" s="74">
        <f t="shared" si="198"/>
        <v>730</v>
      </c>
      <c r="H394" s="75">
        <f t="shared" si="198"/>
        <v>6095</v>
      </c>
      <c r="I394" s="88">
        <f t="shared" si="183"/>
        <v>0</v>
      </c>
      <c r="J394" s="78">
        <f t="shared" si="184"/>
        <v>0</v>
      </c>
      <c r="K394" s="78">
        <f t="shared" si="185"/>
        <v>0</v>
      </c>
      <c r="L394" s="78">
        <f t="shared" si="186"/>
        <v>0</v>
      </c>
      <c r="M394" s="78">
        <f t="shared" ca="1" si="187"/>
        <v>0.13134657836644592</v>
      </c>
      <c r="N394" s="78">
        <f t="shared" ca="1" si="174"/>
        <v>1.8181818181818191E-2</v>
      </c>
      <c r="O394" s="78">
        <f t="shared" si="188"/>
        <v>5.0000000000000001E-4</v>
      </c>
      <c r="P394" s="13"/>
      <c r="Q394" s="8"/>
      <c r="R394" s="13"/>
      <c r="S394" s="89">
        <f t="shared" si="175"/>
        <v>0</v>
      </c>
      <c r="T394" s="75">
        <f t="shared" si="175"/>
        <v>0</v>
      </c>
      <c r="U394" s="90">
        <f t="shared" si="176"/>
        <v>0</v>
      </c>
      <c r="V394" s="82">
        <f t="shared" si="177"/>
        <v>0</v>
      </c>
      <c r="W394" s="8"/>
      <c r="X394" s="8"/>
      <c r="Y394" s="12"/>
      <c r="Z394" s="12"/>
      <c r="AA394" s="12"/>
      <c r="AB394" s="12"/>
      <c r="AC394" s="91">
        <f t="shared" si="178"/>
        <v>0</v>
      </c>
      <c r="AD394" s="75">
        <f t="shared" si="179"/>
        <v>0</v>
      </c>
      <c r="AE394" s="88">
        <f t="shared" si="199"/>
        <v>0</v>
      </c>
      <c r="AF394" s="92">
        <f t="shared" si="200"/>
        <v>0</v>
      </c>
      <c r="AG394" s="93">
        <f t="shared" si="201"/>
        <v>0</v>
      </c>
      <c r="AH394" s="93">
        <f t="shared" si="202"/>
        <v>0</v>
      </c>
      <c r="AI394" s="78">
        <f t="shared" si="203"/>
        <v>0</v>
      </c>
      <c r="AJ394" s="92">
        <f t="shared" si="180"/>
        <v>0</v>
      </c>
      <c r="AK394" s="78">
        <f t="shared" si="181"/>
        <v>0</v>
      </c>
      <c r="AL394" s="11"/>
      <c r="AM394" s="14"/>
      <c r="AN394" s="11"/>
      <c r="AO394" s="15"/>
      <c r="AP394" s="11"/>
      <c r="AQ394" s="11"/>
      <c r="AR394" s="11"/>
      <c r="AS394" s="75" t="str">
        <f t="shared" si="189"/>
        <v/>
      </c>
      <c r="AT394" s="75" t="str">
        <f t="shared" ca="1" si="190"/>
        <v/>
      </c>
      <c r="AU394" s="75" t="str">
        <f t="shared" si="191"/>
        <v/>
      </c>
      <c r="AV394" s="75" t="str">
        <f t="shared" ca="1" si="192"/>
        <v/>
      </c>
      <c r="AW394" s="169"/>
      <c r="AX394" s="169"/>
      <c r="AY394" s="75" t="str">
        <f t="shared" si="193"/>
        <v/>
      </c>
      <c r="AZ394" s="169"/>
      <c r="BA394" s="169"/>
      <c r="BB394" s="75" t="str">
        <f t="shared" si="194"/>
        <v/>
      </c>
      <c r="BC394" s="11"/>
      <c r="BH394" s="52"/>
      <c r="BI394" s="52"/>
      <c r="BJ394" s="52"/>
      <c r="BK394" s="52"/>
      <c r="BL394" s="52"/>
      <c r="BM394" s="52"/>
      <c r="BQ394" s="27"/>
      <c r="BR394" s="27"/>
      <c r="BS394" s="27"/>
      <c r="BT394" s="27"/>
      <c r="BU394" s="27"/>
      <c r="BV394" s="27"/>
      <c r="BW394" s="54"/>
      <c r="BX394" s="26"/>
      <c r="BY394" s="54"/>
      <c r="BZ394" s="26"/>
      <c r="CA394" s="26"/>
      <c r="CB394" s="26"/>
    </row>
    <row r="395" spans="1:80" ht="17.45" customHeight="1" thickBot="1">
      <c r="A395" s="94">
        <f t="shared" si="195"/>
        <v>55.7</v>
      </c>
      <c r="B395" s="180">
        <f t="shared" ref="B395:B458" si="204">B394+1</f>
        <v>46281</v>
      </c>
      <c r="C395" s="16"/>
      <c r="D395" s="17"/>
      <c r="E395" s="18"/>
      <c r="F395" s="17"/>
      <c r="G395" s="96">
        <f t="shared" si="198"/>
        <v>730</v>
      </c>
      <c r="H395" s="97">
        <f t="shared" si="198"/>
        <v>6095</v>
      </c>
      <c r="I395" s="98">
        <f t="shared" si="183"/>
        <v>0</v>
      </c>
      <c r="J395" s="99">
        <f t="shared" si="184"/>
        <v>0</v>
      </c>
      <c r="K395" s="99">
        <f t="shared" si="185"/>
        <v>0</v>
      </c>
      <c r="L395" s="99">
        <f t="shared" si="186"/>
        <v>0</v>
      </c>
      <c r="M395" s="99">
        <f t="shared" ca="1" si="187"/>
        <v>0.13134657836644592</v>
      </c>
      <c r="N395" s="99">
        <f t="shared" ref="N395:N458" ca="1" si="205">IF(ROW()=11,
   IF($B$3&gt;0,F395/$B$3,""),
   IF($B$3&gt;0,
      (OFFSET(N395,-1,0)*$B$3 + F395)/$B$3,
      "")
)</f>
        <v>1.8181818181818191E-2</v>
      </c>
      <c r="O395" s="99">
        <f t="shared" si="188"/>
        <v>5.0000000000000001E-4</v>
      </c>
      <c r="P395" s="19"/>
      <c r="Q395" s="16"/>
      <c r="R395" s="19"/>
      <c r="S395" s="89">
        <f t="shared" ref="S395:T458" si="206">IF($P395="FULL FEED",Q395,Q395*2)</f>
        <v>0</v>
      </c>
      <c r="T395" s="75">
        <f t="shared" si="206"/>
        <v>0</v>
      </c>
      <c r="U395" s="100">
        <f t="shared" ref="U395:U458" si="207">IF($P395="FULL FEED",(Q395*G395/1000),(Q395*2*G395/1000))</f>
        <v>0</v>
      </c>
      <c r="V395" s="101">
        <f t="shared" ref="V395:V458" si="208">IF($P395="FULL FEED",(R395*H395/1000),(R395*2*H395/1000))</f>
        <v>0</v>
      </c>
      <c r="W395" s="16"/>
      <c r="X395" s="8"/>
      <c r="Y395" s="12"/>
      <c r="Z395" s="12"/>
      <c r="AA395" s="12"/>
      <c r="AB395" s="12"/>
      <c r="AC395" s="102">
        <f t="shared" ref="AC395:AC458" si="209">SUM(X395,Y395,Z395,AA395)</f>
        <v>0</v>
      </c>
      <c r="AD395" s="97">
        <f t="shared" ref="AD395:AD458" si="210">W395-AC395</f>
        <v>0</v>
      </c>
      <c r="AE395" s="98">
        <f t="shared" si="199"/>
        <v>0</v>
      </c>
      <c r="AF395" s="103">
        <f t="shared" si="200"/>
        <v>0</v>
      </c>
      <c r="AG395" s="104">
        <f t="shared" si="201"/>
        <v>0</v>
      </c>
      <c r="AH395" s="104">
        <f t="shared" si="202"/>
        <v>0</v>
      </c>
      <c r="AI395" s="99">
        <f t="shared" si="203"/>
        <v>0</v>
      </c>
      <c r="AJ395" s="103">
        <f t="shared" ref="AJ395:AJ458" si="211">IFERROR(AC395/W395,0)</f>
        <v>0</v>
      </c>
      <c r="AK395" s="99">
        <f t="shared" ref="AK395:AK458" si="212">IFERROR(AD395/W395,0)</f>
        <v>0</v>
      </c>
      <c r="AL395" s="17"/>
      <c r="AM395" s="20"/>
      <c r="AN395" s="17"/>
      <c r="AO395" s="21"/>
      <c r="AP395" s="17"/>
      <c r="AQ395" s="17"/>
      <c r="AR395" s="17"/>
      <c r="AS395" s="97" t="str">
        <f t="shared" si="189"/>
        <v/>
      </c>
      <c r="AT395" s="97" t="str">
        <f t="shared" ca="1" si="190"/>
        <v/>
      </c>
      <c r="AU395" s="97" t="str">
        <f t="shared" si="191"/>
        <v/>
      </c>
      <c r="AV395" s="97" t="str">
        <f t="shared" ca="1" si="192"/>
        <v/>
      </c>
      <c r="AW395" s="167"/>
      <c r="AX395" s="167"/>
      <c r="AY395" s="97" t="str">
        <f t="shared" si="193"/>
        <v/>
      </c>
      <c r="AZ395" s="167"/>
      <c r="BA395" s="167"/>
      <c r="BB395" s="97" t="str">
        <f t="shared" si="194"/>
        <v/>
      </c>
      <c r="BC395" s="17"/>
      <c r="BH395" s="52"/>
      <c r="BI395" s="52"/>
      <c r="BJ395" s="52"/>
      <c r="BK395" s="52"/>
      <c r="BL395" s="52"/>
      <c r="BM395" s="52"/>
      <c r="BQ395" s="27"/>
      <c r="BR395" s="27"/>
      <c r="BS395" s="27"/>
      <c r="BT395" s="27"/>
      <c r="BU395" s="27"/>
      <c r="BV395" s="27"/>
      <c r="BW395" s="54"/>
      <c r="BX395" s="26"/>
      <c r="BY395" s="54"/>
      <c r="BZ395" s="26"/>
      <c r="CA395" s="26"/>
      <c r="CB395" s="26"/>
    </row>
    <row r="396" spans="1:80" ht="17.45" customHeight="1" thickTop="1">
      <c r="A396" s="105">
        <f>A389+1</f>
        <v>56.1</v>
      </c>
      <c r="B396" s="178">
        <f>B395+1</f>
        <v>46282</v>
      </c>
      <c r="C396" s="4"/>
      <c r="D396" s="5"/>
      <c r="E396" s="6"/>
      <c r="F396" s="5"/>
      <c r="G396" s="74">
        <f t="shared" ref="G396:H411" si="213">G395-E396-C396</f>
        <v>730</v>
      </c>
      <c r="H396" s="75">
        <f t="shared" si="213"/>
        <v>6095</v>
      </c>
      <c r="I396" s="76">
        <f t="shared" ref="I396:I459" si="214">IFERROR(C396/G395,0)</f>
        <v>0</v>
      </c>
      <c r="J396" s="77">
        <f t="shared" ref="J396:J459" si="215">IFERROR(E396/G395,0)</f>
        <v>0</v>
      </c>
      <c r="K396" s="77">
        <f t="shared" ref="K396:K459" si="216">IFERROR(D396/H395,0)</f>
        <v>0</v>
      </c>
      <c r="L396" s="77">
        <f t="shared" ref="L396:L459" si="217">IFERROR(F396/H395,0)</f>
        <v>0</v>
      </c>
      <c r="M396" s="78">
        <f t="shared" ref="M396:M459" ca="1" si="218">IF(ROW()=11,
   IF($B$4&gt;0,E396/$B$4,""),
   IF($B$4&gt;0,
      (OFFSET(M396,-1,0)*$B$4 + E396)/$B$4,
      "")
)</f>
        <v>0.13134657836644592</v>
      </c>
      <c r="N396" s="78">
        <f t="shared" ca="1" si="205"/>
        <v>1.8181818181818191E-2</v>
      </c>
      <c r="O396" s="78">
        <f t="shared" ref="O396:O459" si="219">$O$10</f>
        <v>5.0000000000000001E-4</v>
      </c>
      <c r="P396" s="13"/>
      <c r="Q396" s="8"/>
      <c r="R396" s="13"/>
      <c r="S396" s="79">
        <f t="shared" si="206"/>
        <v>0</v>
      </c>
      <c r="T396" s="80">
        <f t="shared" si="206"/>
        <v>0</v>
      </c>
      <c r="U396" s="90">
        <f t="shared" si="207"/>
        <v>0</v>
      </c>
      <c r="V396" s="82">
        <f t="shared" si="208"/>
        <v>0</v>
      </c>
      <c r="W396" s="4"/>
      <c r="X396" s="4"/>
      <c r="Y396" s="6"/>
      <c r="Z396" s="6"/>
      <c r="AA396" s="6"/>
      <c r="AB396" s="6"/>
      <c r="AC396" s="83">
        <f t="shared" si="209"/>
        <v>0</v>
      </c>
      <c r="AD396" s="80">
        <f t="shared" si="210"/>
        <v>0</v>
      </c>
      <c r="AE396" s="76">
        <f t="shared" si="199"/>
        <v>0</v>
      </c>
      <c r="AF396" s="84">
        <f t="shared" si="200"/>
        <v>0</v>
      </c>
      <c r="AG396" s="85">
        <f t="shared" si="201"/>
        <v>0</v>
      </c>
      <c r="AH396" s="85">
        <f t="shared" si="202"/>
        <v>0</v>
      </c>
      <c r="AI396" s="77">
        <f t="shared" si="203"/>
        <v>0</v>
      </c>
      <c r="AJ396" s="84">
        <f t="shared" si="211"/>
        <v>0</v>
      </c>
      <c r="AK396" s="77">
        <f t="shared" si="212"/>
        <v>0</v>
      </c>
      <c r="AL396" s="5"/>
      <c r="AM396" s="9"/>
      <c r="AN396" s="5"/>
      <c r="AO396" s="10"/>
      <c r="AP396" s="5"/>
      <c r="AQ396" s="5"/>
      <c r="AR396" s="5"/>
      <c r="AS396" s="80" t="str">
        <f t="shared" ref="AS396:AS459" si="220">IF(OR(AR396="",AP396=""),"", (AR396-AP396)/100*1000)</f>
        <v/>
      </c>
      <c r="AT396" s="80" t="str">
        <f t="shared" ref="AT396:AT459" ca="1" si="221">IF(OR(AP397="",OFFSET(AP397,-1,0)=""),"", (AP397-OFFSET(AP397,-1,0))/100*1000)</f>
        <v/>
      </c>
      <c r="AU396" s="80" t="str">
        <f t="shared" ref="AU396:AU459" si="222">IFERROR(IF(OR(AP396="",AR396="",K396="",L396=""),"", ((AR396-AP396)/100*1000)/(U396+V396)),0)</f>
        <v/>
      </c>
      <c r="AV396" s="80" t="str">
        <f t="shared" ref="AV396:AV459" ca="1" si="223">IF(OR(AP396="",AP397="",M396="",N396=""),"", ((AP397-AP396)/100*1000)/((G396+H396))*1000)</f>
        <v/>
      </c>
      <c r="AW396" s="165"/>
      <c r="AX396" s="165"/>
      <c r="AY396" s="80" t="str">
        <f t="shared" ref="AY396:AY459" si="224">IF(OR(AW396="",AX396=""),"",MOD(AX396-AW396,1)*24)</f>
        <v/>
      </c>
      <c r="AZ396" s="165"/>
      <c r="BA396" s="165"/>
      <c r="BB396" s="80" t="str">
        <f t="shared" ref="BB396:BB459" si="225">IF(OR(AZ396="",BA396=""),"",MOD(BA396-AZ396,1)*24)</f>
        <v/>
      </c>
      <c r="BC396" s="5"/>
      <c r="BH396" s="52"/>
      <c r="BI396" s="52"/>
      <c r="BJ396" s="52"/>
      <c r="BK396" s="52"/>
      <c r="BL396" s="52"/>
      <c r="BM396" s="52"/>
      <c r="BQ396" s="27"/>
      <c r="BR396" s="27"/>
      <c r="BS396" s="27"/>
      <c r="BT396" s="27"/>
      <c r="BU396" s="27"/>
      <c r="BV396" s="27"/>
      <c r="BW396" s="54"/>
      <c r="BX396" s="26"/>
      <c r="BY396" s="54"/>
      <c r="BZ396" s="26"/>
      <c r="CA396" s="26"/>
      <c r="CB396" s="26"/>
    </row>
    <row r="397" spans="1:80" ht="17.45" customHeight="1">
      <c r="A397" s="94">
        <f t="shared" si="195"/>
        <v>56.2</v>
      </c>
      <c r="B397" s="179">
        <f t="shared" si="204"/>
        <v>46283</v>
      </c>
      <c r="C397" s="8"/>
      <c r="D397" s="11"/>
      <c r="E397" s="12"/>
      <c r="F397" s="11"/>
      <c r="G397" s="74">
        <f t="shared" si="213"/>
        <v>730</v>
      </c>
      <c r="H397" s="75">
        <f t="shared" si="213"/>
        <v>6095</v>
      </c>
      <c r="I397" s="88">
        <f t="shared" si="214"/>
        <v>0</v>
      </c>
      <c r="J397" s="78">
        <f t="shared" si="215"/>
        <v>0</v>
      </c>
      <c r="K397" s="78">
        <f t="shared" si="216"/>
        <v>0</v>
      </c>
      <c r="L397" s="78">
        <f t="shared" si="217"/>
        <v>0</v>
      </c>
      <c r="M397" s="78">
        <f t="shared" ca="1" si="218"/>
        <v>0.13134657836644592</v>
      </c>
      <c r="N397" s="78">
        <f t="shared" ca="1" si="205"/>
        <v>1.8181818181818191E-2</v>
      </c>
      <c r="O397" s="78">
        <f t="shared" si="219"/>
        <v>5.0000000000000001E-4</v>
      </c>
      <c r="P397" s="13"/>
      <c r="Q397" s="8"/>
      <c r="R397" s="13"/>
      <c r="S397" s="89">
        <f t="shared" si="206"/>
        <v>0</v>
      </c>
      <c r="T397" s="75">
        <f t="shared" si="206"/>
        <v>0</v>
      </c>
      <c r="U397" s="90">
        <f t="shared" si="207"/>
        <v>0</v>
      </c>
      <c r="V397" s="82">
        <f t="shared" si="208"/>
        <v>0</v>
      </c>
      <c r="W397" s="8"/>
      <c r="X397" s="8"/>
      <c r="Y397" s="12"/>
      <c r="Z397" s="12"/>
      <c r="AA397" s="12"/>
      <c r="AB397" s="12"/>
      <c r="AC397" s="91">
        <f t="shared" si="209"/>
        <v>0</v>
      </c>
      <c r="AD397" s="75">
        <f t="shared" si="210"/>
        <v>0</v>
      </c>
      <c r="AE397" s="88">
        <f t="shared" si="199"/>
        <v>0</v>
      </c>
      <c r="AF397" s="92">
        <f t="shared" si="200"/>
        <v>0</v>
      </c>
      <c r="AG397" s="93">
        <f t="shared" si="201"/>
        <v>0</v>
      </c>
      <c r="AH397" s="93">
        <f t="shared" si="202"/>
        <v>0</v>
      </c>
      <c r="AI397" s="78">
        <f t="shared" si="203"/>
        <v>0</v>
      </c>
      <c r="AJ397" s="92">
        <f t="shared" si="211"/>
        <v>0</v>
      </c>
      <c r="AK397" s="78">
        <f t="shared" si="212"/>
        <v>0</v>
      </c>
      <c r="AL397" s="11"/>
      <c r="AM397" s="14"/>
      <c r="AN397" s="11"/>
      <c r="AO397" s="15"/>
      <c r="AP397" s="11"/>
      <c r="AQ397" s="11"/>
      <c r="AR397" s="11"/>
      <c r="AS397" s="75" t="str">
        <f t="shared" si="220"/>
        <v/>
      </c>
      <c r="AT397" s="75" t="str">
        <f t="shared" ca="1" si="221"/>
        <v/>
      </c>
      <c r="AU397" s="75" t="str">
        <f t="shared" si="222"/>
        <v/>
      </c>
      <c r="AV397" s="75" t="str">
        <f t="shared" ca="1" si="223"/>
        <v/>
      </c>
      <c r="AW397" s="169"/>
      <c r="AX397" s="169"/>
      <c r="AY397" s="75" t="str">
        <f t="shared" si="224"/>
        <v/>
      </c>
      <c r="AZ397" s="169"/>
      <c r="BA397" s="169"/>
      <c r="BB397" s="75" t="str">
        <f t="shared" si="225"/>
        <v/>
      </c>
      <c r="BC397" s="11"/>
      <c r="BH397" s="52"/>
      <c r="BI397" s="52"/>
      <c r="BJ397" s="52"/>
      <c r="BK397" s="52"/>
      <c r="BL397" s="52"/>
      <c r="BM397" s="52"/>
      <c r="BQ397" s="27"/>
      <c r="BR397" s="27"/>
      <c r="BS397" s="27"/>
      <c r="BT397" s="27"/>
      <c r="BU397" s="27"/>
      <c r="BV397" s="27"/>
      <c r="BW397" s="54"/>
      <c r="BX397" s="26"/>
      <c r="BY397" s="54"/>
      <c r="BZ397" s="26"/>
      <c r="CA397" s="26"/>
      <c r="CB397" s="26"/>
    </row>
    <row r="398" spans="1:80" ht="17.45" customHeight="1">
      <c r="A398" s="86">
        <f t="shared" si="195"/>
        <v>56.3</v>
      </c>
      <c r="B398" s="179">
        <f t="shared" si="204"/>
        <v>46284</v>
      </c>
      <c r="C398" s="8"/>
      <c r="D398" s="11"/>
      <c r="E398" s="12"/>
      <c r="F398" s="11"/>
      <c r="G398" s="74">
        <f t="shared" si="213"/>
        <v>730</v>
      </c>
      <c r="H398" s="75">
        <f t="shared" si="213"/>
        <v>6095</v>
      </c>
      <c r="I398" s="88">
        <f t="shared" si="214"/>
        <v>0</v>
      </c>
      <c r="J398" s="78">
        <f t="shared" si="215"/>
        <v>0</v>
      </c>
      <c r="K398" s="78">
        <f t="shared" si="216"/>
        <v>0</v>
      </c>
      <c r="L398" s="78">
        <f t="shared" si="217"/>
        <v>0</v>
      </c>
      <c r="M398" s="78">
        <f t="shared" ca="1" si="218"/>
        <v>0.13134657836644592</v>
      </c>
      <c r="N398" s="78">
        <f t="shared" ca="1" si="205"/>
        <v>1.8181818181818191E-2</v>
      </c>
      <c r="O398" s="78">
        <f t="shared" si="219"/>
        <v>5.0000000000000001E-4</v>
      </c>
      <c r="P398" s="13"/>
      <c r="Q398" s="8"/>
      <c r="R398" s="13"/>
      <c r="S398" s="89">
        <f t="shared" si="206"/>
        <v>0</v>
      </c>
      <c r="T398" s="75">
        <f t="shared" si="206"/>
        <v>0</v>
      </c>
      <c r="U398" s="90">
        <f t="shared" si="207"/>
        <v>0</v>
      </c>
      <c r="V398" s="82">
        <f t="shared" si="208"/>
        <v>0</v>
      </c>
      <c r="W398" s="8"/>
      <c r="X398" s="8"/>
      <c r="Y398" s="12"/>
      <c r="Z398" s="12"/>
      <c r="AA398" s="12"/>
      <c r="AB398" s="12"/>
      <c r="AC398" s="91">
        <f t="shared" si="209"/>
        <v>0</v>
      </c>
      <c r="AD398" s="75">
        <f t="shared" si="210"/>
        <v>0</v>
      </c>
      <c r="AE398" s="88">
        <f t="shared" si="199"/>
        <v>0</v>
      </c>
      <c r="AF398" s="92">
        <f t="shared" si="200"/>
        <v>0</v>
      </c>
      <c r="AG398" s="93">
        <f t="shared" si="201"/>
        <v>0</v>
      </c>
      <c r="AH398" s="93">
        <f t="shared" si="202"/>
        <v>0</v>
      </c>
      <c r="AI398" s="78">
        <f t="shared" si="203"/>
        <v>0</v>
      </c>
      <c r="AJ398" s="92">
        <f t="shared" si="211"/>
        <v>0</v>
      </c>
      <c r="AK398" s="78">
        <f t="shared" si="212"/>
        <v>0</v>
      </c>
      <c r="AL398" s="11"/>
      <c r="AM398" s="14"/>
      <c r="AN398" s="11"/>
      <c r="AO398" s="15"/>
      <c r="AP398" s="11"/>
      <c r="AQ398" s="11"/>
      <c r="AR398" s="11"/>
      <c r="AS398" s="75" t="str">
        <f t="shared" si="220"/>
        <v/>
      </c>
      <c r="AT398" s="75" t="str">
        <f t="shared" ca="1" si="221"/>
        <v/>
      </c>
      <c r="AU398" s="75" t="str">
        <f t="shared" si="222"/>
        <v/>
      </c>
      <c r="AV398" s="75" t="str">
        <f t="shared" ca="1" si="223"/>
        <v/>
      </c>
      <c r="AW398" s="169"/>
      <c r="AX398" s="169"/>
      <c r="AY398" s="75" t="str">
        <f t="shared" si="224"/>
        <v/>
      </c>
      <c r="AZ398" s="169"/>
      <c r="BA398" s="169"/>
      <c r="BB398" s="75" t="str">
        <f t="shared" si="225"/>
        <v/>
      </c>
      <c r="BC398" s="11"/>
      <c r="BH398" s="52"/>
      <c r="BI398" s="52"/>
      <c r="BJ398" s="52"/>
      <c r="BK398" s="52"/>
      <c r="BL398" s="52"/>
      <c r="BM398" s="52"/>
      <c r="BQ398" s="27"/>
      <c r="BR398" s="27"/>
      <c r="BS398" s="27"/>
      <c r="BT398" s="27"/>
      <c r="BU398" s="27"/>
      <c r="BV398" s="27"/>
      <c r="BW398" s="54"/>
      <c r="BX398" s="26"/>
      <c r="BY398" s="54"/>
      <c r="BZ398" s="26"/>
      <c r="CA398" s="26"/>
      <c r="CB398" s="26"/>
    </row>
    <row r="399" spans="1:80" ht="17.45" customHeight="1">
      <c r="A399" s="94">
        <f t="shared" si="195"/>
        <v>56.4</v>
      </c>
      <c r="B399" s="179">
        <f t="shared" si="204"/>
        <v>46285</v>
      </c>
      <c r="C399" s="8"/>
      <c r="D399" s="11"/>
      <c r="E399" s="12"/>
      <c r="F399" s="11"/>
      <c r="G399" s="74">
        <f t="shared" si="213"/>
        <v>730</v>
      </c>
      <c r="H399" s="75">
        <f t="shared" si="213"/>
        <v>6095</v>
      </c>
      <c r="I399" s="88">
        <f t="shared" si="214"/>
        <v>0</v>
      </c>
      <c r="J399" s="78">
        <f t="shared" si="215"/>
        <v>0</v>
      </c>
      <c r="K399" s="78">
        <f t="shared" si="216"/>
        <v>0</v>
      </c>
      <c r="L399" s="78">
        <f t="shared" si="217"/>
        <v>0</v>
      </c>
      <c r="M399" s="78">
        <f t="shared" ca="1" si="218"/>
        <v>0.13134657836644592</v>
      </c>
      <c r="N399" s="78">
        <f t="shared" ca="1" si="205"/>
        <v>1.8181818181818191E-2</v>
      </c>
      <c r="O399" s="78">
        <f t="shared" si="219"/>
        <v>5.0000000000000001E-4</v>
      </c>
      <c r="P399" s="13"/>
      <c r="Q399" s="8"/>
      <c r="R399" s="13"/>
      <c r="S399" s="89">
        <f t="shared" si="206"/>
        <v>0</v>
      </c>
      <c r="T399" s="75">
        <f t="shared" si="206"/>
        <v>0</v>
      </c>
      <c r="U399" s="90">
        <f t="shared" si="207"/>
        <v>0</v>
      </c>
      <c r="V399" s="82">
        <f t="shared" si="208"/>
        <v>0</v>
      </c>
      <c r="W399" s="8"/>
      <c r="X399" s="8"/>
      <c r="Y399" s="12"/>
      <c r="Z399" s="12"/>
      <c r="AA399" s="12"/>
      <c r="AB399" s="12"/>
      <c r="AC399" s="91">
        <f t="shared" si="209"/>
        <v>0</v>
      </c>
      <c r="AD399" s="75">
        <f t="shared" si="210"/>
        <v>0</v>
      </c>
      <c r="AE399" s="88">
        <f t="shared" si="199"/>
        <v>0</v>
      </c>
      <c r="AF399" s="92">
        <f t="shared" si="200"/>
        <v>0</v>
      </c>
      <c r="AG399" s="93">
        <f t="shared" si="201"/>
        <v>0</v>
      </c>
      <c r="AH399" s="93">
        <f t="shared" si="202"/>
        <v>0</v>
      </c>
      <c r="AI399" s="78">
        <f t="shared" si="203"/>
        <v>0</v>
      </c>
      <c r="AJ399" s="92">
        <f t="shared" si="211"/>
        <v>0</v>
      </c>
      <c r="AK399" s="78">
        <f t="shared" si="212"/>
        <v>0</v>
      </c>
      <c r="AL399" s="11"/>
      <c r="AM399" s="14"/>
      <c r="AN399" s="11"/>
      <c r="AO399" s="15"/>
      <c r="AP399" s="11"/>
      <c r="AQ399" s="11"/>
      <c r="AR399" s="11"/>
      <c r="AS399" s="75" t="str">
        <f t="shared" si="220"/>
        <v/>
      </c>
      <c r="AT399" s="75" t="str">
        <f t="shared" ca="1" si="221"/>
        <v/>
      </c>
      <c r="AU399" s="75" t="str">
        <f t="shared" si="222"/>
        <v/>
      </c>
      <c r="AV399" s="75" t="str">
        <f t="shared" ca="1" si="223"/>
        <v/>
      </c>
      <c r="AW399" s="169"/>
      <c r="AX399" s="169"/>
      <c r="AY399" s="75" t="str">
        <f t="shared" si="224"/>
        <v/>
      </c>
      <c r="AZ399" s="169"/>
      <c r="BA399" s="169"/>
      <c r="BB399" s="75" t="str">
        <f t="shared" si="225"/>
        <v/>
      </c>
      <c r="BC399" s="11"/>
      <c r="BH399" s="52"/>
      <c r="BI399" s="52"/>
      <c r="BJ399" s="52"/>
      <c r="BK399" s="52"/>
      <c r="BL399" s="52"/>
      <c r="BM399" s="52"/>
      <c r="BQ399" s="27"/>
      <c r="BR399" s="27"/>
      <c r="BS399" s="27"/>
      <c r="BT399" s="27"/>
      <c r="BU399" s="27"/>
      <c r="BV399" s="27"/>
      <c r="BW399" s="54"/>
      <c r="BX399" s="26"/>
      <c r="BY399" s="54"/>
      <c r="BZ399" s="26"/>
      <c r="CA399" s="26"/>
      <c r="CB399" s="26"/>
    </row>
    <row r="400" spans="1:80" ht="17.45" customHeight="1">
      <c r="A400" s="86">
        <f t="shared" si="195"/>
        <v>56.5</v>
      </c>
      <c r="B400" s="179">
        <f t="shared" si="204"/>
        <v>46286</v>
      </c>
      <c r="C400" s="8"/>
      <c r="D400" s="11"/>
      <c r="E400" s="12"/>
      <c r="F400" s="11"/>
      <c r="G400" s="74">
        <f t="shared" si="213"/>
        <v>730</v>
      </c>
      <c r="H400" s="75">
        <f t="shared" si="213"/>
        <v>6095</v>
      </c>
      <c r="I400" s="88">
        <f t="shared" si="214"/>
        <v>0</v>
      </c>
      <c r="J400" s="78">
        <f t="shared" si="215"/>
        <v>0</v>
      </c>
      <c r="K400" s="78">
        <f t="shared" si="216"/>
        <v>0</v>
      </c>
      <c r="L400" s="78">
        <f t="shared" si="217"/>
        <v>0</v>
      </c>
      <c r="M400" s="78">
        <f t="shared" ca="1" si="218"/>
        <v>0.13134657836644592</v>
      </c>
      <c r="N400" s="78">
        <f t="shared" ca="1" si="205"/>
        <v>1.8181818181818191E-2</v>
      </c>
      <c r="O400" s="78">
        <f t="shared" si="219"/>
        <v>5.0000000000000001E-4</v>
      </c>
      <c r="P400" s="13"/>
      <c r="Q400" s="8"/>
      <c r="R400" s="13"/>
      <c r="S400" s="89">
        <f t="shared" si="206"/>
        <v>0</v>
      </c>
      <c r="T400" s="75">
        <f t="shared" si="206"/>
        <v>0</v>
      </c>
      <c r="U400" s="90">
        <f t="shared" si="207"/>
        <v>0</v>
      </c>
      <c r="V400" s="82">
        <f t="shared" si="208"/>
        <v>0</v>
      </c>
      <c r="W400" s="8"/>
      <c r="X400" s="8"/>
      <c r="Y400" s="12"/>
      <c r="Z400" s="12"/>
      <c r="AA400" s="12"/>
      <c r="AB400" s="12"/>
      <c r="AC400" s="91">
        <f t="shared" si="209"/>
        <v>0</v>
      </c>
      <c r="AD400" s="75">
        <f t="shared" si="210"/>
        <v>0</v>
      </c>
      <c r="AE400" s="88">
        <f t="shared" si="199"/>
        <v>0</v>
      </c>
      <c r="AF400" s="92">
        <f t="shared" si="200"/>
        <v>0</v>
      </c>
      <c r="AG400" s="93">
        <f t="shared" si="201"/>
        <v>0</v>
      </c>
      <c r="AH400" s="93">
        <f t="shared" si="202"/>
        <v>0</v>
      </c>
      <c r="AI400" s="78">
        <f t="shared" si="203"/>
        <v>0</v>
      </c>
      <c r="AJ400" s="92">
        <f t="shared" si="211"/>
        <v>0</v>
      </c>
      <c r="AK400" s="78">
        <f t="shared" si="212"/>
        <v>0</v>
      </c>
      <c r="AL400" s="11"/>
      <c r="AM400" s="14"/>
      <c r="AN400" s="11"/>
      <c r="AO400" s="15"/>
      <c r="AP400" s="11"/>
      <c r="AQ400" s="11"/>
      <c r="AR400" s="11"/>
      <c r="AS400" s="75" t="str">
        <f t="shared" si="220"/>
        <v/>
      </c>
      <c r="AT400" s="75" t="str">
        <f t="shared" ca="1" si="221"/>
        <v/>
      </c>
      <c r="AU400" s="75" t="str">
        <f t="shared" si="222"/>
        <v/>
      </c>
      <c r="AV400" s="75" t="str">
        <f t="shared" ca="1" si="223"/>
        <v/>
      </c>
      <c r="AW400" s="169"/>
      <c r="AX400" s="169"/>
      <c r="AY400" s="75" t="str">
        <f t="shared" si="224"/>
        <v/>
      </c>
      <c r="AZ400" s="169"/>
      <c r="BA400" s="169"/>
      <c r="BB400" s="75" t="str">
        <f t="shared" si="225"/>
        <v/>
      </c>
      <c r="BC400" s="11"/>
      <c r="BH400" s="52"/>
      <c r="BI400" s="52"/>
      <c r="BJ400" s="52"/>
      <c r="BK400" s="52"/>
      <c r="BL400" s="52"/>
      <c r="BM400" s="52"/>
      <c r="BQ400" s="27"/>
      <c r="BR400" s="27"/>
      <c r="BS400" s="27"/>
      <c r="BT400" s="27"/>
      <c r="BU400" s="27"/>
      <c r="BV400" s="27"/>
      <c r="BW400" s="54"/>
      <c r="BX400" s="26"/>
      <c r="BY400" s="54"/>
      <c r="BZ400" s="26"/>
      <c r="CA400" s="26"/>
      <c r="CB400" s="26"/>
    </row>
    <row r="401" spans="1:80" ht="17.45" customHeight="1">
      <c r="A401" s="94">
        <f t="shared" si="195"/>
        <v>56.6</v>
      </c>
      <c r="B401" s="179">
        <f t="shared" si="204"/>
        <v>46287</v>
      </c>
      <c r="C401" s="8"/>
      <c r="D401" s="11"/>
      <c r="E401" s="12"/>
      <c r="F401" s="11"/>
      <c r="G401" s="74">
        <f t="shared" si="213"/>
        <v>730</v>
      </c>
      <c r="H401" s="75">
        <f t="shared" si="213"/>
        <v>6095</v>
      </c>
      <c r="I401" s="88">
        <f t="shared" si="214"/>
        <v>0</v>
      </c>
      <c r="J401" s="78">
        <f t="shared" si="215"/>
        <v>0</v>
      </c>
      <c r="K401" s="78">
        <f t="shared" si="216"/>
        <v>0</v>
      </c>
      <c r="L401" s="78">
        <f t="shared" si="217"/>
        <v>0</v>
      </c>
      <c r="M401" s="78">
        <f t="shared" ca="1" si="218"/>
        <v>0.13134657836644592</v>
      </c>
      <c r="N401" s="78">
        <f t="shared" ca="1" si="205"/>
        <v>1.8181818181818191E-2</v>
      </c>
      <c r="O401" s="78">
        <f t="shared" si="219"/>
        <v>5.0000000000000001E-4</v>
      </c>
      <c r="P401" s="13"/>
      <c r="Q401" s="8"/>
      <c r="R401" s="13"/>
      <c r="S401" s="89">
        <f t="shared" si="206"/>
        <v>0</v>
      </c>
      <c r="T401" s="75">
        <f t="shared" si="206"/>
        <v>0</v>
      </c>
      <c r="U401" s="90">
        <f t="shared" si="207"/>
        <v>0</v>
      </c>
      <c r="V401" s="82">
        <f t="shared" si="208"/>
        <v>0</v>
      </c>
      <c r="W401" s="8"/>
      <c r="X401" s="8"/>
      <c r="Y401" s="12"/>
      <c r="Z401" s="12"/>
      <c r="AA401" s="12"/>
      <c r="AB401" s="12"/>
      <c r="AC401" s="91">
        <f t="shared" si="209"/>
        <v>0</v>
      </c>
      <c r="AD401" s="75">
        <f t="shared" si="210"/>
        <v>0</v>
      </c>
      <c r="AE401" s="88">
        <f t="shared" si="199"/>
        <v>0</v>
      </c>
      <c r="AF401" s="92">
        <f t="shared" si="200"/>
        <v>0</v>
      </c>
      <c r="AG401" s="93">
        <f t="shared" si="201"/>
        <v>0</v>
      </c>
      <c r="AH401" s="93">
        <f t="shared" si="202"/>
        <v>0</v>
      </c>
      <c r="AI401" s="78">
        <f t="shared" si="203"/>
        <v>0</v>
      </c>
      <c r="AJ401" s="92">
        <f t="shared" si="211"/>
        <v>0</v>
      </c>
      <c r="AK401" s="78">
        <f t="shared" si="212"/>
        <v>0</v>
      </c>
      <c r="AL401" s="11"/>
      <c r="AM401" s="14"/>
      <c r="AN401" s="11"/>
      <c r="AO401" s="15"/>
      <c r="AP401" s="11"/>
      <c r="AQ401" s="11"/>
      <c r="AR401" s="11"/>
      <c r="AS401" s="75" t="str">
        <f t="shared" si="220"/>
        <v/>
      </c>
      <c r="AT401" s="75" t="str">
        <f t="shared" ca="1" si="221"/>
        <v/>
      </c>
      <c r="AU401" s="75" t="str">
        <f t="shared" si="222"/>
        <v/>
      </c>
      <c r="AV401" s="75" t="str">
        <f t="shared" ca="1" si="223"/>
        <v/>
      </c>
      <c r="AW401" s="169"/>
      <c r="AX401" s="169"/>
      <c r="AY401" s="75" t="str">
        <f t="shared" si="224"/>
        <v/>
      </c>
      <c r="AZ401" s="169"/>
      <c r="BA401" s="169"/>
      <c r="BB401" s="75" t="str">
        <f t="shared" si="225"/>
        <v/>
      </c>
      <c r="BC401" s="11"/>
      <c r="BH401" s="52"/>
      <c r="BI401" s="52"/>
      <c r="BJ401" s="52"/>
      <c r="BK401" s="52"/>
      <c r="BL401" s="52"/>
      <c r="BM401" s="52"/>
      <c r="BQ401" s="27"/>
      <c r="BR401" s="27"/>
      <c r="BS401" s="27"/>
      <c r="BT401" s="27"/>
      <c r="BU401" s="27"/>
      <c r="BV401" s="27"/>
      <c r="BW401" s="54"/>
      <c r="BX401" s="26"/>
      <c r="BY401" s="54"/>
      <c r="BZ401" s="26"/>
      <c r="CA401" s="26"/>
      <c r="CB401" s="26"/>
    </row>
    <row r="402" spans="1:80" ht="17.45" customHeight="1" thickBot="1">
      <c r="A402" s="86">
        <f t="shared" ref="A402:A465" si="226">A395+1</f>
        <v>56.7</v>
      </c>
      <c r="B402" s="180">
        <f t="shared" si="204"/>
        <v>46288</v>
      </c>
      <c r="C402" s="16"/>
      <c r="D402" s="17"/>
      <c r="E402" s="18"/>
      <c r="F402" s="17"/>
      <c r="G402" s="96">
        <f t="shared" si="213"/>
        <v>730</v>
      </c>
      <c r="H402" s="97">
        <f t="shared" si="213"/>
        <v>6095</v>
      </c>
      <c r="I402" s="98">
        <f t="shared" si="214"/>
        <v>0</v>
      </c>
      <c r="J402" s="99">
        <f t="shared" si="215"/>
        <v>0</v>
      </c>
      <c r="K402" s="99">
        <f t="shared" si="216"/>
        <v>0</v>
      </c>
      <c r="L402" s="99">
        <f t="shared" si="217"/>
        <v>0</v>
      </c>
      <c r="M402" s="99">
        <f t="shared" ca="1" si="218"/>
        <v>0.13134657836644592</v>
      </c>
      <c r="N402" s="99">
        <f t="shared" ca="1" si="205"/>
        <v>1.8181818181818191E-2</v>
      </c>
      <c r="O402" s="99">
        <f t="shared" si="219"/>
        <v>5.0000000000000001E-4</v>
      </c>
      <c r="P402" s="19"/>
      <c r="Q402" s="16"/>
      <c r="R402" s="19"/>
      <c r="S402" s="89">
        <f t="shared" si="206"/>
        <v>0</v>
      </c>
      <c r="T402" s="75">
        <f t="shared" si="206"/>
        <v>0</v>
      </c>
      <c r="U402" s="100">
        <f t="shared" si="207"/>
        <v>0</v>
      </c>
      <c r="V402" s="101">
        <f t="shared" si="208"/>
        <v>0</v>
      </c>
      <c r="W402" s="16"/>
      <c r="X402" s="8"/>
      <c r="Y402" s="12"/>
      <c r="Z402" s="12"/>
      <c r="AA402" s="12"/>
      <c r="AB402" s="12"/>
      <c r="AC402" s="102">
        <f t="shared" si="209"/>
        <v>0</v>
      </c>
      <c r="AD402" s="97">
        <f t="shared" si="210"/>
        <v>0</v>
      </c>
      <c r="AE402" s="98">
        <f t="shared" si="199"/>
        <v>0</v>
      </c>
      <c r="AF402" s="103">
        <f t="shared" si="200"/>
        <v>0</v>
      </c>
      <c r="AG402" s="104">
        <f t="shared" si="201"/>
        <v>0</v>
      </c>
      <c r="AH402" s="104">
        <f t="shared" si="202"/>
        <v>0</v>
      </c>
      <c r="AI402" s="99">
        <f t="shared" si="203"/>
        <v>0</v>
      </c>
      <c r="AJ402" s="103">
        <f t="shared" si="211"/>
        <v>0</v>
      </c>
      <c r="AK402" s="99">
        <f t="shared" si="212"/>
        <v>0</v>
      </c>
      <c r="AL402" s="17"/>
      <c r="AM402" s="20"/>
      <c r="AN402" s="17"/>
      <c r="AO402" s="21"/>
      <c r="AP402" s="17"/>
      <c r="AQ402" s="17"/>
      <c r="AR402" s="17"/>
      <c r="AS402" s="97" t="str">
        <f t="shared" si="220"/>
        <v/>
      </c>
      <c r="AT402" s="97" t="str">
        <f t="shared" ca="1" si="221"/>
        <v/>
      </c>
      <c r="AU402" s="97" t="str">
        <f t="shared" si="222"/>
        <v/>
      </c>
      <c r="AV402" s="97" t="str">
        <f t="shared" ca="1" si="223"/>
        <v/>
      </c>
      <c r="AW402" s="167"/>
      <c r="AX402" s="167"/>
      <c r="AY402" s="97" t="str">
        <f t="shared" si="224"/>
        <v/>
      </c>
      <c r="AZ402" s="167"/>
      <c r="BA402" s="167"/>
      <c r="BB402" s="97" t="str">
        <f t="shared" si="225"/>
        <v/>
      </c>
      <c r="BC402" s="17"/>
      <c r="BH402" s="52"/>
      <c r="BI402" s="52"/>
      <c r="BJ402" s="52"/>
      <c r="BK402" s="52"/>
      <c r="BL402" s="52"/>
      <c r="BM402" s="52"/>
      <c r="BQ402" s="27"/>
      <c r="BR402" s="27"/>
      <c r="BS402" s="27"/>
      <c r="BT402" s="27"/>
      <c r="BU402" s="27"/>
      <c r="BV402" s="27"/>
      <c r="BW402" s="54"/>
      <c r="BX402" s="26"/>
      <c r="BY402" s="54"/>
      <c r="BZ402" s="26"/>
      <c r="CA402" s="26"/>
      <c r="CB402" s="26"/>
    </row>
    <row r="403" spans="1:80" ht="17.45" customHeight="1" thickTop="1">
      <c r="A403" s="71">
        <f>A396+1</f>
        <v>57.1</v>
      </c>
      <c r="B403" s="178">
        <f>B402+1</f>
        <v>46289</v>
      </c>
      <c r="C403" s="4"/>
      <c r="D403" s="5"/>
      <c r="E403" s="6"/>
      <c r="F403" s="5"/>
      <c r="G403" s="74">
        <f t="shared" si="213"/>
        <v>730</v>
      </c>
      <c r="H403" s="75">
        <f t="shared" si="213"/>
        <v>6095</v>
      </c>
      <c r="I403" s="76">
        <f t="shared" si="214"/>
        <v>0</v>
      </c>
      <c r="J403" s="77">
        <f t="shared" si="215"/>
        <v>0</v>
      </c>
      <c r="K403" s="77">
        <f t="shared" si="216"/>
        <v>0</v>
      </c>
      <c r="L403" s="77">
        <f t="shared" si="217"/>
        <v>0</v>
      </c>
      <c r="M403" s="78">
        <f t="shared" ca="1" si="218"/>
        <v>0.13134657836644592</v>
      </c>
      <c r="N403" s="78">
        <f t="shared" ca="1" si="205"/>
        <v>1.8181818181818191E-2</v>
      </c>
      <c r="O403" s="78">
        <f t="shared" si="219"/>
        <v>5.0000000000000001E-4</v>
      </c>
      <c r="P403" s="13"/>
      <c r="Q403" s="8"/>
      <c r="R403" s="13"/>
      <c r="S403" s="79">
        <f t="shared" si="206"/>
        <v>0</v>
      </c>
      <c r="T403" s="80">
        <f t="shared" si="206"/>
        <v>0</v>
      </c>
      <c r="U403" s="90">
        <f t="shared" si="207"/>
        <v>0</v>
      </c>
      <c r="V403" s="82">
        <f t="shared" si="208"/>
        <v>0</v>
      </c>
      <c r="W403" s="4"/>
      <c r="X403" s="4"/>
      <c r="Y403" s="6"/>
      <c r="Z403" s="6"/>
      <c r="AA403" s="6"/>
      <c r="AB403" s="6"/>
      <c r="AC403" s="83">
        <f t="shared" si="209"/>
        <v>0</v>
      </c>
      <c r="AD403" s="80">
        <f t="shared" si="210"/>
        <v>0</v>
      </c>
      <c r="AE403" s="76">
        <f t="shared" si="199"/>
        <v>0</v>
      </c>
      <c r="AF403" s="84">
        <f t="shared" si="200"/>
        <v>0</v>
      </c>
      <c r="AG403" s="85">
        <f t="shared" si="201"/>
        <v>0</v>
      </c>
      <c r="AH403" s="85">
        <f t="shared" si="202"/>
        <v>0</v>
      </c>
      <c r="AI403" s="77">
        <f t="shared" si="203"/>
        <v>0</v>
      </c>
      <c r="AJ403" s="84">
        <f t="shared" si="211"/>
        <v>0</v>
      </c>
      <c r="AK403" s="77">
        <f t="shared" si="212"/>
        <v>0</v>
      </c>
      <c r="AL403" s="5"/>
      <c r="AM403" s="9"/>
      <c r="AN403" s="5"/>
      <c r="AO403" s="10"/>
      <c r="AP403" s="5"/>
      <c r="AQ403" s="5"/>
      <c r="AR403" s="5"/>
      <c r="AS403" s="80" t="str">
        <f t="shared" si="220"/>
        <v/>
      </c>
      <c r="AT403" s="80" t="str">
        <f t="shared" ca="1" si="221"/>
        <v/>
      </c>
      <c r="AU403" s="80" t="str">
        <f t="shared" si="222"/>
        <v/>
      </c>
      <c r="AV403" s="80" t="str">
        <f t="shared" ca="1" si="223"/>
        <v/>
      </c>
      <c r="AW403" s="165"/>
      <c r="AX403" s="165"/>
      <c r="AY403" s="80" t="str">
        <f t="shared" si="224"/>
        <v/>
      </c>
      <c r="AZ403" s="165"/>
      <c r="BA403" s="165"/>
      <c r="BB403" s="80" t="str">
        <f t="shared" si="225"/>
        <v/>
      </c>
      <c r="BC403" s="5"/>
      <c r="BH403" s="52"/>
      <c r="BI403" s="52"/>
      <c r="BJ403" s="52"/>
      <c r="BK403" s="52"/>
      <c r="BL403" s="52"/>
      <c r="BM403" s="52"/>
      <c r="BQ403" s="27"/>
      <c r="BR403" s="27"/>
      <c r="BS403" s="27"/>
      <c r="BT403" s="27"/>
      <c r="BU403" s="27"/>
      <c r="BV403" s="27"/>
      <c r="BW403" s="54"/>
      <c r="BX403" s="26"/>
      <c r="BY403" s="54"/>
      <c r="BZ403" s="26"/>
      <c r="CA403" s="26"/>
      <c r="CB403" s="26"/>
    </row>
    <row r="404" spans="1:80" ht="17.45" customHeight="1">
      <c r="A404" s="86">
        <f t="shared" si="226"/>
        <v>57.2</v>
      </c>
      <c r="B404" s="179">
        <f t="shared" si="204"/>
        <v>46290</v>
      </c>
      <c r="C404" s="8"/>
      <c r="D404" s="11"/>
      <c r="E404" s="12"/>
      <c r="F404" s="11"/>
      <c r="G404" s="74">
        <f t="shared" si="213"/>
        <v>730</v>
      </c>
      <c r="H404" s="75">
        <f t="shared" si="213"/>
        <v>6095</v>
      </c>
      <c r="I404" s="88">
        <f t="shared" si="214"/>
        <v>0</v>
      </c>
      <c r="J404" s="78">
        <f t="shared" si="215"/>
        <v>0</v>
      </c>
      <c r="K404" s="78">
        <f t="shared" si="216"/>
        <v>0</v>
      </c>
      <c r="L404" s="78">
        <f t="shared" si="217"/>
        <v>0</v>
      </c>
      <c r="M404" s="78">
        <f t="shared" ca="1" si="218"/>
        <v>0.13134657836644592</v>
      </c>
      <c r="N404" s="78">
        <f t="shared" ca="1" si="205"/>
        <v>1.8181818181818191E-2</v>
      </c>
      <c r="O404" s="78">
        <f t="shared" si="219"/>
        <v>5.0000000000000001E-4</v>
      </c>
      <c r="P404" s="13"/>
      <c r="Q404" s="8"/>
      <c r="R404" s="13"/>
      <c r="S404" s="89">
        <f t="shared" si="206"/>
        <v>0</v>
      </c>
      <c r="T404" s="75">
        <f t="shared" si="206"/>
        <v>0</v>
      </c>
      <c r="U404" s="90">
        <f t="shared" si="207"/>
        <v>0</v>
      </c>
      <c r="V404" s="82">
        <f t="shared" si="208"/>
        <v>0</v>
      </c>
      <c r="W404" s="8"/>
      <c r="X404" s="8"/>
      <c r="Y404" s="12"/>
      <c r="Z404" s="12"/>
      <c r="AA404" s="12"/>
      <c r="AB404" s="12"/>
      <c r="AC404" s="91">
        <f t="shared" si="209"/>
        <v>0</v>
      </c>
      <c r="AD404" s="75">
        <f t="shared" si="210"/>
        <v>0</v>
      </c>
      <c r="AE404" s="88">
        <f t="shared" si="199"/>
        <v>0</v>
      </c>
      <c r="AF404" s="92">
        <f t="shared" si="200"/>
        <v>0</v>
      </c>
      <c r="AG404" s="93">
        <f t="shared" si="201"/>
        <v>0</v>
      </c>
      <c r="AH404" s="93">
        <f t="shared" si="202"/>
        <v>0</v>
      </c>
      <c r="AI404" s="78">
        <f t="shared" si="203"/>
        <v>0</v>
      </c>
      <c r="AJ404" s="92">
        <f t="shared" si="211"/>
        <v>0</v>
      </c>
      <c r="AK404" s="78">
        <f t="shared" si="212"/>
        <v>0</v>
      </c>
      <c r="AL404" s="11"/>
      <c r="AM404" s="14"/>
      <c r="AN404" s="11"/>
      <c r="AO404" s="15"/>
      <c r="AP404" s="11"/>
      <c r="AQ404" s="11"/>
      <c r="AR404" s="11"/>
      <c r="AS404" s="75" t="str">
        <f t="shared" si="220"/>
        <v/>
      </c>
      <c r="AT404" s="75" t="str">
        <f t="shared" ca="1" si="221"/>
        <v/>
      </c>
      <c r="AU404" s="75" t="str">
        <f t="shared" si="222"/>
        <v/>
      </c>
      <c r="AV404" s="75" t="str">
        <f t="shared" ca="1" si="223"/>
        <v/>
      </c>
      <c r="AW404" s="169"/>
      <c r="AX404" s="169"/>
      <c r="AY404" s="75" t="str">
        <f t="shared" si="224"/>
        <v/>
      </c>
      <c r="AZ404" s="169"/>
      <c r="BA404" s="169"/>
      <c r="BB404" s="75" t="str">
        <f t="shared" si="225"/>
        <v/>
      </c>
      <c r="BC404" s="11"/>
      <c r="BH404" s="52"/>
      <c r="BI404" s="52"/>
      <c r="BJ404" s="52"/>
      <c r="BK404" s="52"/>
      <c r="BL404" s="52"/>
      <c r="BM404" s="52"/>
      <c r="BQ404" s="27"/>
      <c r="BR404" s="27"/>
      <c r="BS404" s="27"/>
      <c r="BT404" s="27"/>
      <c r="BU404" s="27"/>
      <c r="BV404" s="27"/>
      <c r="BW404" s="54"/>
      <c r="BX404" s="26"/>
      <c r="BY404" s="54"/>
      <c r="BZ404" s="26"/>
      <c r="CA404" s="26"/>
      <c r="CB404" s="26"/>
    </row>
    <row r="405" spans="1:80" ht="17.45" customHeight="1">
      <c r="A405" s="94">
        <f t="shared" si="226"/>
        <v>57.3</v>
      </c>
      <c r="B405" s="179">
        <f t="shared" si="204"/>
        <v>46291</v>
      </c>
      <c r="C405" s="8"/>
      <c r="D405" s="11"/>
      <c r="E405" s="12"/>
      <c r="F405" s="11"/>
      <c r="G405" s="74">
        <f t="shared" si="213"/>
        <v>730</v>
      </c>
      <c r="H405" s="75">
        <f t="shared" si="213"/>
        <v>6095</v>
      </c>
      <c r="I405" s="88">
        <f t="shared" si="214"/>
        <v>0</v>
      </c>
      <c r="J405" s="78">
        <f t="shared" si="215"/>
        <v>0</v>
      </c>
      <c r="K405" s="78">
        <f t="shared" si="216"/>
        <v>0</v>
      </c>
      <c r="L405" s="78">
        <f t="shared" si="217"/>
        <v>0</v>
      </c>
      <c r="M405" s="78">
        <f t="shared" ca="1" si="218"/>
        <v>0.13134657836644592</v>
      </c>
      <c r="N405" s="78">
        <f t="shared" ca="1" si="205"/>
        <v>1.8181818181818191E-2</v>
      </c>
      <c r="O405" s="78">
        <f t="shared" si="219"/>
        <v>5.0000000000000001E-4</v>
      </c>
      <c r="P405" s="13"/>
      <c r="Q405" s="8"/>
      <c r="R405" s="13"/>
      <c r="S405" s="89">
        <f t="shared" si="206"/>
        <v>0</v>
      </c>
      <c r="T405" s="75">
        <f t="shared" si="206"/>
        <v>0</v>
      </c>
      <c r="U405" s="90">
        <f t="shared" si="207"/>
        <v>0</v>
      </c>
      <c r="V405" s="82">
        <f t="shared" si="208"/>
        <v>0</v>
      </c>
      <c r="W405" s="8"/>
      <c r="X405" s="8"/>
      <c r="Y405" s="12"/>
      <c r="Z405" s="12"/>
      <c r="AA405" s="12"/>
      <c r="AB405" s="12"/>
      <c r="AC405" s="91">
        <f t="shared" si="209"/>
        <v>0</v>
      </c>
      <c r="AD405" s="75">
        <f t="shared" si="210"/>
        <v>0</v>
      </c>
      <c r="AE405" s="88">
        <f t="shared" si="199"/>
        <v>0</v>
      </c>
      <c r="AF405" s="92">
        <f t="shared" si="200"/>
        <v>0</v>
      </c>
      <c r="AG405" s="93">
        <f t="shared" si="201"/>
        <v>0</v>
      </c>
      <c r="AH405" s="93">
        <f t="shared" si="202"/>
        <v>0</v>
      </c>
      <c r="AI405" s="78">
        <f t="shared" si="203"/>
        <v>0</v>
      </c>
      <c r="AJ405" s="92">
        <f t="shared" si="211"/>
        <v>0</v>
      </c>
      <c r="AK405" s="78">
        <f t="shared" si="212"/>
        <v>0</v>
      </c>
      <c r="AL405" s="11"/>
      <c r="AM405" s="14"/>
      <c r="AN405" s="11"/>
      <c r="AO405" s="15"/>
      <c r="AP405" s="11"/>
      <c r="AQ405" s="11"/>
      <c r="AR405" s="11"/>
      <c r="AS405" s="75" t="str">
        <f t="shared" si="220"/>
        <v/>
      </c>
      <c r="AT405" s="75" t="str">
        <f t="shared" ca="1" si="221"/>
        <v/>
      </c>
      <c r="AU405" s="75" t="str">
        <f t="shared" si="222"/>
        <v/>
      </c>
      <c r="AV405" s="75" t="str">
        <f t="shared" ca="1" si="223"/>
        <v/>
      </c>
      <c r="AW405" s="169"/>
      <c r="AX405" s="169"/>
      <c r="AY405" s="75" t="str">
        <f t="shared" si="224"/>
        <v/>
      </c>
      <c r="AZ405" s="169"/>
      <c r="BA405" s="169"/>
      <c r="BB405" s="75" t="str">
        <f t="shared" si="225"/>
        <v/>
      </c>
      <c r="BC405" s="11"/>
      <c r="BH405" s="52"/>
      <c r="BI405" s="52"/>
      <c r="BJ405" s="52"/>
      <c r="BK405" s="52"/>
      <c r="BL405" s="52"/>
      <c r="BM405" s="52"/>
      <c r="BQ405" s="27"/>
      <c r="BR405" s="27"/>
      <c r="BS405" s="27"/>
      <c r="BT405" s="27"/>
      <c r="BU405" s="27"/>
      <c r="BV405" s="27"/>
      <c r="BW405" s="54"/>
      <c r="BX405" s="26"/>
      <c r="BY405" s="54"/>
      <c r="BZ405" s="26"/>
      <c r="CA405" s="26"/>
      <c r="CB405" s="26"/>
    </row>
    <row r="406" spans="1:80" ht="17.45" customHeight="1">
      <c r="A406" s="86">
        <f t="shared" si="226"/>
        <v>57.4</v>
      </c>
      <c r="B406" s="179">
        <f t="shared" si="204"/>
        <v>46292</v>
      </c>
      <c r="C406" s="8"/>
      <c r="D406" s="11"/>
      <c r="E406" s="12"/>
      <c r="F406" s="11"/>
      <c r="G406" s="74">
        <f t="shared" si="213"/>
        <v>730</v>
      </c>
      <c r="H406" s="75">
        <f t="shared" si="213"/>
        <v>6095</v>
      </c>
      <c r="I406" s="88">
        <f t="shared" si="214"/>
        <v>0</v>
      </c>
      <c r="J406" s="78">
        <f t="shared" si="215"/>
        <v>0</v>
      </c>
      <c r="K406" s="78">
        <f t="shared" si="216"/>
        <v>0</v>
      </c>
      <c r="L406" s="78">
        <f t="shared" si="217"/>
        <v>0</v>
      </c>
      <c r="M406" s="78">
        <f t="shared" ca="1" si="218"/>
        <v>0.13134657836644592</v>
      </c>
      <c r="N406" s="78">
        <f t="shared" ca="1" si="205"/>
        <v>1.8181818181818191E-2</v>
      </c>
      <c r="O406" s="78">
        <f t="shared" si="219"/>
        <v>5.0000000000000001E-4</v>
      </c>
      <c r="P406" s="13"/>
      <c r="Q406" s="8"/>
      <c r="R406" s="13"/>
      <c r="S406" s="89">
        <f t="shared" si="206"/>
        <v>0</v>
      </c>
      <c r="T406" s="75">
        <f t="shared" si="206"/>
        <v>0</v>
      </c>
      <c r="U406" s="90">
        <f t="shared" si="207"/>
        <v>0</v>
      </c>
      <c r="V406" s="82">
        <f t="shared" si="208"/>
        <v>0</v>
      </c>
      <c r="W406" s="8"/>
      <c r="X406" s="8"/>
      <c r="Y406" s="12"/>
      <c r="Z406" s="12"/>
      <c r="AA406" s="12"/>
      <c r="AB406" s="12"/>
      <c r="AC406" s="91">
        <f t="shared" si="209"/>
        <v>0</v>
      </c>
      <c r="AD406" s="75">
        <f t="shared" si="210"/>
        <v>0</v>
      </c>
      <c r="AE406" s="88">
        <f t="shared" si="199"/>
        <v>0</v>
      </c>
      <c r="AF406" s="92">
        <f t="shared" si="200"/>
        <v>0</v>
      </c>
      <c r="AG406" s="93">
        <f t="shared" si="201"/>
        <v>0</v>
      </c>
      <c r="AH406" s="93">
        <f t="shared" si="202"/>
        <v>0</v>
      </c>
      <c r="AI406" s="78">
        <f t="shared" si="203"/>
        <v>0</v>
      </c>
      <c r="AJ406" s="92">
        <f t="shared" si="211"/>
        <v>0</v>
      </c>
      <c r="AK406" s="78">
        <f t="shared" si="212"/>
        <v>0</v>
      </c>
      <c r="AL406" s="11"/>
      <c r="AM406" s="14"/>
      <c r="AN406" s="11"/>
      <c r="AO406" s="15"/>
      <c r="AP406" s="11"/>
      <c r="AQ406" s="11"/>
      <c r="AR406" s="11"/>
      <c r="AS406" s="75" t="str">
        <f t="shared" si="220"/>
        <v/>
      </c>
      <c r="AT406" s="75" t="str">
        <f t="shared" ca="1" si="221"/>
        <v/>
      </c>
      <c r="AU406" s="75" t="str">
        <f t="shared" si="222"/>
        <v/>
      </c>
      <c r="AV406" s="75" t="str">
        <f t="shared" ca="1" si="223"/>
        <v/>
      </c>
      <c r="AW406" s="169"/>
      <c r="AX406" s="169"/>
      <c r="AY406" s="75" t="str">
        <f t="shared" si="224"/>
        <v/>
      </c>
      <c r="AZ406" s="169"/>
      <c r="BA406" s="169"/>
      <c r="BB406" s="75" t="str">
        <f t="shared" si="225"/>
        <v/>
      </c>
      <c r="BC406" s="11"/>
      <c r="BH406" s="52"/>
      <c r="BI406" s="52"/>
      <c r="BJ406" s="52"/>
      <c r="BK406" s="52"/>
      <c r="BL406" s="52"/>
      <c r="BM406" s="52"/>
      <c r="BQ406" s="27"/>
      <c r="BR406" s="27"/>
      <c r="BS406" s="27"/>
      <c r="BT406" s="27"/>
      <c r="BU406" s="27"/>
      <c r="BV406" s="27"/>
      <c r="BW406" s="54"/>
      <c r="BX406" s="26"/>
      <c r="BY406" s="54"/>
      <c r="BZ406" s="26"/>
      <c r="CA406" s="26"/>
      <c r="CB406" s="26"/>
    </row>
    <row r="407" spans="1:80" ht="17.45" customHeight="1">
      <c r="A407" s="94">
        <f t="shared" si="226"/>
        <v>57.5</v>
      </c>
      <c r="B407" s="179">
        <f t="shared" si="204"/>
        <v>46293</v>
      </c>
      <c r="C407" s="8"/>
      <c r="D407" s="11"/>
      <c r="E407" s="12"/>
      <c r="F407" s="11"/>
      <c r="G407" s="74">
        <f t="shared" si="213"/>
        <v>730</v>
      </c>
      <c r="H407" s="75">
        <f t="shared" si="213"/>
        <v>6095</v>
      </c>
      <c r="I407" s="88">
        <f t="shared" si="214"/>
        <v>0</v>
      </c>
      <c r="J407" s="78">
        <f t="shared" si="215"/>
        <v>0</v>
      </c>
      <c r="K407" s="78">
        <f t="shared" si="216"/>
        <v>0</v>
      </c>
      <c r="L407" s="78">
        <f t="shared" si="217"/>
        <v>0</v>
      </c>
      <c r="M407" s="78">
        <f t="shared" ca="1" si="218"/>
        <v>0.13134657836644592</v>
      </c>
      <c r="N407" s="78">
        <f t="shared" ca="1" si="205"/>
        <v>1.8181818181818191E-2</v>
      </c>
      <c r="O407" s="78">
        <f t="shared" si="219"/>
        <v>5.0000000000000001E-4</v>
      </c>
      <c r="P407" s="13"/>
      <c r="Q407" s="8"/>
      <c r="R407" s="13"/>
      <c r="S407" s="89">
        <f t="shared" si="206"/>
        <v>0</v>
      </c>
      <c r="T407" s="75">
        <f t="shared" si="206"/>
        <v>0</v>
      </c>
      <c r="U407" s="90">
        <f t="shared" si="207"/>
        <v>0</v>
      </c>
      <c r="V407" s="82">
        <f t="shared" si="208"/>
        <v>0</v>
      </c>
      <c r="W407" s="8"/>
      <c r="X407" s="8"/>
      <c r="Y407" s="12"/>
      <c r="Z407" s="12"/>
      <c r="AA407" s="12"/>
      <c r="AB407" s="12"/>
      <c r="AC407" s="91">
        <f t="shared" si="209"/>
        <v>0</v>
      </c>
      <c r="AD407" s="75">
        <f t="shared" si="210"/>
        <v>0</v>
      </c>
      <c r="AE407" s="88">
        <f t="shared" si="199"/>
        <v>0</v>
      </c>
      <c r="AF407" s="92">
        <f t="shared" si="200"/>
        <v>0</v>
      </c>
      <c r="AG407" s="93">
        <f t="shared" si="201"/>
        <v>0</v>
      </c>
      <c r="AH407" s="93">
        <f t="shared" si="202"/>
        <v>0</v>
      </c>
      <c r="AI407" s="78">
        <f t="shared" si="203"/>
        <v>0</v>
      </c>
      <c r="AJ407" s="92">
        <f t="shared" si="211"/>
        <v>0</v>
      </c>
      <c r="AK407" s="78">
        <f t="shared" si="212"/>
        <v>0</v>
      </c>
      <c r="AL407" s="11"/>
      <c r="AM407" s="14"/>
      <c r="AN407" s="11"/>
      <c r="AO407" s="15"/>
      <c r="AP407" s="11"/>
      <c r="AQ407" s="11"/>
      <c r="AR407" s="11"/>
      <c r="AS407" s="75" t="str">
        <f t="shared" si="220"/>
        <v/>
      </c>
      <c r="AT407" s="75" t="str">
        <f t="shared" ca="1" si="221"/>
        <v/>
      </c>
      <c r="AU407" s="75" t="str">
        <f t="shared" si="222"/>
        <v/>
      </c>
      <c r="AV407" s="75" t="str">
        <f t="shared" ca="1" si="223"/>
        <v/>
      </c>
      <c r="AW407" s="169"/>
      <c r="AX407" s="169"/>
      <c r="AY407" s="75" t="str">
        <f t="shared" si="224"/>
        <v/>
      </c>
      <c r="AZ407" s="169"/>
      <c r="BA407" s="169"/>
      <c r="BB407" s="75" t="str">
        <f t="shared" si="225"/>
        <v/>
      </c>
      <c r="BC407" s="11"/>
      <c r="BH407" s="52"/>
      <c r="BI407" s="52"/>
      <c r="BJ407" s="52"/>
      <c r="BK407" s="52"/>
      <c r="BL407" s="52"/>
      <c r="BM407" s="52"/>
      <c r="BQ407" s="27"/>
      <c r="BR407" s="27"/>
      <c r="BS407" s="27"/>
      <c r="BT407" s="27"/>
      <c r="BU407" s="27"/>
      <c r="BV407" s="27"/>
      <c r="BW407" s="54"/>
      <c r="BX407" s="26"/>
      <c r="BY407" s="54"/>
      <c r="BZ407" s="26"/>
      <c r="CA407" s="26"/>
      <c r="CB407" s="26"/>
    </row>
    <row r="408" spans="1:80" ht="17.45" customHeight="1">
      <c r="A408" s="86">
        <f t="shared" si="226"/>
        <v>57.6</v>
      </c>
      <c r="B408" s="179">
        <f t="shared" si="204"/>
        <v>46294</v>
      </c>
      <c r="C408" s="8"/>
      <c r="D408" s="11"/>
      <c r="E408" s="12"/>
      <c r="F408" s="11"/>
      <c r="G408" s="74">
        <f t="shared" si="213"/>
        <v>730</v>
      </c>
      <c r="H408" s="75">
        <f t="shared" si="213"/>
        <v>6095</v>
      </c>
      <c r="I408" s="88">
        <f t="shared" si="214"/>
        <v>0</v>
      </c>
      <c r="J408" s="78">
        <f t="shared" si="215"/>
        <v>0</v>
      </c>
      <c r="K408" s="78">
        <f t="shared" si="216"/>
        <v>0</v>
      </c>
      <c r="L408" s="78">
        <f t="shared" si="217"/>
        <v>0</v>
      </c>
      <c r="M408" s="78">
        <f t="shared" ca="1" si="218"/>
        <v>0.13134657836644592</v>
      </c>
      <c r="N408" s="78">
        <f t="shared" ca="1" si="205"/>
        <v>1.8181818181818191E-2</v>
      </c>
      <c r="O408" s="78">
        <f t="shared" si="219"/>
        <v>5.0000000000000001E-4</v>
      </c>
      <c r="P408" s="13"/>
      <c r="Q408" s="8"/>
      <c r="R408" s="13"/>
      <c r="S408" s="89">
        <f t="shared" si="206"/>
        <v>0</v>
      </c>
      <c r="T408" s="75">
        <f t="shared" si="206"/>
        <v>0</v>
      </c>
      <c r="U408" s="90">
        <f t="shared" si="207"/>
        <v>0</v>
      </c>
      <c r="V408" s="82">
        <f t="shared" si="208"/>
        <v>0</v>
      </c>
      <c r="W408" s="8"/>
      <c r="X408" s="8"/>
      <c r="Y408" s="12"/>
      <c r="Z408" s="12"/>
      <c r="AA408" s="12"/>
      <c r="AB408" s="12"/>
      <c r="AC408" s="91">
        <f t="shared" si="209"/>
        <v>0</v>
      </c>
      <c r="AD408" s="75">
        <f t="shared" si="210"/>
        <v>0</v>
      </c>
      <c r="AE408" s="88">
        <f t="shared" si="199"/>
        <v>0</v>
      </c>
      <c r="AF408" s="92">
        <f t="shared" si="200"/>
        <v>0</v>
      </c>
      <c r="AG408" s="93">
        <f t="shared" si="201"/>
        <v>0</v>
      </c>
      <c r="AH408" s="93">
        <f t="shared" si="202"/>
        <v>0</v>
      </c>
      <c r="AI408" s="78">
        <f t="shared" si="203"/>
        <v>0</v>
      </c>
      <c r="AJ408" s="92">
        <f t="shared" si="211"/>
        <v>0</v>
      </c>
      <c r="AK408" s="78">
        <f t="shared" si="212"/>
        <v>0</v>
      </c>
      <c r="AL408" s="11"/>
      <c r="AM408" s="14"/>
      <c r="AN408" s="11"/>
      <c r="AO408" s="15"/>
      <c r="AP408" s="11"/>
      <c r="AQ408" s="11"/>
      <c r="AR408" s="11"/>
      <c r="AS408" s="75" t="str">
        <f t="shared" si="220"/>
        <v/>
      </c>
      <c r="AT408" s="75" t="str">
        <f t="shared" ca="1" si="221"/>
        <v/>
      </c>
      <c r="AU408" s="75" t="str">
        <f t="shared" si="222"/>
        <v/>
      </c>
      <c r="AV408" s="75" t="str">
        <f t="shared" ca="1" si="223"/>
        <v/>
      </c>
      <c r="AW408" s="169"/>
      <c r="AX408" s="169"/>
      <c r="AY408" s="75" t="str">
        <f t="shared" si="224"/>
        <v/>
      </c>
      <c r="AZ408" s="169"/>
      <c r="BA408" s="169"/>
      <c r="BB408" s="75" t="str">
        <f t="shared" si="225"/>
        <v/>
      </c>
      <c r="BC408" s="11"/>
      <c r="BH408" s="52"/>
      <c r="BI408" s="52"/>
      <c r="BJ408" s="52"/>
      <c r="BK408" s="52"/>
      <c r="BL408" s="52"/>
      <c r="BM408" s="52"/>
      <c r="BQ408" s="27"/>
      <c r="BR408" s="27"/>
      <c r="BS408" s="27"/>
      <c r="BT408" s="27"/>
      <c r="BU408" s="27"/>
      <c r="BV408" s="27"/>
      <c r="BW408" s="54"/>
      <c r="BX408" s="26"/>
      <c r="BY408" s="54"/>
      <c r="BZ408" s="26"/>
      <c r="CA408" s="26"/>
      <c r="CB408" s="26"/>
    </row>
    <row r="409" spans="1:80" ht="17.45" customHeight="1" thickBot="1">
      <c r="A409" s="94">
        <f t="shared" si="226"/>
        <v>57.7</v>
      </c>
      <c r="B409" s="180">
        <f t="shared" si="204"/>
        <v>46295</v>
      </c>
      <c r="C409" s="16"/>
      <c r="D409" s="17"/>
      <c r="E409" s="18"/>
      <c r="F409" s="17"/>
      <c r="G409" s="96">
        <f t="shared" si="213"/>
        <v>730</v>
      </c>
      <c r="H409" s="97">
        <f t="shared" si="213"/>
        <v>6095</v>
      </c>
      <c r="I409" s="98">
        <f t="shared" si="214"/>
        <v>0</v>
      </c>
      <c r="J409" s="99">
        <f t="shared" si="215"/>
        <v>0</v>
      </c>
      <c r="K409" s="99">
        <f t="shared" si="216"/>
        <v>0</v>
      </c>
      <c r="L409" s="99">
        <f t="shared" si="217"/>
        <v>0</v>
      </c>
      <c r="M409" s="99">
        <f t="shared" ca="1" si="218"/>
        <v>0.13134657836644592</v>
      </c>
      <c r="N409" s="99">
        <f t="shared" ca="1" si="205"/>
        <v>1.8181818181818191E-2</v>
      </c>
      <c r="O409" s="99">
        <f t="shared" si="219"/>
        <v>5.0000000000000001E-4</v>
      </c>
      <c r="P409" s="19"/>
      <c r="Q409" s="16"/>
      <c r="R409" s="19"/>
      <c r="S409" s="89">
        <f t="shared" si="206"/>
        <v>0</v>
      </c>
      <c r="T409" s="75">
        <f t="shared" si="206"/>
        <v>0</v>
      </c>
      <c r="U409" s="100">
        <f t="shared" si="207"/>
        <v>0</v>
      </c>
      <c r="V409" s="101">
        <f t="shared" si="208"/>
        <v>0</v>
      </c>
      <c r="W409" s="16"/>
      <c r="X409" s="8"/>
      <c r="Y409" s="12"/>
      <c r="Z409" s="12"/>
      <c r="AA409" s="12"/>
      <c r="AB409" s="12"/>
      <c r="AC409" s="102">
        <f t="shared" si="209"/>
        <v>0</v>
      </c>
      <c r="AD409" s="97">
        <f t="shared" si="210"/>
        <v>0</v>
      </c>
      <c r="AE409" s="98">
        <f t="shared" si="199"/>
        <v>0</v>
      </c>
      <c r="AF409" s="103">
        <f t="shared" si="200"/>
        <v>0</v>
      </c>
      <c r="AG409" s="104">
        <f t="shared" si="201"/>
        <v>0</v>
      </c>
      <c r="AH409" s="104">
        <f t="shared" si="202"/>
        <v>0</v>
      </c>
      <c r="AI409" s="99">
        <f t="shared" si="203"/>
        <v>0</v>
      </c>
      <c r="AJ409" s="103">
        <f t="shared" si="211"/>
        <v>0</v>
      </c>
      <c r="AK409" s="99">
        <f t="shared" si="212"/>
        <v>0</v>
      </c>
      <c r="AL409" s="17"/>
      <c r="AM409" s="20"/>
      <c r="AN409" s="17"/>
      <c r="AO409" s="21"/>
      <c r="AP409" s="17"/>
      <c r="AQ409" s="17"/>
      <c r="AR409" s="17"/>
      <c r="AS409" s="97" t="str">
        <f t="shared" si="220"/>
        <v/>
      </c>
      <c r="AT409" s="97" t="str">
        <f t="shared" ca="1" si="221"/>
        <v/>
      </c>
      <c r="AU409" s="97" t="str">
        <f t="shared" si="222"/>
        <v/>
      </c>
      <c r="AV409" s="97" t="str">
        <f t="shared" ca="1" si="223"/>
        <v/>
      </c>
      <c r="AW409" s="167"/>
      <c r="AX409" s="167"/>
      <c r="AY409" s="97" t="str">
        <f t="shared" si="224"/>
        <v/>
      </c>
      <c r="AZ409" s="167"/>
      <c r="BA409" s="167"/>
      <c r="BB409" s="97" t="str">
        <f t="shared" si="225"/>
        <v/>
      </c>
      <c r="BC409" s="17"/>
      <c r="BH409" s="52"/>
      <c r="BI409" s="52"/>
      <c r="BJ409" s="52"/>
      <c r="BK409" s="52"/>
      <c r="BL409" s="52"/>
      <c r="BM409" s="52"/>
      <c r="BQ409" s="27"/>
      <c r="BR409" s="27"/>
      <c r="BS409" s="27"/>
      <c r="BT409" s="27"/>
      <c r="BU409" s="27"/>
      <c r="BV409" s="27"/>
      <c r="BW409" s="54"/>
      <c r="BX409" s="26"/>
      <c r="BY409" s="54"/>
      <c r="BZ409" s="26"/>
      <c r="CA409" s="26"/>
      <c r="CB409" s="26"/>
    </row>
    <row r="410" spans="1:80" ht="17.45" customHeight="1" thickTop="1">
      <c r="A410" s="105">
        <f>A403+1</f>
        <v>58.1</v>
      </c>
      <c r="B410" s="178">
        <f>B409+1</f>
        <v>46296</v>
      </c>
      <c r="C410" s="4"/>
      <c r="D410" s="5"/>
      <c r="E410" s="6"/>
      <c r="F410" s="5"/>
      <c r="G410" s="74">
        <f t="shared" si="213"/>
        <v>730</v>
      </c>
      <c r="H410" s="75">
        <f t="shared" si="213"/>
        <v>6095</v>
      </c>
      <c r="I410" s="76">
        <f t="shared" si="214"/>
        <v>0</v>
      </c>
      <c r="J410" s="77">
        <f t="shared" si="215"/>
        <v>0</v>
      </c>
      <c r="K410" s="77">
        <f t="shared" si="216"/>
        <v>0</v>
      </c>
      <c r="L410" s="77">
        <f t="shared" si="217"/>
        <v>0</v>
      </c>
      <c r="M410" s="78">
        <f t="shared" ca="1" si="218"/>
        <v>0.13134657836644592</v>
      </c>
      <c r="N410" s="78">
        <f t="shared" ca="1" si="205"/>
        <v>1.8181818181818191E-2</v>
      </c>
      <c r="O410" s="78">
        <f t="shared" si="219"/>
        <v>5.0000000000000001E-4</v>
      </c>
      <c r="P410" s="13"/>
      <c r="Q410" s="8"/>
      <c r="R410" s="13"/>
      <c r="S410" s="79">
        <f t="shared" si="206"/>
        <v>0</v>
      </c>
      <c r="T410" s="80">
        <f t="shared" si="206"/>
        <v>0</v>
      </c>
      <c r="U410" s="90">
        <f t="shared" si="207"/>
        <v>0</v>
      </c>
      <c r="V410" s="82">
        <f t="shared" si="208"/>
        <v>0</v>
      </c>
      <c r="W410" s="4"/>
      <c r="X410" s="4"/>
      <c r="Y410" s="6"/>
      <c r="Z410" s="6"/>
      <c r="AA410" s="6"/>
      <c r="AB410" s="6"/>
      <c r="AC410" s="83">
        <f t="shared" si="209"/>
        <v>0</v>
      </c>
      <c r="AD410" s="80">
        <f t="shared" si="210"/>
        <v>0</v>
      </c>
      <c r="AE410" s="76">
        <f t="shared" si="199"/>
        <v>0</v>
      </c>
      <c r="AF410" s="84">
        <f t="shared" si="200"/>
        <v>0</v>
      </c>
      <c r="AG410" s="85">
        <f t="shared" si="201"/>
        <v>0</v>
      </c>
      <c r="AH410" s="85">
        <f t="shared" si="202"/>
        <v>0</v>
      </c>
      <c r="AI410" s="77">
        <f t="shared" si="203"/>
        <v>0</v>
      </c>
      <c r="AJ410" s="84">
        <f t="shared" si="211"/>
        <v>0</v>
      </c>
      <c r="AK410" s="77">
        <f t="shared" si="212"/>
        <v>0</v>
      </c>
      <c r="AL410" s="5"/>
      <c r="AM410" s="9"/>
      <c r="AN410" s="5"/>
      <c r="AO410" s="10"/>
      <c r="AP410" s="5"/>
      <c r="AQ410" s="5"/>
      <c r="AR410" s="5"/>
      <c r="AS410" s="80" t="str">
        <f t="shared" si="220"/>
        <v/>
      </c>
      <c r="AT410" s="80" t="str">
        <f t="shared" ca="1" si="221"/>
        <v/>
      </c>
      <c r="AU410" s="80" t="str">
        <f t="shared" si="222"/>
        <v/>
      </c>
      <c r="AV410" s="80" t="str">
        <f t="shared" ca="1" si="223"/>
        <v/>
      </c>
      <c r="AW410" s="165"/>
      <c r="AX410" s="165"/>
      <c r="AY410" s="80" t="str">
        <f t="shared" si="224"/>
        <v/>
      </c>
      <c r="AZ410" s="165"/>
      <c r="BA410" s="165"/>
      <c r="BB410" s="80" t="str">
        <f t="shared" si="225"/>
        <v/>
      </c>
      <c r="BC410" s="5"/>
      <c r="BH410" s="52"/>
      <c r="BI410" s="52"/>
      <c r="BJ410" s="52"/>
      <c r="BK410" s="52"/>
      <c r="BL410" s="52"/>
      <c r="BM410" s="52"/>
      <c r="BQ410" s="27"/>
      <c r="BR410" s="27"/>
      <c r="BS410" s="27"/>
      <c r="BT410" s="27"/>
      <c r="BU410" s="27"/>
      <c r="BV410" s="27"/>
      <c r="BW410" s="54"/>
      <c r="BX410" s="26"/>
      <c r="BY410" s="54"/>
      <c r="BZ410" s="26"/>
      <c r="CA410" s="26"/>
      <c r="CB410" s="26"/>
    </row>
    <row r="411" spans="1:80" ht="17.45" customHeight="1">
      <c r="A411" s="94">
        <f t="shared" si="226"/>
        <v>58.2</v>
      </c>
      <c r="B411" s="179">
        <f t="shared" si="204"/>
        <v>46297</v>
      </c>
      <c r="C411" s="8"/>
      <c r="D411" s="11"/>
      <c r="E411" s="12"/>
      <c r="F411" s="11"/>
      <c r="G411" s="74">
        <f t="shared" si="213"/>
        <v>730</v>
      </c>
      <c r="H411" s="75">
        <f t="shared" si="213"/>
        <v>6095</v>
      </c>
      <c r="I411" s="88">
        <f t="shared" si="214"/>
        <v>0</v>
      </c>
      <c r="J411" s="78">
        <f t="shared" si="215"/>
        <v>0</v>
      </c>
      <c r="K411" s="78">
        <f t="shared" si="216"/>
        <v>0</v>
      </c>
      <c r="L411" s="78">
        <f t="shared" si="217"/>
        <v>0</v>
      </c>
      <c r="M411" s="78">
        <f t="shared" ca="1" si="218"/>
        <v>0.13134657836644592</v>
      </c>
      <c r="N411" s="78">
        <f t="shared" ca="1" si="205"/>
        <v>1.8181818181818191E-2</v>
      </c>
      <c r="O411" s="78">
        <f t="shared" si="219"/>
        <v>5.0000000000000001E-4</v>
      </c>
      <c r="P411" s="13"/>
      <c r="Q411" s="8"/>
      <c r="R411" s="13"/>
      <c r="S411" s="89">
        <f t="shared" si="206"/>
        <v>0</v>
      </c>
      <c r="T411" s="75">
        <f t="shared" si="206"/>
        <v>0</v>
      </c>
      <c r="U411" s="90">
        <f t="shared" si="207"/>
        <v>0</v>
      </c>
      <c r="V411" s="82">
        <f t="shared" si="208"/>
        <v>0</v>
      </c>
      <c r="W411" s="8"/>
      <c r="X411" s="8"/>
      <c r="Y411" s="12"/>
      <c r="Z411" s="12"/>
      <c r="AA411" s="12"/>
      <c r="AB411" s="12"/>
      <c r="AC411" s="91">
        <f t="shared" si="209"/>
        <v>0</v>
      </c>
      <c r="AD411" s="75">
        <f t="shared" si="210"/>
        <v>0</v>
      </c>
      <c r="AE411" s="88">
        <f t="shared" si="199"/>
        <v>0</v>
      </c>
      <c r="AF411" s="92">
        <f t="shared" si="200"/>
        <v>0</v>
      </c>
      <c r="AG411" s="93">
        <f t="shared" si="201"/>
        <v>0</v>
      </c>
      <c r="AH411" s="93">
        <f t="shared" si="202"/>
        <v>0</v>
      </c>
      <c r="AI411" s="78">
        <f t="shared" si="203"/>
        <v>0</v>
      </c>
      <c r="AJ411" s="92">
        <f t="shared" si="211"/>
        <v>0</v>
      </c>
      <c r="AK411" s="78">
        <f t="shared" si="212"/>
        <v>0</v>
      </c>
      <c r="AL411" s="11"/>
      <c r="AM411" s="14"/>
      <c r="AN411" s="11"/>
      <c r="AO411" s="15"/>
      <c r="AP411" s="11"/>
      <c r="AQ411" s="11"/>
      <c r="AR411" s="11"/>
      <c r="AS411" s="75" t="str">
        <f t="shared" si="220"/>
        <v/>
      </c>
      <c r="AT411" s="75" t="str">
        <f t="shared" ca="1" si="221"/>
        <v/>
      </c>
      <c r="AU411" s="75" t="str">
        <f t="shared" si="222"/>
        <v/>
      </c>
      <c r="AV411" s="75" t="str">
        <f t="shared" ca="1" si="223"/>
        <v/>
      </c>
      <c r="AW411" s="169"/>
      <c r="AX411" s="169"/>
      <c r="AY411" s="75" t="str">
        <f t="shared" si="224"/>
        <v/>
      </c>
      <c r="AZ411" s="169"/>
      <c r="BA411" s="169"/>
      <c r="BB411" s="75" t="str">
        <f t="shared" si="225"/>
        <v/>
      </c>
      <c r="BC411" s="11"/>
      <c r="BH411" s="52"/>
      <c r="BI411" s="52"/>
      <c r="BJ411" s="52"/>
      <c r="BK411" s="52"/>
      <c r="BL411" s="52"/>
      <c r="BM411" s="52"/>
      <c r="BQ411" s="27"/>
      <c r="BR411" s="27"/>
      <c r="BS411" s="27"/>
      <c r="BT411" s="27"/>
      <c r="BU411" s="27"/>
      <c r="BV411" s="27"/>
      <c r="BW411" s="54"/>
      <c r="BX411" s="26"/>
      <c r="BY411" s="54"/>
      <c r="BZ411" s="26"/>
      <c r="CA411" s="26"/>
      <c r="CB411" s="26"/>
    </row>
    <row r="412" spans="1:80" ht="17.45" customHeight="1">
      <c r="A412" s="86">
        <f t="shared" si="226"/>
        <v>58.3</v>
      </c>
      <c r="B412" s="179">
        <f t="shared" si="204"/>
        <v>46298</v>
      </c>
      <c r="C412" s="8"/>
      <c r="D412" s="11"/>
      <c r="E412" s="12"/>
      <c r="F412" s="11"/>
      <c r="G412" s="74">
        <f t="shared" ref="G412:H427" si="227">G411-E412-C412</f>
        <v>730</v>
      </c>
      <c r="H412" s="75">
        <f t="shared" si="227"/>
        <v>6095</v>
      </c>
      <c r="I412" s="88">
        <f t="shared" si="214"/>
        <v>0</v>
      </c>
      <c r="J412" s="78">
        <f t="shared" si="215"/>
        <v>0</v>
      </c>
      <c r="K412" s="78">
        <f t="shared" si="216"/>
        <v>0</v>
      </c>
      <c r="L412" s="78">
        <f t="shared" si="217"/>
        <v>0</v>
      </c>
      <c r="M412" s="78">
        <f t="shared" ca="1" si="218"/>
        <v>0.13134657836644592</v>
      </c>
      <c r="N412" s="78">
        <f t="shared" ca="1" si="205"/>
        <v>1.8181818181818191E-2</v>
      </c>
      <c r="O412" s="78">
        <f t="shared" si="219"/>
        <v>5.0000000000000001E-4</v>
      </c>
      <c r="P412" s="13"/>
      <c r="Q412" s="8"/>
      <c r="R412" s="13"/>
      <c r="S412" s="89">
        <f t="shared" si="206"/>
        <v>0</v>
      </c>
      <c r="T412" s="75">
        <f t="shared" si="206"/>
        <v>0</v>
      </c>
      <c r="U412" s="90">
        <f t="shared" si="207"/>
        <v>0</v>
      </c>
      <c r="V412" s="82">
        <f t="shared" si="208"/>
        <v>0</v>
      </c>
      <c r="W412" s="8"/>
      <c r="X412" s="8"/>
      <c r="Y412" s="12"/>
      <c r="Z412" s="12"/>
      <c r="AA412" s="12"/>
      <c r="AB412" s="12"/>
      <c r="AC412" s="91">
        <f t="shared" si="209"/>
        <v>0</v>
      </c>
      <c r="AD412" s="75">
        <f t="shared" si="210"/>
        <v>0</v>
      </c>
      <c r="AE412" s="88">
        <f t="shared" si="199"/>
        <v>0</v>
      </c>
      <c r="AF412" s="92">
        <f t="shared" si="200"/>
        <v>0</v>
      </c>
      <c r="AG412" s="93">
        <f t="shared" si="201"/>
        <v>0</v>
      </c>
      <c r="AH412" s="93">
        <f t="shared" si="202"/>
        <v>0</v>
      </c>
      <c r="AI412" s="78">
        <f t="shared" si="203"/>
        <v>0</v>
      </c>
      <c r="AJ412" s="92">
        <f t="shared" si="211"/>
        <v>0</v>
      </c>
      <c r="AK412" s="78">
        <f t="shared" si="212"/>
        <v>0</v>
      </c>
      <c r="AL412" s="11"/>
      <c r="AM412" s="14"/>
      <c r="AN412" s="11"/>
      <c r="AO412" s="15"/>
      <c r="AP412" s="11"/>
      <c r="AQ412" s="11"/>
      <c r="AR412" s="11"/>
      <c r="AS412" s="75" t="str">
        <f t="shared" si="220"/>
        <v/>
      </c>
      <c r="AT412" s="75" t="str">
        <f t="shared" ca="1" si="221"/>
        <v/>
      </c>
      <c r="AU412" s="75" t="str">
        <f t="shared" si="222"/>
        <v/>
      </c>
      <c r="AV412" s="75" t="str">
        <f t="shared" ca="1" si="223"/>
        <v/>
      </c>
      <c r="AW412" s="169"/>
      <c r="AX412" s="169"/>
      <c r="AY412" s="75" t="str">
        <f t="shared" si="224"/>
        <v/>
      </c>
      <c r="AZ412" s="169"/>
      <c r="BA412" s="169"/>
      <c r="BB412" s="75" t="str">
        <f t="shared" si="225"/>
        <v/>
      </c>
      <c r="BC412" s="11"/>
      <c r="BH412" s="52"/>
      <c r="BI412" s="52"/>
      <c r="BJ412" s="52"/>
      <c r="BK412" s="52"/>
      <c r="BL412" s="52"/>
      <c r="BM412" s="52"/>
      <c r="BQ412" s="27"/>
      <c r="BR412" s="27"/>
      <c r="BS412" s="27"/>
      <c r="BT412" s="27"/>
      <c r="BU412" s="27"/>
      <c r="BV412" s="27"/>
      <c r="BW412" s="54"/>
      <c r="BX412" s="26"/>
      <c r="BY412" s="54"/>
      <c r="BZ412" s="26"/>
      <c r="CA412" s="26"/>
      <c r="CB412" s="26"/>
    </row>
    <row r="413" spans="1:80" ht="17.45" customHeight="1">
      <c r="A413" s="94">
        <f t="shared" si="226"/>
        <v>58.4</v>
      </c>
      <c r="B413" s="179">
        <f t="shared" si="204"/>
        <v>46299</v>
      </c>
      <c r="C413" s="8"/>
      <c r="D413" s="11"/>
      <c r="E413" s="12"/>
      <c r="F413" s="11"/>
      <c r="G413" s="74">
        <f t="shared" si="227"/>
        <v>730</v>
      </c>
      <c r="H413" s="75">
        <f t="shared" si="227"/>
        <v>6095</v>
      </c>
      <c r="I413" s="88">
        <f t="shared" si="214"/>
        <v>0</v>
      </c>
      <c r="J413" s="78">
        <f t="shared" si="215"/>
        <v>0</v>
      </c>
      <c r="K413" s="78">
        <f t="shared" si="216"/>
        <v>0</v>
      </c>
      <c r="L413" s="78">
        <f t="shared" si="217"/>
        <v>0</v>
      </c>
      <c r="M413" s="78">
        <f t="shared" ca="1" si="218"/>
        <v>0.13134657836644592</v>
      </c>
      <c r="N413" s="78">
        <f t="shared" ca="1" si="205"/>
        <v>1.8181818181818191E-2</v>
      </c>
      <c r="O413" s="78">
        <f t="shared" si="219"/>
        <v>5.0000000000000001E-4</v>
      </c>
      <c r="P413" s="13"/>
      <c r="Q413" s="8"/>
      <c r="R413" s="13"/>
      <c r="S413" s="89">
        <f t="shared" si="206"/>
        <v>0</v>
      </c>
      <c r="T413" s="75">
        <f t="shared" si="206"/>
        <v>0</v>
      </c>
      <c r="U413" s="90">
        <f t="shared" si="207"/>
        <v>0</v>
      </c>
      <c r="V413" s="82">
        <f t="shared" si="208"/>
        <v>0</v>
      </c>
      <c r="W413" s="8"/>
      <c r="X413" s="8"/>
      <c r="Y413" s="12"/>
      <c r="Z413" s="12"/>
      <c r="AA413" s="12"/>
      <c r="AB413" s="12"/>
      <c r="AC413" s="91">
        <f t="shared" si="209"/>
        <v>0</v>
      </c>
      <c r="AD413" s="75">
        <f t="shared" si="210"/>
        <v>0</v>
      </c>
      <c r="AE413" s="88">
        <f t="shared" si="199"/>
        <v>0</v>
      </c>
      <c r="AF413" s="92">
        <f t="shared" si="200"/>
        <v>0</v>
      </c>
      <c r="AG413" s="93">
        <f t="shared" si="201"/>
        <v>0</v>
      </c>
      <c r="AH413" s="93">
        <f t="shared" si="202"/>
        <v>0</v>
      </c>
      <c r="AI413" s="78">
        <f t="shared" si="203"/>
        <v>0</v>
      </c>
      <c r="AJ413" s="92">
        <f t="shared" si="211"/>
        <v>0</v>
      </c>
      <c r="AK413" s="78">
        <f t="shared" si="212"/>
        <v>0</v>
      </c>
      <c r="AL413" s="11"/>
      <c r="AM413" s="14"/>
      <c r="AN413" s="11"/>
      <c r="AO413" s="15"/>
      <c r="AP413" s="11"/>
      <c r="AQ413" s="11"/>
      <c r="AR413" s="11"/>
      <c r="AS413" s="75" t="str">
        <f t="shared" si="220"/>
        <v/>
      </c>
      <c r="AT413" s="75" t="str">
        <f t="shared" ca="1" si="221"/>
        <v/>
      </c>
      <c r="AU413" s="75" t="str">
        <f t="shared" si="222"/>
        <v/>
      </c>
      <c r="AV413" s="75" t="str">
        <f t="shared" ca="1" si="223"/>
        <v/>
      </c>
      <c r="AW413" s="169"/>
      <c r="AX413" s="169"/>
      <c r="AY413" s="75" t="str">
        <f t="shared" si="224"/>
        <v/>
      </c>
      <c r="AZ413" s="169"/>
      <c r="BA413" s="169"/>
      <c r="BB413" s="75" t="str">
        <f t="shared" si="225"/>
        <v/>
      </c>
      <c r="BC413" s="11"/>
      <c r="BH413" s="52"/>
      <c r="BI413" s="52"/>
      <c r="BJ413" s="52"/>
      <c r="BK413" s="52"/>
      <c r="BL413" s="52"/>
      <c r="BM413" s="52"/>
      <c r="BQ413" s="27"/>
      <c r="BR413" s="27"/>
      <c r="BS413" s="27"/>
      <c r="BT413" s="27"/>
      <c r="BU413" s="27"/>
      <c r="BV413" s="27"/>
      <c r="BW413" s="54"/>
      <c r="BX413" s="26"/>
      <c r="BY413" s="54"/>
      <c r="BZ413" s="26"/>
      <c r="CA413" s="26"/>
      <c r="CB413" s="26"/>
    </row>
    <row r="414" spans="1:80" ht="17.45" customHeight="1">
      <c r="A414" s="86">
        <f t="shared" si="226"/>
        <v>58.5</v>
      </c>
      <c r="B414" s="179">
        <f t="shared" si="204"/>
        <v>46300</v>
      </c>
      <c r="C414" s="8"/>
      <c r="D414" s="11"/>
      <c r="E414" s="12"/>
      <c r="F414" s="11"/>
      <c r="G414" s="74">
        <f t="shared" si="227"/>
        <v>730</v>
      </c>
      <c r="H414" s="75">
        <f t="shared" si="227"/>
        <v>6095</v>
      </c>
      <c r="I414" s="88">
        <f t="shared" si="214"/>
        <v>0</v>
      </c>
      <c r="J414" s="78">
        <f t="shared" si="215"/>
        <v>0</v>
      </c>
      <c r="K414" s="78">
        <f t="shared" si="216"/>
        <v>0</v>
      </c>
      <c r="L414" s="78">
        <f t="shared" si="217"/>
        <v>0</v>
      </c>
      <c r="M414" s="78">
        <f t="shared" ca="1" si="218"/>
        <v>0.13134657836644592</v>
      </c>
      <c r="N414" s="78">
        <f t="shared" ca="1" si="205"/>
        <v>1.8181818181818191E-2</v>
      </c>
      <c r="O414" s="78">
        <f t="shared" si="219"/>
        <v>5.0000000000000001E-4</v>
      </c>
      <c r="P414" s="13"/>
      <c r="Q414" s="8"/>
      <c r="R414" s="13"/>
      <c r="S414" s="89">
        <f t="shared" si="206"/>
        <v>0</v>
      </c>
      <c r="T414" s="75">
        <f t="shared" si="206"/>
        <v>0</v>
      </c>
      <c r="U414" s="90">
        <f t="shared" si="207"/>
        <v>0</v>
      </c>
      <c r="V414" s="82">
        <f t="shared" si="208"/>
        <v>0</v>
      </c>
      <c r="W414" s="8"/>
      <c r="X414" s="8"/>
      <c r="Y414" s="12"/>
      <c r="Z414" s="12"/>
      <c r="AA414" s="12"/>
      <c r="AB414" s="12"/>
      <c r="AC414" s="91">
        <f t="shared" si="209"/>
        <v>0</v>
      </c>
      <c r="AD414" s="75">
        <f t="shared" si="210"/>
        <v>0</v>
      </c>
      <c r="AE414" s="88">
        <f t="shared" si="199"/>
        <v>0</v>
      </c>
      <c r="AF414" s="92">
        <f t="shared" si="200"/>
        <v>0</v>
      </c>
      <c r="AG414" s="93">
        <f t="shared" si="201"/>
        <v>0</v>
      </c>
      <c r="AH414" s="93">
        <f t="shared" si="202"/>
        <v>0</v>
      </c>
      <c r="AI414" s="78">
        <f t="shared" si="203"/>
        <v>0</v>
      </c>
      <c r="AJ414" s="92">
        <f t="shared" si="211"/>
        <v>0</v>
      </c>
      <c r="AK414" s="78">
        <f t="shared" si="212"/>
        <v>0</v>
      </c>
      <c r="AL414" s="11"/>
      <c r="AM414" s="14"/>
      <c r="AN414" s="11"/>
      <c r="AO414" s="15"/>
      <c r="AP414" s="11"/>
      <c r="AQ414" s="11"/>
      <c r="AR414" s="11"/>
      <c r="AS414" s="75" t="str">
        <f t="shared" si="220"/>
        <v/>
      </c>
      <c r="AT414" s="75" t="str">
        <f t="shared" ca="1" si="221"/>
        <v/>
      </c>
      <c r="AU414" s="75" t="str">
        <f t="shared" si="222"/>
        <v/>
      </c>
      <c r="AV414" s="75" t="str">
        <f t="shared" ca="1" si="223"/>
        <v/>
      </c>
      <c r="AW414" s="169"/>
      <c r="AX414" s="169"/>
      <c r="AY414" s="75" t="str">
        <f t="shared" si="224"/>
        <v/>
      </c>
      <c r="AZ414" s="169"/>
      <c r="BA414" s="169"/>
      <c r="BB414" s="75" t="str">
        <f t="shared" si="225"/>
        <v/>
      </c>
      <c r="BC414" s="11"/>
      <c r="BH414" s="52"/>
      <c r="BI414" s="52"/>
      <c r="BJ414" s="52"/>
      <c r="BK414" s="52"/>
      <c r="BL414" s="52"/>
      <c r="BM414" s="52"/>
      <c r="BQ414" s="27"/>
      <c r="BR414" s="27"/>
      <c r="BS414" s="27"/>
      <c r="BT414" s="27"/>
      <c r="BU414" s="27"/>
      <c r="BV414" s="27"/>
      <c r="BW414" s="54"/>
      <c r="BX414" s="26"/>
      <c r="BY414" s="54"/>
      <c r="BZ414" s="26"/>
      <c r="CA414" s="26"/>
      <c r="CB414" s="26"/>
    </row>
    <row r="415" spans="1:80" ht="17.45" customHeight="1">
      <c r="A415" s="94">
        <f t="shared" si="226"/>
        <v>58.6</v>
      </c>
      <c r="B415" s="179">
        <f t="shared" si="204"/>
        <v>46301</v>
      </c>
      <c r="C415" s="8"/>
      <c r="D415" s="11"/>
      <c r="E415" s="12"/>
      <c r="F415" s="11"/>
      <c r="G415" s="74">
        <f t="shared" si="227"/>
        <v>730</v>
      </c>
      <c r="H415" s="75">
        <f t="shared" si="227"/>
        <v>6095</v>
      </c>
      <c r="I415" s="88">
        <f t="shared" si="214"/>
        <v>0</v>
      </c>
      <c r="J415" s="78">
        <f t="shared" si="215"/>
        <v>0</v>
      </c>
      <c r="K415" s="78">
        <f t="shared" si="216"/>
        <v>0</v>
      </c>
      <c r="L415" s="78">
        <f t="shared" si="217"/>
        <v>0</v>
      </c>
      <c r="M415" s="78">
        <f t="shared" ca="1" si="218"/>
        <v>0.13134657836644592</v>
      </c>
      <c r="N415" s="78">
        <f t="shared" ca="1" si="205"/>
        <v>1.8181818181818191E-2</v>
      </c>
      <c r="O415" s="78">
        <f t="shared" si="219"/>
        <v>5.0000000000000001E-4</v>
      </c>
      <c r="P415" s="13"/>
      <c r="Q415" s="8"/>
      <c r="R415" s="13"/>
      <c r="S415" s="89">
        <f t="shared" si="206"/>
        <v>0</v>
      </c>
      <c r="T415" s="75">
        <f t="shared" si="206"/>
        <v>0</v>
      </c>
      <c r="U415" s="90">
        <f t="shared" si="207"/>
        <v>0</v>
      </c>
      <c r="V415" s="82">
        <f t="shared" si="208"/>
        <v>0</v>
      </c>
      <c r="W415" s="8"/>
      <c r="X415" s="8"/>
      <c r="Y415" s="12"/>
      <c r="Z415" s="12"/>
      <c r="AA415" s="12"/>
      <c r="AB415" s="12"/>
      <c r="AC415" s="91">
        <f t="shared" si="209"/>
        <v>0</v>
      </c>
      <c r="AD415" s="75">
        <f t="shared" si="210"/>
        <v>0</v>
      </c>
      <c r="AE415" s="88">
        <f t="shared" si="199"/>
        <v>0</v>
      </c>
      <c r="AF415" s="92">
        <f t="shared" si="200"/>
        <v>0</v>
      </c>
      <c r="AG415" s="93">
        <f t="shared" si="201"/>
        <v>0</v>
      </c>
      <c r="AH415" s="93">
        <f t="shared" si="202"/>
        <v>0</v>
      </c>
      <c r="AI415" s="78">
        <f t="shared" si="203"/>
        <v>0</v>
      </c>
      <c r="AJ415" s="92">
        <f t="shared" si="211"/>
        <v>0</v>
      </c>
      <c r="AK415" s="78">
        <f t="shared" si="212"/>
        <v>0</v>
      </c>
      <c r="AL415" s="11"/>
      <c r="AM415" s="14"/>
      <c r="AN415" s="11"/>
      <c r="AO415" s="15"/>
      <c r="AP415" s="11"/>
      <c r="AQ415" s="11"/>
      <c r="AR415" s="11"/>
      <c r="AS415" s="75" t="str">
        <f t="shared" si="220"/>
        <v/>
      </c>
      <c r="AT415" s="75" t="str">
        <f t="shared" ca="1" si="221"/>
        <v/>
      </c>
      <c r="AU415" s="75" t="str">
        <f t="shared" si="222"/>
        <v/>
      </c>
      <c r="AV415" s="75" t="str">
        <f t="shared" ca="1" si="223"/>
        <v/>
      </c>
      <c r="AW415" s="169"/>
      <c r="AX415" s="169"/>
      <c r="AY415" s="75" t="str">
        <f t="shared" si="224"/>
        <v/>
      </c>
      <c r="AZ415" s="169"/>
      <c r="BA415" s="169"/>
      <c r="BB415" s="75" t="str">
        <f t="shared" si="225"/>
        <v/>
      </c>
      <c r="BC415" s="11"/>
      <c r="BH415" s="52"/>
      <c r="BI415" s="52"/>
      <c r="BJ415" s="52"/>
      <c r="BK415" s="52"/>
      <c r="BL415" s="52"/>
      <c r="BM415" s="52"/>
      <c r="BQ415" s="27"/>
      <c r="BR415" s="27"/>
      <c r="BS415" s="27"/>
      <c r="BT415" s="27"/>
      <c r="BU415" s="27"/>
      <c r="BV415" s="27"/>
      <c r="BW415" s="54"/>
      <c r="BX415" s="26"/>
      <c r="BY415" s="54"/>
      <c r="BZ415" s="26"/>
      <c r="CA415" s="26"/>
      <c r="CB415" s="26"/>
    </row>
    <row r="416" spans="1:80" ht="17.45" customHeight="1" thickBot="1">
      <c r="A416" s="86">
        <f t="shared" si="226"/>
        <v>58.7</v>
      </c>
      <c r="B416" s="180">
        <f t="shared" si="204"/>
        <v>46302</v>
      </c>
      <c r="C416" s="16"/>
      <c r="D416" s="17"/>
      <c r="E416" s="18"/>
      <c r="F416" s="17"/>
      <c r="G416" s="96">
        <f t="shared" si="227"/>
        <v>730</v>
      </c>
      <c r="H416" s="97">
        <f t="shared" si="227"/>
        <v>6095</v>
      </c>
      <c r="I416" s="98">
        <f t="shared" si="214"/>
        <v>0</v>
      </c>
      <c r="J416" s="99">
        <f t="shared" si="215"/>
        <v>0</v>
      </c>
      <c r="K416" s="99">
        <f t="shared" si="216"/>
        <v>0</v>
      </c>
      <c r="L416" s="99">
        <f t="shared" si="217"/>
        <v>0</v>
      </c>
      <c r="M416" s="99">
        <f t="shared" ca="1" si="218"/>
        <v>0.13134657836644592</v>
      </c>
      <c r="N416" s="99">
        <f t="shared" ca="1" si="205"/>
        <v>1.8181818181818191E-2</v>
      </c>
      <c r="O416" s="99">
        <f t="shared" si="219"/>
        <v>5.0000000000000001E-4</v>
      </c>
      <c r="P416" s="19"/>
      <c r="Q416" s="16"/>
      <c r="R416" s="19"/>
      <c r="S416" s="89">
        <f t="shared" si="206"/>
        <v>0</v>
      </c>
      <c r="T416" s="75">
        <f t="shared" si="206"/>
        <v>0</v>
      </c>
      <c r="U416" s="100">
        <f t="shared" si="207"/>
        <v>0</v>
      </c>
      <c r="V416" s="101">
        <f t="shared" si="208"/>
        <v>0</v>
      </c>
      <c r="W416" s="16"/>
      <c r="X416" s="8"/>
      <c r="Y416" s="12"/>
      <c r="Z416" s="12"/>
      <c r="AA416" s="12"/>
      <c r="AB416" s="12"/>
      <c r="AC416" s="102">
        <f t="shared" si="209"/>
        <v>0</v>
      </c>
      <c r="AD416" s="97">
        <f t="shared" si="210"/>
        <v>0</v>
      </c>
      <c r="AE416" s="98">
        <f t="shared" si="199"/>
        <v>0</v>
      </c>
      <c r="AF416" s="103">
        <f t="shared" si="200"/>
        <v>0</v>
      </c>
      <c r="AG416" s="104">
        <f t="shared" si="201"/>
        <v>0</v>
      </c>
      <c r="AH416" s="104">
        <f t="shared" si="202"/>
        <v>0</v>
      </c>
      <c r="AI416" s="99">
        <f t="shared" si="203"/>
        <v>0</v>
      </c>
      <c r="AJ416" s="103">
        <f t="shared" si="211"/>
        <v>0</v>
      </c>
      <c r="AK416" s="99">
        <f t="shared" si="212"/>
        <v>0</v>
      </c>
      <c r="AL416" s="17"/>
      <c r="AM416" s="20"/>
      <c r="AN416" s="17"/>
      <c r="AO416" s="21"/>
      <c r="AP416" s="17"/>
      <c r="AQ416" s="17"/>
      <c r="AR416" s="17"/>
      <c r="AS416" s="97" t="str">
        <f t="shared" si="220"/>
        <v/>
      </c>
      <c r="AT416" s="97" t="str">
        <f t="shared" ca="1" si="221"/>
        <v/>
      </c>
      <c r="AU416" s="97" t="str">
        <f t="shared" si="222"/>
        <v/>
      </c>
      <c r="AV416" s="97" t="str">
        <f t="shared" ca="1" si="223"/>
        <v/>
      </c>
      <c r="AW416" s="167"/>
      <c r="AX416" s="167"/>
      <c r="AY416" s="97" t="str">
        <f t="shared" si="224"/>
        <v/>
      </c>
      <c r="AZ416" s="167"/>
      <c r="BA416" s="167"/>
      <c r="BB416" s="97" t="str">
        <f t="shared" si="225"/>
        <v/>
      </c>
      <c r="BC416" s="17"/>
      <c r="BH416" s="52"/>
      <c r="BI416" s="52"/>
      <c r="BJ416" s="52"/>
      <c r="BK416" s="52"/>
      <c r="BL416" s="52"/>
      <c r="BM416" s="52"/>
      <c r="BQ416" s="27"/>
      <c r="BR416" s="27"/>
      <c r="BS416" s="27"/>
      <c r="BT416" s="27"/>
      <c r="BU416" s="27"/>
      <c r="BV416" s="27"/>
      <c r="BW416" s="54"/>
      <c r="BX416" s="26"/>
      <c r="BY416" s="54"/>
      <c r="BZ416" s="26"/>
      <c r="CA416" s="26"/>
      <c r="CB416" s="26"/>
    </row>
    <row r="417" spans="1:80" ht="17.45" customHeight="1" thickTop="1">
      <c r="A417" s="71">
        <f>A410+1</f>
        <v>59.1</v>
      </c>
      <c r="B417" s="178">
        <f>B416+1</f>
        <v>46303</v>
      </c>
      <c r="C417" s="4"/>
      <c r="D417" s="5"/>
      <c r="E417" s="6"/>
      <c r="F417" s="5"/>
      <c r="G417" s="74">
        <f t="shared" si="227"/>
        <v>730</v>
      </c>
      <c r="H417" s="75">
        <f t="shared" si="227"/>
        <v>6095</v>
      </c>
      <c r="I417" s="76">
        <f t="shared" si="214"/>
        <v>0</v>
      </c>
      <c r="J417" s="77">
        <f t="shared" si="215"/>
        <v>0</v>
      </c>
      <c r="K417" s="77">
        <f t="shared" si="216"/>
        <v>0</v>
      </c>
      <c r="L417" s="77">
        <f t="shared" si="217"/>
        <v>0</v>
      </c>
      <c r="M417" s="78">
        <f t="shared" ca="1" si="218"/>
        <v>0.13134657836644592</v>
      </c>
      <c r="N417" s="78">
        <f t="shared" ca="1" si="205"/>
        <v>1.8181818181818191E-2</v>
      </c>
      <c r="O417" s="78">
        <f t="shared" si="219"/>
        <v>5.0000000000000001E-4</v>
      </c>
      <c r="P417" s="13"/>
      <c r="Q417" s="8"/>
      <c r="R417" s="13"/>
      <c r="S417" s="79">
        <f t="shared" si="206"/>
        <v>0</v>
      </c>
      <c r="T417" s="80">
        <f t="shared" si="206"/>
        <v>0</v>
      </c>
      <c r="U417" s="90">
        <f t="shared" si="207"/>
        <v>0</v>
      </c>
      <c r="V417" s="82">
        <f t="shared" si="208"/>
        <v>0</v>
      </c>
      <c r="W417" s="4"/>
      <c r="X417" s="4"/>
      <c r="Y417" s="6"/>
      <c r="Z417" s="6"/>
      <c r="AA417" s="6"/>
      <c r="AB417" s="6"/>
      <c r="AC417" s="83">
        <f t="shared" si="209"/>
        <v>0</v>
      </c>
      <c r="AD417" s="80">
        <f t="shared" si="210"/>
        <v>0</v>
      </c>
      <c r="AE417" s="76">
        <f t="shared" si="199"/>
        <v>0</v>
      </c>
      <c r="AF417" s="84">
        <f t="shared" si="200"/>
        <v>0</v>
      </c>
      <c r="AG417" s="85">
        <f t="shared" si="201"/>
        <v>0</v>
      </c>
      <c r="AH417" s="85">
        <f t="shared" si="202"/>
        <v>0</v>
      </c>
      <c r="AI417" s="77">
        <f t="shared" si="203"/>
        <v>0</v>
      </c>
      <c r="AJ417" s="84">
        <f t="shared" si="211"/>
        <v>0</v>
      </c>
      <c r="AK417" s="77">
        <f t="shared" si="212"/>
        <v>0</v>
      </c>
      <c r="AL417" s="5"/>
      <c r="AM417" s="9"/>
      <c r="AN417" s="5"/>
      <c r="AO417" s="10"/>
      <c r="AP417" s="5"/>
      <c r="AQ417" s="5"/>
      <c r="AR417" s="5"/>
      <c r="AS417" s="80" t="str">
        <f t="shared" si="220"/>
        <v/>
      </c>
      <c r="AT417" s="80" t="str">
        <f t="shared" ca="1" si="221"/>
        <v/>
      </c>
      <c r="AU417" s="80" t="str">
        <f t="shared" si="222"/>
        <v/>
      </c>
      <c r="AV417" s="80" t="str">
        <f t="shared" ca="1" si="223"/>
        <v/>
      </c>
      <c r="AW417" s="165"/>
      <c r="AX417" s="165"/>
      <c r="AY417" s="80" t="str">
        <f t="shared" si="224"/>
        <v/>
      </c>
      <c r="AZ417" s="165"/>
      <c r="BA417" s="165"/>
      <c r="BB417" s="80" t="str">
        <f t="shared" si="225"/>
        <v/>
      </c>
      <c r="BC417" s="5"/>
      <c r="BH417" s="52"/>
      <c r="BI417" s="52"/>
      <c r="BJ417" s="52"/>
      <c r="BK417" s="52"/>
      <c r="BL417" s="52"/>
      <c r="BM417" s="52"/>
      <c r="BQ417" s="27"/>
      <c r="BR417" s="27"/>
      <c r="BS417" s="27"/>
      <c r="BT417" s="27"/>
      <c r="BU417" s="27"/>
      <c r="BV417" s="27"/>
      <c r="BW417" s="54"/>
      <c r="BX417" s="26"/>
      <c r="BY417" s="54"/>
      <c r="BZ417" s="26"/>
      <c r="CA417" s="26"/>
      <c r="CB417" s="26"/>
    </row>
    <row r="418" spans="1:80" ht="17.45" customHeight="1">
      <c r="A418" s="86">
        <f t="shared" si="226"/>
        <v>59.2</v>
      </c>
      <c r="B418" s="179">
        <f t="shared" si="204"/>
        <v>46304</v>
      </c>
      <c r="C418" s="8"/>
      <c r="D418" s="11"/>
      <c r="E418" s="12"/>
      <c r="F418" s="11"/>
      <c r="G418" s="74">
        <f t="shared" si="227"/>
        <v>730</v>
      </c>
      <c r="H418" s="75">
        <f t="shared" si="227"/>
        <v>6095</v>
      </c>
      <c r="I418" s="88">
        <f t="shared" si="214"/>
        <v>0</v>
      </c>
      <c r="J418" s="78">
        <f t="shared" si="215"/>
        <v>0</v>
      </c>
      <c r="K418" s="78">
        <f t="shared" si="216"/>
        <v>0</v>
      </c>
      <c r="L418" s="78">
        <f t="shared" si="217"/>
        <v>0</v>
      </c>
      <c r="M418" s="78">
        <f t="shared" ca="1" si="218"/>
        <v>0.13134657836644592</v>
      </c>
      <c r="N418" s="78">
        <f t="shared" ca="1" si="205"/>
        <v>1.8181818181818191E-2</v>
      </c>
      <c r="O418" s="78">
        <f t="shared" si="219"/>
        <v>5.0000000000000001E-4</v>
      </c>
      <c r="P418" s="13"/>
      <c r="Q418" s="8"/>
      <c r="R418" s="13"/>
      <c r="S418" s="89">
        <f t="shared" si="206"/>
        <v>0</v>
      </c>
      <c r="T418" s="75">
        <f t="shared" si="206"/>
        <v>0</v>
      </c>
      <c r="U418" s="90">
        <f t="shared" si="207"/>
        <v>0</v>
      </c>
      <c r="V418" s="82">
        <f t="shared" si="208"/>
        <v>0</v>
      </c>
      <c r="W418" s="8"/>
      <c r="X418" s="8"/>
      <c r="Y418" s="12"/>
      <c r="Z418" s="12"/>
      <c r="AA418" s="12"/>
      <c r="AB418" s="12"/>
      <c r="AC418" s="91">
        <f t="shared" si="209"/>
        <v>0</v>
      </c>
      <c r="AD418" s="75">
        <f t="shared" si="210"/>
        <v>0</v>
      </c>
      <c r="AE418" s="88">
        <f t="shared" si="199"/>
        <v>0</v>
      </c>
      <c r="AF418" s="92">
        <f t="shared" si="200"/>
        <v>0</v>
      </c>
      <c r="AG418" s="93">
        <f t="shared" si="201"/>
        <v>0</v>
      </c>
      <c r="AH418" s="93">
        <f t="shared" si="202"/>
        <v>0</v>
      </c>
      <c r="AI418" s="78">
        <f t="shared" si="203"/>
        <v>0</v>
      </c>
      <c r="AJ418" s="92">
        <f t="shared" si="211"/>
        <v>0</v>
      </c>
      <c r="AK418" s="78">
        <f t="shared" si="212"/>
        <v>0</v>
      </c>
      <c r="AL418" s="11"/>
      <c r="AM418" s="14"/>
      <c r="AN418" s="11"/>
      <c r="AO418" s="15"/>
      <c r="AP418" s="11"/>
      <c r="AQ418" s="11"/>
      <c r="AR418" s="11"/>
      <c r="AS418" s="75" t="str">
        <f t="shared" si="220"/>
        <v/>
      </c>
      <c r="AT418" s="75" t="str">
        <f t="shared" ca="1" si="221"/>
        <v/>
      </c>
      <c r="AU418" s="75" t="str">
        <f t="shared" si="222"/>
        <v/>
      </c>
      <c r="AV418" s="75" t="str">
        <f t="shared" ca="1" si="223"/>
        <v/>
      </c>
      <c r="AW418" s="169"/>
      <c r="AX418" s="169"/>
      <c r="AY418" s="75" t="str">
        <f t="shared" si="224"/>
        <v/>
      </c>
      <c r="AZ418" s="169"/>
      <c r="BA418" s="169"/>
      <c r="BB418" s="75" t="str">
        <f t="shared" si="225"/>
        <v/>
      </c>
      <c r="BC418" s="11"/>
      <c r="BH418" s="52"/>
      <c r="BI418" s="52"/>
      <c r="BJ418" s="52"/>
      <c r="BK418" s="52"/>
      <c r="BL418" s="52"/>
      <c r="BM418" s="52"/>
      <c r="BQ418" s="27"/>
      <c r="BR418" s="27"/>
      <c r="BS418" s="27"/>
      <c r="BT418" s="27"/>
      <c r="BU418" s="27"/>
      <c r="BV418" s="27"/>
      <c r="BW418" s="54"/>
      <c r="BX418" s="26"/>
      <c r="BY418" s="54"/>
      <c r="BZ418" s="26"/>
      <c r="CA418" s="26"/>
      <c r="CB418" s="26"/>
    </row>
    <row r="419" spans="1:80" ht="17.45" customHeight="1">
      <c r="A419" s="94">
        <f t="shared" si="226"/>
        <v>59.3</v>
      </c>
      <c r="B419" s="179">
        <f t="shared" si="204"/>
        <v>46305</v>
      </c>
      <c r="C419" s="8"/>
      <c r="D419" s="11"/>
      <c r="E419" s="12"/>
      <c r="F419" s="11"/>
      <c r="G419" s="74">
        <f t="shared" si="227"/>
        <v>730</v>
      </c>
      <c r="H419" s="75">
        <f t="shared" si="227"/>
        <v>6095</v>
      </c>
      <c r="I419" s="88">
        <f t="shared" si="214"/>
        <v>0</v>
      </c>
      <c r="J419" s="78">
        <f t="shared" si="215"/>
        <v>0</v>
      </c>
      <c r="K419" s="78">
        <f t="shared" si="216"/>
        <v>0</v>
      </c>
      <c r="L419" s="78">
        <f t="shared" si="217"/>
        <v>0</v>
      </c>
      <c r="M419" s="78">
        <f t="shared" ca="1" si="218"/>
        <v>0.13134657836644592</v>
      </c>
      <c r="N419" s="78">
        <f t="shared" ca="1" si="205"/>
        <v>1.8181818181818191E-2</v>
      </c>
      <c r="O419" s="78">
        <f t="shared" si="219"/>
        <v>5.0000000000000001E-4</v>
      </c>
      <c r="P419" s="13"/>
      <c r="Q419" s="8"/>
      <c r="R419" s="13"/>
      <c r="S419" s="89">
        <f t="shared" si="206"/>
        <v>0</v>
      </c>
      <c r="T419" s="75">
        <f t="shared" si="206"/>
        <v>0</v>
      </c>
      <c r="U419" s="90">
        <f t="shared" si="207"/>
        <v>0</v>
      </c>
      <c r="V419" s="82">
        <f t="shared" si="208"/>
        <v>0</v>
      </c>
      <c r="W419" s="8"/>
      <c r="X419" s="8"/>
      <c r="Y419" s="12"/>
      <c r="Z419" s="12"/>
      <c r="AA419" s="12"/>
      <c r="AB419" s="12"/>
      <c r="AC419" s="91">
        <f t="shared" si="209"/>
        <v>0</v>
      </c>
      <c r="AD419" s="75">
        <f t="shared" si="210"/>
        <v>0</v>
      </c>
      <c r="AE419" s="88">
        <f t="shared" si="199"/>
        <v>0</v>
      </c>
      <c r="AF419" s="92">
        <f t="shared" si="200"/>
        <v>0</v>
      </c>
      <c r="AG419" s="93">
        <f t="shared" si="201"/>
        <v>0</v>
      </c>
      <c r="AH419" s="93">
        <f t="shared" si="202"/>
        <v>0</v>
      </c>
      <c r="AI419" s="78">
        <f t="shared" si="203"/>
        <v>0</v>
      </c>
      <c r="AJ419" s="92">
        <f t="shared" si="211"/>
        <v>0</v>
      </c>
      <c r="AK419" s="78">
        <f t="shared" si="212"/>
        <v>0</v>
      </c>
      <c r="AL419" s="11"/>
      <c r="AM419" s="14"/>
      <c r="AN419" s="11"/>
      <c r="AO419" s="15"/>
      <c r="AP419" s="11"/>
      <c r="AQ419" s="11"/>
      <c r="AR419" s="11"/>
      <c r="AS419" s="75" t="str">
        <f t="shared" si="220"/>
        <v/>
      </c>
      <c r="AT419" s="75" t="str">
        <f t="shared" ca="1" si="221"/>
        <v/>
      </c>
      <c r="AU419" s="75" t="str">
        <f t="shared" si="222"/>
        <v/>
      </c>
      <c r="AV419" s="75" t="str">
        <f t="shared" ca="1" si="223"/>
        <v/>
      </c>
      <c r="AW419" s="169"/>
      <c r="AX419" s="169"/>
      <c r="AY419" s="75" t="str">
        <f t="shared" si="224"/>
        <v/>
      </c>
      <c r="AZ419" s="169"/>
      <c r="BA419" s="169"/>
      <c r="BB419" s="75" t="str">
        <f t="shared" si="225"/>
        <v/>
      </c>
      <c r="BC419" s="11"/>
      <c r="BH419" s="52"/>
      <c r="BI419" s="52"/>
      <c r="BJ419" s="52"/>
      <c r="BK419" s="52"/>
      <c r="BL419" s="52"/>
      <c r="BM419" s="52"/>
      <c r="BQ419" s="27"/>
      <c r="BR419" s="27"/>
      <c r="BS419" s="27"/>
      <c r="BT419" s="27"/>
      <c r="BU419" s="27"/>
      <c r="BV419" s="27"/>
      <c r="BW419" s="54"/>
      <c r="BX419" s="26"/>
      <c r="BY419" s="54"/>
      <c r="BZ419" s="26"/>
      <c r="CA419" s="26"/>
      <c r="CB419" s="26"/>
    </row>
    <row r="420" spans="1:80" ht="17.45" customHeight="1">
      <c r="A420" s="86">
        <f t="shared" si="226"/>
        <v>59.4</v>
      </c>
      <c r="B420" s="179">
        <f t="shared" si="204"/>
        <v>46306</v>
      </c>
      <c r="C420" s="8"/>
      <c r="D420" s="11"/>
      <c r="E420" s="12"/>
      <c r="F420" s="11"/>
      <c r="G420" s="74">
        <f t="shared" si="227"/>
        <v>730</v>
      </c>
      <c r="H420" s="75">
        <f t="shared" si="227"/>
        <v>6095</v>
      </c>
      <c r="I420" s="88">
        <f t="shared" si="214"/>
        <v>0</v>
      </c>
      <c r="J420" s="78">
        <f t="shared" si="215"/>
        <v>0</v>
      </c>
      <c r="K420" s="78">
        <f t="shared" si="216"/>
        <v>0</v>
      </c>
      <c r="L420" s="78">
        <f t="shared" si="217"/>
        <v>0</v>
      </c>
      <c r="M420" s="78">
        <f t="shared" ca="1" si="218"/>
        <v>0.13134657836644592</v>
      </c>
      <c r="N420" s="78">
        <f t="shared" ca="1" si="205"/>
        <v>1.8181818181818191E-2</v>
      </c>
      <c r="O420" s="78">
        <f t="shared" si="219"/>
        <v>5.0000000000000001E-4</v>
      </c>
      <c r="P420" s="13"/>
      <c r="Q420" s="8"/>
      <c r="R420" s="13"/>
      <c r="S420" s="89">
        <f t="shared" si="206"/>
        <v>0</v>
      </c>
      <c r="T420" s="75">
        <f t="shared" si="206"/>
        <v>0</v>
      </c>
      <c r="U420" s="90">
        <f t="shared" si="207"/>
        <v>0</v>
      </c>
      <c r="V420" s="82">
        <f t="shared" si="208"/>
        <v>0</v>
      </c>
      <c r="W420" s="8"/>
      <c r="X420" s="8"/>
      <c r="Y420" s="12"/>
      <c r="Z420" s="12"/>
      <c r="AA420" s="12"/>
      <c r="AB420" s="12"/>
      <c r="AC420" s="91">
        <f t="shared" si="209"/>
        <v>0</v>
      </c>
      <c r="AD420" s="75">
        <f t="shared" si="210"/>
        <v>0</v>
      </c>
      <c r="AE420" s="88">
        <f t="shared" si="199"/>
        <v>0</v>
      </c>
      <c r="AF420" s="92">
        <f t="shared" si="200"/>
        <v>0</v>
      </c>
      <c r="AG420" s="93">
        <f t="shared" si="201"/>
        <v>0</v>
      </c>
      <c r="AH420" s="93">
        <f t="shared" si="202"/>
        <v>0</v>
      </c>
      <c r="AI420" s="78">
        <f t="shared" si="203"/>
        <v>0</v>
      </c>
      <c r="AJ420" s="92">
        <f t="shared" si="211"/>
        <v>0</v>
      </c>
      <c r="AK420" s="78">
        <f t="shared" si="212"/>
        <v>0</v>
      </c>
      <c r="AL420" s="11"/>
      <c r="AM420" s="14"/>
      <c r="AN420" s="11"/>
      <c r="AO420" s="15"/>
      <c r="AP420" s="11"/>
      <c r="AQ420" s="11"/>
      <c r="AR420" s="11"/>
      <c r="AS420" s="75" t="str">
        <f t="shared" si="220"/>
        <v/>
      </c>
      <c r="AT420" s="75" t="str">
        <f t="shared" ca="1" si="221"/>
        <v/>
      </c>
      <c r="AU420" s="75" t="str">
        <f t="shared" si="222"/>
        <v/>
      </c>
      <c r="AV420" s="75" t="str">
        <f t="shared" ca="1" si="223"/>
        <v/>
      </c>
      <c r="AW420" s="169"/>
      <c r="AX420" s="169"/>
      <c r="AY420" s="75" t="str">
        <f t="shared" si="224"/>
        <v/>
      </c>
      <c r="AZ420" s="169"/>
      <c r="BA420" s="169"/>
      <c r="BB420" s="75" t="str">
        <f t="shared" si="225"/>
        <v/>
      </c>
      <c r="BC420" s="11"/>
      <c r="BH420" s="52"/>
      <c r="BI420" s="52"/>
      <c r="BJ420" s="52"/>
      <c r="BK420" s="52"/>
      <c r="BL420" s="52"/>
      <c r="BM420" s="52"/>
      <c r="BQ420" s="27"/>
      <c r="BR420" s="27"/>
      <c r="BS420" s="27"/>
      <c r="BT420" s="27"/>
      <c r="BU420" s="27"/>
      <c r="BV420" s="27"/>
      <c r="BW420" s="54"/>
      <c r="BX420" s="26"/>
      <c r="BY420" s="54"/>
      <c r="BZ420" s="26"/>
      <c r="CA420" s="26"/>
      <c r="CB420" s="26"/>
    </row>
    <row r="421" spans="1:80" ht="17.45" customHeight="1">
      <c r="A421" s="94">
        <f t="shared" si="226"/>
        <v>59.5</v>
      </c>
      <c r="B421" s="179">
        <f t="shared" si="204"/>
        <v>46307</v>
      </c>
      <c r="C421" s="8"/>
      <c r="D421" s="11"/>
      <c r="E421" s="12"/>
      <c r="F421" s="11"/>
      <c r="G421" s="74">
        <f t="shared" si="227"/>
        <v>730</v>
      </c>
      <c r="H421" s="75">
        <f t="shared" si="227"/>
        <v>6095</v>
      </c>
      <c r="I421" s="88">
        <f t="shared" si="214"/>
        <v>0</v>
      </c>
      <c r="J421" s="78">
        <f t="shared" si="215"/>
        <v>0</v>
      </c>
      <c r="K421" s="78">
        <f t="shared" si="216"/>
        <v>0</v>
      </c>
      <c r="L421" s="78">
        <f t="shared" si="217"/>
        <v>0</v>
      </c>
      <c r="M421" s="78">
        <f t="shared" ca="1" si="218"/>
        <v>0.13134657836644592</v>
      </c>
      <c r="N421" s="78">
        <f t="shared" ca="1" si="205"/>
        <v>1.8181818181818191E-2</v>
      </c>
      <c r="O421" s="78">
        <f t="shared" si="219"/>
        <v>5.0000000000000001E-4</v>
      </c>
      <c r="P421" s="13"/>
      <c r="Q421" s="8"/>
      <c r="R421" s="13"/>
      <c r="S421" s="89">
        <f t="shared" si="206"/>
        <v>0</v>
      </c>
      <c r="T421" s="75">
        <f t="shared" si="206"/>
        <v>0</v>
      </c>
      <c r="U421" s="90">
        <f t="shared" si="207"/>
        <v>0</v>
      </c>
      <c r="V421" s="82">
        <f t="shared" si="208"/>
        <v>0</v>
      </c>
      <c r="W421" s="8"/>
      <c r="X421" s="8"/>
      <c r="Y421" s="12"/>
      <c r="Z421" s="12"/>
      <c r="AA421" s="12"/>
      <c r="AB421" s="12"/>
      <c r="AC421" s="91">
        <f t="shared" si="209"/>
        <v>0</v>
      </c>
      <c r="AD421" s="75">
        <f t="shared" si="210"/>
        <v>0</v>
      </c>
      <c r="AE421" s="88">
        <f t="shared" si="199"/>
        <v>0</v>
      </c>
      <c r="AF421" s="92">
        <f t="shared" si="200"/>
        <v>0</v>
      </c>
      <c r="AG421" s="93">
        <f t="shared" si="201"/>
        <v>0</v>
      </c>
      <c r="AH421" s="93">
        <f t="shared" si="202"/>
        <v>0</v>
      </c>
      <c r="AI421" s="78">
        <f t="shared" si="203"/>
        <v>0</v>
      </c>
      <c r="AJ421" s="92">
        <f t="shared" si="211"/>
        <v>0</v>
      </c>
      <c r="AK421" s="78">
        <f t="shared" si="212"/>
        <v>0</v>
      </c>
      <c r="AL421" s="11"/>
      <c r="AM421" s="14"/>
      <c r="AN421" s="11"/>
      <c r="AO421" s="15"/>
      <c r="AP421" s="11"/>
      <c r="AQ421" s="11"/>
      <c r="AR421" s="11"/>
      <c r="AS421" s="75" t="str">
        <f t="shared" si="220"/>
        <v/>
      </c>
      <c r="AT421" s="75" t="str">
        <f t="shared" ca="1" si="221"/>
        <v/>
      </c>
      <c r="AU421" s="75" t="str">
        <f t="shared" si="222"/>
        <v/>
      </c>
      <c r="AV421" s="75" t="str">
        <f t="shared" ca="1" si="223"/>
        <v/>
      </c>
      <c r="AW421" s="169"/>
      <c r="AX421" s="169"/>
      <c r="AY421" s="75" t="str">
        <f t="shared" si="224"/>
        <v/>
      </c>
      <c r="AZ421" s="169"/>
      <c r="BA421" s="169"/>
      <c r="BB421" s="75" t="str">
        <f t="shared" si="225"/>
        <v/>
      </c>
      <c r="BC421" s="11"/>
      <c r="BH421" s="52"/>
      <c r="BI421" s="52"/>
      <c r="BJ421" s="52"/>
      <c r="BK421" s="52"/>
      <c r="BL421" s="52"/>
      <c r="BM421" s="52"/>
      <c r="BQ421" s="27"/>
      <c r="BR421" s="27"/>
      <c r="BS421" s="27"/>
      <c r="BT421" s="27"/>
      <c r="BU421" s="27"/>
      <c r="BV421" s="27"/>
      <c r="BW421" s="54"/>
      <c r="BX421" s="26"/>
      <c r="BY421" s="54"/>
      <c r="BZ421" s="26"/>
      <c r="CA421" s="26"/>
      <c r="CB421" s="26"/>
    </row>
    <row r="422" spans="1:80" ht="17.45" customHeight="1">
      <c r="A422" s="86">
        <f t="shared" si="226"/>
        <v>59.6</v>
      </c>
      <c r="B422" s="179">
        <f t="shared" si="204"/>
        <v>46308</v>
      </c>
      <c r="C422" s="8"/>
      <c r="D422" s="11"/>
      <c r="E422" s="12"/>
      <c r="F422" s="11"/>
      <c r="G422" s="74">
        <f t="shared" si="227"/>
        <v>730</v>
      </c>
      <c r="H422" s="75">
        <f t="shared" si="227"/>
        <v>6095</v>
      </c>
      <c r="I422" s="88">
        <f t="shared" si="214"/>
        <v>0</v>
      </c>
      <c r="J422" s="78">
        <f t="shared" si="215"/>
        <v>0</v>
      </c>
      <c r="K422" s="78">
        <f t="shared" si="216"/>
        <v>0</v>
      </c>
      <c r="L422" s="78">
        <f t="shared" si="217"/>
        <v>0</v>
      </c>
      <c r="M422" s="78">
        <f t="shared" ca="1" si="218"/>
        <v>0.13134657836644592</v>
      </c>
      <c r="N422" s="78">
        <f t="shared" ca="1" si="205"/>
        <v>1.8181818181818191E-2</v>
      </c>
      <c r="O422" s="78">
        <f t="shared" si="219"/>
        <v>5.0000000000000001E-4</v>
      </c>
      <c r="P422" s="13"/>
      <c r="Q422" s="8"/>
      <c r="R422" s="13"/>
      <c r="S422" s="89">
        <f t="shared" si="206"/>
        <v>0</v>
      </c>
      <c r="T422" s="75">
        <f t="shared" si="206"/>
        <v>0</v>
      </c>
      <c r="U422" s="90">
        <f t="shared" si="207"/>
        <v>0</v>
      </c>
      <c r="V422" s="82">
        <f t="shared" si="208"/>
        <v>0</v>
      </c>
      <c r="W422" s="8"/>
      <c r="X422" s="8"/>
      <c r="Y422" s="12"/>
      <c r="Z422" s="12"/>
      <c r="AA422" s="12"/>
      <c r="AB422" s="12"/>
      <c r="AC422" s="91">
        <f t="shared" si="209"/>
        <v>0</v>
      </c>
      <c r="AD422" s="75">
        <f t="shared" si="210"/>
        <v>0</v>
      </c>
      <c r="AE422" s="88">
        <f t="shared" si="199"/>
        <v>0</v>
      </c>
      <c r="AF422" s="92">
        <f t="shared" si="200"/>
        <v>0</v>
      </c>
      <c r="AG422" s="93">
        <f t="shared" si="201"/>
        <v>0</v>
      </c>
      <c r="AH422" s="93">
        <f t="shared" si="202"/>
        <v>0</v>
      </c>
      <c r="AI422" s="78">
        <f t="shared" si="203"/>
        <v>0</v>
      </c>
      <c r="AJ422" s="92">
        <f t="shared" si="211"/>
        <v>0</v>
      </c>
      <c r="AK422" s="78">
        <f t="shared" si="212"/>
        <v>0</v>
      </c>
      <c r="AL422" s="11"/>
      <c r="AM422" s="14"/>
      <c r="AN422" s="11"/>
      <c r="AO422" s="15"/>
      <c r="AP422" s="11"/>
      <c r="AQ422" s="11"/>
      <c r="AR422" s="11"/>
      <c r="AS422" s="75" t="str">
        <f t="shared" si="220"/>
        <v/>
      </c>
      <c r="AT422" s="75" t="str">
        <f t="shared" ca="1" si="221"/>
        <v/>
      </c>
      <c r="AU422" s="75" t="str">
        <f t="shared" si="222"/>
        <v/>
      </c>
      <c r="AV422" s="75" t="str">
        <f t="shared" ca="1" si="223"/>
        <v/>
      </c>
      <c r="AW422" s="169"/>
      <c r="AX422" s="169"/>
      <c r="AY422" s="75" t="str">
        <f t="shared" si="224"/>
        <v/>
      </c>
      <c r="AZ422" s="169"/>
      <c r="BA422" s="169"/>
      <c r="BB422" s="75" t="str">
        <f t="shared" si="225"/>
        <v/>
      </c>
      <c r="BC422" s="11"/>
      <c r="BH422" s="52"/>
      <c r="BI422" s="52"/>
      <c r="BJ422" s="52"/>
      <c r="BK422" s="52"/>
      <c r="BL422" s="52"/>
      <c r="BM422" s="52"/>
      <c r="BQ422" s="27"/>
      <c r="BR422" s="27"/>
      <c r="BS422" s="27"/>
      <c r="BT422" s="27"/>
      <c r="BU422" s="27"/>
      <c r="BV422" s="27"/>
      <c r="BW422" s="54"/>
      <c r="BX422" s="26"/>
      <c r="BY422" s="54"/>
      <c r="BZ422" s="26"/>
      <c r="CA422" s="26"/>
      <c r="CB422" s="26"/>
    </row>
    <row r="423" spans="1:80" ht="17.45" customHeight="1" thickBot="1">
      <c r="A423" s="94">
        <f t="shared" si="226"/>
        <v>59.7</v>
      </c>
      <c r="B423" s="180">
        <f t="shared" si="204"/>
        <v>46309</v>
      </c>
      <c r="C423" s="16"/>
      <c r="D423" s="17"/>
      <c r="E423" s="18"/>
      <c r="F423" s="17"/>
      <c r="G423" s="96">
        <f t="shared" si="227"/>
        <v>730</v>
      </c>
      <c r="H423" s="97">
        <f t="shared" si="227"/>
        <v>6095</v>
      </c>
      <c r="I423" s="98">
        <f t="shared" si="214"/>
        <v>0</v>
      </c>
      <c r="J423" s="99">
        <f t="shared" si="215"/>
        <v>0</v>
      </c>
      <c r="K423" s="99">
        <f t="shared" si="216"/>
        <v>0</v>
      </c>
      <c r="L423" s="99">
        <f t="shared" si="217"/>
        <v>0</v>
      </c>
      <c r="M423" s="99">
        <f t="shared" ca="1" si="218"/>
        <v>0.13134657836644592</v>
      </c>
      <c r="N423" s="99">
        <f t="shared" ca="1" si="205"/>
        <v>1.8181818181818191E-2</v>
      </c>
      <c r="O423" s="99">
        <f t="shared" si="219"/>
        <v>5.0000000000000001E-4</v>
      </c>
      <c r="P423" s="19"/>
      <c r="Q423" s="16"/>
      <c r="R423" s="19"/>
      <c r="S423" s="89">
        <f t="shared" si="206"/>
        <v>0</v>
      </c>
      <c r="T423" s="75">
        <f t="shared" si="206"/>
        <v>0</v>
      </c>
      <c r="U423" s="100">
        <f t="shared" si="207"/>
        <v>0</v>
      </c>
      <c r="V423" s="101">
        <f t="shared" si="208"/>
        <v>0</v>
      </c>
      <c r="W423" s="16"/>
      <c r="X423" s="8"/>
      <c r="Y423" s="12"/>
      <c r="Z423" s="12"/>
      <c r="AA423" s="12"/>
      <c r="AB423" s="12"/>
      <c r="AC423" s="102">
        <f t="shared" si="209"/>
        <v>0</v>
      </c>
      <c r="AD423" s="97">
        <f t="shared" si="210"/>
        <v>0</v>
      </c>
      <c r="AE423" s="98">
        <f t="shared" si="199"/>
        <v>0</v>
      </c>
      <c r="AF423" s="103">
        <f t="shared" si="200"/>
        <v>0</v>
      </c>
      <c r="AG423" s="104">
        <f t="shared" si="201"/>
        <v>0</v>
      </c>
      <c r="AH423" s="104">
        <f t="shared" si="202"/>
        <v>0</v>
      </c>
      <c r="AI423" s="99">
        <f t="shared" si="203"/>
        <v>0</v>
      </c>
      <c r="AJ423" s="103">
        <f t="shared" si="211"/>
        <v>0</v>
      </c>
      <c r="AK423" s="99">
        <f t="shared" si="212"/>
        <v>0</v>
      </c>
      <c r="AL423" s="17"/>
      <c r="AM423" s="20"/>
      <c r="AN423" s="17"/>
      <c r="AO423" s="21"/>
      <c r="AP423" s="17"/>
      <c r="AQ423" s="17"/>
      <c r="AR423" s="17"/>
      <c r="AS423" s="97" t="str">
        <f t="shared" si="220"/>
        <v/>
      </c>
      <c r="AT423" s="97" t="str">
        <f t="shared" ca="1" si="221"/>
        <v/>
      </c>
      <c r="AU423" s="97" t="str">
        <f t="shared" si="222"/>
        <v/>
      </c>
      <c r="AV423" s="97" t="str">
        <f t="shared" ca="1" si="223"/>
        <v/>
      </c>
      <c r="AW423" s="167"/>
      <c r="AX423" s="167"/>
      <c r="AY423" s="97" t="str">
        <f t="shared" si="224"/>
        <v/>
      </c>
      <c r="AZ423" s="167"/>
      <c r="BA423" s="167"/>
      <c r="BB423" s="97" t="str">
        <f t="shared" si="225"/>
        <v/>
      </c>
      <c r="BC423" s="17"/>
      <c r="BH423" s="52"/>
      <c r="BI423" s="52"/>
      <c r="BJ423" s="52"/>
      <c r="BK423" s="52"/>
      <c r="BL423" s="52"/>
      <c r="BM423" s="52"/>
      <c r="BQ423" s="27"/>
      <c r="BR423" s="27"/>
      <c r="BS423" s="27"/>
      <c r="BT423" s="27"/>
      <c r="BU423" s="27"/>
      <c r="BV423" s="27"/>
      <c r="BW423" s="54"/>
      <c r="BX423" s="26"/>
      <c r="BY423" s="54"/>
      <c r="BZ423" s="26"/>
      <c r="CA423" s="26"/>
      <c r="CB423" s="26"/>
    </row>
    <row r="424" spans="1:80" ht="17.45" customHeight="1" thickTop="1">
      <c r="A424" s="105">
        <f>A417+1</f>
        <v>60.1</v>
      </c>
      <c r="B424" s="178">
        <f>B423+1</f>
        <v>46310</v>
      </c>
      <c r="C424" s="4"/>
      <c r="D424" s="5"/>
      <c r="E424" s="6"/>
      <c r="F424" s="5"/>
      <c r="G424" s="74">
        <f t="shared" si="227"/>
        <v>730</v>
      </c>
      <c r="H424" s="75">
        <f t="shared" si="227"/>
        <v>6095</v>
      </c>
      <c r="I424" s="76">
        <f t="shared" si="214"/>
        <v>0</v>
      </c>
      <c r="J424" s="77">
        <f t="shared" si="215"/>
        <v>0</v>
      </c>
      <c r="K424" s="77">
        <f t="shared" si="216"/>
        <v>0</v>
      </c>
      <c r="L424" s="77">
        <f t="shared" si="217"/>
        <v>0</v>
      </c>
      <c r="M424" s="78">
        <f t="shared" ca="1" si="218"/>
        <v>0.13134657836644592</v>
      </c>
      <c r="N424" s="78">
        <f t="shared" ca="1" si="205"/>
        <v>1.8181818181818191E-2</v>
      </c>
      <c r="O424" s="78">
        <f t="shared" si="219"/>
        <v>5.0000000000000001E-4</v>
      </c>
      <c r="P424" s="13"/>
      <c r="Q424" s="8"/>
      <c r="R424" s="13"/>
      <c r="S424" s="79">
        <f t="shared" si="206"/>
        <v>0</v>
      </c>
      <c r="T424" s="80">
        <f t="shared" si="206"/>
        <v>0</v>
      </c>
      <c r="U424" s="90">
        <f t="shared" si="207"/>
        <v>0</v>
      </c>
      <c r="V424" s="82">
        <f t="shared" si="208"/>
        <v>0</v>
      </c>
      <c r="W424" s="4"/>
      <c r="X424" s="4"/>
      <c r="Y424" s="6"/>
      <c r="Z424" s="6"/>
      <c r="AA424" s="6"/>
      <c r="AB424" s="6"/>
      <c r="AC424" s="83">
        <f t="shared" si="209"/>
        <v>0</v>
      </c>
      <c r="AD424" s="80">
        <f t="shared" si="210"/>
        <v>0</v>
      </c>
      <c r="AE424" s="76">
        <f t="shared" si="199"/>
        <v>0</v>
      </c>
      <c r="AF424" s="84">
        <f t="shared" si="200"/>
        <v>0</v>
      </c>
      <c r="AG424" s="85">
        <f t="shared" si="201"/>
        <v>0</v>
      </c>
      <c r="AH424" s="85">
        <f t="shared" si="202"/>
        <v>0</v>
      </c>
      <c r="AI424" s="77">
        <f t="shared" si="203"/>
        <v>0</v>
      </c>
      <c r="AJ424" s="84">
        <f t="shared" si="211"/>
        <v>0</v>
      </c>
      <c r="AK424" s="77">
        <f t="shared" si="212"/>
        <v>0</v>
      </c>
      <c r="AL424" s="5"/>
      <c r="AM424" s="9"/>
      <c r="AN424" s="5"/>
      <c r="AO424" s="10"/>
      <c r="AP424" s="5"/>
      <c r="AQ424" s="5"/>
      <c r="AR424" s="5"/>
      <c r="AS424" s="80" t="str">
        <f t="shared" si="220"/>
        <v/>
      </c>
      <c r="AT424" s="80" t="str">
        <f t="shared" ca="1" si="221"/>
        <v/>
      </c>
      <c r="AU424" s="80" t="str">
        <f t="shared" si="222"/>
        <v/>
      </c>
      <c r="AV424" s="80" t="str">
        <f t="shared" ca="1" si="223"/>
        <v/>
      </c>
      <c r="AW424" s="165"/>
      <c r="AX424" s="165"/>
      <c r="AY424" s="80" t="str">
        <f t="shared" si="224"/>
        <v/>
      </c>
      <c r="AZ424" s="165"/>
      <c r="BA424" s="165"/>
      <c r="BB424" s="80" t="str">
        <f t="shared" si="225"/>
        <v/>
      </c>
      <c r="BC424" s="5"/>
      <c r="BH424" s="52"/>
      <c r="BI424" s="52"/>
      <c r="BJ424" s="52"/>
      <c r="BK424" s="52"/>
      <c r="BL424" s="52"/>
      <c r="BM424" s="52"/>
      <c r="BQ424" s="27"/>
      <c r="BR424" s="27"/>
      <c r="BS424" s="27"/>
      <c r="BT424" s="27"/>
      <c r="BU424" s="27"/>
      <c r="BV424" s="27"/>
      <c r="BW424" s="54"/>
      <c r="BX424" s="26"/>
      <c r="BY424" s="54"/>
      <c r="BZ424" s="26"/>
      <c r="CA424" s="26"/>
      <c r="CB424" s="26"/>
    </row>
    <row r="425" spans="1:80" ht="17.45" customHeight="1">
      <c r="A425" s="94">
        <f t="shared" si="226"/>
        <v>60.2</v>
      </c>
      <c r="B425" s="179">
        <f t="shared" si="204"/>
        <v>46311</v>
      </c>
      <c r="C425" s="8"/>
      <c r="D425" s="11"/>
      <c r="E425" s="12"/>
      <c r="F425" s="11"/>
      <c r="G425" s="74">
        <f t="shared" si="227"/>
        <v>730</v>
      </c>
      <c r="H425" s="75">
        <f t="shared" si="227"/>
        <v>6095</v>
      </c>
      <c r="I425" s="88">
        <f t="shared" si="214"/>
        <v>0</v>
      </c>
      <c r="J425" s="78">
        <f t="shared" si="215"/>
        <v>0</v>
      </c>
      <c r="K425" s="78">
        <f t="shared" si="216"/>
        <v>0</v>
      </c>
      <c r="L425" s="78">
        <f t="shared" si="217"/>
        <v>0</v>
      </c>
      <c r="M425" s="78">
        <f t="shared" ca="1" si="218"/>
        <v>0.13134657836644592</v>
      </c>
      <c r="N425" s="78">
        <f t="shared" ca="1" si="205"/>
        <v>1.8181818181818191E-2</v>
      </c>
      <c r="O425" s="78">
        <f t="shared" si="219"/>
        <v>5.0000000000000001E-4</v>
      </c>
      <c r="P425" s="13"/>
      <c r="Q425" s="8"/>
      <c r="R425" s="13"/>
      <c r="S425" s="89">
        <f t="shared" si="206"/>
        <v>0</v>
      </c>
      <c r="T425" s="75">
        <f t="shared" si="206"/>
        <v>0</v>
      </c>
      <c r="U425" s="90">
        <f t="shared" si="207"/>
        <v>0</v>
      </c>
      <c r="V425" s="82">
        <f t="shared" si="208"/>
        <v>0</v>
      </c>
      <c r="W425" s="8"/>
      <c r="X425" s="8"/>
      <c r="Y425" s="12"/>
      <c r="Z425" s="12"/>
      <c r="AA425" s="12"/>
      <c r="AB425" s="12"/>
      <c r="AC425" s="91">
        <f t="shared" si="209"/>
        <v>0</v>
      </c>
      <c r="AD425" s="75">
        <f t="shared" si="210"/>
        <v>0</v>
      </c>
      <c r="AE425" s="88">
        <f t="shared" si="199"/>
        <v>0</v>
      </c>
      <c r="AF425" s="92">
        <f t="shared" si="200"/>
        <v>0</v>
      </c>
      <c r="AG425" s="93">
        <f t="shared" si="201"/>
        <v>0</v>
      </c>
      <c r="AH425" s="93">
        <f t="shared" si="202"/>
        <v>0</v>
      </c>
      <c r="AI425" s="78">
        <f t="shared" si="203"/>
        <v>0</v>
      </c>
      <c r="AJ425" s="92">
        <f t="shared" si="211"/>
        <v>0</v>
      </c>
      <c r="AK425" s="78">
        <f t="shared" si="212"/>
        <v>0</v>
      </c>
      <c r="AL425" s="11"/>
      <c r="AM425" s="14"/>
      <c r="AN425" s="11"/>
      <c r="AO425" s="15"/>
      <c r="AP425" s="11"/>
      <c r="AQ425" s="11"/>
      <c r="AR425" s="11"/>
      <c r="AS425" s="75" t="str">
        <f t="shared" si="220"/>
        <v/>
      </c>
      <c r="AT425" s="75" t="str">
        <f t="shared" ca="1" si="221"/>
        <v/>
      </c>
      <c r="AU425" s="75" t="str">
        <f t="shared" si="222"/>
        <v/>
      </c>
      <c r="AV425" s="75" t="str">
        <f t="shared" ca="1" si="223"/>
        <v/>
      </c>
      <c r="AW425" s="169"/>
      <c r="AX425" s="169"/>
      <c r="AY425" s="75" t="str">
        <f t="shared" si="224"/>
        <v/>
      </c>
      <c r="AZ425" s="169"/>
      <c r="BA425" s="169"/>
      <c r="BB425" s="75" t="str">
        <f t="shared" si="225"/>
        <v/>
      </c>
      <c r="BC425" s="11"/>
      <c r="BH425" s="52"/>
      <c r="BI425" s="52"/>
      <c r="BJ425" s="52"/>
      <c r="BK425" s="52"/>
      <c r="BL425" s="52"/>
      <c r="BM425" s="52"/>
      <c r="BQ425" s="27"/>
      <c r="BR425" s="27"/>
      <c r="BS425" s="27"/>
      <c r="BT425" s="27"/>
      <c r="BU425" s="27"/>
      <c r="BV425" s="27"/>
      <c r="BW425" s="54"/>
      <c r="BX425" s="26"/>
      <c r="BY425" s="54"/>
      <c r="BZ425" s="26"/>
      <c r="CA425" s="26"/>
      <c r="CB425" s="26"/>
    </row>
    <row r="426" spans="1:80" ht="17.45" customHeight="1">
      <c r="A426" s="86">
        <f t="shared" si="226"/>
        <v>60.3</v>
      </c>
      <c r="B426" s="179">
        <f t="shared" si="204"/>
        <v>46312</v>
      </c>
      <c r="C426" s="8"/>
      <c r="D426" s="11"/>
      <c r="E426" s="12"/>
      <c r="F426" s="11"/>
      <c r="G426" s="74">
        <f t="shared" si="227"/>
        <v>730</v>
      </c>
      <c r="H426" s="75">
        <f t="shared" si="227"/>
        <v>6095</v>
      </c>
      <c r="I426" s="88">
        <f t="shared" si="214"/>
        <v>0</v>
      </c>
      <c r="J426" s="78">
        <f t="shared" si="215"/>
        <v>0</v>
      </c>
      <c r="K426" s="78">
        <f t="shared" si="216"/>
        <v>0</v>
      </c>
      <c r="L426" s="78">
        <f t="shared" si="217"/>
        <v>0</v>
      </c>
      <c r="M426" s="78">
        <f t="shared" ca="1" si="218"/>
        <v>0.13134657836644592</v>
      </c>
      <c r="N426" s="78">
        <f t="shared" ca="1" si="205"/>
        <v>1.8181818181818191E-2</v>
      </c>
      <c r="O426" s="78">
        <f t="shared" si="219"/>
        <v>5.0000000000000001E-4</v>
      </c>
      <c r="P426" s="13"/>
      <c r="Q426" s="8"/>
      <c r="R426" s="13"/>
      <c r="S426" s="89">
        <f t="shared" si="206"/>
        <v>0</v>
      </c>
      <c r="T426" s="75">
        <f t="shared" si="206"/>
        <v>0</v>
      </c>
      <c r="U426" s="90">
        <f t="shared" si="207"/>
        <v>0</v>
      </c>
      <c r="V426" s="82">
        <f t="shared" si="208"/>
        <v>0</v>
      </c>
      <c r="W426" s="8"/>
      <c r="X426" s="8"/>
      <c r="Y426" s="12"/>
      <c r="Z426" s="12"/>
      <c r="AA426" s="12"/>
      <c r="AB426" s="12"/>
      <c r="AC426" s="91">
        <f t="shared" si="209"/>
        <v>0</v>
      </c>
      <c r="AD426" s="75">
        <f t="shared" si="210"/>
        <v>0</v>
      </c>
      <c r="AE426" s="88">
        <f t="shared" si="199"/>
        <v>0</v>
      </c>
      <c r="AF426" s="92">
        <f t="shared" si="200"/>
        <v>0</v>
      </c>
      <c r="AG426" s="93">
        <f t="shared" si="201"/>
        <v>0</v>
      </c>
      <c r="AH426" s="93">
        <f t="shared" si="202"/>
        <v>0</v>
      </c>
      <c r="AI426" s="78">
        <f t="shared" si="203"/>
        <v>0</v>
      </c>
      <c r="AJ426" s="92">
        <f t="shared" si="211"/>
        <v>0</v>
      </c>
      <c r="AK426" s="78">
        <f t="shared" si="212"/>
        <v>0</v>
      </c>
      <c r="AL426" s="11"/>
      <c r="AM426" s="14"/>
      <c r="AN426" s="11"/>
      <c r="AO426" s="15"/>
      <c r="AP426" s="11"/>
      <c r="AQ426" s="11"/>
      <c r="AR426" s="11"/>
      <c r="AS426" s="75" t="str">
        <f t="shared" si="220"/>
        <v/>
      </c>
      <c r="AT426" s="75" t="str">
        <f t="shared" ca="1" si="221"/>
        <v/>
      </c>
      <c r="AU426" s="75" t="str">
        <f t="shared" si="222"/>
        <v/>
      </c>
      <c r="AV426" s="75" t="str">
        <f t="shared" ca="1" si="223"/>
        <v/>
      </c>
      <c r="AW426" s="169"/>
      <c r="AX426" s="169"/>
      <c r="AY426" s="75" t="str">
        <f t="shared" si="224"/>
        <v/>
      </c>
      <c r="AZ426" s="169"/>
      <c r="BA426" s="169"/>
      <c r="BB426" s="75" t="str">
        <f t="shared" si="225"/>
        <v/>
      </c>
      <c r="BC426" s="11"/>
      <c r="BH426" s="52"/>
      <c r="BI426" s="52"/>
      <c r="BJ426" s="52"/>
      <c r="BK426" s="52"/>
      <c r="BL426" s="52"/>
      <c r="BM426" s="52"/>
      <c r="BQ426" s="27"/>
      <c r="BR426" s="27"/>
      <c r="BS426" s="27"/>
      <c r="BT426" s="27"/>
      <c r="BU426" s="27"/>
      <c r="BV426" s="27"/>
      <c r="BW426" s="54"/>
      <c r="BX426" s="26"/>
      <c r="BY426" s="54"/>
      <c r="BZ426" s="26"/>
      <c r="CA426" s="26"/>
      <c r="CB426" s="26"/>
    </row>
    <row r="427" spans="1:80" ht="17.45" customHeight="1">
      <c r="A427" s="94">
        <f t="shared" si="226"/>
        <v>60.4</v>
      </c>
      <c r="B427" s="179">
        <f t="shared" si="204"/>
        <v>46313</v>
      </c>
      <c r="C427" s="8"/>
      <c r="D427" s="11"/>
      <c r="E427" s="12"/>
      <c r="F427" s="11"/>
      <c r="G427" s="74">
        <f t="shared" si="227"/>
        <v>730</v>
      </c>
      <c r="H427" s="75">
        <f t="shared" si="227"/>
        <v>6095</v>
      </c>
      <c r="I427" s="88">
        <f t="shared" si="214"/>
        <v>0</v>
      </c>
      <c r="J427" s="78">
        <f t="shared" si="215"/>
        <v>0</v>
      </c>
      <c r="K427" s="78">
        <f t="shared" si="216"/>
        <v>0</v>
      </c>
      <c r="L427" s="78">
        <f t="shared" si="217"/>
        <v>0</v>
      </c>
      <c r="M427" s="78">
        <f t="shared" ca="1" si="218"/>
        <v>0.13134657836644592</v>
      </c>
      <c r="N427" s="78">
        <f t="shared" ca="1" si="205"/>
        <v>1.8181818181818191E-2</v>
      </c>
      <c r="O427" s="78">
        <f t="shared" si="219"/>
        <v>5.0000000000000001E-4</v>
      </c>
      <c r="P427" s="13"/>
      <c r="Q427" s="8"/>
      <c r="R427" s="13"/>
      <c r="S427" s="89">
        <f t="shared" si="206"/>
        <v>0</v>
      </c>
      <c r="T427" s="75">
        <f t="shared" si="206"/>
        <v>0</v>
      </c>
      <c r="U427" s="90">
        <f t="shared" si="207"/>
        <v>0</v>
      </c>
      <c r="V427" s="82">
        <f t="shared" si="208"/>
        <v>0</v>
      </c>
      <c r="W427" s="8"/>
      <c r="X427" s="8"/>
      <c r="Y427" s="12"/>
      <c r="Z427" s="12"/>
      <c r="AA427" s="12"/>
      <c r="AB427" s="12"/>
      <c r="AC427" s="91">
        <f t="shared" si="209"/>
        <v>0</v>
      </c>
      <c r="AD427" s="75">
        <f t="shared" si="210"/>
        <v>0</v>
      </c>
      <c r="AE427" s="88">
        <f t="shared" si="199"/>
        <v>0</v>
      </c>
      <c r="AF427" s="92">
        <f t="shared" si="200"/>
        <v>0</v>
      </c>
      <c r="AG427" s="93">
        <f t="shared" si="201"/>
        <v>0</v>
      </c>
      <c r="AH427" s="93">
        <f t="shared" si="202"/>
        <v>0</v>
      </c>
      <c r="AI427" s="78">
        <f t="shared" si="203"/>
        <v>0</v>
      </c>
      <c r="AJ427" s="92">
        <f t="shared" si="211"/>
        <v>0</v>
      </c>
      <c r="AK427" s="78">
        <f t="shared" si="212"/>
        <v>0</v>
      </c>
      <c r="AL427" s="11"/>
      <c r="AM427" s="14"/>
      <c r="AN427" s="11"/>
      <c r="AO427" s="15"/>
      <c r="AP427" s="11"/>
      <c r="AQ427" s="11"/>
      <c r="AR427" s="11"/>
      <c r="AS427" s="75" t="str">
        <f t="shared" si="220"/>
        <v/>
      </c>
      <c r="AT427" s="75" t="str">
        <f t="shared" ca="1" si="221"/>
        <v/>
      </c>
      <c r="AU427" s="75" t="str">
        <f t="shared" si="222"/>
        <v/>
      </c>
      <c r="AV427" s="75" t="str">
        <f t="shared" ca="1" si="223"/>
        <v/>
      </c>
      <c r="AW427" s="169"/>
      <c r="AX427" s="169"/>
      <c r="AY427" s="75" t="str">
        <f t="shared" si="224"/>
        <v/>
      </c>
      <c r="AZ427" s="169"/>
      <c r="BA427" s="169"/>
      <c r="BB427" s="75" t="str">
        <f t="shared" si="225"/>
        <v/>
      </c>
      <c r="BC427" s="11"/>
      <c r="BH427" s="52"/>
      <c r="BI427" s="52"/>
      <c r="BJ427" s="52"/>
      <c r="BK427" s="52"/>
      <c r="BL427" s="52"/>
      <c r="BM427" s="52"/>
      <c r="BQ427" s="27"/>
      <c r="BR427" s="27"/>
      <c r="BS427" s="27"/>
      <c r="BT427" s="27"/>
      <c r="BU427" s="27"/>
      <c r="BV427" s="27"/>
      <c r="BW427" s="54"/>
      <c r="BX427" s="26"/>
      <c r="BY427" s="54"/>
      <c r="BZ427" s="26"/>
      <c r="CA427" s="26"/>
      <c r="CB427" s="26"/>
    </row>
    <row r="428" spans="1:80" ht="17.45" customHeight="1">
      <c r="A428" s="86">
        <f t="shared" si="226"/>
        <v>60.5</v>
      </c>
      <c r="B428" s="179">
        <f t="shared" si="204"/>
        <v>46314</v>
      </c>
      <c r="C428" s="8"/>
      <c r="D428" s="11"/>
      <c r="E428" s="12"/>
      <c r="F428" s="11"/>
      <c r="G428" s="74">
        <f t="shared" ref="G428:H443" si="228">G427-E428-C428</f>
        <v>730</v>
      </c>
      <c r="H428" s="75">
        <f t="shared" si="228"/>
        <v>6095</v>
      </c>
      <c r="I428" s="88">
        <f t="shared" si="214"/>
        <v>0</v>
      </c>
      <c r="J428" s="78">
        <f t="shared" si="215"/>
        <v>0</v>
      </c>
      <c r="K428" s="78">
        <f t="shared" si="216"/>
        <v>0</v>
      </c>
      <c r="L428" s="78">
        <f t="shared" si="217"/>
        <v>0</v>
      </c>
      <c r="M428" s="78">
        <f t="shared" ca="1" si="218"/>
        <v>0.13134657836644592</v>
      </c>
      <c r="N428" s="78">
        <f t="shared" ca="1" si="205"/>
        <v>1.8181818181818191E-2</v>
      </c>
      <c r="O428" s="78">
        <f t="shared" si="219"/>
        <v>5.0000000000000001E-4</v>
      </c>
      <c r="P428" s="13"/>
      <c r="Q428" s="8"/>
      <c r="R428" s="13"/>
      <c r="S428" s="89">
        <f t="shared" si="206"/>
        <v>0</v>
      </c>
      <c r="T428" s="75">
        <f t="shared" si="206"/>
        <v>0</v>
      </c>
      <c r="U428" s="90">
        <f t="shared" si="207"/>
        <v>0</v>
      </c>
      <c r="V428" s="82">
        <f t="shared" si="208"/>
        <v>0</v>
      </c>
      <c r="W428" s="8"/>
      <c r="X428" s="8"/>
      <c r="Y428" s="12"/>
      <c r="Z428" s="12"/>
      <c r="AA428" s="12"/>
      <c r="AB428" s="12"/>
      <c r="AC428" s="91">
        <f t="shared" si="209"/>
        <v>0</v>
      </c>
      <c r="AD428" s="75">
        <f t="shared" si="210"/>
        <v>0</v>
      </c>
      <c r="AE428" s="88">
        <f t="shared" si="199"/>
        <v>0</v>
      </c>
      <c r="AF428" s="92">
        <f t="shared" si="200"/>
        <v>0</v>
      </c>
      <c r="AG428" s="93">
        <f t="shared" si="201"/>
        <v>0</v>
      </c>
      <c r="AH428" s="93">
        <f t="shared" si="202"/>
        <v>0</v>
      </c>
      <c r="AI428" s="78">
        <f t="shared" si="203"/>
        <v>0</v>
      </c>
      <c r="AJ428" s="92">
        <f t="shared" si="211"/>
        <v>0</v>
      </c>
      <c r="AK428" s="78">
        <f t="shared" si="212"/>
        <v>0</v>
      </c>
      <c r="AL428" s="11"/>
      <c r="AM428" s="14"/>
      <c r="AN428" s="11"/>
      <c r="AO428" s="15"/>
      <c r="AP428" s="11"/>
      <c r="AQ428" s="11"/>
      <c r="AR428" s="11"/>
      <c r="AS428" s="75" t="str">
        <f t="shared" si="220"/>
        <v/>
      </c>
      <c r="AT428" s="75" t="str">
        <f t="shared" ca="1" si="221"/>
        <v/>
      </c>
      <c r="AU428" s="75" t="str">
        <f t="shared" si="222"/>
        <v/>
      </c>
      <c r="AV428" s="75" t="str">
        <f t="shared" ca="1" si="223"/>
        <v/>
      </c>
      <c r="AW428" s="169"/>
      <c r="AX428" s="169"/>
      <c r="AY428" s="75" t="str">
        <f t="shared" si="224"/>
        <v/>
      </c>
      <c r="AZ428" s="169"/>
      <c r="BA428" s="169"/>
      <c r="BB428" s="75" t="str">
        <f t="shared" si="225"/>
        <v/>
      </c>
      <c r="BC428" s="11"/>
      <c r="BH428" s="52"/>
      <c r="BI428" s="52"/>
      <c r="BJ428" s="52"/>
      <c r="BK428" s="52"/>
      <c r="BL428" s="52"/>
      <c r="BM428" s="52"/>
      <c r="BQ428" s="27"/>
      <c r="BR428" s="27"/>
      <c r="BS428" s="27"/>
      <c r="BT428" s="27"/>
      <c r="BU428" s="27"/>
      <c r="BV428" s="27"/>
      <c r="BW428" s="54"/>
      <c r="BX428" s="26"/>
      <c r="BY428" s="54"/>
      <c r="BZ428" s="26"/>
      <c r="CA428" s="26"/>
      <c r="CB428" s="26"/>
    </row>
    <row r="429" spans="1:80" ht="17.45" customHeight="1">
      <c r="A429" s="94">
        <f t="shared" si="226"/>
        <v>60.6</v>
      </c>
      <c r="B429" s="179">
        <f t="shared" si="204"/>
        <v>46315</v>
      </c>
      <c r="C429" s="8"/>
      <c r="D429" s="11"/>
      <c r="E429" s="12"/>
      <c r="F429" s="11"/>
      <c r="G429" s="74">
        <f t="shared" si="228"/>
        <v>730</v>
      </c>
      <c r="H429" s="75">
        <f t="shared" si="228"/>
        <v>6095</v>
      </c>
      <c r="I429" s="88">
        <f t="shared" si="214"/>
        <v>0</v>
      </c>
      <c r="J429" s="78">
        <f t="shared" si="215"/>
        <v>0</v>
      </c>
      <c r="K429" s="78">
        <f t="shared" si="216"/>
        <v>0</v>
      </c>
      <c r="L429" s="78">
        <f t="shared" si="217"/>
        <v>0</v>
      </c>
      <c r="M429" s="78">
        <f t="shared" ca="1" si="218"/>
        <v>0.13134657836644592</v>
      </c>
      <c r="N429" s="78">
        <f t="shared" ca="1" si="205"/>
        <v>1.8181818181818191E-2</v>
      </c>
      <c r="O429" s="78">
        <f t="shared" si="219"/>
        <v>5.0000000000000001E-4</v>
      </c>
      <c r="P429" s="13"/>
      <c r="Q429" s="8"/>
      <c r="R429" s="13"/>
      <c r="S429" s="89">
        <f t="shared" si="206"/>
        <v>0</v>
      </c>
      <c r="T429" s="75">
        <f t="shared" si="206"/>
        <v>0</v>
      </c>
      <c r="U429" s="90">
        <f t="shared" si="207"/>
        <v>0</v>
      </c>
      <c r="V429" s="82">
        <f t="shared" si="208"/>
        <v>0</v>
      </c>
      <c r="W429" s="8"/>
      <c r="X429" s="8"/>
      <c r="Y429" s="12"/>
      <c r="Z429" s="12"/>
      <c r="AA429" s="12"/>
      <c r="AB429" s="12"/>
      <c r="AC429" s="91">
        <f t="shared" si="209"/>
        <v>0</v>
      </c>
      <c r="AD429" s="75">
        <f t="shared" si="210"/>
        <v>0</v>
      </c>
      <c r="AE429" s="88">
        <f t="shared" si="199"/>
        <v>0</v>
      </c>
      <c r="AF429" s="92">
        <f t="shared" si="200"/>
        <v>0</v>
      </c>
      <c r="AG429" s="93">
        <f t="shared" si="201"/>
        <v>0</v>
      </c>
      <c r="AH429" s="93">
        <f t="shared" si="202"/>
        <v>0</v>
      </c>
      <c r="AI429" s="78">
        <f t="shared" si="203"/>
        <v>0</v>
      </c>
      <c r="AJ429" s="92">
        <f t="shared" si="211"/>
        <v>0</v>
      </c>
      <c r="AK429" s="78">
        <f t="shared" si="212"/>
        <v>0</v>
      </c>
      <c r="AL429" s="11"/>
      <c r="AM429" s="14"/>
      <c r="AN429" s="11"/>
      <c r="AO429" s="15"/>
      <c r="AP429" s="11"/>
      <c r="AQ429" s="11"/>
      <c r="AR429" s="11"/>
      <c r="AS429" s="75" t="str">
        <f t="shared" si="220"/>
        <v/>
      </c>
      <c r="AT429" s="75" t="str">
        <f t="shared" ca="1" si="221"/>
        <v/>
      </c>
      <c r="AU429" s="75" t="str">
        <f t="shared" si="222"/>
        <v/>
      </c>
      <c r="AV429" s="75" t="str">
        <f t="shared" ca="1" si="223"/>
        <v/>
      </c>
      <c r="AW429" s="169"/>
      <c r="AX429" s="169"/>
      <c r="AY429" s="75" t="str">
        <f t="shared" si="224"/>
        <v/>
      </c>
      <c r="AZ429" s="169"/>
      <c r="BA429" s="169"/>
      <c r="BB429" s="75" t="str">
        <f t="shared" si="225"/>
        <v/>
      </c>
      <c r="BC429" s="11"/>
      <c r="BH429" s="52"/>
      <c r="BI429" s="52"/>
      <c r="BJ429" s="52"/>
      <c r="BK429" s="52"/>
      <c r="BL429" s="52"/>
      <c r="BM429" s="52"/>
      <c r="BQ429" s="27"/>
      <c r="BR429" s="27"/>
      <c r="BS429" s="27"/>
      <c r="BT429" s="27"/>
      <c r="BU429" s="27"/>
      <c r="BV429" s="27"/>
      <c r="BW429" s="54"/>
      <c r="BX429" s="26"/>
      <c r="BY429" s="54"/>
      <c r="BZ429" s="26"/>
      <c r="CA429" s="26"/>
      <c r="CB429" s="26"/>
    </row>
    <row r="430" spans="1:80" ht="17.45" customHeight="1" thickBot="1">
      <c r="A430" s="86">
        <f t="shared" si="226"/>
        <v>60.7</v>
      </c>
      <c r="B430" s="180">
        <f t="shared" si="204"/>
        <v>46316</v>
      </c>
      <c r="C430" s="16"/>
      <c r="D430" s="17"/>
      <c r="E430" s="18"/>
      <c r="F430" s="17"/>
      <c r="G430" s="96">
        <f t="shared" si="228"/>
        <v>730</v>
      </c>
      <c r="H430" s="97">
        <f t="shared" si="228"/>
        <v>6095</v>
      </c>
      <c r="I430" s="98">
        <f t="shared" si="214"/>
        <v>0</v>
      </c>
      <c r="J430" s="99">
        <f t="shared" si="215"/>
        <v>0</v>
      </c>
      <c r="K430" s="99">
        <f t="shared" si="216"/>
        <v>0</v>
      </c>
      <c r="L430" s="99">
        <f t="shared" si="217"/>
        <v>0</v>
      </c>
      <c r="M430" s="99">
        <f t="shared" ca="1" si="218"/>
        <v>0.13134657836644592</v>
      </c>
      <c r="N430" s="99">
        <f t="shared" ca="1" si="205"/>
        <v>1.8181818181818191E-2</v>
      </c>
      <c r="O430" s="99">
        <f t="shared" si="219"/>
        <v>5.0000000000000001E-4</v>
      </c>
      <c r="P430" s="19"/>
      <c r="Q430" s="16"/>
      <c r="R430" s="19"/>
      <c r="S430" s="89">
        <f t="shared" si="206"/>
        <v>0</v>
      </c>
      <c r="T430" s="75">
        <f t="shared" si="206"/>
        <v>0</v>
      </c>
      <c r="U430" s="100">
        <f t="shared" si="207"/>
        <v>0</v>
      </c>
      <c r="V430" s="101">
        <f t="shared" si="208"/>
        <v>0</v>
      </c>
      <c r="W430" s="16"/>
      <c r="X430" s="8"/>
      <c r="Y430" s="12"/>
      <c r="Z430" s="12"/>
      <c r="AA430" s="12"/>
      <c r="AB430" s="12"/>
      <c r="AC430" s="102">
        <f t="shared" si="209"/>
        <v>0</v>
      </c>
      <c r="AD430" s="97">
        <f t="shared" si="210"/>
        <v>0</v>
      </c>
      <c r="AE430" s="98">
        <f t="shared" si="199"/>
        <v>0</v>
      </c>
      <c r="AF430" s="103">
        <f t="shared" si="200"/>
        <v>0</v>
      </c>
      <c r="AG430" s="104">
        <f t="shared" si="201"/>
        <v>0</v>
      </c>
      <c r="AH430" s="104">
        <f t="shared" si="202"/>
        <v>0</v>
      </c>
      <c r="AI430" s="99">
        <f t="shared" si="203"/>
        <v>0</v>
      </c>
      <c r="AJ430" s="103">
        <f t="shared" si="211"/>
        <v>0</v>
      </c>
      <c r="AK430" s="99">
        <f t="shared" si="212"/>
        <v>0</v>
      </c>
      <c r="AL430" s="17"/>
      <c r="AM430" s="20"/>
      <c r="AN430" s="17"/>
      <c r="AO430" s="21"/>
      <c r="AP430" s="17"/>
      <c r="AQ430" s="17"/>
      <c r="AR430" s="17"/>
      <c r="AS430" s="97" t="str">
        <f t="shared" si="220"/>
        <v/>
      </c>
      <c r="AT430" s="97" t="str">
        <f t="shared" ca="1" si="221"/>
        <v/>
      </c>
      <c r="AU430" s="97" t="str">
        <f t="shared" si="222"/>
        <v/>
      </c>
      <c r="AV430" s="97" t="str">
        <f t="shared" ca="1" si="223"/>
        <v/>
      </c>
      <c r="AW430" s="167"/>
      <c r="AX430" s="167"/>
      <c r="AY430" s="97" t="str">
        <f t="shared" si="224"/>
        <v/>
      </c>
      <c r="AZ430" s="167"/>
      <c r="BA430" s="167"/>
      <c r="BB430" s="97" t="str">
        <f t="shared" si="225"/>
        <v/>
      </c>
      <c r="BC430" s="17"/>
      <c r="BH430" s="52"/>
      <c r="BI430" s="52"/>
      <c r="BJ430" s="52"/>
      <c r="BK430" s="52"/>
      <c r="BL430" s="52"/>
      <c r="BM430" s="52"/>
      <c r="BQ430" s="27"/>
      <c r="BR430" s="27"/>
      <c r="BS430" s="27"/>
      <c r="BT430" s="27"/>
      <c r="BU430" s="27"/>
      <c r="BV430" s="27"/>
      <c r="BW430" s="54"/>
      <c r="BX430" s="26"/>
      <c r="BY430" s="54"/>
      <c r="BZ430" s="26"/>
      <c r="CA430" s="26"/>
      <c r="CB430" s="26"/>
    </row>
    <row r="431" spans="1:80" ht="17.45" customHeight="1" thickTop="1">
      <c r="A431" s="71">
        <f>A424+1</f>
        <v>61.1</v>
      </c>
      <c r="B431" s="178">
        <f>B430+1</f>
        <v>46317</v>
      </c>
      <c r="C431" s="4"/>
      <c r="D431" s="5"/>
      <c r="E431" s="6"/>
      <c r="F431" s="5"/>
      <c r="G431" s="74">
        <f t="shared" si="228"/>
        <v>730</v>
      </c>
      <c r="H431" s="75">
        <f t="shared" si="228"/>
        <v>6095</v>
      </c>
      <c r="I431" s="76">
        <f t="shared" si="214"/>
        <v>0</v>
      </c>
      <c r="J431" s="77">
        <f t="shared" si="215"/>
        <v>0</v>
      </c>
      <c r="K431" s="77">
        <f t="shared" si="216"/>
        <v>0</v>
      </c>
      <c r="L431" s="77">
        <f t="shared" si="217"/>
        <v>0</v>
      </c>
      <c r="M431" s="78">
        <f t="shared" ca="1" si="218"/>
        <v>0.13134657836644592</v>
      </c>
      <c r="N431" s="78">
        <f t="shared" ca="1" si="205"/>
        <v>1.8181818181818191E-2</v>
      </c>
      <c r="O431" s="78">
        <f t="shared" si="219"/>
        <v>5.0000000000000001E-4</v>
      </c>
      <c r="P431" s="13"/>
      <c r="Q431" s="8"/>
      <c r="R431" s="13"/>
      <c r="S431" s="79">
        <f t="shared" si="206"/>
        <v>0</v>
      </c>
      <c r="T431" s="80">
        <f t="shared" si="206"/>
        <v>0</v>
      </c>
      <c r="U431" s="90">
        <f t="shared" si="207"/>
        <v>0</v>
      </c>
      <c r="V431" s="82">
        <f t="shared" si="208"/>
        <v>0</v>
      </c>
      <c r="W431" s="4"/>
      <c r="X431" s="4"/>
      <c r="Y431" s="6"/>
      <c r="Z431" s="6"/>
      <c r="AA431" s="6"/>
      <c r="AB431" s="6"/>
      <c r="AC431" s="83">
        <f t="shared" si="209"/>
        <v>0</v>
      </c>
      <c r="AD431" s="80">
        <f t="shared" si="210"/>
        <v>0</v>
      </c>
      <c r="AE431" s="76">
        <f t="shared" si="199"/>
        <v>0</v>
      </c>
      <c r="AF431" s="84">
        <f t="shared" si="200"/>
        <v>0</v>
      </c>
      <c r="AG431" s="85">
        <f t="shared" si="201"/>
        <v>0</v>
      </c>
      <c r="AH431" s="85">
        <f t="shared" si="202"/>
        <v>0</v>
      </c>
      <c r="AI431" s="77">
        <f t="shared" si="203"/>
        <v>0</v>
      </c>
      <c r="AJ431" s="84">
        <f t="shared" si="211"/>
        <v>0</v>
      </c>
      <c r="AK431" s="77">
        <f t="shared" si="212"/>
        <v>0</v>
      </c>
      <c r="AL431" s="5"/>
      <c r="AM431" s="9"/>
      <c r="AN431" s="5"/>
      <c r="AO431" s="10"/>
      <c r="AP431" s="5"/>
      <c r="AQ431" s="5"/>
      <c r="AR431" s="5"/>
      <c r="AS431" s="80" t="str">
        <f t="shared" si="220"/>
        <v/>
      </c>
      <c r="AT431" s="80" t="str">
        <f t="shared" ca="1" si="221"/>
        <v/>
      </c>
      <c r="AU431" s="80" t="str">
        <f t="shared" si="222"/>
        <v/>
      </c>
      <c r="AV431" s="80" t="str">
        <f t="shared" ca="1" si="223"/>
        <v/>
      </c>
      <c r="AW431" s="165"/>
      <c r="AX431" s="165"/>
      <c r="AY431" s="80" t="str">
        <f t="shared" si="224"/>
        <v/>
      </c>
      <c r="AZ431" s="165"/>
      <c r="BA431" s="165"/>
      <c r="BB431" s="80" t="str">
        <f t="shared" si="225"/>
        <v/>
      </c>
      <c r="BC431" s="5"/>
      <c r="BH431" s="52"/>
      <c r="BI431" s="52"/>
      <c r="BJ431" s="52"/>
      <c r="BK431" s="52"/>
      <c r="BL431" s="52"/>
      <c r="BM431" s="52"/>
      <c r="BQ431" s="27"/>
      <c r="BR431" s="27"/>
      <c r="BS431" s="27"/>
      <c r="BT431" s="27"/>
      <c r="BU431" s="27"/>
      <c r="BV431" s="27"/>
      <c r="BW431" s="54"/>
      <c r="BX431" s="26"/>
      <c r="BY431" s="54"/>
      <c r="BZ431" s="26"/>
      <c r="CA431" s="26"/>
      <c r="CB431" s="26"/>
    </row>
    <row r="432" spans="1:80" ht="17.45" customHeight="1">
      <c r="A432" s="86">
        <f t="shared" si="226"/>
        <v>61.2</v>
      </c>
      <c r="B432" s="179">
        <f t="shared" si="204"/>
        <v>46318</v>
      </c>
      <c r="C432" s="8"/>
      <c r="D432" s="11"/>
      <c r="E432" s="12"/>
      <c r="F432" s="11"/>
      <c r="G432" s="74">
        <f t="shared" si="228"/>
        <v>730</v>
      </c>
      <c r="H432" s="75">
        <f t="shared" si="228"/>
        <v>6095</v>
      </c>
      <c r="I432" s="88">
        <f t="shared" si="214"/>
        <v>0</v>
      </c>
      <c r="J432" s="78">
        <f t="shared" si="215"/>
        <v>0</v>
      </c>
      <c r="K432" s="78">
        <f t="shared" si="216"/>
        <v>0</v>
      </c>
      <c r="L432" s="78">
        <f t="shared" si="217"/>
        <v>0</v>
      </c>
      <c r="M432" s="78">
        <f t="shared" ca="1" si="218"/>
        <v>0.13134657836644592</v>
      </c>
      <c r="N432" s="78">
        <f t="shared" ca="1" si="205"/>
        <v>1.8181818181818191E-2</v>
      </c>
      <c r="O432" s="78">
        <f t="shared" si="219"/>
        <v>5.0000000000000001E-4</v>
      </c>
      <c r="P432" s="13"/>
      <c r="Q432" s="8"/>
      <c r="R432" s="13"/>
      <c r="S432" s="89">
        <f t="shared" si="206"/>
        <v>0</v>
      </c>
      <c r="T432" s="75">
        <f t="shared" si="206"/>
        <v>0</v>
      </c>
      <c r="U432" s="90">
        <f t="shared" si="207"/>
        <v>0</v>
      </c>
      <c r="V432" s="82">
        <f t="shared" si="208"/>
        <v>0</v>
      </c>
      <c r="W432" s="8"/>
      <c r="X432" s="8"/>
      <c r="Y432" s="12"/>
      <c r="Z432" s="12"/>
      <c r="AA432" s="12"/>
      <c r="AB432" s="12"/>
      <c r="AC432" s="91">
        <f t="shared" si="209"/>
        <v>0</v>
      </c>
      <c r="AD432" s="75">
        <f t="shared" si="210"/>
        <v>0</v>
      </c>
      <c r="AE432" s="88">
        <f t="shared" si="199"/>
        <v>0</v>
      </c>
      <c r="AF432" s="92">
        <f t="shared" si="200"/>
        <v>0</v>
      </c>
      <c r="AG432" s="93">
        <f t="shared" si="201"/>
        <v>0</v>
      </c>
      <c r="AH432" s="93">
        <f t="shared" si="202"/>
        <v>0</v>
      </c>
      <c r="AI432" s="78">
        <f t="shared" si="203"/>
        <v>0</v>
      </c>
      <c r="AJ432" s="92">
        <f t="shared" si="211"/>
        <v>0</v>
      </c>
      <c r="AK432" s="78">
        <f t="shared" si="212"/>
        <v>0</v>
      </c>
      <c r="AL432" s="11"/>
      <c r="AM432" s="14"/>
      <c r="AN432" s="11"/>
      <c r="AO432" s="15"/>
      <c r="AP432" s="11"/>
      <c r="AQ432" s="11"/>
      <c r="AR432" s="11"/>
      <c r="AS432" s="75" t="str">
        <f t="shared" si="220"/>
        <v/>
      </c>
      <c r="AT432" s="75" t="str">
        <f t="shared" ca="1" si="221"/>
        <v/>
      </c>
      <c r="AU432" s="75" t="str">
        <f t="shared" si="222"/>
        <v/>
      </c>
      <c r="AV432" s="75" t="str">
        <f t="shared" ca="1" si="223"/>
        <v/>
      </c>
      <c r="AW432" s="169"/>
      <c r="AX432" s="169"/>
      <c r="AY432" s="75" t="str">
        <f t="shared" si="224"/>
        <v/>
      </c>
      <c r="AZ432" s="169"/>
      <c r="BA432" s="169"/>
      <c r="BB432" s="75" t="str">
        <f t="shared" si="225"/>
        <v/>
      </c>
      <c r="BC432" s="11"/>
      <c r="BH432" s="52"/>
      <c r="BI432" s="52"/>
      <c r="BJ432" s="52"/>
      <c r="BK432" s="52"/>
      <c r="BL432" s="52"/>
      <c r="BM432" s="52"/>
      <c r="BQ432" s="27"/>
      <c r="BR432" s="27"/>
      <c r="BS432" s="27"/>
      <c r="BT432" s="27"/>
      <c r="BU432" s="27"/>
      <c r="BV432" s="27"/>
      <c r="BW432" s="54"/>
      <c r="BX432" s="26"/>
      <c r="BY432" s="54"/>
      <c r="BZ432" s="26"/>
      <c r="CA432" s="26"/>
      <c r="CB432" s="26"/>
    </row>
    <row r="433" spans="1:80" ht="17.45" customHeight="1">
      <c r="A433" s="94">
        <f t="shared" si="226"/>
        <v>61.3</v>
      </c>
      <c r="B433" s="179">
        <f t="shared" si="204"/>
        <v>46319</v>
      </c>
      <c r="C433" s="8"/>
      <c r="D433" s="11"/>
      <c r="E433" s="12"/>
      <c r="F433" s="11"/>
      <c r="G433" s="74">
        <f t="shared" si="228"/>
        <v>730</v>
      </c>
      <c r="H433" s="75">
        <f t="shared" si="228"/>
        <v>6095</v>
      </c>
      <c r="I433" s="88">
        <f t="shared" si="214"/>
        <v>0</v>
      </c>
      <c r="J433" s="78">
        <f t="shared" si="215"/>
        <v>0</v>
      </c>
      <c r="K433" s="78">
        <f t="shared" si="216"/>
        <v>0</v>
      </c>
      <c r="L433" s="78">
        <f t="shared" si="217"/>
        <v>0</v>
      </c>
      <c r="M433" s="78">
        <f t="shared" ca="1" si="218"/>
        <v>0.13134657836644592</v>
      </c>
      <c r="N433" s="78">
        <f t="shared" ca="1" si="205"/>
        <v>1.8181818181818191E-2</v>
      </c>
      <c r="O433" s="78">
        <f t="shared" si="219"/>
        <v>5.0000000000000001E-4</v>
      </c>
      <c r="P433" s="13"/>
      <c r="Q433" s="8"/>
      <c r="R433" s="13"/>
      <c r="S433" s="89">
        <f t="shared" si="206"/>
        <v>0</v>
      </c>
      <c r="T433" s="75">
        <f t="shared" si="206"/>
        <v>0</v>
      </c>
      <c r="U433" s="90">
        <f t="shared" si="207"/>
        <v>0</v>
      </c>
      <c r="V433" s="82">
        <f t="shared" si="208"/>
        <v>0</v>
      </c>
      <c r="W433" s="8"/>
      <c r="X433" s="8"/>
      <c r="Y433" s="12"/>
      <c r="Z433" s="12"/>
      <c r="AA433" s="12"/>
      <c r="AB433" s="12"/>
      <c r="AC433" s="91">
        <f t="shared" si="209"/>
        <v>0</v>
      </c>
      <c r="AD433" s="75">
        <f t="shared" si="210"/>
        <v>0</v>
      </c>
      <c r="AE433" s="88">
        <f t="shared" si="199"/>
        <v>0</v>
      </c>
      <c r="AF433" s="92">
        <f t="shared" si="200"/>
        <v>0</v>
      </c>
      <c r="AG433" s="93">
        <f t="shared" si="201"/>
        <v>0</v>
      </c>
      <c r="AH433" s="93">
        <f t="shared" si="202"/>
        <v>0</v>
      </c>
      <c r="AI433" s="78">
        <f t="shared" si="203"/>
        <v>0</v>
      </c>
      <c r="AJ433" s="92">
        <f t="shared" si="211"/>
        <v>0</v>
      </c>
      <c r="AK433" s="78">
        <f t="shared" si="212"/>
        <v>0</v>
      </c>
      <c r="AL433" s="11"/>
      <c r="AM433" s="14"/>
      <c r="AN433" s="11"/>
      <c r="AO433" s="15"/>
      <c r="AP433" s="11"/>
      <c r="AQ433" s="11"/>
      <c r="AR433" s="11"/>
      <c r="AS433" s="75" t="str">
        <f t="shared" si="220"/>
        <v/>
      </c>
      <c r="AT433" s="75" t="str">
        <f t="shared" ca="1" si="221"/>
        <v/>
      </c>
      <c r="AU433" s="75" t="str">
        <f t="shared" si="222"/>
        <v/>
      </c>
      <c r="AV433" s="75" t="str">
        <f t="shared" ca="1" si="223"/>
        <v/>
      </c>
      <c r="AW433" s="169"/>
      <c r="AX433" s="169"/>
      <c r="AY433" s="75" t="str">
        <f t="shared" si="224"/>
        <v/>
      </c>
      <c r="AZ433" s="169"/>
      <c r="BA433" s="169"/>
      <c r="BB433" s="75" t="str">
        <f t="shared" si="225"/>
        <v/>
      </c>
      <c r="BC433" s="11"/>
      <c r="BH433" s="52"/>
      <c r="BI433" s="52"/>
      <c r="BJ433" s="52"/>
      <c r="BK433" s="52"/>
      <c r="BL433" s="52"/>
      <c r="BM433" s="52"/>
      <c r="BQ433" s="27"/>
      <c r="BR433" s="27"/>
      <c r="BS433" s="27"/>
      <c r="BT433" s="27"/>
      <c r="BU433" s="27"/>
      <c r="BV433" s="27"/>
      <c r="BW433" s="54"/>
      <c r="BX433" s="26"/>
      <c r="BY433" s="54"/>
      <c r="BZ433" s="26"/>
      <c r="CA433" s="26"/>
      <c r="CB433" s="26"/>
    </row>
    <row r="434" spans="1:80" ht="17.45" customHeight="1">
      <c r="A434" s="86">
        <f t="shared" si="226"/>
        <v>61.4</v>
      </c>
      <c r="B434" s="179">
        <f t="shared" si="204"/>
        <v>46320</v>
      </c>
      <c r="C434" s="8"/>
      <c r="D434" s="11"/>
      <c r="E434" s="12"/>
      <c r="F434" s="11"/>
      <c r="G434" s="74">
        <f t="shared" si="228"/>
        <v>730</v>
      </c>
      <c r="H434" s="75">
        <f t="shared" si="228"/>
        <v>6095</v>
      </c>
      <c r="I434" s="88">
        <f t="shared" si="214"/>
        <v>0</v>
      </c>
      <c r="J434" s="78">
        <f t="shared" si="215"/>
        <v>0</v>
      </c>
      <c r="K434" s="78">
        <f t="shared" si="216"/>
        <v>0</v>
      </c>
      <c r="L434" s="78">
        <f t="shared" si="217"/>
        <v>0</v>
      </c>
      <c r="M434" s="78">
        <f t="shared" ca="1" si="218"/>
        <v>0.13134657836644592</v>
      </c>
      <c r="N434" s="78">
        <f t="shared" ca="1" si="205"/>
        <v>1.8181818181818191E-2</v>
      </c>
      <c r="O434" s="78">
        <f t="shared" si="219"/>
        <v>5.0000000000000001E-4</v>
      </c>
      <c r="P434" s="13"/>
      <c r="Q434" s="8"/>
      <c r="R434" s="13"/>
      <c r="S434" s="89">
        <f t="shared" si="206"/>
        <v>0</v>
      </c>
      <c r="T434" s="75">
        <f t="shared" si="206"/>
        <v>0</v>
      </c>
      <c r="U434" s="90">
        <f t="shared" si="207"/>
        <v>0</v>
      </c>
      <c r="V434" s="82">
        <f t="shared" si="208"/>
        <v>0</v>
      </c>
      <c r="W434" s="8"/>
      <c r="X434" s="8"/>
      <c r="Y434" s="12"/>
      <c r="Z434" s="12"/>
      <c r="AA434" s="12"/>
      <c r="AB434" s="12"/>
      <c r="AC434" s="91">
        <f t="shared" si="209"/>
        <v>0</v>
      </c>
      <c r="AD434" s="75">
        <f t="shared" si="210"/>
        <v>0</v>
      </c>
      <c r="AE434" s="88">
        <f t="shared" si="199"/>
        <v>0</v>
      </c>
      <c r="AF434" s="92">
        <f t="shared" si="200"/>
        <v>0</v>
      </c>
      <c r="AG434" s="93">
        <f t="shared" si="201"/>
        <v>0</v>
      </c>
      <c r="AH434" s="93">
        <f t="shared" si="202"/>
        <v>0</v>
      </c>
      <c r="AI434" s="78">
        <f t="shared" si="203"/>
        <v>0</v>
      </c>
      <c r="AJ434" s="92">
        <f t="shared" si="211"/>
        <v>0</v>
      </c>
      <c r="AK434" s="78">
        <f t="shared" si="212"/>
        <v>0</v>
      </c>
      <c r="AL434" s="11"/>
      <c r="AM434" s="14"/>
      <c r="AN434" s="11"/>
      <c r="AO434" s="15"/>
      <c r="AP434" s="11"/>
      <c r="AQ434" s="11"/>
      <c r="AR434" s="11"/>
      <c r="AS434" s="75" t="str">
        <f t="shared" si="220"/>
        <v/>
      </c>
      <c r="AT434" s="75" t="str">
        <f t="shared" ca="1" si="221"/>
        <v/>
      </c>
      <c r="AU434" s="75" t="str">
        <f t="shared" si="222"/>
        <v/>
      </c>
      <c r="AV434" s="75" t="str">
        <f t="shared" ca="1" si="223"/>
        <v/>
      </c>
      <c r="AW434" s="169"/>
      <c r="AX434" s="169"/>
      <c r="AY434" s="75" t="str">
        <f t="shared" si="224"/>
        <v/>
      </c>
      <c r="AZ434" s="169"/>
      <c r="BA434" s="169"/>
      <c r="BB434" s="75" t="str">
        <f t="shared" si="225"/>
        <v/>
      </c>
      <c r="BC434" s="11"/>
      <c r="BH434" s="52"/>
      <c r="BI434" s="52"/>
      <c r="BJ434" s="52"/>
      <c r="BK434" s="52"/>
      <c r="BL434" s="52"/>
      <c r="BM434" s="52"/>
      <c r="BQ434" s="27"/>
      <c r="BR434" s="27"/>
      <c r="BS434" s="27"/>
      <c r="BT434" s="27"/>
      <c r="BU434" s="27"/>
      <c r="BV434" s="27"/>
      <c r="BW434" s="54"/>
      <c r="BX434" s="26"/>
      <c r="BY434" s="54"/>
      <c r="BZ434" s="26"/>
      <c r="CA434" s="26"/>
      <c r="CB434" s="26"/>
    </row>
    <row r="435" spans="1:80" ht="17.45" customHeight="1">
      <c r="A435" s="94">
        <f t="shared" si="226"/>
        <v>61.5</v>
      </c>
      <c r="B435" s="179">
        <f t="shared" si="204"/>
        <v>46321</v>
      </c>
      <c r="C435" s="8"/>
      <c r="D435" s="11"/>
      <c r="E435" s="12"/>
      <c r="F435" s="11"/>
      <c r="G435" s="74">
        <f t="shared" si="228"/>
        <v>730</v>
      </c>
      <c r="H435" s="75">
        <f t="shared" si="228"/>
        <v>6095</v>
      </c>
      <c r="I435" s="88">
        <f t="shared" si="214"/>
        <v>0</v>
      </c>
      <c r="J435" s="78">
        <f t="shared" si="215"/>
        <v>0</v>
      </c>
      <c r="K435" s="78">
        <f t="shared" si="216"/>
        <v>0</v>
      </c>
      <c r="L435" s="78">
        <f t="shared" si="217"/>
        <v>0</v>
      </c>
      <c r="M435" s="78">
        <f t="shared" ca="1" si="218"/>
        <v>0.13134657836644592</v>
      </c>
      <c r="N435" s="78">
        <f t="shared" ca="1" si="205"/>
        <v>1.8181818181818191E-2</v>
      </c>
      <c r="O435" s="78">
        <f t="shared" si="219"/>
        <v>5.0000000000000001E-4</v>
      </c>
      <c r="P435" s="13"/>
      <c r="Q435" s="8"/>
      <c r="R435" s="13"/>
      <c r="S435" s="89">
        <f t="shared" si="206"/>
        <v>0</v>
      </c>
      <c r="T435" s="75">
        <f t="shared" si="206"/>
        <v>0</v>
      </c>
      <c r="U435" s="90">
        <f t="shared" si="207"/>
        <v>0</v>
      </c>
      <c r="V435" s="82">
        <f t="shared" si="208"/>
        <v>0</v>
      </c>
      <c r="W435" s="8"/>
      <c r="X435" s="8"/>
      <c r="Y435" s="12"/>
      <c r="Z435" s="12"/>
      <c r="AA435" s="12"/>
      <c r="AB435" s="12"/>
      <c r="AC435" s="91">
        <f t="shared" si="209"/>
        <v>0</v>
      </c>
      <c r="AD435" s="75">
        <f t="shared" si="210"/>
        <v>0</v>
      </c>
      <c r="AE435" s="88">
        <f t="shared" si="199"/>
        <v>0</v>
      </c>
      <c r="AF435" s="92">
        <f t="shared" si="200"/>
        <v>0</v>
      </c>
      <c r="AG435" s="93">
        <f t="shared" si="201"/>
        <v>0</v>
      </c>
      <c r="AH435" s="93">
        <f t="shared" si="202"/>
        <v>0</v>
      </c>
      <c r="AI435" s="78">
        <f t="shared" si="203"/>
        <v>0</v>
      </c>
      <c r="AJ435" s="92">
        <f t="shared" si="211"/>
        <v>0</v>
      </c>
      <c r="AK435" s="78">
        <f t="shared" si="212"/>
        <v>0</v>
      </c>
      <c r="AL435" s="11"/>
      <c r="AM435" s="14"/>
      <c r="AN435" s="11"/>
      <c r="AO435" s="15"/>
      <c r="AP435" s="11"/>
      <c r="AQ435" s="11"/>
      <c r="AR435" s="11"/>
      <c r="AS435" s="75" t="str">
        <f t="shared" si="220"/>
        <v/>
      </c>
      <c r="AT435" s="75" t="str">
        <f t="shared" ca="1" si="221"/>
        <v/>
      </c>
      <c r="AU435" s="75" t="str">
        <f t="shared" si="222"/>
        <v/>
      </c>
      <c r="AV435" s="75" t="str">
        <f t="shared" ca="1" si="223"/>
        <v/>
      </c>
      <c r="AW435" s="169"/>
      <c r="AX435" s="169"/>
      <c r="AY435" s="75" t="str">
        <f t="shared" si="224"/>
        <v/>
      </c>
      <c r="AZ435" s="169"/>
      <c r="BA435" s="169"/>
      <c r="BB435" s="75" t="str">
        <f t="shared" si="225"/>
        <v/>
      </c>
      <c r="BC435" s="11"/>
      <c r="BH435" s="52"/>
      <c r="BI435" s="52"/>
      <c r="BJ435" s="52"/>
      <c r="BK435" s="52"/>
      <c r="BL435" s="52"/>
      <c r="BM435" s="52"/>
      <c r="BQ435" s="27"/>
      <c r="BR435" s="27"/>
      <c r="BS435" s="27"/>
      <c r="BT435" s="27"/>
      <c r="BU435" s="27"/>
      <c r="BV435" s="27"/>
      <c r="BW435" s="54"/>
      <c r="BX435" s="26"/>
      <c r="BY435" s="54"/>
      <c r="BZ435" s="26"/>
      <c r="CA435" s="26"/>
      <c r="CB435" s="26"/>
    </row>
    <row r="436" spans="1:80" ht="17.45" customHeight="1">
      <c r="A436" s="86">
        <f t="shared" si="226"/>
        <v>61.6</v>
      </c>
      <c r="B436" s="179">
        <f t="shared" si="204"/>
        <v>46322</v>
      </c>
      <c r="C436" s="8"/>
      <c r="D436" s="11"/>
      <c r="E436" s="12"/>
      <c r="F436" s="11"/>
      <c r="G436" s="74">
        <f t="shared" si="228"/>
        <v>730</v>
      </c>
      <c r="H436" s="75">
        <f t="shared" si="228"/>
        <v>6095</v>
      </c>
      <c r="I436" s="88">
        <f t="shared" si="214"/>
        <v>0</v>
      </c>
      <c r="J436" s="78">
        <f t="shared" si="215"/>
        <v>0</v>
      </c>
      <c r="K436" s="78">
        <f t="shared" si="216"/>
        <v>0</v>
      </c>
      <c r="L436" s="78">
        <f t="shared" si="217"/>
        <v>0</v>
      </c>
      <c r="M436" s="78">
        <f t="shared" ca="1" si="218"/>
        <v>0.13134657836644592</v>
      </c>
      <c r="N436" s="78">
        <f t="shared" ca="1" si="205"/>
        <v>1.8181818181818191E-2</v>
      </c>
      <c r="O436" s="78">
        <f t="shared" si="219"/>
        <v>5.0000000000000001E-4</v>
      </c>
      <c r="P436" s="13"/>
      <c r="Q436" s="8"/>
      <c r="R436" s="13"/>
      <c r="S436" s="89">
        <f t="shared" si="206"/>
        <v>0</v>
      </c>
      <c r="T436" s="75">
        <f t="shared" si="206"/>
        <v>0</v>
      </c>
      <c r="U436" s="90">
        <f t="shared" si="207"/>
        <v>0</v>
      </c>
      <c r="V436" s="82">
        <f t="shared" si="208"/>
        <v>0</v>
      </c>
      <c r="W436" s="8"/>
      <c r="X436" s="8"/>
      <c r="Y436" s="12"/>
      <c r="Z436" s="12"/>
      <c r="AA436" s="12"/>
      <c r="AB436" s="12"/>
      <c r="AC436" s="91">
        <f t="shared" si="209"/>
        <v>0</v>
      </c>
      <c r="AD436" s="75">
        <f t="shared" si="210"/>
        <v>0</v>
      </c>
      <c r="AE436" s="88">
        <f t="shared" si="199"/>
        <v>0</v>
      </c>
      <c r="AF436" s="92">
        <f t="shared" si="200"/>
        <v>0</v>
      </c>
      <c r="AG436" s="93">
        <f t="shared" si="201"/>
        <v>0</v>
      </c>
      <c r="AH436" s="93">
        <f t="shared" si="202"/>
        <v>0</v>
      </c>
      <c r="AI436" s="78">
        <f t="shared" si="203"/>
        <v>0</v>
      </c>
      <c r="AJ436" s="92">
        <f t="shared" si="211"/>
        <v>0</v>
      </c>
      <c r="AK436" s="78">
        <f t="shared" si="212"/>
        <v>0</v>
      </c>
      <c r="AL436" s="11"/>
      <c r="AM436" s="14"/>
      <c r="AN436" s="11"/>
      <c r="AO436" s="15"/>
      <c r="AP436" s="11"/>
      <c r="AQ436" s="11"/>
      <c r="AR436" s="11"/>
      <c r="AS436" s="75" t="str">
        <f t="shared" si="220"/>
        <v/>
      </c>
      <c r="AT436" s="75" t="str">
        <f t="shared" ca="1" si="221"/>
        <v/>
      </c>
      <c r="AU436" s="75" t="str">
        <f t="shared" si="222"/>
        <v/>
      </c>
      <c r="AV436" s="75" t="str">
        <f t="shared" ca="1" si="223"/>
        <v/>
      </c>
      <c r="AW436" s="169"/>
      <c r="AX436" s="169"/>
      <c r="AY436" s="75" t="str">
        <f t="shared" si="224"/>
        <v/>
      </c>
      <c r="AZ436" s="169"/>
      <c r="BA436" s="169"/>
      <c r="BB436" s="75" t="str">
        <f t="shared" si="225"/>
        <v/>
      </c>
      <c r="BC436" s="11"/>
      <c r="BH436" s="52"/>
      <c r="BI436" s="52"/>
      <c r="BJ436" s="52"/>
      <c r="BK436" s="52"/>
      <c r="BL436" s="52"/>
      <c r="BM436" s="52"/>
      <c r="BQ436" s="27"/>
      <c r="BR436" s="27"/>
      <c r="BS436" s="27"/>
      <c r="BT436" s="27"/>
      <c r="BU436" s="27"/>
      <c r="BV436" s="27"/>
      <c r="BW436" s="54"/>
      <c r="BX436" s="26"/>
      <c r="BY436" s="54"/>
      <c r="BZ436" s="26"/>
      <c r="CA436" s="26"/>
      <c r="CB436" s="26"/>
    </row>
    <row r="437" spans="1:80" ht="17.45" customHeight="1" thickBot="1">
      <c r="A437" s="94">
        <f t="shared" si="226"/>
        <v>61.7</v>
      </c>
      <c r="B437" s="180">
        <f t="shared" si="204"/>
        <v>46323</v>
      </c>
      <c r="C437" s="16"/>
      <c r="D437" s="17"/>
      <c r="E437" s="18"/>
      <c r="F437" s="17"/>
      <c r="G437" s="96">
        <f t="shared" si="228"/>
        <v>730</v>
      </c>
      <c r="H437" s="97">
        <f t="shared" si="228"/>
        <v>6095</v>
      </c>
      <c r="I437" s="98">
        <f t="shared" si="214"/>
        <v>0</v>
      </c>
      <c r="J437" s="99">
        <f t="shared" si="215"/>
        <v>0</v>
      </c>
      <c r="K437" s="99">
        <f t="shared" si="216"/>
        <v>0</v>
      </c>
      <c r="L437" s="99">
        <f t="shared" si="217"/>
        <v>0</v>
      </c>
      <c r="M437" s="99">
        <f t="shared" ca="1" si="218"/>
        <v>0.13134657836644592</v>
      </c>
      <c r="N437" s="99">
        <f t="shared" ca="1" si="205"/>
        <v>1.8181818181818191E-2</v>
      </c>
      <c r="O437" s="99">
        <f t="shared" si="219"/>
        <v>5.0000000000000001E-4</v>
      </c>
      <c r="P437" s="19"/>
      <c r="Q437" s="16"/>
      <c r="R437" s="19"/>
      <c r="S437" s="89">
        <f t="shared" si="206"/>
        <v>0</v>
      </c>
      <c r="T437" s="75">
        <f t="shared" si="206"/>
        <v>0</v>
      </c>
      <c r="U437" s="100">
        <f t="shared" si="207"/>
        <v>0</v>
      </c>
      <c r="V437" s="101">
        <f t="shared" si="208"/>
        <v>0</v>
      </c>
      <c r="W437" s="16"/>
      <c r="X437" s="8"/>
      <c r="Y437" s="12"/>
      <c r="Z437" s="12"/>
      <c r="AA437" s="12"/>
      <c r="AB437" s="12"/>
      <c r="AC437" s="102">
        <f t="shared" si="209"/>
        <v>0</v>
      </c>
      <c r="AD437" s="97">
        <f t="shared" si="210"/>
        <v>0</v>
      </c>
      <c r="AE437" s="98">
        <f t="shared" si="199"/>
        <v>0</v>
      </c>
      <c r="AF437" s="103">
        <f t="shared" si="200"/>
        <v>0</v>
      </c>
      <c r="AG437" s="104">
        <f t="shared" si="201"/>
        <v>0</v>
      </c>
      <c r="AH437" s="104">
        <f t="shared" si="202"/>
        <v>0</v>
      </c>
      <c r="AI437" s="99">
        <f t="shared" si="203"/>
        <v>0</v>
      </c>
      <c r="AJ437" s="103">
        <f t="shared" si="211"/>
        <v>0</v>
      </c>
      <c r="AK437" s="99">
        <f t="shared" si="212"/>
        <v>0</v>
      </c>
      <c r="AL437" s="17"/>
      <c r="AM437" s="20"/>
      <c r="AN437" s="17"/>
      <c r="AO437" s="21"/>
      <c r="AP437" s="17"/>
      <c r="AQ437" s="17"/>
      <c r="AR437" s="17"/>
      <c r="AS437" s="97" t="str">
        <f t="shared" si="220"/>
        <v/>
      </c>
      <c r="AT437" s="97" t="str">
        <f t="shared" ca="1" si="221"/>
        <v/>
      </c>
      <c r="AU437" s="97" t="str">
        <f t="shared" si="222"/>
        <v/>
      </c>
      <c r="AV437" s="97" t="str">
        <f t="shared" ca="1" si="223"/>
        <v/>
      </c>
      <c r="AW437" s="167"/>
      <c r="AX437" s="167"/>
      <c r="AY437" s="97" t="str">
        <f t="shared" si="224"/>
        <v/>
      </c>
      <c r="AZ437" s="167"/>
      <c r="BA437" s="167"/>
      <c r="BB437" s="97" t="str">
        <f t="shared" si="225"/>
        <v/>
      </c>
      <c r="BC437" s="17"/>
      <c r="BH437" s="52"/>
      <c r="BI437" s="52"/>
      <c r="BJ437" s="52"/>
      <c r="BK437" s="52"/>
      <c r="BL437" s="52"/>
      <c r="BM437" s="52"/>
      <c r="BQ437" s="27"/>
      <c r="BR437" s="27"/>
      <c r="BS437" s="27"/>
      <c r="BT437" s="27"/>
      <c r="BU437" s="27"/>
      <c r="BV437" s="27"/>
      <c r="BW437" s="54"/>
      <c r="BX437" s="26"/>
      <c r="BY437" s="54"/>
      <c r="BZ437" s="26"/>
      <c r="CA437" s="26"/>
      <c r="CB437" s="26"/>
    </row>
    <row r="438" spans="1:80" ht="17.45" customHeight="1" thickTop="1">
      <c r="A438" s="105">
        <f>A431+1</f>
        <v>62.1</v>
      </c>
      <c r="B438" s="178">
        <f>B437+1</f>
        <v>46324</v>
      </c>
      <c r="C438" s="4"/>
      <c r="D438" s="5"/>
      <c r="E438" s="6"/>
      <c r="F438" s="5"/>
      <c r="G438" s="74">
        <f t="shared" si="228"/>
        <v>730</v>
      </c>
      <c r="H438" s="75">
        <f t="shared" si="228"/>
        <v>6095</v>
      </c>
      <c r="I438" s="76">
        <f t="shared" si="214"/>
        <v>0</v>
      </c>
      <c r="J438" s="77">
        <f t="shared" si="215"/>
        <v>0</v>
      </c>
      <c r="K438" s="77">
        <f t="shared" si="216"/>
        <v>0</v>
      </c>
      <c r="L438" s="77">
        <f t="shared" si="217"/>
        <v>0</v>
      </c>
      <c r="M438" s="78">
        <f t="shared" ca="1" si="218"/>
        <v>0.13134657836644592</v>
      </c>
      <c r="N438" s="78">
        <f t="shared" ca="1" si="205"/>
        <v>1.8181818181818191E-2</v>
      </c>
      <c r="O438" s="78">
        <f t="shared" si="219"/>
        <v>5.0000000000000001E-4</v>
      </c>
      <c r="P438" s="13"/>
      <c r="Q438" s="8"/>
      <c r="R438" s="13"/>
      <c r="S438" s="79">
        <f t="shared" si="206"/>
        <v>0</v>
      </c>
      <c r="T438" s="80">
        <f t="shared" si="206"/>
        <v>0</v>
      </c>
      <c r="U438" s="90">
        <f t="shared" si="207"/>
        <v>0</v>
      </c>
      <c r="V438" s="82">
        <f t="shared" si="208"/>
        <v>0</v>
      </c>
      <c r="W438" s="4"/>
      <c r="X438" s="4"/>
      <c r="Y438" s="6"/>
      <c r="Z438" s="6"/>
      <c r="AA438" s="6"/>
      <c r="AB438" s="6"/>
      <c r="AC438" s="83">
        <f t="shared" si="209"/>
        <v>0</v>
      </c>
      <c r="AD438" s="80">
        <f t="shared" si="210"/>
        <v>0</v>
      </c>
      <c r="AE438" s="76">
        <f t="shared" si="199"/>
        <v>0</v>
      </c>
      <c r="AF438" s="84">
        <f t="shared" si="200"/>
        <v>0</v>
      </c>
      <c r="AG438" s="85">
        <f t="shared" si="201"/>
        <v>0</v>
      </c>
      <c r="AH438" s="85">
        <f t="shared" si="202"/>
        <v>0</v>
      </c>
      <c r="AI438" s="77">
        <f t="shared" si="203"/>
        <v>0</v>
      </c>
      <c r="AJ438" s="84">
        <f t="shared" si="211"/>
        <v>0</v>
      </c>
      <c r="AK438" s="77">
        <f t="shared" si="212"/>
        <v>0</v>
      </c>
      <c r="AL438" s="5"/>
      <c r="AM438" s="9"/>
      <c r="AN438" s="5"/>
      <c r="AO438" s="10"/>
      <c r="AP438" s="5"/>
      <c r="AQ438" s="5"/>
      <c r="AR438" s="5"/>
      <c r="AS438" s="80" t="str">
        <f t="shared" si="220"/>
        <v/>
      </c>
      <c r="AT438" s="80" t="str">
        <f t="shared" ca="1" si="221"/>
        <v/>
      </c>
      <c r="AU438" s="80" t="str">
        <f t="shared" si="222"/>
        <v/>
      </c>
      <c r="AV438" s="80" t="str">
        <f t="shared" ca="1" si="223"/>
        <v/>
      </c>
      <c r="AW438" s="165"/>
      <c r="AX438" s="165"/>
      <c r="AY438" s="80" t="str">
        <f t="shared" si="224"/>
        <v/>
      </c>
      <c r="AZ438" s="165"/>
      <c r="BA438" s="165"/>
      <c r="BB438" s="80" t="str">
        <f t="shared" si="225"/>
        <v/>
      </c>
      <c r="BC438" s="5"/>
      <c r="BH438" s="52"/>
      <c r="BI438" s="52"/>
      <c r="BJ438" s="52"/>
      <c r="BK438" s="52"/>
      <c r="BL438" s="52"/>
      <c r="BM438" s="52"/>
      <c r="BQ438" s="27"/>
      <c r="BR438" s="27"/>
      <c r="BS438" s="27"/>
      <c r="BT438" s="27"/>
      <c r="BU438" s="27"/>
      <c r="BV438" s="27"/>
      <c r="BW438" s="54"/>
      <c r="BX438" s="26"/>
      <c r="BY438" s="54"/>
      <c r="BZ438" s="26"/>
      <c r="CA438" s="26"/>
      <c r="CB438" s="26"/>
    </row>
    <row r="439" spans="1:80" ht="17.45" customHeight="1">
      <c r="A439" s="94">
        <f t="shared" si="226"/>
        <v>62.2</v>
      </c>
      <c r="B439" s="179">
        <f t="shared" si="204"/>
        <v>46325</v>
      </c>
      <c r="C439" s="8"/>
      <c r="D439" s="11"/>
      <c r="E439" s="12"/>
      <c r="F439" s="11"/>
      <c r="G439" s="74">
        <f t="shared" si="228"/>
        <v>730</v>
      </c>
      <c r="H439" s="75">
        <f t="shared" si="228"/>
        <v>6095</v>
      </c>
      <c r="I439" s="88">
        <f t="shared" si="214"/>
        <v>0</v>
      </c>
      <c r="J439" s="78">
        <f t="shared" si="215"/>
        <v>0</v>
      </c>
      <c r="K439" s="78">
        <f t="shared" si="216"/>
        <v>0</v>
      </c>
      <c r="L439" s="78">
        <f t="shared" si="217"/>
        <v>0</v>
      </c>
      <c r="M439" s="78">
        <f t="shared" ca="1" si="218"/>
        <v>0.13134657836644592</v>
      </c>
      <c r="N439" s="78">
        <f t="shared" ca="1" si="205"/>
        <v>1.8181818181818191E-2</v>
      </c>
      <c r="O439" s="78">
        <f t="shared" si="219"/>
        <v>5.0000000000000001E-4</v>
      </c>
      <c r="P439" s="13"/>
      <c r="Q439" s="8"/>
      <c r="R439" s="13"/>
      <c r="S439" s="89">
        <f t="shared" si="206"/>
        <v>0</v>
      </c>
      <c r="T439" s="75">
        <f t="shared" si="206"/>
        <v>0</v>
      </c>
      <c r="U439" s="90">
        <f t="shared" si="207"/>
        <v>0</v>
      </c>
      <c r="V439" s="82">
        <f t="shared" si="208"/>
        <v>0</v>
      </c>
      <c r="W439" s="8"/>
      <c r="X439" s="8"/>
      <c r="Y439" s="12"/>
      <c r="Z439" s="12"/>
      <c r="AA439" s="12"/>
      <c r="AB439" s="12"/>
      <c r="AC439" s="91">
        <f t="shared" si="209"/>
        <v>0</v>
      </c>
      <c r="AD439" s="75">
        <f t="shared" si="210"/>
        <v>0</v>
      </c>
      <c r="AE439" s="88">
        <f t="shared" si="199"/>
        <v>0</v>
      </c>
      <c r="AF439" s="92">
        <f t="shared" si="200"/>
        <v>0</v>
      </c>
      <c r="AG439" s="93">
        <f t="shared" si="201"/>
        <v>0</v>
      </c>
      <c r="AH439" s="93">
        <f t="shared" si="202"/>
        <v>0</v>
      </c>
      <c r="AI439" s="78">
        <f t="shared" si="203"/>
        <v>0</v>
      </c>
      <c r="AJ439" s="92">
        <f t="shared" si="211"/>
        <v>0</v>
      </c>
      <c r="AK439" s="78">
        <f t="shared" si="212"/>
        <v>0</v>
      </c>
      <c r="AL439" s="11"/>
      <c r="AM439" s="14"/>
      <c r="AN439" s="11"/>
      <c r="AO439" s="15"/>
      <c r="AP439" s="11"/>
      <c r="AQ439" s="11"/>
      <c r="AR439" s="11"/>
      <c r="AS439" s="75" t="str">
        <f t="shared" si="220"/>
        <v/>
      </c>
      <c r="AT439" s="75" t="str">
        <f t="shared" ca="1" si="221"/>
        <v/>
      </c>
      <c r="AU439" s="75" t="str">
        <f t="shared" si="222"/>
        <v/>
      </c>
      <c r="AV439" s="75" t="str">
        <f t="shared" ca="1" si="223"/>
        <v/>
      </c>
      <c r="AW439" s="169"/>
      <c r="AX439" s="169"/>
      <c r="AY439" s="75" t="str">
        <f t="shared" si="224"/>
        <v/>
      </c>
      <c r="AZ439" s="169"/>
      <c r="BA439" s="169"/>
      <c r="BB439" s="75" t="str">
        <f t="shared" si="225"/>
        <v/>
      </c>
      <c r="BC439" s="11"/>
      <c r="BH439" s="52"/>
      <c r="BI439" s="52"/>
      <c r="BJ439" s="52"/>
      <c r="BK439" s="52"/>
      <c r="BL439" s="52"/>
      <c r="BM439" s="52"/>
      <c r="BQ439" s="27"/>
      <c r="BR439" s="27"/>
      <c r="BS439" s="27"/>
      <c r="BT439" s="27"/>
      <c r="BU439" s="27"/>
      <c r="BV439" s="27"/>
      <c r="BW439" s="54"/>
      <c r="BX439" s="26"/>
      <c r="BY439" s="54"/>
      <c r="BZ439" s="26"/>
      <c r="CA439" s="26"/>
      <c r="CB439" s="26"/>
    </row>
    <row r="440" spans="1:80" ht="17.45" customHeight="1">
      <c r="A440" s="86">
        <f t="shared" si="226"/>
        <v>62.3</v>
      </c>
      <c r="B440" s="179">
        <f t="shared" si="204"/>
        <v>46326</v>
      </c>
      <c r="C440" s="8"/>
      <c r="D440" s="11"/>
      <c r="E440" s="12"/>
      <c r="F440" s="11"/>
      <c r="G440" s="74">
        <f t="shared" si="228"/>
        <v>730</v>
      </c>
      <c r="H440" s="75">
        <f t="shared" si="228"/>
        <v>6095</v>
      </c>
      <c r="I440" s="88">
        <f t="shared" si="214"/>
        <v>0</v>
      </c>
      <c r="J440" s="78">
        <f t="shared" si="215"/>
        <v>0</v>
      </c>
      <c r="K440" s="78">
        <f t="shared" si="216"/>
        <v>0</v>
      </c>
      <c r="L440" s="78">
        <f t="shared" si="217"/>
        <v>0</v>
      </c>
      <c r="M440" s="78">
        <f t="shared" ca="1" si="218"/>
        <v>0.13134657836644592</v>
      </c>
      <c r="N440" s="78">
        <f t="shared" ca="1" si="205"/>
        <v>1.8181818181818191E-2</v>
      </c>
      <c r="O440" s="78">
        <f t="shared" si="219"/>
        <v>5.0000000000000001E-4</v>
      </c>
      <c r="P440" s="13"/>
      <c r="Q440" s="8"/>
      <c r="R440" s="13"/>
      <c r="S440" s="89">
        <f t="shared" si="206"/>
        <v>0</v>
      </c>
      <c r="T440" s="75">
        <f t="shared" si="206"/>
        <v>0</v>
      </c>
      <c r="U440" s="90">
        <f t="shared" si="207"/>
        <v>0</v>
      </c>
      <c r="V440" s="82">
        <f t="shared" si="208"/>
        <v>0</v>
      </c>
      <c r="W440" s="8"/>
      <c r="X440" s="8"/>
      <c r="Y440" s="12"/>
      <c r="Z440" s="12"/>
      <c r="AA440" s="12"/>
      <c r="AB440" s="12"/>
      <c r="AC440" s="91">
        <f t="shared" si="209"/>
        <v>0</v>
      </c>
      <c r="AD440" s="75">
        <f t="shared" si="210"/>
        <v>0</v>
      </c>
      <c r="AE440" s="88">
        <f t="shared" si="199"/>
        <v>0</v>
      </c>
      <c r="AF440" s="92">
        <f t="shared" si="200"/>
        <v>0</v>
      </c>
      <c r="AG440" s="93">
        <f t="shared" si="201"/>
        <v>0</v>
      </c>
      <c r="AH440" s="93">
        <f t="shared" si="202"/>
        <v>0</v>
      </c>
      <c r="AI440" s="78">
        <f t="shared" si="203"/>
        <v>0</v>
      </c>
      <c r="AJ440" s="92">
        <f t="shared" si="211"/>
        <v>0</v>
      </c>
      <c r="AK440" s="78">
        <f t="shared" si="212"/>
        <v>0</v>
      </c>
      <c r="AL440" s="11"/>
      <c r="AM440" s="14"/>
      <c r="AN440" s="11"/>
      <c r="AO440" s="15"/>
      <c r="AP440" s="11"/>
      <c r="AQ440" s="11"/>
      <c r="AR440" s="11"/>
      <c r="AS440" s="75" t="str">
        <f t="shared" si="220"/>
        <v/>
      </c>
      <c r="AT440" s="75" t="str">
        <f t="shared" ca="1" si="221"/>
        <v/>
      </c>
      <c r="AU440" s="75" t="str">
        <f t="shared" si="222"/>
        <v/>
      </c>
      <c r="AV440" s="75" t="str">
        <f t="shared" ca="1" si="223"/>
        <v/>
      </c>
      <c r="AW440" s="169"/>
      <c r="AX440" s="169"/>
      <c r="AY440" s="75" t="str">
        <f t="shared" si="224"/>
        <v/>
      </c>
      <c r="AZ440" s="169"/>
      <c r="BA440" s="169"/>
      <c r="BB440" s="75" t="str">
        <f t="shared" si="225"/>
        <v/>
      </c>
      <c r="BC440" s="11"/>
      <c r="BH440" s="52"/>
      <c r="BI440" s="52"/>
      <c r="BJ440" s="52"/>
      <c r="BK440" s="52"/>
      <c r="BL440" s="52"/>
      <c r="BM440" s="52"/>
      <c r="BQ440" s="27"/>
      <c r="BR440" s="27"/>
      <c r="BS440" s="27"/>
      <c r="BT440" s="27"/>
      <c r="BU440" s="27"/>
      <c r="BV440" s="27"/>
      <c r="BW440" s="54"/>
      <c r="BX440" s="26"/>
      <c r="BY440" s="54"/>
      <c r="BZ440" s="26"/>
      <c r="CA440" s="26"/>
      <c r="CB440" s="26"/>
    </row>
    <row r="441" spans="1:80" ht="17.45" customHeight="1">
      <c r="A441" s="94">
        <f t="shared" si="226"/>
        <v>62.4</v>
      </c>
      <c r="B441" s="179">
        <f t="shared" si="204"/>
        <v>46327</v>
      </c>
      <c r="C441" s="8"/>
      <c r="D441" s="11"/>
      <c r="E441" s="12"/>
      <c r="F441" s="11"/>
      <c r="G441" s="74">
        <f t="shared" si="228"/>
        <v>730</v>
      </c>
      <c r="H441" s="75">
        <f t="shared" si="228"/>
        <v>6095</v>
      </c>
      <c r="I441" s="88">
        <f t="shared" si="214"/>
        <v>0</v>
      </c>
      <c r="J441" s="78">
        <f t="shared" si="215"/>
        <v>0</v>
      </c>
      <c r="K441" s="78">
        <f t="shared" si="216"/>
        <v>0</v>
      </c>
      <c r="L441" s="78">
        <f t="shared" si="217"/>
        <v>0</v>
      </c>
      <c r="M441" s="78">
        <f t="shared" ca="1" si="218"/>
        <v>0.13134657836644592</v>
      </c>
      <c r="N441" s="78">
        <f t="shared" ca="1" si="205"/>
        <v>1.8181818181818191E-2</v>
      </c>
      <c r="O441" s="78">
        <f t="shared" si="219"/>
        <v>5.0000000000000001E-4</v>
      </c>
      <c r="P441" s="13"/>
      <c r="Q441" s="8"/>
      <c r="R441" s="13"/>
      <c r="S441" s="89">
        <f t="shared" si="206"/>
        <v>0</v>
      </c>
      <c r="T441" s="75">
        <f t="shared" si="206"/>
        <v>0</v>
      </c>
      <c r="U441" s="90">
        <f t="shared" si="207"/>
        <v>0</v>
      </c>
      <c r="V441" s="82">
        <f t="shared" si="208"/>
        <v>0</v>
      </c>
      <c r="W441" s="8"/>
      <c r="X441" s="8"/>
      <c r="Y441" s="12"/>
      <c r="Z441" s="12"/>
      <c r="AA441" s="12"/>
      <c r="AB441" s="12"/>
      <c r="AC441" s="91">
        <f t="shared" si="209"/>
        <v>0</v>
      </c>
      <c r="AD441" s="75">
        <f t="shared" si="210"/>
        <v>0</v>
      </c>
      <c r="AE441" s="88">
        <f t="shared" si="199"/>
        <v>0</v>
      </c>
      <c r="AF441" s="92">
        <f t="shared" si="200"/>
        <v>0</v>
      </c>
      <c r="AG441" s="93">
        <f t="shared" si="201"/>
        <v>0</v>
      </c>
      <c r="AH441" s="93">
        <f t="shared" si="202"/>
        <v>0</v>
      </c>
      <c r="AI441" s="78">
        <f t="shared" si="203"/>
        <v>0</v>
      </c>
      <c r="AJ441" s="92">
        <f t="shared" si="211"/>
        <v>0</v>
      </c>
      <c r="AK441" s="78">
        <f t="shared" si="212"/>
        <v>0</v>
      </c>
      <c r="AL441" s="11"/>
      <c r="AM441" s="14"/>
      <c r="AN441" s="11"/>
      <c r="AO441" s="15"/>
      <c r="AP441" s="11"/>
      <c r="AQ441" s="11"/>
      <c r="AR441" s="11"/>
      <c r="AS441" s="75" t="str">
        <f t="shared" si="220"/>
        <v/>
      </c>
      <c r="AT441" s="75" t="str">
        <f t="shared" ca="1" si="221"/>
        <v/>
      </c>
      <c r="AU441" s="75" t="str">
        <f t="shared" si="222"/>
        <v/>
      </c>
      <c r="AV441" s="75" t="str">
        <f t="shared" ca="1" si="223"/>
        <v/>
      </c>
      <c r="AW441" s="169"/>
      <c r="AX441" s="169"/>
      <c r="AY441" s="75" t="str">
        <f t="shared" si="224"/>
        <v/>
      </c>
      <c r="AZ441" s="169"/>
      <c r="BA441" s="169"/>
      <c r="BB441" s="75" t="str">
        <f t="shared" si="225"/>
        <v/>
      </c>
      <c r="BC441" s="11"/>
      <c r="BH441" s="52"/>
      <c r="BI441" s="52"/>
      <c r="BJ441" s="52"/>
      <c r="BK441" s="52"/>
      <c r="BL441" s="52"/>
      <c r="BM441" s="52"/>
      <c r="BQ441" s="27"/>
      <c r="BR441" s="27"/>
      <c r="BS441" s="27"/>
      <c r="BT441" s="27"/>
      <c r="BU441" s="27"/>
      <c r="BV441" s="27"/>
      <c r="BW441" s="54"/>
      <c r="BX441" s="26"/>
      <c r="BY441" s="54"/>
      <c r="BZ441" s="26"/>
      <c r="CA441" s="26"/>
      <c r="CB441" s="26"/>
    </row>
    <row r="442" spans="1:80" ht="17.45" customHeight="1">
      <c r="A442" s="86">
        <f t="shared" si="226"/>
        <v>62.5</v>
      </c>
      <c r="B442" s="179">
        <f t="shared" si="204"/>
        <v>46328</v>
      </c>
      <c r="C442" s="8"/>
      <c r="D442" s="11"/>
      <c r="E442" s="12"/>
      <c r="F442" s="11"/>
      <c r="G442" s="74">
        <f t="shared" si="228"/>
        <v>730</v>
      </c>
      <c r="H442" s="75">
        <f t="shared" si="228"/>
        <v>6095</v>
      </c>
      <c r="I442" s="88">
        <f t="shared" si="214"/>
        <v>0</v>
      </c>
      <c r="J442" s="78">
        <f t="shared" si="215"/>
        <v>0</v>
      </c>
      <c r="K442" s="78">
        <f t="shared" si="216"/>
        <v>0</v>
      </c>
      <c r="L442" s="78">
        <f t="shared" si="217"/>
        <v>0</v>
      </c>
      <c r="M442" s="78">
        <f t="shared" ca="1" si="218"/>
        <v>0.13134657836644592</v>
      </c>
      <c r="N442" s="78">
        <f t="shared" ca="1" si="205"/>
        <v>1.8181818181818191E-2</v>
      </c>
      <c r="O442" s="78">
        <f t="shared" si="219"/>
        <v>5.0000000000000001E-4</v>
      </c>
      <c r="P442" s="13"/>
      <c r="Q442" s="8"/>
      <c r="R442" s="13"/>
      <c r="S442" s="89">
        <f t="shared" si="206"/>
        <v>0</v>
      </c>
      <c r="T442" s="75">
        <f t="shared" si="206"/>
        <v>0</v>
      </c>
      <c r="U442" s="90">
        <f t="shared" si="207"/>
        <v>0</v>
      </c>
      <c r="V442" s="82">
        <f t="shared" si="208"/>
        <v>0</v>
      </c>
      <c r="W442" s="8"/>
      <c r="X442" s="8"/>
      <c r="Y442" s="12"/>
      <c r="Z442" s="12"/>
      <c r="AA442" s="12"/>
      <c r="AB442" s="12"/>
      <c r="AC442" s="91">
        <f t="shared" si="209"/>
        <v>0</v>
      </c>
      <c r="AD442" s="75">
        <f t="shared" si="210"/>
        <v>0</v>
      </c>
      <c r="AE442" s="88">
        <f t="shared" si="199"/>
        <v>0</v>
      </c>
      <c r="AF442" s="92">
        <f t="shared" si="200"/>
        <v>0</v>
      </c>
      <c r="AG442" s="93">
        <f t="shared" si="201"/>
        <v>0</v>
      </c>
      <c r="AH442" s="93">
        <f t="shared" si="202"/>
        <v>0</v>
      </c>
      <c r="AI442" s="78">
        <f t="shared" si="203"/>
        <v>0</v>
      </c>
      <c r="AJ442" s="92">
        <f t="shared" si="211"/>
        <v>0</v>
      </c>
      <c r="AK442" s="78">
        <f t="shared" si="212"/>
        <v>0</v>
      </c>
      <c r="AL442" s="11"/>
      <c r="AM442" s="14"/>
      <c r="AN442" s="11"/>
      <c r="AO442" s="15"/>
      <c r="AP442" s="11"/>
      <c r="AQ442" s="11"/>
      <c r="AR442" s="11"/>
      <c r="AS442" s="75" t="str">
        <f t="shared" si="220"/>
        <v/>
      </c>
      <c r="AT442" s="75" t="str">
        <f t="shared" ca="1" si="221"/>
        <v/>
      </c>
      <c r="AU442" s="75" t="str">
        <f t="shared" si="222"/>
        <v/>
      </c>
      <c r="AV442" s="75" t="str">
        <f t="shared" ca="1" si="223"/>
        <v/>
      </c>
      <c r="AW442" s="169"/>
      <c r="AX442" s="169"/>
      <c r="AY442" s="75" t="str">
        <f t="shared" si="224"/>
        <v/>
      </c>
      <c r="AZ442" s="169"/>
      <c r="BA442" s="169"/>
      <c r="BB442" s="75" t="str">
        <f t="shared" si="225"/>
        <v/>
      </c>
      <c r="BC442" s="11"/>
      <c r="BH442" s="52"/>
      <c r="BI442" s="52"/>
      <c r="BJ442" s="52"/>
      <c r="BK442" s="52"/>
      <c r="BL442" s="52"/>
      <c r="BM442" s="52"/>
      <c r="BQ442" s="27"/>
      <c r="BR442" s="27"/>
      <c r="BS442" s="27"/>
      <c r="BT442" s="27"/>
      <c r="BU442" s="27"/>
      <c r="BV442" s="27"/>
      <c r="BW442" s="54"/>
      <c r="BX442" s="26"/>
      <c r="BY442" s="54"/>
      <c r="BZ442" s="26"/>
      <c r="CA442" s="26"/>
      <c r="CB442" s="26"/>
    </row>
    <row r="443" spans="1:80" ht="17.45" customHeight="1">
      <c r="A443" s="94">
        <f t="shared" si="226"/>
        <v>62.6</v>
      </c>
      <c r="B443" s="179">
        <f t="shared" si="204"/>
        <v>46329</v>
      </c>
      <c r="C443" s="8"/>
      <c r="D443" s="11"/>
      <c r="E443" s="12"/>
      <c r="F443" s="11"/>
      <c r="G443" s="74">
        <f t="shared" si="228"/>
        <v>730</v>
      </c>
      <c r="H443" s="75">
        <f t="shared" si="228"/>
        <v>6095</v>
      </c>
      <c r="I443" s="88">
        <f t="shared" si="214"/>
        <v>0</v>
      </c>
      <c r="J443" s="78">
        <f t="shared" si="215"/>
        <v>0</v>
      </c>
      <c r="K443" s="78">
        <f t="shared" si="216"/>
        <v>0</v>
      </c>
      <c r="L443" s="78">
        <f t="shared" si="217"/>
        <v>0</v>
      </c>
      <c r="M443" s="78">
        <f t="shared" ca="1" si="218"/>
        <v>0.13134657836644592</v>
      </c>
      <c r="N443" s="78">
        <f t="shared" ca="1" si="205"/>
        <v>1.8181818181818191E-2</v>
      </c>
      <c r="O443" s="78">
        <f t="shared" si="219"/>
        <v>5.0000000000000001E-4</v>
      </c>
      <c r="P443" s="13"/>
      <c r="Q443" s="8"/>
      <c r="R443" s="13"/>
      <c r="S443" s="89">
        <f t="shared" si="206"/>
        <v>0</v>
      </c>
      <c r="T443" s="75">
        <f t="shared" si="206"/>
        <v>0</v>
      </c>
      <c r="U443" s="90">
        <f t="shared" si="207"/>
        <v>0</v>
      </c>
      <c r="V443" s="82">
        <f t="shared" si="208"/>
        <v>0</v>
      </c>
      <c r="W443" s="8"/>
      <c r="X443" s="8"/>
      <c r="Y443" s="12"/>
      <c r="Z443" s="12"/>
      <c r="AA443" s="12"/>
      <c r="AB443" s="12"/>
      <c r="AC443" s="91">
        <f t="shared" si="209"/>
        <v>0</v>
      </c>
      <c r="AD443" s="75">
        <f t="shared" si="210"/>
        <v>0</v>
      </c>
      <c r="AE443" s="88">
        <f t="shared" si="199"/>
        <v>0</v>
      </c>
      <c r="AF443" s="92">
        <f t="shared" si="200"/>
        <v>0</v>
      </c>
      <c r="AG443" s="93">
        <f t="shared" si="201"/>
        <v>0</v>
      </c>
      <c r="AH443" s="93">
        <f t="shared" si="202"/>
        <v>0</v>
      </c>
      <c r="AI443" s="78">
        <f t="shared" si="203"/>
        <v>0</v>
      </c>
      <c r="AJ443" s="92">
        <f t="shared" si="211"/>
        <v>0</v>
      </c>
      <c r="AK443" s="78">
        <f t="shared" si="212"/>
        <v>0</v>
      </c>
      <c r="AL443" s="11"/>
      <c r="AM443" s="14"/>
      <c r="AN443" s="11"/>
      <c r="AO443" s="15"/>
      <c r="AP443" s="11"/>
      <c r="AQ443" s="11"/>
      <c r="AR443" s="11"/>
      <c r="AS443" s="75" t="str">
        <f t="shared" si="220"/>
        <v/>
      </c>
      <c r="AT443" s="75" t="str">
        <f t="shared" ca="1" si="221"/>
        <v/>
      </c>
      <c r="AU443" s="75" t="str">
        <f t="shared" si="222"/>
        <v/>
      </c>
      <c r="AV443" s="75" t="str">
        <f t="shared" ca="1" si="223"/>
        <v/>
      </c>
      <c r="AW443" s="169"/>
      <c r="AX443" s="169"/>
      <c r="AY443" s="75" t="str">
        <f t="shared" si="224"/>
        <v/>
      </c>
      <c r="AZ443" s="169"/>
      <c r="BA443" s="169"/>
      <c r="BB443" s="75" t="str">
        <f t="shared" si="225"/>
        <v/>
      </c>
      <c r="BC443" s="11"/>
      <c r="BH443" s="52"/>
      <c r="BI443" s="52"/>
      <c r="BJ443" s="52"/>
      <c r="BK443" s="52"/>
      <c r="BL443" s="52"/>
      <c r="BM443" s="52"/>
      <c r="BQ443" s="27"/>
      <c r="BR443" s="27"/>
      <c r="BS443" s="27"/>
      <c r="BT443" s="27"/>
      <c r="BU443" s="27"/>
      <c r="BV443" s="27"/>
      <c r="BW443" s="54"/>
      <c r="BX443" s="26"/>
      <c r="BY443" s="54"/>
      <c r="BZ443" s="26"/>
      <c r="CA443" s="26"/>
      <c r="CB443" s="26"/>
    </row>
    <row r="444" spans="1:80" ht="17.45" customHeight="1" thickBot="1">
      <c r="A444" s="86">
        <f t="shared" si="226"/>
        <v>62.7</v>
      </c>
      <c r="B444" s="180">
        <f t="shared" si="204"/>
        <v>46330</v>
      </c>
      <c r="C444" s="16"/>
      <c r="D444" s="17"/>
      <c r="E444" s="18"/>
      <c r="F444" s="17"/>
      <c r="G444" s="96">
        <f t="shared" ref="G444:H459" si="229">G443-E444-C444</f>
        <v>730</v>
      </c>
      <c r="H444" s="97">
        <f t="shared" si="229"/>
        <v>6095</v>
      </c>
      <c r="I444" s="98">
        <f t="shared" si="214"/>
        <v>0</v>
      </c>
      <c r="J444" s="99">
        <f t="shared" si="215"/>
        <v>0</v>
      </c>
      <c r="K444" s="99">
        <f t="shared" si="216"/>
        <v>0</v>
      </c>
      <c r="L444" s="99">
        <f t="shared" si="217"/>
        <v>0</v>
      </c>
      <c r="M444" s="99">
        <f t="shared" ca="1" si="218"/>
        <v>0.13134657836644592</v>
      </c>
      <c r="N444" s="99">
        <f t="shared" ca="1" si="205"/>
        <v>1.8181818181818191E-2</v>
      </c>
      <c r="O444" s="99">
        <f t="shared" si="219"/>
        <v>5.0000000000000001E-4</v>
      </c>
      <c r="P444" s="19"/>
      <c r="Q444" s="16"/>
      <c r="R444" s="19"/>
      <c r="S444" s="89">
        <f t="shared" si="206"/>
        <v>0</v>
      </c>
      <c r="T444" s="75">
        <f t="shared" si="206"/>
        <v>0</v>
      </c>
      <c r="U444" s="100">
        <f t="shared" si="207"/>
        <v>0</v>
      </c>
      <c r="V444" s="101">
        <f t="shared" si="208"/>
        <v>0</v>
      </c>
      <c r="W444" s="16"/>
      <c r="X444" s="8"/>
      <c r="Y444" s="12"/>
      <c r="Z444" s="12"/>
      <c r="AA444" s="12"/>
      <c r="AB444" s="12"/>
      <c r="AC444" s="102">
        <f t="shared" si="209"/>
        <v>0</v>
      </c>
      <c r="AD444" s="97">
        <f t="shared" si="210"/>
        <v>0</v>
      </c>
      <c r="AE444" s="98">
        <f t="shared" si="199"/>
        <v>0</v>
      </c>
      <c r="AF444" s="103">
        <f t="shared" si="200"/>
        <v>0</v>
      </c>
      <c r="AG444" s="104">
        <f t="shared" si="201"/>
        <v>0</v>
      </c>
      <c r="AH444" s="104">
        <f t="shared" si="202"/>
        <v>0</v>
      </c>
      <c r="AI444" s="99">
        <f t="shared" si="203"/>
        <v>0</v>
      </c>
      <c r="AJ444" s="103">
        <f t="shared" si="211"/>
        <v>0</v>
      </c>
      <c r="AK444" s="99">
        <f t="shared" si="212"/>
        <v>0</v>
      </c>
      <c r="AL444" s="17"/>
      <c r="AM444" s="20"/>
      <c r="AN444" s="17"/>
      <c r="AO444" s="21"/>
      <c r="AP444" s="17"/>
      <c r="AQ444" s="17"/>
      <c r="AR444" s="17"/>
      <c r="AS444" s="97" t="str">
        <f t="shared" si="220"/>
        <v/>
      </c>
      <c r="AT444" s="97" t="str">
        <f t="shared" ca="1" si="221"/>
        <v/>
      </c>
      <c r="AU444" s="97" t="str">
        <f t="shared" si="222"/>
        <v/>
      </c>
      <c r="AV444" s="97" t="str">
        <f t="shared" ca="1" si="223"/>
        <v/>
      </c>
      <c r="AW444" s="167"/>
      <c r="AX444" s="167"/>
      <c r="AY444" s="97" t="str">
        <f t="shared" si="224"/>
        <v/>
      </c>
      <c r="AZ444" s="167"/>
      <c r="BA444" s="167"/>
      <c r="BB444" s="97" t="str">
        <f t="shared" si="225"/>
        <v/>
      </c>
      <c r="BC444" s="17"/>
      <c r="BH444" s="52"/>
      <c r="BI444" s="52"/>
      <c r="BJ444" s="52"/>
      <c r="BK444" s="52"/>
      <c r="BL444" s="52"/>
      <c r="BM444" s="52"/>
      <c r="BQ444" s="27"/>
      <c r="BR444" s="27"/>
      <c r="BS444" s="27"/>
      <c r="BT444" s="27"/>
      <c r="BU444" s="27"/>
      <c r="BV444" s="27"/>
      <c r="BW444" s="54"/>
      <c r="BX444" s="26"/>
      <c r="BY444" s="54"/>
      <c r="BZ444" s="26"/>
      <c r="CA444" s="26"/>
      <c r="CB444" s="26"/>
    </row>
    <row r="445" spans="1:80" ht="17.45" customHeight="1" thickTop="1">
      <c r="A445" s="71">
        <f>A438+1</f>
        <v>63.1</v>
      </c>
      <c r="B445" s="178">
        <f>B444+1</f>
        <v>46331</v>
      </c>
      <c r="C445" s="4"/>
      <c r="D445" s="5"/>
      <c r="E445" s="6"/>
      <c r="F445" s="5"/>
      <c r="G445" s="74">
        <f t="shared" si="229"/>
        <v>730</v>
      </c>
      <c r="H445" s="75">
        <f t="shared" si="229"/>
        <v>6095</v>
      </c>
      <c r="I445" s="76">
        <f t="shared" si="214"/>
        <v>0</v>
      </c>
      <c r="J445" s="77">
        <f t="shared" si="215"/>
        <v>0</v>
      </c>
      <c r="K445" s="77">
        <f t="shared" si="216"/>
        <v>0</v>
      </c>
      <c r="L445" s="77">
        <f t="shared" si="217"/>
        <v>0</v>
      </c>
      <c r="M445" s="78">
        <f t="shared" ca="1" si="218"/>
        <v>0.13134657836644592</v>
      </c>
      <c r="N445" s="78">
        <f t="shared" ca="1" si="205"/>
        <v>1.8181818181818191E-2</v>
      </c>
      <c r="O445" s="78">
        <f t="shared" si="219"/>
        <v>5.0000000000000001E-4</v>
      </c>
      <c r="P445" s="13"/>
      <c r="Q445" s="8"/>
      <c r="R445" s="13"/>
      <c r="S445" s="79">
        <f t="shared" si="206"/>
        <v>0</v>
      </c>
      <c r="T445" s="80">
        <f t="shared" si="206"/>
        <v>0</v>
      </c>
      <c r="U445" s="90">
        <f t="shared" si="207"/>
        <v>0</v>
      </c>
      <c r="V445" s="82">
        <f t="shared" si="208"/>
        <v>0</v>
      </c>
      <c r="W445" s="4"/>
      <c r="X445" s="4"/>
      <c r="Y445" s="6"/>
      <c r="Z445" s="6"/>
      <c r="AA445" s="6"/>
      <c r="AB445" s="6"/>
      <c r="AC445" s="83">
        <f t="shared" si="209"/>
        <v>0</v>
      </c>
      <c r="AD445" s="80">
        <f t="shared" si="210"/>
        <v>0</v>
      </c>
      <c r="AE445" s="76">
        <f t="shared" si="199"/>
        <v>0</v>
      </c>
      <c r="AF445" s="84">
        <f t="shared" si="200"/>
        <v>0</v>
      </c>
      <c r="AG445" s="85">
        <f t="shared" si="201"/>
        <v>0</v>
      </c>
      <c r="AH445" s="85">
        <f t="shared" si="202"/>
        <v>0</v>
      </c>
      <c r="AI445" s="77">
        <f t="shared" si="203"/>
        <v>0</v>
      </c>
      <c r="AJ445" s="84">
        <f t="shared" si="211"/>
        <v>0</v>
      </c>
      <c r="AK445" s="77">
        <f t="shared" si="212"/>
        <v>0</v>
      </c>
      <c r="AL445" s="5"/>
      <c r="AM445" s="9"/>
      <c r="AN445" s="5"/>
      <c r="AO445" s="10"/>
      <c r="AP445" s="5"/>
      <c r="AQ445" s="5"/>
      <c r="AR445" s="5"/>
      <c r="AS445" s="80" t="str">
        <f t="shared" si="220"/>
        <v/>
      </c>
      <c r="AT445" s="80" t="str">
        <f t="shared" ca="1" si="221"/>
        <v/>
      </c>
      <c r="AU445" s="80" t="str">
        <f t="shared" si="222"/>
        <v/>
      </c>
      <c r="AV445" s="80" t="str">
        <f t="shared" ca="1" si="223"/>
        <v/>
      </c>
      <c r="AW445" s="165"/>
      <c r="AX445" s="165"/>
      <c r="AY445" s="80" t="str">
        <f t="shared" si="224"/>
        <v/>
      </c>
      <c r="AZ445" s="165"/>
      <c r="BA445" s="165"/>
      <c r="BB445" s="80" t="str">
        <f t="shared" si="225"/>
        <v/>
      </c>
      <c r="BC445" s="5"/>
      <c r="BH445" s="52"/>
      <c r="BI445" s="52"/>
      <c r="BJ445" s="52"/>
      <c r="BK445" s="52"/>
      <c r="BL445" s="52"/>
      <c r="BM445" s="52"/>
      <c r="BQ445" s="27"/>
      <c r="BR445" s="27"/>
      <c r="BS445" s="27"/>
      <c r="BT445" s="27"/>
      <c r="BU445" s="27"/>
      <c r="BV445" s="27"/>
      <c r="BW445" s="54"/>
      <c r="BX445" s="26"/>
      <c r="BY445" s="54"/>
      <c r="BZ445" s="26"/>
      <c r="CA445" s="26"/>
      <c r="CB445" s="26"/>
    </row>
    <row r="446" spans="1:80" ht="17.45" customHeight="1">
      <c r="A446" s="86">
        <f t="shared" si="226"/>
        <v>63.2</v>
      </c>
      <c r="B446" s="179">
        <f t="shared" si="204"/>
        <v>46332</v>
      </c>
      <c r="C446" s="8"/>
      <c r="D446" s="11"/>
      <c r="E446" s="12"/>
      <c r="F446" s="11"/>
      <c r="G446" s="74">
        <f t="shared" si="229"/>
        <v>730</v>
      </c>
      <c r="H446" s="75">
        <f t="shared" si="229"/>
        <v>6095</v>
      </c>
      <c r="I446" s="88">
        <f t="shared" si="214"/>
        <v>0</v>
      </c>
      <c r="J446" s="78">
        <f t="shared" si="215"/>
        <v>0</v>
      </c>
      <c r="K446" s="78">
        <f t="shared" si="216"/>
        <v>0</v>
      </c>
      <c r="L446" s="78">
        <f t="shared" si="217"/>
        <v>0</v>
      </c>
      <c r="M446" s="78">
        <f t="shared" ca="1" si="218"/>
        <v>0.13134657836644592</v>
      </c>
      <c r="N446" s="78">
        <f t="shared" ca="1" si="205"/>
        <v>1.8181818181818191E-2</v>
      </c>
      <c r="O446" s="78">
        <f t="shared" si="219"/>
        <v>5.0000000000000001E-4</v>
      </c>
      <c r="P446" s="13"/>
      <c r="Q446" s="8"/>
      <c r="R446" s="13"/>
      <c r="S446" s="89">
        <f t="shared" si="206"/>
        <v>0</v>
      </c>
      <c r="T446" s="75">
        <f t="shared" si="206"/>
        <v>0</v>
      </c>
      <c r="U446" s="90">
        <f t="shared" si="207"/>
        <v>0</v>
      </c>
      <c r="V446" s="82">
        <f t="shared" si="208"/>
        <v>0</v>
      </c>
      <c r="W446" s="8"/>
      <c r="X446" s="8"/>
      <c r="Y446" s="12"/>
      <c r="Z446" s="12"/>
      <c r="AA446" s="12"/>
      <c r="AB446" s="12"/>
      <c r="AC446" s="91">
        <f t="shared" si="209"/>
        <v>0</v>
      </c>
      <c r="AD446" s="75">
        <f t="shared" si="210"/>
        <v>0</v>
      </c>
      <c r="AE446" s="88">
        <f t="shared" si="199"/>
        <v>0</v>
      </c>
      <c r="AF446" s="92">
        <f t="shared" si="200"/>
        <v>0</v>
      </c>
      <c r="AG446" s="93">
        <f t="shared" si="201"/>
        <v>0</v>
      </c>
      <c r="AH446" s="93">
        <f t="shared" si="202"/>
        <v>0</v>
      </c>
      <c r="AI446" s="78">
        <f t="shared" si="203"/>
        <v>0</v>
      </c>
      <c r="AJ446" s="92">
        <f t="shared" si="211"/>
        <v>0</v>
      </c>
      <c r="AK446" s="78">
        <f t="shared" si="212"/>
        <v>0</v>
      </c>
      <c r="AL446" s="11"/>
      <c r="AM446" s="14"/>
      <c r="AN446" s="11"/>
      <c r="AO446" s="15"/>
      <c r="AP446" s="11"/>
      <c r="AQ446" s="11"/>
      <c r="AR446" s="11"/>
      <c r="AS446" s="75" t="str">
        <f t="shared" si="220"/>
        <v/>
      </c>
      <c r="AT446" s="75" t="str">
        <f t="shared" ca="1" si="221"/>
        <v/>
      </c>
      <c r="AU446" s="75" t="str">
        <f t="shared" si="222"/>
        <v/>
      </c>
      <c r="AV446" s="75" t="str">
        <f t="shared" ca="1" si="223"/>
        <v/>
      </c>
      <c r="AW446" s="169"/>
      <c r="AX446" s="169"/>
      <c r="AY446" s="75" t="str">
        <f t="shared" si="224"/>
        <v/>
      </c>
      <c r="AZ446" s="169"/>
      <c r="BA446" s="169"/>
      <c r="BB446" s="75" t="str">
        <f t="shared" si="225"/>
        <v/>
      </c>
      <c r="BC446" s="11"/>
      <c r="BH446" s="52"/>
      <c r="BI446" s="52"/>
      <c r="BJ446" s="52"/>
      <c r="BK446" s="52"/>
      <c r="BL446" s="52"/>
      <c r="BM446" s="52"/>
      <c r="BQ446" s="27"/>
      <c r="BR446" s="27"/>
      <c r="BS446" s="27"/>
      <c r="BT446" s="27"/>
      <c r="BU446" s="27"/>
      <c r="BV446" s="27"/>
      <c r="BW446" s="54"/>
      <c r="BX446" s="26"/>
      <c r="BY446" s="54"/>
      <c r="BZ446" s="26"/>
      <c r="CA446" s="26"/>
      <c r="CB446" s="26"/>
    </row>
    <row r="447" spans="1:80" ht="17.45" customHeight="1">
      <c r="A447" s="94">
        <f t="shared" si="226"/>
        <v>63.3</v>
      </c>
      <c r="B447" s="179">
        <f t="shared" si="204"/>
        <v>46333</v>
      </c>
      <c r="C447" s="8"/>
      <c r="D447" s="11"/>
      <c r="E447" s="12"/>
      <c r="F447" s="11"/>
      <c r="G447" s="74">
        <f t="shared" si="229"/>
        <v>730</v>
      </c>
      <c r="H447" s="75">
        <f t="shared" si="229"/>
        <v>6095</v>
      </c>
      <c r="I447" s="88">
        <f t="shared" si="214"/>
        <v>0</v>
      </c>
      <c r="J447" s="78">
        <f t="shared" si="215"/>
        <v>0</v>
      </c>
      <c r="K447" s="78">
        <f t="shared" si="216"/>
        <v>0</v>
      </c>
      <c r="L447" s="78">
        <f t="shared" si="217"/>
        <v>0</v>
      </c>
      <c r="M447" s="78">
        <f t="shared" ca="1" si="218"/>
        <v>0.13134657836644592</v>
      </c>
      <c r="N447" s="78">
        <f t="shared" ca="1" si="205"/>
        <v>1.8181818181818191E-2</v>
      </c>
      <c r="O447" s="78">
        <f t="shared" si="219"/>
        <v>5.0000000000000001E-4</v>
      </c>
      <c r="P447" s="13"/>
      <c r="Q447" s="8"/>
      <c r="R447" s="13"/>
      <c r="S447" s="89">
        <f t="shared" si="206"/>
        <v>0</v>
      </c>
      <c r="T447" s="75">
        <f t="shared" si="206"/>
        <v>0</v>
      </c>
      <c r="U447" s="90">
        <f t="shared" si="207"/>
        <v>0</v>
      </c>
      <c r="V447" s="82">
        <f t="shared" si="208"/>
        <v>0</v>
      </c>
      <c r="W447" s="8"/>
      <c r="X447" s="8"/>
      <c r="Y447" s="12"/>
      <c r="Z447" s="12"/>
      <c r="AA447" s="12"/>
      <c r="AB447" s="12"/>
      <c r="AC447" s="91">
        <f t="shared" si="209"/>
        <v>0</v>
      </c>
      <c r="AD447" s="75">
        <f t="shared" si="210"/>
        <v>0</v>
      </c>
      <c r="AE447" s="88">
        <f t="shared" si="199"/>
        <v>0</v>
      </c>
      <c r="AF447" s="92">
        <f t="shared" si="200"/>
        <v>0</v>
      </c>
      <c r="AG447" s="93">
        <f t="shared" si="201"/>
        <v>0</v>
      </c>
      <c r="AH447" s="93">
        <f t="shared" si="202"/>
        <v>0</v>
      </c>
      <c r="AI447" s="78">
        <f t="shared" si="203"/>
        <v>0</v>
      </c>
      <c r="AJ447" s="92">
        <f t="shared" si="211"/>
        <v>0</v>
      </c>
      <c r="AK447" s="78">
        <f t="shared" si="212"/>
        <v>0</v>
      </c>
      <c r="AL447" s="11"/>
      <c r="AM447" s="14"/>
      <c r="AN447" s="11"/>
      <c r="AO447" s="15"/>
      <c r="AP447" s="11"/>
      <c r="AQ447" s="11"/>
      <c r="AR447" s="11"/>
      <c r="AS447" s="75" t="str">
        <f t="shared" si="220"/>
        <v/>
      </c>
      <c r="AT447" s="75" t="str">
        <f t="shared" ca="1" si="221"/>
        <v/>
      </c>
      <c r="AU447" s="75" t="str">
        <f t="shared" si="222"/>
        <v/>
      </c>
      <c r="AV447" s="75" t="str">
        <f t="shared" ca="1" si="223"/>
        <v/>
      </c>
      <c r="AW447" s="169"/>
      <c r="AX447" s="169"/>
      <c r="AY447" s="75" t="str">
        <f t="shared" si="224"/>
        <v/>
      </c>
      <c r="AZ447" s="169"/>
      <c r="BA447" s="169"/>
      <c r="BB447" s="75" t="str">
        <f t="shared" si="225"/>
        <v/>
      </c>
      <c r="BC447" s="11"/>
      <c r="BH447" s="52"/>
      <c r="BI447" s="52"/>
      <c r="BJ447" s="52"/>
      <c r="BK447" s="52"/>
      <c r="BL447" s="52"/>
      <c r="BM447" s="52"/>
      <c r="BQ447" s="27"/>
      <c r="BR447" s="27"/>
      <c r="BS447" s="27"/>
      <c r="BT447" s="27"/>
      <c r="BU447" s="27"/>
      <c r="BV447" s="27"/>
      <c r="BW447" s="54"/>
      <c r="BX447" s="26"/>
      <c r="BY447" s="54"/>
      <c r="BZ447" s="26"/>
      <c r="CA447" s="26"/>
      <c r="CB447" s="26"/>
    </row>
    <row r="448" spans="1:80" ht="17.45" customHeight="1">
      <c r="A448" s="86">
        <f t="shared" si="226"/>
        <v>63.4</v>
      </c>
      <c r="B448" s="179">
        <f t="shared" si="204"/>
        <v>46334</v>
      </c>
      <c r="C448" s="8"/>
      <c r="D448" s="11"/>
      <c r="E448" s="12"/>
      <c r="F448" s="11"/>
      <c r="G448" s="74">
        <f t="shared" si="229"/>
        <v>730</v>
      </c>
      <c r="H448" s="75">
        <f t="shared" si="229"/>
        <v>6095</v>
      </c>
      <c r="I448" s="88">
        <f t="shared" si="214"/>
        <v>0</v>
      </c>
      <c r="J448" s="78">
        <f t="shared" si="215"/>
        <v>0</v>
      </c>
      <c r="K448" s="78">
        <f t="shared" si="216"/>
        <v>0</v>
      </c>
      <c r="L448" s="78">
        <f t="shared" si="217"/>
        <v>0</v>
      </c>
      <c r="M448" s="78">
        <f t="shared" ca="1" si="218"/>
        <v>0.13134657836644592</v>
      </c>
      <c r="N448" s="78">
        <f t="shared" ca="1" si="205"/>
        <v>1.8181818181818191E-2</v>
      </c>
      <c r="O448" s="78">
        <f t="shared" si="219"/>
        <v>5.0000000000000001E-4</v>
      </c>
      <c r="P448" s="13"/>
      <c r="Q448" s="8"/>
      <c r="R448" s="13"/>
      <c r="S448" s="89">
        <f t="shared" si="206"/>
        <v>0</v>
      </c>
      <c r="T448" s="75">
        <f t="shared" si="206"/>
        <v>0</v>
      </c>
      <c r="U448" s="90">
        <f t="shared" si="207"/>
        <v>0</v>
      </c>
      <c r="V448" s="82">
        <f t="shared" si="208"/>
        <v>0</v>
      </c>
      <c r="W448" s="8"/>
      <c r="X448" s="8"/>
      <c r="Y448" s="12"/>
      <c r="Z448" s="12"/>
      <c r="AA448" s="12"/>
      <c r="AB448" s="12"/>
      <c r="AC448" s="91">
        <f t="shared" si="209"/>
        <v>0</v>
      </c>
      <c r="AD448" s="75">
        <f t="shared" si="210"/>
        <v>0</v>
      </c>
      <c r="AE448" s="88">
        <f t="shared" si="199"/>
        <v>0</v>
      </c>
      <c r="AF448" s="92">
        <f t="shared" si="200"/>
        <v>0</v>
      </c>
      <c r="AG448" s="93">
        <f t="shared" si="201"/>
        <v>0</v>
      </c>
      <c r="AH448" s="93">
        <f t="shared" si="202"/>
        <v>0</v>
      </c>
      <c r="AI448" s="78">
        <f t="shared" si="203"/>
        <v>0</v>
      </c>
      <c r="AJ448" s="92">
        <f t="shared" si="211"/>
        <v>0</v>
      </c>
      <c r="AK448" s="78">
        <f t="shared" si="212"/>
        <v>0</v>
      </c>
      <c r="AL448" s="11"/>
      <c r="AM448" s="14"/>
      <c r="AN448" s="11"/>
      <c r="AO448" s="15"/>
      <c r="AP448" s="11"/>
      <c r="AQ448" s="11"/>
      <c r="AR448" s="11"/>
      <c r="AS448" s="75" t="str">
        <f t="shared" si="220"/>
        <v/>
      </c>
      <c r="AT448" s="75" t="str">
        <f t="shared" ca="1" si="221"/>
        <v/>
      </c>
      <c r="AU448" s="75" t="str">
        <f t="shared" si="222"/>
        <v/>
      </c>
      <c r="AV448" s="75" t="str">
        <f t="shared" ca="1" si="223"/>
        <v/>
      </c>
      <c r="AW448" s="169"/>
      <c r="AX448" s="169"/>
      <c r="AY448" s="75" t="str">
        <f t="shared" si="224"/>
        <v/>
      </c>
      <c r="AZ448" s="169"/>
      <c r="BA448" s="169"/>
      <c r="BB448" s="75" t="str">
        <f t="shared" si="225"/>
        <v/>
      </c>
      <c r="BC448" s="11"/>
      <c r="BH448" s="52"/>
      <c r="BI448" s="52"/>
      <c r="BJ448" s="52"/>
      <c r="BK448" s="52"/>
      <c r="BL448" s="52"/>
      <c r="BM448" s="52"/>
      <c r="BQ448" s="27"/>
      <c r="BR448" s="27"/>
      <c r="BS448" s="27"/>
      <c r="BT448" s="27"/>
      <c r="BU448" s="27"/>
      <c r="BV448" s="27"/>
      <c r="BW448" s="54"/>
      <c r="BX448" s="26"/>
      <c r="BY448" s="54"/>
      <c r="BZ448" s="26"/>
      <c r="CA448" s="26"/>
      <c r="CB448" s="26"/>
    </row>
    <row r="449" spans="1:80" ht="17.45" customHeight="1">
      <c r="A449" s="94">
        <f t="shared" si="226"/>
        <v>63.5</v>
      </c>
      <c r="B449" s="179">
        <f t="shared" si="204"/>
        <v>46335</v>
      </c>
      <c r="C449" s="8"/>
      <c r="D449" s="11"/>
      <c r="E449" s="12"/>
      <c r="F449" s="11"/>
      <c r="G449" s="74">
        <f t="shared" si="229"/>
        <v>730</v>
      </c>
      <c r="H449" s="75">
        <f t="shared" si="229"/>
        <v>6095</v>
      </c>
      <c r="I449" s="88">
        <f t="shared" si="214"/>
        <v>0</v>
      </c>
      <c r="J449" s="78">
        <f t="shared" si="215"/>
        <v>0</v>
      </c>
      <c r="K449" s="78">
        <f t="shared" si="216"/>
        <v>0</v>
      </c>
      <c r="L449" s="78">
        <f t="shared" si="217"/>
        <v>0</v>
      </c>
      <c r="M449" s="78">
        <f t="shared" ca="1" si="218"/>
        <v>0.13134657836644592</v>
      </c>
      <c r="N449" s="78">
        <f t="shared" ca="1" si="205"/>
        <v>1.8181818181818191E-2</v>
      </c>
      <c r="O449" s="78">
        <f t="shared" si="219"/>
        <v>5.0000000000000001E-4</v>
      </c>
      <c r="P449" s="13"/>
      <c r="Q449" s="8"/>
      <c r="R449" s="13"/>
      <c r="S449" s="89">
        <f t="shared" si="206"/>
        <v>0</v>
      </c>
      <c r="T449" s="75">
        <f t="shared" si="206"/>
        <v>0</v>
      </c>
      <c r="U449" s="90">
        <f t="shared" si="207"/>
        <v>0</v>
      </c>
      <c r="V449" s="82">
        <f t="shared" si="208"/>
        <v>0</v>
      </c>
      <c r="W449" s="8"/>
      <c r="X449" s="8"/>
      <c r="Y449" s="12"/>
      <c r="Z449" s="12"/>
      <c r="AA449" s="12"/>
      <c r="AB449" s="12"/>
      <c r="AC449" s="91">
        <f t="shared" si="209"/>
        <v>0</v>
      </c>
      <c r="AD449" s="75">
        <f t="shared" si="210"/>
        <v>0</v>
      </c>
      <c r="AE449" s="88">
        <f t="shared" si="199"/>
        <v>0</v>
      </c>
      <c r="AF449" s="92">
        <f t="shared" si="200"/>
        <v>0</v>
      </c>
      <c r="AG449" s="93">
        <f t="shared" si="201"/>
        <v>0</v>
      </c>
      <c r="AH449" s="93">
        <f t="shared" si="202"/>
        <v>0</v>
      </c>
      <c r="AI449" s="78">
        <f t="shared" si="203"/>
        <v>0</v>
      </c>
      <c r="AJ449" s="92">
        <f t="shared" si="211"/>
        <v>0</v>
      </c>
      <c r="AK449" s="78">
        <f t="shared" si="212"/>
        <v>0</v>
      </c>
      <c r="AL449" s="11"/>
      <c r="AM449" s="14"/>
      <c r="AN449" s="11"/>
      <c r="AO449" s="15"/>
      <c r="AP449" s="11"/>
      <c r="AQ449" s="11"/>
      <c r="AR449" s="11"/>
      <c r="AS449" s="75" t="str">
        <f t="shared" si="220"/>
        <v/>
      </c>
      <c r="AT449" s="75" t="str">
        <f t="shared" ca="1" si="221"/>
        <v/>
      </c>
      <c r="AU449" s="75" t="str">
        <f t="shared" si="222"/>
        <v/>
      </c>
      <c r="AV449" s="75" t="str">
        <f t="shared" ca="1" si="223"/>
        <v/>
      </c>
      <c r="AW449" s="169"/>
      <c r="AX449" s="169"/>
      <c r="AY449" s="75" t="str">
        <f t="shared" si="224"/>
        <v/>
      </c>
      <c r="AZ449" s="169"/>
      <c r="BA449" s="169"/>
      <c r="BB449" s="75" t="str">
        <f t="shared" si="225"/>
        <v/>
      </c>
      <c r="BC449" s="11"/>
      <c r="BH449" s="52"/>
      <c r="BI449" s="52"/>
      <c r="BJ449" s="52"/>
      <c r="BK449" s="52"/>
      <c r="BL449" s="52"/>
      <c r="BM449" s="52"/>
      <c r="BQ449" s="27"/>
      <c r="BR449" s="27"/>
      <c r="BS449" s="27"/>
      <c r="BT449" s="27"/>
      <c r="BU449" s="27"/>
      <c r="BV449" s="27"/>
      <c r="BW449" s="54"/>
      <c r="BX449" s="26"/>
      <c r="BY449" s="54"/>
      <c r="BZ449" s="26"/>
      <c r="CA449" s="26"/>
      <c r="CB449" s="26"/>
    </row>
    <row r="450" spans="1:80" ht="17.45" customHeight="1">
      <c r="A450" s="86">
        <f t="shared" si="226"/>
        <v>63.6</v>
      </c>
      <c r="B450" s="179">
        <f t="shared" si="204"/>
        <v>46336</v>
      </c>
      <c r="C450" s="8"/>
      <c r="D450" s="11"/>
      <c r="E450" s="12"/>
      <c r="F450" s="11"/>
      <c r="G450" s="74">
        <f t="shared" si="229"/>
        <v>730</v>
      </c>
      <c r="H450" s="75">
        <f t="shared" si="229"/>
        <v>6095</v>
      </c>
      <c r="I450" s="88">
        <f t="shared" si="214"/>
        <v>0</v>
      </c>
      <c r="J450" s="78">
        <f t="shared" si="215"/>
        <v>0</v>
      </c>
      <c r="K450" s="78">
        <f t="shared" si="216"/>
        <v>0</v>
      </c>
      <c r="L450" s="78">
        <f t="shared" si="217"/>
        <v>0</v>
      </c>
      <c r="M450" s="78">
        <f t="shared" ca="1" si="218"/>
        <v>0.13134657836644592</v>
      </c>
      <c r="N450" s="78">
        <f t="shared" ca="1" si="205"/>
        <v>1.8181818181818191E-2</v>
      </c>
      <c r="O450" s="78">
        <f t="shared" si="219"/>
        <v>5.0000000000000001E-4</v>
      </c>
      <c r="P450" s="13"/>
      <c r="Q450" s="8"/>
      <c r="R450" s="13"/>
      <c r="S450" s="89">
        <f t="shared" si="206"/>
        <v>0</v>
      </c>
      <c r="T450" s="75">
        <f t="shared" si="206"/>
        <v>0</v>
      </c>
      <c r="U450" s="90">
        <f t="shared" si="207"/>
        <v>0</v>
      </c>
      <c r="V450" s="82">
        <f t="shared" si="208"/>
        <v>0</v>
      </c>
      <c r="W450" s="8"/>
      <c r="X450" s="8"/>
      <c r="Y450" s="12"/>
      <c r="Z450" s="12"/>
      <c r="AA450" s="12"/>
      <c r="AB450" s="12"/>
      <c r="AC450" s="91">
        <f t="shared" si="209"/>
        <v>0</v>
      </c>
      <c r="AD450" s="75">
        <f t="shared" si="210"/>
        <v>0</v>
      </c>
      <c r="AE450" s="88">
        <f t="shared" si="199"/>
        <v>0</v>
      </c>
      <c r="AF450" s="92">
        <f t="shared" si="200"/>
        <v>0</v>
      </c>
      <c r="AG450" s="93">
        <f t="shared" si="201"/>
        <v>0</v>
      </c>
      <c r="AH450" s="93">
        <f t="shared" si="202"/>
        <v>0</v>
      </c>
      <c r="AI450" s="78">
        <f t="shared" si="203"/>
        <v>0</v>
      </c>
      <c r="AJ450" s="92">
        <f t="shared" si="211"/>
        <v>0</v>
      </c>
      <c r="AK450" s="78">
        <f t="shared" si="212"/>
        <v>0</v>
      </c>
      <c r="AL450" s="11"/>
      <c r="AM450" s="14"/>
      <c r="AN450" s="11"/>
      <c r="AO450" s="15"/>
      <c r="AP450" s="11"/>
      <c r="AQ450" s="11"/>
      <c r="AR450" s="11"/>
      <c r="AS450" s="75" t="str">
        <f t="shared" si="220"/>
        <v/>
      </c>
      <c r="AT450" s="75" t="str">
        <f t="shared" ca="1" si="221"/>
        <v/>
      </c>
      <c r="AU450" s="75" t="str">
        <f t="shared" si="222"/>
        <v/>
      </c>
      <c r="AV450" s="75" t="str">
        <f t="shared" ca="1" si="223"/>
        <v/>
      </c>
      <c r="AW450" s="169"/>
      <c r="AX450" s="169"/>
      <c r="AY450" s="75" t="str">
        <f t="shared" si="224"/>
        <v/>
      </c>
      <c r="AZ450" s="169"/>
      <c r="BA450" s="169"/>
      <c r="BB450" s="75" t="str">
        <f t="shared" si="225"/>
        <v/>
      </c>
      <c r="BC450" s="11"/>
      <c r="BH450" s="52"/>
      <c r="BI450" s="52"/>
      <c r="BJ450" s="52"/>
      <c r="BK450" s="52"/>
      <c r="BL450" s="52"/>
      <c r="BM450" s="52"/>
      <c r="BQ450" s="27"/>
      <c r="BR450" s="27"/>
      <c r="BS450" s="27"/>
      <c r="BT450" s="27"/>
      <c r="BU450" s="27"/>
      <c r="BV450" s="27"/>
      <c r="BW450" s="54"/>
      <c r="BX450" s="26"/>
      <c r="BY450" s="54"/>
      <c r="BZ450" s="26"/>
      <c r="CA450" s="26"/>
      <c r="CB450" s="26"/>
    </row>
    <row r="451" spans="1:80" ht="17.45" customHeight="1" thickBot="1">
      <c r="A451" s="94">
        <f t="shared" si="226"/>
        <v>63.7</v>
      </c>
      <c r="B451" s="180">
        <f t="shared" si="204"/>
        <v>46337</v>
      </c>
      <c r="C451" s="16"/>
      <c r="D451" s="17"/>
      <c r="E451" s="18"/>
      <c r="F451" s="17"/>
      <c r="G451" s="96">
        <f t="shared" si="229"/>
        <v>730</v>
      </c>
      <c r="H451" s="97">
        <f t="shared" si="229"/>
        <v>6095</v>
      </c>
      <c r="I451" s="98">
        <f t="shared" si="214"/>
        <v>0</v>
      </c>
      <c r="J451" s="99">
        <f t="shared" si="215"/>
        <v>0</v>
      </c>
      <c r="K451" s="99">
        <f t="shared" si="216"/>
        <v>0</v>
      </c>
      <c r="L451" s="99">
        <f t="shared" si="217"/>
        <v>0</v>
      </c>
      <c r="M451" s="99">
        <f t="shared" ca="1" si="218"/>
        <v>0.13134657836644592</v>
      </c>
      <c r="N451" s="99">
        <f t="shared" ca="1" si="205"/>
        <v>1.8181818181818191E-2</v>
      </c>
      <c r="O451" s="99">
        <f t="shared" si="219"/>
        <v>5.0000000000000001E-4</v>
      </c>
      <c r="P451" s="19"/>
      <c r="Q451" s="16"/>
      <c r="R451" s="19"/>
      <c r="S451" s="89">
        <f t="shared" si="206"/>
        <v>0</v>
      </c>
      <c r="T451" s="75">
        <f t="shared" si="206"/>
        <v>0</v>
      </c>
      <c r="U451" s="100">
        <f t="shared" si="207"/>
        <v>0</v>
      </c>
      <c r="V451" s="101">
        <f t="shared" si="208"/>
        <v>0</v>
      </c>
      <c r="W451" s="16"/>
      <c r="X451" s="8"/>
      <c r="Y451" s="12"/>
      <c r="Z451" s="12"/>
      <c r="AA451" s="12"/>
      <c r="AB451" s="12"/>
      <c r="AC451" s="102">
        <f t="shared" si="209"/>
        <v>0</v>
      </c>
      <c r="AD451" s="97">
        <f t="shared" si="210"/>
        <v>0</v>
      </c>
      <c r="AE451" s="98">
        <f t="shared" si="199"/>
        <v>0</v>
      </c>
      <c r="AF451" s="103">
        <f t="shared" si="200"/>
        <v>0</v>
      </c>
      <c r="AG451" s="104">
        <f t="shared" si="201"/>
        <v>0</v>
      </c>
      <c r="AH451" s="104">
        <f t="shared" si="202"/>
        <v>0</v>
      </c>
      <c r="AI451" s="99">
        <f t="shared" si="203"/>
        <v>0</v>
      </c>
      <c r="AJ451" s="103">
        <f t="shared" si="211"/>
        <v>0</v>
      </c>
      <c r="AK451" s="99">
        <f t="shared" si="212"/>
        <v>0</v>
      </c>
      <c r="AL451" s="17"/>
      <c r="AM451" s="20"/>
      <c r="AN451" s="17"/>
      <c r="AO451" s="21"/>
      <c r="AP451" s="17"/>
      <c r="AQ451" s="17"/>
      <c r="AR451" s="17"/>
      <c r="AS451" s="97" t="str">
        <f t="shared" si="220"/>
        <v/>
      </c>
      <c r="AT451" s="97" t="str">
        <f t="shared" ca="1" si="221"/>
        <v/>
      </c>
      <c r="AU451" s="97" t="str">
        <f t="shared" si="222"/>
        <v/>
      </c>
      <c r="AV451" s="97" t="str">
        <f t="shared" ca="1" si="223"/>
        <v/>
      </c>
      <c r="AW451" s="167"/>
      <c r="AX451" s="167"/>
      <c r="AY451" s="97" t="str">
        <f t="shared" si="224"/>
        <v/>
      </c>
      <c r="AZ451" s="167"/>
      <c r="BA451" s="167"/>
      <c r="BB451" s="97" t="str">
        <f t="shared" si="225"/>
        <v/>
      </c>
      <c r="BC451" s="17"/>
      <c r="BH451" s="52"/>
      <c r="BI451" s="52"/>
      <c r="BJ451" s="52"/>
      <c r="BK451" s="52"/>
      <c r="BL451" s="52"/>
      <c r="BM451" s="52"/>
      <c r="BQ451" s="27"/>
      <c r="BR451" s="27"/>
      <c r="BS451" s="27"/>
      <c r="BT451" s="27"/>
      <c r="BU451" s="27"/>
      <c r="BV451" s="27"/>
      <c r="BW451" s="54"/>
      <c r="BX451" s="26"/>
      <c r="BY451" s="54"/>
      <c r="BZ451" s="26"/>
      <c r="CA451" s="26"/>
      <c r="CB451" s="26"/>
    </row>
    <row r="452" spans="1:80" ht="17.45" customHeight="1" thickTop="1">
      <c r="A452" s="105">
        <f>A445+1</f>
        <v>64.099999999999994</v>
      </c>
      <c r="B452" s="178">
        <f>B451+1</f>
        <v>46338</v>
      </c>
      <c r="C452" s="4"/>
      <c r="D452" s="5"/>
      <c r="E452" s="6"/>
      <c r="F452" s="5"/>
      <c r="G452" s="74">
        <f t="shared" si="229"/>
        <v>730</v>
      </c>
      <c r="H452" s="75">
        <f t="shared" si="229"/>
        <v>6095</v>
      </c>
      <c r="I452" s="76">
        <f t="shared" si="214"/>
        <v>0</v>
      </c>
      <c r="J452" s="77">
        <f t="shared" si="215"/>
        <v>0</v>
      </c>
      <c r="K452" s="77">
        <f t="shared" si="216"/>
        <v>0</v>
      </c>
      <c r="L452" s="77">
        <f t="shared" si="217"/>
        <v>0</v>
      </c>
      <c r="M452" s="78">
        <f t="shared" ca="1" si="218"/>
        <v>0.13134657836644592</v>
      </c>
      <c r="N452" s="78">
        <f t="shared" ca="1" si="205"/>
        <v>1.8181818181818191E-2</v>
      </c>
      <c r="O452" s="78">
        <f t="shared" si="219"/>
        <v>5.0000000000000001E-4</v>
      </c>
      <c r="P452" s="13"/>
      <c r="Q452" s="8"/>
      <c r="R452" s="13"/>
      <c r="S452" s="79">
        <f t="shared" si="206"/>
        <v>0</v>
      </c>
      <c r="T452" s="80">
        <f t="shared" si="206"/>
        <v>0</v>
      </c>
      <c r="U452" s="90">
        <f t="shared" si="207"/>
        <v>0</v>
      </c>
      <c r="V452" s="82">
        <f t="shared" si="208"/>
        <v>0</v>
      </c>
      <c r="W452" s="4"/>
      <c r="X452" s="4"/>
      <c r="Y452" s="6"/>
      <c r="Z452" s="6"/>
      <c r="AA452" s="6"/>
      <c r="AB452" s="6"/>
      <c r="AC452" s="83">
        <f t="shared" si="209"/>
        <v>0</v>
      </c>
      <c r="AD452" s="80">
        <f t="shared" si="210"/>
        <v>0</v>
      </c>
      <c r="AE452" s="76">
        <f t="shared" si="199"/>
        <v>0</v>
      </c>
      <c r="AF452" s="84">
        <f t="shared" si="200"/>
        <v>0</v>
      </c>
      <c r="AG452" s="85">
        <f t="shared" si="201"/>
        <v>0</v>
      </c>
      <c r="AH452" s="85">
        <f t="shared" si="202"/>
        <v>0</v>
      </c>
      <c r="AI452" s="77">
        <f t="shared" si="203"/>
        <v>0</v>
      </c>
      <c r="AJ452" s="84">
        <f t="shared" si="211"/>
        <v>0</v>
      </c>
      <c r="AK452" s="77">
        <f t="shared" si="212"/>
        <v>0</v>
      </c>
      <c r="AL452" s="5"/>
      <c r="AM452" s="9"/>
      <c r="AN452" s="5"/>
      <c r="AO452" s="10"/>
      <c r="AP452" s="5"/>
      <c r="AQ452" s="5"/>
      <c r="AR452" s="5"/>
      <c r="AS452" s="80" t="str">
        <f t="shared" si="220"/>
        <v/>
      </c>
      <c r="AT452" s="80" t="str">
        <f t="shared" ca="1" si="221"/>
        <v/>
      </c>
      <c r="AU452" s="80" t="str">
        <f t="shared" si="222"/>
        <v/>
      </c>
      <c r="AV452" s="80" t="str">
        <f t="shared" ca="1" si="223"/>
        <v/>
      </c>
      <c r="AW452" s="165"/>
      <c r="AX452" s="165"/>
      <c r="AY452" s="80" t="str">
        <f t="shared" si="224"/>
        <v/>
      </c>
      <c r="AZ452" s="165"/>
      <c r="BA452" s="165"/>
      <c r="BB452" s="80" t="str">
        <f t="shared" si="225"/>
        <v/>
      </c>
      <c r="BC452" s="5"/>
      <c r="BH452" s="52"/>
      <c r="BI452" s="52"/>
      <c r="BJ452" s="52"/>
      <c r="BK452" s="52"/>
      <c r="BL452" s="52"/>
      <c r="BM452" s="52"/>
      <c r="BQ452" s="27"/>
      <c r="BR452" s="27"/>
      <c r="BS452" s="27"/>
      <c r="BT452" s="27"/>
      <c r="BU452" s="27"/>
      <c r="BV452" s="27"/>
      <c r="BW452" s="54"/>
      <c r="BX452" s="26"/>
      <c r="BY452" s="54"/>
      <c r="BZ452" s="26"/>
      <c r="CA452" s="26"/>
      <c r="CB452" s="26"/>
    </row>
    <row r="453" spans="1:80" ht="17.45" customHeight="1">
      <c r="A453" s="94">
        <f t="shared" si="226"/>
        <v>64.2</v>
      </c>
      <c r="B453" s="179">
        <f t="shared" si="204"/>
        <v>46339</v>
      </c>
      <c r="C453" s="8"/>
      <c r="D453" s="11"/>
      <c r="E453" s="12"/>
      <c r="F453" s="11"/>
      <c r="G453" s="74">
        <f t="shared" si="229"/>
        <v>730</v>
      </c>
      <c r="H453" s="75">
        <f t="shared" si="229"/>
        <v>6095</v>
      </c>
      <c r="I453" s="88">
        <f t="shared" si="214"/>
        <v>0</v>
      </c>
      <c r="J453" s="78">
        <f t="shared" si="215"/>
        <v>0</v>
      </c>
      <c r="K453" s="78">
        <f t="shared" si="216"/>
        <v>0</v>
      </c>
      <c r="L453" s="78">
        <f t="shared" si="217"/>
        <v>0</v>
      </c>
      <c r="M453" s="78">
        <f t="shared" ca="1" si="218"/>
        <v>0.13134657836644592</v>
      </c>
      <c r="N453" s="78">
        <f t="shared" ca="1" si="205"/>
        <v>1.8181818181818191E-2</v>
      </c>
      <c r="O453" s="78">
        <f t="shared" si="219"/>
        <v>5.0000000000000001E-4</v>
      </c>
      <c r="P453" s="13"/>
      <c r="Q453" s="8"/>
      <c r="R453" s="13"/>
      <c r="S453" s="89">
        <f t="shared" si="206"/>
        <v>0</v>
      </c>
      <c r="T453" s="75">
        <f t="shared" si="206"/>
        <v>0</v>
      </c>
      <c r="U453" s="90">
        <f t="shared" si="207"/>
        <v>0</v>
      </c>
      <c r="V453" s="82">
        <f t="shared" si="208"/>
        <v>0</v>
      </c>
      <c r="W453" s="8"/>
      <c r="X453" s="8"/>
      <c r="Y453" s="12"/>
      <c r="Z453" s="12"/>
      <c r="AA453" s="12"/>
      <c r="AB453" s="12"/>
      <c r="AC453" s="91">
        <f t="shared" si="209"/>
        <v>0</v>
      </c>
      <c r="AD453" s="75">
        <f t="shared" si="210"/>
        <v>0</v>
      </c>
      <c r="AE453" s="88">
        <f t="shared" ref="AE453:AE500" si="230">IFERROR(W453/H452,0)</f>
        <v>0</v>
      </c>
      <c r="AF453" s="92">
        <f t="shared" ref="AF453:AF500" si="231">IFERROR(X453/$W453,0)</f>
        <v>0</v>
      </c>
      <c r="AG453" s="93">
        <f t="shared" ref="AG453:AG500" si="232">IFERROR(Y453/$W453,0)</f>
        <v>0</v>
      </c>
      <c r="AH453" s="93">
        <f t="shared" ref="AH453:AH500" si="233">IFERROR(Z453/$W453,0)</f>
        <v>0</v>
      </c>
      <c r="AI453" s="78">
        <f t="shared" ref="AI453:AI500" si="234">IFERROR(AA453/$W453,0)</f>
        <v>0</v>
      </c>
      <c r="AJ453" s="92">
        <f t="shared" si="211"/>
        <v>0</v>
      </c>
      <c r="AK453" s="78">
        <f t="shared" si="212"/>
        <v>0</v>
      </c>
      <c r="AL453" s="11"/>
      <c r="AM453" s="14"/>
      <c r="AN453" s="11"/>
      <c r="AO453" s="15"/>
      <c r="AP453" s="11"/>
      <c r="AQ453" s="11"/>
      <c r="AR453" s="11"/>
      <c r="AS453" s="75" t="str">
        <f t="shared" si="220"/>
        <v/>
      </c>
      <c r="AT453" s="75" t="str">
        <f t="shared" ca="1" si="221"/>
        <v/>
      </c>
      <c r="AU453" s="75" t="str">
        <f t="shared" si="222"/>
        <v/>
      </c>
      <c r="AV453" s="75" t="str">
        <f t="shared" ca="1" si="223"/>
        <v/>
      </c>
      <c r="AW453" s="169"/>
      <c r="AX453" s="169"/>
      <c r="AY453" s="75" t="str">
        <f t="shared" si="224"/>
        <v/>
      </c>
      <c r="AZ453" s="169"/>
      <c r="BA453" s="169"/>
      <c r="BB453" s="75" t="str">
        <f t="shared" si="225"/>
        <v/>
      </c>
      <c r="BC453" s="11"/>
      <c r="BH453" s="52"/>
      <c r="BI453" s="52"/>
      <c r="BJ453" s="52"/>
      <c r="BK453" s="52"/>
      <c r="BL453" s="52"/>
      <c r="BM453" s="52"/>
      <c r="BQ453" s="27"/>
      <c r="BR453" s="27"/>
      <c r="BS453" s="27"/>
      <c r="BT453" s="27"/>
      <c r="BU453" s="27"/>
      <c r="BV453" s="27"/>
      <c r="BW453" s="54"/>
      <c r="BX453" s="26"/>
      <c r="BY453" s="54"/>
      <c r="BZ453" s="26"/>
      <c r="CA453" s="26"/>
      <c r="CB453" s="26"/>
    </row>
    <row r="454" spans="1:80" ht="17.45" customHeight="1">
      <c r="A454" s="86">
        <f t="shared" si="226"/>
        <v>64.3</v>
      </c>
      <c r="B454" s="179">
        <f t="shared" si="204"/>
        <v>46340</v>
      </c>
      <c r="C454" s="8"/>
      <c r="D454" s="11"/>
      <c r="E454" s="12"/>
      <c r="F454" s="11"/>
      <c r="G454" s="74">
        <f t="shared" si="229"/>
        <v>730</v>
      </c>
      <c r="H454" s="75">
        <f t="shared" si="229"/>
        <v>6095</v>
      </c>
      <c r="I454" s="88">
        <f t="shared" si="214"/>
        <v>0</v>
      </c>
      <c r="J454" s="78">
        <f t="shared" si="215"/>
        <v>0</v>
      </c>
      <c r="K454" s="78">
        <f t="shared" si="216"/>
        <v>0</v>
      </c>
      <c r="L454" s="78">
        <f t="shared" si="217"/>
        <v>0</v>
      </c>
      <c r="M454" s="78">
        <f t="shared" ca="1" si="218"/>
        <v>0.13134657836644592</v>
      </c>
      <c r="N454" s="78">
        <f t="shared" ca="1" si="205"/>
        <v>1.8181818181818191E-2</v>
      </c>
      <c r="O454" s="78">
        <f t="shared" si="219"/>
        <v>5.0000000000000001E-4</v>
      </c>
      <c r="P454" s="13"/>
      <c r="Q454" s="8"/>
      <c r="R454" s="13"/>
      <c r="S454" s="89">
        <f t="shared" si="206"/>
        <v>0</v>
      </c>
      <c r="T454" s="75">
        <f t="shared" si="206"/>
        <v>0</v>
      </c>
      <c r="U454" s="90">
        <f t="shared" si="207"/>
        <v>0</v>
      </c>
      <c r="V454" s="82">
        <f t="shared" si="208"/>
        <v>0</v>
      </c>
      <c r="W454" s="8"/>
      <c r="X454" s="8"/>
      <c r="Y454" s="12"/>
      <c r="Z454" s="12"/>
      <c r="AA454" s="12"/>
      <c r="AB454" s="12"/>
      <c r="AC454" s="91">
        <f t="shared" si="209"/>
        <v>0</v>
      </c>
      <c r="AD454" s="75">
        <f t="shared" si="210"/>
        <v>0</v>
      </c>
      <c r="AE454" s="88">
        <f t="shared" si="230"/>
        <v>0</v>
      </c>
      <c r="AF454" s="92">
        <f t="shared" si="231"/>
        <v>0</v>
      </c>
      <c r="AG454" s="93">
        <f t="shared" si="232"/>
        <v>0</v>
      </c>
      <c r="AH454" s="93">
        <f t="shared" si="233"/>
        <v>0</v>
      </c>
      <c r="AI454" s="78">
        <f t="shared" si="234"/>
        <v>0</v>
      </c>
      <c r="AJ454" s="92">
        <f t="shared" si="211"/>
        <v>0</v>
      </c>
      <c r="AK454" s="78">
        <f t="shared" si="212"/>
        <v>0</v>
      </c>
      <c r="AL454" s="11"/>
      <c r="AM454" s="14"/>
      <c r="AN454" s="11"/>
      <c r="AO454" s="15"/>
      <c r="AP454" s="11"/>
      <c r="AQ454" s="11"/>
      <c r="AR454" s="11"/>
      <c r="AS454" s="75" t="str">
        <f t="shared" si="220"/>
        <v/>
      </c>
      <c r="AT454" s="75" t="str">
        <f t="shared" ca="1" si="221"/>
        <v/>
      </c>
      <c r="AU454" s="75" t="str">
        <f t="shared" si="222"/>
        <v/>
      </c>
      <c r="AV454" s="75" t="str">
        <f t="shared" ca="1" si="223"/>
        <v/>
      </c>
      <c r="AW454" s="169"/>
      <c r="AX454" s="169"/>
      <c r="AY454" s="75" t="str">
        <f t="shared" si="224"/>
        <v/>
      </c>
      <c r="AZ454" s="169"/>
      <c r="BA454" s="169"/>
      <c r="BB454" s="75" t="str">
        <f t="shared" si="225"/>
        <v/>
      </c>
      <c r="BC454" s="11"/>
      <c r="BH454" s="52"/>
      <c r="BI454" s="52"/>
      <c r="BJ454" s="52"/>
      <c r="BK454" s="52"/>
      <c r="BL454" s="52"/>
      <c r="BM454" s="52"/>
      <c r="BQ454" s="27"/>
      <c r="BR454" s="27"/>
      <c r="BS454" s="27"/>
      <c r="BT454" s="27"/>
      <c r="BU454" s="27"/>
      <c r="BV454" s="27"/>
      <c r="BW454" s="54"/>
      <c r="BX454" s="26"/>
      <c r="BY454" s="54"/>
      <c r="BZ454" s="26"/>
      <c r="CA454" s="26"/>
      <c r="CB454" s="26"/>
    </row>
    <row r="455" spans="1:80" ht="17.45" customHeight="1">
      <c r="A455" s="94">
        <f t="shared" si="226"/>
        <v>64.400000000000006</v>
      </c>
      <c r="B455" s="179">
        <f t="shared" si="204"/>
        <v>46341</v>
      </c>
      <c r="C455" s="8"/>
      <c r="D455" s="11"/>
      <c r="E455" s="12"/>
      <c r="F455" s="11"/>
      <c r="G455" s="74">
        <f t="shared" si="229"/>
        <v>730</v>
      </c>
      <c r="H455" s="75">
        <f t="shared" si="229"/>
        <v>6095</v>
      </c>
      <c r="I455" s="88">
        <f t="shared" si="214"/>
        <v>0</v>
      </c>
      <c r="J455" s="78">
        <f t="shared" si="215"/>
        <v>0</v>
      </c>
      <c r="K455" s="78">
        <f t="shared" si="216"/>
        <v>0</v>
      </c>
      <c r="L455" s="78">
        <f t="shared" si="217"/>
        <v>0</v>
      </c>
      <c r="M455" s="78">
        <f t="shared" ca="1" si="218"/>
        <v>0.13134657836644592</v>
      </c>
      <c r="N455" s="78">
        <f t="shared" ca="1" si="205"/>
        <v>1.8181818181818191E-2</v>
      </c>
      <c r="O455" s="78">
        <f t="shared" si="219"/>
        <v>5.0000000000000001E-4</v>
      </c>
      <c r="P455" s="13"/>
      <c r="Q455" s="8"/>
      <c r="R455" s="13"/>
      <c r="S455" s="89">
        <f t="shared" si="206"/>
        <v>0</v>
      </c>
      <c r="T455" s="75">
        <f t="shared" si="206"/>
        <v>0</v>
      </c>
      <c r="U455" s="90">
        <f t="shared" si="207"/>
        <v>0</v>
      </c>
      <c r="V455" s="82">
        <f t="shared" si="208"/>
        <v>0</v>
      </c>
      <c r="W455" s="8"/>
      <c r="X455" s="8"/>
      <c r="Y455" s="12"/>
      <c r="Z455" s="12"/>
      <c r="AA455" s="12"/>
      <c r="AB455" s="12"/>
      <c r="AC455" s="91">
        <f t="shared" si="209"/>
        <v>0</v>
      </c>
      <c r="AD455" s="75">
        <f t="shared" si="210"/>
        <v>0</v>
      </c>
      <c r="AE455" s="88">
        <f t="shared" si="230"/>
        <v>0</v>
      </c>
      <c r="AF455" s="92">
        <f t="shared" si="231"/>
        <v>0</v>
      </c>
      <c r="AG455" s="93">
        <f t="shared" si="232"/>
        <v>0</v>
      </c>
      <c r="AH455" s="93">
        <f t="shared" si="233"/>
        <v>0</v>
      </c>
      <c r="AI455" s="78">
        <f t="shared" si="234"/>
        <v>0</v>
      </c>
      <c r="AJ455" s="92">
        <f t="shared" si="211"/>
        <v>0</v>
      </c>
      <c r="AK455" s="78">
        <f t="shared" si="212"/>
        <v>0</v>
      </c>
      <c r="AL455" s="11"/>
      <c r="AM455" s="14"/>
      <c r="AN455" s="11"/>
      <c r="AO455" s="15"/>
      <c r="AP455" s="11"/>
      <c r="AQ455" s="11"/>
      <c r="AR455" s="11"/>
      <c r="AS455" s="75" t="str">
        <f t="shared" si="220"/>
        <v/>
      </c>
      <c r="AT455" s="75" t="str">
        <f t="shared" ca="1" si="221"/>
        <v/>
      </c>
      <c r="AU455" s="75" t="str">
        <f t="shared" si="222"/>
        <v/>
      </c>
      <c r="AV455" s="75" t="str">
        <f t="shared" ca="1" si="223"/>
        <v/>
      </c>
      <c r="AW455" s="169"/>
      <c r="AX455" s="169"/>
      <c r="AY455" s="75" t="str">
        <f t="shared" si="224"/>
        <v/>
      </c>
      <c r="AZ455" s="169"/>
      <c r="BA455" s="169"/>
      <c r="BB455" s="75" t="str">
        <f t="shared" si="225"/>
        <v/>
      </c>
      <c r="BC455" s="11"/>
      <c r="BH455" s="52"/>
      <c r="BI455" s="52"/>
      <c r="BJ455" s="52"/>
      <c r="BK455" s="52"/>
      <c r="BL455" s="52"/>
      <c r="BM455" s="52"/>
      <c r="BQ455" s="27"/>
      <c r="BR455" s="27"/>
      <c r="BS455" s="27"/>
      <c r="BT455" s="27"/>
      <c r="BU455" s="27"/>
      <c r="BV455" s="27"/>
      <c r="BW455" s="54"/>
      <c r="BX455" s="26"/>
      <c r="BY455" s="54"/>
      <c r="BZ455" s="26"/>
      <c r="CA455" s="26"/>
      <c r="CB455" s="26"/>
    </row>
    <row r="456" spans="1:80" ht="17.45" customHeight="1">
      <c r="A456" s="86">
        <f t="shared" si="226"/>
        <v>64.5</v>
      </c>
      <c r="B456" s="179">
        <f t="shared" si="204"/>
        <v>46342</v>
      </c>
      <c r="C456" s="8"/>
      <c r="D456" s="11"/>
      <c r="E456" s="12"/>
      <c r="F456" s="11"/>
      <c r="G456" s="74">
        <f t="shared" si="229"/>
        <v>730</v>
      </c>
      <c r="H456" s="75">
        <f t="shared" si="229"/>
        <v>6095</v>
      </c>
      <c r="I456" s="88">
        <f t="shared" si="214"/>
        <v>0</v>
      </c>
      <c r="J456" s="78">
        <f t="shared" si="215"/>
        <v>0</v>
      </c>
      <c r="K456" s="78">
        <f t="shared" si="216"/>
        <v>0</v>
      </c>
      <c r="L456" s="78">
        <f t="shared" si="217"/>
        <v>0</v>
      </c>
      <c r="M456" s="78">
        <f t="shared" ca="1" si="218"/>
        <v>0.13134657836644592</v>
      </c>
      <c r="N456" s="78">
        <f t="shared" ca="1" si="205"/>
        <v>1.8181818181818191E-2</v>
      </c>
      <c r="O456" s="78">
        <f t="shared" si="219"/>
        <v>5.0000000000000001E-4</v>
      </c>
      <c r="P456" s="13"/>
      <c r="Q456" s="8"/>
      <c r="R456" s="13"/>
      <c r="S456" s="89">
        <f t="shared" si="206"/>
        <v>0</v>
      </c>
      <c r="T456" s="75">
        <f t="shared" si="206"/>
        <v>0</v>
      </c>
      <c r="U456" s="90">
        <f t="shared" si="207"/>
        <v>0</v>
      </c>
      <c r="V456" s="82">
        <f t="shared" si="208"/>
        <v>0</v>
      </c>
      <c r="W456" s="8"/>
      <c r="X456" s="8"/>
      <c r="Y456" s="12"/>
      <c r="Z456" s="12"/>
      <c r="AA456" s="12"/>
      <c r="AB456" s="12"/>
      <c r="AC456" s="91">
        <f t="shared" si="209"/>
        <v>0</v>
      </c>
      <c r="AD456" s="75">
        <f t="shared" si="210"/>
        <v>0</v>
      </c>
      <c r="AE456" s="88">
        <f t="shared" si="230"/>
        <v>0</v>
      </c>
      <c r="AF456" s="92">
        <f t="shared" si="231"/>
        <v>0</v>
      </c>
      <c r="AG456" s="93">
        <f t="shared" si="232"/>
        <v>0</v>
      </c>
      <c r="AH456" s="93">
        <f t="shared" si="233"/>
        <v>0</v>
      </c>
      <c r="AI456" s="78">
        <f t="shared" si="234"/>
        <v>0</v>
      </c>
      <c r="AJ456" s="92">
        <f t="shared" si="211"/>
        <v>0</v>
      </c>
      <c r="AK456" s="78">
        <f t="shared" si="212"/>
        <v>0</v>
      </c>
      <c r="AL456" s="11"/>
      <c r="AM456" s="14"/>
      <c r="AN456" s="11"/>
      <c r="AO456" s="15"/>
      <c r="AP456" s="11"/>
      <c r="AQ456" s="11"/>
      <c r="AR456" s="11"/>
      <c r="AS456" s="75" t="str">
        <f t="shared" si="220"/>
        <v/>
      </c>
      <c r="AT456" s="75" t="str">
        <f t="shared" ca="1" si="221"/>
        <v/>
      </c>
      <c r="AU456" s="75" t="str">
        <f t="shared" si="222"/>
        <v/>
      </c>
      <c r="AV456" s="75" t="str">
        <f t="shared" ca="1" si="223"/>
        <v/>
      </c>
      <c r="AW456" s="169"/>
      <c r="AX456" s="169"/>
      <c r="AY456" s="75" t="str">
        <f t="shared" si="224"/>
        <v/>
      </c>
      <c r="AZ456" s="169"/>
      <c r="BA456" s="169"/>
      <c r="BB456" s="75" t="str">
        <f t="shared" si="225"/>
        <v/>
      </c>
      <c r="BC456" s="11"/>
      <c r="BH456" s="52"/>
      <c r="BI456" s="52"/>
      <c r="BJ456" s="52"/>
      <c r="BK456" s="52"/>
      <c r="BL456" s="52"/>
      <c r="BM456" s="52"/>
      <c r="BQ456" s="27"/>
      <c r="BR456" s="27"/>
      <c r="BS456" s="27"/>
      <c r="BT456" s="27"/>
      <c r="BU456" s="27"/>
      <c r="BV456" s="27"/>
      <c r="BW456" s="54"/>
      <c r="BX456" s="26"/>
      <c r="BY456" s="54"/>
      <c r="BZ456" s="26"/>
      <c r="CA456" s="26"/>
      <c r="CB456" s="26"/>
    </row>
    <row r="457" spans="1:80" ht="17.45" customHeight="1">
      <c r="A457" s="94">
        <f t="shared" si="226"/>
        <v>64.599999999999994</v>
      </c>
      <c r="B457" s="179">
        <f t="shared" si="204"/>
        <v>46343</v>
      </c>
      <c r="C457" s="8"/>
      <c r="D457" s="11"/>
      <c r="E457" s="12"/>
      <c r="F457" s="11"/>
      <c r="G457" s="74">
        <f t="shared" si="229"/>
        <v>730</v>
      </c>
      <c r="H457" s="75">
        <f t="shared" si="229"/>
        <v>6095</v>
      </c>
      <c r="I457" s="88">
        <f t="shared" si="214"/>
        <v>0</v>
      </c>
      <c r="J457" s="78">
        <f t="shared" si="215"/>
        <v>0</v>
      </c>
      <c r="K457" s="78">
        <f t="shared" si="216"/>
        <v>0</v>
      </c>
      <c r="L457" s="78">
        <f t="shared" si="217"/>
        <v>0</v>
      </c>
      <c r="M457" s="78">
        <f t="shared" ca="1" si="218"/>
        <v>0.13134657836644592</v>
      </c>
      <c r="N457" s="78">
        <f t="shared" ca="1" si="205"/>
        <v>1.8181818181818191E-2</v>
      </c>
      <c r="O457" s="78">
        <f t="shared" si="219"/>
        <v>5.0000000000000001E-4</v>
      </c>
      <c r="P457" s="13"/>
      <c r="Q457" s="8"/>
      <c r="R457" s="13"/>
      <c r="S457" s="89">
        <f t="shared" si="206"/>
        <v>0</v>
      </c>
      <c r="T457" s="75">
        <f t="shared" si="206"/>
        <v>0</v>
      </c>
      <c r="U457" s="90">
        <f t="shared" si="207"/>
        <v>0</v>
      </c>
      <c r="V457" s="82">
        <f t="shared" si="208"/>
        <v>0</v>
      </c>
      <c r="W457" s="8"/>
      <c r="X457" s="8"/>
      <c r="Y457" s="12"/>
      <c r="Z457" s="12"/>
      <c r="AA457" s="12"/>
      <c r="AB457" s="12"/>
      <c r="AC457" s="91">
        <f t="shared" si="209"/>
        <v>0</v>
      </c>
      <c r="AD457" s="75">
        <f t="shared" si="210"/>
        <v>0</v>
      </c>
      <c r="AE457" s="88">
        <f t="shared" si="230"/>
        <v>0</v>
      </c>
      <c r="AF457" s="92">
        <f t="shared" si="231"/>
        <v>0</v>
      </c>
      <c r="AG457" s="93">
        <f t="shared" si="232"/>
        <v>0</v>
      </c>
      <c r="AH457" s="93">
        <f t="shared" si="233"/>
        <v>0</v>
      </c>
      <c r="AI457" s="78">
        <f t="shared" si="234"/>
        <v>0</v>
      </c>
      <c r="AJ457" s="92">
        <f t="shared" si="211"/>
        <v>0</v>
      </c>
      <c r="AK457" s="78">
        <f t="shared" si="212"/>
        <v>0</v>
      </c>
      <c r="AL457" s="11"/>
      <c r="AM457" s="14"/>
      <c r="AN457" s="11"/>
      <c r="AO457" s="15"/>
      <c r="AP457" s="11"/>
      <c r="AQ457" s="11"/>
      <c r="AR457" s="11"/>
      <c r="AS457" s="75" t="str">
        <f t="shared" si="220"/>
        <v/>
      </c>
      <c r="AT457" s="75" t="str">
        <f t="shared" ca="1" si="221"/>
        <v/>
      </c>
      <c r="AU457" s="75" t="str">
        <f t="shared" si="222"/>
        <v/>
      </c>
      <c r="AV457" s="75" t="str">
        <f t="shared" ca="1" si="223"/>
        <v/>
      </c>
      <c r="AW457" s="169"/>
      <c r="AX457" s="169"/>
      <c r="AY457" s="75" t="str">
        <f t="shared" si="224"/>
        <v/>
      </c>
      <c r="AZ457" s="169"/>
      <c r="BA457" s="169"/>
      <c r="BB457" s="75" t="str">
        <f t="shared" si="225"/>
        <v/>
      </c>
      <c r="BC457" s="11"/>
      <c r="BH457" s="52"/>
      <c r="BI457" s="52"/>
      <c r="BJ457" s="52"/>
      <c r="BK457" s="52"/>
      <c r="BL457" s="52"/>
      <c r="BM457" s="52"/>
      <c r="BQ457" s="27"/>
      <c r="BR457" s="27"/>
      <c r="BS457" s="27"/>
      <c r="BT457" s="27"/>
      <c r="BU457" s="27"/>
      <c r="BV457" s="27"/>
      <c r="BW457" s="54"/>
      <c r="BX457" s="26"/>
      <c r="BY457" s="54"/>
      <c r="BZ457" s="26"/>
      <c r="CA457" s="26"/>
      <c r="CB457" s="26"/>
    </row>
    <row r="458" spans="1:80" ht="17.45" customHeight="1" thickBot="1">
      <c r="A458" s="86">
        <f t="shared" si="226"/>
        <v>64.7</v>
      </c>
      <c r="B458" s="180">
        <f t="shared" si="204"/>
        <v>46344</v>
      </c>
      <c r="C458" s="16"/>
      <c r="D458" s="17"/>
      <c r="E458" s="18"/>
      <c r="F458" s="17"/>
      <c r="G458" s="96">
        <f t="shared" si="229"/>
        <v>730</v>
      </c>
      <c r="H458" s="97">
        <f t="shared" si="229"/>
        <v>6095</v>
      </c>
      <c r="I458" s="98">
        <f t="shared" si="214"/>
        <v>0</v>
      </c>
      <c r="J458" s="99">
        <f t="shared" si="215"/>
        <v>0</v>
      </c>
      <c r="K458" s="99">
        <f t="shared" si="216"/>
        <v>0</v>
      </c>
      <c r="L458" s="99">
        <f t="shared" si="217"/>
        <v>0</v>
      </c>
      <c r="M458" s="99">
        <f t="shared" ca="1" si="218"/>
        <v>0.13134657836644592</v>
      </c>
      <c r="N458" s="99">
        <f t="shared" ca="1" si="205"/>
        <v>1.8181818181818191E-2</v>
      </c>
      <c r="O458" s="99">
        <f t="shared" si="219"/>
        <v>5.0000000000000001E-4</v>
      </c>
      <c r="P458" s="19"/>
      <c r="Q458" s="16"/>
      <c r="R458" s="19"/>
      <c r="S458" s="89">
        <f t="shared" si="206"/>
        <v>0</v>
      </c>
      <c r="T458" s="75">
        <f t="shared" si="206"/>
        <v>0</v>
      </c>
      <c r="U458" s="100">
        <f t="shared" si="207"/>
        <v>0</v>
      </c>
      <c r="V458" s="101">
        <f t="shared" si="208"/>
        <v>0</v>
      </c>
      <c r="W458" s="16"/>
      <c r="X458" s="8"/>
      <c r="Y458" s="12"/>
      <c r="Z458" s="12"/>
      <c r="AA458" s="12"/>
      <c r="AB458" s="12"/>
      <c r="AC458" s="102">
        <f t="shared" si="209"/>
        <v>0</v>
      </c>
      <c r="AD458" s="97">
        <f t="shared" si="210"/>
        <v>0</v>
      </c>
      <c r="AE458" s="98">
        <f t="shared" si="230"/>
        <v>0</v>
      </c>
      <c r="AF458" s="103">
        <f t="shared" si="231"/>
        <v>0</v>
      </c>
      <c r="AG458" s="104">
        <f t="shared" si="232"/>
        <v>0</v>
      </c>
      <c r="AH458" s="104">
        <f t="shared" si="233"/>
        <v>0</v>
      </c>
      <c r="AI458" s="99">
        <f t="shared" si="234"/>
        <v>0</v>
      </c>
      <c r="AJ458" s="103">
        <f t="shared" si="211"/>
        <v>0</v>
      </c>
      <c r="AK458" s="99">
        <f t="shared" si="212"/>
        <v>0</v>
      </c>
      <c r="AL458" s="17"/>
      <c r="AM458" s="20"/>
      <c r="AN458" s="17"/>
      <c r="AO458" s="21"/>
      <c r="AP458" s="17"/>
      <c r="AQ458" s="17"/>
      <c r="AR458" s="17"/>
      <c r="AS458" s="97" t="str">
        <f t="shared" si="220"/>
        <v/>
      </c>
      <c r="AT458" s="97" t="str">
        <f t="shared" ca="1" si="221"/>
        <v/>
      </c>
      <c r="AU458" s="97" t="str">
        <f t="shared" si="222"/>
        <v/>
      </c>
      <c r="AV458" s="97" t="str">
        <f t="shared" ca="1" si="223"/>
        <v/>
      </c>
      <c r="AW458" s="167"/>
      <c r="AX458" s="167"/>
      <c r="AY458" s="97" t="str">
        <f t="shared" si="224"/>
        <v/>
      </c>
      <c r="AZ458" s="167"/>
      <c r="BA458" s="167"/>
      <c r="BB458" s="97" t="str">
        <f t="shared" si="225"/>
        <v/>
      </c>
      <c r="BC458" s="17"/>
      <c r="BH458" s="52"/>
      <c r="BI458" s="52"/>
      <c r="BJ458" s="52"/>
      <c r="BK458" s="52"/>
      <c r="BL458" s="52"/>
      <c r="BM458" s="52"/>
      <c r="BQ458" s="27"/>
      <c r="BR458" s="27"/>
      <c r="BS458" s="27"/>
      <c r="BT458" s="27"/>
      <c r="BU458" s="27"/>
      <c r="BV458" s="27"/>
      <c r="BW458" s="54"/>
      <c r="BX458" s="26"/>
      <c r="BY458" s="54"/>
      <c r="BZ458" s="26"/>
      <c r="CA458" s="26"/>
      <c r="CB458" s="26"/>
    </row>
    <row r="459" spans="1:80" ht="17.45" customHeight="1" thickTop="1">
      <c r="A459" s="71">
        <f>A452+1</f>
        <v>65.099999999999994</v>
      </c>
      <c r="B459" s="178">
        <f>B458+1</f>
        <v>46345</v>
      </c>
      <c r="C459" s="4"/>
      <c r="D459" s="5"/>
      <c r="E459" s="6"/>
      <c r="F459" s="5"/>
      <c r="G459" s="74">
        <f t="shared" si="229"/>
        <v>730</v>
      </c>
      <c r="H459" s="75">
        <f t="shared" si="229"/>
        <v>6095</v>
      </c>
      <c r="I459" s="76">
        <f t="shared" si="214"/>
        <v>0</v>
      </c>
      <c r="J459" s="77">
        <f t="shared" si="215"/>
        <v>0</v>
      </c>
      <c r="K459" s="77">
        <f t="shared" si="216"/>
        <v>0</v>
      </c>
      <c r="L459" s="77">
        <f t="shared" si="217"/>
        <v>0</v>
      </c>
      <c r="M459" s="78">
        <f t="shared" ca="1" si="218"/>
        <v>0.13134657836644592</v>
      </c>
      <c r="N459" s="78">
        <f t="shared" ref="N459:N500" ca="1" si="235">IF(ROW()=11,
   IF($B$3&gt;0,F459/$B$3,""),
   IF($B$3&gt;0,
      (OFFSET(N459,-1,0)*$B$3 + F459)/$B$3,
      "")
)</f>
        <v>1.8181818181818191E-2</v>
      </c>
      <c r="O459" s="78">
        <f t="shared" si="219"/>
        <v>5.0000000000000001E-4</v>
      </c>
      <c r="P459" s="13"/>
      <c r="Q459" s="8"/>
      <c r="R459" s="13"/>
      <c r="S459" s="79">
        <f t="shared" ref="S459:T500" si="236">IF($P459="FULL FEED",Q459,Q459*2)</f>
        <v>0</v>
      </c>
      <c r="T459" s="80">
        <f t="shared" si="236"/>
        <v>0</v>
      </c>
      <c r="U459" s="90">
        <f t="shared" ref="U459:U500" si="237">IF($P459="FULL FEED",(Q459*G459/1000),(Q459*2*G459/1000))</f>
        <v>0</v>
      </c>
      <c r="V459" s="82">
        <f t="shared" ref="V459:V500" si="238">IF($P459="FULL FEED",(R459*H459/1000),(R459*2*H459/1000))</f>
        <v>0</v>
      </c>
      <c r="W459" s="4"/>
      <c r="X459" s="4"/>
      <c r="Y459" s="6"/>
      <c r="Z459" s="6"/>
      <c r="AA459" s="6"/>
      <c r="AB459" s="6"/>
      <c r="AC459" s="83">
        <f t="shared" ref="AC459:AC500" si="239">SUM(X459,Y459,Z459,AA459)</f>
        <v>0</v>
      </c>
      <c r="AD459" s="80">
        <f t="shared" ref="AD459:AD500" si="240">W459-AC459</f>
        <v>0</v>
      </c>
      <c r="AE459" s="76">
        <f t="shared" si="230"/>
        <v>0</v>
      </c>
      <c r="AF459" s="84">
        <f t="shared" si="231"/>
        <v>0</v>
      </c>
      <c r="AG459" s="85">
        <f t="shared" si="232"/>
        <v>0</v>
      </c>
      <c r="AH459" s="85">
        <f t="shared" si="233"/>
        <v>0</v>
      </c>
      <c r="AI459" s="77">
        <f t="shared" si="234"/>
        <v>0</v>
      </c>
      <c r="AJ459" s="84">
        <f t="shared" ref="AJ459:AJ500" si="241">IFERROR(AC459/W459,0)</f>
        <v>0</v>
      </c>
      <c r="AK459" s="77">
        <f t="shared" ref="AK459:AK500" si="242">IFERROR(AD459/W459,0)</f>
        <v>0</v>
      </c>
      <c r="AL459" s="5"/>
      <c r="AM459" s="9"/>
      <c r="AN459" s="5"/>
      <c r="AO459" s="10"/>
      <c r="AP459" s="5"/>
      <c r="AQ459" s="5"/>
      <c r="AR459" s="5"/>
      <c r="AS459" s="80" t="str">
        <f t="shared" si="220"/>
        <v/>
      </c>
      <c r="AT459" s="80" t="str">
        <f t="shared" ca="1" si="221"/>
        <v/>
      </c>
      <c r="AU459" s="80" t="str">
        <f t="shared" si="222"/>
        <v/>
      </c>
      <c r="AV459" s="80" t="str">
        <f t="shared" ca="1" si="223"/>
        <v/>
      </c>
      <c r="AW459" s="165"/>
      <c r="AX459" s="165"/>
      <c r="AY459" s="80" t="str">
        <f t="shared" si="224"/>
        <v/>
      </c>
      <c r="AZ459" s="165"/>
      <c r="BA459" s="165"/>
      <c r="BB459" s="80" t="str">
        <f t="shared" si="225"/>
        <v/>
      </c>
      <c r="BC459" s="5"/>
      <c r="BH459" s="52"/>
      <c r="BI459" s="52"/>
      <c r="BJ459" s="52"/>
      <c r="BK459" s="52"/>
      <c r="BL459" s="52"/>
      <c r="BM459" s="52"/>
      <c r="BQ459" s="27"/>
      <c r="BR459" s="27"/>
      <c r="BS459" s="27"/>
      <c r="BT459" s="27"/>
      <c r="BU459" s="27"/>
      <c r="BV459" s="27"/>
      <c r="BW459" s="54"/>
      <c r="BX459" s="26"/>
      <c r="BY459" s="54"/>
      <c r="BZ459" s="26"/>
      <c r="CA459" s="26"/>
      <c r="CB459" s="26"/>
    </row>
    <row r="460" spans="1:80" ht="17.45" customHeight="1">
      <c r="A460" s="86">
        <f t="shared" si="226"/>
        <v>65.2</v>
      </c>
      <c r="B460" s="179">
        <f t="shared" ref="B460:B500" si="243">B459+1</f>
        <v>46346</v>
      </c>
      <c r="C460" s="8"/>
      <c r="D460" s="11"/>
      <c r="E460" s="12"/>
      <c r="F460" s="11"/>
      <c r="G460" s="74">
        <f t="shared" ref="G460:H475" si="244">G459-E460-C460</f>
        <v>730</v>
      </c>
      <c r="H460" s="75">
        <f t="shared" si="244"/>
        <v>6095</v>
      </c>
      <c r="I460" s="88">
        <f t="shared" ref="I460:I500" si="245">IFERROR(C460/G459,0)</f>
        <v>0</v>
      </c>
      <c r="J460" s="78">
        <f t="shared" ref="J460:J500" si="246">IFERROR(E460/G459,0)</f>
        <v>0</v>
      </c>
      <c r="K460" s="78">
        <f t="shared" ref="K460:K500" si="247">IFERROR(D460/H459,0)</f>
        <v>0</v>
      </c>
      <c r="L460" s="78">
        <f t="shared" ref="L460:L500" si="248">IFERROR(F460/H459,0)</f>
        <v>0</v>
      </c>
      <c r="M460" s="78">
        <f t="shared" ref="M460:M500" ca="1" si="249">IF(ROW()=11,
   IF($B$4&gt;0,E460/$B$4,""),
   IF($B$4&gt;0,
      (OFFSET(M460,-1,0)*$B$4 + E460)/$B$4,
      "")
)</f>
        <v>0.13134657836644592</v>
      </c>
      <c r="N460" s="78">
        <f t="shared" ca="1" si="235"/>
        <v>1.8181818181818191E-2</v>
      </c>
      <c r="O460" s="78">
        <f t="shared" ref="O460:O500" si="250">$O$10</f>
        <v>5.0000000000000001E-4</v>
      </c>
      <c r="P460" s="13"/>
      <c r="Q460" s="8"/>
      <c r="R460" s="13"/>
      <c r="S460" s="89">
        <f t="shared" si="236"/>
        <v>0</v>
      </c>
      <c r="T460" s="75">
        <f t="shared" si="236"/>
        <v>0</v>
      </c>
      <c r="U460" s="90">
        <f t="shared" si="237"/>
        <v>0</v>
      </c>
      <c r="V460" s="82">
        <f t="shared" si="238"/>
        <v>0</v>
      </c>
      <c r="W460" s="8"/>
      <c r="X460" s="8"/>
      <c r="Y460" s="12"/>
      <c r="Z460" s="12"/>
      <c r="AA460" s="12"/>
      <c r="AB460" s="12"/>
      <c r="AC460" s="91">
        <f t="shared" si="239"/>
        <v>0</v>
      </c>
      <c r="AD460" s="75">
        <f t="shared" si="240"/>
        <v>0</v>
      </c>
      <c r="AE460" s="88">
        <f t="shared" si="230"/>
        <v>0</v>
      </c>
      <c r="AF460" s="92">
        <f t="shared" si="231"/>
        <v>0</v>
      </c>
      <c r="AG460" s="93">
        <f t="shared" si="232"/>
        <v>0</v>
      </c>
      <c r="AH460" s="93">
        <f t="shared" si="233"/>
        <v>0</v>
      </c>
      <c r="AI460" s="78">
        <f t="shared" si="234"/>
        <v>0</v>
      </c>
      <c r="AJ460" s="92">
        <f t="shared" si="241"/>
        <v>0</v>
      </c>
      <c r="AK460" s="78">
        <f t="shared" si="242"/>
        <v>0</v>
      </c>
      <c r="AL460" s="11"/>
      <c r="AM460" s="14"/>
      <c r="AN460" s="11"/>
      <c r="AO460" s="15"/>
      <c r="AP460" s="11"/>
      <c r="AQ460" s="11"/>
      <c r="AR460" s="11"/>
      <c r="AS460" s="75" t="str">
        <f t="shared" ref="AS460:AS500" si="251">IF(OR(AR460="",AP460=""),"", (AR460-AP460)/100*1000)</f>
        <v/>
      </c>
      <c r="AT460" s="75" t="str">
        <f t="shared" ref="AT460:AT500" ca="1" si="252">IF(OR(AP461="",OFFSET(AP461,-1,0)=""),"", (AP461-OFFSET(AP461,-1,0))/100*1000)</f>
        <v/>
      </c>
      <c r="AU460" s="75" t="str">
        <f t="shared" ref="AU460:AU500" si="253">IFERROR(IF(OR(AP460="",AR460="",K460="",L460=""),"", ((AR460-AP460)/100*1000)/(U460+V460)),0)</f>
        <v/>
      </c>
      <c r="AV460" s="75" t="str">
        <f t="shared" ref="AV460:AV500" ca="1" si="254">IF(OR(AP460="",AP461="",M460="",N460=""),"", ((AP461-AP460)/100*1000)/((G460+H460))*1000)</f>
        <v/>
      </c>
      <c r="AW460" s="169"/>
      <c r="AX460" s="169"/>
      <c r="AY460" s="75" t="str">
        <f t="shared" ref="AY460:AY500" si="255">IF(OR(AW460="",AX460=""),"",MOD(AX460-AW460,1)*24)</f>
        <v/>
      </c>
      <c r="AZ460" s="169"/>
      <c r="BA460" s="169"/>
      <c r="BB460" s="75" t="str">
        <f t="shared" ref="BB460:BB500" si="256">IF(OR(AZ460="",BA460=""),"",MOD(BA460-AZ460,1)*24)</f>
        <v/>
      </c>
      <c r="BC460" s="11"/>
      <c r="BH460" s="52"/>
      <c r="BI460" s="52"/>
      <c r="BJ460" s="52"/>
      <c r="BK460" s="52"/>
      <c r="BL460" s="52"/>
      <c r="BM460" s="52"/>
      <c r="BQ460" s="27"/>
      <c r="BR460" s="27"/>
      <c r="BS460" s="27"/>
      <c r="BT460" s="27"/>
      <c r="BU460" s="27"/>
      <c r="BV460" s="27"/>
      <c r="BW460" s="54"/>
      <c r="BX460" s="26"/>
      <c r="BY460" s="54"/>
      <c r="BZ460" s="26"/>
      <c r="CA460" s="26"/>
      <c r="CB460" s="26"/>
    </row>
    <row r="461" spans="1:80" ht="17.45" customHeight="1">
      <c r="A461" s="94">
        <f t="shared" si="226"/>
        <v>65.3</v>
      </c>
      <c r="B461" s="179">
        <f t="shared" si="243"/>
        <v>46347</v>
      </c>
      <c r="C461" s="8"/>
      <c r="D461" s="11"/>
      <c r="E461" s="12"/>
      <c r="F461" s="11"/>
      <c r="G461" s="74">
        <f t="shared" si="244"/>
        <v>730</v>
      </c>
      <c r="H461" s="75">
        <f t="shared" si="244"/>
        <v>6095</v>
      </c>
      <c r="I461" s="88">
        <f t="shared" si="245"/>
        <v>0</v>
      </c>
      <c r="J461" s="78">
        <f t="shared" si="246"/>
        <v>0</v>
      </c>
      <c r="K461" s="78">
        <f t="shared" si="247"/>
        <v>0</v>
      </c>
      <c r="L461" s="78">
        <f t="shared" si="248"/>
        <v>0</v>
      </c>
      <c r="M461" s="78">
        <f t="shared" ca="1" si="249"/>
        <v>0.13134657836644592</v>
      </c>
      <c r="N461" s="78">
        <f t="shared" ca="1" si="235"/>
        <v>1.8181818181818191E-2</v>
      </c>
      <c r="O461" s="78">
        <f t="shared" si="250"/>
        <v>5.0000000000000001E-4</v>
      </c>
      <c r="P461" s="13"/>
      <c r="Q461" s="8"/>
      <c r="R461" s="13"/>
      <c r="S461" s="89">
        <f t="shared" si="236"/>
        <v>0</v>
      </c>
      <c r="T461" s="75">
        <f t="shared" si="236"/>
        <v>0</v>
      </c>
      <c r="U461" s="90">
        <f t="shared" si="237"/>
        <v>0</v>
      </c>
      <c r="V461" s="82">
        <f t="shared" si="238"/>
        <v>0</v>
      </c>
      <c r="W461" s="8"/>
      <c r="X461" s="8"/>
      <c r="Y461" s="12"/>
      <c r="Z461" s="12"/>
      <c r="AA461" s="12"/>
      <c r="AB461" s="12"/>
      <c r="AC461" s="91">
        <f t="shared" si="239"/>
        <v>0</v>
      </c>
      <c r="AD461" s="75">
        <f t="shared" si="240"/>
        <v>0</v>
      </c>
      <c r="AE461" s="88">
        <f t="shared" si="230"/>
        <v>0</v>
      </c>
      <c r="AF461" s="92">
        <f t="shared" si="231"/>
        <v>0</v>
      </c>
      <c r="AG461" s="93">
        <f t="shared" si="232"/>
        <v>0</v>
      </c>
      <c r="AH461" s="93">
        <f t="shared" si="233"/>
        <v>0</v>
      </c>
      <c r="AI461" s="78">
        <f t="shared" si="234"/>
        <v>0</v>
      </c>
      <c r="AJ461" s="92">
        <f t="shared" si="241"/>
        <v>0</v>
      </c>
      <c r="AK461" s="78">
        <f t="shared" si="242"/>
        <v>0</v>
      </c>
      <c r="AL461" s="11"/>
      <c r="AM461" s="14"/>
      <c r="AN461" s="11"/>
      <c r="AO461" s="15"/>
      <c r="AP461" s="11"/>
      <c r="AQ461" s="11"/>
      <c r="AR461" s="11"/>
      <c r="AS461" s="75" t="str">
        <f t="shared" si="251"/>
        <v/>
      </c>
      <c r="AT461" s="75" t="str">
        <f t="shared" ca="1" si="252"/>
        <v/>
      </c>
      <c r="AU461" s="75" t="str">
        <f t="shared" si="253"/>
        <v/>
      </c>
      <c r="AV461" s="75" t="str">
        <f t="shared" ca="1" si="254"/>
        <v/>
      </c>
      <c r="AW461" s="169"/>
      <c r="AX461" s="169"/>
      <c r="AY461" s="75" t="str">
        <f t="shared" si="255"/>
        <v/>
      </c>
      <c r="AZ461" s="169"/>
      <c r="BA461" s="169"/>
      <c r="BB461" s="75" t="str">
        <f t="shared" si="256"/>
        <v/>
      </c>
      <c r="BC461" s="11"/>
      <c r="BH461" s="52"/>
      <c r="BI461" s="52"/>
      <c r="BJ461" s="52"/>
      <c r="BK461" s="52"/>
      <c r="BL461" s="52"/>
      <c r="BM461" s="52"/>
      <c r="BQ461" s="27"/>
      <c r="BR461" s="27"/>
      <c r="BS461" s="27"/>
      <c r="BT461" s="27"/>
      <c r="BU461" s="27"/>
      <c r="BV461" s="27"/>
      <c r="BW461" s="54"/>
      <c r="BX461" s="26"/>
      <c r="BY461" s="54"/>
      <c r="BZ461" s="26"/>
      <c r="CA461" s="26"/>
      <c r="CB461" s="26"/>
    </row>
    <row r="462" spans="1:80" ht="17.45" customHeight="1">
      <c r="A462" s="86">
        <f t="shared" si="226"/>
        <v>65.400000000000006</v>
      </c>
      <c r="B462" s="179">
        <f t="shared" si="243"/>
        <v>46348</v>
      </c>
      <c r="C462" s="8"/>
      <c r="D462" s="11"/>
      <c r="E462" s="12"/>
      <c r="F462" s="11"/>
      <c r="G462" s="74">
        <f t="shared" si="244"/>
        <v>730</v>
      </c>
      <c r="H462" s="75">
        <f t="shared" si="244"/>
        <v>6095</v>
      </c>
      <c r="I462" s="88">
        <f t="shared" si="245"/>
        <v>0</v>
      </c>
      <c r="J462" s="78">
        <f t="shared" si="246"/>
        <v>0</v>
      </c>
      <c r="K462" s="78">
        <f t="shared" si="247"/>
        <v>0</v>
      </c>
      <c r="L462" s="78">
        <f t="shared" si="248"/>
        <v>0</v>
      </c>
      <c r="M462" s="78">
        <f t="shared" ca="1" si="249"/>
        <v>0.13134657836644592</v>
      </c>
      <c r="N462" s="78">
        <f t="shared" ca="1" si="235"/>
        <v>1.8181818181818191E-2</v>
      </c>
      <c r="O462" s="78">
        <f t="shared" si="250"/>
        <v>5.0000000000000001E-4</v>
      </c>
      <c r="P462" s="13"/>
      <c r="Q462" s="8"/>
      <c r="R462" s="13"/>
      <c r="S462" s="89">
        <f t="shared" si="236"/>
        <v>0</v>
      </c>
      <c r="T462" s="75">
        <f t="shared" si="236"/>
        <v>0</v>
      </c>
      <c r="U462" s="90">
        <f t="shared" si="237"/>
        <v>0</v>
      </c>
      <c r="V462" s="82">
        <f t="shared" si="238"/>
        <v>0</v>
      </c>
      <c r="W462" s="8"/>
      <c r="X462" s="8"/>
      <c r="Y462" s="12"/>
      <c r="Z462" s="12"/>
      <c r="AA462" s="12"/>
      <c r="AB462" s="12"/>
      <c r="AC462" s="91">
        <f t="shared" si="239"/>
        <v>0</v>
      </c>
      <c r="AD462" s="75">
        <f t="shared" si="240"/>
        <v>0</v>
      </c>
      <c r="AE462" s="88">
        <f t="shared" si="230"/>
        <v>0</v>
      </c>
      <c r="AF462" s="92">
        <f t="shared" si="231"/>
        <v>0</v>
      </c>
      <c r="AG462" s="93">
        <f t="shared" si="232"/>
        <v>0</v>
      </c>
      <c r="AH462" s="93">
        <f t="shared" si="233"/>
        <v>0</v>
      </c>
      <c r="AI462" s="78">
        <f t="shared" si="234"/>
        <v>0</v>
      </c>
      <c r="AJ462" s="92">
        <f t="shared" si="241"/>
        <v>0</v>
      </c>
      <c r="AK462" s="78">
        <f t="shared" si="242"/>
        <v>0</v>
      </c>
      <c r="AL462" s="11"/>
      <c r="AM462" s="14"/>
      <c r="AN462" s="11"/>
      <c r="AO462" s="15"/>
      <c r="AP462" s="11"/>
      <c r="AQ462" s="11"/>
      <c r="AR462" s="11"/>
      <c r="AS462" s="75" t="str">
        <f t="shared" si="251"/>
        <v/>
      </c>
      <c r="AT462" s="75" t="str">
        <f t="shared" ca="1" si="252"/>
        <v/>
      </c>
      <c r="AU462" s="75" t="str">
        <f t="shared" si="253"/>
        <v/>
      </c>
      <c r="AV462" s="75" t="str">
        <f t="shared" ca="1" si="254"/>
        <v/>
      </c>
      <c r="AW462" s="169"/>
      <c r="AX462" s="169"/>
      <c r="AY462" s="75" t="str">
        <f t="shared" si="255"/>
        <v/>
      </c>
      <c r="AZ462" s="169"/>
      <c r="BA462" s="169"/>
      <c r="BB462" s="75" t="str">
        <f t="shared" si="256"/>
        <v/>
      </c>
      <c r="BC462" s="11"/>
      <c r="BH462" s="52"/>
      <c r="BI462" s="52"/>
      <c r="BJ462" s="52"/>
      <c r="BK462" s="52"/>
      <c r="BL462" s="52"/>
      <c r="BM462" s="52"/>
      <c r="BQ462" s="27"/>
      <c r="BR462" s="27"/>
      <c r="BS462" s="27"/>
      <c r="BT462" s="27"/>
      <c r="BU462" s="27"/>
      <c r="BV462" s="27"/>
      <c r="BW462" s="54"/>
      <c r="BX462" s="26"/>
      <c r="BY462" s="54"/>
      <c r="BZ462" s="26"/>
      <c r="CA462" s="26"/>
      <c r="CB462" s="26"/>
    </row>
    <row r="463" spans="1:80" ht="17.45" customHeight="1">
      <c r="A463" s="94">
        <f t="shared" si="226"/>
        <v>65.5</v>
      </c>
      <c r="B463" s="179">
        <f t="shared" si="243"/>
        <v>46349</v>
      </c>
      <c r="C463" s="8"/>
      <c r="D463" s="11"/>
      <c r="E463" s="12"/>
      <c r="F463" s="11"/>
      <c r="G463" s="74">
        <f t="shared" si="244"/>
        <v>730</v>
      </c>
      <c r="H463" s="75">
        <f t="shared" si="244"/>
        <v>6095</v>
      </c>
      <c r="I463" s="88">
        <f t="shared" si="245"/>
        <v>0</v>
      </c>
      <c r="J463" s="78">
        <f t="shared" si="246"/>
        <v>0</v>
      </c>
      <c r="K463" s="78">
        <f t="shared" si="247"/>
        <v>0</v>
      </c>
      <c r="L463" s="78">
        <f t="shared" si="248"/>
        <v>0</v>
      </c>
      <c r="M463" s="78">
        <f t="shared" ca="1" si="249"/>
        <v>0.13134657836644592</v>
      </c>
      <c r="N463" s="78">
        <f t="shared" ca="1" si="235"/>
        <v>1.8181818181818191E-2</v>
      </c>
      <c r="O463" s="78">
        <f t="shared" si="250"/>
        <v>5.0000000000000001E-4</v>
      </c>
      <c r="P463" s="13"/>
      <c r="Q463" s="8"/>
      <c r="R463" s="13"/>
      <c r="S463" s="89">
        <f t="shared" si="236"/>
        <v>0</v>
      </c>
      <c r="T463" s="75">
        <f t="shared" si="236"/>
        <v>0</v>
      </c>
      <c r="U463" s="90">
        <f t="shared" si="237"/>
        <v>0</v>
      </c>
      <c r="V463" s="82">
        <f t="shared" si="238"/>
        <v>0</v>
      </c>
      <c r="W463" s="8"/>
      <c r="X463" s="8"/>
      <c r="Y463" s="12"/>
      <c r="Z463" s="12"/>
      <c r="AA463" s="12"/>
      <c r="AB463" s="12"/>
      <c r="AC463" s="91">
        <f t="shared" si="239"/>
        <v>0</v>
      </c>
      <c r="AD463" s="75">
        <f t="shared" si="240"/>
        <v>0</v>
      </c>
      <c r="AE463" s="88">
        <f t="shared" si="230"/>
        <v>0</v>
      </c>
      <c r="AF463" s="92">
        <f t="shared" si="231"/>
        <v>0</v>
      </c>
      <c r="AG463" s="93">
        <f t="shared" si="232"/>
        <v>0</v>
      </c>
      <c r="AH463" s="93">
        <f t="shared" si="233"/>
        <v>0</v>
      </c>
      <c r="AI463" s="78">
        <f t="shared" si="234"/>
        <v>0</v>
      </c>
      <c r="AJ463" s="92">
        <f t="shared" si="241"/>
        <v>0</v>
      </c>
      <c r="AK463" s="78">
        <f t="shared" si="242"/>
        <v>0</v>
      </c>
      <c r="AL463" s="11"/>
      <c r="AM463" s="14"/>
      <c r="AN463" s="11"/>
      <c r="AO463" s="15"/>
      <c r="AP463" s="11"/>
      <c r="AQ463" s="11"/>
      <c r="AR463" s="11"/>
      <c r="AS463" s="75" t="str">
        <f t="shared" si="251"/>
        <v/>
      </c>
      <c r="AT463" s="75" t="str">
        <f t="shared" ca="1" si="252"/>
        <v/>
      </c>
      <c r="AU463" s="75" t="str">
        <f t="shared" si="253"/>
        <v/>
      </c>
      <c r="AV463" s="75" t="str">
        <f t="shared" ca="1" si="254"/>
        <v/>
      </c>
      <c r="AW463" s="169"/>
      <c r="AX463" s="169"/>
      <c r="AY463" s="75" t="str">
        <f t="shared" si="255"/>
        <v/>
      </c>
      <c r="AZ463" s="169"/>
      <c r="BA463" s="169"/>
      <c r="BB463" s="75" t="str">
        <f t="shared" si="256"/>
        <v/>
      </c>
      <c r="BC463" s="11"/>
      <c r="BH463" s="52"/>
      <c r="BI463" s="52"/>
      <c r="BJ463" s="52"/>
      <c r="BK463" s="52"/>
      <c r="BL463" s="52"/>
      <c r="BM463" s="52"/>
      <c r="BQ463" s="27"/>
      <c r="BR463" s="27"/>
      <c r="BS463" s="27"/>
      <c r="BT463" s="27"/>
      <c r="BU463" s="27"/>
      <c r="BV463" s="27"/>
      <c r="BW463" s="54"/>
      <c r="BX463" s="26"/>
      <c r="BY463" s="54"/>
      <c r="BZ463" s="26"/>
      <c r="CA463" s="26"/>
      <c r="CB463" s="26"/>
    </row>
    <row r="464" spans="1:80" ht="17.45" customHeight="1">
      <c r="A464" s="86">
        <f t="shared" si="226"/>
        <v>65.599999999999994</v>
      </c>
      <c r="B464" s="179">
        <f t="shared" si="243"/>
        <v>46350</v>
      </c>
      <c r="C464" s="8"/>
      <c r="D464" s="11"/>
      <c r="E464" s="12"/>
      <c r="F464" s="11"/>
      <c r="G464" s="74">
        <f t="shared" si="244"/>
        <v>730</v>
      </c>
      <c r="H464" s="75">
        <f t="shared" si="244"/>
        <v>6095</v>
      </c>
      <c r="I464" s="88">
        <f t="shared" si="245"/>
        <v>0</v>
      </c>
      <c r="J464" s="78">
        <f t="shared" si="246"/>
        <v>0</v>
      </c>
      <c r="K464" s="78">
        <f t="shared" si="247"/>
        <v>0</v>
      </c>
      <c r="L464" s="78">
        <f t="shared" si="248"/>
        <v>0</v>
      </c>
      <c r="M464" s="78">
        <f t="shared" ca="1" si="249"/>
        <v>0.13134657836644592</v>
      </c>
      <c r="N464" s="78">
        <f t="shared" ca="1" si="235"/>
        <v>1.8181818181818191E-2</v>
      </c>
      <c r="O464" s="78">
        <f t="shared" si="250"/>
        <v>5.0000000000000001E-4</v>
      </c>
      <c r="P464" s="13"/>
      <c r="Q464" s="8"/>
      <c r="R464" s="13"/>
      <c r="S464" s="89">
        <f t="shared" si="236"/>
        <v>0</v>
      </c>
      <c r="T464" s="75">
        <f t="shared" si="236"/>
        <v>0</v>
      </c>
      <c r="U464" s="90">
        <f t="shared" si="237"/>
        <v>0</v>
      </c>
      <c r="V464" s="82">
        <f t="shared" si="238"/>
        <v>0</v>
      </c>
      <c r="W464" s="8"/>
      <c r="X464" s="8"/>
      <c r="Y464" s="12"/>
      <c r="Z464" s="12"/>
      <c r="AA464" s="12"/>
      <c r="AB464" s="12"/>
      <c r="AC464" s="91">
        <f t="shared" si="239"/>
        <v>0</v>
      </c>
      <c r="AD464" s="75">
        <f t="shared" si="240"/>
        <v>0</v>
      </c>
      <c r="AE464" s="88">
        <f t="shared" si="230"/>
        <v>0</v>
      </c>
      <c r="AF464" s="92">
        <f t="shared" si="231"/>
        <v>0</v>
      </c>
      <c r="AG464" s="93">
        <f t="shared" si="232"/>
        <v>0</v>
      </c>
      <c r="AH464" s="93">
        <f t="shared" si="233"/>
        <v>0</v>
      </c>
      <c r="AI464" s="78">
        <f t="shared" si="234"/>
        <v>0</v>
      </c>
      <c r="AJ464" s="92">
        <f t="shared" si="241"/>
        <v>0</v>
      </c>
      <c r="AK464" s="78">
        <f t="shared" si="242"/>
        <v>0</v>
      </c>
      <c r="AL464" s="11"/>
      <c r="AM464" s="14"/>
      <c r="AN464" s="11"/>
      <c r="AO464" s="15"/>
      <c r="AP464" s="11"/>
      <c r="AQ464" s="11"/>
      <c r="AR464" s="11"/>
      <c r="AS464" s="75" t="str">
        <f t="shared" si="251"/>
        <v/>
      </c>
      <c r="AT464" s="75" t="str">
        <f t="shared" ca="1" si="252"/>
        <v/>
      </c>
      <c r="AU464" s="75" t="str">
        <f t="shared" si="253"/>
        <v/>
      </c>
      <c r="AV464" s="75" t="str">
        <f t="shared" ca="1" si="254"/>
        <v/>
      </c>
      <c r="AW464" s="169"/>
      <c r="AX464" s="169"/>
      <c r="AY464" s="75" t="str">
        <f t="shared" si="255"/>
        <v/>
      </c>
      <c r="AZ464" s="169"/>
      <c r="BA464" s="169"/>
      <c r="BB464" s="75" t="str">
        <f t="shared" si="256"/>
        <v/>
      </c>
      <c r="BC464" s="11"/>
      <c r="BH464" s="52"/>
      <c r="BI464" s="52"/>
      <c r="BJ464" s="52"/>
      <c r="BK464" s="52"/>
      <c r="BL464" s="52"/>
      <c r="BM464" s="52"/>
      <c r="BQ464" s="27"/>
      <c r="BR464" s="27"/>
      <c r="BS464" s="27"/>
      <c r="BT464" s="27"/>
      <c r="BU464" s="27"/>
      <c r="BV464" s="27"/>
      <c r="BW464" s="54"/>
      <c r="BX464" s="26"/>
      <c r="BY464" s="54"/>
      <c r="BZ464" s="26"/>
      <c r="CA464" s="26"/>
      <c r="CB464" s="26"/>
    </row>
    <row r="465" spans="1:80" ht="17.45" customHeight="1" thickBot="1">
      <c r="A465" s="94">
        <f t="shared" si="226"/>
        <v>65.7</v>
      </c>
      <c r="B465" s="180">
        <f t="shared" si="243"/>
        <v>46351</v>
      </c>
      <c r="C465" s="16"/>
      <c r="D465" s="17"/>
      <c r="E465" s="18"/>
      <c r="F465" s="17"/>
      <c r="G465" s="96">
        <f t="shared" si="244"/>
        <v>730</v>
      </c>
      <c r="H465" s="97">
        <f t="shared" si="244"/>
        <v>6095</v>
      </c>
      <c r="I465" s="98">
        <f t="shared" si="245"/>
        <v>0</v>
      </c>
      <c r="J465" s="99">
        <f t="shared" si="246"/>
        <v>0</v>
      </c>
      <c r="K465" s="99">
        <f t="shared" si="247"/>
        <v>0</v>
      </c>
      <c r="L465" s="99">
        <f t="shared" si="248"/>
        <v>0</v>
      </c>
      <c r="M465" s="99">
        <f t="shared" ca="1" si="249"/>
        <v>0.13134657836644592</v>
      </c>
      <c r="N465" s="99">
        <f t="shared" ca="1" si="235"/>
        <v>1.8181818181818191E-2</v>
      </c>
      <c r="O465" s="99">
        <f t="shared" si="250"/>
        <v>5.0000000000000001E-4</v>
      </c>
      <c r="P465" s="19"/>
      <c r="Q465" s="16"/>
      <c r="R465" s="19"/>
      <c r="S465" s="89">
        <f t="shared" si="236"/>
        <v>0</v>
      </c>
      <c r="T465" s="75">
        <f t="shared" si="236"/>
        <v>0</v>
      </c>
      <c r="U465" s="100">
        <f t="shared" si="237"/>
        <v>0</v>
      </c>
      <c r="V465" s="101">
        <f t="shared" si="238"/>
        <v>0</v>
      </c>
      <c r="W465" s="16"/>
      <c r="X465" s="8"/>
      <c r="Y465" s="12"/>
      <c r="Z465" s="12"/>
      <c r="AA465" s="12"/>
      <c r="AB465" s="12"/>
      <c r="AC465" s="102">
        <f t="shared" si="239"/>
        <v>0</v>
      </c>
      <c r="AD465" s="97">
        <f t="shared" si="240"/>
        <v>0</v>
      </c>
      <c r="AE465" s="98">
        <f t="shared" si="230"/>
        <v>0</v>
      </c>
      <c r="AF465" s="103">
        <f t="shared" si="231"/>
        <v>0</v>
      </c>
      <c r="AG465" s="104">
        <f t="shared" si="232"/>
        <v>0</v>
      </c>
      <c r="AH465" s="104">
        <f t="shared" si="233"/>
        <v>0</v>
      </c>
      <c r="AI465" s="99">
        <f t="shared" si="234"/>
        <v>0</v>
      </c>
      <c r="AJ465" s="103">
        <f t="shared" si="241"/>
        <v>0</v>
      </c>
      <c r="AK465" s="99">
        <f t="shared" si="242"/>
        <v>0</v>
      </c>
      <c r="AL465" s="17"/>
      <c r="AM465" s="20"/>
      <c r="AN465" s="17"/>
      <c r="AO465" s="21"/>
      <c r="AP465" s="17"/>
      <c r="AQ465" s="17"/>
      <c r="AR465" s="17"/>
      <c r="AS465" s="97" t="str">
        <f t="shared" si="251"/>
        <v/>
      </c>
      <c r="AT465" s="97" t="str">
        <f t="shared" ca="1" si="252"/>
        <v/>
      </c>
      <c r="AU465" s="97" t="str">
        <f t="shared" si="253"/>
        <v/>
      </c>
      <c r="AV465" s="97" t="str">
        <f t="shared" ca="1" si="254"/>
        <v/>
      </c>
      <c r="AW465" s="167"/>
      <c r="AX465" s="167"/>
      <c r="AY465" s="97" t="str">
        <f t="shared" si="255"/>
        <v/>
      </c>
      <c r="AZ465" s="167"/>
      <c r="BA465" s="167"/>
      <c r="BB465" s="97" t="str">
        <f t="shared" si="256"/>
        <v/>
      </c>
      <c r="BC465" s="17"/>
      <c r="BH465" s="52"/>
      <c r="BI465" s="52"/>
      <c r="BJ465" s="52"/>
      <c r="BK465" s="52"/>
      <c r="BL465" s="52"/>
      <c r="BM465" s="52"/>
      <c r="BQ465" s="27"/>
      <c r="BR465" s="27"/>
      <c r="BS465" s="27"/>
      <c r="BT465" s="27"/>
      <c r="BU465" s="27"/>
      <c r="BV465" s="27"/>
      <c r="BW465" s="54"/>
      <c r="BX465" s="26"/>
      <c r="BY465" s="54"/>
      <c r="BZ465" s="26"/>
      <c r="CA465" s="26"/>
      <c r="CB465" s="26"/>
    </row>
    <row r="466" spans="1:80" ht="17.45" customHeight="1" thickTop="1">
      <c r="A466" s="105">
        <f>A459+1</f>
        <v>66.099999999999994</v>
      </c>
      <c r="B466" s="178">
        <f>B465+1</f>
        <v>46352</v>
      </c>
      <c r="C466" s="4"/>
      <c r="D466" s="5"/>
      <c r="E466" s="6"/>
      <c r="F466" s="5"/>
      <c r="G466" s="74">
        <f t="shared" si="244"/>
        <v>730</v>
      </c>
      <c r="H466" s="75">
        <f t="shared" si="244"/>
        <v>6095</v>
      </c>
      <c r="I466" s="76">
        <f t="shared" si="245"/>
        <v>0</v>
      </c>
      <c r="J466" s="77">
        <f t="shared" si="246"/>
        <v>0</v>
      </c>
      <c r="K466" s="77">
        <f t="shared" si="247"/>
        <v>0</v>
      </c>
      <c r="L466" s="77">
        <f t="shared" si="248"/>
        <v>0</v>
      </c>
      <c r="M466" s="78">
        <f t="shared" ca="1" si="249"/>
        <v>0.13134657836644592</v>
      </c>
      <c r="N466" s="78">
        <f t="shared" ca="1" si="235"/>
        <v>1.8181818181818191E-2</v>
      </c>
      <c r="O466" s="78">
        <f t="shared" si="250"/>
        <v>5.0000000000000001E-4</v>
      </c>
      <c r="P466" s="13"/>
      <c r="Q466" s="8"/>
      <c r="R466" s="13"/>
      <c r="S466" s="79">
        <f t="shared" si="236"/>
        <v>0</v>
      </c>
      <c r="T466" s="80">
        <f t="shared" si="236"/>
        <v>0</v>
      </c>
      <c r="U466" s="90">
        <f t="shared" si="237"/>
        <v>0</v>
      </c>
      <c r="V466" s="82">
        <f t="shared" si="238"/>
        <v>0</v>
      </c>
      <c r="W466" s="4"/>
      <c r="X466" s="4"/>
      <c r="Y466" s="6"/>
      <c r="Z466" s="6"/>
      <c r="AA466" s="6"/>
      <c r="AB466" s="6"/>
      <c r="AC466" s="83">
        <f t="shared" si="239"/>
        <v>0</v>
      </c>
      <c r="AD466" s="80">
        <f t="shared" si="240"/>
        <v>0</v>
      </c>
      <c r="AE466" s="76">
        <f t="shared" si="230"/>
        <v>0</v>
      </c>
      <c r="AF466" s="84">
        <f t="shared" si="231"/>
        <v>0</v>
      </c>
      <c r="AG466" s="85">
        <f t="shared" si="232"/>
        <v>0</v>
      </c>
      <c r="AH466" s="85">
        <f t="shared" si="233"/>
        <v>0</v>
      </c>
      <c r="AI466" s="77">
        <f t="shared" si="234"/>
        <v>0</v>
      </c>
      <c r="AJ466" s="84">
        <f t="shared" si="241"/>
        <v>0</v>
      </c>
      <c r="AK466" s="77">
        <f t="shared" si="242"/>
        <v>0</v>
      </c>
      <c r="AL466" s="5"/>
      <c r="AM466" s="9"/>
      <c r="AN466" s="5"/>
      <c r="AO466" s="10"/>
      <c r="AP466" s="5"/>
      <c r="AQ466" s="5"/>
      <c r="AR466" s="5"/>
      <c r="AS466" s="80" t="str">
        <f t="shared" si="251"/>
        <v/>
      </c>
      <c r="AT466" s="80" t="str">
        <f t="shared" ca="1" si="252"/>
        <v/>
      </c>
      <c r="AU466" s="80" t="str">
        <f t="shared" si="253"/>
        <v/>
      </c>
      <c r="AV466" s="80" t="str">
        <f t="shared" ca="1" si="254"/>
        <v/>
      </c>
      <c r="AW466" s="165"/>
      <c r="AX466" s="165"/>
      <c r="AY466" s="80" t="str">
        <f t="shared" si="255"/>
        <v/>
      </c>
      <c r="AZ466" s="165"/>
      <c r="BA466" s="165"/>
      <c r="BB466" s="80" t="str">
        <f t="shared" si="256"/>
        <v/>
      </c>
      <c r="BC466" s="5"/>
      <c r="BH466" s="52"/>
      <c r="BI466" s="52"/>
      <c r="BJ466" s="52"/>
      <c r="BK466" s="52"/>
      <c r="BL466" s="52"/>
      <c r="BM466" s="52"/>
      <c r="BQ466" s="27"/>
      <c r="BR466" s="27"/>
      <c r="BS466" s="27"/>
      <c r="BT466" s="27"/>
      <c r="BU466" s="27"/>
      <c r="BV466" s="27"/>
      <c r="BW466" s="54"/>
      <c r="BX466" s="26"/>
      <c r="BY466" s="54"/>
      <c r="BZ466" s="26"/>
      <c r="CA466" s="26"/>
      <c r="CB466" s="26"/>
    </row>
    <row r="467" spans="1:80" ht="17.45" customHeight="1">
      <c r="A467" s="94">
        <f t="shared" ref="A467:A500" si="257">A460+1</f>
        <v>66.2</v>
      </c>
      <c r="B467" s="179">
        <f t="shared" si="243"/>
        <v>46353</v>
      </c>
      <c r="C467" s="8"/>
      <c r="D467" s="11"/>
      <c r="E467" s="12"/>
      <c r="F467" s="11"/>
      <c r="G467" s="74">
        <f t="shared" si="244"/>
        <v>730</v>
      </c>
      <c r="H467" s="75">
        <f t="shared" si="244"/>
        <v>6095</v>
      </c>
      <c r="I467" s="88">
        <f t="shared" si="245"/>
        <v>0</v>
      </c>
      <c r="J467" s="78">
        <f t="shared" si="246"/>
        <v>0</v>
      </c>
      <c r="K467" s="78">
        <f t="shared" si="247"/>
        <v>0</v>
      </c>
      <c r="L467" s="78">
        <f t="shared" si="248"/>
        <v>0</v>
      </c>
      <c r="M467" s="78">
        <f t="shared" ca="1" si="249"/>
        <v>0.13134657836644592</v>
      </c>
      <c r="N467" s="78">
        <f t="shared" ca="1" si="235"/>
        <v>1.8181818181818191E-2</v>
      </c>
      <c r="O467" s="78">
        <f t="shared" si="250"/>
        <v>5.0000000000000001E-4</v>
      </c>
      <c r="P467" s="13"/>
      <c r="Q467" s="8"/>
      <c r="R467" s="13"/>
      <c r="S467" s="89">
        <f t="shared" si="236"/>
        <v>0</v>
      </c>
      <c r="T467" s="75">
        <f t="shared" si="236"/>
        <v>0</v>
      </c>
      <c r="U467" s="90">
        <f t="shared" si="237"/>
        <v>0</v>
      </c>
      <c r="V467" s="82">
        <f t="shared" si="238"/>
        <v>0</v>
      </c>
      <c r="W467" s="8"/>
      <c r="X467" s="8"/>
      <c r="Y467" s="12"/>
      <c r="Z467" s="12"/>
      <c r="AA467" s="12"/>
      <c r="AB467" s="12"/>
      <c r="AC467" s="91">
        <f t="shared" si="239"/>
        <v>0</v>
      </c>
      <c r="AD467" s="75">
        <f t="shared" si="240"/>
        <v>0</v>
      </c>
      <c r="AE467" s="88">
        <f t="shared" si="230"/>
        <v>0</v>
      </c>
      <c r="AF467" s="92">
        <f t="shared" si="231"/>
        <v>0</v>
      </c>
      <c r="AG467" s="93">
        <f t="shared" si="232"/>
        <v>0</v>
      </c>
      <c r="AH467" s="93">
        <f t="shared" si="233"/>
        <v>0</v>
      </c>
      <c r="AI467" s="78">
        <f t="shared" si="234"/>
        <v>0</v>
      </c>
      <c r="AJ467" s="92">
        <f t="shared" si="241"/>
        <v>0</v>
      </c>
      <c r="AK467" s="78">
        <f t="shared" si="242"/>
        <v>0</v>
      </c>
      <c r="AL467" s="11"/>
      <c r="AM467" s="14"/>
      <c r="AN467" s="11"/>
      <c r="AO467" s="15"/>
      <c r="AP467" s="11"/>
      <c r="AQ467" s="11"/>
      <c r="AR467" s="11"/>
      <c r="AS467" s="75" t="str">
        <f t="shared" si="251"/>
        <v/>
      </c>
      <c r="AT467" s="75" t="str">
        <f t="shared" ca="1" si="252"/>
        <v/>
      </c>
      <c r="AU467" s="75" t="str">
        <f t="shared" si="253"/>
        <v/>
      </c>
      <c r="AV467" s="75" t="str">
        <f t="shared" ca="1" si="254"/>
        <v/>
      </c>
      <c r="AW467" s="169"/>
      <c r="AX467" s="169"/>
      <c r="AY467" s="75" t="str">
        <f t="shared" si="255"/>
        <v/>
      </c>
      <c r="AZ467" s="169"/>
      <c r="BA467" s="169"/>
      <c r="BB467" s="75" t="str">
        <f t="shared" si="256"/>
        <v/>
      </c>
      <c r="BC467" s="11"/>
      <c r="BH467" s="52"/>
      <c r="BI467" s="52"/>
      <c r="BJ467" s="52"/>
      <c r="BK467" s="52"/>
      <c r="BL467" s="52"/>
      <c r="BM467" s="52"/>
      <c r="BQ467" s="27"/>
      <c r="BR467" s="27"/>
      <c r="BS467" s="27"/>
      <c r="BT467" s="27"/>
      <c r="BU467" s="27"/>
      <c r="BV467" s="27"/>
      <c r="BW467" s="54"/>
      <c r="BX467" s="26"/>
      <c r="BY467" s="54"/>
      <c r="BZ467" s="26"/>
      <c r="CA467" s="26"/>
      <c r="CB467" s="26"/>
    </row>
    <row r="468" spans="1:80" ht="17.45" customHeight="1">
      <c r="A468" s="86">
        <f t="shared" si="257"/>
        <v>66.3</v>
      </c>
      <c r="B468" s="179">
        <f t="shared" si="243"/>
        <v>46354</v>
      </c>
      <c r="C468" s="8"/>
      <c r="D468" s="11"/>
      <c r="E468" s="12"/>
      <c r="F468" s="11"/>
      <c r="G468" s="74">
        <f t="shared" si="244"/>
        <v>730</v>
      </c>
      <c r="H468" s="75">
        <f t="shared" si="244"/>
        <v>6095</v>
      </c>
      <c r="I468" s="88">
        <f t="shared" si="245"/>
        <v>0</v>
      </c>
      <c r="J468" s="78">
        <f t="shared" si="246"/>
        <v>0</v>
      </c>
      <c r="K468" s="78">
        <f t="shared" si="247"/>
        <v>0</v>
      </c>
      <c r="L468" s="78">
        <f t="shared" si="248"/>
        <v>0</v>
      </c>
      <c r="M468" s="78">
        <f t="shared" ca="1" si="249"/>
        <v>0.13134657836644592</v>
      </c>
      <c r="N468" s="78">
        <f t="shared" ca="1" si="235"/>
        <v>1.8181818181818191E-2</v>
      </c>
      <c r="O468" s="78">
        <f t="shared" si="250"/>
        <v>5.0000000000000001E-4</v>
      </c>
      <c r="P468" s="13"/>
      <c r="Q468" s="8"/>
      <c r="R468" s="13"/>
      <c r="S468" s="89">
        <f t="shared" si="236"/>
        <v>0</v>
      </c>
      <c r="T468" s="75">
        <f t="shared" si="236"/>
        <v>0</v>
      </c>
      <c r="U468" s="90">
        <f t="shared" si="237"/>
        <v>0</v>
      </c>
      <c r="V468" s="82">
        <f t="shared" si="238"/>
        <v>0</v>
      </c>
      <c r="W468" s="8"/>
      <c r="X468" s="8"/>
      <c r="Y468" s="12"/>
      <c r="Z468" s="12"/>
      <c r="AA468" s="12"/>
      <c r="AB468" s="12"/>
      <c r="AC468" s="91">
        <f t="shared" si="239"/>
        <v>0</v>
      </c>
      <c r="AD468" s="75">
        <f t="shared" si="240"/>
        <v>0</v>
      </c>
      <c r="AE468" s="88">
        <f t="shared" si="230"/>
        <v>0</v>
      </c>
      <c r="AF468" s="92">
        <f t="shared" si="231"/>
        <v>0</v>
      </c>
      <c r="AG468" s="93">
        <f t="shared" si="232"/>
        <v>0</v>
      </c>
      <c r="AH468" s="93">
        <f t="shared" si="233"/>
        <v>0</v>
      </c>
      <c r="AI468" s="78">
        <f t="shared" si="234"/>
        <v>0</v>
      </c>
      <c r="AJ468" s="92">
        <f t="shared" si="241"/>
        <v>0</v>
      </c>
      <c r="AK468" s="78">
        <f t="shared" si="242"/>
        <v>0</v>
      </c>
      <c r="AL468" s="11"/>
      <c r="AM468" s="14"/>
      <c r="AN468" s="11"/>
      <c r="AO468" s="15"/>
      <c r="AP468" s="11"/>
      <c r="AQ468" s="11"/>
      <c r="AR468" s="11"/>
      <c r="AS468" s="75" t="str">
        <f t="shared" si="251"/>
        <v/>
      </c>
      <c r="AT468" s="75" t="str">
        <f t="shared" ca="1" si="252"/>
        <v/>
      </c>
      <c r="AU468" s="75" t="str">
        <f t="shared" si="253"/>
        <v/>
      </c>
      <c r="AV468" s="75" t="str">
        <f t="shared" ca="1" si="254"/>
        <v/>
      </c>
      <c r="AW468" s="169"/>
      <c r="AX468" s="169"/>
      <c r="AY468" s="75" t="str">
        <f t="shared" si="255"/>
        <v/>
      </c>
      <c r="AZ468" s="169"/>
      <c r="BA468" s="169"/>
      <c r="BB468" s="75" t="str">
        <f t="shared" si="256"/>
        <v/>
      </c>
      <c r="BC468" s="11"/>
      <c r="BH468" s="52"/>
      <c r="BI468" s="52"/>
      <c r="BJ468" s="52"/>
      <c r="BK468" s="52"/>
      <c r="BL468" s="52"/>
      <c r="BM468" s="52"/>
      <c r="BQ468" s="27"/>
      <c r="BR468" s="27"/>
      <c r="BS468" s="27"/>
      <c r="BT468" s="27"/>
      <c r="BU468" s="27"/>
      <c r="BV468" s="27"/>
      <c r="BW468" s="54"/>
      <c r="BX468" s="26"/>
      <c r="BY468" s="54"/>
      <c r="BZ468" s="26"/>
      <c r="CA468" s="26"/>
      <c r="CB468" s="26"/>
    </row>
    <row r="469" spans="1:80" ht="17.45" customHeight="1">
      <c r="A469" s="94">
        <f t="shared" si="257"/>
        <v>66.400000000000006</v>
      </c>
      <c r="B469" s="179">
        <f t="shared" si="243"/>
        <v>46355</v>
      </c>
      <c r="C469" s="8"/>
      <c r="D469" s="11"/>
      <c r="E469" s="12"/>
      <c r="F469" s="11"/>
      <c r="G469" s="74">
        <f t="shared" si="244"/>
        <v>730</v>
      </c>
      <c r="H469" s="75">
        <f t="shared" si="244"/>
        <v>6095</v>
      </c>
      <c r="I469" s="88">
        <f t="shared" si="245"/>
        <v>0</v>
      </c>
      <c r="J469" s="78">
        <f t="shared" si="246"/>
        <v>0</v>
      </c>
      <c r="K469" s="78">
        <f t="shared" si="247"/>
        <v>0</v>
      </c>
      <c r="L469" s="78">
        <f t="shared" si="248"/>
        <v>0</v>
      </c>
      <c r="M469" s="78">
        <f t="shared" ca="1" si="249"/>
        <v>0.13134657836644592</v>
      </c>
      <c r="N469" s="78">
        <f t="shared" ca="1" si="235"/>
        <v>1.8181818181818191E-2</v>
      </c>
      <c r="O469" s="78">
        <f t="shared" si="250"/>
        <v>5.0000000000000001E-4</v>
      </c>
      <c r="P469" s="13"/>
      <c r="Q469" s="8"/>
      <c r="R469" s="13"/>
      <c r="S469" s="89">
        <f t="shared" si="236"/>
        <v>0</v>
      </c>
      <c r="T469" s="75">
        <f t="shared" si="236"/>
        <v>0</v>
      </c>
      <c r="U469" s="90">
        <f t="shared" si="237"/>
        <v>0</v>
      </c>
      <c r="V469" s="82">
        <f t="shared" si="238"/>
        <v>0</v>
      </c>
      <c r="W469" s="8"/>
      <c r="X469" s="8"/>
      <c r="Y469" s="12"/>
      <c r="Z469" s="12"/>
      <c r="AA469" s="12"/>
      <c r="AB469" s="12"/>
      <c r="AC469" s="91">
        <f t="shared" si="239"/>
        <v>0</v>
      </c>
      <c r="AD469" s="75">
        <f t="shared" si="240"/>
        <v>0</v>
      </c>
      <c r="AE469" s="88">
        <f t="shared" si="230"/>
        <v>0</v>
      </c>
      <c r="AF469" s="92">
        <f t="shared" si="231"/>
        <v>0</v>
      </c>
      <c r="AG469" s="93">
        <f t="shared" si="232"/>
        <v>0</v>
      </c>
      <c r="AH469" s="93">
        <f t="shared" si="233"/>
        <v>0</v>
      </c>
      <c r="AI469" s="78">
        <f t="shared" si="234"/>
        <v>0</v>
      </c>
      <c r="AJ469" s="92">
        <f t="shared" si="241"/>
        <v>0</v>
      </c>
      <c r="AK469" s="78">
        <f t="shared" si="242"/>
        <v>0</v>
      </c>
      <c r="AL469" s="11"/>
      <c r="AM469" s="14"/>
      <c r="AN469" s="11"/>
      <c r="AO469" s="15"/>
      <c r="AP469" s="11"/>
      <c r="AQ469" s="11"/>
      <c r="AR469" s="11"/>
      <c r="AS469" s="75" t="str">
        <f t="shared" si="251"/>
        <v/>
      </c>
      <c r="AT469" s="75" t="str">
        <f t="shared" ca="1" si="252"/>
        <v/>
      </c>
      <c r="AU469" s="75" t="str">
        <f t="shared" si="253"/>
        <v/>
      </c>
      <c r="AV469" s="75" t="str">
        <f t="shared" ca="1" si="254"/>
        <v/>
      </c>
      <c r="AW469" s="169"/>
      <c r="AX469" s="169"/>
      <c r="AY469" s="75" t="str">
        <f t="shared" si="255"/>
        <v/>
      </c>
      <c r="AZ469" s="169"/>
      <c r="BA469" s="169"/>
      <c r="BB469" s="75" t="str">
        <f t="shared" si="256"/>
        <v/>
      </c>
      <c r="BC469" s="11"/>
      <c r="BH469" s="52"/>
      <c r="BI469" s="52"/>
      <c r="BJ469" s="52"/>
      <c r="BK469" s="52"/>
      <c r="BL469" s="52"/>
      <c r="BM469" s="52"/>
      <c r="BQ469" s="27"/>
      <c r="BR469" s="27"/>
      <c r="BS469" s="27"/>
      <c r="BT469" s="27"/>
      <c r="BU469" s="27"/>
      <c r="BV469" s="27"/>
      <c r="BW469" s="54"/>
      <c r="BX469" s="26"/>
      <c r="BY469" s="54"/>
      <c r="BZ469" s="26"/>
      <c r="CA469" s="26"/>
      <c r="CB469" s="26"/>
    </row>
    <row r="470" spans="1:80" ht="17.45" customHeight="1">
      <c r="A470" s="86">
        <f t="shared" si="257"/>
        <v>66.5</v>
      </c>
      <c r="B470" s="179">
        <f t="shared" si="243"/>
        <v>46356</v>
      </c>
      <c r="C470" s="8"/>
      <c r="D470" s="11"/>
      <c r="E470" s="12"/>
      <c r="F470" s="11"/>
      <c r="G470" s="74">
        <f t="shared" si="244"/>
        <v>730</v>
      </c>
      <c r="H470" s="75">
        <f t="shared" si="244"/>
        <v>6095</v>
      </c>
      <c r="I470" s="88">
        <f t="shared" si="245"/>
        <v>0</v>
      </c>
      <c r="J470" s="78">
        <f t="shared" si="246"/>
        <v>0</v>
      </c>
      <c r="K470" s="78">
        <f t="shared" si="247"/>
        <v>0</v>
      </c>
      <c r="L470" s="78">
        <f t="shared" si="248"/>
        <v>0</v>
      </c>
      <c r="M470" s="78">
        <f t="shared" ca="1" si="249"/>
        <v>0.13134657836644592</v>
      </c>
      <c r="N470" s="78">
        <f t="shared" ca="1" si="235"/>
        <v>1.8181818181818191E-2</v>
      </c>
      <c r="O470" s="78">
        <f t="shared" si="250"/>
        <v>5.0000000000000001E-4</v>
      </c>
      <c r="P470" s="13"/>
      <c r="Q470" s="8"/>
      <c r="R470" s="13"/>
      <c r="S470" s="89">
        <f t="shared" si="236"/>
        <v>0</v>
      </c>
      <c r="T470" s="75">
        <f t="shared" si="236"/>
        <v>0</v>
      </c>
      <c r="U470" s="90">
        <f t="shared" si="237"/>
        <v>0</v>
      </c>
      <c r="V470" s="82">
        <f t="shared" si="238"/>
        <v>0</v>
      </c>
      <c r="W470" s="8"/>
      <c r="X470" s="8"/>
      <c r="Y470" s="12"/>
      <c r="Z470" s="12"/>
      <c r="AA470" s="12"/>
      <c r="AB470" s="12"/>
      <c r="AC470" s="91">
        <f t="shared" si="239"/>
        <v>0</v>
      </c>
      <c r="AD470" s="75">
        <f t="shared" si="240"/>
        <v>0</v>
      </c>
      <c r="AE470" s="88">
        <f t="shared" si="230"/>
        <v>0</v>
      </c>
      <c r="AF470" s="92">
        <f t="shared" si="231"/>
        <v>0</v>
      </c>
      <c r="AG470" s="93">
        <f t="shared" si="232"/>
        <v>0</v>
      </c>
      <c r="AH470" s="93">
        <f t="shared" si="233"/>
        <v>0</v>
      </c>
      <c r="AI470" s="78">
        <f t="shared" si="234"/>
        <v>0</v>
      </c>
      <c r="AJ470" s="92">
        <f t="shared" si="241"/>
        <v>0</v>
      </c>
      <c r="AK470" s="78">
        <f t="shared" si="242"/>
        <v>0</v>
      </c>
      <c r="AL470" s="11"/>
      <c r="AM470" s="14"/>
      <c r="AN470" s="11"/>
      <c r="AO470" s="15"/>
      <c r="AP470" s="11"/>
      <c r="AQ470" s="11"/>
      <c r="AR470" s="11"/>
      <c r="AS470" s="75" t="str">
        <f t="shared" si="251"/>
        <v/>
      </c>
      <c r="AT470" s="75" t="str">
        <f t="shared" ca="1" si="252"/>
        <v/>
      </c>
      <c r="AU470" s="75" t="str">
        <f t="shared" si="253"/>
        <v/>
      </c>
      <c r="AV470" s="75" t="str">
        <f t="shared" ca="1" si="254"/>
        <v/>
      </c>
      <c r="AW470" s="169"/>
      <c r="AX470" s="169"/>
      <c r="AY470" s="75" t="str">
        <f t="shared" si="255"/>
        <v/>
      </c>
      <c r="AZ470" s="169"/>
      <c r="BA470" s="169"/>
      <c r="BB470" s="75" t="str">
        <f t="shared" si="256"/>
        <v/>
      </c>
      <c r="BC470" s="11"/>
      <c r="BH470" s="52"/>
      <c r="BI470" s="52"/>
      <c r="BJ470" s="52"/>
      <c r="BK470" s="52"/>
      <c r="BL470" s="52"/>
      <c r="BM470" s="52"/>
      <c r="BQ470" s="27"/>
      <c r="BR470" s="27"/>
      <c r="BS470" s="27"/>
      <c r="BT470" s="27"/>
      <c r="BU470" s="27"/>
      <c r="BV470" s="27"/>
      <c r="BW470" s="54"/>
      <c r="BX470" s="26"/>
      <c r="BY470" s="54"/>
      <c r="BZ470" s="26"/>
      <c r="CA470" s="26"/>
      <c r="CB470" s="26"/>
    </row>
    <row r="471" spans="1:80" ht="17.45" customHeight="1">
      <c r="A471" s="94">
        <f t="shared" si="257"/>
        <v>66.599999999999994</v>
      </c>
      <c r="B471" s="179">
        <f t="shared" si="243"/>
        <v>46357</v>
      </c>
      <c r="C471" s="8"/>
      <c r="D471" s="11"/>
      <c r="E471" s="12"/>
      <c r="F471" s="11"/>
      <c r="G471" s="74">
        <f t="shared" si="244"/>
        <v>730</v>
      </c>
      <c r="H471" s="75">
        <f t="shared" si="244"/>
        <v>6095</v>
      </c>
      <c r="I471" s="88">
        <f t="shared" si="245"/>
        <v>0</v>
      </c>
      <c r="J471" s="78">
        <f t="shared" si="246"/>
        <v>0</v>
      </c>
      <c r="K471" s="78">
        <f t="shared" si="247"/>
        <v>0</v>
      </c>
      <c r="L471" s="78">
        <f t="shared" si="248"/>
        <v>0</v>
      </c>
      <c r="M471" s="78">
        <f t="shared" ca="1" si="249"/>
        <v>0.13134657836644592</v>
      </c>
      <c r="N471" s="78">
        <f t="shared" ca="1" si="235"/>
        <v>1.8181818181818191E-2</v>
      </c>
      <c r="O471" s="78">
        <f t="shared" si="250"/>
        <v>5.0000000000000001E-4</v>
      </c>
      <c r="P471" s="13"/>
      <c r="Q471" s="8"/>
      <c r="R471" s="13"/>
      <c r="S471" s="89">
        <f t="shared" si="236"/>
        <v>0</v>
      </c>
      <c r="T471" s="75">
        <f t="shared" si="236"/>
        <v>0</v>
      </c>
      <c r="U471" s="90">
        <f t="shared" si="237"/>
        <v>0</v>
      </c>
      <c r="V471" s="82">
        <f t="shared" si="238"/>
        <v>0</v>
      </c>
      <c r="W471" s="8"/>
      <c r="X471" s="8"/>
      <c r="Y471" s="12"/>
      <c r="Z471" s="12"/>
      <c r="AA471" s="12"/>
      <c r="AB471" s="12"/>
      <c r="AC471" s="91">
        <f t="shared" si="239"/>
        <v>0</v>
      </c>
      <c r="AD471" s="75">
        <f t="shared" si="240"/>
        <v>0</v>
      </c>
      <c r="AE471" s="88">
        <f t="shared" si="230"/>
        <v>0</v>
      </c>
      <c r="AF471" s="92">
        <f t="shared" si="231"/>
        <v>0</v>
      </c>
      <c r="AG471" s="93">
        <f t="shared" si="232"/>
        <v>0</v>
      </c>
      <c r="AH471" s="93">
        <f t="shared" si="233"/>
        <v>0</v>
      </c>
      <c r="AI471" s="78">
        <f t="shared" si="234"/>
        <v>0</v>
      </c>
      <c r="AJ471" s="92">
        <f t="shared" si="241"/>
        <v>0</v>
      </c>
      <c r="AK471" s="78">
        <f t="shared" si="242"/>
        <v>0</v>
      </c>
      <c r="AL471" s="11"/>
      <c r="AM471" s="14"/>
      <c r="AN471" s="11"/>
      <c r="AO471" s="15"/>
      <c r="AP471" s="11"/>
      <c r="AQ471" s="11"/>
      <c r="AR471" s="11"/>
      <c r="AS471" s="75" t="str">
        <f t="shared" si="251"/>
        <v/>
      </c>
      <c r="AT471" s="75" t="str">
        <f t="shared" ca="1" si="252"/>
        <v/>
      </c>
      <c r="AU471" s="75" t="str">
        <f t="shared" si="253"/>
        <v/>
      </c>
      <c r="AV471" s="75" t="str">
        <f t="shared" ca="1" si="254"/>
        <v/>
      </c>
      <c r="AW471" s="169"/>
      <c r="AX471" s="169"/>
      <c r="AY471" s="75" t="str">
        <f t="shared" si="255"/>
        <v/>
      </c>
      <c r="AZ471" s="169"/>
      <c r="BA471" s="169"/>
      <c r="BB471" s="75" t="str">
        <f t="shared" si="256"/>
        <v/>
      </c>
      <c r="BC471" s="11"/>
      <c r="BH471" s="52"/>
      <c r="BI471" s="52"/>
      <c r="BJ471" s="52"/>
      <c r="BK471" s="52"/>
      <c r="BL471" s="52"/>
      <c r="BM471" s="52"/>
      <c r="BQ471" s="27"/>
      <c r="BR471" s="27"/>
      <c r="BS471" s="27"/>
      <c r="BT471" s="27"/>
      <c r="BU471" s="27"/>
      <c r="BV471" s="27"/>
      <c r="BW471" s="54"/>
      <c r="BX471" s="26"/>
      <c r="BY471" s="54"/>
      <c r="BZ471" s="26"/>
      <c r="CA471" s="26"/>
      <c r="CB471" s="26"/>
    </row>
    <row r="472" spans="1:80" ht="17.45" customHeight="1" thickBot="1">
      <c r="A472" s="86">
        <f t="shared" si="257"/>
        <v>66.7</v>
      </c>
      <c r="B472" s="180">
        <f t="shared" si="243"/>
        <v>46358</v>
      </c>
      <c r="C472" s="16"/>
      <c r="D472" s="17"/>
      <c r="E472" s="18"/>
      <c r="F472" s="17"/>
      <c r="G472" s="96">
        <f t="shared" si="244"/>
        <v>730</v>
      </c>
      <c r="H472" s="97">
        <f t="shared" si="244"/>
        <v>6095</v>
      </c>
      <c r="I472" s="98">
        <f t="shared" si="245"/>
        <v>0</v>
      </c>
      <c r="J472" s="99">
        <f t="shared" si="246"/>
        <v>0</v>
      </c>
      <c r="K472" s="99">
        <f t="shared" si="247"/>
        <v>0</v>
      </c>
      <c r="L472" s="99">
        <f t="shared" si="248"/>
        <v>0</v>
      </c>
      <c r="M472" s="99">
        <f t="shared" ca="1" si="249"/>
        <v>0.13134657836644592</v>
      </c>
      <c r="N472" s="99">
        <f t="shared" ca="1" si="235"/>
        <v>1.8181818181818191E-2</v>
      </c>
      <c r="O472" s="99">
        <f t="shared" si="250"/>
        <v>5.0000000000000001E-4</v>
      </c>
      <c r="P472" s="19"/>
      <c r="Q472" s="16"/>
      <c r="R472" s="19"/>
      <c r="S472" s="89">
        <f t="shared" si="236"/>
        <v>0</v>
      </c>
      <c r="T472" s="75">
        <f t="shared" si="236"/>
        <v>0</v>
      </c>
      <c r="U472" s="100">
        <f t="shared" si="237"/>
        <v>0</v>
      </c>
      <c r="V472" s="101">
        <f t="shared" si="238"/>
        <v>0</v>
      </c>
      <c r="W472" s="16"/>
      <c r="X472" s="8"/>
      <c r="Y472" s="12"/>
      <c r="Z472" s="12"/>
      <c r="AA472" s="12"/>
      <c r="AB472" s="12"/>
      <c r="AC472" s="102">
        <f t="shared" si="239"/>
        <v>0</v>
      </c>
      <c r="AD472" s="97">
        <f t="shared" si="240"/>
        <v>0</v>
      </c>
      <c r="AE472" s="98">
        <f t="shared" si="230"/>
        <v>0</v>
      </c>
      <c r="AF472" s="103">
        <f t="shared" si="231"/>
        <v>0</v>
      </c>
      <c r="AG472" s="104">
        <f t="shared" si="232"/>
        <v>0</v>
      </c>
      <c r="AH472" s="104">
        <f t="shared" si="233"/>
        <v>0</v>
      </c>
      <c r="AI472" s="99">
        <f t="shared" si="234"/>
        <v>0</v>
      </c>
      <c r="AJ472" s="103">
        <f t="shared" si="241"/>
        <v>0</v>
      </c>
      <c r="AK472" s="99">
        <f t="shared" si="242"/>
        <v>0</v>
      </c>
      <c r="AL472" s="17"/>
      <c r="AM472" s="20"/>
      <c r="AN472" s="17"/>
      <c r="AO472" s="21"/>
      <c r="AP472" s="17"/>
      <c r="AQ472" s="17"/>
      <c r="AR472" s="17"/>
      <c r="AS472" s="97" t="str">
        <f t="shared" si="251"/>
        <v/>
      </c>
      <c r="AT472" s="97" t="str">
        <f t="shared" ca="1" si="252"/>
        <v/>
      </c>
      <c r="AU472" s="97" t="str">
        <f t="shared" si="253"/>
        <v/>
      </c>
      <c r="AV472" s="97" t="str">
        <f t="shared" ca="1" si="254"/>
        <v/>
      </c>
      <c r="AW472" s="167"/>
      <c r="AX472" s="167"/>
      <c r="AY472" s="97" t="str">
        <f t="shared" si="255"/>
        <v/>
      </c>
      <c r="AZ472" s="167"/>
      <c r="BA472" s="167"/>
      <c r="BB472" s="97" t="str">
        <f t="shared" si="256"/>
        <v/>
      </c>
      <c r="BC472" s="17"/>
      <c r="BH472" s="52"/>
      <c r="BI472" s="52"/>
      <c r="BJ472" s="52"/>
      <c r="BK472" s="52"/>
      <c r="BL472" s="52"/>
      <c r="BM472" s="52"/>
      <c r="BQ472" s="27"/>
      <c r="BR472" s="27"/>
      <c r="BS472" s="27"/>
      <c r="BT472" s="27"/>
      <c r="BU472" s="27"/>
      <c r="BV472" s="27"/>
      <c r="BW472" s="54"/>
      <c r="BX472" s="26"/>
      <c r="BY472" s="54"/>
      <c r="BZ472" s="26"/>
      <c r="CA472" s="26"/>
      <c r="CB472" s="26"/>
    </row>
    <row r="473" spans="1:80" ht="17.45" customHeight="1" thickTop="1">
      <c r="A473" s="71">
        <f>A466+1</f>
        <v>67.099999999999994</v>
      </c>
      <c r="B473" s="178">
        <f>B472+1</f>
        <v>46359</v>
      </c>
      <c r="C473" s="4"/>
      <c r="D473" s="5"/>
      <c r="E473" s="6"/>
      <c r="F473" s="5"/>
      <c r="G473" s="74">
        <f t="shared" si="244"/>
        <v>730</v>
      </c>
      <c r="H473" s="75">
        <f t="shared" si="244"/>
        <v>6095</v>
      </c>
      <c r="I473" s="76">
        <f t="shared" si="245"/>
        <v>0</v>
      </c>
      <c r="J473" s="77">
        <f t="shared" si="246"/>
        <v>0</v>
      </c>
      <c r="K473" s="77">
        <f t="shared" si="247"/>
        <v>0</v>
      </c>
      <c r="L473" s="77">
        <f t="shared" si="248"/>
        <v>0</v>
      </c>
      <c r="M473" s="78">
        <f t="shared" ca="1" si="249"/>
        <v>0.13134657836644592</v>
      </c>
      <c r="N473" s="78">
        <f t="shared" ca="1" si="235"/>
        <v>1.8181818181818191E-2</v>
      </c>
      <c r="O473" s="78">
        <f t="shared" si="250"/>
        <v>5.0000000000000001E-4</v>
      </c>
      <c r="P473" s="13"/>
      <c r="Q473" s="8"/>
      <c r="R473" s="13"/>
      <c r="S473" s="79">
        <f t="shared" si="236"/>
        <v>0</v>
      </c>
      <c r="T473" s="80">
        <f t="shared" si="236"/>
        <v>0</v>
      </c>
      <c r="U473" s="90">
        <f t="shared" si="237"/>
        <v>0</v>
      </c>
      <c r="V473" s="82">
        <f t="shared" si="238"/>
        <v>0</v>
      </c>
      <c r="W473" s="4"/>
      <c r="X473" s="4"/>
      <c r="Y473" s="6"/>
      <c r="Z473" s="6"/>
      <c r="AA473" s="6"/>
      <c r="AB473" s="6"/>
      <c r="AC473" s="83">
        <f t="shared" si="239"/>
        <v>0</v>
      </c>
      <c r="AD473" s="80">
        <f t="shared" si="240"/>
        <v>0</v>
      </c>
      <c r="AE473" s="76">
        <f t="shared" si="230"/>
        <v>0</v>
      </c>
      <c r="AF473" s="84">
        <f t="shared" si="231"/>
        <v>0</v>
      </c>
      <c r="AG473" s="85">
        <f t="shared" si="232"/>
        <v>0</v>
      </c>
      <c r="AH473" s="85">
        <f t="shared" si="233"/>
        <v>0</v>
      </c>
      <c r="AI473" s="77">
        <f t="shared" si="234"/>
        <v>0</v>
      </c>
      <c r="AJ473" s="84">
        <f t="shared" si="241"/>
        <v>0</v>
      </c>
      <c r="AK473" s="77">
        <f t="shared" si="242"/>
        <v>0</v>
      </c>
      <c r="AL473" s="5"/>
      <c r="AM473" s="9"/>
      <c r="AN473" s="5"/>
      <c r="AO473" s="10"/>
      <c r="AP473" s="5"/>
      <c r="AQ473" s="5"/>
      <c r="AR473" s="5"/>
      <c r="AS473" s="80" t="str">
        <f t="shared" si="251"/>
        <v/>
      </c>
      <c r="AT473" s="80" t="str">
        <f t="shared" ca="1" si="252"/>
        <v/>
      </c>
      <c r="AU473" s="80" t="str">
        <f t="shared" si="253"/>
        <v/>
      </c>
      <c r="AV473" s="80" t="str">
        <f t="shared" ca="1" si="254"/>
        <v/>
      </c>
      <c r="AW473" s="165"/>
      <c r="AX473" s="165"/>
      <c r="AY473" s="80" t="str">
        <f t="shared" si="255"/>
        <v/>
      </c>
      <c r="AZ473" s="165"/>
      <c r="BA473" s="165"/>
      <c r="BB473" s="80" t="str">
        <f t="shared" si="256"/>
        <v/>
      </c>
      <c r="BC473" s="5"/>
      <c r="BH473" s="52"/>
      <c r="BI473" s="52"/>
      <c r="BJ473" s="52"/>
      <c r="BK473" s="52"/>
      <c r="BL473" s="52"/>
      <c r="BM473" s="52"/>
      <c r="BQ473" s="27"/>
      <c r="BR473" s="27"/>
      <c r="BS473" s="27"/>
      <c r="BT473" s="27"/>
      <c r="BU473" s="27"/>
      <c r="BV473" s="27"/>
      <c r="BW473" s="54"/>
      <c r="BX473" s="26"/>
      <c r="BY473" s="54"/>
      <c r="BZ473" s="26"/>
      <c r="CA473" s="26"/>
      <c r="CB473" s="26"/>
    </row>
    <row r="474" spans="1:80" ht="17.45" customHeight="1">
      <c r="A474" s="86">
        <f t="shared" si="257"/>
        <v>67.2</v>
      </c>
      <c r="B474" s="179">
        <f t="shared" si="243"/>
        <v>46360</v>
      </c>
      <c r="C474" s="8"/>
      <c r="D474" s="11"/>
      <c r="E474" s="12"/>
      <c r="F474" s="11"/>
      <c r="G474" s="74">
        <f t="shared" si="244"/>
        <v>730</v>
      </c>
      <c r="H474" s="75">
        <f t="shared" si="244"/>
        <v>6095</v>
      </c>
      <c r="I474" s="88">
        <f t="shared" si="245"/>
        <v>0</v>
      </c>
      <c r="J474" s="78">
        <f t="shared" si="246"/>
        <v>0</v>
      </c>
      <c r="K474" s="78">
        <f t="shared" si="247"/>
        <v>0</v>
      </c>
      <c r="L474" s="78">
        <f t="shared" si="248"/>
        <v>0</v>
      </c>
      <c r="M474" s="78">
        <f t="shared" ca="1" si="249"/>
        <v>0.13134657836644592</v>
      </c>
      <c r="N474" s="78">
        <f t="shared" ca="1" si="235"/>
        <v>1.8181818181818191E-2</v>
      </c>
      <c r="O474" s="78">
        <f t="shared" si="250"/>
        <v>5.0000000000000001E-4</v>
      </c>
      <c r="P474" s="13"/>
      <c r="Q474" s="8"/>
      <c r="R474" s="13"/>
      <c r="S474" s="89">
        <f t="shared" si="236"/>
        <v>0</v>
      </c>
      <c r="T474" s="75">
        <f t="shared" si="236"/>
        <v>0</v>
      </c>
      <c r="U474" s="90">
        <f t="shared" si="237"/>
        <v>0</v>
      </c>
      <c r="V474" s="82">
        <f t="shared" si="238"/>
        <v>0</v>
      </c>
      <c r="W474" s="8"/>
      <c r="X474" s="8"/>
      <c r="Y474" s="12"/>
      <c r="Z474" s="12"/>
      <c r="AA474" s="12"/>
      <c r="AB474" s="12"/>
      <c r="AC474" s="91">
        <f t="shared" si="239"/>
        <v>0</v>
      </c>
      <c r="AD474" s="75">
        <f t="shared" si="240"/>
        <v>0</v>
      </c>
      <c r="AE474" s="88">
        <f t="shared" si="230"/>
        <v>0</v>
      </c>
      <c r="AF474" s="92">
        <f t="shared" si="231"/>
        <v>0</v>
      </c>
      <c r="AG474" s="93">
        <f t="shared" si="232"/>
        <v>0</v>
      </c>
      <c r="AH474" s="93">
        <f t="shared" si="233"/>
        <v>0</v>
      </c>
      <c r="AI474" s="78">
        <f t="shared" si="234"/>
        <v>0</v>
      </c>
      <c r="AJ474" s="92">
        <f t="shared" si="241"/>
        <v>0</v>
      </c>
      <c r="AK474" s="78">
        <f t="shared" si="242"/>
        <v>0</v>
      </c>
      <c r="AL474" s="11"/>
      <c r="AM474" s="14"/>
      <c r="AN474" s="11"/>
      <c r="AO474" s="15"/>
      <c r="AP474" s="11"/>
      <c r="AQ474" s="11"/>
      <c r="AR474" s="11"/>
      <c r="AS474" s="75" t="str">
        <f t="shared" si="251"/>
        <v/>
      </c>
      <c r="AT474" s="75" t="str">
        <f t="shared" ca="1" si="252"/>
        <v/>
      </c>
      <c r="AU474" s="75" t="str">
        <f t="shared" si="253"/>
        <v/>
      </c>
      <c r="AV474" s="75" t="str">
        <f t="shared" ca="1" si="254"/>
        <v/>
      </c>
      <c r="AW474" s="169"/>
      <c r="AX474" s="169"/>
      <c r="AY474" s="75" t="str">
        <f t="shared" si="255"/>
        <v/>
      </c>
      <c r="AZ474" s="169"/>
      <c r="BA474" s="169"/>
      <c r="BB474" s="75" t="str">
        <f t="shared" si="256"/>
        <v/>
      </c>
      <c r="BC474" s="11"/>
      <c r="BH474" s="52"/>
      <c r="BI474" s="52"/>
      <c r="BJ474" s="52"/>
      <c r="BK474" s="52"/>
      <c r="BL474" s="52"/>
      <c r="BM474" s="52"/>
      <c r="BQ474" s="27"/>
      <c r="BR474" s="27"/>
      <c r="BS474" s="27"/>
      <c r="BT474" s="27"/>
      <c r="BU474" s="27"/>
      <c r="BV474" s="27"/>
      <c r="BW474" s="54"/>
      <c r="BX474" s="26"/>
      <c r="BY474" s="54"/>
      <c r="BZ474" s="26"/>
      <c r="CA474" s="26"/>
      <c r="CB474" s="26"/>
    </row>
    <row r="475" spans="1:80" ht="17.45" customHeight="1">
      <c r="A475" s="94">
        <f t="shared" si="257"/>
        <v>67.3</v>
      </c>
      <c r="B475" s="179">
        <f t="shared" si="243"/>
        <v>46361</v>
      </c>
      <c r="C475" s="8"/>
      <c r="D475" s="11"/>
      <c r="E475" s="12"/>
      <c r="F475" s="11"/>
      <c r="G475" s="74">
        <f t="shared" si="244"/>
        <v>730</v>
      </c>
      <c r="H475" s="75">
        <f t="shared" si="244"/>
        <v>6095</v>
      </c>
      <c r="I475" s="88">
        <f t="shared" si="245"/>
        <v>0</v>
      </c>
      <c r="J475" s="78">
        <f t="shared" si="246"/>
        <v>0</v>
      </c>
      <c r="K475" s="78">
        <f t="shared" si="247"/>
        <v>0</v>
      </c>
      <c r="L475" s="78">
        <f t="shared" si="248"/>
        <v>0</v>
      </c>
      <c r="M475" s="78">
        <f t="shared" ca="1" si="249"/>
        <v>0.13134657836644592</v>
      </c>
      <c r="N475" s="78">
        <f t="shared" ca="1" si="235"/>
        <v>1.8181818181818191E-2</v>
      </c>
      <c r="O475" s="78">
        <f t="shared" si="250"/>
        <v>5.0000000000000001E-4</v>
      </c>
      <c r="P475" s="13"/>
      <c r="Q475" s="8"/>
      <c r="R475" s="13"/>
      <c r="S475" s="89">
        <f t="shared" si="236"/>
        <v>0</v>
      </c>
      <c r="T475" s="75">
        <f t="shared" si="236"/>
        <v>0</v>
      </c>
      <c r="U475" s="90">
        <f t="shared" si="237"/>
        <v>0</v>
      </c>
      <c r="V475" s="82">
        <f t="shared" si="238"/>
        <v>0</v>
      </c>
      <c r="W475" s="8"/>
      <c r="X475" s="8"/>
      <c r="Y475" s="12"/>
      <c r="Z475" s="12"/>
      <c r="AA475" s="12"/>
      <c r="AB475" s="12"/>
      <c r="AC475" s="91">
        <f t="shared" si="239"/>
        <v>0</v>
      </c>
      <c r="AD475" s="75">
        <f t="shared" si="240"/>
        <v>0</v>
      </c>
      <c r="AE475" s="88">
        <f t="shared" si="230"/>
        <v>0</v>
      </c>
      <c r="AF475" s="92">
        <f t="shared" si="231"/>
        <v>0</v>
      </c>
      <c r="AG475" s="93">
        <f t="shared" si="232"/>
        <v>0</v>
      </c>
      <c r="AH475" s="93">
        <f t="shared" si="233"/>
        <v>0</v>
      </c>
      <c r="AI475" s="78">
        <f t="shared" si="234"/>
        <v>0</v>
      </c>
      <c r="AJ475" s="92">
        <f t="shared" si="241"/>
        <v>0</v>
      </c>
      <c r="AK475" s="78">
        <f t="shared" si="242"/>
        <v>0</v>
      </c>
      <c r="AL475" s="11"/>
      <c r="AM475" s="14"/>
      <c r="AN475" s="11"/>
      <c r="AO475" s="15"/>
      <c r="AP475" s="11"/>
      <c r="AQ475" s="11"/>
      <c r="AR475" s="11"/>
      <c r="AS475" s="75" t="str">
        <f t="shared" si="251"/>
        <v/>
      </c>
      <c r="AT475" s="75" t="str">
        <f t="shared" ca="1" si="252"/>
        <v/>
      </c>
      <c r="AU475" s="75" t="str">
        <f t="shared" si="253"/>
        <v/>
      </c>
      <c r="AV475" s="75" t="str">
        <f t="shared" ca="1" si="254"/>
        <v/>
      </c>
      <c r="AW475" s="169"/>
      <c r="AX475" s="169"/>
      <c r="AY475" s="75" t="str">
        <f t="shared" si="255"/>
        <v/>
      </c>
      <c r="AZ475" s="169"/>
      <c r="BA475" s="169"/>
      <c r="BB475" s="75" t="str">
        <f t="shared" si="256"/>
        <v/>
      </c>
      <c r="BC475" s="11"/>
      <c r="BH475" s="52"/>
      <c r="BI475" s="52"/>
      <c r="BJ475" s="52"/>
      <c r="BK475" s="52"/>
      <c r="BL475" s="52"/>
      <c r="BM475" s="52"/>
      <c r="BQ475" s="27"/>
      <c r="BR475" s="27"/>
      <c r="BS475" s="27"/>
      <c r="BT475" s="27"/>
      <c r="BU475" s="27"/>
      <c r="BV475" s="27"/>
      <c r="BW475" s="54"/>
      <c r="BX475" s="26"/>
      <c r="BY475" s="54"/>
      <c r="BZ475" s="26"/>
      <c r="CA475" s="26"/>
      <c r="CB475" s="26"/>
    </row>
    <row r="476" spans="1:80" ht="17.45" customHeight="1">
      <c r="A476" s="86">
        <f t="shared" si="257"/>
        <v>67.400000000000006</v>
      </c>
      <c r="B476" s="179">
        <f t="shared" si="243"/>
        <v>46362</v>
      </c>
      <c r="C476" s="8"/>
      <c r="D476" s="11"/>
      <c r="E476" s="12"/>
      <c r="F476" s="11"/>
      <c r="G476" s="74">
        <f t="shared" ref="G476:H491" si="258">G475-E476-C476</f>
        <v>730</v>
      </c>
      <c r="H476" s="75">
        <f t="shared" si="258"/>
        <v>6095</v>
      </c>
      <c r="I476" s="88">
        <f t="shared" si="245"/>
        <v>0</v>
      </c>
      <c r="J476" s="78">
        <f t="shared" si="246"/>
        <v>0</v>
      </c>
      <c r="K476" s="78">
        <f t="shared" si="247"/>
        <v>0</v>
      </c>
      <c r="L476" s="78">
        <f t="shared" si="248"/>
        <v>0</v>
      </c>
      <c r="M476" s="78">
        <f t="shared" ca="1" si="249"/>
        <v>0.13134657836644592</v>
      </c>
      <c r="N476" s="78">
        <f t="shared" ca="1" si="235"/>
        <v>1.8181818181818191E-2</v>
      </c>
      <c r="O476" s="78">
        <f t="shared" si="250"/>
        <v>5.0000000000000001E-4</v>
      </c>
      <c r="P476" s="13"/>
      <c r="Q476" s="8"/>
      <c r="R476" s="13"/>
      <c r="S476" s="89">
        <f t="shared" si="236"/>
        <v>0</v>
      </c>
      <c r="T476" s="75">
        <f t="shared" si="236"/>
        <v>0</v>
      </c>
      <c r="U476" s="90">
        <f t="shared" si="237"/>
        <v>0</v>
      </c>
      <c r="V476" s="82">
        <f t="shared" si="238"/>
        <v>0</v>
      </c>
      <c r="W476" s="8"/>
      <c r="X476" s="8"/>
      <c r="Y476" s="12"/>
      <c r="Z476" s="12"/>
      <c r="AA476" s="12"/>
      <c r="AB476" s="12"/>
      <c r="AC476" s="91">
        <f t="shared" si="239"/>
        <v>0</v>
      </c>
      <c r="AD476" s="75">
        <f t="shared" si="240"/>
        <v>0</v>
      </c>
      <c r="AE476" s="88">
        <f t="shared" si="230"/>
        <v>0</v>
      </c>
      <c r="AF476" s="92">
        <f t="shared" si="231"/>
        <v>0</v>
      </c>
      <c r="AG476" s="93">
        <f t="shared" si="232"/>
        <v>0</v>
      </c>
      <c r="AH476" s="93">
        <f t="shared" si="233"/>
        <v>0</v>
      </c>
      <c r="AI476" s="78">
        <f t="shared" si="234"/>
        <v>0</v>
      </c>
      <c r="AJ476" s="92">
        <f t="shared" si="241"/>
        <v>0</v>
      </c>
      <c r="AK476" s="78">
        <f t="shared" si="242"/>
        <v>0</v>
      </c>
      <c r="AL476" s="11"/>
      <c r="AM476" s="14"/>
      <c r="AN476" s="11"/>
      <c r="AO476" s="15"/>
      <c r="AP476" s="11"/>
      <c r="AQ476" s="11"/>
      <c r="AR476" s="11"/>
      <c r="AS476" s="75" t="str">
        <f t="shared" si="251"/>
        <v/>
      </c>
      <c r="AT476" s="75" t="str">
        <f t="shared" ca="1" si="252"/>
        <v/>
      </c>
      <c r="AU476" s="75" t="str">
        <f t="shared" si="253"/>
        <v/>
      </c>
      <c r="AV476" s="75" t="str">
        <f t="shared" ca="1" si="254"/>
        <v/>
      </c>
      <c r="AW476" s="169"/>
      <c r="AX476" s="169"/>
      <c r="AY476" s="75" t="str">
        <f t="shared" si="255"/>
        <v/>
      </c>
      <c r="AZ476" s="169"/>
      <c r="BA476" s="169"/>
      <c r="BB476" s="75" t="str">
        <f t="shared" si="256"/>
        <v/>
      </c>
      <c r="BC476" s="11"/>
      <c r="BH476" s="52"/>
      <c r="BI476" s="52"/>
      <c r="BJ476" s="52"/>
      <c r="BK476" s="52"/>
      <c r="BL476" s="52"/>
      <c r="BM476" s="52"/>
      <c r="BQ476" s="27"/>
      <c r="BR476" s="27"/>
      <c r="BS476" s="27"/>
      <c r="BT476" s="27"/>
      <c r="BU476" s="27"/>
      <c r="BV476" s="27"/>
      <c r="BW476" s="54"/>
      <c r="BX476" s="26"/>
      <c r="BY476" s="54"/>
      <c r="BZ476" s="26"/>
      <c r="CA476" s="26"/>
      <c r="CB476" s="26"/>
    </row>
    <row r="477" spans="1:80" ht="17.45" customHeight="1">
      <c r="A477" s="94">
        <f t="shared" si="257"/>
        <v>67.5</v>
      </c>
      <c r="B477" s="179">
        <f t="shared" si="243"/>
        <v>46363</v>
      </c>
      <c r="C477" s="8"/>
      <c r="D477" s="11"/>
      <c r="E477" s="12"/>
      <c r="F477" s="11"/>
      <c r="G477" s="74">
        <f t="shared" si="258"/>
        <v>730</v>
      </c>
      <c r="H477" s="75">
        <f t="shared" si="258"/>
        <v>6095</v>
      </c>
      <c r="I477" s="88">
        <f t="shared" si="245"/>
        <v>0</v>
      </c>
      <c r="J477" s="78">
        <f t="shared" si="246"/>
        <v>0</v>
      </c>
      <c r="K477" s="78">
        <f t="shared" si="247"/>
        <v>0</v>
      </c>
      <c r="L477" s="78">
        <f t="shared" si="248"/>
        <v>0</v>
      </c>
      <c r="M477" s="78">
        <f t="shared" ca="1" si="249"/>
        <v>0.13134657836644592</v>
      </c>
      <c r="N477" s="78">
        <f t="shared" ca="1" si="235"/>
        <v>1.8181818181818191E-2</v>
      </c>
      <c r="O477" s="78">
        <f t="shared" si="250"/>
        <v>5.0000000000000001E-4</v>
      </c>
      <c r="P477" s="13"/>
      <c r="Q477" s="8"/>
      <c r="R477" s="13"/>
      <c r="S477" s="89">
        <f t="shared" si="236"/>
        <v>0</v>
      </c>
      <c r="T477" s="75">
        <f t="shared" si="236"/>
        <v>0</v>
      </c>
      <c r="U477" s="90">
        <f t="shared" si="237"/>
        <v>0</v>
      </c>
      <c r="V477" s="82">
        <f t="shared" si="238"/>
        <v>0</v>
      </c>
      <c r="W477" s="8"/>
      <c r="X477" s="8"/>
      <c r="Y477" s="12"/>
      <c r="Z477" s="12"/>
      <c r="AA477" s="12"/>
      <c r="AB477" s="12"/>
      <c r="AC477" s="91">
        <f t="shared" si="239"/>
        <v>0</v>
      </c>
      <c r="AD477" s="75">
        <f t="shared" si="240"/>
        <v>0</v>
      </c>
      <c r="AE477" s="88">
        <f t="shared" si="230"/>
        <v>0</v>
      </c>
      <c r="AF477" s="92">
        <f t="shared" si="231"/>
        <v>0</v>
      </c>
      <c r="AG477" s="93">
        <f t="shared" si="232"/>
        <v>0</v>
      </c>
      <c r="AH477" s="93">
        <f t="shared" si="233"/>
        <v>0</v>
      </c>
      <c r="AI477" s="78">
        <f t="shared" si="234"/>
        <v>0</v>
      </c>
      <c r="AJ477" s="92">
        <f t="shared" si="241"/>
        <v>0</v>
      </c>
      <c r="AK477" s="78">
        <f t="shared" si="242"/>
        <v>0</v>
      </c>
      <c r="AL477" s="11"/>
      <c r="AM477" s="14"/>
      <c r="AN477" s="11"/>
      <c r="AO477" s="15"/>
      <c r="AP477" s="11"/>
      <c r="AQ477" s="11"/>
      <c r="AR477" s="11"/>
      <c r="AS477" s="75" t="str">
        <f t="shared" si="251"/>
        <v/>
      </c>
      <c r="AT477" s="75" t="str">
        <f t="shared" ca="1" si="252"/>
        <v/>
      </c>
      <c r="AU477" s="75" t="str">
        <f t="shared" si="253"/>
        <v/>
      </c>
      <c r="AV477" s="75" t="str">
        <f t="shared" ca="1" si="254"/>
        <v/>
      </c>
      <c r="AW477" s="169"/>
      <c r="AX477" s="169"/>
      <c r="AY477" s="75" t="str">
        <f t="shared" si="255"/>
        <v/>
      </c>
      <c r="AZ477" s="169"/>
      <c r="BA477" s="169"/>
      <c r="BB477" s="75" t="str">
        <f t="shared" si="256"/>
        <v/>
      </c>
      <c r="BC477" s="11"/>
      <c r="BH477" s="52"/>
      <c r="BI477" s="52"/>
      <c r="BJ477" s="52"/>
      <c r="BK477" s="52"/>
      <c r="BL477" s="52"/>
      <c r="BM477" s="52"/>
      <c r="BQ477" s="27"/>
      <c r="BR477" s="27"/>
      <c r="BS477" s="27"/>
      <c r="BT477" s="27"/>
      <c r="BU477" s="27"/>
      <c r="BV477" s="27"/>
      <c r="BW477" s="54"/>
      <c r="BX477" s="26"/>
      <c r="BY477" s="54"/>
      <c r="BZ477" s="26"/>
      <c r="CA477" s="26"/>
      <c r="CB477" s="26"/>
    </row>
    <row r="478" spans="1:80" ht="17.45" customHeight="1">
      <c r="A478" s="86">
        <f t="shared" si="257"/>
        <v>67.599999999999994</v>
      </c>
      <c r="B478" s="179">
        <f t="shared" si="243"/>
        <v>46364</v>
      </c>
      <c r="C478" s="8"/>
      <c r="D478" s="11"/>
      <c r="E478" s="12"/>
      <c r="F478" s="11"/>
      <c r="G478" s="74">
        <f t="shared" si="258"/>
        <v>730</v>
      </c>
      <c r="H478" s="75">
        <f t="shared" si="258"/>
        <v>6095</v>
      </c>
      <c r="I478" s="88">
        <f t="shared" si="245"/>
        <v>0</v>
      </c>
      <c r="J478" s="78">
        <f t="shared" si="246"/>
        <v>0</v>
      </c>
      <c r="K478" s="78">
        <f t="shared" si="247"/>
        <v>0</v>
      </c>
      <c r="L478" s="78">
        <f t="shared" si="248"/>
        <v>0</v>
      </c>
      <c r="M478" s="78">
        <f t="shared" ca="1" si="249"/>
        <v>0.13134657836644592</v>
      </c>
      <c r="N478" s="78">
        <f t="shared" ca="1" si="235"/>
        <v>1.8181818181818191E-2</v>
      </c>
      <c r="O478" s="78">
        <f t="shared" si="250"/>
        <v>5.0000000000000001E-4</v>
      </c>
      <c r="P478" s="13"/>
      <c r="Q478" s="8"/>
      <c r="R478" s="13"/>
      <c r="S478" s="89">
        <f t="shared" si="236"/>
        <v>0</v>
      </c>
      <c r="T478" s="75">
        <f t="shared" si="236"/>
        <v>0</v>
      </c>
      <c r="U478" s="90">
        <f t="shared" si="237"/>
        <v>0</v>
      </c>
      <c r="V478" s="82">
        <f t="shared" si="238"/>
        <v>0</v>
      </c>
      <c r="W478" s="8"/>
      <c r="X478" s="8"/>
      <c r="Y478" s="12"/>
      <c r="Z478" s="12"/>
      <c r="AA478" s="12"/>
      <c r="AB478" s="12"/>
      <c r="AC478" s="91">
        <f t="shared" si="239"/>
        <v>0</v>
      </c>
      <c r="AD478" s="75">
        <f t="shared" si="240"/>
        <v>0</v>
      </c>
      <c r="AE478" s="88">
        <f t="shared" si="230"/>
        <v>0</v>
      </c>
      <c r="AF478" s="92">
        <f t="shared" si="231"/>
        <v>0</v>
      </c>
      <c r="AG478" s="93">
        <f t="shared" si="232"/>
        <v>0</v>
      </c>
      <c r="AH478" s="93">
        <f t="shared" si="233"/>
        <v>0</v>
      </c>
      <c r="AI478" s="78">
        <f t="shared" si="234"/>
        <v>0</v>
      </c>
      <c r="AJ478" s="92">
        <f t="shared" si="241"/>
        <v>0</v>
      </c>
      <c r="AK478" s="78">
        <f t="shared" si="242"/>
        <v>0</v>
      </c>
      <c r="AL478" s="11"/>
      <c r="AM478" s="14"/>
      <c r="AN478" s="11"/>
      <c r="AO478" s="15"/>
      <c r="AP478" s="11"/>
      <c r="AQ478" s="11"/>
      <c r="AR478" s="11"/>
      <c r="AS478" s="75" t="str">
        <f t="shared" si="251"/>
        <v/>
      </c>
      <c r="AT478" s="75" t="str">
        <f t="shared" ca="1" si="252"/>
        <v/>
      </c>
      <c r="AU478" s="75" t="str">
        <f t="shared" si="253"/>
        <v/>
      </c>
      <c r="AV478" s="75" t="str">
        <f t="shared" ca="1" si="254"/>
        <v/>
      </c>
      <c r="AW478" s="169"/>
      <c r="AX478" s="169"/>
      <c r="AY478" s="75" t="str">
        <f t="shared" si="255"/>
        <v/>
      </c>
      <c r="AZ478" s="169"/>
      <c r="BA478" s="169"/>
      <c r="BB478" s="75" t="str">
        <f t="shared" si="256"/>
        <v/>
      </c>
      <c r="BC478" s="11"/>
      <c r="BH478" s="52"/>
      <c r="BI478" s="52"/>
      <c r="BJ478" s="52"/>
      <c r="BK478" s="52"/>
      <c r="BL478" s="52"/>
      <c r="BM478" s="52"/>
      <c r="BQ478" s="27"/>
      <c r="BR478" s="27"/>
      <c r="BS478" s="27"/>
      <c r="BT478" s="27"/>
      <c r="BU478" s="27"/>
      <c r="BV478" s="27"/>
      <c r="BW478" s="54"/>
      <c r="BX478" s="26"/>
      <c r="BY478" s="54"/>
      <c r="BZ478" s="26"/>
      <c r="CA478" s="26"/>
      <c r="CB478" s="26"/>
    </row>
    <row r="479" spans="1:80" ht="17.45" customHeight="1" thickBot="1">
      <c r="A479" s="94">
        <f t="shared" si="257"/>
        <v>67.7</v>
      </c>
      <c r="B479" s="180">
        <f t="shared" si="243"/>
        <v>46365</v>
      </c>
      <c r="C479" s="16"/>
      <c r="D479" s="17"/>
      <c r="E479" s="18"/>
      <c r="F479" s="17"/>
      <c r="G479" s="96">
        <f t="shared" si="258"/>
        <v>730</v>
      </c>
      <c r="H479" s="97">
        <f t="shared" si="258"/>
        <v>6095</v>
      </c>
      <c r="I479" s="98">
        <f t="shared" si="245"/>
        <v>0</v>
      </c>
      <c r="J479" s="99">
        <f t="shared" si="246"/>
        <v>0</v>
      </c>
      <c r="K479" s="99">
        <f t="shared" si="247"/>
        <v>0</v>
      </c>
      <c r="L479" s="99">
        <f t="shared" si="248"/>
        <v>0</v>
      </c>
      <c r="M479" s="99">
        <f t="shared" ca="1" si="249"/>
        <v>0.13134657836644592</v>
      </c>
      <c r="N479" s="99">
        <f t="shared" ca="1" si="235"/>
        <v>1.8181818181818191E-2</v>
      </c>
      <c r="O479" s="99">
        <f t="shared" si="250"/>
        <v>5.0000000000000001E-4</v>
      </c>
      <c r="P479" s="19"/>
      <c r="Q479" s="16"/>
      <c r="R479" s="19"/>
      <c r="S479" s="89">
        <f t="shared" si="236"/>
        <v>0</v>
      </c>
      <c r="T479" s="75">
        <f t="shared" si="236"/>
        <v>0</v>
      </c>
      <c r="U479" s="100">
        <f t="shared" si="237"/>
        <v>0</v>
      </c>
      <c r="V479" s="101">
        <f t="shared" si="238"/>
        <v>0</v>
      </c>
      <c r="W479" s="16"/>
      <c r="X479" s="8"/>
      <c r="Y479" s="12"/>
      <c r="Z479" s="12"/>
      <c r="AA479" s="12"/>
      <c r="AB479" s="12"/>
      <c r="AC479" s="102">
        <f t="shared" si="239"/>
        <v>0</v>
      </c>
      <c r="AD479" s="97">
        <f t="shared" si="240"/>
        <v>0</v>
      </c>
      <c r="AE479" s="98">
        <f t="shared" si="230"/>
        <v>0</v>
      </c>
      <c r="AF479" s="103">
        <f t="shared" si="231"/>
        <v>0</v>
      </c>
      <c r="AG479" s="104">
        <f t="shared" si="232"/>
        <v>0</v>
      </c>
      <c r="AH479" s="104">
        <f t="shared" si="233"/>
        <v>0</v>
      </c>
      <c r="AI479" s="99">
        <f t="shared" si="234"/>
        <v>0</v>
      </c>
      <c r="AJ479" s="103">
        <f t="shared" si="241"/>
        <v>0</v>
      </c>
      <c r="AK479" s="99">
        <f t="shared" si="242"/>
        <v>0</v>
      </c>
      <c r="AL479" s="17"/>
      <c r="AM479" s="20"/>
      <c r="AN479" s="17"/>
      <c r="AO479" s="21"/>
      <c r="AP479" s="17"/>
      <c r="AQ479" s="17"/>
      <c r="AR479" s="17"/>
      <c r="AS479" s="97" t="str">
        <f t="shared" si="251"/>
        <v/>
      </c>
      <c r="AT479" s="97" t="str">
        <f t="shared" ca="1" si="252"/>
        <v/>
      </c>
      <c r="AU479" s="97" t="str">
        <f t="shared" si="253"/>
        <v/>
      </c>
      <c r="AV479" s="97" t="str">
        <f t="shared" ca="1" si="254"/>
        <v/>
      </c>
      <c r="AW479" s="167"/>
      <c r="AX479" s="167"/>
      <c r="AY479" s="97" t="str">
        <f t="shared" si="255"/>
        <v/>
      </c>
      <c r="AZ479" s="167"/>
      <c r="BA479" s="167"/>
      <c r="BB479" s="97" t="str">
        <f t="shared" si="256"/>
        <v/>
      </c>
      <c r="BC479" s="17"/>
      <c r="BH479" s="52"/>
      <c r="BI479" s="52"/>
      <c r="BJ479" s="52"/>
      <c r="BK479" s="52"/>
      <c r="BL479" s="52"/>
      <c r="BM479" s="52"/>
      <c r="BQ479" s="27"/>
      <c r="BR479" s="27"/>
      <c r="BS479" s="27"/>
      <c r="BT479" s="27"/>
      <c r="BU479" s="27"/>
      <c r="BV479" s="27"/>
      <c r="BW479" s="54"/>
      <c r="BX479" s="26"/>
      <c r="BY479" s="54"/>
      <c r="BZ479" s="26"/>
      <c r="CA479" s="26"/>
      <c r="CB479" s="26"/>
    </row>
    <row r="480" spans="1:80" ht="17.45" customHeight="1" thickTop="1">
      <c r="A480" s="105">
        <f>A473+1</f>
        <v>68.099999999999994</v>
      </c>
      <c r="B480" s="178">
        <f>B479+1</f>
        <v>46366</v>
      </c>
      <c r="C480" s="4"/>
      <c r="D480" s="5"/>
      <c r="E480" s="6"/>
      <c r="F480" s="5"/>
      <c r="G480" s="74">
        <f t="shared" si="258"/>
        <v>730</v>
      </c>
      <c r="H480" s="75">
        <f t="shared" si="258"/>
        <v>6095</v>
      </c>
      <c r="I480" s="76">
        <f t="shared" si="245"/>
        <v>0</v>
      </c>
      <c r="J480" s="77">
        <f t="shared" si="246"/>
        <v>0</v>
      </c>
      <c r="K480" s="77">
        <f t="shared" si="247"/>
        <v>0</v>
      </c>
      <c r="L480" s="77">
        <f t="shared" si="248"/>
        <v>0</v>
      </c>
      <c r="M480" s="78">
        <f t="shared" ca="1" si="249"/>
        <v>0.13134657836644592</v>
      </c>
      <c r="N480" s="78">
        <f t="shared" ca="1" si="235"/>
        <v>1.8181818181818191E-2</v>
      </c>
      <c r="O480" s="78">
        <f t="shared" si="250"/>
        <v>5.0000000000000001E-4</v>
      </c>
      <c r="P480" s="13"/>
      <c r="Q480" s="8"/>
      <c r="R480" s="13"/>
      <c r="S480" s="79">
        <f t="shared" si="236"/>
        <v>0</v>
      </c>
      <c r="T480" s="80">
        <f t="shared" si="236"/>
        <v>0</v>
      </c>
      <c r="U480" s="90">
        <f t="shared" si="237"/>
        <v>0</v>
      </c>
      <c r="V480" s="82">
        <f t="shared" si="238"/>
        <v>0</v>
      </c>
      <c r="W480" s="4"/>
      <c r="X480" s="4"/>
      <c r="Y480" s="6"/>
      <c r="Z480" s="6"/>
      <c r="AA480" s="6"/>
      <c r="AB480" s="6"/>
      <c r="AC480" s="83">
        <f t="shared" si="239"/>
        <v>0</v>
      </c>
      <c r="AD480" s="80">
        <f t="shared" si="240"/>
        <v>0</v>
      </c>
      <c r="AE480" s="76">
        <f t="shared" si="230"/>
        <v>0</v>
      </c>
      <c r="AF480" s="84">
        <f t="shared" si="231"/>
        <v>0</v>
      </c>
      <c r="AG480" s="85">
        <f t="shared" si="232"/>
        <v>0</v>
      </c>
      <c r="AH480" s="85">
        <f t="shared" si="233"/>
        <v>0</v>
      </c>
      <c r="AI480" s="77">
        <f t="shared" si="234"/>
        <v>0</v>
      </c>
      <c r="AJ480" s="84">
        <f t="shared" si="241"/>
        <v>0</v>
      </c>
      <c r="AK480" s="77">
        <f t="shared" si="242"/>
        <v>0</v>
      </c>
      <c r="AL480" s="5"/>
      <c r="AM480" s="9"/>
      <c r="AN480" s="5"/>
      <c r="AO480" s="10"/>
      <c r="AP480" s="5"/>
      <c r="AQ480" s="5"/>
      <c r="AR480" s="5"/>
      <c r="AS480" s="80" t="str">
        <f t="shared" si="251"/>
        <v/>
      </c>
      <c r="AT480" s="80" t="str">
        <f t="shared" ca="1" si="252"/>
        <v/>
      </c>
      <c r="AU480" s="80" t="str">
        <f t="shared" si="253"/>
        <v/>
      </c>
      <c r="AV480" s="80" t="str">
        <f t="shared" ca="1" si="254"/>
        <v/>
      </c>
      <c r="AW480" s="165"/>
      <c r="AX480" s="165"/>
      <c r="AY480" s="80" t="str">
        <f t="shared" si="255"/>
        <v/>
      </c>
      <c r="AZ480" s="165"/>
      <c r="BA480" s="165"/>
      <c r="BB480" s="80" t="str">
        <f t="shared" si="256"/>
        <v/>
      </c>
      <c r="BC480" s="5"/>
      <c r="BH480" s="52"/>
      <c r="BI480" s="52"/>
      <c r="BJ480" s="52"/>
      <c r="BK480" s="52"/>
      <c r="BL480" s="52"/>
      <c r="BM480" s="52"/>
      <c r="BQ480" s="27"/>
      <c r="BR480" s="27"/>
      <c r="BS480" s="27"/>
      <c r="BT480" s="27"/>
      <c r="BU480" s="27"/>
      <c r="BV480" s="27"/>
      <c r="BW480" s="54"/>
      <c r="BX480" s="26"/>
      <c r="BY480" s="54"/>
      <c r="BZ480" s="26"/>
      <c r="CA480" s="26"/>
      <c r="CB480" s="26"/>
    </row>
    <row r="481" spans="1:80" ht="17.45" customHeight="1">
      <c r="A481" s="94">
        <f t="shared" si="257"/>
        <v>68.2</v>
      </c>
      <c r="B481" s="181">
        <f t="shared" si="243"/>
        <v>46367</v>
      </c>
      <c r="C481" s="8"/>
      <c r="D481" s="11"/>
      <c r="E481" s="12"/>
      <c r="F481" s="11"/>
      <c r="G481" s="74">
        <f t="shared" si="258"/>
        <v>730</v>
      </c>
      <c r="H481" s="75">
        <f t="shared" si="258"/>
        <v>6095</v>
      </c>
      <c r="I481" s="88">
        <f t="shared" si="245"/>
        <v>0</v>
      </c>
      <c r="J481" s="78">
        <f t="shared" si="246"/>
        <v>0</v>
      </c>
      <c r="K481" s="78">
        <f t="shared" si="247"/>
        <v>0</v>
      </c>
      <c r="L481" s="78">
        <f t="shared" si="248"/>
        <v>0</v>
      </c>
      <c r="M481" s="78">
        <f t="shared" ca="1" si="249"/>
        <v>0.13134657836644592</v>
      </c>
      <c r="N481" s="78">
        <f t="shared" ca="1" si="235"/>
        <v>1.8181818181818191E-2</v>
      </c>
      <c r="O481" s="78">
        <f t="shared" si="250"/>
        <v>5.0000000000000001E-4</v>
      </c>
      <c r="P481" s="13"/>
      <c r="Q481" s="8"/>
      <c r="R481" s="13"/>
      <c r="S481" s="89">
        <f t="shared" si="236"/>
        <v>0</v>
      </c>
      <c r="T481" s="75">
        <f t="shared" si="236"/>
        <v>0</v>
      </c>
      <c r="U481" s="90">
        <f t="shared" si="237"/>
        <v>0</v>
      </c>
      <c r="V481" s="82">
        <f t="shared" si="238"/>
        <v>0</v>
      </c>
      <c r="W481" s="8"/>
      <c r="X481" s="8"/>
      <c r="Y481" s="12"/>
      <c r="Z481" s="12"/>
      <c r="AA481" s="12"/>
      <c r="AB481" s="12"/>
      <c r="AC481" s="91">
        <f t="shared" si="239"/>
        <v>0</v>
      </c>
      <c r="AD481" s="75">
        <f t="shared" si="240"/>
        <v>0</v>
      </c>
      <c r="AE481" s="88">
        <f t="shared" si="230"/>
        <v>0</v>
      </c>
      <c r="AF481" s="92">
        <f t="shared" si="231"/>
        <v>0</v>
      </c>
      <c r="AG481" s="93">
        <f t="shared" si="232"/>
        <v>0</v>
      </c>
      <c r="AH481" s="93">
        <f t="shared" si="233"/>
        <v>0</v>
      </c>
      <c r="AI481" s="78">
        <f t="shared" si="234"/>
        <v>0</v>
      </c>
      <c r="AJ481" s="92">
        <f t="shared" si="241"/>
        <v>0</v>
      </c>
      <c r="AK481" s="78">
        <f t="shared" si="242"/>
        <v>0</v>
      </c>
      <c r="AL481" s="11"/>
      <c r="AM481" s="14"/>
      <c r="AN481" s="11"/>
      <c r="AO481" s="15"/>
      <c r="AP481" s="11"/>
      <c r="AQ481" s="11"/>
      <c r="AR481" s="11"/>
      <c r="AS481" s="75" t="str">
        <f t="shared" si="251"/>
        <v/>
      </c>
      <c r="AT481" s="75" t="str">
        <f t="shared" ca="1" si="252"/>
        <v/>
      </c>
      <c r="AU481" s="75" t="str">
        <f t="shared" si="253"/>
        <v/>
      </c>
      <c r="AV481" s="75" t="str">
        <f t="shared" ca="1" si="254"/>
        <v/>
      </c>
      <c r="AW481" s="169"/>
      <c r="AX481" s="169"/>
      <c r="AY481" s="75" t="str">
        <f t="shared" si="255"/>
        <v/>
      </c>
      <c r="AZ481" s="169"/>
      <c r="BA481" s="169"/>
      <c r="BB481" s="75" t="str">
        <f t="shared" si="256"/>
        <v/>
      </c>
      <c r="BC481" s="11"/>
      <c r="BH481" s="52"/>
      <c r="BI481" s="52"/>
      <c r="BJ481" s="52"/>
      <c r="BK481" s="52"/>
      <c r="BL481" s="52"/>
      <c r="BM481" s="52"/>
      <c r="BQ481" s="27"/>
      <c r="BR481" s="27"/>
      <c r="BS481" s="27"/>
      <c r="BT481" s="27"/>
      <c r="BU481" s="27"/>
      <c r="BV481" s="27"/>
      <c r="BW481" s="54"/>
      <c r="BX481" s="26"/>
      <c r="BY481" s="54"/>
      <c r="BZ481" s="26"/>
      <c r="CA481" s="26"/>
      <c r="CB481" s="26"/>
    </row>
    <row r="482" spans="1:80" ht="17.45" customHeight="1">
      <c r="A482" s="86">
        <f t="shared" si="257"/>
        <v>68.3</v>
      </c>
      <c r="B482" s="179">
        <f t="shared" si="243"/>
        <v>46368</v>
      </c>
      <c r="C482" s="8"/>
      <c r="D482" s="11"/>
      <c r="E482" s="12"/>
      <c r="F482" s="11"/>
      <c r="G482" s="74">
        <f t="shared" si="258"/>
        <v>730</v>
      </c>
      <c r="H482" s="75">
        <f t="shared" si="258"/>
        <v>6095</v>
      </c>
      <c r="I482" s="88">
        <f t="shared" si="245"/>
        <v>0</v>
      </c>
      <c r="J482" s="78">
        <f t="shared" si="246"/>
        <v>0</v>
      </c>
      <c r="K482" s="78">
        <f t="shared" si="247"/>
        <v>0</v>
      </c>
      <c r="L482" s="78">
        <f t="shared" si="248"/>
        <v>0</v>
      </c>
      <c r="M482" s="78">
        <f t="shared" ca="1" si="249"/>
        <v>0.13134657836644592</v>
      </c>
      <c r="N482" s="78">
        <f t="shared" ca="1" si="235"/>
        <v>1.8181818181818191E-2</v>
      </c>
      <c r="O482" s="78">
        <f t="shared" si="250"/>
        <v>5.0000000000000001E-4</v>
      </c>
      <c r="P482" s="13"/>
      <c r="Q482" s="8"/>
      <c r="R482" s="13"/>
      <c r="S482" s="89">
        <f t="shared" si="236"/>
        <v>0</v>
      </c>
      <c r="T482" s="75">
        <f t="shared" si="236"/>
        <v>0</v>
      </c>
      <c r="U482" s="90">
        <f t="shared" si="237"/>
        <v>0</v>
      </c>
      <c r="V482" s="82">
        <f t="shared" si="238"/>
        <v>0</v>
      </c>
      <c r="W482" s="8"/>
      <c r="X482" s="8"/>
      <c r="Y482" s="12"/>
      <c r="Z482" s="12"/>
      <c r="AA482" s="12"/>
      <c r="AB482" s="12"/>
      <c r="AC482" s="91">
        <f t="shared" si="239"/>
        <v>0</v>
      </c>
      <c r="AD482" s="75">
        <f t="shared" si="240"/>
        <v>0</v>
      </c>
      <c r="AE482" s="88">
        <f t="shared" si="230"/>
        <v>0</v>
      </c>
      <c r="AF482" s="92">
        <f t="shared" si="231"/>
        <v>0</v>
      </c>
      <c r="AG482" s="93">
        <f t="shared" si="232"/>
        <v>0</v>
      </c>
      <c r="AH482" s="93">
        <f t="shared" si="233"/>
        <v>0</v>
      </c>
      <c r="AI482" s="78">
        <f t="shared" si="234"/>
        <v>0</v>
      </c>
      <c r="AJ482" s="92">
        <f t="shared" si="241"/>
        <v>0</v>
      </c>
      <c r="AK482" s="78">
        <f t="shared" si="242"/>
        <v>0</v>
      </c>
      <c r="AL482" s="11"/>
      <c r="AM482" s="14"/>
      <c r="AN482" s="11"/>
      <c r="AO482" s="15"/>
      <c r="AP482" s="11"/>
      <c r="AQ482" s="11"/>
      <c r="AR482" s="11"/>
      <c r="AS482" s="75" t="str">
        <f t="shared" si="251"/>
        <v/>
      </c>
      <c r="AT482" s="75" t="str">
        <f t="shared" ca="1" si="252"/>
        <v/>
      </c>
      <c r="AU482" s="75" t="str">
        <f t="shared" si="253"/>
        <v/>
      </c>
      <c r="AV482" s="75" t="str">
        <f t="shared" ca="1" si="254"/>
        <v/>
      </c>
      <c r="AW482" s="169"/>
      <c r="AX482" s="169"/>
      <c r="AY482" s="75" t="str">
        <f t="shared" si="255"/>
        <v/>
      </c>
      <c r="AZ482" s="169"/>
      <c r="BA482" s="169"/>
      <c r="BB482" s="75" t="str">
        <f t="shared" si="256"/>
        <v/>
      </c>
      <c r="BC482" s="11"/>
      <c r="BH482" s="52"/>
      <c r="BI482" s="52"/>
      <c r="BJ482" s="52"/>
      <c r="BK482" s="52"/>
      <c r="BL482" s="52"/>
      <c r="BM482" s="52"/>
      <c r="BQ482" s="27"/>
      <c r="BR482" s="27"/>
      <c r="BS482" s="27"/>
      <c r="BT482" s="27"/>
      <c r="BU482" s="27"/>
      <c r="BV482" s="27"/>
      <c r="BW482" s="54"/>
      <c r="BX482" s="26"/>
      <c r="BY482" s="54"/>
      <c r="BZ482" s="26"/>
      <c r="CA482" s="26"/>
      <c r="CB482" s="26"/>
    </row>
    <row r="483" spans="1:80" ht="17.45" customHeight="1">
      <c r="A483" s="94">
        <f t="shared" si="257"/>
        <v>68.400000000000006</v>
      </c>
      <c r="B483" s="179">
        <f t="shared" si="243"/>
        <v>46369</v>
      </c>
      <c r="C483" s="8"/>
      <c r="D483" s="11"/>
      <c r="E483" s="12"/>
      <c r="F483" s="11"/>
      <c r="G483" s="74">
        <f t="shared" si="258"/>
        <v>730</v>
      </c>
      <c r="H483" s="75">
        <f t="shared" si="258"/>
        <v>6095</v>
      </c>
      <c r="I483" s="88">
        <f t="shared" si="245"/>
        <v>0</v>
      </c>
      <c r="J483" s="78">
        <f t="shared" si="246"/>
        <v>0</v>
      </c>
      <c r="K483" s="78">
        <f t="shared" si="247"/>
        <v>0</v>
      </c>
      <c r="L483" s="78">
        <f t="shared" si="248"/>
        <v>0</v>
      </c>
      <c r="M483" s="78">
        <f t="shared" ca="1" si="249"/>
        <v>0.13134657836644592</v>
      </c>
      <c r="N483" s="78">
        <f t="shared" ca="1" si="235"/>
        <v>1.8181818181818191E-2</v>
      </c>
      <c r="O483" s="78">
        <f t="shared" si="250"/>
        <v>5.0000000000000001E-4</v>
      </c>
      <c r="P483" s="13"/>
      <c r="Q483" s="8"/>
      <c r="R483" s="13"/>
      <c r="S483" s="89">
        <f t="shared" si="236"/>
        <v>0</v>
      </c>
      <c r="T483" s="75">
        <f t="shared" si="236"/>
        <v>0</v>
      </c>
      <c r="U483" s="90">
        <f t="shared" si="237"/>
        <v>0</v>
      </c>
      <c r="V483" s="82">
        <f t="shared" si="238"/>
        <v>0</v>
      </c>
      <c r="W483" s="8"/>
      <c r="X483" s="8"/>
      <c r="Y483" s="12"/>
      <c r="Z483" s="12"/>
      <c r="AA483" s="12"/>
      <c r="AB483" s="12"/>
      <c r="AC483" s="91">
        <f t="shared" si="239"/>
        <v>0</v>
      </c>
      <c r="AD483" s="75">
        <f t="shared" si="240"/>
        <v>0</v>
      </c>
      <c r="AE483" s="88">
        <f t="shared" si="230"/>
        <v>0</v>
      </c>
      <c r="AF483" s="92">
        <f t="shared" si="231"/>
        <v>0</v>
      </c>
      <c r="AG483" s="93">
        <f t="shared" si="232"/>
        <v>0</v>
      </c>
      <c r="AH483" s="93">
        <f t="shared" si="233"/>
        <v>0</v>
      </c>
      <c r="AI483" s="78">
        <f t="shared" si="234"/>
        <v>0</v>
      </c>
      <c r="AJ483" s="92">
        <f t="shared" si="241"/>
        <v>0</v>
      </c>
      <c r="AK483" s="78">
        <f t="shared" si="242"/>
        <v>0</v>
      </c>
      <c r="AL483" s="11"/>
      <c r="AM483" s="14"/>
      <c r="AN483" s="11"/>
      <c r="AO483" s="15"/>
      <c r="AP483" s="11"/>
      <c r="AQ483" s="11"/>
      <c r="AR483" s="11"/>
      <c r="AS483" s="75" t="str">
        <f t="shared" si="251"/>
        <v/>
      </c>
      <c r="AT483" s="75" t="str">
        <f t="shared" ca="1" si="252"/>
        <v/>
      </c>
      <c r="AU483" s="75" t="str">
        <f t="shared" si="253"/>
        <v/>
      </c>
      <c r="AV483" s="75" t="str">
        <f t="shared" ca="1" si="254"/>
        <v/>
      </c>
      <c r="AW483" s="169"/>
      <c r="AX483" s="169"/>
      <c r="AY483" s="75" t="str">
        <f t="shared" si="255"/>
        <v/>
      </c>
      <c r="AZ483" s="169"/>
      <c r="BA483" s="169"/>
      <c r="BB483" s="75" t="str">
        <f t="shared" si="256"/>
        <v/>
      </c>
      <c r="BC483" s="11"/>
      <c r="BH483" s="52"/>
      <c r="BI483" s="52"/>
      <c r="BJ483" s="52"/>
      <c r="BK483" s="52"/>
      <c r="BL483" s="52"/>
      <c r="BM483" s="52"/>
      <c r="BQ483" s="27"/>
      <c r="BR483" s="27"/>
      <c r="BS483" s="27"/>
      <c r="BT483" s="27"/>
      <c r="BU483" s="27"/>
      <c r="BV483" s="27"/>
      <c r="BW483" s="54"/>
      <c r="BX483" s="26"/>
      <c r="BY483" s="54"/>
      <c r="BZ483" s="26"/>
      <c r="CA483" s="26"/>
      <c r="CB483" s="26"/>
    </row>
    <row r="484" spans="1:80" ht="17.45" customHeight="1">
      <c r="A484" s="86">
        <f t="shared" si="257"/>
        <v>68.5</v>
      </c>
      <c r="B484" s="179">
        <f t="shared" si="243"/>
        <v>46370</v>
      </c>
      <c r="C484" s="8"/>
      <c r="D484" s="11"/>
      <c r="E484" s="12"/>
      <c r="F484" s="11"/>
      <c r="G484" s="74">
        <f t="shared" si="258"/>
        <v>730</v>
      </c>
      <c r="H484" s="75">
        <f t="shared" si="258"/>
        <v>6095</v>
      </c>
      <c r="I484" s="88">
        <f t="shared" si="245"/>
        <v>0</v>
      </c>
      <c r="J484" s="78">
        <f t="shared" si="246"/>
        <v>0</v>
      </c>
      <c r="K484" s="78">
        <f t="shared" si="247"/>
        <v>0</v>
      </c>
      <c r="L484" s="78">
        <f t="shared" si="248"/>
        <v>0</v>
      </c>
      <c r="M484" s="78">
        <f t="shared" ca="1" si="249"/>
        <v>0.13134657836644592</v>
      </c>
      <c r="N484" s="78">
        <f t="shared" ca="1" si="235"/>
        <v>1.8181818181818191E-2</v>
      </c>
      <c r="O484" s="78">
        <f t="shared" si="250"/>
        <v>5.0000000000000001E-4</v>
      </c>
      <c r="P484" s="13"/>
      <c r="Q484" s="8"/>
      <c r="R484" s="13"/>
      <c r="S484" s="89">
        <f t="shared" si="236"/>
        <v>0</v>
      </c>
      <c r="T484" s="75">
        <f t="shared" si="236"/>
        <v>0</v>
      </c>
      <c r="U484" s="90">
        <f t="shared" si="237"/>
        <v>0</v>
      </c>
      <c r="V484" s="82">
        <f t="shared" si="238"/>
        <v>0</v>
      </c>
      <c r="W484" s="8"/>
      <c r="X484" s="8"/>
      <c r="Y484" s="12"/>
      <c r="Z484" s="12"/>
      <c r="AA484" s="12"/>
      <c r="AB484" s="12"/>
      <c r="AC484" s="91">
        <f t="shared" si="239"/>
        <v>0</v>
      </c>
      <c r="AD484" s="75">
        <f t="shared" si="240"/>
        <v>0</v>
      </c>
      <c r="AE484" s="88">
        <f t="shared" si="230"/>
        <v>0</v>
      </c>
      <c r="AF484" s="92">
        <f t="shared" si="231"/>
        <v>0</v>
      </c>
      <c r="AG484" s="93">
        <f t="shared" si="232"/>
        <v>0</v>
      </c>
      <c r="AH484" s="93">
        <f t="shared" si="233"/>
        <v>0</v>
      </c>
      <c r="AI484" s="78">
        <f t="shared" si="234"/>
        <v>0</v>
      </c>
      <c r="AJ484" s="92">
        <f t="shared" si="241"/>
        <v>0</v>
      </c>
      <c r="AK484" s="78">
        <f t="shared" si="242"/>
        <v>0</v>
      </c>
      <c r="AL484" s="11"/>
      <c r="AM484" s="14"/>
      <c r="AN484" s="11"/>
      <c r="AO484" s="15"/>
      <c r="AP484" s="11"/>
      <c r="AQ484" s="11"/>
      <c r="AR484" s="11"/>
      <c r="AS484" s="75" t="str">
        <f t="shared" si="251"/>
        <v/>
      </c>
      <c r="AT484" s="75" t="str">
        <f t="shared" ca="1" si="252"/>
        <v/>
      </c>
      <c r="AU484" s="75" t="str">
        <f t="shared" si="253"/>
        <v/>
      </c>
      <c r="AV484" s="75" t="str">
        <f t="shared" ca="1" si="254"/>
        <v/>
      </c>
      <c r="AW484" s="169"/>
      <c r="AX484" s="169"/>
      <c r="AY484" s="75" t="str">
        <f t="shared" si="255"/>
        <v/>
      </c>
      <c r="AZ484" s="169"/>
      <c r="BA484" s="169"/>
      <c r="BB484" s="75" t="str">
        <f t="shared" si="256"/>
        <v/>
      </c>
      <c r="BC484" s="11"/>
      <c r="BH484" s="52"/>
      <c r="BI484" s="52"/>
      <c r="BJ484" s="52"/>
      <c r="BK484" s="52"/>
      <c r="BL484" s="52"/>
      <c r="BM484" s="52"/>
      <c r="BQ484" s="27"/>
      <c r="BR484" s="27"/>
      <c r="BS484" s="27"/>
      <c r="BT484" s="27"/>
      <c r="BU484" s="27"/>
      <c r="BV484" s="27"/>
      <c r="BW484" s="54"/>
      <c r="BX484" s="26"/>
      <c r="BY484" s="54"/>
      <c r="BZ484" s="26"/>
      <c r="CA484" s="26"/>
      <c r="CB484" s="26"/>
    </row>
    <row r="485" spans="1:80" ht="17.45" customHeight="1">
      <c r="A485" s="94">
        <f t="shared" si="257"/>
        <v>68.599999999999994</v>
      </c>
      <c r="B485" s="179">
        <f t="shared" si="243"/>
        <v>46371</v>
      </c>
      <c r="C485" s="8"/>
      <c r="D485" s="11"/>
      <c r="E485" s="12"/>
      <c r="F485" s="11"/>
      <c r="G485" s="74">
        <f t="shared" si="258"/>
        <v>730</v>
      </c>
      <c r="H485" s="75">
        <f t="shared" si="258"/>
        <v>6095</v>
      </c>
      <c r="I485" s="88">
        <f t="shared" si="245"/>
        <v>0</v>
      </c>
      <c r="J485" s="78">
        <f t="shared" si="246"/>
        <v>0</v>
      </c>
      <c r="K485" s="78">
        <f t="shared" si="247"/>
        <v>0</v>
      </c>
      <c r="L485" s="78">
        <f t="shared" si="248"/>
        <v>0</v>
      </c>
      <c r="M485" s="78">
        <f t="shared" ca="1" si="249"/>
        <v>0.13134657836644592</v>
      </c>
      <c r="N485" s="78">
        <f t="shared" ca="1" si="235"/>
        <v>1.8181818181818191E-2</v>
      </c>
      <c r="O485" s="78">
        <f t="shared" si="250"/>
        <v>5.0000000000000001E-4</v>
      </c>
      <c r="P485" s="13"/>
      <c r="Q485" s="8"/>
      <c r="R485" s="13"/>
      <c r="S485" s="89">
        <f t="shared" si="236"/>
        <v>0</v>
      </c>
      <c r="T485" s="75">
        <f t="shared" si="236"/>
        <v>0</v>
      </c>
      <c r="U485" s="90">
        <f t="shared" si="237"/>
        <v>0</v>
      </c>
      <c r="V485" s="82">
        <f t="shared" si="238"/>
        <v>0</v>
      </c>
      <c r="W485" s="8"/>
      <c r="X485" s="8"/>
      <c r="Y485" s="12"/>
      <c r="Z485" s="12"/>
      <c r="AA485" s="12"/>
      <c r="AB485" s="12"/>
      <c r="AC485" s="91">
        <f t="shared" si="239"/>
        <v>0</v>
      </c>
      <c r="AD485" s="75">
        <f t="shared" si="240"/>
        <v>0</v>
      </c>
      <c r="AE485" s="88">
        <f t="shared" si="230"/>
        <v>0</v>
      </c>
      <c r="AF485" s="92">
        <f t="shared" si="231"/>
        <v>0</v>
      </c>
      <c r="AG485" s="93">
        <f t="shared" si="232"/>
        <v>0</v>
      </c>
      <c r="AH485" s="93">
        <f t="shared" si="233"/>
        <v>0</v>
      </c>
      <c r="AI485" s="78">
        <f t="shared" si="234"/>
        <v>0</v>
      </c>
      <c r="AJ485" s="92">
        <f t="shared" si="241"/>
        <v>0</v>
      </c>
      <c r="AK485" s="78">
        <f t="shared" si="242"/>
        <v>0</v>
      </c>
      <c r="AL485" s="11"/>
      <c r="AM485" s="14"/>
      <c r="AN485" s="11"/>
      <c r="AO485" s="15"/>
      <c r="AP485" s="11"/>
      <c r="AQ485" s="11"/>
      <c r="AR485" s="11"/>
      <c r="AS485" s="75" t="str">
        <f t="shared" si="251"/>
        <v/>
      </c>
      <c r="AT485" s="75" t="str">
        <f t="shared" ca="1" si="252"/>
        <v/>
      </c>
      <c r="AU485" s="75" t="str">
        <f t="shared" si="253"/>
        <v/>
      </c>
      <c r="AV485" s="75" t="str">
        <f t="shared" ca="1" si="254"/>
        <v/>
      </c>
      <c r="AW485" s="169"/>
      <c r="AX485" s="169"/>
      <c r="AY485" s="75" t="str">
        <f t="shared" si="255"/>
        <v/>
      </c>
      <c r="AZ485" s="169"/>
      <c r="BA485" s="169"/>
      <c r="BB485" s="75" t="str">
        <f t="shared" si="256"/>
        <v/>
      </c>
      <c r="BC485" s="11"/>
      <c r="BH485" s="52"/>
      <c r="BI485" s="52"/>
      <c r="BJ485" s="52"/>
      <c r="BK485" s="52"/>
      <c r="BL485" s="52"/>
      <c r="BM485" s="52"/>
      <c r="BQ485" s="27"/>
      <c r="BR485" s="27"/>
      <c r="BS485" s="27"/>
      <c r="BT485" s="27"/>
      <c r="BU485" s="27"/>
      <c r="BV485" s="27"/>
      <c r="BW485" s="54"/>
      <c r="BX485" s="26"/>
      <c r="BY485" s="54"/>
      <c r="BZ485" s="26"/>
      <c r="CA485" s="26"/>
      <c r="CB485" s="26"/>
    </row>
    <row r="486" spans="1:80" ht="17.45" customHeight="1" thickBot="1">
      <c r="A486" s="86">
        <f t="shared" si="257"/>
        <v>68.7</v>
      </c>
      <c r="B486" s="180">
        <f t="shared" si="243"/>
        <v>46372</v>
      </c>
      <c r="C486" s="16"/>
      <c r="D486" s="17"/>
      <c r="E486" s="18"/>
      <c r="F486" s="17"/>
      <c r="G486" s="96">
        <f t="shared" si="258"/>
        <v>730</v>
      </c>
      <c r="H486" s="97">
        <f t="shared" si="258"/>
        <v>6095</v>
      </c>
      <c r="I486" s="98">
        <f t="shared" si="245"/>
        <v>0</v>
      </c>
      <c r="J486" s="99">
        <f t="shared" si="246"/>
        <v>0</v>
      </c>
      <c r="K486" s="99">
        <f t="shared" si="247"/>
        <v>0</v>
      </c>
      <c r="L486" s="99">
        <f t="shared" si="248"/>
        <v>0</v>
      </c>
      <c r="M486" s="99">
        <f t="shared" ca="1" si="249"/>
        <v>0.13134657836644592</v>
      </c>
      <c r="N486" s="99">
        <f t="shared" ca="1" si="235"/>
        <v>1.8181818181818191E-2</v>
      </c>
      <c r="O486" s="99">
        <f t="shared" si="250"/>
        <v>5.0000000000000001E-4</v>
      </c>
      <c r="P486" s="19"/>
      <c r="Q486" s="16"/>
      <c r="R486" s="19"/>
      <c r="S486" s="89">
        <f t="shared" si="236"/>
        <v>0</v>
      </c>
      <c r="T486" s="75">
        <f t="shared" si="236"/>
        <v>0</v>
      </c>
      <c r="U486" s="100">
        <f t="shared" si="237"/>
        <v>0</v>
      </c>
      <c r="V486" s="101">
        <f t="shared" si="238"/>
        <v>0</v>
      </c>
      <c r="W486" s="16"/>
      <c r="X486" s="8"/>
      <c r="Y486" s="12"/>
      <c r="Z486" s="12"/>
      <c r="AA486" s="12"/>
      <c r="AB486" s="12"/>
      <c r="AC486" s="102">
        <f t="shared" si="239"/>
        <v>0</v>
      </c>
      <c r="AD486" s="97">
        <f t="shared" si="240"/>
        <v>0</v>
      </c>
      <c r="AE486" s="98">
        <f t="shared" si="230"/>
        <v>0</v>
      </c>
      <c r="AF486" s="103">
        <f t="shared" si="231"/>
        <v>0</v>
      </c>
      <c r="AG486" s="104">
        <f t="shared" si="232"/>
        <v>0</v>
      </c>
      <c r="AH486" s="104">
        <f t="shared" si="233"/>
        <v>0</v>
      </c>
      <c r="AI486" s="99">
        <f t="shared" si="234"/>
        <v>0</v>
      </c>
      <c r="AJ486" s="103">
        <f t="shared" si="241"/>
        <v>0</v>
      </c>
      <c r="AK486" s="99">
        <f t="shared" si="242"/>
        <v>0</v>
      </c>
      <c r="AL486" s="17"/>
      <c r="AM486" s="20"/>
      <c r="AN486" s="17"/>
      <c r="AO486" s="21"/>
      <c r="AP486" s="17"/>
      <c r="AQ486" s="17"/>
      <c r="AR486" s="17"/>
      <c r="AS486" s="97" t="str">
        <f t="shared" si="251"/>
        <v/>
      </c>
      <c r="AT486" s="97" t="str">
        <f t="shared" ca="1" si="252"/>
        <v/>
      </c>
      <c r="AU486" s="97" t="str">
        <f t="shared" si="253"/>
        <v/>
      </c>
      <c r="AV486" s="97" t="str">
        <f t="shared" ca="1" si="254"/>
        <v/>
      </c>
      <c r="AW486" s="167"/>
      <c r="AX486" s="167"/>
      <c r="AY486" s="97" t="str">
        <f t="shared" si="255"/>
        <v/>
      </c>
      <c r="AZ486" s="167"/>
      <c r="BA486" s="167"/>
      <c r="BB486" s="97" t="str">
        <f t="shared" si="256"/>
        <v/>
      </c>
      <c r="BC486" s="17"/>
      <c r="BH486" s="52"/>
      <c r="BI486" s="52"/>
      <c r="BJ486" s="52"/>
      <c r="BK486" s="52"/>
      <c r="BL486" s="52"/>
      <c r="BM486" s="52"/>
      <c r="BQ486" s="27"/>
      <c r="BR486" s="27"/>
      <c r="BS486" s="27"/>
      <c r="BT486" s="27"/>
      <c r="BU486" s="27"/>
      <c r="BV486" s="27"/>
      <c r="BW486" s="54"/>
      <c r="BX486" s="26"/>
      <c r="BY486" s="54"/>
      <c r="BZ486" s="26"/>
      <c r="CA486" s="26"/>
      <c r="CB486" s="26"/>
    </row>
    <row r="487" spans="1:80" ht="17.45" customHeight="1" thickTop="1">
      <c r="A487" s="71">
        <f>A480+1</f>
        <v>69.099999999999994</v>
      </c>
      <c r="B487" s="178">
        <f>B486+1</f>
        <v>46373</v>
      </c>
      <c r="C487" s="4"/>
      <c r="D487" s="5"/>
      <c r="E487" s="6"/>
      <c r="F487" s="5"/>
      <c r="G487" s="74">
        <f t="shared" si="258"/>
        <v>730</v>
      </c>
      <c r="H487" s="75">
        <f t="shared" si="258"/>
        <v>6095</v>
      </c>
      <c r="I487" s="76">
        <f t="shared" si="245"/>
        <v>0</v>
      </c>
      <c r="J487" s="77">
        <f t="shared" si="246"/>
        <v>0</v>
      </c>
      <c r="K487" s="77">
        <f t="shared" si="247"/>
        <v>0</v>
      </c>
      <c r="L487" s="77">
        <f t="shared" si="248"/>
        <v>0</v>
      </c>
      <c r="M487" s="78">
        <f t="shared" ca="1" si="249"/>
        <v>0.13134657836644592</v>
      </c>
      <c r="N487" s="78">
        <f t="shared" ca="1" si="235"/>
        <v>1.8181818181818191E-2</v>
      </c>
      <c r="O487" s="78">
        <f t="shared" si="250"/>
        <v>5.0000000000000001E-4</v>
      </c>
      <c r="P487" s="13"/>
      <c r="Q487" s="8"/>
      <c r="R487" s="13"/>
      <c r="S487" s="79">
        <f t="shared" si="236"/>
        <v>0</v>
      </c>
      <c r="T487" s="80">
        <f t="shared" si="236"/>
        <v>0</v>
      </c>
      <c r="U487" s="90">
        <f t="shared" si="237"/>
        <v>0</v>
      </c>
      <c r="V487" s="82">
        <f t="shared" si="238"/>
        <v>0</v>
      </c>
      <c r="W487" s="4"/>
      <c r="X487" s="4"/>
      <c r="Y487" s="6"/>
      <c r="Z487" s="6"/>
      <c r="AA487" s="6"/>
      <c r="AB487" s="6"/>
      <c r="AC487" s="83">
        <f t="shared" si="239"/>
        <v>0</v>
      </c>
      <c r="AD487" s="80">
        <f t="shared" si="240"/>
        <v>0</v>
      </c>
      <c r="AE487" s="76">
        <f t="shared" si="230"/>
        <v>0</v>
      </c>
      <c r="AF487" s="84">
        <f t="shared" si="231"/>
        <v>0</v>
      </c>
      <c r="AG487" s="85">
        <f t="shared" si="232"/>
        <v>0</v>
      </c>
      <c r="AH487" s="85">
        <f t="shared" si="233"/>
        <v>0</v>
      </c>
      <c r="AI487" s="77">
        <f t="shared" si="234"/>
        <v>0</v>
      </c>
      <c r="AJ487" s="84">
        <f t="shared" si="241"/>
        <v>0</v>
      </c>
      <c r="AK487" s="77">
        <f t="shared" si="242"/>
        <v>0</v>
      </c>
      <c r="AL487" s="5"/>
      <c r="AM487" s="9"/>
      <c r="AN487" s="5"/>
      <c r="AO487" s="10"/>
      <c r="AP487" s="5"/>
      <c r="AQ487" s="5"/>
      <c r="AR487" s="5"/>
      <c r="AS487" s="80" t="str">
        <f t="shared" si="251"/>
        <v/>
      </c>
      <c r="AT487" s="80" t="str">
        <f t="shared" ca="1" si="252"/>
        <v/>
      </c>
      <c r="AU487" s="80" t="str">
        <f t="shared" si="253"/>
        <v/>
      </c>
      <c r="AV487" s="80" t="str">
        <f t="shared" ca="1" si="254"/>
        <v/>
      </c>
      <c r="AW487" s="165"/>
      <c r="AX487" s="165"/>
      <c r="AY487" s="80" t="str">
        <f t="shared" si="255"/>
        <v/>
      </c>
      <c r="AZ487" s="165"/>
      <c r="BA487" s="165"/>
      <c r="BB487" s="80" t="str">
        <f t="shared" si="256"/>
        <v/>
      </c>
      <c r="BC487" s="5"/>
      <c r="BH487" s="52"/>
      <c r="BI487" s="52"/>
      <c r="BJ487" s="52"/>
      <c r="BK487" s="52"/>
      <c r="BL487" s="52"/>
      <c r="BM487" s="52"/>
      <c r="BQ487" s="27"/>
      <c r="BR487" s="27"/>
      <c r="BS487" s="27"/>
      <c r="BT487" s="27"/>
      <c r="BU487" s="27"/>
      <c r="BV487" s="27"/>
      <c r="BW487" s="54"/>
      <c r="BX487" s="26"/>
      <c r="BY487" s="54"/>
      <c r="BZ487" s="26"/>
      <c r="CA487" s="26"/>
      <c r="CB487" s="26"/>
    </row>
    <row r="488" spans="1:80" ht="17.45" customHeight="1">
      <c r="A488" s="86">
        <f t="shared" si="257"/>
        <v>69.2</v>
      </c>
      <c r="B488" s="179">
        <f t="shared" si="243"/>
        <v>46374</v>
      </c>
      <c r="C488" s="8"/>
      <c r="D488" s="11"/>
      <c r="E488" s="12"/>
      <c r="F488" s="11"/>
      <c r="G488" s="74">
        <f t="shared" si="258"/>
        <v>730</v>
      </c>
      <c r="H488" s="75">
        <f t="shared" si="258"/>
        <v>6095</v>
      </c>
      <c r="I488" s="88">
        <f t="shared" si="245"/>
        <v>0</v>
      </c>
      <c r="J488" s="78">
        <f t="shared" si="246"/>
        <v>0</v>
      </c>
      <c r="K488" s="78">
        <f t="shared" si="247"/>
        <v>0</v>
      </c>
      <c r="L488" s="78">
        <f t="shared" si="248"/>
        <v>0</v>
      </c>
      <c r="M488" s="78">
        <f t="shared" ca="1" si="249"/>
        <v>0.13134657836644592</v>
      </c>
      <c r="N488" s="78">
        <f t="shared" ca="1" si="235"/>
        <v>1.8181818181818191E-2</v>
      </c>
      <c r="O488" s="78">
        <f t="shared" si="250"/>
        <v>5.0000000000000001E-4</v>
      </c>
      <c r="P488" s="13"/>
      <c r="Q488" s="8"/>
      <c r="R488" s="13"/>
      <c r="S488" s="89">
        <f t="shared" si="236"/>
        <v>0</v>
      </c>
      <c r="T488" s="75">
        <f t="shared" si="236"/>
        <v>0</v>
      </c>
      <c r="U488" s="90">
        <f t="shared" si="237"/>
        <v>0</v>
      </c>
      <c r="V488" s="82">
        <f t="shared" si="238"/>
        <v>0</v>
      </c>
      <c r="W488" s="8"/>
      <c r="X488" s="8"/>
      <c r="Y488" s="12"/>
      <c r="Z488" s="12"/>
      <c r="AA488" s="12"/>
      <c r="AB488" s="12"/>
      <c r="AC488" s="91">
        <f t="shared" si="239"/>
        <v>0</v>
      </c>
      <c r="AD488" s="75">
        <f t="shared" si="240"/>
        <v>0</v>
      </c>
      <c r="AE488" s="88">
        <f t="shared" si="230"/>
        <v>0</v>
      </c>
      <c r="AF488" s="92">
        <f t="shared" si="231"/>
        <v>0</v>
      </c>
      <c r="AG488" s="93">
        <f t="shared" si="232"/>
        <v>0</v>
      </c>
      <c r="AH488" s="93">
        <f t="shared" si="233"/>
        <v>0</v>
      </c>
      <c r="AI488" s="78">
        <f t="shared" si="234"/>
        <v>0</v>
      </c>
      <c r="AJ488" s="92">
        <f t="shared" si="241"/>
        <v>0</v>
      </c>
      <c r="AK488" s="78">
        <f t="shared" si="242"/>
        <v>0</v>
      </c>
      <c r="AL488" s="11"/>
      <c r="AM488" s="14"/>
      <c r="AN488" s="11"/>
      <c r="AO488" s="15"/>
      <c r="AP488" s="11"/>
      <c r="AQ488" s="11"/>
      <c r="AR488" s="11"/>
      <c r="AS488" s="75" t="str">
        <f t="shared" si="251"/>
        <v/>
      </c>
      <c r="AT488" s="75" t="str">
        <f t="shared" ca="1" si="252"/>
        <v/>
      </c>
      <c r="AU488" s="75" t="str">
        <f t="shared" si="253"/>
        <v/>
      </c>
      <c r="AV488" s="75" t="str">
        <f t="shared" ca="1" si="254"/>
        <v/>
      </c>
      <c r="AW488" s="169"/>
      <c r="AX488" s="169"/>
      <c r="AY488" s="75" t="str">
        <f t="shared" si="255"/>
        <v/>
      </c>
      <c r="AZ488" s="169"/>
      <c r="BA488" s="169"/>
      <c r="BB488" s="75" t="str">
        <f t="shared" si="256"/>
        <v/>
      </c>
      <c r="BC488" s="11"/>
      <c r="BH488" s="52"/>
      <c r="BI488" s="52"/>
      <c r="BJ488" s="52"/>
      <c r="BK488" s="52"/>
      <c r="BL488" s="52"/>
      <c r="BM488" s="52"/>
      <c r="BQ488" s="27"/>
      <c r="BR488" s="27"/>
      <c r="BS488" s="27"/>
      <c r="BT488" s="27"/>
      <c r="BU488" s="27"/>
      <c r="BV488" s="27"/>
      <c r="BW488" s="54"/>
      <c r="BX488" s="26"/>
      <c r="BY488" s="54"/>
      <c r="BZ488" s="26"/>
      <c r="CA488" s="26"/>
      <c r="CB488" s="26"/>
    </row>
    <row r="489" spans="1:80" ht="17.45" customHeight="1">
      <c r="A489" s="94">
        <f t="shared" si="257"/>
        <v>69.3</v>
      </c>
      <c r="B489" s="179">
        <f t="shared" si="243"/>
        <v>46375</v>
      </c>
      <c r="C489" s="8"/>
      <c r="D489" s="11"/>
      <c r="E489" s="12"/>
      <c r="F489" s="11"/>
      <c r="G489" s="74">
        <f t="shared" si="258"/>
        <v>730</v>
      </c>
      <c r="H489" s="75">
        <f t="shared" si="258"/>
        <v>6095</v>
      </c>
      <c r="I489" s="88">
        <f t="shared" si="245"/>
        <v>0</v>
      </c>
      <c r="J489" s="78">
        <f t="shared" si="246"/>
        <v>0</v>
      </c>
      <c r="K489" s="78">
        <f t="shared" si="247"/>
        <v>0</v>
      </c>
      <c r="L489" s="78">
        <f t="shared" si="248"/>
        <v>0</v>
      </c>
      <c r="M489" s="78">
        <f t="shared" ca="1" si="249"/>
        <v>0.13134657836644592</v>
      </c>
      <c r="N489" s="78">
        <f t="shared" ca="1" si="235"/>
        <v>1.8181818181818191E-2</v>
      </c>
      <c r="O489" s="78">
        <f t="shared" si="250"/>
        <v>5.0000000000000001E-4</v>
      </c>
      <c r="P489" s="13"/>
      <c r="Q489" s="8"/>
      <c r="R489" s="13"/>
      <c r="S489" s="89">
        <f t="shared" si="236"/>
        <v>0</v>
      </c>
      <c r="T489" s="75">
        <f t="shared" si="236"/>
        <v>0</v>
      </c>
      <c r="U489" s="90">
        <f t="shared" si="237"/>
        <v>0</v>
      </c>
      <c r="V489" s="82">
        <f t="shared" si="238"/>
        <v>0</v>
      </c>
      <c r="W489" s="8"/>
      <c r="X489" s="8"/>
      <c r="Y489" s="12"/>
      <c r="Z489" s="12"/>
      <c r="AA489" s="12"/>
      <c r="AB489" s="12"/>
      <c r="AC489" s="91">
        <f t="shared" si="239"/>
        <v>0</v>
      </c>
      <c r="AD489" s="75">
        <f t="shared" si="240"/>
        <v>0</v>
      </c>
      <c r="AE489" s="88">
        <f t="shared" si="230"/>
        <v>0</v>
      </c>
      <c r="AF489" s="92">
        <f t="shared" si="231"/>
        <v>0</v>
      </c>
      <c r="AG489" s="93">
        <f t="shared" si="232"/>
        <v>0</v>
      </c>
      <c r="AH489" s="93">
        <f t="shared" si="233"/>
        <v>0</v>
      </c>
      <c r="AI489" s="78">
        <f t="shared" si="234"/>
        <v>0</v>
      </c>
      <c r="AJ489" s="92">
        <f t="shared" si="241"/>
        <v>0</v>
      </c>
      <c r="AK489" s="78">
        <f t="shared" si="242"/>
        <v>0</v>
      </c>
      <c r="AL489" s="11"/>
      <c r="AM489" s="14"/>
      <c r="AN489" s="11"/>
      <c r="AO489" s="15"/>
      <c r="AP489" s="11"/>
      <c r="AQ489" s="11"/>
      <c r="AR489" s="11"/>
      <c r="AS489" s="75" t="str">
        <f t="shared" si="251"/>
        <v/>
      </c>
      <c r="AT489" s="75" t="str">
        <f t="shared" ca="1" si="252"/>
        <v/>
      </c>
      <c r="AU489" s="75" t="str">
        <f t="shared" si="253"/>
        <v/>
      </c>
      <c r="AV489" s="75" t="str">
        <f t="shared" ca="1" si="254"/>
        <v/>
      </c>
      <c r="AW489" s="169"/>
      <c r="AX489" s="169"/>
      <c r="AY489" s="75" t="str">
        <f t="shared" si="255"/>
        <v/>
      </c>
      <c r="AZ489" s="169"/>
      <c r="BA489" s="169"/>
      <c r="BB489" s="75" t="str">
        <f t="shared" si="256"/>
        <v/>
      </c>
      <c r="BC489" s="11"/>
      <c r="BH489" s="52"/>
      <c r="BI489" s="52"/>
      <c r="BJ489" s="52"/>
      <c r="BK489" s="52"/>
      <c r="BL489" s="52"/>
      <c r="BM489" s="52"/>
      <c r="BQ489" s="27"/>
      <c r="BR489" s="27"/>
      <c r="BS489" s="27"/>
      <c r="BT489" s="27"/>
      <c r="BU489" s="27"/>
      <c r="BV489" s="27"/>
      <c r="BW489" s="54"/>
      <c r="BX489" s="26"/>
      <c r="BY489" s="54"/>
      <c r="BZ489" s="26"/>
      <c r="CA489" s="26"/>
      <c r="CB489" s="26"/>
    </row>
    <row r="490" spans="1:80" ht="17.45" customHeight="1">
      <c r="A490" s="86">
        <f t="shared" si="257"/>
        <v>69.400000000000006</v>
      </c>
      <c r="B490" s="179">
        <f t="shared" si="243"/>
        <v>46376</v>
      </c>
      <c r="C490" s="8"/>
      <c r="D490" s="11"/>
      <c r="E490" s="12"/>
      <c r="F490" s="11"/>
      <c r="G490" s="74">
        <f t="shared" si="258"/>
        <v>730</v>
      </c>
      <c r="H490" s="75">
        <f t="shared" si="258"/>
        <v>6095</v>
      </c>
      <c r="I490" s="88">
        <f t="shared" si="245"/>
        <v>0</v>
      </c>
      <c r="J490" s="78">
        <f t="shared" si="246"/>
        <v>0</v>
      </c>
      <c r="K490" s="78">
        <f t="shared" si="247"/>
        <v>0</v>
      </c>
      <c r="L490" s="78">
        <f t="shared" si="248"/>
        <v>0</v>
      </c>
      <c r="M490" s="78">
        <f t="shared" ca="1" si="249"/>
        <v>0.13134657836644592</v>
      </c>
      <c r="N490" s="78">
        <f t="shared" ca="1" si="235"/>
        <v>1.8181818181818191E-2</v>
      </c>
      <c r="O490" s="78">
        <f t="shared" si="250"/>
        <v>5.0000000000000001E-4</v>
      </c>
      <c r="P490" s="13"/>
      <c r="Q490" s="8"/>
      <c r="R490" s="13"/>
      <c r="S490" s="89">
        <f t="shared" si="236"/>
        <v>0</v>
      </c>
      <c r="T490" s="75">
        <f t="shared" si="236"/>
        <v>0</v>
      </c>
      <c r="U490" s="90">
        <f t="shared" si="237"/>
        <v>0</v>
      </c>
      <c r="V490" s="82">
        <f t="shared" si="238"/>
        <v>0</v>
      </c>
      <c r="W490" s="8"/>
      <c r="X490" s="8"/>
      <c r="Y490" s="12"/>
      <c r="Z490" s="12"/>
      <c r="AA490" s="12"/>
      <c r="AB490" s="12"/>
      <c r="AC490" s="91">
        <f t="shared" si="239"/>
        <v>0</v>
      </c>
      <c r="AD490" s="75">
        <f t="shared" si="240"/>
        <v>0</v>
      </c>
      <c r="AE490" s="88">
        <f t="shared" si="230"/>
        <v>0</v>
      </c>
      <c r="AF490" s="92">
        <f t="shared" si="231"/>
        <v>0</v>
      </c>
      <c r="AG490" s="93">
        <f t="shared" si="232"/>
        <v>0</v>
      </c>
      <c r="AH490" s="93">
        <f t="shared" si="233"/>
        <v>0</v>
      </c>
      <c r="AI490" s="78">
        <f t="shared" si="234"/>
        <v>0</v>
      </c>
      <c r="AJ490" s="92">
        <f t="shared" si="241"/>
        <v>0</v>
      </c>
      <c r="AK490" s="78">
        <f t="shared" si="242"/>
        <v>0</v>
      </c>
      <c r="AL490" s="11"/>
      <c r="AM490" s="14"/>
      <c r="AN490" s="11"/>
      <c r="AO490" s="15"/>
      <c r="AP490" s="11"/>
      <c r="AQ490" s="11"/>
      <c r="AR490" s="11"/>
      <c r="AS490" s="75" t="str">
        <f t="shared" si="251"/>
        <v/>
      </c>
      <c r="AT490" s="75" t="str">
        <f t="shared" ca="1" si="252"/>
        <v/>
      </c>
      <c r="AU490" s="75" t="str">
        <f t="shared" si="253"/>
        <v/>
      </c>
      <c r="AV490" s="75" t="str">
        <f t="shared" ca="1" si="254"/>
        <v/>
      </c>
      <c r="AW490" s="169"/>
      <c r="AX490" s="169"/>
      <c r="AY490" s="75" t="str">
        <f t="shared" si="255"/>
        <v/>
      </c>
      <c r="AZ490" s="169"/>
      <c r="BA490" s="169"/>
      <c r="BB490" s="75" t="str">
        <f t="shared" si="256"/>
        <v/>
      </c>
      <c r="BC490" s="11"/>
      <c r="BH490" s="52"/>
      <c r="BI490" s="52"/>
      <c r="BJ490" s="52"/>
      <c r="BK490" s="52"/>
      <c r="BL490" s="52"/>
      <c r="BM490" s="52"/>
      <c r="BQ490" s="27"/>
      <c r="BR490" s="27"/>
      <c r="BS490" s="27"/>
      <c r="BT490" s="27"/>
      <c r="BU490" s="27"/>
      <c r="BV490" s="27"/>
      <c r="BW490" s="54"/>
      <c r="BX490" s="26"/>
      <c r="BY490" s="54"/>
      <c r="BZ490" s="26"/>
      <c r="CA490" s="26"/>
      <c r="CB490" s="26"/>
    </row>
    <row r="491" spans="1:80" ht="17.45" customHeight="1">
      <c r="A491" s="94">
        <f t="shared" si="257"/>
        <v>69.5</v>
      </c>
      <c r="B491" s="179">
        <f t="shared" si="243"/>
        <v>46377</v>
      </c>
      <c r="C491" s="8"/>
      <c r="D491" s="11"/>
      <c r="E491" s="12"/>
      <c r="F491" s="11"/>
      <c r="G491" s="74">
        <f t="shared" si="258"/>
        <v>730</v>
      </c>
      <c r="H491" s="75">
        <f t="shared" si="258"/>
        <v>6095</v>
      </c>
      <c r="I491" s="88">
        <f t="shared" si="245"/>
        <v>0</v>
      </c>
      <c r="J491" s="78">
        <f t="shared" si="246"/>
        <v>0</v>
      </c>
      <c r="K491" s="78">
        <f t="shared" si="247"/>
        <v>0</v>
      </c>
      <c r="L491" s="78">
        <f t="shared" si="248"/>
        <v>0</v>
      </c>
      <c r="M491" s="78">
        <f t="shared" ca="1" si="249"/>
        <v>0.13134657836644592</v>
      </c>
      <c r="N491" s="78">
        <f t="shared" ca="1" si="235"/>
        <v>1.8181818181818191E-2</v>
      </c>
      <c r="O491" s="78">
        <f t="shared" si="250"/>
        <v>5.0000000000000001E-4</v>
      </c>
      <c r="P491" s="13"/>
      <c r="Q491" s="8"/>
      <c r="R491" s="13"/>
      <c r="S491" s="89">
        <f t="shared" si="236"/>
        <v>0</v>
      </c>
      <c r="T491" s="75">
        <f t="shared" si="236"/>
        <v>0</v>
      </c>
      <c r="U491" s="90">
        <f t="shared" si="237"/>
        <v>0</v>
      </c>
      <c r="V491" s="82">
        <f t="shared" si="238"/>
        <v>0</v>
      </c>
      <c r="W491" s="8"/>
      <c r="X491" s="8"/>
      <c r="Y491" s="12"/>
      <c r="Z491" s="12"/>
      <c r="AA491" s="12"/>
      <c r="AB491" s="12"/>
      <c r="AC491" s="91">
        <f t="shared" si="239"/>
        <v>0</v>
      </c>
      <c r="AD491" s="75">
        <f t="shared" si="240"/>
        <v>0</v>
      </c>
      <c r="AE491" s="88">
        <f t="shared" si="230"/>
        <v>0</v>
      </c>
      <c r="AF491" s="92">
        <f t="shared" si="231"/>
        <v>0</v>
      </c>
      <c r="AG491" s="93">
        <f t="shared" si="232"/>
        <v>0</v>
      </c>
      <c r="AH491" s="93">
        <f t="shared" si="233"/>
        <v>0</v>
      </c>
      <c r="AI491" s="78">
        <f t="shared" si="234"/>
        <v>0</v>
      </c>
      <c r="AJ491" s="92">
        <f t="shared" si="241"/>
        <v>0</v>
      </c>
      <c r="AK491" s="78">
        <f t="shared" si="242"/>
        <v>0</v>
      </c>
      <c r="AL491" s="11"/>
      <c r="AM491" s="14"/>
      <c r="AN491" s="11"/>
      <c r="AO491" s="15"/>
      <c r="AP491" s="11"/>
      <c r="AQ491" s="11"/>
      <c r="AR491" s="11"/>
      <c r="AS491" s="75" t="str">
        <f t="shared" si="251"/>
        <v/>
      </c>
      <c r="AT491" s="75" t="str">
        <f t="shared" ca="1" si="252"/>
        <v/>
      </c>
      <c r="AU491" s="75" t="str">
        <f t="shared" si="253"/>
        <v/>
      </c>
      <c r="AV491" s="75" t="str">
        <f t="shared" ca="1" si="254"/>
        <v/>
      </c>
      <c r="AW491" s="169"/>
      <c r="AX491" s="169"/>
      <c r="AY491" s="75" t="str">
        <f t="shared" si="255"/>
        <v/>
      </c>
      <c r="AZ491" s="169"/>
      <c r="BA491" s="169"/>
      <c r="BB491" s="75" t="str">
        <f t="shared" si="256"/>
        <v/>
      </c>
      <c r="BC491" s="11"/>
      <c r="BH491" s="52"/>
      <c r="BI491" s="52"/>
      <c r="BJ491" s="52"/>
      <c r="BK491" s="52"/>
      <c r="BL491" s="52"/>
      <c r="BM491" s="52"/>
      <c r="BQ491" s="27"/>
      <c r="BR491" s="27"/>
      <c r="BS491" s="27"/>
      <c r="BT491" s="27"/>
      <c r="BU491" s="27"/>
      <c r="BV491" s="27"/>
      <c r="BW491" s="54"/>
      <c r="BX491" s="26"/>
      <c r="BY491" s="54"/>
      <c r="BZ491" s="26"/>
      <c r="CA491" s="26"/>
      <c r="CB491" s="26"/>
    </row>
    <row r="492" spans="1:80" ht="17.45" customHeight="1">
      <c r="A492" s="86">
        <f t="shared" si="257"/>
        <v>69.599999999999994</v>
      </c>
      <c r="B492" s="179">
        <f t="shared" si="243"/>
        <v>46378</v>
      </c>
      <c r="C492" s="8"/>
      <c r="D492" s="11"/>
      <c r="E492" s="12"/>
      <c r="F492" s="11"/>
      <c r="G492" s="74">
        <f t="shared" ref="G492:H500" si="259">G491-E492-C492</f>
        <v>730</v>
      </c>
      <c r="H492" s="75">
        <f t="shared" si="259"/>
        <v>6095</v>
      </c>
      <c r="I492" s="88">
        <f t="shared" si="245"/>
        <v>0</v>
      </c>
      <c r="J492" s="78">
        <f t="shared" si="246"/>
        <v>0</v>
      </c>
      <c r="K492" s="78">
        <f t="shared" si="247"/>
        <v>0</v>
      </c>
      <c r="L492" s="78">
        <f t="shared" si="248"/>
        <v>0</v>
      </c>
      <c r="M492" s="78">
        <f t="shared" ca="1" si="249"/>
        <v>0.13134657836644592</v>
      </c>
      <c r="N492" s="78">
        <f t="shared" ca="1" si="235"/>
        <v>1.8181818181818191E-2</v>
      </c>
      <c r="O492" s="78">
        <f t="shared" si="250"/>
        <v>5.0000000000000001E-4</v>
      </c>
      <c r="P492" s="13"/>
      <c r="Q492" s="8"/>
      <c r="R492" s="13"/>
      <c r="S492" s="89">
        <f t="shared" si="236"/>
        <v>0</v>
      </c>
      <c r="T492" s="75">
        <f t="shared" si="236"/>
        <v>0</v>
      </c>
      <c r="U492" s="90">
        <f t="shared" si="237"/>
        <v>0</v>
      </c>
      <c r="V492" s="82">
        <f t="shared" si="238"/>
        <v>0</v>
      </c>
      <c r="W492" s="8"/>
      <c r="X492" s="8"/>
      <c r="Y492" s="12"/>
      <c r="Z492" s="12"/>
      <c r="AA492" s="12"/>
      <c r="AB492" s="12"/>
      <c r="AC492" s="91">
        <f t="shared" si="239"/>
        <v>0</v>
      </c>
      <c r="AD492" s="75">
        <f t="shared" si="240"/>
        <v>0</v>
      </c>
      <c r="AE492" s="88">
        <f t="shared" si="230"/>
        <v>0</v>
      </c>
      <c r="AF492" s="92">
        <f t="shared" si="231"/>
        <v>0</v>
      </c>
      <c r="AG492" s="93">
        <f t="shared" si="232"/>
        <v>0</v>
      </c>
      <c r="AH492" s="93">
        <f t="shared" si="233"/>
        <v>0</v>
      </c>
      <c r="AI492" s="78">
        <f t="shared" si="234"/>
        <v>0</v>
      </c>
      <c r="AJ492" s="92">
        <f t="shared" si="241"/>
        <v>0</v>
      </c>
      <c r="AK492" s="78">
        <f t="shared" si="242"/>
        <v>0</v>
      </c>
      <c r="AL492" s="11"/>
      <c r="AM492" s="14"/>
      <c r="AN492" s="11"/>
      <c r="AO492" s="15"/>
      <c r="AP492" s="11"/>
      <c r="AQ492" s="11"/>
      <c r="AR492" s="11"/>
      <c r="AS492" s="75" t="str">
        <f t="shared" si="251"/>
        <v/>
      </c>
      <c r="AT492" s="75" t="str">
        <f t="shared" ca="1" si="252"/>
        <v/>
      </c>
      <c r="AU492" s="75" t="str">
        <f t="shared" si="253"/>
        <v/>
      </c>
      <c r="AV492" s="75" t="str">
        <f t="shared" ca="1" si="254"/>
        <v/>
      </c>
      <c r="AW492" s="169"/>
      <c r="AX492" s="169"/>
      <c r="AY492" s="75" t="str">
        <f t="shared" si="255"/>
        <v/>
      </c>
      <c r="AZ492" s="169"/>
      <c r="BA492" s="169"/>
      <c r="BB492" s="75" t="str">
        <f t="shared" si="256"/>
        <v/>
      </c>
      <c r="BC492" s="11"/>
      <c r="BH492" s="52"/>
      <c r="BI492" s="52"/>
      <c r="BJ492" s="52"/>
      <c r="BK492" s="52"/>
      <c r="BL492" s="52"/>
      <c r="BM492" s="52"/>
      <c r="BQ492" s="27"/>
      <c r="BR492" s="27"/>
      <c r="BS492" s="27"/>
      <c r="BT492" s="27"/>
      <c r="BU492" s="27"/>
      <c r="BV492" s="27"/>
      <c r="BW492" s="54"/>
      <c r="BX492" s="26"/>
      <c r="BY492" s="54"/>
      <c r="BZ492" s="26"/>
      <c r="CA492" s="26"/>
      <c r="CB492" s="26"/>
    </row>
    <row r="493" spans="1:80" ht="17.45" customHeight="1" thickBot="1">
      <c r="A493" s="94">
        <f t="shared" si="257"/>
        <v>69.7</v>
      </c>
      <c r="B493" s="180">
        <f t="shared" si="243"/>
        <v>46379</v>
      </c>
      <c r="C493" s="16"/>
      <c r="D493" s="17"/>
      <c r="E493" s="18"/>
      <c r="F493" s="17"/>
      <c r="G493" s="96">
        <f t="shared" si="259"/>
        <v>730</v>
      </c>
      <c r="H493" s="97">
        <f t="shared" si="259"/>
        <v>6095</v>
      </c>
      <c r="I493" s="98">
        <f t="shared" si="245"/>
        <v>0</v>
      </c>
      <c r="J493" s="99">
        <f t="shared" si="246"/>
        <v>0</v>
      </c>
      <c r="K493" s="99">
        <f t="shared" si="247"/>
        <v>0</v>
      </c>
      <c r="L493" s="99">
        <f t="shared" si="248"/>
        <v>0</v>
      </c>
      <c r="M493" s="99">
        <f t="shared" ca="1" si="249"/>
        <v>0.13134657836644592</v>
      </c>
      <c r="N493" s="99">
        <f t="shared" ca="1" si="235"/>
        <v>1.8181818181818191E-2</v>
      </c>
      <c r="O493" s="99">
        <f t="shared" si="250"/>
        <v>5.0000000000000001E-4</v>
      </c>
      <c r="P493" s="19"/>
      <c r="Q493" s="16"/>
      <c r="R493" s="19"/>
      <c r="S493" s="89">
        <f t="shared" si="236"/>
        <v>0</v>
      </c>
      <c r="T493" s="75">
        <f t="shared" si="236"/>
        <v>0</v>
      </c>
      <c r="U493" s="100">
        <f t="shared" si="237"/>
        <v>0</v>
      </c>
      <c r="V493" s="101">
        <f t="shared" si="238"/>
        <v>0</v>
      </c>
      <c r="W493" s="16"/>
      <c r="X493" s="8"/>
      <c r="Y493" s="12"/>
      <c r="Z493" s="12"/>
      <c r="AA493" s="12"/>
      <c r="AB493" s="12"/>
      <c r="AC493" s="102">
        <f t="shared" si="239"/>
        <v>0</v>
      </c>
      <c r="AD493" s="97">
        <f t="shared" si="240"/>
        <v>0</v>
      </c>
      <c r="AE493" s="98">
        <f t="shared" si="230"/>
        <v>0</v>
      </c>
      <c r="AF493" s="103">
        <f t="shared" si="231"/>
        <v>0</v>
      </c>
      <c r="AG493" s="104">
        <f t="shared" si="232"/>
        <v>0</v>
      </c>
      <c r="AH493" s="104">
        <f t="shared" si="233"/>
        <v>0</v>
      </c>
      <c r="AI493" s="99">
        <f t="shared" si="234"/>
        <v>0</v>
      </c>
      <c r="AJ493" s="103">
        <f t="shared" si="241"/>
        <v>0</v>
      </c>
      <c r="AK493" s="99">
        <f t="shared" si="242"/>
        <v>0</v>
      </c>
      <c r="AL493" s="17"/>
      <c r="AM493" s="20"/>
      <c r="AN493" s="17"/>
      <c r="AO493" s="21"/>
      <c r="AP493" s="17"/>
      <c r="AQ493" s="17"/>
      <c r="AR493" s="17"/>
      <c r="AS493" s="97" t="str">
        <f t="shared" si="251"/>
        <v/>
      </c>
      <c r="AT493" s="97" t="str">
        <f t="shared" ca="1" si="252"/>
        <v/>
      </c>
      <c r="AU493" s="97" t="str">
        <f t="shared" si="253"/>
        <v/>
      </c>
      <c r="AV493" s="97" t="str">
        <f t="shared" ca="1" si="254"/>
        <v/>
      </c>
      <c r="AW493" s="167"/>
      <c r="AX493" s="167"/>
      <c r="AY493" s="97" t="str">
        <f t="shared" si="255"/>
        <v/>
      </c>
      <c r="AZ493" s="167"/>
      <c r="BA493" s="167"/>
      <c r="BB493" s="97" t="str">
        <f t="shared" si="256"/>
        <v/>
      </c>
      <c r="BC493" s="17"/>
      <c r="BH493" s="52"/>
      <c r="BI493" s="52"/>
      <c r="BJ493" s="52"/>
      <c r="BK493" s="52"/>
      <c r="BL493" s="52"/>
      <c r="BM493" s="52"/>
      <c r="BQ493" s="27"/>
      <c r="BR493" s="27"/>
      <c r="BS493" s="27"/>
      <c r="BT493" s="27"/>
      <c r="BU493" s="27"/>
      <c r="BV493" s="27"/>
      <c r="BW493" s="54"/>
      <c r="BX493" s="26"/>
      <c r="BY493" s="54"/>
      <c r="BZ493" s="26"/>
      <c r="CA493" s="26"/>
      <c r="CB493" s="26"/>
    </row>
    <row r="494" spans="1:80" ht="17.45" customHeight="1" thickTop="1">
      <c r="A494" s="105">
        <f>A487+1</f>
        <v>70.099999999999994</v>
      </c>
      <c r="B494" s="178">
        <f>B493+1</f>
        <v>46380</v>
      </c>
      <c r="C494" s="4"/>
      <c r="D494" s="5"/>
      <c r="E494" s="6"/>
      <c r="F494" s="5"/>
      <c r="G494" s="74">
        <f t="shared" si="259"/>
        <v>730</v>
      </c>
      <c r="H494" s="75">
        <f t="shared" si="259"/>
        <v>6095</v>
      </c>
      <c r="I494" s="76">
        <f t="shared" si="245"/>
        <v>0</v>
      </c>
      <c r="J494" s="77">
        <f t="shared" si="246"/>
        <v>0</v>
      </c>
      <c r="K494" s="77">
        <f t="shared" si="247"/>
        <v>0</v>
      </c>
      <c r="L494" s="77">
        <f t="shared" si="248"/>
        <v>0</v>
      </c>
      <c r="M494" s="78">
        <f t="shared" ca="1" si="249"/>
        <v>0.13134657836644592</v>
      </c>
      <c r="N494" s="78">
        <f t="shared" ca="1" si="235"/>
        <v>1.8181818181818191E-2</v>
      </c>
      <c r="O494" s="78">
        <f t="shared" si="250"/>
        <v>5.0000000000000001E-4</v>
      </c>
      <c r="P494" s="13"/>
      <c r="Q494" s="8"/>
      <c r="R494" s="13"/>
      <c r="S494" s="79">
        <f t="shared" si="236"/>
        <v>0</v>
      </c>
      <c r="T494" s="80">
        <f t="shared" si="236"/>
        <v>0</v>
      </c>
      <c r="U494" s="90">
        <f t="shared" si="237"/>
        <v>0</v>
      </c>
      <c r="V494" s="82">
        <f t="shared" si="238"/>
        <v>0</v>
      </c>
      <c r="W494" s="4"/>
      <c r="X494" s="4"/>
      <c r="Y494" s="6"/>
      <c r="Z494" s="6"/>
      <c r="AA494" s="6"/>
      <c r="AB494" s="6"/>
      <c r="AC494" s="83">
        <f t="shared" si="239"/>
        <v>0</v>
      </c>
      <c r="AD494" s="80">
        <f t="shared" si="240"/>
        <v>0</v>
      </c>
      <c r="AE494" s="76">
        <f t="shared" si="230"/>
        <v>0</v>
      </c>
      <c r="AF494" s="84">
        <f t="shared" si="231"/>
        <v>0</v>
      </c>
      <c r="AG494" s="85">
        <f t="shared" si="232"/>
        <v>0</v>
      </c>
      <c r="AH494" s="85">
        <f t="shared" si="233"/>
        <v>0</v>
      </c>
      <c r="AI494" s="77">
        <f t="shared" si="234"/>
        <v>0</v>
      </c>
      <c r="AJ494" s="84">
        <f t="shared" si="241"/>
        <v>0</v>
      </c>
      <c r="AK494" s="77">
        <f t="shared" si="242"/>
        <v>0</v>
      </c>
      <c r="AL494" s="5"/>
      <c r="AM494" s="9"/>
      <c r="AN494" s="5"/>
      <c r="AO494" s="10"/>
      <c r="AP494" s="5"/>
      <c r="AQ494" s="5"/>
      <c r="AR494" s="5"/>
      <c r="AS494" s="80" t="str">
        <f t="shared" si="251"/>
        <v/>
      </c>
      <c r="AT494" s="80" t="str">
        <f t="shared" ca="1" si="252"/>
        <v/>
      </c>
      <c r="AU494" s="80" t="str">
        <f t="shared" si="253"/>
        <v/>
      </c>
      <c r="AV494" s="80" t="str">
        <f t="shared" ca="1" si="254"/>
        <v/>
      </c>
      <c r="AW494" s="165"/>
      <c r="AX494" s="165"/>
      <c r="AY494" s="80" t="str">
        <f t="shared" si="255"/>
        <v/>
      </c>
      <c r="AZ494" s="165"/>
      <c r="BA494" s="165"/>
      <c r="BB494" s="80" t="str">
        <f t="shared" si="256"/>
        <v/>
      </c>
      <c r="BC494" s="5"/>
      <c r="BH494" s="52"/>
      <c r="BI494" s="52"/>
      <c r="BJ494" s="52"/>
      <c r="BK494" s="52"/>
      <c r="BL494" s="52"/>
      <c r="BM494" s="52"/>
      <c r="BQ494" s="27"/>
      <c r="BR494" s="27"/>
      <c r="BS494" s="27"/>
      <c r="BT494" s="27"/>
      <c r="BU494" s="27"/>
      <c r="BV494" s="27"/>
      <c r="BW494" s="54"/>
      <c r="BX494" s="26"/>
      <c r="BY494" s="54"/>
      <c r="BZ494" s="26"/>
      <c r="CA494" s="26"/>
      <c r="CB494" s="26"/>
    </row>
    <row r="495" spans="1:80" ht="17.45" customHeight="1">
      <c r="A495" s="94">
        <f t="shared" si="257"/>
        <v>70.2</v>
      </c>
      <c r="B495" s="179">
        <f t="shared" si="243"/>
        <v>46381</v>
      </c>
      <c r="C495" s="8"/>
      <c r="D495" s="11"/>
      <c r="E495" s="12"/>
      <c r="F495" s="11"/>
      <c r="G495" s="74">
        <f t="shared" si="259"/>
        <v>730</v>
      </c>
      <c r="H495" s="75">
        <f t="shared" si="259"/>
        <v>6095</v>
      </c>
      <c r="I495" s="88">
        <f t="shared" si="245"/>
        <v>0</v>
      </c>
      <c r="J495" s="78">
        <f t="shared" si="246"/>
        <v>0</v>
      </c>
      <c r="K495" s="78">
        <f t="shared" si="247"/>
        <v>0</v>
      </c>
      <c r="L495" s="78">
        <f t="shared" si="248"/>
        <v>0</v>
      </c>
      <c r="M495" s="78">
        <f t="shared" ca="1" si="249"/>
        <v>0.13134657836644592</v>
      </c>
      <c r="N495" s="78">
        <f t="shared" ca="1" si="235"/>
        <v>1.8181818181818191E-2</v>
      </c>
      <c r="O495" s="78">
        <f t="shared" si="250"/>
        <v>5.0000000000000001E-4</v>
      </c>
      <c r="P495" s="13"/>
      <c r="Q495" s="8"/>
      <c r="R495" s="13"/>
      <c r="S495" s="89">
        <f t="shared" si="236"/>
        <v>0</v>
      </c>
      <c r="T495" s="75">
        <f t="shared" si="236"/>
        <v>0</v>
      </c>
      <c r="U495" s="90">
        <f t="shared" si="237"/>
        <v>0</v>
      </c>
      <c r="V495" s="82">
        <f t="shared" si="238"/>
        <v>0</v>
      </c>
      <c r="W495" s="8"/>
      <c r="X495" s="8"/>
      <c r="Y495" s="12"/>
      <c r="Z495" s="12"/>
      <c r="AA495" s="12"/>
      <c r="AB495" s="12"/>
      <c r="AC495" s="91">
        <f t="shared" si="239"/>
        <v>0</v>
      </c>
      <c r="AD495" s="75">
        <f t="shared" si="240"/>
        <v>0</v>
      </c>
      <c r="AE495" s="88">
        <f t="shared" si="230"/>
        <v>0</v>
      </c>
      <c r="AF495" s="92">
        <f t="shared" si="231"/>
        <v>0</v>
      </c>
      <c r="AG495" s="93">
        <f t="shared" si="232"/>
        <v>0</v>
      </c>
      <c r="AH495" s="93">
        <f t="shared" si="233"/>
        <v>0</v>
      </c>
      <c r="AI495" s="78">
        <f t="shared" si="234"/>
        <v>0</v>
      </c>
      <c r="AJ495" s="92">
        <f t="shared" si="241"/>
        <v>0</v>
      </c>
      <c r="AK495" s="78">
        <f t="shared" si="242"/>
        <v>0</v>
      </c>
      <c r="AL495" s="11"/>
      <c r="AM495" s="14"/>
      <c r="AN495" s="11"/>
      <c r="AO495" s="15"/>
      <c r="AP495" s="11"/>
      <c r="AQ495" s="11"/>
      <c r="AR495" s="11"/>
      <c r="AS495" s="75" t="str">
        <f t="shared" si="251"/>
        <v/>
      </c>
      <c r="AT495" s="75" t="str">
        <f t="shared" ca="1" si="252"/>
        <v/>
      </c>
      <c r="AU495" s="75" t="str">
        <f t="shared" si="253"/>
        <v/>
      </c>
      <c r="AV495" s="75" t="str">
        <f t="shared" ca="1" si="254"/>
        <v/>
      </c>
      <c r="AW495" s="169"/>
      <c r="AX495" s="169"/>
      <c r="AY495" s="75" t="str">
        <f t="shared" si="255"/>
        <v/>
      </c>
      <c r="AZ495" s="169"/>
      <c r="BA495" s="169"/>
      <c r="BB495" s="75" t="str">
        <f t="shared" si="256"/>
        <v/>
      </c>
      <c r="BC495" s="11"/>
      <c r="BH495" s="52"/>
      <c r="BI495" s="52"/>
      <c r="BJ495" s="52"/>
      <c r="BK495" s="52"/>
      <c r="BL495" s="52"/>
      <c r="BM495" s="52"/>
      <c r="BQ495" s="27"/>
      <c r="BR495" s="27"/>
      <c r="BS495" s="27"/>
      <c r="BT495" s="27"/>
      <c r="BU495" s="27"/>
      <c r="BV495" s="27"/>
      <c r="BW495" s="54"/>
      <c r="BX495" s="26"/>
      <c r="BY495" s="54"/>
      <c r="BZ495" s="26"/>
      <c r="CA495" s="26"/>
      <c r="CB495" s="26"/>
    </row>
    <row r="496" spans="1:80" ht="17.45" customHeight="1">
      <c r="A496" s="86">
        <f t="shared" si="257"/>
        <v>70.3</v>
      </c>
      <c r="B496" s="179">
        <f t="shared" si="243"/>
        <v>46382</v>
      </c>
      <c r="C496" s="8"/>
      <c r="D496" s="11"/>
      <c r="E496" s="12"/>
      <c r="F496" s="11"/>
      <c r="G496" s="74">
        <f t="shared" si="259"/>
        <v>730</v>
      </c>
      <c r="H496" s="75">
        <f t="shared" si="259"/>
        <v>6095</v>
      </c>
      <c r="I496" s="88">
        <f t="shared" si="245"/>
        <v>0</v>
      </c>
      <c r="J496" s="78">
        <f t="shared" si="246"/>
        <v>0</v>
      </c>
      <c r="K496" s="78">
        <f t="shared" si="247"/>
        <v>0</v>
      </c>
      <c r="L496" s="78">
        <f t="shared" si="248"/>
        <v>0</v>
      </c>
      <c r="M496" s="78">
        <f t="shared" ca="1" si="249"/>
        <v>0.13134657836644592</v>
      </c>
      <c r="N496" s="78">
        <f t="shared" ca="1" si="235"/>
        <v>1.8181818181818191E-2</v>
      </c>
      <c r="O496" s="78">
        <f t="shared" si="250"/>
        <v>5.0000000000000001E-4</v>
      </c>
      <c r="P496" s="13"/>
      <c r="Q496" s="8"/>
      <c r="R496" s="13"/>
      <c r="S496" s="89">
        <f t="shared" si="236"/>
        <v>0</v>
      </c>
      <c r="T496" s="75">
        <f t="shared" si="236"/>
        <v>0</v>
      </c>
      <c r="U496" s="90">
        <f t="shared" si="237"/>
        <v>0</v>
      </c>
      <c r="V496" s="82">
        <f t="shared" si="238"/>
        <v>0</v>
      </c>
      <c r="W496" s="8"/>
      <c r="X496" s="8"/>
      <c r="Y496" s="12"/>
      <c r="Z496" s="12"/>
      <c r="AA496" s="12"/>
      <c r="AB496" s="12"/>
      <c r="AC496" s="91">
        <f t="shared" si="239"/>
        <v>0</v>
      </c>
      <c r="AD496" s="75">
        <f t="shared" si="240"/>
        <v>0</v>
      </c>
      <c r="AE496" s="88">
        <f t="shared" si="230"/>
        <v>0</v>
      </c>
      <c r="AF496" s="92">
        <f t="shared" si="231"/>
        <v>0</v>
      </c>
      <c r="AG496" s="93">
        <f t="shared" si="232"/>
        <v>0</v>
      </c>
      <c r="AH496" s="93">
        <f t="shared" si="233"/>
        <v>0</v>
      </c>
      <c r="AI496" s="78">
        <f t="shared" si="234"/>
        <v>0</v>
      </c>
      <c r="AJ496" s="92">
        <f t="shared" si="241"/>
        <v>0</v>
      </c>
      <c r="AK496" s="78">
        <f t="shared" si="242"/>
        <v>0</v>
      </c>
      <c r="AL496" s="11"/>
      <c r="AM496" s="14"/>
      <c r="AN496" s="11"/>
      <c r="AO496" s="15"/>
      <c r="AP496" s="11"/>
      <c r="AQ496" s="11"/>
      <c r="AR496" s="11"/>
      <c r="AS496" s="75" t="str">
        <f t="shared" si="251"/>
        <v/>
      </c>
      <c r="AT496" s="75" t="str">
        <f t="shared" ca="1" si="252"/>
        <v/>
      </c>
      <c r="AU496" s="75" t="str">
        <f t="shared" si="253"/>
        <v/>
      </c>
      <c r="AV496" s="75" t="str">
        <f t="shared" ca="1" si="254"/>
        <v/>
      </c>
      <c r="AW496" s="169"/>
      <c r="AX496" s="169"/>
      <c r="AY496" s="75" t="str">
        <f t="shared" si="255"/>
        <v/>
      </c>
      <c r="AZ496" s="169"/>
      <c r="BA496" s="169"/>
      <c r="BB496" s="75" t="str">
        <f t="shared" si="256"/>
        <v/>
      </c>
      <c r="BC496" s="11"/>
      <c r="BH496" s="52"/>
      <c r="BI496" s="52"/>
      <c r="BJ496" s="52"/>
      <c r="BK496" s="52"/>
      <c r="BL496" s="52"/>
      <c r="BM496" s="52"/>
      <c r="BQ496" s="27"/>
      <c r="BR496" s="27"/>
      <c r="BS496" s="27"/>
      <c r="BT496" s="27"/>
      <c r="BU496" s="27"/>
      <c r="BV496" s="27"/>
      <c r="BW496" s="54"/>
      <c r="BX496" s="26"/>
      <c r="BY496" s="54"/>
      <c r="BZ496" s="26"/>
      <c r="CA496" s="26"/>
      <c r="CB496" s="26"/>
    </row>
    <row r="497" spans="1:80" ht="17.45" customHeight="1">
      <c r="A497" s="94">
        <f t="shared" si="257"/>
        <v>70.400000000000006</v>
      </c>
      <c r="B497" s="179">
        <f t="shared" si="243"/>
        <v>46383</v>
      </c>
      <c r="C497" s="8"/>
      <c r="D497" s="11"/>
      <c r="E497" s="12"/>
      <c r="F497" s="11"/>
      <c r="G497" s="74">
        <f t="shared" si="259"/>
        <v>730</v>
      </c>
      <c r="H497" s="75">
        <f t="shared" si="259"/>
        <v>6095</v>
      </c>
      <c r="I497" s="88">
        <f t="shared" si="245"/>
        <v>0</v>
      </c>
      <c r="J497" s="78">
        <f t="shared" si="246"/>
        <v>0</v>
      </c>
      <c r="K497" s="78">
        <f t="shared" si="247"/>
        <v>0</v>
      </c>
      <c r="L497" s="78">
        <f t="shared" si="248"/>
        <v>0</v>
      </c>
      <c r="M497" s="78">
        <f t="shared" ca="1" si="249"/>
        <v>0.13134657836644592</v>
      </c>
      <c r="N497" s="78">
        <f t="shared" ca="1" si="235"/>
        <v>1.8181818181818191E-2</v>
      </c>
      <c r="O497" s="78">
        <f t="shared" si="250"/>
        <v>5.0000000000000001E-4</v>
      </c>
      <c r="P497" s="13"/>
      <c r="Q497" s="8"/>
      <c r="R497" s="13"/>
      <c r="S497" s="89">
        <f t="shared" si="236"/>
        <v>0</v>
      </c>
      <c r="T497" s="75">
        <f t="shared" si="236"/>
        <v>0</v>
      </c>
      <c r="U497" s="90">
        <f t="shared" si="237"/>
        <v>0</v>
      </c>
      <c r="V497" s="82">
        <f t="shared" si="238"/>
        <v>0</v>
      </c>
      <c r="W497" s="8"/>
      <c r="X497" s="8"/>
      <c r="Y497" s="12"/>
      <c r="Z497" s="12"/>
      <c r="AA497" s="12"/>
      <c r="AB497" s="12"/>
      <c r="AC497" s="91">
        <f t="shared" si="239"/>
        <v>0</v>
      </c>
      <c r="AD497" s="75">
        <f t="shared" si="240"/>
        <v>0</v>
      </c>
      <c r="AE497" s="88">
        <f t="shared" si="230"/>
        <v>0</v>
      </c>
      <c r="AF497" s="92">
        <f t="shared" si="231"/>
        <v>0</v>
      </c>
      <c r="AG497" s="93">
        <f t="shared" si="232"/>
        <v>0</v>
      </c>
      <c r="AH497" s="93">
        <f t="shared" si="233"/>
        <v>0</v>
      </c>
      <c r="AI497" s="78">
        <f t="shared" si="234"/>
        <v>0</v>
      </c>
      <c r="AJ497" s="92">
        <f t="shared" si="241"/>
        <v>0</v>
      </c>
      <c r="AK497" s="78">
        <f t="shared" si="242"/>
        <v>0</v>
      </c>
      <c r="AL497" s="11"/>
      <c r="AM497" s="14"/>
      <c r="AN497" s="11"/>
      <c r="AO497" s="15"/>
      <c r="AP497" s="11"/>
      <c r="AQ497" s="11"/>
      <c r="AR497" s="11"/>
      <c r="AS497" s="75" t="str">
        <f t="shared" si="251"/>
        <v/>
      </c>
      <c r="AT497" s="75" t="str">
        <f t="shared" ca="1" si="252"/>
        <v/>
      </c>
      <c r="AU497" s="75" t="str">
        <f t="shared" si="253"/>
        <v/>
      </c>
      <c r="AV497" s="75" t="str">
        <f t="shared" ca="1" si="254"/>
        <v/>
      </c>
      <c r="AW497" s="169"/>
      <c r="AX497" s="169"/>
      <c r="AY497" s="75" t="str">
        <f t="shared" si="255"/>
        <v/>
      </c>
      <c r="AZ497" s="169"/>
      <c r="BA497" s="169"/>
      <c r="BB497" s="75" t="str">
        <f t="shared" si="256"/>
        <v/>
      </c>
      <c r="BC497" s="11"/>
      <c r="BH497" s="52"/>
      <c r="BI497" s="52"/>
      <c r="BJ497" s="52"/>
      <c r="BK497" s="52"/>
      <c r="BL497" s="52"/>
      <c r="BM497" s="52"/>
      <c r="BQ497" s="27"/>
      <c r="BR497" s="27"/>
      <c r="BS497" s="27"/>
      <c r="BT497" s="27"/>
      <c r="BU497" s="27"/>
      <c r="BV497" s="27"/>
      <c r="BW497" s="54"/>
      <c r="BX497" s="26"/>
      <c r="BY497" s="54"/>
      <c r="BZ497" s="26"/>
      <c r="CA497" s="26"/>
      <c r="CB497" s="26"/>
    </row>
    <row r="498" spans="1:80" ht="17.45" customHeight="1">
      <c r="A498" s="86">
        <f t="shared" si="257"/>
        <v>70.5</v>
      </c>
      <c r="B498" s="179">
        <f t="shared" si="243"/>
        <v>46384</v>
      </c>
      <c r="C498" s="8"/>
      <c r="D498" s="11"/>
      <c r="E498" s="12"/>
      <c r="F498" s="11"/>
      <c r="G498" s="74">
        <f t="shared" si="259"/>
        <v>730</v>
      </c>
      <c r="H498" s="75">
        <f t="shared" si="259"/>
        <v>6095</v>
      </c>
      <c r="I498" s="88">
        <f t="shared" si="245"/>
        <v>0</v>
      </c>
      <c r="J498" s="78">
        <f t="shared" si="246"/>
        <v>0</v>
      </c>
      <c r="K498" s="78">
        <f t="shared" si="247"/>
        <v>0</v>
      </c>
      <c r="L498" s="78">
        <f t="shared" si="248"/>
        <v>0</v>
      </c>
      <c r="M498" s="78">
        <f t="shared" ca="1" si="249"/>
        <v>0.13134657836644592</v>
      </c>
      <c r="N498" s="78">
        <f t="shared" ca="1" si="235"/>
        <v>1.8181818181818191E-2</v>
      </c>
      <c r="O498" s="78">
        <f t="shared" si="250"/>
        <v>5.0000000000000001E-4</v>
      </c>
      <c r="P498" s="13"/>
      <c r="Q498" s="8"/>
      <c r="R498" s="13"/>
      <c r="S498" s="89">
        <f t="shared" si="236"/>
        <v>0</v>
      </c>
      <c r="T498" s="75">
        <f t="shared" si="236"/>
        <v>0</v>
      </c>
      <c r="U498" s="90">
        <f t="shared" si="237"/>
        <v>0</v>
      </c>
      <c r="V498" s="82">
        <f t="shared" si="238"/>
        <v>0</v>
      </c>
      <c r="W498" s="8"/>
      <c r="X498" s="8"/>
      <c r="Y498" s="12"/>
      <c r="Z498" s="12"/>
      <c r="AA498" s="12"/>
      <c r="AB498" s="12"/>
      <c r="AC498" s="91">
        <f t="shared" si="239"/>
        <v>0</v>
      </c>
      <c r="AD498" s="75">
        <f t="shared" si="240"/>
        <v>0</v>
      </c>
      <c r="AE498" s="88">
        <f t="shared" si="230"/>
        <v>0</v>
      </c>
      <c r="AF498" s="92">
        <f t="shared" si="231"/>
        <v>0</v>
      </c>
      <c r="AG498" s="93">
        <f t="shared" si="232"/>
        <v>0</v>
      </c>
      <c r="AH498" s="93">
        <f t="shared" si="233"/>
        <v>0</v>
      </c>
      <c r="AI498" s="78">
        <f t="shared" si="234"/>
        <v>0</v>
      </c>
      <c r="AJ498" s="92">
        <f t="shared" si="241"/>
        <v>0</v>
      </c>
      <c r="AK498" s="78">
        <f t="shared" si="242"/>
        <v>0</v>
      </c>
      <c r="AL498" s="11"/>
      <c r="AM498" s="14"/>
      <c r="AN498" s="11"/>
      <c r="AO498" s="15"/>
      <c r="AP498" s="11"/>
      <c r="AQ498" s="11"/>
      <c r="AR498" s="11"/>
      <c r="AS498" s="75" t="str">
        <f t="shared" si="251"/>
        <v/>
      </c>
      <c r="AT498" s="75" t="str">
        <f t="shared" ca="1" si="252"/>
        <v/>
      </c>
      <c r="AU498" s="75" t="str">
        <f t="shared" si="253"/>
        <v/>
      </c>
      <c r="AV498" s="75" t="str">
        <f t="shared" ca="1" si="254"/>
        <v/>
      </c>
      <c r="AW498" s="169"/>
      <c r="AX498" s="169"/>
      <c r="AY498" s="75" t="str">
        <f t="shared" si="255"/>
        <v/>
      </c>
      <c r="AZ498" s="169"/>
      <c r="BA498" s="169"/>
      <c r="BB498" s="75" t="str">
        <f t="shared" si="256"/>
        <v/>
      </c>
      <c r="BC498" s="11"/>
      <c r="BH498" s="52"/>
      <c r="BI498" s="52"/>
      <c r="BJ498" s="52"/>
      <c r="BK498" s="52"/>
      <c r="BL498" s="52"/>
      <c r="BM498" s="52"/>
      <c r="BQ498" s="27"/>
      <c r="BR498" s="27"/>
      <c r="BS498" s="27"/>
      <c r="BT498" s="27"/>
      <c r="BU498" s="27"/>
      <c r="BV498" s="27"/>
      <c r="BW498" s="54"/>
      <c r="BX498" s="26"/>
      <c r="BY498" s="54"/>
      <c r="BZ498" s="26"/>
      <c r="CA498" s="26"/>
      <c r="CB498" s="26"/>
    </row>
    <row r="499" spans="1:80" ht="17.45" customHeight="1">
      <c r="A499" s="94">
        <f t="shared" si="257"/>
        <v>70.599999999999994</v>
      </c>
      <c r="B499" s="179">
        <f t="shared" si="243"/>
        <v>46385</v>
      </c>
      <c r="C499" s="8"/>
      <c r="D499" s="11"/>
      <c r="E499" s="12"/>
      <c r="F499" s="11"/>
      <c r="G499" s="74">
        <f t="shared" si="259"/>
        <v>730</v>
      </c>
      <c r="H499" s="75">
        <f t="shared" si="259"/>
        <v>6095</v>
      </c>
      <c r="I499" s="88">
        <f t="shared" si="245"/>
        <v>0</v>
      </c>
      <c r="J499" s="78">
        <f t="shared" si="246"/>
        <v>0</v>
      </c>
      <c r="K499" s="78">
        <f t="shared" si="247"/>
        <v>0</v>
      </c>
      <c r="L499" s="78">
        <f t="shared" si="248"/>
        <v>0</v>
      </c>
      <c r="M499" s="78">
        <f t="shared" ca="1" si="249"/>
        <v>0.13134657836644592</v>
      </c>
      <c r="N499" s="78">
        <f t="shared" ca="1" si="235"/>
        <v>1.8181818181818191E-2</v>
      </c>
      <c r="O499" s="78">
        <f t="shared" si="250"/>
        <v>5.0000000000000001E-4</v>
      </c>
      <c r="P499" s="13"/>
      <c r="Q499" s="8"/>
      <c r="R499" s="13"/>
      <c r="S499" s="89">
        <f t="shared" si="236"/>
        <v>0</v>
      </c>
      <c r="T499" s="75">
        <f t="shared" si="236"/>
        <v>0</v>
      </c>
      <c r="U499" s="90">
        <f t="shared" si="237"/>
        <v>0</v>
      </c>
      <c r="V499" s="82">
        <f t="shared" si="238"/>
        <v>0</v>
      </c>
      <c r="W499" s="8"/>
      <c r="X499" s="8"/>
      <c r="Y499" s="12"/>
      <c r="Z499" s="12"/>
      <c r="AA499" s="12"/>
      <c r="AB499" s="12"/>
      <c r="AC499" s="91">
        <f t="shared" si="239"/>
        <v>0</v>
      </c>
      <c r="AD499" s="75">
        <f t="shared" si="240"/>
        <v>0</v>
      </c>
      <c r="AE499" s="88">
        <f t="shared" si="230"/>
        <v>0</v>
      </c>
      <c r="AF499" s="92">
        <f t="shared" si="231"/>
        <v>0</v>
      </c>
      <c r="AG499" s="93">
        <f t="shared" si="232"/>
        <v>0</v>
      </c>
      <c r="AH499" s="93">
        <f t="shared" si="233"/>
        <v>0</v>
      </c>
      <c r="AI499" s="78">
        <f t="shared" si="234"/>
        <v>0</v>
      </c>
      <c r="AJ499" s="92">
        <f t="shared" si="241"/>
        <v>0</v>
      </c>
      <c r="AK499" s="78">
        <f t="shared" si="242"/>
        <v>0</v>
      </c>
      <c r="AL499" s="11"/>
      <c r="AM499" s="14"/>
      <c r="AN499" s="11"/>
      <c r="AO499" s="15"/>
      <c r="AP499" s="11"/>
      <c r="AQ499" s="11"/>
      <c r="AR499" s="11"/>
      <c r="AS499" s="75" t="str">
        <f t="shared" si="251"/>
        <v/>
      </c>
      <c r="AT499" s="75" t="str">
        <f t="shared" ca="1" si="252"/>
        <v/>
      </c>
      <c r="AU499" s="75" t="str">
        <f t="shared" si="253"/>
        <v/>
      </c>
      <c r="AV499" s="75" t="str">
        <f t="shared" ca="1" si="254"/>
        <v/>
      </c>
      <c r="AW499" s="169"/>
      <c r="AX499" s="169"/>
      <c r="AY499" s="75" t="str">
        <f t="shared" si="255"/>
        <v/>
      </c>
      <c r="AZ499" s="169"/>
      <c r="BA499" s="169"/>
      <c r="BB499" s="75" t="str">
        <f t="shared" si="256"/>
        <v/>
      </c>
      <c r="BC499" s="11"/>
      <c r="BH499" s="52"/>
      <c r="BI499" s="52"/>
      <c r="BJ499" s="52"/>
      <c r="BK499" s="52"/>
      <c r="BL499" s="52"/>
      <c r="BM499" s="52"/>
      <c r="BQ499" s="27"/>
      <c r="BR499" s="27"/>
      <c r="BS499" s="27"/>
      <c r="BT499" s="27"/>
      <c r="BU499" s="27"/>
      <c r="BV499" s="27"/>
      <c r="BW499" s="54"/>
      <c r="BX499" s="26"/>
      <c r="BY499" s="54"/>
      <c r="BZ499" s="26"/>
      <c r="CA499" s="26"/>
      <c r="CB499" s="26"/>
    </row>
    <row r="500" spans="1:80" ht="17.45" customHeight="1" thickBot="1">
      <c r="A500" s="112">
        <f t="shared" si="257"/>
        <v>70.7</v>
      </c>
      <c r="B500" s="180">
        <f t="shared" si="243"/>
        <v>46386</v>
      </c>
      <c r="C500" s="16"/>
      <c r="D500" s="17"/>
      <c r="E500" s="18"/>
      <c r="F500" s="17"/>
      <c r="G500" s="96">
        <f t="shared" si="259"/>
        <v>730</v>
      </c>
      <c r="H500" s="97">
        <f t="shared" si="259"/>
        <v>6095</v>
      </c>
      <c r="I500" s="98">
        <f t="shared" si="245"/>
        <v>0</v>
      </c>
      <c r="J500" s="99">
        <f t="shared" si="246"/>
        <v>0</v>
      </c>
      <c r="K500" s="99">
        <f t="shared" si="247"/>
        <v>0</v>
      </c>
      <c r="L500" s="99">
        <f t="shared" si="248"/>
        <v>0</v>
      </c>
      <c r="M500" s="99">
        <f t="shared" ca="1" si="249"/>
        <v>0.13134657836644592</v>
      </c>
      <c r="N500" s="99">
        <f t="shared" ca="1" si="235"/>
        <v>1.8181818181818191E-2</v>
      </c>
      <c r="O500" s="99">
        <f t="shared" si="250"/>
        <v>5.0000000000000001E-4</v>
      </c>
      <c r="P500" s="19"/>
      <c r="Q500" s="16"/>
      <c r="R500" s="19"/>
      <c r="S500" s="89">
        <f t="shared" si="236"/>
        <v>0</v>
      </c>
      <c r="T500" s="75">
        <f t="shared" si="236"/>
        <v>0</v>
      </c>
      <c r="U500" s="100">
        <f t="shared" si="237"/>
        <v>0</v>
      </c>
      <c r="V500" s="101">
        <f t="shared" si="238"/>
        <v>0</v>
      </c>
      <c r="W500" s="16"/>
      <c r="X500" s="16"/>
      <c r="Y500" s="18"/>
      <c r="Z500" s="18"/>
      <c r="AA500" s="18"/>
      <c r="AB500" s="18"/>
      <c r="AC500" s="102">
        <f t="shared" si="239"/>
        <v>0</v>
      </c>
      <c r="AD500" s="97">
        <f t="shared" si="240"/>
        <v>0</v>
      </c>
      <c r="AE500" s="98">
        <f t="shared" si="230"/>
        <v>0</v>
      </c>
      <c r="AF500" s="103">
        <f t="shared" si="231"/>
        <v>0</v>
      </c>
      <c r="AG500" s="104">
        <f t="shared" si="232"/>
        <v>0</v>
      </c>
      <c r="AH500" s="104">
        <f t="shared" si="233"/>
        <v>0</v>
      </c>
      <c r="AI500" s="99">
        <f t="shared" si="234"/>
        <v>0</v>
      </c>
      <c r="AJ500" s="103">
        <f t="shared" si="241"/>
        <v>0</v>
      </c>
      <c r="AK500" s="99">
        <f t="shared" si="242"/>
        <v>0</v>
      </c>
      <c r="AL500" s="17"/>
      <c r="AM500" s="20"/>
      <c r="AN500" s="17"/>
      <c r="AO500" s="21"/>
      <c r="AP500" s="17"/>
      <c r="AQ500" s="17"/>
      <c r="AR500" s="17"/>
      <c r="AS500" s="97" t="str">
        <f t="shared" si="251"/>
        <v/>
      </c>
      <c r="AT500" s="97" t="str">
        <f t="shared" ca="1" si="252"/>
        <v/>
      </c>
      <c r="AU500" s="97" t="str">
        <f t="shared" si="253"/>
        <v/>
      </c>
      <c r="AV500" s="97" t="str">
        <f t="shared" ca="1" si="254"/>
        <v/>
      </c>
      <c r="AW500" s="167"/>
      <c r="AX500" s="167"/>
      <c r="AY500" s="97" t="str">
        <f t="shared" si="255"/>
        <v/>
      </c>
      <c r="AZ500" s="167"/>
      <c r="BA500" s="167"/>
      <c r="BB500" s="97" t="str">
        <f t="shared" si="256"/>
        <v/>
      </c>
      <c r="BC500" s="17"/>
      <c r="BH500" s="52"/>
      <c r="BI500" s="52"/>
      <c r="BJ500" s="52"/>
      <c r="BK500" s="52"/>
      <c r="BL500" s="52"/>
      <c r="BM500" s="52"/>
      <c r="BQ500" s="27"/>
      <c r="BR500" s="27"/>
      <c r="BS500" s="27"/>
      <c r="BT500" s="27"/>
      <c r="BU500" s="27"/>
      <c r="BV500" s="27"/>
      <c r="BW500" s="54"/>
      <c r="BX500" s="26"/>
      <c r="BY500" s="54"/>
      <c r="BZ500" s="26"/>
      <c r="CA500" s="26"/>
      <c r="CB500" s="26"/>
    </row>
    <row r="501" spans="1:80" ht="17.45" customHeight="1" thickTop="1">
      <c r="A501" s="55"/>
      <c r="AH501" s="29"/>
    </row>
    <row r="502" spans="1:80" ht="17.45" customHeight="1">
      <c r="A502" s="55"/>
      <c r="AH502" s="29"/>
    </row>
    <row r="503" spans="1:80" ht="17.45" customHeight="1">
      <c r="A503" s="55"/>
      <c r="AH503" s="29"/>
    </row>
    <row r="504" spans="1:80" ht="17.45" customHeight="1" thickBot="1">
      <c r="A504" s="55"/>
      <c r="AH504" s="29"/>
    </row>
    <row r="505" spans="1:80" ht="33" customHeight="1" thickBot="1">
      <c r="A505" s="244" t="s">
        <v>5</v>
      </c>
      <c r="B505" s="205" t="s">
        <v>5</v>
      </c>
      <c r="C505" s="205" t="s">
        <v>5</v>
      </c>
      <c r="D505" s="205" t="s">
        <v>5</v>
      </c>
      <c r="E505" s="205" t="s">
        <v>5</v>
      </c>
      <c r="F505" s="205" t="s">
        <v>5</v>
      </c>
      <c r="G505" s="205" t="s">
        <v>5</v>
      </c>
      <c r="H505" s="205" t="s">
        <v>5</v>
      </c>
      <c r="I505" s="205" t="s">
        <v>5</v>
      </c>
      <c r="J505" s="205" t="s">
        <v>5</v>
      </c>
      <c r="K505" s="205" t="s">
        <v>5</v>
      </c>
      <c r="L505" s="205" t="s">
        <v>5</v>
      </c>
      <c r="M505" s="205" t="s">
        <v>5</v>
      </c>
      <c r="N505" s="205" t="s">
        <v>5</v>
      </c>
      <c r="O505" s="205" t="s">
        <v>5</v>
      </c>
      <c r="P505" s="205" t="s">
        <v>5</v>
      </c>
      <c r="Q505" s="205" t="s">
        <v>5</v>
      </c>
      <c r="R505" s="205" t="s">
        <v>5</v>
      </c>
      <c r="S505" s="205" t="s">
        <v>5</v>
      </c>
      <c r="T505" s="205" t="s">
        <v>5</v>
      </c>
      <c r="U505" s="205" t="s">
        <v>5</v>
      </c>
      <c r="V505" s="205" t="s">
        <v>5</v>
      </c>
      <c r="W505" s="205" t="s">
        <v>5</v>
      </c>
      <c r="X505" s="205" t="s">
        <v>5</v>
      </c>
      <c r="Y505" s="205" t="s">
        <v>5</v>
      </c>
      <c r="Z505" s="205" t="s">
        <v>5</v>
      </c>
      <c r="AA505" s="205" t="s">
        <v>5</v>
      </c>
      <c r="AB505" s="205" t="s">
        <v>5</v>
      </c>
      <c r="AC505" s="205" t="s">
        <v>5</v>
      </c>
      <c r="AD505" s="205" t="s">
        <v>5</v>
      </c>
      <c r="AE505" s="205" t="s">
        <v>5</v>
      </c>
      <c r="AF505" s="205" t="s">
        <v>5</v>
      </c>
      <c r="AG505" s="205" t="s">
        <v>5</v>
      </c>
      <c r="AH505" s="206" t="s">
        <v>5</v>
      </c>
      <c r="AI505" s="53"/>
      <c r="AK505" s="52"/>
      <c r="AL505" s="53"/>
      <c r="AN505" s="52"/>
      <c r="BF505" s="54"/>
      <c r="BG505" s="54"/>
      <c r="BL505" s="52"/>
      <c r="BM505" s="52"/>
    </row>
    <row r="506" spans="1:80" ht="33" customHeight="1" thickBot="1">
      <c r="A506" s="212" t="s">
        <v>87</v>
      </c>
      <c r="B506" s="212" t="s">
        <v>88</v>
      </c>
      <c r="C506" s="212" t="s">
        <v>6</v>
      </c>
      <c r="D506" s="212" t="s">
        <v>7</v>
      </c>
      <c r="E506" s="212" t="s">
        <v>8</v>
      </c>
      <c r="F506" s="212" t="s">
        <v>9</v>
      </c>
      <c r="G506" s="212" t="s">
        <v>10</v>
      </c>
      <c r="H506" s="212" t="s">
        <v>11</v>
      </c>
      <c r="I506" s="213" t="s">
        <v>13</v>
      </c>
      <c r="J506" s="241" t="s">
        <v>12</v>
      </c>
      <c r="K506" s="212" t="s">
        <v>15</v>
      </c>
      <c r="L506" s="212" t="s">
        <v>14</v>
      </c>
      <c r="M506" s="212" t="s">
        <v>17</v>
      </c>
      <c r="N506" s="212" t="s">
        <v>16</v>
      </c>
      <c r="O506" s="212" t="s">
        <v>18</v>
      </c>
      <c r="P506" s="212" t="s">
        <v>19</v>
      </c>
      <c r="Q506" s="212" t="s">
        <v>20</v>
      </c>
      <c r="R506" s="212" t="s">
        <v>21</v>
      </c>
      <c r="S506" s="212" t="s">
        <v>22</v>
      </c>
      <c r="T506" s="212" t="s">
        <v>23</v>
      </c>
      <c r="U506" s="212" t="s">
        <v>24</v>
      </c>
      <c r="V506" s="212" t="s">
        <v>25</v>
      </c>
      <c r="W506" s="212" t="s">
        <v>26</v>
      </c>
      <c r="X506" s="212" t="s">
        <v>27</v>
      </c>
      <c r="Y506" s="212" t="s">
        <v>28</v>
      </c>
      <c r="Z506" s="212" t="s">
        <v>29</v>
      </c>
      <c r="AA506" s="212" t="s">
        <v>30</v>
      </c>
      <c r="AB506" s="212" t="s">
        <v>31</v>
      </c>
      <c r="AC506" s="213" t="s">
        <v>32</v>
      </c>
      <c r="AD506" s="213" t="s">
        <v>33</v>
      </c>
      <c r="AE506" s="212" t="s">
        <v>34</v>
      </c>
      <c r="AF506" s="213" t="s">
        <v>35</v>
      </c>
      <c r="AG506" s="212" t="s">
        <v>36</v>
      </c>
      <c r="AH506" s="213" t="s">
        <v>37</v>
      </c>
      <c r="AI506" s="53"/>
      <c r="AK506" s="52"/>
      <c r="AL506" s="53"/>
      <c r="AN506" s="52"/>
      <c r="BF506" s="54"/>
      <c r="BG506" s="54"/>
      <c r="BL506" s="52"/>
      <c r="BM506" s="52"/>
    </row>
    <row r="507" spans="1:80" ht="33" customHeight="1" thickBot="1">
      <c r="A507" s="113"/>
      <c r="B507" s="113"/>
      <c r="C507" s="158" t="s">
        <v>38</v>
      </c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262" t="s">
        <v>39</v>
      </c>
      <c r="Q507" s="263"/>
      <c r="R507" s="264"/>
      <c r="S507" s="158" t="s">
        <v>40</v>
      </c>
      <c r="T507" s="159"/>
      <c r="U507" s="159"/>
      <c r="V507" s="159"/>
      <c r="W507" s="159"/>
      <c r="X507" s="159"/>
      <c r="Y507" s="159"/>
      <c r="Z507" s="159"/>
      <c r="AA507" s="159"/>
      <c r="AB507" s="160"/>
      <c r="AC507" s="262" t="s">
        <v>41</v>
      </c>
      <c r="AD507" s="263"/>
      <c r="AE507" s="263"/>
      <c r="AF507" s="263"/>
      <c r="AG507" s="263"/>
      <c r="AH507" s="264"/>
      <c r="AI507" s="53"/>
      <c r="AK507" s="52"/>
      <c r="AL507" s="53"/>
      <c r="AN507" s="52"/>
      <c r="BF507" s="54"/>
      <c r="BG507" s="54"/>
      <c r="BL507" s="52"/>
      <c r="BM507" s="52"/>
    </row>
    <row r="508" spans="1:80" ht="33" customHeight="1" thickBot="1">
      <c r="A508" s="114">
        <v>1</v>
      </c>
      <c r="B508" s="115">
        <f>B17</f>
        <v>45903</v>
      </c>
      <c r="C508" s="116">
        <f>SUM(E11:E17)</f>
        <v>13</v>
      </c>
      <c r="D508" s="117">
        <f>SUM(C11:C17)</f>
        <v>0</v>
      </c>
      <c r="E508" s="116">
        <f>SUM(F11:F17)</f>
        <v>33</v>
      </c>
      <c r="F508" s="117">
        <f>SUM(D11:D17)</f>
        <v>0</v>
      </c>
      <c r="G508" s="118">
        <f>INDEX($G$11:$G$500, MATCH($B508-6, $B$11:$B$500, 0))</f>
        <v>902</v>
      </c>
      <c r="H508" s="118">
        <f>INDEX($H$11:$H$500, MATCH($B508-6, $B$11:$B$500, 0))</f>
        <v>6314</v>
      </c>
      <c r="I508" s="118">
        <f t="shared" ref="I508:I539" si="260">LOOKUP(B508,$B$11:$B$500,$H$11:$H$500)</f>
        <v>6292</v>
      </c>
      <c r="J508" s="117">
        <f t="shared" ref="J508:J539" si="261">LOOKUP(B508,$B$11:$B$500,$G$11:$G$500)</f>
        <v>893</v>
      </c>
      <c r="K508" s="121">
        <f>C508/$G508</f>
        <v>1.4412416851441241E-2</v>
      </c>
      <c r="L508" s="121">
        <f>D508/$G508</f>
        <v>0</v>
      </c>
      <c r="M508" s="121">
        <f>E508/$H508</f>
        <v>5.2264808362369342E-3</v>
      </c>
      <c r="N508" s="121">
        <f>F508/$H508</f>
        <v>0</v>
      </c>
      <c r="O508" s="121">
        <f>CHART!$AG$1</f>
        <v>3.0000000000000001E-3</v>
      </c>
      <c r="P508" s="119">
        <f>SUM(U11:U17)</f>
        <v>138.11000000000001</v>
      </c>
      <c r="Q508" s="120">
        <f>SUM(V11:V17)</f>
        <v>1102.2729999999999</v>
      </c>
      <c r="R508" s="197">
        <f>P508+Q508</f>
        <v>1240.3829999999998</v>
      </c>
      <c r="S508" s="116">
        <f>SUM(W11:W17)</f>
        <v>0</v>
      </c>
      <c r="T508" s="121">
        <f>IFERROR($S508/($H508*7),0)</f>
        <v>0</v>
      </c>
      <c r="U508" s="121">
        <f t="shared" ref="U508:U539" si="262">IFERROR(S508/(I508*7),0)</f>
        <v>0</v>
      </c>
      <c r="V508" s="117">
        <f>SUM(AD11:AD17)</f>
        <v>0</v>
      </c>
      <c r="W508" s="30">
        <f t="shared" ref="W508:W539" ca="1" si="263">IFERROR(SUM(OFFSET($X$11, (ROW()-508)*7, 0, 7, 1))/S508, 0)</f>
        <v>0</v>
      </c>
      <c r="X508" s="30">
        <f t="shared" ref="X508:X539" ca="1" si="264">IFERROR(SUM(OFFSET($Y$11, (ROW()-508)*7, 0, 7, 1))/S508, 0)</f>
        <v>0</v>
      </c>
      <c r="Y508" s="30">
        <f t="shared" ref="Y508:Y539" ca="1" si="265">IFERROR(SUM(OFFSET($Z$11, (ROW()-508)*7, 0, 7, 1))/S508, 0)</f>
        <v>0</v>
      </c>
      <c r="Z508" s="30">
        <f t="shared" ref="Z508:Z539" ca="1" si="266">IFERROR(SUM(OFFSET($AA$11, (ROW()-508)*7, 0, 7, 1))/S508, 0)</f>
        <v>0</v>
      </c>
      <c r="AA508" s="30">
        <f t="shared" ref="AA508:AA539" si="267">IFERROR(V508/S508,0)</f>
        <v>0</v>
      </c>
      <c r="AB508" s="31">
        <f ca="1">IFERROR(AVERAGE(OFFSET($AB$11, (ROW()-508)*7, 0, 7, 1)), 0)</f>
        <v>0</v>
      </c>
      <c r="AC508" s="122">
        <f ca="1">IFERROR(AVERAGE(OFFSET($AL$11, (ROW()-508)*7, 0, 7, 1)),0)</f>
        <v>158</v>
      </c>
      <c r="AD508" s="32"/>
      <c r="AE508" s="122">
        <f ca="1">IFERROR(AVERAGE(OFFSET($AN$11, (ROW()-508)*7, 0, 7, 1)),0)</f>
        <v>172</v>
      </c>
      <c r="AF508" s="32"/>
      <c r="AG508" s="116">
        <v>150</v>
      </c>
      <c r="AH508" s="33">
        <v>115</v>
      </c>
      <c r="AI508" s="53"/>
      <c r="AK508" s="52"/>
      <c r="AL508" s="53"/>
      <c r="AN508" s="52"/>
      <c r="BF508" s="54"/>
      <c r="BG508" s="54"/>
      <c r="BL508" s="52"/>
      <c r="BM508" s="52"/>
    </row>
    <row r="509" spans="1:80" ht="33" customHeight="1" thickBot="1">
      <c r="A509" s="114">
        <f>A508+1</f>
        <v>2</v>
      </c>
      <c r="B509" s="115">
        <f>B24</f>
        <v>45910</v>
      </c>
      <c r="C509" s="116">
        <f>SUM(E18:E24)</f>
        <v>3</v>
      </c>
      <c r="D509" s="117">
        <f>SUM(C18:C24)</f>
        <v>0</v>
      </c>
      <c r="E509" s="116">
        <f>SUM(F18:F24)</f>
        <v>9</v>
      </c>
      <c r="F509" s="117">
        <f>SUM(D18:D24)</f>
        <v>0</v>
      </c>
      <c r="G509" s="118">
        <f t="shared" ref="G509:G572" si="268">INDEX($G$11:$G$500, MATCH($B509-6, $B$11:$B$500, 0))</f>
        <v>893</v>
      </c>
      <c r="H509" s="118">
        <f t="shared" ref="H509:H572" si="269">INDEX($H$11:$H$500, MATCH($B509-6, $B$11:$B$500, 0))</f>
        <v>6291</v>
      </c>
      <c r="I509" s="118">
        <f t="shared" si="260"/>
        <v>6283</v>
      </c>
      <c r="J509" s="117">
        <f t="shared" si="261"/>
        <v>890</v>
      </c>
      <c r="K509" s="121">
        <f t="shared" ref="K509:L572" si="270">C509/$G509</f>
        <v>3.3594624860022394E-3</v>
      </c>
      <c r="L509" s="121">
        <f t="shared" si="270"/>
        <v>0</v>
      </c>
      <c r="M509" s="121">
        <f t="shared" ref="M509:N572" si="271">E509/$H509</f>
        <v>1.4306151645207439E-3</v>
      </c>
      <c r="N509" s="121">
        <f t="shared" si="271"/>
        <v>0</v>
      </c>
      <c r="O509" s="121">
        <f>$O$508</f>
        <v>3.0000000000000001E-3</v>
      </c>
      <c r="P509" s="119">
        <f>SUM(U18:U24)</f>
        <v>289.70099999999996</v>
      </c>
      <c r="Q509" s="120">
        <f>SUM(V18:V24)</f>
        <v>1672.3039999999996</v>
      </c>
      <c r="R509" s="197">
        <f t="shared" ref="R509:R572" si="272">P509+Q509</f>
        <v>1962.0049999999997</v>
      </c>
      <c r="S509" s="116">
        <f>SUM(W18:W24)</f>
        <v>0</v>
      </c>
      <c r="T509" s="121">
        <f t="shared" ref="T509:T572" si="273">IFERROR($S509/($H509*7),0)</f>
        <v>0</v>
      </c>
      <c r="U509" s="121">
        <f t="shared" si="262"/>
        <v>0</v>
      </c>
      <c r="V509" s="117">
        <f>SUM(AD18:AD24)</f>
        <v>0</v>
      </c>
      <c r="W509" s="30">
        <f t="shared" ca="1" si="263"/>
        <v>0</v>
      </c>
      <c r="X509" s="30">
        <f t="shared" ca="1" si="264"/>
        <v>0</v>
      </c>
      <c r="Y509" s="30">
        <f t="shared" ca="1" si="265"/>
        <v>0</v>
      </c>
      <c r="Z509" s="30">
        <f t="shared" ca="1" si="266"/>
        <v>0</v>
      </c>
      <c r="AA509" s="30">
        <f t="shared" si="267"/>
        <v>0</v>
      </c>
      <c r="AB509" s="31">
        <f t="shared" ref="AB509:AB572" ca="1" si="274">IFERROR(AVERAGE(OFFSET($AB$11, (ROW()-508)*7, 0, 7, 1)), 0)</f>
        <v>0</v>
      </c>
      <c r="AC509" s="122">
        <f t="shared" ref="AC509:AC572" ca="1" si="275">IFERROR(AVERAGE(OFFSET($AL$11, (ROW()-508)*7, 0, 7, 1)),0)</f>
        <v>238</v>
      </c>
      <c r="AD509" s="32">
        <f t="shared" ref="AD509:AD572" ca="1" si="276">IFERROR(AVERAGE(OFFSET($AM$11, (ROW()-508)*7, 0, 7, 1)),0)</f>
        <v>0.61699999999999999</v>
      </c>
      <c r="AE509" s="122">
        <f t="shared" ref="AE509:AE572" ca="1" si="277">IFERROR(AVERAGE(OFFSET($AN$11, (ROW()-508)*7, 0, 7, 1)),0)</f>
        <v>285.25</v>
      </c>
      <c r="AF509" s="32">
        <f t="shared" ref="AF509:AF572" ca="1" si="278">IFERROR(AVERAGE(OFFSET($AO$11, (ROW()-508)*7, 0, 7, 1)),0)</f>
        <v>0.67524999999999991</v>
      </c>
      <c r="AG509" s="116">
        <v>320</v>
      </c>
      <c r="AH509" s="33">
        <v>215</v>
      </c>
      <c r="AI509" s="53"/>
      <c r="AK509" s="52"/>
      <c r="AL509" s="53"/>
      <c r="AN509" s="52"/>
      <c r="BF509" s="54"/>
      <c r="BG509" s="54"/>
      <c r="BL509" s="52"/>
      <c r="BM509" s="52"/>
    </row>
    <row r="510" spans="1:80" ht="33" customHeight="1" thickBot="1">
      <c r="A510" s="114">
        <f t="shared" ref="A510:A573" si="279">A509+1</f>
        <v>3</v>
      </c>
      <c r="B510" s="115">
        <f>B31</f>
        <v>45917</v>
      </c>
      <c r="C510" s="116">
        <f>SUM(E25:E31)</f>
        <v>1</v>
      </c>
      <c r="D510" s="117">
        <f>SUM(C25:C31)</f>
        <v>0</v>
      </c>
      <c r="E510" s="116">
        <f>SUM(F25:F31)</f>
        <v>6</v>
      </c>
      <c r="F510" s="117">
        <f>SUM(D25:D31)</f>
        <v>0</v>
      </c>
      <c r="G510" s="118">
        <f t="shared" si="268"/>
        <v>890</v>
      </c>
      <c r="H510" s="118">
        <f t="shared" si="269"/>
        <v>6282</v>
      </c>
      <c r="I510" s="118">
        <f t="shared" si="260"/>
        <v>6277</v>
      </c>
      <c r="J510" s="117">
        <f t="shared" si="261"/>
        <v>889</v>
      </c>
      <c r="K510" s="121">
        <f t="shared" si="270"/>
        <v>1.1235955056179776E-3</v>
      </c>
      <c r="L510" s="121">
        <f t="shared" si="270"/>
        <v>0</v>
      </c>
      <c r="M510" s="121">
        <f t="shared" si="271"/>
        <v>9.5510983763132757E-4</v>
      </c>
      <c r="N510" s="121">
        <f t="shared" si="271"/>
        <v>0</v>
      </c>
      <c r="O510" s="121">
        <f t="shared" ref="O510:O573" si="280">$O$508</f>
        <v>3.0000000000000001E-3</v>
      </c>
      <c r="P510" s="119">
        <f>SUM(U25:U31)</f>
        <v>373.44000000000005</v>
      </c>
      <c r="Q510" s="120">
        <f>SUM(V25:V31)</f>
        <v>1670.2520000000002</v>
      </c>
      <c r="R510" s="197">
        <f t="shared" si="272"/>
        <v>2043.6920000000002</v>
      </c>
      <c r="S510" s="116">
        <f>SUM(W25:W31)</f>
        <v>0</v>
      </c>
      <c r="T510" s="121">
        <f t="shared" si="273"/>
        <v>0</v>
      </c>
      <c r="U510" s="121">
        <f t="shared" si="262"/>
        <v>0</v>
      </c>
      <c r="V510" s="117">
        <f>SUM(AD25:AD31)</f>
        <v>0</v>
      </c>
      <c r="W510" s="30">
        <f t="shared" ca="1" si="263"/>
        <v>0</v>
      </c>
      <c r="X510" s="30">
        <f t="shared" ca="1" si="264"/>
        <v>0</v>
      </c>
      <c r="Y510" s="30">
        <f t="shared" ca="1" si="265"/>
        <v>0</v>
      </c>
      <c r="Z510" s="30">
        <f t="shared" ca="1" si="266"/>
        <v>0</v>
      </c>
      <c r="AA510" s="30">
        <f t="shared" si="267"/>
        <v>0</v>
      </c>
      <c r="AB510" s="31">
        <f t="shared" ca="1" si="274"/>
        <v>0</v>
      </c>
      <c r="AC510" s="122">
        <f t="shared" ca="1" si="275"/>
        <v>0</v>
      </c>
      <c r="AD510" s="32">
        <f t="shared" ca="1" si="276"/>
        <v>0</v>
      </c>
      <c r="AE510" s="122">
        <f t="shared" ca="1" si="277"/>
        <v>0</v>
      </c>
      <c r="AF510" s="32">
        <f t="shared" ca="1" si="278"/>
        <v>0</v>
      </c>
      <c r="AG510" s="116">
        <v>525</v>
      </c>
      <c r="AH510" s="33">
        <v>345</v>
      </c>
      <c r="AI510" s="53"/>
      <c r="AK510" s="52"/>
      <c r="AL510" s="53"/>
      <c r="AN510" s="52"/>
      <c r="BF510" s="54"/>
      <c r="BG510" s="54"/>
      <c r="BL510" s="52"/>
      <c r="BM510" s="52"/>
    </row>
    <row r="511" spans="1:80" ht="33" customHeight="1" thickBot="1">
      <c r="A511" s="114">
        <f t="shared" si="279"/>
        <v>4</v>
      </c>
      <c r="B511" s="115">
        <f>B38</f>
        <v>45924</v>
      </c>
      <c r="C511" s="116">
        <f>SUM(E32:E38)</f>
        <v>2</v>
      </c>
      <c r="D511" s="117">
        <f>SUM(C32:C38)</f>
        <v>0</v>
      </c>
      <c r="E511" s="116">
        <f>SUM(F32:F38)</f>
        <v>6</v>
      </c>
      <c r="F511" s="117">
        <f>SUM(D32:D38)</f>
        <v>0</v>
      </c>
      <c r="G511" s="118">
        <f t="shared" si="268"/>
        <v>888</v>
      </c>
      <c r="H511" s="118">
        <f t="shared" si="269"/>
        <v>6277</v>
      </c>
      <c r="I511" s="118">
        <f t="shared" si="260"/>
        <v>6271</v>
      </c>
      <c r="J511" s="117">
        <f t="shared" si="261"/>
        <v>887</v>
      </c>
      <c r="K511" s="121">
        <f t="shared" si="270"/>
        <v>2.2522522522522522E-3</v>
      </c>
      <c r="L511" s="121">
        <f t="shared" si="270"/>
        <v>0</v>
      </c>
      <c r="M511" s="121">
        <f t="shared" si="271"/>
        <v>9.5587063884021027E-4</v>
      </c>
      <c r="N511" s="121">
        <f t="shared" si="271"/>
        <v>0</v>
      </c>
      <c r="O511" s="121">
        <f t="shared" si="280"/>
        <v>3.0000000000000001E-3</v>
      </c>
      <c r="P511" s="119">
        <f>SUM(U32:U38)</f>
        <v>375.44100000000003</v>
      </c>
      <c r="Q511" s="120">
        <f>SUM(V32:V38)</f>
        <v>1687.8870000000002</v>
      </c>
      <c r="R511" s="197">
        <f t="shared" si="272"/>
        <v>2063.3280000000004</v>
      </c>
      <c r="S511" s="116">
        <f>SUM(W32:W38)</f>
        <v>0</v>
      </c>
      <c r="T511" s="121">
        <f t="shared" si="273"/>
        <v>0</v>
      </c>
      <c r="U511" s="121">
        <f t="shared" si="262"/>
        <v>0</v>
      </c>
      <c r="V511" s="117">
        <f>SUM(AD32:AD38)</f>
        <v>0</v>
      </c>
      <c r="W511" s="30">
        <f t="shared" ca="1" si="263"/>
        <v>0</v>
      </c>
      <c r="X511" s="30">
        <f t="shared" ca="1" si="264"/>
        <v>0</v>
      </c>
      <c r="Y511" s="30">
        <f t="shared" ca="1" si="265"/>
        <v>0</v>
      </c>
      <c r="Z511" s="30">
        <f t="shared" ca="1" si="266"/>
        <v>0</v>
      </c>
      <c r="AA511" s="30">
        <f t="shared" si="267"/>
        <v>0</v>
      </c>
      <c r="AB511" s="31">
        <f t="shared" ca="1" si="274"/>
        <v>0</v>
      </c>
      <c r="AC511" s="122">
        <f t="shared" ca="1" si="275"/>
        <v>514</v>
      </c>
      <c r="AD511" s="32">
        <f t="shared" ca="1" si="276"/>
        <v>0.4</v>
      </c>
      <c r="AE511" s="122">
        <f t="shared" ca="1" si="277"/>
        <v>463.75</v>
      </c>
      <c r="AF511" s="32">
        <f t="shared" ca="1" si="278"/>
        <v>0.55825000000000002</v>
      </c>
      <c r="AG511" s="116">
        <v>755</v>
      </c>
      <c r="AH511" s="33">
        <v>475</v>
      </c>
      <c r="AI511" s="53"/>
      <c r="AK511" s="52"/>
      <c r="AL511" s="53"/>
      <c r="AN511" s="52"/>
      <c r="BF511" s="54"/>
      <c r="BG511" s="54"/>
      <c r="BL511" s="52"/>
      <c r="BM511" s="52"/>
    </row>
    <row r="512" spans="1:80" ht="33" customHeight="1" thickBot="1">
      <c r="A512" s="114">
        <f t="shared" si="279"/>
        <v>5</v>
      </c>
      <c r="B512" s="115">
        <f>B45</f>
        <v>45931</v>
      </c>
      <c r="C512" s="116">
        <f>SUM(E39:E45)</f>
        <v>0</v>
      </c>
      <c r="D512" s="117">
        <f>SUM(C39:C45)</f>
        <v>0</v>
      </c>
      <c r="E512" s="116">
        <f>SUM(F39:F45)</f>
        <v>5</v>
      </c>
      <c r="F512" s="117">
        <f>SUM(D39:D45)</f>
        <v>0</v>
      </c>
      <c r="G512" s="118">
        <f t="shared" si="268"/>
        <v>887</v>
      </c>
      <c r="H512" s="118">
        <f t="shared" si="269"/>
        <v>6270</v>
      </c>
      <c r="I512" s="118">
        <f t="shared" si="260"/>
        <v>6266</v>
      </c>
      <c r="J512" s="117">
        <f t="shared" si="261"/>
        <v>887</v>
      </c>
      <c r="K512" s="121">
        <f t="shared" si="270"/>
        <v>0</v>
      </c>
      <c r="L512" s="121">
        <f t="shared" si="270"/>
        <v>0</v>
      </c>
      <c r="M512" s="121">
        <f t="shared" si="271"/>
        <v>7.9744816586921851E-4</v>
      </c>
      <c r="N512" s="121">
        <f t="shared" si="271"/>
        <v>0</v>
      </c>
      <c r="O512" s="121">
        <f t="shared" si="280"/>
        <v>3.0000000000000001E-3</v>
      </c>
      <c r="P512" s="119">
        <f>SUM(U39:U45)</f>
        <v>391.16699999999992</v>
      </c>
      <c r="Q512" s="120">
        <f>SUM(V39:V45)</f>
        <v>1798.875</v>
      </c>
      <c r="R512" s="197">
        <f t="shared" si="272"/>
        <v>2190.0419999999999</v>
      </c>
      <c r="S512" s="116">
        <f>SUM(W39:W45)</f>
        <v>0</v>
      </c>
      <c r="T512" s="121">
        <f t="shared" si="273"/>
        <v>0</v>
      </c>
      <c r="U512" s="121">
        <f t="shared" si="262"/>
        <v>0</v>
      </c>
      <c r="V512" s="117">
        <f>SUM(AD39:AD45)</f>
        <v>0</v>
      </c>
      <c r="W512" s="30">
        <f t="shared" ca="1" si="263"/>
        <v>0</v>
      </c>
      <c r="X512" s="30">
        <f t="shared" ca="1" si="264"/>
        <v>0</v>
      </c>
      <c r="Y512" s="30">
        <f t="shared" ca="1" si="265"/>
        <v>0</v>
      </c>
      <c r="Z512" s="30">
        <f t="shared" ca="1" si="266"/>
        <v>0</v>
      </c>
      <c r="AA512" s="30">
        <f t="shared" si="267"/>
        <v>0</v>
      </c>
      <c r="AB512" s="31">
        <f t="shared" ca="1" si="274"/>
        <v>0</v>
      </c>
      <c r="AC512" s="122">
        <f t="shared" ca="1" si="275"/>
        <v>651</v>
      </c>
      <c r="AD512" s="32">
        <f t="shared" ca="1" si="276"/>
        <v>0.46700000000000003</v>
      </c>
      <c r="AE512" s="122">
        <f t="shared" ca="1" si="277"/>
        <v>590.75</v>
      </c>
      <c r="AF512" s="32">
        <f t="shared" ca="1" si="278"/>
        <v>0.61250000000000004</v>
      </c>
      <c r="AG512" s="116">
        <v>945</v>
      </c>
      <c r="AH512" s="33">
        <v>595</v>
      </c>
      <c r="AI512" s="53"/>
      <c r="AK512" s="52"/>
      <c r="AL512" s="53"/>
      <c r="AN512" s="52"/>
      <c r="BF512" s="54"/>
      <c r="BG512" s="54"/>
      <c r="BL512" s="52"/>
      <c r="BM512" s="52"/>
    </row>
    <row r="513" spans="1:65" ht="33" customHeight="1" thickBot="1">
      <c r="A513" s="114">
        <f t="shared" si="279"/>
        <v>6</v>
      </c>
      <c r="B513" s="115">
        <f>B52</f>
        <v>45938</v>
      </c>
      <c r="C513" s="116">
        <f>SUM(E46:E52)</f>
        <v>0</v>
      </c>
      <c r="D513" s="117">
        <f>SUM(C46:C52)</f>
        <v>0</v>
      </c>
      <c r="E513" s="116">
        <f>SUM(F46:F52)</f>
        <v>2</v>
      </c>
      <c r="F513" s="117">
        <f>SUM(D46:D52)</f>
        <v>0</v>
      </c>
      <c r="G513" s="118">
        <f t="shared" si="268"/>
        <v>887</v>
      </c>
      <c r="H513" s="118">
        <f t="shared" si="269"/>
        <v>6265</v>
      </c>
      <c r="I513" s="118">
        <f t="shared" si="260"/>
        <v>6264</v>
      </c>
      <c r="J513" s="117">
        <f t="shared" si="261"/>
        <v>887</v>
      </c>
      <c r="K513" s="121">
        <f t="shared" si="270"/>
        <v>0</v>
      </c>
      <c r="L513" s="121">
        <f t="shared" si="270"/>
        <v>0</v>
      </c>
      <c r="M513" s="121">
        <f t="shared" si="271"/>
        <v>3.1923383878691139E-4</v>
      </c>
      <c r="N513" s="121">
        <f t="shared" si="271"/>
        <v>0</v>
      </c>
      <c r="O513" s="121">
        <f t="shared" si="280"/>
        <v>3.0000000000000001E-3</v>
      </c>
      <c r="P513" s="119">
        <f>SUM(U46:U52)</f>
        <v>465.67500000000001</v>
      </c>
      <c r="Q513" s="120">
        <f>SUM(V46:V52)</f>
        <v>2186.221</v>
      </c>
      <c r="R513" s="197">
        <f t="shared" si="272"/>
        <v>2651.8960000000002</v>
      </c>
      <c r="S513" s="116">
        <f>SUM(W46:W52)</f>
        <v>0</v>
      </c>
      <c r="T513" s="121">
        <f t="shared" si="273"/>
        <v>0</v>
      </c>
      <c r="U513" s="121">
        <f t="shared" si="262"/>
        <v>0</v>
      </c>
      <c r="V513" s="117">
        <f>SUM(AD46:AD52)</f>
        <v>0</v>
      </c>
      <c r="W513" s="30">
        <f t="shared" ca="1" si="263"/>
        <v>0</v>
      </c>
      <c r="X513" s="30">
        <f t="shared" ca="1" si="264"/>
        <v>0</v>
      </c>
      <c r="Y513" s="30">
        <f t="shared" ca="1" si="265"/>
        <v>0</v>
      </c>
      <c r="Z513" s="30">
        <f t="shared" ca="1" si="266"/>
        <v>0</v>
      </c>
      <c r="AA513" s="30">
        <f t="shared" si="267"/>
        <v>0</v>
      </c>
      <c r="AB513" s="31">
        <f t="shared" ca="1" si="274"/>
        <v>0</v>
      </c>
      <c r="AC513" s="122">
        <f t="shared" ca="1" si="275"/>
        <v>837</v>
      </c>
      <c r="AD513" s="32">
        <f t="shared" ca="1" si="276"/>
        <v>0.433</v>
      </c>
      <c r="AE513" s="122">
        <f t="shared" ca="1" si="277"/>
        <v>710.75</v>
      </c>
      <c r="AF513" s="32">
        <f t="shared" ca="1" si="278"/>
        <v>0.54574999999999996</v>
      </c>
      <c r="AG513" s="116">
        <v>1130</v>
      </c>
      <c r="AH513" s="33">
        <v>705</v>
      </c>
      <c r="AI513" s="53"/>
      <c r="AK513" s="52"/>
      <c r="AL513" s="53"/>
      <c r="AN513" s="52"/>
      <c r="BF513" s="54"/>
      <c r="BG513" s="54"/>
      <c r="BL513" s="52"/>
      <c r="BM513" s="52"/>
    </row>
    <row r="514" spans="1:65" ht="33" customHeight="1" thickBot="1">
      <c r="A514" s="114">
        <f t="shared" si="279"/>
        <v>7</v>
      </c>
      <c r="B514" s="115">
        <f>B59</f>
        <v>45945</v>
      </c>
      <c r="C514" s="116">
        <f>SUM(E53:E59)</f>
        <v>1</v>
      </c>
      <c r="D514" s="117">
        <f>SUM(C53:C59)</f>
        <v>0</v>
      </c>
      <c r="E514" s="116">
        <f>SUM(F53:F59)</f>
        <v>4</v>
      </c>
      <c r="F514" s="117">
        <f>SUM(D53:D59)</f>
        <v>0</v>
      </c>
      <c r="G514" s="118">
        <f t="shared" si="268"/>
        <v>887</v>
      </c>
      <c r="H514" s="118">
        <f t="shared" si="269"/>
        <v>6262</v>
      </c>
      <c r="I514" s="118">
        <f t="shared" si="260"/>
        <v>6260</v>
      </c>
      <c r="J514" s="117">
        <f t="shared" si="261"/>
        <v>886</v>
      </c>
      <c r="K514" s="121">
        <f t="shared" si="270"/>
        <v>1.1273957158962795E-3</v>
      </c>
      <c r="L514" s="121">
        <f t="shared" si="270"/>
        <v>0</v>
      </c>
      <c r="M514" s="121">
        <f t="shared" si="271"/>
        <v>6.3877355477483233E-4</v>
      </c>
      <c r="N514" s="121">
        <f t="shared" si="271"/>
        <v>0</v>
      </c>
      <c r="O514" s="121">
        <f t="shared" si="280"/>
        <v>3.0000000000000001E-3</v>
      </c>
      <c r="P514" s="119">
        <f>SUM(U53:U59)</f>
        <v>356.57400000000001</v>
      </c>
      <c r="Q514" s="120">
        <f>SUM(V53:V59)</f>
        <v>1690.3760000000002</v>
      </c>
      <c r="R514" s="197">
        <f t="shared" si="272"/>
        <v>2046.9500000000003</v>
      </c>
      <c r="S514" s="116">
        <f>SUM(W53:W59)</f>
        <v>0</v>
      </c>
      <c r="T514" s="121">
        <f t="shared" si="273"/>
        <v>0</v>
      </c>
      <c r="U514" s="121">
        <f t="shared" si="262"/>
        <v>0</v>
      </c>
      <c r="V514" s="117">
        <f>SUM(AD53:AD59)</f>
        <v>0</v>
      </c>
      <c r="W514" s="30">
        <f t="shared" ca="1" si="263"/>
        <v>0</v>
      </c>
      <c r="X514" s="30">
        <f t="shared" ca="1" si="264"/>
        <v>0</v>
      </c>
      <c r="Y514" s="30">
        <f t="shared" ca="1" si="265"/>
        <v>0</v>
      </c>
      <c r="Z514" s="30">
        <f t="shared" ca="1" si="266"/>
        <v>0</v>
      </c>
      <c r="AA514" s="30">
        <f t="shared" si="267"/>
        <v>0</v>
      </c>
      <c r="AB514" s="31">
        <f t="shared" ca="1" si="274"/>
        <v>0</v>
      </c>
      <c r="AC514" s="122">
        <f t="shared" ca="1" si="275"/>
        <v>866.5</v>
      </c>
      <c r="AD514" s="32">
        <f t="shared" ca="1" si="276"/>
        <v>0.5</v>
      </c>
      <c r="AE514" s="122">
        <f t="shared" ca="1" si="277"/>
        <v>772</v>
      </c>
      <c r="AF514" s="32">
        <f t="shared" ca="1" si="278"/>
        <v>0.53325</v>
      </c>
      <c r="AG514" s="116">
        <v>1280</v>
      </c>
      <c r="AH514" s="33">
        <v>805</v>
      </c>
      <c r="AI514" s="53"/>
      <c r="AK514" s="52"/>
      <c r="AL514" s="53"/>
      <c r="AN514" s="52"/>
      <c r="BF514" s="54"/>
      <c r="BG514" s="54"/>
      <c r="BL514" s="52"/>
      <c r="BM514" s="52"/>
    </row>
    <row r="515" spans="1:65" ht="33" customHeight="1" thickBot="1">
      <c r="A515" s="114">
        <f t="shared" si="279"/>
        <v>8</v>
      </c>
      <c r="B515" s="115">
        <f>B66</f>
        <v>45952</v>
      </c>
      <c r="C515" s="116">
        <f>SUM(E60:E66)</f>
        <v>4</v>
      </c>
      <c r="D515" s="117">
        <f>SUM(C60:C66)</f>
        <v>0</v>
      </c>
      <c r="E515" s="116">
        <f>SUM(F60:F66)</f>
        <v>1</v>
      </c>
      <c r="F515" s="117">
        <f>SUM(D60:D66)</f>
        <v>0</v>
      </c>
      <c r="G515" s="118">
        <f t="shared" si="268"/>
        <v>883</v>
      </c>
      <c r="H515" s="118">
        <f t="shared" si="269"/>
        <v>6260</v>
      </c>
      <c r="I515" s="118">
        <f t="shared" si="260"/>
        <v>6259</v>
      </c>
      <c r="J515" s="117">
        <f t="shared" si="261"/>
        <v>882</v>
      </c>
      <c r="K515" s="121">
        <f t="shared" si="270"/>
        <v>4.5300113250283129E-3</v>
      </c>
      <c r="L515" s="121">
        <f t="shared" si="270"/>
        <v>0</v>
      </c>
      <c r="M515" s="121">
        <f t="shared" si="271"/>
        <v>1.5974440894568691E-4</v>
      </c>
      <c r="N515" s="121">
        <f t="shared" si="271"/>
        <v>0</v>
      </c>
      <c r="O515" s="121">
        <f t="shared" si="280"/>
        <v>3.0000000000000001E-3</v>
      </c>
      <c r="P515" s="119">
        <f>SUM(U60:U66)</f>
        <v>502.87799999999999</v>
      </c>
      <c r="Q515" s="120">
        <f>SUM(V60:V66)</f>
        <v>2466.2400000000002</v>
      </c>
      <c r="R515" s="197">
        <f t="shared" si="272"/>
        <v>2969.1180000000004</v>
      </c>
      <c r="S515" s="116">
        <f>SUM(W60:W66)</f>
        <v>0</v>
      </c>
      <c r="T515" s="121">
        <f t="shared" si="273"/>
        <v>0</v>
      </c>
      <c r="U515" s="121">
        <f t="shared" si="262"/>
        <v>0</v>
      </c>
      <c r="V515" s="117">
        <f>SUM(AD60:AD66)</f>
        <v>0</v>
      </c>
      <c r="W515" s="30">
        <f t="shared" ca="1" si="263"/>
        <v>0</v>
      </c>
      <c r="X515" s="30">
        <f t="shared" ca="1" si="264"/>
        <v>0</v>
      </c>
      <c r="Y515" s="30">
        <f t="shared" ca="1" si="265"/>
        <v>0</v>
      </c>
      <c r="Z515" s="30">
        <f t="shared" ca="1" si="266"/>
        <v>0</v>
      </c>
      <c r="AA515" s="30">
        <f t="shared" si="267"/>
        <v>0</v>
      </c>
      <c r="AB515" s="31">
        <f t="shared" ca="1" si="274"/>
        <v>0</v>
      </c>
      <c r="AC515" s="122">
        <f t="shared" ca="1" si="275"/>
        <v>1079</v>
      </c>
      <c r="AD515" s="32">
        <f t="shared" ca="1" si="276"/>
        <v>0.48349999999999999</v>
      </c>
      <c r="AE515" s="122">
        <f t="shared" ca="1" si="277"/>
        <v>947</v>
      </c>
      <c r="AF515" s="32">
        <f t="shared" ca="1" si="278"/>
        <v>0.57500000000000007</v>
      </c>
      <c r="AG515" s="116">
        <v>1420</v>
      </c>
      <c r="AH515" s="33">
        <v>905</v>
      </c>
      <c r="AI515" s="53"/>
      <c r="AK515" s="52"/>
      <c r="AL515" s="53"/>
      <c r="AN515" s="52"/>
      <c r="BF515" s="54"/>
      <c r="BG515" s="54"/>
      <c r="BL515" s="52"/>
      <c r="BM515" s="52"/>
    </row>
    <row r="516" spans="1:65" ht="33" customHeight="1" thickBot="1">
      <c r="A516" s="114">
        <f t="shared" si="279"/>
        <v>9</v>
      </c>
      <c r="B516" s="115">
        <f>B73</f>
        <v>45959</v>
      </c>
      <c r="C516" s="116">
        <f>SUM(E67:E73)</f>
        <v>2</v>
      </c>
      <c r="D516" s="117">
        <f>SUM(C67:C73)</f>
        <v>0</v>
      </c>
      <c r="E516" s="116">
        <f>SUM(F67:F73)</f>
        <v>4</v>
      </c>
      <c r="F516" s="117">
        <f>SUM(D67:D73)</f>
        <v>0</v>
      </c>
      <c r="G516" s="118">
        <f t="shared" si="268"/>
        <v>882</v>
      </c>
      <c r="H516" s="118">
        <f t="shared" si="269"/>
        <v>6258</v>
      </c>
      <c r="I516" s="118">
        <f t="shared" si="260"/>
        <v>6255</v>
      </c>
      <c r="J516" s="117">
        <f t="shared" si="261"/>
        <v>880</v>
      </c>
      <c r="K516" s="121">
        <f t="shared" si="270"/>
        <v>2.2675736961451248E-3</v>
      </c>
      <c r="L516" s="121">
        <f t="shared" si="270"/>
        <v>0</v>
      </c>
      <c r="M516" s="121">
        <f t="shared" si="271"/>
        <v>6.3918184723553851E-4</v>
      </c>
      <c r="N516" s="121">
        <f t="shared" si="271"/>
        <v>0</v>
      </c>
      <c r="O516" s="121">
        <f t="shared" si="280"/>
        <v>3.0000000000000001E-3</v>
      </c>
      <c r="P516" s="119">
        <f>SUM(U67:U73)</f>
        <v>391.15800000000002</v>
      </c>
      <c r="Q516" s="120">
        <f>SUM(V67:V73)</f>
        <v>1876.7</v>
      </c>
      <c r="R516" s="197">
        <f t="shared" si="272"/>
        <v>2267.8580000000002</v>
      </c>
      <c r="S516" s="116">
        <f>SUM(W67:W73)</f>
        <v>0</v>
      </c>
      <c r="T516" s="121">
        <f t="shared" si="273"/>
        <v>0</v>
      </c>
      <c r="U516" s="121">
        <f t="shared" si="262"/>
        <v>0</v>
      </c>
      <c r="V516" s="117">
        <f>SUM(AD67:AD73)</f>
        <v>0</v>
      </c>
      <c r="W516" s="30">
        <f t="shared" ca="1" si="263"/>
        <v>0</v>
      </c>
      <c r="X516" s="30">
        <f t="shared" ca="1" si="264"/>
        <v>0</v>
      </c>
      <c r="Y516" s="30">
        <f t="shared" ca="1" si="265"/>
        <v>0</v>
      </c>
      <c r="Z516" s="30">
        <f t="shared" ca="1" si="266"/>
        <v>0</v>
      </c>
      <c r="AA516" s="30">
        <f t="shared" si="267"/>
        <v>0</v>
      </c>
      <c r="AB516" s="31">
        <f t="shared" ca="1" si="274"/>
        <v>0</v>
      </c>
      <c r="AC516" s="122">
        <f t="shared" ca="1" si="275"/>
        <v>1296.5</v>
      </c>
      <c r="AD516" s="32">
        <f t="shared" ca="1" si="276"/>
        <v>0.442</v>
      </c>
      <c r="AE516" s="122">
        <f t="shared" ca="1" si="277"/>
        <v>1011.5</v>
      </c>
      <c r="AF516" s="32">
        <f t="shared" ca="1" si="278"/>
        <v>0.53749999999999998</v>
      </c>
      <c r="AG516" s="116">
        <v>1545</v>
      </c>
      <c r="AH516" s="33">
        <v>1005</v>
      </c>
      <c r="AI516" s="53"/>
      <c r="AK516" s="52"/>
      <c r="AL516" s="53"/>
      <c r="AN516" s="52"/>
      <c r="BF516" s="54"/>
      <c r="BG516" s="54"/>
      <c r="BL516" s="52"/>
      <c r="BM516" s="52"/>
    </row>
    <row r="517" spans="1:65" ht="33" customHeight="1" thickBot="1">
      <c r="A517" s="114">
        <f t="shared" si="279"/>
        <v>10</v>
      </c>
      <c r="B517" s="115">
        <f>B80</f>
        <v>45966</v>
      </c>
      <c r="C517" s="116">
        <f>SUM(E74:E80)</f>
        <v>0</v>
      </c>
      <c r="D517" s="117">
        <f>SUM(C74:C80)</f>
        <v>0</v>
      </c>
      <c r="E517" s="116">
        <f>SUM(F74:F80)</f>
        <v>1</v>
      </c>
      <c r="F517" s="117">
        <f>SUM(D74:D80)</f>
        <v>0</v>
      </c>
      <c r="G517" s="118">
        <f t="shared" si="268"/>
        <v>880</v>
      </c>
      <c r="H517" s="118">
        <f t="shared" si="269"/>
        <v>6255</v>
      </c>
      <c r="I517" s="118">
        <f t="shared" si="260"/>
        <v>6254</v>
      </c>
      <c r="J517" s="117">
        <f t="shared" si="261"/>
        <v>880</v>
      </c>
      <c r="K517" s="121">
        <f t="shared" si="270"/>
        <v>0</v>
      </c>
      <c r="L517" s="121">
        <f t="shared" si="270"/>
        <v>0</v>
      </c>
      <c r="M517" s="121">
        <f t="shared" si="271"/>
        <v>1.598721023181455E-4</v>
      </c>
      <c r="N517" s="121">
        <f t="shared" si="271"/>
        <v>0</v>
      </c>
      <c r="O517" s="121">
        <f t="shared" si="280"/>
        <v>3.0000000000000001E-3</v>
      </c>
      <c r="P517" s="119">
        <f>SUM(U74:U80)</f>
        <v>528</v>
      </c>
      <c r="Q517" s="120">
        <f>SUM(V74:V80)</f>
        <v>2539.3240000000001</v>
      </c>
      <c r="R517" s="197">
        <f t="shared" si="272"/>
        <v>3067.3240000000001</v>
      </c>
      <c r="S517" s="116">
        <f>SUM(W74:W80)</f>
        <v>0</v>
      </c>
      <c r="T517" s="121">
        <f t="shared" si="273"/>
        <v>0</v>
      </c>
      <c r="U517" s="121">
        <f t="shared" si="262"/>
        <v>0</v>
      </c>
      <c r="V517" s="117">
        <f>SUM(AD74:AD80)</f>
        <v>0</v>
      </c>
      <c r="W517" s="30">
        <f t="shared" ca="1" si="263"/>
        <v>0</v>
      </c>
      <c r="X517" s="30">
        <f t="shared" ca="1" si="264"/>
        <v>0</v>
      </c>
      <c r="Y517" s="30">
        <f t="shared" ca="1" si="265"/>
        <v>0</v>
      </c>
      <c r="Z517" s="30">
        <f t="shared" ca="1" si="266"/>
        <v>0</v>
      </c>
      <c r="AA517" s="30">
        <f t="shared" si="267"/>
        <v>0</v>
      </c>
      <c r="AB517" s="31">
        <f t="shared" ca="1" si="274"/>
        <v>0</v>
      </c>
      <c r="AC517" s="122">
        <f t="shared" ca="1" si="275"/>
        <v>1509.5</v>
      </c>
      <c r="AD517" s="32">
        <f t="shared" ca="1" si="276"/>
        <v>0.57499999999999996</v>
      </c>
      <c r="AE517" s="122">
        <f t="shared" ca="1" si="277"/>
        <v>1117.75</v>
      </c>
      <c r="AF517" s="32">
        <f t="shared" ca="1" si="278"/>
        <v>0.5625</v>
      </c>
      <c r="AG517" s="116">
        <v>1670</v>
      </c>
      <c r="AH517" s="33">
        <v>1105</v>
      </c>
      <c r="AI517" s="53"/>
      <c r="AK517" s="52"/>
      <c r="AL517" s="53"/>
      <c r="AN517" s="52"/>
      <c r="BF517" s="54"/>
      <c r="BG517" s="54"/>
      <c r="BL517" s="52"/>
      <c r="BM517" s="52"/>
    </row>
    <row r="518" spans="1:65" ht="33" customHeight="1" thickBot="1">
      <c r="A518" s="114">
        <f t="shared" si="279"/>
        <v>11</v>
      </c>
      <c r="B518" s="115">
        <f>B87</f>
        <v>45973</v>
      </c>
      <c r="C518" s="116">
        <f>SUM(E81:E87)</f>
        <v>8</v>
      </c>
      <c r="D518" s="117">
        <f>SUM(C81:C87)</f>
        <v>0</v>
      </c>
      <c r="E518" s="116">
        <f>SUM(F81:F87)</f>
        <v>1</v>
      </c>
      <c r="F518" s="117">
        <f>SUM(D81:D87)</f>
        <v>1</v>
      </c>
      <c r="G518" s="118">
        <f t="shared" si="268"/>
        <v>880</v>
      </c>
      <c r="H518" s="118">
        <f t="shared" si="269"/>
        <v>6254</v>
      </c>
      <c r="I518" s="118">
        <f t="shared" si="260"/>
        <v>6252</v>
      </c>
      <c r="J518" s="117">
        <f t="shared" si="261"/>
        <v>872</v>
      </c>
      <c r="K518" s="121">
        <f t="shared" si="270"/>
        <v>9.0909090909090905E-3</v>
      </c>
      <c r="L518" s="121">
        <f t="shared" si="270"/>
        <v>0</v>
      </c>
      <c r="M518" s="121">
        <f t="shared" si="271"/>
        <v>1.5989766549408379E-4</v>
      </c>
      <c r="N518" s="121">
        <f t="shared" si="271"/>
        <v>1.5989766549408379E-4</v>
      </c>
      <c r="O518" s="121">
        <f t="shared" si="280"/>
        <v>3.0000000000000001E-3</v>
      </c>
      <c r="P518" s="119">
        <f>SUM(U81:U87)</f>
        <v>399.13799999999998</v>
      </c>
      <c r="Q518" s="120">
        <f>SUM(V81:V87)</f>
        <v>1988.6659999999999</v>
      </c>
      <c r="R518" s="197">
        <f t="shared" si="272"/>
        <v>2387.8040000000001</v>
      </c>
      <c r="S518" s="116">
        <f>SUM(W81:W87)</f>
        <v>0</v>
      </c>
      <c r="T518" s="121">
        <f t="shared" si="273"/>
        <v>0</v>
      </c>
      <c r="U518" s="121">
        <f t="shared" si="262"/>
        <v>0</v>
      </c>
      <c r="V518" s="117">
        <f>SUM(AD81:AD87)</f>
        <v>0</v>
      </c>
      <c r="W518" s="30">
        <f t="shared" ca="1" si="263"/>
        <v>0</v>
      </c>
      <c r="X518" s="30">
        <f t="shared" ca="1" si="264"/>
        <v>0</v>
      </c>
      <c r="Y518" s="30">
        <f t="shared" ca="1" si="265"/>
        <v>0</v>
      </c>
      <c r="Z518" s="30">
        <f t="shared" ca="1" si="266"/>
        <v>0</v>
      </c>
      <c r="AA518" s="30">
        <f t="shared" si="267"/>
        <v>0</v>
      </c>
      <c r="AB518" s="31">
        <f t="shared" ca="1" si="274"/>
        <v>0</v>
      </c>
      <c r="AC518" s="122">
        <f t="shared" ca="1" si="275"/>
        <v>1530</v>
      </c>
      <c r="AD518" s="32">
        <f t="shared" ca="1" si="276"/>
        <v>0.52500000000000002</v>
      </c>
      <c r="AE518" s="122">
        <f t="shared" ca="1" si="277"/>
        <v>1153.5</v>
      </c>
      <c r="AF518" s="32">
        <f t="shared" ca="1" si="278"/>
        <v>0.52900000000000003</v>
      </c>
      <c r="AG518" s="116">
        <v>1795</v>
      </c>
      <c r="AH518" s="33">
        <v>1205</v>
      </c>
      <c r="AI518" s="53"/>
      <c r="AK518" s="52"/>
      <c r="AL518" s="53"/>
      <c r="AN518" s="52"/>
      <c r="BF518" s="54"/>
      <c r="BG518" s="54"/>
      <c r="BL518" s="52"/>
      <c r="BM518" s="52"/>
    </row>
    <row r="519" spans="1:65" ht="33" customHeight="1" thickBot="1">
      <c r="A519" s="114">
        <f t="shared" si="279"/>
        <v>12</v>
      </c>
      <c r="B519" s="115">
        <f>B94</f>
        <v>45980</v>
      </c>
      <c r="C519" s="116">
        <f>SUM(E88:E94)</f>
        <v>20</v>
      </c>
      <c r="D519" s="117">
        <f>SUM(C88:C94)</f>
        <v>0</v>
      </c>
      <c r="E519" s="116">
        <f>SUM(F88:F94)</f>
        <v>1</v>
      </c>
      <c r="F519" s="117">
        <f>SUM(D88:D94)</f>
        <v>0</v>
      </c>
      <c r="G519" s="118">
        <f t="shared" si="268"/>
        <v>872</v>
      </c>
      <c r="H519" s="118">
        <f t="shared" si="269"/>
        <v>6252</v>
      </c>
      <c r="I519" s="118">
        <f t="shared" si="260"/>
        <v>6251</v>
      </c>
      <c r="J519" s="117">
        <f t="shared" si="261"/>
        <v>852</v>
      </c>
      <c r="K519" s="121">
        <f t="shared" si="270"/>
        <v>2.2935779816513763E-2</v>
      </c>
      <c r="L519" s="121">
        <f t="shared" si="270"/>
        <v>0</v>
      </c>
      <c r="M519" s="121">
        <f t="shared" si="271"/>
        <v>1.5994881637875879E-4</v>
      </c>
      <c r="N519" s="121">
        <f t="shared" si="271"/>
        <v>0</v>
      </c>
      <c r="O519" s="121">
        <f t="shared" si="280"/>
        <v>3.0000000000000001E-3</v>
      </c>
      <c r="P519" s="119">
        <f>SUM(U88:U94)</f>
        <v>538.82400000000007</v>
      </c>
      <c r="Q519" s="120">
        <f>SUM(V88:V94)</f>
        <v>2650.636</v>
      </c>
      <c r="R519" s="197">
        <f t="shared" si="272"/>
        <v>3189.46</v>
      </c>
      <c r="S519" s="116">
        <f>SUM(W88:W94)</f>
        <v>0</v>
      </c>
      <c r="T519" s="121">
        <f t="shared" si="273"/>
        <v>0</v>
      </c>
      <c r="U519" s="121">
        <f t="shared" si="262"/>
        <v>0</v>
      </c>
      <c r="V519" s="117">
        <f>SUM(AD88:AD94)</f>
        <v>0</v>
      </c>
      <c r="W519" s="30">
        <f t="shared" ca="1" si="263"/>
        <v>0</v>
      </c>
      <c r="X519" s="30">
        <f t="shared" ca="1" si="264"/>
        <v>0</v>
      </c>
      <c r="Y519" s="30">
        <f t="shared" ca="1" si="265"/>
        <v>0</v>
      </c>
      <c r="Z519" s="30">
        <f t="shared" ca="1" si="266"/>
        <v>0</v>
      </c>
      <c r="AA519" s="30">
        <f t="shared" si="267"/>
        <v>0</v>
      </c>
      <c r="AB519" s="31">
        <f t="shared" ca="1" si="274"/>
        <v>0</v>
      </c>
      <c r="AC519" s="122">
        <f t="shared" ca="1" si="275"/>
        <v>1846</v>
      </c>
      <c r="AD519" s="32">
        <f t="shared" ca="1" si="276"/>
        <v>0.52500000000000002</v>
      </c>
      <c r="AE519" s="122">
        <f t="shared" ca="1" si="277"/>
        <v>1316.25</v>
      </c>
      <c r="AF519" s="32">
        <f t="shared" ca="1" si="278"/>
        <v>0.59175</v>
      </c>
      <c r="AG519" s="116">
        <v>1920</v>
      </c>
      <c r="AH519" s="33">
        <v>1305</v>
      </c>
      <c r="AI519" s="53"/>
      <c r="AK519" s="52"/>
      <c r="AL519" s="53"/>
      <c r="AN519" s="52"/>
      <c r="BF519" s="54"/>
      <c r="BG519" s="54"/>
      <c r="BL519" s="52"/>
      <c r="BM519" s="52"/>
    </row>
    <row r="520" spans="1:65" ht="33" customHeight="1" thickBot="1">
      <c r="A520" s="114">
        <f t="shared" si="279"/>
        <v>13</v>
      </c>
      <c r="B520" s="115">
        <f>B101</f>
        <v>45987</v>
      </c>
      <c r="C520" s="116">
        <f>SUM(E95:E101)</f>
        <v>17</v>
      </c>
      <c r="D520" s="117">
        <f>SUM(C95:C101)</f>
        <v>6</v>
      </c>
      <c r="E520" s="116">
        <f>SUM(F95:F101)</f>
        <v>1</v>
      </c>
      <c r="F520" s="117">
        <f>SUM(D95:D101)</f>
        <v>0</v>
      </c>
      <c r="G520" s="118">
        <f t="shared" si="268"/>
        <v>849</v>
      </c>
      <c r="H520" s="118">
        <f t="shared" si="269"/>
        <v>6250</v>
      </c>
      <c r="I520" s="118">
        <f t="shared" si="260"/>
        <v>6250</v>
      </c>
      <c r="J520" s="117">
        <f t="shared" si="261"/>
        <v>829</v>
      </c>
      <c r="K520" s="121">
        <f t="shared" si="270"/>
        <v>2.0023557126030624E-2</v>
      </c>
      <c r="L520" s="121">
        <f t="shared" si="270"/>
        <v>7.0671378091872791E-3</v>
      </c>
      <c r="M520" s="121">
        <f t="shared" si="271"/>
        <v>1.6000000000000001E-4</v>
      </c>
      <c r="N520" s="121">
        <f t="shared" si="271"/>
        <v>0</v>
      </c>
      <c r="O520" s="121">
        <f t="shared" si="280"/>
        <v>3.0000000000000001E-3</v>
      </c>
      <c r="P520" s="119">
        <f>SUM(U95:U101)</f>
        <v>391.87200000000001</v>
      </c>
      <c r="Q520" s="120">
        <f>SUM(V95:V101)</f>
        <v>2100</v>
      </c>
      <c r="R520" s="197">
        <f t="shared" si="272"/>
        <v>2491.8719999999998</v>
      </c>
      <c r="S520" s="116">
        <f>SUM(W95:W101)</f>
        <v>0</v>
      </c>
      <c r="T520" s="121">
        <f t="shared" si="273"/>
        <v>0</v>
      </c>
      <c r="U520" s="121">
        <f t="shared" si="262"/>
        <v>0</v>
      </c>
      <c r="V520" s="117">
        <f>SUM(AD95:AD101)</f>
        <v>0</v>
      </c>
      <c r="W520" s="30">
        <f t="shared" ca="1" si="263"/>
        <v>0</v>
      </c>
      <c r="X520" s="30">
        <f t="shared" ca="1" si="264"/>
        <v>0</v>
      </c>
      <c r="Y520" s="30">
        <f t="shared" ca="1" si="265"/>
        <v>0</v>
      </c>
      <c r="Z520" s="30">
        <f t="shared" ca="1" si="266"/>
        <v>0</v>
      </c>
      <c r="AA520" s="30">
        <f t="shared" si="267"/>
        <v>0</v>
      </c>
      <c r="AB520" s="31">
        <f t="shared" ca="1" si="274"/>
        <v>0</v>
      </c>
      <c r="AC520" s="122">
        <f t="shared" ca="1" si="275"/>
        <v>2072.5</v>
      </c>
      <c r="AD520" s="32">
        <f t="shared" ca="1" si="276"/>
        <v>0.67500000000000004</v>
      </c>
      <c r="AE520" s="122">
        <f t="shared" ca="1" si="277"/>
        <v>1381.25</v>
      </c>
      <c r="AF520" s="32">
        <f t="shared" ca="1" si="278"/>
        <v>0.60824999999999996</v>
      </c>
      <c r="AG520" s="116">
        <v>2045</v>
      </c>
      <c r="AH520" s="33">
        <v>1405</v>
      </c>
      <c r="AI520" s="53"/>
      <c r="AK520" s="52"/>
      <c r="AL520" s="53"/>
      <c r="AN520" s="52"/>
      <c r="BF520" s="54"/>
      <c r="BG520" s="54"/>
      <c r="BL520" s="52"/>
      <c r="BM520" s="52"/>
    </row>
    <row r="521" spans="1:65" ht="33" customHeight="1" thickBot="1">
      <c r="A521" s="114">
        <f t="shared" si="279"/>
        <v>14</v>
      </c>
      <c r="B521" s="115">
        <f>B108</f>
        <v>45994</v>
      </c>
      <c r="C521" s="116">
        <f>SUM(E102:E108)</f>
        <v>5</v>
      </c>
      <c r="D521" s="117">
        <f>SUM(C102:C108)</f>
        <v>0</v>
      </c>
      <c r="E521" s="116">
        <f>SUM(F102:F108)</f>
        <v>0</v>
      </c>
      <c r="F521" s="117">
        <f>SUM(D102:D108)</f>
        <v>0</v>
      </c>
      <c r="G521" s="118">
        <f t="shared" si="268"/>
        <v>827</v>
      </c>
      <c r="H521" s="118">
        <f t="shared" si="269"/>
        <v>6250</v>
      </c>
      <c r="I521" s="118">
        <f t="shared" si="260"/>
        <v>6250</v>
      </c>
      <c r="J521" s="117">
        <f t="shared" si="261"/>
        <v>824</v>
      </c>
      <c r="K521" s="121">
        <f t="shared" si="270"/>
        <v>6.0459492140266021E-3</v>
      </c>
      <c r="L521" s="121">
        <f t="shared" si="270"/>
        <v>0</v>
      </c>
      <c r="M521" s="121">
        <f t="shared" si="271"/>
        <v>0</v>
      </c>
      <c r="N521" s="121">
        <f t="shared" si="271"/>
        <v>0</v>
      </c>
      <c r="O521" s="121">
        <f t="shared" si="280"/>
        <v>3.0000000000000001E-3</v>
      </c>
      <c r="P521" s="119">
        <f>SUM(U102:U108)</f>
        <v>515.26800000000003</v>
      </c>
      <c r="Q521" s="120">
        <f>SUM(V102:V108)</f>
        <v>2987.5</v>
      </c>
      <c r="R521" s="197">
        <f t="shared" si="272"/>
        <v>3502.768</v>
      </c>
      <c r="S521" s="116">
        <f>SUM(W102:W108)</f>
        <v>0</v>
      </c>
      <c r="T521" s="121">
        <f t="shared" si="273"/>
        <v>0</v>
      </c>
      <c r="U521" s="121">
        <f t="shared" si="262"/>
        <v>0</v>
      </c>
      <c r="V521" s="117">
        <f>SUM(AD102:AD108)</f>
        <v>0</v>
      </c>
      <c r="W521" s="30">
        <f t="shared" ca="1" si="263"/>
        <v>0</v>
      </c>
      <c r="X521" s="30">
        <f t="shared" ca="1" si="264"/>
        <v>0</v>
      </c>
      <c r="Y521" s="30">
        <f t="shared" ca="1" si="265"/>
        <v>0</v>
      </c>
      <c r="Z521" s="30">
        <f t="shared" ca="1" si="266"/>
        <v>0</v>
      </c>
      <c r="AA521" s="30">
        <f t="shared" si="267"/>
        <v>0</v>
      </c>
      <c r="AB521" s="31">
        <f t="shared" ca="1" si="274"/>
        <v>0</v>
      </c>
      <c r="AC521" s="122">
        <f t="shared" ca="1" si="275"/>
        <v>2344</v>
      </c>
      <c r="AD521" s="32">
        <f t="shared" ca="1" si="276"/>
        <v>0.70849999999999991</v>
      </c>
      <c r="AE521" s="122">
        <f t="shared" ca="1" si="277"/>
        <v>1466.5</v>
      </c>
      <c r="AF521" s="32">
        <f t="shared" ca="1" si="278"/>
        <v>0.66650000000000009</v>
      </c>
      <c r="AG521" s="116">
        <v>2170</v>
      </c>
      <c r="AH521" s="33">
        <v>1505</v>
      </c>
      <c r="AI521" s="53"/>
      <c r="AK521" s="52"/>
      <c r="AL521" s="53"/>
      <c r="AN521" s="52"/>
      <c r="BF521" s="54"/>
      <c r="BG521" s="54"/>
      <c r="BL521" s="52"/>
      <c r="BM521" s="52"/>
    </row>
    <row r="522" spans="1:65" ht="33" customHeight="1" thickBot="1">
      <c r="A522" s="114">
        <f t="shared" si="279"/>
        <v>15</v>
      </c>
      <c r="B522" s="115">
        <f>B115</f>
        <v>46001</v>
      </c>
      <c r="C522" s="116">
        <f>SUM(E109:E115)</f>
        <v>7</v>
      </c>
      <c r="D522" s="117">
        <f>SUM(C109:C115)</f>
        <v>0</v>
      </c>
      <c r="E522" s="116">
        <f>SUM(F109:F115)</f>
        <v>1</v>
      </c>
      <c r="F522" s="117">
        <f>SUM(D109:D115)</f>
        <v>0</v>
      </c>
      <c r="G522" s="118">
        <f t="shared" si="268"/>
        <v>823</v>
      </c>
      <c r="H522" s="118">
        <f t="shared" si="269"/>
        <v>6250</v>
      </c>
      <c r="I522" s="118">
        <f t="shared" si="260"/>
        <v>6249</v>
      </c>
      <c r="J522" s="117">
        <f t="shared" si="261"/>
        <v>817</v>
      </c>
      <c r="K522" s="121">
        <f t="shared" si="270"/>
        <v>8.5054678007290396E-3</v>
      </c>
      <c r="L522" s="121">
        <f t="shared" si="270"/>
        <v>0</v>
      </c>
      <c r="M522" s="121">
        <f t="shared" si="271"/>
        <v>1.6000000000000001E-4</v>
      </c>
      <c r="N522" s="121">
        <f t="shared" si="271"/>
        <v>0</v>
      </c>
      <c r="O522" s="121">
        <f t="shared" si="280"/>
        <v>3.0000000000000001E-3</v>
      </c>
      <c r="P522" s="119">
        <f>SUM(U109:U115)</f>
        <v>383.60399999999998</v>
      </c>
      <c r="Q522" s="120">
        <f>SUM(V109:V115)</f>
        <v>2362.1219999999998</v>
      </c>
      <c r="R522" s="197">
        <f t="shared" si="272"/>
        <v>2745.7259999999997</v>
      </c>
      <c r="S522" s="116">
        <f>SUM(W109:W115)</f>
        <v>0</v>
      </c>
      <c r="T522" s="121">
        <f t="shared" si="273"/>
        <v>0</v>
      </c>
      <c r="U522" s="121">
        <f t="shared" si="262"/>
        <v>0</v>
      </c>
      <c r="V522" s="117">
        <f>SUM(AD109:AD115)</f>
        <v>0</v>
      </c>
      <c r="W522" s="30">
        <f t="shared" ca="1" si="263"/>
        <v>0</v>
      </c>
      <c r="X522" s="30">
        <f t="shared" ca="1" si="264"/>
        <v>0</v>
      </c>
      <c r="Y522" s="30">
        <f t="shared" ca="1" si="265"/>
        <v>0</v>
      </c>
      <c r="Z522" s="30">
        <f t="shared" ca="1" si="266"/>
        <v>0</v>
      </c>
      <c r="AA522" s="30">
        <f t="shared" si="267"/>
        <v>0</v>
      </c>
      <c r="AB522" s="31">
        <f t="shared" ca="1" si="274"/>
        <v>0</v>
      </c>
      <c r="AC522" s="122">
        <f t="shared" ca="1" si="275"/>
        <v>2493</v>
      </c>
      <c r="AD522" s="32">
        <f t="shared" ca="1" si="276"/>
        <v>0.65850000000000009</v>
      </c>
      <c r="AE522" s="122">
        <f t="shared" ca="1" si="277"/>
        <v>1563.25</v>
      </c>
      <c r="AF522" s="32">
        <f t="shared" ca="1" si="278"/>
        <v>0.74575000000000002</v>
      </c>
      <c r="AG522" s="116">
        <v>2295</v>
      </c>
      <c r="AH522" s="33">
        <v>1605</v>
      </c>
      <c r="AI522" s="53"/>
      <c r="AK522" s="52"/>
      <c r="AL522" s="53"/>
      <c r="AN522" s="52"/>
      <c r="BF522" s="54"/>
      <c r="BG522" s="54"/>
      <c r="BL522" s="52"/>
      <c r="BM522" s="52"/>
    </row>
    <row r="523" spans="1:65" ht="33" customHeight="1" thickBot="1">
      <c r="A523" s="114">
        <f t="shared" si="279"/>
        <v>16</v>
      </c>
      <c r="B523" s="115">
        <f>B122</f>
        <v>46008</v>
      </c>
      <c r="C523" s="116">
        <f>SUM(E116:E122)</f>
        <v>8</v>
      </c>
      <c r="D523" s="117">
        <f>SUM(C116:C122)</f>
        <v>3</v>
      </c>
      <c r="E523" s="116">
        <f>SUM(F116:F122)</f>
        <v>2</v>
      </c>
      <c r="F523" s="117">
        <f>SUM(D116:D122)</f>
        <v>0</v>
      </c>
      <c r="G523" s="118">
        <f t="shared" si="268"/>
        <v>814</v>
      </c>
      <c r="H523" s="118">
        <f t="shared" si="269"/>
        <v>6249</v>
      </c>
      <c r="I523" s="118">
        <f t="shared" si="260"/>
        <v>6247</v>
      </c>
      <c r="J523" s="117">
        <f t="shared" si="261"/>
        <v>806</v>
      </c>
      <c r="K523" s="121">
        <f t="shared" si="270"/>
        <v>9.8280098280098278E-3</v>
      </c>
      <c r="L523" s="121">
        <f t="shared" si="270"/>
        <v>3.6855036855036856E-3</v>
      </c>
      <c r="M523" s="121">
        <f t="shared" si="271"/>
        <v>3.2005120819331091E-4</v>
      </c>
      <c r="N523" s="121">
        <f t="shared" si="271"/>
        <v>0</v>
      </c>
      <c r="O523" s="121">
        <f t="shared" si="280"/>
        <v>3.0000000000000001E-3</v>
      </c>
      <c r="P523" s="119">
        <f>SUM(U116:U122)</f>
        <v>509.964</v>
      </c>
      <c r="Q523" s="120">
        <f>SUM(V116:V122)</f>
        <v>3298.9360000000006</v>
      </c>
      <c r="R523" s="197">
        <f t="shared" si="272"/>
        <v>3808.9000000000005</v>
      </c>
      <c r="S523" s="116">
        <f>SUM(W116:W122)</f>
        <v>0</v>
      </c>
      <c r="T523" s="121">
        <f t="shared" si="273"/>
        <v>0</v>
      </c>
      <c r="U523" s="121">
        <f t="shared" si="262"/>
        <v>0</v>
      </c>
      <c r="V523" s="117">
        <f>SUM(AD116:AD122)</f>
        <v>0</v>
      </c>
      <c r="W523" s="30">
        <f t="shared" ca="1" si="263"/>
        <v>0</v>
      </c>
      <c r="X523" s="30">
        <f t="shared" ca="1" si="264"/>
        <v>0</v>
      </c>
      <c r="Y523" s="30">
        <f t="shared" ca="1" si="265"/>
        <v>0</v>
      </c>
      <c r="Z523" s="30">
        <f t="shared" ca="1" si="266"/>
        <v>0</v>
      </c>
      <c r="AA523" s="30">
        <f t="shared" si="267"/>
        <v>0</v>
      </c>
      <c r="AB523" s="31">
        <f t="shared" ca="1" si="274"/>
        <v>0</v>
      </c>
      <c r="AC523" s="122">
        <f t="shared" ca="1" si="275"/>
        <v>2562</v>
      </c>
      <c r="AD523" s="32">
        <f t="shared" ca="1" si="276"/>
        <v>0.72499999999999998</v>
      </c>
      <c r="AE523" s="122">
        <f t="shared" ca="1" si="277"/>
        <v>1674.25</v>
      </c>
      <c r="AF523" s="32">
        <f t="shared" ca="1" si="278"/>
        <v>0.70424999999999993</v>
      </c>
      <c r="AG523" s="116">
        <v>2420</v>
      </c>
      <c r="AH523" s="33">
        <v>1710</v>
      </c>
      <c r="AI523" s="53"/>
      <c r="AK523" s="52"/>
      <c r="AL523" s="53"/>
      <c r="AN523" s="52"/>
      <c r="BF523" s="54"/>
      <c r="BG523" s="54"/>
      <c r="BL523" s="52"/>
      <c r="BM523" s="52"/>
    </row>
    <row r="524" spans="1:65" ht="33" customHeight="1" thickBot="1">
      <c r="A524" s="114">
        <f t="shared" si="279"/>
        <v>17</v>
      </c>
      <c r="B524" s="115">
        <f>B129</f>
        <v>46015</v>
      </c>
      <c r="C524" s="116">
        <f>SUM(E123:E129)</f>
        <v>2</v>
      </c>
      <c r="D524" s="117">
        <f>SUM(C123:C129)</f>
        <v>0</v>
      </c>
      <c r="E524" s="116">
        <f>SUM(F123:F129)</f>
        <v>2</v>
      </c>
      <c r="F524" s="117">
        <f>SUM(D123:D129)</f>
        <v>0</v>
      </c>
      <c r="G524" s="118">
        <f t="shared" si="268"/>
        <v>806</v>
      </c>
      <c r="H524" s="118">
        <f t="shared" si="269"/>
        <v>6247</v>
      </c>
      <c r="I524" s="118">
        <f t="shared" si="260"/>
        <v>6245</v>
      </c>
      <c r="J524" s="117">
        <f t="shared" si="261"/>
        <v>804</v>
      </c>
      <c r="K524" s="121">
        <f t="shared" si="270"/>
        <v>2.4813895781637717E-3</v>
      </c>
      <c r="L524" s="121">
        <f t="shared" si="270"/>
        <v>0</v>
      </c>
      <c r="M524" s="121">
        <f t="shared" si="271"/>
        <v>3.2015367376340644E-4</v>
      </c>
      <c r="N524" s="121">
        <f t="shared" si="271"/>
        <v>0</v>
      </c>
      <c r="O524" s="121">
        <f t="shared" si="280"/>
        <v>3.0000000000000001E-3</v>
      </c>
      <c r="P524" s="119">
        <f>SUM(U123:U129)</f>
        <v>531.45600000000002</v>
      </c>
      <c r="Q524" s="120">
        <f>SUM(V123:V129)</f>
        <v>3572.84</v>
      </c>
      <c r="R524" s="197">
        <f t="shared" si="272"/>
        <v>4104.2960000000003</v>
      </c>
      <c r="S524" s="116">
        <f>SUM(W123:W129)</f>
        <v>0</v>
      </c>
      <c r="T524" s="121">
        <f t="shared" si="273"/>
        <v>0</v>
      </c>
      <c r="U524" s="121">
        <f t="shared" si="262"/>
        <v>0</v>
      </c>
      <c r="V524" s="117">
        <f>SUM(AD123:AD129)</f>
        <v>0</v>
      </c>
      <c r="W524" s="30">
        <f t="shared" ca="1" si="263"/>
        <v>0</v>
      </c>
      <c r="X524" s="30">
        <f t="shared" ca="1" si="264"/>
        <v>0</v>
      </c>
      <c r="Y524" s="30">
        <f t="shared" ca="1" si="265"/>
        <v>0</v>
      </c>
      <c r="Z524" s="30">
        <f t="shared" ca="1" si="266"/>
        <v>0</v>
      </c>
      <c r="AA524" s="30">
        <f t="shared" si="267"/>
        <v>0</v>
      </c>
      <c r="AB524" s="31">
        <f t="shared" ca="1" si="274"/>
        <v>0</v>
      </c>
      <c r="AC524" s="122">
        <f t="shared" ca="1" si="275"/>
        <v>2643.5</v>
      </c>
      <c r="AD524" s="32">
        <f t="shared" ca="1" si="276"/>
        <v>0.84200000000000008</v>
      </c>
      <c r="AE524" s="122">
        <f t="shared" ca="1" si="277"/>
        <v>1810.75</v>
      </c>
      <c r="AF524" s="32">
        <f t="shared" ca="1" si="278"/>
        <v>0.68725000000000003</v>
      </c>
      <c r="AG524" s="116">
        <v>2560</v>
      </c>
      <c r="AH524" s="33">
        <v>1820</v>
      </c>
      <c r="AI524" s="53"/>
      <c r="AK524" s="52"/>
      <c r="AL524" s="53"/>
      <c r="AN524" s="52"/>
      <c r="BF524" s="54"/>
      <c r="BG524" s="54"/>
      <c r="BL524" s="52"/>
      <c r="BM524" s="52"/>
    </row>
    <row r="525" spans="1:65" ht="33" customHeight="1" thickBot="1">
      <c r="A525" s="114">
        <f t="shared" si="279"/>
        <v>18</v>
      </c>
      <c r="B525" s="115">
        <f>B136</f>
        <v>46022</v>
      </c>
      <c r="C525" s="116">
        <f>SUM(E130:E136)</f>
        <v>7</v>
      </c>
      <c r="D525" s="117">
        <f>SUM(C130:C136)</f>
        <v>0</v>
      </c>
      <c r="E525" s="116">
        <f>SUM(F130:F136)</f>
        <v>2</v>
      </c>
      <c r="F525" s="117">
        <f>SUM(D130:D136)</f>
        <v>0</v>
      </c>
      <c r="G525" s="118">
        <f t="shared" si="268"/>
        <v>804</v>
      </c>
      <c r="H525" s="118">
        <f t="shared" si="269"/>
        <v>6245</v>
      </c>
      <c r="I525" s="118">
        <f t="shared" si="260"/>
        <v>6243</v>
      </c>
      <c r="J525" s="117">
        <f t="shared" si="261"/>
        <v>797</v>
      </c>
      <c r="K525" s="121">
        <f t="shared" si="270"/>
        <v>8.7064676616915426E-3</v>
      </c>
      <c r="L525" s="121">
        <f t="shared" si="270"/>
        <v>0</v>
      </c>
      <c r="M525" s="121">
        <f t="shared" si="271"/>
        <v>3.2025620496397119E-4</v>
      </c>
      <c r="N525" s="121">
        <f t="shared" si="271"/>
        <v>0</v>
      </c>
      <c r="O525" s="121">
        <f t="shared" si="280"/>
        <v>3.0000000000000001E-3</v>
      </c>
      <c r="P525" s="119">
        <f>SUM(U130:U136)</f>
        <v>537.2639999999999</v>
      </c>
      <c r="Q525" s="120">
        <f>SUM(V130:V136)</f>
        <v>3696.8919999999998</v>
      </c>
      <c r="R525" s="197">
        <f t="shared" si="272"/>
        <v>4234.1559999999999</v>
      </c>
      <c r="S525" s="116">
        <f>SUM(W130:W136)</f>
        <v>0</v>
      </c>
      <c r="T525" s="121">
        <f t="shared" si="273"/>
        <v>0</v>
      </c>
      <c r="U525" s="121">
        <f t="shared" si="262"/>
        <v>0</v>
      </c>
      <c r="V525" s="117">
        <f>SUM(AD124:AD130)</f>
        <v>0</v>
      </c>
      <c r="W525" s="30">
        <f t="shared" ca="1" si="263"/>
        <v>0</v>
      </c>
      <c r="X525" s="30">
        <f t="shared" ca="1" si="264"/>
        <v>0</v>
      </c>
      <c r="Y525" s="30">
        <f t="shared" ca="1" si="265"/>
        <v>0</v>
      </c>
      <c r="Z525" s="30">
        <f t="shared" ca="1" si="266"/>
        <v>0</v>
      </c>
      <c r="AA525" s="30">
        <f t="shared" si="267"/>
        <v>0</v>
      </c>
      <c r="AB525" s="31">
        <f t="shared" ca="1" si="274"/>
        <v>0</v>
      </c>
      <c r="AC525" s="122">
        <f t="shared" ca="1" si="275"/>
        <v>2900.5</v>
      </c>
      <c r="AD525" s="32">
        <f t="shared" ca="1" si="276"/>
        <v>0.81699999999999995</v>
      </c>
      <c r="AE525" s="122">
        <f t="shared" ca="1" si="277"/>
        <v>1959.75</v>
      </c>
      <c r="AF525" s="32">
        <f t="shared" ca="1" si="278"/>
        <v>0.70425000000000004</v>
      </c>
      <c r="AG525" s="116">
        <v>2715</v>
      </c>
      <c r="AH525" s="33">
        <v>1945</v>
      </c>
      <c r="AI525" s="53"/>
      <c r="AK525" s="52"/>
      <c r="AL525" s="53"/>
      <c r="AN525" s="52"/>
      <c r="BF525" s="54"/>
      <c r="BG525" s="54"/>
      <c r="BL525" s="52"/>
      <c r="BM525" s="52"/>
    </row>
    <row r="526" spans="1:65" ht="33" customHeight="1" thickBot="1">
      <c r="A526" s="114">
        <f t="shared" si="279"/>
        <v>19</v>
      </c>
      <c r="B526" s="115">
        <f>B143</f>
        <v>46029</v>
      </c>
      <c r="C526" s="116">
        <f>SUM(E137:E143)</f>
        <v>6</v>
      </c>
      <c r="D526" s="117">
        <f>SUM(C137:C143)</f>
        <v>0</v>
      </c>
      <c r="E526" s="116">
        <f>SUM(F137:F143)</f>
        <v>11</v>
      </c>
      <c r="F526" s="117">
        <f>SUM(D137:D143)</f>
        <v>0</v>
      </c>
      <c r="G526" s="118">
        <f t="shared" si="268"/>
        <v>797</v>
      </c>
      <c r="H526" s="118">
        <f t="shared" si="269"/>
        <v>6240</v>
      </c>
      <c r="I526" s="118">
        <f t="shared" si="260"/>
        <v>6232</v>
      </c>
      <c r="J526" s="117">
        <f t="shared" si="261"/>
        <v>791</v>
      </c>
      <c r="K526" s="121">
        <f t="shared" si="270"/>
        <v>7.5282308657465494E-3</v>
      </c>
      <c r="L526" s="121">
        <f t="shared" si="270"/>
        <v>0</v>
      </c>
      <c r="M526" s="121">
        <f t="shared" si="271"/>
        <v>1.7628205128205128E-3</v>
      </c>
      <c r="N526" s="121">
        <f t="shared" si="271"/>
        <v>0</v>
      </c>
      <c r="O526" s="121">
        <f t="shared" si="280"/>
        <v>3.0000000000000001E-3</v>
      </c>
      <c r="P526" s="119">
        <f>SUM(U137:U143)</f>
        <v>694.65599999999995</v>
      </c>
      <c r="Q526" s="120">
        <f>SUM(V137:V143)</f>
        <v>5064.2240000000002</v>
      </c>
      <c r="R526" s="197">
        <f t="shared" si="272"/>
        <v>5758.88</v>
      </c>
      <c r="S526" s="116">
        <f>SUM(W137:W143)</f>
        <v>0</v>
      </c>
      <c r="T526" s="121">
        <f t="shared" si="273"/>
        <v>0</v>
      </c>
      <c r="U526" s="121">
        <f t="shared" si="262"/>
        <v>0</v>
      </c>
      <c r="V526" s="117">
        <f>SUM(AD137:AD143)</f>
        <v>0</v>
      </c>
      <c r="W526" s="30">
        <f t="shared" ca="1" si="263"/>
        <v>0</v>
      </c>
      <c r="X526" s="30">
        <f t="shared" ca="1" si="264"/>
        <v>0</v>
      </c>
      <c r="Y526" s="30">
        <f t="shared" ca="1" si="265"/>
        <v>0</v>
      </c>
      <c r="Z526" s="30">
        <f t="shared" ca="1" si="266"/>
        <v>0</v>
      </c>
      <c r="AA526" s="30">
        <f t="shared" si="267"/>
        <v>0</v>
      </c>
      <c r="AB526" s="31">
        <f t="shared" ca="1" si="274"/>
        <v>0</v>
      </c>
      <c r="AC526" s="122">
        <f t="shared" ca="1" si="275"/>
        <v>3055</v>
      </c>
      <c r="AD526" s="32">
        <f t="shared" ca="1" si="276"/>
        <v>0.8085</v>
      </c>
      <c r="AE526" s="122">
        <f t="shared" ca="1" si="277"/>
        <v>2044.5</v>
      </c>
      <c r="AF526" s="32">
        <f t="shared" ca="1" si="278"/>
        <v>0.70850000000000002</v>
      </c>
      <c r="AG526" s="116">
        <v>2875</v>
      </c>
      <c r="AH526" s="33">
        <v>2095</v>
      </c>
      <c r="AI526" s="53"/>
      <c r="AK526" s="52"/>
      <c r="AL526" s="53"/>
      <c r="AN526" s="52"/>
      <c r="BF526" s="54"/>
      <c r="BG526" s="54"/>
      <c r="BL526" s="52"/>
      <c r="BM526" s="52"/>
    </row>
    <row r="527" spans="1:65" ht="33" customHeight="1" thickBot="1">
      <c r="A527" s="114">
        <f t="shared" si="279"/>
        <v>20</v>
      </c>
      <c r="B527" s="115">
        <f>B150</f>
        <v>46036</v>
      </c>
      <c r="C527" s="116">
        <f>SUM(E144:E150)</f>
        <v>9</v>
      </c>
      <c r="D527" s="117">
        <f>SUM(C144:C150)</f>
        <v>0</v>
      </c>
      <c r="E527" s="116">
        <f>SUM(F144:F150)</f>
        <v>15</v>
      </c>
      <c r="F527" s="117">
        <f>SUM(D144:D150)</f>
        <v>0</v>
      </c>
      <c r="G527" s="118">
        <f t="shared" si="268"/>
        <v>790</v>
      </c>
      <c r="H527" s="118">
        <f t="shared" si="269"/>
        <v>6229</v>
      </c>
      <c r="I527" s="118">
        <f t="shared" si="260"/>
        <v>6217</v>
      </c>
      <c r="J527" s="117">
        <f t="shared" si="261"/>
        <v>782</v>
      </c>
      <c r="K527" s="121">
        <f t="shared" si="270"/>
        <v>1.1392405063291139E-2</v>
      </c>
      <c r="L527" s="121">
        <f t="shared" si="270"/>
        <v>0</v>
      </c>
      <c r="M527" s="121">
        <f t="shared" si="271"/>
        <v>2.4080911863862578E-3</v>
      </c>
      <c r="N527" s="121">
        <f t="shared" si="271"/>
        <v>0</v>
      </c>
      <c r="O527" s="121">
        <f t="shared" si="280"/>
        <v>3.0000000000000001E-3</v>
      </c>
      <c r="P527" s="119">
        <f>SUM(U144:U150)</f>
        <v>720.41399999999999</v>
      </c>
      <c r="Q527" s="120">
        <f>SUM(V144:V150)</f>
        <v>5501.0599999999995</v>
      </c>
      <c r="R527" s="197">
        <f t="shared" si="272"/>
        <v>6221.4739999999993</v>
      </c>
      <c r="S527" s="116">
        <f>SUM(W144:W150)</f>
        <v>0</v>
      </c>
      <c r="T527" s="121">
        <f t="shared" si="273"/>
        <v>0</v>
      </c>
      <c r="U527" s="121">
        <f t="shared" si="262"/>
        <v>0</v>
      </c>
      <c r="V527" s="117">
        <f>SUM(AD144:AD150)</f>
        <v>0</v>
      </c>
      <c r="W527" s="30">
        <f t="shared" ca="1" si="263"/>
        <v>0</v>
      </c>
      <c r="X527" s="30">
        <f t="shared" ca="1" si="264"/>
        <v>0</v>
      </c>
      <c r="Y527" s="30">
        <f t="shared" ca="1" si="265"/>
        <v>0</v>
      </c>
      <c r="Z527" s="30">
        <f t="shared" ca="1" si="266"/>
        <v>0</v>
      </c>
      <c r="AA527" s="30">
        <f t="shared" si="267"/>
        <v>0</v>
      </c>
      <c r="AB527" s="31">
        <f t="shared" ca="1" si="274"/>
        <v>0</v>
      </c>
      <c r="AC527" s="122">
        <f t="shared" ca="1" si="275"/>
        <v>3073</v>
      </c>
      <c r="AD527" s="32">
        <f t="shared" ca="1" si="276"/>
        <v>0.75849999999999995</v>
      </c>
      <c r="AE527" s="122">
        <f t="shared" ca="1" si="277"/>
        <v>2172</v>
      </c>
      <c r="AF527" s="32">
        <f t="shared" ca="1" si="278"/>
        <v>0.78350000000000009</v>
      </c>
      <c r="AG527" s="116">
        <v>3035</v>
      </c>
      <c r="AH527" s="33">
        <v>2245</v>
      </c>
      <c r="AI527" s="53"/>
      <c r="AK527" s="52"/>
      <c r="AL527" s="53"/>
      <c r="AN527" s="52"/>
      <c r="BF527" s="54"/>
      <c r="BG527" s="54"/>
      <c r="BL527" s="52"/>
      <c r="BM527" s="52"/>
    </row>
    <row r="528" spans="1:65" ht="33" customHeight="1" thickBot="1">
      <c r="A528" s="114">
        <f t="shared" si="279"/>
        <v>21</v>
      </c>
      <c r="B528" s="115">
        <f>B157</f>
        <v>46043</v>
      </c>
      <c r="C528" s="116">
        <f>SUM(E151:E157)</f>
        <v>4</v>
      </c>
      <c r="D528" s="117">
        <f>SUM(C151:C157)</f>
        <v>48</v>
      </c>
      <c r="E528" s="116">
        <f>SUM(F151:F157)</f>
        <v>8</v>
      </c>
      <c r="F528" s="117">
        <f>SUM(D151:D157)</f>
        <v>114</v>
      </c>
      <c r="G528" s="118">
        <f t="shared" si="268"/>
        <v>732</v>
      </c>
      <c r="H528" s="118">
        <f t="shared" si="269"/>
        <v>6101</v>
      </c>
      <c r="I528" s="118">
        <f t="shared" si="260"/>
        <v>6095</v>
      </c>
      <c r="J528" s="117">
        <f t="shared" si="261"/>
        <v>730</v>
      </c>
      <c r="K528" s="121">
        <f t="shared" si="270"/>
        <v>5.4644808743169399E-3</v>
      </c>
      <c r="L528" s="121">
        <f t="shared" si="270"/>
        <v>6.5573770491803282E-2</v>
      </c>
      <c r="M528" s="121">
        <f t="shared" si="271"/>
        <v>1.3112604491067037E-3</v>
      </c>
      <c r="N528" s="121">
        <f t="shared" si="271"/>
        <v>1.868546139977053E-2</v>
      </c>
      <c r="O528" s="121">
        <f t="shared" si="280"/>
        <v>3.0000000000000001E-3</v>
      </c>
      <c r="P528" s="119">
        <f>SUM(U151:U157)</f>
        <v>407.89800000000002</v>
      </c>
      <c r="Q528" s="120">
        <f>SUM(V151:V157)</f>
        <v>3341.1399999999994</v>
      </c>
      <c r="R528" s="197">
        <f t="shared" si="272"/>
        <v>3749.0379999999996</v>
      </c>
      <c r="S528" s="116">
        <f>SUM(W151:W157)</f>
        <v>0</v>
      </c>
      <c r="T528" s="121">
        <f t="shared" si="273"/>
        <v>0</v>
      </c>
      <c r="U528" s="121">
        <f t="shared" si="262"/>
        <v>0</v>
      </c>
      <c r="V528" s="117">
        <f>SUM(AD151:AD157)</f>
        <v>0</v>
      </c>
      <c r="W528" s="30">
        <f t="shared" ca="1" si="263"/>
        <v>0</v>
      </c>
      <c r="X528" s="30">
        <f t="shared" ca="1" si="264"/>
        <v>0</v>
      </c>
      <c r="Y528" s="30">
        <f t="shared" ca="1" si="265"/>
        <v>0</v>
      </c>
      <c r="Z528" s="30">
        <f t="shared" ca="1" si="266"/>
        <v>0</v>
      </c>
      <c r="AA528" s="30">
        <f t="shared" si="267"/>
        <v>0</v>
      </c>
      <c r="AB528" s="31">
        <f t="shared" ca="1" si="274"/>
        <v>0</v>
      </c>
      <c r="AC528" s="122">
        <f t="shared" ca="1" si="275"/>
        <v>0</v>
      </c>
      <c r="AD528" s="32">
        <f t="shared" ca="1" si="276"/>
        <v>0</v>
      </c>
      <c r="AE528" s="122">
        <f t="shared" ca="1" si="277"/>
        <v>0</v>
      </c>
      <c r="AF528" s="32">
        <f t="shared" ca="1" si="278"/>
        <v>0</v>
      </c>
      <c r="AG528" s="116">
        <v>3195</v>
      </c>
      <c r="AH528" s="33">
        <v>2400</v>
      </c>
      <c r="AI528" s="53"/>
      <c r="AK528" s="52"/>
      <c r="AL528" s="53"/>
      <c r="AN528" s="52"/>
      <c r="BF528" s="54"/>
      <c r="BG528" s="54"/>
      <c r="BL528" s="52"/>
      <c r="BM528" s="52"/>
    </row>
    <row r="529" spans="1:65" ht="33" customHeight="1" thickBot="1">
      <c r="A529" s="114">
        <f t="shared" si="279"/>
        <v>22</v>
      </c>
      <c r="B529" s="115">
        <f>B164</f>
        <v>46050</v>
      </c>
      <c r="C529" s="116">
        <f>SUM(E158:E164)</f>
        <v>0</v>
      </c>
      <c r="D529" s="117">
        <f>SUM(C158:C164)</f>
        <v>0</v>
      </c>
      <c r="E529" s="116">
        <f>SUM(F158:F164)</f>
        <v>0</v>
      </c>
      <c r="F529" s="117">
        <f>SUM(D158:D164)</f>
        <v>0</v>
      </c>
      <c r="G529" s="118">
        <f t="shared" si="268"/>
        <v>730</v>
      </c>
      <c r="H529" s="118">
        <f t="shared" si="269"/>
        <v>6095</v>
      </c>
      <c r="I529" s="118">
        <f t="shared" si="260"/>
        <v>6095</v>
      </c>
      <c r="J529" s="117">
        <f t="shared" si="261"/>
        <v>730</v>
      </c>
      <c r="K529" s="121">
        <f t="shared" si="270"/>
        <v>0</v>
      </c>
      <c r="L529" s="121">
        <f t="shared" si="270"/>
        <v>0</v>
      </c>
      <c r="M529" s="121">
        <f t="shared" si="271"/>
        <v>0</v>
      </c>
      <c r="N529" s="121">
        <f t="shared" si="271"/>
        <v>0</v>
      </c>
      <c r="O529" s="121">
        <f t="shared" si="280"/>
        <v>3.0000000000000001E-3</v>
      </c>
      <c r="P529" s="119">
        <f>SUM(U158:U164)</f>
        <v>0</v>
      </c>
      <c r="Q529" s="120">
        <f>SUM(V158:V164)</f>
        <v>0</v>
      </c>
      <c r="R529" s="197">
        <f t="shared" si="272"/>
        <v>0</v>
      </c>
      <c r="S529" s="116">
        <f>SUM(W158:W164)</f>
        <v>0</v>
      </c>
      <c r="T529" s="121">
        <f t="shared" si="273"/>
        <v>0</v>
      </c>
      <c r="U529" s="121">
        <f t="shared" si="262"/>
        <v>0</v>
      </c>
      <c r="V529" s="117">
        <f>SUM(AD158:AD164)</f>
        <v>0</v>
      </c>
      <c r="W529" s="30">
        <f t="shared" ca="1" si="263"/>
        <v>0</v>
      </c>
      <c r="X529" s="30">
        <f t="shared" ca="1" si="264"/>
        <v>0</v>
      </c>
      <c r="Y529" s="30">
        <f t="shared" ca="1" si="265"/>
        <v>0</v>
      </c>
      <c r="Z529" s="30">
        <f t="shared" ca="1" si="266"/>
        <v>0</v>
      </c>
      <c r="AA529" s="30">
        <f t="shared" si="267"/>
        <v>0</v>
      </c>
      <c r="AB529" s="31">
        <f t="shared" ca="1" si="274"/>
        <v>0</v>
      </c>
      <c r="AC529" s="122">
        <f t="shared" ca="1" si="275"/>
        <v>0</v>
      </c>
      <c r="AD529" s="32">
        <f t="shared" ca="1" si="276"/>
        <v>0</v>
      </c>
      <c r="AE529" s="122">
        <f t="shared" ca="1" si="277"/>
        <v>0</v>
      </c>
      <c r="AF529" s="32">
        <f t="shared" ca="1" si="278"/>
        <v>0</v>
      </c>
      <c r="AG529" s="116">
        <v>3355</v>
      </c>
      <c r="AH529" s="33">
        <v>2550</v>
      </c>
      <c r="AI529" s="53"/>
      <c r="AK529" s="52"/>
      <c r="AL529" s="53"/>
      <c r="AN529" s="52"/>
      <c r="BF529" s="54"/>
      <c r="BG529" s="54"/>
      <c r="BL529" s="52"/>
      <c r="BM529" s="52"/>
    </row>
    <row r="530" spans="1:65" ht="33" customHeight="1" thickBot="1">
      <c r="A530" s="114">
        <f t="shared" si="279"/>
        <v>23</v>
      </c>
      <c r="B530" s="115">
        <f>B171</f>
        <v>46057</v>
      </c>
      <c r="C530" s="116">
        <f>SUM(E165:E171)</f>
        <v>0</v>
      </c>
      <c r="D530" s="117">
        <f>SUM(C165:C171)</f>
        <v>0</v>
      </c>
      <c r="E530" s="116">
        <f>SUM(F165:F171)</f>
        <v>0</v>
      </c>
      <c r="F530" s="117">
        <f>SUM(D165:D171)</f>
        <v>0</v>
      </c>
      <c r="G530" s="118">
        <f t="shared" si="268"/>
        <v>730</v>
      </c>
      <c r="H530" s="118">
        <f t="shared" si="269"/>
        <v>6095</v>
      </c>
      <c r="I530" s="118">
        <f t="shared" si="260"/>
        <v>6095</v>
      </c>
      <c r="J530" s="117">
        <f t="shared" si="261"/>
        <v>730</v>
      </c>
      <c r="K530" s="121">
        <f t="shared" si="270"/>
        <v>0</v>
      </c>
      <c r="L530" s="121">
        <f t="shared" si="270"/>
        <v>0</v>
      </c>
      <c r="M530" s="121">
        <f t="shared" si="271"/>
        <v>0</v>
      </c>
      <c r="N530" s="121">
        <f t="shared" si="271"/>
        <v>0</v>
      </c>
      <c r="O530" s="121">
        <f t="shared" si="280"/>
        <v>3.0000000000000001E-3</v>
      </c>
      <c r="P530" s="119">
        <f>SUM(U165:U171)</f>
        <v>0</v>
      </c>
      <c r="Q530" s="120">
        <f>SUM(V165:V171)</f>
        <v>0</v>
      </c>
      <c r="R530" s="197">
        <f t="shared" si="272"/>
        <v>0</v>
      </c>
      <c r="S530" s="116">
        <f>SUM(W165:W171)</f>
        <v>0</v>
      </c>
      <c r="T530" s="121">
        <f t="shared" si="273"/>
        <v>0</v>
      </c>
      <c r="U530" s="121">
        <f t="shared" si="262"/>
        <v>0</v>
      </c>
      <c r="V530" s="117">
        <f>SUM(AD165:AD171)</f>
        <v>0</v>
      </c>
      <c r="W530" s="30">
        <f t="shared" ca="1" si="263"/>
        <v>0</v>
      </c>
      <c r="X530" s="30">
        <f t="shared" ca="1" si="264"/>
        <v>0</v>
      </c>
      <c r="Y530" s="30">
        <f t="shared" ca="1" si="265"/>
        <v>0</v>
      </c>
      <c r="Z530" s="30">
        <f t="shared" ca="1" si="266"/>
        <v>0</v>
      </c>
      <c r="AA530" s="30">
        <f t="shared" si="267"/>
        <v>0</v>
      </c>
      <c r="AB530" s="31">
        <f t="shared" ca="1" si="274"/>
        <v>0</v>
      </c>
      <c r="AC530" s="122">
        <f t="shared" ca="1" si="275"/>
        <v>0</v>
      </c>
      <c r="AD530" s="32">
        <f t="shared" ca="1" si="276"/>
        <v>0</v>
      </c>
      <c r="AE530" s="122">
        <f t="shared" ca="1" si="277"/>
        <v>0</v>
      </c>
      <c r="AF530" s="32">
        <f t="shared" ca="1" si="278"/>
        <v>0</v>
      </c>
      <c r="AG530" s="116">
        <v>3515</v>
      </c>
      <c r="AH530" s="33">
        <v>2700</v>
      </c>
      <c r="AI530" s="53"/>
      <c r="AK530" s="52"/>
      <c r="AL530" s="53"/>
      <c r="AN530" s="52"/>
      <c r="BF530" s="54"/>
      <c r="BG530" s="54"/>
      <c r="BL530" s="52"/>
      <c r="BM530" s="52"/>
    </row>
    <row r="531" spans="1:65" ht="33" customHeight="1" thickBot="1">
      <c r="A531" s="114">
        <f t="shared" si="279"/>
        <v>24</v>
      </c>
      <c r="B531" s="115">
        <f>B178</f>
        <v>46064</v>
      </c>
      <c r="C531" s="116">
        <f>SUM(E172:E178)</f>
        <v>0</v>
      </c>
      <c r="D531" s="117">
        <f>SUM(C172:C178)</f>
        <v>0</v>
      </c>
      <c r="E531" s="116">
        <f>SUM(F172:F178)</f>
        <v>0</v>
      </c>
      <c r="F531" s="117">
        <f>SUM(D172:D178)</f>
        <v>0</v>
      </c>
      <c r="G531" s="118">
        <f t="shared" si="268"/>
        <v>730</v>
      </c>
      <c r="H531" s="118">
        <f t="shared" si="269"/>
        <v>6095</v>
      </c>
      <c r="I531" s="118">
        <f t="shared" si="260"/>
        <v>6095</v>
      </c>
      <c r="J531" s="117">
        <f t="shared" si="261"/>
        <v>730</v>
      </c>
      <c r="K531" s="121">
        <f t="shared" si="270"/>
        <v>0</v>
      </c>
      <c r="L531" s="121">
        <f t="shared" si="270"/>
        <v>0</v>
      </c>
      <c r="M531" s="121">
        <f t="shared" si="271"/>
        <v>0</v>
      </c>
      <c r="N531" s="121">
        <f t="shared" si="271"/>
        <v>0</v>
      </c>
      <c r="O531" s="121">
        <f t="shared" si="280"/>
        <v>3.0000000000000001E-3</v>
      </c>
      <c r="P531" s="119">
        <f>SUM(U172:U178)</f>
        <v>0</v>
      </c>
      <c r="Q531" s="120">
        <f>SUM(V172:V178)</f>
        <v>0</v>
      </c>
      <c r="R531" s="197">
        <f t="shared" si="272"/>
        <v>0</v>
      </c>
      <c r="S531" s="116">
        <f>SUM(W172:W178)</f>
        <v>0</v>
      </c>
      <c r="T531" s="121">
        <f t="shared" si="273"/>
        <v>0</v>
      </c>
      <c r="U531" s="121">
        <f t="shared" si="262"/>
        <v>0</v>
      </c>
      <c r="V531" s="117">
        <f>SUM(AD172:AD178)</f>
        <v>0</v>
      </c>
      <c r="W531" s="30">
        <f t="shared" ca="1" si="263"/>
        <v>0</v>
      </c>
      <c r="X531" s="30">
        <f t="shared" ca="1" si="264"/>
        <v>0</v>
      </c>
      <c r="Y531" s="30">
        <f t="shared" ca="1" si="265"/>
        <v>0</v>
      </c>
      <c r="Z531" s="30">
        <f t="shared" ca="1" si="266"/>
        <v>0</v>
      </c>
      <c r="AA531" s="30">
        <f t="shared" si="267"/>
        <v>0</v>
      </c>
      <c r="AB531" s="31">
        <f t="shared" ca="1" si="274"/>
        <v>0</v>
      </c>
      <c r="AC531" s="122">
        <f t="shared" ca="1" si="275"/>
        <v>0</v>
      </c>
      <c r="AD531" s="32">
        <f t="shared" ca="1" si="276"/>
        <v>0</v>
      </c>
      <c r="AE531" s="122">
        <f t="shared" ca="1" si="277"/>
        <v>0</v>
      </c>
      <c r="AF531" s="32">
        <f t="shared" ca="1" si="278"/>
        <v>0</v>
      </c>
      <c r="AG531" s="116">
        <v>3675</v>
      </c>
      <c r="AH531" s="33">
        <v>2845</v>
      </c>
      <c r="AI531" s="53"/>
      <c r="AK531" s="52"/>
      <c r="AL531" s="53"/>
      <c r="AN531" s="52"/>
      <c r="BF531" s="54"/>
      <c r="BG531" s="54"/>
      <c r="BL531" s="52"/>
      <c r="BM531" s="52"/>
    </row>
    <row r="532" spans="1:65" ht="33" customHeight="1" thickBot="1">
      <c r="A532" s="114">
        <f t="shared" si="279"/>
        <v>25</v>
      </c>
      <c r="B532" s="115">
        <f>B185</f>
        <v>46071</v>
      </c>
      <c r="C532" s="116">
        <f>SUM(E179:E185)</f>
        <v>0</v>
      </c>
      <c r="D532" s="117">
        <f>SUM(C179:C185)</f>
        <v>0</v>
      </c>
      <c r="E532" s="116">
        <f>SUM(F179:F185)</f>
        <v>0</v>
      </c>
      <c r="F532" s="117">
        <f>SUM(D179:D185)</f>
        <v>0</v>
      </c>
      <c r="G532" s="118">
        <f t="shared" si="268"/>
        <v>730</v>
      </c>
      <c r="H532" s="118">
        <f t="shared" si="269"/>
        <v>6095</v>
      </c>
      <c r="I532" s="118">
        <f t="shared" si="260"/>
        <v>6095</v>
      </c>
      <c r="J532" s="117">
        <f t="shared" si="261"/>
        <v>730</v>
      </c>
      <c r="K532" s="121">
        <f t="shared" si="270"/>
        <v>0</v>
      </c>
      <c r="L532" s="121">
        <f t="shared" si="270"/>
        <v>0</v>
      </c>
      <c r="M532" s="121">
        <f t="shared" si="271"/>
        <v>0</v>
      </c>
      <c r="N532" s="121">
        <f t="shared" si="271"/>
        <v>0</v>
      </c>
      <c r="O532" s="121">
        <f t="shared" si="280"/>
        <v>3.0000000000000001E-3</v>
      </c>
      <c r="P532" s="119">
        <f>SUM(U179:U185)</f>
        <v>0</v>
      </c>
      <c r="Q532" s="120">
        <f>SUM(V179:V185)</f>
        <v>0</v>
      </c>
      <c r="R532" s="197">
        <f t="shared" si="272"/>
        <v>0</v>
      </c>
      <c r="S532" s="116">
        <f>SUM(W179:W185)</f>
        <v>0</v>
      </c>
      <c r="T532" s="121">
        <f t="shared" si="273"/>
        <v>0</v>
      </c>
      <c r="U532" s="121">
        <f t="shared" si="262"/>
        <v>0</v>
      </c>
      <c r="V532" s="117">
        <f>SUM(AD179:AD185)</f>
        <v>0</v>
      </c>
      <c r="W532" s="30">
        <f t="shared" ca="1" si="263"/>
        <v>0</v>
      </c>
      <c r="X532" s="30">
        <f t="shared" ca="1" si="264"/>
        <v>0</v>
      </c>
      <c r="Y532" s="30">
        <f t="shared" ca="1" si="265"/>
        <v>0</v>
      </c>
      <c r="Z532" s="30">
        <f t="shared" ca="1" si="266"/>
        <v>0</v>
      </c>
      <c r="AA532" s="30">
        <f t="shared" si="267"/>
        <v>0</v>
      </c>
      <c r="AB532" s="31">
        <f t="shared" ca="1" si="274"/>
        <v>0</v>
      </c>
      <c r="AC532" s="122">
        <f t="shared" ca="1" si="275"/>
        <v>0</v>
      </c>
      <c r="AD532" s="32">
        <f t="shared" ca="1" si="276"/>
        <v>0</v>
      </c>
      <c r="AE532" s="122">
        <f t="shared" ca="1" si="277"/>
        <v>0</v>
      </c>
      <c r="AF532" s="32">
        <f t="shared" ca="1" si="278"/>
        <v>0</v>
      </c>
      <c r="AG532" s="116">
        <v>3825</v>
      </c>
      <c r="AH532" s="33">
        <v>2970</v>
      </c>
      <c r="AI532" s="53"/>
      <c r="AK532" s="52"/>
      <c r="AL532" s="53"/>
      <c r="AN532" s="52"/>
      <c r="BF532" s="54"/>
      <c r="BG532" s="54"/>
      <c r="BL532" s="52"/>
      <c r="BM532" s="52"/>
    </row>
    <row r="533" spans="1:65" ht="33" customHeight="1" thickBot="1">
      <c r="A533" s="114">
        <f t="shared" si="279"/>
        <v>26</v>
      </c>
      <c r="B533" s="115">
        <f>B192</f>
        <v>46078</v>
      </c>
      <c r="C533" s="116">
        <f>SUM(E186:E192)</f>
        <v>0</v>
      </c>
      <c r="D533" s="117">
        <f>SUM(C186:C192)</f>
        <v>0</v>
      </c>
      <c r="E533" s="116">
        <f>SUM(F186:F192)</f>
        <v>0</v>
      </c>
      <c r="F533" s="117">
        <f>SUM(D186:D192)</f>
        <v>0</v>
      </c>
      <c r="G533" s="118">
        <f t="shared" si="268"/>
        <v>730</v>
      </c>
      <c r="H533" s="118">
        <f t="shared" si="269"/>
        <v>6095</v>
      </c>
      <c r="I533" s="118">
        <f t="shared" si="260"/>
        <v>6095</v>
      </c>
      <c r="J533" s="117">
        <f t="shared" si="261"/>
        <v>730</v>
      </c>
      <c r="K533" s="121">
        <f t="shared" si="270"/>
        <v>0</v>
      </c>
      <c r="L533" s="121">
        <f t="shared" si="270"/>
        <v>0</v>
      </c>
      <c r="M533" s="121">
        <f t="shared" si="271"/>
        <v>0</v>
      </c>
      <c r="N533" s="121">
        <f t="shared" si="271"/>
        <v>0</v>
      </c>
      <c r="O533" s="121">
        <f t="shared" si="280"/>
        <v>3.0000000000000001E-3</v>
      </c>
      <c r="P533" s="119">
        <f>SUM(U186:U192)</f>
        <v>0</v>
      </c>
      <c r="Q533" s="120">
        <f>SUM(V186:V192)</f>
        <v>0</v>
      </c>
      <c r="R533" s="197">
        <f t="shared" si="272"/>
        <v>0</v>
      </c>
      <c r="S533" s="116">
        <f>SUM(W186:W192)</f>
        <v>0</v>
      </c>
      <c r="T533" s="121">
        <f t="shared" si="273"/>
        <v>0</v>
      </c>
      <c r="U533" s="121">
        <f t="shared" si="262"/>
        <v>0</v>
      </c>
      <c r="V533" s="117">
        <f>SUM(AD186:AD192)</f>
        <v>0</v>
      </c>
      <c r="W533" s="30">
        <f t="shared" ca="1" si="263"/>
        <v>0</v>
      </c>
      <c r="X533" s="30">
        <f t="shared" ca="1" si="264"/>
        <v>0</v>
      </c>
      <c r="Y533" s="30">
        <f t="shared" ca="1" si="265"/>
        <v>0</v>
      </c>
      <c r="Z533" s="30">
        <f t="shared" ca="1" si="266"/>
        <v>0</v>
      </c>
      <c r="AA533" s="30">
        <f t="shared" si="267"/>
        <v>0</v>
      </c>
      <c r="AB533" s="31">
        <f t="shared" ca="1" si="274"/>
        <v>0</v>
      </c>
      <c r="AC533" s="122">
        <f t="shared" ca="1" si="275"/>
        <v>0</v>
      </c>
      <c r="AD533" s="32">
        <f t="shared" ca="1" si="276"/>
        <v>0</v>
      </c>
      <c r="AE533" s="122">
        <f t="shared" ca="1" si="277"/>
        <v>0</v>
      </c>
      <c r="AF533" s="32">
        <f t="shared" ca="1" si="278"/>
        <v>0</v>
      </c>
      <c r="AG533" s="116">
        <v>3960</v>
      </c>
      <c r="AH533" s="33">
        <v>3080</v>
      </c>
      <c r="AI533" s="53"/>
      <c r="AK533" s="52"/>
      <c r="AL533" s="53"/>
      <c r="AN533" s="52"/>
      <c r="BF533" s="54"/>
      <c r="BG533" s="54"/>
      <c r="BL533" s="52"/>
      <c r="BM533" s="52"/>
    </row>
    <row r="534" spans="1:65" ht="33" customHeight="1" thickBot="1">
      <c r="A534" s="114">
        <f t="shared" si="279"/>
        <v>27</v>
      </c>
      <c r="B534" s="115">
        <f>B199</f>
        <v>46085</v>
      </c>
      <c r="C534" s="116">
        <f>SUM(E193:E199)</f>
        <v>0</v>
      </c>
      <c r="D534" s="117">
        <f>SUM(C193:C199)</f>
        <v>0</v>
      </c>
      <c r="E534" s="116">
        <f>SUM(F193:F199)</f>
        <v>0</v>
      </c>
      <c r="F534" s="117">
        <f>SUM(D193:D199)</f>
        <v>0</v>
      </c>
      <c r="G534" s="118">
        <f t="shared" si="268"/>
        <v>730</v>
      </c>
      <c r="H534" s="118">
        <f t="shared" si="269"/>
        <v>6095</v>
      </c>
      <c r="I534" s="118">
        <f t="shared" si="260"/>
        <v>6095</v>
      </c>
      <c r="J534" s="117">
        <f t="shared" si="261"/>
        <v>730</v>
      </c>
      <c r="K534" s="121">
        <f t="shared" si="270"/>
        <v>0</v>
      </c>
      <c r="L534" s="121">
        <f t="shared" si="270"/>
        <v>0</v>
      </c>
      <c r="M534" s="121">
        <f t="shared" si="271"/>
        <v>0</v>
      </c>
      <c r="N534" s="121">
        <f t="shared" si="271"/>
        <v>0</v>
      </c>
      <c r="O534" s="121">
        <f t="shared" si="280"/>
        <v>3.0000000000000001E-3</v>
      </c>
      <c r="P534" s="119">
        <f>SUM(U193:U199)</f>
        <v>0</v>
      </c>
      <c r="Q534" s="120">
        <f>SUM(V193:V199)</f>
        <v>0</v>
      </c>
      <c r="R534" s="197">
        <f t="shared" si="272"/>
        <v>0</v>
      </c>
      <c r="S534" s="116">
        <f>SUM(W193:W199)</f>
        <v>0</v>
      </c>
      <c r="T534" s="121">
        <f t="shared" si="273"/>
        <v>0</v>
      </c>
      <c r="U534" s="121">
        <f t="shared" si="262"/>
        <v>0</v>
      </c>
      <c r="V534" s="117">
        <f>SUM(AD193:AD199)</f>
        <v>0</v>
      </c>
      <c r="W534" s="30">
        <f t="shared" ca="1" si="263"/>
        <v>0</v>
      </c>
      <c r="X534" s="30">
        <f t="shared" ca="1" si="264"/>
        <v>0</v>
      </c>
      <c r="Y534" s="30">
        <f t="shared" ca="1" si="265"/>
        <v>0</v>
      </c>
      <c r="Z534" s="30">
        <f t="shared" ca="1" si="266"/>
        <v>0</v>
      </c>
      <c r="AA534" s="30">
        <f t="shared" si="267"/>
        <v>0</v>
      </c>
      <c r="AB534" s="31">
        <f t="shared" ca="1" si="274"/>
        <v>0</v>
      </c>
      <c r="AC534" s="122">
        <f t="shared" ca="1" si="275"/>
        <v>0</v>
      </c>
      <c r="AD534" s="32">
        <f t="shared" ca="1" si="276"/>
        <v>0</v>
      </c>
      <c r="AE534" s="122">
        <f t="shared" ca="1" si="277"/>
        <v>0</v>
      </c>
      <c r="AF534" s="32">
        <f t="shared" ca="1" si="278"/>
        <v>0</v>
      </c>
      <c r="AG534" s="116">
        <v>4035</v>
      </c>
      <c r="AH534" s="33">
        <v>3180</v>
      </c>
      <c r="AI534" s="53"/>
      <c r="AK534" s="52"/>
      <c r="AL534" s="53"/>
      <c r="AN534" s="52"/>
      <c r="BF534" s="54"/>
      <c r="BG534" s="54"/>
      <c r="BL534" s="52"/>
      <c r="BM534" s="52"/>
    </row>
    <row r="535" spans="1:65" ht="33" customHeight="1" thickBot="1">
      <c r="A535" s="114">
        <f t="shared" si="279"/>
        <v>28</v>
      </c>
      <c r="B535" s="115">
        <f>B206</f>
        <v>46092</v>
      </c>
      <c r="C535" s="116">
        <f>SUM(E200:E206)</f>
        <v>0</v>
      </c>
      <c r="D535" s="117">
        <f>SUM(C200:C206)</f>
        <v>0</v>
      </c>
      <c r="E535" s="116">
        <f>SUM(F200:F206)</f>
        <v>0</v>
      </c>
      <c r="F535" s="117">
        <f>SUM(D200:D206)</f>
        <v>0</v>
      </c>
      <c r="G535" s="118">
        <f t="shared" si="268"/>
        <v>730</v>
      </c>
      <c r="H535" s="118">
        <f t="shared" si="269"/>
        <v>6095</v>
      </c>
      <c r="I535" s="118">
        <f t="shared" si="260"/>
        <v>6095</v>
      </c>
      <c r="J535" s="117">
        <f t="shared" si="261"/>
        <v>730</v>
      </c>
      <c r="K535" s="121">
        <f t="shared" si="270"/>
        <v>0</v>
      </c>
      <c r="L535" s="121">
        <f t="shared" si="270"/>
        <v>0</v>
      </c>
      <c r="M535" s="121">
        <f t="shared" si="271"/>
        <v>0</v>
      </c>
      <c r="N535" s="121">
        <f t="shared" si="271"/>
        <v>0</v>
      </c>
      <c r="O535" s="121">
        <f t="shared" si="280"/>
        <v>3.0000000000000001E-3</v>
      </c>
      <c r="P535" s="119">
        <f>SUM(U200:U206)</f>
        <v>0</v>
      </c>
      <c r="Q535" s="120">
        <f>SUM(V200:V206)</f>
        <v>0</v>
      </c>
      <c r="R535" s="197">
        <f t="shared" si="272"/>
        <v>0</v>
      </c>
      <c r="S535" s="116">
        <f>SUM(W200:W206)</f>
        <v>0</v>
      </c>
      <c r="T535" s="121">
        <f t="shared" si="273"/>
        <v>0</v>
      </c>
      <c r="U535" s="121">
        <f t="shared" si="262"/>
        <v>0</v>
      </c>
      <c r="V535" s="117">
        <f>SUM(AD200:AD206)</f>
        <v>0</v>
      </c>
      <c r="W535" s="30">
        <f t="shared" ca="1" si="263"/>
        <v>0</v>
      </c>
      <c r="X535" s="30">
        <f t="shared" ca="1" si="264"/>
        <v>0</v>
      </c>
      <c r="Y535" s="30">
        <f t="shared" ca="1" si="265"/>
        <v>0</v>
      </c>
      <c r="Z535" s="30">
        <f t="shared" ca="1" si="266"/>
        <v>0</v>
      </c>
      <c r="AA535" s="30">
        <f t="shared" si="267"/>
        <v>0</v>
      </c>
      <c r="AB535" s="31">
        <f t="shared" ca="1" si="274"/>
        <v>0</v>
      </c>
      <c r="AC535" s="122">
        <f t="shared" ca="1" si="275"/>
        <v>0</v>
      </c>
      <c r="AD535" s="32">
        <f t="shared" ca="1" si="276"/>
        <v>0</v>
      </c>
      <c r="AE535" s="122">
        <f t="shared" ca="1" si="277"/>
        <v>0</v>
      </c>
      <c r="AF535" s="32">
        <f t="shared" ca="1" si="278"/>
        <v>0</v>
      </c>
      <c r="AG535" s="116">
        <v>4090</v>
      </c>
      <c r="AH535" s="33">
        <v>3275</v>
      </c>
      <c r="AI535" s="53"/>
      <c r="AK535" s="52"/>
      <c r="AL535" s="53"/>
      <c r="AN535" s="52"/>
      <c r="BF535" s="54"/>
      <c r="BG535" s="54"/>
      <c r="BL535" s="52"/>
      <c r="BM535" s="52"/>
    </row>
    <row r="536" spans="1:65" ht="33" customHeight="1" thickBot="1">
      <c r="A536" s="114">
        <f t="shared" si="279"/>
        <v>29</v>
      </c>
      <c r="B536" s="115">
        <f>B213</f>
        <v>46099</v>
      </c>
      <c r="C536" s="116">
        <f>SUM(E207:E213)</f>
        <v>0</v>
      </c>
      <c r="D536" s="117">
        <f>SUM(C207:C213)</f>
        <v>0</v>
      </c>
      <c r="E536" s="116">
        <f>SUM(F207:F213)</f>
        <v>0</v>
      </c>
      <c r="F536" s="117">
        <f>SUM(D207:D213)</f>
        <v>0</v>
      </c>
      <c r="G536" s="118">
        <f t="shared" si="268"/>
        <v>730</v>
      </c>
      <c r="H536" s="118">
        <f t="shared" si="269"/>
        <v>6095</v>
      </c>
      <c r="I536" s="118">
        <f t="shared" si="260"/>
        <v>6095</v>
      </c>
      <c r="J536" s="117">
        <f t="shared" si="261"/>
        <v>730</v>
      </c>
      <c r="K536" s="121">
        <f t="shared" si="270"/>
        <v>0</v>
      </c>
      <c r="L536" s="121">
        <f t="shared" si="270"/>
        <v>0</v>
      </c>
      <c r="M536" s="121">
        <f t="shared" si="271"/>
        <v>0</v>
      </c>
      <c r="N536" s="121">
        <f t="shared" si="271"/>
        <v>0</v>
      </c>
      <c r="O536" s="121">
        <f t="shared" si="280"/>
        <v>3.0000000000000001E-3</v>
      </c>
      <c r="P536" s="119">
        <f>SUM(U207:U213)</f>
        <v>0</v>
      </c>
      <c r="Q536" s="120">
        <f>SUM(V207:V213)</f>
        <v>0</v>
      </c>
      <c r="R536" s="197">
        <f t="shared" si="272"/>
        <v>0</v>
      </c>
      <c r="S536" s="116">
        <f>SUM(W207:W213)</f>
        <v>0</v>
      </c>
      <c r="T536" s="121">
        <f t="shared" si="273"/>
        <v>0</v>
      </c>
      <c r="U536" s="121">
        <f t="shared" si="262"/>
        <v>0</v>
      </c>
      <c r="V536" s="117">
        <f>SUM(AD207:AD213)</f>
        <v>0</v>
      </c>
      <c r="W536" s="30">
        <f t="shared" ca="1" si="263"/>
        <v>0</v>
      </c>
      <c r="X536" s="30">
        <f t="shared" ca="1" si="264"/>
        <v>0</v>
      </c>
      <c r="Y536" s="30">
        <f t="shared" ca="1" si="265"/>
        <v>0</v>
      </c>
      <c r="Z536" s="30">
        <f t="shared" ca="1" si="266"/>
        <v>0</v>
      </c>
      <c r="AA536" s="30">
        <f t="shared" si="267"/>
        <v>0</v>
      </c>
      <c r="AB536" s="31">
        <f t="shared" ca="1" si="274"/>
        <v>0</v>
      </c>
      <c r="AC536" s="122">
        <f t="shared" ca="1" si="275"/>
        <v>0</v>
      </c>
      <c r="AD536" s="32">
        <f t="shared" ca="1" si="276"/>
        <v>0</v>
      </c>
      <c r="AE536" s="122">
        <f t="shared" ca="1" si="277"/>
        <v>0</v>
      </c>
      <c r="AF536" s="32">
        <f t="shared" ca="1" si="278"/>
        <v>0</v>
      </c>
      <c r="AG536" s="116">
        <v>4120</v>
      </c>
      <c r="AH536" s="33">
        <v>3365</v>
      </c>
      <c r="AI536" s="53"/>
      <c r="AK536" s="52"/>
      <c r="AL536" s="53"/>
      <c r="AN536" s="52"/>
      <c r="BF536" s="54"/>
      <c r="BG536" s="54"/>
      <c r="BL536" s="52"/>
      <c r="BM536" s="52"/>
    </row>
    <row r="537" spans="1:65" ht="33" customHeight="1" thickBot="1">
      <c r="A537" s="114">
        <f t="shared" si="279"/>
        <v>30</v>
      </c>
      <c r="B537" s="115">
        <f>B220</f>
        <v>46106</v>
      </c>
      <c r="C537" s="116">
        <f>SUM(E214:E220)</f>
        <v>0</v>
      </c>
      <c r="D537" s="117">
        <f>SUM(C214:C220)</f>
        <v>0</v>
      </c>
      <c r="E537" s="116">
        <f>SUM(F214:F220)</f>
        <v>0</v>
      </c>
      <c r="F537" s="117">
        <f>SUM(D214:D220)</f>
        <v>0</v>
      </c>
      <c r="G537" s="118">
        <f t="shared" si="268"/>
        <v>730</v>
      </c>
      <c r="H537" s="118">
        <f t="shared" si="269"/>
        <v>6095</v>
      </c>
      <c r="I537" s="118">
        <f t="shared" si="260"/>
        <v>6095</v>
      </c>
      <c r="J537" s="117">
        <f t="shared" si="261"/>
        <v>730</v>
      </c>
      <c r="K537" s="121">
        <f t="shared" si="270"/>
        <v>0</v>
      </c>
      <c r="L537" s="121">
        <f t="shared" si="270"/>
        <v>0</v>
      </c>
      <c r="M537" s="121">
        <f t="shared" si="271"/>
        <v>0</v>
      </c>
      <c r="N537" s="121">
        <f t="shared" si="271"/>
        <v>0</v>
      </c>
      <c r="O537" s="121">
        <f t="shared" si="280"/>
        <v>3.0000000000000001E-3</v>
      </c>
      <c r="P537" s="119">
        <f>SUM(U214:U220)</f>
        <v>0</v>
      </c>
      <c r="Q537" s="120">
        <f>SUM(V214:V220)</f>
        <v>0</v>
      </c>
      <c r="R537" s="197">
        <f t="shared" si="272"/>
        <v>0</v>
      </c>
      <c r="S537" s="116">
        <f>SUM(W214:W220)</f>
        <v>0</v>
      </c>
      <c r="T537" s="121">
        <f t="shared" si="273"/>
        <v>0</v>
      </c>
      <c r="U537" s="121">
        <f t="shared" si="262"/>
        <v>0</v>
      </c>
      <c r="V537" s="117">
        <f>SUM(AD214:AD220)</f>
        <v>0</v>
      </c>
      <c r="W537" s="30">
        <f t="shared" ca="1" si="263"/>
        <v>0</v>
      </c>
      <c r="X537" s="30">
        <f t="shared" ca="1" si="264"/>
        <v>0</v>
      </c>
      <c r="Y537" s="30">
        <f t="shared" ca="1" si="265"/>
        <v>0</v>
      </c>
      <c r="Z537" s="30">
        <f t="shared" ca="1" si="266"/>
        <v>0</v>
      </c>
      <c r="AA537" s="30">
        <f t="shared" si="267"/>
        <v>0</v>
      </c>
      <c r="AB537" s="31">
        <f t="shared" ca="1" si="274"/>
        <v>0</v>
      </c>
      <c r="AC537" s="122">
        <f t="shared" ca="1" si="275"/>
        <v>0</v>
      </c>
      <c r="AD537" s="32">
        <f t="shared" ca="1" si="276"/>
        <v>0</v>
      </c>
      <c r="AE537" s="122">
        <f t="shared" ca="1" si="277"/>
        <v>0</v>
      </c>
      <c r="AF537" s="32">
        <f t="shared" ca="1" si="278"/>
        <v>0</v>
      </c>
      <c r="AG537" s="116">
        <v>4150</v>
      </c>
      <c r="AH537" s="33">
        <v>3415</v>
      </c>
      <c r="AI537" s="53"/>
      <c r="AK537" s="52"/>
      <c r="AL537" s="53"/>
      <c r="AN537" s="52"/>
      <c r="BF537" s="54"/>
      <c r="BG537" s="54"/>
      <c r="BL537" s="52"/>
      <c r="BM537" s="52"/>
    </row>
    <row r="538" spans="1:65" ht="33" customHeight="1" thickBot="1">
      <c r="A538" s="114">
        <f t="shared" si="279"/>
        <v>31</v>
      </c>
      <c r="B538" s="115">
        <f>B227</f>
        <v>46113</v>
      </c>
      <c r="C538" s="116">
        <f>SUM(E221:E227)</f>
        <v>0</v>
      </c>
      <c r="D538" s="117">
        <f>SUM(C221:C227)</f>
        <v>0</v>
      </c>
      <c r="E538" s="116">
        <f>SUM(F221:F227)</f>
        <v>0</v>
      </c>
      <c r="F538" s="117">
        <f>SUM(D221:D227)</f>
        <v>0</v>
      </c>
      <c r="G538" s="118">
        <f t="shared" si="268"/>
        <v>730</v>
      </c>
      <c r="H538" s="118">
        <f t="shared" si="269"/>
        <v>6095</v>
      </c>
      <c r="I538" s="118">
        <f t="shared" si="260"/>
        <v>6095</v>
      </c>
      <c r="J538" s="117">
        <f t="shared" si="261"/>
        <v>730</v>
      </c>
      <c r="K538" s="121">
        <f t="shared" si="270"/>
        <v>0</v>
      </c>
      <c r="L538" s="121">
        <f t="shared" si="270"/>
        <v>0</v>
      </c>
      <c r="M538" s="121">
        <f t="shared" si="271"/>
        <v>0</v>
      </c>
      <c r="N538" s="121">
        <f t="shared" si="271"/>
        <v>0</v>
      </c>
      <c r="O538" s="121">
        <f t="shared" si="280"/>
        <v>3.0000000000000001E-3</v>
      </c>
      <c r="P538" s="119">
        <f>SUM(U221:U227)</f>
        <v>0</v>
      </c>
      <c r="Q538" s="120">
        <f>SUM(V221:V227)</f>
        <v>0</v>
      </c>
      <c r="R538" s="197">
        <f t="shared" si="272"/>
        <v>0</v>
      </c>
      <c r="S538" s="116">
        <f>SUM(W221:W227)</f>
        <v>0</v>
      </c>
      <c r="T538" s="121">
        <f t="shared" si="273"/>
        <v>0</v>
      </c>
      <c r="U538" s="121">
        <f t="shared" si="262"/>
        <v>0</v>
      </c>
      <c r="V538" s="117">
        <f>SUM(AD221:AD227)</f>
        <v>0</v>
      </c>
      <c r="W538" s="30">
        <f t="shared" ca="1" si="263"/>
        <v>0</v>
      </c>
      <c r="X538" s="30">
        <f t="shared" ca="1" si="264"/>
        <v>0</v>
      </c>
      <c r="Y538" s="30">
        <f t="shared" ca="1" si="265"/>
        <v>0</v>
      </c>
      <c r="Z538" s="30">
        <f t="shared" ca="1" si="266"/>
        <v>0</v>
      </c>
      <c r="AA538" s="30">
        <f t="shared" si="267"/>
        <v>0</v>
      </c>
      <c r="AB538" s="31">
        <f t="shared" ca="1" si="274"/>
        <v>0</v>
      </c>
      <c r="AC538" s="122">
        <f t="shared" ca="1" si="275"/>
        <v>0</v>
      </c>
      <c r="AD538" s="32">
        <f t="shared" ca="1" si="276"/>
        <v>0</v>
      </c>
      <c r="AE538" s="122">
        <f t="shared" ca="1" si="277"/>
        <v>0</v>
      </c>
      <c r="AF538" s="32">
        <f t="shared" ca="1" si="278"/>
        <v>0</v>
      </c>
      <c r="AG538" s="116">
        <v>4180</v>
      </c>
      <c r="AH538" s="33">
        <v>3460</v>
      </c>
      <c r="AI538" s="53"/>
      <c r="AK538" s="52"/>
      <c r="AL538" s="53"/>
      <c r="AN538" s="52"/>
      <c r="BF538" s="54"/>
      <c r="BG538" s="54"/>
      <c r="BL538" s="52"/>
      <c r="BM538" s="52"/>
    </row>
    <row r="539" spans="1:65" ht="33" customHeight="1" thickBot="1">
      <c r="A539" s="114">
        <f t="shared" si="279"/>
        <v>32</v>
      </c>
      <c r="B539" s="115">
        <f>B234</f>
        <v>46120</v>
      </c>
      <c r="C539" s="116">
        <f>SUM(E228:E234)</f>
        <v>0</v>
      </c>
      <c r="D539" s="117">
        <f>SUM(C228:C234)</f>
        <v>0</v>
      </c>
      <c r="E539" s="116">
        <f>SUM(F228:F234)</f>
        <v>0</v>
      </c>
      <c r="F539" s="117">
        <f>SUM(D228:D234)</f>
        <v>0</v>
      </c>
      <c r="G539" s="118">
        <f t="shared" si="268"/>
        <v>730</v>
      </c>
      <c r="H539" s="118">
        <f t="shared" si="269"/>
        <v>6095</v>
      </c>
      <c r="I539" s="118">
        <f t="shared" si="260"/>
        <v>6095</v>
      </c>
      <c r="J539" s="117">
        <f t="shared" si="261"/>
        <v>730</v>
      </c>
      <c r="K539" s="121">
        <f t="shared" si="270"/>
        <v>0</v>
      </c>
      <c r="L539" s="121">
        <f t="shared" si="270"/>
        <v>0</v>
      </c>
      <c r="M539" s="121">
        <f t="shared" si="271"/>
        <v>0</v>
      </c>
      <c r="N539" s="121">
        <f t="shared" si="271"/>
        <v>0</v>
      </c>
      <c r="O539" s="121">
        <f t="shared" si="280"/>
        <v>3.0000000000000001E-3</v>
      </c>
      <c r="P539" s="119">
        <f>SUM(U228:U234)</f>
        <v>0</v>
      </c>
      <c r="Q539" s="120">
        <f>SUM(V228:V234)</f>
        <v>0</v>
      </c>
      <c r="R539" s="197">
        <f t="shared" si="272"/>
        <v>0</v>
      </c>
      <c r="S539" s="116">
        <f>SUM(W228:W234)</f>
        <v>0</v>
      </c>
      <c r="T539" s="121">
        <f t="shared" si="273"/>
        <v>0</v>
      </c>
      <c r="U539" s="121">
        <f t="shared" si="262"/>
        <v>0</v>
      </c>
      <c r="V539" s="117">
        <f>SUM(AD228:AD234)</f>
        <v>0</v>
      </c>
      <c r="W539" s="30">
        <f t="shared" ca="1" si="263"/>
        <v>0</v>
      </c>
      <c r="X539" s="30">
        <f t="shared" ca="1" si="264"/>
        <v>0</v>
      </c>
      <c r="Y539" s="30">
        <f t="shared" ca="1" si="265"/>
        <v>0</v>
      </c>
      <c r="Z539" s="30">
        <f t="shared" ca="1" si="266"/>
        <v>0</v>
      </c>
      <c r="AA539" s="30">
        <f t="shared" si="267"/>
        <v>0</v>
      </c>
      <c r="AB539" s="31">
        <f t="shared" ca="1" si="274"/>
        <v>0</v>
      </c>
      <c r="AC539" s="122">
        <f t="shared" ca="1" si="275"/>
        <v>0</v>
      </c>
      <c r="AD539" s="32">
        <f t="shared" ca="1" si="276"/>
        <v>0</v>
      </c>
      <c r="AE539" s="122">
        <f t="shared" ca="1" si="277"/>
        <v>0</v>
      </c>
      <c r="AF539" s="32">
        <f t="shared" ca="1" si="278"/>
        <v>0</v>
      </c>
      <c r="AG539" s="116">
        <v>4210</v>
      </c>
      <c r="AH539" s="33">
        <v>3500</v>
      </c>
      <c r="AI539" s="53"/>
      <c r="AK539" s="52"/>
      <c r="AL539" s="53"/>
      <c r="AN539" s="52"/>
      <c r="BF539" s="54"/>
      <c r="BG539" s="54"/>
      <c r="BL539" s="52"/>
      <c r="BM539" s="52"/>
    </row>
    <row r="540" spans="1:65" ht="33" customHeight="1" thickBot="1">
      <c r="A540" s="114">
        <f t="shared" si="279"/>
        <v>33</v>
      </c>
      <c r="B540" s="115">
        <f>B241</f>
        <v>46127</v>
      </c>
      <c r="C540" s="116">
        <f>SUM(E235:E241)</f>
        <v>0</v>
      </c>
      <c r="D540" s="117">
        <f>SUM(C235:C241)</f>
        <v>0</v>
      </c>
      <c r="E540" s="116">
        <f>SUM(F235:F241)</f>
        <v>0</v>
      </c>
      <c r="F540" s="117">
        <f>SUM(D235:D241)</f>
        <v>0</v>
      </c>
      <c r="G540" s="118">
        <f t="shared" si="268"/>
        <v>730</v>
      </c>
      <c r="H540" s="118">
        <f t="shared" si="269"/>
        <v>6095</v>
      </c>
      <c r="I540" s="118">
        <f t="shared" ref="I540:I571" si="281">LOOKUP(B540,$B$11:$B$500,$H$11:$H$500)</f>
        <v>6095</v>
      </c>
      <c r="J540" s="117">
        <f t="shared" ref="J540:J571" si="282">LOOKUP(B540,$B$11:$B$500,$G$11:$G$500)</f>
        <v>730</v>
      </c>
      <c r="K540" s="121">
        <f t="shared" si="270"/>
        <v>0</v>
      </c>
      <c r="L540" s="121">
        <f t="shared" si="270"/>
        <v>0</v>
      </c>
      <c r="M540" s="121">
        <f t="shared" si="271"/>
        <v>0</v>
      </c>
      <c r="N540" s="121">
        <f t="shared" si="271"/>
        <v>0</v>
      </c>
      <c r="O540" s="121">
        <f t="shared" si="280"/>
        <v>3.0000000000000001E-3</v>
      </c>
      <c r="P540" s="119">
        <f>SUM(U235:U241)</f>
        <v>0</v>
      </c>
      <c r="Q540" s="120">
        <f>SUM(V235:V241)</f>
        <v>0</v>
      </c>
      <c r="R540" s="197">
        <f t="shared" si="272"/>
        <v>0</v>
      </c>
      <c r="S540" s="116">
        <f>SUM(W235:W241)</f>
        <v>0</v>
      </c>
      <c r="T540" s="121">
        <f t="shared" si="273"/>
        <v>0</v>
      </c>
      <c r="U540" s="121">
        <f t="shared" ref="U540:U571" si="283">IFERROR(S540/(I540*7),0)</f>
        <v>0</v>
      </c>
      <c r="V540" s="117">
        <f>SUM(AD235:AD241)</f>
        <v>0</v>
      </c>
      <c r="W540" s="30">
        <f t="shared" ref="W540:W571" ca="1" si="284">IFERROR(SUM(OFFSET($X$11, (ROW()-508)*7, 0, 7, 1))/S540, 0)</f>
        <v>0</v>
      </c>
      <c r="X540" s="30">
        <f t="shared" ref="X540:X571" ca="1" si="285">IFERROR(SUM(OFFSET($Y$11, (ROW()-508)*7, 0, 7, 1))/S540, 0)</f>
        <v>0</v>
      </c>
      <c r="Y540" s="30">
        <f t="shared" ref="Y540:Y571" ca="1" si="286">IFERROR(SUM(OFFSET($Z$11, (ROW()-508)*7, 0, 7, 1))/S540, 0)</f>
        <v>0</v>
      </c>
      <c r="Z540" s="30">
        <f t="shared" ref="Z540:Z571" ca="1" si="287">IFERROR(SUM(OFFSET($AA$11, (ROW()-508)*7, 0, 7, 1))/S540, 0)</f>
        <v>0</v>
      </c>
      <c r="AA540" s="30">
        <f t="shared" ref="AA540:AA571" si="288">IFERROR(V540/S540,0)</f>
        <v>0</v>
      </c>
      <c r="AB540" s="31">
        <f t="shared" ca="1" si="274"/>
        <v>0</v>
      </c>
      <c r="AC540" s="122">
        <f t="shared" ca="1" si="275"/>
        <v>0</v>
      </c>
      <c r="AD540" s="32">
        <f t="shared" ca="1" si="276"/>
        <v>0</v>
      </c>
      <c r="AE540" s="122">
        <f t="shared" ca="1" si="277"/>
        <v>0</v>
      </c>
      <c r="AF540" s="32">
        <f t="shared" ca="1" si="278"/>
        <v>0</v>
      </c>
      <c r="AG540" s="116">
        <v>4240</v>
      </c>
      <c r="AH540" s="33">
        <v>3545</v>
      </c>
      <c r="AI540" s="53"/>
      <c r="AK540" s="52"/>
      <c r="AL540" s="53"/>
      <c r="AN540" s="52"/>
      <c r="BF540" s="54"/>
      <c r="BG540" s="54"/>
      <c r="BL540" s="52"/>
      <c r="BM540" s="52"/>
    </row>
    <row r="541" spans="1:65" ht="33" customHeight="1" thickBot="1">
      <c r="A541" s="114">
        <f t="shared" si="279"/>
        <v>34</v>
      </c>
      <c r="B541" s="115">
        <f>B248</f>
        <v>46134</v>
      </c>
      <c r="C541" s="116">
        <f>SUM(E242:E248)</f>
        <v>0</v>
      </c>
      <c r="D541" s="117">
        <f>SUM(C242:C248)</f>
        <v>0</v>
      </c>
      <c r="E541" s="116">
        <f>SUM(F242:F248)</f>
        <v>0</v>
      </c>
      <c r="F541" s="117">
        <f>SUM(D242:D248)</f>
        <v>0</v>
      </c>
      <c r="G541" s="118">
        <f t="shared" si="268"/>
        <v>730</v>
      </c>
      <c r="H541" s="118">
        <f t="shared" si="269"/>
        <v>6095</v>
      </c>
      <c r="I541" s="118">
        <f t="shared" si="281"/>
        <v>6095</v>
      </c>
      <c r="J541" s="117">
        <f t="shared" si="282"/>
        <v>730</v>
      </c>
      <c r="K541" s="121">
        <f t="shared" si="270"/>
        <v>0</v>
      </c>
      <c r="L541" s="121">
        <f t="shared" si="270"/>
        <v>0</v>
      </c>
      <c r="M541" s="121">
        <f t="shared" si="271"/>
        <v>0</v>
      </c>
      <c r="N541" s="121">
        <f t="shared" si="271"/>
        <v>0</v>
      </c>
      <c r="O541" s="121">
        <f t="shared" si="280"/>
        <v>3.0000000000000001E-3</v>
      </c>
      <c r="P541" s="119">
        <f>SUM(U242:U248)</f>
        <v>0</v>
      </c>
      <c r="Q541" s="120">
        <f>SUM(V242:V248)</f>
        <v>0</v>
      </c>
      <c r="R541" s="197">
        <f t="shared" si="272"/>
        <v>0</v>
      </c>
      <c r="S541" s="116">
        <f>SUM(W242:W248)</f>
        <v>0</v>
      </c>
      <c r="T541" s="121">
        <f t="shared" si="273"/>
        <v>0</v>
      </c>
      <c r="U541" s="121">
        <f t="shared" si="283"/>
        <v>0</v>
      </c>
      <c r="V541" s="117">
        <f>SUM(AD242:AD248)</f>
        <v>0</v>
      </c>
      <c r="W541" s="30">
        <f t="shared" ca="1" si="284"/>
        <v>0</v>
      </c>
      <c r="X541" s="30">
        <f t="shared" ca="1" si="285"/>
        <v>0</v>
      </c>
      <c r="Y541" s="30">
        <f t="shared" ca="1" si="286"/>
        <v>0</v>
      </c>
      <c r="Z541" s="30">
        <f t="shared" ca="1" si="287"/>
        <v>0</v>
      </c>
      <c r="AA541" s="30">
        <f t="shared" si="288"/>
        <v>0</v>
      </c>
      <c r="AB541" s="31">
        <f t="shared" ca="1" si="274"/>
        <v>0</v>
      </c>
      <c r="AC541" s="122">
        <f t="shared" ca="1" si="275"/>
        <v>0</v>
      </c>
      <c r="AD541" s="32">
        <f t="shared" ca="1" si="276"/>
        <v>0</v>
      </c>
      <c r="AE541" s="122">
        <f t="shared" ca="1" si="277"/>
        <v>0</v>
      </c>
      <c r="AF541" s="32">
        <f t="shared" ca="1" si="278"/>
        <v>0</v>
      </c>
      <c r="AG541" s="116">
        <v>4270</v>
      </c>
      <c r="AH541" s="33">
        <v>3585</v>
      </c>
      <c r="AI541" s="53"/>
      <c r="AK541" s="52"/>
      <c r="AL541" s="53"/>
      <c r="AN541" s="52"/>
      <c r="BF541" s="54"/>
      <c r="BG541" s="54"/>
      <c r="BL541" s="52"/>
      <c r="BM541" s="52"/>
    </row>
    <row r="542" spans="1:65" ht="33" customHeight="1" thickBot="1">
      <c r="A542" s="114">
        <f t="shared" si="279"/>
        <v>35</v>
      </c>
      <c r="B542" s="115">
        <f>B255</f>
        <v>46141</v>
      </c>
      <c r="C542" s="116">
        <f>SUM(E249:E255)</f>
        <v>0</v>
      </c>
      <c r="D542" s="117">
        <f>SUM(C249:C255)</f>
        <v>0</v>
      </c>
      <c r="E542" s="116">
        <f>SUM(F249:F255)</f>
        <v>0</v>
      </c>
      <c r="F542" s="117">
        <f>SUM(D249:D255)</f>
        <v>0</v>
      </c>
      <c r="G542" s="118">
        <f t="shared" si="268"/>
        <v>730</v>
      </c>
      <c r="H542" s="118">
        <f t="shared" si="269"/>
        <v>6095</v>
      </c>
      <c r="I542" s="118">
        <f t="shared" si="281"/>
        <v>6095</v>
      </c>
      <c r="J542" s="117">
        <f t="shared" si="282"/>
        <v>730</v>
      </c>
      <c r="K542" s="121">
        <f t="shared" si="270"/>
        <v>0</v>
      </c>
      <c r="L542" s="121">
        <f t="shared" si="270"/>
        <v>0</v>
      </c>
      <c r="M542" s="121">
        <f t="shared" si="271"/>
        <v>0</v>
      </c>
      <c r="N542" s="121">
        <f t="shared" si="271"/>
        <v>0</v>
      </c>
      <c r="O542" s="121">
        <f t="shared" si="280"/>
        <v>3.0000000000000001E-3</v>
      </c>
      <c r="P542" s="119">
        <f>SUM(U249:U255)</f>
        <v>0</v>
      </c>
      <c r="Q542" s="120">
        <f>SUM(V249:V255)</f>
        <v>0</v>
      </c>
      <c r="R542" s="197">
        <f t="shared" si="272"/>
        <v>0</v>
      </c>
      <c r="S542" s="116">
        <f>SUM(W249:W255)</f>
        <v>0</v>
      </c>
      <c r="T542" s="121">
        <f t="shared" si="273"/>
        <v>0</v>
      </c>
      <c r="U542" s="121">
        <f t="shared" si="283"/>
        <v>0</v>
      </c>
      <c r="V542" s="117">
        <f>SUM(AD249:AD255)</f>
        <v>0</v>
      </c>
      <c r="W542" s="30">
        <f t="shared" ca="1" si="284"/>
        <v>0</v>
      </c>
      <c r="X542" s="30">
        <f t="shared" ca="1" si="285"/>
        <v>0</v>
      </c>
      <c r="Y542" s="30">
        <f t="shared" ca="1" si="286"/>
        <v>0</v>
      </c>
      <c r="Z542" s="30">
        <f t="shared" ca="1" si="287"/>
        <v>0</v>
      </c>
      <c r="AA542" s="30">
        <f t="shared" si="288"/>
        <v>0</v>
      </c>
      <c r="AB542" s="31">
        <f t="shared" ca="1" si="274"/>
        <v>0</v>
      </c>
      <c r="AC542" s="122">
        <f t="shared" ca="1" si="275"/>
        <v>0</v>
      </c>
      <c r="AD542" s="32">
        <f t="shared" ca="1" si="276"/>
        <v>0</v>
      </c>
      <c r="AE542" s="122">
        <f t="shared" ca="1" si="277"/>
        <v>0</v>
      </c>
      <c r="AF542" s="32">
        <f t="shared" ca="1" si="278"/>
        <v>0</v>
      </c>
      <c r="AG542" s="116">
        <v>4300</v>
      </c>
      <c r="AH542" s="33">
        <v>3615</v>
      </c>
      <c r="AI542" s="53"/>
      <c r="AK542" s="52"/>
      <c r="AL542" s="53"/>
      <c r="AN542" s="52"/>
      <c r="BF542" s="54"/>
      <c r="BG542" s="54"/>
      <c r="BL542" s="52"/>
      <c r="BM542" s="52"/>
    </row>
    <row r="543" spans="1:65" ht="33" customHeight="1" thickBot="1">
      <c r="A543" s="114">
        <f t="shared" si="279"/>
        <v>36</v>
      </c>
      <c r="B543" s="115">
        <f>B262</f>
        <v>46148</v>
      </c>
      <c r="C543" s="116">
        <f>SUM(E256:E262)</f>
        <v>0</v>
      </c>
      <c r="D543" s="117">
        <f>SUM(C256:C262)</f>
        <v>0</v>
      </c>
      <c r="E543" s="116">
        <f>SUM(F256:F262)</f>
        <v>0</v>
      </c>
      <c r="F543" s="117">
        <f>SUM(D256:D262)</f>
        <v>0</v>
      </c>
      <c r="G543" s="118">
        <f t="shared" si="268"/>
        <v>730</v>
      </c>
      <c r="H543" s="118">
        <f t="shared" si="269"/>
        <v>6095</v>
      </c>
      <c r="I543" s="118">
        <f t="shared" si="281"/>
        <v>6095</v>
      </c>
      <c r="J543" s="117">
        <f t="shared" si="282"/>
        <v>730</v>
      </c>
      <c r="K543" s="121">
        <f t="shared" si="270"/>
        <v>0</v>
      </c>
      <c r="L543" s="121">
        <f t="shared" si="270"/>
        <v>0</v>
      </c>
      <c r="M543" s="121">
        <f t="shared" si="271"/>
        <v>0</v>
      </c>
      <c r="N543" s="121">
        <f t="shared" si="271"/>
        <v>0</v>
      </c>
      <c r="O543" s="121">
        <f t="shared" si="280"/>
        <v>3.0000000000000001E-3</v>
      </c>
      <c r="P543" s="119">
        <f>SUM(U256:U262)</f>
        <v>0</v>
      </c>
      <c r="Q543" s="120">
        <f>SUM(V256:V262)</f>
        <v>0</v>
      </c>
      <c r="R543" s="197">
        <f t="shared" si="272"/>
        <v>0</v>
      </c>
      <c r="S543" s="116">
        <f>SUM(W256:W262)</f>
        <v>0</v>
      </c>
      <c r="T543" s="121">
        <f t="shared" si="273"/>
        <v>0</v>
      </c>
      <c r="U543" s="121">
        <f t="shared" si="283"/>
        <v>0</v>
      </c>
      <c r="V543" s="117">
        <f>SUM(AD256:AD262)</f>
        <v>0</v>
      </c>
      <c r="W543" s="30">
        <f t="shared" ca="1" si="284"/>
        <v>0</v>
      </c>
      <c r="X543" s="30">
        <f t="shared" ca="1" si="285"/>
        <v>0</v>
      </c>
      <c r="Y543" s="30">
        <f t="shared" ca="1" si="286"/>
        <v>0</v>
      </c>
      <c r="Z543" s="30">
        <f t="shared" ca="1" si="287"/>
        <v>0</v>
      </c>
      <c r="AA543" s="30">
        <f t="shared" si="288"/>
        <v>0</v>
      </c>
      <c r="AB543" s="31">
        <f t="shared" ca="1" si="274"/>
        <v>0</v>
      </c>
      <c r="AC543" s="122">
        <f t="shared" ca="1" si="275"/>
        <v>0</v>
      </c>
      <c r="AD543" s="32">
        <f t="shared" ca="1" si="276"/>
        <v>0</v>
      </c>
      <c r="AE543" s="122">
        <f t="shared" ca="1" si="277"/>
        <v>0</v>
      </c>
      <c r="AF543" s="32">
        <f t="shared" ca="1" si="278"/>
        <v>0</v>
      </c>
      <c r="AG543" s="116">
        <v>4330</v>
      </c>
      <c r="AH543" s="33">
        <v>3645</v>
      </c>
      <c r="AI543" s="53"/>
      <c r="AK543" s="52"/>
      <c r="AL543" s="53"/>
      <c r="AN543" s="52"/>
      <c r="BF543" s="54"/>
      <c r="BG543" s="54"/>
      <c r="BL543" s="52"/>
      <c r="BM543" s="52"/>
    </row>
    <row r="544" spans="1:65" ht="33" customHeight="1" thickBot="1">
      <c r="A544" s="114">
        <f t="shared" si="279"/>
        <v>37</v>
      </c>
      <c r="B544" s="115">
        <f>B269</f>
        <v>46155</v>
      </c>
      <c r="C544" s="116">
        <f>SUM(E263:E269)</f>
        <v>0</v>
      </c>
      <c r="D544" s="117">
        <f>SUM(C263:C269)</f>
        <v>0</v>
      </c>
      <c r="E544" s="116">
        <f>SUM(F263:F269)</f>
        <v>0</v>
      </c>
      <c r="F544" s="117">
        <f>SUM(D263:D269)</f>
        <v>0</v>
      </c>
      <c r="G544" s="118">
        <f t="shared" si="268"/>
        <v>730</v>
      </c>
      <c r="H544" s="118">
        <f t="shared" si="269"/>
        <v>6095</v>
      </c>
      <c r="I544" s="118">
        <f t="shared" si="281"/>
        <v>6095</v>
      </c>
      <c r="J544" s="117">
        <f t="shared" si="282"/>
        <v>730</v>
      </c>
      <c r="K544" s="121">
        <f t="shared" si="270"/>
        <v>0</v>
      </c>
      <c r="L544" s="121">
        <f t="shared" si="270"/>
        <v>0</v>
      </c>
      <c r="M544" s="121">
        <f t="shared" si="271"/>
        <v>0</v>
      </c>
      <c r="N544" s="121">
        <f t="shared" si="271"/>
        <v>0</v>
      </c>
      <c r="O544" s="121">
        <f t="shared" si="280"/>
        <v>3.0000000000000001E-3</v>
      </c>
      <c r="P544" s="119">
        <f>SUM(U263:U269)</f>
        <v>0</v>
      </c>
      <c r="Q544" s="120">
        <f>SUM(V263:V269)</f>
        <v>0</v>
      </c>
      <c r="R544" s="197">
        <f t="shared" si="272"/>
        <v>0</v>
      </c>
      <c r="S544" s="116">
        <f>SUM(W263:W269)</f>
        <v>0</v>
      </c>
      <c r="T544" s="121">
        <f t="shared" si="273"/>
        <v>0</v>
      </c>
      <c r="U544" s="121">
        <f t="shared" si="283"/>
        <v>0</v>
      </c>
      <c r="V544" s="117">
        <f>SUM(AD263:AD269)</f>
        <v>0</v>
      </c>
      <c r="W544" s="30">
        <f t="shared" ca="1" si="284"/>
        <v>0</v>
      </c>
      <c r="X544" s="30">
        <f t="shared" ca="1" si="285"/>
        <v>0</v>
      </c>
      <c r="Y544" s="30">
        <f t="shared" ca="1" si="286"/>
        <v>0</v>
      </c>
      <c r="Z544" s="30">
        <f t="shared" ca="1" si="287"/>
        <v>0</v>
      </c>
      <c r="AA544" s="30">
        <f t="shared" si="288"/>
        <v>0</v>
      </c>
      <c r="AB544" s="31">
        <f t="shared" ca="1" si="274"/>
        <v>0</v>
      </c>
      <c r="AC544" s="122">
        <f t="shared" ca="1" si="275"/>
        <v>0</v>
      </c>
      <c r="AD544" s="32">
        <f t="shared" ca="1" si="276"/>
        <v>0</v>
      </c>
      <c r="AE544" s="122">
        <f t="shared" ca="1" si="277"/>
        <v>0</v>
      </c>
      <c r="AF544" s="32">
        <f t="shared" ca="1" si="278"/>
        <v>0</v>
      </c>
      <c r="AG544" s="116">
        <v>4360</v>
      </c>
      <c r="AH544" s="33">
        <v>3670</v>
      </c>
      <c r="AI544" s="53"/>
      <c r="AK544" s="52"/>
      <c r="AL544" s="53"/>
      <c r="AN544" s="52"/>
      <c r="BF544" s="54"/>
      <c r="BG544" s="54"/>
      <c r="BL544" s="52"/>
      <c r="BM544" s="52"/>
    </row>
    <row r="545" spans="1:65" ht="33" customHeight="1" thickBot="1">
      <c r="A545" s="114">
        <f t="shared" si="279"/>
        <v>38</v>
      </c>
      <c r="B545" s="115">
        <f>B276</f>
        <v>46162</v>
      </c>
      <c r="C545" s="116">
        <f>SUM(E270:E276)</f>
        <v>0</v>
      </c>
      <c r="D545" s="117">
        <f>SUM(C270:C276)</f>
        <v>0</v>
      </c>
      <c r="E545" s="116">
        <f>SUM(F270:F276)</f>
        <v>0</v>
      </c>
      <c r="F545" s="117">
        <f>SUM(D270:D276)</f>
        <v>0</v>
      </c>
      <c r="G545" s="118">
        <f t="shared" si="268"/>
        <v>730</v>
      </c>
      <c r="H545" s="118">
        <f t="shared" si="269"/>
        <v>6095</v>
      </c>
      <c r="I545" s="118">
        <f t="shared" si="281"/>
        <v>6095</v>
      </c>
      <c r="J545" s="117">
        <f t="shared" si="282"/>
        <v>730</v>
      </c>
      <c r="K545" s="121">
        <f t="shared" si="270"/>
        <v>0</v>
      </c>
      <c r="L545" s="121">
        <f t="shared" si="270"/>
        <v>0</v>
      </c>
      <c r="M545" s="121">
        <f t="shared" si="271"/>
        <v>0</v>
      </c>
      <c r="N545" s="121">
        <f t="shared" si="271"/>
        <v>0</v>
      </c>
      <c r="O545" s="121">
        <f t="shared" si="280"/>
        <v>3.0000000000000001E-3</v>
      </c>
      <c r="P545" s="119">
        <f>SUM(U270:U276)</f>
        <v>0</v>
      </c>
      <c r="Q545" s="120">
        <f>SUM(V270:V276)</f>
        <v>0</v>
      </c>
      <c r="R545" s="197">
        <f t="shared" si="272"/>
        <v>0</v>
      </c>
      <c r="S545" s="116">
        <f>SUM(W270:W276)</f>
        <v>0</v>
      </c>
      <c r="T545" s="121">
        <f t="shared" si="273"/>
        <v>0</v>
      </c>
      <c r="U545" s="121">
        <f t="shared" si="283"/>
        <v>0</v>
      </c>
      <c r="V545" s="117">
        <f>SUM(AD270:AD276)</f>
        <v>0</v>
      </c>
      <c r="W545" s="30">
        <f t="shared" ca="1" si="284"/>
        <v>0</v>
      </c>
      <c r="X545" s="30">
        <f t="shared" ca="1" si="285"/>
        <v>0</v>
      </c>
      <c r="Y545" s="30">
        <f t="shared" ca="1" si="286"/>
        <v>0</v>
      </c>
      <c r="Z545" s="30">
        <f t="shared" ca="1" si="287"/>
        <v>0</v>
      </c>
      <c r="AA545" s="30">
        <f t="shared" si="288"/>
        <v>0</v>
      </c>
      <c r="AB545" s="31">
        <f t="shared" ca="1" si="274"/>
        <v>0</v>
      </c>
      <c r="AC545" s="122">
        <f t="shared" ca="1" si="275"/>
        <v>0</v>
      </c>
      <c r="AD545" s="32">
        <f t="shared" ca="1" si="276"/>
        <v>0</v>
      </c>
      <c r="AE545" s="122">
        <f t="shared" ca="1" si="277"/>
        <v>0</v>
      </c>
      <c r="AF545" s="32">
        <f t="shared" ca="1" si="278"/>
        <v>0</v>
      </c>
      <c r="AG545" s="116">
        <v>4390</v>
      </c>
      <c r="AH545" s="33">
        <v>3695</v>
      </c>
      <c r="AI545" s="53"/>
      <c r="AK545" s="52"/>
      <c r="AL545" s="53"/>
      <c r="AN545" s="52"/>
      <c r="BF545" s="54"/>
      <c r="BG545" s="54"/>
      <c r="BL545" s="52"/>
      <c r="BM545" s="52"/>
    </row>
    <row r="546" spans="1:65" ht="33" customHeight="1" thickBot="1">
      <c r="A546" s="114">
        <f t="shared" si="279"/>
        <v>39</v>
      </c>
      <c r="B546" s="115">
        <f>B283</f>
        <v>46169</v>
      </c>
      <c r="C546" s="116">
        <f>SUM(E277:E283)</f>
        <v>0</v>
      </c>
      <c r="D546" s="117">
        <f>SUM(C277:C283)</f>
        <v>0</v>
      </c>
      <c r="E546" s="116">
        <f>SUM(F277:F283)</f>
        <v>0</v>
      </c>
      <c r="F546" s="117">
        <f>SUM(D277:D283)</f>
        <v>0</v>
      </c>
      <c r="G546" s="118">
        <f t="shared" si="268"/>
        <v>730</v>
      </c>
      <c r="H546" s="118">
        <f t="shared" si="269"/>
        <v>6095</v>
      </c>
      <c r="I546" s="118">
        <f t="shared" si="281"/>
        <v>6095</v>
      </c>
      <c r="J546" s="117">
        <f t="shared" si="282"/>
        <v>730</v>
      </c>
      <c r="K546" s="121">
        <f t="shared" si="270"/>
        <v>0</v>
      </c>
      <c r="L546" s="121">
        <f t="shared" si="270"/>
        <v>0</v>
      </c>
      <c r="M546" s="121">
        <f t="shared" si="271"/>
        <v>0</v>
      </c>
      <c r="N546" s="121">
        <f t="shared" si="271"/>
        <v>0</v>
      </c>
      <c r="O546" s="121">
        <f t="shared" si="280"/>
        <v>3.0000000000000001E-3</v>
      </c>
      <c r="P546" s="119">
        <f>SUM(U277:U283)</f>
        <v>0</v>
      </c>
      <c r="Q546" s="120">
        <f>SUM(V277:V283)</f>
        <v>0</v>
      </c>
      <c r="R546" s="197">
        <f t="shared" si="272"/>
        <v>0</v>
      </c>
      <c r="S546" s="116">
        <f>SUM(W277:W283)</f>
        <v>0</v>
      </c>
      <c r="T546" s="121">
        <f t="shared" si="273"/>
        <v>0</v>
      </c>
      <c r="U546" s="121">
        <f t="shared" si="283"/>
        <v>0</v>
      </c>
      <c r="V546" s="117">
        <f>SUM(AD277:AD283)</f>
        <v>0</v>
      </c>
      <c r="W546" s="30">
        <f t="shared" ca="1" si="284"/>
        <v>0</v>
      </c>
      <c r="X546" s="30">
        <f t="shared" ca="1" si="285"/>
        <v>0</v>
      </c>
      <c r="Y546" s="30">
        <f t="shared" ca="1" si="286"/>
        <v>0</v>
      </c>
      <c r="Z546" s="30">
        <f t="shared" ca="1" si="287"/>
        <v>0</v>
      </c>
      <c r="AA546" s="30">
        <f t="shared" si="288"/>
        <v>0</v>
      </c>
      <c r="AB546" s="31">
        <f t="shared" ca="1" si="274"/>
        <v>0</v>
      </c>
      <c r="AC546" s="122">
        <f t="shared" ca="1" si="275"/>
        <v>0</v>
      </c>
      <c r="AD546" s="32">
        <f t="shared" ca="1" si="276"/>
        <v>0</v>
      </c>
      <c r="AE546" s="122">
        <f t="shared" ca="1" si="277"/>
        <v>0</v>
      </c>
      <c r="AF546" s="32">
        <f t="shared" ca="1" si="278"/>
        <v>0</v>
      </c>
      <c r="AG546" s="116">
        <v>4420</v>
      </c>
      <c r="AH546" s="33">
        <v>3720</v>
      </c>
      <c r="AI546" s="53"/>
      <c r="AK546" s="52"/>
      <c r="AL546" s="53"/>
      <c r="AN546" s="52"/>
      <c r="BF546" s="54"/>
      <c r="BG546" s="54"/>
      <c r="BL546" s="52"/>
      <c r="BM546" s="52"/>
    </row>
    <row r="547" spans="1:65" ht="33" customHeight="1" thickBot="1">
      <c r="A547" s="114">
        <f t="shared" si="279"/>
        <v>40</v>
      </c>
      <c r="B547" s="115">
        <f>B290</f>
        <v>46176</v>
      </c>
      <c r="C547" s="116">
        <f>SUM(E284:E290)</f>
        <v>0</v>
      </c>
      <c r="D547" s="117">
        <f>SUM(C284:C290)</f>
        <v>0</v>
      </c>
      <c r="E547" s="116">
        <f>SUM(F284:F290)</f>
        <v>0</v>
      </c>
      <c r="F547" s="117">
        <f>SUM(D284:D290)</f>
        <v>0</v>
      </c>
      <c r="G547" s="118">
        <f t="shared" si="268"/>
        <v>730</v>
      </c>
      <c r="H547" s="118">
        <f t="shared" si="269"/>
        <v>6095</v>
      </c>
      <c r="I547" s="118">
        <f t="shared" si="281"/>
        <v>6095</v>
      </c>
      <c r="J547" s="117">
        <f t="shared" si="282"/>
        <v>730</v>
      </c>
      <c r="K547" s="121">
        <f t="shared" si="270"/>
        <v>0</v>
      </c>
      <c r="L547" s="121">
        <f t="shared" si="270"/>
        <v>0</v>
      </c>
      <c r="M547" s="121">
        <f t="shared" si="271"/>
        <v>0</v>
      </c>
      <c r="N547" s="121">
        <f t="shared" si="271"/>
        <v>0</v>
      </c>
      <c r="O547" s="121">
        <f t="shared" si="280"/>
        <v>3.0000000000000001E-3</v>
      </c>
      <c r="P547" s="119">
        <f>SUM(U284:U290)</f>
        <v>0</v>
      </c>
      <c r="Q547" s="120">
        <f>SUM(V284:V290)</f>
        <v>0</v>
      </c>
      <c r="R547" s="197">
        <f t="shared" si="272"/>
        <v>0</v>
      </c>
      <c r="S547" s="116">
        <f>SUM(W284:W290)</f>
        <v>0</v>
      </c>
      <c r="T547" s="121">
        <f t="shared" si="273"/>
        <v>0</v>
      </c>
      <c r="U547" s="121">
        <f t="shared" si="283"/>
        <v>0</v>
      </c>
      <c r="V547" s="117">
        <f>SUM(AD284:AD290)</f>
        <v>0</v>
      </c>
      <c r="W547" s="30">
        <f t="shared" ca="1" si="284"/>
        <v>0</v>
      </c>
      <c r="X547" s="30">
        <f t="shared" ca="1" si="285"/>
        <v>0</v>
      </c>
      <c r="Y547" s="30">
        <f t="shared" ca="1" si="286"/>
        <v>0</v>
      </c>
      <c r="Z547" s="30">
        <f t="shared" ca="1" si="287"/>
        <v>0</v>
      </c>
      <c r="AA547" s="30">
        <f t="shared" si="288"/>
        <v>0</v>
      </c>
      <c r="AB547" s="31">
        <f t="shared" ca="1" si="274"/>
        <v>0</v>
      </c>
      <c r="AC547" s="122">
        <f t="shared" ca="1" si="275"/>
        <v>0</v>
      </c>
      <c r="AD547" s="32">
        <f t="shared" ca="1" si="276"/>
        <v>0</v>
      </c>
      <c r="AE547" s="122">
        <f t="shared" ca="1" si="277"/>
        <v>0</v>
      </c>
      <c r="AF547" s="32">
        <f t="shared" ca="1" si="278"/>
        <v>0</v>
      </c>
      <c r="AG547" s="116">
        <v>4450</v>
      </c>
      <c r="AH547" s="33">
        <v>3740</v>
      </c>
      <c r="AI547" s="53"/>
      <c r="AK547" s="52"/>
      <c r="AL547" s="53"/>
      <c r="AN547" s="52"/>
      <c r="BF547" s="54"/>
      <c r="BG547" s="54"/>
      <c r="BL547" s="52"/>
      <c r="BM547" s="52"/>
    </row>
    <row r="548" spans="1:65" ht="33" customHeight="1" thickBot="1">
      <c r="A548" s="114">
        <f t="shared" si="279"/>
        <v>41</v>
      </c>
      <c r="B548" s="115">
        <f>B297</f>
        <v>46183</v>
      </c>
      <c r="C548" s="116">
        <f>SUM(E291:E297)</f>
        <v>0</v>
      </c>
      <c r="D548" s="117">
        <f>SUM(C291:C297)</f>
        <v>0</v>
      </c>
      <c r="E548" s="116">
        <f>SUM(F291:F297)</f>
        <v>0</v>
      </c>
      <c r="F548" s="117">
        <f>SUM(D291:D297)</f>
        <v>0</v>
      </c>
      <c r="G548" s="118">
        <f t="shared" si="268"/>
        <v>730</v>
      </c>
      <c r="H548" s="118">
        <f t="shared" si="269"/>
        <v>6095</v>
      </c>
      <c r="I548" s="118">
        <f t="shared" si="281"/>
        <v>6095</v>
      </c>
      <c r="J548" s="117">
        <f t="shared" si="282"/>
        <v>730</v>
      </c>
      <c r="K548" s="121">
        <f t="shared" si="270"/>
        <v>0</v>
      </c>
      <c r="L548" s="121">
        <f t="shared" si="270"/>
        <v>0</v>
      </c>
      <c r="M548" s="121">
        <f t="shared" si="271"/>
        <v>0</v>
      </c>
      <c r="N548" s="121">
        <f t="shared" si="271"/>
        <v>0</v>
      </c>
      <c r="O548" s="121">
        <f t="shared" si="280"/>
        <v>3.0000000000000001E-3</v>
      </c>
      <c r="P548" s="119">
        <f>SUM(U291:U297)</f>
        <v>0</v>
      </c>
      <c r="Q548" s="120">
        <f>SUM(V291:V297)</f>
        <v>0</v>
      </c>
      <c r="R548" s="197">
        <f t="shared" si="272"/>
        <v>0</v>
      </c>
      <c r="S548" s="116">
        <f>SUM(W291:W297)</f>
        <v>0</v>
      </c>
      <c r="T548" s="121">
        <f t="shared" si="273"/>
        <v>0</v>
      </c>
      <c r="U548" s="121">
        <f t="shared" si="283"/>
        <v>0</v>
      </c>
      <c r="V548" s="117">
        <f>SUM(AD291:AD297)</f>
        <v>0</v>
      </c>
      <c r="W548" s="30">
        <f t="shared" ca="1" si="284"/>
        <v>0</v>
      </c>
      <c r="X548" s="30">
        <f t="shared" ca="1" si="285"/>
        <v>0</v>
      </c>
      <c r="Y548" s="30">
        <f t="shared" ca="1" si="286"/>
        <v>0</v>
      </c>
      <c r="Z548" s="30">
        <f t="shared" ca="1" si="287"/>
        <v>0</v>
      </c>
      <c r="AA548" s="30">
        <f t="shared" si="288"/>
        <v>0</v>
      </c>
      <c r="AB548" s="31">
        <f t="shared" ca="1" si="274"/>
        <v>0</v>
      </c>
      <c r="AC548" s="122">
        <f t="shared" ca="1" si="275"/>
        <v>0</v>
      </c>
      <c r="AD548" s="32">
        <f t="shared" ca="1" si="276"/>
        <v>0</v>
      </c>
      <c r="AE548" s="122">
        <f t="shared" ca="1" si="277"/>
        <v>0</v>
      </c>
      <c r="AF548" s="32">
        <f t="shared" ca="1" si="278"/>
        <v>0</v>
      </c>
      <c r="AG548" s="116">
        <v>4480</v>
      </c>
      <c r="AH548" s="33">
        <v>3760</v>
      </c>
      <c r="AI548" s="53"/>
      <c r="AK548" s="52"/>
      <c r="AL548" s="53"/>
      <c r="AN548" s="52"/>
      <c r="BF548" s="54"/>
      <c r="BG548" s="54"/>
      <c r="BL548" s="52"/>
      <c r="BM548" s="52"/>
    </row>
    <row r="549" spans="1:65" ht="33" customHeight="1" thickBot="1">
      <c r="A549" s="114">
        <f t="shared" si="279"/>
        <v>42</v>
      </c>
      <c r="B549" s="115">
        <f>B304</f>
        <v>46190</v>
      </c>
      <c r="C549" s="116">
        <f>SUM(E298:E304)</f>
        <v>0</v>
      </c>
      <c r="D549" s="117">
        <f>SUM(C298:C304)</f>
        <v>0</v>
      </c>
      <c r="E549" s="116">
        <f>SUM(F298:F304)</f>
        <v>0</v>
      </c>
      <c r="F549" s="117">
        <f>SUM(D298:D304)</f>
        <v>0</v>
      </c>
      <c r="G549" s="118">
        <f t="shared" si="268"/>
        <v>730</v>
      </c>
      <c r="H549" s="118">
        <f t="shared" si="269"/>
        <v>6095</v>
      </c>
      <c r="I549" s="118">
        <f t="shared" si="281"/>
        <v>6095</v>
      </c>
      <c r="J549" s="117">
        <f t="shared" si="282"/>
        <v>730</v>
      </c>
      <c r="K549" s="121">
        <f t="shared" si="270"/>
        <v>0</v>
      </c>
      <c r="L549" s="121">
        <f t="shared" si="270"/>
        <v>0</v>
      </c>
      <c r="M549" s="121">
        <f t="shared" si="271"/>
        <v>0</v>
      </c>
      <c r="N549" s="121">
        <f t="shared" si="271"/>
        <v>0</v>
      </c>
      <c r="O549" s="121">
        <f t="shared" si="280"/>
        <v>3.0000000000000001E-3</v>
      </c>
      <c r="P549" s="119">
        <f>SUM(U298:U304)</f>
        <v>0</v>
      </c>
      <c r="Q549" s="120">
        <f>SUM(V298:V304)</f>
        <v>0</v>
      </c>
      <c r="R549" s="197">
        <f t="shared" si="272"/>
        <v>0</v>
      </c>
      <c r="S549" s="116">
        <f>SUM(W298:W304)</f>
        <v>0</v>
      </c>
      <c r="T549" s="121">
        <f t="shared" si="273"/>
        <v>0</v>
      </c>
      <c r="U549" s="121">
        <f t="shared" si="283"/>
        <v>0</v>
      </c>
      <c r="V549" s="117">
        <f>SUM(AD298:AD304)</f>
        <v>0</v>
      </c>
      <c r="W549" s="30">
        <f t="shared" ca="1" si="284"/>
        <v>0</v>
      </c>
      <c r="X549" s="30">
        <f t="shared" ca="1" si="285"/>
        <v>0</v>
      </c>
      <c r="Y549" s="30">
        <f t="shared" ca="1" si="286"/>
        <v>0</v>
      </c>
      <c r="Z549" s="30">
        <f t="shared" ca="1" si="287"/>
        <v>0</v>
      </c>
      <c r="AA549" s="30">
        <f t="shared" si="288"/>
        <v>0</v>
      </c>
      <c r="AB549" s="31">
        <f t="shared" ca="1" si="274"/>
        <v>0</v>
      </c>
      <c r="AC549" s="122">
        <f t="shared" ca="1" si="275"/>
        <v>0</v>
      </c>
      <c r="AD549" s="32">
        <f t="shared" ca="1" si="276"/>
        <v>0</v>
      </c>
      <c r="AE549" s="122">
        <f t="shared" ca="1" si="277"/>
        <v>0</v>
      </c>
      <c r="AF549" s="32">
        <f t="shared" ca="1" si="278"/>
        <v>0</v>
      </c>
      <c r="AG549" s="116">
        <v>4510</v>
      </c>
      <c r="AH549" s="33">
        <v>3780</v>
      </c>
      <c r="AI549" s="53"/>
      <c r="AK549" s="52"/>
      <c r="AL549" s="53"/>
      <c r="AN549" s="52"/>
      <c r="BF549" s="54"/>
      <c r="BG549" s="54"/>
      <c r="BL549" s="52"/>
      <c r="BM549" s="52"/>
    </row>
    <row r="550" spans="1:65" ht="33" customHeight="1" thickBot="1">
      <c r="A550" s="114">
        <f t="shared" si="279"/>
        <v>43</v>
      </c>
      <c r="B550" s="115">
        <f>B311</f>
        <v>46197</v>
      </c>
      <c r="C550" s="116">
        <f>SUM(E305:E311)</f>
        <v>0</v>
      </c>
      <c r="D550" s="117">
        <f>SUM(C305:C311)</f>
        <v>0</v>
      </c>
      <c r="E550" s="116">
        <f>SUM(F305:F311)</f>
        <v>0</v>
      </c>
      <c r="F550" s="117">
        <f>SUM(D305:D311)</f>
        <v>0</v>
      </c>
      <c r="G550" s="118">
        <f t="shared" si="268"/>
        <v>730</v>
      </c>
      <c r="H550" s="118">
        <f t="shared" si="269"/>
        <v>6095</v>
      </c>
      <c r="I550" s="118">
        <f t="shared" si="281"/>
        <v>6095</v>
      </c>
      <c r="J550" s="117">
        <f t="shared" si="282"/>
        <v>730</v>
      </c>
      <c r="K550" s="121">
        <f t="shared" si="270"/>
        <v>0</v>
      </c>
      <c r="L550" s="121">
        <f t="shared" si="270"/>
        <v>0</v>
      </c>
      <c r="M550" s="121">
        <f t="shared" si="271"/>
        <v>0</v>
      </c>
      <c r="N550" s="121">
        <f t="shared" si="271"/>
        <v>0</v>
      </c>
      <c r="O550" s="121">
        <f t="shared" si="280"/>
        <v>3.0000000000000001E-3</v>
      </c>
      <c r="P550" s="119">
        <f>SUM(U305:U311)</f>
        <v>0</v>
      </c>
      <c r="Q550" s="120">
        <f>SUM(V305:V311)</f>
        <v>0</v>
      </c>
      <c r="R550" s="197">
        <f t="shared" si="272"/>
        <v>0</v>
      </c>
      <c r="S550" s="116">
        <f>SUM(W305:W311)</f>
        <v>0</v>
      </c>
      <c r="T550" s="121">
        <f t="shared" si="273"/>
        <v>0</v>
      </c>
      <c r="U550" s="121">
        <f t="shared" si="283"/>
        <v>0</v>
      </c>
      <c r="V550" s="117">
        <f>SUM(AD305:AD311)</f>
        <v>0</v>
      </c>
      <c r="W550" s="30">
        <f t="shared" ca="1" si="284"/>
        <v>0</v>
      </c>
      <c r="X550" s="30">
        <f t="shared" ca="1" si="285"/>
        <v>0</v>
      </c>
      <c r="Y550" s="30">
        <f t="shared" ca="1" si="286"/>
        <v>0</v>
      </c>
      <c r="Z550" s="30">
        <f t="shared" ca="1" si="287"/>
        <v>0</v>
      </c>
      <c r="AA550" s="30">
        <f t="shared" si="288"/>
        <v>0</v>
      </c>
      <c r="AB550" s="31">
        <f t="shared" ca="1" si="274"/>
        <v>0</v>
      </c>
      <c r="AC550" s="122">
        <f t="shared" ca="1" si="275"/>
        <v>0</v>
      </c>
      <c r="AD550" s="32">
        <f t="shared" ca="1" si="276"/>
        <v>0</v>
      </c>
      <c r="AE550" s="122">
        <f t="shared" ca="1" si="277"/>
        <v>0</v>
      </c>
      <c r="AF550" s="32">
        <f t="shared" ca="1" si="278"/>
        <v>0</v>
      </c>
      <c r="AG550" s="116">
        <v>4540</v>
      </c>
      <c r="AH550" s="33">
        <v>3800</v>
      </c>
      <c r="AI550" s="53"/>
      <c r="AK550" s="52"/>
      <c r="AL550" s="53"/>
      <c r="AN550" s="52"/>
      <c r="BF550" s="54"/>
      <c r="BG550" s="54"/>
      <c r="BL550" s="52"/>
      <c r="BM550" s="52"/>
    </row>
    <row r="551" spans="1:65" ht="33" customHeight="1" thickBot="1">
      <c r="A551" s="114">
        <f t="shared" si="279"/>
        <v>44</v>
      </c>
      <c r="B551" s="115">
        <f>B318</f>
        <v>46204</v>
      </c>
      <c r="C551" s="116">
        <f>SUM(E312:E318)</f>
        <v>0</v>
      </c>
      <c r="D551" s="117">
        <f>SUM(C312:C318)</f>
        <v>0</v>
      </c>
      <c r="E551" s="116">
        <f>SUM(F312:F318)</f>
        <v>0</v>
      </c>
      <c r="F551" s="117">
        <f>SUM(D312:D318)</f>
        <v>0</v>
      </c>
      <c r="G551" s="118">
        <f t="shared" si="268"/>
        <v>730</v>
      </c>
      <c r="H551" s="118">
        <f t="shared" si="269"/>
        <v>6095</v>
      </c>
      <c r="I551" s="118">
        <f t="shared" si="281"/>
        <v>6095</v>
      </c>
      <c r="J551" s="117">
        <f t="shared" si="282"/>
        <v>730</v>
      </c>
      <c r="K551" s="121">
        <f t="shared" si="270"/>
        <v>0</v>
      </c>
      <c r="L551" s="121">
        <f t="shared" si="270"/>
        <v>0</v>
      </c>
      <c r="M551" s="121">
        <f t="shared" si="271"/>
        <v>0</v>
      </c>
      <c r="N551" s="121">
        <f t="shared" si="271"/>
        <v>0</v>
      </c>
      <c r="O551" s="121">
        <f t="shared" si="280"/>
        <v>3.0000000000000001E-3</v>
      </c>
      <c r="P551" s="119">
        <f>SUM(U312:U318)</f>
        <v>0</v>
      </c>
      <c r="Q551" s="120">
        <f>SUM(V312:V318)</f>
        <v>0</v>
      </c>
      <c r="R551" s="197">
        <f t="shared" si="272"/>
        <v>0</v>
      </c>
      <c r="S551" s="116">
        <f>SUM(W312:W318)</f>
        <v>0</v>
      </c>
      <c r="T551" s="121">
        <f t="shared" si="273"/>
        <v>0</v>
      </c>
      <c r="U551" s="121">
        <f t="shared" si="283"/>
        <v>0</v>
      </c>
      <c r="V551" s="117">
        <f>SUM(AD312:AD318)</f>
        <v>0</v>
      </c>
      <c r="W551" s="30">
        <f t="shared" ca="1" si="284"/>
        <v>0</v>
      </c>
      <c r="X551" s="30">
        <f t="shared" ca="1" si="285"/>
        <v>0</v>
      </c>
      <c r="Y551" s="30">
        <f t="shared" ca="1" si="286"/>
        <v>0</v>
      </c>
      <c r="Z551" s="30">
        <f t="shared" ca="1" si="287"/>
        <v>0</v>
      </c>
      <c r="AA551" s="30">
        <f t="shared" si="288"/>
        <v>0</v>
      </c>
      <c r="AB551" s="31">
        <f t="shared" ca="1" si="274"/>
        <v>0</v>
      </c>
      <c r="AC551" s="122">
        <f t="shared" ca="1" si="275"/>
        <v>0</v>
      </c>
      <c r="AD551" s="32">
        <f t="shared" ca="1" si="276"/>
        <v>0</v>
      </c>
      <c r="AE551" s="122">
        <f t="shared" ca="1" si="277"/>
        <v>0</v>
      </c>
      <c r="AF551" s="32">
        <f t="shared" ca="1" si="278"/>
        <v>0</v>
      </c>
      <c r="AG551" s="116">
        <v>4570</v>
      </c>
      <c r="AH551" s="33">
        <v>3820</v>
      </c>
      <c r="AI551" s="53"/>
      <c r="AK551" s="52"/>
      <c r="AL551" s="53"/>
      <c r="AN551" s="52"/>
      <c r="BF551" s="54"/>
      <c r="BG551" s="54"/>
      <c r="BL551" s="52"/>
      <c r="BM551" s="52"/>
    </row>
    <row r="552" spans="1:65" ht="33" customHeight="1" thickBot="1">
      <c r="A552" s="114">
        <f t="shared" si="279"/>
        <v>45</v>
      </c>
      <c r="B552" s="115">
        <f>B325</f>
        <v>46211</v>
      </c>
      <c r="C552" s="116">
        <f>SUM(E319:E325)</f>
        <v>0</v>
      </c>
      <c r="D552" s="117">
        <f>SUM(C319:C325)</f>
        <v>0</v>
      </c>
      <c r="E552" s="116">
        <f>SUM(F319:F325)</f>
        <v>0</v>
      </c>
      <c r="F552" s="117">
        <f>SUM(D319:D325)</f>
        <v>0</v>
      </c>
      <c r="G552" s="118">
        <f t="shared" si="268"/>
        <v>730</v>
      </c>
      <c r="H552" s="118">
        <f t="shared" si="269"/>
        <v>6095</v>
      </c>
      <c r="I552" s="118">
        <f t="shared" si="281"/>
        <v>6095</v>
      </c>
      <c r="J552" s="117">
        <f t="shared" si="282"/>
        <v>730</v>
      </c>
      <c r="K552" s="121">
        <f t="shared" si="270"/>
        <v>0</v>
      </c>
      <c r="L552" s="121">
        <f t="shared" si="270"/>
        <v>0</v>
      </c>
      <c r="M552" s="121">
        <f t="shared" si="271"/>
        <v>0</v>
      </c>
      <c r="N552" s="121">
        <f t="shared" si="271"/>
        <v>0</v>
      </c>
      <c r="O552" s="121">
        <f t="shared" si="280"/>
        <v>3.0000000000000001E-3</v>
      </c>
      <c r="P552" s="119">
        <f>SUM(U319:U325)</f>
        <v>0</v>
      </c>
      <c r="Q552" s="120">
        <f>SUM(V319:V325)</f>
        <v>0</v>
      </c>
      <c r="R552" s="197">
        <f t="shared" si="272"/>
        <v>0</v>
      </c>
      <c r="S552" s="116">
        <f>SUM(W319:W325)</f>
        <v>0</v>
      </c>
      <c r="T552" s="121">
        <f t="shared" si="273"/>
        <v>0</v>
      </c>
      <c r="U552" s="121">
        <f t="shared" si="283"/>
        <v>0</v>
      </c>
      <c r="V552" s="117">
        <f>SUM(AD319:AD325)</f>
        <v>0</v>
      </c>
      <c r="W552" s="30">
        <f t="shared" ca="1" si="284"/>
        <v>0</v>
      </c>
      <c r="X552" s="30">
        <f t="shared" ca="1" si="285"/>
        <v>0</v>
      </c>
      <c r="Y552" s="30">
        <f t="shared" ca="1" si="286"/>
        <v>0</v>
      </c>
      <c r="Z552" s="30">
        <f t="shared" ca="1" si="287"/>
        <v>0</v>
      </c>
      <c r="AA552" s="30">
        <f t="shared" si="288"/>
        <v>0</v>
      </c>
      <c r="AB552" s="31">
        <f t="shared" ca="1" si="274"/>
        <v>0</v>
      </c>
      <c r="AC552" s="122">
        <f t="shared" ca="1" si="275"/>
        <v>0</v>
      </c>
      <c r="AD552" s="32">
        <f t="shared" ca="1" si="276"/>
        <v>0</v>
      </c>
      <c r="AE552" s="122">
        <f t="shared" ca="1" si="277"/>
        <v>0</v>
      </c>
      <c r="AF552" s="32">
        <f t="shared" ca="1" si="278"/>
        <v>0</v>
      </c>
      <c r="AG552" s="116">
        <v>4600</v>
      </c>
      <c r="AH552" s="33">
        <v>3840</v>
      </c>
      <c r="AI552" s="53"/>
      <c r="AK552" s="52"/>
      <c r="AL552" s="53"/>
      <c r="AN552" s="52"/>
      <c r="BF552" s="54"/>
      <c r="BG552" s="54"/>
      <c r="BL552" s="52"/>
      <c r="BM552" s="52"/>
    </row>
    <row r="553" spans="1:65" ht="33" customHeight="1" thickBot="1">
      <c r="A553" s="114">
        <f t="shared" si="279"/>
        <v>46</v>
      </c>
      <c r="B553" s="115">
        <f>B332</f>
        <v>46218</v>
      </c>
      <c r="C553" s="116">
        <f>SUM(E326:E332)</f>
        <v>0</v>
      </c>
      <c r="D553" s="117">
        <f>SUM(C326:C332)</f>
        <v>0</v>
      </c>
      <c r="E553" s="116">
        <f>SUM(F326:F332)</f>
        <v>0</v>
      </c>
      <c r="F553" s="117">
        <f>SUM(D326:D332)</f>
        <v>0</v>
      </c>
      <c r="G553" s="118">
        <f t="shared" si="268"/>
        <v>730</v>
      </c>
      <c r="H553" s="118">
        <f t="shared" si="269"/>
        <v>6095</v>
      </c>
      <c r="I553" s="118">
        <f t="shared" si="281"/>
        <v>6095</v>
      </c>
      <c r="J553" s="117">
        <f t="shared" si="282"/>
        <v>730</v>
      </c>
      <c r="K553" s="121">
        <f t="shared" si="270"/>
        <v>0</v>
      </c>
      <c r="L553" s="121">
        <f t="shared" si="270"/>
        <v>0</v>
      </c>
      <c r="M553" s="121">
        <f t="shared" si="271"/>
        <v>0</v>
      </c>
      <c r="N553" s="121">
        <f t="shared" si="271"/>
        <v>0</v>
      </c>
      <c r="O553" s="121">
        <f t="shared" si="280"/>
        <v>3.0000000000000001E-3</v>
      </c>
      <c r="P553" s="119">
        <f>SUM(U326:U332)</f>
        <v>0</v>
      </c>
      <c r="Q553" s="120">
        <f>SUM(V326:V332)</f>
        <v>0</v>
      </c>
      <c r="R553" s="197">
        <f t="shared" si="272"/>
        <v>0</v>
      </c>
      <c r="S553" s="116">
        <f>SUM(W326:W332)</f>
        <v>0</v>
      </c>
      <c r="T553" s="121">
        <f t="shared" si="273"/>
        <v>0</v>
      </c>
      <c r="U553" s="121">
        <f t="shared" si="283"/>
        <v>0</v>
      </c>
      <c r="V553" s="117">
        <f>SUM(AD326:AD332)</f>
        <v>0</v>
      </c>
      <c r="W553" s="30">
        <f t="shared" ca="1" si="284"/>
        <v>0</v>
      </c>
      <c r="X553" s="30">
        <f t="shared" ca="1" si="285"/>
        <v>0</v>
      </c>
      <c r="Y553" s="30">
        <f t="shared" ca="1" si="286"/>
        <v>0</v>
      </c>
      <c r="Z553" s="30">
        <f t="shared" ca="1" si="287"/>
        <v>0</v>
      </c>
      <c r="AA553" s="30">
        <f t="shared" si="288"/>
        <v>0</v>
      </c>
      <c r="AB553" s="31">
        <f t="shared" ca="1" si="274"/>
        <v>0</v>
      </c>
      <c r="AC553" s="122">
        <f t="shared" ca="1" si="275"/>
        <v>0</v>
      </c>
      <c r="AD553" s="32">
        <f t="shared" ca="1" si="276"/>
        <v>0</v>
      </c>
      <c r="AE553" s="122">
        <f t="shared" ca="1" si="277"/>
        <v>0</v>
      </c>
      <c r="AF553" s="32">
        <f t="shared" ca="1" si="278"/>
        <v>0</v>
      </c>
      <c r="AG553" s="116">
        <v>4630</v>
      </c>
      <c r="AH553" s="33">
        <v>3860</v>
      </c>
      <c r="AI553" s="53"/>
      <c r="AK553" s="52"/>
      <c r="AL553" s="53"/>
      <c r="AN553" s="52"/>
      <c r="BF553" s="54"/>
      <c r="BG553" s="54"/>
      <c r="BL553" s="52"/>
      <c r="BM553" s="52"/>
    </row>
    <row r="554" spans="1:65" ht="33" customHeight="1" thickBot="1">
      <c r="A554" s="114">
        <f t="shared" si="279"/>
        <v>47</v>
      </c>
      <c r="B554" s="115">
        <f>B339</f>
        <v>46225</v>
      </c>
      <c r="C554" s="116">
        <f>SUM(E333:E339)</f>
        <v>0</v>
      </c>
      <c r="D554" s="117">
        <f>SUM(C333:C339)</f>
        <v>0</v>
      </c>
      <c r="E554" s="116">
        <f>SUM(F333:F339)</f>
        <v>0</v>
      </c>
      <c r="F554" s="117">
        <f>SUM(D333:D339)</f>
        <v>0</v>
      </c>
      <c r="G554" s="118">
        <f t="shared" si="268"/>
        <v>730</v>
      </c>
      <c r="H554" s="118">
        <f t="shared" si="269"/>
        <v>6095</v>
      </c>
      <c r="I554" s="118">
        <f t="shared" si="281"/>
        <v>6095</v>
      </c>
      <c r="J554" s="117">
        <f t="shared" si="282"/>
        <v>730</v>
      </c>
      <c r="K554" s="121">
        <f t="shared" si="270"/>
        <v>0</v>
      </c>
      <c r="L554" s="121">
        <f t="shared" si="270"/>
        <v>0</v>
      </c>
      <c r="M554" s="121">
        <f t="shared" si="271"/>
        <v>0</v>
      </c>
      <c r="N554" s="121">
        <f t="shared" si="271"/>
        <v>0</v>
      </c>
      <c r="O554" s="121">
        <f t="shared" si="280"/>
        <v>3.0000000000000001E-3</v>
      </c>
      <c r="P554" s="119">
        <f>SUM(U333:U339)</f>
        <v>0</v>
      </c>
      <c r="Q554" s="120">
        <f>SUM(V333:V339)</f>
        <v>0</v>
      </c>
      <c r="R554" s="197">
        <f t="shared" si="272"/>
        <v>0</v>
      </c>
      <c r="S554" s="116">
        <f>SUM(W333:W339)</f>
        <v>0</v>
      </c>
      <c r="T554" s="121">
        <f t="shared" si="273"/>
        <v>0</v>
      </c>
      <c r="U554" s="121">
        <f t="shared" si="283"/>
        <v>0</v>
      </c>
      <c r="V554" s="117">
        <f>SUM(AD333:AD339)</f>
        <v>0</v>
      </c>
      <c r="W554" s="30">
        <f t="shared" ca="1" si="284"/>
        <v>0</v>
      </c>
      <c r="X554" s="30">
        <f t="shared" ca="1" si="285"/>
        <v>0</v>
      </c>
      <c r="Y554" s="30">
        <f t="shared" ca="1" si="286"/>
        <v>0</v>
      </c>
      <c r="Z554" s="30">
        <f t="shared" ca="1" si="287"/>
        <v>0</v>
      </c>
      <c r="AA554" s="30">
        <f t="shared" si="288"/>
        <v>0</v>
      </c>
      <c r="AB554" s="31">
        <f t="shared" ca="1" si="274"/>
        <v>0</v>
      </c>
      <c r="AC554" s="122">
        <f t="shared" ca="1" si="275"/>
        <v>0</v>
      </c>
      <c r="AD554" s="32">
        <f t="shared" ca="1" si="276"/>
        <v>0</v>
      </c>
      <c r="AE554" s="122">
        <f t="shared" ca="1" si="277"/>
        <v>0</v>
      </c>
      <c r="AF554" s="32">
        <f t="shared" ca="1" si="278"/>
        <v>0</v>
      </c>
      <c r="AG554" s="116">
        <v>4660</v>
      </c>
      <c r="AH554" s="33">
        <v>3880</v>
      </c>
      <c r="AI554" s="53"/>
      <c r="AK554" s="52"/>
      <c r="AL554" s="53"/>
      <c r="AN554" s="52"/>
      <c r="BF554" s="54"/>
      <c r="BG554" s="54"/>
      <c r="BL554" s="52"/>
      <c r="BM554" s="52"/>
    </row>
    <row r="555" spans="1:65" ht="33" customHeight="1" thickBot="1">
      <c r="A555" s="114">
        <f t="shared" si="279"/>
        <v>48</v>
      </c>
      <c r="B555" s="115">
        <f>B346</f>
        <v>46232</v>
      </c>
      <c r="C555" s="116">
        <f>SUM(E340:E346)</f>
        <v>0</v>
      </c>
      <c r="D555" s="117">
        <f>SUM(C340:C346)</f>
        <v>0</v>
      </c>
      <c r="E555" s="116">
        <f>SUM(F340:F346)</f>
        <v>0</v>
      </c>
      <c r="F555" s="117">
        <f>SUM(D340:D346)</f>
        <v>0</v>
      </c>
      <c r="G555" s="118">
        <f t="shared" si="268"/>
        <v>730</v>
      </c>
      <c r="H555" s="118">
        <f t="shared" si="269"/>
        <v>6095</v>
      </c>
      <c r="I555" s="118">
        <f t="shared" si="281"/>
        <v>6095</v>
      </c>
      <c r="J555" s="117">
        <f t="shared" si="282"/>
        <v>730</v>
      </c>
      <c r="K555" s="121">
        <f t="shared" si="270"/>
        <v>0</v>
      </c>
      <c r="L555" s="121">
        <f t="shared" si="270"/>
        <v>0</v>
      </c>
      <c r="M555" s="121">
        <f t="shared" si="271"/>
        <v>0</v>
      </c>
      <c r="N555" s="121">
        <f t="shared" si="271"/>
        <v>0</v>
      </c>
      <c r="O555" s="121">
        <f t="shared" si="280"/>
        <v>3.0000000000000001E-3</v>
      </c>
      <c r="P555" s="119">
        <f>SUM(U340:U346)</f>
        <v>0</v>
      </c>
      <c r="Q555" s="120">
        <f>SUM(V340:V346)</f>
        <v>0</v>
      </c>
      <c r="R555" s="197">
        <f t="shared" si="272"/>
        <v>0</v>
      </c>
      <c r="S555" s="116">
        <f>SUM(W340:W346)</f>
        <v>0</v>
      </c>
      <c r="T555" s="121">
        <f t="shared" si="273"/>
        <v>0</v>
      </c>
      <c r="U555" s="121">
        <f t="shared" si="283"/>
        <v>0</v>
      </c>
      <c r="V555" s="117">
        <f>SUM(AD340:AD346)</f>
        <v>0</v>
      </c>
      <c r="W555" s="30">
        <f t="shared" ca="1" si="284"/>
        <v>0</v>
      </c>
      <c r="X555" s="30">
        <f t="shared" ca="1" si="285"/>
        <v>0</v>
      </c>
      <c r="Y555" s="30">
        <f t="shared" ca="1" si="286"/>
        <v>0</v>
      </c>
      <c r="Z555" s="30">
        <f t="shared" ca="1" si="287"/>
        <v>0</v>
      </c>
      <c r="AA555" s="30">
        <f t="shared" si="288"/>
        <v>0</v>
      </c>
      <c r="AB555" s="31">
        <f t="shared" ca="1" si="274"/>
        <v>0</v>
      </c>
      <c r="AC555" s="122">
        <f t="shared" ca="1" si="275"/>
        <v>0</v>
      </c>
      <c r="AD555" s="32">
        <f t="shared" ca="1" si="276"/>
        <v>0</v>
      </c>
      <c r="AE555" s="122">
        <f t="shared" ca="1" si="277"/>
        <v>0</v>
      </c>
      <c r="AF555" s="32">
        <f t="shared" ca="1" si="278"/>
        <v>0</v>
      </c>
      <c r="AG555" s="116">
        <v>4690</v>
      </c>
      <c r="AH555" s="33">
        <v>3900</v>
      </c>
      <c r="AI555" s="53"/>
      <c r="AK555" s="52"/>
      <c r="AL555" s="53"/>
      <c r="AN555" s="52"/>
      <c r="BF555" s="54"/>
      <c r="BG555" s="54"/>
      <c r="BL555" s="52"/>
      <c r="BM555" s="52"/>
    </row>
    <row r="556" spans="1:65" ht="33" customHeight="1" thickBot="1">
      <c r="A556" s="114">
        <f t="shared" si="279"/>
        <v>49</v>
      </c>
      <c r="B556" s="115">
        <f>B353</f>
        <v>46239</v>
      </c>
      <c r="C556" s="116">
        <f>SUM(E347:E353)</f>
        <v>0</v>
      </c>
      <c r="D556" s="117">
        <f>SUM(C347:C353)</f>
        <v>0</v>
      </c>
      <c r="E556" s="116">
        <f>SUM(F347:F353)</f>
        <v>0</v>
      </c>
      <c r="F556" s="117">
        <f>SUM(D347:D353)</f>
        <v>0</v>
      </c>
      <c r="G556" s="118">
        <f t="shared" si="268"/>
        <v>730</v>
      </c>
      <c r="H556" s="118">
        <f t="shared" si="269"/>
        <v>6095</v>
      </c>
      <c r="I556" s="118">
        <f t="shared" si="281"/>
        <v>6095</v>
      </c>
      <c r="J556" s="117">
        <f t="shared" si="282"/>
        <v>730</v>
      </c>
      <c r="K556" s="121">
        <f t="shared" si="270"/>
        <v>0</v>
      </c>
      <c r="L556" s="121">
        <f t="shared" si="270"/>
        <v>0</v>
      </c>
      <c r="M556" s="121">
        <f t="shared" si="271"/>
        <v>0</v>
      </c>
      <c r="N556" s="121">
        <f t="shared" si="271"/>
        <v>0</v>
      </c>
      <c r="O556" s="121">
        <f t="shared" si="280"/>
        <v>3.0000000000000001E-3</v>
      </c>
      <c r="P556" s="119">
        <f>SUM(U347:U353)</f>
        <v>0</v>
      </c>
      <c r="Q556" s="120">
        <f>SUM(V347:V353)</f>
        <v>0</v>
      </c>
      <c r="R556" s="197">
        <f t="shared" si="272"/>
        <v>0</v>
      </c>
      <c r="S556" s="116">
        <f>SUM(W347:W353)</f>
        <v>0</v>
      </c>
      <c r="T556" s="121">
        <f t="shared" si="273"/>
        <v>0</v>
      </c>
      <c r="U556" s="121">
        <f t="shared" si="283"/>
        <v>0</v>
      </c>
      <c r="V556" s="117">
        <f>SUM(AD347:AD353)</f>
        <v>0</v>
      </c>
      <c r="W556" s="30">
        <f t="shared" ca="1" si="284"/>
        <v>0</v>
      </c>
      <c r="X556" s="30">
        <f t="shared" ca="1" si="285"/>
        <v>0</v>
      </c>
      <c r="Y556" s="30">
        <f t="shared" ca="1" si="286"/>
        <v>0</v>
      </c>
      <c r="Z556" s="30">
        <f t="shared" ca="1" si="287"/>
        <v>0</v>
      </c>
      <c r="AA556" s="30">
        <f t="shared" si="288"/>
        <v>0</v>
      </c>
      <c r="AB556" s="31">
        <f t="shared" ca="1" si="274"/>
        <v>0</v>
      </c>
      <c r="AC556" s="122">
        <f t="shared" ca="1" si="275"/>
        <v>0</v>
      </c>
      <c r="AD556" s="32">
        <f t="shared" ca="1" si="276"/>
        <v>0</v>
      </c>
      <c r="AE556" s="122">
        <f t="shared" ca="1" si="277"/>
        <v>0</v>
      </c>
      <c r="AF556" s="32">
        <f t="shared" ca="1" si="278"/>
        <v>0</v>
      </c>
      <c r="AG556" s="116">
        <v>4720</v>
      </c>
      <c r="AH556" s="33">
        <v>3920</v>
      </c>
      <c r="AI556" s="53"/>
      <c r="AK556" s="52"/>
      <c r="AL556" s="53"/>
      <c r="AN556" s="52"/>
      <c r="BF556" s="54"/>
      <c r="BG556" s="54"/>
      <c r="BL556" s="52"/>
      <c r="BM556" s="52"/>
    </row>
    <row r="557" spans="1:65" ht="33" customHeight="1" thickBot="1">
      <c r="A557" s="114">
        <f t="shared" si="279"/>
        <v>50</v>
      </c>
      <c r="B557" s="115">
        <f>B360</f>
        <v>46246</v>
      </c>
      <c r="C557" s="116">
        <f>SUM(E354:E360)</f>
        <v>0</v>
      </c>
      <c r="D557" s="117">
        <f>SUM(C354:C360)</f>
        <v>0</v>
      </c>
      <c r="E557" s="116">
        <f>SUM(F354:F360)</f>
        <v>0</v>
      </c>
      <c r="F557" s="117">
        <f>SUM(D354:D360)</f>
        <v>0</v>
      </c>
      <c r="G557" s="118">
        <f t="shared" si="268"/>
        <v>730</v>
      </c>
      <c r="H557" s="118">
        <f t="shared" si="269"/>
        <v>6095</v>
      </c>
      <c r="I557" s="118">
        <f t="shared" si="281"/>
        <v>6095</v>
      </c>
      <c r="J557" s="117">
        <f t="shared" si="282"/>
        <v>730</v>
      </c>
      <c r="K557" s="121">
        <f t="shared" si="270"/>
        <v>0</v>
      </c>
      <c r="L557" s="121">
        <f t="shared" si="270"/>
        <v>0</v>
      </c>
      <c r="M557" s="121">
        <f t="shared" si="271"/>
        <v>0</v>
      </c>
      <c r="N557" s="121">
        <f t="shared" si="271"/>
        <v>0</v>
      </c>
      <c r="O557" s="121">
        <f t="shared" si="280"/>
        <v>3.0000000000000001E-3</v>
      </c>
      <c r="P557" s="119">
        <f>SUM(U354:U360)</f>
        <v>0</v>
      </c>
      <c r="Q557" s="120">
        <f>SUM(V354:V360)</f>
        <v>0</v>
      </c>
      <c r="R557" s="197">
        <f t="shared" si="272"/>
        <v>0</v>
      </c>
      <c r="S557" s="116">
        <f>SUM(W354:W360)</f>
        <v>0</v>
      </c>
      <c r="T557" s="121">
        <f t="shared" si="273"/>
        <v>0</v>
      </c>
      <c r="U557" s="121">
        <f t="shared" si="283"/>
        <v>0</v>
      </c>
      <c r="V557" s="117">
        <f>SUM(AD354:AD360)</f>
        <v>0</v>
      </c>
      <c r="W557" s="30">
        <f t="shared" ca="1" si="284"/>
        <v>0</v>
      </c>
      <c r="X557" s="30">
        <f t="shared" ca="1" si="285"/>
        <v>0</v>
      </c>
      <c r="Y557" s="30">
        <f t="shared" ca="1" si="286"/>
        <v>0</v>
      </c>
      <c r="Z557" s="30">
        <f t="shared" ca="1" si="287"/>
        <v>0</v>
      </c>
      <c r="AA557" s="30">
        <f t="shared" si="288"/>
        <v>0</v>
      </c>
      <c r="AB557" s="31">
        <f t="shared" ca="1" si="274"/>
        <v>0</v>
      </c>
      <c r="AC557" s="122">
        <f t="shared" ca="1" si="275"/>
        <v>0</v>
      </c>
      <c r="AD557" s="32">
        <f t="shared" ca="1" si="276"/>
        <v>0</v>
      </c>
      <c r="AE557" s="122">
        <f t="shared" ca="1" si="277"/>
        <v>0</v>
      </c>
      <c r="AF557" s="32">
        <f t="shared" ca="1" si="278"/>
        <v>0</v>
      </c>
      <c r="AG557" s="116">
        <v>4750</v>
      </c>
      <c r="AH557" s="33">
        <v>3940</v>
      </c>
      <c r="AI557" s="53"/>
      <c r="AK557" s="52"/>
      <c r="AL557" s="53"/>
      <c r="AN557" s="52"/>
      <c r="BF557" s="54"/>
      <c r="BG557" s="54"/>
      <c r="BL557" s="52"/>
      <c r="BM557" s="52"/>
    </row>
    <row r="558" spans="1:65" ht="33" customHeight="1" thickBot="1">
      <c r="A558" s="114">
        <f t="shared" si="279"/>
        <v>51</v>
      </c>
      <c r="B558" s="115">
        <f>B367</f>
        <v>46253</v>
      </c>
      <c r="C558" s="116">
        <f>SUM(E361:E367)</f>
        <v>0</v>
      </c>
      <c r="D558" s="117">
        <f>SUM(C361:C367)</f>
        <v>0</v>
      </c>
      <c r="E558" s="116">
        <f>SUM(F361:F367)</f>
        <v>0</v>
      </c>
      <c r="F558" s="117">
        <f>SUM(D361:D367)</f>
        <v>0</v>
      </c>
      <c r="G558" s="118">
        <f t="shared" si="268"/>
        <v>730</v>
      </c>
      <c r="H558" s="118">
        <f t="shared" si="269"/>
        <v>6095</v>
      </c>
      <c r="I558" s="118">
        <f t="shared" si="281"/>
        <v>6095</v>
      </c>
      <c r="J558" s="117">
        <f t="shared" si="282"/>
        <v>730</v>
      </c>
      <c r="K558" s="121">
        <f t="shared" si="270"/>
        <v>0</v>
      </c>
      <c r="L558" s="121">
        <f t="shared" si="270"/>
        <v>0</v>
      </c>
      <c r="M558" s="121">
        <f t="shared" si="271"/>
        <v>0</v>
      </c>
      <c r="N558" s="121">
        <f t="shared" si="271"/>
        <v>0</v>
      </c>
      <c r="O558" s="121">
        <f t="shared" si="280"/>
        <v>3.0000000000000001E-3</v>
      </c>
      <c r="P558" s="119">
        <f>SUM(U361:U367)</f>
        <v>0</v>
      </c>
      <c r="Q558" s="120">
        <f>SUM(V361:V367)</f>
        <v>0</v>
      </c>
      <c r="R558" s="197">
        <f t="shared" si="272"/>
        <v>0</v>
      </c>
      <c r="S558" s="116">
        <f>SUM(W361:W367)</f>
        <v>0</v>
      </c>
      <c r="T558" s="121">
        <f t="shared" si="273"/>
        <v>0</v>
      </c>
      <c r="U558" s="121">
        <f t="shared" si="283"/>
        <v>0</v>
      </c>
      <c r="V558" s="117">
        <f>SUM(AD361:AD367)</f>
        <v>0</v>
      </c>
      <c r="W558" s="30">
        <f t="shared" ca="1" si="284"/>
        <v>0</v>
      </c>
      <c r="X558" s="30">
        <f t="shared" ca="1" si="285"/>
        <v>0</v>
      </c>
      <c r="Y558" s="30">
        <f t="shared" ca="1" si="286"/>
        <v>0</v>
      </c>
      <c r="Z558" s="30">
        <f t="shared" ca="1" si="287"/>
        <v>0</v>
      </c>
      <c r="AA558" s="30">
        <f t="shared" si="288"/>
        <v>0</v>
      </c>
      <c r="AB558" s="31">
        <f t="shared" ca="1" si="274"/>
        <v>0</v>
      </c>
      <c r="AC558" s="122">
        <f t="shared" ca="1" si="275"/>
        <v>0</v>
      </c>
      <c r="AD558" s="32">
        <f t="shared" ca="1" si="276"/>
        <v>0</v>
      </c>
      <c r="AE558" s="122">
        <f t="shared" ca="1" si="277"/>
        <v>0</v>
      </c>
      <c r="AF558" s="32">
        <f t="shared" ca="1" si="278"/>
        <v>0</v>
      </c>
      <c r="AG558" s="116">
        <v>4775</v>
      </c>
      <c r="AH558" s="33">
        <v>3960</v>
      </c>
      <c r="AI558" s="53"/>
      <c r="AK558" s="52"/>
      <c r="AL558" s="53"/>
      <c r="AN558" s="52"/>
      <c r="BF558" s="54"/>
      <c r="BG558" s="54"/>
      <c r="BL558" s="52"/>
      <c r="BM558" s="52"/>
    </row>
    <row r="559" spans="1:65" ht="33" customHeight="1" thickBot="1">
      <c r="A559" s="114">
        <f t="shared" si="279"/>
        <v>52</v>
      </c>
      <c r="B559" s="115">
        <f>B374</f>
        <v>46260</v>
      </c>
      <c r="C559" s="116">
        <f>SUM(E368:E374)</f>
        <v>0</v>
      </c>
      <c r="D559" s="117">
        <f>SUM(C368:C374)</f>
        <v>0</v>
      </c>
      <c r="E559" s="116">
        <f>SUM(F368:F374)</f>
        <v>0</v>
      </c>
      <c r="F559" s="117">
        <f>SUM(D368:D374)</f>
        <v>0</v>
      </c>
      <c r="G559" s="118">
        <f t="shared" si="268"/>
        <v>730</v>
      </c>
      <c r="H559" s="118">
        <f t="shared" si="269"/>
        <v>6095</v>
      </c>
      <c r="I559" s="118">
        <f t="shared" si="281"/>
        <v>6095</v>
      </c>
      <c r="J559" s="117">
        <f t="shared" si="282"/>
        <v>730</v>
      </c>
      <c r="K559" s="121">
        <f t="shared" si="270"/>
        <v>0</v>
      </c>
      <c r="L559" s="121">
        <f t="shared" si="270"/>
        <v>0</v>
      </c>
      <c r="M559" s="121">
        <f t="shared" si="271"/>
        <v>0</v>
      </c>
      <c r="N559" s="121">
        <f t="shared" si="271"/>
        <v>0</v>
      </c>
      <c r="O559" s="121">
        <f t="shared" si="280"/>
        <v>3.0000000000000001E-3</v>
      </c>
      <c r="P559" s="119">
        <f>SUM(U368:U374)</f>
        <v>0</v>
      </c>
      <c r="Q559" s="120">
        <f>SUM(V368:V374)</f>
        <v>0</v>
      </c>
      <c r="R559" s="197">
        <f t="shared" si="272"/>
        <v>0</v>
      </c>
      <c r="S559" s="116">
        <f>SUM(W368:W374)</f>
        <v>0</v>
      </c>
      <c r="T559" s="121">
        <f t="shared" si="273"/>
        <v>0</v>
      </c>
      <c r="U559" s="121">
        <f t="shared" si="283"/>
        <v>0</v>
      </c>
      <c r="V559" s="117">
        <f>SUM(AD368:AD374)</f>
        <v>0</v>
      </c>
      <c r="W559" s="30">
        <f t="shared" ca="1" si="284"/>
        <v>0</v>
      </c>
      <c r="X559" s="30">
        <f t="shared" ca="1" si="285"/>
        <v>0</v>
      </c>
      <c r="Y559" s="30">
        <f t="shared" ca="1" si="286"/>
        <v>0</v>
      </c>
      <c r="Z559" s="30">
        <f t="shared" ca="1" si="287"/>
        <v>0</v>
      </c>
      <c r="AA559" s="30">
        <f t="shared" si="288"/>
        <v>0</v>
      </c>
      <c r="AB559" s="31">
        <f t="shared" ca="1" si="274"/>
        <v>0</v>
      </c>
      <c r="AC559" s="122">
        <f t="shared" ca="1" si="275"/>
        <v>0</v>
      </c>
      <c r="AD559" s="32">
        <f t="shared" ca="1" si="276"/>
        <v>0</v>
      </c>
      <c r="AE559" s="122">
        <f t="shared" ca="1" si="277"/>
        <v>0</v>
      </c>
      <c r="AF559" s="32">
        <f t="shared" ca="1" si="278"/>
        <v>0</v>
      </c>
      <c r="AG559" s="116">
        <v>4800</v>
      </c>
      <c r="AH559" s="33">
        <v>3975</v>
      </c>
      <c r="AI559" s="53"/>
      <c r="AK559" s="52"/>
      <c r="AL559" s="53"/>
      <c r="AN559" s="52"/>
      <c r="BF559" s="54"/>
      <c r="BG559" s="54"/>
      <c r="BL559" s="52"/>
      <c r="BM559" s="52"/>
    </row>
    <row r="560" spans="1:65" ht="33" customHeight="1" thickBot="1">
      <c r="A560" s="114">
        <f t="shared" si="279"/>
        <v>53</v>
      </c>
      <c r="B560" s="115">
        <f>B381</f>
        <v>46267</v>
      </c>
      <c r="C560" s="116">
        <f>SUM(E375:E381)</f>
        <v>0</v>
      </c>
      <c r="D560" s="117">
        <f>SUM(C375:C381)</f>
        <v>0</v>
      </c>
      <c r="E560" s="116">
        <f>SUM(F375:F381)</f>
        <v>0</v>
      </c>
      <c r="F560" s="117">
        <f>SUM(D375:D381)</f>
        <v>0</v>
      </c>
      <c r="G560" s="118">
        <f t="shared" si="268"/>
        <v>730</v>
      </c>
      <c r="H560" s="118">
        <f t="shared" si="269"/>
        <v>6095</v>
      </c>
      <c r="I560" s="118">
        <f t="shared" si="281"/>
        <v>6095</v>
      </c>
      <c r="J560" s="117">
        <f t="shared" si="282"/>
        <v>730</v>
      </c>
      <c r="K560" s="121">
        <f t="shared" si="270"/>
        <v>0</v>
      </c>
      <c r="L560" s="121">
        <f t="shared" si="270"/>
        <v>0</v>
      </c>
      <c r="M560" s="121">
        <f t="shared" si="271"/>
        <v>0</v>
      </c>
      <c r="N560" s="121">
        <f t="shared" si="271"/>
        <v>0</v>
      </c>
      <c r="O560" s="121">
        <f t="shared" si="280"/>
        <v>3.0000000000000001E-3</v>
      </c>
      <c r="P560" s="119">
        <f>SUM(U375:U381)</f>
        <v>0</v>
      </c>
      <c r="Q560" s="120">
        <f>SUM(V375:V381)</f>
        <v>0</v>
      </c>
      <c r="R560" s="197">
        <f t="shared" si="272"/>
        <v>0</v>
      </c>
      <c r="S560" s="116">
        <f>SUM(W375:W381)</f>
        <v>0</v>
      </c>
      <c r="T560" s="121">
        <f t="shared" si="273"/>
        <v>0</v>
      </c>
      <c r="U560" s="121">
        <f t="shared" si="283"/>
        <v>0</v>
      </c>
      <c r="V560" s="117">
        <f>SUM(AD375:AD381)</f>
        <v>0</v>
      </c>
      <c r="W560" s="30">
        <f t="shared" ca="1" si="284"/>
        <v>0</v>
      </c>
      <c r="X560" s="30">
        <f t="shared" ca="1" si="285"/>
        <v>0</v>
      </c>
      <c r="Y560" s="30">
        <f t="shared" ca="1" si="286"/>
        <v>0</v>
      </c>
      <c r="Z560" s="30">
        <f t="shared" ca="1" si="287"/>
        <v>0</v>
      </c>
      <c r="AA560" s="30">
        <f t="shared" si="288"/>
        <v>0</v>
      </c>
      <c r="AB560" s="31">
        <f t="shared" ca="1" si="274"/>
        <v>0</v>
      </c>
      <c r="AC560" s="122">
        <f t="shared" ca="1" si="275"/>
        <v>0</v>
      </c>
      <c r="AD560" s="32">
        <f t="shared" ca="1" si="276"/>
        <v>0</v>
      </c>
      <c r="AE560" s="122">
        <f t="shared" ca="1" si="277"/>
        <v>0</v>
      </c>
      <c r="AF560" s="32">
        <f t="shared" ca="1" si="278"/>
        <v>0</v>
      </c>
      <c r="AG560" s="116">
        <v>4825</v>
      </c>
      <c r="AH560" s="33">
        <v>3990</v>
      </c>
      <c r="AI560" s="53"/>
      <c r="AK560" s="52"/>
      <c r="AL560" s="53"/>
      <c r="AN560" s="52"/>
      <c r="BF560" s="54"/>
      <c r="BG560" s="54"/>
      <c r="BL560" s="52"/>
      <c r="BM560" s="52"/>
    </row>
    <row r="561" spans="1:65" ht="33" customHeight="1" thickBot="1">
      <c r="A561" s="114">
        <f t="shared" si="279"/>
        <v>54</v>
      </c>
      <c r="B561" s="115">
        <f>B388</f>
        <v>46274</v>
      </c>
      <c r="C561" s="116">
        <f>SUM(E382:E388)</f>
        <v>0</v>
      </c>
      <c r="D561" s="117">
        <f>SUM(C382:C388)</f>
        <v>0</v>
      </c>
      <c r="E561" s="116">
        <f>SUM(F382:F388)</f>
        <v>0</v>
      </c>
      <c r="F561" s="117">
        <f>SUM(D382:D388)</f>
        <v>0</v>
      </c>
      <c r="G561" s="118">
        <f t="shared" si="268"/>
        <v>730</v>
      </c>
      <c r="H561" s="118">
        <f t="shared" si="269"/>
        <v>6095</v>
      </c>
      <c r="I561" s="118">
        <f t="shared" si="281"/>
        <v>6095</v>
      </c>
      <c r="J561" s="117">
        <f t="shared" si="282"/>
        <v>730</v>
      </c>
      <c r="K561" s="121">
        <f t="shared" si="270"/>
        <v>0</v>
      </c>
      <c r="L561" s="121">
        <f t="shared" si="270"/>
        <v>0</v>
      </c>
      <c r="M561" s="121">
        <f t="shared" si="271"/>
        <v>0</v>
      </c>
      <c r="N561" s="121">
        <f t="shared" si="271"/>
        <v>0</v>
      </c>
      <c r="O561" s="121">
        <f t="shared" si="280"/>
        <v>3.0000000000000001E-3</v>
      </c>
      <c r="P561" s="119">
        <f>SUM(U382:U388)</f>
        <v>0</v>
      </c>
      <c r="Q561" s="120">
        <f>SUM(V382:V388)</f>
        <v>0</v>
      </c>
      <c r="R561" s="197">
        <f t="shared" si="272"/>
        <v>0</v>
      </c>
      <c r="S561" s="116">
        <f>SUM(W382:W388)</f>
        <v>0</v>
      </c>
      <c r="T561" s="121">
        <f t="shared" si="273"/>
        <v>0</v>
      </c>
      <c r="U561" s="121">
        <f t="shared" si="283"/>
        <v>0</v>
      </c>
      <c r="V561" s="117">
        <f>SUM(AD382:AD388)</f>
        <v>0</v>
      </c>
      <c r="W561" s="30">
        <f t="shared" ca="1" si="284"/>
        <v>0</v>
      </c>
      <c r="X561" s="30">
        <f t="shared" ca="1" si="285"/>
        <v>0</v>
      </c>
      <c r="Y561" s="30">
        <f t="shared" ca="1" si="286"/>
        <v>0</v>
      </c>
      <c r="Z561" s="30">
        <f t="shared" ca="1" si="287"/>
        <v>0</v>
      </c>
      <c r="AA561" s="30">
        <f t="shared" si="288"/>
        <v>0</v>
      </c>
      <c r="AB561" s="31">
        <f t="shared" ca="1" si="274"/>
        <v>0</v>
      </c>
      <c r="AC561" s="122">
        <f t="shared" ca="1" si="275"/>
        <v>0</v>
      </c>
      <c r="AD561" s="32">
        <f t="shared" ca="1" si="276"/>
        <v>0</v>
      </c>
      <c r="AE561" s="122">
        <f t="shared" ca="1" si="277"/>
        <v>0</v>
      </c>
      <c r="AF561" s="32">
        <f t="shared" ca="1" si="278"/>
        <v>0</v>
      </c>
      <c r="AG561" s="116">
        <v>4850</v>
      </c>
      <c r="AH561" s="33">
        <v>4000</v>
      </c>
      <c r="AI561" s="53"/>
      <c r="AK561" s="52"/>
      <c r="AL561" s="53"/>
      <c r="AN561" s="52"/>
      <c r="BF561" s="54"/>
      <c r="BG561" s="54"/>
      <c r="BL561" s="52"/>
      <c r="BM561" s="52"/>
    </row>
    <row r="562" spans="1:65" ht="33" customHeight="1" thickBot="1">
      <c r="A562" s="114">
        <f t="shared" si="279"/>
        <v>55</v>
      </c>
      <c r="B562" s="115">
        <f>B395</f>
        <v>46281</v>
      </c>
      <c r="C562" s="116">
        <f>SUM(E389:E395)</f>
        <v>0</v>
      </c>
      <c r="D562" s="117">
        <f>SUM(C389:C395)</f>
        <v>0</v>
      </c>
      <c r="E562" s="116">
        <f>SUM(F389:F395)</f>
        <v>0</v>
      </c>
      <c r="F562" s="117">
        <f>SUM(D389:D395)</f>
        <v>0</v>
      </c>
      <c r="G562" s="118">
        <f t="shared" si="268"/>
        <v>730</v>
      </c>
      <c r="H562" s="118">
        <f t="shared" si="269"/>
        <v>6095</v>
      </c>
      <c r="I562" s="118">
        <f t="shared" si="281"/>
        <v>6095</v>
      </c>
      <c r="J562" s="117">
        <f t="shared" si="282"/>
        <v>730</v>
      </c>
      <c r="K562" s="121">
        <f t="shared" si="270"/>
        <v>0</v>
      </c>
      <c r="L562" s="121">
        <f t="shared" si="270"/>
        <v>0</v>
      </c>
      <c r="M562" s="121">
        <f t="shared" si="271"/>
        <v>0</v>
      </c>
      <c r="N562" s="121">
        <f t="shared" si="271"/>
        <v>0</v>
      </c>
      <c r="O562" s="121">
        <f t="shared" si="280"/>
        <v>3.0000000000000001E-3</v>
      </c>
      <c r="P562" s="119">
        <f>SUM(U389:U395)</f>
        <v>0</v>
      </c>
      <c r="Q562" s="120">
        <f>SUM(V389:V395)</f>
        <v>0</v>
      </c>
      <c r="R562" s="197">
        <f t="shared" si="272"/>
        <v>0</v>
      </c>
      <c r="S562" s="116">
        <f>SUM(W389:W395)</f>
        <v>0</v>
      </c>
      <c r="T562" s="121">
        <f t="shared" si="273"/>
        <v>0</v>
      </c>
      <c r="U562" s="121">
        <f t="shared" si="283"/>
        <v>0</v>
      </c>
      <c r="V562" s="117">
        <f>SUM(AD389:AD395)</f>
        <v>0</v>
      </c>
      <c r="W562" s="30">
        <f t="shared" ca="1" si="284"/>
        <v>0</v>
      </c>
      <c r="X562" s="30">
        <f t="shared" ca="1" si="285"/>
        <v>0</v>
      </c>
      <c r="Y562" s="30">
        <f t="shared" ca="1" si="286"/>
        <v>0</v>
      </c>
      <c r="Z562" s="30">
        <f t="shared" ca="1" si="287"/>
        <v>0</v>
      </c>
      <c r="AA562" s="30">
        <f t="shared" si="288"/>
        <v>0</v>
      </c>
      <c r="AB562" s="31">
        <f t="shared" ca="1" si="274"/>
        <v>0</v>
      </c>
      <c r="AC562" s="122">
        <f t="shared" ca="1" si="275"/>
        <v>0</v>
      </c>
      <c r="AD562" s="32">
        <f t="shared" ca="1" si="276"/>
        <v>0</v>
      </c>
      <c r="AE562" s="122">
        <f t="shared" ca="1" si="277"/>
        <v>0</v>
      </c>
      <c r="AF562" s="32">
        <f t="shared" ca="1" si="278"/>
        <v>0</v>
      </c>
      <c r="AG562" s="116">
        <v>4875</v>
      </c>
      <c r="AH562" s="33">
        <v>4010</v>
      </c>
      <c r="AI562" s="53"/>
      <c r="AK562" s="52"/>
      <c r="AL562" s="53"/>
      <c r="AN562" s="52"/>
      <c r="BF562" s="54"/>
      <c r="BG562" s="54"/>
      <c r="BL562" s="52"/>
      <c r="BM562" s="52"/>
    </row>
    <row r="563" spans="1:65" ht="33" customHeight="1" thickBot="1">
      <c r="A563" s="114">
        <f t="shared" si="279"/>
        <v>56</v>
      </c>
      <c r="B563" s="115">
        <f>B402</f>
        <v>46288</v>
      </c>
      <c r="C563" s="116">
        <f>SUM(E396:E402)</f>
        <v>0</v>
      </c>
      <c r="D563" s="117">
        <f>SUM(C396:C402)</f>
        <v>0</v>
      </c>
      <c r="E563" s="116">
        <f>SUM(F396:F402)</f>
        <v>0</v>
      </c>
      <c r="F563" s="117">
        <f>SUM(D396:D402)</f>
        <v>0</v>
      </c>
      <c r="G563" s="118">
        <f t="shared" si="268"/>
        <v>730</v>
      </c>
      <c r="H563" s="118">
        <f t="shared" si="269"/>
        <v>6095</v>
      </c>
      <c r="I563" s="118">
        <f t="shared" si="281"/>
        <v>6095</v>
      </c>
      <c r="J563" s="117">
        <f t="shared" si="282"/>
        <v>730</v>
      </c>
      <c r="K563" s="121">
        <f t="shared" si="270"/>
        <v>0</v>
      </c>
      <c r="L563" s="121">
        <f t="shared" si="270"/>
        <v>0</v>
      </c>
      <c r="M563" s="121">
        <f t="shared" si="271"/>
        <v>0</v>
      </c>
      <c r="N563" s="121">
        <f t="shared" si="271"/>
        <v>0</v>
      </c>
      <c r="O563" s="121">
        <f t="shared" si="280"/>
        <v>3.0000000000000001E-3</v>
      </c>
      <c r="P563" s="119">
        <f>SUM(U396:U402)</f>
        <v>0</v>
      </c>
      <c r="Q563" s="120">
        <f>SUM(V396:V402)</f>
        <v>0</v>
      </c>
      <c r="R563" s="197">
        <f t="shared" si="272"/>
        <v>0</v>
      </c>
      <c r="S563" s="116">
        <f>SUM(W396:W402)</f>
        <v>0</v>
      </c>
      <c r="T563" s="121">
        <f t="shared" si="273"/>
        <v>0</v>
      </c>
      <c r="U563" s="121">
        <f t="shared" si="283"/>
        <v>0</v>
      </c>
      <c r="V563" s="117">
        <f>SUM(AD396:AD402)</f>
        <v>0</v>
      </c>
      <c r="W563" s="30">
        <f t="shared" ca="1" si="284"/>
        <v>0</v>
      </c>
      <c r="X563" s="30">
        <f t="shared" ca="1" si="285"/>
        <v>0</v>
      </c>
      <c r="Y563" s="30">
        <f t="shared" ca="1" si="286"/>
        <v>0</v>
      </c>
      <c r="Z563" s="30">
        <f t="shared" ca="1" si="287"/>
        <v>0</v>
      </c>
      <c r="AA563" s="30">
        <f t="shared" si="288"/>
        <v>0</v>
      </c>
      <c r="AB563" s="31">
        <f t="shared" ca="1" si="274"/>
        <v>0</v>
      </c>
      <c r="AC563" s="122">
        <f t="shared" ca="1" si="275"/>
        <v>0</v>
      </c>
      <c r="AD563" s="32">
        <f t="shared" ca="1" si="276"/>
        <v>0</v>
      </c>
      <c r="AE563" s="122">
        <f t="shared" ca="1" si="277"/>
        <v>0</v>
      </c>
      <c r="AF563" s="32">
        <f t="shared" ca="1" si="278"/>
        <v>0</v>
      </c>
      <c r="AG563" s="116">
        <v>4900</v>
      </c>
      <c r="AH563" s="33">
        <v>4020</v>
      </c>
      <c r="AI563" s="53"/>
      <c r="AK563" s="52"/>
      <c r="AL563" s="53"/>
      <c r="AN563" s="52"/>
      <c r="BF563" s="54"/>
      <c r="BG563" s="54"/>
      <c r="BL563" s="52"/>
      <c r="BM563" s="52"/>
    </row>
    <row r="564" spans="1:65" ht="33" customHeight="1" thickBot="1">
      <c r="A564" s="114">
        <f t="shared" si="279"/>
        <v>57</v>
      </c>
      <c r="B564" s="115">
        <f>B409</f>
        <v>46295</v>
      </c>
      <c r="C564" s="116">
        <f>SUM(E403:E409)</f>
        <v>0</v>
      </c>
      <c r="D564" s="117">
        <f>SUM(C403:C409)</f>
        <v>0</v>
      </c>
      <c r="E564" s="116">
        <f>SUM(F403:F409)</f>
        <v>0</v>
      </c>
      <c r="F564" s="117">
        <f>SUM(D403:D409)</f>
        <v>0</v>
      </c>
      <c r="G564" s="118">
        <f t="shared" si="268"/>
        <v>730</v>
      </c>
      <c r="H564" s="118">
        <f t="shared" si="269"/>
        <v>6095</v>
      </c>
      <c r="I564" s="118">
        <f t="shared" si="281"/>
        <v>6095</v>
      </c>
      <c r="J564" s="117">
        <f t="shared" si="282"/>
        <v>730</v>
      </c>
      <c r="K564" s="121">
        <f t="shared" si="270"/>
        <v>0</v>
      </c>
      <c r="L564" s="121">
        <f t="shared" si="270"/>
        <v>0</v>
      </c>
      <c r="M564" s="121">
        <f t="shared" si="271"/>
        <v>0</v>
      </c>
      <c r="N564" s="121">
        <f t="shared" si="271"/>
        <v>0</v>
      </c>
      <c r="O564" s="121">
        <f t="shared" si="280"/>
        <v>3.0000000000000001E-3</v>
      </c>
      <c r="P564" s="119">
        <f>SUM(U403:U409)</f>
        <v>0</v>
      </c>
      <c r="Q564" s="120">
        <f>SUM(V403:V409)</f>
        <v>0</v>
      </c>
      <c r="R564" s="197">
        <f t="shared" si="272"/>
        <v>0</v>
      </c>
      <c r="S564" s="116">
        <f>SUM(W403:W409)</f>
        <v>0</v>
      </c>
      <c r="T564" s="121">
        <f t="shared" si="273"/>
        <v>0</v>
      </c>
      <c r="U564" s="121">
        <f t="shared" si="283"/>
        <v>0</v>
      </c>
      <c r="V564" s="117">
        <f>SUM(AD403:AD409)</f>
        <v>0</v>
      </c>
      <c r="W564" s="30">
        <f t="shared" ca="1" si="284"/>
        <v>0</v>
      </c>
      <c r="X564" s="30">
        <f t="shared" ca="1" si="285"/>
        <v>0</v>
      </c>
      <c r="Y564" s="30">
        <f t="shared" ca="1" si="286"/>
        <v>0</v>
      </c>
      <c r="Z564" s="30">
        <f t="shared" ca="1" si="287"/>
        <v>0</v>
      </c>
      <c r="AA564" s="30">
        <f t="shared" si="288"/>
        <v>0</v>
      </c>
      <c r="AB564" s="31">
        <f t="shared" ca="1" si="274"/>
        <v>0</v>
      </c>
      <c r="AC564" s="122">
        <f t="shared" ca="1" si="275"/>
        <v>0</v>
      </c>
      <c r="AD564" s="32">
        <f t="shared" ca="1" si="276"/>
        <v>0</v>
      </c>
      <c r="AE564" s="122">
        <f t="shared" ca="1" si="277"/>
        <v>0</v>
      </c>
      <c r="AF564" s="32">
        <f t="shared" ca="1" si="278"/>
        <v>0</v>
      </c>
      <c r="AG564" s="116">
        <v>4925</v>
      </c>
      <c r="AH564" s="33">
        <v>4030</v>
      </c>
      <c r="AI564" s="53"/>
      <c r="AK564" s="52"/>
      <c r="AL564" s="53"/>
      <c r="AN564" s="52"/>
      <c r="BF564" s="54"/>
      <c r="BG564" s="54"/>
      <c r="BL564" s="52"/>
      <c r="BM564" s="52"/>
    </row>
    <row r="565" spans="1:65" ht="33" customHeight="1" thickBot="1">
      <c r="A565" s="114">
        <f t="shared" si="279"/>
        <v>58</v>
      </c>
      <c r="B565" s="115">
        <f>B416</f>
        <v>46302</v>
      </c>
      <c r="C565" s="116">
        <f>SUM(E410:E416)</f>
        <v>0</v>
      </c>
      <c r="D565" s="117">
        <f>SUM(C410:C416)</f>
        <v>0</v>
      </c>
      <c r="E565" s="116">
        <f>SUM(F410:F416)</f>
        <v>0</v>
      </c>
      <c r="F565" s="117">
        <f>SUM(D410:D416)</f>
        <v>0</v>
      </c>
      <c r="G565" s="118">
        <f t="shared" si="268"/>
        <v>730</v>
      </c>
      <c r="H565" s="118">
        <f t="shared" si="269"/>
        <v>6095</v>
      </c>
      <c r="I565" s="118">
        <f t="shared" si="281"/>
        <v>6095</v>
      </c>
      <c r="J565" s="117">
        <f t="shared" si="282"/>
        <v>730</v>
      </c>
      <c r="K565" s="121">
        <f t="shared" si="270"/>
        <v>0</v>
      </c>
      <c r="L565" s="121">
        <f t="shared" si="270"/>
        <v>0</v>
      </c>
      <c r="M565" s="121">
        <f t="shared" si="271"/>
        <v>0</v>
      </c>
      <c r="N565" s="121">
        <f t="shared" si="271"/>
        <v>0</v>
      </c>
      <c r="O565" s="121">
        <f t="shared" si="280"/>
        <v>3.0000000000000001E-3</v>
      </c>
      <c r="P565" s="119">
        <f>SUM(U410:U416)</f>
        <v>0</v>
      </c>
      <c r="Q565" s="120">
        <f>SUM(V410:V416)</f>
        <v>0</v>
      </c>
      <c r="R565" s="197">
        <f t="shared" si="272"/>
        <v>0</v>
      </c>
      <c r="S565" s="116">
        <f>SUM(W410:W416)</f>
        <v>0</v>
      </c>
      <c r="T565" s="121">
        <f t="shared" si="273"/>
        <v>0</v>
      </c>
      <c r="U565" s="121">
        <f t="shared" si="283"/>
        <v>0</v>
      </c>
      <c r="V565" s="117">
        <f>SUM(AD410:AD416)</f>
        <v>0</v>
      </c>
      <c r="W565" s="30">
        <f t="shared" ca="1" si="284"/>
        <v>0</v>
      </c>
      <c r="X565" s="30">
        <f t="shared" ca="1" si="285"/>
        <v>0</v>
      </c>
      <c r="Y565" s="30">
        <f t="shared" ca="1" si="286"/>
        <v>0</v>
      </c>
      <c r="Z565" s="30">
        <f t="shared" ca="1" si="287"/>
        <v>0</v>
      </c>
      <c r="AA565" s="30">
        <f t="shared" si="288"/>
        <v>0</v>
      </c>
      <c r="AB565" s="31">
        <f t="shared" ca="1" si="274"/>
        <v>0</v>
      </c>
      <c r="AC565" s="122">
        <f t="shared" ca="1" si="275"/>
        <v>0</v>
      </c>
      <c r="AD565" s="32">
        <f t="shared" ca="1" si="276"/>
        <v>0</v>
      </c>
      <c r="AE565" s="122">
        <f t="shared" ca="1" si="277"/>
        <v>0</v>
      </c>
      <c r="AF565" s="32">
        <f t="shared" ca="1" si="278"/>
        <v>0</v>
      </c>
      <c r="AG565" s="116">
        <v>4950</v>
      </c>
      <c r="AH565" s="33">
        <v>4040</v>
      </c>
      <c r="AI565" s="53"/>
      <c r="AK565" s="52"/>
      <c r="AL565" s="53"/>
      <c r="AN565" s="52"/>
      <c r="BF565" s="54"/>
      <c r="BG565" s="54"/>
      <c r="BL565" s="52"/>
      <c r="BM565" s="52"/>
    </row>
    <row r="566" spans="1:65" ht="33" customHeight="1" thickBot="1">
      <c r="A566" s="114">
        <f t="shared" si="279"/>
        <v>59</v>
      </c>
      <c r="B566" s="115">
        <f>B423</f>
        <v>46309</v>
      </c>
      <c r="C566" s="116">
        <f>SUM(E417:E423)</f>
        <v>0</v>
      </c>
      <c r="D566" s="117">
        <f>SUM(C417:C423)</f>
        <v>0</v>
      </c>
      <c r="E566" s="116">
        <f>SUM(F417:F423)</f>
        <v>0</v>
      </c>
      <c r="F566" s="117">
        <f>SUM(D417:D423)</f>
        <v>0</v>
      </c>
      <c r="G566" s="118">
        <f t="shared" si="268"/>
        <v>730</v>
      </c>
      <c r="H566" s="118">
        <f t="shared" si="269"/>
        <v>6095</v>
      </c>
      <c r="I566" s="118">
        <f t="shared" si="281"/>
        <v>6095</v>
      </c>
      <c r="J566" s="117">
        <f t="shared" si="282"/>
        <v>730</v>
      </c>
      <c r="K566" s="121">
        <f t="shared" si="270"/>
        <v>0</v>
      </c>
      <c r="L566" s="121">
        <f t="shared" si="270"/>
        <v>0</v>
      </c>
      <c r="M566" s="121">
        <f t="shared" si="271"/>
        <v>0</v>
      </c>
      <c r="N566" s="121">
        <f t="shared" si="271"/>
        <v>0</v>
      </c>
      <c r="O566" s="121">
        <f t="shared" si="280"/>
        <v>3.0000000000000001E-3</v>
      </c>
      <c r="P566" s="119">
        <f>SUM(U417:U423)</f>
        <v>0</v>
      </c>
      <c r="Q566" s="120">
        <f>SUM(V417:V423)</f>
        <v>0</v>
      </c>
      <c r="R566" s="197">
        <f t="shared" si="272"/>
        <v>0</v>
      </c>
      <c r="S566" s="116">
        <f>SUM(W417:W423)</f>
        <v>0</v>
      </c>
      <c r="T566" s="121">
        <f t="shared" si="273"/>
        <v>0</v>
      </c>
      <c r="U566" s="121">
        <f t="shared" si="283"/>
        <v>0</v>
      </c>
      <c r="V566" s="117">
        <f>SUM(AD417:AD423)</f>
        <v>0</v>
      </c>
      <c r="W566" s="30">
        <f t="shared" ca="1" si="284"/>
        <v>0</v>
      </c>
      <c r="X566" s="30">
        <f t="shared" ca="1" si="285"/>
        <v>0</v>
      </c>
      <c r="Y566" s="30">
        <f t="shared" ca="1" si="286"/>
        <v>0</v>
      </c>
      <c r="Z566" s="30">
        <f t="shared" ca="1" si="287"/>
        <v>0</v>
      </c>
      <c r="AA566" s="30">
        <f t="shared" si="288"/>
        <v>0</v>
      </c>
      <c r="AB566" s="31">
        <f t="shared" ca="1" si="274"/>
        <v>0</v>
      </c>
      <c r="AC566" s="122">
        <f t="shared" ca="1" si="275"/>
        <v>0</v>
      </c>
      <c r="AD566" s="32">
        <f t="shared" ca="1" si="276"/>
        <v>0</v>
      </c>
      <c r="AE566" s="122">
        <f t="shared" ca="1" si="277"/>
        <v>0</v>
      </c>
      <c r="AF566" s="32">
        <f t="shared" ca="1" si="278"/>
        <v>0</v>
      </c>
      <c r="AG566" s="116">
        <v>4975</v>
      </c>
      <c r="AH566" s="33">
        <v>4050</v>
      </c>
      <c r="AI566" s="53"/>
      <c r="AK566" s="52"/>
      <c r="AL566" s="53"/>
      <c r="AN566" s="52"/>
      <c r="BF566" s="54"/>
      <c r="BG566" s="54"/>
      <c r="BL566" s="52"/>
      <c r="BM566" s="52"/>
    </row>
    <row r="567" spans="1:65" ht="33" customHeight="1" thickBot="1">
      <c r="A567" s="114">
        <f t="shared" si="279"/>
        <v>60</v>
      </c>
      <c r="B567" s="115">
        <f>B430</f>
        <v>46316</v>
      </c>
      <c r="C567" s="116">
        <f>SUM(E424:E430)</f>
        <v>0</v>
      </c>
      <c r="D567" s="117">
        <f>SUM(C424:C430)</f>
        <v>0</v>
      </c>
      <c r="E567" s="116">
        <f>SUM(F424:F430)</f>
        <v>0</v>
      </c>
      <c r="F567" s="117">
        <f>SUM(D424:D430)</f>
        <v>0</v>
      </c>
      <c r="G567" s="118">
        <f t="shared" si="268"/>
        <v>730</v>
      </c>
      <c r="H567" s="118">
        <f t="shared" si="269"/>
        <v>6095</v>
      </c>
      <c r="I567" s="118">
        <f t="shared" si="281"/>
        <v>6095</v>
      </c>
      <c r="J567" s="117">
        <f t="shared" si="282"/>
        <v>730</v>
      </c>
      <c r="K567" s="121">
        <f t="shared" si="270"/>
        <v>0</v>
      </c>
      <c r="L567" s="121">
        <f t="shared" si="270"/>
        <v>0</v>
      </c>
      <c r="M567" s="121">
        <f t="shared" si="271"/>
        <v>0</v>
      </c>
      <c r="N567" s="121">
        <f t="shared" si="271"/>
        <v>0</v>
      </c>
      <c r="O567" s="121">
        <f t="shared" si="280"/>
        <v>3.0000000000000001E-3</v>
      </c>
      <c r="P567" s="119">
        <f>SUM(U424:U430)</f>
        <v>0</v>
      </c>
      <c r="Q567" s="120">
        <f>SUM(V424:V430)</f>
        <v>0</v>
      </c>
      <c r="R567" s="197">
        <f t="shared" si="272"/>
        <v>0</v>
      </c>
      <c r="S567" s="116">
        <f>SUM(W424:W430)</f>
        <v>0</v>
      </c>
      <c r="T567" s="121">
        <f t="shared" si="273"/>
        <v>0</v>
      </c>
      <c r="U567" s="121">
        <f t="shared" si="283"/>
        <v>0</v>
      </c>
      <c r="V567" s="117">
        <f>SUM(AD424:AD430)</f>
        <v>0</v>
      </c>
      <c r="W567" s="30">
        <f t="shared" ca="1" si="284"/>
        <v>0</v>
      </c>
      <c r="X567" s="30">
        <f t="shared" ca="1" si="285"/>
        <v>0</v>
      </c>
      <c r="Y567" s="30">
        <f t="shared" ca="1" si="286"/>
        <v>0</v>
      </c>
      <c r="Z567" s="30">
        <f t="shared" ca="1" si="287"/>
        <v>0</v>
      </c>
      <c r="AA567" s="30">
        <f t="shared" si="288"/>
        <v>0</v>
      </c>
      <c r="AB567" s="31">
        <f t="shared" ca="1" si="274"/>
        <v>0</v>
      </c>
      <c r="AC567" s="122">
        <f t="shared" ca="1" si="275"/>
        <v>0</v>
      </c>
      <c r="AD567" s="32">
        <f t="shared" ca="1" si="276"/>
        <v>0</v>
      </c>
      <c r="AE567" s="122">
        <f t="shared" ca="1" si="277"/>
        <v>0</v>
      </c>
      <c r="AF567" s="32">
        <f t="shared" ca="1" si="278"/>
        <v>0</v>
      </c>
      <c r="AG567" s="116">
        <v>5000</v>
      </c>
      <c r="AH567" s="33">
        <v>4060</v>
      </c>
      <c r="AI567" s="53"/>
      <c r="AK567" s="52"/>
      <c r="AL567" s="53"/>
      <c r="AN567" s="52"/>
      <c r="BF567" s="54"/>
      <c r="BG567" s="54"/>
      <c r="BL567" s="52"/>
      <c r="BM567" s="52"/>
    </row>
    <row r="568" spans="1:65" ht="33" customHeight="1" thickBot="1">
      <c r="A568" s="114">
        <f t="shared" si="279"/>
        <v>61</v>
      </c>
      <c r="B568" s="115">
        <f>B437</f>
        <v>46323</v>
      </c>
      <c r="C568" s="116">
        <f>SUM(E431:E437)</f>
        <v>0</v>
      </c>
      <c r="D568" s="117">
        <f>SUM(C431:C437)</f>
        <v>0</v>
      </c>
      <c r="E568" s="116">
        <f>SUM(F431:F437)</f>
        <v>0</v>
      </c>
      <c r="F568" s="117">
        <f>SUM(D431:D437)</f>
        <v>0</v>
      </c>
      <c r="G568" s="118">
        <f t="shared" si="268"/>
        <v>730</v>
      </c>
      <c r="H568" s="118">
        <f t="shared" si="269"/>
        <v>6095</v>
      </c>
      <c r="I568" s="118">
        <f t="shared" si="281"/>
        <v>6095</v>
      </c>
      <c r="J568" s="117">
        <f t="shared" si="282"/>
        <v>730</v>
      </c>
      <c r="K568" s="121">
        <f t="shared" si="270"/>
        <v>0</v>
      </c>
      <c r="L568" s="121">
        <f t="shared" si="270"/>
        <v>0</v>
      </c>
      <c r="M568" s="121">
        <f t="shared" si="271"/>
        <v>0</v>
      </c>
      <c r="N568" s="121">
        <f t="shared" si="271"/>
        <v>0</v>
      </c>
      <c r="O568" s="121">
        <f t="shared" si="280"/>
        <v>3.0000000000000001E-3</v>
      </c>
      <c r="P568" s="119">
        <f>SUM(U431:U437)</f>
        <v>0</v>
      </c>
      <c r="Q568" s="120">
        <f>SUM(V431:V437)</f>
        <v>0</v>
      </c>
      <c r="R568" s="197">
        <f t="shared" si="272"/>
        <v>0</v>
      </c>
      <c r="S568" s="116">
        <f>SUM(W431:W437)</f>
        <v>0</v>
      </c>
      <c r="T568" s="121">
        <f t="shared" si="273"/>
        <v>0</v>
      </c>
      <c r="U568" s="121">
        <f t="shared" si="283"/>
        <v>0</v>
      </c>
      <c r="V568" s="117">
        <f>SUM(AD431:AD437)</f>
        <v>0</v>
      </c>
      <c r="W568" s="30">
        <f t="shared" ca="1" si="284"/>
        <v>0</v>
      </c>
      <c r="X568" s="30">
        <f t="shared" ca="1" si="285"/>
        <v>0</v>
      </c>
      <c r="Y568" s="30">
        <f t="shared" ca="1" si="286"/>
        <v>0</v>
      </c>
      <c r="Z568" s="30">
        <f t="shared" ca="1" si="287"/>
        <v>0</v>
      </c>
      <c r="AA568" s="30">
        <f t="shared" si="288"/>
        <v>0</v>
      </c>
      <c r="AB568" s="31">
        <f t="shared" ca="1" si="274"/>
        <v>0</v>
      </c>
      <c r="AC568" s="122">
        <f t="shared" ca="1" si="275"/>
        <v>0</v>
      </c>
      <c r="AD568" s="32">
        <f t="shared" ca="1" si="276"/>
        <v>0</v>
      </c>
      <c r="AE568" s="122">
        <f t="shared" ca="1" si="277"/>
        <v>0</v>
      </c>
      <c r="AF568" s="32">
        <f t="shared" ca="1" si="278"/>
        <v>0</v>
      </c>
      <c r="AG568" s="116">
        <v>5025</v>
      </c>
      <c r="AH568" s="33">
        <v>4070</v>
      </c>
      <c r="AI568" s="53"/>
      <c r="AK568" s="52"/>
      <c r="AL568" s="53"/>
      <c r="AN568" s="52"/>
      <c r="BF568" s="54"/>
      <c r="BG568" s="54"/>
      <c r="BL568" s="52"/>
      <c r="BM568" s="52"/>
    </row>
    <row r="569" spans="1:65" ht="33" customHeight="1" thickBot="1">
      <c r="A569" s="114">
        <f t="shared" si="279"/>
        <v>62</v>
      </c>
      <c r="B569" s="115">
        <f>B444</f>
        <v>46330</v>
      </c>
      <c r="C569" s="116">
        <f>SUM(E438:E444)</f>
        <v>0</v>
      </c>
      <c r="D569" s="117">
        <f>SUM(C438:C444)</f>
        <v>0</v>
      </c>
      <c r="E569" s="116">
        <f>SUM(F438:F444)</f>
        <v>0</v>
      </c>
      <c r="F569" s="117">
        <f>SUM(D438:D444)</f>
        <v>0</v>
      </c>
      <c r="G569" s="118">
        <f t="shared" si="268"/>
        <v>730</v>
      </c>
      <c r="H569" s="118">
        <f t="shared" si="269"/>
        <v>6095</v>
      </c>
      <c r="I569" s="118">
        <f t="shared" si="281"/>
        <v>6095</v>
      </c>
      <c r="J569" s="117">
        <f t="shared" si="282"/>
        <v>730</v>
      </c>
      <c r="K569" s="121">
        <f t="shared" si="270"/>
        <v>0</v>
      </c>
      <c r="L569" s="121">
        <f t="shared" si="270"/>
        <v>0</v>
      </c>
      <c r="M569" s="121">
        <f t="shared" si="271"/>
        <v>0</v>
      </c>
      <c r="N569" s="121">
        <f t="shared" si="271"/>
        <v>0</v>
      </c>
      <c r="O569" s="121">
        <f t="shared" si="280"/>
        <v>3.0000000000000001E-3</v>
      </c>
      <c r="P569" s="119">
        <f>SUM(U438:U444)</f>
        <v>0</v>
      </c>
      <c r="Q569" s="120">
        <f>SUM(V438:V444)</f>
        <v>0</v>
      </c>
      <c r="R569" s="197">
        <f t="shared" si="272"/>
        <v>0</v>
      </c>
      <c r="S569" s="116">
        <f>SUM(W438:W444)</f>
        <v>0</v>
      </c>
      <c r="T569" s="121">
        <f t="shared" si="273"/>
        <v>0</v>
      </c>
      <c r="U569" s="121">
        <f t="shared" si="283"/>
        <v>0</v>
      </c>
      <c r="V569" s="117">
        <f>SUM(AD438:AD444)</f>
        <v>0</v>
      </c>
      <c r="W569" s="30">
        <f t="shared" ca="1" si="284"/>
        <v>0</v>
      </c>
      <c r="X569" s="30">
        <f t="shared" ca="1" si="285"/>
        <v>0</v>
      </c>
      <c r="Y569" s="30">
        <f t="shared" ca="1" si="286"/>
        <v>0</v>
      </c>
      <c r="Z569" s="30">
        <f t="shared" ca="1" si="287"/>
        <v>0</v>
      </c>
      <c r="AA569" s="30">
        <f t="shared" si="288"/>
        <v>0</v>
      </c>
      <c r="AB569" s="31">
        <f t="shared" ca="1" si="274"/>
        <v>0</v>
      </c>
      <c r="AC569" s="122">
        <f t="shared" ca="1" si="275"/>
        <v>0</v>
      </c>
      <c r="AD569" s="32">
        <f t="shared" ca="1" si="276"/>
        <v>0</v>
      </c>
      <c r="AE569" s="122">
        <f t="shared" ca="1" si="277"/>
        <v>0</v>
      </c>
      <c r="AF569" s="32">
        <f t="shared" ca="1" si="278"/>
        <v>0</v>
      </c>
      <c r="AG569" s="116">
        <v>5050</v>
      </c>
      <c r="AH569" s="33">
        <v>4080</v>
      </c>
      <c r="AI569" s="53"/>
      <c r="AK569" s="52"/>
      <c r="AL569" s="53"/>
      <c r="AN569" s="52"/>
      <c r="BF569" s="54"/>
      <c r="BG569" s="54"/>
      <c r="BL569" s="52"/>
      <c r="BM569" s="52"/>
    </row>
    <row r="570" spans="1:65" ht="33" customHeight="1" thickBot="1">
      <c r="A570" s="114">
        <f t="shared" si="279"/>
        <v>63</v>
      </c>
      <c r="B570" s="115">
        <f>B451</f>
        <v>46337</v>
      </c>
      <c r="C570" s="116">
        <f>SUM(E445:E451)</f>
        <v>0</v>
      </c>
      <c r="D570" s="117">
        <f>SUM(C445:C451)</f>
        <v>0</v>
      </c>
      <c r="E570" s="116">
        <f>SUM(F445:F451)</f>
        <v>0</v>
      </c>
      <c r="F570" s="117">
        <f>SUM(D445:D451)</f>
        <v>0</v>
      </c>
      <c r="G570" s="118">
        <f t="shared" si="268"/>
        <v>730</v>
      </c>
      <c r="H570" s="118">
        <f t="shared" si="269"/>
        <v>6095</v>
      </c>
      <c r="I570" s="118">
        <f t="shared" si="281"/>
        <v>6095</v>
      </c>
      <c r="J570" s="117">
        <f t="shared" si="282"/>
        <v>730</v>
      </c>
      <c r="K570" s="121">
        <f t="shared" si="270"/>
        <v>0</v>
      </c>
      <c r="L570" s="121">
        <f t="shared" si="270"/>
        <v>0</v>
      </c>
      <c r="M570" s="121">
        <f t="shared" si="271"/>
        <v>0</v>
      </c>
      <c r="N570" s="121">
        <f t="shared" si="271"/>
        <v>0</v>
      </c>
      <c r="O570" s="121">
        <f t="shared" si="280"/>
        <v>3.0000000000000001E-3</v>
      </c>
      <c r="P570" s="119">
        <f>SUM(U445:U451)</f>
        <v>0</v>
      </c>
      <c r="Q570" s="120">
        <f>SUM(V445:V451)</f>
        <v>0</v>
      </c>
      <c r="R570" s="197">
        <f t="shared" si="272"/>
        <v>0</v>
      </c>
      <c r="S570" s="116">
        <f>SUM(W445:W451)</f>
        <v>0</v>
      </c>
      <c r="T570" s="121">
        <f t="shared" si="273"/>
        <v>0</v>
      </c>
      <c r="U570" s="121">
        <f t="shared" si="283"/>
        <v>0</v>
      </c>
      <c r="V570" s="117">
        <f>SUM(AD445:AD451)</f>
        <v>0</v>
      </c>
      <c r="W570" s="30">
        <f t="shared" ca="1" si="284"/>
        <v>0</v>
      </c>
      <c r="X570" s="30">
        <f t="shared" ca="1" si="285"/>
        <v>0</v>
      </c>
      <c r="Y570" s="30">
        <f t="shared" ca="1" si="286"/>
        <v>0</v>
      </c>
      <c r="Z570" s="30">
        <f t="shared" ca="1" si="287"/>
        <v>0</v>
      </c>
      <c r="AA570" s="30">
        <f t="shared" si="288"/>
        <v>0</v>
      </c>
      <c r="AB570" s="31">
        <f t="shared" ca="1" si="274"/>
        <v>0</v>
      </c>
      <c r="AC570" s="122">
        <f t="shared" ca="1" si="275"/>
        <v>0</v>
      </c>
      <c r="AD570" s="32">
        <f t="shared" ca="1" si="276"/>
        <v>0</v>
      </c>
      <c r="AE570" s="122">
        <f t="shared" ca="1" si="277"/>
        <v>0</v>
      </c>
      <c r="AF570" s="32">
        <f t="shared" ca="1" si="278"/>
        <v>0</v>
      </c>
      <c r="AG570" s="116">
        <v>5075</v>
      </c>
      <c r="AH570" s="33">
        <v>4090</v>
      </c>
      <c r="AI570" s="53"/>
      <c r="AK570" s="52"/>
      <c r="AL570" s="53"/>
      <c r="AN570" s="52"/>
      <c r="BF570" s="54"/>
      <c r="BG570" s="54"/>
      <c r="BL570" s="52"/>
      <c r="BM570" s="52"/>
    </row>
    <row r="571" spans="1:65" ht="33" customHeight="1" thickBot="1">
      <c r="A571" s="114">
        <f t="shared" si="279"/>
        <v>64</v>
      </c>
      <c r="B571" s="115">
        <f>B458</f>
        <v>46344</v>
      </c>
      <c r="C571" s="116">
        <f>SUM(E452:E458)</f>
        <v>0</v>
      </c>
      <c r="D571" s="117">
        <f>SUM(C452:C458)</f>
        <v>0</v>
      </c>
      <c r="E571" s="116">
        <f>SUM(F452:F458)</f>
        <v>0</v>
      </c>
      <c r="F571" s="117">
        <f>SUM(D452:D458)</f>
        <v>0</v>
      </c>
      <c r="G571" s="118">
        <f t="shared" si="268"/>
        <v>730</v>
      </c>
      <c r="H571" s="118">
        <f t="shared" si="269"/>
        <v>6095</v>
      </c>
      <c r="I571" s="118">
        <f t="shared" si="281"/>
        <v>6095</v>
      </c>
      <c r="J571" s="117">
        <f t="shared" si="282"/>
        <v>730</v>
      </c>
      <c r="K571" s="121">
        <f t="shared" si="270"/>
        <v>0</v>
      </c>
      <c r="L571" s="121">
        <f t="shared" si="270"/>
        <v>0</v>
      </c>
      <c r="M571" s="121">
        <f t="shared" si="271"/>
        <v>0</v>
      </c>
      <c r="N571" s="121">
        <f t="shared" si="271"/>
        <v>0</v>
      </c>
      <c r="O571" s="121">
        <f t="shared" si="280"/>
        <v>3.0000000000000001E-3</v>
      </c>
      <c r="P571" s="119">
        <f>SUM(U452:U458)</f>
        <v>0</v>
      </c>
      <c r="Q571" s="120">
        <f>SUM(V452:V458)</f>
        <v>0</v>
      </c>
      <c r="R571" s="197">
        <f t="shared" si="272"/>
        <v>0</v>
      </c>
      <c r="S571" s="116">
        <f>SUM(W452:W458)</f>
        <v>0</v>
      </c>
      <c r="T571" s="121">
        <f t="shared" si="273"/>
        <v>0</v>
      </c>
      <c r="U571" s="121">
        <f t="shared" si="283"/>
        <v>0</v>
      </c>
      <c r="V571" s="117">
        <f>SUM(AD452:AD458)</f>
        <v>0</v>
      </c>
      <c r="W571" s="30">
        <f t="shared" ca="1" si="284"/>
        <v>0</v>
      </c>
      <c r="X571" s="30">
        <f t="shared" ca="1" si="285"/>
        <v>0</v>
      </c>
      <c r="Y571" s="30">
        <f t="shared" ca="1" si="286"/>
        <v>0</v>
      </c>
      <c r="Z571" s="30">
        <f t="shared" ca="1" si="287"/>
        <v>0</v>
      </c>
      <c r="AA571" s="30">
        <f t="shared" si="288"/>
        <v>0</v>
      </c>
      <c r="AB571" s="31">
        <f t="shared" ca="1" si="274"/>
        <v>0</v>
      </c>
      <c r="AC571" s="122">
        <f t="shared" ca="1" si="275"/>
        <v>0</v>
      </c>
      <c r="AD571" s="32">
        <f t="shared" ca="1" si="276"/>
        <v>0</v>
      </c>
      <c r="AE571" s="122">
        <f t="shared" ca="1" si="277"/>
        <v>0</v>
      </c>
      <c r="AF571" s="32">
        <f t="shared" ca="1" si="278"/>
        <v>0</v>
      </c>
      <c r="AG571" s="116">
        <v>5100</v>
      </c>
      <c r="AH571" s="33">
        <v>4100</v>
      </c>
      <c r="AI571" s="53"/>
      <c r="AK571" s="52"/>
      <c r="AL571" s="53"/>
      <c r="AN571" s="52"/>
      <c r="BF571" s="54"/>
      <c r="BG571" s="54"/>
      <c r="BL571" s="52"/>
      <c r="BM571" s="52"/>
    </row>
    <row r="572" spans="1:65" ht="33" customHeight="1" thickBot="1">
      <c r="A572" s="114">
        <f t="shared" si="279"/>
        <v>65</v>
      </c>
      <c r="B572" s="115">
        <f>B465</f>
        <v>46351</v>
      </c>
      <c r="C572" s="116">
        <f>SUM(E459:E465)</f>
        <v>0</v>
      </c>
      <c r="D572" s="117">
        <f>SUM(C459:C465)</f>
        <v>0</v>
      </c>
      <c r="E572" s="116">
        <f>SUM(F459:F465)</f>
        <v>0</v>
      </c>
      <c r="F572" s="117">
        <f>SUM(D459:D465)</f>
        <v>0</v>
      </c>
      <c r="G572" s="118">
        <f t="shared" si="268"/>
        <v>730</v>
      </c>
      <c r="H572" s="118">
        <f t="shared" si="269"/>
        <v>6095</v>
      </c>
      <c r="I572" s="118">
        <f t="shared" ref="I572:I577" si="289">LOOKUP(B572,$B$11:$B$500,$H$11:$H$500)</f>
        <v>6095</v>
      </c>
      <c r="J572" s="117">
        <f t="shared" ref="J572:J577" si="290">LOOKUP(B572,$B$11:$B$500,$G$11:$G$500)</f>
        <v>730</v>
      </c>
      <c r="K572" s="121">
        <f t="shared" si="270"/>
        <v>0</v>
      </c>
      <c r="L572" s="121">
        <f t="shared" si="270"/>
        <v>0</v>
      </c>
      <c r="M572" s="121">
        <f t="shared" si="271"/>
        <v>0</v>
      </c>
      <c r="N572" s="121">
        <f t="shared" si="271"/>
        <v>0</v>
      </c>
      <c r="O572" s="121">
        <f t="shared" si="280"/>
        <v>3.0000000000000001E-3</v>
      </c>
      <c r="P572" s="119">
        <f>SUM(U459:U465)</f>
        <v>0</v>
      </c>
      <c r="Q572" s="120">
        <f>SUM(V459:V465)</f>
        <v>0</v>
      </c>
      <c r="R572" s="197">
        <f t="shared" si="272"/>
        <v>0</v>
      </c>
      <c r="S572" s="116">
        <f>SUM(W459:W465)</f>
        <v>0</v>
      </c>
      <c r="T572" s="121">
        <f t="shared" si="273"/>
        <v>0</v>
      </c>
      <c r="U572" s="121">
        <f t="shared" ref="U572:U577" si="291">IFERROR(S572/(I572*7),0)</f>
        <v>0</v>
      </c>
      <c r="V572" s="117">
        <f>SUM(AD459:AD465)</f>
        <v>0</v>
      </c>
      <c r="W572" s="30">
        <f t="shared" ref="W572:W577" ca="1" si="292">IFERROR(SUM(OFFSET($X$11, (ROW()-508)*7, 0, 7, 1))/S572, 0)</f>
        <v>0</v>
      </c>
      <c r="X572" s="30">
        <f t="shared" ref="X572:X577" ca="1" si="293">IFERROR(SUM(OFFSET($Y$11, (ROW()-508)*7, 0, 7, 1))/S572, 0)</f>
        <v>0</v>
      </c>
      <c r="Y572" s="30">
        <f t="shared" ref="Y572:Y577" ca="1" si="294">IFERROR(SUM(OFFSET($Z$11, (ROW()-508)*7, 0, 7, 1))/S572, 0)</f>
        <v>0</v>
      </c>
      <c r="Z572" s="30">
        <f t="shared" ref="Z572:Z577" ca="1" si="295">IFERROR(SUM(OFFSET($AA$11, (ROW()-508)*7, 0, 7, 1))/S572, 0)</f>
        <v>0</v>
      </c>
      <c r="AA572" s="30">
        <f t="shared" ref="AA572:AA577" si="296">IFERROR(V572/S572,0)</f>
        <v>0</v>
      </c>
      <c r="AB572" s="31">
        <f t="shared" ca="1" si="274"/>
        <v>0</v>
      </c>
      <c r="AC572" s="122">
        <f t="shared" ca="1" si="275"/>
        <v>0</v>
      </c>
      <c r="AD572" s="32">
        <f t="shared" ca="1" si="276"/>
        <v>0</v>
      </c>
      <c r="AE572" s="122">
        <f t="shared" ca="1" si="277"/>
        <v>0</v>
      </c>
      <c r="AF572" s="32">
        <f t="shared" ca="1" si="278"/>
        <v>0</v>
      </c>
      <c r="AG572" s="116"/>
      <c r="AH572" s="33"/>
      <c r="AI572" s="53"/>
      <c r="AK572" s="52"/>
      <c r="AL572" s="53"/>
      <c r="AN572" s="52"/>
      <c r="BF572" s="54"/>
      <c r="BG572" s="54"/>
      <c r="BL572" s="52"/>
      <c r="BM572" s="52"/>
    </row>
    <row r="573" spans="1:65" ht="33" customHeight="1" thickBot="1">
      <c r="A573" s="114">
        <f t="shared" si="279"/>
        <v>66</v>
      </c>
      <c r="B573" s="115">
        <f>B472</f>
        <v>46358</v>
      </c>
      <c r="C573" s="116">
        <f>SUM(E466:E472)</f>
        <v>0</v>
      </c>
      <c r="D573" s="117">
        <f>SUM(C466:C472)</f>
        <v>0</v>
      </c>
      <c r="E573" s="116">
        <f>SUM(F466:F472)</f>
        <v>0</v>
      </c>
      <c r="F573" s="117">
        <f>SUM(D466:D472)</f>
        <v>0</v>
      </c>
      <c r="G573" s="118">
        <f t="shared" ref="G573:G577" si="297">INDEX($G$11:$G$500, MATCH($B573-6, $B$11:$B$500, 0))</f>
        <v>730</v>
      </c>
      <c r="H573" s="118">
        <f t="shared" ref="H573:H577" si="298">INDEX($H$11:$H$500, MATCH($B573-6, $B$11:$B$500, 0))</f>
        <v>6095</v>
      </c>
      <c r="I573" s="118">
        <f t="shared" si="289"/>
        <v>6095</v>
      </c>
      <c r="J573" s="117">
        <f t="shared" si="290"/>
        <v>730</v>
      </c>
      <c r="K573" s="121">
        <f t="shared" ref="K573:L577" si="299">C573/$G573</f>
        <v>0</v>
      </c>
      <c r="L573" s="121">
        <f t="shared" si="299"/>
        <v>0</v>
      </c>
      <c r="M573" s="121">
        <f t="shared" ref="M573:N577" si="300">E573/$H573</f>
        <v>0</v>
      </c>
      <c r="N573" s="121">
        <f t="shared" si="300"/>
        <v>0</v>
      </c>
      <c r="O573" s="121">
        <f t="shared" si="280"/>
        <v>3.0000000000000001E-3</v>
      </c>
      <c r="P573" s="119">
        <f>SUM(U466:U472)</f>
        <v>0</v>
      </c>
      <c r="Q573" s="120">
        <f>SUM(V466:V472)</f>
        <v>0</v>
      </c>
      <c r="R573" s="197">
        <f t="shared" ref="R573:R577" si="301">P573+Q573</f>
        <v>0</v>
      </c>
      <c r="S573" s="116">
        <f>SUM(W466:W472)</f>
        <v>0</v>
      </c>
      <c r="T573" s="121">
        <f t="shared" ref="T573:T577" si="302">IFERROR($S573/($H573*7),0)</f>
        <v>0</v>
      </c>
      <c r="U573" s="121">
        <f t="shared" si="291"/>
        <v>0</v>
      </c>
      <c r="V573" s="117">
        <f>SUM(AD466:AD472)</f>
        <v>0</v>
      </c>
      <c r="W573" s="30">
        <f t="shared" ca="1" si="292"/>
        <v>0</v>
      </c>
      <c r="X573" s="30">
        <f t="shared" ca="1" si="293"/>
        <v>0</v>
      </c>
      <c r="Y573" s="30">
        <f t="shared" ca="1" si="294"/>
        <v>0</v>
      </c>
      <c r="Z573" s="30">
        <f t="shared" ca="1" si="295"/>
        <v>0</v>
      </c>
      <c r="AA573" s="30">
        <f t="shared" si="296"/>
        <v>0</v>
      </c>
      <c r="AB573" s="31">
        <f t="shared" ref="AB573:AB577" ca="1" si="303">IFERROR(AVERAGE(OFFSET($AB$11, (ROW()-508)*7, 0, 7, 1)), 0)</f>
        <v>0</v>
      </c>
      <c r="AC573" s="122">
        <f t="shared" ref="AC573:AC577" ca="1" si="304">IFERROR(AVERAGE(OFFSET($AL$11, (ROW()-508)*7, 0, 7, 1)),0)</f>
        <v>0</v>
      </c>
      <c r="AD573" s="32">
        <f t="shared" ref="AD573:AD577" ca="1" si="305">IFERROR(AVERAGE(OFFSET($AM$11, (ROW()-508)*7, 0, 7, 1)),0)</f>
        <v>0</v>
      </c>
      <c r="AE573" s="122">
        <f t="shared" ref="AE573:AE577" ca="1" si="306">IFERROR(AVERAGE(OFFSET($AN$11, (ROW()-508)*7, 0, 7, 1)),0)</f>
        <v>0</v>
      </c>
      <c r="AF573" s="32">
        <f t="shared" ref="AF573:AF577" ca="1" si="307">IFERROR(AVERAGE(OFFSET($AO$11, (ROW()-508)*7, 0, 7, 1)),0)</f>
        <v>0</v>
      </c>
      <c r="AG573" s="116"/>
      <c r="AH573" s="33"/>
      <c r="AI573" s="53"/>
      <c r="AK573" s="52"/>
      <c r="AL573" s="53"/>
      <c r="AN573" s="52"/>
      <c r="BF573" s="54"/>
      <c r="BG573" s="54"/>
      <c r="BL573" s="52"/>
      <c r="BM573" s="52"/>
    </row>
    <row r="574" spans="1:65" ht="33" customHeight="1" thickBot="1">
      <c r="A574" s="114">
        <f t="shared" ref="A574:A577" si="308">A573+1</f>
        <v>67</v>
      </c>
      <c r="B574" s="115">
        <f>B479</f>
        <v>46365</v>
      </c>
      <c r="C574" s="116">
        <f>SUM(E473:E479)</f>
        <v>0</v>
      </c>
      <c r="D574" s="117">
        <f>SUM(C473:C479)</f>
        <v>0</v>
      </c>
      <c r="E574" s="116">
        <f>SUM(F473:F479)</f>
        <v>0</v>
      </c>
      <c r="F574" s="117">
        <f>SUM(D473:D479)</f>
        <v>0</v>
      </c>
      <c r="G574" s="118">
        <f t="shared" si="297"/>
        <v>730</v>
      </c>
      <c r="H574" s="118">
        <f t="shared" si="298"/>
        <v>6095</v>
      </c>
      <c r="I574" s="118">
        <f t="shared" si="289"/>
        <v>6095</v>
      </c>
      <c r="J574" s="117">
        <f t="shared" si="290"/>
        <v>730</v>
      </c>
      <c r="K574" s="121">
        <f t="shared" si="299"/>
        <v>0</v>
      </c>
      <c r="L574" s="121">
        <f t="shared" si="299"/>
        <v>0</v>
      </c>
      <c r="M574" s="121">
        <f t="shared" si="300"/>
        <v>0</v>
      </c>
      <c r="N574" s="121">
        <f t="shared" si="300"/>
        <v>0</v>
      </c>
      <c r="O574" s="121">
        <f t="shared" ref="O574:O577" si="309">$O$508</f>
        <v>3.0000000000000001E-3</v>
      </c>
      <c r="P574" s="119">
        <f>SUM(U473:U479)</f>
        <v>0</v>
      </c>
      <c r="Q574" s="120">
        <f>SUM(V473:V479)</f>
        <v>0</v>
      </c>
      <c r="R574" s="197">
        <f t="shared" si="301"/>
        <v>0</v>
      </c>
      <c r="S574" s="116">
        <f>SUM(W473:W479)</f>
        <v>0</v>
      </c>
      <c r="T574" s="121">
        <f t="shared" si="302"/>
        <v>0</v>
      </c>
      <c r="U574" s="121">
        <f t="shared" si="291"/>
        <v>0</v>
      </c>
      <c r="V574" s="117">
        <f>SUM(AD473:AD479)</f>
        <v>0</v>
      </c>
      <c r="W574" s="30">
        <f t="shared" ca="1" si="292"/>
        <v>0</v>
      </c>
      <c r="X574" s="30">
        <f t="shared" ca="1" si="293"/>
        <v>0</v>
      </c>
      <c r="Y574" s="30">
        <f t="shared" ca="1" si="294"/>
        <v>0</v>
      </c>
      <c r="Z574" s="30">
        <f t="shared" ca="1" si="295"/>
        <v>0</v>
      </c>
      <c r="AA574" s="30">
        <f t="shared" si="296"/>
        <v>0</v>
      </c>
      <c r="AB574" s="31">
        <f t="shared" ca="1" si="303"/>
        <v>0</v>
      </c>
      <c r="AC574" s="122">
        <f t="shared" ca="1" si="304"/>
        <v>0</v>
      </c>
      <c r="AD574" s="32">
        <f t="shared" ca="1" si="305"/>
        <v>0</v>
      </c>
      <c r="AE574" s="122">
        <f t="shared" ca="1" si="306"/>
        <v>0</v>
      </c>
      <c r="AF574" s="32">
        <f t="shared" ca="1" si="307"/>
        <v>0</v>
      </c>
      <c r="AG574" s="116"/>
      <c r="AH574" s="33"/>
      <c r="AI574" s="53"/>
      <c r="AK574" s="52"/>
      <c r="AL574" s="53"/>
      <c r="AN574" s="52"/>
      <c r="BF574" s="54"/>
      <c r="BG574" s="54"/>
      <c r="BL574" s="52"/>
      <c r="BM574" s="52"/>
    </row>
    <row r="575" spans="1:65" ht="33" customHeight="1" thickBot="1">
      <c r="A575" s="114">
        <f t="shared" si="308"/>
        <v>68</v>
      </c>
      <c r="B575" s="115">
        <f>B486</f>
        <v>46372</v>
      </c>
      <c r="C575" s="116">
        <f>SUM(E480:E486)</f>
        <v>0</v>
      </c>
      <c r="D575" s="117">
        <f>SUM(C480:C486)</f>
        <v>0</v>
      </c>
      <c r="E575" s="116">
        <f>SUM(F480:F486)</f>
        <v>0</v>
      </c>
      <c r="F575" s="117">
        <f>SUM(D480:D486)</f>
        <v>0</v>
      </c>
      <c r="G575" s="118">
        <f t="shared" si="297"/>
        <v>730</v>
      </c>
      <c r="H575" s="118">
        <f t="shared" si="298"/>
        <v>6095</v>
      </c>
      <c r="I575" s="118">
        <f t="shared" si="289"/>
        <v>6095</v>
      </c>
      <c r="J575" s="117">
        <f t="shared" si="290"/>
        <v>730</v>
      </c>
      <c r="K575" s="121">
        <f t="shared" si="299"/>
        <v>0</v>
      </c>
      <c r="L575" s="121">
        <f t="shared" si="299"/>
        <v>0</v>
      </c>
      <c r="M575" s="121">
        <f t="shared" si="300"/>
        <v>0</v>
      </c>
      <c r="N575" s="121">
        <f t="shared" si="300"/>
        <v>0</v>
      </c>
      <c r="O575" s="121">
        <f t="shared" si="309"/>
        <v>3.0000000000000001E-3</v>
      </c>
      <c r="P575" s="119">
        <f>SUM(U480:U486)</f>
        <v>0</v>
      </c>
      <c r="Q575" s="120">
        <f>SUM(V480:V486)</f>
        <v>0</v>
      </c>
      <c r="R575" s="197">
        <f t="shared" si="301"/>
        <v>0</v>
      </c>
      <c r="S575" s="116">
        <f>SUM(W480:W486)</f>
        <v>0</v>
      </c>
      <c r="T575" s="121">
        <f t="shared" si="302"/>
        <v>0</v>
      </c>
      <c r="U575" s="121">
        <f t="shared" si="291"/>
        <v>0</v>
      </c>
      <c r="V575" s="117">
        <f>SUM(AD480:AD486)</f>
        <v>0</v>
      </c>
      <c r="W575" s="30">
        <f t="shared" ca="1" si="292"/>
        <v>0</v>
      </c>
      <c r="X575" s="30">
        <f t="shared" ca="1" si="293"/>
        <v>0</v>
      </c>
      <c r="Y575" s="30">
        <f t="shared" ca="1" si="294"/>
        <v>0</v>
      </c>
      <c r="Z575" s="30">
        <f t="shared" ca="1" si="295"/>
        <v>0</v>
      </c>
      <c r="AA575" s="30">
        <f t="shared" si="296"/>
        <v>0</v>
      </c>
      <c r="AB575" s="31">
        <f t="shared" ca="1" si="303"/>
        <v>0</v>
      </c>
      <c r="AC575" s="122">
        <f t="shared" ca="1" si="304"/>
        <v>0</v>
      </c>
      <c r="AD575" s="32">
        <f t="shared" ca="1" si="305"/>
        <v>0</v>
      </c>
      <c r="AE575" s="122">
        <f t="shared" ca="1" si="306"/>
        <v>0</v>
      </c>
      <c r="AF575" s="32">
        <f t="shared" ca="1" si="307"/>
        <v>0</v>
      </c>
      <c r="AG575" s="116"/>
      <c r="AH575" s="33"/>
      <c r="AI575" s="53"/>
      <c r="AK575" s="52"/>
      <c r="AL575" s="53"/>
      <c r="AN575" s="52"/>
      <c r="BF575" s="54"/>
      <c r="BG575" s="54"/>
      <c r="BL575" s="52"/>
      <c r="BM575" s="52"/>
    </row>
    <row r="576" spans="1:65" ht="33" customHeight="1" thickBot="1">
      <c r="A576" s="114">
        <f t="shared" si="308"/>
        <v>69</v>
      </c>
      <c r="B576" s="115">
        <f>B493</f>
        <v>46379</v>
      </c>
      <c r="C576" s="116">
        <f>SUM(E487:E493)</f>
        <v>0</v>
      </c>
      <c r="D576" s="117">
        <f>SUM(C487:C493)</f>
        <v>0</v>
      </c>
      <c r="E576" s="116">
        <f>SUM(F487:F493)</f>
        <v>0</v>
      </c>
      <c r="F576" s="117">
        <f>SUM(D487:D493)</f>
        <v>0</v>
      </c>
      <c r="G576" s="118">
        <f t="shared" si="297"/>
        <v>730</v>
      </c>
      <c r="H576" s="118">
        <f t="shared" si="298"/>
        <v>6095</v>
      </c>
      <c r="I576" s="118">
        <f t="shared" si="289"/>
        <v>6095</v>
      </c>
      <c r="J576" s="117">
        <f t="shared" si="290"/>
        <v>730</v>
      </c>
      <c r="K576" s="121">
        <f t="shared" si="299"/>
        <v>0</v>
      </c>
      <c r="L576" s="121">
        <f t="shared" si="299"/>
        <v>0</v>
      </c>
      <c r="M576" s="121">
        <f t="shared" si="300"/>
        <v>0</v>
      </c>
      <c r="N576" s="121">
        <f t="shared" si="300"/>
        <v>0</v>
      </c>
      <c r="O576" s="121">
        <f t="shared" si="309"/>
        <v>3.0000000000000001E-3</v>
      </c>
      <c r="P576" s="119">
        <f>SUM(U487:U493)</f>
        <v>0</v>
      </c>
      <c r="Q576" s="120">
        <f>SUM(V487:V493)</f>
        <v>0</v>
      </c>
      <c r="R576" s="197">
        <f t="shared" si="301"/>
        <v>0</v>
      </c>
      <c r="S576" s="116">
        <f>SUM(W487:W493)</f>
        <v>0</v>
      </c>
      <c r="T576" s="121">
        <f t="shared" si="302"/>
        <v>0</v>
      </c>
      <c r="U576" s="121">
        <f t="shared" si="291"/>
        <v>0</v>
      </c>
      <c r="V576" s="117">
        <f>SUM(AD487:AD493)</f>
        <v>0</v>
      </c>
      <c r="W576" s="30">
        <f t="shared" ca="1" si="292"/>
        <v>0</v>
      </c>
      <c r="X576" s="30">
        <f t="shared" ca="1" si="293"/>
        <v>0</v>
      </c>
      <c r="Y576" s="30">
        <f t="shared" ca="1" si="294"/>
        <v>0</v>
      </c>
      <c r="Z576" s="30">
        <f t="shared" ca="1" si="295"/>
        <v>0</v>
      </c>
      <c r="AA576" s="30">
        <f t="shared" si="296"/>
        <v>0</v>
      </c>
      <c r="AB576" s="31">
        <f t="shared" ca="1" si="303"/>
        <v>0</v>
      </c>
      <c r="AC576" s="122">
        <f t="shared" ca="1" si="304"/>
        <v>0</v>
      </c>
      <c r="AD576" s="32">
        <f t="shared" ca="1" si="305"/>
        <v>0</v>
      </c>
      <c r="AE576" s="122">
        <f t="shared" ca="1" si="306"/>
        <v>0</v>
      </c>
      <c r="AF576" s="32">
        <f t="shared" ca="1" si="307"/>
        <v>0</v>
      </c>
      <c r="AG576" s="116"/>
      <c r="AH576" s="33"/>
      <c r="AI576" s="53"/>
      <c r="AK576" s="52"/>
      <c r="AL576" s="53"/>
      <c r="AN576" s="52"/>
      <c r="BF576" s="54"/>
      <c r="BG576" s="54"/>
      <c r="BL576" s="52"/>
      <c r="BM576" s="52"/>
    </row>
    <row r="577" spans="1:65" ht="33" customHeight="1" thickBot="1">
      <c r="A577" s="114">
        <f t="shared" si="308"/>
        <v>70</v>
      </c>
      <c r="B577" s="115">
        <f>B500</f>
        <v>46386</v>
      </c>
      <c r="C577" s="116">
        <f>SUM(E494:E500)</f>
        <v>0</v>
      </c>
      <c r="D577" s="117">
        <f>SUM(C494:C500)</f>
        <v>0</v>
      </c>
      <c r="E577" s="116">
        <f>SUM(F494:F500)</f>
        <v>0</v>
      </c>
      <c r="F577" s="117">
        <f>SUM(D494:D500)</f>
        <v>0</v>
      </c>
      <c r="G577" s="118">
        <f t="shared" si="297"/>
        <v>730</v>
      </c>
      <c r="H577" s="118">
        <f t="shared" si="298"/>
        <v>6095</v>
      </c>
      <c r="I577" s="118">
        <f t="shared" si="289"/>
        <v>6095</v>
      </c>
      <c r="J577" s="117">
        <f t="shared" si="290"/>
        <v>730</v>
      </c>
      <c r="K577" s="121">
        <f t="shared" si="299"/>
        <v>0</v>
      </c>
      <c r="L577" s="121">
        <f t="shared" si="299"/>
        <v>0</v>
      </c>
      <c r="M577" s="121">
        <f t="shared" si="300"/>
        <v>0</v>
      </c>
      <c r="N577" s="121">
        <f t="shared" si="300"/>
        <v>0</v>
      </c>
      <c r="O577" s="121">
        <f t="shared" si="309"/>
        <v>3.0000000000000001E-3</v>
      </c>
      <c r="P577" s="119">
        <f>SUM(U494:U500)</f>
        <v>0</v>
      </c>
      <c r="Q577" s="120">
        <f>SUM(V494:V500)</f>
        <v>0</v>
      </c>
      <c r="R577" s="197">
        <f t="shared" si="301"/>
        <v>0</v>
      </c>
      <c r="S577" s="116">
        <f>SUM(W494:W500)</f>
        <v>0</v>
      </c>
      <c r="T577" s="121">
        <f t="shared" si="302"/>
        <v>0</v>
      </c>
      <c r="U577" s="121">
        <f t="shared" si="291"/>
        <v>0</v>
      </c>
      <c r="V577" s="117">
        <f>SUM(AD494:AD500)</f>
        <v>0</v>
      </c>
      <c r="W577" s="30">
        <f t="shared" ca="1" si="292"/>
        <v>0</v>
      </c>
      <c r="X577" s="30">
        <f t="shared" ca="1" si="293"/>
        <v>0</v>
      </c>
      <c r="Y577" s="30">
        <f t="shared" ca="1" si="294"/>
        <v>0</v>
      </c>
      <c r="Z577" s="30">
        <f t="shared" ca="1" si="295"/>
        <v>0</v>
      </c>
      <c r="AA577" s="30">
        <f t="shared" si="296"/>
        <v>0</v>
      </c>
      <c r="AB577" s="31">
        <f t="shared" ca="1" si="303"/>
        <v>0</v>
      </c>
      <c r="AC577" s="122">
        <f t="shared" ca="1" si="304"/>
        <v>0</v>
      </c>
      <c r="AD577" s="32">
        <f t="shared" ca="1" si="305"/>
        <v>0</v>
      </c>
      <c r="AE577" s="122">
        <f t="shared" ca="1" si="306"/>
        <v>0</v>
      </c>
      <c r="AF577" s="32">
        <f t="shared" ca="1" si="307"/>
        <v>0</v>
      </c>
      <c r="AG577" s="116"/>
      <c r="AH577" s="33"/>
      <c r="AI577" s="53"/>
      <c r="AK577" s="52"/>
      <c r="AL577" s="53"/>
      <c r="AN577" s="52"/>
      <c r="BF577" s="54"/>
      <c r="BG577" s="54"/>
      <c r="BL577" s="52"/>
      <c r="BM577" s="52"/>
    </row>
    <row r="578" spans="1:65" ht="17.45" customHeight="1">
      <c r="AH578" s="29"/>
    </row>
    <row r="579" spans="1:65" ht="17.45" customHeight="1">
      <c r="AH579" s="29"/>
    </row>
    <row r="580" spans="1:65" ht="17.45" customHeight="1">
      <c r="AH580" s="29"/>
    </row>
    <row r="581" spans="1:65" ht="17.45" customHeight="1">
      <c r="AH581" s="29"/>
    </row>
    <row r="582" spans="1:65" ht="17.45" customHeight="1">
      <c r="AH582" s="29"/>
    </row>
    <row r="583" spans="1:65" ht="17.45" customHeight="1">
      <c r="AH583" s="29"/>
    </row>
    <row r="584" spans="1:65" ht="17.45" customHeight="1">
      <c r="AH584" s="29"/>
    </row>
    <row r="585" spans="1:65" ht="17.45" customHeight="1">
      <c r="AH585" s="29"/>
    </row>
    <row r="586" spans="1:65" ht="17.45" customHeight="1">
      <c r="AH586" s="29"/>
    </row>
    <row r="587" spans="1:65" ht="17.45" customHeight="1">
      <c r="AH587" s="29"/>
    </row>
    <row r="588" spans="1:65" ht="17.45" customHeight="1">
      <c r="AH588" s="29"/>
    </row>
    <row r="589" spans="1:65" ht="17.45" customHeight="1">
      <c r="AH589" s="29"/>
    </row>
    <row r="590" spans="1:65" ht="17.45" customHeight="1">
      <c r="AH590" s="29"/>
    </row>
    <row r="591" spans="1:65" ht="17.45" customHeight="1">
      <c r="AH591" s="29"/>
    </row>
    <row r="592" spans="1:65" ht="17.45" customHeight="1">
      <c r="AH592" s="29"/>
    </row>
    <row r="593" spans="34:34" ht="17.45" customHeight="1">
      <c r="AH593" s="29"/>
    </row>
    <row r="594" spans="34:34" ht="17.45" customHeight="1">
      <c r="AH594" s="29"/>
    </row>
    <row r="595" spans="34:34" ht="17.45" customHeight="1">
      <c r="AH595" s="29"/>
    </row>
    <row r="596" spans="34:34" ht="17.45" customHeight="1">
      <c r="AH596" s="29"/>
    </row>
    <row r="597" spans="34:34" ht="17.45" customHeight="1">
      <c r="AH597" s="29"/>
    </row>
    <row r="598" spans="34:34" ht="17.45" customHeight="1">
      <c r="AH598" s="29"/>
    </row>
    <row r="599" spans="34:34" ht="17.45" customHeight="1">
      <c r="AH599" s="29"/>
    </row>
    <row r="600" spans="34:34" ht="17.45" customHeight="1">
      <c r="AH600" s="29"/>
    </row>
    <row r="601" spans="34:34" ht="17.45" customHeight="1">
      <c r="AH601" s="29"/>
    </row>
    <row r="602" spans="34:34" ht="17.45" customHeight="1">
      <c r="AH602" s="29"/>
    </row>
    <row r="603" spans="34:34" ht="17.45" customHeight="1">
      <c r="AH603" s="29"/>
    </row>
    <row r="604" spans="34:34" ht="17.45" customHeight="1">
      <c r="AH604" s="29"/>
    </row>
    <row r="605" spans="34:34" ht="17.45" customHeight="1">
      <c r="AH605" s="29"/>
    </row>
    <row r="606" spans="34:34" ht="17.45" customHeight="1">
      <c r="AH606" s="29"/>
    </row>
    <row r="607" spans="34:34" ht="17.45" customHeight="1">
      <c r="AH607" s="29"/>
    </row>
    <row r="608" spans="34:34" ht="17.45" customHeight="1">
      <c r="AH608" s="29"/>
    </row>
    <row r="609" spans="34:34" ht="17.45" customHeight="1">
      <c r="AH609" s="29"/>
    </row>
    <row r="610" spans="34:34" ht="17.45" customHeight="1">
      <c r="AH610" s="29"/>
    </row>
    <row r="611" spans="34:34" ht="17.45" customHeight="1">
      <c r="AH611" s="29"/>
    </row>
    <row r="612" spans="34:34" ht="17.45" customHeight="1">
      <c r="AH612" s="29"/>
    </row>
    <row r="613" spans="34:34" ht="17.45" customHeight="1">
      <c r="AH613" s="29"/>
    </row>
    <row r="614" spans="34:34" ht="17.45" customHeight="1">
      <c r="AH614" s="29"/>
    </row>
    <row r="615" spans="34:34" ht="17.45" customHeight="1">
      <c r="AH615" s="29"/>
    </row>
    <row r="616" spans="34:34" ht="17.45" customHeight="1">
      <c r="AH616" s="29"/>
    </row>
    <row r="617" spans="34:34" ht="17.45" customHeight="1">
      <c r="AH617" s="29"/>
    </row>
    <row r="618" spans="34:34" ht="17.45" customHeight="1">
      <c r="AH618" s="29"/>
    </row>
    <row r="619" spans="34:34" ht="17.45" customHeight="1">
      <c r="AH619" s="29"/>
    </row>
    <row r="620" spans="34:34" ht="17.45" customHeight="1">
      <c r="AH620" s="29"/>
    </row>
    <row r="621" spans="34:34" ht="17.45" customHeight="1">
      <c r="AH621" s="29"/>
    </row>
    <row r="622" spans="34:34" ht="17.45" customHeight="1">
      <c r="AH622" s="29"/>
    </row>
    <row r="623" spans="34:34" ht="17.45" customHeight="1">
      <c r="AH623" s="29"/>
    </row>
    <row r="624" spans="34:34" ht="17.45" customHeight="1">
      <c r="AH624" s="29"/>
    </row>
    <row r="625" spans="34:34" ht="17.45" customHeight="1">
      <c r="AH625" s="29"/>
    </row>
    <row r="626" spans="34:34" ht="17.45" customHeight="1">
      <c r="AH626" s="29"/>
    </row>
    <row r="627" spans="34:34" ht="17.45" customHeight="1">
      <c r="AH627" s="29"/>
    </row>
    <row r="628" spans="34:34" ht="17.45" customHeight="1">
      <c r="AH628" s="29"/>
    </row>
    <row r="629" spans="34:34" ht="17.45" customHeight="1">
      <c r="AH629" s="29"/>
    </row>
    <row r="630" spans="34:34" ht="17.45" customHeight="1">
      <c r="AH630" s="29"/>
    </row>
    <row r="631" spans="34:34" ht="17.45" customHeight="1">
      <c r="AH631" s="29"/>
    </row>
    <row r="632" spans="34:34" ht="17.45" customHeight="1">
      <c r="AH632" s="29"/>
    </row>
    <row r="633" spans="34:34" ht="17.45" customHeight="1">
      <c r="AH633" s="29"/>
    </row>
    <row r="634" spans="34:34" ht="17.45" customHeight="1">
      <c r="AH634" s="29"/>
    </row>
    <row r="635" spans="34:34" ht="17.45" customHeight="1">
      <c r="AH635" s="29"/>
    </row>
    <row r="636" spans="34:34" ht="17.45" customHeight="1">
      <c r="AH636" s="29"/>
    </row>
    <row r="637" spans="34:34" ht="17.45" customHeight="1">
      <c r="AH637" s="29"/>
    </row>
    <row r="638" spans="34:34" ht="17.45" customHeight="1">
      <c r="AH638" s="29"/>
    </row>
    <row r="639" spans="34:34" ht="17.45" customHeight="1">
      <c r="AH639" s="29"/>
    </row>
    <row r="640" spans="34:34" ht="17.45" customHeight="1">
      <c r="AH640" s="29"/>
    </row>
    <row r="641" spans="34:34" ht="17.45" customHeight="1">
      <c r="AH641" s="29"/>
    </row>
    <row r="642" spans="34:34" ht="17.45" customHeight="1">
      <c r="AH642" s="29"/>
    </row>
    <row r="643" spans="34:34" ht="17.45" customHeight="1">
      <c r="AH643" s="29"/>
    </row>
    <row r="644" spans="34:34" ht="17.45" customHeight="1">
      <c r="AH644" s="29"/>
    </row>
    <row r="645" spans="34:34" ht="17.45" customHeight="1">
      <c r="AH645" s="29"/>
    </row>
    <row r="646" spans="34:34" ht="17.45" customHeight="1">
      <c r="AH646" s="29"/>
    </row>
    <row r="647" spans="34:34" ht="17.45" customHeight="1">
      <c r="AH647" s="29"/>
    </row>
    <row r="648" spans="34:34" ht="17.45" customHeight="1">
      <c r="AH648" s="29"/>
    </row>
    <row r="649" spans="34:34" ht="17.45" customHeight="1">
      <c r="AH649" s="29"/>
    </row>
    <row r="650" spans="34:34" ht="17.45" customHeight="1">
      <c r="AH650" s="29"/>
    </row>
    <row r="651" spans="34:34" ht="17.45" customHeight="1">
      <c r="AH651" s="29"/>
    </row>
    <row r="652" spans="34:34" ht="17.45" customHeight="1">
      <c r="AH652" s="29"/>
    </row>
    <row r="653" spans="34:34" ht="17.45" customHeight="1">
      <c r="AH653" s="29"/>
    </row>
    <row r="654" spans="34:34" ht="17.45" customHeight="1">
      <c r="AH654" s="29"/>
    </row>
    <row r="655" spans="34:34" ht="17.45" customHeight="1">
      <c r="AH655" s="29"/>
    </row>
    <row r="656" spans="34:34" ht="17.45" customHeight="1">
      <c r="AH656" s="29"/>
    </row>
    <row r="657" spans="34:34" ht="17.45" customHeight="1">
      <c r="AH657" s="29"/>
    </row>
    <row r="658" spans="34:34" ht="17.45" customHeight="1">
      <c r="AH658" s="29"/>
    </row>
    <row r="659" spans="34:34" ht="17.45" customHeight="1">
      <c r="AH659" s="29"/>
    </row>
    <row r="660" spans="34:34" ht="17.45" customHeight="1">
      <c r="AH660" s="29"/>
    </row>
    <row r="661" spans="34:34" ht="17.45" customHeight="1">
      <c r="AH661" s="29"/>
    </row>
    <row r="662" spans="34:34" ht="17.45" customHeight="1">
      <c r="AH662" s="29"/>
    </row>
    <row r="663" spans="34:34" ht="17.45" customHeight="1">
      <c r="AH663" s="29"/>
    </row>
    <row r="664" spans="34:34" ht="17.45" customHeight="1">
      <c r="AH664" s="29"/>
    </row>
    <row r="665" spans="34:34" ht="17.45" customHeight="1">
      <c r="AH665" s="29"/>
    </row>
    <row r="666" spans="34:34" ht="17.45" customHeight="1">
      <c r="AH666" s="29"/>
    </row>
    <row r="667" spans="34:34" ht="17.45" customHeight="1">
      <c r="AH667" s="29"/>
    </row>
    <row r="668" spans="34:34" ht="17.45" customHeight="1">
      <c r="AH668" s="29"/>
    </row>
    <row r="669" spans="34:34" ht="17.45" customHeight="1">
      <c r="AH669" s="29"/>
    </row>
    <row r="670" spans="34:34" ht="17.45" customHeight="1">
      <c r="AH670" s="29"/>
    </row>
    <row r="671" spans="34:34" ht="17.45" customHeight="1">
      <c r="AH671" s="29"/>
    </row>
    <row r="672" spans="34:34" ht="17.45" customHeight="1">
      <c r="AH672" s="29"/>
    </row>
    <row r="673" spans="34:34" ht="17.45" customHeight="1">
      <c r="AH673" s="29"/>
    </row>
    <row r="674" spans="34:34" ht="17.45" customHeight="1">
      <c r="AH674" s="29"/>
    </row>
    <row r="675" spans="34:34" ht="17.45" customHeight="1">
      <c r="AH675" s="29"/>
    </row>
    <row r="676" spans="34:34" ht="17.45" customHeight="1">
      <c r="AH676" s="29"/>
    </row>
    <row r="677" spans="34:34" ht="17.45" customHeight="1">
      <c r="AH677" s="29"/>
    </row>
    <row r="678" spans="34:34" ht="17.45" customHeight="1">
      <c r="AH678" s="29"/>
    </row>
    <row r="679" spans="34:34" ht="17.45" customHeight="1">
      <c r="AH679" s="29"/>
    </row>
    <row r="680" spans="34:34" ht="17.45" customHeight="1">
      <c r="AH680" s="29"/>
    </row>
    <row r="681" spans="34:34" ht="17.45" customHeight="1">
      <c r="AH681" s="29"/>
    </row>
    <row r="682" spans="34:34" ht="17.45" customHeight="1">
      <c r="AH682" s="29"/>
    </row>
    <row r="683" spans="34:34" ht="17.45" customHeight="1">
      <c r="AH683" s="29"/>
    </row>
    <row r="684" spans="34:34" ht="17.45" customHeight="1">
      <c r="AH684" s="29"/>
    </row>
    <row r="685" spans="34:34" ht="17.45" customHeight="1">
      <c r="AH685" s="29"/>
    </row>
    <row r="686" spans="34:34" ht="17.45" customHeight="1">
      <c r="AH686" s="29"/>
    </row>
    <row r="687" spans="34:34" ht="17.45" customHeight="1">
      <c r="AH687" s="29"/>
    </row>
    <row r="688" spans="34:34" ht="17.45" customHeight="1">
      <c r="AH688" s="29"/>
    </row>
    <row r="689" spans="34:34" ht="17.45" customHeight="1">
      <c r="AH689" s="29"/>
    </row>
    <row r="690" spans="34:34" ht="17.45" customHeight="1">
      <c r="AH690" s="29"/>
    </row>
    <row r="691" spans="34:34" ht="17.45" customHeight="1">
      <c r="AH691" s="29"/>
    </row>
    <row r="692" spans="34:34" ht="17.45" customHeight="1">
      <c r="AH692" s="29"/>
    </row>
    <row r="693" spans="34:34" ht="17.45" customHeight="1">
      <c r="AH693" s="29"/>
    </row>
    <row r="694" spans="34:34" ht="17.45" customHeight="1">
      <c r="AH694" s="29"/>
    </row>
    <row r="695" spans="34:34" ht="17.45" customHeight="1">
      <c r="AH695" s="29"/>
    </row>
    <row r="696" spans="34:34" ht="17.45" customHeight="1">
      <c r="AH696" s="29"/>
    </row>
    <row r="697" spans="34:34" ht="17.45" customHeight="1">
      <c r="AH697" s="29"/>
    </row>
    <row r="698" spans="34:34" ht="17.45" customHeight="1">
      <c r="AH698" s="29"/>
    </row>
    <row r="699" spans="34:34" ht="17.45" customHeight="1">
      <c r="AH699" s="29"/>
    </row>
    <row r="700" spans="34:34" ht="17.45" customHeight="1">
      <c r="AH700" s="29"/>
    </row>
    <row r="701" spans="34:34" ht="17.45" customHeight="1">
      <c r="AH701" s="29"/>
    </row>
    <row r="702" spans="34:34" ht="17.45" customHeight="1">
      <c r="AH702" s="29"/>
    </row>
    <row r="703" spans="34:34" ht="17.45" customHeight="1">
      <c r="AH703" s="29"/>
    </row>
    <row r="704" spans="34:34" ht="17.45" customHeight="1">
      <c r="AH704" s="29"/>
    </row>
    <row r="705" spans="34:34" ht="17.45" customHeight="1">
      <c r="AH705" s="29"/>
    </row>
    <row r="706" spans="34:34" ht="17.45" customHeight="1">
      <c r="AH706" s="29"/>
    </row>
    <row r="707" spans="34:34" ht="17.45" customHeight="1">
      <c r="AH707" s="29"/>
    </row>
    <row r="708" spans="34:34" ht="17.45" customHeight="1">
      <c r="AH708" s="29"/>
    </row>
    <row r="709" spans="34:34" ht="17.45" customHeight="1">
      <c r="AH709" s="29"/>
    </row>
    <row r="710" spans="34:34" ht="17.45" customHeight="1">
      <c r="AH710" s="29"/>
    </row>
    <row r="711" spans="34:34" ht="17.45" customHeight="1">
      <c r="AH711" s="29"/>
    </row>
    <row r="712" spans="34:34" ht="17.45" customHeight="1">
      <c r="AH712" s="29"/>
    </row>
    <row r="713" spans="34:34" ht="17.45" customHeight="1">
      <c r="AH713" s="29"/>
    </row>
    <row r="714" spans="34:34" ht="17.45" customHeight="1">
      <c r="AH714" s="29"/>
    </row>
    <row r="715" spans="34:34" ht="17.45" customHeight="1">
      <c r="AH715" s="29"/>
    </row>
    <row r="716" spans="34:34" ht="17.45" customHeight="1">
      <c r="AH716" s="29"/>
    </row>
    <row r="717" spans="34:34" ht="17.45" customHeight="1">
      <c r="AH717" s="29"/>
    </row>
    <row r="718" spans="34:34" ht="17.45" customHeight="1">
      <c r="AH718" s="29"/>
    </row>
    <row r="719" spans="34:34" ht="17.45" customHeight="1">
      <c r="AH719" s="29"/>
    </row>
    <row r="720" spans="34:34" ht="17.45" customHeight="1">
      <c r="AH720" s="29"/>
    </row>
    <row r="721" spans="34:34" ht="17.45" customHeight="1">
      <c r="AH721" s="29"/>
    </row>
    <row r="722" spans="34:34" ht="17.45" customHeight="1">
      <c r="AH722" s="29"/>
    </row>
    <row r="723" spans="34:34" ht="17.45" customHeight="1">
      <c r="AH723" s="29"/>
    </row>
    <row r="724" spans="34:34" ht="17.45" customHeight="1">
      <c r="AH724" s="29"/>
    </row>
    <row r="725" spans="34:34" ht="17.45" customHeight="1">
      <c r="AH725" s="29"/>
    </row>
    <row r="726" spans="34:34" ht="17.45" customHeight="1">
      <c r="AH726" s="29"/>
    </row>
    <row r="727" spans="34:34" ht="17.45" customHeight="1">
      <c r="AH727" s="29"/>
    </row>
    <row r="728" spans="34:34" ht="17.45" customHeight="1">
      <c r="AH728" s="29"/>
    </row>
    <row r="729" spans="34:34" ht="17.45" customHeight="1">
      <c r="AH729" s="29"/>
    </row>
    <row r="730" spans="34:34" ht="17.45" customHeight="1">
      <c r="AH730" s="29"/>
    </row>
    <row r="731" spans="34:34" ht="17.45" customHeight="1">
      <c r="AH731" s="29"/>
    </row>
    <row r="732" spans="34:34" ht="17.45" customHeight="1">
      <c r="AH732" s="29"/>
    </row>
    <row r="733" spans="34:34" ht="17.45" customHeight="1">
      <c r="AH733" s="29"/>
    </row>
    <row r="734" spans="34:34" ht="17.45" customHeight="1">
      <c r="AH734" s="29"/>
    </row>
    <row r="735" spans="34:34" ht="17.45" customHeight="1">
      <c r="AH735" s="29"/>
    </row>
    <row r="736" spans="34:34" ht="17.45" customHeight="1">
      <c r="AH736" s="29"/>
    </row>
    <row r="737" spans="34:34" ht="17.45" customHeight="1">
      <c r="AH737" s="29"/>
    </row>
    <row r="738" spans="34:34" ht="17.45" customHeight="1">
      <c r="AH738" s="29"/>
    </row>
    <row r="739" spans="34:34" ht="17.45" customHeight="1">
      <c r="AH739" s="29"/>
    </row>
    <row r="740" spans="34:34" ht="17.45" customHeight="1">
      <c r="AH740" s="29"/>
    </row>
    <row r="741" spans="34:34" ht="17.45" customHeight="1">
      <c r="AH741" s="29"/>
    </row>
    <row r="742" spans="34:34" ht="17.45" customHeight="1">
      <c r="AH742" s="29"/>
    </row>
    <row r="743" spans="34:34" ht="17.45" customHeight="1">
      <c r="AH743" s="29"/>
    </row>
    <row r="744" spans="34:34" ht="17.45" customHeight="1">
      <c r="AH744" s="29"/>
    </row>
    <row r="745" spans="34:34" ht="17.45" customHeight="1">
      <c r="AH745" s="29"/>
    </row>
    <row r="746" spans="34:34" ht="17.45" customHeight="1">
      <c r="AH746" s="29"/>
    </row>
    <row r="747" spans="34:34" ht="17.45" customHeight="1">
      <c r="AH747" s="29"/>
    </row>
    <row r="748" spans="34:34" ht="17.45" customHeight="1">
      <c r="AH748" s="29"/>
    </row>
    <row r="749" spans="34:34" ht="17.45" customHeight="1">
      <c r="AH749" s="29"/>
    </row>
    <row r="750" spans="34:34" ht="17.45" customHeight="1">
      <c r="AH750" s="29"/>
    </row>
    <row r="751" spans="34:34" ht="17.45" customHeight="1">
      <c r="AH751" s="29"/>
    </row>
    <row r="752" spans="34:34" ht="17.45" customHeight="1">
      <c r="AH752" s="29"/>
    </row>
    <row r="753" spans="34:34" ht="17.45" customHeight="1">
      <c r="AH753" s="29"/>
    </row>
    <row r="754" spans="34:34" ht="17.45" customHeight="1">
      <c r="AH754" s="29"/>
    </row>
    <row r="755" spans="34:34" ht="17.45" customHeight="1">
      <c r="AH755" s="29"/>
    </row>
    <row r="756" spans="34:34" ht="17.45" customHeight="1">
      <c r="AH756" s="29"/>
    </row>
    <row r="757" spans="34:34" ht="17.45" customHeight="1">
      <c r="AH757" s="29"/>
    </row>
    <row r="758" spans="34:34" ht="17.45" customHeight="1">
      <c r="AH758" s="29"/>
    </row>
    <row r="759" spans="34:34" ht="17.45" customHeight="1">
      <c r="AH759" s="29"/>
    </row>
    <row r="760" spans="34:34" ht="17.45" customHeight="1">
      <c r="AH760" s="29"/>
    </row>
    <row r="761" spans="34:34" ht="17.45" customHeight="1">
      <c r="AH761" s="29"/>
    </row>
    <row r="762" spans="34:34" ht="17.45" customHeight="1">
      <c r="AH762" s="29"/>
    </row>
    <row r="763" spans="34:34" ht="17.45" customHeight="1">
      <c r="AH763" s="29"/>
    </row>
    <row r="764" spans="34:34" ht="17.45" customHeight="1">
      <c r="AH764" s="29"/>
    </row>
    <row r="765" spans="34:34" ht="17.45" customHeight="1">
      <c r="AH765" s="29"/>
    </row>
    <row r="766" spans="34:34" ht="17.45" customHeight="1">
      <c r="AH766" s="29"/>
    </row>
    <row r="767" spans="34:34" ht="17.45" customHeight="1">
      <c r="AH767" s="29"/>
    </row>
    <row r="768" spans="34:34" ht="17.45" customHeight="1">
      <c r="AH768" s="29"/>
    </row>
    <row r="769" spans="34:34" ht="17.45" customHeight="1">
      <c r="AH769" s="29"/>
    </row>
    <row r="770" spans="34:34" ht="17.45" customHeight="1">
      <c r="AH770" s="29"/>
    </row>
    <row r="771" spans="34:34" ht="17.45" customHeight="1">
      <c r="AH771" s="29"/>
    </row>
    <row r="772" spans="34:34" ht="17.45" customHeight="1">
      <c r="AH772" s="29"/>
    </row>
    <row r="773" spans="34:34" ht="17.45" customHeight="1">
      <c r="AH773" s="29"/>
    </row>
    <row r="774" spans="34:34" ht="17.45" customHeight="1">
      <c r="AH774" s="29"/>
    </row>
    <row r="775" spans="34:34" ht="17.45" customHeight="1">
      <c r="AH775" s="29"/>
    </row>
    <row r="776" spans="34:34" ht="17.45" customHeight="1">
      <c r="AH776" s="29"/>
    </row>
    <row r="777" spans="34:34" ht="17.45" customHeight="1">
      <c r="AH777" s="29"/>
    </row>
    <row r="778" spans="34:34" ht="17.45" customHeight="1">
      <c r="AH778" s="29"/>
    </row>
    <row r="779" spans="34:34" ht="17.45" customHeight="1">
      <c r="AH779" s="29"/>
    </row>
    <row r="780" spans="34:34" ht="17.45" customHeight="1">
      <c r="AH780" s="29"/>
    </row>
    <row r="781" spans="34:34" ht="17.45" customHeight="1">
      <c r="AH781" s="29"/>
    </row>
    <row r="782" spans="34:34" ht="17.45" customHeight="1">
      <c r="AH782" s="29"/>
    </row>
    <row r="783" spans="34:34" ht="17.45" customHeight="1">
      <c r="AH783" s="29"/>
    </row>
    <row r="784" spans="34:34" ht="17.45" customHeight="1">
      <c r="AH784" s="29"/>
    </row>
    <row r="785" spans="34:34" ht="17.45" customHeight="1">
      <c r="AH785" s="29"/>
    </row>
    <row r="786" spans="34:34" ht="17.45" customHeight="1">
      <c r="AH786" s="29"/>
    </row>
    <row r="787" spans="34:34" ht="17.45" customHeight="1">
      <c r="AH787" s="29"/>
    </row>
    <row r="788" spans="34:34" ht="17.45" customHeight="1">
      <c r="AH788" s="29"/>
    </row>
    <row r="789" spans="34:34" ht="17.45" customHeight="1">
      <c r="AH789" s="29"/>
    </row>
    <row r="790" spans="34:34" ht="17.45" customHeight="1">
      <c r="AH790" s="29"/>
    </row>
    <row r="791" spans="34:34" ht="17.45" customHeight="1">
      <c r="AH791" s="29"/>
    </row>
    <row r="792" spans="34:34" ht="17.45" customHeight="1">
      <c r="AH792" s="29"/>
    </row>
    <row r="793" spans="34:34" ht="17.45" customHeight="1">
      <c r="AH793" s="29"/>
    </row>
    <row r="794" spans="34:34" ht="17.45" customHeight="1">
      <c r="AH794" s="29"/>
    </row>
    <row r="795" spans="34:34" ht="17.45" customHeight="1">
      <c r="AH795" s="29"/>
    </row>
    <row r="796" spans="34:34" ht="17.45" customHeight="1">
      <c r="AH796" s="29"/>
    </row>
    <row r="797" spans="34:34" ht="17.45" customHeight="1">
      <c r="AH797" s="29"/>
    </row>
    <row r="798" spans="34:34" ht="17.45" customHeight="1">
      <c r="AH798" s="29"/>
    </row>
    <row r="799" spans="34:34" ht="17.45" customHeight="1">
      <c r="AH799" s="29"/>
    </row>
    <row r="800" spans="34:34" ht="17.45" customHeight="1">
      <c r="AH800" s="29"/>
    </row>
    <row r="801" spans="34:34" ht="17.45" customHeight="1">
      <c r="AH801" s="29"/>
    </row>
    <row r="802" spans="34:34" ht="17.45" customHeight="1">
      <c r="AH802" s="29"/>
    </row>
    <row r="803" spans="34:34" ht="17.45" customHeight="1">
      <c r="AH803" s="29"/>
    </row>
    <row r="804" spans="34:34" ht="17.45" customHeight="1">
      <c r="AH804" s="29"/>
    </row>
    <row r="805" spans="34:34" ht="17.45" customHeight="1">
      <c r="AH805" s="29"/>
    </row>
    <row r="806" spans="34:34" ht="17.45" customHeight="1">
      <c r="AH806" s="29"/>
    </row>
    <row r="807" spans="34:34" ht="17.45" customHeight="1">
      <c r="AH807" s="29"/>
    </row>
    <row r="808" spans="34:34" ht="17.45" customHeight="1">
      <c r="AH808" s="29"/>
    </row>
    <row r="809" spans="34:34" ht="17.45" customHeight="1">
      <c r="AH809" s="29"/>
    </row>
    <row r="810" spans="34:34" ht="17.45" customHeight="1">
      <c r="AH810" s="29"/>
    </row>
    <row r="811" spans="34:34" ht="17.45" customHeight="1">
      <c r="AH811" s="29"/>
    </row>
    <row r="812" spans="34:34" ht="17.45" customHeight="1">
      <c r="AH812" s="29"/>
    </row>
    <row r="813" spans="34:34" ht="17.45" customHeight="1">
      <c r="AH813" s="29"/>
    </row>
    <row r="814" spans="34:34" ht="17.45" customHeight="1">
      <c r="AH814" s="29"/>
    </row>
    <row r="815" spans="34:34" ht="17.45" customHeight="1">
      <c r="AH815" s="29"/>
    </row>
    <row r="816" spans="34:34" ht="17.45" customHeight="1">
      <c r="AH816" s="29"/>
    </row>
    <row r="817" spans="34:34" ht="17.45" customHeight="1">
      <c r="AH817" s="29"/>
    </row>
    <row r="818" spans="34:34" ht="17.45" customHeight="1">
      <c r="AH818" s="29"/>
    </row>
    <row r="819" spans="34:34" ht="17.45" customHeight="1">
      <c r="AH819" s="29"/>
    </row>
    <row r="820" spans="34:34" ht="17.45" customHeight="1">
      <c r="AH820" s="29"/>
    </row>
    <row r="821" spans="34:34" ht="17.45" customHeight="1">
      <c r="AH821" s="29"/>
    </row>
    <row r="822" spans="34:34" ht="17.45" customHeight="1">
      <c r="AH822" s="29"/>
    </row>
    <row r="823" spans="34:34" ht="17.45" customHeight="1">
      <c r="AH823" s="29"/>
    </row>
    <row r="824" spans="34:34" ht="17.45" customHeight="1">
      <c r="AH824" s="29"/>
    </row>
    <row r="825" spans="34:34" ht="17.45" customHeight="1">
      <c r="AH825" s="29"/>
    </row>
    <row r="826" spans="34:34" ht="17.45" customHeight="1">
      <c r="AH826" s="29"/>
    </row>
    <row r="827" spans="34:34" ht="17.45" customHeight="1">
      <c r="AH827" s="29"/>
    </row>
    <row r="828" spans="34:34" ht="17.45" customHeight="1">
      <c r="AH828" s="29"/>
    </row>
    <row r="829" spans="34:34" ht="17.45" customHeight="1">
      <c r="AH829" s="29"/>
    </row>
    <row r="830" spans="34:34" ht="17.45" customHeight="1">
      <c r="AH830" s="29"/>
    </row>
    <row r="831" spans="34:34" ht="17.45" customHeight="1">
      <c r="AH831" s="29"/>
    </row>
    <row r="832" spans="34:34" ht="17.45" customHeight="1">
      <c r="AH832" s="29"/>
    </row>
    <row r="833" spans="34:34" ht="17.45" customHeight="1">
      <c r="AH833" s="29"/>
    </row>
    <row r="834" spans="34:34" ht="17.45" customHeight="1">
      <c r="AH834" s="29"/>
    </row>
    <row r="835" spans="34:34" ht="17.45" customHeight="1">
      <c r="AH835" s="29"/>
    </row>
    <row r="836" spans="34:34" ht="17.45" customHeight="1">
      <c r="AH836" s="29"/>
    </row>
    <row r="837" spans="34:34" ht="17.45" customHeight="1">
      <c r="AH837" s="29"/>
    </row>
    <row r="838" spans="34:34" ht="17.45" customHeight="1">
      <c r="AH838" s="29"/>
    </row>
    <row r="839" spans="34:34" ht="17.45" customHeight="1">
      <c r="AH839" s="29"/>
    </row>
    <row r="840" spans="34:34" ht="17.45" customHeight="1">
      <c r="AH840" s="29"/>
    </row>
    <row r="841" spans="34:34" ht="17.45" customHeight="1">
      <c r="AH841" s="29"/>
    </row>
    <row r="842" spans="34:34" ht="17.45" customHeight="1">
      <c r="AH842" s="29"/>
    </row>
    <row r="843" spans="34:34" ht="17.45" customHeight="1">
      <c r="AH843" s="29"/>
    </row>
    <row r="844" spans="34:34" ht="17.45" customHeight="1">
      <c r="AH844" s="29"/>
    </row>
    <row r="845" spans="34:34" ht="17.45" customHeight="1">
      <c r="AH845" s="29"/>
    </row>
    <row r="846" spans="34:34" ht="17.45" customHeight="1">
      <c r="AH846" s="29"/>
    </row>
    <row r="847" spans="34:34" ht="17.45" customHeight="1">
      <c r="AH847" s="29"/>
    </row>
    <row r="848" spans="34:34" ht="17.45" customHeight="1">
      <c r="AH848" s="29"/>
    </row>
    <row r="849" spans="34:34" ht="17.45" customHeight="1">
      <c r="AH849" s="29"/>
    </row>
    <row r="850" spans="34:34" ht="17.45" customHeight="1">
      <c r="AH850" s="29"/>
    </row>
    <row r="851" spans="34:34" ht="17.45" customHeight="1">
      <c r="AH851" s="29"/>
    </row>
    <row r="852" spans="34:34" ht="17.45" customHeight="1">
      <c r="AH852" s="29"/>
    </row>
    <row r="853" spans="34:34" ht="17.45" customHeight="1">
      <c r="AH853" s="29"/>
    </row>
    <row r="854" spans="34:34" ht="17.45" customHeight="1">
      <c r="AH854" s="29"/>
    </row>
    <row r="855" spans="34:34" ht="17.45" customHeight="1">
      <c r="AH855" s="29"/>
    </row>
    <row r="856" spans="34:34" ht="17.45" customHeight="1">
      <c r="AH856" s="29"/>
    </row>
    <row r="857" spans="34:34" ht="17.45" customHeight="1">
      <c r="AH857" s="29"/>
    </row>
    <row r="858" spans="34:34" ht="17.45" customHeight="1">
      <c r="AH858" s="29"/>
    </row>
    <row r="859" spans="34:34" ht="17.45" customHeight="1">
      <c r="AH859" s="29"/>
    </row>
    <row r="860" spans="34:34" ht="17.45" customHeight="1">
      <c r="AH860" s="29"/>
    </row>
    <row r="861" spans="34:34" ht="17.45" customHeight="1">
      <c r="AH861" s="29"/>
    </row>
    <row r="862" spans="34:34" ht="17.45" customHeight="1">
      <c r="AH862" s="29"/>
    </row>
    <row r="863" spans="34:34" ht="17.45" customHeight="1">
      <c r="AH863" s="29"/>
    </row>
    <row r="864" spans="34:34" ht="17.45" customHeight="1">
      <c r="AH864" s="29"/>
    </row>
    <row r="865" spans="34:34" ht="17.45" customHeight="1">
      <c r="AH865" s="29"/>
    </row>
    <row r="866" spans="34:34" ht="17.45" customHeight="1">
      <c r="AH866" s="29"/>
    </row>
    <row r="867" spans="34:34" ht="17.45" customHeight="1">
      <c r="AH867" s="29"/>
    </row>
    <row r="868" spans="34:34" ht="17.45" customHeight="1">
      <c r="AH868" s="29"/>
    </row>
    <row r="869" spans="34:34" ht="17.45" customHeight="1">
      <c r="AH869" s="29"/>
    </row>
    <row r="870" spans="34:34" ht="17.45" customHeight="1">
      <c r="AH870" s="29"/>
    </row>
    <row r="871" spans="34:34" ht="17.45" customHeight="1">
      <c r="AH871" s="29"/>
    </row>
    <row r="872" spans="34:34" ht="17.45" customHeight="1">
      <c r="AH872" s="29"/>
    </row>
    <row r="873" spans="34:34" ht="17.45" customHeight="1">
      <c r="AH873" s="29"/>
    </row>
    <row r="874" spans="34:34" ht="17.45" customHeight="1">
      <c r="AH874" s="29"/>
    </row>
    <row r="875" spans="34:34" ht="17.45" customHeight="1">
      <c r="AH875" s="29"/>
    </row>
    <row r="876" spans="34:34" ht="17.45" customHeight="1">
      <c r="AH876" s="29"/>
    </row>
    <row r="877" spans="34:34" ht="17.45" customHeight="1">
      <c r="AH877" s="29"/>
    </row>
    <row r="878" spans="34:34" ht="17.45" customHeight="1">
      <c r="AH878" s="29"/>
    </row>
    <row r="879" spans="34:34" ht="17.45" customHeight="1">
      <c r="AH879" s="29"/>
    </row>
    <row r="880" spans="34:34" ht="17.45" customHeight="1">
      <c r="AH880" s="29"/>
    </row>
    <row r="881" spans="34:34" ht="17.45" customHeight="1">
      <c r="AH881" s="29"/>
    </row>
    <row r="882" spans="34:34" ht="17.45" customHeight="1">
      <c r="AH882" s="29"/>
    </row>
    <row r="883" spans="34:34" ht="17.45" customHeight="1">
      <c r="AH883" s="29"/>
    </row>
    <row r="884" spans="34:34" ht="17.45" customHeight="1">
      <c r="AH884" s="29"/>
    </row>
    <row r="885" spans="34:34" ht="17.45" customHeight="1">
      <c r="AH885" s="29"/>
    </row>
    <row r="886" spans="34:34" ht="17.45" customHeight="1">
      <c r="AH886" s="29"/>
    </row>
    <row r="887" spans="34:34" ht="17.45" customHeight="1">
      <c r="AH887" s="29"/>
    </row>
    <row r="888" spans="34:34" ht="17.45" customHeight="1">
      <c r="AH888" s="29"/>
    </row>
    <row r="889" spans="34:34" ht="17.45" customHeight="1">
      <c r="AH889" s="29"/>
    </row>
    <row r="890" spans="34:34" ht="17.45" customHeight="1">
      <c r="AH890" s="29"/>
    </row>
    <row r="891" spans="34:34" ht="17.45" customHeight="1">
      <c r="AH891" s="29"/>
    </row>
    <row r="892" spans="34:34" ht="17.45" customHeight="1">
      <c r="AH892" s="29"/>
    </row>
    <row r="893" spans="34:34" ht="17.45" customHeight="1">
      <c r="AH893" s="29"/>
    </row>
    <row r="894" spans="34:34" ht="17.45" customHeight="1">
      <c r="AH894" s="29"/>
    </row>
    <row r="895" spans="34:34" ht="17.45" customHeight="1">
      <c r="AH895" s="29"/>
    </row>
    <row r="896" spans="34:34" ht="17.45" customHeight="1">
      <c r="AH896" s="29"/>
    </row>
    <row r="897" spans="34:34" ht="17.45" customHeight="1">
      <c r="AH897" s="29"/>
    </row>
    <row r="898" spans="34:34" ht="17.45" customHeight="1">
      <c r="AH898" s="29"/>
    </row>
    <row r="899" spans="34:34" ht="17.45" customHeight="1">
      <c r="AH899" s="29"/>
    </row>
    <row r="900" spans="34:34" ht="17.45" customHeight="1">
      <c r="AH900" s="29"/>
    </row>
    <row r="901" spans="34:34" ht="17.45" customHeight="1">
      <c r="AH901" s="29"/>
    </row>
    <row r="902" spans="34:34" ht="17.45" customHeight="1">
      <c r="AH902" s="29"/>
    </row>
    <row r="903" spans="34:34" ht="17.45" customHeight="1">
      <c r="AH903" s="29"/>
    </row>
    <row r="904" spans="34:34" ht="17.45" customHeight="1">
      <c r="AH904" s="29"/>
    </row>
    <row r="905" spans="34:34" ht="17.45" customHeight="1">
      <c r="AH905" s="29"/>
    </row>
    <row r="906" spans="34:34" ht="17.45" customHeight="1">
      <c r="AH906" s="29"/>
    </row>
    <row r="907" spans="34:34" ht="17.45" customHeight="1">
      <c r="AH907" s="29"/>
    </row>
    <row r="908" spans="34:34" ht="17.45" customHeight="1">
      <c r="AH908" s="29"/>
    </row>
    <row r="909" spans="34:34" ht="17.45" customHeight="1">
      <c r="AH909" s="29"/>
    </row>
    <row r="910" spans="34:34" ht="17.45" customHeight="1">
      <c r="AH910" s="29"/>
    </row>
    <row r="911" spans="34:34" ht="17.45" customHeight="1">
      <c r="AH911" s="29"/>
    </row>
    <row r="912" spans="34:34" ht="17.45" customHeight="1">
      <c r="AH912" s="29"/>
    </row>
    <row r="913" spans="34:34" ht="17.45" customHeight="1">
      <c r="AH913" s="29"/>
    </row>
    <row r="914" spans="34:34" ht="17.45" customHeight="1">
      <c r="AH914" s="29"/>
    </row>
    <row r="915" spans="34:34" ht="17.45" customHeight="1">
      <c r="AH915" s="29"/>
    </row>
    <row r="916" spans="34:34" ht="17.45" customHeight="1">
      <c r="AH916" s="29"/>
    </row>
    <row r="917" spans="34:34" ht="17.45" customHeight="1">
      <c r="AH917" s="29"/>
    </row>
    <row r="918" spans="34:34" ht="17.45" customHeight="1">
      <c r="AH918" s="29"/>
    </row>
    <row r="919" spans="34:34" ht="17.45" customHeight="1">
      <c r="AH919" s="29"/>
    </row>
    <row r="920" spans="34:34" ht="17.45" customHeight="1">
      <c r="AH920" s="29"/>
    </row>
    <row r="921" spans="34:34" ht="17.45" customHeight="1">
      <c r="AH921" s="29"/>
    </row>
    <row r="922" spans="34:34" ht="17.45" customHeight="1">
      <c r="AH922" s="29"/>
    </row>
    <row r="923" spans="34:34" ht="17.45" customHeight="1">
      <c r="AH923" s="29"/>
    </row>
    <row r="924" spans="34:34" ht="17.45" customHeight="1">
      <c r="AH924" s="29"/>
    </row>
    <row r="925" spans="34:34" ht="17.45" customHeight="1">
      <c r="AH925" s="29"/>
    </row>
    <row r="926" spans="34:34" ht="17.45" customHeight="1">
      <c r="AH926" s="29"/>
    </row>
    <row r="927" spans="34:34" ht="17.45" customHeight="1">
      <c r="AH927" s="29"/>
    </row>
    <row r="928" spans="34:34" ht="17.45" customHeight="1">
      <c r="AH928" s="29"/>
    </row>
    <row r="929" spans="34:34" ht="17.45" customHeight="1">
      <c r="AH929" s="29"/>
    </row>
    <row r="930" spans="34:34" ht="17.45" customHeight="1">
      <c r="AH930" s="29"/>
    </row>
    <row r="931" spans="34:34" ht="17.45" customHeight="1">
      <c r="AH931" s="29"/>
    </row>
    <row r="932" spans="34:34" ht="17.45" customHeight="1">
      <c r="AH932" s="29"/>
    </row>
    <row r="933" spans="34:34" ht="17.45" customHeight="1">
      <c r="AH933" s="29"/>
    </row>
    <row r="934" spans="34:34" ht="17.45" customHeight="1">
      <c r="AH934" s="29"/>
    </row>
    <row r="935" spans="34:34" ht="17.45" customHeight="1">
      <c r="AH935" s="29"/>
    </row>
    <row r="936" spans="34:34" ht="17.45" customHeight="1">
      <c r="AH936" s="29"/>
    </row>
    <row r="937" spans="34:34" ht="17.45" customHeight="1">
      <c r="AH937" s="29"/>
    </row>
    <row r="938" spans="34:34" ht="17.45" customHeight="1">
      <c r="AH938" s="29"/>
    </row>
    <row r="939" spans="34:34" ht="17.45" customHeight="1">
      <c r="AH939" s="29"/>
    </row>
    <row r="940" spans="34:34" ht="17.45" customHeight="1">
      <c r="AH940" s="29"/>
    </row>
    <row r="941" spans="34:34" ht="17.45" customHeight="1">
      <c r="AH941" s="29"/>
    </row>
    <row r="942" spans="34:34" ht="17.45" customHeight="1">
      <c r="AH942" s="29"/>
    </row>
    <row r="943" spans="34:34" ht="17.45" customHeight="1">
      <c r="AH943" s="29"/>
    </row>
    <row r="944" spans="34:34" ht="17.45" customHeight="1">
      <c r="AH944" s="29"/>
    </row>
    <row r="945" spans="34:34" ht="17.45" customHeight="1">
      <c r="AH945" s="29"/>
    </row>
    <row r="946" spans="34:34" ht="17.45" customHeight="1">
      <c r="AH946" s="29"/>
    </row>
    <row r="947" spans="34:34" ht="17.45" customHeight="1">
      <c r="AH947" s="29"/>
    </row>
    <row r="948" spans="34:34" ht="17.45" customHeight="1">
      <c r="AH948" s="29"/>
    </row>
    <row r="949" spans="34:34" ht="17.45" customHeight="1">
      <c r="AH949" s="29"/>
    </row>
    <row r="950" spans="34:34" ht="17.45" customHeight="1">
      <c r="AH950" s="29"/>
    </row>
    <row r="951" spans="34:34" ht="17.45" customHeight="1">
      <c r="AH951" s="29"/>
    </row>
    <row r="952" spans="34:34" ht="17.45" customHeight="1">
      <c r="AH952" s="29"/>
    </row>
    <row r="953" spans="34:34" ht="17.45" customHeight="1">
      <c r="AH953" s="29"/>
    </row>
    <row r="954" spans="34:34" ht="17.45" customHeight="1">
      <c r="AH954" s="29"/>
    </row>
    <row r="955" spans="34:34" ht="17.45" customHeight="1">
      <c r="AH955" s="29"/>
    </row>
    <row r="956" spans="34:34" ht="17.45" customHeight="1">
      <c r="AH956" s="29"/>
    </row>
    <row r="957" spans="34:34" ht="17.45" customHeight="1">
      <c r="AH957" s="29"/>
    </row>
    <row r="958" spans="34:34" ht="17.45" customHeight="1">
      <c r="AH958" s="29"/>
    </row>
    <row r="959" spans="34:34" ht="17.45" customHeight="1">
      <c r="AH959" s="29"/>
    </row>
    <row r="960" spans="34:34" ht="17.45" customHeight="1">
      <c r="AH960" s="29"/>
    </row>
    <row r="961" spans="34:34" ht="17.45" customHeight="1">
      <c r="AH961" s="29"/>
    </row>
    <row r="962" spans="34:34" ht="17.45" customHeight="1">
      <c r="AH962" s="29"/>
    </row>
    <row r="963" spans="34:34" ht="17.45" customHeight="1">
      <c r="AH963" s="29"/>
    </row>
    <row r="964" spans="34:34" ht="17.45" customHeight="1">
      <c r="AH964" s="29"/>
    </row>
    <row r="965" spans="34:34" ht="17.45" customHeight="1">
      <c r="AH965" s="29"/>
    </row>
    <row r="966" spans="34:34" ht="17.45" customHeight="1">
      <c r="AH966" s="29"/>
    </row>
    <row r="967" spans="34:34" ht="17.45" customHeight="1">
      <c r="AH967" s="29"/>
    </row>
    <row r="968" spans="34:34" ht="17.45" customHeight="1">
      <c r="AH968" s="29"/>
    </row>
    <row r="969" spans="34:34" ht="17.45" customHeight="1">
      <c r="AH969" s="29"/>
    </row>
    <row r="970" spans="34:34" ht="17.45" customHeight="1">
      <c r="AH970" s="29"/>
    </row>
    <row r="971" spans="34:34" ht="17.45" customHeight="1">
      <c r="AH971" s="29"/>
    </row>
    <row r="972" spans="34:34" ht="17.45" customHeight="1">
      <c r="AH972" s="29"/>
    </row>
    <row r="973" spans="34:34" ht="17.45" customHeight="1">
      <c r="AH973" s="29"/>
    </row>
    <row r="974" spans="34:34" ht="17.45" customHeight="1">
      <c r="AH974" s="29"/>
    </row>
    <row r="975" spans="34:34" ht="17.45" customHeight="1">
      <c r="AH975" s="29"/>
    </row>
    <row r="976" spans="34:34" ht="17.45" customHeight="1">
      <c r="AH976" s="29"/>
    </row>
    <row r="977" spans="34:34" ht="17.45" customHeight="1">
      <c r="AH977" s="29"/>
    </row>
    <row r="978" spans="34:34" ht="17.45" customHeight="1">
      <c r="AH978" s="29"/>
    </row>
    <row r="979" spans="34:34" ht="17.45" customHeight="1">
      <c r="AH979" s="29"/>
    </row>
    <row r="980" spans="34:34" ht="17.45" customHeight="1">
      <c r="AH980" s="29"/>
    </row>
    <row r="981" spans="34:34" ht="17.45" customHeight="1">
      <c r="AH981" s="29"/>
    </row>
    <row r="982" spans="34:34" ht="17.45" customHeight="1">
      <c r="AH982" s="29"/>
    </row>
    <row r="983" spans="34:34" ht="17.45" customHeight="1">
      <c r="AH983" s="29"/>
    </row>
    <row r="984" spans="34:34" ht="17.45" customHeight="1">
      <c r="AH984" s="29"/>
    </row>
    <row r="985" spans="34:34" ht="17.45" customHeight="1">
      <c r="AH985" s="29"/>
    </row>
    <row r="986" spans="34:34" ht="17.45" customHeight="1">
      <c r="AH986" s="29"/>
    </row>
    <row r="987" spans="34:34" ht="17.45" customHeight="1">
      <c r="AH987" s="29"/>
    </row>
    <row r="988" spans="34:34" ht="17.45" customHeight="1">
      <c r="AH988" s="29"/>
    </row>
    <row r="989" spans="34:34" ht="17.45" customHeight="1">
      <c r="AH989" s="29"/>
    </row>
    <row r="990" spans="34:34" ht="17.45" customHeight="1">
      <c r="AH990" s="29"/>
    </row>
    <row r="991" spans="34:34" ht="17.45" customHeight="1">
      <c r="AH991" s="29"/>
    </row>
    <row r="992" spans="34:34" ht="17.45" customHeight="1">
      <c r="AH992" s="29"/>
    </row>
  </sheetData>
  <sheetProtection formatColumns="0"/>
  <mergeCells count="8">
    <mergeCell ref="P507:R507"/>
    <mergeCell ref="AC507:AH507"/>
    <mergeCell ref="AW8:BB8"/>
    <mergeCell ref="C8:M8"/>
    <mergeCell ref="AL8:AO8"/>
    <mergeCell ref="AP8:AV8"/>
    <mergeCell ref="N8:V8"/>
    <mergeCell ref="X8:AK8"/>
  </mergeCells>
  <conditionalFormatting sqref="B10:B500">
    <cfRule type="expression" dxfId="5" priority="1">
      <formula>WEEKDAY(B10,1)=1</formula>
    </cfRule>
  </conditionalFormatting>
  <conditionalFormatting sqref="K11:L500">
    <cfRule type="cellIs" dxfId="4" priority="2" operator="greaterThan">
      <formula>0.00044</formula>
    </cfRule>
  </conditionalFormatting>
  <dataValidations count="2">
    <dataValidation allowBlank="1" showInputMessage="1" showErrorMessage="1" sqref="I578:M1048576 I11:L504 M501:M504 P506:P577 M11:O500 S506:T577 U508:V577 U506:V506 P7 S7:V7" xr:uid="{6FDF0DF7-1EE5-4DB1-AE57-D9B2CA5834C9}"/>
    <dataValidation type="list" allowBlank="1" showInputMessage="1" showErrorMessage="1" sqref="P11:P500" xr:uid="{D44EEA0F-72C2-43CD-BD2E-7823FE499E4F}">
      <formula1>"FULL FEED,SKIP-A-DAY"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8524-8AFF-4186-9626-4F5905AC3523}">
  <sheetPr codeName="Sheet8">
    <tabColor theme="8" tint="0.39997558519241921"/>
  </sheetPr>
  <dimension ref="A1:CB992"/>
  <sheetViews>
    <sheetView showGridLines="0" zoomScale="55" zoomScaleNormal="55" workbookViewId="0">
      <pane xSplit="2" ySplit="10" topLeftCell="AV125" activePane="bottomRight" state="frozen"/>
      <selection pane="bottomRight" activeCell="BC129" sqref="BC129"/>
      <selection pane="bottomLeft" activeCell="A11" sqref="A11"/>
      <selection pane="topRight" activeCell="C1" sqref="C1"/>
    </sheetView>
  </sheetViews>
  <sheetFormatPr defaultColWidth="21.125" defaultRowHeight="17.45" customHeight="1" outlineLevelCol="1"/>
  <cols>
    <col min="1" max="2" width="21.125" style="52"/>
    <col min="3" max="3" width="23.125" style="54" customWidth="1"/>
    <col min="4" max="5" width="21.125" style="54"/>
    <col min="6" max="6" width="22" style="54" customWidth="1"/>
    <col min="7" max="15" width="21.125" style="52" customWidth="1" outlineLevel="1"/>
    <col min="16" max="16" width="22.5" style="52" bestFit="1" customWidth="1"/>
    <col min="17" max="18" width="21.125" style="52"/>
    <col min="19" max="22" width="21.125" style="52" customWidth="1" outlineLevel="1"/>
    <col min="23" max="28" width="21.125" style="52"/>
    <col min="29" max="36" width="21.125" style="52" customWidth="1" outlineLevel="1"/>
    <col min="37" max="37" width="21.125" style="53" customWidth="1" outlineLevel="1"/>
    <col min="38" max="39" width="21.125" style="52"/>
    <col min="40" max="40" width="21.125" style="53"/>
    <col min="41" max="44" width="21.125" style="52"/>
    <col min="45" max="48" width="21.125" style="52" customWidth="1" outlineLevel="1"/>
    <col min="49" max="50" width="21.125" style="52"/>
    <col min="51" max="51" width="21.125" style="52" customWidth="1" outlineLevel="1"/>
    <col min="52" max="53" width="21.125" style="52"/>
    <col min="54" max="54" width="21.125" style="52" customWidth="1" outlineLevel="1"/>
    <col min="55" max="59" width="21.125" style="52"/>
    <col min="60" max="65" width="21.125" style="54"/>
    <col min="66" max="16384" width="21.125" style="52"/>
  </cols>
  <sheetData>
    <row r="1" spans="1:80" ht="22.7" customHeight="1" thickBot="1">
      <c r="C1" s="52"/>
      <c r="D1" s="52"/>
      <c r="E1" s="52"/>
      <c r="F1" s="52"/>
    </row>
    <row r="2" spans="1:80" ht="22.7" customHeight="1" thickBot="1">
      <c r="A2" s="55" t="s">
        <v>0</v>
      </c>
      <c r="B2" s="56" t="e" cm="1">
        <f t="array" aca="1" ref="B2" ca="1">MID(CELL("filename",B2),FIND("]",CELL("filename",B2))+1,255)</f>
        <v>#VALUE!</v>
      </c>
      <c r="D2" s="52"/>
      <c r="E2" s="52"/>
      <c r="F2" s="52"/>
    </row>
    <row r="3" spans="1:80" ht="22.7" customHeight="1" thickBot="1">
      <c r="A3" s="55" t="s">
        <v>1</v>
      </c>
      <c r="B3" s="1">
        <v>6315</v>
      </c>
      <c r="C3" s="55" t="s">
        <v>2</v>
      </c>
      <c r="D3" s="2"/>
      <c r="E3" s="52"/>
    </row>
    <row r="4" spans="1:80" ht="22.7" customHeight="1" thickBot="1">
      <c r="A4" s="55" t="s">
        <v>3</v>
      </c>
      <c r="B4" s="1">
        <v>890</v>
      </c>
      <c r="C4" s="55" t="s">
        <v>2</v>
      </c>
      <c r="D4" s="2"/>
      <c r="E4" s="52"/>
    </row>
    <row r="5" spans="1:80" ht="22.7" customHeight="1" thickBot="1">
      <c r="A5" s="55" t="s">
        <v>4</v>
      </c>
      <c r="B5" s="3">
        <v>45924</v>
      </c>
      <c r="D5" s="57"/>
      <c r="E5" s="52"/>
      <c r="F5" s="52"/>
    </row>
    <row r="6" spans="1:80" ht="30" customHeight="1" thickBot="1">
      <c r="A6" s="203" t="e">
        <f ca="1">HYPERLINK("#'" &amp; $B$2 &amp; "'!A11","🔹 Daily")</f>
        <v>#VALUE!</v>
      </c>
      <c r="B6" s="204" t="str">
        <f>HYPERLINK("#Dashboard!A1", "📊 Dashboard")</f>
        <v>📊 Dashboard</v>
      </c>
      <c r="C6" s="205" t="s">
        <v>5</v>
      </c>
      <c r="D6" s="205" t="s">
        <v>5</v>
      </c>
      <c r="E6" s="205" t="s">
        <v>5</v>
      </c>
      <c r="F6" s="205" t="s">
        <v>5</v>
      </c>
      <c r="G6" s="205" t="s">
        <v>5</v>
      </c>
      <c r="H6" s="205" t="s">
        <v>5</v>
      </c>
      <c r="I6" s="205" t="s">
        <v>5</v>
      </c>
      <c r="J6" s="205" t="s">
        <v>5</v>
      </c>
      <c r="K6" s="205" t="s">
        <v>5</v>
      </c>
      <c r="L6" s="205" t="s">
        <v>5</v>
      </c>
      <c r="M6" s="205" t="s">
        <v>5</v>
      </c>
      <c r="N6" s="205" t="s">
        <v>5</v>
      </c>
      <c r="O6" s="205" t="s">
        <v>5</v>
      </c>
      <c r="P6" s="205" t="s">
        <v>5</v>
      </c>
      <c r="Q6" s="205" t="s">
        <v>5</v>
      </c>
      <c r="R6" s="205" t="s">
        <v>5</v>
      </c>
      <c r="S6" s="205" t="s">
        <v>5</v>
      </c>
      <c r="T6" s="205" t="s">
        <v>5</v>
      </c>
      <c r="U6" s="205" t="s">
        <v>5</v>
      </c>
      <c r="V6" s="205" t="s">
        <v>5</v>
      </c>
      <c r="W6" s="205" t="s">
        <v>5</v>
      </c>
      <c r="X6" s="205" t="s">
        <v>5</v>
      </c>
      <c r="Y6" s="205" t="s">
        <v>5</v>
      </c>
      <c r="Z6" s="205" t="s">
        <v>5</v>
      </c>
      <c r="AA6" s="205" t="s">
        <v>5</v>
      </c>
      <c r="AB6" s="205" t="s">
        <v>5</v>
      </c>
      <c r="AC6" s="205" t="s">
        <v>5</v>
      </c>
      <c r="AD6" s="205" t="s">
        <v>5</v>
      </c>
      <c r="AE6" s="205" t="s">
        <v>5</v>
      </c>
      <c r="AF6" s="205" t="s">
        <v>5</v>
      </c>
      <c r="AG6" s="205" t="s">
        <v>5</v>
      </c>
      <c r="AH6" s="206" t="s">
        <v>5</v>
      </c>
      <c r="AI6" s="207"/>
      <c r="AJ6" s="207"/>
      <c r="AK6" s="208"/>
      <c r="AL6" s="207"/>
      <c r="AM6" s="207"/>
      <c r="AN6" s="208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</row>
    <row r="7" spans="1:80" ht="30" customHeight="1" thickBot="1">
      <c r="A7" s="210" t="e">
        <f ca="1">HYPERLINK("#'" &amp; $B$2 &amp; "'!A508", "📆 Weekly Data")</f>
        <v>#VALUE!</v>
      </c>
      <c r="B7" s="211" t="str">
        <f>HYPERLINK("#Chart!A1","📈 Chart")</f>
        <v>📈 Chart</v>
      </c>
      <c r="C7" s="242" t="s">
        <v>6</v>
      </c>
      <c r="D7" s="242" t="s">
        <v>7</v>
      </c>
      <c r="E7" s="242" t="s">
        <v>8</v>
      </c>
      <c r="F7" s="242" t="s">
        <v>9</v>
      </c>
      <c r="G7" s="242" t="s">
        <v>10</v>
      </c>
      <c r="H7" s="242" t="s">
        <v>11</v>
      </c>
      <c r="I7" s="242" t="s">
        <v>12</v>
      </c>
      <c r="J7" s="242" t="s">
        <v>13</v>
      </c>
      <c r="K7" s="242" t="s">
        <v>14</v>
      </c>
      <c r="L7" s="242" t="s">
        <v>15</v>
      </c>
      <c r="M7" s="242" t="s">
        <v>16</v>
      </c>
      <c r="N7" s="242" t="s">
        <v>17</v>
      </c>
      <c r="O7" s="242" t="s">
        <v>18</v>
      </c>
      <c r="P7" s="242" t="s">
        <v>19</v>
      </c>
      <c r="Q7" s="242" t="s">
        <v>20</v>
      </c>
      <c r="R7" s="242" t="s">
        <v>21</v>
      </c>
      <c r="S7" s="242" t="s">
        <v>22</v>
      </c>
      <c r="T7" s="242" t="s">
        <v>23</v>
      </c>
      <c r="U7" s="242" t="s">
        <v>24</v>
      </c>
      <c r="V7" s="242" t="s">
        <v>25</v>
      </c>
      <c r="W7" s="242" t="s">
        <v>26</v>
      </c>
      <c r="X7" s="242" t="s">
        <v>27</v>
      </c>
      <c r="Y7" s="242" t="s">
        <v>28</v>
      </c>
      <c r="Z7" s="242" t="s">
        <v>29</v>
      </c>
      <c r="AA7" s="242" t="s">
        <v>30</v>
      </c>
      <c r="AB7" s="242" t="s">
        <v>31</v>
      </c>
      <c r="AC7" s="243" t="s">
        <v>32</v>
      </c>
      <c r="AD7" s="243" t="s">
        <v>33</v>
      </c>
      <c r="AE7" s="242" t="s">
        <v>34</v>
      </c>
      <c r="AF7" s="243" t="s">
        <v>35</v>
      </c>
      <c r="AG7" s="242" t="s">
        <v>36</v>
      </c>
      <c r="AH7" s="243" t="s">
        <v>37</v>
      </c>
      <c r="AI7" s="207"/>
      <c r="AJ7" s="207"/>
      <c r="AK7" s="208"/>
      <c r="AL7" s="207"/>
      <c r="AM7" s="207"/>
      <c r="AN7" s="208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</row>
    <row r="8" spans="1:80" ht="16.899999999999999" customHeight="1" thickBot="1">
      <c r="C8" s="262" t="s">
        <v>38</v>
      </c>
      <c r="D8" s="263"/>
      <c r="E8" s="263"/>
      <c r="F8" s="263"/>
      <c r="G8" s="263"/>
      <c r="H8" s="263"/>
      <c r="I8" s="263"/>
      <c r="J8" s="263"/>
      <c r="K8" s="263"/>
      <c r="L8" s="263"/>
      <c r="M8" s="264"/>
      <c r="N8" s="262" t="s">
        <v>39</v>
      </c>
      <c r="O8" s="263"/>
      <c r="P8" s="263"/>
      <c r="Q8" s="263"/>
      <c r="R8" s="263"/>
      <c r="S8" s="263"/>
      <c r="T8" s="263"/>
      <c r="U8" s="263" t="s">
        <v>40</v>
      </c>
      <c r="V8" s="264"/>
      <c r="W8" s="158"/>
      <c r="X8" s="263"/>
      <c r="Y8" s="263"/>
      <c r="Z8" s="263"/>
      <c r="AA8" s="263"/>
      <c r="AB8" s="263"/>
      <c r="AC8" s="263"/>
      <c r="AD8" s="263"/>
      <c r="AE8" s="263"/>
      <c r="AF8" s="263"/>
      <c r="AG8" s="263"/>
      <c r="AH8" s="263"/>
      <c r="AI8" s="263"/>
      <c r="AJ8" s="263"/>
      <c r="AK8" s="264"/>
      <c r="AL8" s="262" t="s">
        <v>41</v>
      </c>
      <c r="AM8" s="263"/>
      <c r="AN8" s="263"/>
      <c r="AO8" s="264"/>
      <c r="AP8" s="262" t="s">
        <v>42</v>
      </c>
      <c r="AQ8" s="263"/>
      <c r="AR8" s="263"/>
      <c r="AS8" s="263"/>
      <c r="AT8" s="263"/>
      <c r="AU8" s="263"/>
      <c r="AV8" s="264"/>
      <c r="AW8" s="262" t="s">
        <v>43</v>
      </c>
      <c r="AX8" s="263"/>
      <c r="AY8" s="263"/>
      <c r="AZ8" s="263"/>
      <c r="BA8" s="263"/>
      <c r="BB8" s="264"/>
      <c r="BC8" s="161" t="s">
        <v>44</v>
      </c>
      <c r="BH8" s="52"/>
      <c r="BI8" s="52"/>
      <c r="BJ8" s="52"/>
      <c r="BK8" s="52"/>
      <c r="BL8" s="52"/>
      <c r="BM8" s="52"/>
      <c r="BW8" s="54"/>
      <c r="BX8" s="54"/>
      <c r="BY8" s="54"/>
      <c r="BZ8" s="54"/>
      <c r="CA8" s="54"/>
      <c r="CB8" s="54"/>
    </row>
    <row r="9" spans="1:80" ht="30" customHeight="1" thickBot="1">
      <c r="A9" s="198" t="s">
        <v>45</v>
      </c>
      <c r="B9" s="199" t="s">
        <v>46</v>
      </c>
      <c r="C9" s="198" t="s">
        <v>7</v>
      </c>
      <c r="D9" s="198" t="s">
        <v>9</v>
      </c>
      <c r="E9" s="198" t="s">
        <v>6</v>
      </c>
      <c r="F9" s="198" t="s">
        <v>8</v>
      </c>
      <c r="G9" s="198" t="s">
        <v>47</v>
      </c>
      <c r="H9" s="198" t="s">
        <v>48</v>
      </c>
      <c r="I9" s="198" t="s">
        <v>14</v>
      </c>
      <c r="J9" s="198" t="s">
        <v>15</v>
      </c>
      <c r="K9" s="198" t="s">
        <v>16</v>
      </c>
      <c r="L9" s="198" t="s">
        <v>17</v>
      </c>
      <c r="M9" s="198" t="s">
        <v>49</v>
      </c>
      <c r="N9" s="198" t="s">
        <v>50</v>
      </c>
      <c r="O9" s="198" t="s">
        <v>18</v>
      </c>
      <c r="P9" s="198" t="s">
        <v>51</v>
      </c>
      <c r="Q9" s="198" t="s">
        <v>52</v>
      </c>
      <c r="R9" s="198" t="s">
        <v>53</v>
      </c>
      <c r="S9" s="198" t="s">
        <v>54</v>
      </c>
      <c r="T9" s="198" t="s">
        <v>55</v>
      </c>
      <c r="U9" s="198" t="s">
        <v>56</v>
      </c>
      <c r="V9" s="198" t="s">
        <v>57</v>
      </c>
      <c r="W9" s="200" t="s">
        <v>60</v>
      </c>
      <c r="X9" s="200" t="s">
        <v>61</v>
      </c>
      <c r="Y9" s="200" t="s">
        <v>62</v>
      </c>
      <c r="Z9" s="200" t="s">
        <v>63</v>
      </c>
      <c r="AA9" s="200" t="s">
        <v>64</v>
      </c>
      <c r="AB9" s="200" t="s">
        <v>65</v>
      </c>
      <c r="AC9" s="200" t="s">
        <v>66</v>
      </c>
      <c r="AD9" s="200" t="s">
        <v>67</v>
      </c>
      <c r="AE9" s="200" t="s">
        <v>68</v>
      </c>
      <c r="AF9" s="200" t="s">
        <v>26</v>
      </c>
      <c r="AG9" s="200" t="s">
        <v>27</v>
      </c>
      <c r="AH9" s="200" t="s">
        <v>28</v>
      </c>
      <c r="AI9" s="200" t="s">
        <v>29</v>
      </c>
      <c r="AJ9" s="200" t="s">
        <v>69</v>
      </c>
      <c r="AK9" s="200" t="s">
        <v>30</v>
      </c>
      <c r="AL9" s="201" t="s">
        <v>70</v>
      </c>
      <c r="AM9" s="202" t="s">
        <v>71</v>
      </c>
      <c r="AN9" s="201" t="s">
        <v>72</v>
      </c>
      <c r="AO9" s="201" t="s">
        <v>73</v>
      </c>
      <c r="AP9" s="201" t="s">
        <v>74</v>
      </c>
      <c r="AQ9" s="201" t="s">
        <v>75</v>
      </c>
      <c r="AR9" s="201" t="s">
        <v>76</v>
      </c>
      <c r="AS9" s="201" t="s">
        <v>77</v>
      </c>
      <c r="AT9" s="201" t="s">
        <v>78</v>
      </c>
      <c r="AU9" s="201" t="s">
        <v>79</v>
      </c>
      <c r="AV9" s="201" t="s">
        <v>80</v>
      </c>
      <c r="AW9" s="201" t="s">
        <v>81</v>
      </c>
      <c r="AX9" s="201" t="s">
        <v>82</v>
      </c>
      <c r="AY9" s="201" t="s">
        <v>83</v>
      </c>
      <c r="AZ9" s="201" t="s">
        <v>84</v>
      </c>
      <c r="BA9" s="201" t="s">
        <v>85</v>
      </c>
      <c r="BB9" s="201" t="s">
        <v>86</v>
      </c>
      <c r="BC9" s="201" t="s">
        <v>44</v>
      </c>
      <c r="BH9" s="52"/>
      <c r="BI9" s="52"/>
      <c r="BJ9" s="52"/>
      <c r="BK9" s="52"/>
      <c r="BL9" s="52"/>
      <c r="BM9" s="52"/>
      <c r="BW9" s="54"/>
      <c r="BX9" s="54"/>
      <c r="BY9" s="54"/>
      <c r="BZ9" s="54"/>
      <c r="CA9" s="54"/>
      <c r="CB9" s="54"/>
    </row>
    <row r="10" spans="1:80" ht="17.45" customHeight="1" thickTop="1" thickBot="1">
      <c r="A10" s="58">
        <v>0</v>
      </c>
      <c r="B10" s="174">
        <f>B5</f>
        <v>45924</v>
      </c>
      <c r="C10" s="60"/>
      <c r="D10" s="61"/>
      <c r="E10" s="60"/>
      <c r="F10" s="61"/>
      <c r="G10" s="62">
        <f>B4-D4</f>
        <v>890</v>
      </c>
      <c r="H10" s="63">
        <f>B3-D3</f>
        <v>6315</v>
      </c>
      <c r="I10" s="60"/>
      <c r="J10" s="60"/>
      <c r="K10" s="60"/>
      <c r="L10" s="64"/>
      <c r="M10" s="64"/>
      <c r="N10" s="64"/>
      <c r="O10" s="65">
        <v>5.0000000000000001E-4</v>
      </c>
      <c r="P10" s="66"/>
      <c r="Q10" s="60"/>
      <c r="R10" s="60"/>
      <c r="S10" s="60"/>
      <c r="T10" s="60"/>
      <c r="U10" s="60"/>
      <c r="V10" s="60"/>
      <c r="W10" s="67"/>
      <c r="X10" s="67"/>
      <c r="Y10" s="67"/>
      <c r="Z10" s="67"/>
      <c r="AA10" s="67"/>
      <c r="AB10" s="67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9"/>
      <c r="AN10" s="68"/>
      <c r="AO10" s="70"/>
      <c r="AP10" s="68"/>
      <c r="AQ10" s="68"/>
      <c r="AR10" s="68"/>
      <c r="AS10" s="68"/>
      <c r="AT10" s="68"/>
      <c r="AU10" s="68"/>
      <c r="AV10" s="70"/>
      <c r="AW10" s="68"/>
      <c r="AX10" s="68"/>
      <c r="AY10" s="68"/>
      <c r="AZ10" s="68"/>
      <c r="BA10" s="68"/>
      <c r="BB10" s="70"/>
      <c r="BC10" s="68"/>
      <c r="BH10" s="52"/>
      <c r="BI10" s="52"/>
      <c r="BJ10" s="52"/>
      <c r="BK10" s="52"/>
      <c r="BL10" s="52"/>
      <c r="BM10" s="52"/>
      <c r="BW10" s="54"/>
      <c r="BX10" s="54"/>
      <c r="BY10" s="54"/>
      <c r="BZ10" s="54"/>
      <c r="CA10" s="54"/>
      <c r="CB10" s="54"/>
    </row>
    <row r="11" spans="1:80" ht="17.45" customHeight="1" thickTop="1">
      <c r="A11" s="71">
        <f>A10+1.1</f>
        <v>1.1000000000000001</v>
      </c>
      <c r="B11" s="175">
        <f>B10+1</f>
        <v>45925</v>
      </c>
      <c r="C11" s="4"/>
      <c r="D11" s="5"/>
      <c r="E11" s="6"/>
      <c r="F11" s="5">
        <v>7</v>
      </c>
      <c r="G11" s="74">
        <f>G10-E11-C11</f>
        <v>890</v>
      </c>
      <c r="H11" s="75">
        <f>H10-F11-D11</f>
        <v>6308</v>
      </c>
      <c r="I11" s="76">
        <f>IFERROR(C11/G10,0)</f>
        <v>0</v>
      </c>
      <c r="J11" s="77">
        <f>IFERROR(E11/G10,0)</f>
        <v>0</v>
      </c>
      <c r="K11" s="77">
        <f>IFERROR(D11/H10,0)</f>
        <v>0</v>
      </c>
      <c r="L11" s="77">
        <f>IFERROR(F11/H10,0)</f>
        <v>1.1084718923198734E-3</v>
      </c>
      <c r="M11" s="78">
        <f ca="1">IF(ROW()=11,
   IF($B$4&gt;0,E11/$B$4,""),
   IF($B$4&gt;0,
      (OFFSET(M11,-1,0)*$B$4 + E11)/$B$4,
      "")
)</f>
        <v>0</v>
      </c>
      <c r="N11" s="78">
        <f t="shared" ref="N11:N74" ca="1" si="0">IF(ROW()=11,
   IF($B$3&gt;0,F11/$B$3,""),
   IF($B$3&gt;0,
      (OFFSET(N11,-1,0)*$B$3 + F11)/$B$3,
      "")
)</f>
        <v>1.1084718923198734E-3</v>
      </c>
      <c r="O11" s="78">
        <f>$O$10</f>
        <v>5.0000000000000001E-4</v>
      </c>
      <c r="P11" s="7" t="s">
        <v>184</v>
      </c>
      <c r="Q11" s="8">
        <v>13</v>
      </c>
      <c r="R11" s="7">
        <v>13</v>
      </c>
      <c r="S11" s="79">
        <f t="shared" ref="S11:S74" si="1">IF($P11="FULL FEED",Q11,Q11*2)</f>
        <v>13</v>
      </c>
      <c r="T11" s="80">
        <f t="shared" ref="T11:T74" si="2">IF($P11="FULL FEED",R11,R11*2)</f>
        <v>13</v>
      </c>
      <c r="U11" s="81">
        <f t="shared" ref="U11:U74" si="3">IF($P11="FULL FEED",(Q11*G11/1000),(Q11*2*G11/1000))</f>
        <v>11.57</v>
      </c>
      <c r="V11" s="82">
        <f t="shared" ref="V11:V74" si="4">IF($P11="FULL FEED",(R11*H11/1000),(R11*2*H11/1000))</f>
        <v>82.004000000000005</v>
      </c>
      <c r="W11" s="4"/>
      <c r="X11" s="4"/>
      <c r="Y11" s="6"/>
      <c r="Z11" s="6"/>
      <c r="AA11" s="6"/>
      <c r="AB11" s="6"/>
      <c r="AC11" s="83">
        <f t="shared" ref="AC11:AC74" si="5">SUM(X11,Y11,Z11,AA11)</f>
        <v>0</v>
      </c>
      <c r="AD11" s="80">
        <f t="shared" ref="AD11:AD74" si="6">W11-AC11</f>
        <v>0</v>
      </c>
      <c r="AE11" s="76">
        <f t="shared" ref="AE11:AE42" si="7">IFERROR(W11/H10,0)</f>
        <v>0</v>
      </c>
      <c r="AF11" s="84">
        <f t="shared" ref="AF11:AF42" si="8">IFERROR(X11/$W11,0)</f>
        <v>0</v>
      </c>
      <c r="AG11" s="85">
        <f t="shared" ref="AG11:AG42" si="9">IFERROR(Y11/$W11,0)</f>
        <v>0</v>
      </c>
      <c r="AH11" s="85">
        <f t="shared" ref="AH11:AH42" si="10">IFERROR(Z11/$W11,0)</f>
        <v>0</v>
      </c>
      <c r="AI11" s="77">
        <f t="shared" ref="AI11:AI42" si="11">IFERROR(AA11/$W11,0)</f>
        <v>0</v>
      </c>
      <c r="AJ11" s="84">
        <f t="shared" ref="AJ11:AJ74" si="12">IFERROR(AC11/W11,0)</f>
        <v>0</v>
      </c>
      <c r="AK11" s="77">
        <f t="shared" ref="AK11:AK74" si="13">IFERROR(AD11/W11,0)</f>
        <v>0</v>
      </c>
      <c r="AL11" s="5">
        <v>160</v>
      </c>
      <c r="AM11" s="9"/>
      <c r="AN11" s="5">
        <v>152</v>
      </c>
      <c r="AO11" s="10"/>
      <c r="AP11" s="5"/>
      <c r="AQ11" s="5"/>
      <c r="AR11" s="5"/>
      <c r="AS11" s="80" t="str">
        <f>IF(OR(AR11="",AP11=""),"", (AR11-AP11)/100*1000)</f>
        <v/>
      </c>
      <c r="AT11" s="80" t="str">
        <f ca="1">IF(OR(AP12="",OFFSET(AP12,-1,0)=""),"", (AP12-OFFSET(AP12,-1,0))/100*1000)</f>
        <v/>
      </c>
      <c r="AU11" s="80" t="str">
        <f>IFERROR(IF(OR(AP11="",AR11="",K11="",L11=""),"", ((AR11-AP11)/100*1000)/(U11+V11)),0)</f>
        <v/>
      </c>
      <c r="AV11" s="80" t="str">
        <f ca="1">IF(OR(AP11="",AP12="",M11="",N11=""),"", ((AP12-AP11)/100*1000)/((G11+H11))*1000)</f>
        <v/>
      </c>
      <c r="AW11" s="165">
        <v>0.33333333333333331</v>
      </c>
      <c r="AX11" s="165">
        <v>0.66666666666666663</v>
      </c>
      <c r="AY11" s="80">
        <f>IF(OR(AW11="",AX11=""),"",MOD(AX11-AW11,1)*24)</f>
        <v>8</v>
      </c>
      <c r="AZ11" s="165">
        <v>0.33333333333333331</v>
      </c>
      <c r="BA11" s="165">
        <v>0.39583333333333331</v>
      </c>
      <c r="BB11" s="80">
        <f>IF(OR(AZ11="",BA11=""),"",MOD(BA11-AZ11,1)*24)</f>
        <v>1.5</v>
      </c>
      <c r="BC11" s="5"/>
      <c r="BH11" s="52"/>
      <c r="BI11" s="52"/>
      <c r="BJ11" s="52"/>
      <c r="BK11" s="52"/>
      <c r="BL11" s="52"/>
      <c r="BM11" s="52"/>
      <c r="BW11" s="54"/>
      <c r="BX11" s="54"/>
      <c r="BY11" s="54"/>
      <c r="BZ11" s="54"/>
      <c r="CA11" s="54"/>
      <c r="CB11" s="54"/>
    </row>
    <row r="12" spans="1:80" ht="17.45" customHeight="1">
      <c r="A12" s="86">
        <f t="shared" ref="A12:A17" si="14">A11+0.1</f>
        <v>1.2000000000000002</v>
      </c>
      <c r="B12" s="176">
        <f t="shared" ref="B12:B73" si="15">B11+1</f>
        <v>45926</v>
      </c>
      <c r="C12" s="8"/>
      <c r="D12" s="11"/>
      <c r="E12" s="12"/>
      <c r="F12" s="11">
        <v>1</v>
      </c>
      <c r="G12" s="74">
        <f t="shared" ref="G12:H27" si="16">G11-E12-C12</f>
        <v>890</v>
      </c>
      <c r="H12" s="75">
        <f t="shared" si="16"/>
        <v>6307</v>
      </c>
      <c r="I12" s="88">
        <f t="shared" ref="I12:I75" si="17">IFERROR(C12/G11,0)</f>
        <v>0</v>
      </c>
      <c r="J12" s="78">
        <f t="shared" ref="J12:J75" si="18">IFERROR(E12/G11,0)</f>
        <v>0</v>
      </c>
      <c r="K12" s="78">
        <f t="shared" ref="K12:K75" si="19">IFERROR(D12/H11,0)</f>
        <v>0</v>
      </c>
      <c r="L12" s="78">
        <f t="shared" ref="L12:L75" si="20">IFERROR(F12/H11,0)</f>
        <v>1.585288522511097E-4</v>
      </c>
      <c r="M12" s="78">
        <f t="shared" ref="M12:M75" ca="1" si="21">IF(ROW()=11,
   IF($B$4&gt;0,E12/$B$4,""),
   IF($B$4&gt;0,
      (OFFSET(M12,-1,0)*$B$4 + E12)/$B$4,
      "")
)</f>
        <v>0</v>
      </c>
      <c r="N12" s="78">
        <f t="shared" ca="1" si="0"/>
        <v>1.266825019794141E-3</v>
      </c>
      <c r="O12" s="78">
        <f t="shared" ref="O12:O75" si="22">$O$10</f>
        <v>5.0000000000000001E-4</v>
      </c>
      <c r="P12" s="13" t="s">
        <v>184</v>
      </c>
      <c r="Q12" s="8">
        <v>16</v>
      </c>
      <c r="R12" s="13">
        <v>16</v>
      </c>
      <c r="S12" s="89">
        <f t="shared" si="1"/>
        <v>16</v>
      </c>
      <c r="T12" s="75">
        <f t="shared" si="2"/>
        <v>16</v>
      </c>
      <c r="U12" s="90">
        <f t="shared" si="3"/>
        <v>14.24</v>
      </c>
      <c r="V12" s="82">
        <f t="shared" si="4"/>
        <v>100.91200000000001</v>
      </c>
      <c r="W12" s="8"/>
      <c r="X12" s="8"/>
      <c r="Y12" s="12"/>
      <c r="Z12" s="12"/>
      <c r="AA12" s="12"/>
      <c r="AB12" s="12"/>
      <c r="AC12" s="91">
        <f t="shared" si="5"/>
        <v>0</v>
      </c>
      <c r="AD12" s="75">
        <f t="shared" si="6"/>
        <v>0</v>
      </c>
      <c r="AE12" s="88">
        <f t="shared" si="7"/>
        <v>0</v>
      </c>
      <c r="AF12" s="92">
        <f t="shared" si="8"/>
        <v>0</v>
      </c>
      <c r="AG12" s="93">
        <f t="shared" si="9"/>
        <v>0</v>
      </c>
      <c r="AH12" s="93">
        <f t="shared" si="10"/>
        <v>0</v>
      </c>
      <c r="AI12" s="78">
        <f t="shared" si="11"/>
        <v>0</v>
      </c>
      <c r="AJ12" s="92">
        <f t="shared" si="12"/>
        <v>0</v>
      </c>
      <c r="AK12" s="78">
        <f t="shared" si="13"/>
        <v>0</v>
      </c>
      <c r="AL12" s="11"/>
      <c r="AM12" s="14"/>
      <c r="AN12" s="11">
        <v>158</v>
      </c>
      <c r="AO12" s="15"/>
      <c r="AP12" s="11"/>
      <c r="AQ12" s="11"/>
      <c r="AR12" s="11"/>
      <c r="AS12" s="75" t="str">
        <f t="shared" ref="AS12:AS75" si="23">IF(OR(AR12="",AP12=""),"", (AR12-AP12)/100*1000)</f>
        <v/>
      </c>
      <c r="AT12" s="75" t="str">
        <f t="shared" ref="AT12:AT75" ca="1" si="24">IF(OR(AP13="",OFFSET(AP13,-1,0)=""),"", (AP13-OFFSET(AP13,-1,0))/100*1000)</f>
        <v/>
      </c>
      <c r="AU12" s="75" t="str">
        <f t="shared" ref="AU12:AU75" si="25">IFERROR(IF(OR(AP12="",AR12="",K12="",L12=""),"", ((AR12-AP12)/100*1000)/(U12+V12)),0)</f>
        <v/>
      </c>
      <c r="AV12" s="75" t="str">
        <f t="shared" ref="AV12:AV75" ca="1" si="26">IF(OR(AP12="",AP13="",M12="",N12=""),"", ((AP13-AP12)/100*1000)/((G12+H12))*1000)</f>
        <v/>
      </c>
      <c r="AW12" s="169">
        <v>0.33333333333333331</v>
      </c>
      <c r="AX12" s="169">
        <v>0.66666666666666663</v>
      </c>
      <c r="AY12" s="75">
        <f t="shared" ref="AY12:AY75" si="27">IF(OR(AW12="",AX12=""),"",MOD(AX12-AW12,1)*24)</f>
        <v>8</v>
      </c>
      <c r="AZ12" s="169">
        <v>0.33333333333333331</v>
      </c>
      <c r="BA12" s="169">
        <v>0.39583333333333331</v>
      </c>
      <c r="BB12" s="75">
        <f t="shared" ref="BB12:BB75" si="28">IF(OR(AZ12="",BA12=""),"",MOD(BA12-AZ12,1)*24)</f>
        <v>1.5</v>
      </c>
      <c r="BC12" s="11"/>
      <c r="BH12" s="52"/>
      <c r="BI12" s="52"/>
      <c r="BJ12" s="52"/>
      <c r="BK12" s="52"/>
      <c r="BL12" s="52"/>
      <c r="BM12" s="52"/>
      <c r="BW12" s="54"/>
      <c r="BX12" s="54"/>
      <c r="BY12" s="54"/>
      <c r="BZ12" s="54"/>
      <c r="CA12" s="54"/>
      <c r="CB12" s="54"/>
    </row>
    <row r="13" spans="1:80" ht="17.45" customHeight="1">
      <c r="A13" s="94">
        <f t="shared" si="14"/>
        <v>1.3000000000000003</v>
      </c>
      <c r="B13" s="176">
        <f t="shared" si="15"/>
        <v>45927</v>
      </c>
      <c r="C13" s="8"/>
      <c r="D13" s="11"/>
      <c r="E13" s="12"/>
      <c r="F13" s="11">
        <v>3</v>
      </c>
      <c r="G13" s="74">
        <f t="shared" si="16"/>
        <v>890</v>
      </c>
      <c r="H13" s="75">
        <f t="shared" si="16"/>
        <v>6304</v>
      </c>
      <c r="I13" s="88">
        <f t="shared" si="17"/>
        <v>0</v>
      </c>
      <c r="J13" s="78">
        <f t="shared" si="18"/>
        <v>0</v>
      </c>
      <c r="K13" s="78">
        <f t="shared" si="19"/>
        <v>0</v>
      </c>
      <c r="L13" s="78">
        <f t="shared" si="20"/>
        <v>4.7566196289836689E-4</v>
      </c>
      <c r="M13" s="78">
        <f t="shared" ca="1" si="21"/>
        <v>0</v>
      </c>
      <c r="N13" s="78">
        <f t="shared" ca="1" si="0"/>
        <v>1.7418844022169437E-3</v>
      </c>
      <c r="O13" s="78">
        <f t="shared" si="22"/>
        <v>5.0000000000000001E-4</v>
      </c>
      <c r="P13" s="13" t="s">
        <v>184</v>
      </c>
      <c r="Q13" s="8">
        <v>19</v>
      </c>
      <c r="R13" s="13">
        <v>19</v>
      </c>
      <c r="S13" s="89">
        <f t="shared" si="1"/>
        <v>19</v>
      </c>
      <c r="T13" s="75">
        <f t="shared" si="2"/>
        <v>19</v>
      </c>
      <c r="U13" s="90">
        <f t="shared" si="3"/>
        <v>16.91</v>
      </c>
      <c r="V13" s="82">
        <f t="shared" si="4"/>
        <v>119.776</v>
      </c>
      <c r="W13" s="8"/>
      <c r="X13" s="8"/>
      <c r="Y13" s="12"/>
      <c r="Z13" s="12"/>
      <c r="AA13" s="12"/>
      <c r="AB13" s="12"/>
      <c r="AC13" s="91">
        <f t="shared" si="5"/>
        <v>0</v>
      </c>
      <c r="AD13" s="75">
        <f t="shared" si="6"/>
        <v>0</v>
      </c>
      <c r="AE13" s="88">
        <f t="shared" si="7"/>
        <v>0</v>
      </c>
      <c r="AF13" s="92">
        <f t="shared" si="8"/>
        <v>0</v>
      </c>
      <c r="AG13" s="93">
        <f t="shared" si="9"/>
        <v>0</v>
      </c>
      <c r="AH13" s="93">
        <f t="shared" si="10"/>
        <v>0</v>
      </c>
      <c r="AI13" s="78">
        <f t="shared" si="11"/>
        <v>0</v>
      </c>
      <c r="AJ13" s="92">
        <f t="shared" si="12"/>
        <v>0</v>
      </c>
      <c r="AK13" s="78">
        <f t="shared" si="13"/>
        <v>0</v>
      </c>
      <c r="AL13" s="11"/>
      <c r="AM13" s="14"/>
      <c r="AN13" s="11">
        <v>139</v>
      </c>
      <c r="AO13" s="15"/>
      <c r="AP13" s="11"/>
      <c r="AQ13" s="11"/>
      <c r="AR13" s="11"/>
      <c r="AS13" s="75" t="str">
        <f t="shared" si="23"/>
        <v/>
      </c>
      <c r="AT13" s="75" t="str">
        <f t="shared" ca="1" si="24"/>
        <v/>
      </c>
      <c r="AU13" s="75" t="str">
        <f t="shared" si="25"/>
        <v/>
      </c>
      <c r="AV13" s="75" t="str">
        <f t="shared" ca="1" si="26"/>
        <v/>
      </c>
      <c r="AW13" s="169">
        <v>0.33333333333333331</v>
      </c>
      <c r="AX13" s="169">
        <v>0.66666666666666663</v>
      </c>
      <c r="AY13" s="75">
        <f t="shared" si="27"/>
        <v>8</v>
      </c>
      <c r="AZ13" s="169">
        <v>0.33333333333333331</v>
      </c>
      <c r="BA13" s="169">
        <v>0.39583333333333331</v>
      </c>
      <c r="BB13" s="75">
        <f t="shared" si="28"/>
        <v>1.5</v>
      </c>
      <c r="BC13" s="11"/>
      <c r="BH13" s="52"/>
      <c r="BI13" s="52"/>
      <c r="BJ13" s="52"/>
      <c r="BK13" s="52"/>
      <c r="BL13" s="52"/>
      <c r="BM13" s="52"/>
      <c r="BW13" s="54"/>
      <c r="BX13" s="54"/>
      <c r="BY13" s="54"/>
      <c r="BZ13" s="54"/>
      <c r="CA13" s="54"/>
      <c r="CB13" s="54"/>
    </row>
    <row r="14" spans="1:80" ht="17.45" customHeight="1">
      <c r="A14" s="86">
        <f t="shared" si="14"/>
        <v>1.4000000000000004</v>
      </c>
      <c r="B14" s="176">
        <f t="shared" si="15"/>
        <v>45928</v>
      </c>
      <c r="C14" s="8"/>
      <c r="D14" s="11"/>
      <c r="E14" s="12"/>
      <c r="F14" s="11">
        <v>1</v>
      </c>
      <c r="G14" s="74">
        <f t="shared" si="16"/>
        <v>890</v>
      </c>
      <c r="H14" s="75">
        <f t="shared" si="16"/>
        <v>6303</v>
      </c>
      <c r="I14" s="88">
        <f t="shared" si="17"/>
        <v>0</v>
      </c>
      <c r="J14" s="78">
        <f t="shared" si="18"/>
        <v>0</v>
      </c>
      <c r="K14" s="78">
        <f t="shared" si="19"/>
        <v>0</v>
      </c>
      <c r="L14" s="78">
        <f t="shared" si="20"/>
        <v>1.5862944162436547E-4</v>
      </c>
      <c r="M14" s="78">
        <f t="shared" ca="1" si="21"/>
        <v>0</v>
      </c>
      <c r="N14" s="78">
        <f t="shared" ca="1" si="0"/>
        <v>1.9002375296912114E-3</v>
      </c>
      <c r="O14" s="78">
        <f t="shared" si="22"/>
        <v>5.0000000000000001E-4</v>
      </c>
      <c r="P14" s="13" t="s">
        <v>184</v>
      </c>
      <c r="Q14" s="8">
        <v>22</v>
      </c>
      <c r="R14" s="13">
        <v>22</v>
      </c>
      <c r="S14" s="89">
        <f t="shared" si="1"/>
        <v>22</v>
      </c>
      <c r="T14" s="75">
        <f t="shared" si="2"/>
        <v>22</v>
      </c>
      <c r="U14" s="90">
        <f t="shared" si="3"/>
        <v>19.579999999999998</v>
      </c>
      <c r="V14" s="82">
        <f t="shared" si="4"/>
        <v>138.666</v>
      </c>
      <c r="W14" s="8"/>
      <c r="X14" s="8"/>
      <c r="Y14" s="12"/>
      <c r="Z14" s="12"/>
      <c r="AA14" s="12"/>
      <c r="AB14" s="12"/>
      <c r="AC14" s="91">
        <f t="shared" si="5"/>
        <v>0</v>
      </c>
      <c r="AD14" s="75">
        <f t="shared" si="6"/>
        <v>0</v>
      </c>
      <c r="AE14" s="88">
        <f t="shared" si="7"/>
        <v>0</v>
      </c>
      <c r="AF14" s="92">
        <f t="shared" si="8"/>
        <v>0</v>
      </c>
      <c r="AG14" s="93">
        <f t="shared" si="9"/>
        <v>0</v>
      </c>
      <c r="AH14" s="93">
        <f t="shared" si="10"/>
        <v>0</v>
      </c>
      <c r="AI14" s="78">
        <f t="shared" si="11"/>
        <v>0</v>
      </c>
      <c r="AJ14" s="92">
        <f t="shared" si="12"/>
        <v>0</v>
      </c>
      <c r="AK14" s="78">
        <f t="shared" si="13"/>
        <v>0</v>
      </c>
      <c r="AL14" s="11"/>
      <c r="AM14" s="14"/>
      <c r="AN14" s="11">
        <v>156</v>
      </c>
      <c r="AO14" s="15"/>
      <c r="AP14" s="11"/>
      <c r="AQ14" s="11"/>
      <c r="AR14" s="11"/>
      <c r="AS14" s="75" t="str">
        <f t="shared" si="23"/>
        <v/>
      </c>
      <c r="AT14" s="75" t="str">
        <f t="shared" ca="1" si="24"/>
        <v/>
      </c>
      <c r="AU14" s="75" t="str">
        <f t="shared" si="25"/>
        <v/>
      </c>
      <c r="AV14" s="75" t="str">
        <f t="shared" ca="1" si="26"/>
        <v/>
      </c>
      <c r="AW14" s="169">
        <v>0.33333333333333331</v>
      </c>
      <c r="AX14" s="169">
        <v>0.66666666666666663</v>
      </c>
      <c r="AY14" s="75">
        <f t="shared" si="27"/>
        <v>8</v>
      </c>
      <c r="AZ14" s="169">
        <v>0.33333333333333331</v>
      </c>
      <c r="BA14" s="169">
        <v>0.39583333333333331</v>
      </c>
      <c r="BB14" s="75">
        <f t="shared" si="28"/>
        <v>1.5</v>
      </c>
      <c r="BC14" s="11"/>
      <c r="BH14" s="52"/>
      <c r="BI14" s="52"/>
      <c r="BJ14" s="52"/>
      <c r="BK14" s="52"/>
      <c r="BL14" s="52"/>
      <c r="BM14" s="52"/>
      <c r="BW14" s="54"/>
      <c r="BX14" s="54"/>
      <c r="BY14" s="54"/>
      <c r="BZ14" s="54"/>
      <c r="CA14" s="54"/>
      <c r="CB14" s="54"/>
    </row>
    <row r="15" spans="1:80" ht="17.45" customHeight="1">
      <c r="A15" s="94">
        <f t="shared" si="14"/>
        <v>1.5000000000000004</v>
      </c>
      <c r="B15" s="176">
        <f t="shared" si="15"/>
        <v>45929</v>
      </c>
      <c r="C15" s="8"/>
      <c r="D15" s="11"/>
      <c r="E15" s="12">
        <v>1</v>
      </c>
      <c r="F15" s="11">
        <v>3</v>
      </c>
      <c r="G15" s="74">
        <f t="shared" si="16"/>
        <v>889</v>
      </c>
      <c r="H15" s="75">
        <f t="shared" si="16"/>
        <v>6300</v>
      </c>
      <c r="I15" s="88">
        <f t="shared" si="17"/>
        <v>0</v>
      </c>
      <c r="J15" s="78">
        <f t="shared" si="18"/>
        <v>1.1235955056179776E-3</v>
      </c>
      <c r="K15" s="78">
        <f t="shared" si="19"/>
        <v>0</v>
      </c>
      <c r="L15" s="78">
        <f t="shared" si="20"/>
        <v>4.7596382674916705E-4</v>
      </c>
      <c r="M15" s="78">
        <f t="shared" ca="1" si="21"/>
        <v>1.1235955056179776E-3</v>
      </c>
      <c r="N15" s="78">
        <f t="shared" ca="1" si="0"/>
        <v>2.3752969121140144E-3</v>
      </c>
      <c r="O15" s="78">
        <f t="shared" si="22"/>
        <v>5.0000000000000001E-4</v>
      </c>
      <c r="P15" s="13" t="s">
        <v>184</v>
      </c>
      <c r="Q15" s="8">
        <v>25</v>
      </c>
      <c r="R15" s="13">
        <v>25</v>
      </c>
      <c r="S15" s="89">
        <f t="shared" si="1"/>
        <v>25</v>
      </c>
      <c r="T15" s="75">
        <f t="shared" si="2"/>
        <v>25</v>
      </c>
      <c r="U15" s="90">
        <f t="shared" si="3"/>
        <v>22.225000000000001</v>
      </c>
      <c r="V15" s="82">
        <f t="shared" si="4"/>
        <v>157.5</v>
      </c>
      <c r="W15" s="8"/>
      <c r="X15" s="8"/>
      <c r="Y15" s="12"/>
      <c r="Z15" s="12"/>
      <c r="AA15" s="12"/>
      <c r="AB15" s="12"/>
      <c r="AC15" s="91">
        <f t="shared" si="5"/>
        <v>0</v>
      </c>
      <c r="AD15" s="75">
        <f t="shared" si="6"/>
        <v>0</v>
      </c>
      <c r="AE15" s="88">
        <f t="shared" si="7"/>
        <v>0</v>
      </c>
      <c r="AF15" s="92">
        <f t="shared" si="8"/>
        <v>0</v>
      </c>
      <c r="AG15" s="93">
        <f t="shared" si="9"/>
        <v>0</v>
      </c>
      <c r="AH15" s="93">
        <f t="shared" si="10"/>
        <v>0</v>
      </c>
      <c r="AI15" s="78">
        <f t="shared" si="11"/>
        <v>0</v>
      </c>
      <c r="AJ15" s="92">
        <f t="shared" si="12"/>
        <v>0</v>
      </c>
      <c r="AK15" s="78">
        <f t="shared" si="13"/>
        <v>0</v>
      </c>
      <c r="AL15" s="11"/>
      <c r="AM15" s="14"/>
      <c r="AN15" s="11"/>
      <c r="AO15" s="15"/>
      <c r="AP15" s="11"/>
      <c r="AQ15" s="11"/>
      <c r="AR15" s="11"/>
      <c r="AS15" s="75" t="str">
        <f t="shared" si="23"/>
        <v/>
      </c>
      <c r="AT15" s="75" t="str">
        <f t="shared" ca="1" si="24"/>
        <v/>
      </c>
      <c r="AU15" s="75" t="str">
        <f t="shared" si="25"/>
        <v/>
      </c>
      <c r="AV15" s="75" t="str">
        <f t="shared" ca="1" si="26"/>
        <v/>
      </c>
      <c r="AW15" s="169">
        <v>0.33333333333333331</v>
      </c>
      <c r="AX15" s="169">
        <v>0.66666666666666663</v>
      </c>
      <c r="AY15" s="75">
        <f t="shared" si="27"/>
        <v>8</v>
      </c>
      <c r="AZ15" s="169">
        <v>0.33333333333333331</v>
      </c>
      <c r="BA15" s="169">
        <v>0.39583333333333331</v>
      </c>
      <c r="BB15" s="75">
        <f t="shared" si="28"/>
        <v>1.5</v>
      </c>
      <c r="BC15" s="11"/>
      <c r="BH15" s="52"/>
      <c r="BI15" s="52"/>
      <c r="BJ15" s="52"/>
      <c r="BK15" s="52"/>
      <c r="BL15" s="52"/>
      <c r="BM15" s="52"/>
      <c r="BW15" s="54"/>
      <c r="BX15" s="54"/>
      <c r="BY15" s="54"/>
      <c r="BZ15" s="54"/>
      <c r="CA15" s="54"/>
      <c r="CB15" s="54"/>
    </row>
    <row r="16" spans="1:80" ht="17.45" customHeight="1">
      <c r="A16" s="86">
        <f t="shared" si="14"/>
        <v>1.6000000000000005</v>
      </c>
      <c r="B16" s="176">
        <f t="shared" si="15"/>
        <v>45930</v>
      </c>
      <c r="C16" s="8"/>
      <c r="D16" s="11"/>
      <c r="E16" s="12">
        <v>1</v>
      </c>
      <c r="F16" s="11"/>
      <c r="G16" s="74">
        <f t="shared" si="16"/>
        <v>888</v>
      </c>
      <c r="H16" s="75">
        <f t="shared" si="16"/>
        <v>6300</v>
      </c>
      <c r="I16" s="88">
        <f t="shared" si="17"/>
        <v>0</v>
      </c>
      <c r="J16" s="78">
        <f t="shared" si="18"/>
        <v>1.1248593925759281E-3</v>
      </c>
      <c r="K16" s="78">
        <f t="shared" si="19"/>
        <v>0</v>
      </c>
      <c r="L16" s="78">
        <f t="shared" si="20"/>
        <v>0</v>
      </c>
      <c r="M16" s="78">
        <f t="shared" ca="1" si="21"/>
        <v>2.2471910112359553E-3</v>
      </c>
      <c r="N16" s="78">
        <f t="shared" ca="1" si="0"/>
        <v>2.3752969121140144E-3</v>
      </c>
      <c r="O16" s="78">
        <f t="shared" si="22"/>
        <v>5.0000000000000001E-4</v>
      </c>
      <c r="P16" s="13" t="s">
        <v>184</v>
      </c>
      <c r="Q16" s="8">
        <v>28</v>
      </c>
      <c r="R16" s="13">
        <v>28</v>
      </c>
      <c r="S16" s="89">
        <f t="shared" si="1"/>
        <v>28</v>
      </c>
      <c r="T16" s="75">
        <f t="shared" si="2"/>
        <v>28</v>
      </c>
      <c r="U16" s="90">
        <f t="shared" si="3"/>
        <v>24.864000000000001</v>
      </c>
      <c r="V16" s="82">
        <f t="shared" si="4"/>
        <v>176.4</v>
      </c>
      <c r="W16" s="8"/>
      <c r="X16" s="8"/>
      <c r="Y16" s="12"/>
      <c r="Z16" s="12"/>
      <c r="AA16" s="12"/>
      <c r="AB16" s="12"/>
      <c r="AC16" s="91">
        <f t="shared" si="5"/>
        <v>0</v>
      </c>
      <c r="AD16" s="75">
        <f t="shared" si="6"/>
        <v>0</v>
      </c>
      <c r="AE16" s="88">
        <f t="shared" si="7"/>
        <v>0</v>
      </c>
      <c r="AF16" s="92">
        <f t="shared" si="8"/>
        <v>0</v>
      </c>
      <c r="AG16" s="93">
        <f t="shared" si="9"/>
        <v>0</v>
      </c>
      <c r="AH16" s="93">
        <f t="shared" si="10"/>
        <v>0</v>
      </c>
      <c r="AI16" s="78">
        <f t="shared" si="11"/>
        <v>0</v>
      </c>
      <c r="AJ16" s="92">
        <f t="shared" si="12"/>
        <v>0</v>
      </c>
      <c r="AK16" s="78">
        <f t="shared" si="13"/>
        <v>0</v>
      </c>
      <c r="AL16" s="11"/>
      <c r="AM16" s="14"/>
      <c r="AN16" s="11"/>
      <c r="AO16" s="15"/>
      <c r="AP16" s="11"/>
      <c r="AQ16" s="11"/>
      <c r="AR16" s="11"/>
      <c r="AS16" s="75" t="str">
        <f t="shared" si="23"/>
        <v/>
      </c>
      <c r="AT16" s="75" t="str">
        <f t="shared" ca="1" si="24"/>
        <v/>
      </c>
      <c r="AU16" s="75" t="str">
        <f t="shared" si="25"/>
        <v/>
      </c>
      <c r="AV16" s="75" t="str">
        <f t="shared" ca="1" si="26"/>
        <v/>
      </c>
      <c r="AW16" s="169">
        <v>0.33333333333333331</v>
      </c>
      <c r="AX16" s="169">
        <v>0.66666666666666663</v>
      </c>
      <c r="AY16" s="75">
        <f t="shared" si="27"/>
        <v>8</v>
      </c>
      <c r="AZ16" s="169">
        <v>0.33333333333333331</v>
      </c>
      <c r="BA16" s="169">
        <v>0.39583333333333331</v>
      </c>
      <c r="BB16" s="75">
        <f t="shared" si="28"/>
        <v>1.5</v>
      </c>
      <c r="BC16" s="11"/>
      <c r="BH16" s="52"/>
      <c r="BI16" s="52"/>
      <c r="BJ16" s="52"/>
      <c r="BK16" s="52"/>
      <c r="BL16" s="52"/>
      <c r="BM16" s="52"/>
      <c r="BW16" s="54"/>
      <c r="BX16" s="54"/>
      <c r="BY16" s="54"/>
      <c r="BZ16" s="54"/>
      <c r="CA16" s="54"/>
      <c r="CB16" s="54"/>
    </row>
    <row r="17" spans="1:80" ht="17.45" customHeight="1" thickBot="1">
      <c r="A17" s="94">
        <f t="shared" si="14"/>
        <v>1.7000000000000006</v>
      </c>
      <c r="B17" s="177">
        <f t="shared" si="15"/>
        <v>45931</v>
      </c>
      <c r="C17" s="16"/>
      <c r="D17" s="17"/>
      <c r="E17" s="18"/>
      <c r="F17" s="17">
        <v>2</v>
      </c>
      <c r="G17" s="96">
        <f t="shared" si="16"/>
        <v>888</v>
      </c>
      <c r="H17" s="97">
        <f t="shared" si="16"/>
        <v>6298</v>
      </c>
      <c r="I17" s="98">
        <f t="shared" si="17"/>
        <v>0</v>
      </c>
      <c r="J17" s="99">
        <f t="shared" si="18"/>
        <v>0</v>
      </c>
      <c r="K17" s="99">
        <f t="shared" si="19"/>
        <v>0</v>
      </c>
      <c r="L17" s="99">
        <f t="shared" si="20"/>
        <v>3.1746031746031746E-4</v>
      </c>
      <c r="M17" s="99">
        <f t="shared" ca="1" si="21"/>
        <v>2.2471910112359553E-3</v>
      </c>
      <c r="N17" s="99">
        <f t="shared" ca="1" si="0"/>
        <v>2.6920031670625497E-3</v>
      </c>
      <c r="O17" s="99">
        <f t="shared" si="22"/>
        <v>5.0000000000000001E-4</v>
      </c>
      <c r="P17" s="19" t="s">
        <v>184</v>
      </c>
      <c r="Q17" s="16">
        <v>31</v>
      </c>
      <c r="R17" s="19">
        <v>31</v>
      </c>
      <c r="S17" s="89">
        <f t="shared" si="1"/>
        <v>31</v>
      </c>
      <c r="T17" s="75">
        <f t="shared" si="2"/>
        <v>31</v>
      </c>
      <c r="U17" s="100">
        <f t="shared" si="3"/>
        <v>27.527999999999999</v>
      </c>
      <c r="V17" s="101">
        <f t="shared" si="4"/>
        <v>195.238</v>
      </c>
      <c r="W17" s="16"/>
      <c r="X17" s="16"/>
      <c r="Y17" s="12"/>
      <c r="Z17" s="12"/>
      <c r="AA17" s="12"/>
      <c r="AB17" s="12"/>
      <c r="AC17" s="102">
        <f t="shared" si="5"/>
        <v>0</v>
      </c>
      <c r="AD17" s="97">
        <f t="shared" si="6"/>
        <v>0</v>
      </c>
      <c r="AE17" s="98">
        <f t="shared" si="7"/>
        <v>0</v>
      </c>
      <c r="AF17" s="103">
        <f t="shared" si="8"/>
        <v>0</v>
      </c>
      <c r="AG17" s="104">
        <f t="shared" si="9"/>
        <v>0</v>
      </c>
      <c r="AH17" s="104">
        <f t="shared" si="10"/>
        <v>0</v>
      </c>
      <c r="AI17" s="99">
        <f t="shared" si="11"/>
        <v>0</v>
      </c>
      <c r="AJ17" s="103">
        <f t="shared" si="12"/>
        <v>0</v>
      </c>
      <c r="AK17" s="99">
        <f t="shared" si="13"/>
        <v>0</v>
      </c>
      <c r="AL17" s="17"/>
      <c r="AM17" s="20"/>
      <c r="AN17" s="17"/>
      <c r="AO17" s="21"/>
      <c r="AP17" s="17">
        <v>130</v>
      </c>
      <c r="AQ17" s="17">
        <v>135</v>
      </c>
      <c r="AR17" s="17">
        <v>145</v>
      </c>
      <c r="AS17" s="97">
        <f t="shared" si="23"/>
        <v>150</v>
      </c>
      <c r="AT17" s="97">
        <f t="shared" ca="1" si="24"/>
        <v>370</v>
      </c>
      <c r="AU17" s="97">
        <f t="shared" si="25"/>
        <v>0.67335230690500347</v>
      </c>
      <c r="AV17" s="97">
        <f t="shared" ca="1" si="26"/>
        <v>51.489006401335935</v>
      </c>
      <c r="AW17" s="167">
        <v>0.33333333333333331</v>
      </c>
      <c r="AX17" s="167">
        <v>0.66666666666666663</v>
      </c>
      <c r="AY17" s="97">
        <f t="shared" si="27"/>
        <v>8</v>
      </c>
      <c r="AZ17" s="167">
        <v>0.33333333333333331</v>
      </c>
      <c r="BA17" s="167">
        <v>0.39583333333333331</v>
      </c>
      <c r="BB17" s="97">
        <f t="shared" si="28"/>
        <v>1.5</v>
      </c>
      <c r="BC17" s="17"/>
      <c r="BH17" s="52"/>
      <c r="BI17" s="52"/>
      <c r="BJ17" s="52"/>
      <c r="BK17" s="52"/>
      <c r="BL17" s="52"/>
      <c r="BM17" s="52"/>
      <c r="BW17" s="54"/>
      <c r="BX17" s="54"/>
      <c r="BY17" s="54"/>
      <c r="BZ17" s="54"/>
      <c r="CA17" s="54"/>
      <c r="CB17" s="54"/>
    </row>
    <row r="18" spans="1:80" ht="17.45" customHeight="1" thickTop="1">
      <c r="A18" s="105">
        <f>A11+1</f>
        <v>2.1</v>
      </c>
      <c r="B18" s="178">
        <f>B17+1</f>
        <v>45932</v>
      </c>
      <c r="C18" s="4"/>
      <c r="D18" s="5"/>
      <c r="E18" s="6"/>
      <c r="F18" s="5">
        <v>1</v>
      </c>
      <c r="G18" s="74">
        <f t="shared" si="16"/>
        <v>888</v>
      </c>
      <c r="H18" s="75">
        <f t="shared" si="16"/>
        <v>6297</v>
      </c>
      <c r="I18" s="76">
        <f t="shared" si="17"/>
        <v>0</v>
      </c>
      <c r="J18" s="77">
        <f t="shared" si="18"/>
        <v>0</v>
      </c>
      <c r="K18" s="77">
        <f t="shared" si="19"/>
        <v>0</v>
      </c>
      <c r="L18" s="77">
        <f t="shared" si="20"/>
        <v>1.5878056525881233E-4</v>
      </c>
      <c r="M18" s="78">
        <f t="shared" ca="1" si="21"/>
        <v>2.2471910112359553E-3</v>
      </c>
      <c r="N18" s="78">
        <f t="shared" ca="1" si="0"/>
        <v>2.8503562945368173E-3</v>
      </c>
      <c r="O18" s="78">
        <f t="shared" si="22"/>
        <v>5.0000000000000001E-4</v>
      </c>
      <c r="P18" s="7" t="s">
        <v>184</v>
      </c>
      <c r="Q18" s="8">
        <v>35</v>
      </c>
      <c r="R18" s="13">
        <v>34</v>
      </c>
      <c r="S18" s="79">
        <f t="shared" si="1"/>
        <v>35</v>
      </c>
      <c r="T18" s="80">
        <f t="shared" si="2"/>
        <v>34</v>
      </c>
      <c r="U18" s="90">
        <f t="shared" si="3"/>
        <v>31.08</v>
      </c>
      <c r="V18" s="82">
        <f t="shared" si="4"/>
        <v>214.09800000000001</v>
      </c>
      <c r="W18" s="4"/>
      <c r="X18" s="4"/>
      <c r="Y18" s="22"/>
      <c r="Z18" s="22"/>
      <c r="AA18" s="22"/>
      <c r="AB18" s="6"/>
      <c r="AC18" s="83">
        <f t="shared" si="5"/>
        <v>0</v>
      </c>
      <c r="AD18" s="80">
        <f t="shared" si="6"/>
        <v>0</v>
      </c>
      <c r="AE18" s="76">
        <f t="shared" si="7"/>
        <v>0</v>
      </c>
      <c r="AF18" s="84">
        <f t="shared" si="8"/>
        <v>0</v>
      </c>
      <c r="AG18" s="85">
        <f t="shared" si="9"/>
        <v>0</v>
      </c>
      <c r="AH18" s="85">
        <f t="shared" si="10"/>
        <v>0</v>
      </c>
      <c r="AI18" s="77">
        <f t="shared" si="11"/>
        <v>0</v>
      </c>
      <c r="AJ18" s="84">
        <f t="shared" si="12"/>
        <v>0</v>
      </c>
      <c r="AK18" s="77">
        <f t="shared" si="13"/>
        <v>0</v>
      </c>
      <c r="AL18" s="5">
        <v>383</v>
      </c>
      <c r="AM18" s="9">
        <v>0.56699999999999995</v>
      </c>
      <c r="AN18" s="5">
        <v>287</v>
      </c>
      <c r="AO18" s="10">
        <v>0.68300000000000005</v>
      </c>
      <c r="AP18" s="5">
        <v>167</v>
      </c>
      <c r="AQ18" s="5">
        <v>173</v>
      </c>
      <c r="AR18" s="5">
        <v>187</v>
      </c>
      <c r="AS18" s="80">
        <f t="shared" si="23"/>
        <v>200</v>
      </c>
      <c r="AT18" s="80">
        <f t="shared" ca="1" si="24"/>
        <v>410</v>
      </c>
      <c r="AU18" s="80">
        <f t="shared" si="25"/>
        <v>0.81573387498062633</v>
      </c>
      <c r="AV18" s="80">
        <f t="shared" ca="1" si="26"/>
        <v>57.063326374391089</v>
      </c>
      <c r="AW18" s="165">
        <v>0.33333333333333331</v>
      </c>
      <c r="AX18" s="165">
        <v>0.66666666666666663</v>
      </c>
      <c r="AY18" s="80">
        <f t="shared" si="27"/>
        <v>8</v>
      </c>
      <c r="AZ18" s="165">
        <v>0.33333333333333331</v>
      </c>
      <c r="BA18" s="165">
        <v>0.39583333333333331</v>
      </c>
      <c r="BB18" s="80">
        <f t="shared" si="28"/>
        <v>1.5</v>
      </c>
      <c r="BC18" s="5"/>
      <c r="BH18" s="52"/>
      <c r="BI18" s="52"/>
      <c r="BJ18" s="52"/>
      <c r="BK18" s="52"/>
      <c r="BL18" s="52"/>
      <c r="BM18" s="52"/>
      <c r="BW18" s="54"/>
      <c r="BX18" s="54"/>
      <c r="BY18" s="54"/>
      <c r="BZ18" s="54"/>
      <c r="CA18" s="54"/>
      <c r="CB18" s="54"/>
    </row>
    <row r="19" spans="1:80" ht="17.45" customHeight="1">
      <c r="A19" s="94">
        <f t="shared" ref="A19:A80" si="29">A12+1</f>
        <v>2.2000000000000002</v>
      </c>
      <c r="B19" s="179">
        <f t="shared" si="15"/>
        <v>45933</v>
      </c>
      <c r="C19" s="8"/>
      <c r="D19" s="11"/>
      <c r="E19" s="12"/>
      <c r="F19" s="11"/>
      <c r="G19" s="74">
        <f t="shared" si="16"/>
        <v>888</v>
      </c>
      <c r="H19" s="75">
        <f t="shared" si="16"/>
        <v>6297</v>
      </c>
      <c r="I19" s="88">
        <f t="shared" si="17"/>
        <v>0</v>
      </c>
      <c r="J19" s="78">
        <f t="shared" si="18"/>
        <v>0</v>
      </c>
      <c r="K19" s="78">
        <f t="shared" si="19"/>
        <v>0</v>
      </c>
      <c r="L19" s="78">
        <f t="shared" si="20"/>
        <v>0</v>
      </c>
      <c r="M19" s="78">
        <f t="shared" ca="1" si="21"/>
        <v>2.2471910112359553E-3</v>
      </c>
      <c r="N19" s="78">
        <f t="shared" ca="1" si="0"/>
        <v>2.8503562945368173E-3</v>
      </c>
      <c r="O19" s="78">
        <f t="shared" si="22"/>
        <v>5.0000000000000001E-4</v>
      </c>
      <c r="P19" s="13" t="s">
        <v>184</v>
      </c>
      <c r="Q19" s="8">
        <v>39</v>
      </c>
      <c r="R19" s="13">
        <v>38</v>
      </c>
      <c r="S19" s="89">
        <f t="shared" si="1"/>
        <v>39</v>
      </c>
      <c r="T19" s="75">
        <f t="shared" si="2"/>
        <v>38</v>
      </c>
      <c r="U19" s="90">
        <f t="shared" si="3"/>
        <v>34.631999999999998</v>
      </c>
      <c r="V19" s="82">
        <f t="shared" si="4"/>
        <v>239.286</v>
      </c>
      <c r="W19" s="8"/>
      <c r="X19" s="8"/>
      <c r="Y19" s="23"/>
      <c r="Z19" s="23"/>
      <c r="AA19" s="23"/>
      <c r="AB19" s="12"/>
      <c r="AC19" s="91">
        <f t="shared" si="5"/>
        <v>0</v>
      </c>
      <c r="AD19" s="75">
        <f t="shared" si="6"/>
        <v>0</v>
      </c>
      <c r="AE19" s="88">
        <f t="shared" si="7"/>
        <v>0</v>
      </c>
      <c r="AF19" s="92">
        <f t="shared" si="8"/>
        <v>0</v>
      </c>
      <c r="AG19" s="93">
        <f t="shared" si="9"/>
        <v>0</v>
      </c>
      <c r="AH19" s="93">
        <f t="shared" si="10"/>
        <v>0</v>
      </c>
      <c r="AI19" s="78">
        <f t="shared" si="11"/>
        <v>0</v>
      </c>
      <c r="AJ19" s="92">
        <f t="shared" si="12"/>
        <v>0</v>
      </c>
      <c r="AK19" s="78">
        <f t="shared" si="13"/>
        <v>0</v>
      </c>
      <c r="AL19" s="11"/>
      <c r="AM19" s="14"/>
      <c r="AN19" s="11">
        <v>302</v>
      </c>
      <c r="AO19" s="15">
        <v>0.56699999999999995</v>
      </c>
      <c r="AP19" s="11">
        <v>208</v>
      </c>
      <c r="AQ19" s="11">
        <v>214</v>
      </c>
      <c r="AR19" s="11">
        <v>229</v>
      </c>
      <c r="AS19" s="75">
        <f t="shared" si="23"/>
        <v>210</v>
      </c>
      <c r="AT19" s="75">
        <f t="shared" ca="1" si="24"/>
        <v>220</v>
      </c>
      <c r="AU19" s="75">
        <f t="shared" si="25"/>
        <v>0.76665279390182461</v>
      </c>
      <c r="AV19" s="75">
        <f t="shared" ca="1" si="26"/>
        <v>30.619345859429366</v>
      </c>
      <c r="AW19" s="169">
        <v>0.33333333333333331</v>
      </c>
      <c r="AX19" s="169">
        <v>0.66666666666666663</v>
      </c>
      <c r="AY19" s="75">
        <f t="shared" si="27"/>
        <v>8</v>
      </c>
      <c r="AZ19" s="169">
        <v>0.33333333333333331</v>
      </c>
      <c r="BA19" s="169">
        <v>0.39583333333333331</v>
      </c>
      <c r="BB19" s="75">
        <f t="shared" si="28"/>
        <v>1.5</v>
      </c>
      <c r="BC19" s="11"/>
      <c r="BH19" s="52"/>
      <c r="BI19" s="52"/>
      <c r="BJ19" s="52"/>
      <c r="BK19" s="52"/>
      <c r="BL19" s="52"/>
      <c r="BM19" s="52"/>
      <c r="BW19" s="54"/>
      <c r="BX19" s="54"/>
      <c r="BY19" s="54"/>
      <c r="BZ19" s="54"/>
      <c r="CA19" s="54"/>
      <c r="CB19" s="54"/>
    </row>
    <row r="20" spans="1:80" ht="17.45" customHeight="1">
      <c r="A20" s="86">
        <f t="shared" si="29"/>
        <v>2.3000000000000003</v>
      </c>
      <c r="B20" s="179">
        <f t="shared" si="15"/>
        <v>45934</v>
      </c>
      <c r="C20" s="8"/>
      <c r="D20" s="11"/>
      <c r="E20" s="12"/>
      <c r="F20" s="11">
        <v>2</v>
      </c>
      <c r="G20" s="74">
        <f t="shared" si="16"/>
        <v>888</v>
      </c>
      <c r="H20" s="75">
        <f t="shared" si="16"/>
        <v>6295</v>
      </c>
      <c r="I20" s="88">
        <f t="shared" si="17"/>
        <v>0</v>
      </c>
      <c r="J20" s="78">
        <f t="shared" si="18"/>
        <v>0</v>
      </c>
      <c r="K20" s="78">
        <f t="shared" si="19"/>
        <v>0</v>
      </c>
      <c r="L20" s="78">
        <f t="shared" si="20"/>
        <v>3.1761156106082262E-4</v>
      </c>
      <c r="M20" s="78">
        <f t="shared" ca="1" si="21"/>
        <v>2.2471910112359553E-3</v>
      </c>
      <c r="N20" s="78">
        <f t="shared" ca="1" si="0"/>
        <v>3.1670625494853522E-3</v>
      </c>
      <c r="O20" s="78">
        <f t="shared" si="22"/>
        <v>5.0000000000000001E-4</v>
      </c>
      <c r="P20" s="13" t="s">
        <v>184</v>
      </c>
      <c r="Q20" s="8">
        <v>42</v>
      </c>
      <c r="R20" s="13">
        <v>38</v>
      </c>
      <c r="S20" s="89">
        <f t="shared" si="1"/>
        <v>42</v>
      </c>
      <c r="T20" s="75">
        <f t="shared" si="2"/>
        <v>38</v>
      </c>
      <c r="U20" s="90">
        <f t="shared" si="3"/>
        <v>37.295999999999999</v>
      </c>
      <c r="V20" s="82">
        <f t="shared" si="4"/>
        <v>239.21</v>
      </c>
      <c r="W20" s="8"/>
      <c r="X20" s="8"/>
      <c r="Y20" s="23"/>
      <c r="Z20" s="23"/>
      <c r="AA20" s="23"/>
      <c r="AB20" s="12"/>
      <c r="AC20" s="91">
        <f t="shared" si="5"/>
        <v>0</v>
      </c>
      <c r="AD20" s="75">
        <f t="shared" si="6"/>
        <v>0</v>
      </c>
      <c r="AE20" s="88">
        <f t="shared" si="7"/>
        <v>0</v>
      </c>
      <c r="AF20" s="92">
        <f t="shared" si="8"/>
        <v>0</v>
      </c>
      <c r="AG20" s="93">
        <f t="shared" si="9"/>
        <v>0</v>
      </c>
      <c r="AH20" s="93">
        <f t="shared" si="10"/>
        <v>0</v>
      </c>
      <c r="AI20" s="78">
        <f t="shared" si="11"/>
        <v>0</v>
      </c>
      <c r="AJ20" s="92">
        <f t="shared" si="12"/>
        <v>0</v>
      </c>
      <c r="AK20" s="78">
        <f t="shared" si="13"/>
        <v>0</v>
      </c>
      <c r="AL20" s="11"/>
      <c r="AM20" s="14"/>
      <c r="AN20" s="11">
        <v>277</v>
      </c>
      <c r="AO20" s="15">
        <v>0.51700000000000002</v>
      </c>
      <c r="AP20" s="11">
        <v>230</v>
      </c>
      <c r="AQ20" s="11">
        <v>242</v>
      </c>
      <c r="AR20" s="11">
        <v>259</v>
      </c>
      <c r="AS20" s="75">
        <f t="shared" si="23"/>
        <v>290</v>
      </c>
      <c r="AT20" s="75">
        <f t="shared" ca="1" si="24"/>
        <v>380</v>
      </c>
      <c r="AU20" s="75">
        <f t="shared" si="25"/>
        <v>1.0488018343182426</v>
      </c>
      <c r="AV20" s="75">
        <f t="shared" ca="1" si="26"/>
        <v>52.902686899624115</v>
      </c>
      <c r="AW20" s="169">
        <v>0.33333333333333331</v>
      </c>
      <c r="AX20" s="169">
        <v>0.66666666666666663</v>
      </c>
      <c r="AY20" s="75">
        <f t="shared" si="27"/>
        <v>8</v>
      </c>
      <c r="AZ20" s="169">
        <v>0.33333333333333331</v>
      </c>
      <c r="BA20" s="169">
        <v>0.39583333333333331</v>
      </c>
      <c r="BB20" s="75">
        <f t="shared" si="28"/>
        <v>1.5</v>
      </c>
      <c r="BC20" s="11"/>
      <c r="BH20" s="52"/>
      <c r="BI20" s="52"/>
      <c r="BJ20" s="52"/>
      <c r="BK20" s="52"/>
      <c r="BL20" s="52"/>
      <c r="BM20" s="52"/>
      <c r="BW20" s="54"/>
      <c r="BX20" s="54"/>
      <c r="BY20" s="54"/>
      <c r="BZ20" s="54"/>
      <c r="CA20" s="54"/>
      <c r="CB20" s="54"/>
    </row>
    <row r="21" spans="1:80" ht="17.45" customHeight="1">
      <c r="A21" s="94">
        <f t="shared" si="29"/>
        <v>2.4000000000000004</v>
      </c>
      <c r="B21" s="179">
        <f t="shared" si="15"/>
        <v>45935</v>
      </c>
      <c r="C21" s="8"/>
      <c r="D21" s="11"/>
      <c r="E21" s="12"/>
      <c r="F21" s="11">
        <v>1</v>
      </c>
      <c r="G21" s="74">
        <f t="shared" si="16"/>
        <v>888</v>
      </c>
      <c r="H21" s="75">
        <f t="shared" si="16"/>
        <v>6294</v>
      </c>
      <c r="I21" s="88">
        <f t="shared" si="17"/>
        <v>0</v>
      </c>
      <c r="J21" s="78">
        <f t="shared" si="18"/>
        <v>0</v>
      </c>
      <c r="K21" s="78">
        <f t="shared" si="19"/>
        <v>0</v>
      </c>
      <c r="L21" s="78">
        <f t="shared" si="20"/>
        <v>1.5885623510722796E-4</v>
      </c>
      <c r="M21" s="78">
        <f t="shared" ca="1" si="21"/>
        <v>2.2471910112359553E-3</v>
      </c>
      <c r="N21" s="78">
        <f t="shared" ca="1" si="0"/>
        <v>3.3254156769596198E-3</v>
      </c>
      <c r="O21" s="78">
        <f t="shared" si="22"/>
        <v>5.0000000000000001E-4</v>
      </c>
      <c r="P21" s="13" t="s">
        <v>184</v>
      </c>
      <c r="Q21" s="8">
        <v>45</v>
      </c>
      <c r="R21" s="13">
        <v>38</v>
      </c>
      <c r="S21" s="89">
        <f t="shared" si="1"/>
        <v>45</v>
      </c>
      <c r="T21" s="75">
        <f t="shared" si="2"/>
        <v>38</v>
      </c>
      <c r="U21" s="90">
        <f t="shared" si="3"/>
        <v>39.96</v>
      </c>
      <c r="V21" s="82">
        <f t="shared" si="4"/>
        <v>239.172</v>
      </c>
      <c r="W21" s="8"/>
      <c r="X21" s="8"/>
      <c r="Y21" s="23"/>
      <c r="Z21" s="23"/>
      <c r="AA21" s="23"/>
      <c r="AB21" s="12"/>
      <c r="AC21" s="91">
        <f t="shared" si="5"/>
        <v>0</v>
      </c>
      <c r="AD21" s="75">
        <f t="shared" si="6"/>
        <v>0</v>
      </c>
      <c r="AE21" s="88">
        <f t="shared" si="7"/>
        <v>0</v>
      </c>
      <c r="AF21" s="92">
        <f t="shared" si="8"/>
        <v>0</v>
      </c>
      <c r="AG21" s="93">
        <f t="shared" si="9"/>
        <v>0</v>
      </c>
      <c r="AH21" s="93">
        <f t="shared" si="10"/>
        <v>0</v>
      </c>
      <c r="AI21" s="78">
        <f t="shared" si="11"/>
        <v>0</v>
      </c>
      <c r="AJ21" s="92">
        <f t="shared" si="12"/>
        <v>0</v>
      </c>
      <c r="AK21" s="78">
        <f t="shared" si="13"/>
        <v>0</v>
      </c>
      <c r="AL21" s="11"/>
      <c r="AM21" s="14"/>
      <c r="AN21" s="11">
        <v>312</v>
      </c>
      <c r="AO21" s="15">
        <v>0.7</v>
      </c>
      <c r="AP21" s="11">
        <v>268</v>
      </c>
      <c r="AQ21" s="11">
        <v>278</v>
      </c>
      <c r="AR21" s="11">
        <v>297</v>
      </c>
      <c r="AS21" s="75">
        <f t="shared" si="23"/>
        <v>290</v>
      </c>
      <c r="AT21" s="75">
        <f t="shared" ca="1" si="24"/>
        <v>290</v>
      </c>
      <c r="AU21" s="75">
        <f t="shared" si="25"/>
        <v>1.0389349841651978</v>
      </c>
      <c r="AV21" s="75">
        <f t="shared" ca="1" si="26"/>
        <v>40.378724589250901</v>
      </c>
      <c r="AW21" s="169">
        <v>0.33333333333333331</v>
      </c>
      <c r="AX21" s="169">
        <v>0.66666666666666663</v>
      </c>
      <c r="AY21" s="75">
        <f t="shared" si="27"/>
        <v>8</v>
      </c>
      <c r="AZ21" s="169">
        <v>0.33333333333333331</v>
      </c>
      <c r="BA21" s="169">
        <v>0.39583333333333331</v>
      </c>
      <c r="BB21" s="75">
        <f t="shared" si="28"/>
        <v>1.5</v>
      </c>
      <c r="BC21" s="11"/>
      <c r="BH21" s="52"/>
      <c r="BI21" s="52"/>
      <c r="BJ21" s="52"/>
      <c r="BK21" s="52"/>
      <c r="BL21" s="52"/>
      <c r="BM21" s="52"/>
      <c r="BW21" s="54"/>
      <c r="BX21" s="54"/>
      <c r="BY21" s="54"/>
      <c r="BZ21" s="54"/>
      <c r="CA21" s="54"/>
      <c r="CB21" s="54"/>
    </row>
    <row r="22" spans="1:80" ht="17.45" customHeight="1">
      <c r="A22" s="86">
        <f t="shared" si="29"/>
        <v>2.5000000000000004</v>
      </c>
      <c r="B22" s="179">
        <f t="shared" si="15"/>
        <v>45936</v>
      </c>
      <c r="C22" s="8"/>
      <c r="D22" s="11"/>
      <c r="E22" s="12"/>
      <c r="F22" s="11">
        <v>1</v>
      </c>
      <c r="G22" s="74">
        <f t="shared" si="16"/>
        <v>888</v>
      </c>
      <c r="H22" s="75">
        <f t="shared" si="16"/>
        <v>6293</v>
      </c>
      <c r="I22" s="88">
        <f t="shared" si="17"/>
        <v>0</v>
      </c>
      <c r="J22" s="78">
        <f t="shared" si="18"/>
        <v>0</v>
      </c>
      <c r="K22" s="78">
        <f t="shared" si="19"/>
        <v>0</v>
      </c>
      <c r="L22" s="78">
        <f t="shared" si="20"/>
        <v>1.5888147442008263E-4</v>
      </c>
      <c r="M22" s="78">
        <f t="shared" ca="1" si="21"/>
        <v>2.2471910112359553E-3</v>
      </c>
      <c r="N22" s="78">
        <f t="shared" ca="1" si="0"/>
        <v>3.4837688044338875E-3</v>
      </c>
      <c r="O22" s="78">
        <f t="shared" si="22"/>
        <v>5.0000000000000001E-4</v>
      </c>
      <c r="P22" s="13" t="s">
        <v>184</v>
      </c>
      <c r="Q22" s="8">
        <v>50</v>
      </c>
      <c r="R22" s="13">
        <v>38</v>
      </c>
      <c r="S22" s="89">
        <f t="shared" si="1"/>
        <v>50</v>
      </c>
      <c r="T22" s="75">
        <f t="shared" si="2"/>
        <v>38</v>
      </c>
      <c r="U22" s="90">
        <f t="shared" si="3"/>
        <v>44.4</v>
      </c>
      <c r="V22" s="82">
        <f t="shared" si="4"/>
        <v>239.13399999999999</v>
      </c>
      <c r="W22" s="8"/>
      <c r="X22" s="8"/>
      <c r="Y22" s="23"/>
      <c r="Z22" s="23"/>
      <c r="AA22" s="23"/>
      <c r="AB22" s="12"/>
      <c r="AC22" s="91">
        <f t="shared" si="5"/>
        <v>0</v>
      </c>
      <c r="AD22" s="75">
        <f t="shared" si="6"/>
        <v>0</v>
      </c>
      <c r="AE22" s="88">
        <f t="shared" si="7"/>
        <v>0</v>
      </c>
      <c r="AF22" s="92">
        <f t="shared" si="8"/>
        <v>0</v>
      </c>
      <c r="AG22" s="93">
        <f t="shared" si="9"/>
        <v>0</v>
      </c>
      <c r="AH22" s="93">
        <f t="shared" si="10"/>
        <v>0</v>
      </c>
      <c r="AI22" s="78">
        <f t="shared" si="11"/>
        <v>0</v>
      </c>
      <c r="AJ22" s="92">
        <f t="shared" si="12"/>
        <v>0</v>
      </c>
      <c r="AK22" s="78">
        <f t="shared" si="13"/>
        <v>0</v>
      </c>
      <c r="AL22" s="11"/>
      <c r="AM22" s="14"/>
      <c r="AN22" s="11"/>
      <c r="AO22" s="15"/>
      <c r="AP22" s="11">
        <v>297</v>
      </c>
      <c r="AQ22" s="11">
        <v>315</v>
      </c>
      <c r="AR22" s="11">
        <v>336</v>
      </c>
      <c r="AS22" s="75">
        <f t="shared" si="23"/>
        <v>390</v>
      </c>
      <c r="AT22" s="75">
        <f t="shared" ca="1" si="24"/>
        <v>440</v>
      </c>
      <c r="AU22" s="75">
        <f t="shared" si="25"/>
        <v>1.3754964131285843</v>
      </c>
      <c r="AV22" s="75">
        <f t="shared" ca="1" si="26"/>
        <v>61.272803230747805</v>
      </c>
      <c r="AW22" s="169">
        <v>0.33333333333333331</v>
      </c>
      <c r="AX22" s="169">
        <v>0.66666666666666663</v>
      </c>
      <c r="AY22" s="75">
        <f t="shared" si="27"/>
        <v>8</v>
      </c>
      <c r="AZ22" s="169">
        <v>0.33333333333333331</v>
      </c>
      <c r="BA22" s="169">
        <v>0.39583333333333331</v>
      </c>
      <c r="BB22" s="75">
        <f t="shared" si="28"/>
        <v>1.5</v>
      </c>
      <c r="BC22" s="11"/>
      <c r="BH22" s="52"/>
      <c r="BI22" s="52"/>
      <c r="BJ22" s="52"/>
      <c r="BK22" s="52"/>
      <c r="BL22" s="52"/>
      <c r="BM22" s="52"/>
      <c r="BW22" s="54"/>
      <c r="BX22" s="54"/>
      <c r="BY22" s="54"/>
      <c r="BZ22" s="54"/>
      <c r="CA22" s="54"/>
      <c r="CB22" s="54"/>
    </row>
    <row r="23" spans="1:80" ht="17.45" customHeight="1">
      <c r="A23" s="94">
        <f t="shared" si="29"/>
        <v>2.6000000000000005</v>
      </c>
      <c r="B23" s="179">
        <f t="shared" si="15"/>
        <v>45937</v>
      </c>
      <c r="C23" s="8"/>
      <c r="D23" s="11"/>
      <c r="E23" s="12"/>
      <c r="F23" s="11"/>
      <c r="G23" s="74">
        <f t="shared" si="16"/>
        <v>888</v>
      </c>
      <c r="H23" s="75">
        <f t="shared" si="16"/>
        <v>6293</v>
      </c>
      <c r="I23" s="88">
        <f t="shared" si="17"/>
        <v>0</v>
      </c>
      <c r="J23" s="78">
        <f t="shared" si="18"/>
        <v>0</v>
      </c>
      <c r="K23" s="78">
        <f t="shared" si="19"/>
        <v>0</v>
      </c>
      <c r="L23" s="78">
        <f t="shared" si="20"/>
        <v>0</v>
      </c>
      <c r="M23" s="78">
        <f t="shared" ca="1" si="21"/>
        <v>2.2471910112359553E-3</v>
      </c>
      <c r="N23" s="78">
        <f t="shared" ca="1" si="0"/>
        <v>3.4837688044338875E-3</v>
      </c>
      <c r="O23" s="78">
        <f t="shared" si="22"/>
        <v>5.0000000000000001E-4</v>
      </c>
      <c r="P23" s="13" t="s">
        <v>184</v>
      </c>
      <c r="Q23" s="8">
        <v>55</v>
      </c>
      <c r="R23" s="13">
        <v>38</v>
      </c>
      <c r="S23" s="89">
        <f t="shared" si="1"/>
        <v>55</v>
      </c>
      <c r="T23" s="75">
        <f t="shared" si="2"/>
        <v>38</v>
      </c>
      <c r="U23" s="90">
        <f t="shared" si="3"/>
        <v>48.84</v>
      </c>
      <c r="V23" s="82">
        <f t="shared" si="4"/>
        <v>239.13399999999999</v>
      </c>
      <c r="W23" s="8"/>
      <c r="X23" s="8"/>
      <c r="Y23" s="23"/>
      <c r="Z23" s="23"/>
      <c r="AA23" s="23"/>
      <c r="AB23" s="12"/>
      <c r="AC23" s="91">
        <f t="shared" si="5"/>
        <v>0</v>
      </c>
      <c r="AD23" s="75">
        <f t="shared" si="6"/>
        <v>0</v>
      </c>
      <c r="AE23" s="88">
        <f t="shared" si="7"/>
        <v>0</v>
      </c>
      <c r="AF23" s="92">
        <f t="shared" si="8"/>
        <v>0</v>
      </c>
      <c r="AG23" s="93">
        <f t="shared" si="9"/>
        <v>0</v>
      </c>
      <c r="AH23" s="93">
        <f t="shared" si="10"/>
        <v>0</v>
      </c>
      <c r="AI23" s="78">
        <f t="shared" si="11"/>
        <v>0</v>
      </c>
      <c r="AJ23" s="92">
        <f t="shared" si="12"/>
        <v>0</v>
      </c>
      <c r="AK23" s="78">
        <f t="shared" si="13"/>
        <v>0</v>
      </c>
      <c r="AL23" s="11"/>
      <c r="AM23" s="14"/>
      <c r="AN23" s="11"/>
      <c r="AO23" s="15"/>
      <c r="AP23" s="11">
        <v>341</v>
      </c>
      <c r="AQ23" s="11">
        <v>357</v>
      </c>
      <c r="AR23" s="11">
        <v>379</v>
      </c>
      <c r="AS23" s="75">
        <f t="shared" si="23"/>
        <v>380</v>
      </c>
      <c r="AT23" s="75">
        <f t="shared" ca="1" si="24"/>
        <v>430</v>
      </c>
      <c r="AU23" s="75">
        <f t="shared" si="25"/>
        <v>1.3195635717113352</v>
      </c>
      <c r="AV23" s="75">
        <f t="shared" ca="1" si="26"/>
        <v>59.880239520958085</v>
      </c>
      <c r="AW23" s="169">
        <v>0.33333333333333331</v>
      </c>
      <c r="AX23" s="169">
        <v>0.66666666666666663</v>
      </c>
      <c r="AY23" s="75">
        <f t="shared" si="27"/>
        <v>8</v>
      </c>
      <c r="AZ23" s="169">
        <v>0.33333333333333331</v>
      </c>
      <c r="BA23" s="169">
        <v>0.39583333333333331</v>
      </c>
      <c r="BB23" s="75">
        <f t="shared" si="28"/>
        <v>1.5</v>
      </c>
      <c r="BC23" s="11"/>
      <c r="BH23" s="52"/>
      <c r="BI23" s="52"/>
      <c r="BJ23" s="52"/>
      <c r="BK23" s="52"/>
      <c r="BL23" s="52"/>
      <c r="BM23" s="52"/>
      <c r="BW23" s="54"/>
      <c r="BX23" s="54"/>
      <c r="BY23" s="54"/>
      <c r="BZ23" s="54"/>
      <c r="CA23" s="54"/>
      <c r="CB23" s="54"/>
    </row>
    <row r="24" spans="1:80" ht="17.45" customHeight="1" thickBot="1">
      <c r="A24" s="86">
        <f t="shared" si="29"/>
        <v>2.7000000000000006</v>
      </c>
      <c r="B24" s="180">
        <f t="shared" si="15"/>
        <v>45938</v>
      </c>
      <c r="C24" s="16"/>
      <c r="D24" s="17"/>
      <c r="E24" s="18"/>
      <c r="F24" s="17"/>
      <c r="G24" s="96">
        <f t="shared" si="16"/>
        <v>888</v>
      </c>
      <c r="H24" s="97">
        <f t="shared" si="16"/>
        <v>6293</v>
      </c>
      <c r="I24" s="98">
        <f t="shared" si="17"/>
        <v>0</v>
      </c>
      <c r="J24" s="99">
        <f t="shared" si="18"/>
        <v>0</v>
      </c>
      <c r="K24" s="99">
        <f t="shared" si="19"/>
        <v>0</v>
      </c>
      <c r="L24" s="99">
        <f t="shared" si="20"/>
        <v>0</v>
      </c>
      <c r="M24" s="99">
        <f t="shared" ca="1" si="21"/>
        <v>2.2471910112359553E-3</v>
      </c>
      <c r="N24" s="99">
        <f t="shared" ca="1" si="0"/>
        <v>3.4837688044338875E-3</v>
      </c>
      <c r="O24" s="99">
        <f t="shared" si="22"/>
        <v>5.0000000000000001E-4</v>
      </c>
      <c r="P24" s="19" t="s">
        <v>184</v>
      </c>
      <c r="Q24" s="16">
        <v>60</v>
      </c>
      <c r="R24" s="19">
        <v>38</v>
      </c>
      <c r="S24" s="89">
        <f t="shared" si="1"/>
        <v>60</v>
      </c>
      <c r="T24" s="75">
        <f t="shared" si="2"/>
        <v>38</v>
      </c>
      <c r="U24" s="100">
        <f t="shared" si="3"/>
        <v>53.28</v>
      </c>
      <c r="V24" s="101">
        <f t="shared" si="4"/>
        <v>239.13399999999999</v>
      </c>
      <c r="W24" s="16"/>
      <c r="X24" s="16"/>
      <c r="Y24" s="23"/>
      <c r="Z24" s="23"/>
      <c r="AA24" s="23"/>
      <c r="AB24" s="12"/>
      <c r="AC24" s="102">
        <f t="shared" si="5"/>
        <v>0</v>
      </c>
      <c r="AD24" s="97">
        <f t="shared" si="6"/>
        <v>0</v>
      </c>
      <c r="AE24" s="98">
        <f t="shared" si="7"/>
        <v>0</v>
      </c>
      <c r="AF24" s="103">
        <f t="shared" si="8"/>
        <v>0</v>
      </c>
      <c r="AG24" s="104">
        <f t="shared" si="9"/>
        <v>0</v>
      </c>
      <c r="AH24" s="104">
        <f t="shared" si="10"/>
        <v>0</v>
      </c>
      <c r="AI24" s="99">
        <f t="shared" si="11"/>
        <v>0</v>
      </c>
      <c r="AJ24" s="103">
        <f t="shared" si="12"/>
        <v>0</v>
      </c>
      <c r="AK24" s="99">
        <f t="shared" si="13"/>
        <v>0</v>
      </c>
      <c r="AL24" s="17"/>
      <c r="AM24" s="20"/>
      <c r="AN24" s="17"/>
      <c r="AO24" s="21"/>
      <c r="AP24" s="17">
        <v>384</v>
      </c>
      <c r="AQ24" s="17">
        <v>401</v>
      </c>
      <c r="AR24" s="17">
        <v>425</v>
      </c>
      <c r="AS24" s="97">
        <f t="shared" si="23"/>
        <v>410</v>
      </c>
      <c r="AT24" s="97">
        <f t="shared" ca="1" si="24"/>
        <v>580</v>
      </c>
      <c r="AU24" s="97">
        <f t="shared" si="25"/>
        <v>1.4021216494422293</v>
      </c>
      <c r="AV24" s="97">
        <f t="shared" ca="1" si="26"/>
        <v>80.768695167803926</v>
      </c>
      <c r="AW24" s="167">
        <v>0.33333333333333331</v>
      </c>
      <c r="AX24" s="167">
        <v>0.66666666666666663</v>
      </c>
      <c r="AY24" s="97">
        <f t="shared" si="27"/>
        <v>8</v>
      </c>
      <c r="AZ24" s="167">
        <v>0.33333333333333331</v>
      </c>
      <c r="BA24" s="167">
        <v>0.39583333333333331</v>
      </c>
      <c r="BB24" s="97">
        <f t="shared" si="28"/>
        <v>1.5</v>
      </c>
      <c r="BC24" s="17"/>
      <c r="BH24" s="52"/>
      <c r="BI24" s="52"/>
      <c r="BJ24" s="52"/>
      <c r="BK24" s="52"/>
      <c r="BL24" s="52"/>
      <c r="BM24" s="52"/>
      <c r="BW24" s="54"/>
      <c r="BX24" s="54"/>
      <c r="BY24" s="54"/>
      <c r="BZ24" s="54"/>
      <c r="CA24" s="54"/>
      <c r="CB24" s="54"/>
    </row>
    <row r="25" spans="1:80" ht="17.45" customHeight="1" thickTop="1">
      <c r="A25" s="71">
        <f>A18+1</f>
        <v>3.1</v>
      </c>
      <c r="B25" s="178">
        <f>B24+1</f>
        <v>45939</v>
      </c>
      <c r="C25" s="4"/>
      <c r="D25" s="5"/>
      <c r="E25" s="6">
        <v>1</v>
      </c>
      <c r="F25" s="5"/>
      <c r="G25" s="74">
        <f t="shared" si="16"/>
        <v>887</v>
      </c>
      <c r="H25" s="75">
        <f t="shared" si="16"/>
        <v>6293</v>
      </c>
      <c r="I25" s="76">
        <f t="shared" si="17"/>
        <v>0</v>
      </c>
      <c r="J25" s="77">
        <f t="shared" si="18"/>
        <v>1.1261261261261261E-3</v>
      </c>
      <c r="K25" s="77">
        <f t="shared" si="19"/>
        <v>0</v>
      </c>
      <c r="L25" s="77">
        <f t="shared" si="20"/>
        <v>0</v>
      </c>
      <c r="M25" s="78">
        <f t="shared" ca="1" si="21"/>
        <v>3.3707865168539327E-3</v>
      </c>
      <c r="N25" s="78">
        <f t="shared" ca="1" si="0"/>
        <v>3.4837688044338875E-3</v>
      </c>
      <c r="O25" s="78">
        <f t="shared" si="22"/>
        <v>5.0000000000000001E-4</v>
      </c>
      <c r="P25" s="7" t="s">
        <v>184</v>
      </c>
      <c r="Q25" s="8">
        <v>60</v>
      </c>
      <c r="R25" s="13">
        <v>38</v>
      </c>
      <c r="S25" s="79">
        <f t="shared" si="1"/>
        <v>60</v>
      </c>
      <c r="T25" s="80">
        <f t="shared" si="2"/>
        <v>38</v>
      </c>
      <c r="U25" s="90">
        <f t="shared" si="3"/>
        <v>53.22</v>
      </c>
      <c r="V25" s="82">
        <f t="shared" si="4"/>
        <v>239.13399999999999</v>
      </c>
      <c r="W25" s="4"/>
      <c r="X25" s="4"/>
      <c r="Y25" s="22"/>
      <c r="Z25" s="22"/>
      <c r="AA25" s="22"/>
      <c r="AB25" s="6"/>
      <c r="AC25" s="83">
        <f t="shared" si="5"/>
        <v>0</v>
      </c>
      <c r="AD25" s="80">
        <f t="shared" si="6"/>
        <v>0</v>
      </c>
      <c r="AE25" s="76">
        <f t="shared" si="7"/>
        <v>0</v>
      </c>
      <c r="AF25" s="84">
        <f t="shared" si="8"/>
        <v>0</v>
      </c>
      <c r="AG25" s="85">
        <f t="shared" si="9"/>
        <v>0</v>
      </c>
      <c r="AH25" s="85">
        <f t="shared" si="10"/>
        <v>0</v>
      </c>
      <c r="AI25" s="77">
        <f t="shared" si="11"/>
        <v>0</v>
      </c>
      <c r="AJ25" s="84">
        <f t="shared" si="12"/>
        <v>0</v>
      </c>
      <c r="AK25" s="77">
        <f t="shared" si="13"/>
        <v>0</v>
      </c>
      <c r="AL25" s="5">
        <v>509</v>
      </c>
      <c r="AM25" s="9">
        <v>0.46700000000000003</v>
      </c>
      <c r="AN25" s="5">
        <v>392</v>
      </c>
      <c r="AO25" s="10">
        <v>0.5</v>
      </c>
      <c r="AP25" s="5">
        <v>442</v>
      </c>
      <c r="AQ25" s="5">
        <v>453</v>
      </c>
      <c r="AR25" s="5">
        <v>476</v>
      </c>
      <c r="AS25" s="80">
        <f t="shared" si="23"/>
        <v>340</v>
      </c>
      <c r="AT25" s="80">
        <f t="shared" ca="1" si="24"/>
        <v>400</v>
      </c>
      <c r="AU25" s="80">
        <f t="shared" si="25"/>
        <v>1.1629736552261984</v>
      </c>
      <c r="AV25" s="80">
        <f t="shared" ca="1" si="26"/>
        <v>55.710306406685234</v>
      </c>
      <c r="AW25" s="165">
        <v>0.33333333333333331</v>
      </c>
      <c r="AX25" s="165">
        <v>0.66666666666666663</v>
      </c>
      <c r="AY25" s="80">
        <f t="shared" si="27"/>
        <v>8</v>
      </c>
      <c r="AZ25" s="165">
        <v>0.33333333333333331</v>
      </c>
      <c r="BA25" s="165">
        <v>0.39583333333333331</v>
      </c>
      <c r="BB25" s="80">
        <f t="shared" si="28"/>
        <v>1.5</v>
      </c>
      <c r="BC25" s="5"/>
      <c r="BH25" s="52"/>
      <c r="BI25" s="52"/>
      <c r="BJ25" s="52"/>
      <c r="BK25" s="52"/>
      <c r="BL25" s="52"/>
      <c r="BM25" s="52"/>
      <c r="BW25" s="54"/>
      <c r="BX25" s="54"/>
      <c r="BY25" s="54"/>
      <c r="BZ25" s="54"/>
      <c r="CA25" s="54"/>
      <c r="CB25" s="54"/>
    </row>
    <row r="26" spans="1:80" ht="17.45" customHeight="1">
      <c r="A26" s="86">
        <f t="shared" si="29"/>
        <v>3.2</v>
      </c>
      <c r="B26" s="179">
        <f t="shared" si="15"/>
        <v>45940</v>
      </c>
      <c r="C26" s="8"/>
      <c r="D26" s="11"/>
      <c r="E26" s="12"/>
      <c r="F26" s="11">
        <v>2</v>
      </c>
      <c r="G26" s="74">
        <f t="shared" si="16"/>
        <v>887</v>
      </c>
      <c r="H26" s="75">
        <f t="shared" si="16"/>
        <v>6291</v>
      </c>
      <c r="I26" s="88">
        <f t="shared" si="17"/>
        <v>0</v>
      </c>
      <c r="J26" s="78">
        <f t="shared" si="18"/>
        <v>0</v>
      </c>
      <c r="K26" s="78">
        <f t="shared" si="19"/>
        <v>0</v>
      </c>
      <c r="L26" s="78">
        <f t="shared" si="20"/>
        <v>3.1781344350866042E-4</v>
      </c>
      <c r="M26" s="78">
        <f t="shared" ca="1" si="21"/>
        <v>3.3707865168539327E-3</v>
      </c>
      <c r="N26" s="78">
        <f t="shared" ca="1" si="0"/>
        <v>3.8004750593824228E-3</v>
      </c>
      <c r="O26" s="78">
        <f t="shared" si="22"/>
        <v>5.0000000000000001E-4</v>
      </c>
      <c r="P26" s="13" t="s">
        <v>184</v>
      </c>
      <c r="Q26" s="8">
        <v>60</v>
      </c>
      <c r="R26" s="13">
        <v>38</v>
      </c>
      <c r="S26" s="89">
        <f t="shared" si="1"/>
        <v>60</v>
      </c>
      <c r="T26" s="75">
        <f t="shared" si="2"/>
        <v>38</v>
      </c>
      <c r="U26" s="90">
        <f t="shared" si="3"/>
        <v>53.22</v>
      </c>
      <c r="V26" s="82">
        <f t="shared" si="4"/>
        <v>239.05799999999999</v>
      </c>
      <c r="W26" s="8"/>
      <c r="X26" s="8"/>
      <c r="Y26" s="23"/>
      <c r="Z26" s="23"/>
      <c r="AA26" s="23"/>
      <c r="AB26" s="12"/>
      <c r="AC26" s="91">
        <f t="shared" si="5"/>
        <v>0</v>
      </c>
      <c r="AD26" s="75">
        <f t="shared" si="6"/>
        <v>0</v>
      </c>
      <c r="AE26" s="88">
        <f t="shared" si="7"/>
        <v>0</v>
      </c>
      <c r="AF26" s="92">
        <f t="shared" si="8"/>
        <v>0</v>
      </c>
      <c r="AG26" s="93">
        <f t="shared" si="9"/>
        <v>0</v>
      </c>
      <c r="AH26" s="93">
        <f t="shared" si="10"/>
        <v>0</v>
      </c>
      <c r="AI26" s="78">
        <f t="shared" si="11"/>
        <v>0</v>
      </c>
      <c r="AJ26" s="92">
        <f t="shared" si="12"/>
        <v>0</v>
      </c>
      <c r="AK26" s="78">
        <f t="shared" si="13"/>
        <v>0</v>
      </c>
      <c r="AL26" s="11"/>
      <c r="AM26" s="14"/>
      <c r="AN26" s="11">
        <v>393</v>
      </c>
      <c r="AO26" s="15">
        <v>0.53300000000000003</v>
      </c>
      <c r="AP26" s="11">
        <v>482</v>
      </c>
      <c r="AQ26" s="11">
        <v>503</v>
      </c>
      <c r="AR26" s="11">
        <v>526</v>
      </c>
      <c r="AS26" s="75">
        <f t="shared" si="23"/>
        <v>440</v>
      </c>
      <c r="AT26" s="75">
        <f t="shared" ca="1" si="24"/>
        <v>620</v>
      </c>
      <c r="AU26" s="75">
        <f t="shared" si="25"/>
        <v>1.5054160764751365</v>
      </c>
      <c r="AV26" s="75">
        <f t="shared" ca="1" si="26"/>
        <v>86.375034828643081</v>
      </c>
      <c r="AW26" s="169">
        <v>0.33333333333333331</v>
      </c>
      <c r="AX26" s="169">
        <v>0.66666666666666663</v>
      </c>
      <c r="AY26" s="75">
        <f t="shared" si="27"/>
        <v>8</v>
      </c>
      <c r="AZ26" s="169">
        <v>0.33333333333333331</v>
      </c>
      <c r="BA26" s="169">
        <v>0.39583333333333331</v>
      </c>
      <c r="BB26" s="75">
        <f t="shared" si="28"/>
        <v>1.5</v>
      </c>
      <c r="BC26" s="11"/>
      <c r="BH26" s="52"/>
      <c r="BI26" s="52"/>
      <c r="BJ26" s="52"/>
      <c r="BK26" s="52"/>
      <c r="BL26" s="52"/>
      <c r="BM26" s="52"/>
      <c r="BW26" s="54"/>
      <c r="BX26" s="54"/>
      <c r="BY26" s="54"/>
      <c r="BZ26" s="54"/>
      <c r="CA26" s="54"/>
      <c r="CB26" s="54"/>
    </row>
    <row r="27" spans="1:80" ht="17.45" customHeight="1">
      <c r="A27" s="94">
        <f t="shared" si="29"/>
        <v>3.3000000000000003</v>
      </c>
      <c r="B27" s="179">
        <f t="shared" si="15"/>
        <v>45941</v>
      </c>
      <c r="C27" s="8"/>
      <c r="D27" s="11"/>
      <c r="E27" s="12">
        <v>1</v>
      </c>
      <c r="F27" s="11">
        <v>1</v>
      </c>
      <c r="G27" s="74">
        <f t="shared" si="16"/>
        <v>886</v>
      </c>
      <c r="H27" s="75">
        <f t="shared" si="16"/>
        <v>6290</v>
      </c>
      <c r="I27" s="88">
        <f t="shared" si="17"/>
        <v>0</v>
      </c>
      <c r="J27" s="78">
        <f t="shared" si="18"/>
        <v>1.1273957158962795E-3</v>
      </c>
      <c r="K27" s="78">
        <f t="shared" si="19"/>
        <v>0</v>
      </c>
      <c r="L27" s="78">
        <f t="shared" si="20"/>
        <v>1.5895724050230488E-4</v>
      </c>
      <c r="M27" s="78">
        <f t="shared" ca="1" si="21"/>
        <v>4.4943820224719105E-3</v>
      </c>
      <c r="N27" s="78">
        <f t="shared" ca="1" si="0"/>
        <v>3.95882818685669E-3</v>
      </c>
      <c r="O27" s="78">
        <f t="shared" si="22"/>
        <v>5.0000000000000001E-4</v>
      </c>
      <c r="P27" s="13" t="s">
        <v>184</v>
      </c>
      <c r="Q27" s="8">
        <v>60</v>
      </c>
      <c r="R27" s="13">
        <v>38</v>
      </c>
      <c r="S27" s="89">
        <f t="shared" si="1"/>
        <v>60</v>
      </c>
      <c r="T27" s="75">
        <f t="shared" si="2"/>
        <v>38</v>
      </c>
      <c r="U27" s="90">
        <f t="shared" si="3"/>
        <v>53.16</v>
      </c>
      <c r="V27" s="82">
        <f t="shared" si="4"/>
        <v>239.02</v>
      </c>
      <c r="W27" s="8"/>
      <c r="X27" s="8"/>
      <c r="Y27" s="23"/>
      <c r="Z27" s="23"/>
      <c r="AA27" s="23"/>
      <c r="AB27" s="12"/>
      <c r="AC27" s="91">
        <f t="shared" si="5"/>
        <v>0</v>
      </c>
      <c r="AD27" s="75">
        <f t="shared" si="6"/>
        <v>0</v>
      </c>
      <c r="AE27" s="88">
        <f t="shared" si="7"/>
        <v>0</v>
      </c>
      <c r="AF27" s="92">
        <f t="shared" si="8"/>
        <v>0</v>
      </c>
      <c r="AG27" s="93">
        <f t="shared" si="9"/>
        <v>0</v>
      </c>
      <c r="AH27" s="93">
        <f t="shared" si="10"/>
        <v>0</v>
      </c>
      <c r="AI27" s="78">
        <f t="shared" si="11"/>
        <v>0</v>
      </c>
      <c r="AJ27" s="92">
        <f t="shared" si="12"/>
        <v>0</v>
      </c>
      <c r="AK27" s="78">
        <f t="shared" si="13"/>
        <v>0</v>
      </c>
      <c r="AL27" s="11"/>
      <c r="AM27" s="14"/>
      <c r="AN27" s="11">
        <v>363</v>
      </c>
      <c r="AO27" s="15">
        <v>0.5</v>
      </c>
      <c r="AP27" s="11">
        <v>544</v>
      </c>
      <c r="AQ27" s="11">
        <v>557</v>
      </c>
      <c r="AR27" s="11">
        <v>579</v>
      </c>
      <c r="AS27" s="75">
        <f t="shared" si="23"/>
        <v>350</v>
      </c>
      <c r="AT27" s="75">
        <f t="shared" ca="1" si="24"/>
        <v>460</v>
      </c>
      <c r="AU27" s="75">
        <f t="shared" si="25"/>
        <v>1.1978917105893627</v>
      </c>
      <c r="AV27" s="75">
        <f t="shared" ca="1" si="26"/>
        <v>64.102564102564102</v>
      </c>
      <c r="AW27" s="169">
        <v>0.33333333333333331</v>
      </c>
      <c r="AX27" s="169">
        <v>0.66666666666666663</v>
      </c>
      <c r="AY27" s="75">
        <f t="shared" si="27"/>
        <v>8</v>
      </c>
      <c r="AZ27" s="169">
        <v>0.33333333333333331</v>
      </c>
      <c r="BA27" s="169">
        <v>0.39583333333333331</v>
      </c>
      <c r="BB27" s="75">
        <f t="shared" si="28"/>
        <v>1.5</v>
      </c>
      <c r="BC27" s="11"/>
      <c r="BH27" s="52"/>
      <c r="BI27" s="52"/>
      <c r="BJ27" s="52"/>
      <c r="BK27" s="52"/>
      <c r="BL27" s="52"/>
      <c r="BM27" s="52"/>
      <c r="BW27" s="54"/>
      <c r="BX27" s="54"/>
      <c r="BY27" s="54"/>
      <c r="BZ27" s="54"/>
      <c r="CA27" s="54"/>
      <c r="CB27" s="54"/>
    </row>
    <row r="28" spans="1:80" ht="17.45" customHeight="1">
      <c r="A28" s="86">
        <f t="shared" si="29"/>
        <v>3.4000000000000004</v>
      </c>
      <c r="B28" s="179">
        <f t="shared" si="15"/>
        <v>45942</v>
      </c>
      <c r="C28" s="8"/>
      <c r="D28" s="11"/>
      <c r="E28" s="12"/>
      <c r="F28" s="11"/>
      <c r="G28" s="74">
        <f t="shared" ref="G28:H43" si="30">G27-E28-C28</f>
        <v>886</v>
      </c>
      <c r="H28" s="75">
        <f t="shared" si="30"/>
        <v>6290</v>
      </c>
      <c r="I28" s="88">
        <f t="shared" si="17"/>
        <v>0</v>
      </c>
      <c r="J28" s="78">
        <f t="shared" si="18"/>
        <v>0</v>
      </c>
      <c r="K28" s="78">
        <f t="shared" si="19"/>
        <v>0</v>
      </c>
      <c r="L28" s="78">
        <f t="shared" si="20"/>
        <v>0</v>
      </c>
      <c r="M28" s="78">
        <f t="shared" ca="1" si="21"/>
        <v>4.4943820224719105E-3</v>
      </c>
      <c r="N28" s="78">
        <f t="shared" ca="1" si="0"/>
        <v>3.95882818685669E-3</v>
      </c>
      <c r="O28" s="78">
        <f t="shared" si="22"/>
        <v>5.0000000000000001E-4</v>
      </c>
      <c r="P28" s="13" t="s">
        <v>184</v>
      </c>
      <c r="Q28" s="8">
        <v>60</v>
      </c>
      <c r="R28" s="13">
        <v>38</v>
      </c>
      <c r="S28" s="89">
        <f t="shared" si="1"/>
        <v>60</v>
      </c>
      <c r="T28" s="75">
        <f t="shared" si="2"/>
        <v>38</v>
      </c>
      <c r="U28" s="90">
        <f t="shared" si="3"/>
        <v>53.16</v>
      </c>
      <c r="V28" s="82">
        <f t="shared" si="4"/>
        <v>239.02</v>
      </c>
      <c r="W28" s="8"/>
      <c r="X28" s="8"/>
      <c r="Y28" s="23"/>
      <c r="Z28" s="23"/>
      <c r="AA28" s="23"/>
      <c r="AB28" s="12"/>
      <c r="AC28" s="91">
        <f t="shared" si="5"/>
        <v>0</v>
      </c>
      <c r="AD28" s="75">
        <f t="shared" si="6"/>
        <v>0</v>
      </c>
      <c r="AE28" s="88">
        <f t="shared" si="7"/>
        <v>0</v>
      </c>
      <c r="AF28" s="92">
        <f t="shared" si="8"/>
        <v>0</v>
      </c>
      <c r="AG28" s="93">
        <f t="shared" si="9"/>
        <v>0</v>
      </c>
      <c r="AH28" s="93">
        <f t="shared" si="10"/>
        <v>0</v>
      </c>
      <c r="AI28" s="78">
        <f t="shared" si="11"/>
        <v>0</v>
      </c>
      <c r="AJ28" s="92">
        <f t="shared" si="12"/>
        <v>0</v>
      </c>
      <c r="AK28" s="78">
        <f t="shared" si="13"/>
        <v>0</v>
      </c>
      <c r="AL28" s="11"/>
      <c r="AM28" s="14"/>
      <c r="AN28" s="11">
        <v>409</v>
      </c>
      <c r="AO28" s="15">
        <v>0.46700000000000003</v>
      </c>
      <c r="AP28" s="11">
        <v>590</v>
      </c>
      <c r="AQ28" s="11">
        <v>607</v>
      </c>
      <c r="AR28" s="11">
        <v>628</v>
      </c>
      <c r="AS28" s="75">
        <f t="shared" si="23"/>
        <v>380</v>
      </c>
      <c r="AT28" s="75">
        <f t="shared" ca="1" si="24"/>
        <v>540</v>
      </c>
      <c r="AU28" s="75">
        <f t="shared" si="25"/>
        <v>1.3005681429255938</v>
      </c>
      <c r="AV28" s="75">
        <f t="shared" ca="1" si="26"/>
        <v>75.250836120401345</v>
      </c>
      <c r="AW28" s="169">
        <v>0.33333333333333331</v>
      </c>
      <c r="AX28" s="169">
        <v>0.66666666666666663</v>
      </c>
      <c r="AY28" s="75">
        <f t="shared" si="27"/>
        <v>8</v>
      </c>
      <c r="AZ28" s="169">
        <v>0.33333333333333331</v>
      </c>
      <c r="BA28" s="169">
        <v>0.39583333333333331</v>
      </c>
      <c r="BB28" s="75">
        <f t="shared" si="28"/>
        <v>1.5</v>
      </c>
      <c r="BC28" s="11"/>
      <c r="BH28" s="52"/>
      <c r="BI28" s="52"/>
      <c r="BJ28" s="52"/>
      <c r="BK28" s="52"/>
      <c r="BL28" s="52"/>
      <c r="BM28" s="52"/>
      <c r="BW28" s="54"/>
      <c r="BX28" s="54"/>
      <c r="BY28" s="54"/>
      <c r="BZ28" s="54"/>
      <c r="CA28" s="54"/>
      <c r="CB28" s="54"/>
    </row>
    <row r="29" spans="1:80" ht="17.45" customHeight="1">
      <c r="A29" s="94">
        <f t="shared" si="29"/>
        <v>3.5000000000000004</v>
      </c>
      <c r="B29" s="179">
        <f t="shared" si="15"/>
        <v>45943</v>
      </c>
      <c r="C29" s="8"/>
      <c r="D29" s="11"/>
      <c r="E29" s="12"/>
      <c r="F29" s="11"/>
      <c r="G29" s="74">
        <f t="shared" si="30"/>
        <v>886</v>
      </c>
      <c r="H29" s="75">
        <f t="shared" si="30"/>
        <v>6290</v>
      </c>
      <c r="I29" s="88">
        <f t="shared" si="17"/>
        <v>0</v>
      </c>
      <c r="J29" s="78">
        <f t="shared" si="18"/>
        <v>0</v>
      </c>
      <c r="K29" s="78">
        <f t="shared" si="19"/>
        <v>0</v>
      </c>
      <c r="L29" s="78">
        <f t="shared" si="20"/>
        <v>0</v>
      </c>
      <c r="M29" s="78">
        <f t="shared" ca="1" si="21"/>
        <v>4.4943820224719105E-3</v>
      </c>
      <c r="N29" s="78">
        <f t="shared" ca="1" si="0"/>
        <v>3.95882818685669E-3</v>
      </c>
      <c r="O29" s="78">
        <f t="shared" si="22"/>
        <v>5.0000000000000001E-4</v>
      </c>
      <c r="P29" s="13" t="s">
        <v>184</v>
      </c>
      <c r="Q29" s="8">
        <v>60</v>
      </c>
      <c r="R29" s="13">
        <v>38</v>
      </c>
      <c r="S29" s="89">
        <f t="shared" si="1"/>
        <v>60</v>
      </c>
      <c r="T29" s="75">
        <f t="shared" si="2"/>
        <v>38</v>
      </c>
      <c r="U29" s="90">
        <f t="shared" si="3"/>
        <v>53.16</v>
      </c>
      <c r="V29" s="82">
        <f t="shared" si="4"/>
        <v>239.02</v>
      </c>
      <c r="W29" s="8"/>
      <c r="X29" s="8"/>
      <c r="Y29" s="23"/>
      <c r="Z29" s="23"/>
      <c r="AA29" s="23"/>
      <c r="AB29" s="12"/>
      <c r="AC29" s="91">
        <f t="shared" si="5"/>
        <v>0</v>
      </c>
      <c r="AD29" s="75">
        <f t="shared" si="6"/>
        <v>0</v>
      </c>
      <c r="AE29" s="88">
        <f t="shared" si="7"/>
        <v>0</v>
      </c>
      <c r="AF29" s="92">
        <f t="shared" si="8"/>
        <v>0</v>
      </c>
      <c r="AG29" s="93">
        <f t="shared" si="9"/>
        <v>0</v>
      </c>
      <c r="AH29" s="93">
        <f t="shared" si="10"/>
        <v>0</v>
      </c>
      <c r="AI29" s="78">
        <f t="shared" si="11"/>
        <v>0</v>
      </c>
      <c r="AJ29" s="92">
        <f t="shared" si="12"/>
        <v>0</v>
      </c>
      <c r="AK29" s="78">
        <f t="shared" si="13"/>
        <v>0</v>
      </c>
      <c r="AL29" s="11"/>
      <c r="AM29" s="14"/>
      <c r="AN29" s="11"/>
      <c r="AO29" s="15"/>
      <c r="AP29" s="11">
        <v>644</v>
      </c>
      <c r="AQ29" s="11">
        <v>660</v>
      </c>
      <c r="AR29" s="11">
        <v>686</v>
      </c>
      <c r="AS29" s="75">
        <f t="shared" si="23"/>
        <v>420</v>
      </c>
      <c r="AT29" s="75">
        <f t="shared" ca="1" si="24"/>
        <v>590</v>
      </c>
      <c r="AU29" s="75">
        <f t="shared" si="25"/>
        <v>1.4374700527072353</v>
      </c>
      <c r="AV29" s="75">
        <f t="shared" ca="1" si="26"/>
        <v>82.218506131549617</v>
      </c>
      <c r="AW29" s="169">
        <v>0.33333333333333331</v>
      </c>
      <c r="AX29" s="169">
        <v>0.66666666666666663</v>
      </c>
      <c r="AY29" s="75">
        <f t="shared" si="27"/>
        <v>8</v>
      </c>
      <c r="AZ29" s="169">
        <v>0.33333333333333331</v>
      </c>
      <c r="BA29" s="169">
        <v>0.39583333333333331</v>
      </c>
      <c r="BB29" s="75">
        <f t="shared" si="28"/>
        <v>1.5</v>
      </c>
      <c r="BC29" s="11"/>
      <c r="BH29" s="52"/>
      <c r="BI29" s="52"/>
      <c r="BJ29" s="52"/>
      <c r="BK29" s="52"/>
      <c r="BL29" s="52"/>
      <c r="BM29" s="52"/>
      <c r="BW29" s="54"/>
      <c r="BX29" s="54"/>
      <c r="BY29" s="54"/>
      <c r="BZ29" s="54"/>
      <c r="CA29" s="54"/>
      <c r="CB29" s="54"/>
    </row>
    <row r="30" spans="1:80" ht="17.45" customHeight="1">
      <c r="A30" s="86">
        <f t="shared" si="29"/>
        <v>3.6000000000000005</v>
      </c>
      <c r="B30" s="179">
        <f t="shared" si="15"/>
        <v>45944</v>
      </c>
      <c r="C30" s="8"/>
      <c r="D30" s="11"/>
      <c r="E30" s="12">
        <v>1</v>
      </c>
      <c r="F30" s="11">
        <v>1</v>
      </c>
      <c r="G30" s="74">
        <f t="shared" si="30"/>
        <v>885</v>
      </c>
      <c r="H30" s="75">
        <f t="shared" si="30"/>
        <v>6289</v>
      </c>
      <c r="I30" s="88">
        <f t="shared" si="17"/>
        <v>0</v>
      </c>
      <c r="J30" s="78">
        <f t="shared" si="18"/>
        <v>1.128668171557562E-3</v>
      </c>
      <c r="K30" s="78">
        <f t="shared" si="19"/>
        <v>0</v>
      </c>
      <c r="L30" s="78">
        <f t="shared" si="20"/>
        <v>1.5898251192368839E-4</v>
      </c>
      <c r="M30" s="78">
        <f t="shared" ca="1" si="21"/>
        <v>5.6179775280898875E-3</v>
      </c>
      <c r="N30" s="78">
        <f t="shared" ca="1" si="0"/>
        <v>4.1171813143309572E-3</v>
      </c>
      <c r="O30" s="78">
        <f t="shared" si="22"/>
        <v>5.0000000000000001E-4</v>
      </c>
      <c r="P30" s="13" t="s">
        <v>184</v>
      </c>
      <c r="Q30" s="8">
        <v>60</v>
      </c>
      <c r="R30" s="13">
        <v>38</v>
      </c>
      <c r="S30" s="89">
        <f t="shared" si="1"/>
        <v>60</v>
      </c>
      <c r="T30" s="75">
        <f t="shared" si="2"/>
        <v>38</v>
      </c>
      <c r="U30" s="90">
        <f t="shared" si="3"/>
        <v>53.1</v>
      </c>
      <c r="V30" s="82">
        <f t="shared" si="4"/>
        <v>238.982</v>
      </c>
      <c r="W30" s="8"/>
      <c r="X30" s="8"/>
      <c r="Y30" s="23"/>
      <c r="Z30" s="23"/>
      <c r="AA30" s="23"/>
      <c r="AB30" s="12"/>
      <c r="AC30" s="91">
        <f t="shared" si="5"/>
        <v>0</v>
      </c>
      <c r="AD30" s="75">
        <f t="shared" si="6"/>
        <v>0</v>
      </c>
      <c r="AE30" s="88">
        <f t="shared" si="7"/>
        <v>0</v>
      </c>
      <c r="AF30" s="92">
        <f t="shared" si="8"/>
        <v>0</v>
      </c>
      <c r="AG30" s="93">
        <f t="shared" si="9"/>
        <v>0</v>
      </c>
      <c r="AH30" s="93">
        <f t="shared" si="10"/>
        <v>0</v>
      </c>
      <c r="AI30" s="78">
        <f t="shared" si="11"/>
        <v>0</v>
      </c>
      <c r="AJ30" s="92">
        <f t="shared" si="12"/>
        <v>0</v>
      </c>
      <c r="AK30" s="78">
        <f t="shared" si="13"/>
        <v>0</v>
      </c>
      <c r="AL30" s="11"/>
      <c r="AM30" s="14"/>
      <c r="AN30" s="11"/>
      <c r="AO30" s="15"/>
      <c r="AP30" s="11">
        <v>703</v>
      </c>
      <c r="AQ30" s="11">
        <v>718</v>
      </c>
      <c r="AR30" s="11">
        <v>747</v>
      </c>
      <c r="AS30" s="75">
        <f t="shared" si="23"/>
        <v>440</v>
      </c>
      <c r="AT30" s="75">
        <f t="shared" ca="1" si="24"/>
        <v>600</v>
      </c>
      <c r="AU30" s="75">
        <f t="shared" si="25"/>
        <v>1.5064262775521944</v>
      </c>
      <c r="AV30" s="75">
        <f t="shared" ca="1" si="26"/>
        <v>83.635349874546975</v>
      </c>
      <c r="AW30" s="169">
        <v>0.33333333333333331</v>
      </c>
      <c r="AX30" s="169">
        <v>0.66666666666666663</v>
      </c>
      <c r="AY30" s="75">
        <f t="shared" si="27"/>
        <v>8</v>
      </c>
      <c r="AZ30" s="169">
        <v>0.33333333333333331</v>
      </c>
      <c r="BA30" s="169">
        <v>0.39583333333333331</v>
      </c>
      <c r="BB30" s="75">
        <f t="shared" si="28"/>
        <v>1.5</v>
      </c>
      <c r="BC30" s="11"/>
      <c r="BH30" s="52"/>
      <c r="BI30" s="52"/>
      <c r="BJ30" s="52"/>
      <c r="BK30" s="52"/>
      <c r="BL30" s="52"/>
      <c r="BM30" s="52"/>
      <c r="BW30" s="54"/>
      <c r="BX30" s="54"/>
      <c r="BY30" s="54"/>
      <c r="BZ30" s="54"/>
      <c r="CA30" s="54"/>
      <c r="CB30" s="54"/>
    </row>
    <row r="31" spans="1:80" ht="17.45" customHeight="1" thickBot="1">
      <c r="A31" s="94">
        <f t="shared" si="29"/>
        <v>3.7000000000000006</v>
      </c>
      <c r="B31" s="180">
        <f t="shared" si="15"/>
        <v>45945</v>
      </c>
      <c r="C31" s="16"/>
      <c r="D31" s="17"/>
      <c r="E31" s="18"/>
      <c r="F31" s="17">
        <v>1</v>
      </c>
      <c r="G31" s="96">
        <f t="shared" si="30"/>
        <v>885</v>
      </c>
      <c r="H31" s="97">
        <f t="shared" si="30"/>
        <v>6288</v>
      </c>
      <c r="I31" s="98">
        <f t="shared" si="17"/>
        <v>0</v>
      </c>
      <c r="J31" s="99">
        <f t="shared" si="18"/>
        <v>0</v>
      </c>
      <c r="K31" s="99">
        <f t="shared" si="19"/>
        <v>0</v>
      </c>
      <c r="L31" s="99">
        <f t="shared" si="20"/>
        <v>1.590077913817777E-4</v>
      </c>
      <c r="M31" s="99">
        <f t="shared" ca="1" si="21"/>
        <v>5.6179775280898875E-3</v>
      </c>
      <c r="N31" s="99">
        <f t="shared" ca="1" si="0"/>
        <v>4.2755344418052253E-3</v>
      </c>
      <c r="O31" s="99">
        <f t="shared" si="22"/>
        <v>5.0000000000000001E-4</v>
      </c>
      <c r="P31" s="19" t="s">
        <v>184</v>
      </c>
      <c r="Q31" s="16">
        <v>60</v>
      </c>
      <c r="R31" s="19">
        <v>38</v>
      </c>
      <c r="S31" s="89">
        <f t="shared" si="1"/>
        <v>60</v>
      </c>
      <c r="T31" s="75">
        <f t="shared" si="2"/>
        <v>38</v>
      </c>
      <c r="U31" s="100">
        <f t="shared" si="3"/>
        <v>53.1</v>
      </c>
      <c r="V31" s="101">
        <f t="shared" si="4"/>
        <v>238.94399999999999</v>
      </c>
      <c r="W31" s="16"/>
      <c r="X31" s="16"/>
      <c r="Y31" s="23"/>
      <c r="Z31" s="23"/>
      <c r="AA31" s="23"/>
      <c r="AB31" s="12"/>
      <c r="AC31" s="102">
        <f t="shared" si="5"/>
        <v>0</v>
      </c>
      <c r="AD31" s="97">
        <f t="shared" si="6"/>
        <v>0</v>
      </c>
      <c r="AE31" s="98">
        <f t="shared" si="7"/>
        <v>0</v>
      </c>
      <c r="AF31" s="103">
        <f t="shared" si="8"/>
        <v>0</v>
      </c>
      <c r="AG31" s="104">
        <f t="shared" si="9"/>
        <v>0</v>
      </c>
      <c r="AH31" s="104">
        <f t="shared" si="10"/>
        <v>0</v>
      </c>
      <c r="AI31" s="99">
        <f t="shared" si="11"/>
        <v>0</v>
      </c>
      <c r="AJ31" s="103">
        <f t="shared" si="12"/>
        <v>0</v>
      </c>
      <c r="AK31" s="99">
        <f t="shared" si="13"/>
        <v>0</v>
      </c>
      <c r="AL31" s="17"/>
      <c r="AM31" s="20"/>
      <c r="AN31" s="17"/>
      <c r="AO31" s="21"/>
      <c r="AP31" s="17">
        <v>763</v>
      </c>
      <c r="AQ31" s="17">
        <v>782</v>
      </c>
      <c r="AR31" s="17">
        <v>817</v>
      </c>
      <c r="AS31" s="97">
        <f t="shared" si="23"/>
        <v>540</v>
      </c>
      <c r="AT31" s="97">
        <f t="shared" ca="1" si="24"/>
        <v>660</v>
      </c>
      <c r="AU31" s="97">
        <f t="shared" si="25"/>
        <v>1.8490364465628468</v>
      </c>
      <c r="AV31" s="97">
        <f t="shared" ca="1" si="26"/>
        <v>92.011710581346719</v>
      </c>
      <c r="AW31" s="167">
        <v>0.33333333333333331</v>
      </c>
      <c r="AX31" s="167">
        <v>0.66666666666666663</v>
      </c>
      <c r="AY31" s="97">
        <f t="shared" si="27"/>
        <v>8</v>
      </c>
      <c r="AZ31" s="167">
        <v>0.33333333333333331</v>
      </c>
      <c r="BA31" s="167">
        <v>0.39583333333333331</v>
      </c>
      <c r="BB31" s="97">
        <f t="shared" si="28"/>
        <v>1.5</v>
      </c>
      <c r="BC31" s="17"/>
      <c r="BH31" s="52"/>
      <c r="BI31" s="52"/>
      <c r="BJ31" s="52"/>
      <c r="BK31" s="52"/>
      <c r="BL31" s="52"/>
      <c r="BM31" s="52"/>
      <c r="BW31" s="54"/>
      <c r="BX31" s="54"/>
      <c r="BY31" s="54"/>
      <c r="BZ31" s="54"/>
      <c r="CA31" s="54"/>
      <c r="CB31" s="54"/>
    </row>
    <row r="32" spans="1:80" ht="17.45" customHeight="1" thickTop="1">
      <c r="A32" s="105">
        <f>A25+1</f>
        <v>4.0999999999999996</v>
      </c>
      <c r="B32" s="178">
        <f>B31+1</f>
        <v>45946</v>
      </c>
      <c r="C32" s="4"/>
      <c r="D32" s="5"/>
      <c r="E32" s="6">
        <v>1</v>
      </c>
      <c r="F32" s="5"/>
      <c r="G32" s="74">
        <f t="shared" si="30"/>
        <v>884</v>
      </c>
      <c r="H32" s="75">
        <f t="shared" si="30"/>
        <v>6288</v>
      </c>
      <c r="I32" s="76">
        <f t="shared" si="17"/>
        <v>0</v>
      </c>
      <c r="J32" s="77">
        <f t="shared" si="18"/>
        <v>1.1299435028248588E-3</v>
      </c>
      <c r="K32" s="77">
        <f t="shared" si="19"/>
        <v>0</v>
      </c>
      <c r="L32" s="77">
        <f t="shared" si="20"/>
        <v>0</v>
      </c>
      <c r="M32" s="78">
        <f t="shared" ca="1" si="21"/>
        <v>6.7415730337078653E-3</v>
      </c>
      <c r="N32" s="78">
        <f t="shared" ca="1" si="0"/>
        <v>4.2755344418052253E-3</v>
      </c>
      <c r="O32" s="78">
        <f t="shared" si="22"/>
        <v>5.0000000000000001E-4</v>
      </c>
      <c r="P32" s="7" t="s">
        <v>184</v>
      </c>
      <c r="Q32" s="8">
        <v>60</v>
      </c>
      <c r="R32" s="13">
        <v>38</v>
      </c>
      <c r="S32" s="79">
        <f t="shared" si="1"/>
        <v>60</v>
      </c>
      <c r="T32" s="80">
        <f t="shared" si="2"/>
        <v>38</v>
      </c>
      <c r="U32" s="90">
        <f t="shared" si="3"/>
        <v>53.04</v>
      </c>
      <c r="V32" s="82">
        <f t="shared" si="4"/>
        <v>238.94399999999999</v>
      </c>
      <c r="W32" s="4"/>
      <c r="X32" s="4"/>
      <c r="Y32" s="22"/>
      <c r="Z32" s="22"/>
      <c r="AA32" s="22"/>
      <c r="AB32" s="6"/>
      <c r="AC32" s="83">
        <f t="shared" si="5"/>
        <v>0</v>
      </c>
      <c r="AD32" s="80">
        <f t="shared" si="6"/>
        <v>0</v>
      </c>
      <c r="AE32" s="76">
        <f t="shared" si="7"/>
        <v>0</v>
      </c>
      <c r="AF32" s="84">
        <f t="shared" si="8"/>
        <v>0</v>
      </c>
      <c r="AG32" s="85">
        <f t="shared" si="9"/>
        <v>0</v>
      </c>
      <c r="AH32" s="85">
        <f t="shared" si="10"/>
        <v>0</v>
      </c>
      <c r="AI32" s="77">
        <f t="shared" si="11"/>
        <v>0</v>
      </c>
      <c r="AJ32" s="84">
        <f t="shared" si="12"/>
        <v>0</v>
      </c>
      <c r="AK32" s="77">
        <f t="shared" si="13"/>
        <v>0</v>
      </c>
      <c r="AL32" s="5">
        <v>788</v>
      </c>
      <c r="AM32" s="9">
        <v>0.317</v>
      </c>
      <c r="AN32" s="5">
        <v>504</v>
      </c>
      <c r="AO32" s="10">
        <v>0.58299999999999996</v>
      </c>
      <c r="AP32" s="5">
        <v>829</v>
      </c>
      <c r="AQ32" s="5">
        <v>845</v>
      </c>
      <c r="AR32" s="5">
        <v>876</v>
      </c>
      <c r="AS32" s="80">
        <f t="shared" si="23"/>
        <v>470</v>
      </c>
      <c r="AT32" s="80">
        <f t="shared" ca="1" si="24"/>
        <v>550</v>
      </c>
      <c r="AU32" s="80">
        <f t="shared" si="25"/>
        <v>1.6096772425886352</v>
      </c>
      <c r="AV32" s="80">
        <f t="shared" ca="1" si="26"/>
        <v>76.687116564417181</v>
      </c>
      <c r="AW32" s="165">
        <v>0.33333333333333331</v>
      </c>
      <c r="AX32" s="165">
        <v>0.66666666666666663</v>
      </c>
      <c r="AY32" s="80">
        <f t="shared" si="27"/>
        <v>8</v>
      </c>
      <c r="AZ32" s="165">
        <v>0.33333333333333331</v>
      </c>
      <c r="BA32" s="165">
        <v>0.39583333333333331</v>
      </c>
      <c r="BB32" s="80">
        <f t="shared" si="28"/>
        <v>1.5</v>
      </c>
      <c r="BC32" s="5"/>
      <c r="BH32" s="52"/>
      <c r="BI32" s="52"/>
      <c r="BJ32" s="52"/>
      <c r="BK32" s="52"/>
      <c r="BL32" s="52"/>
      <c r="BM32" s="52"/>
      <c r="BW32" s="54"/>
      <c r="BX32" s="54"/>
      <c r="BY32" s="54"/>
      <c r="BZ32" s="54"/>
      <c r="CA32" s="54"/>
      <c r="CB32" s="54"/>
    </row>
    <row r="33" spans="1:80" ht="17.45" customHeight="1">
      <c r="A33" s="94">
        <f t="shared" si="29"/>
        <v>4.2</v>
      </c>
      <c r="B33" s="179">
        <f t="shared" si="15"/>
        <v>45947</v>
      </c>
      <c r="C33" s="8"/>
      <c r="D33" s="11"/>
      <c r="E33" s="12">
        <v>1</v>
      </c>
      <c r="F33" s="11">
        <v>1</v>
      </c>
      <c r="G33" s="74">
        <f t="shared" si="30"/>
        <v>883</v>
      </c>
      <c r="H33" s="75">
        <f t="shared" si="30"/>
        <v>6287</v>
      </c>
      <c r="I33" s="88">
        <f t="shared" si="17"/>
        <v>0</v>
      </c>
      <c r="J33" s="78">
        <f t="shared" si="18"/>
        <v>1.1312217194570137E-3</v>
      </c>
      <c r="K33" s="78">
        <f t="shared" si="19"/>
        <v>0</v>
      </c>
      <c r="L33" s="78">
        <f t="shared" si="20"/>
        <v>1.5903307888040714E-4</v>
      </c>
      <c r="M33" s="78">
        <f t="shared" ca="1" si="21"/>
        <v>7.8651685393258432E-3</v>
      </c>
      <c r="N33" s="78">
        <f t="shared" ca="1" si="0"/>
        <v>4.4338875692794925E-3</v>
      </c>
      <c r="O33" s="78">
        <f t="shared" si="22"/>
        <v>5.0000000000000001E-4</v>
      </c>
      <c r="P33" s="13" t="s">
        <v>184</v>
      </c>
      <c r="Q33" s="8">
        <v>60</v>
      </c>
      <c r="R33" s="13">
        <v>38</v>
      </c>
      <c r="S33" s="89">
        <f t="shared" si="1"/>
        <v>60</v>
      </c>
      <c r="T33" s="75">
        <f t="shared" si="2"/>
        <v>38</v>
      </c>
      <c r="U33" s="90">
        <f t="shared" si="3"/>
        <v>52.98</v>
      </c>
      <c r="V33" s="82">
        <f t="shared" si="4"/>
        <v>238.90600000000001</v>
      </c>
      <c r="W33" s="8"/>
      <c r="X33" s="8"/>
      <c r="Y33" s="23"/>
      <c r="Z33" s="23"/>
      <c r="AA33" s="23"/>
      <c r="AB33" s="12"/>
      <c r="AC33" s="91">
        <f t="shared" si="5"/>
        <v>0</v>
      </c>
      <c r="AD33" s="75">
        <f t="shared" si="6"/>
        <v>0</v>
      </c>
      <c r="AE33" s="88">
        <f t="shared" si="7"/>
        <v>0</v>
      </c>
      <c r="AF33" s="92">
        <f t="shared" si="8"/>
        <v>0</v>
      </c>
      <c r="AG33" s="93">
        <f t="shared" si="9"/>
        <v>0</v>
      </c>
      <c r="AH33" s="93">
        <f t="shared" si="10"/>
        <v>0</v>
      </c>
      <c r="AI33" s="78">
        <f t="shared" si="11"/>
        <v>0</v>
      </c>
      <c r="AJ33" s="92">
        <f t="shared" si="12"/>
        <v>0</v>
      </c>
      <c r="AK33" s="78">
        <f t="shared" si="13"/>
        <v>0</v>
      </c>
      <c r="AL33" s="11">
        <v>763</v>
      </c>
      <c r="AM33" s="14">
        <v>0.46700000000000003</v>
      </c>
      <c r="AN33" s="11">
        <v>493</v>
      </c>
      <c r="AO33" s="15">
        <v>0.5</v>
      </c>
      <c r="AP33" s="11">
        <v>884</v>
      </c>
      <c r="AQ33" s="11">
        <v>899</v>
      </c>
      <c r="AR33" s="11">
        <v>928</v>
      </c>
      <c r="AS33" s="75">
        <f t="shared" si="23"/>
        <v>440</v>
      </c>
      <c r="AT33" s="75">
        <f t="shared" ca="1" si="24"/>
        <v>520</v>
      </c>
      <c r="AU33" s="75">
        <f t="shared" si="25"/>
        <v>1.5074378353192683</v>
      </c>
      <c r="AV33" s="75">
        <f t="shared" ca="1" si="26"/>
        <v>72.524407252440724</v>
      </c>
      <c r="AW33" s="169">
        <v>0.33333333333333331</v>
      </c>
      <c r="AX33" s="169">
        <v>0.66666666666666663</v>
      </c>
      <c r="AY33" s="75">
        <f t="shared" si="27"/>
        <v>8</v>
      </c>
      <c r="AZ33" s="169">
        <v>0.33333333333333331</v>
      </c>
      <c r="BA33" s="169">
        <v>0.39583333333333331</v>
      </c>
      <c r="BB33" s="75">
        <f t="shared" si="28"/>
        <v>1.5</v>
      </c>
      <c r="BC33" s="11"/>
      <c r="BH33" s="52"/>
      <c r="BI33" s="52"/>
      <c r="BJ33" s="52"/>
      <c r="BK33" s="52"/>
      <c r="BL33" s="52"/>
      <c r="BM33" s="52"/>
      <c r="BW33" s="54"/>
      <c r="BX33" s="54"/>
      <c r="BY33" s="54"/>
      <c r="BZ33" s="54"/>
      <c r="CA33" s="54"/>
      <c r="CB33" s="54"/>
    </row>
    <row r="34" spans="1:80" ht="17.45" customHeight="1">
      <c r="A34" s="86">
        <f t="shared" si="29"/>
        <v>4.3000000000000007</v>
      </c>
      <c r="B34" s="179">
        <f t="shared" si="15"/>
        <v>45948</v>
      </c>
      <c r="C34" s="8"/>
      <c r="D34" s="11"/>
      <c r="E34" s="12"/>
      <c r="F34" s="11">
        <v>2</v>
      </c>
      <c r="G34" s="74">
        <f t="shared" si="30"/>
        <v>883</v>
      </c>
      <c r="H34" s="75">
        <f t="shared" si="30"/>
        <v>6285</v>
      </c>
      <c r="I34" s="88">
        <f t="shared" si="17"/>
        <v>0</v>
      </c>
      <c r="J34" s="78">
        <f t="shared" si="18"/>
        <v>0</v>
      </c>
      <c r="K34" s="78">
        <f t="shared" si="19"/>
        <v>0</v>
      </c>
      <c r="L34" s="78">
        <f t="shared" si="20"/>
        <v>3.1811674884682679E-4</v>
      </c>
      <c r="M34" s="78">
        <f t="shared" ca="1" si="21"/>
        <v>7.8651685393258432E-3</v>
      </c>
      <c r="N34" s="78">
        <f t="shared" ca="1" si="0"/>
        <v>4.7505938242280278E-3</v>
      </c>
      <c r="O34" s="78">
        <f t="shared" si="22"/>
        <v>5.0000000000000001E-4</v>
      </c>
      <c r="P34" s="13" t="s">
        <v>184</v>
      </c>
      <c r="Q34" s="8">
        <v>60</v>
      </c>
      <c r="R34" s="13">
        <v>38</v>
      </c>
      <c r="S34" s="89">
        <f t="shared" si="1"/>
        <v>60</v>
      </c>
      <c r="T34" s="75">
        <f t="shared" si="2"/>
        <v>38</v>
      </c>
      <c r="U34" s="90">
        <f t="shared" si="3"/>
        <v>52.98</v>
      </c>
      <c r="V34" s="82">
        <f t="shared" si="4"/>
        <v>238.83</v>
      </c>
      <c r="W34" s="8"/>
      <c r="X34" s="8"/>
      <c r="Y34" s="23"/>
      <c r="Z34" s="23"/>
      <c r="AA34" s="23"/>
      <c r="AB34" s="12"/>
      <c r="AC34" s="91">
        <f t="shared" si="5"/>
        <v>0</v>
      </c>
      <c r="AD34" s="75">
        <f t="shared" si="6"/>
        <v>0</v>
      </c>
      <c r="AE34" s="88">
        <f t="shared" si="7"/>
        <v>0</v>
      </c>
      <c r="AF34" s="92">
        <f t="shared" si="8"/>
        <v>0</v>
      </c>
      <c r="AG34" s="93">
        <f t="shared" si="9"/>
        <v>0</v>
      </c>
      <c r="AH34" s="93">
        <f t="shared" si="10"/>
        <v>0</v>
      </c>
      <c r="AI34" s="78">
        <f t="shared" si="11"/>
        <v>0</v>
      </c>
      <c r="AJ34" s="92">
        <f t="shared" si="12"/>
        <v>0</v>
      </c>
      <c r="AK34" s="78">
        <f t="shared" si="13"/>
        <v>0</v>
      </c>
      <c r="AL34" s="11"/>
      <c r="AM34" s="14"/>
      <c r="AN34" s="11">
        <v>525</v>
      </c>
      <c r="AO34" s="15">
        <v>0.46700000000000003</v>
      </c>
      <c r="AP34" s="11">
        <v>936</v>
      </c>
      <c r="AQ34" s="11">
        <v>953</v>
      </c>
      <c r="AR34" s="11">
        <v>984</v>
      </c>
      <c r="AS34" s="75">
        <f t="shared" si="23"/>
        <v>480</v>
      </c>
      <c r="AT34" s="75">
        <f t="shared" ca="1" si="24"/>
        <v>570</v>
      </c>
      <c r="AU34" s="75">
        <f t="shared" si="25"/>
        <v>1.644905931942017</v>
      </c>
      <c r="AV34" s="75">
        <f t="shared" ca="1" si="26"/>
        <v>79.520089285714292</v>
      </c>
      <c r="AW34" s="169">
        <v>0.33333333333333331</v>
      </c>
      <c r="AX34" s="169">
        <v>0.66666666666666663</v>
      </c>
      <c r="AY34" s="75">
        <f t="shared" si="27"/>
        <v>8</v>
      </c>
      <c r="AZ34" s="169">
        <v>0.33333333333333331</v>
      </c>
      <c r="BA34" s="169">
        <v>0.39583333333333331</v>
      </c>
      <c r="BB34" s="75">
        <f t="shared" si="28"/>
        <v>1.5</v>
      </c>
      <c r="BC34" s="11"/>
      <c r="BH34" s="52"/>
      <c r="BI34" s="52"/>
      <c r="BJ34" s="52"/>
      <c r="BK34" s="52"/>
      <c r="BL34" s="52"/>
      <c r="BM34" s="52"/>
      <c r="BW34" s="54"/>
      <c r="BX34" s="54"/>
      <c r="BY34" s="54"/>
      <c r="BZ34" s="54"/>
      <c r="CA34" s="54"/>
      <c r="CB34" s="54"/>
    </row>
    <row r="35" spans="1:80" ht="17.45" customHeight="1">
      <c r="A35" s="94">
        <f t="shared" si="29"/>
        <v>4.4000000000000004</v>
      </c>
      <c r="B35" s="179">
        <f t="shared" si="15"/>
        <v>45949</v>
      </c>
      <c r="C35" s="8"/>
      <c r="D35" s="11"/>
      <c r="E35" s="12">
        <v>2</v>
      </c>
      <c r="F35" s="11"/>
      <c r="G35" s="74">
        <f t="shared" si="30"/>
        <v>881</v>
      </c>
      <c r="H35" s="75">
        <f t="shared" si="30"/>
        <v>6285</v>
      </c>
      <c r="I35" s="88">
        <f t="shared" si="17"/>
        <v>0</v>
      </c>
      <c r="J35" s="78">
        <f t="shared" si="18"/>
        <v>2.2650056625141564E-3</v>
      </c>
      <c r="K35" s="78">
        <f t="shared" si="19"/>
        <v>0</v>
      </c>
      <c r="L35" s="78">
        <f t="shared" si="20"/>
        <v>0</v>
      </c>
      <c r="M35" s="78">
        <f t="shared" ca="1" si="21"/>
        <v>1.0112359550561797E-2</v>
      </c>
      <c r="N35" s="78">
        <f t="shared" ca="1" si="0"/>
        <v>4.7505938242280278E-3</v>
      </c>
      <c r="O35" s="78">
        <f t="shared" si="22"/>
        <v>5.0000000000000001E-4</v>
      </c>
      <c r="P35" s="13" t="s">
        <v>184</v>
      </c>
      <c r="Q35" s="8">
        <v>60</v>
      </c>
      <c r="R35" s="13">
        <v>38</v>
      </c>
      <c r="S35" s="89">
        <f t="shared" si="1"/>
        <v>60</v>
      </c>
      <c r="T35" s="75">
        <f t="shared" si="2"/>
        <v>38</v>
      </c>
      <c r="U35" s="90">
        <f t="shared" si="3"/>
        <v>52.86</v>
      </c>
      <c r="V35" s="82">
        <f t="shared" si="4"/>
        <v>238.83</v>
      </c>
      <c r="W35" s="8"/>
      <c r="X35" s="8"/>
      <c r="Y35" s="23"/>
      <c r="Z35" s="23"/>
      <c r="AA35" s="23"/>
      <c r="AB35" s="12"/>
      <c r="AC35" s="91">
        <f t="shared" si="5"/>
        <v>0</v>
      </c>
      <c r="AD35" s="75">
        <f t="shared" si="6"/>
        <v>0</v>
      </c>
      <c r="AE35" s="88">
        <f t="shared" si="7"/>
        <v>0</v>
      </c>
      <c r="AF35" s="92">
        <f t="shared" si="8"/>
        <v>0</v>
      </c>
      <c r="AG35" s="93">
        <f t="shared" si="9"/>
        <v>0</v>
      </c>
      <c r="AH35" s="93">
        <f t="shared" si="10"/>
        <v>0</v>
      </c>
      <c r="AI35" s="78">
        <f t="shared" si="11"/>
        <v>0</v>
      </c>
      <c r="AJ35" s="92">
        <f t="shared" si="12"/>
        <v>0</v>
      </c>
      <c r="AK35" s="78">
        <f t="shared" si="13"/>
        <v>0</v>
      </c>
      <c r="AL35" s="11"/>
      <c r="AM35" s="14"/>
      <c r="AN35" s="11">
        <v>525</v>
      </c>
      <c r="AO35" s="15">
        <v>0.45</v>
      </c>
      <c r="AP35" s="11">
        <v>993</v>
      </c>
      <c r="AQ35" s="11">
        <v>1009</v>
      </c>
      <c r="AR35" s="11">
        <v>1041</v>
      </c>
      <c r="AS35" s="75">
        <f t="shared" si="23"/>
        <v>480</v>
      </c>
      <c r="AT35" s="75">
        <f t="shared" ca="1" si="24"/>
        <v>570</v>
      </c>
      <c r="AU35" s="75">
        <f t="shared" si="25"/>
        <v>1.6455826391031574</v>
      </c>
      <c r="AV35" s="75">
        <f t="shared" ca="1" si="26"/>
        <v>79.542283003070054</v>
      </c>
      <c r="AW35" s="169">
        <v>0.33333333333333331</v>
      </c>
      <c r="AX35" s="169">
        <v>0.66666666666666663</v>
      </c>
      <c r="AY35" s="75">
        <f t="shared" si="27"/>
        <v>8</v>
      </c>
      <c r="AZ35" s="169">
        <v>0.33333333333333331</v>
      </c>
      <c r="BA35" s="169">
        <v>0.39583333333333331</v>
      </c>
      <c r="BB35" s="75">
        <f t="shared" si="28"/>
        <v>1.5</v>
      </c>
      <c r="BC35" s="11"/>
      <c r="BH35" s="52"/>
      <c r="BI35" s="52"/>
      <c r="BJ35" s="52"/>
      <c r="BK35" s="52"/>
      <c r="BL35" s="52"/>
      <c r="BM35" s="52"/>
      <c r="BW35" s="54"/>
      <c r="BX35" s="54"/>
      <c r="BY35" s="54"/>
      <c r="BZ35" s="54"/>
      <c r="CA35" s="54"/>
      <c r="CB35" s="54"/>
    </row>
    <row r="36" spans="1:80" ht="17.45" customHeight="1">
      <c r="A36" s="86">
        <f t="shared" si="29"/>
        <v>4.5</v>
      </c>
      <c r="B36" s="179">
        <f t="shared" si="15"/>
        <v>45950</v>
      </c>
      <c r="C36" s="8"/>
      <c r="D36" s="11"/>
      <c r="E36" s="12">
        <v>1</v>
      </c>
      <c r="F36" s="11"/>
      <c r="G36" s="74">
        <f t="shared" si="30"/>
        <v>880</v>
      </c>
      <c r="H36" s="75">
        <f t="shared" si="30"/>
        <v>6285</v>
      </c>
      <c r="I36" s="88">
        <f t="shared" si="17"/>
        <v>0</v>
      </c>
      <c r="J36" s="78">
        <f t="shared" si="18"/>
        <v>1.1350737797956867E-3</v>
      </c>
      <c r="K36" s="78">
        <f t="shared" si="19"/>
        <v>0</v>
      </c>
      <c r="L36" s="78">
        <f t="shared" si="20"/>
        <v>0</v>
      </c>
      <c r="M36" s="78">
        <f t="shared" ca="1" si="21"/>
        <v>1.1235955056179775E-2</v>
      </c>
      <c r="N36" s="78">
        <f t="shared" ca="1" si="0"/>
        <v>4.7505938242280278E-3</v>
      </c>
      <c r="O36" s="78">
        <f t="shared" si="22"/>
        <v>5.0000000000000001E-4</v>
      </c>
      <c r="P36" s="13" t="s">
        <v>184</v>
      </c>
      <c r="Q36" s="8">
        <v>60</v>
      </c>
      <c r="R36" s="13">
        <v>38</v>
      </c>
      <c r="S36" s="89">
        <f t="shared" si="1"/>
        <v>60</v>
      </c>
      <c r="T36" s="75">
        <f t="shared" si="2"/>
        <v>38</v>
      </c>
      <c r="U36" s="90">
        <f t="shared" si="3"/>
        <v>52.8</v>
      </c>
      <c r="V36" s="82">
        <f t="shared" si="4"/>
        <v>238.83</v>
      </c>
      <c r="W36" s="8"/>
      <c r="X36" s="8"/>
      <c r="Y36" s="23"/>
      <c r="Z36" s="23"/>
      <c r="AA36" s="23"/>
      <c r="AB36" s="12"/>
      <c r="AC36" s="91">
        <f t="shared" si="5"/>
        <v>0</v>
      </c>
      <c r="AD36" s="75">
        <f t="shared" si="6"/>
        <v>0</v>
      </c>
      <c r="AE36" s="88">
        <f t="shared" si="7"/>
        <v>0</v>
      </c>
      <c r="AF36" s="92">
        <f t="shared" si="8"/>
        <v>0</v>
      </c>
      <c r="AG36" s="93">
        <f t="shared" si="9"/>
        <v>0</v>
      </c>
      <c r="AH36" s="93">
        <f t="shared" si="10"/>
        <v>0</v>
      </c>
      <c r="AI36" s="78">
        <f t="shared" si="11"/>
        <v>0</v>
      </c>
      <c r="AJ36" s="92">
        <f t="shared" si="12"/>
        <v>0</v>
      </c>
      <c r="AK36" s="78">
        <f t="shared" si="13"/>
        <v>0</v>
      </c>
      <c r="AL36" s="11"/>
      <c r="AM36" s="14"/>
      <c r="AN36" s="11"/>
      <c r="AO36" s="15"/>
      <c r="AP36" s="11">
        <v>1050</v>
      </c>
      <c r="AQ36" s="11">
        <v>1066</v>
      </c>
      <c r="AR36" s="11">
        <v>1096</v>
      </c>
      <c r="AS36" s="75">
        <f t="shared" si="23"/>
        <v>460</v>
      </c>
      <c r="AT36" s="75">
        <f t="shared" ca="1" si="24"/>
        <v>570</v>
      </c>
      <c r="AU36" s="75">
        <f t="shared" si="25"/>
        <v>1.5773411514590405</v>
      </c>
      <c r="AV36" s="75">
        <f t="shared" ca="1" si="26"/>
        <v>79.553384508025133</v>
      </c>
      <c r="AW36" s="169">
        <v>0.33333333333333331</v>
      </c>
      <c r="AX36" s="169">
        <v>0.66666666666666663</v>
      </c>
      <c r="AY36" s="75">
        <f t="shared" si="27"/>
        <v>8</v>
      </c>
      <c r="AZ36" s="169">
        <v>0.33333333333333331</v>
      </c>
      <c r="BA36" s="169">
        <v>0.39583333333333331</v>
      </c>
      <c r="BB36" s="75">
        <f t="shared" si="28"/>
        <v>1.5</v>
      </c>
      <c r="BC36" s="11"/>
      <c r="BH36" s="52"/>
      <c r="BI36" s="52"/>
      <c r="BJ36" s="52"/>
      <c r="BK36" s="52"/>
      <c r="BL36" s="52"/>
      <c r="BM36" s="52"/>
      <c r="BW36" s="54"/>
      <c r="BX36" s="54"/>
      <c r="BY36" s="54"/>
      <c r="BZ36" s="54"/>
      <c r="CA36" s="54"/>
      <c r="CB36" s="54"/>
    </row>
    <row r="37" spans="1:80" ht="17.45" customHeight="1">
      <c r="A37" s="94">
        <f t="shared" si="29"/>
        <v>4.6000000000000005</v>
      </c>
      <c r="B37" s="179">
        <f t="shared" si="15"/>
        <v>45951</v>
      </c>
      <c r="C37" s="8"/>
      <c r="D37" s="11">
        <v>1</v>
      </c>
      <c r="E37" s="12">
        <v>1</v>
      </c>
      <c r="F37" s="11">
        <v>1</v>
      </c>
      <c r="G37" s="74">
        <f t="shared" si="30"/>
        <v>879</v>
      </c>
      <c r="H37" s="75">
        <f t="shared" si="30"/>
        <v>6283</v>
      </c>
      <c r="I37" s="88">
        <f t="shared" si="17"/>
        <v>0</v>
      </c>
      <c r="J37" s="78">
        <f t="shared" si="18"/>
        <v>1.1363636363636363E-3</v>
      </c>
      <c r="K37" s="78">
        <f t="shared" si="19"/>
        <v>1.5910898965791568E-4</v>
      </c>
      <c r="L37" s="78">
        <f t="shared" si="20"/>
        <v>1.5910898965791568E-4</v>
      </c>
      <c r="M37" s="78">
        <f t="shared" ca="1" si="21"/>
        <v>1.2359550561797753E-2</v>
      </c>
      <c r="N37" s="78">
        <f t="shared" ca="1" si="0"/>
        <v>4.9089469517022959E-3</v>
      </c>
      <c r="O37" s="78">
        <f t="shared" si="22"/>
        <v>5.0000000000000001E-4</v>
      </c>
      <c r="P37" s="13" t="s">
        <v>184</v>
      </c>
      <c r="Q37" s="8">
        <v>60</v>
      </c>
      <c r="R37" s="13">
        <v>38</v>
      </c>
      <c r="S37" s="89">
        <f t="shared" si="1"/>
        <v>60</v>
      </c>
      <c r="T37" s="75">
        <f t="shared" si="2"/>
        <v>38</v>
      </c>
      <c r="U37" s="90">
        <f t="shared" si="3"/>
        <v>52.74</v>
      </c>
      <c r="V37" s="82">
        <f t="shared" si="4"/>
        <v>238.75399999999999</v>
      </c>
      <c r="W37" s="8"/>
      <c r="X37" s="8"/>
      <c r="Y37" s="23"/>
      <c r="Z37" s="23"/>
      <c r="AA37" s="23"/>
      <c r="AB37" s="12"/>
      <c r="AC37" s="91">
        <f t="shared" si="5"/>
        <v>0</v>
      </c>
      <c r="AD37" s="75">
        <f t="shared" si="6"/>
        <v>0</v>
      </c>
      <c r="AE37" s="88">
        <f t="shared" si="7"/>
        <v>0</v>
      </c>
      <c r="AF37" s="92">
        <f t="shared" si="8"/>
        <v>0</v>
      </c>
      <c r="AG37" s="93">
        <f t="shared" si="9"/>
        <v>0</v>
      </c>
      <c r="AH37" s="93">
        <f t="shared" si="10"/>
        <v>0</v>
      </c>
      <c r="AI37" s="78">
        <f t="shared" si="11"/>
        <v>0</v>
      </c>
      <c r="AJ37" s="92">
        <f t="shared" si="12"/>
        <v>0</v>
      </c>
      <c r="AK37" s="78">
        <f t="shared" si="13"/>
        <v>0</v>
      </c>
      <c r="AL37" s="11"/>
      <c r="AM37" s="14"/>
      <c r="AN37" s="11"/>
      <c r="AO37" s="15"/>
      <c r="AP37" s="11">
        <v>1107</v>
      </c>
      <c r="AQ37" s="11">
        <v>1127</v>
      </c>
      <c r="AR37" s="11">
        <v>1152</v>
      </c>
      <c r="AS37" s="75">
        <f t="shared" si="23"/>
        <v>450</v>
      </c>
      <c r="AT37" s="75">
        <f t="shared" ca="1" si="24"/>
        <v>510</v>
      </c>
      <c r="AU37" s="75">
        <f t="shared" si="25"/>
        <v>1.5437710553218935</v>
      </c>
      <c r="AV37" s="75">
        <f t="shared" ca="1" si="26"/>
        <v>71.209159452666853</v>
      </c>
      <c r="AW37" s="169">
        <v>0.33333333333333331</v>
      </c>
      <c r="AX37" s="169">
        <v>0.66666666666666663</v>
      </c>
      <c r="AY37" s="75">
        <f t="shared" si="27"/>
        <v>8</v>
      </c>
      <c r="AZ37" s="169">
        <v>0.33333333333333331</v>
      </c>
      <c r="BA37" s="169">
        <v>0.39583333333333331</v>
      </c>
      <c r="BB37" s="75">
        <f t="shared" si="28"/>
        <v>1.5</v>
      </c>
      <c r="BC37" s="11"/>
      <c r="BH37" s="52"/>
      <c r="BI37" s="52"/>
      <c r="BJ37" s="52"/>
      <c r="BK37" s="52"/>
      <c r="BL37" s="52"/>
      <c r="BM37" s="52"/>
      <c r="BW37" s="54"/>
      <c r="BX37" s="54"/>
      <c r="BY37" s="54"/>
      <c r="BZ37" s="54"/>
      <c r="CA37" s="54"/>
      <c r="CB37" s="54"/>
    </row>
    <row r="38" spans="1:80" ht="17.45" customHeight="1" thickBot="1">
      <c r="A38" s="86">
        <f t="shared" si="29"/>
        <v>4.7000000000000011</v>
      </c>
      <c r="B38" s="180">
        <f t="shared" si="15"/>
        <v>45952</v>
      </c>
      <c r="C38" s="16"/>
      <c r="D38" s="17"/>
      <c r="E38" s="18"/>
      <c r="F38" s="17">
        <v>1</v>
      </c>
      <c r="G38" s="96">
        <f t="shared" si="30"/>
        <v>879</v>
      </c>
      <c r="H38" s="97">
        <f t="shared" si="30"/>
        <v>6282</v>
      </c>
      <c r="I38" s="98">
        <f t="shared" si="17"/>
        <v>0</v>
      </c>
      <c r="J38" s="99">
        <f t="shared" si="18"/>
        <v>0</v>
      </c>
      <c r="K38" s="99">
        <f t="shared" si="19"/>
        <v>0</v>
      </c>
      <c r="L38" s="99">
        <f t="shared" si="20"/>
        <v>1.5915963711602739E-4</v>
      </c>
      <c r="M38" s="99">
        <f t="shared" ca="1" si="21"/>
        <v>1.2359550561797753E-2</v>
      </c>
      <c r="N38" s="99">
        <f t="shared" ca="1" si="0"/>
        <v>5.067300079176564E-3</v>
      </c>
      <c r="O38" s="99">
        <f t="shared" si="22"/>
        <v>5.0000000000000001E-4</v>
      </c>
      <c r="P38" s="19" t="s">
        <v>184</v>
      </c>
      <c r="Q38" s="16">
        <v>60</v>
      </c>
      <c r="R38" s="19">
        <v>38</v>
      </c>
      <c r="S38" s="89">
        <f t="shared" si="1"/>
        <v>60</v>
      </c>
      <c r="T38" s="75">
        <f t="shared" si="2"/>
        <v>38</v>
      </c>
      <c r="U38" s="100">
        <f t="shared" si="3"/>
        <v>52.74</v>
      </c>
      <c r="V38" s="101">
        <f t="shared" si="4"/>
        <v>238.71600000000001</v>
      </c>
      <c r="W38" s="16"/>
      <c r="X38" s="16"/>
      <c r="Y38" s="23"/>
      <c r="Z38" s="23"/>
      <c r="AA38" s="23"/>
      <c r="AB38" s="12"/>
      <c r="AC38" s="102">
        <f t="shared" si="5"/>
        <v>0</v>
      </c>
      <c r="AD38" s="97">
        <f t="shared" si="6"/>
        <v>0</v>
      </c>
      <c r="AE38" s="98">
        <f t="shared" si="7"/>
        <v>0</v>
      </c>
      <c r="AF38" s="103">
        <f t="shared" si="8"/>
        <v>0</v>
      </c>
      <c r="AG38" s="104">
        <f t="shared" si="9"/>
        <v>0</v>
      </c>
      <c r="AH38" s="104">
        <f t="shared" si="10"/>
        <v>0</v>
      </c>
      <c r="AI38" s="99">
        <f t="shared" si="11"/>
        <v>0</v>
      </c>
      <c r="AJ38" s="103">
        <f t="shared" si="12"/>
        <v>0</v>
      </c>
      <c r="AK38" s="99">
        <f t="shared" si="13"/>
        <v>0</v>
      </c>
      <c r="AL38" s="17"/>
      <c r="AM38" s="20"/>
      <c r="AN38" s="17"/>
      <c r="AO38" s="21"/>
      <c r="AP38" s="17">
        <v>1158</v>
      </c>
      <c r="AQ38" s="17">
        <v>1175</v>
      </c>
      <c r="AR38" s="17">
        <v>1202</v>
      </c>
      <c r="AS38" s="97">
        <f t="shared" si="23"/>
        <v>440</v>
      </c>
      <c r="AT38" s="97">
        <f t="shared" ca="1" si="24"/>
        <v>490</v>
      </c>
      <c r="AU38" s="97">
        <f t="shared" si="25"/>
        <v>1.5096618357487921</v>
      </c>
      <c r="AV38" s="97">
        <f t="shared" ca="1" si="26"/>
        <v>68.426197458455519</v>
      </c>
      <c r="AW38" s="167">
        <v>0.33333333333333331</v>
      </c>
      <c r="AX38" s="167">
        <v>0.66666666666666663</v>
      </c>
      <c r="AY38" s="97">
        <f t="shared" si="27"/>
        <v>8</v>
      </c>
      <c r="AZ38" s="167">
        <v>0.33333333333333331</v>
      </c>
      <c r="BA38" s="167">
        <v>0.39583333333333331</v>
      </c>
      <c r="BB38" s="97">
        <f t="shared" si="28"/>
        <v>1.5</v>
      </c>
      <c r="BC38" s="17"/>
      <c r="BH38" s="52"/>
      <c r="BI38" s="52"/>
      <c r="BJ38" s="52"/>
      <c r="BK38" s="52"/>
      <c r="BL38" s="52"/>
      <c r="BM38" s="52"/>
      <c r="BW38" s="54"/>
      <c r="BX38" s="54"/>
      <c r="BY38" s="54"/>
      <c r="BZ38" s="54"/>
      <c r="CA38" s="54"/>
      <c r="CB38" s="54"/>
    </row>
    <row r="39" spans="1:80" ht="17.45" customHeight="1" thickTop="1">
      <c r="A39" s="71">
        <f>A32+1</f>
        <v>5.0999999999999996</v>
      </c>
      <c r="B39" s="178">
        <f>B38+1</f>
        <v>45953</v>
      </c>
      <c r="C39" s="4"/>
      <c r="D39" s="5"/>
      <c r="E39" s="6"/>
      <c r="F39" s="5">
        <v>2</v>
      </c>
      <c r="G39" s="74">
        <f t="shared" si="30"/>
        <v>879</v>
      </c>
      <c r="H39" s="75">
        <f t="shared" si="30"/>
        <v>6280</v>
      </c>
      <c r="I39" s="76">
        <f t="shared" si="17"/>
        <v>0</v>
      </c>
      <c r="J39" s="77">
        <f t="shared" si="18"/>
        <v>0</v>
      </c>
      <c r="K39" s="77">
        <f t="shared" si="19"/>
        <v>0</v>
      </c>
      <c r="L39" s="77">
        <f t="shared" si="20"/>
        <v>3.1836994587710921E-4</v>
      </c>
      <c r="M39" s="78">
        <f t="shared" ca="1" si="21"/>
        <v>1.2359550561797753E-2</v>
      </c>
      <c r="N39" s="78">
        <f t="shared" ca="1" si="0"/>
        <v>5.3840063341250993E-3</v>
      </c>
      <c r="O39" s="78">
        <f t="shared" si="22"/>
        <v>5.0000000000000001E-4</v>
      </c>
      <c r="P39" s="7" t="s">
        <v>184</v>
      </c>
      <c r="Q39" s="8">
        <v>60</v>
      </c>
      <c r="R39" s="13">
        <v>38</v>
      </c>
      <c r="S39" s="79">
        <f t="shared" si="1"/>
        <v>60</v>
      </c>
      <c r="T39" s="80">
        <f t="shared" si="2"/>
        <v>38</v>
      </c>
      <c r="U39" s="90">
        <f t="shared" si="3"/>
        <v>52.74</v>
      </c>
      <c r="V39" s="82">
        <f t="shared" si="4"/>
        <v>238.64</v>
      </c>
      <c r="W39" s="4"/>
      <c r="X39" s="4"/>
      <c r="Y39" s="22"/>
      <c r="Z39" s="22"/>
      <c r="AA39" s="22"/>
      <c r="AB39" s="6"/>
      <c r="AC39" s="83">
        <f t="shared" si="5"/>
        <v>0</v>
      </c>
      <c r="AD39" s="80">
        <f t="shared" si="6"/>
        <v>0</v>
      </c>
      <c r="AE39" s="76">
        <f t="shared" si="7"/>
        <v>0</v>
      </c>
      <c r="AF39" s="84">
        <f t="shared" si="8"/>
        <v>0</v>
      </c>
      <c r="AG39" s="85">
        <f t="shared" si="9"/>
        <v>0</v>
      </c>
      <c r="AH39" s="85">
        <f t="shared" si="10"/>
        <v>0</v>
      </c>
      <c r="AI39" s="77">
        <f t="shared" si="11"/>
        <v>0</v>
      </c>
      <c r="AJ39" s="84">
        <f t="shared" si="12"/>
        <v>0</v>
      </c>
      <c r="AK39" s="77">
        <f t="shared" si="13"/>
        <v>0</v>
      </c>
      <c r="AL39" s="5">
        <v>892</v>
      </c>
      <c r="AM39" s="9">
        <v>0.46700000000000003</v>
      </c>
      <c r="AN39" s="5">
        <v>580</v>
      </c>
      <c r="AO39" s="10">
        <v>0.45</v>
      </c>
      <c r="AP39" s="5">
        <v>1207</v>
      </c>
      <c r="AQ39" s="5">
        <v>1227</v>
      </c>
      <c r="AR39" s="5">
        <v>1253</v>
      </c>
      <c r="AS39" s="80">
        <f t="shared" si="23"/>
        <v>460</v>
      </c>
      <c r="AT39" s="80">
        <f t="shared" ca="1" si="24"/>
        <v>500</v>
      </c>
      <c r="AU39" s="80">
        <f t="shared" si="25"/>
        <v>1.578694488297069</v>
      </c>
      <c r="AV39" s="80">
        <f t="shared" ca="1" si="26"/>
        <v>69.842156725799683</v>
      </c>
      <c r="AW39" s="165">
        <v>0.33333333333333331</v>
      </c>
      <c r="AX39" s="165">
        <v>0.66666666666666663</v>
      </c>
      <c r="AY39" s="80">
        <f t="shared" si="27"/>
        <v>8</v>
      </c>
      <c r="AZ39" s="165">
        <v>0.33333333333333331</v>
      </c>
      <c r="BA39" s="165">
        <v>0.39583333333333331</v>
      </c>
      <c r="BB39" s="80">
        <f t="shared" si="28"/>
        <v>1.5</v>
      </c>
      <c r="BC39" s="5"/>
      <c r="BH39" s="52"/>
      <c r="BI39" s="52"/>
      <c r="BJ39" s="52"/>
      <c r="BK39" s="52"/>
      <c r="BL39" s="52"/>
      <c r="BM39" s="52"/>
      <c r="BW39" s="54"/>
      <c r="BX39" s="54"/>
      <c r="BY39" s="54"/>
      <c r="BZ39" s="54"/>
      <c r="CA39" s="54"/>
      <c r="CB39" s="54"/>
    </row>
    <row r="40" spans="1:80" ht="17.45" customHeight="1">
      <c r="A40" s="86">
        <f t="shared" si="29"/>
        <v>5.2</v>
      </c>
      <c r="B40" s="179">
        <f t="shared" si="15"/>
        <v>45954</v>
      </c>
      <c r="C40" s="8"/>
      <c r="D40" s="11"/>
      <c r="E40" s="12"/>
      <c r="F40" s="11"/>
      <c r="G40" s="74">
        <f t="shared" si="30"/>
        <v>879</v>
      </c>
      <c r="H40" s="75">
        <f t="shared" si="30"/>
        <v>6280</v>
      </c>
      <c r="I40" s="88">
        <f t="shared" si="17"/>
        <v>0</v>
      </c>
      <c r="J40" s="78">
        <f t="shared" si="18"/>
        <v>0</v>
      </c>
      <c r="K40" s="78">
        <f t="shared" si="19"/>
        <v>0</v>
      </c>
      <c r="L40" s="78">
        <f t="shared" si="20"/>
        <v>0</v>
      </c>
      <c r="M40" s="78">
        <f t="shared" ca="1" si="21"/>
        <v>1.2359550561797753E-2</v>
      </c>
      <c r="N40" s="78">
        <f t="shared" ca="1" si="0"/>
        <v>5.3840063341250993E-3</v>
      </c>
      <c r="O40" s="78">
        <f t="shared" si="22"/>
        <v>5.0000000000000001E-4</v>
      </c>
      <c r="P40" s="13" t="s">
        <v>184</v>
      </c>
      <c r="Q40" s="8">
        <v>60</v>
      </c>
      <c r="R40" s="13">
        <v>38</v>
      </c>
      <c r="S40" s="89">
        <f t="shared" si="1"/>
        <v>60</v>
      </c>
      <c r="T40" s="75">
        <f t="shared" si="2"/>
        <v>38</v>
      </c>
      <c r="U40" s="90">
        <f t="shared" si="3"/>
        <v>52.74</v>
      </c>
      <c r="V40" s="82">
        <f t="shared" si="4"/>
        <v>238.64</v>
      </c>
      <c r="W40" s="8"/>
      <c r="X40" s="8"/>
      <c r="Y40" s="23"/>
      <c r="Z40" s="23"/>
      <c r="AA40" s="23"/>
      <c r="AB40" s="12"/>
      <c r="AC40" s="91">
        <f t="shared" si="5"/>
        <v>0</v>
      </c>
      <c r="AD40" s="75">
        <f t="shared" si="6"/>
        <v>0</v>
      </c>
      <c r="AE40" s="88">
        <f t="shared" si="7"/>
        <v>0</v>
      </c>
      <c r="AF40" s="92">
        <f t="shared" si="8"/>
        <v>0</v>
      </c>
      <c r="AG40" s="93">
        <f t="shared" si="9"/>
        <v>0</v>
      </c>
      <c r="AH40" s="93">
        <f t="shared" si="10"/>
        <v>0</v>
      </c>
      <c r="AI40" s="78">
        <f t="shared" si="11"/>
        <v>0</v>
      </c>
      <c r="AJ40" s="92">
        <f t="shared" si="12"/>
        <v>0</v>
      </c>
      <c r="AK40" s="78">
        <f t="shared" si="13"/>
        <v>0</v>
      </c>
      <c r="AL40" s="11">
        <v>876</v>
      </c>
      <c r="AM40" s="14">
        <v>0.38300000000000001</v>
      </c>
      <c r="AN40" s="11">
        <v>612</v>
      </c>
      <c r="AO40" s="15">
        <v>0.61699999999999999</v>
      </c>
      <c r="AP40" s="11">
        <v>1257</v>
      </c>
      <c r="AQ40" s="11">
        <v>1272</v>
      </c>
      <c r="AR40" s="11">
        <v>1298</v>
      </c>
      <c r="AS40" s="75">
        <f t="shared" si="23"/>
        <v>410</v>
      </c>
      <c r="AT40" s="75">
        <f t="shared" ca="1" si="24"/>
        <v>460</v>
      </c>
      <c r="AU40" s="75">
        <f t="shared" si="25"/>
        <v>1.4070972613082573</v>
      </c>
      <c r="AV40" s="75">
        <f t="shared" ca="1" si="26"/>
        <v>64.254784187735709</v>
      </c>
      <c r="AW40" s="169">
        <v>0.33333333333333331</v>
      </c>
      <c r="AX40" s="169">
        <v>0.66666666666666663</v>
      </c>
      <c r="AY40" s="75">
        <f t="shared" si="27"/>
        <v>8</v>
      </c>
      <c r="AZ40" s="169">
        <v>0.33333333333333331</v>
      </c>
      <c r="BA40" s="169">
        <v>0.39583333333333331</v>
      </c>
      <c r="BB40" s="75">
        <f t="shared" si="28"/>
        <v>1.5</v>
      </c>
      <c r="BC40" s="11"/>
      <c r="BH40" s="52"/>
      <c r="BI40" s="52"/>
      <c r="BJ40" s="52"/>
      <c r="BK40" s="52"/>
      <c r="BL40" s="52"/>
      <c r="BM40" s="52"/>
      <c r="BW40" s="54"/>
      <c r="BX40" s="54"/>
      <c r="BY40" s="54"/>
      <c r="BZ40" s="54"/>
      <c r="CA40" s="54"/>
      <c r="CB40" s="54"/>
    </row>
    <row r="41" spans="1:80" ht="17.45" customHeight="1">
      <c r="A41" s="94">
        <f t="shared" si="29"/>
        <v>5.3000000000000007</v>
      </c>
      <c r="B41" s="179">
        <f t="shared" si="15"/>
        <v>45955</v>
      </c>
      <c r="C41" s="8"/>
      <c r="D41" s="11"/>
      <c r="E41" s="12">
        <v>1</v>
      </c>
      <c r="F41" s="11">
        <v>3</v>
      </c>
      <c r="G41" s="74">
        <f t="shared" si="30"/>
        <v>878</v>
      </c>
      <c r="H41" s="75">
        <f t="shared" si="30"/>
        <v>6277</v>
      </c>
      <c r="I41" s="88">
        <f t="shared" si="17"/>
        <v>0</v>
      </c>
      <c r="J41" s="78">
        <f t="shared" si="18"/>
        <v>1.1376564277588168E-3</v>
      </c>
      <c r="K41" s="78">
        <f t="shared" si="19"/>
        <v>0</v>
      </c>
      <c r="L41" s="78">
        <f t="shared" si="20"/>
        <v>4.7770700636942675E-4</v>
      </c>
      <c r="M41" s="78">
        <f t="shared" ca="1" si="21"/>
        <v>1.3483146067415731E-2</v>
      </c>
      <c r="N41" s="78">
        <f t="shared" ca="1" si="0"/>
        <v>5.8590657165479018E-3</v>
      </c>
      <c r="O41" s="78">
        <f t="shared" si="22"/>
        <v>5.0000000000000001E-4</v>
      </c>
      <c r="P41" s="13" t="s">
        <v>184</v>
      </c>
      <c r="Q41" s="8">
        <v>60</v>
      </c>
      <c r="R41" s="13">
        <v>38</v>
      </c>
      <c r="S41" s="89">
        <f t="shared" si="1"/>
        <v>60</v>
      </c>
      <c r="T41" s="75">
        <f t="shared" si="2"/>
        <v>38</v>
      </c>
      <c r="U41" s="90">
        <f t="shared" si="3"/>
        <v>52.68</v>
      </c>
      <c r="V41" s="82">
        <f t="shared" si="4"/>
        <v>238.52600000000001</v>
      </c>
      <c r="W41" s="8"/>
      <c r="X41" s="8"/>
      <c r="Y41" s="23"/>
      <c r="Z41" s="23"/>
      <c r="AA41" s="23"/>
      <c r="AB41" s="12"/>
      <c r="AC41" s="91">
        <f t="shared" si="5"/>
        <v>0</v>
      </c>
      <c r="AD41" s="75">
        <f t="shared" si="6"/>
        <v>0</v>
      </c>
      <c r="AE41" s="88">
        <f t="shared" si="7"/>
        <v>0</v>
      </c>
      <c r="AF41" s="92">
        <f t="shared" si="8"/>
        <v>0</v>
      </c>
      <c r="AG41" s="93">
        <f t="shared" si="9"/>
        <v>0</v>
      </c>
      <c r="AH41" s="93">
        <f t="shared" si="10"/>
        <v>0</v>
      </c>
      <c r="AI41" s="78">
        <f t="shared" si="11"/>
        <v>0</v>
      </c>
      <c r="AJ41" s="92">
        <f t="shared" si="12"/>
        <v>0</v>
      </c>
      <c r="AK41" s="78">
        <f t="shared" si="13"/>
        <v>0</v>
      </c>
      <c r="AL41" s="11"/>
      <c r="AM41" s="14"/>
      <c r="AN41" s="11">
        <v>615</v>
      </c>
      <c r="AO41" s="15">
        <v>0.5</v>
      </c>
      <c r="AP41" s="11">
        <v>1303</v>
      </c>
      <c r="AQ41" s="11">
        <v>1320</v>
      </c>
      <c r="AR41" s="11">
        <v>1344</v>
      </c>
      <c r="AS41" s="75">
        <f t="shared" si="23"/>
        <v>410</v>
      </c>
      <c r="AT41" s="75">
        <f t="shared" ca="1" si="24"/>
        <v>460</v>
      </c>
      <c r="AU41" s="75">
        <f t="shared" si="25"/>
        <v>1.4079380232550152</v>
      </c>
      <c r="AV41" s="75">
        <f t="shared" ca="1" si="26"/>
        <v>64.290705800139762</v>
      </c>
      <c r="AW41" s="169">
        <v>0.33333333333333331</v>
      </c>
      <c r="AX41" s="169">
        <v>0.66666666666666663</v>
      </c>
      <c r="AY41" s="75">
        <f t="shared" si="27"/>
        <v>8</v>
      </c>
      <c r="AZ41" s="169">
        <v>0.33333333333333331</v>
      </c>
      <c r="BA41" s="169">
        <v>0.39583333333333331</v>
      </c>
      <c r="BB41" s="75">
        <f t="shared" si="28"/>
        <v>1.5</v>
      </c>
      <c r="BC41" s="11"/>
      <c r="BH41" s="52"/>
      <c r="BI41" s="52"/>
      <c r="BJ41" s="52"/>
      <c r="BK41" s="52"/>
      <c r="BL41" s="52"/>
      <c r="BM41" s="52"/>
      <c r="BW41" s="54"/>
      <c r="BX41" s="54"/>
      <c r="BY41" s="54"/>
      <c r="BZ41" s="54"/>
      <c r="CA41" s="54"/>
      <c r="CB41" s="54"/>
    </row>
    <row r="42" spans="1:80" ht="17.45" customHeight="1">
      <c r="A42" s="86">
        <f t="shared" si="29"/>
        <v>5.4</v>
      </c>
      <c r="B42" s="179">
        <f t="shared" si="15"/>
        <v>45956</v>
      </c>
      <c r="C42" s="8"/>
      <c r="D42" s="11"/>
      <c r="E42" s="12">
        <v>3</v>
      </c>
      <c r="F42" s="11">
        <v>2</v>
      </c>
      <c r="G42" s="74">
        <f t="shared" si="30"/>
        <v>875</v>
      </c>
      <c r="H42" s="75">
        <f t="shared" si="30"/>
        <v>6275</v>
      </c>
      <c r="I42" s="88">
        <f t="shared" si="17"/>
        <v>0</v>
      </c>
      <c r="J42" s="78">
        <f t="shared" si="18"/>
        <v>3.4168564920273349E-3</v>
      </c>
      <c r="K42" s="78">
        <f t="shared" si="19"/>
        <v>0</v>
      </c>
      <c r="L42" s="78">
        <f t="shared" si="20"/>
        <v>3.1862354628007009E-4</v>
      </c>
      <c r="M42" s="78">
        <f t="shared" ca="1" si="21"/>
        <v>1.6853932584269662E-2</v>
      </c>
      <c r="N42" s="78">
        <f t="shared" ca="1" si="0"/>
        <v>6.1757719714964372E-3</v>
      </c>
      <c r="O42" s="78">
        <f t="shared" si="22"/>
        <v>5.0000000000000001E-4</v>
      </c>
      <c r="P42" s="13" t="s">
        <v>184</v>
      </c>
      <c r="Q42" s="8">
        <v>60</v>
      </c>
      <c r="R42" s="13">
        <v>38</v>
      </c>
      <c r="S42" s="89">
        <f t="shared" si="1"/>
        <v>60</v>
      </c>
      <c r="T42" s="75">
        <f t="shared" si="2"/>
        <v>38</v>
      </c>
      <c r="U42" s="90">
        <f t="shared" si="3"/>
        <v>52.5</v>
      </c>
      <c r="V42" s="82">
        <f t="shared" si="4"/>
        <v>238.45</v>
      </c>
      <c r="W42" s="8"/>
      <c r="X42" s="8"/>
      <c r="Y42" s="23"/>
      <c r="Z42" s="23"/>
      <c r="AA42" s="23"/>
      <c r="AB42" s="12"/>
      <c r="AC42" s="91">
        <f t="shared" si="5"/>
        <v>0</v>
      </c>
      <c r="AD42" s="75">
        <f t="shared" si="6"/>
        <v>0</v>
      </c>
      <c r="AE42" s="88">
        <f t="shared" si="7"/>
        <v>0</v>
      </c>
      <c r="AF42" s="92">
        <f t="shared" si="8"/>
        <v>0</v>
      </c>
      <c r="AG42" s="93">
        <f t="shared" si="9"/>
        <v>0</v>
      </c>
      <c r="AH42" s="93">
        <f t="shared" si="10"/>
        <v>0</v>
      </c>
      <c r="AI42" s="78">
        <f t="shared" si="11"/>
        <v>0</v>
      </c>
      <c r="AJ42" s="92">
        <f t="shared" si="12"/>
        <v>0</v>
      </c>
      <c r="AK42" s="78">
        <f t="shared" si="13"/>
        <v>0</v>
      </c>
      <c r="AL42" s="11"/>
      <c r="AM42" s="14"/>
      <c r="AN42" s="11">
        <v>643</v>
      </c>
      <c r="AO42" s="15">
        <v>0.46700000000000003</v>
      </c>
      <c r="AP42" s="11">
        <v>1349</v>
      </c>
      <c r="AQ42" s="11">
        <v>1373</v>
      </c>
      <c r="AR42" s="11">
        <v>1395</v>
      </c>
      <c r="AS42" s="75">
        <f t="shared" si="23"/>
        <v>460</v>
      </c>
      <c r="AT42" s="75">
        <f t="shared" ca="1" si="24"/>
        <v>550</v>
      </c>
      <c r="AU42" s="75">
        <f t="shared" si="25"/>
        <v>1.5810276679841897</v>
      </c>
      <c r="AV42" s="75">
        <f t="shared" ca="1" si="26"/>
        <v>76.923076923076934</v>
      </c>
      <c r="AW42" s="169">
        <v>0.33333333333333331</v>
      </c>
      <c r="AX42" s="169">
        <v>0.66666666666666663</v>
      </c>
      <c r="AY42" s="75">
        <f t="shared" si="27"/>
        <v>8</v>
      </c>
      <c r="AZ42" s="169">
        <v>0.33333333333333331</v>
      </c>
      <c r="BA42" s="169">
        <v>0.39583333333333331</v>
      </c>
      <c r="BB42" s="75">
        <f t="shared" si="28"/>
        <v>1.5</v>
      </c>
      <c r="BC42" s="11"/>
      <c r="BH42" s="52"/>
      <c r="BI42" s="52"/>
      <c r="BJ42" s="52"/>
      <c r="BK42" s="52"/>
      <c r="BL42" s="52"/>
      <c r="BM42" s="52"/>
      <c r="BW42" s="54"/>
      <c r="BX42" s="54"/>
      <c r="BY42" s="54"/>
      <c r="BZ42" s="54"/>
      <c r="CA42" s="54"/>
      <c r="CB42" s="54"/>
    </row>
    <row r="43" spans="1:80" ht="17.45" customHeight="1">
      <c r="A43" s="94">
        <f t="shared" si="29"/>
        <v>5.5</v>
      </c>
      <c r="B43" s="179">
        <f t="shared" si="15"/>
        <v>45957</v>
      </c>
      <c r="C43" s="8"/>
      <c r="D43" s="11"/>
      <c r="E43" s="12">
        <v>2</v>
      </c>
      <c r="F43" s="11">
        <v>2</v>
      </c>
      <c r="G43" s="74">
        <f t="shared" si="30"/>
        <v>873</v>
      </c>
      <c r="H43" s="75">
        <f t="shared" si="30"/>
        <v>6273</v>
      </c>
      <c r="I43" s="88">
        <f t="shared" si="17"/>
        <v>0</v>
      </c>
      <c r="J43" s="78">
        <f t="shared" si="18"/>
        <v>2.2857142857142859E-3</v>
      </c>
      <c r="K43" s="78">
        <f t="shared" si="19"/>
        <v>0</v>
      </c>
      <c r="L43" s="78">
        <f t="shared" si="20"/>
        <v>3.1872509960159364E-4</v>
      </c>
      <c r="M43" s="78">
        <f t="shared" ca="1" si="21"/>
        <v>1.9101123595505618E-2</v>
      </c>
      <c r="N43" s="78">
        <f t="shared" ca="1" si="0"/>
        <v>6.4924782264449725E-3</v>
      </c>
      <c r="O43" s="78">
        <f t="shared" si="22"/>
        <v>5.0000000000000001E-4</v>
      </c>
      <c r="P43" s="13" t="s">
        <v>184</v>
      </c>
      <c r="Q43" s="8">
        <v>60</v>
      </c>
      <c r="R43" s="13">
        <v>38</v>
      </c>
      <c r="S43" s="89">
        <f t="shared" si="1"/>
        <v>60</v>
      </c>
      <c r="T43" s="75">
        <f t="shared" si="2"/>
        <v>38</v>
      </c>
      <c r="U43" s="90">
        <f t="shared" si="3"/>
        <v>52.38</v>
      </c>
      <c r="V43" s="82">
        <f t="shared" si="4"/>
        <v>238.374</v>
      </c>
      <c r="W43" s="8"/>
      <c r="X43" s="8"/>
      <c r="Y43" s="23"/>
      <c r="Z43" s="23"/>
      <c r="AA43" s="23"/>
      <c r="AB43" s="12"/>
      <c r="AC43" s="91">
        <f t="shared" si="5"/>
        <v>0</v>
      </c>
      <c r="AD43" s="75">
        <f t="shared" si="6"/>
        <v>0</v>
      </c>
      <c r="AE43" s="88">
        <f t="shared" ref="AE43:AE74" si="31">IFERROR(W43/H42,0)</f>
        <v>0</v>
      </c>
      <c r="AF43" s="92">
        <f t="shared" ref="AF43:AF74" si="32">IFERROR(X43/$W43,0)</f>
        <v>0</v>
      </c>
      <c r="AG43" s="93">
        <f t="shared" ref="AG43:AG74" si="33">IFERROR(Y43/$W43,0)</f>
        <v>0</v>
      </c>
      <c r="AH43" s="93">
        <f t="shared" ref="AH43:AH74" si="34">IFERROR(Z43/$W43,0)</f>
        <v>0</v>
      </c>
      <c r="AI43" s="78">
        <f t="shared" ref="AI43:AI74" si="35">IFERROR(AA43/$W43,0)</f>
        <v>0</v>
      </c>
      <c r="AJ43" s="92">
        <f t="shared" si="12"/>
        <v>0</v>
      </c>
      <c r="AK43" s="78">
        <f t="shared" si="13"/>
        <v>0</v>
      </c>
      <c r="AL43" s="11"/>
      <c r="AM43" s="14"/>
      <c r="AN43" s="11"/>
      <c r="AO43" s="15"/>
      <c r="AP43" s="11">
        <v>1404</v>
      </c>
      <c r="AQ43" s="11">
        <v>1426</v>
      </c>
      <c r="AR43" s="11">
        <v>1450</v>
      </c>
      <c r="AS43" s="75">
        <f t="shared" si="23"/>
        <v>460</v>
      </c>
      <c r="AT43" s="75">
        <f t="shared" ca="1" si="24"/>
        <v>550</v>
      </c>
      <c r="AU43" s="75">
        <f t="shared" si="25"/>
        <v>1.5820934535724358</v>
      </c>
      <c r="AV43" s="75">
        <f t="shared" ca="1" si="26"/>
        <v>76.966134900643723</v>
      </c>
      <c r="AW43" s="169">
        <v>0.33333333333333331</v>
      </c>
      <c r="AX43" s="169">
        <v>0.66666666666666663</v>
      </c>
      <c r="AY43" s="75">
        <f t="shared" si="27"/>
        <v>8</v>
      </c>
      <c r="AZ43" s="169">
        <v>0.33333333333333331</v>
      </c>
      <c r="BA43" s="169">
        <v>0.39583333333333331</v>
      </c>
      <c r="BB43" s="75">
        <f t="shared" si="28"/>
        <v>1.5</v>
      </c>
      <c r="BC43" s="11"/>
      <c r="BH43" s="52"/>
      <c r="BI43" s="52"/>
      <c r="BJ43" s="52"/>
      <c r="BK43" s="52"/>
      <c r="BL43" s="52"/>
      <c r="BM43" s="52"/>
      <c r="BW43" s="54"/>
      <c r="BX43" s="54"/>
      <c r="BY43" s="54"/>
      <c r="BZ43" s="54"/>
      <c r="CA43" s="54"/>
      <c r="CB43" s="54"/>
    </row>
    <row r="44" spans="1:80" ht="17.45" customHeight="1">
      <c r="A44" s="86">
        <f t="shared" si="29"/>
        <v>5.6000000000000005</v>
      </c>
      <c r="B44" s="179">
        <f t="shared" si="15"/>
        <v>45958</v>
      </c>
      <c r="C44" s="8"/>
      <c r="D44" s="11"/>
      <c r="E44" s="12"/>
      <c r="F44" s="11">
        <v>1</v>
      </c>
      <c r="G44" s="74">
        <f t="shared" ref="G44:H59" si="36">G43-E44-C44</f>
        <v>873</v>
      </c>
      <c r="H44" s="75">
        <f t="shared" si="36"/>
        <v>6272</v>
      </c>
      <c r="I44" s="88">
        <f t="shared" si="17"/>
        <v>0</v>
      </c>
      <c r="J44" s="78">
        <f t="shared" si="18"/>
        <v>0</v>
      </c>
      <c r="K44" s="78">
        <f t="shared" si="19"/>
        <v>0</v>
      </c>
      <c r="L44" s="78">
        <f t="shared" si="20"/>
        <v>1.5941335883947074E-4</v>
      </c>
      <c r="M44" s="78">
        <f t="shared" ca="1" si="21"/>
        <v>1.9101123595505618E-2</v>
      </c>
      <c r="N44" s="78">
        <f t="shared" ca="1" si="0"/>
        <v>6.6508313539192397E-3</v>
      </c>
      <c r="O44" s="78">
        <f t="shared" si="22"/>
        <v>5.0000000000000001E-4</v>
      </c>
      <c r="P44" s="13" t="s">
        <v>184</v>
      </c>
      <c r="Q44" s="8">
        <v>60</v>
      </c>
      <c r="R44" s="13">
        <v>38</v>
      </c>
      <c r="S44" s="89">
        <f t="shared" si="1"/>
        <v>60</v>
      </c>
      <c r="T44" s="75">
        <f t="shared" si="2"/>
        <v>38</v>
      </c>
      <c r="U44" s="90">
        <f t="shared" si="3"/>
        <v>52.38</v>
      </c>
      <c r="V44" s="82">
        <f t="shared" si="4"/>
        <v>238.33600000000001</v>
      </c>
      <c r="W44" s="8"/>
      <c r="X44" s="8"/>
      <c r="Y44" s="23"/>
      <c r="Z44" s="23"/>
      <c r="AA44" s="23"/>
      <c r="AB44" s="12"/>
      <c r="AC44" s="91">
        <f t="shared" si="5"/>
        <v>0</v>
      </c>
      <c r="AD44" s="75">
        <f t="shared" si="6"/>
        <v>0</v>
      </c>
      <c r="AE44" s="88">
        <f t="shared" si="31"/>
        <v>0</v>
      </c>
      <c r="AF44" s="92">
        <f t="shared" si="32"/>
        <v>0</v>
      </c>
      <c r="AG44" s="93">
        <f t="shared" si="33"/>
        <v>0</v>
      </c>
      <c r="AH44" s="93">
        <f t="shared" si="34"/>
        <v>0</v>
      </c>
      <c r="AI44" s="78">
        <f t="shared" si="35"/>
        <v>0</v>
      </c>
      <c r="AJ44" s="92">
        <f t="shared" si="12"/>
        <v>0</v>
      </c>
      <c r="AK44" s="78">
        <f t="shared" si="13"/>
        <v>0</v>
      </c>
      <c r="AL44" s="11"/>
      <c r="AM44" s="14"/>
      <c r="AN44" s="11"/>
      <c r="AO44" s="15"/>
      <c r="AP44" s="11">
        <v>1459</v>
      </c>
      <c r="AQ44" s="11">
        <v>1477</v>
      </c>
      <c r="AR44" s="11">
        <v>1500</v>
      </c>
      <c r="AS44" s="75">
        <f t="shared" si="23"/>
        <v>410</v>
      </c>
      <c r="AT44" s="75">
        <f t="shared" ca="1" si="24"/>
        <v>560</v>
      </c>
      <c r="AU44" s="75">
        <f t="shared" si="25"/>
        <v>1.410311093988635</v>
      </c>
      <c r="AV44" s="75">
        <f t="shared" ca="1" si="26"/>
        <v>78.376487053883835</v>
      </c>
      <c r="AW44" s="169">
        <v>0.33333333333333331</v>
      </c>
      <c r="AX44" s="169">
        <v>0.66666666666666663</v>
      </c>
      <c r="AY44" s="75">
        <f t="shared" si="27"/>
        <v>8</v>
      </c>
      <c r="AZ44" s="169">
        <v>0.33333333333333331</v>
      </c>
      <c r="BA44" s="169">
        <v>0.39583333333333331</v>
      </c>
      <c r="BB44" s="75">
        <f t="shared" si="28"/>
        <v>1.5</v>
      </c>
      <c r="BC44" s="11"/>
      <c r="BH44" s="52"/>
      <c r="BI44" s="52"/>
      <c r="BJ44" s="52"/>
      <c r="BK44" s="52"/>
      <c r="BL44" s="52"/>
      <c r="BM44" s="52"/>
      <c r="BW44" s="54"/>
      <c r="BX44" s="54"/>
      <c r="BY44" s="54"/>
      <c r="BZ44" s="54"/>
      <c r="CA44" s="54"/>
      <c r="CB44" s="54"/>
    </row>
    <row r="45" spans="1:80" ht="17.45" customHeight="1" thickBot="1">
      <c r="A45" s="94">
        <f t="shared" si="29"/>
        <v>5.7000000000000011</v>
      </c>
      <c r="B45" s="180">
        <f t="shared" si="15"/>
        <v>45959</v>
      </c>
      <c r="C45" s="16"/>
      <c r="D45" s="17"/>
      <c r="E45" s="18"/>
      <c r="F45" s="17">
        <v>1</v>
      </c>
      <c r="G45" s="96">
        <f t="shared" si="36"/>
        <v>873</v>
      </c>
      <c r="H45" s="97">
        <f t="shared" si="36"/>
        <v>6271</v>
      </c>
      <c r="I45" s="98">
        <f t="shared" si="17"/>
        <v>0</v>
      </c>
      <c r="J45" s="99">
        <f t="shared" si="18"/>
        <v>0</v>
      </c>
      <c r="K45" s="99">
        <f t="shared" si="19"/>
        <v>0</v>
      </c>
      <c r="L45" s="99">
        <f t="shared" si="20"/>
        <v>1.5943877551020407E-4</v>
      </c>
      <c r="M45" s="99">
        <f t="shared" ca="1" si="21"/>
        <v>1.9101123595505618E-2</v>
      </c>
      <c r="N45" s="99">
        <f t="shared" ca="1" si="0"/>
        <v>6.8091844813935078E-3</v>
      </c>
      <c r="O45" s="99">
        <f t="shared" si="22"/>
        <v>5.0000000000000001E-4</v>
      </c>
      <c r="P45" s="19" t="s">
        <v>184</v>
      </c>
      <c r="Q45" s="16">
        <v>60</v>
      </c>
      <c r="R45" s="19">
        <v>38</v>
      </c>
      <c r="S45" s="89">
        <f t="shared" si="1"/>
        <v>60</v>
      </c>
      <c r="T45" s="75">
        <f t="shared" si="2"/>
        <v>38</v>
      </c>
      <c r="U45" s="100">
        <f t="shared" si="3"/>
        <v>52.38</v>
      </c>
      <c r="V45" s="101">
        <f t="shared" si="4"/>
        <v>238.298</v>
      </c>
      <c r="W45" s="16"/>
      <c r="X45" s="16"/>
      <c r="Y45" s="23"/>
      <c r="Z45" s="23"/>
      <c r="AA45" s="23"/>
      <c r="AB45" s="12"/>
      <c r="AC45" s="102">
        <f t="shared" si="5"/>
        <v>0</v>
      </c>
      <c r="AD45" s="97">
        <f t="shared" si="6"/>
        <v>0</v>
      </c>
      <c r="AE45" s="98">
        <f t="shared" si="31"/>
        <v>0</v>
      </c>
      <c r="AF45" s="103">
        <f t="shared" si="32"/>
        <v>0</v>
      </c>
      <c r="AG45" s="104">
        <f t="shared" si="33"/>
        <v>0</v>
      </c>
      <c r="AH45" s="104">
        <f t="shared" si="34"/>
        <v>0</v>
      </c>
      <c r="AI45" s="99">
        <f t="shared" si="35"/>
        <v>0</v>
      </c>
      <c r="AJ45" s="103">
        <f t="shared" si="12"/>
        <v>0</v>
      </c>
      <c r="AK45" s="99">
        <f t="shared" si="13"/>
        <v>0</v>
      </c>
      <c r="AL45" s="17"/>
      <c r="AM45" s="20"/>
      <c r="AN45" s="17"/>
      <c r="AO45" s="21"/>
      <c r="AP45" s="17">
        <v>1515</v>
      </c>
      <c r="AQ45" s="17">
        <v>1543</v>
      </c>
      <c r="AR45" s="17">
        <v>1573</v>
      </c>
      <c r="AS45" s="97">
        <f t="shared" si="23"/>
        <v>580</v>
      </c>
      <c r="AT45" s="97">
        <f t="shared" ca="1" si="24"/>
        <v>810</v>
      </c>
      <c r="AU45" s="97">
        <f t="shared" si="25"/>
        <v>1.9953350442757967</v>
      </c>
      <c r="AV45" s="97">
        <f t="shared" ca="1" si="26"/>
        <v>113.38185890257559</v>
      </c>
      <c r="AW45" s="167">
        <v>0.33333333333333331</v>
      </c>
      <c r="AX45" s="167">
        <v>0.66666666666666663</v>
      </c>
      <c r="AY45" s="97">
        <f t="shared" si="27"/>
        <v>8</v>
      </c>
      <c r="AZ45" s="167">
        <v>0.33333333333333331</v>
      </c>
      <c r="BA45" s="167">
        <v>0.39583333333333331</v>
      </c>
      <c r="BB45" s="97">
        <f t="shared" si="28"/>
        <v>1.5</v>
      </c>
      <c r="BC45" s="17"/>
      <c r="BH45" s="52"/>
      <c r="BI45" s="52"/>
      <c r="BJ45" s="52"/>
      <c r="BK45" s="52"/>
      <c r="BL45" s="52"/>
      <c r="BM45" s="52"/>
      <c r="BW45" s="54"/>
      <c r="BX45" s="54"/>
      <c r="BY45" s="54"/>
      <c r="BZ45" s="54"/>
      <c r="CA45" s="54"/>
      <c r="CB45" s="54"/>
    </row>
    <row r="46" spans="1:80" ht="17.45" customHeight="1" thickTop="1">
      <c r="A46" s="105">
        <f>A39+1</f>
        <v>6.1</v>
      </c>
      <c r="B46" s="178">
        <f>B45+1</f>
        <v>45960</v>
      </c>
      <c r="C46" s="4"/>
      <c r="D46" s="5"/>
      <c r="E46" s="6"/>
      <c r="F46" s="5"/>
      <c r="G46" s="74">
        <f t="shared" si="36"/>
        <v>873</v>
      </c>
      <c r="H46" s="75">
        <f t="shared" si="36"/>
        <v>6271</v>
      </c>
      <c r="I46" s="76">
        <f t="shared" si="17"/>
        <v>0</v>
      </c>
      <c r="J46" s="77">
        <f t="shared" si="18"/>
        <v>0</v>
      </c>
      <c r="K46" s="77">
        <f t="shared" si="19"/>
        <v>0</v>
      </c>
      <c r="L46" s="77">
        <f t="shared" si="20"/>
        <v>0</v>
      </c>
      <c r="M46" s="78">
        <f t="shared" ca="1" si="21"/>
        <v>1.9101123595505618E-2</v>
      </c>
      <c r="N46" s="78">
        <f t="shared" ca="1" si="0"/>
        <v>6.8091844813935078E-3</v>
      </c>
      <c r="O46" s="78">
        <f t="shared" si="22"/>
        <v>5.0000000000000001E-4</v>
      </c>
      <c r="P46" s="13" t="s">
        <v>184</v>
      </c>
      <c r="Q46" s="8">
        <v>60</v>
      </c>
      <c r="R46" s="13">
        <v>38</v>
      </c>
      <c r="S46" s="79">
        <f t="shared" si="1"/>
        <v>60</v>
      </c>
      <c r="T46" s="80">
        <f t="shared" si="2"/>
        <v>38</v>
      </c>
      <c r="U46" s="90">
        <f t="shared" si="3"/>
        <v>52.38</v>
      </c>
      <c r="V46" s="82">
        <f t="shared" si="4"/>
        <v>238.298</v>
      </c>
      <c r="W46" s="4"/>
      <c r="X46" s="4"/>
      <c r="Y46" s="22"/>
      <c r="Z46" s="22"/>
      <c r="AA46" s="22"/>
      <c r="AB46" s="6"/>
      <c r="AC46" s="83">
        <f t="shared" si="5"/>
        <v>0</v>
      </c>
      <c r="AD46" s="80">
        <f t="shared" si="6"/>
        <v>0</v>
      </c>
      <c r="AE46" s="76">
        <f t="shared" si="31"/>
        <v>0</v>
      </c>
      <c r="AF46" s="84">
        <f t="shared" si="32"/>
        <v>0</v>
      </c>
      <c r="AG46" s="85">
        <f t="shared" si="33"/>
        <v>0</v>
      </c>
      <c r="AH46" s="85">
        <f t="shared" si="34"/>
        <v>0</v>
      </c>
      <c r="AI46" s="77">
        <f t="shared" si="35"/>
        <v>0</v>
      </c>
      <c r="AJ46" s="84">
        <f t="shared" si="12"/>
        <v>0</v>
      </c>
      <c r="AK46" s="77">
        <f t="shared" si="13"/>
        <v>0</v>
      </c>
      <c r="AL46" s="5">
        <v>1109</v>
      </c>
      <c r="AM46" s="9">
        <v>0.56699999999999995</v>
      </c>
      <c r="AN46" s="5">
        <v>701</v>
      </c>
      <c r="AO46" s="10">
        <v>0.6</v>
      </c>
      <c r="AP46" s="5">
        <v>1596</v>
      </c>
      <c r="AQ46" s="5">
        <v>1617</v>
      </c>
      <c r="AR46" s="5">
        <v>1655</v>
      </c>
      <c r="AS46" s="80">
        <f t="shared" si="23"/>
        <v>590</v>
      </c>
      <c r="AT46" s="80">
        <f t="shared" ca="1" si="24"/>
        <v>730</v>
      </c>
      <c r="AU46" s="80">
        <f t="shared" si="25"/>
        <v>2.0297373726253793</v>
      </c>
      <c r="AV46" s="80">
        <f t="shared" ca="1" si="26"/>
        <v>102.18365061590146</v>
      </c>
      <c r="AW46" s="165">
        <v>0.33333333333333331</v>
      </c>
      <c r="AX46" s="165">
        <v>0.66666666666666663</v>
      </c>
      <c r="AY46" s="80">
        <f t="shared" si="27"/>
        <v>8</v>
      </c>
      <c r="AZ46" s="165">
        <v>0.33333333333333331</v>
      </c>
      <c r="BA46" s="165">
        <v>0.39583333333333331</v>
      </c>
      <c r="BB46" s="80">
        <f t="shared" si="28"/>
        <v>1.5</v>
      </c>
      <c r="BC46" s="5"/>
      <c r="BH46" s="52"/>
      <c r="BI46" s="52"/>
      <c r="BJ46" s="52"/>
      <c r="BK46" s="52"/>
      <c r="BL46" s="52"/>
      <c r="BM46" s="52"/>
      <c r="BW46" s="54"/>
      <c r="BX46" s="54"/>
      <c r="BY46" s="54"/>
      <c r="BZ46" s="54"/>
      <c r="CA46" s="54"/>
      <c r="CB46" s="54"/>
    </row>
    <row r="47" spans="1:80" ht="17.45" customHeight="1">
      <c r="A47" s="94">
        <f t="shared" si="29"/>
        <v>6.2</v>
      </c>
      <c r="B47" s="179">
        <f t="shared" si="15"/>
        <v>45961</v>
      </c>
      <c r="C47" s="8"/>
      <c r="D47" s="11"/>
      <c r="E47" s="12"/>
      <c r="F47" s="11"/>
      <c r="G47" s="74">
        <f t="shared" si="36"/>
        <v>873</v>
      </c>
      <c r="H47" s="75">
        <f t="shared" si="36"/>
        <v>6271</v>
      </c>
      <c r="I47" s="88">
        <f t="shared" si="17"/>
        <v>0</v>
      </c>
      <c r="J47" s="78">
        <f t="shared" si="18"/>
        <v>0</v>
      </c>
      <c r="K47" s="78">
        <f t="shared" si="19"/>
        <v>0</v>
      </c>
      <c r="L47" s="78">
        <f t="shared" si="20"/>
        <v>0</v>
      </c>
      <c r="M47" s="78">
        <f t="shared" ca="1" si="21"/>
        <v>1.9101123595505618E-2</v>
      </c>
      <c r="N47" s="78">
        <f t="shared" ca="1" si="0"/>
        <v>6.8091844813935078E-3</v>
      </c>
      <c r="O47" s="78">
        <f t="shared" si="22"/>
        <v>5.0000000000000001E-4</v>
      </c>
      <c r="P47" s="13" t="s">
        <v>184</v>
      </c>
      <c r="Q47" s="8">
        <v>60</v>
      </c>
      <c r="R47" s="13">
        <v>38</v>
      </c>
      <c r="S47" s="89">
        <f t="shared" si="1"/>
        <v>60</v>
      </c>
      <c r="T47" s="75">
        <f t="shared" si="2"/>
        <v>38</v>
      </c>
      <c r="U47" s="90">
        <f t="shared" si="3"/>
        <v>52.38</v>
      </c>
      <c r="V47" s="82">
        <f t="shared" si="4"/>
        <v>238.298</v>
      </c>
      <c r="W47" s="8"/>
      <c r="X47" s="8"/>
      <c r="Y47" s="23"/>
      <c r="Z47" s="23"/>
      <c r="AA47" s="23"/>
      <c r="AB47" s="12"/>
      <c r="AC47" s="91">
        <f t="shared" si="5"/>
        <v>0</v>
      </c>
      <c r="AD47" s="75">
        <f t="shared" si="6"/>
        <v>0</v>
      </c>
      <c r="AE47" s="88">
        <f t="shared" si="31"/>
        <v>0</v>
      </c>
      <c r="AF47" s="92">
        <f t="shared" si="32"/>
        <v>0</v>
      </c>
      <c r="AG47" s="93">
        <f t="shared" si="33"/>
        <v>0</v>
      </c>
      <c r="AH47" s="93">
        <f t="shared" si="34"/>
        <v>0</v>
      </c>
      <c r="AI47" s="78">
        <f t="shared" si="35"/>
        <v>0</v>
      </c>
      <c r="AJ47" s="92">
        <f t="shared" si="12"/>
        <v>0</v>
      </c>
      <c r="AK47" s="78">
        <f t="shared" si="13"/>
        <v>0</v>
      </c>
      <c r="AL47" s="11">
        <v>923</v>
      </c>
      <c r="AM47" s="14">
        <v>0.68300000000000005</v>
      </c>
      <c r="AN47" s="11">
        <v>810</v>
      </c>
      <c r="AO47" s="15">
        <v>0.48299999999999998</v>
      </c>
      <c r="AP47" s="11">
        <v>1669</v>
      </c>
      <c r="AQ47" s="11">
        <v>1696</v>
      </c>
      <c r="AR47" s="11">
        <v>1743</v>
      </c>
      <c r="AS47" s="75">
        <f t="shared" si="23"/>
        <v>740</v>
      </c>
      <c r="AT47" s="75">
        <f t="shared" ca="1" si="24"/>
        <v>960</v>
      </c>
      <c r="AU47" s="75">
        <f t="shared" si="25"/>
        <v>2.54577229786912</v>
      </c>
      <c r="AV47" s="75">
        <f t="shared" ca="1" si="26"/>
        <v>134.3784994400896</v>
      </c>
      <c r="AW47" s="169">
        <v>0.33333333333333331</v>
      </c>
      <c r="AX47" s="169">
        <v>0.66666666666666663</v>
      </c>
      <c r="AY47" s="75">
        <f t="shared" si="27"/>
        <v>8</v>
      </c>
      <c r="AZ47" s="169">
        <v>0.33333333333333331</v>
      </c>
      <c r="BA47" s="169">
        <v>0.39583333333333331</v>
      </c>
      <c r="BB47" s="75">
        <f t="shared" si="28"/>
        <v>1.5</v>
      </c>
      <c r="BC47" s="11"/>
      <c r="BH47" s="52"/>
      <c r="BI47" s="52"/>
      <c r="BJ47" s="52"/>
      <c r="BK47" s="52"/>
      <c r="BL47" s="52"/>
      <c r="BM47" s="52"/>
      <c r="BW47" s="54"/>
      <c r="BX47" s="54"/>
      <c r="BY47" s="54"/>
      <c r="BZ47" s="54"/>
      <c r="CA47" s="54"/>
      <c r="CB47" s="54"/>
    </row>
    <row r="48" spans="1:80" ht="17.45" customHeight="1">
      <c r="A48" s="86">
        <f t="shared" si="29"/>
        <v>6.3000000000000007</v>
      </c>
      <c r="B48" s="179">
        <f t="shared" si="15"/>
        <v>45962</v>
      </c>
      <c r="C48" s="8"/>
      <c r="D48" s="11"/>
      <c r="E48" s="12"/>
      <c r="F48" s="11">
        <v>1</v>
      </c>
      <c r="G48" s="74">
        <f t="shared" si="36"/>
        <v>873</v>
      </c>
      <c r="H48" s="75">
        <f t="shared" si="36"/>
        <v>6270</v>
      </c>
      <c r="I48" s="88">
        <f t="shared" si="17"/>
        <v>0</v>
      </c>
      <c r="J48" s="78">
        <f t="shared" si="18"/>
        <v>0</v>
      </c>
      <c r="K48" s="78">
        <f t="shared" si="19"/>
        <v>0</v>
      </c>
      <c r="L48" s="78">
        <f t="shared" si="20"/>
        <v>1.5946420028703555E-4</v>
      </c>
      <c r="M48" s="78">
        <f t="shared" ca="1" si="21"/>
        <v>1.9101123595505618E-2</v>
      </c>
      <c r="N48" s="78">
        <f t="shared" ca="1" si="0"/>
        <v>6.967537608867775E-3</v>
      </c>
      <c r="O48" s="78">
        <f t="shared" si="22"/>
        <v>5.0000000000000001E-4</v>
      </c>
      <c r="P48" s="13" t="s">
        <v>184</v>
      </c>
      <c r="Q48" s="8">
        <v>60</v>
      </c>
      <c r="R48" s="13">
        <v>38</v>
      </c>
      <c r="S48" s="89">
        <f t="shared" si="1"/>
        <v>60</v>
      </c>
      <c r="T48" s="75">
        <f t="shared" si="2"/>
        <v>38</v>
      </c>
      <c r="U48" s="90">
        <f t="shared" si="3"/>
        <v>52.38</v>
      </c>
      <c r="V48" s="82">
        <f t="shared" si="4"/>
        <v>238.26</v>
      </c>
      <c r="W48" s="8"/>
      <c r="X48" s="8"/>
      <c r="Y48" s="23"/>
      <c r="Z48" s="23"/>
      <c r="AA48" s="23"/>
      <c r="AB48" s="12"/>
      <c r="AC48" s="91">
        <f t="shared" si="5"/>
        <v>0</v>
      </c>
      <c r="AD48" s="75">
        <f t="shared" si="6"/>
        <v>0</v>
      </c>
      <c r="AE48" s="88">
        <f t="shared" si="31"/>
        <v>0</v>
      </c>
      <c r="AF48" s="92">
        <f t="shared" si="32"/>
        <v>0</v>
      </c>
      <c r="AG48" s="93">
        <f t="shared" si="33"/>
        <v>0</v>
      </c>
      <c r="AH48" s="93">
        <f t="shared" si="34"/>
        <v>0</v>
      </c>
      <c r="AI48" s="78">
        <f t="shared" si="35"/>
        <v>0</v>
      </c>
      <c r="AJ48" s="92">
        <f t="shared" si="12"/>
        <v>0</v>
      </c>
      <c r="AK48" s="78">
        <f t="shared" si="13"/>
        <v>0</v>
      </c>
      <c r="AL48" s="11"/>
      <c r="AM48" s="14"/>
      <c r="AN48" s="11">
        <v>797</v>
      </c>
      <c r="AO48" s="15">
        <v>0.63300000000000001</v>
      </c>
      <c r="AP48" s="11">
        <v>1765</v>
      </c>
      <c r="AQ48" s="11">
        <v>1796</v>
      </c>
      <c r="AR48" s="11">
        <v>1843</v>
      </c>
      <c r="AS48" s="75">
        <f t="shared" si="23"/>
        <v>780</v>
      </c>
      <c r="AT48" s="75">
        <f t="shared" ca="1" si="24"/>
        <v>890</v>
      </c>
      <c r="AU48" s="75">
        <f t="shared" si="25"/>
        <v>2.6837324525185799</v>
      </c>
      <c r="AV48" s="75">
        <f t="shared" ca="1" si="26"/>
        <v>124.59750804983901</v>
      </c>
      <c r="AW48" s="169">
        <v>0.33333333333333331</v>
      </c>
      <c r="AX48" s="169">
        <v>0.66666666666666663</v>
      </c>
      <c r="AY48" s="75">
        <f t="shared" si="27"/>
        <v>8</v>
      </c>
      <c r="AZ48" s="169">
        <v>0.33333333333333331</v>
      </c>
      <c r="BA48" s="169">
        <v>0.39583333333333331</v>
      </c>
      <c r="BB48" s="75">
        <f t="shared" si="28"/>
        <v>1.5</v>
      </c>
      <c r="BC48" s="11"/>
      <c r="BH48" s="52"/>
      <c r="BI48" s="52"/>
      <c r="BJ48" s="52"/>
      <c r="BK48" s="52"/>
      <c r="BL48" s="52"/>
      <c r="BM48" s="52"/>
      <c r="BW48" s="54"/>
      <c r="BX48" s="54"/>
      <c r="BY48" s="54"/>
      <c r="BZ48" s="54"/>
      <c r="CA48" s="54"/>
      <c r="CB48" s="54"/>
    </row>
    <row r="49" spans="1:80" ht="17.45" customHeight="1">
      <c r="A49" s="94">
        <f t="shared" si="29"/>
        <v>6.4</v>
      </c>
      <c r="B49" s="179">
        <f t="shared" si="15"/>
        <v>45963</v>
      </c>
      <c r="C49" s="8"/>
      <c r="D49" s="11"/>
      <c r="E49" s="12"/>
      <c r="F49" s="11">
        <v>3</v>
      </c>
      <c r="G49" s="74">
        <f t="shared" si="36"/>
        <v>873</v>
      </c>
      <c r="H49" s="75">
        <f t="shared" si="36"/>
        <v>6267</v>
      </c>
      <c r="I49" s="88">
        <f t="shared" si="17"/>
        <v>0</v>
      </c>
      <c r="J49" s="78">
        <f t="shared" si="18"/>
        <v>0</v>
      </c>
      <c r="K49" s="78">
        <f t="shared" si="19"/>
        <v>0</v>
      </c>
      <c r="L49" s="78">
        <f t="shared" si="20"/>
        <v>4.7846889952153111E-4</v>
      </c>
      <c r="M49" s="78">
        <f t="shared" ca="1" si="21"/>
        <v>1.9101123595505618E-2</v>
      </c>
      <c r="N49" s="78">
        <f t="shared" ca="1" si="0"/>
        <v>7.4425969912905784E-3</v>
      </c>
      <c r="O49" s="78">
        <f t="shared" si="22"/>
        <v>5.0000000000000001E-4</v>
      </c>
      <c r="P49" s="13" t="s">
        <v>186</v>
      </c>
      <c r="Q49" s="8">
        <v>60</v>
      </c>
      <c r="R49" s="13">
        <v>38</v>
      </c>
      <c r="S49" s="89">
        <f t="shared" si="1"/>
        <v>120</v>
      </c>
      <c r="T49" s="75">
        <f t="shared" si="2"/>
        <v>76</v>
      </c>
      <c r="U49" s="90">
        <f t="shared" si="3"/>
        <v>104.76</v>
      </c>
      <c r="V49" s="82">
        <f t="shared" si="4"/>
        <v>476.29199999999997</v>
      </c>
      <c r="W49" s="8"/>
      <c r="X49" s="8"/>
      <c r="Y49" s="23"/>
      <c r="Z49" s="23"/>
      <c r="AA49" s="23"/>
      <c r="AB49" s="12"/>
      <c r="AC49" s="91">
        <f t="shared" si="5"/>
        <v>0</v>
      </c>
      <c r="AD49" s="75">
        <f t="shared" si="6"/>
        <v>0</v>
      </c>
      <c r="AE49" s="88">
        <f t="shared" si="31"/>
        <v>0</v>
      </c>
      <c r="AF49" s="92">
        <f t="shared" si="32"/>
        <v>0</v>
      </c>
      <c r="AG49" s="93">
        <f t="shared" si="33"/>
        <v>0</v>
      </c>
      <c r="AH49" s="93">
        <f t="shared" si="34"/>
        <v>0</v>
      </c>
      <c r="AI49" s="78">
        <f t="shared" si="35"/>
        <v>0</v>
      </c>
      <c r="AJ49" s="92">
        <f t="shared" si="12"/>
        <v>0</v>
      </c>
      <c r="AK49" s="78">
        <f t="shared" si="13"/>
        <v>0</v>
      </c>
      <c r="AL49" s="11"/>
      <c r="AM49" s="14"/>
      <c r="AN49" s="11">
        <v>805</v>
      </c>
      <c r="AO49" s="15">
        <v>0.53300000000000003</v>
      </c>
      <c r="AP49" s="11">
        <v>1854</v>
      </c>
      <c r="AQ49" s="11">
        <v>1878</v>
      </c>
      <c r="AR49" s="11">
        <v>1922</v>
      </c>
      <c r="AS49" s="75">
        <f t="shared" si="23"/>
        <v>680</v>
      </c>
      <c r="AT49" s="75">
        <f t="shared" ca="1" si="24"/>
        <v>870</v>
      </c>
      <c r="AU49" s="75">
        <f t="shared" si="25"/>
        <v>1.1702911271280367</v>
      </c>
      <c r="AV49" s="75">
        <f t="shared" ca="1" si="26"/>
        <v>121.84873949579831</v>
      </c>
      <c r="AW49" s="169">
        <v>0.33333333333333331</v>
      </c>
      <c r="AX49" s="169">
        <v>0.66666666666666663</v>
      </c>
      <c r="AY49" s="75">
        <f t="shared" si="27"/>
        <v>8</v>
      </c>
      <c r="AZ49" s="169">
        <v>0.33333333333333331</v>
      </c>
      <c r="BA49" s="169">
        <v>0.39583333333333331</v>
      </c>
      <c r="BB49" s="75">
        <f t="shared" si="28"/>
        <v>1.5</v>
      </c>
      <c r="BC49" s="11"/>
      <c r="BH49" s="52"/>
      <c r="BI49" s="52"/>
      <c r="BJ49" s="52"/>
      <c r="BK49" s="52"/>
      <c r="BL49" s="52"/>
      <c r="BM49" s="52"/>
      <c r="BW49" s="54"/>
      <c r="BX49" s="54"/>
      <c r="BY49" s="54"/>
      <c r="BZ49" s="54"/>
      <c r="CA49" s="54"/>
      <c r="CB49" s="54"/>
    </row>
    <row r="50" spans="1:80" ht="17.45" customHeight="1">
      <c r="A50" s="86">
        <f t="shared" si="29"/>
        <v>6.5</v>
      </c>
      <c r="B50" s="179">
        <f t="shared" si="15"/>
        <v>45964</v>
      </c>
      <c r="C50" s="8"/>
      <c r="D50" s="11"/>
      <c r="E50" s="12"/>
      <c r="F50" s="11">
        <v>5</v>
      </c>
      <c r="G50" s="74">
        <f t="shared" si="36"/>
        <v>873</v>
      </c>
      <c r="H50" s="75">
        <f t="shared" si="36"/>
        <v>6262</v>
      </c>
      <c r="I50" s="88">
        <f t="shared" si="17"/>
        <v>0</v>
      </c>
      <c r="J50" s="78">
        <f t="shared" si="18"/>
        <v>0</v>
      </c>
      <c r="K50" s="78">
        <f t="shared" si="19"/>
        <v>0</v>
      </c>
      <c r="L50" s="78">
        <f t="shared" si="20"/>
        <v>7.9782990266475187E-4</v>
      </c>
      <c r="M50" s="78">
        <f t="shared" ca="1" si="21"/>
        <v>1.9101123595505618E-2</v>
      </c>
      <c r="N50" s="78">
        <f t="shared" ca="1" si="0"/>
        <v>8.2343626286619162E-3</v>
      </c>
      <c r="O50" s="78">
        <f t="shared" si="22"/>
        <v>5.0000000000000001E-4</v>
      </c>
      <c r="P50" s="13" t="s">
        <v>186</v>
      </c>
      <c r="Q50" s="8"/>
      <c r="R50" s="13"/>
      <c r="S50" s="89">
        <f t="shared" si="1"/>
        <v>0</v>
      </c>
      <c r="T50" s="75">
        <f t="shared" si="2"/>
        <v>0</v>
      </c>
      <c r="U50" s="90">
        <f t="shared" si="3"/>
        <v>0</v>
      </c>
      <c r="V50" s="82">
        <f t="shared" si="4"/>
        <v>0</v>
      </c>
      <c r="W50" s="8"/>
      <c r="X50" s="8"/>
      <c r="Y50" s="23"/>
      <c r="Z50" s="23"/>
      <c r="AA50" s="23"/>
      <c r="AB50" s="12"/>
      <c r="AC50" s="91">
        <f t="shared" si="5"/>
        <v>0</v>
      </c>
      <c r="AD50" s="75">
        <f t="shared" si="6"/>
        <v>0</v>
      </c>
      <c r="AE50" s="88">
        <f t="shared" si="31"/>
        <v>0</v>
      </c>
      <c r="AF50" s="92">
        <f t="shared" si="32"/>
        <v>0</v>
      </c>
      <c r="AG50" s="93">
        <f t="shared" si="33"/>
        <v>0</v>
      </c>
      <c r="AH50" s="93">
        <f t="shared" si="34"/>
        <v>0</v>
      </c>
      <c r="AI50" s="78">
        <f t="shared" si="35"/>
        <v>0</v>
      </c>
      <c r="AJ50" s="92">
        <f t="shared" si="12"/>
        <v>0</v>
      </c>
      <c r="AK50" s="78">
        <f t="shared" si="13"/>
        <v>0</v>
      </c>
      <c r="AL50" s="11"/>
      <c r="AM50" s="14"/>
      <c r="AN50" s="11"/>
      <c r="AO50" s="15"/>
      <c r="AP50" s="11">
        <v>1941</v>
      </c>
      <c r="AQ50" s="11">
        <v>1956</v>
      </c>
      <c r="AR50" s="11">
        <v>1967</v>
      </c>
      <c r="AS50" s="75">
        <f t="shared" si="23"/>
        <v>260</v>
      </c>
      <c r="AT50" s="75">
        <f t="shared" ca="1" si="24"/>
        <v>280</v>
      </c>
      <c r="AU50" s="75">
        <f t="shared" si="25"/>
        <v>0</v>
      </c>
      <c r="AV50" s="75">
        <f t="shared" ca="1" si="26"/>
        <v>39.243167484232657</v>
      </c>
      <c r="AW50" s="169">
        <v>0.33333333333333331</v>
      </c>
      <c r="AX50" s="169">
        <v>0.66666666666666663</v>
      </c>
      <c r="AY50" s="75">
        <f t="shared" si="27"/>
        <v>8</v>
      </c>
      <c r="AZ50" s="169">
        <v>0.33333333333333331</v>
      </c>
      <c r="BA50" s="169">
        <v>0.39583333333333331</v>
      </c>
      <c r="BB50" s="75">
        <f t="shared" si="28"/>
        <v>1.5</v>
      </c>
      <c r="BC50" s="11"/>
      <c r="BH50" s="52"/>
      <c r="BI50" s="52"/>
      <c r="BJ50" s="52"/>
      <c r="BK50" s="52"/>
      <c r="BL50" s="52"/>
      <c r="BM50" s="52"/>
      <c r="BW50" s="54"/>
      <c r="BX50" s="54"/>
      <c r="BY50" s="54"/>
      <c r="BZ50" s="54"/>
      <c r="CA50" s="54"/>
      <c r="CB50" s="54"/>
    </row>
    <row r="51" spans="1:80" ht="17.45" customHeight="1">
      <c r="A51" s="94">
        <f t="shared" si="29"/>
        <v>6.6000000000000005</v>
      </c>
      <c r="B51" s="179">
        <f t="shared" si="15"/>
        <v>45965</v>
      </c>
      <c r="C51" s="8"/>
      <c r="D51" s="11"/>
      <c r="E51" s="12">
        <v>1</v>
      </c>
      <c r="F51" s="11">
        <v>10</v>
      </c>
      <c r="G51" s="74">
        <f t="shared" si="36"/>
        <v>872</v>
      </c>
      <c r="H51" s="75">
        <f t="shared" si="36"/>
        <v>6252</v>
      </c>
      <c r="I51" s="88">
        <f t="shared" si="17"/>
        <v>0</v>
      </c>
      <c r="J51" s="78">
        <f t="shared" si="18"/>
        <v>1.145475372279496E-3</v>
      </c>
      <c r="K51" s="78">
        <f t="shared" si="19"/>
        <v>0</v>
      </c>
      <c r="L51" s="78">
        <f t="shared" si="20"/>
        <v>1.5969338869370809E-3</v>
      </c>
      <c r="M51" s="78">
        <f t="shared" ca="1" si="21"/>
        <v>2.0224719101123594E-2</v>
      </c>
      <c r="N51" s="78">
        <f t="shared" ca="1" si="0"/>
        <v>9.8178939034045919E-3</v>
      </c>
      <c r="O51" s="78">
        <f t="shared" si="22"/>
        <v>5.0000000000000001E-4</v>
      </c>
      <c r="P51" s="13" t="s">
        <v>186</v>
      </c>
      <c r="Q51" s="8">
        <v>60</v>
      </c>
      <c r="R51" s="13">
        <v>38</v>
      </c>
      <c r="S51" s="89">
        <f t="shared" si="1"/>
        <v>120</v>
      </c>
      <c r="T51" s="75">
        <f t="shared" si="2"/>
        <v>76</v>
      </c>
      <c r="U51" s="90">
        <f t="shared" si="3"/>
        <v>104.64</v>
      </c>
      <c r="V51" s="82">
        <f t="shared" si="4"/>
        <v>475.15199999999999</v>
      </c>
      <c r="W51" s="8"/>
      <c r="X51" s="8"/>
      <c r="Y51" s="23"/>
      <c r="Z51" s="23"/>
      <c r="AA51" s="23"/>
      <c r="AB51" s="12"/>
      <c r="AC51" s="91">
        <f t="shared" si="5"/>
        <v>0</v>
      </c>
      <c r="AD51" s="75">
        <f t="shared" si="6"/>
        <v>0</v>
      </c>
      <c r="AE51" s="88">
        <f t="shared" si="31"/>
        <v>0</v>
      </c>
      <c r="AF51" s="92">
        <f t="shared" si="32"/>
        <v>0</v>
      </c>
      <c r="AG51" s="93">
        <f t="shared" si="33"/>
        <v>0</v>
      </c>
      <c r="AH51" s="93">
        <f t="shared" si="34"/>
        <v>0</v>
      </c>
      <c r="AI51" s="78">
        <f t="shared" si="35"/>
        <v>0</v>
      </c>
      <c r="AJ51" s="92">
        <f t="shared" si="12"/>
        <v>0</v>
      </c>
      <c r="AK51" s="78">
        <f t="shared" si="13"/>
        <v>0</v>
      </c>
      <c r="AL51" s="11"/>
      <c r="AM51" s="14"/>
      <c r="AN51" s="11"/>
      <c r="AO51" s="15"/>
      <c r="AP51" s="11">
        <v>1969</v>
      </c>
      <c r="AQ51" s="11">
        <v>1982</v>
      </c>
      <c r="AR51" s="11">
        <v>2025</v>
      </c>
      <c r="AS51" s="75">
        <f t="shared" si="23"/>
        <v>560</v>
      </c>
      <c r="AT51" s="75">
        <f t="shared" ca="1" si="24"/>
        <v>780</v>
      </c>
      <c r="AU51" s="75">
        <f t="shared" si="25"/>
        <v>0.96586362005684789</v>
      </c>
      <c r="AV51" s="75">
        <f t="shared" ca="1" si="26"/>
        <v>109.48905109489051</v>
      </c>
      <c r="AW51" s="169">
        <v>0.33333333333333331</v>
      </c>
      <c r="AX51" s="169">
        <v>0.66666666666666663</v>
      </c>
      <c r="AY51" s="75">
        <f t="shared" si="27"/>
        <v>8</v>
      </c>
      <c r="AZ51" s="169">
        <v>0.33333333333333331</v>
      </c>
      <c r="BA51" s="169">
        <v>0.39583333333333331</v>
      </c>
      <c r="BB51" s="75">
        <f t="shared" si="28"/>
        <v>1.5</v>
      </c>
      <c r="BC51" s="11"/>
      <c r="BH51" s="52"/>
      <c r="BI51" s="52"/>
      <c r="BJ51" s="52"/>
      <c r="BK51" s="52"/>
      <c r="BL51" s="52"/>
      <c r="BM51" s="52"/>
      <c r="BW51" s="54"/>
      <c r="BX51" s="54"/>
      <c r="BY51" s="54"/>
      <c r="BZ51" s="54"/>
      <c r="CA51" s="54"/>
      <c r="CB51" s="54"/>
    </row>
    <row r="52" spans="1:80" ht="17.45" customHeight="1" thickBot="1">
      <c r="A52" s="86">
        <f t="shared" si="29"/>
        <v>6.7000000000000011</v>
      </c>
      <c r="B52" s="180">
        <f t="shared" si="15"/>
        <v>45966</v>
      </c>
      <c r="C52" s="16"/>
      <c r="D52" s="17"/>
      <c r="E52" s="18">
        <v>2</v>
      </c>
      <c r="F52" s="17">
        <v>38</v>
      </c>
      <c r="G52" s="96">
        <f t="shared" si="36"/>
        <v>870</v>
      </c>
      <c r="H52" s="97">
        <f t="shared" si="36"/>
        <v>6214</v>
      </c>
      <c r="I52" s="98">
        <f t="shared" si="17"/>
        <v>0</v>
      </c>
      <c r="J52" s="99">
        <f t="shared" si="18"/>
        <v>2.2935779816513763E-3</v>
      </c>
      <c r="K52" s="99">
        <f t="shared" si="19"/>
        <v>0</v>
      </c>
      <c r="L52" s="99">
        <f t="shared" si="20"/>
        <v>6.0780550223928347E-3</v>
      </c>
      <c r="M52" s="99">
        <f t="shared" ca="1" si="21"/>
        <v>2.247191011235955E-2</v>
      </c>
      <c r="N52" s="99">
        <f t="shared" ca="1" si="0"/>
        <v>1.583531274742676E-2</v>
      </c>
      <c r="O52" s="99">
        <f t="shared" si="22"/>
        <v>5.0000000000000001E-4</v>
      </c>
      <c r="P52" s="19" t="s">
        <v>186</v>
      </c>
      <c r="Q52" s="16"/>
      <c r="R52" s="19"/>
      <c r="S52" s="89">
        <f t="shared" si="1"/>
        <v>0</v>
      </c>
      <c r="T52" s="75">
        <f t="shared" si="2"/>
        <v>0</v>
      </c>
      <c r="U52" s="100">
        <f t="shared" si="3"/>
        <v>0</v>
      </c>
      <c r="V52" s="101">
        <f t="shared" si="4"/>
        <v>0</v>
      </c>
      <c r="W52" s="16"/>
      <c r="X52" s="16"/>
      <c r="Y52" s="23"/>
      <c r="Z52" s="23"/>
      <c r="AA52" s="23"/>
      <c r="AB52" s="12"/>
      <c r="AC52" s="102">
        <f t="shared" si="5"/>
        <v>0</v>
      </c>
      <c r="AD52" s="97">
        <f t="shared" si="6"/>
        <v>0</v>
      </c>
      <c r="AE52" s="98">
        <f t="shared" si="31"/>
        <v>0</v>
      </c>
      <c r="AF52" s="103">
        <f t="shared" si="32"/>
        <v>0</v>
      </c>
      <c r="AG52" s="104">
        <f t="shared" si="33"/>
        <v>0</v>
      </c>
      <c r="AH52" s="104">
        <f t="shared" si="34"/>
        <v>0</v>
      </c>
      <c r="AI52" s="99">
        <f t="shared" si="35"/>
        <v>0</v>
      </c>
      <c r="AJ52" s="103">
        <f t="shared" si="12"/>
        <v>0</v>
      </c>
      <c r="AK52" s="99">
        <f t="shared" si="13"/>
        <v>0</v>
      </c>
      <c r="AL52" s="17"/>
      <c r="AM52" s="20"/>
      <c r="AN52" s="17"/>
      <c r="AO52" s="21"/>
      <c r="AP52" s="17">
        <v>2047</v>
      </c>
      <c r="AQ52" s="17">
        <v>261</v>
      </c>
      <c r="AR52" s="17">
        <v>2071</v>
      </c>
      <c r="AS52" s="97">
        <f t="shared" si="23"/>
        <v>240</v>
      </c>
      <c r="AT52" s="97">
        <f t="shared" ca="1" si="24"/>
        <v>280</v>
      </c>
      <c r="AU52" s="97">
        <f t="shared" si="25"/>
        <v>0</v>
      </c>
      <c r="AV52" s="97">
        <f t="shared" ca="1" si="26"/>
        <v>39.525691699604742</v>
      </c>
      <c r="AW52" s="167">
        <v>0.33333333333333331</v>
      </c>
      <c r="AX52" s="167">
        <v>0.66666666666666663</v>
      </c>
      <c r="AY52" s="97">
        <f t="shared" si="27"/>
        <v>8</v>
      </c>
      <c r="AZ52" s="167">
        <v>0.33333333333333331</v>
      </c>
      <c r="BA52" s="167">
        <v>0.39583333333333331</v>
      </c>
      <c r="BB52" s="97">
        <f t="shared" si="28"/>
        <v>1.5</v>
      </c>
      <c r="BC52" s="17"/>
      <c r="BH52" s="52"/>
      <c r="BI52" s="52"/>
      <c r="BJ52" s="52"/>
      <c r="BK52" s="52"/>
      <c r="BL52" s="52"/>
      <c r="BM52" s="52"/>
      <c r="BW52" s="54"/>
      <c r="BX52" s="54"/>
      <c r="BY52" s="54"/>
      <c r="BZ52" s="54"/>
      <c r="CA52" s="54"/>
      <c r="CB52" s="54"/>
    </row>
    <row r="53" spans="1:80" ht="17.45" customHeight="1" thickTop="1">
      <c r="A53" s="71">
        <f>A46+1</f>
        <v>7.1</v>
      </c>
      <c r="B53" s="178">
        <f>B52+1</f>
        <v>45967</v>
      </c>
      <c r="C53" s="4"/>
      <c r="D53" s="5"/>
      <c r="E53" s="6">
        <v>6</v>
      </c>
      <c r="F53" s="5">
        <v>15</v>
      </c>
      <c r="G53" s="74">
        <f t="shared" si="36"/>
        <v>864</v>
      </c>
      <c r="H53" s="75">
        <f t="shared" si="36"/>
        <v>6199</v>
      </c>
      <c r="I53" s="76">
        <f t="shared" si="17"/>
        <v>0</v>
      </c>
      <c r="J53" s="77">
        <f t="shared" si="18"/>
        <v>6.8965517241379309E-3</v>
      </c>
      <c r="K53" s="77">
        <f t="shared" si="19"/>
        <v>0</v>
      </c>
      <c r="L53" s="77">
        <f t="shared" si="20"/>
        <v>2.413904087544255E-3</v>
      </c>
      <c r="M53" s="78">
        <f t="shared" ca="1" si="21"/>
        <v>2.9213483146067417E-2</v>
      </c>
      <c r="N53" s="78">
        <f t="shared" ca="1" si="0"/>
        <v>1.8210609659540775E-2</v>
      </c>
      <c r="O53" s="78">
        <f t="shared" si="22"/>
        <v>5.0000000000000001E-4</v>
      </c>
      <c r="P53" s="13" t="s">
        <v>186</v>
      </c>
      <c r="Q53" s="8">
        <v>63</v>
      </c>
      <c r="R53" s="13">
        <v>38</v>
      </c>
      <c r="S53" s="79">
        <f t="shared" si="1"/>
        <v>126</v>
      </c>
      <c r="T53" s="80">
        <f t="shared" si="2"/>
        <v>76</v>
      </c>
      <c r="U53" s="90">
        <f t="shared" si="3"/>
        <v>108.864</v>
      </c>
      <c r="V53" s="82">
        <f t="shared" si="4"/>
        <v>471.12400000000002</v>
      </c>
      <c r="W53" s="4"/>
      <c r="X53" s="4"/>
      <c r="Y53" s="22"/>
      <c r="Z53" s="22"/>
      <c r="AA53" s="22"/>
      <c r="AB53" s="6"/>
      <c r="AC53" s="83">
        <f t="shared" si="5"/>
        <v>0</v>
      </c>
      <c r="AD53" s="80">
        <f t="shared" si="6"/>
        <v>0</v>
      </c>
      <c r="AE53" s="76">
        <f t="shared" si="31"/>
        <v>0</v>
      </c>
      <c r="AF53" s="84">
        <f t="shared" si="32"/>
        <v>0</v>
      </c>
      <c r="AG53" s="85">
        <f t="shared" si="33"/>
        <v>0</v>
      </c>
      <c r="AH53" s="85">
        <f t="shared" si="34"/>
        <v>0</v>
      </c>
      <c r="AI53" s="77">
        <f t="shared" si="35"/>
        <v>0</v>
      </c>
      <c r="AJ53" s="84">
        <f t="shared" si="12"/>
        <v>0</v>
      </c>
      <c r="AK53" s="77">
        <f t="shared" si="13"/>
        <v>0</v>
      </c>
      <c r="AL53" s="5">
        <v>1338</v>
      </c>
      <c r="AM53" s="9">
        <v>0.68300000000000005</v>
      </c>
      <c r="AN53" s="5">
        <v>782</v>
      </c>
      <c r="AO53" s="10">
        <v>0.58299999999999996</v>
      </c>
      <c r="AP53" s="5">
        <v>2075</v>
      </c>
      <c r="AQ53" s="5">
        <v>2108</v>
      </c>
      <c r="AR53" s="5">
        <v>2158</v>
      </c>
      <c r="AS53" s="80">
        <f t="shared" si="23"/>
        <v>830</v>
      </c>
      <c r="AT53" s="80">
        <f t="shared" ca="1" si="24"/>
        <v>1120</v>
      </c>
      <c r="AU53" s="80">
        <f t="shared" si="25"/>
        <v>1.4310640909811925</v>
      </c>
      <c r="AV53" s="80">
        <f t="shared" ca="1" si="26"/>
        <v>158.57284440039643</v>
      </c>
      <c r="AW53" s="165">
        <v>0.33333333333333331</v>
      </c>
      <c r="AX53" s="165">
        <v>0.66666666666666663</v>
      </c>
      <c r="AY53" s="80">
        <f t="shared" si="27"/>
        <v>8</v>
      </c>
      <c r="AZ53" s="165">
        <v>0.33333333333333331</v>
      </c>
      <c r="BA53" s="165">
        <v>0.39583333333333331</v>
      </c>
      <c r="BB53" s="80">
        <f t="shared" si="28"/>
        <v>1.5</v>
      </c>
      <c r="BC53" s="5"/>
      <c r="BH53" s="52"/>
      <c r="BI53" s="52"/>
      <c r="BJ53" s="52"/>
      <c r="BK53" s="52"/>
      <c r="BL53" s="52"/>
      <c r="BM53" s="52"/>
      <c r="BW53" s="54"/>
      <c r="BX53" s="54"/>
      <c r="BY53" s="54"/>
      <c r="BZ53" s="54"/>
      <c r="CA53" s="54"/>
      <c r="CB53" s="54"/>
    </row>
    <row r="54" spans="1:80" ht="17.45" customHeight="1">
      <c r="A54" s="86">
        <f t="shared" si="29"/>
        <v>7.2</v>
      </c>
      <c r="B54" s="179">
        <f t="shared" si="15"/>
        <v>45968</v>
      </c>
      <c r="C54" s="8"/>
      <c r="D54" s="11"/>
      <c r="E54" s="12">
        <v>1</v>
      </c>
      <c r="F54" s="11">
        <v>2</v>
      </c>
      <c r="G54" s="74">
        <f t="shared" si="36"/>
        <v>863</v>
      </c>
      <c r="H54" s="75">
        <f t="shared" si="36"/>
        <v>6197</v>
      </c>
      <c r="I54" s="88">
        <f t="shared" si="17"/>
        <v>0</v>
      </c>
      <c r="J54" s="78">
        <f t="shared" si="18"/>
        <v>1.1574074074074073E-3</v>
      </c>
      <c r="K54" s="78">
        <f t="shared" si="19"/>
        <v>0</v>
      </c>
      <c r="L54" s="78">
        <f t="shared" si="20"/>
        <v>3.2263268269075657E-4</v>
      </c>
      <c r="M54" s="78">
        <f t="shared" ca="1" si="21"/>
        <v>3.0337078651685393E-2</v>
      </c>
      <c r="N54" s="78">
        <f t="shared" ca="1" si="0"/>
        <v>1.852731591448931E-2</v>
      </c>
      <c r="O54" s="78">
        <f t="shared" si="22"/>
        <v>5.0000000000000001E-4</v>
      </c>
      <c r="P54" s="13" t="s">
        <v>186</v>
      </c>
      <c r="Q54" s="8"/>
      <c r="R54" s="13"/>
      <c r="S54" s="89">
        <f t="shared" si="1"/>
        <v>0</v>
      </c>
      <c r="T54" s="75">
        <f t="shared" si="2"/>
        <v>0</v>
      </c>
      <c r="U54" s="90">
        <f t="shared" si="3"/>
        <v>0</v>
      </c>
      <c r="V54" s="82">
        <f t="shared" si="4"/>
        <v>0</v>
      </c>
      <c r="W54" s="8"/>
      <c r="X54" s="8"/>
      <c r="Y54" s="23"/>
      <c r="Z54" s="23"/>
      <c r="AA54" s="23"/>
      <c r="AB54" s="12"/>
      <c r="AC54" s="91">
        <f t="shared" si="5"/>
        <v>0</v>
      </c>
      <c r="AD54" s="75">
        <f t="shared" si="6"/>
        <v>0</v>
      </c>
      <c r="AE54" s="88">
        <f t="shared" si="31"/>
        <v>0</v>
      </c>
      <c r="AF54" s="92">
        <f t="shared" si="32"/>
        <v>0</v>
      </c>
      <c r="AG54" s="93">
        <f t="shared" si="33"/>
        <v>0</v>
      </c>
      <c r="AH54" s="93">
        <f t="shared" si="34"/>
        <v>0</v>
      </c>
      <c r="AI54" s="78">
        <f t="shared" si="35"/>
        <v>0</v>
      </c>
      <c r="AJ54" s="92">
        <f t="shared" si="12"/>
        <v>0</v>
      </c>
      <c r="AK54" s="78">
        <f t="shared" si="13"/>
        <v>0</v>
      </c>
      <c r="AL54" s="11">
        <v>1195</v>
      </c>
      <c r="AM54" s="14">
        <v>0.7</v>
      </c>
      <c r="AN54" s="11">
        <v>922</v>
      </c>
      <c r="AO54" s="15">
        <v>0.53300000000000003</v>
      </c>
      <c r="AP54" s="11">
        <v>2187</v>
      </c>
      <c r="AQ54" s="11">
        <v>2200</v>
      </c>
      <c r="AR54" s="11">
        <v>2215</v>
      </c>
      <c r="AS54" s="75">
        <f t="shared" si="23"/>
        <v>280</v>
      </c>
      <c r="AT54" s="75">
        <f t="shared" ca="1" si="24"/>
        <v>310</v>
      </c>
      <c r="AU54" s="75">
        <f t="shared" si="25"/>
        <v>0</v>
      </c>
      <c r="AV54" s="75">
        <f t="shared" ca="1" si="26"/>
        <v>43.90934844192634</v>
      </c>
      <c r="AW54" s="169">
        <v>0.33333333333333331</v>
      </c>
      <c r="AX54" s="169">
        <v>0.66666666666666663</v>
      </c>
      <c r="AY54" s="75">
        <f t="shared" si="27"/>
        <v>8</v>
      </c>
      <c r="AZ54" s="169">
        <v>0.33333333333333331</v>
      </c>
      <c r="BA54" s="169">
        <v>0.39583333333333331</v>
      </c>
      <c r="BB54" s="75">
        <f t="shared" si="28"/>
        <v>1.5</v>
      </c>
      <c r="BC54" s="11"/>
      <c r="BH54" s="52"/>
      <c r="BI54" s="52"/>
      <c r="BJ54" s="52"/>
      <c r="BK54" s="52"/>
      <c r="BL54" s="52"/>
      <c r="BM54" s="52"/>
      <c r="BW54" s="54"/>
      <c r="BX54" s="54"/>
      <c r="BY54" s="54"/>
      <c r="BZ54" s="54"/>
      <c r="CA54" s="54"/>
      <c r="CB54" s="54"/>
    </row>
    <row r="55" spans="1:80" ht="17.45" customHeight="1">
      <c r="A55" s="94">
        <f t="shared" si="29"/>
        <v>7.3000000000000007</v>
      </c>
      <c r="B55" s="179">
        <f t="shared" si="15"/>
        <v>45969</v>
      </c>
      <c r="C55" s="8"/>
      <c r="D55" s="11"/>
      <c r="E55" s="12"/>
      <c r="F55" s="11">
        <v>5</v>
      </c>
      <c r="G55" s="74">
        <f t="shared" si="36"/>
        <v>863</v>
      </c>
      <c r="H55" s="75">
        <f t="shared" si="36"/>
        <v>6192</v>
      </c>
      <c r="I55" s="88">
        <f t="shared" si="17"/>
        <v>0</v>
      </c>
      <c r="J55" s="78">
        <f t="shared" si="18"/>
        <v>0</v>
      </c>
      <c r="K55" s="78">
        <f t="shared" si="19"/>
        <v>0</v>
      </c>
      <c r="L55" s="78">
        <f t="shared" si="20"/>
        <v>8.0684202033241891E-4</v>
      </c>
      <c r="M55" s="78">
        <f t="shared" ca="1" si="21"/>
        <v>3.0337078651685393E-2</v>
      </c>
      <c r="N55" s="78">
        <f t="shared" ca="1" si="0"/>
        <v>1.9319081551860646E-2</v>
      </c>
      <c r="O55" s="78">
        <f t="shared" si="22"/>
        <v>5.0000000000000001E-4</v>
      </c>
      <c r="P55" s="13" t="s">
        <v>186</v>
      </c>
      <c r="Q55" s="8">
        <v>63</v>
      </c>
      <c r="R55" s="13">
        <v>38</v>
      </c>
      <c r="S55" s="89">
        <f t="shared" si="1"/>
        <v>126</v>
      </c>
      <c r="T55" s="75">
        <f t="shared" si="2"/>
        <v>76</v>
      </c>
      <c r="U55" s="90">
        <f t="shared" si="3"/>
        <v>108.738</v>
      </c>
      <c r="V55" s="82">
        <f t="shared" si="4"/>
        <v>470.59199999999998</v>
      </c>
      <c r="W55" s="8"/>
      <c r="X55" s="8"/>
      <c r="Y55" s="23"/>
      <c r="Z55" s="23"/>
      <c r="AA55" s="23"/>
      <c r="AB55" s="12"/>
      <c r="AC55" s="91">
        <f t="shared" si="5"/>
        <v>0</v>
      </c>
      <c r="AD55" s="75">
        <f t="shared" si="6"/>
        <v>0</v>
      </c>
      <c r="AE55" s="88">
        <f t="shared" si="31"/>
        <v>0</v>
      </c>
      <c r="AF55" s="92">
        <f t="shared" si="32"/>
        <v>0</v>
      </c>
      <c r="AG55" s="93">
        <f t="shared" si="33"/>
        <v>0</v>
      </c>
      <c r="AH55" s="93">
        <f t="shared" si="34"/>
        <v>0</v>
      </c>
      <c r="AI55" s="78">
        <f t="shared" si="35"/>
        <v>0</v>
      </c>
      <c r="AJ55" s="92">
        <f t="shared" si="12"/>
        <v>0</v>
      </c>
      <c r="AK55" s="78">
        <f t="shared" si="13"/>
        <v>0</v>
      </c>
      <c r="AL55" s="11"/>
      <c r="AM55" s="14"/>
      <c r="AN55" s="11">
        <v>922</v>
      </c>
      <c r="AO55" s="15">
        <v>0.66700000000000004</v>
      </c>
      <c r="AP55" s="11">
        <v>2218</v>
      </c>
      <c r="AQ55" s="11">
        <v>2254</v>
      </c>
      <c r="AR55" s="11">
        <v>2303</v>
      </c>
      <c r="AS55" s="75">
        <f t="shared" si="23"/>
        <v>850</v>
      </c>
      <c r="AT55" s="75">
        <f t="shared" ca="1" si="24"/>
        <v>1130</v>
      </c>
      <c r="AU55" s="75">
        <f t="shared" si="25"/>
        <v>1.4672121243505432</v>
      </c>
      <c r="AV55" s="75">
        <f t="shared" ca="1" si="26"/>
        <v>160.17009213323885</v>
      </c>
      <c r="AW55" s="169">
        <v>0.33333333333333331</v>
      </c>
      <c r="AX55" s="169">
        <v>0.66666666666666663</v>
      </c>
      <c r="AY55" s="75">
        <f t="shared" si="27"/>
        <v>8</v>
      </c>
      <c r="AZ55" s="169">
        <v>0.33333333333333331</v>
      </c>
      <c r="BA55" s="169">
        <v>0.39583333333333331</v>
      </c>
      <c r="BB55" s="75">
        <f t="shared" si="28"/>
        <v>1.5</v>
      </c>
      <c r="BC55" s="11"/>
      <c r="BH55" s="52"/>
      <c r="BI55" s="52"/>
      <c r="BJ55" s="52"/>
      <c r="BK55" s="52"/>
      <c r="BL55" s="52"/>
      <c r="BM55" s="52"/>
      <c r="BW55" s="54"/>
      <c r="BX55" s="54"/>
      <c r="BY55" s="54"/>
      <c r="BZ55" s="54"/>
      <c r="CA55" s="54"/>
      <c r="CB55" s="54"/>
    </row>
    <row r="56" spans="1:80" ht="17.45" customHeight="1">
      <c r="A56" s="86">
        <f t="shared" si="29"/>
        <v>7.4</v>
      </c>
      <c r="B56" s="179">
        <f t="shared" si="15"/>
        <v>45970</v>
      </c>
      <c r="C56" s="8"/>
      <c r="D56" s="11"/>
      <c r="E56" s="12">
        <v>1</v>
      </c>
      <c r="F56" s="11">
        <v>6</v>
      </c>
      <c r="G56" s="74">
        <f t="shared" si="36"/>
        <v>862</v>
      </c>
      <c r="H56" s="75">
        <f t="shared" si="36"/>
        <v>6186</v>
      </c>
      <c r="I56" s="88">
        <f t="shared" si="17"/>
        <v>0</v>
      </c>
      <c r="J56" s="78">
        <f t="shared" si="18"/>
        <v>1.1587485515643105E-3</v>
      </c>
      <c r="K56" s="78">
        <f t="shared" si="19"/>
        <v>0</v>
      </c>
      <c r="L56" s="78">
        <f t="shared" si="20"/>
        <v>9.6899224806201549E-4</v>
      </c>
      <c r="M56" s="78">
        <f t="shared" ca="1" si="21"/>
        <v>3.1460674157303373E-2</v>
      </c>
      <c r="N56" s="78">
        <f t="shared" ca="1" si="0"/>
        <v>2.0269200316706249E-2</v>
      </c>
      <c r="O56" s="78">
        <f t="shared" si="22"/>
        <v>5.0000000000000001E-4</v>
      </c>
      <c r="P56" s="13" t="s">
        <v>186</v>
      </c>
      <c r="Q56" s="8"/>
      <c r="R56" s="13"/>
      <c r="S56" s="89">
        <f t="shared" si="1"/>
        <v>0</v>
      </c>
      <c r="T56" s="75">
        <f t="shared" si="2"/>
        <v>0</v>
      </c>
      <c r="U56" s="90">
        <f t="shared" si="3"/>
        <v>0</v>
      </c>
      <c r="V56" s="82">
        <f t="shared" si="4"/>
        <v>0</v>
      </c>
      <c r="W56" s="8"/>
      <c r="X56" s="8"/>
      <c r="Y56" s="23"/>
      <c r="Z56" s="23"/>
      <c r="AA56" s="23"/>
      <c r="AB56" s="12"/>
      <c r="AC56" s="91">
        <f t="shared" si="5"/>
        <v>0</v>
      </c>
      <c r="AD56" s="75">
        <f t="shared" si="6"/>
        <v>0</v>
      </c>
      <c r="AE56" s="88">
        <f t="shared" si="31"/>
        <v>0</v>
      </c>
      <c r="AF56" s="92">
        <f t="shared" si="32"/>
        <v>0</v>
      </c>
      <c r="AG56" s="93">
        <f t="shared" si="33"/>
        <v>0</v>
      </c>
      <c r="AH56" s="93">
        <f t="shared" si="34"/>
        <v>0</v>
      </c>
      <c r="AI56" s="78">
        <f t="shared" si="35"/>
        <v>0</v>
      </c>
      <c r="AJ56" s="92">
        <f t="shared" si="12"/>
        <v>0</v>
      </c>
      <c r="AK56" s="78">
        <f t="shared" si="13"/>
        <v>0</v>
      </c>
      <c r="AL56" s="11"/>
      <c r="AM56" s="14"/>
      <c r="AN56" s="11">
        <v>943</v>
      </c>
      <c r="AO56" s="15">
        <v>0.58299999999999996</v>
      </c>
      <c r="AP56" s="11">
        <v>2331</v>
      </c>
      <c r="AQ56" s="11">
        <v>2343</v>
      </c>
      <c r="AR56" s="11">
        <v>2358</v>
      </c>
      <c r="AS56" s="75">
        <f t="shared" si="23"/>
        <v>270</v>
      </c>
      <c r="AT56" s="75">
        <f t="shared" ca="1" si="24"/>
        <v>340</v>
      </c>
      <c r="AU56" s="75">
        <f t="shared" si="25"/>
        <v>0</v>
      </c>
      <c r="AV56" s="75">
        <f t="shared" ca="1" si="26"/>
        <v>48.240635641316686</v>
      </c>
      <c r="AW56" s="169">
        <v>0.33333333333333331</v>
      </c>
      <c r="AX56" s="169">
        <v>0.66666666666666663</v>
      </c>
      <c r="AY56" s="75">
        <f t="shared" si="27"/>
        <v>8</v>
      </c>
      <c r="AZ56" s="169">
        <v>0.33333333333333331</v>
      </c>
      <c r="BA56" s="169">
        <v>0.39583333333333331</v>
      </c>
      <c r="BB56" s="75">
        <f t="shared" si="28"/>
        <v>1.5</v>
      </c>
      <c r="BC56" s="11"/>
      <c r="BH56" s="52"/>
      <c r="BI56" s="52"/>
      <c r="BJ56" s="52"/>
      <c r="BK56" s="52"/>
      <c r="BL56" s="52"/>
      <c r="BM56" s="52"/>
      <c r="BW56" s="54"/>
      <c r="BX56" s="54"/>
      <c r="BY56" s="54"/>
      <c r="BZ56" s="54"/>
      <c r="CA56" s="54"/>
      <c r="CB56" s="54"/>
    </row>
    <row r="57" spans="1:80" ht="17.45" customHeight="1">
      <c r="A57" s="94">
        <f t="shared" si="29"/>
        <v>7.5</v>
      </c>
      <c r="B57" s="179">
        <f t="shared" si="15"/>
        <v>45971</v>
      </c>
      <c r="C57" s="8"/>
      <c r="D57" s="11"/>
      <c r="E57" s="12">
        <v>2</v>
      </c>
      <c r="F57" s="11">
        <v>4</v>
      </c>
      <c r="G57" s="74">
        <f t="shared" si="36"/>
        <v>860</v>
      </c>
      <c r="H57" s="75">
        <f t="shared" si="36"/>
        <v>6182</v>
      </c>
      <c r="I57" s="88">
        <f t="shared" si="17"/>
        <v>0</v>
      </c>
      <c r="J57" s="78">
        <f t="shared" si="18"/>
        <v>2.3201856148491878E-3</v>
      </c>
      <c r="K57" s="78">
        <f t="shared" si="19"/>
        <v>0</v>
      </c>
      <c r="L57" s="78">
        <f t="shared" si="20"/>
        <v>6.4662140316844492E-4</v>
      </c>
      <c r="M57" s="78">
        <f t="shared" ca="1" si="21"/>
        <v>3.3707865168539325E-2</v>
      </c>
      <c r="N57" s="78">
        <f t="shared" ca="1" si="0"/>
        <v>2.0902612826603318E-2</v>
      </c>
      <c r="O57" s="78">
        <f t="shared" si="22"/>
        <v>5.0000000000000001E-4</v>
      </c>
      <c r="P57" s="13" t="s">
        <v>186</v>
      </c>
      <c r="Q57" s="8">
        <v>63</v>
      </c>
      <c r="R57" s="13">
        <v>38</v>
      </c>
      <c r="S57" s="89">
        <f t="shared" si="1"/>
        <v>126</v>
      </c>
      <c r="T57" s="75">
        <f t="shared" si="2"/>
        <v>76</v>
      </c>
      <c r="U57" s="90">
        <f t="shared" si="3"/>
        <v>108.36</v>
      </c>
      <c r="V57" s="82">
        <f t="shared" si="4"/>
        <v>469.83199999999999</v>
      </c>
      <c r="W57" s="8"/>
      <c r="X57" s="8"/>
      <c r="Y57" s="23"/>
      <c r="Z57" s="23"/>
      <c r="AA57" s="23"/>
      <c r="AB57" s="12"/>
      <c r="AC57" s="91">
        <f t="shared" si="5"/>
        <v>0</v>
      </c>
      <c r="AD57" s="75">
        <f t="shared" si="6"/>
        <v>0</v>
      </c>
      <c r="AE57" s="88">
        <f t="shared" si="31"/>
        <v>0</v>
      </c>
      <c r="AF57" s="92">
        <f t="shared" si="32"/>
        <v>0</v>
      </c>
      <c r="AG57" s="93">
        <f t="shared" si="33"/>
        <v>0</v>
      </c>
      <c r="AH57" s="93">
        <f t="shared" si="34"/>
        <v>0</v>
      </c>
      <c r="AI57" s="78">
        <f t="shared" si="35"/>
        <v>0</v>
      </c>
      <c r="AJ57" s="92">
        <f t="shared" si="12"/>
        <v>0</v>
      </c>
      <c r="AK57" s="78">
        <f t="shared" si="13"/>
        <v>0</v>
      </c>
      <c r="AL57" s="11"/>
      <c r="AM57" s="14"/>
      <c r="AN57" s="11"/>
      <c r="AO57" s="15"/>
      <c r="AP57" s="11">
        <v>2365</v>
      </c>
      <c r="AQ57" s="11">
        <v>2407</v>
      </c>
      <c r="AR57" s="11">
        <v>2453</v>
      </c>
      <c r="AS57" s="75">
        <f t="shared" si="23"/>
        <v>880</v>
      </c>
      <c r="AT57" s="75">
        <f t="shared" ca="1" si="24"/>
        <v>1180</v>
      </c>
      <c r="AU57" s="75">
        <f t="shared" si="25"/>
        <v>1.5219857763511082</v>
      </c>
      <c r="AV57" s="75">
        <f t="shared" ca="1" si="26"/>
        <v>167.56603237716558</v>
      </c>
      <c r="AW57" s="169">
        <v>0.33333333333333331</v>
      </c>
      <c r="AX57" s="169">
        <v>0.66666666666666663</v>
      </c>
      <c r="AY57" s="75">
        <f t="shared" si="27"/>
        <v>8</v>
      </c>
      <c r="AZ57" s="169">
        <v>0.33333333333333331</v>
      </c>
      <c r="BA57" s="169">
        <v>0.39583333333333331</v>
      </c>
      <c r="BB57" s="75">
        <f t="shared" si="28"/>
        <v>1.5</v>
      </c>
      <c r="BC57" s="11"/>
      <c r="BH57" s="52"/>
      <c r="BI57" s="52"/>
      <c r="BJ57" s="52"/>
      <c r="BK57" s="52"/>
      <c r="BL57" s="52"/>
      <c r="BM57" s="52"/>
      <c r="BW57" s="54"/>
      <c r="BX57" s="54"/>
      <c r="BY57" s="54"/>
      <c r="BZ57" s="54"/>
      <c r="CA57" s="54"/>
      <c r="CB57" s="54"/>
    </row>
    <row r="58" spans="1:80" ht="17.45" customHeight="1">
      <c r="A58" s="86">
        <f t="shared" si="29"/>
        <v>7.6000000000000005</v>
      </c>
      <c r="B58" s="179">
        <f t="shared" si="15"/>
        <v>45972</v>
      </c>
      <c r="C58" s="8"/>
      <c r="D58" s="11"/>
      <c r="E58" s="12">
        <v>1</v>
      </c>
      <c r="F58" s="11">
        <v>4</v>
      </c>
      <c r="G58" s="74">
        <f t="shared" si="36"/>
        <v>859</v>
      </c>
      <c r="H58" s="75">
        <f t="shared" si="36"/>
        <v>6178</v>
      </c>
      <c r="I58" s="88">
        <f t="shared" si="17"/>
        <v>0</v>
      </c>
      <c r="J58" s="78">
        <f t="shared" si="18"/>
        <v>1.1627906976744186E-3</v>
      </c>
      <c r="K58" s="78">
        <f t="shared" si="19"/>
        <v>0</v>
      </c>
      <c r="L58" s="78">
        <f t="shared" si="20"/>
        <v>6.470397929472663E-4</v>
      </c>
      <c r="M58" s="78">
        <f t="shared" ca="1" si="21"/>
        <v>3.4831460674157301E-2</v>
      </c>
      <c r="N58" s="78">
        <f t="shared" ca="1" si="0"/>
        <v>2.1536025336500387E-2</v>
      </c>
      <c r="O58" s="78">
        <f t="shared" si="22"/>
        <v>5.0000000000000001E-4</v>
      </c>
      <c r="P58" s="13" t="s">
        <v>186</v>
      </c>
      <c r="Q58" s="8"/>
      <c r="R58" s="13"/>
      <c r="S58" s="89">
        <f t="shared" si="1"/>
        <v>0</v>
      </c>
      <c r="T58" s="75">
        <f t="shared" si="2"/>
        <v>0</v>
      </c>
      <c r="U58" s="90">
        <f t="shared" si="3"/>
        <v>0</v>
      </c>
      <c r="V58" s="82">
        <f t="shared" si="4"/>
        <v>0</v>
      </c>
      <c r="W58" s="8"/>
      <c r="X58" s="8"/>
      <c r="Y58" s="23"/>
      <c r="Z58" s="23"/>
      <c r="AA58" s="23"/>
      <c r="AB58" s="12"/>
      <c r="AC58" s="91">
        <f t="shared" si="5"/>
        <v>0</v>
      </c>
      <c r="AD58" s="75">
        <f t="shared" si="6"/>
        <v>0</v>
      </c>
      <c r="AE58" s="88">
        <f t="shared" si="31"/>
        <v>0</v>
      </c>
      <c r="AF58" s="92">
        <f t="shared" si="32"/>
        <v>0</v>
      </c>
      <c r="AG58" s="93">
        <f t="shared" si="33"/>
        <v>0</v>
      </c>
      <c r="AH58" s="93">
        <f t="shared" si="34"/>
        <v>0</v>
      </c>
      <c r="AI58" s="78">
        <f t="shared" si="35"/>
        <v>0</v>
      </c>
      <c r="AJ58" s="92">
        <f t="shared" si="12"/>
        <v>0</v>
      </c>
      <c r="AK58" s="78">
        <f t="shared" si="13"/>
        <v>0</v>
      </c>
      <c r="AL58" s="11"/>
      <c r="AM58" s="14"/>
      <c r="AN58" s="11"/>
      <c r="AO58" s="15"/>
      <c r="AP58" s="11">
        <v>2483</v>
      </c>
      <c r="AQ58" s="11">
        <v>2491</v>
      </c>
      <c r="AR58" s="11">
        <v>2509</v>
      </c>
      <c r="AS58" s="75">
        <f t="shared" si="23"/>
        <v>260</v>
      </c>
      <c r="AT58" s="75">
        <f t="shared" ca="1" si="24"/>
        <v>260</v>
      </c>
      <c r="AU58" s="75">
        <f t="shared" si="25"/>
        <v>0</v>
      </c>
      <c r="AV58" s="75">
        <f t="shared" ca="1" si="26"/>
        <v>36.947562881909903</v>
      </c>
      <c r="AW58" s="169">
        <v>0.33333333333333331</v>
      </c>
      <c r="AX58" s="169">
        <v>0.66666666666666663</v>
      </c>
      <c r="AY58" s="75">
        <f t="shared" si="27"/>
        <v>8</v>
      </c>
      <c r="AZ58" s="169">
        <v>0.33333333333333331</v>
      </c>
      <c r="BA58" s="169">
        <v>0.39583333333333331</v>
      </c>
      <c r="BB58" s="75">
        <f t="shared" si="28"/>
        <v>1.5</v>
      </c>
      <c r="BC58" s="11"/>
      <c r="BH58" s="52"/>
      <c r="BI58" s="52"/>
      <c r="BJ58" s="52"/>
      <c r="BK58" s="52"/>
      <c r="BL58" s="52"/>
      <c r="BM58" s="52"/>
      <c r="BW58" s="54"/>
      <c r="BX58" s="54"/>
      <c r="BY58" s="54"/>
      <c r="BZ58" s="54"/>
      <c r="CA58" s="54"/>
      <c r="CB58" s="54"/>
    </row>
    <row r="59" spans="1:80" ht="17.45" customHeight="1" thickBot="1">
      <c r="A59" s="94">
        <f t="shared" si="29"/>
        <v>7.7000000000000011</v>
      </c>
      <c r="B59" s="180">
        <f t="shared" si="15"/>
        <v>45973</v>
      </c>
      <c r="C59" s="16"/>
      <c r="D59" s="17"/>
      <c r="E59" s="18">
        <v>2</v>
      </c>
      <c r="F59" s="17">
        <v>1</v>
      </c>
      <c r="G59" s="96">
        <f t="shared" si="36"/>
        <v>857</v>
      </c>
      <c r="H59" s="97">
        <f t="shared" si="36"/>
        <v>6177</v>
      </c>
      <c r="I59" s="98">
        <f t="shared" si="17"/>
        <v>0</v>
      </c>
      <c r="J59" s="99">
        <f t="shared" si="18"/>
        <v>2.3282887077997671E-3</v>
      </c>
      <c r="K59" s="99">
        <f t="shared" si="19"/>
        <v>0</v>
      </c>
      <c r="L59" s="99">
        <f t="shared" si="20"/>
        <v>1.6186468112657819E-4</v>
      </c>
      <c r="M59" s="99">
        <f t="shared" ca="1" si="21"/>
        <v>3.707865168539326E-2</v>
      </c>
      <c r="N59" s="99">
        <f t="shared" ca="1" si="0"/>
        <v>2.1694378463974654E-2</v>
      </c>
      <c r="O59" s="99">
        <f t="shared" si="22"/>
        <v>5.0000000000000001E-4</v>
      </c>
      <c r="P59" s="19" t="s">
        <v>186</v>
      </c>
      <c r="Q59" s="16">
        <v>63</v>
      </c>
      <c r="R59" s="19">
        <v>38</v>
      </c>
      <c r="S59" s="89">
        <f t="shared" si="1"/>
        <v>126</v>
      </c>
      <c r="T59" s="75">
        <f t="shared" si="2"/>
        <v>76</v>
      </c>
      <c r="U59" s="100">
        <f t="shared" si="3"/>
        <v>107.982</v>
      </c>
      <c r="V59" s="101">
        <f t="shared" si="4"/>
        <v>469.452</v>
      </c>
      <c r="W59" s="16"/>
      <c r="X59" s="16"/>
      <c r="Y59" s="23"/>
      <c r="Z59" s="23"/>
      <c r="AA59" s="23"/>
      <c r="AB59" s="12"/>
      <c r="AC59" s="102">
        <f t="shared" si="5"/>
        <v>0</v>
      </c>
      <c r="AD59" s="97">
        <f t="shared" si="6"/>
        <v>0</v>
      </c>
      <c r="AE59" s="98">
        <f t="shared" si="31"/>
        <v>0</v>
      </c>
      <c r="AF59" s="103">
        <f t="shared" si="32"/>
        <v>0</v>
      </c>
      <c r="AG59" s="104">
        <f t="shared" si="33"/>
        <v>0</v>
      </c>
      <c r="AH59" s="104">
        <f t="shared" si="34"/>
        <v>0</v>
      </c>
      <c r="AI59" s="99">
        <f t="shared" si="35"/>
        <v>0</v>
      </c>
      <c r="AJ59" s="103">
        <f t="shared" si="12"/>
        <v>0</v>
      </c>
      <c r="AK59" s="99">
        <f t="shared" si="13"/>
        <v>0</v>
      </c>
      <c r="AL59" s="17"/>
      <c r="AM59" s="20"/>
      <c r="AN59" s="17"/>
      <c r="AO59" s="21"/>
      <c r="AP59" s="17">
        <v>2509</v>
      </c>
      <c r="AQ59" s="17">
        <v>2547</v>
      </c>
      <c r="AR59" s="17">
        <v>2601</v>
      </c>
      <c r="AS59" s="97">
        <f t="shared" si="23"/>
        <v>920</v>
      </c>
      <c r="AT59" s="97">
        <f t="shared" ca="1" si="24"/>
        <v>1230</v>
      </c>
      <c r="AU59" s="97">
        <f t="shared" si="25"/>
        <v>1.5932556794369575</v>
      </c>
      <c r="AV59" s="97">
        <f t="shared" ca="1" si="26"/>
        <v>174.8649417116861</v>
      </c>
      <c r="AW59" s="167">
        <v>0.33333333333333331</v>
      </c>
      <c r="AX59" s="167">
        <v>0.66666666666666663</v>
      </c>
      <c r="AY59" s="97">
        <f t="shared" si="27"/>
        <v>8</v>
      </c>
      <c r="AZ59" s="167">
        <v>0.33333333333333331</v>
      </c>
      <c r="BA59" s="167">
        <v>0.39583333333333331</v>
      </c>
      <c r="BB59" s="97">
        <f t="shared" si="28"/>
        <v>1.5</v>
      </c>
      <c r="BC59" s="17"/>
      <c r="BH59" s="52"/>
      <c r="BI59" s="52"/>
      <c r="BJ59" s="52"/>
      <c r="BK59" s="52"/>
      <c r="BL59" s="52"/>
      <c r="BM59" s="52"/>
      <c r="BW59" s="54"/>
      <c r="BX59" s="54"/>
      <c r="BY59" s="54"/>
      <c r="BZ59" s="54"/>
      <c r="CA59" s="54"/>
      <c r="CB59" s="54"/>
    </row>
    <row r="60" spans="1:80" ht="17.45" customHeight="1" thickTop="1">
      <c r="A60" s="105">
        <f>A53+1</f>
        <v>8.1</v>
      </c>
      <c r="B60" s="178">
        <f>B59+1</f>
        <v>45974</v>
      </c>
      <c r="C60" s="4"/>
      <c r="D60" s="5"/>
      <c r="E60" s="6">
        <v>1</v>
      </c>
      <c r="F60" s="5">
        <v>6</v>
      </c>
      <c r="G60" s="74">
        <f t="shared" ref="G60:H75" si="37">G59-E60-C60</f>
        <v>856</v>
      </c>
      <c r="H60" s="75">
        <f t="shared" si="37"/>
        <v>6171</v>
      </c>
      <c r="I60" s="76">
        <f t="shared" si="17"/>
        <v>0</v>
      </c>
      <c r="J60" s="77">
        <f t="shared" si="18"/>
        <v>1.1668611435239206E-3</v>
      </c>
      <c r="K60" s="77">
        <f t="shared" si="19"/>
        <v>0</v>
      </c>
      <c r="L60" s="77">
        <f t="shared" si="20"/>
        <v>9.7134531325886349E-4</v>
      </c>
      <c r="M60" s="78">
        <f t="shared" ca="1" si="21"/>
        <v>3.8202247191011236E-2</v>
      </c>
      <c r="N60" s="78">
        <f t="shared" ca="1" si="0"/>
        <v>2.2644497228820261E-2</v>
      </c>
      <c r="O60" s="78">
        <f t="shared" si="22"/>
        <v>5.0000000000000001E-4</v>
      </c>
      <c r="P60" s="13" t="s">
        <v>186</v>
      </c>
      <c r="Q60" s="8"/>
      <c r="R60" s="13"/>
      <c r="S60" s="79">
        <f t="shared" si="1"/>
        <v>0</v>
      </c>
      <c r="T60" s="80">
        <f t="shared" si="2"/>
        <v>0</v>
      </c>
      <c r="U60" s="90">
        <f t="shared" si="3"/>
        <v>0</v>
      </c>
      <c r="V60" s="82">
        <f t="shared" si="4"/>
        <v>0</v>
      </c>
      <c r="W60" s="4"/>
      <c r="X60" s="4"/>
      <c r="Y60" s="22"/>
      <c r="Z60" s="22"/>
      <c r="AA60" s="22"/>
      <c r="AB60" s="6"/>
      <c r="AC60" s="83">
        <f t="shared" si="5"/>
        <v>0</v>
      </c>
      <c r="AD60" s="80">
        <f t="shared" si="6"/>
        <v>0</v>
      </c>
      <c r="AE60" s="76">
        <f t="shared" si="31"/>
        <v>0</v>
      </c>
      <c r="AF60" s="84">
        <f t="shared" si="32"/>
        <v>0</v>
      </c>
      <c r="AG60" s="85">
        <f t="shared" si="33"/>
        <v>0</v>
      </c>
      <c r="AH60" s="85">
        <f t="shared" si="34"/>
        <v>0</v>
      </c>
      <c r="AI60" s="77">
        <f t="shared" si="35"/>
        <v>0</v>
      </c>
      <c r="AJ60" s="84">
        <f t="shared" si="12"/>
        <v>0</v>
      </c>
      <c r="AK60" s="77">
        <f t="shared" si="13"/>
        <v>0</v>
      </c>
      <c r="AL60" s="5">
        <v>1394</v>
      </c>
      <c r="AM60" s="9">
        <v>0.7</v>
      </c>
      <c r="AN60" s="5">
        <v>833</v>
      </c>
      <c r="AO60" s="10">
        <v>0.56699999999999995</v>
      </c>
      <c r="AP60" s="5">
        <v>2632</v>
      </c>
      <c r="AQ60" s="5">
        <v>2639</v>
      </c>
      <c r="AR60" s="5">
        <v>2650</v>
      </c>
      <c r="AS60" s="80">
        <f t="shared" si="23"/>
        <v>180</v>
      </c>
      <c r="AT60" s="80">
        <f t="shared" ca="1" si="24"/>
        <v>210</v>
      </c>
      <c r="AU60" s="80">
        <f t="shared" si="25"/>
        <v>0</v>
      </c>
      <c r="AV60" s="80">
        <f t="shared" ca="1" si="26"/>
        <v>29.884730325885869</v>
      </c>
      <c r="AW60" s="165">
        <v>0.33333333333333331</v>
      </c>
      <c r="AX60" s="165">
        <v>0.66666666666666663</v>
      </c>
      <c r="AY60" s="80">
        <f t="shared" si="27"/>
        <v>8</v>
      </c>
      <c r="AZ60" s="165">
        <v>0.33333333333333331</v>
      </c>
      <c r="BA60" s="165">
        <v>0.39583333333333331</v>
      </c>
      <c r="BB60" s="80">
        <f t="shared" si="28"/>
        <v>1.5</v>
      </c>
      <c r="BC60" s="5"/>
      <c r="BH60" s="52"/>
      <c r="BI60" s="52"/>
      <c r="BJ60" s="52"/>
      <c r="BK60" s="52"/>
      <c r="BL60" s="52"/>
      <c r="BM60" s="52"/>
      <c r="BW60" s="54"/>
      <c r="BX60" s="54"/>
      <c r="BY60" s="54"/>
      <c r="BZ60" s="54"/>
      <c r="CA60" s="54"/>
      <c r="CB60" s="54"/>
    </row>
    <row r="61" spans="1:80" ht="17.45" customHeight="1">
      <c r="A61" s="94">
        <f t="shared" si="29"/>
        <v>8.1999999999999993</v>
      </c>
      <c r="B61" s="179">
        <f t="shared" si="15"/>
        <v>45975</v>
      </c>
      <c r="C61" s="8"/>
      <c r="D61" s="11"/>
      <c r="E61" s="12">
        <v>3</v>
      </c>
      <c r="F61" s="11">
        <v>1</v>
      </c>
      <c r="G61" s="74">
        <f t="shared" si="37"/>
        <v>853</v>
      </c>
      <c r="H61" s="75">
        <f t="shared" si="37"/>
        <v>6170</v>
      </c>
      <c r="I61" s="88">
        <f t="shared" si="17"/>
        <v>0</v>
      </c>
      <c r="J61" s="78">
        <f t="shared" si="18"/>
        <v>3.5046728971962616E-3</v>
      </c>
      <c r="K61" s="78">
        <f t="shared" si="19"/>
        <v>0</v>
      </c>
      <c r="L61" s="78">
        <f t="shared" si="20"/>
        <v>1.6204829039053638E-4</v>
      </c>
      <c r="M61" s="78">
        <f t="shared" ca="1" si="21"/>
        <v>4.1573033707865172E-2</v>
      </c>
      <c r="N61" s="78">
        <f t="shared" ca="1" si="0"/>
        <v>2.2802850356294528E-2</v>
      </c>
      <c r="O61" s="78">
        <f t="shared" si="22"/>
        <v>5.0000000000000001E-4</v>
      </c>
      <c r="P61" s="13" t="s">
        <v>186</v>
      </c>
      <c r="Q61" s="8">
        <v>63</v>
      </c>
      <c r="R61" s="13">
        <v>38</v>
      </c>
      <c r="S61" s="89">
        <f t="shared" si="1"/>
        <v>126</v>
      </c>
      <c r="T61" s="75">
        <f t="shared" si="2"/>
        <v>76</v>
      </c>
      <c r="U61" s="90">
        <f t="shared" si="3"/>
        <v>107.47799999999999</v>
      </c>
      <c r="V61" s="82">
        <f t="shared" si="4"/>
        <v>468.92</v>
      </c>
      <c r="W61" s="8"/>
      <c r="X61" s="8"/>
      <c r="Y61" s="23"/>
      <c r="Z61" s="23"/>
      <c r="AA61" s="23"/>
      <c r="AB61" s="12"/>
      <c r="AC61" s="91">
        <f t="shared" si="5"/>
        <v>0</v>
      </c>
      <c r="AD61" s="75">
        <f t="shared" si="6"/>
        <v>0</v>
      </c>
      <c r="AE61" s="88">
        <f t="shared" si="31"/>
        <v>0</v>
      </c>
      <c r="AF61" s="92">
        <f t="shared" si="32"/>
        <v>0</v>
      </c>
      <c r="AG61" s="93">
        <f t="shared" si="33"/>
        <v>0</v>
      </c>
      <c r="AH61" s="93">
        <f t="shared" si="34"/>
        <v>0</v>
      </c>
      <c r="AI61" s="78">
        <f t="shared" si="35"/>
        <v>0</v>
      </c>
      <c r="AJ61" s="92">
        <f t="shared" si="12"/>
        <v>0</v>
      </c>
      <c r="AK61" s="78">
        <f t="shared" si="13"/>
        <v>0</v>
      </c>
      <c r="AL61" s="11">
        <v>1340</v>
      </c>
      <c r="AM61" s="14">
        <v>0.85</v>
      </c>
      <c r="AN61" s="11">
        <v>988</v>
      </c>
      <c r="AO61" s="15">
        <v>0.66700000000000004</v>
      </c>
      <c r="AP61" s="11">
        <v>2653</v>
      </c>
      <c r="AQ61" s="11">
        <v>2689</v>
      </c>
      <c r="AR61" s="11">
        <v>2735</v>
      </c>
      <c r="AS61" s="75">
        <f t="shared" si="23"/>
        <v>820</v>
      </c>
      <c r="AT61" s="75">
        <f t="shared" ca="1" si="24"/>
        <v>1090</v>
      </c>
      <c r="AU61" s="75">
        <f t="shared" si="25"/>
        <v>1.4226281146013691</v>
      </c>
      <c r="AV61" s="75">
        <f t="shared" ca="1" si="26"/>
        <v>155.2043286344867</v>
      </c>
      <c r="AW61" s="169">
        <v>0.33333333333333331</v>
      </c>
      <c r="AX61" s="169">
        <v>0.66666666666666663</v>
      </c>
      <c r="AY61" s="75">
        <f t="shared" si="27"/>
        <v>8</v>
      </c>
      <c r="AZ61" s="169">
        <v>0.33333333333333331</v>
      </c>
      <c r="BA61" s="169">
        <v>0.39583333333333331</v>
      </c>
      <c r="BB61" s="75">
        <f t="shared" si="28"/>
        <v>1.5</v>
      </c>
      <c r="BC61" s="11"/>
      <c r="BH61" s="52"/>
      <c r="BI61" s="52"/>
      <c r="BJ61" s="52"/>
      <c r="BK61" s="52"/>
      <c r="BL61" s="52"/>
      <c r="BM61" s="52"/>
      <c r="BW61" s="54"/>
      <c r="BX61" s="54"/>
      <c r="BY61" s="54"/>
      <c r="BZ61" s="54"/>
      <c r="CA61" s="54"/>
      <c r="CB61" s="54"/>
    </row>
    <row r="62" spans="1:80" ht="17.45" customHeight="1">
      <c r="A62" s="86">
        <f t="shared" si="29"/>
        <v>8.3000000000000007</v>
      </c>
      <c r="B62" s="179">
        <f t="shared" si="15"/>
        <v>45976</v>
      </c>
      <c r="C62" s="8"/>
      <c r="D62" s="11"/>
      <c r="E62" s="12">
        <v>3</v>
      </c>
      <c r="F62" s="11">
        <v>2</v>
      </c>
      <c r="G62" s="74">
        <f t="shared" si="37"/>
        <v>850</v>
      </c>
      <c r="H62" s="75">
        <f t="shared" si="37"/>
        <v>6168</v>
      </c>
      <c r="I62" s="88">
        <f t="shared" si="17"/>
        <v>0</v>
      </c>
      <c r="J62" s="78">
        <f t="shared" si="18"/>
        <v>3.5169988276670576E-3</v>
      </c>
      <c r="K62" s="78">
        <f t="shared" si="19"/>
        <v>0</v>
      </c>
      <c r="L62" s="78">
        <f t="shared" si="20"/>
        <v>3.2414910858995135E-4</v>
      </c>
      <c r="M62" s="78">
        <f t="shared" ca="1" si="21"/>
        <v>4.49438202247191E-2</v>
      </c>
      <c r="N62" s="78">
        <f t="shared" ca="1" si="0"/>
        <v>2.3119556611243063E-2</v>
      </c>
      <c r="O62" s="78">
        <f t="shared" si="22"/>
        <v>5.0000000000000001E-4</v>
      </c>
      <c r="P62" s="13" t="s">
        <v>186</v>
      </c>
      <c r="Q62" s="8"/>
      <c r="R62" s="13"/>
      <c r="S62" s="89">
        <f t="shared" si="1"/>
        <v>0</v>
      </c>
      <c r="T62" s="75">
        <f t="shared" si="2"/>
        <v>0</v>
      </c>
      <c r="U62" s="90">
        <f t="shared" si="3"/>
        <v>0</v>
      </c>
      <c r="V62" s="82">
        <f t="shared" si="4"/>
        <v>0</v>
      </c>
      <c r="W62" s="8"/>
      <c r="X62" s="8"/>
      <c r="Y62" s="23"/>
      <c r="Z62" s="23"/>
      <c r="AA62" s="23"/>
      <c r="AB62" s="12"/>
      <c r="AC62" s="91">
        <f t="shared" si="5"/>
        <v>0</v>
      </c>
      <c r="AD62" s="75">
        <f t="shared" si="6"/>
        <v>0</v>
      </c>
      <c r="AE62" s="88">
        <f t="shared" si="31"/>
        <v>0</v>
      </c>
      <c r="AF62" s="92">
        <f t="shared" si="32"/>
        <v>0</v>
      </c>
      <c r="AG62" s="93">
        <f t="shared" si="33"/>
        <v>0</v>
      </c>
      <c r="AH62" s="93">
        <f t="shared" si="34"/>
        <v>0</v>
      </c>
      <c r="AI62" s="78">
        <f t="shared" si="35"/>
        <v>0</v>
      </c>
      <c r="AJ62" s="92">
        <f t="shared" si="12"/>
        <v>0</v>
      </c>
      <c r="AK62" s="78">
        <f t="shared" si="13"/>
        <v>0</v>
      </c>
      <c r="AL62" s="11"/>
      <c r="AM62" s="14"/>
      <c r="AN62" s="11">
        <v>1062</v>
      </c>
      <c r="AO62" s="15">
        <v>0.71699999999999997</v>
      </c>
      <c r="AP62" s="11">
        <v>2762</v>
      </c>
      <c r="AQ62" s="11">
        <v>2771</v>
      </c>
      <c r="AR62" s="11">
        <v>2782</v>
      </c>
      <c r="AS62" s="75">
        <f t="shared" si="23"/>
        <v>200</v>
      </c>
      <c r="AT62" s="75">
        <f t="shared" ca="1" si="24"/>
        <v>250</v>
      </c>
      <c r="AU62" s="75">
        <f t="shared" si="25"/>
        <v>0</v>
      </c>
      <c r="AV62" s="75">
        <f t="shared" ca="1" si="26"/>
        <v>35.622684525505839</v>
      </c>
      <c r="AW62" s="169">
        <v>0.33333333333333331</v>
      </c>
      <c r="AX62" s="169">
        <v>0.66666666666666663</v>
      </c>
      <c r="AY62" s="75">
        <f t="shared" si="27"/>
        <v>8</v>
      </c>
      <c r="AZ62" s="169">
        <v>0.33333333333333331</v>
      </c>
      <c r="BA62" s="169">
        <v>0.39583333333333331</v>
      </c>
      <c r="BB62" s="75">
        <f t="shared" si="28"/>
        <v>1.5</v>
      </c>
      <c r="BC62" s="11"/>
      <c r="BH62" s="52"/>
      <c r="BI62" s="52"/>
      <c r="BJ62" s="52"/>
      <c r="BK62" s="52"/>
      <c r="BL62" s="52"/>
      <c r="BM62" s="52"/>
      <c r="BW62" s="54"/>
      <c r="BX62" s="54"/>
      <c r="BY62" s="54"/>
      <c r="BZ62" s="54"/>
      <c r="CA62" s="54"/>
      <c r="CB62" s="54"/>
    </row>
    <row r="63" spans="1:80" ht="17.45" customHeight="1">
      <c r="A63" s="94">
        <f t="shared" si="29"/>
        <v>8.4</v>
      </c>
      <c r="B63" s="179">
        <f t="shared" si="15"/>
        <v>45977</v>
      </c>
      <c r="C63" s="8"/>
      <c r="D63" s="11"/>
      <c r="E63" s="12">
        <v>1</v>
      </c>
      <c r="F63" s="11">
        <v>6</v>
      </c>
      <c r="G63" s="74">
        <f t="shared" si="37"/>
        <v>849</v>
      </c>
      <c r="H63" s="75">
        <f t="shared" si="37"/>
        <v>6162</v>
      </c>
      <c r="I63" s="88">
        <f t="shared" si="17"/>
        <v>0</v>
      </c>
      <c r="J63" s="78">
        <f t="shared" si="18"/>
        <v>1.176470588235294E-3</v>
      </c>
      <c r="K63" s="78">
        <f t="shared" si="19"/>
        <v>0</v>
      </c>
      <c r="L63" s="78">
        <f t="shared" si="20"/>
        <v>9.727626459143969E-4</v>
      </c>
      <c r="M63" s="78">
        <f t="shared" ca="1" si="21"/>
        <v>4.6067415730337076E-2</v>
      </c>
      <c r="N63" s="78">
        <f t="shared" ca="1" si="0"/>
        <v>2.4069675376088669E-2</v>
      </c>
      <c r="O63" s="78">
        <f t="shared" si="22"/>
        <v>5.0000000000000001E-4</v>
      </c>
      <c r="P63" s="13" t="s">
        <v>186</v>
      </c>
      <c r="Q63" s="8">
        <v>63</v>
      </c>
      <c r="R63" s="13">
        <v>38</v>
      </c>
      <c r="S63" s="89">
        <f t="shared" si="1"/>
        <v>126</v>
      </c>
      <c r="T63" s="75">
        <f t="shared" si="2"/>
        <v>76</v>
      </c>
      <c r="U63" s="90">
        <f t="shared" si="3"/>
        <v>106.974</v>
      </c>
      <c r="V63" s="82">
        <f t="shared" si="4"/>
        <v>468.31200000000001</v>
      </c>
      <c r="W63" s="8"/>
      <c r="X63" s="8"/>
      <c r="Y63" s="23"/>
      <c r="Z63" s="23"/>
      <c r="AA63" s="23"/>
      <c r="AB63" s="12"/>
      <c r="AC63" s="91">
        <f t="shared" si="5"/>
        <v>0</v>
      </c>
      <c r="AD63" s="75">
        <f t="shared" si="6"/>
        <v>0</v>
      </c>
      <c r="AE63" s="88">
        <f t="shared" si="31"/>
        <v>0</v>
      </c>
      <c r="AF63" s="92">
        <f t="shared" si="32"/>
        <v>0</v>
      </c>
      <c r="AG63" s="93">
        <f t="shared" si="33"/>
        <v>0</v>
      </c>
      <c r="AH63" s="93">
        <f t="shared" si="34"/>
        <v>0</v>
      </c>
      <c r="AI63" s="78">
        <f t="shared" si="35"/>
        <v>0</v>
      </c>
      <c r="AJ63" s="92">
        <f t="shared" si="12"/>
        <v>0</v>
      </c>
      <c r="AK63" s="78">
        <f t="shared" si="13"/>
        <v>0</v>
      </c>
      <c r="AL63" s="11"/>
      <c r="AM63" s="14"/>
      <c r="AN63" s="11">
        <v>1010</v>
      </c>
      <c r="AO63" s="15">
        <v>0.65</v>
      </c>
      <c r="AP63" s="11">
        <v>2787</v>
      </c>
      <c r="AQ63" s="11">
        <v>2827</v>
      </c>
      <c r="AR63" s="11">
        <v>2867</v>
      </c>
      <c r="AS63" s="75">
        <f t="shared" si="23"/>
        <v>800</v>
      </c>
      <c r="AT63" s="75">
        <f t="shared" ca="1" si="24"/>
        <v>1050</v>
      </c>
      <c r="AU63" s="75">
        <f t="shared" si="25"/>
        <v>1.3906126691767224</v>
      </c>
      <c r="AV63" s="75">
        <f t="shared" ca="1" si="26"/>
        <v>149.76465554129226</v>
      </c>
      <c r="AW63" s="169">
        <v>0.33333333333333331</v>
      </c>
      <c r="AX63" s="169">
        <v>0.66666666666666663</v>
      </c>
      <c r="AY63" s="75">
        <f t="shared" si="27"/>
        <v>8</v>
      </c>
      <c r="AZ63" s="169">
        <v>0.33333333333333331</v>
      </c>
      <c r="BA63" s="169">
        <v>0.39583333333333331</v>
      </c>
      <c r="BB63" s="75">
        <f t="shared" si="28"/>
        <v>1.5</v>
      </c>
      <c r="BC63" s="11"/>
      <c r="BH63" s="52"/>
      <c r="BI63" s="52"/>
      <c r="BJ63" s="52"/>
      <c r="BK63" s="52"/>
      <c r="BL63" s="52"/>
      <c r="BM63" s="52"/>
      <c r="BW63" s="54"/>
      <c r="BX63" s="54"/>
      <c r="BY63" s="54"/>
      <c r="BZ63" s="54"/>
      <c r="CA63" s="54"/>
      <c r="CB63" s="54"/>
    </row>
    <row r="64" spans="1:80" ht="17.45" customHeight="1">
      <c r="A64" s="86">
        <f t="shared" si="29"/>
        <v>8.5</v>
      </c>
      <c r="B64" s="179">
        <f t="shared" si="15"/>
        <v>45978</v>
      </c>
      <c r="C64" s="8"/>
      <c r="D64" s="11"/>
      <c r="E64" s="12">
        <v>1</v>
      </c>
      <c r="F64" s="11">
        <v>2</v>
      </c>
      <c r="G64" s="74">
        <f t="shared" si="37"/>
        <v>848</v>
      </c>
      <c r="H64" s="75">
        <f t="shared" si="37"/>
        <v>6160</v>
      </c>
      <c r="I64" s="88">
        <f t="shared" si="17"/>
        <v>0</v>
      </c>
      <c r="J64" s="78">
        <f t="shared" si="18"/>
        <v>1.1778563015312131E-3</v>
      </c>
      <c r="K64" s="78">
        <f t="shared" si="19"/>
        <v>0</v>
      </c>
      <c r="L64" s="78">
        <f t="shared" si="20"/>
        <v>3.2456994482310937E-4</v>
      </c>
      <c r="M64" s="78">
        <f t="shared" ca="1" si="21"/>
        <v>4.7191011235955059E-2</v>
      </c>
      <c r="N64" s="78">
        <f t="shared" ca="1" si="0"/>
        <v>2.4386381631037204E-2</v>
      </c>
      <c r="O64" s="78">
        <f t="shared" si="22"/>
        <v>5.0000000000000001E-4</v>
      </c>
      <c r="P64" s="13" t="s">
        <v>186</v>
      </c>
      <c r="Q64" s="8"/>
      <c r="R64" s="13"/>
      <c r="S64" s="89">
        <f t="shared" si="1"/>
        <v>0</v>
      </c>
      <c r="T64" s="75">
        <f t="shared" si="2"/>
        <v>0</v>
      </c>
      <c r="U64" s="90">
        <f t="shared" si="3"/>
        <v>0</v>
      </c>
      <c r="V64" s="82">
        <f t="shared" si="4"/>
        <v>0</v>
      </c>
      <c r="W64" s="8"/>
      <c r="X64" s="8"/>
      <c r="Y64" s="23"/>
      <c r="Z64" s="23"/>
      <c r="AA64" s="23"/>
      <c r="AB64" s="12"/>
      <c r="AC64" s="91">
        <f t="shared" si="5"/>
        <v>0</v>
      </c>
      <c r="AD64" s="75">
        <f t="shared" si="6"/>
        <v>0</v>
      </c>
      <c r="AE64" s="88">
        <f t="shared" si="31"/>
        <v>0</v>
      </c>
      <c r="AF64" s="92">
        <f t="shared" si="32"/>
        <v>0</v>
      </c>
      <c r="AG64" s="93">
        <f t="shared" si="33"/>
        <v>0</v>
      </c>
      <c r="AH64" s="93">
        <f t="shared" si="34"/>
        <v>0</v>
      </c>
      <c r="AI64" s="78">
        <f t="shared" si="35"/>
        <v>0</v>
      </c>
      <c r="AJ64" s="92">
        <f t="shared" si="12"/>
        <v>0</v>
      </c>
      <c r="AK64" s="78">
        <f t="shared" si="13"/>
        <v>0</v>
      </c>
      <c r="AL64" s="11"/>
      <c r="AM64" s="14"/>
      <c r="AN64" s="11"/>
      <c r="AO64" s="15"/>
      <c r="AP64" s="11">
        <v>2892</v>
      </c>
      <c r="AQ64" s="11">
        <v>2900</v>
      </c>
      <c r="AR64" s="11">
        <v>2911</v>
      </c>
      <c r="AS64" s="75">
        <f t="shared" si="23"/>
        <v>190</v>
      </c>
      <c r="AT64" s="75">
        <f t="shared" ca="1" si="24"/>
        <v>220</v>
      </c>
      <c r="AU64" s="75">
        <f t="shared" si="25"/>
        <v>0</v>
      </c>
      <c r="AV64" s="75">
        <f t="shared" ca="1" si="26"/>
        <v>31.392694063926939</v>
      </c>
      <c r="AW64" s="169">
        <v>0.33333333333333331</v>
      </c>
      <c r="AX64" s="169">
        <v>0.66666666666666663</v>
      </c>
      <c r="AY64" s="75">
        <f t="shared" si="27"/>
        <v>8</v>
      </c>
      <c r="AZ64" s="169">
        <v>0.33333333333333331</v>
      </c>
      <c r="BA64" s="169">
        <v>0.39583333333333331</v>
      </c>
      <c r="BB64" s="75">
        <f t="shared" si="28"/>
        <v>1.5</v>
      </c>
      <c r="BC64" s="11"/>
      <c r="BH64" s="52"/>
      <c r="BI64" s="52"/>
      <c r="BJ64" s="52"/>
      <c r="BK64" s="52"/>
      <c r="BL64" s="52"/>
      <c r="BM64" s="52"/>
      <c r="BW64" s="54"/>
      <c r="BX64" s="54"/>
      <c r="BY64" s="54"/>
      <c r="BZ64" s="54"/>
      <c r="CA64" s="54"/>
      <c r="CB64" s="54"/>
    </row>
    <row r="65" spans="1:80" ht="17.45" customHeight="1">
      <c r="A65" s="94">
        <f t="shared" si="29"/>
        <v>8.6000000000000014</v>
      </c>
      <c r="B65" s="179">
        <f t="shared" si="15"/>
        <v>45979</v>
      </c>
      <c r="C65" s="8"/>
      <c r="D65" s="11"/>
      <c r="E65" s="12"/>
      <c r="F65" s="11">
        <v>5</v>
      </c>
      <c r="G65" s="74">
        <f t="shared" si="37"/>
        <v>848</v>
      </c>
      <c r="H65" s="75">
        <f t="shared" si="37"/>
        <v>6155</v>
      </c>
      <c r="I65" s="88">
        <f t="shared" si="17"/>
        <v>0</v>
      </c>
      <c r="J65" s="78">
        <f t="shared" si="18"/>
        <v>0</v>
      </c>
      <c r="K65" s="78">
        <f t="shared" si="19"/>
        <v>0</v>
      </c>
      <c r="L65" s="78">
        <f t="shared" si="20"/>
        <v>8.1168831168831174E-4</v>
      </c>
      <c r="M65" s="78">
        <f t="shared" ca="1" si="21"/>
        <v>4.7191011235955059E-2</v>
      </c>
      <c r="N65" s="78">
        <f t="shared" ca="1" si="0"/>
        <v>2.5178147268408543E-2</v>
      </c>
      <c r="O65" s="78">
        <f t="shared" si="22"/>
        <v>5.0000000000000001E-4</v>
      </c>
      <c r="P65" s="13" t="s">
        <v>186</v>
      </c>
      <c r="Q65" s="8">
        <v>66</v>
      </c>
      <c r="R65" s="13">
        <v>38</v>
      </c>
      <c r="S65" s="89">
        <f t="shared" si="1"/>
        <v>132</v>
      </c>
      <c r="T65" s="75">
        <f t="shared" si="2"/>
        <v>76</v>
      </c>
      <c r="U65" s="90">
        <f t="shared" si="3"/>
        <v>111.93600000000001</v>
      </c>
      <c r="V65" s="82">
        <f t="shared" si="4"/>
        <v>467.78</v>
      </c>
      <c r="W65" s="8"/>
      <c r="X65" s="8"/>
      <c r="Y65" s="23"/>
      <c r="Z65" s="23"/>
      <c r="AA65" s="23"/>
      <c r="AB65" s="12"/>
      <c r="AC65" s="91">
        <f t="shared" si="5"/>
        <v>0</v>
      </c>
      <c r="AD65" s="75">
        <f t="shared" si="6"/>
        <v>0</v>
      </c>
      <c r="AE65" s="88">
        <f t="shared" si="31"/>
        <v>0</v>
      </c>
      <c r="AF65" s="92">
        <f t="shared" si="32"/>
        <v>0</v>
      </c>
      <c r="AG65" s="93">
        <f t="shared" si="33"/>
        <v>0</v>
      </c>
      <c r="AH65" s="93">
        <f t="shared" si="34"/>
        <v>0</v>
      </c>
      <c r="AI65" s="78">
        <f t="shared" si="35"/>
        <v>0</v>
      </c>
      <c r="AJ65" s="92">
        <f t="shared" si="12"/>
        <v>0</v>
      </c>
      <c r="AK65" s="78">
        <f t="shared" si="13"/>
        <v>0</v>
      </c>
      <c r="AL65" s="11"/>
      <c r="AM65" s="14"/>
      <c r="AN65" s="11"/>
      <c r="AO65" s="15"/>
      <c r="AP65" s="11">
        <v>2914</v>
      </c>
      <c r="AQ65" s="11">
        <v>2956</v>
      </c>
      <c r="AR65" s="11">
        <v>3003</v>
      </c>
      <c r="AS65" s="75">
        <f t="shared" si="23"/>
        <v>890</v>
      </c>
      <c r="AT65" s="75">
        <f t="shared" ca="1" si="24"/>
        <v>1140</v>
      </c>
      <c r="AU65" s="75">
        <f t="shared" si="25"/>
        <v>1.5352344941316092</v>
      </c>
      <c r="AV65" s="75">
        <f t="shared" ca="1" si="26"/>
        <v>162.78737683849778</v>
      </c>
      <c r="AW65" s="169">
        <v>0.33333333333333331</v>
      </c>
      <c r="AX65" s="169">
        <v>0.66666666666666663</v>
      </c>
      <c r="AY65" s="75">
        <f t="shared" si="27"/>
        <v>8</v>
      </c>
      <c r="AZ65" s="169">
        <v>0.33333333333333331</v>
      </c>
      <c r="BA65" s="169">
        <v>0.39583333333333331</v>
      </c>
      <c r="BB65" s="75">
        <f t="shared" si="28"/>
        <v>1.5</v>
      </c>
      <c r="BC65" s="11"/>
      <c r="BH65" s="52"/>
      <c r="BI65" s="52"/>
      <c r="BJ65" s="52"/>
      <c r="BK65" s="52"/>
      <c r="BL65" s="52"/>
      <c r="BM65" s="52"/>
      <c r="BW65" s="54"/>
      <c r="BX65" s="54"/>
      <c r="BY65" s="54"/>
      <c r="BZ65" s="54"/>
      <c r="CA65" s="54"/>
      <c r="CB65" s="54"/>
    </row>
    <row r="66" spans="1:80" ht="17.45" customHeight="1" thickBot="1">
      <c r="A66" s="86">
        <f t="shared" si="29"/>
        <v>8.7000000000000011</v>
      </c>
      <c r="B66" s="180">
        <f t="shared" si="15"/>
        <v>45980</v>
      </c>
      <c r="C66" s="16"/>
      <c r="D66" s="17"/>
      <c r="E66" s="18"/>
      <c r="F66" s="17">
        <v>1</v>
      </c>
      <c r="G66" s="96">
        <f t="shared" si="37"/>
        <v>848</v>
      </c>
      <c r="H66" s="97">
        <f t="shared" si="37"/>
        <v>6154</v>
      </c>
      <c r="I66" s="98">
        <f t="shared" si="17"/>
        <v>0</v>
      </c>
      <c r="J66" s="99">
        <f t="shared" si="18"/>
        <v>0</v>
      </c>
      <c r="K66" s="99">
        <f t="shared" si="19"/>
        <v>0</v>
      </c>
      <c r="L66" s="99">
        <f t="shared" si="20"/>
        <v>1.6246953696181965E-4</v>
      </c>
      <c r="M66" s="99">
        <f t="shared" ca="1" si="21"/>
        <v>4.7191011235955059E-2</v>
      </c>
      <c r="N66" s="99">
        <f t="shared" ca="1" si="0"/>
        <v>2.5336500395882811E-2</v>
      </c>
      <c r="O66" s="99">
        <f t="shared" si="22"/>
        <v>5.0000000000000001E-4</v>
      </c>
      <c r="P66" s="19" t="s">
        <v>186</v>
      </c>
      <c r="Q66" s="16"/>
      <c r="R66" s="19"/>
      <c r="S66" s="89">
        <f t="shared" si="1"/>
        <v>0</v>
      </c>
      <c r="T66" s="75">
        <f t="shared" si="2"/>
        <v>0</v>
      </c>
      <c r="U66" s="100">
        <f t="shared" si="3"/>
        <v>0</v>
      </c>
      <c r="V66" s="101">
        <f t="shared" si="4"/>
        <v>0</v>
      </c>
      <c r="W66" s="16"/>
      <c r="X66" s="16"/>
      <c r="Y66" s="23"/>
      <c r="Z66" s="23"/>
      <c r="AA66" s="23"/>
      <c r="AB66" s="12"/>
      <c r="AC66" s="102">
        <f t="shared" si="5"/>
        <v>0</v>
      </c>
      <c r="AD66" s="97">
        <f t="shared" si="6"/>
        <v>0</v>
      </c>
      <c r="AE66" s="98">
        <f t="shared" si="31"/>
        <v>0</v>
      </c>
      <c r="AF66" s="103">
        <f t="shared" si="32"/>
        <v>0</v>
      </c>
      <c r="AG66" s="104">
        <f t="shared" si="33"/>
        <v>0</v>
      </c>
      <c r="AH66" s="104">
        <f t="shared" si="34"/>
        <v>0</v>
      </c>
      <c r="AI66" s="99">
        <f t="shared" si="35"/>
        <v>0</v>
      </c>
      <c r="AJ66" s="103">
        <f t="shared" si="12"/>
        <v>0</v>
      </c>
      <c r="AK66" s="99">
        <f t="shared" si="13"/>
        <v>0</v>
      </c>
      <c r="AL66" s="17"/>
      <c r="AM66" s="20"/>
      <c r="AN66" s="17"/>
      <c r="AO66" s="21"/>
      <c r="AP66" s="17">
        <v>3028</v>
      </c>
      <c r="AQ66" s="17">
        <v>3035</v>
      </c>
      <c r="AR66" s="17">
        <v>3050</v>
      </c>
      <c r="AS66" s="97">
        <f t="shared" si="23"/>
        <v>220</v>
      </c>
      <c r="AT66" s="97">
        <f t="shared" ca="1" si="24"/>
        <v>280</v>
      </c>
      <c r="AU66" s="97">
        <f t="shared" si="25"/>
        <v>0</v>
      </c>
      <c r="AV66" s="97">
        <f t="shared" ca="1" si="26"/>
        <v>39.988574692944873</v>
      </c>
      <c r="AW66" s="167">
        <v>0.33333333333333331</v>
      </c>
      <c r="AX66" s="167">
        <v>0.66666666666666663</v>
      </c>
      <c r="AY66" s="97">
        <f t="shared" si="27"/>
        <v>8</v>
      </c>
      <c r="AZ66" s="167">
        <v>0.33333333333333331</v>
      </c>
      <c r="BA66" s="167">
        <v>0.39583333333333331</v>
      </c>
      <c r="BB66" s="97">
        <f t="shared" si="28"/>
        <v>1.5</v>
      </c>
      <c r="BC66" s="17"/>
      <c r="BH66" s="52"/>
      <c r="BI66" s="52"/>
      <c r="BJ66" s="52"/>
      <c r="BK66" s="52"/>
      <c r="BL66" s="52"/>
      <c r="BM66" s="52"/>
      <c r="BW66" s="54"/>
      <c r="BX66" s="54"/>
      <c r="BY66" s="54"/>
      <c r="BZ66" s="54"/>
      <c r="CA66" s="54"/>
      <c r="CB66" s="54"/>
    </row>
    <row r="67" spans="1:80" ht="17.45" customHeight="1" thickTop="1">
      <c r="A67" s="71">
        <f>A60+1</f>
        <v>9.1</v>
      </c>
      <c r="B67" s="178">
        <f>B66+1</f>
        <v>45981</v>
      </c>
      <c r="C67" s="4"/>
      <c r="D67" s="5"/>
      <c r="E67" s="6">
        <v>2</v>
      </c>
      <c r="F67" s="5">
        <v>1</v>
      </c>
      <c r="G67" s="74">
        <f t="shared" si="37"/>
        <v>846</v>
      </c>
      <c r="H67" s="75">
        <f t="shared" si="37"/>
        <v>6153</v>
      </c>
      <c r="I67" s="76">
        <f t="shared" si="17"/>
        <v>0</v>
      </c>
      <c r="J67" s="77">
        <f t="shared" si="18"/>
        <v>2.3584905660377358E-3</v>
      </c>
      <c r="K67" s="77">
        <f t="shared" si="19"/>
        <v>0</v>
      </c>
      <c r="L67" s="77">
        <f t="shared" si="20"/>
        <v>1.6249593760155997E-4</v>
      </c>
      <c r="M67" s="78">
        <f t="shared" ca="1" si="21"/>
        <v>4.9438202247191011E-2</v>
      </c>
      <c r="N67" s="78">
        <f t="shared" ca="1" si="0"/>
        <v>2.5494853523357078E-2</v>
      </c>
      <c r="O67" s="78">
        <f t="shared" si="22"/>
        <v>5.0000000000000001E-4</v>
      </c>
      <c r="P67" s="13" t="s">
        <v>186</v>
      </c>
      <c r="Q67" s="8">
        <v>66</v>
      </c>
      <c r="R67" s="13">
        <v>38</v>
      </c>
      <c r="S67" s="79">
        <f t="shared" si="1"/>
        <v>132</v>
      </c>
      <c r="T67" s="80">
        <f t="shared" si="2"/>
        <v>76</v>
      </c>
      <c r="U67" s="90">
        <f t="shared" si="3"/>
        <v>111.672</v>
      </c>
      <c r="V67" s="82">
        <f t="shared" si="4"/>
        <v>467.62799999999999</v>
      </c>
      <c r="W67" s="4"/>
      <c r="X67" s="4"/>
      <c r="Y67" s="22"/>
      <c r="Z67" s="22"/>
      <c r="AA67" s="22"/>
      <c r="AB67" s="6"/>
      <c r="AC67" s="83">
        <f t="shared" si="5"/>
        <v>0</v>
      </c>
      <c r="AD67" s="80">
        <f t="shared" si="6"/>
        <v>0</v>
      </c>
      <c r="AE67" s="76">
        <f t="shared" si="31"/>
        <v>0</v>
      </c>
      <c r="AF67" s="84">
        <f t="shared" si="32"/>
        <v>0</v>
      </c>
      <c r="AG67" s="85">
        <f t="shared" si="33"/>
        <v>0</v>
      </c>
      <c r="AH67" s="85">
        <f t="shared" si="34"/>
        <v>0</v>
      </c>
      <c r="AI67" s="77">
        <f t="shared" si="35"/>
        <v>0</v>
      </c>
      <c r="AJ67" s="84">
        <f t="shared" si="12"/>
        <v>0</v>
      </c>
      <c r="AK67" s="77">
        <f t="shared" si="13"/>
        <v>0</v>
      </c>
      <c r="AL67" s="5">
        <v>1692</v>
      </c>
      <c r="AM67" s="9">
        <v>0.65</v>
      </c>
      <c r="AN67" s="5">
        <v>951</v>
      </c>
      <c r="AO67" s="10">
        <v>0.65</v>
      </c>
      <c r="AP67" s="5">
        <v>3056</v>
      </c>
      <c r="AQ67" s="5">
        <v>3092</v>
      </c>
      <c r="AR67" s="5">
        <v>3139</v>
      </c>
      <c r="AS67" s="80">
        <f t="shared" si="23"/>
        <v>830</v>
      </c>
      <c r="AT67" s="80">
        <f t="shared" ca="1" si="24"/>
        <v>1090</v>
      </c>
      <c r="AU67" s="80">
        <f t="shared" si="25"/>
        <v>1.4327636803038151</v>
      </c>
      <c r="AV67" s="80">
        <f t="shared" ca="1" si="26"/>
        <v>155.7365337905415</v>
      </c>
      <c r="AW67" s="165">
        <v>0.33333333333333331</v>
      </c>
      <c r="AX67" s="165">
        <v>0.66666666666666663</v>
      </c>
      <c r="AY67" s="80">
        <f t="shared" si="27"/>
        <v>8</v>
      </c>
      <c r="AZ67" s="165">
        <v>0.33333333333333331</v>
      </c>
      <c r="BA67" s="165">
        <v>0.39583333333333331</v>
      </c>
      <c r="BB67" s="80">
        <f t="shared" si="28"/>
        <v>1.5</v>
      </c>
      <c r="BC67" s="5"/>
      <c r="BH67" s="52"/>
      <c r="BI67" s="52"/>
      <c r="BJ67" s="52"/>
      <c r="BK67" s="52"/>
      <c r="BL67" s="52"/>
      <c r="BM67" s="52"/>
      <c r="BW67" s="54"/>
      <c r="BX67" s="54"/>
      <c r="BY67" s="54"/>
      <c r="BZ67" s="54"/>
      <c r="CA67" s="54"/>
      <c r="CB67" s="54"/>
    </row>
    <row r="68" spans="1:80" ht="17.45" customHeight="1">
      <c r="A68" s="86">
        <f t="shared" si="29"/>
        <v>9.1999999999999993</v>
      </c>
      <c r="B68" s="179">
        <f t="shared" si="15"/>
        <v>45982</v>
      </c>
      <c r="C68" s="8"/>
      <c r="D68" s="11"/>
      <c r="E68" s="12">
        <v>3</v>
      </c>
      <c r="F68" s="11">
        <v>1</v>
      </c>
      <c r="G68" s="74">
        <f t="shared" si="37"/>
        <v>843</v>
      </c>
      <c r="H68" s="75">
        <f t="shared" si="37"/>
        <v>6152</v>
      </c>
      <c r="I68" s="88">
        <f t="shared" si="17"/>
        <v>0</v>
      </c>
      <c r="J68" s="78">
        <f t="shared" si="18"/>
        <v>3.5460992907801418E-3</v>
      </c>
      <c r="K68" s="78">
        <f t="shared" si="19"/>
        <v>0</v>
      </c>
      <c r="L68" s="78">
        <f t="shared" si="20"/>
        <v>1.6252234682268812E-4</v>
      </c>
      <c r="M68" s="78">
        <f t="shared" ca="1" si="21"/>
        <v>5.2808988764044947E-2</v>
      </c>
      <c r="N68" s="78">
        <f t="shared" ca="1" si="0"/>
        <v>2.5653206650831345E-2</v>
      </c>
      <c r="O68" s="78">
        <f t="shared" si="22"/>
        <v>5.0000000000000001E-4</v>
      </c>
      <c r="P68" s="13" t="s">
        <v>186</v>
      </c>
      <c r="Q68" s="8"/>
      <c r="R68" s="13"/>
      <c r="S68" s="89">
        <f t="shared" si="1"/>
        <v>0</v>
      </c>
      <c r="T68" s="75">
        <f t="shared" si="2"/>
        <v>0</v>
      </c>
      <c r="U68" s="90">
        <f t="shared" si="3"/>
        <v>0</v>
      </c>
      <c r="V68" s="82">
        <f t="shared" si="4"/>
        <v>0</v>
      </c>
      <c r="W68" s="8"/>
      <c r="X68" s="8"/>
      <c r="Y68" s="23"/>
      <c r="Z68" s="23"/>
      <c r="AA68" s="23"/>
      <c r="AB68" s="12"/>
      <c r="AC68" s="91">
        <f t="shared" si="5"/>
        <v>0</v>
      </c>
      <c r="AD68" s="75">
        <f t="shared" si="6"/>
        <v>0</v>
      </c>
      <c r="AE68" s="88">
        <f t="shared" si="31"/>
        <v>0</v>
      </c>
      <c r="AF68" s="92">
        <f t="shared" si="32"/>
        <v>0</v>
      </c>
      <c r="AG68" s="93">
        <f t="shared" si="33"/>
        <v>0</v>
      </c>
      <c r="AH68" s="93">
        <f t="shared" si="34"/>
        <v>0</v>
      </c>
      <c r="AI68" s="78">
        <f t="shared" si="35"/>
        <v>0</v>
      </c>
      <c r="AJ68" s="92">
        <f t="shared" si="12"/>
        <v>0</v>
      </c>
      <c r="AK68" s="78">
        <f t="shared" si="13"/>
        <v>0</v>
      </c>
      <c r="AL68" s="11">
        <v>1626</v>
      </c>
      <c r="AM68" s="14">
        <v>0.75</v>
      </c>
      <c r="AN68" s="11">
        <v>1137</v>
      </c>
      <c r="AO68" s="15">
        <v>0.75</v>
      </c>
      <c r="AP68" s="11">
        <v>3165</v>
      </c>
      <c r="AQ68" s="11">
        <v>3174</v>
      </c>
      <c r="AR68" s="11">
        <v>3193</v>
      </c>
      <c r="AS68" s="75">
        <f t="shared" si="23"/>
        <v>280</v>
      </c>
      <c r="AT68" s="75">
        <f t="shared" ca="1" si="24"/>
        <v>320</v>
      </c>
      <c r="AU68" s="75">
        <f t="shared" si="25"/>
        <v>0</v>
      </c>
      <c r="AV68" s="75">
        <f t="shared" ca="1" si="26"/>
        <v>45.746962115796997</v>
      </c>
      <c r="AW68" s="169">
        <v>0.33333333333333331</v>
      </c>
      <c r="AX68" s="169">
        <v>0.66666666666666663</v>
      </c>
      <c r="AY68" s="75">
        <f t="shared" si="27"/>
        <v>8</v>
      </c>
      <c r="AZ68" s="169">
        <v>0.33333333333333331</v>
      </c>
      <c r="BA68" s="169">
        <v>0.39583333333333331</v>
      </c>
      <c r="BB68" s="75">
        <f t="shared" si="28"/>
        <v>1.5</v>
      </c>
      <c r="BC68" s="11"/>
      <c r="BH68" s="52"/>
      <c r="BI68" s="52"/>
      <c r="BJ68" s="52"/>
      <c r="BK68" s="52"/>
      <c r="BL68" s="52"/>
      <c r="BM68" s="52"/>
      <c r="BW68" s="54"/>
      <c r="BX68" s="54"/>
      <c r="BY68" s="54"/>
      <c r="BZ68" s="54"/>
      <c r="CA68" s="54"/>
      <c r="CB68" s="54"/>
    </row>
    <row r="69" spans="1:80" ht="17.45" customHeight="1">
      <c r="A69" s="94">
        <f t="shared" si="29"/>
        <v>9.3000000000000007</v>
      </c>
      <c r="B69" s="179">
        <f t="shared" si="15"/>
        <v>45983</v>
      </c>
      <c r="C69" s="8"/>
      <c r="D69" s="11"/>
      <c r="E69" s="12">
        <v>1</v>
      </c>
      <c r="F69" s="11"/>
      <c r="G69" s="74">
        <f t="shared" si="37"/>
        <v>842</v>
      </c>
      <c r="H69" s="75">
        <f t="shared" si="37"/>
        <v>6152</v>
      </c>
      <c r="I69" s="88">
        <f t="shared" si="17"/>
        <v>0</v>
      </c>
      <c r="J69" s="78">
        <f t="shared" si="18"/>
        <v>1.1862396204033216E-3</v>
      </c>
      <c r="K69" s="78">
        <f t="shared" si="19"/>
        <v>0</v>
      </c>
      <c r="L69" s="78">
        <f t="shared" si="20"/>
        <v>0</v>
      </c>
      <c r="M69" s="78">
        <f t="shared" ca="1" si="21"/>
        <v>5.3932584269662923E-2</v>
      </c>
      <c r="N69" s="78">
        <f t="shared" ca="1" si="0"/>
        <v>2.5653206650831345E-2</v>
      </c>
      <c r="O69" s="78">
        <f t="shared" si="22"/>
        <v>5.0000000000000001E-4</v>
      </c>
      <c r="P69" s="13" t="s">
        <v>186</v>
      </c>
      <c r="Q69" s="8">
        <v>66</v>
      </c>
      <c r="R69" s="13">
        <v>38</v>
      </c>
      <c r="S69" s="89">
        <f t="shared" si="1"/>
        <v>132</v>
      </c>
      <c r="T69" s="75">
        <f t="shared" si="2"/>
        <v>76</v>
      </c>
      <c r="U69" s="90">
        <f t="shared" si="3"/>
        <v>111.14400000000001</v>
      </c>
      <c r="V69" s="82">
        <f t="shared" si="4"/>
        <v>467.55200000000002</v>
      </c>
      <c r="W69" s="8"/>
      <c r="X69" s="8"/>
      <c r="Y69" s="23"/>
      <c r="Z69" s="23"/>
      <c r="AA69" s="23"/>
      <c r="AB69" s="12"/>
      <c r="AC69" s="91">
        <f t="shared" si="5"/>
        <v>0</v>
      </c>
      <c r="AD69" s="75">
        <f t="shared" si="6"/>
        <v>0</v>
      </c>
      <c r="AE69" s="88">
        <f t="shared" si="31"/>
        <v>0</v>
      </c>
      <c r="AF69" s="92">
        <f t="shared" si="32"/>
        <v>0</v>
      </c>
      <c r="AG69" s="93">
        <f t="shared" si="33"/>
        <v>0</v>
      </c>
      <c r="AH69" s="93">
        <f t="shared" si="34"/>
        <v>0</v>
      </c>
      <c r="AI69" s="78">
        <f t="shared" si="35"/>
        <v>0</v>
      </c>
      <c r="AJ69" s="92">
        <f t="shared" si="12"/>
        <v>0</v>
      </c>
      <c r="AK69" s="78">
        <f t="shared" si="13"/>
        <v>0</v>
      </c>
      <c r="AL69" s="11"/>
      <c r="AM69" s="14"/>
      <c r="AN69" s="11">
        <v>1141</v>
      </c>
      <c r="AO69" s="15">
        <v>0.73299999999999998</v>
      </c>
      <c r="AP69" s="11">
        <v>3197</v>
      </c>
      <c r="AQ69" s="11">
        <v>3236</v>
      </c>
      <c r="AR69" s="11">
        <v>3302</v>
      </c>
      <c r="AS69" s="75">
        <f t="shared" si="23"/>
        <v>1050</v>
      </c>
      <c r="AT69" s="75">
        <f t="shared" ca="1" si="24"/>
        <v>1320</v>
      </c>
      <c r="AU69" s="75">
        <f t="shared" si="25"/>
        <v>1.8144241536143328</v>
      </c>
      <c r="AV69" s="75">
        <f t="shared" ca="1" si="26"/>
        <v>188.73319988561624</v>
      </c>
      <c r="AW69" s="169">
        <v>0.33333333333333331</v>
      </c>
      <c r="AX69" s="169">
        <v>0.66666666666666663</v>
      </c>
      <c r="AY69" s="75">
        <f t="shared" si="27"/>
        <v>8</v>
      </c>
      <c r="AZ69" s="169">
        <v>0.33333333333333331</v>
      </c>
      <c r="BA69" s="169">
        <v>0.39583333333333331</v>
      </c>
      <c r="BB69" s="75">
        <f t="shared" si="28"/>
        <v>1.5</v>
      </c>
      <c r="BC69" s="17" t="s">
        <v>210</v>
      </c>
      <c r="BH69" s="52"/>
      <c r="BI69" s="52"/>
      <c r="BJ69" s="52"/>
      <c r="BK69" s="52"/>
      <c r="BL69" s="52"/>
      <c r="BM69" s="52"/>
      <c r="BW69" s="54"/>
      <c r="BX69" s="54"/>
      <c r="BY69" s="54"/>
      <c r="BZ69" s="54"/>
      <c r="CA69" s="54"/>
      <c r="CB69" s="54"/>
    </row>
    <row r="70" spans="1:80" ht="17.45" customHeight="1">
      <c r="A70" s="86">
        <f t="shared" si="29"/>
        <v>9.4</v>
      </c>
      <c r="B70" s="179">
        <f t="shared" si="15"/>
        <v>45984</v>
      </c>
      <c r="C70" s="8"/>
      <c r="D70" s="11"/>
      <c r="E70" s="12">
        <v>1</v>
      </c>
      <c r="F70" s="11"/>
      <c r="G70" s="74">
        <f t="shared" si="37"/>
        <v>841</v>
      </c>
      <c r="H70" s="75">
        <f t="shared" si="37"/>
        <v>6152</v>
      </c>
      <c r="I70" s="88">
        <f t="shared" si="17"/>
        <v>0</v>
      </c>
      <c r="J70" s="78">
        <f t="shared" si="18"/>
        <v>1.1876484560570072E-3</v>
      </c>
      <c r="K70" s="78">
        <f t="shared" si="19"/>
        <v>0</v>
      </c>
      <c r="L70" s="78">
        <f t="shared" si="20"/>
        <v>0</v>
      </c>
      <c r="M70" s="78">
        <f t="shared" ca="1" si="21"/>
        <v>5.5056179775280899E-2</v>
      </c>
      <c r="N70" s="78">
        <f t="shared" ca="1" si="0"/>
        <v>2.5653206650831345E-2</v>
      </c>
      <c r="O70" s="78">
        <f t="shared" si="22"/>
        <v>5.0000000000000001E-4</v>
      </c>
      <c r="P70" s="13" t="s">
        <v>186</v>
      </c>
      <c r="Q70" s="8"/>
      <c r="R70" s="13"/>
      <c r="S70" s="89">
        <f t="shared" si="1"/>
        <v>0</v>
      </c>
      <c r="T70" s="75">
        <f t="shared" si="2"/>
        <v>0</v>
      </c>
      <c r="U70" s="90">
        <f t="shared" si="3"/>
        <v>0</v>
      </c>
      <c r="V70" s="82">
        <f t="shared" si="4"/>
        <v>0</v>
      </c>
      <c r="W70" s="8"/>
      <c r="X70" s="8"/>
      <c r="Y70" s="23"/>
      <c r="Z70" s="23"/>
      <c r="AA70" s="23"/>
      <c r="AB70" s="12"/>
      <c r="AC70" s="91">
        <f t="shared" si="5"/>
        <v>0</v>
      </c>
      <c r="AD70" s="75">
        <f t="shared" si="6"/>
        <v>0</v>
      </c>
      <c r="AE70" s="88">
        <f t="shared" si="31"/>
        <v>0</v>
      </c>
      <c r="AF70" s="92">
        <f t="shared" si="32"/>
        <v>0</v>
      </c>
      <c r="AG70" s="93">
        <f t="shared" si="33"/>
        <v>0</v>
      </c>
      <c r="AH70" s="93">
        <f t="shared" si="34"/>
        <v>0</v>
      </c>
      <c r="AI70" s="78">
        <f t="shared" si="35"/>
        <v>0</v>
      </c>
      <c r="AJ70" s="92">
        <f t="shared" si="12"/>
        <v>0</v>
      </c>
      <c r="AK70" s="78">
        <f t="shared" si="13"/>
        <v>0</v>
      </c>
      <c r="AL70" s="11"/>
      <c r="AM70" s="14"/>
      <c r="AN70" s="11">
        <v>1099</v>
      </c>
      <c r="AO70" s="15">
        <v>0.61699999999999999</v>
      </c>
      <c r="AP70" s="11">
        <v>3329</v>
      </c>
      <c r="AQ70" s="11">
        <v>3342</v>
      </c>
      <c r="AR70" s="11">
        <v>3357</v>
      </c>
      <c r="AS70" s="75">
        <f t="shared" si="23"/>
        <v>280</v>
      </c>
      <c r="AT70" s="75">
        <f t="shared" ca="1" si="24"/>
        <v>340</v>
      </c>
      <c r="AU70" s="75">
        <f t="shared" si="25"/>
        <v>0</v>
      </c>
      <c r="AV70" s="75">
        <f t="shared" ca="1" si="26"/>
        <v>48.620048620048621</v>
      </c>
      <c r="AW70" s="169">
        <v>0.33333333333333331</v>
      </c>
      <c r="AX70" s="169">
        <v>0.66666666666666663</v>
      </c>
      <c r="AY70" s="75">
        <f t="shared" si="27"/>
        <v>8</v>
      </c>
      <c r="AZ70" s="169">
        <v>0.33333333333333331</v>
      </c>
      <c r="BA70" s="169">
        <v>0.39583333333333331</v>
      </c>
      <c r="BB70" s="75">
        <f t="shared" si="28"/>
        <v>1.5</v>
      </c>
      <c r="BC70" s="17" t="s">
        <v>210</v>
      </c>
      <c r="BH70" s="52"/>
      <c r="BI70" s="52"/>
      <c r="BJ70" s="52"/>
      <c r="BK70" s="52"/>
      <c r="BL70" s="52"/>
      <c r="BM70" s="52"/>
      <c r="BW70" s="54"/>
      <c r="BX70" s="54"/>
      <c r="BY70" s="54"/>
      <c r="BZ70" s="54"/>
      <c r="CA70" s="54"/>
      <c r="CB70" s="54"/>
    </row>
    <row r="71" spans="1:80" ht="17.45" customHeight="1">
      <c r="A71" s="94">
        <f t="shared" si="29"/>
        <v>9.5</v>
      </c>
      <c r="B71" s="179">
        <f t="shared" si="15"/>
        <v>45985</v>
      </c>
      <c r="C71" s="8"/>
      <c r="D71" s="11">
        <v>1</v>
      </c>
      <c r="E71" s="12">
        <v>1</v>
      </c>
      <c r="F71" s="11">
        <v>1</v>
      </c>
      <c r="G71" s="74">
        <f t="shared" si="37"/>
        <v>840</v>
      </c>
      <c r="H71" s="75">
        <f t="shared" si="37"/>
        <v>6150</v>
      </c>
      <c r="I71" s="88">
        <f t="shared" si="17"/>
        <v>0</v>
      </c>
      <c r="J71" s="78">
        <f t="shared" si="18"/>
        <v>1.1890606420927466E-3</v>
      </c>
      <c r="K71" s="78">
        <f t="shared" si="19"/>
        <v>1.6254876462938882E-4</v>
      </c>
      <c r="L71" s="78">
        <f t="shared" si="20"/>
        <v>1.6254876462938882E-4</v>
      </c>
      <c r="M71" s="78">
        <f t="shared" ca="1" si="21"/>
        <v>5.6179775280898875E-2</v>
      </c>
      <c r="N71" s="78">
        <f t="shared" ca="1" si="0"/>
        <v>2.5811559778305612E-2</v>
      </c>
      <c r="O71" s="78">
        <f t="shared" si="22"/>
        <v>5.0000000000000001E-4</v>
      </c>
      <c r="P71" s="13" t="s">
        <v>186</v>
      </c>
      <c r="Q71" s="8">
        <v>66</v>
      </c>
      <c r="R71" s="13">
        <v>38</v>
      </c>
      <c r="S71" s="89">
        <f t="shared" si="1"/>
        <v>132</v>
      </c>
      <c r="T71" s="75">
        <f t="shared" si="2"/>
        <v>76</v>
      </c>
      <c r="U71" s="90">
        <f t="shared" si="3"/>
        <v>110.88</v>
      </c>
      <c r="V71" s="82">
        <f t="shared" si="4"/>
        <v>467.4</v>
      </c>
      <c r="W71" s="8"/>
      <c r="X71" s="8"/>
      <c r="Y71" s="23"/>
      <c r="Z71" s="23"/>
      <c r="AA71" s="23"/>
      <c r="AB71" s="12"/>
      <c r="AC71" s="91">
        <f t="shared" si="5"/>
        <v>0</v>
      </c>
      <c r="AD71" s="75">
        <f t="shared" si="6"/>
        <v>0</v>
      </c>
      <c r="AE71" s="88">
        <f t="shared" si="31"/>
        <v>0</v>
      </c>
      <c r="AF71" s="92">
        <f t="shared" si="32"/>
        <v>0</v>
      </c>
      <c r="AG71" s="93">
        <f t="shared" si="33"/>
        <v>0</v>
      </c>
      <c r="AH71" s="93">
        <f t="shared" si="34"/>
        <v>0</v>
      </c>
      <c r="AI71" s="78">
        <f t="shared" si="35"/>
        <v>0</v>
      </c>
      <c r="AJ71" s="92">
        <f t="shared" si="12"/>
        <v>0</v>
      </c>
      <c r="AK71" s="78">
        <f t="shared" si="13"/>
        <v>0</v>
      </c>
      <c r="AL71" s="11"/>
      <c r="AM71" s="14"/>
      <c r="AN71" s="11"/>
      <c r="AO71" s="15"/>
      <c r="AP71" s="11">
        <v>3363</v>
      </c>
      <c r="AQ71" s="11">
        <v>3401</v>
      </c>
      <c r="AR71" s="11">
        <v>3456</v>
      </c>
      <c r="AS71" s="75">
        <f t="shared" si="23"/>
        <v>930</v>
      </c>
      <c r="AT71" s="75">
        <f t="shared" ca="1" si="24"/>
        <v>1210</v>
      </c>
      <c r="AU71" s="75">
        <f t="shared" si="25"/>
        <v>1.6082174725046692</v>
      </c>
      <c r="AV71" s="75">
        <f t="shared" ca="1" si="26"/>
        <v>173.10443490701002</v>
      </c>
      <c r="AW71" s="169">
        <v>0.33333333333333331</v>
      </c>
      <c r="AX71" s="169">
        <v>0.66666666666666663</v>
      </c>
      <c r="AY71" s="75">
        <f t="shared" si="27"/>
        <v>8</v>
      </c>
      <c r="AZ71" s="169">
        <v>0.33333333333333331</v>
      </c>
      <c r="BA71" s="169">
        <v>0.39583333333333331</v>
      </c>
      <c r="BB71" s="75">
        <f t="shared" si="28"/>
        <v>1.5</v>
      </c>
      <c r="BC71" s="17" t="s">
        <v>210</v>
      </c>
      <c r="BH71" s="52"/>
      <c r="BI71" s="52"/>
      <c r="BJ71" s="52"/>
      <c r="BK71" s="52"/>
      <c r="BL71" s="52"/>
      <c r="BM71" s="52"/>
      <c r="BW71" s="54"/>
      <c r="BX71" s="54"/>
      <c r="BY71" s="54"/>
      <c r="BZ71" s="54"/>
      <c r="CA71" s="54"/>
      <c r="CB71" s="54"/>
    </row>
    <row r="72" spans="1:80" ht="17.45" customHeight="1">
      <c r="A72" s="86">
        <f t="shared" si="29"/>
        <v>9.6000000000000014</v>
      </c>
      <c r="B72" s="179">
        <f t="shared" si="15"/>
        <v>45986</v>
      </c>
      <c r="C72" s="8"/>
      <c r="D72" s="11"/>
      <c r="E72" s="12"/>
      <c r="F72" s="11"/>
      <c r="G72" s="74">
        <f t="shared" si="37"/>
        <v>840</v>
      </c>
      <c r="H72" s="75">
        <f t="shared" si="37"/>
        <v>6150</v>
      </c>
      <c r="I72" s="88">
        <f t="shared" si="17"/>
        <v>0</v>
      </c>
      <c r="J72" s="78">
        <f t="shared" si="18"/>
        <v>0</v>
      </c>
      <c r="K72" s="78">
        <f t="shared" si="19"/>
        <v>0</v>
      </c>
      <c r="L72" s="78">
        <f t="shared" si="20"/>
        <v>0</v>
      </c>
      <c r="M72" s="78">
        <f t="shared" ca="1" si="21"/>
        <v>5.6179775280898875E-2</v>
      </c>
      <c r="N72" s="78">
        <f t="shared" ca="1" si="0"/>
        <v>2.5811559778305612E-2</v>
      </c>
      <c r="O72" s="78">
        <f t="shared" si="22"/>
        <v>5.0000000000000001E-4</v>
      </c>
      <c r="P72" s="13" t="s">
        <v>186</v>
      </c>
      <c r="Q72" s="8"/>
      <c r="R72" s="13"/>
      <c r="S72" s="89">
        <f t="shared" si="1"/>
        <v>0</v>
      </c>
      <c r="T72" s="75">
        <f t="shared" si="2"/>
        <v>0</v>
      </c>
      <c r="U72" s="90">
        <f t="shared" si="3"/>
        <v>0</v>
      </c>
      <c r="V72" s="82">
        <f t="shared" si="4"/>
        <v>0</v>
      </c>
      <c r="W72" s="8"/>
      <c r="X72" s="8"/>
      <c r="Y72" s="23"/>
      <c r="Z72" s="23"/>
      <c r="AA72" s="23"/>
      <c r="AB72" s="12"/>
      <c r="AC72" s="91">
        <f t="shared" si="5"/>
        <v>0</v>
      </c>
      <c r="AD72" s="75">
        <f t="shared" si="6"/>
        <v>0</v>
      </c>
      <c r="AE72" s="88">
        <f t="shared" si="31"/>
        <v>0</v>
      </c>
      <c r="AF72" s="92">
        <f t="shared" si="32"/>
        <v>0</v>
      </c>
      <c r="AG72" s="93">
        <f t="shared" si="33"/>
        <v>0</v>
      </c>
      <c r="AH72" s="93">
        <f t="shared" si="34"/>
        <v>0</v>
      </c>
      <c r="AI72" s="78">
        <f t="shared" si="35"/>
        <v>0</v>
      </c>
      <c r="AJ72" s="92">
        <f t="shared" si="12"/>
        <v>0</v>
      </c>
      <c r="AK72" s="78">
        <f t="shared" si="13"/>
        <v>0</v>
      </c>
      <c r="AL72" s="11"/>
      <c r="AM72" s="14"/>
      <c r="AN72" s="11"/>
      <c r="AO72" s="15"/>
      <c r="AP72" s="11">
        <v>3484</v>
      </c>
      <c r="AQ72" s="11">
        <v>3496</v>
      </c>
      <c r="AR72" s="11">
        <v>3514</v>
      </c>
      <c r="AS72" s="75">
        <f t="shared" si="23"/>
        <v>300</v>
      </c>
      <c r="AT72" s="75">
        <f t="shared" ca="1" si="24"/>
        <v>330</v>
      </c>
      <c r="AU72" s="75">
        <f t="shared" si="25"/>
        <v>0</v>
      </c>
      <c r="AV72" s="75">
        <f t="shared" ca="1" si="26"/>
        <v>47.210300429184549</v>
      </c>
      <c r="AW72" s="169">
        <v>0.33333333333333331</v>
      </c>
      <c r="AX72" s="169">
        <v>0.66666666666666663</v>
      </c>
      <c r="AY72" s="75">
        <f t="shared" si="27"/>
        <v>8</v>
      </c>
      <c r="AZ72" s="169">
        <v>0.33333333333333331</v>
      </c>
      <c r="BA72" s="169">
        <v>0.39583333333333331</v>
      </c>
      <c r="BB72" s="75">
        <f t="shared" si="28"/>
        <v>1.5</v>
      </c>
      <c r="BC72" s="17" t="s">
        <v>210</v>
      </c>
      <c r="BH72" s="52"/>
      <c r="BI72" s="52"/>
      <c r="BJ72" s="52"/>
      <c r="BK72" s="52"/>
      <c r="BL72" s="52"/>
      <c r="BM72" s="52"/>
      <c r="BW72" s="54"/>
      <c r="BX72" s="54"/>
      <c r="BY72" s="54"/>
      <c r="BZ72" s="54"/>
      <c r="CA72" s="54"/>
      <c r="CB72" s="54"/>
    </row>
    <row r="73" spans="1:80" ht="17.45" customHeight="1">
      <c r="A73" s="94">
        <f t="shared" si="29"/>
        <v>9.7000000000000011</v>
      </c>
      <c r="B73" s="180">
        <f t="shared" si="15"/>
        <v>45987</v>
      </c>
      <c r="C73" s="16"/>
      <c r="D73" s="17"/>
      <c r="E73" s="18">
        <v>1</v>
      </c>
      <c r="F73" s="17"/>
      <c r="G73" s="96">
        <f t="shared" si="37"/>
        <v>839</v>
      </c>
      <c r="H73" s="97">
        <f t="shared" si="37"/>
        <v>6150</v>
      </c>
      <c r="I73" s="98">
        <f t="shared" si="17"/>
        <v>0</v>
      </c>
      <c r="J73" s="99">
        <f t="shared" si="18"/>
        <v>1.1904761904761906E-3</v>
      </c>
      <c r="K73" s="99">
        <f t="shared" si="19"/>
        <v>0</v>
      </c>
      <c r="L73" s="99">
        <f t="shared" si="20"/>
        <v>0</v>
      </c>
      <c r="M73" s="99">
        <f t="shared" ca="1" si="21"/>
        <v>5.7303370786516851E-2</v>
      </c>
      <c r="N73" s="99">
        <f t="shared" ca="1" si="0"/>
        <v>2.5811559778305612E-2</v>
      </c>
      <c r="O73" s="99">
        <f t="shared" si="22"/>
        <v>5.0000000000000001E-4</v>
      </c>
      <c r="P73" s="19" t="s">
        <v>186</v>
      </c>
      <c r="Q73" s="16">
        <v>66</v>
      </c>
      <c r="R73" s="19">
        <v>38</v>
      </c>
      <c r="S73" s="89">
        <f t="shared" si="1"/>
        <v>132</v>
      </c>
      <c r="T73" s="75">
        <f t="shared" si="2"/>
        <v>76</v>
      </c>
      <c r="U73" s="100">
        <f t="shared" si="3"/>
        <v>110.748</v>
      </c>
      <c r="V73" s="101">
        <f t="shared" si="4"/>
        <v>467.4</v>
      </c>
      <c r="W73" s="16"/>
      <c r="X73" s="16"/>
      <c r="Y73" s="23"/>
      <c r="Z73" s="23"/>
      <c r="AA73" s="23"/>
      <c r="AB73" s="12"/>
      <c r="AC73" s="102">
        <f t="shared" si="5"/>
        <v>0</v>
      </c>
      <c r="AD73" s="97">
        <f t="shared" si="6"/>
        <v>0</v>
      </c>
      <c r="AE73" s="98">
        <f t="shared" si="31"/>
        <v>0</v>
      </c>
      <c r="AF73" s="103">
        <f t="shared" si="32"/>
        <v>0</v>
      </c>
      <c r="AG73" s="104">
        <f t="shared" si="33"/>
        <v>0</v>
      </c>
      <c r="AH73" s="104">
        <f t="shared" si="34"/>
        <v>0</v>
      </c>
      <c r="AI73" s="99">
        <f t="shared" si="35"/>
        <v>0</v>
      </c>
      <c r="AJ73" s="103">
        <f t="shared" si="12"/>
        <v>0</v>
      </c>
      <c r="AK73" s="99">
        <f t="shared" si="13"/>
        <v>0</v>
      </c>
      <c r="AL73" s="17"/>
      <c r="AM73" s="20"/>
      <c r="AN73" s="17"/>
      <c r="AO73" s="21"/>
      <c r="AP73" s="17">
        <v>3517</v>
      </c>
      <c r="AQ73" s="17">
        <v>3554</v>
      </c>
      <c r="AR73" s="17">
        <v>3609</v>
      </c>
      <c r="AS73" s="97">
        <f t="shared" si="23"/>
        <v>920</v>
      </c>
      <c r="AT73" s="97">
        <f t="shared" ca="1" si="24"/>
        <v>1190</v>
      </c>
      <c r="AU73" s="97">
        <f t="shared" si="25"/>
        <v>1.5912880438918753</v>
      </c>
      <c r="AV73" s="97">
        <f t="shared" ca="1" si="26"/>
        <v>170.26756331377879</v>
      </c>
      <c r="AW73" s="169">
        <v>0.33333333333333331</v>
      </c>
      <c r="AX73" s="167">
        <v>0.66666666666666663</v>
      </c>
      <c r="AY73" s="97">
        <f t="shared" si="27"/>
        <v>8</v>
      </c>
      <c r="AZ73" s="167">
        <v>0.33333333333333331</v>
      </c>
      <c r="BA73" s="167">
        <v>0.39583333333333331</v>
      </c>
      <c r="BB73" s="97">
        <f t="shared" si="28"/>
        <v>1.5</v>
      </c>
      <c r="BC73" s="17" t="s">
        <v>210</v>
      </c>
      <c r="BH73" s="52"/>
      <c r="BI73" s="52"/>
      <c r="BJ73" s="52"/>
      <c r="BK73" s="52"/>
      <c r="BL73" s="52"/>
      <c r="BM73" s="52"/>
      <c r="BW73" s="54"/>
      <c r="BX73" s="54"/>
      <c r="BY73" s="54"/>
      <c r="BZ73" s="54"/>
      <c r="CA73" s="54"/>
      <c r="CB73" s="54"/>
    </row>
    <row r="74" spans="1:80" ht="17.45" customHeight="1">
      <c r="A74" s="105">
        <f>A67+1</f>
        <v>10.1</v>
      </c>
      <c r="B74" s="178">
        <f>B73+1</f>
        <v>45988</v>
      </c>
      <c r="C74" s="4"/>
      <c r="D74" s="5"/>
      <c r="E74" s="6">
        <v>1</v>
      </c>
      <c r="F74" s="5">
        <v>1</v>
      </c>
      <c r="G74" s="74">
        <f t="shared" si="37"/>
        <v>838</v>
      </c>
      <c r="H74" s="75">
        <f t="shared" si="37"/>
        <v>6149</v>
      </c>
      <c r="I74" s="76">
        <f t="shared" si="17"/>
        <v>0</v>
      </c>
      <c r="J74" s="77">
        <f t="shared" si="18"/>
        <v>1.1918951132300357E-3</v>
      </c>
      <c r="K74" s="77">
        <f t="shared" si="19"/>
        <v>0</v>
      </c>
      <c r="L74" s="77">
        <f t="shared" si="20"/>
        <v>1.6260162601626016E-4</v>
      </c>
      <c r="M74" s="78">
        <f t="shared" ca="1" si="21"/>
        <v>5.8426966292134834E-2</v>
      </c>
      <c r="N74" s="78">
        <f t="shared" ca="1" si="0"/>
        <v>2.5969912905779879E-2</v>
      </c>
      <c r="O74" s="78">
        <f t="shared" si="22"/>
        <v>5.0000000000000001E-4</v>
      </c>
      <c r="P74" s="13" t="s">
        <v>186</v>
      </c>
      <c r="Q74" s="8"/>
      <c r="R74" s="13"/>
      <c r="S74" s="79">
        <f t="shared" si="1"/>
        <v>0</v>
      </c>
      <c r="T74" s="80">
        <f t="shared" si="2"/>
        <v>0</v>
      </c>
      <c r="U74" s="90">
        <f t="shared" si="3"/>
        <v>0</v>
      </c>
      <c r="V74" s="82">
        <f t="shared" si="4"/>
        <v>0</v>
      </c>
      <c r="W74" s="4"/>
      <c r="X74" s="4"/>
      <c r="Y74" s="22"/>
      <c r="Z74" s="22"/>
      <c r="AA74" s="22"/>
      <c r="AB74" s="6"/>
      <c r="AC74" s="83">
        <f t="shared" si="5"/>
        <v>0</v>
      </c>
      <c r="AD74" s="80">
        <f t="shared" si="6"/>
        <v>0</v>
      </c>
      <c r="AE74" s="76">
        <f t="shared" si="31"/>
        <v>0</v>
      </c>
      <c r="AF74" s="84">
        <f t="shared" si="32"/>
        <v>0</v>
      </c>
      <c r="AG74" s="85">
        <f t="shared" si="33"/>
        <v>0</v>
      </c>
      <c r="AH74" s="85">
        <f t="shared" si="34"/>
        <v>0</v>
      </c>
      <c r="AI74" s="77">
        <f t="shared" si="35"/>
        <v>0</v>
      </c>
      <c r="AJ74" s="84">
        <f t="shared" si="12"/>
        <v>0</v>
      </c>
      <c r="AK74" s="77">
        <f t="shared" si="13"/>
        <v>0</v>
      </c>
      <c r="AL74" s="5">
        <v>1641</v>
      </c>
      <c r="AM74" s="9">
        <v>0.66700000000000004</v>
      </c>
      <c r="AN74" s="5">
        <v>1020</v>
      </c>
      <c r="AO74" s="10">
        <v>0.78300000000000003</v>
      </c>
      <c r="AP74" s="5">
        <v>3636</v>
      </c>
      <c r="AQ74" s="5">
        <v>3649</v>
      </c>
      <c r="AR74" s="5">
        <v>3667</v>
      </c>
      <c r="AS74" s="80">
        <f t="shared" si="23"/>
        <v>310</v>
      </c>
      <c r="AT74" s="80">
        <f t="shared" ca="1" si="24"/>
        <v>360</v>
      </c>
      <c r="AU74" s="80">
        <f t="shared" si="25"/>
        <v>0</v>
      </c>
      <c r="AV74" s="80">
        <f t="shared" ca="1" si="26"/>
        <v>51.524259338772005</v>
      </c>
      <c r="AW74" s="165">
        <v>0.33333333333333331</v>
      </c>
      <c r="AX74" s="169">
        <v>0.66666666666666663</v>
      </c>
      <c r="AY74" s="80">
        <f t="shared" si="27"/>
        <v>8</v>
      </c>
      <c r="AZ74" s="165">
        <v>0.33333333333333331</v>
      </c>
      <c r="BA74" s="165">
        <v>0.39583333333333331</v>
      </c>
      <c r="BB74" s="80">
        <f t="shared" si="28"/>
        <v>1.5</v>
      </c>
      <c r="BC74" s="5"/>
      <c r="BH74" s="52"/>
      <c r="BI74" s="52"/>
      <c r="BJ74" s="52"/>
      <c r="BK74" s="52"/>
      <c r="BL74" s="52"/>
      <c r="BM74" s="52"/>
      <c r="BW74" s="54"/>
      <c r="BX74" s="54"/>
      <c r="BY74" s="54"/>
      <c r="BZ74" s="54"/>
      <c r="CA74" s="54"/>
      <c r="CB74" s="54"/>
    </row>
    <row r="75" spans="1:80" ht="17.45" customHeight="1">
      <c r="A75" s="94">
        <f t="shared" si="29"/>
        <v>10.199999999999999</v>
      </c>
      <c r="B75" s="179">
        <f t="shared" ref="B75:B138" si="38">B74+1</f>
        <v>45989</v>
      </c>
      <c r="C75" s="8"/>
      <c r="D75" s="11"/>
      <c r="E75" s="12">
        <v>1</v>
      </c>
      <c r="F75" s="11"/>
      <c r="G75" s="74">
        <f t="shared" si="37"/>
        <v>837</v>
      </c>
      <c r="H75" s="75">
        <f t="shared" si="37"/>
        <v>6149</v>
      </c>
      <c r="I75" s="88">
        <f t="shared" si="17"/>
        <v>0</v>
      </c>
      <c r="J75" s="78">
        <f t="shared" si="18"/>
        <v>1.1933174224343676E-3</v>
      </c>
      <c r="K75" s="78">
        <f t="shared" si="19"/>
        <v>0</v>
      </c>
      <c r="L75" s="78">
        <f t="shared" si="20"/>
        <v>0</v>
      </c>
      <c r="M75" s="78">
        <f t="shared" ca="1" si="21"/>
        <v>5.955056179775281E-2</v>
      </c>
      <c r="N75" s="78">
        <f t="shared" ref="N75:N138" ca="1" si="39">IF(ROW()=11,
   IF($B$3&gt;0,F75/$B$3,""),
   IF($B$3&gt;0,
      (OFFSET(N75,-1,0)*$B$3 + F75)/$B$3,
      "")
)</f>
        <v>2.5969912905779879E-2</v>
      </c>
      <c r="O75" s="78">
        <f t="shared" si="22"/>
        <v>5.0000000000000001E-4</v>
      </c>
      <c r="P75" s="13" t="s">
        <v>186</v>
      </c>
      <c r="Q75" s="8">
        <v>66</v>
      </c>
      <c r="R75" s="13">
        <v>38</v>
      </c>
      <c r="S75" s="89">
        <f t="shared" ref="S75:S138" si="40">IF($P75="FULL FEED",Q75,Q75*2)</f>
        <v>132</v>
      </c>
      <c r="T75" s="75">
        <f t="shared" ref="T75:T138" si="41">IF($P75="FULL FEED",R75,R75*2)</f>
        <v>76</v>
      </c>
      <c r="U75" s="90">
        <f t="shared" ref="U75:U138" si="42">IF($P75="FULL FEED",(Q75*G75/1000),(Q75*2*G75/1000))</f>
        <v>110.48399999999999</v>
      </c>
      <c r="V75" s="82">
        <f t="shared" ref="V75:V138" si="43">IF($P75="FULL FEED",(R75*H75/1000),(R75*2*H75/1000))</f>
        <v>467.32400000000001</v>
      </c>
      <c r="W75" s="8"/>
      <c r="X75" s="8"/>
      <c r="Y75" s="23"/>
      <c r="Z75" s="23"/>
      <c r="AA75" s="23"/>
      <c r="AB75" s="12"/>
      <c r="AC75" s="91">
        <f t="shared" ref="AC75:AC138" si="44">SUM(X75,Y75,Z75,AA75)</f>
        <v>0</v>
      </c>
      <c r="AD75" s="75">
        <f t="shared" ref="AD75:AD138" si="45">W75-AC75</f>
        <v>0</v>
      </c>
      <c r="AE75" s="88">
        <f t="shared" ref="AE75:AE106" si="46">IFERROR(W75/H74,0)</f>
        <v>0</v>
      </c>
      <c r="AF75" s="92">
        <f t="shared" ref="AF75:AF106" si="47">IFERROR(X75/$W75,0)</f>
        <v>0</v>
      </c>
      <c r="AG75" s="93">
        <f t="shared" ref="AG75:AG106" si="48">IFERROR(Y75/$W75,0)</f>
        <v>0</v>
      </c>
      <c r="AH75" s="93">
        <f t="shared" ref="AH75:AH106" si="49">IFERROR(Z75/$W75,0)</f>
        <v>0</v>
      </c>
      <c r="AI75" s="78">
        <f t="shared" ref="AI75:AI106" si="50">IFERROR(AA75/$W75,0)</f>
        <v>0</v>
      </c>
      <c r="AJ75" s="92">
        <f t="shared" ref="AJ75:AJ138" si="51">IFERROR(AC75/W75,0)</f>
        <v>0</v>
      </c>
      <c r="AK75" s="78">
        <f t="shared" ref="AK75:AK138" si="52">IFERROR(AD75/W75,0)</f>
        <v>0</v>
      </c>
      <c r="AL75" s="11">
        <v>1645</v>
      </c>
      <c r="AM75" s="14">
        <v>0.78300000000000003</v>
      </c>
      <c r="AN75" s="11">
        <v>1115</v>
      </c>
      <c r="AO75" s="15">
        <v>0.68300000000000005</v>
      </c>
      <c r="AP75" s="11">
        <v>3672</v>
      </c>
      <c r="AQ75" s="11">
        <v>3712</v>
      </c>
      <c r="AR75" s="11">
        <v>3756</v>
      </c>
      <c r="AS75" s="75">
        <f t="shared" si="23"/>
        <v>840</v>
      </c>
      <c r="AT75" s="75">
        <f t="shared" ca="1" si="24"/>
        <v>1090</v>
      </c>
      <c r="AU75" s="75">
        <f t="shared" si="25"/>
        <v>1.4537701104865284</v>
      </c>
      <c r="AV75" s="75">
        <f t="shared" ca="1" si="26"/>
        <v>156.02633839106787</v>
      </c>
      <c r="AW75" s="169">
        <v>0.33333333333333331</v>
      </c>
      <c r="AX75" s="169">
        <v>0.66666666666666663</v>
      </c>
      <c r="AY75" s="75">
        <f t="shared" si="27"/>
        <v>8</v>
      </c>
      <c r="AZ75" s="169">
        <v>0.33333333333333331</v>
      </c>
      <c r="BA75" s="169">
        <v>0.39583333333333331</v>
      </c>
      <c r="BB75" s="75">
        <f t="shared" si="28"/>
        <v>1.5</v>
      </c>
      <c r="BC75" s="11"/>
      <c r="BH75" s="52"/>
      <c r="BI75" s="52"/>
      <c r="BJ75" s="52"/>
      <c r="BK75" s="52"/>
      <c r="BL75" s="52"/>
      <c r="BM75" s="52"/>
      <c r="BW75" s="54"/>
      <c r="BX75" s="54"/>
      <c r="BY75" s="54"/>
      <c r="BZ75" s="54"/>
      <c r="CA75" s="54"/>
      <c r="CB75" s="54"/>
    </row>
    <row r="76" spans="1:80" ht="17.45" customHeight="1">
      <c r="A76" s="86">
        <f t="shared" si="29"/>
        <v>10.3</v>
      </c>
      <c r="B76" s="179">
        <f t="shared" si="38"/>
        <v>45990</v>
      </c>
      <c r="C76" s="8"/>
      <c r="D76" s="11"/>
      <c r="E76" s="12"/>
      <c r="F76" s="11"/>
      <c r="G76" s="74">
        <f t="shared" ref="G76:H91" si="53">G75-E76-C76</f>
        <v>837</v>
      </c>
      <c r="H76" s="75">
        <f t="shared" si="53"/>
        <v>6149</v>
      </c>
      <c r="I76" s="88">
        <f t="shared" ref="I76:I139" si="54">IFERROR(C76/G75,0)</f>
        <v>0</v>
      </c>
      <c r="J76" s="78">
        <f t="shared" ref="J76:J139" si="55">IFERROR(E76/G75,0)</f>
        <v>0</v>
      </c>
      <c r="K76" s="78">
        <f t="shared" ref="K76:K139" si="56">IFERROR(D76/H75,0)</f>
        <v>0</v>
      </c>
      <c r="L76" s="78">
        <f t="shared" ref="L76:L139" si="57">IFERROR(F76/H75,0)</f>
        <v>0</v>
      </c>
      <c r="M76" s="78">
        <f t="shared" ref="M76:M139" ca="1" si="58">IF(ROW()=11,
   IF($B$4&gt;0,E76/$B$4,""),
   IF($B$4&gt;0,
      (OFFSET(M76,-1,0)*$B$4 + E76)/$B$4,
      "")
)</f>
        <v>5.955056179775281E-2</v>
      </c>
      <c r="N76" s="78">
        <f t="shared" ca="1" si="39"/>
        <v>2.5969912905779879E-2</v>
      </c>
      <c r="O76" s="78">
        <f t="shared" ref="O76:O139" si="59">$O$10</f>
        <v>5.0000000000000001E-4</v>
      </c>
      <c r="P76" s="13" t="s">
        <v>186</v>
      </c>
      <c r="Q76" s="8"/>
      <c r="R76" s="13"/>
      <c r="S76" s="89">
        <f t="shared" si="40"/>
        <v>0</v>
      </c>
      <c r="T76" s="75">
        <f t="shared" si="41"/>
        <v>0</v>
      </c>
      <c r="U76" s="90">
        <f t="shared" si="42"/>
        <v>0</v>
      </c>
      <c r="V76" s="82">
        <f t="shared" si="43"/>
        <v>0</v>
      </c>
      <c r="W76" s="8"/>
      <c r="X76" s="8"/>
      <c r="Y76" s="23"/>
      <c r="Z76" s="23"/>
      <c r="AA76" s="23"/>
      <c r="AB76" s="12"/>
      <c r="AC76" s="91">
        <f t="shared" si="44"/>
        <v>0</v>
      </c>
      <c r="AD76" s="75">
        <f t="shared" si="45"/>
        <v>0</v>
      </c>
      <c r="AE76" s="88">
        <f t="shared" si="46"/>
        <v>0</v>
      </c>
      <c r="AF76" s="92">
        <f t="shared" si="47"/>
        <v>0</v>
      </c>
      <c r="AG76" s="93">
        <f t="shared" si="48"/>
        <v>0</v>
      </c>
      <c r="AH76" s="93">
        <f t="shared" si="49"/>
        <v>0</v>
      </c>
      <c r="AI76" s="78">
        <f t="shared" si="50"/>
        <v>0</v>
      </c>
      <c r="AJ76" s="92">
        <f t="shared" si="51"/>
        <v>0</v>
      </c>
      <c r="AK76" s="78">
        <f t="shared" si="52"/>
        <v>0</v>
      </c>
      <c r="AL76" s="11"/>
      <c r="AM76" s="14"/>
      <c r="AN76" s="11">
        <v>1207</v>
      </c>
      <c r="AO76" s="15">
        <v>0.63300000000000001</v>
      </c>
      <c r="AP76" s="11">
        <v>3781</v>
      </c>
      <c r="AQ76" s="11">
        <v>3796</v>
      </c>
      <c r="AR76" s="11">
        <v>3827</v>
      </c>
      <c r="AS76" s="75">
        <f t="shared" ref="AS76:AS139" si="60">IF(OR(AR76="",AP76=""),"", (AR76-AP76)/100*1000)</f>
        <v>460</v>
      </c>
      <c r="AT76" s="75">
        <f t="shared" ref="AT76:AT139" ca="1" si="61">IF(OR(AP77="",OFFSET(AP77,-1,0)=""),"", (AP77-OFFSET(AP77,-1,0))/100*1000)</f>
        <v>510</v>
      </c>
      <c r="AU76" s="75">
        <f t="shared" ref="AU76:AU139" si="62">IFERROR(IF(OR(AP76="",AR76="",K76="",L76=""),"", ((AR76-AP76)/100*1000)/(U76+V76)),0)</f>
        <v>0</v>
      </c>
      <c r="AV76" s="75">
        <f t="shared" ref="AV76:AV139" ca="1" si="63">IF(OR(AP76="",AP77="",M76="",N76=""),"", ((AP77-AP76)/100*1000)/((G76+H76))*1000)</f>
        <v>73.003149155453769</v>
      </c>
      <c r="AW76" s="169">
        <v>0.33333333333333331</v>
      </c>
      <c r="AX76" s="169">
        <v>0.66666666666666663</v>
      </c>
      <c r="AY76" s="75">
        <f t="shared" ref="AY76:AY139" si="64">IF(OR(AW76="",AX76=""),"",MOD(AX76-AW76,1)*24)</f>
        <v>8</v>
      </c>
      <c r="AZ76" s="169">
        <v>0.33333333333333331</v>
      </c>
      <c r="BA76" s="169">
        <v>0.39583333333333331</v>
      </c>
      <c r="BB76" s="75">
        <f t="shared" ref="BB76:BB139" si="65">IF(OR(AZ76="",BA76=""),"",MOD(BA76-AZ76,1)*24)</f>
        <v>1.5</v>
      </c>
      <c r="BC76" s="11"/>
      <c r="BH76" s="52"/>
      <c r="BI76" s="52"/>
      <c r="BJ76" s="52"/>
      <c r="BK76" s="52"/>
      <c r="BL76" s="52"/>
      <c r="BM76" s="52"/>
      <c r="BW76" s="54"/>
      <c r="BX76" s="54"/>
      <c r="BY76" s="54"/>
      <c r="BZ76" s="54"/>
      <c r="CA76" s="54"/>
      <c r="CB76" s="54"/>
    </row>
    <row r="77" spans="1:80" ht="17.45" customHeight="1">
      <c r="A77" s="94">
        <f t="shared" si="29"/>
        <v>10.4</v>
      </c>
      <c r="B77" s="179">
        <f t="shared" si="38"/>
        <v>45991</v>
      </c>
      <c r="C77" s="8"/>
      <c r="D77" s="11"/>
      <c r="E77" s="12"/>
      <c r="F77" s="11"/>
      <c r="G77" s="74">
        <f t="shared" si="53"/>
        <v>837</v>
      </c>
      <c r="H77" s="75">
        <f t="shared" si="53"/>
        <v>6149</v>
      </c>
      <c r="I77" s="88">
        <f t="shared" si="54"/>
        <v>0</v>
      </c>
      <c r="J77" s="78">
        <f t="shared" si="55"/>
        <v>0</v>
      </c>
      <c r="K77" s="78">
        <f t="shared" si="56"/>
        <v>0</v>
      </c>
      <c r="L77" s="78">
        <f t="shared" si="57"/>
        <v>0</v>
      </c>
      <c r="M77" s="78">
        <f t="shared" ca="1" si="58"/>
        <v>5.955056179775281E-2</v>
      </c>
      <c r="N77" s="78">
        <f t="shared" ca="1" si="39"/>
        <v>2.5969912905779879E-2</v>
      </c>
      <c r="O77" s="78">
        <f t="shared" si="59"/>
        <v>5.0000000000000001E-4</v>
      </c>
      <c r="P77" s="13" t="s">
        <v>186</v>
      </c>
      <c r="Q77" s="8">
        <v>66</v>
      </c>
      <c r="R77" s="13">
        <v>38</v>
      </c>
      <c r="S77" s="89">
        <f t="shared" si="40"/>
        <v>132</v>
      </c>
      <c r="T77" s="75">
        <f t="shared" si="41"/>
        <v>76</v>
      </c>
      <c r="U77" s="90">
        <f t="shared" si="42"/>
        <v>110.48399999999999</v>
      </c>
      <c r="V77" s="82">
        <f t="shared" si="43"/>
        <v>467.32400000000001</v>
      </c>
      <c r="W77" s="8"/>
      <c r="X77" s="8"/>
      <c r="Y77" s="23"/>
      <c r="Z77" s="23"/>
      <c r="AA77" s="23"/>
      <c r="AB77" s="12"/>
      <c r="AC77" s="91">
        <f t="shared" si="44"/>
        <v>0</v>
      </c>
      <c r="AD77" s="75">
        <f t="shared" si="45"/>
        <v>0</v>
      </c>
      <c r="AE77" s="88">
        <f t="shared" si="46"/>
        <v>0</v>
      </c>
      <c r="AF77" s="92">
        <f t="shared" si="47"/>
        <v>0</v>
      </c>
      <c r="AG77" s="93">
        <f t="shared" si="48"/>
        <v>0</v>
      </c>
      <c r="AH77" s="93">
        <f t="shared" si="49"/>
        <v>0</v>
      </c>
      <c r="AI77" s="78">
        <f t="shared" si="50"/>
        <v>0</v>
      </c>
      <c r="AJ77" s="92">
        <f t="shared" si="51"/>
        <v>0</v>
      </c>
      <c r="AK77" s="78">
        <f t="shared" si="52"/>
        <v>0</v>
      </c>
      <c r="AL77" s="11"/>
      <c r="AM77" s="14"/>
      <c r="AN77" s="11">
        <v>1122</v>
      </c>
      <c r="AO77" s="15">
        <v>0.75</v>
      </c>
      <c r="AP77" s="11">
        <v>3832</v>
      </c>
      <c r="AQ77" s="11">
        <v>3865</v>
      </c>
      <c r="AR77" s="11">
        <v>3930</v>
      </c>
      <c r="AS77" s="75">
        <f t="shared" si="60"/>
        <v>980</v>
      </c>
      <c r="AT77" s="75">
        <f t="shared" ca="1" si="61"/>
        <v>1210</v>
      </c>
      <c r="AU77" s="75">
        <f t="shared" si="62"/>
        <v>1.6960651289009498</v>
      </c>
      <c r="AV77" s="75">
        <f t="shared" ca="1" si="63"/>
        <v>173.20354995705696</v>
      </c>
      <c r="AW77" s="169">
        <v>0.33333333333333331</v>
      </c>
      <c r="AX77" s="169">
        <v>0.66666666666666663</v>
      </c>
      <c r="AY77" s="75">
        <f t="shared" si="64"/>
        <v>8</v>
      </c>
      <c r="AZ77" s="169">
        <v>0.33333333333333331</v>
      </c>
      <c r="BA77" s="169">
        <v>0.39583333333333331</v>
      </c>
      <c r="BB77" s="75">
        <f t="shared" si="65"/>
        <v>1.5</v>
      </c>
      <c r="BC77" s="11"/>
      <c r="BH77" s="52"/>
      <c r="BI77" s="52"/>
      <c r="BJ77" s="52"/>
      <c r="BK77" s="52"/>
      <c r="BL77" s="52"/>
      <c r="BM77" s="52"/>
      <c r="BW77" s="54"/>
      <c r="BX77" s="54"/>
      <c r="BY77" s="54"/>
      <c r="BZ77" s="54"/>
      <c r="CA77" s="54"/>
      <c r="CB77" s="54"/>
    </row>
    <row r="78" spans="1:80" ht="17.45" customHeight="1">
      <c r="A78" s="86">
        <f t="shared" si="29"/>
        <v>10.5</v>
      </c>
      <c r="B78" s="179">
        <f t="shared" si="38"/>
        <v>45992</v>
      </c>
      <c r="C78" s="8"/>
      <c r="D78" s="11"/>
      <c r="E78" s="12"/>
      <c r="F78" s="11">
        <v>1</v>
      </c>
      <c r="G78" s="74">
        <f t="shared" si="53"/>
        <v>837</v>
      </c>
      <c r="H78" s="75">
        <f t="shared" si="53"/>
        <v>6148</v>
      </c>
      <c r="I78" s="88">
        <f t="shared" si="54"/>
        <v>0</v>
      </c>
      <c r="J78" s="78">
        <f t="shared" si="55"/>
        <v>0</v>
      </c>
      <c r="K78" s="78">
        <f t="shared" si="56"/>
        <v>0</v>
      </c>
      <c r="L78" s="78">
        <f t="shared" si="57"/>
        <v>1.626280696048138E-4</v>
      </c>
      <c r="M78" s="78">
        <f t="shared" ca="1" si="58"/>
        <v>5.955056179775281E-2</v>
      </c>
      <c r="N78" s="78">
        <f t="shared" ca="1" si="39"/>
        <v>2.6128266033254147E-2</v>
      </c>
      <c r="O78" s="78">
        <f t="shared" si="59"/>
        <v>5.0000000000000001E-4</v>
      </c>
      <c r="P78" s="13" t="s">
        <v>186</v>
      </c>
      <c r="Q78" s="8"/>
      <c r="R78" s="13"/>
      <c r="S78" s="89">
        <f t="shared" si="40"/>
        <v>0</v>
      </c>
      <c r="T78" s="75">
        <f t="shared" si="41"/>
        <v>0</v>
      </c>
      <c r="U78" s="90">
        <f t="shared" si="42"/>
        <v>0</v>
      </c>
      <c r="V78" s="82">
        <f t="shared" si="43"/>
        <v>0</v>
      </c>
      <c r="W78" s="8"/>
      <c r="X78" s="8"/>
      <c r="Y78" s="23"/>
      <c r="Z78" s="23"/>
      <c r="AA78" s="23"/>
      <c r="AB78" s="12"/>
      <c r="AC78" s="91">
        <f t="shared" si="44"/>
        <v>0</v>
      </c>
      <c r="AD78" s="75">
        <f t="shared" si="45"/>
        <v>0</v>
      </c>
      <c r="AE78" s="88">
        <f t="shared" si="46"/>
        <v>0</v>
      </c>
      <c r="AF78" s="92">
        <f t="shared" si="47"/>
        <v>0</v>
      </c>
      <c r="AG78" s="93">
        <f t="shared" si="48"/>
        <v>0</v>
      </c>
      <c r="AH78" s="93">
        <f t="shared" si="49"/>
        <v>0</v>
      </c>
      <c r="AI78" s="78">
        <f t="shared" si="50"/>
        <v>0</v>
      </c>
      <c r="AJ78" s="92">
        <f t="shared" si="51"/>
        <v>0</v>
      </c>
      <c r="AK78" s="78">
        <f t="shared" si="52"/>
        <v>0</v>
      </c>
      <c r="AL78" s="11"/>
      <c r="AM78" s="14"/>
      <c r="AN78" s="11"/>
      <c r="AO78" s="15"/>
      <c r="AP78" s="11">
        <v>3953</v>
      </c>
      <c r="AQ78" s="11">
        <v>3973</v>
      </c>
      <c r="AR78" s="11">
        <v>3997</v>
      </c>
      <c r="AS78" s="75">
        <f t="shared" si="60"/>
        <v>440</v>
      </c>
      <c r="AT78" s="75">
        <f t="shared" ca="1" si="61"/>
        <v>600</v>
      </c>
      <c r="AU78" s="75">
        <f t="shared" si="62"/>
        <v>0</v>
      </c>
      <c r="AV78" s="75">
        <f t="shared" ca="1" si="63"/>
        <v>85.898353614889047</v>
      </c>
      <c r="AW78" s="169">
        <v>0.33333333333333331</v>
      </c>
      <c r="AX78" s="169">
        <v>0.66666666666666663</v>
      </c>
      <c r="AY78" s="75">
        <f t="shared" si="64"/>
        <v>8</v>
      </c>
      <c r="AZ78" s="169">
        <v>0.33333333333333331</v>
      </c>
      <c r="BA78" s="169">
        <v>0.39583333333333331</v>
      </c>
      <c r="BB78" s="75">
        <f t="shared" si="65"/>
        <v>1.5</v>
      </c>
      <c r="BC78" s="11"/>
      <c r="BH78" s="52"/>
      <c r="BI78" s="52"/>
      <c r="BJ78" s="52"/>
      <c r="BK78" s="52"/>
      <c r="BL78" s="52"/>
      <c r="BM78" s="52"/>
      <c r="BW78" s="54"/>
      <c r="BX78" s="54"/>
      <c r="BY78" s="54"/>
      <c r="BZ78" s="54"/>
      <c r="CA78" s="54"/>
      <c r="CB78" s="54"/>
    </row>
    <row r="79" spans="1:80" ht="17.45" customHeight="1">
      <c r="A79" s="94">
        <f t="shared" si="29"/>
        <v>10.600000000000001</v>
      </c>
      <c r="B79" s="179">
        <f t="shared" si="38"/>
        <v>45993</v>
      </c>
      <c r="C79" s="8"/>
      <c r="D79" s="11"/>
      <c r="E79" s="12">
        <v>2</v>
      </c>
      <c r="F79" s="11"/>
      <c r="G79" s="74">
        <f t="shared" si="53"/>
        <v>835</v>
      </c>
      <c r="H79" s="75">
        <f t="shared" si="53"/>
        <v>6148</v>
      </c>
      <c r="I79" s="88">
        <f t="shared" si="54"/>
        <v>0</v>
      </c>
      <c r="J79" s="78">
        <f t="shared" si="55"/>
        <v>2.3894862604540022E-3</v>
      </c>
      <c r="K79" s="78">
        <f t="shared" si="56"/>
        <v>0</v>
      </c>
      <c r="L79" s="78">
        <f t="shared" si="57"/>
        <v>0</v>
      </c>
      <c r="M79" s="78">
        <f t="shared" ca="1" si="58"/>
        <v>6.1797752808988762E-2</v>
      </c>
      <c r="N79" s="78">
        <f t="shared" ca="1" si="39"/>
        <v>2.6128266033254147E-2</v>
      </c>
      <c r="O79" s="78">
        <f t="shared" si="59"/>
        <v>5.0000000000000001E-4</v>
      </c>
      <c r="P79" s="13" t="s">
        <v>186</v>
      </c>
      <c r="Q79" s="8">
        <v>66</v>
      </c>
      <c r="R79" s="13">
        <v>38</v>
      </c>
      <c r="S79" s="89">
        <f t="shared" si="40"/>
        <v>132</v>
      </c>
      <c r="T79" s="75">
        <f t="shared" si="41"/>
        <v>76</v>
      </c>
      <c r="U79" s="90">
        <f t="shared" si="42"/>
        <v>110.22</v>
      </c>
      <c r="V79" s="82">
        <f t="shared" si="43"/>
        <v>467.24799999999999</v>
      </c>
      <c r="W79" s="8"/>
      <c r="X79" s="8"/>
      <c r="Y79" s="23"/>
      <c r="Z79" s="23"/>
      <c r="AA79" s="23"/>
      <c r="AB79" s="12"/>
      <c r="AC79" s="91">
        <f t="shared" si="44"/>
        <v>0</v>
      </c>
      <c r="AD79" s="75">
        <f t="shared" si="45"/>
        <v>0</v>
      </c>
      <c r="AE79" s="88">
        <f t="shared" si="46"/>
        <v>0</v>
      </c>
      <c r="AF79" s="92">
        <f t="shared" si="47"/>
        <v>0</v>
      </c>
      <c r="AG79" s="93">
        <f t="shared" si="48"/>
        <v>0</v>
      </c>
      <c r="AH79" s="93">
        <f t="shared" si="49"/>
        <v>0</v>
      </c>
      <c r="AI79" s="78">
        <f t="shared" si="50"/>
        <v>0</v>
      </c>
      <c r="AJ79" s="92">
        <f t="shared" si="51"/>
        <v>0</v>
      </c>
      <c r="AK79" s="78">
        <f t="shared" si="52"/>
        <v>0</v>
      </c>
      <c r="AL79" s="11"/>
      <c r="AM79" s="14"/>
      <c r="AN79" s="11"/>
      <c r="AO79" s="15"/>
      <c r="AP79" s="11">
        <v>4013</v>
      </c>
      <c r="AQ79" s="11">
        <v>4053</v>
      </c>
      <c r="AR79" s="11">
        <v>4110</v>
      </c>
      <c r="AS79" s="75">
        <f t="shared" si="60"/>
        <v>970</v>
      </c>
      <c r="AT79" s="75">
        <f t="shared" ca="1" si="61"/>
        <v>1250</v>
      </c>
      <c r="AU79" s="75">
        <f t="shared" si="62"/>
        <v>1.6797467565302322</v>
      </c>
      <c r="AV79" s="75">
        <f t="shared" ca="1" si="63"/>
        <v>179.0061578118287</v>
      </c>
      <c r="AW79" s="169">
        <v>0.33333333333333331</v>
      </c>
      <c r="AX79" s="169">
        <v>0.66666666666666663</v>
      </c>
      <c r="AY79" s="75">
        <f t="shared" si="64"/>
        <v>8</v>
      </c>
      <c r="AZ79" s="169">
        <v>0.33333333333333331</v>
      </c>
      <c r="BA79" s="169">
        <v>0.39583333333333331</v>
      </c>
      <c r="BB79" s="75">
        <f t="shared" si="65"/>
        <v>1.5</v>
      </c>
      <c r="BC79" s="11"/>
      <c r="BH79" s="52"/>
      <c r="BI79" s="52"/>
      <c r="BJ79" s="52"/>
      <c r="BK79" s="52"/>
      <c r="BL79" s="52"/>
      <c r="BM79" s="52"/>
      <c r="BW79" s="54"/>
      <c r="BX79" s="54"/>
      <c r="BY79" s="54"/>
      <c r="BZ79" s="54"/>
      <c r="CA79" s="54"/>
      <c r="CB79" s="54"/>
    </row>
    <row r="80" spans="1:80" ht="17.45" customHeight="1" thickBot="1">
      <c r="A80" s="86">
        <f t="shared" si="29"/>
        <v>10.700000000000001</v>
      </c>
      <c r="B80" s="180">
        <f t="shared" si="38"/>
        <v>45994</v>
      </c>
      <c r="C80" s="16"/>
      <c r="D80" s="17"/>
      <c r="E80" s="18"/>
      <c r="F80" s="17"/>
      <c r="G80" s="96">
        <f t="shared" si="53"/>
        <v>835</v>
      </c>
      <c r="H80" s="97">
        <f t="shared" si="53"/>
        <v>6148</v>
      </c>
      <c r="I80" s="98">
        <f t="shared" si="54"/>
        <v>0</v>
      </c>
      <c r="J80" s="99">
        <f t="shared" si="55"/>
        <v>0</v>
      </c>
      <c r="K80" s="99">
        <f t="shared" si="56"/>
        <v>0</v>
      </c>
      <c r="L80" s="99">
        <f t="shared" si="57"/>
        <v>0</v>
      </c>
      <c r="M80" s="99">
        <f t="shared" ca="1" si="58"/>
        <v>6.1797752808988762E-2</v>
      </c>
      <c r="N80" s="99">
        <f t="shared" ca="1" si="39"/>
        <v>2.6128266033254147E-2</v>
      </c>
      <c r="O80" s="99">
        <f t="shared" si="59"/>
        <v>5.0000000000000001E-4</v>
      </c>
      <c r="P80" s="19" t="s">
        <v>186</v>
      </c>
      <c r="Q80" s="16"/>
      <c r="R80" s="19"/>
      <c r="S80" s="89">
        <f t="shared" si="40"/>
        <v>0</v>
      </c>
      <c r="T80" s="75">
        <f t="shared" si="41"/>
        <v>0</v>
      </c>
      <c r="U80" s="100">
        <f t="shared" si="42"/>
        <v>0</v>
      </c>
      <c r="V80" s="101">
        <f t="shared" si="43"/>
        <v>0</v>
      </c>
      <c r="W80" s="16"/>
      <c r="X80" s="16"/>
      <c r="Y80" s="23"/>
      <c r="Z80" s="23"/>
      <c r="AA80" s="23"/>
      <c r="AB80" s="12"/>
      <c r="AC80" s="102">
        <f t="shared" si="44"/>
        <v>0</v>
      </c>
      <c r="AD80" s="97">
        <f t="shared" si="45"/>
        <v>0</v>
      </c>
      <c r="AE80" s="98">
        <f t="shared" si="46"/>
        <v>0</v>
      </c>
      <c r="AF80" s="103">
        <f t="shared" si="47"/>
        <v>0</v>
      </c>
      <c r="AG80" s="104">
        <f t="shared" si="48"/>
        <v>0</v>
      </c>
      <c r="AH80" s="104">
        <f t="shared" si="49"/>
        <v>0</v>
      </c>
      <c r="AI80" s="99">
        <f t="shared" si="50"/>
        <v>0</v>
      </c>
      <c r="AJ80" s="103">
        <f t="shared" si="51"/>
        <v>0</v>
      </c>
      <c r="AK80" s="99">
        <f t="shared" si="52"/>
        <v>0</v>
      </c>
      <c r="AL80" s="17"/>
      <c r="AM80" s="20"/>
      <c r="AN80" s="17"/>
      <c r="AO80" s="21"/>
      <c r="AP80" s="17">
        <v>4138</v>
      </c>
      <c r="AQ80" s="17">
        <v>4155</v>
      </c>
      <c r="AR80" s="17">
        <v>4182</v>
      </c>
      <c r="AS80" s="97">
        <f t="shared" si="60"/>
        <v>440</v>
      </c>
      <c r="AT80" s="97">
        <f t="shared" ca="1" si="61"/>
        <v>570</v>
      </c>
      <c r="AU80" s="97">
        <f t="shared" si="62"/>
        <v>0</v>
      </c>
      <c r="AV80" s="97">
        <f t="shared" ca="1" si="63"/>
        <v>81.626807962193908</v>
      </c>
      <c r="AW80" s="167">
        <v>0.33333333333333331</v>
      </c>
      <c r="AX80" s="167">
        <v>0.66666666666666663</v>
      </c>
      <c r="AY80" s="97">
        <f t="shared" si="64"/>
        <v>8</v>
      </c>
      <c r="AZ80" s="167">
        <v>0.33333333333333331</v>
      </c>
      <c r="BA80" s="167">
        <v>0.39583333333333331</v>
      </c>
      <c r="BB80" s="97">
        <f t="shared" si="65"/>
        <v>1.5</v>
      </c>
      <c r="BC80" s="17"/>
      <c r="BH80" s="52"/>
      <c r="BI80" s="52"/>
      <c r="BJ80" s="52"/>
      <c r="BK80" s="52"/>
      <c r="BL80" s="52"/>
      <c r="BM80" s="52"/>
      <c r="BW80" s="54"/>
      <c r="BX80" s="54"/>
      <c r="BY80" s="54"/>
      <c r="BZ80" s="54"/>
      <c r="CA80" s="54"/>
      <c r="CB80" s="54"/>
    </row>
    <row r="81" spans="1:80" ht="17.45" customHeight="1" thickTop="1">
      <c r="A81" s="71">
        <f>A74+1</f>
        <v>11.1</v>
      </c>
      <c r="B81" s="178">
        <f>B80+1</f>
        <v>45995</v>
      </c>
      <c r="C81" s="4"/>
      <c r="D81" s="5"/>
      <c r="E81" s="6"/>
      <c r="F81" s="5"/>
      <c r="G81" s="74">
        <f t="shared" si="53"/>
        <v>835</v>
      </c>
      <c r="H81" s="75">
        <f t="shared" si="53"/>
        <v>6148</v>
      </c>
      <c r="I81" s="76">
        <f t="shared" si="54"/>
        <v>0</v>
      </c>
      <c r="J81" s="77">
        <f t="shared" si="55"/>
        <v>0</v>
      </c>
      <c r="K81" s="77">
        <f t="shared" si="56"/>
        <v>0</v>
      </c>
      <c r="L81" s="77">
        <f t="shared" si="57"/>
        <v>0</v>
      </c>
      <c r="M81" s="78">
        <f t="shared" ca="1" si="58"/>
        <v>6.1797752808988762E-2</v>
      </c>
      <c r="N81" s="78">
        <f t="shared" ca="1" si="39"/>
        <v>2.6128266033254147E-2</v>
      </c>
      <c r="O81" s="78">
        <f t="shared" si="59"/>
        <v>5.0000000000000001E-4</v>
      </c>
      <c r="P81" s="13" t="s">
        <v>186</v>
      </c>
      <c r="Q81" s="8">
        <v>69</v>
      </c>
      <c r="R81" s="13">
        <v>41</v>
      </c>
      <c r="S81" s="79">
        <f t="shared" si="40"/>
        <v>138</v>
      </c>
      <c r="T81" s="80">
        <f t="shared" si="41"/>
        <v>82</v>
      </c>
      <c r="U81" s="90">
        <f t="shared" si="42"/>
        <v>115.23</v>
      </c>
      <c r="V81" s="82">
        <f t="shared" si="43"/>
        <v>504.13600000000002</v>
      </c>
      <c r="W81" s="4"/>
      <c r="X81" s="4"/>
      <c r="Y81" s="22"/>
      <c r="Z81" s="22"/>
      <c r="AA81" s="22"/>
      <c r="AB81" s="6"/>
      <c r="AC81" s="83">
        <f t="shared" si="44"/>
        <v>0</v>
      </c>
      <c r="AD81" s="80">
        <f t="shared" si="45"/>
        <v>0</v>
      </c>
      <c r="AE81" s="76">
        <f t="shared" si="46"/>
        <v>0</v>
      </c>
      <c r="AF81" s="84">
        <f t="shared" si="47"/>
        <v>0</v>
      </c>
      <c r="AG81" s="85">
        <f t="shared" si="48"/>
        <v>0</v>
      </c>
      <c r="AH81" s="85">
        <f t="shared" si="49"/>
        <v>0</v>
      </c>
      <c r="AI81" s="77">
        <f t="shared" si="50"/>
        <v>0</v>
      </c>
      <c r="AJ81" s="84">
        <f t="shared" si="51"/>
        <v>0</v>
      </c>
      <c r="AK81" s="77">
        <f t="shared" si="52"/>
        <v>0</v>
      </c>
      <c r="AL81" s="5">
        <v>1715</v>
      </c>
      <c r="AM81" s="9">
        <v>0.68300000000000005</v>
      </c>
      <c r="AN81" s="5">
        <v>1103</v>
      </c>
      <c r="AO81" s="10">
        <v>0.65</v>
      </c>
      <c r="AP81" s="5">
        <v>4195</v>
      </c>
      <c r="AQ81" s="5">
        <v>4246</v>
      </c>
      <c r="AR81" s="5">
        <v>4300</v>
      </c>
      <c r="AS81" s="80">
        <f t="shared" si="60"/>
        <v>1050</v>
      </c>
      <c r="AT81" s="80">
        <f t="shared" ca="1" si="61"/>
        <v>1310</v>
      </c>
      <c r="AU81" s="80">
        <f t="shared" si="62"/>
        <v>1.6952819496065332</v>
      </c>
      <c r="AV81" s="80">
        <f t="shared" ca="1" si="63"/>
        <v>187.59845338679651</v>
      </c>
      <c r="AW81" s="165">
        <v>0.33333333333333331</v>
      </c>
      <c r="AX81" s="165">
        <v>0.66666666666666663</v>
      </c>
      <c r="AY81" s="80">
        <f t="shared" si="64"/>
        <v>8</v>
      </c>
      <c r="AZ81" s="165">
        <v>0.33333333333333331</v>
      </c>
      <c r="BA81" s="165">
        <v>0.39583333333333331</v>
      </c>
      <c r="BB81" s="80">
        <f t="shared" si="65"/>
        <v>1.5</v>
      </c>
      <c r="BC81" s="5"/>
      <c r="BH81" s="52"/>
      <c r="BI81" s="52"/>
      <c r="BJ81" s="52"/>
      <c r="BK81" s="52"/>
      <c r="BL81" s="52"/>
      <c r="BM81" s="52"/>
      <c r="BO81" s="109"/>
      <c r="BP81" s="110"/>
      <c r="BQ81" s="24"/>
      <c r="BR81" s="24"/>
      <c r="BS81" s="24"/>
      <c r="BT81" s="24"/>
      <c r="BU81" s="24"/>
      <c r="BV81" s="24"/>
      <c r="BW81" s="73"/>
      <c r="BX81" s="25"/>
      <c r="BY81" s="54"/>
      <c r="BZ81" s="26"/>
      <c r="CA81" s="26"/>
      <c r="CB81" s="26"/>
    </row>
    <row r="82" spans="1:80" ht="17.45" customHeight="1">
      <c r="A82" s="86">
        <f t="shared" ref="A82:A145" si="66">A75+1</f>
        <v>11.2</v>
      </c>
      <c r="B82" s="179">
        <f t="shared" si="38"/>
        <v>45996</v>
      </c>
      <c r="C82" s="8"/>
      <c r="D82" s="11"/>
      <c r="E82" s="12"/>
      <c r="F82" s="11"/>
      <c r="G82" s="74">
        <f t="shared" si="53"/>
        <v>835</v>
      </c>
      <c r="H82" s="75">
        <f t="shared" si="53"/>
        <v>6148</v>
      </c>
      <c r="I82" s="88">
        <f t="shared" si="54"/>
        <v>0</v>
      </c>
      <c r="J82" s="78">
        <f t="shared" si="55"/>
        <v>0</v>
      </c>
      <c r="K82" s="78">
        <f t="shared" si="56"/>
        <v>0</v>
      </c>
      <c r="L82" s="78">
        <f t="shared" si="57"/>
        <v>0</v>
      </c>
      <c r="M82" s="78">
        <f t="shared" ca="1" si="58"/>
        <v>6.1797752808988762E-2</v>
      </c>
      <c r="N82" s="78">
        <f t="shared" ca="1" si="39"/>
        <v>2.6128266033254147E-2</v>
      </c>
      <c r="O82" s="78">
        <f t="shared" si="59"/>
        <v>5.0000000000000001E-4</v>
      </c>
      <c r="P82" s="13" t="s">
        <v>186</v>
      </c>
      <c r="Q82" s="8"/>
      <c r="R82" s="13"/>
      <c r="S82" s="89">
        <f t="shared" si="40"/>
        <v>0</v>
      </c>
      <c r="T82" s="75">
        <f t="shared" si="41"/>
        <v>0</v>
      </c>
      <c r="U82" s="90">
        <f t="shared" si="42"/>
        <v>0</v>
      </c>
      <c r="V82" s="82">
        <f t="shared" si="43"/>
        <v>0</v>
      </c>
      <c r="W82" s="8"/>
      <c r="X82" s="8"/>
      <c r="Y82" s="23"/>
      <c r="Z82" s="23"/>
      <c r="AA82" s="23"/>
      <c r="AB82" s="12"/>
      <c r="AC82" s="91">
        <f t="shared" si="44"/>
        <v>0</v>
      </c>
      <c r="AD82" s="75">
        <f t="shared" si="45"/>
        <v>0</v>
      </c>
      <c r="AE82" s="88">
        <f t="shared" si="46"/>
        <v>0</v>
      </c>
      <c r="AF82" s="92">
        <f t="shared" si="47"/>
        <v>0</v>
      </c>
      <c r="AG82" s="93">
        <f t="shared" si="48"/>
        <v>0</v>
      </c>
      <c r="AH82" s="93">
        <f t="shared" si="49"/>
        <v>0</v>
      </c>
      <c r="AI82" s="78">
        <f t="shared" si="50"/>
        <v>0</v>
      </c>
      <c r="AJ82" s="92">
        <f t="shared" si="51"/>
        <v>0</v>
      </c>
      <c r="AK82" s="78">
        <f t="shared" si="52"/>
        <v>0</v>
      </c>
      <c r="AL82" s="11">
        <v>1706</v>
      </c>
      <c r="AM82" s="14">
        <v>0.68300000000000005</v>
      </c>
      <c r="AN82" s="11">
        <v>1262</v>
      </c>
      <c r="AO82" s="15">
        <v>0.73299999999999998</v>
      </c>
      <c r="AP82" s="11">
        <v>4326</v>
      </c>
      <c r="AQ82" s="11">
        <v>4347</v>
      </c>
      <c r="AR82" s="11">
        <v>4367</v>
      </c>
      <c r="AS82" s="75">
        <f t="shared" si="60"/>
        <v>410</v>
      </c>
      <c r="AT82" s="75">
        <f t="shared" ca="1" si="61"/>
        <v>460</v>
      </c>
      <c r="AU82" s="75">
        <f t="shared" si="62"/>
        <v>0</v>
      </c>
      <c r="AV82" s="75">
        <f t="shared" ca="1" si="63"/>
        <v>65.874266074752967</v>
      </c>
      <c r="AW82" s="169">
        <v>0.33333333333333331</v>
      </c>
      <c r="AX82" s="169">
        <v>0.66666666666666663</v>
      </c>
      <c r="AY82" s="75">
        <f t="shared" si="64"/>
        <v>8</v>
      </c>
      <c r="AZ82" s="169">
        <v>0.33333333333333331</v>
      </c>
      <c r="BA82" s="169">
        <v>0.39583333333333331</v>
      </c>
      <c r="BB82" s="75">
        <f t="shared" si="65"/>
        <v>1.5</v>
      </c>
      <c r="BC82" s="11"/>
      <c r="BH82" s="52"/>
      <c r="BI82" s="52"/>
      <c r="BJ82" s="52"/>
      <c r="BK82" s="52"/>
      <c r="BL82" s="52"/>
      <c r="BM82" s="52"/>
      <c r="BQ82" s="27"/>
      <c r="BR82" s="27"/>
      <c r="BS82" s="27"/>
      <c r="BT82" s="27"/>
      <c r="BU82" s="27"/>
      <c r="BV82" s="27"/>
      <c r="BW82" s="54"/>
      <c r="BX82" s="26"/>
      <c r="BY82" s="54"/>
      <c r="BZ82" s="26"/>
      <c r="CA82" s="26"/>
      <c r="CB82" s="26"/>
    </row>
    <row r="83" spans="1:80" ht="17.45" customHeight="1">
      <c r="A83" s="94">
        <f t="shared" si="66"/>
        <v>11.3</v>
      </c>
      <c r="B83" s="179">
        <f t="shared" si="38"/>
        <v>45997</v>
      </c>
      <c r="C83" s="8"/>
      <c r="D83" s="11"/>
      <c r="E83" s="12"/>
      <c r="F83" s="11"/>
      <c r="G83" s="74">
        <f t="shared" si="53"/>
        <v>835</v>
      </c>
      <c r="H83" s="75">
        <f t="shared" si="53"/>
        <v>6148</v>
      </c>
      <c r="I83" s="88">
        <f t="shared" si="54"/>
        <v>0</v>
      </c>
      <c r="J83" s="78">
        <f t="shared" si="55"/>
        <v>0</v>
      </c>
      <c r="K83" s="78">
        <f t="shared" si="56"/>
        <v>0</v>
      </c>
      <c r="L83" s="78">
        <f t="shared" si="57"/>
        <v>0</v>
      </c>
      <c r="M83" s="78">
        <f t="shared" ca="1" si="58"/>
        <v>6.1797752808988762E-2</v>
      </c>
      <c r="N83" s="78">
        <f t="shared" ca="1" si="39"/>
        <v>2.6128266033254147E-2</v>
      </c>
      <c r="O83" s="78">
        <f t="shared" si="59"/>
        <v>5.0000000000000001E-4</v>
      </c>
      <c r="P83" s="13" t="s">
        <v>186</v>
      </c>
      <c r="Q83" s="8">
        <v>69</v>
      </c>
      <c r="R83" s="13">
        <v>41</v>
      </c>
      <c r="S83" s="89">
        <f t="shared" si="40"/>
        <v>138</v>
      </c>
      <c r="T83" s="75">
        <f t="shared" si="41"/>
        <v>82</v>
      </c>
      <c r="U83" s="90">
        <f t="shared" si="42"/>
        <v>115.23</v>
      </c>
      <c r="V83" s="82">
        <f t="shared" si="43"/>
        <v>504.13600000000002</v>
      </c>
      <c r="W83" s="8"/>
      <c r="X83" s="8"/>
      <c r="Y83" s="23"/>
      <c r="Z83" s="23"/>
      <c r="AA83" s="23"/>
      <c r="AB83" s="12"/>
      <c r="AC83" s="91">
        <f t="shared" si="44"/>
        <v>0</v>
      </c>
      <c r="AD83" s="75">
        <f t="shared" si="45"/>
        <v>0</v>
      </c>
      <c r="AE83" s="88">
        <f t="shared" si="46"/>
        <v>0</v>
      </c>
      <c r="AF83" s="92">
        <f t="shared" si="47"/>
        <v>0</v>
      </c>
      <c r="AG83" s="93">
        <f t="shared" si="48"/>
        <v>0</v>
      </c>
      <c r="AH83" s="93">
        <f t="shared" si="49"/>
        <v>0</v>
      </c>
      <c r="AI83" s="78">
        <f t="shared" si="50"/>
        <v>0</v>
      </c>
      <c r="AJ83" s="92">
        <f t="shared" si="51"/>
        <v>0</v>
      </c>
      <c r="AK83" s="78">
        <f t="shared" si="52"/>
        <v>0</v>
      </c>
      <c r="AL83" s="11"/>
      <c r="AM83" s="14"/>
      <c r="AN83" s="11">
        <v>1293</v>
      </c>
      <c r="AO83" s="15">
        <v>0.63300000000000001</v>
      </c>
      <c r="AP83" s="11">
        <v>4372</v>
      </c>
      <c r="AQ83" s="11">
        <v>4416</v>
      </c>
      <c r="AR83" s="11">
        <v>4458</v>
      </c>
      <c r="AS83" s="75">
        <f t="shared" si="60"/>
        <v>860</v>
      </c>
      <c r="AT83" s="75">
        <f t="shared" ca="1" si="61"/>
        <v>1150</v>
      </c>
      <c r="AU83" s="75">
        <f t="shared" si="62"/>
        <v>1.3885166444396366</v>
      </c>
      <c r="AV83" s="75">
        <f t="shared" ca="1" si="63"/>
        <v>164.68566518688243</v>
      </c>
      <c r="AW83" s="169">
        <v>0.33333333333333331</v>
      </c>
      <c r="AX83" s="169">
        <v>0.66666666666666663</v>
      </c>
      <c r="AY83" s="75">
        <f t="shared" si="64"/>
        <v>8</v>
      </c>
      <c r="AZ83" s="169">
        <v>0.33333333333333331</v>
      </c>
      <c r="BA83" s="169">
        <v>0.39583333333333331</v>
      </c>
      <c r="BB83" s="75">
        <f t="shared" si="65"/>
        <v>1.5</v>
      </c>
      <c r="BC83" s="11"/>
      <c r="BH83" s="52"/>
      <c r="BI83" s="52"/>
      <c r="BJ83" s="52"/>
      <c r="BK83" s="52"/>
      <c r="BL83" s="52"/>
      <c r="BM83" s="52"/>
      <c r="BP83" s="54"/>
      <c r="BQ83" s="27"/>
      <c r="BR83" s="27"/>
      <c r="BS83" s="27"/>
      <c r="BT83" s="27"/>
      <c r="BU83" s="27"/>
      <c r="BV83" s="27"/>
      <c r="BW83" s="54"/>
      <c r="BX83" s="26"/>
      <c r="BY83" s="54"/>
      <c r="BZ83" s="26"/>
      <c r="CA83" s="26"/>
      <c r="CB83" s="26"/>
    </row>
    <row r="84" spans="1:80" ht="17.45" customHeight="1">
      <c r="A84" s="86">
        <f t="shared" si="66"/>
        <v>11.4</v>
      </c>
      <c r="B84" s="179">
        <f t="shared" si="38"/>
        <v>45998</v>
      </c>
      <c r="C84" s="8"/>
      <c r="D84" s="11"/>
      <c r="E84" s="12">
        <v>2</v>
      </c>
      <c r="F84" s="11"/>
      <c r="G84" s="74">
        <f t="shared" si="53"/>
        <v>833</v>
      </c>
      <c r="H84" s="75">
        <f t="shared" si="53"/>
        <v>6148</v>
      </c>
      <c r="I84" s="88">
        <f t="shared" si="54"/>
        <v>0</v>
      </c>
      <c r="J84" s="78">
        <f t="shared" si="55"/>
        <v>2.3952095808383233E-3</v>
      </c>
      <c r="K84" s="78">
        <f t="shared" si="56"/>
        <v>0</v>
      </c>
      <c r="L84" s="78">
        <f t="shared" si="57"/>
        <v>0</v>
      </c>
      <c r="M84" s="78">
        <f t="shared" ca="1" si="58"/>
        <v>6.4044943820224715E-2</v>
      </c>
      <c r="N84" s="78">
        <f t="shared" ca="1" si="39"/>
        <v>2.6128266033254147E-2</v>
      </c>
      <c r="O84" s="78">
        <f t="shared" si="59"/>
        <v>5.0000000000000001E-4</v>
      </c>
      <c r="P84" s="13" t="s">
        <v>186</v>
      </c>
      <c r="Q84" s="8"/>
      <c r="R84" s="13"/>
      <c r="S84" s="89">
        <f t="shared" si="40"/>
        <v>0</v>
      </c>
      <c r="T84" s="75">
        <f t="shared" si="41"/>
        <v>0</v>
      </c>
      <c r="U84" s="90">
        <f t="shared" si="42"/>
        <v>0</v>
      </c>
      <c r="V84" s="82">
        <f t="shared" si="43"/>
        <v>0</v>
      </c>
      <c r="W84" s="8"/>
      <c r="X84" s="8"/>
      <c r="Y84" s="23"/>
      <c r="Z84" s="23"/>
      <c r="AA84" s="23"/>
      <c r="AB84" s="12"/>
      <c r="AC84" s="91">
        <f t="shared" si="44"/>
        <v>0</v>
      </c>
      <c r="AD84" s="75">
        <f t="shared" si="45"/>
        <v>0</v>
      </c>
      <c r="AE84" s="88">
        <f t="shared" si="46"/>
        <v>0</v>
      </c>
      <c r="AF84" s="92">
        <f t="shared" si="47"/>
        <v>0</v>
      </c>
      <c r="AG84" s="93">
        <f t="shared" si="48"/>
        <v>0</v>
      </c>
      <c r="AH84" s="93">
        <f t="shared" si="49"/>
        <v>0</v>
      </c>
      <c r="AI84" s="78">
        <f t="shared" si="50"/>
        <v>0</v>
      </c>
      <c r="AJ84" s="92">
        <f t="shared" si="51"/>
        <v>0</v>
      </c>
      <c r="AK84" s="78">
        <f t="shared" si="52"/>
        <v>0</v>
      </c>
      <c r="AL84" s="11"/>
      <c r="AM84" s="14"/>
      <c r="AN84" s="11">
        <v>1196</v>
      </c>
      <c r="AO84" s="15">
        <v>0.71699999999999997</v>
      </c>
      <c r="AP84" s="11">
        <v>4487</v>
      </c>
      <c r="AQ84" s="11">
        <v>4503</v>
      </c>
      <c r="AR84" s="11">
        <v>4518</v>
      </c>
      <c r="AS84" s="75">
        <f t="shared" si="60"/>
        <v>310</v>
      </c>
      <c r="AT84" s="75">
        <f t="shared" ca="1" si="61"/>
        <v>510</v>
      </c>
      <c r="AU84" s="75">
        <f t="shared" si="62"/>
        <v>0</v>
      </c>
      <c r="AV84" s="75">
        <f t="shared" ca="1" si="63"/>
        <v>73.05543618392781</v>
      </c>
      <c r="AW84" s="169">
        <v>0.33333333333333331</v>
      </c>
      <c r="AX84" s="169">
        <v>0.66666666666666663</v>
      </c>
      <c r="AY84" s="75">
        <f t="shared" si="64"/>
        <v>8</v>
      </c>
      <c r="AZ84" s="169">
        <v>0.33333333333333331</v>
      </c>
      <c r="BA84" s="169">
        <v>0.39583333333333331</v>
      </c>
      <c r="BB84" s="75">
        <f t="shared" si="65"/>
        <v>1.5</v>
      </c>
      <c r="BC84" s="11"/>
      <c r="BH84" s="52"/>
      <c r="BI84" s="52"/>
      <c r="BJ84" s="52"/>
      <c r="BK84" s="52"/>
      <c r="BL84" s="52"/>
      <c r="BM84" s="52"/>
      <c r="BP84" s="54"/>
      <c r="BQ84" s="27"/>
      <c r="BR84" s="27"/>
      <c r="BS84" s="27"/>
      <c r="BT84" s="27"/>
      <c r="BU84" s="27"/>
      <c r="BV84" s="27"/>
      <c r="BW84" s="54"/>
      <c r="BX84" s="26"/>
      <c r="BY84" s="54"/>
      <c r="BZ84" s="26"/>
      <c r="CA84" s="26"/>
      <c r="CB84" s="26"/>
    </row>
    <row r="85" spans="1:80" ht="17.45" customHeight="1">
      <c r="A85" s="94">
        <f t="shared" si="66"/>
        <v>11.5</v>
      </c>
      <c r="B85" s="179">
        <f t="shared" si="38"/>
        <v>45999</v>
      </c>
      <c r="C85" s="8"/>
      <c r="D85" s="11"/>
      <c r="E85" s="12"/>
      <c r="F85" s="11"/>
      <c r="G85" s="74">
        <f t="shared" si="53"/>
        <v>833</v>
      </c>
      <c r="H85" s="75">
        <f t="shared" si="53"/>
        <v>6148</v>
      </c>
      <c r="I85" s="88">
        <f t="shared" si="54"/>
        <v>0</v>
      </c>
      <c r="J85" s="78">
        <f t="shared" si="55"/>
        <v>0</v>
      </c>
      <c r="K85" s="78">
        <f t="shared" si="56"/>
        <v>0</v>
      </c>
      <c r="L85" s="78">
        <f t="shared" si="57"/>
        <v>0</v>
      </c>
      <c r="M85" s="78">
        <f t="shared" ca="1" si="58"/>
        <v>6.4044943820224715E-2</v>
      </c>
      <c r="N85" s="78">
        <f t="shared" ca="1" si="39"/>
        <v>2.6128266033254147E-2</v>
      </c>
      <c r="O85" s="78">
        <f t="shared" si="59"/>
        <v>5.0000000000000001E-4</v>
      </c>
      <c r="P85" s="13" t="s">
        <v>186</v>
      </c>
      <c r="Q85" s="8">
        <v>69</v>
      </c>
      <c r="R85" s="13">
        <v>41</v>
      </c>
      <c r="S85" s="89">
        <f t="shared" si="40"/>
        <v>138</v>
      </c>
      <c r="T85" s="75">
        <f t="shared" si="41"/>
        <v>82</v>
      </c>
      <c r="U85" s="90">
        <f t="shared" si="42"/>
        <v>114.95399999999999</v>
      </c>
      <c r="V85" s="82">
        <f t="shared" si="43"/>
        <v>504.13600000000002</v>
      </c>
      <c r="W85" s="8"/>
      <c r="X85" s="8"/>
      <c r="Y85" s="23"/>
      <c r="Z85" s="23"/>
      <c r="AA85" s="23"/>
      <c r="AB85" s="12"/>
      <c r="AC85" s="91">
        <f t="shared" si="44"/>
        <v>0</v>
      </c>
      <c r="AD85" s="75">
        <f t="shared" si="45"/>
        <v>0</v>
      </c>
      <c r="AE85" s="88">
        <f t="shared" si="46"/>
        <v>0</v>
      </c>
      <c r="AF85" s="92">
        <f t="shared" si="47"/>
        <v>0</v>
      </c>
      <c r="AG85" s="93">
        <f t="shared" si="48"/>
        <v>0</v>
      </c>
      <c r="AH85" s="93">
        <f t="shared" si="49"/>
        <v>0</v>
      </c>
      <c r="AI85" s="78">
        <f t="shared" si="50"/>
        <v>0</v>
      </c>
      <c r="AJ85" s="92">
        <f t="shared" si="51"/>
        <v>0</v>
      </c>
      <c r="AK85" s="78">
        <f t="shared" si="52"/>
        <v>0</v>
      </c>
      <c r="AL85" s="11"/>
      <c r="AM85" s="14"/>
      <c r="AN85" s="11"/>
      <c r="AO85" s="15"/>
      <c r="AP85" s="11">
        <v>4538</v>
      </c>
      <c r="AQ85" s="11">
        <v>4575</v>
      </c>
      <c r="AR85" s="11">
        <v>4636</v>
      </c>
      <c r="AS85" s="75">
        <f t="shared" si="60"/>
        <v>980</v>
      </c>
      <c r="AT85" s="75">
        <f t="shared" ca="1" si="61"/>
        <v>1260</v>
      </c>
      <c r="AU85" s="75">
        <f t="shared" si="62"/>
        <v>1.5829685506146116</v>
      </c>
      <c r="AV85" s="75">
        <f t="shared" ca="1" si="63"/>
        <v>180.48990116029222</v>
      </c>
      <c r="AW85" s="169">
        <v>0.33333333333333331</v>
      </c>
      <c r="AX85" s="169">
        <v>0.66666666666666663</v>
      </c>
      <c r="AY85" s="75">
        <f t="shared" si="64"/>
        <v>8</v>
      </c>
      <c r="AZ85" s="169">
        <v>0.33333333333333331</v>
      </c>
      <c r="BA85" s="169">
        <v>0.39583333333333331</v>
      </c>
      <c r="BB85" s="75">
        <f t="shared" si="65"/>
        <v>1.5</v>
      </c>
      <c r="BC85" s="11"/>
      <c r="BH85" s="52"/>
      <c r="BI85" s="52"/>
      <c r="BJ85" s="52"/>
      <c r="BK85" s="52"/>
      <c r="BL85" s="52"/>
      <c r="BM85" s="52"/>
      <c r="BP85" s="54"/>
      <c r="BQ85" s="27"/>
      <c r="BR85" s="27"/>
      <c r="BS85" s="27"/>
      <c r="BT85" s="27"/>
      <c r="BU85" s="27"/>
      <c r="BV85" s="27"/>
      <c r="BW85" s="54"/>
      <c r="BX85" s="26"/>
      <c r="BY85" s="54"/>
      <c r="BZ85" s="26"/>
      <c r="CA85" s="26"/>
      <c r="CB85" s="26"/>
    </row>
    <row r="86" spans="1:80" ht="17.45" customHeight="1">
      <c r="A86" s="86">
        <f t="shared" si="66"/>
        <v>11.600000000000001</v>
      </c>
      <c r="B86" s="179">
        <f t="shared" si="38"/>
        <v>46000</v>
      </c>
      <c r="C86" s="8"/>
      <c r="D86" s="11"/>
      <c r="E86" s="12"/>
      <c r="F86" s="11"/>
      <c r="G86" s="74">
        <f t="shared" si="53"/>
        <v>833</v>
      </c>
      <c r="H86" s="75">
        <f t="shared" si="53"/>
        <v>6148</v>
      </c>
      <c r="I86" s="88">
        <f t="shared" si="54"/>
        <v>0</v>
      </c>
      <c r="J86" s="78">
        <f t="shared" si="55"/>
        <v>0</v>
      </c>
      <c r="K86" s="78">
        <f t="shared" si="56"/>
        <v>0</v>
      </c>
      <c r="L86" s="78">
        <f t="shared" si="57"/>
        <v>0</v>
      </c>
      <c r="M86" s="78">
        <f t="shared" ca="1" si="58"/>
        <v>6.4044943820224715E-2</v>
      </c>
      <c r="N86" s="78">
        <f t="shared" ca="1" si="39"/>
        <v>2.6128266033254147E-2</v>
      </c>
      <c r="O86" s="78">
        <f t="shared" si="59"/>
        <v>5.0000000000000001E-4</v>
      </c>
      <c r="P86" s="13" t="s">
        <v>186</v>
      </c>
      <c r="Q86" s="8"/>
      <c r="R86" s="13"/>
      <c r="S86" s="89">
        <f t="shared" si="40"/>
        <v>0</v>
      </c>
      <c r="T86" s="75">
        <f t="shared" si="41"/>
        <v>0</v>
      </c>
      <c r="U86" s="90">
        <f t="shared" si="42"/>
        <v>0</v>
      </c>
      <c r="V86" s="82">
        <f t="shared" si="43"/>
        <v>0</v>
      </c>
      <c r="W86" s="8"/>
      <c r="X86" s="8"/>
      <c r="Y86" s="23"/>
      <c r="Z86" s="23"/>
      <c r="AA86" s="23"/>
      <c r="AB86" s="12"/>
      <c r="AC86" s="91">
        <f t="shared" si="44"/>
        <v>0</v>
      </c>
      <c r="AD86" s="75">
        <f t="shared" si="45"/>
        <v>0</v>
      </c>
      <c r="AE86" s="88">
        <f t="shared" si="46"/>
        <v>0</v>
      </c>
      <c r="AF86" s="92">
        <f t="shared" si="47"/>
        <v>0</v>
      </c>
      <c r="AG86" s="93">
        <f t="shared" si="48"/>
        <v>0</v>
      </c>
      <c r="AH86" s="93">
        <f t="shared" si="49"/>
        <v>0</v>
      </c>
      <c r="AI86" s="78">
        <f t="shared" si="50"/>
        <v>0</v>
      </c>
      <c r="AJ86" s="92">
        <f t="shared" si="51"/>
        <v>0</v>
      </c>
      <c r="AK86" s="78">
        <f t="shared" si="52"/>
        <v>0</v>
      </c>
      <c r="AL86" s="11"/>
      <c r="AM86" s="14"/>
      <c r="AN86" s="11"/>
      <c r="AO86" s="15"/>
      <c r="AP86" s="11">
        <v>4664</v>
      </c>
      <c r="AQ86" s="11">
        <v>4681</v>
      </c>
      <c r="AR86" s="11">
        <v>4703</v>
      </c>
      <c r="AS86" s="75">
        <f t="shared" si="60"/>
        <v>390</v>
      </c>
      <c r="AT86" s="75">
        <f t="shared" ca="1" si="61"/>
        <v>430</v>
      </c>
      <c r="AU86" s="75">
        <f t="shared" si="62"/>
        <v>0</v>
      </c>
      <c r="AV86" s="75">
        <f t="shared" ca="1" si="63"/>
        <v>61.595759919782267</v>
      </c>
      <c r="AW86" s="169">
        <v>0.33333333333333331</v>
      </c>
      <c r="AX86" s="169">
        <v>0.66666666666666663</v>
      </c>
      <c r="AY86" s="75">
        <f t="shared" si="64"/>
        <v>8</v>
      </c>
      <c r="AZ86" s="169">
        <v>0.33333333333333331</v>
      </c>
      <c r="BA86" s="169">
        <v>0.39583333333333331</v>
      </c>
      <c r="BB86" s="75">
        <f t="shared" si="65"/>
        <v>1.5</v>
      </c>
      <c r="BC86" s="11"/>
      <c r="BH86" s="52"/>
      <c r="BI86" s="52"/>
      <c r="BJ86" s="52"/>
      <c r="BK86" s="52"/>
      <c r="BL86" s="52"/>
      <c r="BM86" s="52"/>
      <c r="BP86" s="54"/>
      <c r="BQ86" s="27"/>
      <c r="BR86" s="27"/>
      <c r="BS86" s="27"/>
      <c r="BT86" s="27"/>
      <c r="BU86" s="27"/>
      <c r="BV86" s="27"/>
      <c r="BW86" s="54"/>
      <c r="BX86" s="26"/>
      <c r="BY86" s="54"/>
      <c r="BZ86" s="26"/>
      <c r="CA86" s="26"/>
      <c r="CB86" s="26"/>
    </row>
    <row r="87" spans="1:80" ht="17.45" customHeight="1" thickBot="1">
      <c r="A87" s="94">
        <f t="shared" si="66"/>
        <v>11.700000000000001</v>
      </c>
      <c r="B87" s="180">
        <f t="shared" si="38"/>
        <v>46001</v>
      </c>
      <c r="C87" s="16"/>
      <c r="D87" s="17"/>
      <c r="E87" s="18"/>
      <c r="F87" s="17"/>
      <c r="G87" s="96">
        <f t="shared" si="53"/>
        <v>833</v>
      </c>
      <c r="H87" s="97">
        <f t="shared" si="53"/>
        <v>6148</v>
      </c>
      <c r="I87" s="98">
        <f t="shared" si="54"/>
        <v>0</v>
      </c>
      <c r="J87" s="99">
        <f t="shared" si="55"/>
        <v>0</v>
      </c>
      <c r="K87" s="99">
        <f t="shared" si="56"/>
        <v>0</v>
      </c>
      <c r="L87" s="99">
        <f t="shared" si="57"/>
        <v>0</v>
      </c>
      <c r="M87" s="99">
        <f t="shared" ca="1" si="58"/>
        <v>6.4044943820224715E-2</v>
      </c>
      <c r="N87" s="99">
        <f t="shared" ca="1" si="39"/>
        <v>2.6128266033254147E-2</v>
      </c>
      <c r="O87" s="99">
        <f t="shared" si="59"/>
        <v>5.0000000000000001E-4</v>
      </c>
      <c r="P87" s="19" t="s">
        <v>186</v>
      </c>
      <c r="Q87" s="16">
        <v>72</v>
      </c>
      <c r="R87" s="19">
        <v>45</v>
      </c>
      <c r="S87" s="89">
        <f t="shared" si="40"/>
        <v>144</v>
      </c>
      <c r="T87" s="75">
        <f t="shared" si="41"/>
        <v>90</v>
      </c>
      <c r="U87" s="100">
        <f t="shared" si="42"/>
        <v>119.952</v>
      </c>
      <c r="V87" s="101">
        <f t="shared" si="43"/>
        <v>553.32000000000005</v>
      </c>
      <c r="W87" s="16"/>
      <c r="X87" s="16"/>
      <c r="Y87" s="23"/>
      <c r="Z87" s="23"/>
      <c r="AA87" s="23"/>
      <c r="AB87" s="12"/>
      <c r="AC87" s="102">
        <f t="shared" si="44"/>
        <v>0</v>
      </c>
      <c r="AD87" s="97">
        <f t="shared" si="45"/>
        <v>0</v>
      </c>
      <c r="AE87" s="98">
        <f t="shared" si="46"/>
        <v>0</v>
      </c>
      <c r="AF87" s="103">
        <f t="shared" si="47"/>
        <v>0</v>
      </c>
      <c r="AG87" s="104">
        <f t="shared" si="48"/>
        <v>0</v>
      </c>
      <c r="AH87" s="104">
        <f t="shared" si="49"/>
        <v>0</v>
      </c>
      <c r="AI87" s="99">
        <f t="shared" si="50"/>
        <v>0</v>
      </c>
      <c r="AJ87" s="103">
        <f t="shared" si="51"/>
        <v>0</v>
      </c>
      <c r="AK87" s="99">
        <f t="shared" si="52"/>
        <v>0</v>
      </c>
      <c r="AL87" s="17"/>
      <c r="AM87" s="20"/>
      <c r="AN87" s="17"/>
      <c r="AO87" s="21"/>
      <c r="AP87" s="17">
        <v>4707</v>
      </c>
      <c r="AQ87" s="17">
        <v>4745</v>
      </c>
      <c r="AR87" s="17">
        <v>4804</v>
      </c>
      <c r="AS87" s="97">
        <f t="shared" si="60"/>
        <v>970</v>
      </c>
      <c r="AT87" s="97">
        <f t="shared" ca="1" si="61"/>
        <v>1250</v>
      </c>
      <c r="AU87" s="97">
        <f t="shared" si="62"/>
        <v>1.4407252937891371</v>
      </c>
      <c r="AV87" s="97">
        <f t="shared" ca="1" si="63"/>
        <v>179.05744162727402</v>
      </c>
      <c r="AW87" s="167">
        <v>0.33333333333333331</v>
      </c>
      <c r="AX87" s="167">
        <v>0.66666666666666663</v>
      </c>
      <c r="AY87" s="97">
        <f t="shared" si="64"/>
        <v>8</v>
      </c>
      <c r="AZ87" s="167">
        <v>0.33333333333333331</v>
      </c>
      <c r="BA87" s="167">
        <v>0.39583333333333331</v>
      </c>
      <c r="BB87" s="97">
        <f t="shared" si="65"/>
        <v>1.5</v>
      </c>
      <c r="BC87" s="17"/>
      <c r="BH87" s="52"/>
      <c r="BI87" s="52"/>
      <c r="BJ87" s="52"/>
      <c r="BK87" s="52"/>
      <c r="BL87" s="52"/>
      <c r="BM87" s="52"/>
      <c r="BP87" s="54"/>
      <c r="BQ87" s="27"/>
      <c r="BR87" s="27"/>
      <c r="BS87" s="27"/>
      <c r="BT87" s="27"/>
      <c r="BU87" s="27"/>
      <c r="BV87" s="27"/>
      <c r="BW87" s="54"/>
      <c r="BX87" s="26"/>
      <c r="BY87" s="54"/>
      <c r="BZ87" s="26"/>
      <c r="CA87" s="26"/>
      <c r="CB87" s="26"/>
    </row>
    <row r="88" spans="1:80" ht="17.45" customHeight="1" thickTop="1">
      <c r="A88" s="105">
        <f>A81+1</f>
        <v>12.1</v>
      </c>
      <c r="B88" s="178">
        <f>B87+1</f>
        <v>46002</v>
      </c>
      <c r="C88" s="4"/>
      <c r="D88" s="5"/>
      <c r="E88" s="6"/>
      <c r="F88" s="5">
        <v>1</v>
      </c>
      <c r="G88" s="74">
        <f t="shared" si="53"/>
        <v>833</v>
      </c>
      <c r="H88" s="75">
        <f t="shared" si="53"/>
        <v>6147</v>
      </c>
      <c r="I88" s="76">
        <f t="shared" si="54"/>
        <v>0</v>
      </c>
      <c r="J88" s="77">
        <f t="shared" si="55"/>
        <v>0</v>
      </c>
      <c r="K88" s="77">
        <f t="shared" si="56"/>
        <v>0</v>
      </c>
      <c r="L88" s="77">
        <f t="shared" si="57"/>
        <v>1.6265452179570593E-4</v>
      </c>
      <c r="M88" s="78">
        <f t="shared" ca="1" si="58"/>
        <v>6.4044943820224715E-2</v>
      </c>
      <c r="N88" s="78">
        <f t="shared" ca="1" si="39"/>
        <v>2.6286619160728414E-2</v>
      </c>
      <c r="O88" s="78">
        <f t="shared" si="59"/>
        <v>5.0000000000000001E-4</v>
      </c>
      <c r="P88" s="13" t="s">
        <v>186</v>
      </c>
      <c r="Q88" s="8"/>
      <c r="R88" s="13"/>
      <c r="S88" s="79">
        <f t="shared" si="40"/>
        <v>0</v>
      </c>
      <c r="T88" s="80">
        <f t="shared" si="41"/>
        <v>0</v>
      </c>
      <c r="U88" s="90">
        <f t="shared" si="42"/>
        <v>0</v>
      </c>
      <c r="V88" s="82">
        <f t="shared" si="43"/>
        <v>0</v>
      </c>
      <c r="W88" s="4"/>
      <c r="X88" s="4"/>
      <c r="Y88" s="22"/>
      <c r="Z88" s="22"/>
      <c r="AA88" s="22"/>
      <c r="AB88" s="6"/>
      <c r="AC88" s="83">
        <f t="shared" si="44"/>
        <v>0</v>
      </c>
      <c r="AD88" s="80">
        <f t="shared" si="45"/>
        <v>0</v>
      </c>
      <c r="AE88" s="76">
        <f t="shared" si="46"/>
        <v>0</v>
      </c>
      <c r="AF88" s="84">
        <f t="shared" si="47"/>
        <v>0</v>
      </c>
      <c r="AG88" s="85">
        <f t="shared" si="48"/>
        <v>0</v>
      </c>
      <c r="AH88" s="85">
        <f t="shared" si="49"/>
        <v>0</v>
      </c>
      <c r="AI88" s="77">
        <f t="shared" si="50"/>
        <v>0</v>
      </c>
      <c r="AJ88" s="84">
        <f t="shared" si="51"/>
        <v>0</v>
      </c>
      <c r="AK88" s="77">
        <f t="shared" si="52"/>
        <v>0</v>
      </c>
      <c r="AL88" s="5">
        <v>1854</v>
      </c>
      <c r="AM88" s="9">
        <v>0.68300000000000005</v>
      </c>
      <c r="AN88" s="5">
        <v>1163</v>
      </c>
      <c r="AO88" s="10">
        <v>0.75</v>
      </c>
      <c r="AP88" s="5">
        <v>4832</v>
      </c>
      <c r="AQ88" s="5">
        <v>4848</v>
      </c>
      <c r="AR88" s="5">
        <v>4866</v>
      </c>
      <c r="AS88" s="80">
        <f t="shared" si="60"/>
        <v>340</v>
      </c>
      <c r="AT88" s="80">
        <f t="shared" ca="1" si="61"/>
        <v>390</v>
      </c>
      <c r="AU88" s="80">
        <f t="shared" si="62"/>
        <v>0</v>
      </c>
      <c r="AV88" s="80">
        <f t="shared" ca="1" si="63"/>
        <v>55.873925501432666</v>
      </c>
      <c r="AW88" s="165">
        <v>0.33333333333333331</v>
      </c>
      <c r="AX88" s="165">
        <v>0.66666666666666663</v>
      </c>
      <c r="AY88" s="80">
        <f t="shared" si="64"/>
        <v>8</v>
      </c>
      <c r="AZ88" s="165">
        <v>0.33333333333333331</v>
      </c>
      <c r="BA88" s="165">
        <v>0.39583333333333331</v>
      </c>
      <c r="BB88" s="80">
        <f t="shared" si="65"/>
        <v>1.5</v>
      </c>
      <c r="BC88" s="5"/>
      <c r="BH88" s="52"/>
      <c r="BI88" s="52"/>
      <c r="BJ88" s="52"/>
      <c r="BK88" s="52"/>
      <c r="BL88" s="52"/>
      <c r="BM88" s="52"/>
      <c r="BP88" s="54"/>
      <c r="BQ88" s="27"/>
      <c r="BR88" s="27"/>
      <c r="BS88" s="27"/>
      <c r="BT88" s="27"/>
      <c r="BU88" s="27"/>
      <c r="BV88" s="27"/>
      <c r="BW88" s="54"/>
      <c r="BX88" s="26"/>
      <c r="BY88" s="54"/>
      <c r="BZ88" s="26"/>
      <c r="CA88" s="26"/>
      <c r="CB88" s="26"/>
    </row>
    <row r="89" spans="1:80" ht="17.45" customHeight="1">
      <c r="A89" s="94">
        <f t="shared" si="66"/>
        <v>12.2</v>
      </c>
      <c r="B89" s="179">
        <f t="shared" si="38"/>
        <v>46003</v>
      </c>
      <c r="C89" s="8"/>
      <c r="D89" s="11"/>
      <c r="E89" s="12"/>
      <c r="F89" s="11">
        <v>1</v>
      </c>
      <c r="G89" s="74">
        <f t="shared" si="53"/>
        <v>833</v>
      </c>
      <c r="H89" s="75">
        <f t="shared" si="53"/>
        <v>6146</v>
      </c>
      <c r="I89" s="88">
        <f t="shared" si="54"/>
        <v>0</v>
      </c>
      <c r="J89" s="78">
        <f t="shared" si="55"/>
        <v>0</v>
      </c>
      <c r="K89" s="78">
        <f t="shared" si="56"/>
        <v>0</v>
      </c>
      <c r="L89" s="78">
        <f t="shared" si="57"/>
        <v>1.6268098259313485E-4</v>
      </c>
      <c r="M89" s="78">
        <f t="shared" ca="1" si="58"/>
        <v>6.4044943820224715E-2</v>
      </c>
      <c r="N89" s="78">
        <f t="shared" ca="1" si="39"/>
        <v>2.6444972288202685E-2</v>
      </c>
      <c r="O89" s="78">
        <f t="shared" si="59"/>
        <v>5.0000000000000001E-4</v>
      </c>
      <c r="P89" s="13" t="s">
        <v>186</v>
      </c>
      <c r="Q89" s="8">
        <v>72</v>
      </c>
      <c r="R89" s="13">
        <v>45</v>
      </c>
      <c r="S89" s="89">
        <f t="shared" si="40"/>
        <v>144</v>
      </c>
      <c r="T89" s="75">
        <f t="shared" si="41"/>
        <v>90</v>
      </c>
      <c r="U89" s="90">
        <f t="shared" si="42"/>
        <v>119.952</v>
      </c>
      <c r="V89" s="82">
        <f t="shared" si="43"/>
        <v>553.14</v>
      </c>
      <c r="W89" s="8"/>
      <c r="X89" s="8"/>
      <c r="Y89" s="23"/>
      <c r="Z89" s="23"/>
      <c r="AA89" s="23"/>
      <c r="AB89" s="12"/>
      <c r="AC89" s="91">
        <f t="shared" si="44"/>
        <v>0</v>
      </c>
      <c r="AD89" s="75">
        <f t="shared" si="45"/>
        <v>0</v>
      </c>
      <c r="AE89" s="88">
        <f t="shared" si="46"/>
        <v>0</v>
      </c>
      <c r="AF89" s="92">
        <f t="shared" si="47"/>
        <v>0</v>
      </c>
      <c r="AG89" s="93">
        <f t="shared" si="48"/>
        <v>0</v>
      </c>
      <c r="AH89" s="93">
        <f t="shared" si="49"/>
        <v>0</v>
      </c>
      <c r="AI89" s="78">
        <f t="shared" si="50"/>
        <v>0</v>
      </c>
      <c r="AJ89" s="92">
        <f t="shared" si="51"/>
        <v>0</v>
      </c>
      <c r="AK89" s="78">
        <f t="shared" si="52"/>
        <v>0</v>
      </c>
      <c r="AL89" s="11">
        <v>1833</v>
      </c>
      <c r="AM89" s="14">
        <v>0.68300000000000005</v>
      </c>
      <c r="AN89" s="11">
        <v>1297</v>
      </c>
      <c r="AO89" s="15">
        <v>0.76700000000000002</v>
      </c>
      <c r="AP89" s="11">
        <v>4871</v>
      </c>
      <c r="AQ89" s="11">
        <v>4907</v>
      </c>
      <c r="AR89" s="11">
        <v>4963</v>
      </c>
      <c r="AS89" s="75">
        <f t="shared" si="60"/>
        <v>920</v>
      </c>
      <c r="AT89" s="75">
        <f t="shared" ca="1" si="61"/>
        <v>1230</v>
      </c>
      <c r="AU89" s="75">
        <f t="shared" si="62"/>
        <v>1.3668265259429617</v>
      </c>
      <c r="AV89" s="75">
        <f t="shared" ca="1" si="63"/>
        <v>176.2430147585614</v>
      </c>
      <c r="AW89" s="169">
        <v>0.33333333333333331</v>
      </c>
      <c r="AX89" s="169">
        <v>0.66666666666666663</v>
      </c>
      <c r="AY89" s="75">
        <f t="shared" si="64"/>
        <v>8</v>
      </c>
      <c r="AZ89" s="169">
        <v>0.33333333333333331</v>
      </c>
      <c r="BA89" s="169">
        <v>0.39583333333333331</v>
      </c>
      <c r="BB89" s="75">
        <f t="shared" si="65"/>
        <v>1.5</v>
      </c>
      <c r="BC89" s="11"/>
      <c r="BH89" s="52"/>
      <c r="BI89" s="52"/>
      <c r="BJ89" s="52"/>
      <c r="BK89" s="52"/>
      <c r="BL89" s="52"/>
      <c r="BM89" s="52"/>
      <c r="BP89" s="54"/>
      <c r="BQ89" s="27"/>
      <c r="BR89" s="27"/>
      <c r="BS89" s="27"/>
      <c r="BT89" s="27"/>
      <c r="BU89" s="27"/>
      <c r="BV89" s="27"/>
      <c r="BW89" s="54"/>
      <c r="BX89" s="26"/>
      <c r="BY89" s="54"/>
      <c r="BZ89" s="26"/>
      <c r="CA89" s="26"/>
      <c r="CB89" s="26"/>
    </row>
    <row r="90" spans="1:80" ht="17.45" customHeight="1">
      <c r="A90" s="86">
        <f t="shared" si="66"/>
        <v>12.3</v>
      </c>
      <c r="B90" s="179">
        <f t="shared" si="38"/>
        <v>46004</v>
      </c>
      <c r="C90" s="8"/>
      <c r="D90" s="11"/>
      <c r="E90" s="12"/>
      <c r="F90" s="11"/>
      <c r="G90" s="74">
        <f t="shared" si="53"/>
        <v>833</v>
      </c>
      <c r="H90" s="75">
        <f t="shared" si="53"/>
        <v>6146</v>
      </c>
      <c r="I90" s="88">
        <f t="shared" si="54"/>
        <v>0</v>
      </c>
      <c r="J90" s="78">
        <f t="shared" si="55"/>
        <v>0</v>
      </c>
      <c r="K90" s="78">
        <f t="shared" si="56"/>
        <v>0</v>
      </c>
      <c r="L90" s="78">
        <f t="shared" si="57"/>
        <v>0</v>
      </c>
      <c r="M90" s="78">
        <f t="shared" ca="1" si="58"/>
        <v>6.4044943820224715E-2</v>
      </c>
      <c r="N90" s="78">
        <f t="shared" ca="1" si="39"/>
        <v>2.6444972288202685E-2</v>
      </c>
      <c r="O90" s="78">
        <f t="shared" si="59"/>
        <v>5.0000000000000001E-4</v>
      </c>
      <c r="P90" s="13" t="s">
        <v>186</v>
      </c>
      <c r="Q90" s="8"/>
      <c r="R90" s="13"/>
      <c r="S90" s="89">
        <f t="shared" si="40"/>
        <v>0</v>
      </c>
      <c r="T90" s="75">
        <f t="shared" si="41"/>
        <v>0</v>
      </c>
      <c r="U90" s="90">
        <f t="shared" si="42"/>
        <v>0</v>
      </c>
      <c r="V90" s="82">
        <f t="shared" si="43"/>
        <v>0</v>
      </c>
      <c r="W90" s="8"/>
      <c r="X90" s="8"/>
      <c r="Y90" s="23"/>
      <c r="Z90" s="23"/>
      <c r="AA90" s="23"/>
      <c r="AB90" s="12"/>
      <c r="AC90" s="91">
        <f t="shared" si="44"/>
        <v>0</v>
      </c>
      <c r="AD90" s="75">
        <f t="shared" si="45"/>
        <v>0</v>
      </c>
      <c r="AE90" s="88">
        <f t="shared" si="46"/>
        <v>0</v>
      </c>
      <c r="AF90" s="92">
        <f t="shared" si="47"/>
        <v>0</v>
      </c>
      <c r="AG90" s="93">
        <f t="shared" si="48"/>
        <v>0</v>
      </c>
      <c r="AH90" s="93">
        <f t="shared" si="49"/>
        <v>0</v>
      </c>
      <c r="AI90" s="78">
        <f t="shared" si="50"/>
        <v>0</v>
      </c>
      <c r="AJ90" s="92">
        <f t="shared" si="51"/>
        <v>0</v>
      </c>
      <c r="AK90" s="78">
        <f t="shared" si="52"/>
        <v>0</v>
      </c>
      <c r="AL90" s="11"/>
      <c r="AM90" s="14"/>
      <c r="AN90" s="11">
        <v>1339</v>
      </c>
      <c r="AO90" s="15">
        <v>0.6</v>
      </c>
      <c r="AP90" s="11">
        <v>4994</v>
      </c>
      <c r="AQ90" s="11">
        <v>5011</v>
      </c>
      <c r="AR90" s="11">
        <v>5025</v>
      </c>
      <c r="AS90" s="75">
        <f t="shared" si="60"/>
        <v>310</v>
      </c>
      <c r="AT90" s="75">
        <f t="shared" ca="1" si="61"/>
        <v>310</v>
      </c>
      <c r="AU90" s="75">
        <f t="shared" si="62"/>
        <v>0</v>
      </c>
      <c r="AV90" s="75">
        <f t="shared" ca="1" si="63"/>
        <v>44.418971199312224</v>
      </c>
      <c r="AW90" s="169">
        <v>0.33333333333333331</v>
      </c>
      <c r="AX90" s="169">
        <v>0.66666666666666663</v>
      </c>
      <c r="AY90" s="75">
        <f t="shared" si="64"/>
        <v>8</v>
      </c>
      <c r="AZ90" s="169">
        <v>0.33333333333333331</v>
      </c>
      <c r="BA90" s="169">
        <v>0.39583333333333331</v>
      </c>
      <c r="BB90" s="75">
        <f t="shared" si="65"/>
        <v>1.5</v>
      </c>
      <c r="BC90" s="11"/>
      <c r="BH90" s="52"/>
      <c r="BI90" s="52"/>
      <c r="BJ90" s="52"/>
      <c r="BK90" s="52"/>
      <c r="BL90" s="52"/>
      <c r="BM90" s="52"/>
      <c r="BP90" s="54"/>
      <c r="BQ90" s="27"/>
      <c r="BR90" s="27"/>
      <c r="BS90" s="27"/>
      <c r="BT90" s="27"/>
      <c r="BU90" s="27"/>
      <c r="BV90" s="27"/>
      <c r="BW90" s="54"/>
      <c r="BX90" s="26"/>
      <c r="BY90" s="54"/>
      <c r="BZ90" s="26"/>
      <c r="CA90" s="26"/>
      <c r="CB90" s="26"/>
    </row>
    <row r="91" spans="1:80" ht="17.45" customHeight="1">
      <c r="A91" s="94">
        <f t="shared" si="66"/>
        <v>12.4</v>
      </c>
      <c r="B91" s="179">
        <f t="shared" si="38"/>
        <v>46005</v>
      </c>
      <c r="C91" s="8"/>
      <c r="D91" s="11"/>
      <c r="E91" s="12"/>
      <c r="F91" s="11">
        <v>1</v>
      </c>
      <c r="G91" s="74">
        <f t="shared" si="53"/>
        <v>833</v>
      </c>
      <c r="H91" s="75">
        <f t="shared" si="53"/>
        <v>6145</v>
      </c>
      <c r="I91" s="88">
        <f t="shared" si="54"/>
        <v>0</v>
      </c>
      <c r="J91" s="78">
        <f t="shared" si="55"/>
        <v>0</v>
      </c>
      <c r="K91" s="78">
        <f t="shared" si="56"/>
        <v>0</v>
      </c>
      <c r="L91" s="78">
        <f t="shared" si="57"/>
        <v>1.6270745200130165E-4</v>
      </c>
      <c r="M91" s="78">
        <f t="shared" ca="1" si="58"/>
        <v>6.4044943820224715E-2</v>
      </c>
      <c r="N91" s="78">
        <f t="shared" ca="1" si="39"/>
        <v>2.6603325415676952E-2</v>
      </c>
      <c r="O91" s="78">
        <f t="shared" si="59"/>
        <v>5.0000000000000001E-4</v>
      </c>
      <c r="P91" s="13" t="s">
        <v>186</v>
      </c>
      <c r="Q91" s="8">
        <v>72</v>
      </c>
      <c r="R91" s="13">
        <v>45</v>
      </c>
      <c r="S91" s="89">
        <f t="shared" si="40"/>
        <v>144</v>
      </c>
      <c r="T91" s="75">
        <f t="shared" si="41"/>
        <v>90</v>
      </c>
      <c r="U91" s="90">
        <f t="shared" si="42"/>
        <v>119.952</v>
      </c>
      <c r="V91" s="82">
        <f t="shared" si="43"/>
        <v>553.04999999999995</v>
      </c>
      <c r="W91" s="8"/>
      <c r="X91" s="8"/>
      <c r="Y91" s="23"/>
      <c r="Z91" s="23"/>
      <c r="AA91" s="23"/>
      <c r="AB91" s="12"/>
      <c r="AC91" s="91">
        <f t="shared" si="44"/>
        <v>0</v>
      </c>
      <c r="AD91" s="75">
        <f t="shared" si="45"/>
        <v>0</v>
      </c>
      <c r="AE91" s="88">
        <f t="shared" si="46"/>
        <v>0</v>
      </c>
      <c r="AF91" s="92">
        <f t="shared" si="47"/>
        <v>0</v>
      </c>
      <c r="AG91" s="93">
        <f t="shared" si="48"/>
        <v>0</v>
      </c>
      <c r="AH91" s="93">
        <f t="shared" si="49"/>
        <v>0</v>
      </c>
      <c r="AI91" s="78">
        <f t="shared" si="50"/>
        <v>0</v>
      </c>
      <c r="AJ91" s="92">
        <f t="shared" si="51"/>
        <v>0</v>
      </c>
      <c r="AK91" s="78">
        <f t="shared" si="52"/>
        <v>0</v>
      </c>
      <c r="AL91" s="11"/>
      <c r="AM91" s="14"/>
      <c r="AN91" s="11">
        <v>1271</v>
      </c>
      <c r="AO91" s="15">
        <v>0.68300000000000005</v>
      </c>
      <c r="AP91" s="11">
        <v>5025</v>
      </c>
      <c r="AQ91" s="11">
        <v>5081</v>
      </c>
      <c r="AR91" s="11">
        <v>5129</v>
      </c>
      <c r="AS91" s="75">
        <f t="shared" si="60"/>
        <v>1040</v>
      </c>
      <c r="AT91" s="75">
        <f t="shared" ca="1" si="61"/>
        <v>1350</v>
      </c>
      <c r="AU91" s="75">
        <f t="shared" si="62"/>
        <v>1.5453148727641226</v>
      </c>
      <c r="AV91" s="75">
        <f t="shared" ca="1" si="63"/>
        <v>193.4651762682717</v>
      </c>
      <c r="AW91" s="169">
        <v>0.33333333333333331</v>
      </c>
      <c r="AX91" s="169">
        <v>0.66666666666666663</v>
      </c>
      <c r="AY91" s="75">
        <f t="shared" si="64"/>
        <v>8</v>
      </c>
      <c r="AZ91" s="169">
        <v>0.33333333333333331</v>
      </c>
      <c r="BA91" s="169">
        <v>0.39583333333333331</v>
      </c>
      <c r="BB91" s="75">
        <f t="shared" si="65"/>
        <v>1.5</v>
      </c>
      <c r="BC91" s="11"/>
      <c r="BH91" s="52"/>
      <c r="BI91" s="52"/>
      <c r="BJ91" s="52"/>
      <c r="BK91" s="52"/>
      <c r="BL91" s="52"/>
      <c r="BM91" s="52"/>
      <c r="BP91" s="54"/>
      <c r="BQ91" s="27"/>
      <c r="BR91" s="27"/>
      <c r="BS91" s="27"/>
      <c r="BT91" s="27"/>
      <c r="BU91" s="27"/>
      <c r="BV91" s="27"/>
      <c r="BW91" s="54"/>
      <c r="BX91" s="26"/>
      <c r="BY91" s="54"/>
      <c r="BZ91" s="26"/>
      <c r="CA91" s="26"/>
      <c r="CB91" s="26"/>
    </row>
    <row r="92" spans="1:80" ht="17.45" customHeight="1">
      <c r="A92" s="86">
        <f t="shared" si="66"/>
        <v>12.5</v>
      </c>
      <c r="B92" s="179">
        <f t="shared" si="38"/>
        <v>46006</v>
      </c>
      <c r="C92" s="8"/>
      <c r="D92" s="11"/>
      <c r="E92" s="12"/>
      <c r="F92" s="11"/>
      <c r="G92" s="74">
        <f t="shared" ref="G92:H107" si="67">G91-E92-C92</f>
        <v>833</v>
      </c>
      <c r="H92" s="75">
        <f t="shared" si="67"/>
        <v>6145</v>
      </c>
      <c r="I92" s="88">
        <f t="shared" si="54"/>
        <v>0</v>
      </c>
      <c r="J92" s="78">
        <f t="shared" si="55"/>
        <v>0</v>
      </c>
      <c r="K92" s="78">
        <f t="shared" si="56"/>
        <v>0</v>
      </c>
      <c r="L92" s="78">
        <f t="shared" si="57"/>
        <v>0</v>
      </c>
      <c r="M92" s="78">
        <f t="shared" ca="1" si="58"/>
        <v>6.4044943820224715E-2</v>
      </c>
      <c r="N92" s="78">
        <f t="shared" ca="1" si="39"/>
        <v>2.6603325415676952E-2</v>
      </c>
      <c r="O92" s="78">
        <f t="shared" si="59"/>
        <v>5.0000000000000001E-4</v>
      </c>
      <c r="P92" s="13" t="s">
        <v>186</v>
      </c>
      <c r="Q92" s="8"/>
      <c r="R92" s="13"/>
      <c r="S92" s="89">
        <f t="shared" si="40"/>
        <v>0</v>
      </c>
      <c r="T92" s="75">
        <f t="shared" si="41"/>
        <v>0</v>
      </c>
      <c r="U92" s="90">
        <f t="shared" si="42"/>
        <v>0</v>
      </c>
      <c r="V92" s="82">
        <f t="shared" si="43"/>
        <v>0</v>
      </c>
      <c r="W92" s="8"/>
      <c r="X92" s="8"/>
      <c r="Y92" s="23"/>
      <c r="Z92" s="23"/>
      <c r="AA92" s="23"/>
      <c r="AB92" s="12"/>
      <c r="AC92" s="91">
        <f t="shared" si="44"/>
        <v>0</v>
      </c>
      <c r="AD92" s="75">
        <f t="shared" si="45"/>
        <v>0</v>
      </c>
      <c r="AE92" s="88">
        <f t="shared" si="46"/>
        <v>0</v>
      </c>
      <c r="AF92" s="92">
        <f t="shared" si="47"/>
        <v>0</v>
      </c>
      <c r="AG92" s="93">
        <f t="shared" si="48"/>
        <v>0</v>
      </c>
      <c r="AH92" s="93">
        <f t="shared" si="49"/>
        <v>0</v>
      </c>
      <c r="AI92" s="78">
        <f t="shared" si="50"/>
        <v>0</v>
      </c>
      <c r="AJ92" s="92">
        <f t="shared" si="51"/>
        <v>0</v>
      </c>
      <c r="AK92" s="78">
        <f t="shared" si="52"/>
        <v>0</v>
      </c>
      <c r="AL92" s="11"/>
      <c r="AM92" s="14"/>
      <c r="AN92" s="11"/>
      <c r="AO92" s="15"/>
      <c r="AP92" s="11">
        <v>5160</v>
      </c>
      <c r="AQ92" s="11">
        <v>5176</v>
      </c>
      <c r="AR92" s="11">
        <v>5190</v>
      </c>
      <c r="AS92" s="75">
        <f t="shared" si="60"/>
        <v>300</v>
      </c>
      <c r="AT92" s="75">
        <f t="shared" ca="1" si="61"/>
        <v>360</v>
      </c>
      <c r="AU92" s="75">
        <f t="shared" si="62"/>
        <v>0</v>
      </c>
      <c r="AV92" s="75">
        <f t="shared" ca="1" si="63"/>
        <v>51.590713671539127</v>
      </c>
      <c r="AW92" s="169">
        <v>0.33333333333333331</v>
      </c>
      <c r="AX92" s="169">
        <v>0.66666666666666663</v>
      </c>
      <c r="AY92" s="75">
        <f t="shared" si="64"/>
        <v>8</v>
      </c>
      <c r="AZ92" s="169">
        <v>0.33333333333333331</v>
      </c>
      <c r="BA92" s="169">
        <v>0.39583333333333331</v>
      </c>
      <c r="BB92" s="75">
        <f t="shared" si="65"/>
        <v>1.5</v>
      </c>
      <c r="BC92" s="11" t="s">
        <v>216</v>
      </c>
      <c r="BH92" s="52"/>
      <c r="BI92" s="52"/>
      <c r="BJ92" s="52"/>
      <c r="BK92" s="52"/>
      <c r="BL92" s="52"/>
      <c r="BM92" s="52"/>
      <c r="BP92" s="54"/>
      <c r="BQ92" s="27"/>
      <c r="BR92" s="27"/>
      <c r="BS92" s="27"/>
      <c r="BT92" s="27"/>
      <c r="BU92" s="27"/>
      <c r="BV92" s="27"/>
      <c r="BW92" s="54"/>
      <c r="BX92" s="26"/>
      <c r="BY92" s="54"/>
      <c r="BZ92" s="26"/>
      <c r="CA92" s="26"/>
      <c r="CB92" s="26"/>
    </row>
    <row r="93" spans="1:80" ht="17.45" customHeight="1">
      <c r="A93" s="94">
        <f t="shared" si="66"/>
        <v>12.600000000000001</v>
      </c>
      <c r="B93" s="179">
        <f t="shared" si="38"/>
        <v>46007</v>
      </c>
      <c r="C93" s="8"/>
      <c r="D93" s="11"/>
      <c r="E93" s="12">
        <v>1</v>
      </c>
      <c r="F93" s="11"/>
      <c r="G93" s="74">
        <f t="shared" si="67"/>
        <v>832</v>
      </c>
      <c r="H93" s="75">
        <f t="shared" si="67"/>
        <v>6145</v>
      </c>
      <c r="I93" s="88">
        <f t="shared" si="54"/>
        <v>0</v>
      </c>
      <c r="J93" s="78">
        <f t="shared" si="55"/>
        <v>1.2004801920768306E-3</v>
      </c>
      <c r="K93" s="78">
        <f t="shared" si="56"/>
        <v>0</v>
      </c>
      <c r="L93" s="78">
        <f t="shared" si="57"/>
        <v>0</v>
      </c>
      <c r="M93" s="78">
        <f t="shared" ca="1" si="58"/>
        <v>6.5168539325842684E-2</v>
      </c>
      <c r="N93" s="78">
        <f t="shared" ca="1" si="39"/>
        <v>2.6603325415676952E-2</v>
      </c>
      <c r="O93" s="78">
        <f t="shared" si="59"/>
        <v>5.0000000000000001E-4</v>
      </c>
      <c r="P93" s="13" t="s">
        <v>186</v>
      </c>
      <c r="Q93" s="8">
        <v>75</v>
      </c>
      <c r="R93" s="13">
        <v>49</v>
      </c>
      <c r="S93" s="89">
        <f t="shared" si="40"/>
        <v>150</v>
      </c>
      <c r="T93" s="75">
        <f t="shared" si="41"/>
        <v>98</v>
      </c>
      <c r="U93" s="90">
        <f t="shared" si="42"/>
        <v>124.8</v>
      </c>
      <c r="V93" s="82">
        <f t="shared" si="43"/>
        <v>602.21</v>
      </c>
      <c r="W93" s="8"/>
      <c r="X93" s="8"/>
      <c r="Y93" s="23"/>
      <c r="Z93" s="23"/>
      <c r="AA93" s="23"/>
      <c r="AB93" s="12"/>
      <c r="AC93" s="91">
        <f t="shared" si="44"/>
        <v>0</v>
      </c>
      <c r="AD93" s="75">
        <f t="shared" si="45"/>
        <v>0</v>
      </c>
      <c r="AE93" s="88">
        <f t="shared" si="46"/>
        <v>0</v>
      </c>
      <c r="AF93" s="92">
        <f t="shared" si="47"/>
        <v>0</v>
      </c>
      <c r="AG93" s="93">
        <f t="shared" si="48"/>
        <v>0</v>
      </c>
      <c r="AH93" s="93">
        <f t="shared" si="49"/>
        <v>0</v>
      </c>
      <c r="AI93" s="78">
        <f t="shared" si="50"/>
        <v>0</v>
      </c>
      <c r="AJ93" s="92">
        <f t="shared" si="51"/>
        <v>0</v>
      </c>
      <c r="AK93" s="78">
        <f t="shared" si="52"/>
        <v>0</v>
      </c>
      <c r="AL93" s="11"/>
      <c r="AM93" s="14"/>
      <c r="AN93" s="11"/>
      <c r="AO93" s="15"/>
      <c r="AP93" s="11">
        <v>5196</v>
      </c>
      <c r="AQ93" s="11">
        <v>5228</v>
      </c>
      <c r="AR93" s="11">
        <v>5286</v>
      </c>
      <c r="AS93" s="75">
        <f t="shared" si="60"/>
        <v>900</v>
      </c>
      <c r="AT93" s="75">
        <f t="shared" ca="1" si="61"/>
        <v>1190</v>
      </c>
      <c r="AU93" s="75">
        <f t="shared" si="62"/>
        <v>1.237947208429045</v>
      </c>
      <c r="AV93" s="75">
        <f t="shared" ca="1" si="63"/>
        <v>170.56041278486455</v>
      </c>
      <c r="AW93" s="169">
        <v>0.33333333333333331</v>
      </c>
      <c r="AX93" s="169">
        <v>0.66666666666666663</v>
      </c>
      <c r="AY93" s="75">
        <f t="shared" si="64"/>
        <v>8</v>
      </c>
      <c r="AZ93" s="169">
        <v>0.33333333333333331</v>
      </c>
      <c r="BA93" s="169">
        <v>0.39583333333333331</v>
      </c>
      <c r="BB93" s="75"/>
      <c r="BC93" s="11" t="s">
        <v>216</v>
      </c>
      <c r="BH93" s="52"/>
      <c r="BI93" s="52"/>
      <c r="BJ93" s="52"/>
      <c r="BK93" s="52"/>
      <c r="BL93" s="52"/>
      <c r="BM93" s="52"/>
      <c r="BP93" s="54"/>
      <c r="BQ93" s="27"/>
      <c r="BR93" s="27"/>
      <c r="BS93" s="27"/>
      <c r="BT93" s="27"/>
      <c r="BU93" s="27"/>
      <c r="BV93" s="27"/>
      <c r="BW93" s="54"/>
      <c r="BX93" s="26"/>
      <c r="BY93" s="54"/>
      <c r="BZ93" s="26"/>
      <c r="CA93" s="26"/>
      <c r="CB93" s="26"/>
    </row>
    <row r="94" spans="1:80" ht="17.45" customHeight="1" thickBot="1">
      <c r="A94" s="86">
        <f t="shared" si="66"/>
        <v>12.700000000000001</v>
      </c>
      <c r="B94" s="180">
        <f t="shared" si="38"/>
        <v>46008</v>
      </c>
      <c r="C94" s="16"/>
      <c r="D94" s="17"/>
      <c r="E94" s="18"/>
      <c r="F94" s="17"/>
      <c r="G94" s="96">
        <f t="shared" si="67"/>
        <v>832</v>
      </c>
      <c r="H94" s="97">
        <f t="shared" si="67"/>
        <v>6145</v>
      </c>
      <c r="I94" s="98">
        <f t="shared" si="54"/>
        <v>0</v>
      </c>
      <c r="J94" s="99">
        <f t="shared" si="55"/>
        <v>0</v>
      </c>
      <c r="K94" s="99">
        <f t="shared" si="56"/>
        <v>0</v>
      </c>
      <c r="L94" s="99">
        <f t="shared" si="57"/>
        <v>0</v>
      </c>
      <c r="M94" s="99">
        <f t="shared" ca="1" si="58"/>
        <v>6.5168539325842684E-2</v>
      </c>
      <c r="N94" s="99">
        <f t="shared" ca="1" si="39"/>
        <v>2.6603325415676952E-2</v>
      </c>
      <c r="O94" s="99">
        <f t="shared" si="59"/>
        <v>5.0000000000000001E-4</v>
      </c>
      <c r="P94" s="19" t="s">
        <v>186</v>
      </c>
      <c r="Q94" s="16"/>
      <c r="R94" s="19"/>
      <c r="S94" s="89">
        <f t="shared" si="40"/>
        <v>0</v>
      </c>
      <c r="T94" s="75">
        <f t="shared" si="41"/>
        <v>0</v>
      </c>
      <c r="U94" s="100">
        <f t="shared" si="42"/>
        <v>0</v>
      </c>
      <c r="V94" s="101">
        <f t="shared" si="43"/>
        <v>0</v>
      </c>
      <c r="W94" s="16"/>
      <c r="X94" s="16"/>
      <c r="Y94" s="23"/>
      <c r="Z94" s="23"/>
      <c r="AA94" s="23"/>
      <c r="AB94" s="12"/>
      <c r="AC94" s="102">
        <f t="shared" si="44"/>
        <v>0</v>
      </c>
      <c r="AD94" s="97">
        <f t="shared" si="45"/>
        <v>0</v>
      </c>
      <c r="AE94" s="98">
        <f t="shared" si="46"/>
        <v>0</v>
      </c>
      <c r="AF94" s="103">
        <f t="shared" si="47"/>
        <v>0</v>
      </c>
      <c r="AG94" s="104">
        <f t="shared" si="48"/>
        <v>0</v>
      </c>
      <c r="AH94" s="104">
        <f t="shared" si="49"/>
        <v>0</v>
      </c>
      <c r="AI94" s="99">
        <f t="shared" si="50"/>
        <v>0</v>
      </c>
      <c r="AJ94" s="103">
        <f t="shared" si="51"/>
        <v>0</v>
      </c>
      <c r="AK94" s="99">
        <f t="shared" si="52"/>
        <v>0</v>
      </c>
      <c r="AL94" s="17"/>
      <c r="AM94" s="20"/>
      <c r="AN94" s="17"/>
      <c r="AO94" s="21"/>
      <c r="AP94" s="17">
        <v>5315</v>
      </c>
      <c r="AQ94" s="17">
        <v>5333</v>
      </c>
      <c r="AR94" s="17">
        <v>5356</v>
      </c>
      <c r="AS94" s="97">
        <f t="shared" si="60"/>
        <v>410</v>
      </c>
      <c r="AT94" s="97">
        <f t="shared" ca="1" si="61"/>
        <v>460</v>
      </c>
      <c r="AU94" s="97">
        <f t="shared" si="62"/>
        <v>0</v>
      </c>
      <c r="AV94" s="97">
        <f t="shared" ca="1" si="63"/>
        <v>65.930915866418232</v>
      </c>
      <c r="AW94" s="167">
        <v>0.33333333333333331</v>
      </c>
      <c r="AX94" s="167">
        <v>0.66666666666666663</v>
      </c>
      <c r="AY94" s="97">
        <f t="shared" si="64"/>
        <v>8</v>
      </c>
      <c r="AZ94" s="167">
        <v>0.33333333333333331</v>
      </c>
      <c r="BA94" s="167">
        <v>0.39583333333333331</v>
      </c>
      <c r="BB94" s="97">
        <f t="shared" si="65"/>
        <v>1.5</v>
      </c>
      <c r="BC94" s="17" t="s">
        <v>216</v>
      </c>
      <c r="BH94" s="52"/>
      <c r="BI94" s="52"/>
      <c r="BJ94" s="52"/>
      <c r="BK94" s="52"/>
      <c r="BL94" s="52"/>
      <c r="BM94" s="52"/>
      <c r="BP94" s="54"/>
      <c r="BQ94" s="27"/>
      <c r="BR94" s="27"/>
      <c r="BS94" s="27"/>
      <c r="BT94" s="27"/>
      <c r="BU94" s="27"/>
      <c r="BV94" s="27"/>
      <c r="BW94" s="54"/>
      <c r="BX94" s="26"/>
      <c r="BY94" s="54"/>
      <c r="BZ94" s="26"/>
      <c r="CA94" s="26"/>
      <c r="CB94" s="26"/>
    </row>
    <row r="95" spans="1:80" ht="17.45" customHeight="1" thickTop="1">
      <c r="A95" s="71">
        <f>A88+1</f>
        <v>13.1</v>
      </c>
      <c r="B95" s="178">
        <f>B94+1</f>
        <v>46009</v>
      </c>
      <c r="C95" s="4"/>
      <c r="D95" s="5"/>
      <c r="E95" s="6"/>
      <c r="F95" s="5"/>
      <c r="G95" s="74">
        <f t="shared" si="67"/>
        <v>832</v>
      </c>
      <c r="H95" s="75">
        <f t="shared" si="67"/>
        <v>6145</v>
      </c>
      <c r="I95" s="76">
        <f t="shared" si="54"/>
        <v>0</v>
      </c>
      <c r="J95" s="77">
        <f t="shared" si="55"/>
        <v>0</v>
      </c>
      <c r="K95" s="77">
        <f t="shared" si="56"/>
        <v>0</v>
      </c>
      <c r="L95" s="77">
        <f t="shared" si="57"/>
        <v>0</v>
      </c>
      <c r="M95" s="78">
        <f t="shared" ca="1" si="58"/>
        <v>6.5168539325842684E-2</v>
      </c>
      <c r="N95" s="78">
        <f t="shared" ca="1" si="39"/>
        <v>2.6603325415676952E-2</v>
      </c>
      <c r="O95" s="78">
        <f t="shared" si="59"/>
        <v>5.0000000000000001E-4</v>
      </c>
      <c r="P95" s="13" t="s">
        <v>186</v>
      </c>
      <c r="Q95" s="8">
        <v>75</v>
      </c>
      <c r="R95" s="13">
        <v>49</v>
      </c>
      <c r="S95" s="79">
        <f t="shared" si="40"/>
        <v>150</v>
      </c>
      <c r="T95" s="80">
        <f t="shared" si="41"/>
        <v>98</v>
      </c>
      <c r="U95" s="90">
        <f t="shared" si="42"/>
        <v>124.8</v>
      </c>
      <c r="V95" s="82">
        <f t="shared" si="43"/>
        <v>602.21</v>
      </c>
      <c r="W95" s="4"/>
      <c r="X95" s="4"/>
      <c r="Y95" s="22"/>
      <c r="Z95" s="22"/>
      <c r="AA95" s="22"/>
      <c r="AB95" s="6"/>
      <c r="AC95" s="83">
        <f t="shared" si="44"/>
        <v>0</v>
      </c>
      <c r="AD95" s="80">
        <f t="shared" si="45"/>
        <v>0</v>
      </c>
      <c r="AE95" s="76">
        <f t="shared" si="46"/>
        <v>0</v>
      </c>
      <c r="AF95" s="84">
        <f t="shared" si="47"/>
        <v>0</v>
      </c>
      <c r="AG95" s="85">
        <f t="shared" si="48"/>
        <v>0</v>
      </c>
      <c r="AH95" s="85">
        <f t="shared" si="49"/>
        <v>0</v>
      </c>
      <c r="AI95" s="77">
        <f t="shared" si="50"/>
        <v>0</v>
      </c>
      <c r="AJ95" s="84">
        <f t="shared" si="51"/>
        <v>0</v>
      </c>
      <c r="AK95" s="77">
        <f t="shared" si="52"/>
        <v>0</v>
      </c>
      <c r="AL95" s="5">
        <v>1994</v>
      </c>
      <c r="AM95" s="9">
        <v>0.66700000000000004</v>
      </c>
      <c r="AN95" s="5">
        <v>1246</v>
      </c>
      <c r="AO95" s="10">
        <v>0.78300000000000003</v>
      </c>
      <c r="AP95" s="5">
        <v>5361</v>
      </c>
      <c r="AQ95" s="5">
        <v>5391</v>
      </c>
      <c r="AR95" s="5">
        <v>5444</v>
      </c>
      <c r="AS95" s="80">
        <f t="shared" si="60"/>
        <v>830</v>
      </c>
      <c r="AT95" s="80">
        <f t="shared" ca="1" si="61"/>
        <v>1160</v>
      </c>
      <c r="AU95" s="80">
        <f t="shared" si="62"/>
        <v>1.1416624255512304</v>
      </c>
      <c r="AV95" s="80">
        <f t="shared" ca="1" si="63"/>
        <v>166.26057044575032</v>
      </c>
      <c r="AW95" s="165">
        <v>0.33333333333333331</v>
      </c>
      <c r="AX95" s="165">
        <v>0.66666666666666663</v>
      </c>
      <c r="AY95" s="80">
        <f t="shared" si="64"/>
        <v>8</v>
      </c>
      <c r="AZ95" s="165">
        <v>0.33333333333333331</v>
      </c>
      <c r="BA95" s="165">
        <v>0.39583333333333331</v>
      </c>
      <c r="BB95" s="80">
        <f t="shared" si="65"/>
        <v>1.5</v>
      </c>
      <c r="BC95" s="5" t="s">
        <v>216</v>
      </c>
      <c r="BH95" s="52"/>
      <c r="BI95" s="52"/>
      <c r="BJ95" s="52"/>
      <c r="BK95" s="52"/>
      <c r="BL95" s="52"/>
      <c r="BM95" s="52"/>
      <c r="BP95" s="54"/>
      <c r="BQ95" s="27"/>
      <c r="BR95" s="27"/>
      <c r="BS95" s="27"/>
      <c r="BT95" s="27"/>
      <c r="BU95" s="27"/>
      <c r="BV95" s="27"/>
      <c r="BW95" s="54"/>
      <c r="BX95" s="26"/>
      <c r="BY95" s="54"/>
      <c r="BZ95" s="26"/>
      <c r="CA95" s="26"/>
      <c r="CB95" s="26"/>
    </row>
    <row r="96" spans="1:80" ht="17.45" customHeight="1">
      <c r="A96" s="86">
        <f t="shared" si="66"/>
        <v>13.2</v>
      </c>
      <c r="B96" s="179">
        <f t="shared" si="38"/>
        <v>46010</v>
      </c>
      <c r="C96" s="8"/>
      <c r="D96" s="11"/>
      <c r="E96" s="12"/>
      <c r="F96" s="11"/>
      <c r="G96" s="74">
        <f t="shared" si="67"/>
        <v>832</v>
      </c>
      <c r="H96" s="75">
        <f t="shared" si="67"/>
        <v>6145</v>
      </c>
      <c r="I96" s="88">
        <f t="shared" si="54"/>
        <v>0</v>
      </c>
      <c r="J96" s="78">
        <f t="shared" si="55"/>
        <v>0</v>
      </c>
      <c r="K96" s="78">
        <f t="shared" si="56"/>
        <v>0</v>
      </c>
      <c r="L96" s="78">
        <f t="shared" si="57"/>
        <v>0</v>
      </c>
      <c r="M96" s="78">
        <f t="shared" ca="1" si="58"/>
        <v>6.5168539325842684E-2</v>
      </c>
      <c r="N96" s="78">
        <f t="shared" ca="1" si="39"/>
        <v>2.6603325415676952E-2</v>
      </c>
      <c r="O96" s="78">
        <f t="shared" si="59"/>
        <v>5.0000000000000001E-4</v>
      </c>
      <c r="P96" s="13" t="s">
        <v>186</v>
      </c>
      <c r="Q96" s="8"/>
      <c r="R96" s="13"/>
      <c r="S96" s="89">
        <f t="shared" si="40"/>
        <v>0</v>
      </c>
      <c r="T96" s="75">
        <f t="shared" si="41"/>
        <v>0</v>
      </c>
      <c r="U96" s="90">
        <f t="shared" si="42"/>
        <v>0</v>
      </c>
      <c r="V96" s="82">
        <f t="shared" si="43"/>
        <v>0</v>
      </c>
      <c r="W96" s="8"/>
      <c r="X96" s="8"/>
      <c r="Y96" s="23"/>
      <c r="Z96" s="23"/>
      <c r="AA96" s="23"/>
      <c r="AB96" s="12"/>
      <c r="AC96" s="91">
        <f t="shared" si="44"/>
        <v>0</v>
      </c>
      <c r="AD96" s="75">
        <f t="shared" si="45"/>
        <v>0</v>
      </c>
      <c r="AE96" s="88">
        <f t="shared" si="46"/>
        <v>0</v>
      </c>
      <c r="AF96" s="92">
        <f t="shared" si="47"/>
        <v>0</v>
      </c>
      <c r="AG96" s="93">
        <f t="shared" si="48"/>
        <v>0</v>
      </c>
      <c r="AH96" s="93">
        <f t="shared" si="49"/>
        <v>0</v>
      </c>
      <c r="AI96" s="78">
        <f t="shared" si="50"/>
        <v>0</v>
      </c>
      <c r="AJ96" s="92">
        <f t="shared" si="51"/>
        <v>0</v>
      </c>
      <c r="AK96" s="78">
        <f t="shared" si="52"/>
        <v>0</v>
      </c>
      <c r="AL96" s="11">
        <v>2025</v>
      </c>
      <c r="AM96" s="14">
        <v>0.68300000000000005</v>
      </c>
      <c r="AN96" s="11">
        <v>1416</v>
      </c>
      <c r="AO96" s="15">
        <v>0.71699999999999997</v>
      </c>
      <c r="AP96" s="11">
        <v>5477</v>
      </c>
      <c r="AQ96" s="11">
        <v>6497</v>
      </c>
      <c r="AR96" s="11">
        <v>5513</v>
      </c>
      <c r="AS96" s="75">
        <f t="shared" si="60"/>
        <v>360</v>
      </c>
      <c r="AT96" s="75">
        <f t="shared" ca="1" si="61"/>
        <v>450</v>
      </c>
      <c r="AU96" s="75">
        <f t="shared" si="62"/>
        <v>0</v>
      </c>
      <c r="AV96" s="75">
        <f t="shared" ca="1" si="63"/>
        <v>64.497635086713487</v>
      </c>
      <c r="AW96" s="169">
        <v>0.33333333333333331</v>
      </c>
      <c r="AX96" s="169">
        <v>0.66666666666666663</v>
      </c>
      <c r="AY96" s="75">
        <f t="shared" si="64"/>
        <v>8</v>
      </c>
      <c r="AZ96" s="169">
        <v>0.33333333333333331</v>
      </c>
      <c r="BA96" s="169">
        <v>0.39583333333333331</v>
      </c>
      <c r="BB96" s="75">
        <f t="shared" si="65"/>
        <v>1.5</v>
      </c>
      <c r="BC96" s="11" t="s">
        <v>216</v>
      </c>
      <c r="BH96" s="52"/>
      <c r="BI96" s="52"/>
      <c r="BJ96" s="52"/>
      <c r="BK96" s="52"/>
      <c r="BL96" s="52"/>
      <c r="BM96" s="52"/>
      <c r="BP96" s="54"/>
      <c r="BQ96" s="27"/>
      <c r="BR96" s="27"/>
      <c r="BS96" s="27"/>
      <c r="BT96" s="27"/>
      <c r="BU96" s="27"/>
      <c r="BV96" s="27"/>
      <c r="BW96" s="54"/>
      <c r="BX96" s="26"/>
      <c r="BY96" s="54"/>
      <c r="BZ96" s="26"/>
      <c r="CA96" s="26"/>
      <c r="CB96" s="26"/>
    </row>
    <row r="97" spans="1:80" ht="17.45" customHeight="1">
      <c r="A97" s="94">
        <f t="shared" si="66"/>
        <v>13.3</v>
      </c>
      <c r="B97" s="179">
        <f t="shared" si="38"/>
        <v>46011</v>
      </c>
      <c r="C97" s="8"/>
      <c r="D97" s="11"/>
      <c r="E97" s="12"/>
      <c r="F97" s="11"/>
      <c r="G97" s="74">
        <f t="shared" si="67"/>
        <v>832</v>
      </c>
      <c r="H97" s="75">
        <f t="shared" si="67"/>
        <v>6145</v>
      </c>
      <c r="I97" s="88">
        <f t="shared" si="54"/>
        <v>0</v>
      </c>
      <c r="J97" s="78">
        <f t="shared" si="55"/>
        <v>0</v>
      </c>
      <c r="K97" s="78">
        <f t="shared" si="56"/>
        <v>0</v>
      </c>
      <c r="L97" s="78">
        <f t="shared" si="57"/>
        <v>0</v>
      </c>
      <c r="M97" s="78">
        <f t="shared" ca="1" si="58"/>
        <v>6.5168539325842684E-2</v>
      </c>
      <c r="N97" s="78">
        <f t="shared" ca="1" si="39"/>
        <v>2.6603325415676952E-2</v>
      </c>
      <c r="O97" s="78">
        <f t="shared" si="59"/>
        <v>5.0000000000000001E-4</v>
      </c>
      <c r="P97" s="13" t="s">
        <v>186</v>
      </c>
      <c r="Q97" s="8">
        <v>75</v>
      </c>
      <c r="R97" s="13">
        <v>49</v>
      </c>
      <c r="S97" s="89">
        <f t="shared" si="40"/>
        <v>150</v>
      </c>
      <c r="T97" s="75">
        <f t="shared" si="41"/>
        <v>98</v>
      </c>
      <c r="U97" s="90">
        <f t="shared" si="42"/>
        <v>124.8</v>
      </c>
      <c r="V97" s="82">
        <f t="shared" si="43"/>
        <v>602.21</v>
      </c>
      <c r="W97" s="8"/>
      <c r="X97" s="8"/>
      <c r="Y97" s="23"/>
      <c r="Z97" s="23"/>
      <c r="AA97" s="23"/>
      <c r="AB97" s="12"/>
      <c r="AC97" s="91">
        <f t="shared" si="44"/>
        <v>0</v>
      </c>
      <c r="AD97" s="75">
        <f t="shared" si="45"/>
        <v>0</v>
      </c>
      <c r="AE97" s="88">
        <f t="shared" si="46"/>
        <v>0</v>
      </c>
      <c r="AF97" s="92">
        <f t="shared" si="47"/>
        <v>0</v>
      </c>
      <c r="AG97" s="93">
        <f t="shared" si="48"/>
        <v>0</v>
      </c>
      <c r="AH97" s="93">
        <f t="shared" si="49"/>
        <v>0</v>
      </c>
      <c r="AI97" s="78">
        <f t="shared" si="50"/>
        <v>0</v>
      </c>
      <c r="AJ97" s="92">
        <f t="shared" si="51"/>
        <v>0</v>
      </c>
      <c r="AK97" s="78">
        <f t="shared" si="52"/>
        <v>0</v>
      </c>
      <c r="AL97" s="11"/>
      <c r="AM97" s="14"/>
      <c r="AN97" s="11">
        <v>1440</v>
      </c>
      <c r="AO97" s="15">
        <v>0.73299999999999998</v>
      </c>
      <c r="AP97" s="11">
        <v>5522</v>
      </c>
      <c r="AQ97" s="11">
        <v>5557</v>
      </c>
      <c r="AR97" s="11">
        <v>5613</v>
      </c>
      <c r="AS97" s="75">
        <f t="shared" si="60"/>
        <v>910</v>
      </c>
      <c r="AT97" s="75">
        <f t="shared" ca="1" si="61"/>
        <v>1240</v>
      </c>
      <c r="AU97" s="75">
        <f t="shared" si="62"/>
        <v>1.25170217741159</v>
      </c>
      <c r="AV97" s="75">
        <f t="shared" ca="1" si="63"/>
        <v>177.72681668338828</v>
      </c>
      <c r="AW97" s="169">
        <v>0.33333333333333331</v>
      </c>
      <c r="AX97" s="169">
        <v>0.66666666666666663</v>
      </c>
      <c r="AY97" s="75">
        <f t="shared" si="64"/>
        <v>8</v>
      </c>
      <c r="AZ97" s="169">
        <v>0.33333333333333331</v>
      </c>
      <c r="BA97" s="169">
        <v>0.39583333333333331</v>
      </c>
      <c r="BB97" s="75">
        <f t="shared" si="65"/>
        <v>1.5</v>
      </c>
      <c r="BC97" s="11"/>
      <c r="BH97" s="52"/>
      <c r="BI97" s="52"/>
      <c r="BJ97" s="52"/>
      <c r="BK97" s="52"/>
      <c r="BL97" s="52"/>
      <c r="BM97" s="52"/>
      <c r="BP97" s="54"/>
      <c r="BQ97" s="27"/>
      <c r="BR97" s="27"/>
      <c r="BS97" s="27"/>
      <c r="BT97" s="27"/>
      <c r="BU97" s="27"/>
      <c r="BV97" s="27"/>
      <c r="BW97" s="54"/>
      <c r="BX97" s="26"/>
      <c r="BY97" s="54"/>
      <c r="BZ97" s="26"/>
      <c r="CA97" s="26"/>
      <c r="CB97" s="26"/>
    </row>
    <row r="98" spans="1:80" ht="17.45" customHeight="1">
      <c r="A98" s="86">
        <f t="shared" si="66"/>
        <v>13.4</v>
      </c>
      <c r="B98" s="179">
        <f t="shared" si="38"/>
        <v>46012</v>
      </c>
      <c r="C98" s="8"/>
      <c r="D98" s="11"/>
      <c r="E98" s="12"/>
      <c r="F98" s="11">
        <v>1</v>
      </c>
      <c r="G98" s="74">
        <f t="shared" si="67"/>
        <v>832</v>
      </c>
      <c r="H98" s="75">
        <f t="shared" si="67"/>
        <v>6144</v>
      </c>
      <c r="I98" s="88">
        <f t="shared" si="54"/>
        <v>0</v>
      </c>
      <c r="J98" s="78">
        <f t="shared" si="55"/>
        <v>0</v>
      </c>
      <c r="K98" s="78">
        <f t="shared" si="56"/>
        <v>0</v>
      </c>
      <c r="L98" s="78">
        <f t="shared" si="57"/>
        <v>1.6273393002441008E-4</v>
      </c>
      <c r="M98" s="78">
        <f t="shared" ca="1" si="58"/>
        <v>6.5168539325842684E-2</v>
      </c>
      <c r="N98" s="78">
        <f t="shared" ca="1" si="39"/>
        <v>2.6761678543151219E-2</v>
      </c>
      <c r="O98" s="78">
        <f t="shared" si="59"/>
        <v>5.0000000000000001E-4</v>
      </c>
      <c r="P98" s="13" t="s">
        <v>186</v>
      </c>
      <c r="Q98" s="8"/>
      <c r="R98" s="13"/>
      <c r="S98" s="89">
        <f t="shared" si="40"/>
        <v>0</v>
      </c>
      <c r="T98" s="75">
        <f t="shared" si="41"/>
        <v>0</v>
      </c>
      <c r="U98" s="90">
        <f t="shared" si="42"/>
        <v>0</v>
      </c>
      <c r="V98" s="82">
        <f t="shared" si="43"/>
        <v>0</v>
      </c>
      <c r="W98" s="8"/>
      <c r="X98" s="8"/>
      <c r="Y98" s="23"/>
      <c r="Z98" s="23"/>
      <c r="AA98" s="23"/>
      <c r="AB98" s="12"/>
      <c r="AC98" s="91">
        <f t="shared" si="44"/>
        <v>0</v>
      </c>
      <c r="AD98" s="75">
        <f t="shared" si="45"/>
        <v>0</v>
      </c>
      <c r="AE98" s="88">
        <f t="shared" si="46"/>
        <v>0</v>
      </c>
      <c r="AF98" s="92">
        <f t="shared" si="47"/>
        <v>0</v>
      </c>
      <c r="AG98" s="93">
        <f t="shared" si="48"/>
        <v>0</v>
      </c>
      <c r="AH98" s="93">
        <f t="shared" si="49"/>
        <v>0</v>
      </c>
      <c r="AI98" s="78">
        <f t="shared" si="50"/>
        <v>0</v>
      </c>
      <c r="AJ98" s="92">
        <f t="shared" si="51"/>
        <v>0</v>
      </c>
      <c r="AK98" s="78">
        <f t="shared" si="52"/>
        <v>0</v>
      </c>
      <c r="AL98" s="11"/>
      <c r="AM98" s="14"/>
      <c r="AN98" s="11">
        <v>1416</v>
      </c>
      <c r="AO98" s="15">
        <v>0.76700000000000002</v>
      </c>
      <c r="AP98" s="11">
        <v>5646</v>
      </c>
      <c r="AQ98" s="11">
        <v>5664</v>
      </c>
      <c r="AR98" s="11">
        <v>5688</v>
      </c>
      <c r="AS98" s="75">
        <f t="shared" si="60"/>
        <v>420</v>
      </c>
      <c r="AT98" s="75">
        <f t="shared" ca="1" si="61"/>
        <v>510</v>
      </c>
      <c r="AU98" s="75">
        <f t="shared" si="62"/>
        <v>0</v>
      </c>
      <c r="AV98" s="75">
        <f t="shared" ca="1" si="63"/>
        <v>73.107798165137609</v>
      </c>
      <c r="AW98" s="169">
        <v>0.33333333333333331</v>
      </c>
      <c r="AX98" s="169">
        <v>0.66666666666666663</v>
      </c>
      <c r="AY98" s="75">
        <f t="shared" si="64"/>
        <v>8</v>
      </c>
      <c r="AZ98" s="169">
        <v>0.33333333333333331</v>
      </c>
      <c r="BA98" s="169">
        <v>0.39583333333333331</v>
      </c>
      <c r="BB98" s="75">
        <f t="shared" si="65"/>
        <v>1.5</v>
      </c>
      <c r="BC98" s="11"/>
      <c r="BH98" s="52"/>
      <c r="BI98" s="52"/>
      <c r="BJ98" s="52"/>
      <c r="BK98" s="52"/>
      <c r="BL98" s="52"/>
      <c r="BM98" s="52"/>
      <c r="BP98" s="54"/>
      <c r="BQ98" s="27"/>
      <c r="BR98" s="27"/>
      <c r="BS98" s="27"/>
      <c r="BT98" s="27"/>
      <c r="BU98" s="27"/>
      <c r="BV98" s="27"/>
      <c r="BW98" s="54"/>
      <c r="BX98" s="26"/>
      <c r="BY98" s="54"/>
      <c r="BZ98" s="26"/>
      <c r="CA98" s="26"/>
      <c r="CB98" s="26"/>
    </row>
    <row r="99" spans="1:80" ht="17.45" customHeight="1">
      <c r="A99" s="94">
        <f t="shared" si="66"/>
        <v>13.5</v>
      </c>
      <c r="B99" s="179">
        <f t="shared" si="38"/>
        <v>46013</v>
      </c>
      <c r="C99" s="8"/>
      <c r="D99" s="11"/>
      <c r="E99" s="12">
        <v>1</v>
      </c>
      <c r="F99" s="11"/>
      <c r="G99" s="74">
        <f t="shared" si="67"/>
        <v>831</v>
      </c>
      <c r="H99" s="75">
        <f t="shared" si="67"/>
        <v>6144</v>
      </c>
      <c r="I99" s="88">
        <f t="shared" si="54"/>
        <v>0</v>
      </c>
      <c r="J99" s="78">
        <f t="shared" si="55"/>
        <v>1.201923076923077E-3</v>
      </c>
      <c r="K99" s="78">
        <f t="shared" si="56"/>
        <v>0</v>
      </c>
      <c r="L99" s="78">
        <f t="shared" si="57"/>
        <v>0</v>
      </c>
      <c r="M99" s="78">
        <f t="shared" ca="1" si="58"/>
        <v>6.6292134831460653E-2</v>
      </c>
      <c r="N99" s="78">
        <f t="shared" ca="1" si="39"/>
        <v>2.6761678543151219E-2</v>
      </c>
      <c r="O99" s="78">
        <f t="shared" si="59"/>
        <v>5.0000000000000001E-4</v>
      </c>
      <c r="P99" s="13" t="s">
        <v>186</v>
      </c>
      <c r="Q99" s="8">
        <v>75</v>
      </c>
      <c r="R99" s="13">
        <v>49</v>
      </c>
      <c r="S99" s="89">
        <f t="shared" si="40"/>
        <v>150</v>
      </c>
      <c r="T99" s="75">
        <f t="shared" si="41"/>
        <v>98</v>
      </c>
      <c r="U99" s="90">
        <f t="shared" si="42"/>
        <v>124.65</v>
      </c>
      <c r="V99" s="82">
        <f t="shared" si="43"/>
        <v>602.11199999999997</v>
      </c>
      <c r="W99" s="8"/>
      <c r="X99" s="8"/>
      <c r="Y99" s="23"/>
      <c r="Z99" s="23"/>
      <c r="AA99" s="23"/>
      <c r="AB99" s="12"/>
      <c r="AC99" s="91">
        <f t="shared" si="44"/>
        <v>0</v>
      </c>
      <c r="AD99" s="75">
        <f t="shared" si="45"/>
        <v>0</v>
      </c>
      <c r="AE99" s="88">
        <f t="shared" si="46"/>
        <v>0</v>
      </c>
      <c r="AF99" s="92">
        <f t="shared" si="47"/>
        <v>0</v>
      </c>
      <c r="AG99" s="93">
        <f t="shared" si="48"/>
        <v>0</v>
      </c>
      <c r="AH99" s="93">
        <f t="shared" si="49"/>
        <v>0</v>
      </c>
      <c r="AI99" s="78">
        <f t="shared" si="50"/>
        <v>0</v>
      </c>
      <c r="AJ99" s="92">
        <f t="shared" si="51"/>
        <v>0</v>
      </c>
      <c r="AK99" s="78">
        <f t="shared" si="52"/>
        <v>0</v>
      </c>
      <c r="AL99" s="11"/>
      <c r="AM99" s="14"/>
      <c r="AN99" s="11"/>
      <c r="AO99" s="15"/>
      <c r="AP99" s="11">
        <v>5697</v>
      </c>
      <c r="AQ99" s="11">
        <v>5733</v>
      </c>
      <c r="AR99" s="11">
        <v>5831</v>
      </c>
      <c r="AS99" s="75">
        <f t="shared" si="60"/>
        <v>1340</v>
      </c>
      <c r="AT99" s="75">
        <f t="shared" ca="1" si="61"/>
        <v>1400</v>
      </c>
      <c r="AU99" s="75">
        <f t="shared" si="62"/>
        <v>1.8437948049017423</v>
      </c>
      <c r="AV99" s="75">
        <f t="shared" ca="1" si="63"/>
        <v>200.71684587813621</v>
      </c>
      <c r="AW99" s="169">
        <v>0.33333333333333331</v>
      </c>
      <c r="AX99" s="169">
        <v>0.66666666666666663</v>
      </c>
      <c r="AY99" s="75">
        <f t="shared" si="64"/>
        <v>8</v>
      </c>
      <c r="AZ99" s="169">
        <v>0.33333333333333331</v>
      </c>
      <c r="BA99" s="169">
        <v>0.39583333333333331</v>
      </c>
      <c r="BB99" s="75">
        <f t="shared" si="65"/>
        <v>1.5</v>
      </c>
      <c r="BC99" s="11"/>
      <c r="BH99" s="52"/>
      <c r="BI99" s="52"/>
      <c r="BJ99" s="52"/>
      <c r="BK99" s="52"/>
      <c r="BL99" s="52"/>
      <c r="BM99" s="52"/>
      <c r="BP99" s="54"/>
      <c r="BQ99" s="27"/>
      <c r="BR99" s="27"/>
      <c r="BS99" s="27"/>
      <c r="BT99" s="27"/>
      <c r="BU99" s="27"/>
      <c r="BV99" s="27"/>
      <c r="BW99" s="54"/>
      <c r="BX99" s="26"/>
      <c r="BY99" s="54"/>
      <c r="BZ99" s="26"/>
      <c r="CA99" s="26"/>
      <c r="CB99" s="26"/>
    </row>
    <row r="100" spans="1:80" ht="17.45" customHeight="1">
      <c r="A100" s="86">
        <f t="shared" si="66"/>
        <v>13.600000000000001</v>
      </c>
      <c r="B100" s="179">
        <f t="shared" si="38"/>
        <v>46014</v>
      </c>
      <c r="C100" s="8"/>
      <c r="D100" s="11"/>
      <c r="E100" s="12"/>
      <c r="F100" s="11">
        <v>1</v>
      </c>
      <c r="G100" s="74">
        <f t="shared" si="67"/>
        <v>831</v>
      </c>
      <c r="H100" s="75">
        <f t="shared" si="67"/>
        <v>6143</v>
      </c>
      <c r="I100" s="88">
        <f t="shared" si="54"/>
        <v>0</v>
      </c>
      <c r="J100" s="78">
        <f t="shared" si="55"/>
        <v>0</v>
      </c>
      <c r="K100" s="78">
        <f t="shared" si="56"/>
        <v>0</v>
      </c>
      <c r="L100" s="78">
        <f t="shared" si="57"/>
        <v>1.6276041666666666E-4</v>
      </c>
      <c r="M100" s="78">
        <f t="shared" ca="1" si="58"/>
        <v>6.6292134831460653E-2</v>
      </c>
      <c r="N100" s="78">
        <f t="shared" ca="1" si="39"/>
        <v>2.6920031670625486E-2</v>
      </c>
      <c r="O100" s="78">
        <f t="shared" si="59"/>
        <v>5.0000000000000001E-4</v>
      </c>
      <c r="P100" s="13" t="s">
        <v>186</v>
      </c>
      <c r="Q100" s="8"/>
      <c r="R100" s="13"/>
      <c r="S100" s="89">
        <f t="shared" si="40"/>
        <v>0</v>
      </c>
      <c r="T100" s="75">
        <f t="shared" si="41"/>
        <v>0</v>
      </c>
      <c r="U100" s="90">
        <f t="shared" si="42"/>
        <v>0</v>
      </c>
      <c r="V100" s="82">
        <f t="shared" si="43"/>
        <v>0</v>
      </c>
      <c r="W100" s="8"/>
      <c r="X100" s="8"/>
      <c r="Y100" s="23"/>
      <c r="Z100" s="23"/>
      <c r="AA100" s="23"/>
      <c r="AB100" s="12"/>
      <c r="AC100" s="91">
        <f t="shared" si="44"/>
        <v>0</v>
      </c>
      <c r="AD100" s="75">
        <f t="shared" si="45"/>
        <v>0</v>
      </c>
      <c r="AE100" s="88">
        <f t="shared" si="46"/>
        <v>0</v>
      </c>
      <c r="AF100" s="92">
        <f t="shared" si="47"/>
        <v>0</v>
      </c>
      <c r="AG100" s="93">
        <f t="shared" si="48"/>
        <v>0</v>
      </c>
      <c r="AH100" s="93">
        <f t="shared" si="49"/>
        <v>0</v>
      </c>
      <c r="AI100" s="78">
        <f t="shared" si="50"/>
        <v>0</v>
      </c>
      <c r="AJ100" s="92">
        <f t="shared" si="51"/>
        <v>0</v>
      </c>
      <c r="AK100" s="78">
        <f t="shared" si="52"/>
        <v>0</v>
      </c>
      <c r="AL100" s="11"/>
      <c r="AM100" s="14"/>
      <c r="AN100" s="11"/>
      <c r="AO100" s="15"/>
      <c r="AP100" s="11">
        <v>5837</v>
      </c>
      <c r="AQ100" s="11">
        <v>5853</v>
      </c>
      <c r="AR100" s="11">
        <v>5879</v>
      </c>
      <c r="AS100" s="75">
        <f t="shared" si="60"/>
        <v>420</v>
      </c>
      <c r="AT100" s="75">
        <f t="shared" ca="1" si="61"/>
        <v>520</v>
      </c>
      <c r="AU100" s="75">
        <f t="shared" si="62"/>
        <v>0</v>
      </c>
      <c r="AV100" s="75">
        <f t="shared" ca="1" si="63"/>
        <v>74.562661313449965</v>
      </c>
      <c r="AW100" s="169">
        <v>0.33333333333333331</v>
      </c>
      <c r="AX100" s="169">
        <v>0.66666666666666663</v>
      </c>
      <c r="AY100" s="75">
        <f t="shared" si="64"/>
        <v>8</v>
      </c>
      <c r="AZ100" s="169">
        <v>0.33333333333333331</v>
      </c>
      <c r="BA100" s="169">
        <v>0.39583333333333331</v>
      </c>
      <c r="BB100" s="75">
        <f t="shared" si="65"/>
        <v>1.5</v>
      </c>
      <c r="BC100" s="11"/>
      <c r="BH100" s="52"/>
      <c r="BI100" s="52"/>
      <c r="BJ100" s="52"/>
      <c r="BK100" s="52"/>
      <c r="BL100" s="52"/>
      <c r="BM100" s="52"/>
      <c r="BP100" s="54"/>
      <c r="BQ100" s="27"/>
      <c r="BR100" s="27"/>
      <c r="BS100" s="27"/>
      <c r="BT100" s="27"/>
      <c r="BU100" s="27"/>
      <c r="BV100" s="27"/>
      <c r="BW100" s="54"/>
      <c r="BX100" s="26"/>
      <c r="BY100" s="54"/>
      <c r="BZ100" s="26"/>
      <c r="CA100" s="26"/>
      <c r="CB100" s="26"/>
    </row>
    <row r="101" spans="1:80" ht="17.45" customHeight="1" thickBot="1">
      <c r="A101" s="94">
        <f t="shared" si="66"/>
        <v>13.700000000000001</v>
      </c>
      <c r="B101" s="180">
        <f t="shared" si="38"/>
        <v>46015</v>
      </c>
      <c r="C101" s="16"/>
      <c r="D101" s="17"/>
      <c r="E101" s="18"/>
      <c r="F101" s="17"/>
      <c r="G101" s="96">
        <f t="shared" si="67"/>
        <v>831</v>
      </c>
      <c r="H101" s="97">
        <f t="shared" si="67"/>
        <v>6143</v>
      </c>
      <c r="I101" s="98">
        <f t="shared" si="54"/>
        <v>0</v>
      </c>
      <c r="J101" s="99">
        <f t="shared" si="55"/>
        <v>0</v>
      </c>
      <c r="K101" s="99">
        <f t="shared" si="56"/>
        <v>0</v>
      </c>
      <c r="L101" s="99">
        <f t="shared" si="57"/>
        <v>0</v>
      </c>
      <c r="M101" s="99">
        <f t="shared" ca="1" si="58"/>
        <v>6.6292134831460653E-2</v>
      </c>
      <c r="N101" s="99">
        <f t="shared" ca="1" si="39"/>
        <v>2.6920031670625486E-2</v>
      </c>
      <c r="O101" s="99">
        <f t="shared" si="59"/>
        <v>5.0000000000000001E-4</v>
      </c>
      <c r="P101" s="19" t="s">
        <v>186</v>
      </c>
      <c r="Q101" s="16">
        <v>75</v>
      </c>
      <c r="R101" s="19">
        <v>49</v>
      </c>
      <c r="S101" s="89">
        <f t="shared" si="40"/>
        <v>150</v>
      </c>
      <c r="T101" s="75">
        <f t="shared" si="41"/>
        <v>98</v>
      </c>
      <c r="U101" s="100">
        <f t="shared" si="42"/>
        <v>124.65</v>
      </c>
      <c r="V101" s="101">
        <f t="shared" si="43"/>
        <v>602.01400000000001</v>
      </c>
      <c r="W101" s="16"/>
      <c r="X101" s="16"/>
      <c r="Y101" s="23"/>
      <c r="Z101" s="23"/>
      <c r="AA101" s="23"/>
      <c r="AB101" s="12"/>
      <c r="AC101" s="102">
        <f t="shared" si="44"/>
        <v>0</v>
      </c>
      <c r="AD101" s="97">
        <f t="shared" si="45"/>
        <v>0</v>
      </c>
      <c r="AE101" s="98">
        <f t="shared" si="46"/>
        <v>0</v>
      </c>
      <c r="AF101" s="103">
        <f t="shared" si="47"/>
        <v>0</v>
      </c>
      <c r="AG101" s="104">
        <f t="shared" si="48"/>
        <v>0</v>
      </c>
      <c r="AH101" s="104">
        <f t="shared" si="49"/>
        <v>0</v>
      </c>
      <c r="AI101" s="99">
        <f t="shared" si="50"/>
        <v>0</v>
      </c>
      <c r="AJ101" s="103">
        <f t="shared" si="51"/>
        <v>0</v>
      </c>
      <c r="AK101" s="99">
        <f t="shared" si="52"/>
        <v>0</v>
      </c>
      <c r="AL101" s="17"/>
      <c r="AM101" s="20"/>
      <c r="AN101" s="17"/>
      <c r="AO101" s="21"/>
      <c r="AP101" s="17">
        <v>5889</v>
      </c>
      <c r="AQ101" s="17">
        <v>5929</v>
      </c>
      <c r="AR101" s="17">
        <v>5991</v>
      </c>
      <c r="AS101" s="97">
        <f t="shared" si="60"/>
        <v>1020</v>
      </c>
      <c r="AT101" s="97">
        <f t="shared" ca="1" si="61"/>
        <v>1380</v>
      </c>
      <c r="AU101" s="97">
        <f t="shared" si="62"/>
        <v>1.4036748758711042</v>
      </c>
      <c r="AV101" s="97">
        <f t="shared" ca="1" si="63"/>
        <v>197.87783194723258</v>
      </c>
      <c r="AW101" s="167">
        <v>0.33333333333333331</v>
      </c>
      <c r="AX101" s="167">
        <v>0.66666666666666663</v>
      </c>
      <c r="AY101" s="97">
        <f t="shared" si="64"/>
        <v>8</v>
      </c>
      <c r="AZ101" s="167">
        <v>0.33333333333333331</v>
      </c>
      <c r="BA101" s="167">
        <v>0.39583333333333331</v>
      </c>
      <c r="BB101" s="97">
        <f t="shared" si="65"/>
        <v>1.5</v>
      </c>
      <c r="BC101" s="17" t="s">
        <v>213</v>
      </c>
      <c r="BH101" s="52"/>
      <c r="BI101" s="52"/>
      <c r="BJ101" s="52"/>
      <c r="BK101" s="52"/>
      <c r="BL101" s="52"/>
      <c r="BM101" s="52"/>
      <c r="BP101" s="54"/>
      <c r="BQ101" s="27"/>
      <c r="BR101" s="27"/>
      <c r="BS101" s="27"/>
      <c r="BT101" s="27"/>
      <c r="BU101" s="27"/>
      <c r="BV101" s="27"/>
      <c r="BW101" s="54"/>
      <c r="BX101" s="26"/>
      <c r="BY101" s="54"/>
      <c r="BZ101" s="26"/>
      <c r="CA101" s="26"/>
      <c r="CB101" s="26"/>
    </row>
    <row r="102" spans="1:80" ht="17.45" customHeight="1" thickTop="1">
      <c r="A102" s="105">
        <f>A95+1</f>
        <v>14.1</v>
      </c>
      <c r="B102" s="178">
        <f>B101+1</f>
        <v>46016</v>
      </c>
      <c r="C102" s="4"/>
      <c r="D102" s="5"/>
      <c r="E102" s="6"/>
      <c r="F102" s="5"/>
      <c r="G102" s="74">
        <f t="shared" si="67"/>
        <v>831</v>
      </c>
      <c r="H102" s="75">
        <f t="shared" si="67"/>
        <v>6143</v>
      </c>
      <c r="I102" s="76">
        <f t="shared" si="54"/>
        <v>0</v>
      </c>
      <c r="J102" s="77">
        <f t="shared" si="55"/>
        <v>0</v>
      </c>
      <c r="K102" s="77">
        <f t="shared" si="56"/>
        <v>0</v>
      </c>
      <c r="L102" s="77">
        <f t="shared" si="57"/>
        <v>0</v>
      </c>
      <c r="M102" s="78">
        <f t="shared" ca="1" si="58"/>
        <v>6.6292134831460653E-2</v>
      </c>
      <c r="N102" s="78">
        <f t="shared" ca="1" si="39"/>
        <v>2.6920031670625486E-2</v>
      </c>
      <c r="O102" s="78">
        <f t="shared" si="59"/>
        <v>5.0000000000000001E-4</v>
      </c>
      <c r="P102" s="13" t="s">
        <v>186</v>
      </c>
      <c r="Q102" s="8"/>
      <c r="R102" s="13"/>
      <c r="S102" s="79">
        <f t="shared" si="40"/>
        <v>0</v>
      </c>
      <c r="T102" s="80">
        <f t="shared" si="41"/>
        <v>0</v>
      </c>
      <c r="U102" s="90">
        <f t="shared" si="42"/>
        <v>0</v>
      </c>
      <c r="V102" s="82">
        <f t="shared" si="43"/>
        <v>0</v>
      </c>
      <c r="W102" s="4"/>
      <c r="X102" s="4"/>
      <c r="Y102" s="22"/>
      <c r="Z102" s="22"/>
      <c r="AA102" s="22"/>
      <c r="AB102" s="6"/>
      <c r="AC102" s="83">
        <f t="shared" si="44"/>
        <v>0</v>
      </c>
      <c r="AD102" s="80">
        <f t="shared" si="45"/>
        <v>0</v>
      </c>
      <c r="AE102" s="76">
        <f t="shared" si="46"/>
        <v>0</v>
      </c>
      <c r="AF102" s="84">
        <f t="shared" si="47"/>
        <v>0</v>
      </c>
      <c r="AG102" s="85">
        <f t="shared" si="48"/>
        <v>0</v>
      </c>
      <c r="AH102" s="85">
        <f t="shared" si="49"/>
        <v>0</v>
      </c>
      <c r="AI102" s="77">
        <f t="shared" si="50"/>
        <v>0</v>
      </c>
      <c r="AJ102" s="84">
        <f t="shared" si="51"/>
        <v>0</v>
      </c>
      <c r="AK102" s="77">
        <f t="shared" si="52"/>
        <v>0</v>
      </c>
      <c r="AL102" s="5">
        <v>2242</v>
      </c>
      <c r="AM102" s="9">
        <v>0.73299999999999998</v>
      </c>
      <c r="AN102" s="5">
        <v>1351</v>
      </c>
      <c r="AO102" s="10">
        <v>0.81699999999999995</v>
      </c>
      <c r="AP102" s="5">
        <v>6027</v>
      </c>
      <c r="AQ102" s="5">
        <v>6047</v>
      </c>
      <c r="AR102" s="5">
        <v>6074</v>
      </c>
      <c r="AS102" s="80">
        <f t="shared" si="60"/>
        <v>470</v>
      </c>
      <c r="AT102" s="80">
        <f t="shared" ca="1" si="61"/>
        <v>540</v>
      </c>
      <c r="AU102" s="80">
        <f t="shared" si="62"/>
        <v>0</v>
      </c>
      <c r="AV102" s="80">
        <f t="shared" ca="1" si="63"/>
        <v>77.430455979351876</v>
      </c>
      <c r="AW102" s="165">
        <v>0.33333333333333331</v>
      </c>
      <c r="AX102" s="165">
        <v>0.66666666666666663</v>
      </c>
      <c r="AY102" s="80">
        <f t="shared" si="64"/>
        <v>8</v>
      </c>
      <c r="AZ102" s="165">
        <v>0.33333333333333331</v>
      </c>
      <c r="BA102" s="165">
        <v>0.39583333333333331</v>
      </c>
      <c r="BB102" s="80">
        <f t="shared" si="65"/>
        <v>1.5</v>
      </c>
      <c r="BC102" s="5"/>
      <c r="BH102" s="52"/>
      <c r="BI102" s="52"/>
      <c r="BJ102" s="52"/>
      <c r="BK102" s="52"/>
      <c r="BL102" s="52"/>
      <c r="BM102" s="52"/>
      <c r="BP102" s="54"/>
      <c r="BQ102" s="27"/>
      <c r="BR102" s="27"/>
      <c r="BS102" s="27"/>
      <c r="BT102" s="27"/>
      <c r="BU102" s="27"/>
      <c r="BV102" s="27"/>
      <c r="BW102" s="54"/>
      <c r="BX102" s="26"/>
      <c r="BY102" s="54"/>
      <c r="BZ102" s="26"/>
      <c r="CA102" s="26"/>
      <c r="CB102" s="26"/>
    </row>
    <row r="103" spans="1:80" ht="17.45" customHeight="1">
      <c r="A103" s="94">
        <f t="shared" si="66"/>
        <v>14.2</v>
      </c>
      <c r="B103" s="179">
        <f t="shared" si="38"/>
        <v>46017</v>
      </c>
      <c r="C103" s="8"/>
      <c r="D103" s="11"/>
      <c r="E103" s="12"/>
      <c r="F103" s="11"/>
      <c r="G103" s="74">
        <f t="shared" si="67"/>
        <v>831</v>
      </c>
      <c r="H103" s="75">
        <f t="shared" si="67"/>
        <v>6143</v>
      </c>
      <c r="I103" s="88">
        <f t="shared" si="54"/>
        <v>0</v>
      </c>
      <c r="J103" s="78">
        <f t="shared" si="55"/>
        <v>0</v>
      </c>
      <c r="K103" s="78">
        <f t="shared" si="56"/>
        <v>0</v>
      </c>
      <c r="L103" s="78">
        <f t="shared" si="57"/>
        <v>0</v>
      </c>
      <c r="M103" s="78">
        <f t="shared" ca="1" si="58"/>
        <v>6.6292134831460653E-2</v>
      </c>
      <c r="N103" s="78">
        <f t="shared" ca="1" si="39"/>
        <v>2.6920031670625486E-2</v>
      </c>
      <c r="O103" s="78">
        <f t="shared" si="59"/>
        <v>5.0000000000000001E-4</v>
      </c>
      <c r="P103" s="13" t="s">
        <v>186</v>
      </c>
      <c r="Q103" s="8">
        <v>78</v>
      </c>
      <c r="R103" s="13">
        <v>52</v>
      </c>
      <c r="S103" s="89">
        <f t="shared" si="40"/>
        <v>156</v>
      </c>
      <c r="T103" s="75">
        <f t="shared" si="41"/>
        <v>104</v>
      </c>
      <c r="U103" s="90">
        <f t="shared" si="42"/>
        <v>129.636</v>
      </c>
      <c r="V103" s="82">
        <f t="shared" si="43"/>
        <v>638.87199999999996</v>
      </c>
      <c r="W103" s="8"/>
      <c r="X103" s="8"/>
      <c r="Y103" s="23"/>
      <c r="Z103" s="23"/>
      <c r="AA103" s="23"/>
      <c r="AB103" s="12"/>
      <c r="AC103" s="91">
        <f t="shared" si="44"/>
        <v>0</v>
      </c>
      <c r="AD103" s="75">
        <f t="shared" si="45"/>
        <v>0</v>
      </c>
      <c r="AE103" s="88">
        <f t="shared" si="46"/>
        <v>0</v>
      </c>
      <c r="AF103" s="92">
        <f t="shared" si="47"/>
        <v>0</v>
      </c>
      <c r="AG103" s="93">
        <f t="shared" si="48"/>
        <v>0</v>
      </c>
      <c r="AH103" s="93">
        <f t="shared" si="49"/>
        <v>0</v>
      </c>
      <c r="AI103" s="78">
        <f t="shared" si="50"/>
        <v>0</v>
      </c>
      <c r="AJ103" s="92">
        <f t="shared" si="51"/>
        <v>0</v>
      </c>
      <c r="AK103" s="78">
        <f t="shared" si="52"/>
        <v>0</v>
      </c>
      <c r="AL103" s="11">
        <v>2213</v>
      </c>
      <c r="AM103" s="14">
        <v>0.53300000000000003</v>
      </c>
      <c r="AN103" s="11">
        <v>1477</v>
      </c>
      <c r="AO103" s="15">
        <v>0.66700000000000004</v>
      </c>
      <c r="AP103" s="11">
        <v>6081</v>
      </c>
      <c r="AQ103" s="11">
        <v>6116</v>
      </c>
      <c r="AR103" s="11">
        <v>6181</v>
      </c>
      <c r="AS103" s="75">
        <f t="shared" si="60"/>
        <v>1000</v>
      </c>
      <c r="AT103" s="75">
        <f t="shared" ca="1" si="61"/>
        <v>1400</v>
      </c>
      <c r="AU103" s="75">
        <f t="shared" si="62"/>
        <v>1.3012226287820037</v>
      </c>
      <c r="AV103" s="75">
        <f t="shared" ca="1" si="63"/>
        <v>200.7456266131345</v>
      </c>
      <c r="AW103" s="169">
        <v>0.33333333333333331</v>
      </c>
      <c r="AX103" s="169">
        <v>0.66666666666666663</v>
      </c>
      <c r="AY103" s="75">
        <f t="shared" si="64"/>
        <v>8</v>
      </c>
      <c r="AZ103" s="169">
        <v>0.33333333333333331</v>
      </c>
      <c r="BA103" s="169">
        <v>0.39583333333333331</v>
      </c>
      <c r="BB103" s="75">
        <f t="shared" si="65"/>
        <v>1.5</v>
      </c>
      <c r="BC103" s="11"/>
      <c r="BH103" s="52"/>
      <c r="BI103" s="52"/>
      <c r="BJ103" s="52"/>
      <c r="BK103" s="52"/>
      <c r="BL103" s="52"/>
      <c r="BM103" s="52"/>
      <c r="BP103" s="54"/>
      <c r="BQ103" s="27"/>
      <c r="BR103" s="27"/>
      <c r="BS103" s="27"/>
      <c r="BT103" s="27"/>
      <c r="BU103" s="27"/>
      <c r="BV103" s="27"/>
      <c r="BW103" s="54"/>
      <c r="BX103" s="26"/>
      <c r="BY103" s="54"/>
      <c r="BZ103" s="26"/>
      <c r="CA103" s="26"/>
      <c r="CB103" s="26"/>
    </row>
    <row r="104" spans="1:80" ht="17.45" customHeight="1">
      <c r="A104" s="86">
        <f t="shared" si="66"/>
        <v>14.3</v>
      </c>
      <c r="B104" s="179">
        <f t="shared" si="38"/>
        <v>46018</v>
      </c>
      <c r="C104" s="8"/>
      <c r="D104" s="11"/>
      <c r="E104" s="12"/>
      <c r="F104" s="11"/>
      <c r="G104" s="74">
        <f t="shared" si="67"/>
        <v>831</v>
      </c>
      <c r="H104" s="75">
        <f t="shared" si="67"/>
        <v>6143</v>
      </c>
      <c r="I104" s="88">
        <f t="shared" si="54"/>
        <v>0</v>
      </c>
      <c r="J104" s="78">
        <f t="shared" si="55"/>
        <v>0</v>
      </c>
      <c r="K104" s="78">
        <f t="shared" si="56"/>
        <v>0</v>
      </c>
      <c r="L104" s="78">
        <f t="shared" si="57"/>
        <v>0</v>
      </c>
      <c r="M104" s="78">
        <f t="shared" ca="1" si="58"/>
        <v>6.6292134831460653E-2</v>
      </c>
      <c r="N104" s="78">
        <f t="shared" ca="1" si="39"/>
        <v>2.6920031670625486E-2</v>
      </c>
      <c r="O104" s="78">
        <f t="shared" si="59"/>
        <v>5.0000000000000001E-4</v>
      </c>
      <c r="P104" s="13" t="s">
        <v>186</v>
      </c>
      <c r="Q104" s="8"/>
      <c r="R104" s="13"/>
      <c r="S104" s="89">
        <f t="shared" si="40"/>
        <v>0</v>
      </c>
      <c r="T104" s="75">
        <f t="shared" si="41"/>
        <v>0</v>
      </c>
      <c r="U104" s="90">
        <f t="shared" si="42"/>
        <v>0</v>
      </c>
      <c r="V104" s="82">
        <f t="shared" si="43"/>
        <v>0</v>
      </c>
      <c r="W104" s="8"/>
      <c r="X104" s="8"/>
      <c r="Y104" s="23"/>
      <c r="Z104" s="23"/>
      <c r="AA104" s="23"/>
      <c r="AB104" s="12"/>
      <c r="AC104" s="91">
        <f t="shared" si="44"/>
        <v>0</v>
      </c>
      <c r="AD104" s="75">
        <f t="shared" si="45"/>
        <v>0</v>
      </c>
      <c r="AE104" s="88">
        <f t="shared" si="46"/>
        <v>0</v>
      </c>
      <c r="AF104" s="92">
        <f t="shared" si="47"/>
        <v>0</v>
      </c>
      <c r="AG104" s="93">
        <f t="shared" si="48"/>
        <v>0</v>
      </c>
      <c r="AH104" s="93">
        <f t="shared" si="49"/>
        <v>0</v>
      </c>
      <c r="AI104" s="78">
        <f t="shared" si="50"/>
        <v>0</v>
      </c>
      <c r="AJ104" s="92">
        <f t="shared" si="51"/>
        <v>0</v>
      </c>
      <c r="AK104" s="78">
        <f t="shared" si="52"/>
        <v>0</v>
      </c>
      <c r="AL104" s="11"/>
      <c r="AM104" s="14"/>
      <c r="AN104" s="11">
        <v>1517</v>
      </c>
      <c r="AO104" s="15">
        <v>0.7</v>
      </c>
      <c r="AP104" s="11">
        <v>6221</v>
      </c>
      <c r="AQ104" s="11">
        <v>6242</v>
      </c>
      <c r="AR104" s="11">
        <v>6262</v>
      </c>
      <c r="AS104" s="75">
        <f t="shared" si="60"/>
        <v>410</v>
      </c>
      <c r="AT104" s="75">
        <f t="shared" ca="1" si="61"/>
        <v>460</v>
      </c>
      <c r="AU104" s="75">
        <f t="shared" si="62"/>
        <v>0</v>
      </c>
      <c r="AV104" s="75">
        <f t="shared" ca="1" si="63"/>
        <v>65.959277315744188</v>
      </c>
      <c r="AW104" s="169">
        <v>0.33333333333333331</v>
      </c>
      <c r="AX104" s="169">
        <v>0.66666666666666663</v>
      </c>
      <c r="AY104" s="75">
        <f t="shared" si="64"/>
        <v>8</v>
      </c>
      <c r="AZ104" s="169">
        <v>0.33333333333333331</v>
      </c>
      <c r="BA104" s="169">
        <v>0.39583333333333331</v>
      </c>
      <c r="BB104" s="75">
        <f t="shared" si="65"/>
        <v>1.5</v>
      </c>
      <c r="BC104" s="11"/>
      <c r="BH104" s="52"/>
      <c r="BI104" s="52"/>
      <c r="BJ104" s="52"/>
      <c r="BK104" s="52"/>
      <c r="BL104" s="52"/>
      <c r="BM104" s="52"/>
      <c r="BP104" s="54"/>
      <c r="BQ104" s="27"/>
      <c r="BR104" s="27"/>
      <c r="BS104" s="27"/>
      <c r="BT104" s="27"/>
      <c r="BU104" s="27"/>
      <c r="BV104" s="27"/>
      <c r="BW104" s="54"/>
      <c r="BX104" s="26"/>
      <c r="BY104" s="54"/>
      <c r="BZ104" s="26"/>
      <c r="CA104" s="26"/>
      <c r="CB104" s="26"/>
    </row>
    <row r="105" spans="1:80" ht="17.45" customHeight="1">
      <c r="A105" s="94">
        <f t="shared" si="66"/>
        <v>14.4</v>
      </c>
      <c r="B105" s="179">
        <f t="shared" si="38"/>
        <v>46019</v>
      </c>
      <c r="C105" s="8"/>
      <c r="D105" s="11"/>
      <c r="E105" s="12"/>
      <c r="F105" s="11"/>
      <c r="G105" s="74">
        <f t="shared" si="67"/>
        <v>831</v>
      </c>
      <c r="H105" s="75">
        <f t="shared" si="67"/>
        <v>6143</v>
      </c>
      <c r="I105" s="88">
        <f t="shared" si="54"/>
        <v>0</v>
      </c>
      <c r="J105" s="78">
        <f t="shared" si="55"/>
        <v>0</v>
      </c>
      <c r="K105" s="78">
        <f t="shared" si="56"/>
        <v>0</v>
      </c>
      <c r="L105" s="78">
        <f t="shared" si="57"/>
        <v>0</v>
      </c>
      <c r="M105" s="78">
        <f t="shared" ca="1" si="58"/>
        <v>6.6292134831460653E-2</v>
      </c>
      <c r="N105" s="78">
        <f t="shared" ca="1" si="39"/>
        <v>2.6920031670625486E-2</v>
      </c>
      <c r="O105" s="78">
        <f t="shared" si="59"/>
        <v>5.0000000000000001E-4</v>
      </c>
      <c r="P105" s="13" t="s">
        <v>186</v>
      </c>
      <c r="Q105" s="8">
        <v>78</v>
      </c>
      <c r="R105" s="13">
        <v>52</v>
      </c>
      <c r="S105" s="89">
        <f t="shared" si="40"/>
        <v>156</v>
      </c>
      <c r="T105" s="75">
        <f t="shared" si="41"/>
        <v>104</v>
      </c>
      <c r="U105" s="90">
        <f t="shared" si="42"/>
        <v>129.636</v>
      </c>
      <c r="V105" s="82">
        <f t="shared" si="43"/>
        <v>638.87199999999996</v>
      </c>
      <c r="W105" s="8"/>
      <c r="X105" s="8"/>
      <c r="Y105" s="23"/>
      <c r="Z105" s="23"/>
      <c r="AA105" s="23"/>
      <c r="AB105" s="12"/>
      <c r="AC105" s="91">
        <f t="shared" si="44"/>
        <v>0</v>
      </c>
      <c r="AD105" s="75">
        <f t="shared" si="45"/>
        <v>0</v>
      </c>
      <c r="AE105" s="88">
        <f t="shared" si="46"/>
        <v>0</v>
      </c>
      <c r="AF105" s="92">
        <f t="shared" si="47"/>
        <v>0</v>
      </c>
      <c r="AG105" s="93">
        <f t="shared" si="48"/>
        <v>0</v>
      </c>
      <c r="AH105" s="93">
        <f t="shared" si="49"/>
        <v>0</v>
      </c>
      <c r="AI105" s="78">
        <f t="shared" si="50"/>
        <v>0</v>
      </c>
      <c r="AJ105" s="92">
        <f t="shared" si="51"/>
        <v>0</v>
      </c>
      <c r="AK105" s="78">
        <f t="shared" si="52"/>
        <v>0</v>
      </c>
      <c r="AL105" s="11"/>
      <c r="AM105" s="14"/>
      <c r="AN105" s="11">
        <v>1480</v>
      </c>
      <c r="AO105" s="15">
        <v>0.65</v>
      </c>
      <c r="AP105" s="11">
        <v>6267</v>
      </c>
      <c r="AQ105" s="11">
        <v>6307</v>
      </c>
      <c r="AR105" s="11">
        <v>6371</v>
      </c>
      <c r="AS105" s="75">
        <f t="shared" si="60"/>
        <v>1040</v>
      </c>
      <c r="AT105" s="75">
        <f t="shared" ca="1" si="61"/>
        <v>1460</v>
      </c>
      <c r="AU105" s="75">
        <f t="shared" si="62"/>
        <v>1.3532715339332839</v>
      </c>
      <c r="AV105" s="75">
        <f t="shared" ca="1" si="63"/>
        <v>209.34901061084028</v>
      </c>
      <c r="AW105" s="169">
        <v>0.33333333333333331</v>
      </c>
      <c r="AX105" s="169">
        <v>0.66666666666666663</v>
      </c>
      <c r="AY105" s="75">
        <f t="shared" si="64"/>
        <v>8</v>
      </c>
      <c r="AZ105" s="169">
        <v>0.33333333333333331</v>
      </c>
      <c r="BA105" s="169">
        <v>0.39583333333333331</v>
      </c>
      <c r="BB105" s="75">
        <f t="shared" si="65"/>
        <v>1.5</v>
      </c>
      <c r="BC105" s="11"/>
      <c r="BH105" s="52"/>
      <c r="BI105" s="52"/>
      <c r="BJ105" s="52"/>
      <c r="BK105" s="52"/>
      <c r="BL105" s="52"/>
      <c r="BM105" s="52"/>
      <c r="BP105" s="54"/>
      <c r="BQ105" s="27"/>
      <c r="BR105" s="27"/>
      <c r="BS105" s="27"/>
      <c r="BT105" s="27"/>
      <c r="BU105" s="27"/>
      <c r="BV105" s="27"/>
      <c r="BW105" s="54"/>
      <c r="BX105" s="26"/>
      <c r="BY105" s="54"/>
      <c r="BZ105" s="26"/>
      <c r="CA105" s="26"/>
      <c r="CB105" s="26"/>
    </row>
    <row r="106" spans="1:80" ht="17.45" customHeight="1">
      <c r="A106" s="86">
        <f t="shared" si="66"/>
        <v>14.5</v>
      </c>
      <c r="B106" s="179">
        <f t="shared" si="38"/>
        <v>46020</v>
      </c>
      <c r="C106" s="8"/>
      <c r="D106" s="11"/>
      <c r="E106" s="12">
        <v>3</v>
      </c>
      <c r="F106" s="11"/>
      <c r="G106" s="74">
        <f t="shared" si="67"/>
        <v>828</v>
      </c>
      <c r="H106" s="75">
        <f t="shared" si="67"/>
        <v>6143</v>
      </c>
      <c r="I106" s="88">
        <f t="shared" si="54"/>
        <v>0</v>
      </c>
      <c r="J106" s="78">
        <f t="shared" si="55"/>
        <v>3.6101083032490976E-3</v>
      </c>
      <c r="K106" s="78">
        <f t="shared" si="56"/>
        <v>0</v>
      </c>
      <c r="L106" s="78">
        <f t="shared" si="57"/>
        <v>0</v>
      </c>
      <c r="M106" s="78">
        <f t="shared" ca="1" si="58"/>
        <v>6.9662921348314588E-2</v>
      </c>
      <c r="N106" s="78">
        <f t="shared" ca="1" si="39"/>
        <v>2.6920031670625486E-2</v>
      </c>
      <c r="O106" s="78">
        <f t="shared" si="59"/>
        <v>5.0000000000000001E-4</v>
      </c>
      <c r="P106" s="13" t="s">
        <v>186</v>
      </c>
      <c r="Q106" s="8"/>
      <c r="R106" s="13"/>
      <c r="S106" s="89">
        <f t="shared" si="40"/>
        <v>0</v>
      </c>
      <c r="T106" s="75">
        <f t="shared" si="41"/>
        <v>0</v>
      </c>
      <c r="U106" s="90">
        <f t="shared" si="42"/>
        <v>0</v>
      </c>
      <c r="V106" s="82">
        <f t="shared" si="43"/>
        <v>0</v>
      </c>
      <c r="W106" s="8"/>
      <c r="X106" s="8"/>
      <c r="Y106" s="23"/>
      <c r="Z106" s="23"/>
      <c r="AA106" s="23"/>
      <c r="AB106" s="12"/>
      <c r="AC106" s="91">
        <f t="shared" si="44"/>
        <v>0</v>
      </c>
      <c r="AD106" s="75">
        <f t="shared" si="45"/>
        <v>0</v>
      </c>
      <c r="AE106" s="88">
        <f t="shared" si="46"/>
        <v>0</v>
      </c>
      <c r="AF106" s="92">
        <f t="shared" si="47"/>
        <v>0</v>
      </c>
      <c r="AG106" s="93">
        <f t="shared" si="48"/>
        <v>0</v>
      </c>
      <c r="AH106" s="93">
        <f t="shared" si="49"/>
        <v>0</v>
      </c>
      <c r="AI106" s="78">
        <f t="shared" si="50"/>
        <v>0</v>
      </c>
      <c r="AJ106" s="92">
        <f t="shared" si="51"/>
        <v>0</v>
      </c>
      <c r="AK106" s="78">
        <f t="shared" si="52"/>
        <v>0</v>
      </c>
      <c r="AL106" s="11"/>
      <c r="AM106" s="14"/>
      <c r="AN106" s="11"/>
      <c r="AO106" s="15"/>
      <c r="AP106" s="11">
        <v>6413</v>
      </c>
      <c r="AQ106" s="11">
        <v>6439</v>
      </c>
      <c r="AR106" s="11">
        <v>6473</v>
      </c>
      <c r="AS106" s="75">
        <f t="shared" si="60"/>
        <v>600</v>
      </c>
      <c r="AT106" s="75">
        <f t="shared" ca="1" si="61"/>
        <v>690</v>
      </c>
      <c r="AU106" s="75">
        <f t="shared" si="62"/>
        <v>0</v>
      </c>
      <c r="AV106" s="75">
        <f t="shared" ca="1" si="63"/>
        <v>98.981494764022372</v>
      </c>
      <c r="AW106" s="169">
        <v>0.33333333333333331</v>
      </c>
      <c r="AX106" s="169">
        <v>0.66666666666666663</v>
      </c>
      <c r="AY106" s="75">
        <f t="shared" si="64"/>
        <v>8</v>
      </c>
      <c r="AZ106" s="169">
        <v>0.33333333333333331</v>
      </c>
      <c r="BA106" s="169">
        <v>0.39583333333333331</v>
      </c>
      <c r="BB106" s="75">
        <f t="shared" si="65"/>
        <v>1.5</v>
      </c>
      <c r="BC106" s="11" t="s">
        <v>212</v>
      </c>
      <c r="BH106" s="52"/>
      <c r="BI106" s="52"/>
      <c r="BJ106" s="52"/>
      <c r="BK106" s="52"/>
      <c r="BL106" s="52"/>
      <c r="BM106" s="52"/>
      <c r="BP106" s="54"/>
      <c r="BQ106" s="27"/>
      <c r="BR106" s="27"/>
      <c r="BS106" s="27"/>
      <c r="BT106" s="27"/>
      <c r="BU106" s="27"/>
      <c r="BV106" s="27"/>
      <c r="BW106" s="54"/>
      <c r="BX106" s="26"/>
      <c r="BY106" s="54"/>
      <c r="BZ106" s="26"/>
      <c r="CA106" s="26"/>
      <c r="CB106" s="26"/>
    </row>
    <row r="107" spans="1:80" ht="17.45" customHeight="1">
      <c r="A107" s="94">
        <f t="shared" si="66"/>
        <v>14.600000000000001</v>
      </c>
      <c r="B107" s="179">
        <f t="shared" si="38"/>
        <v>46021</v>
      </c>
      <c r="C107" s="8"/>
      <c r="D107" s="11"/>
      <c r="E107" s="12"/>
      <c r="F107" s="11">
        <v>1</v>
      </c>
      <c r="G107" s="74">
        <f t="shared" si="67"/>
        <v>828</v>
      </c>
      <c r="H107" s="75">
        <f t="shared" si="67"/>
        <v>6142</v>
      </c>
      <c r="I107" s="88">
        <f t="shared" si="54"/>
        <v>0</v>
      </c>
      <c r="J107" s="78">
        <f t="shared" si="55"/>
        <v>0</v>
      </c>
      <c r="K107" s="78">
        <f t="shared" si="56"/>
        <v>0</v>
      </c>
      <c r="L107" s="78">
        <f t="shared" si="57"/>
        <v>1.6278691193228064E-4</v>
      </c>
      <c r="M107" s="78">
        <f t="shared" ca="1" si="58"/>
        <v>6.9662921348314588E-2</v>
      </c>
      <c r="N107" s="78">
        <f t="shared" ca="1" si="39"/>
        <v>2.7078384798099753E-2</v>
      </c>
      <c r="O107" s="78">
        <f t="shared" si="59"/>
        <v>5.0000000000000001E-4</v>
      </c>
      <c r="P107" s="13" t="s">
        <v>186</v>
      </c>
      <c r="Q107" s="8">
        <v>78</v>
      </c>
      <c r="R107" s="13">
        <v>52</v>
      </c>
      <c r="S107" s="89">
        <f t="shared" si="40"/>
        <v>156</v>
      </c>
      <c r="T107" s="75">
        <f t="shared" si="41"/>
        <v>104</v>
      </c>
      <c r="U107" s="90">
        <f t="shared" si="42"/>
        <v>129.16800000000001</v>
      </c>
      <c r="V107" s="82">
        <f t="shared" si="43"/>
        <v>638.76800000000003</v>
      </c>
      <c r="W107" s="8"/>
      <c r="X107" s="8"/>
      <c r="Y107" s="23"/>
      <c r="Z107" s="23"/>
      <c r="AA107" s="23"/>
      <c r="AB107" s="12"/>
      <c r="AC107" s="91">
        <f t="shared" si="44"/>
        <v>0</v>
      </c>
      <c r="AD107" s="75">
        <f t="shared" si="45"/>
        <v>0</v>
      </c>
      <c r="AE107" s="88">
        <f t="shared" ref="AE107:AE130" si="68">IFERROR(W107/H106,0)</f>
        <v>0</v>
      </c>
      <c r="AF107" s="92">
        <f t="shared" ref="AF107:AF130" si="69">IFERROR(X107/$W107,0)</f>
        <v>0</v>
      </c>
      <c r="AG107" s="93">
        <f t="shared" ref="AG107:AG130" si="70">IFERROR(Y107/$W107,0)</f>
        <v>0</v>
      </c>
      <c r="AH107" s="93">
        <f t="shared" ref="AH107:AH130" si="71">IFERROR(Z107/$W107,0)</f>
        <v>0</v>
      </c>
      <c r="AI107" s="78">
        <f t="shared" ref="AI107:AI130" si="72">IFERROR(AA107/$W107,0)</f>
        <v>0</v>
      </c>
      <c r="AJ107" s="92">
        <f t="shared" si="51"/>
        <v>0</v>
      </c>
      <c r="AK107" s="78">
        <f t="shared" si="52"/>
        <v>0</v>
      </c>
      <c r="AL107" s="11"/>
      <c r="AM107" s="14"/>
      <c r="AN107" s="11"/>
      <c r="AO107" s="15"/>
      <c r="AP107" s="11">
        <v>6482</v>
      </c>
      <c r="AQ107" s="11">
        <v>6516</v>
      </c>
      <c r="AR107" s="11">
        <v>6587</v>
      </c>
      <c r="AS107" s="75">
        <f t="shared" si="60"/>
        <v>1050</v>
      </c>
      <c r="AT107" s="75">
        <f t="shared" ca="1" si="61"/>
        <v>1450</v>
      </c>
      <c r="AU107" s="75">
        <f t="shared" si="62"/>
        <v>1.3673014417868155</v>
      </c>
      <c r="AV107" s="75">
        <f t="shared" ca="1" si="63"/>
        <v>208.03443328550932</v>
      </c>
      <c r="AW107" s="169">
        <v>0.33333333333333331</v>
      </c>
      <c r="AX107" s="169">
        <v>0.66666666666666663</v>
      </c>
      <c r="AY107" s="75">
        <f t="shared" si="64"/>
        <v>8</v>
      </c>
      <c r="AZ107" s="169">
        <v>0.33333333333333331</v>
      </c>
      <c r="BA107" s="169">
        <v>0.39583333333333331</v>
      </c>
      <c r="BB107" s="75">
        <f t="shared" si="65"/>
        <v>1.5</v>
      </c>
      <c r="BC107" s="11" t="s">
        <v>213</v>
      </c>
      <c r="BH107" s="52"/>
      <c r="BI107" s="52"/>
      <c r="BJ107" s="52"/>
      <c r="BK107" s="52"/>
      <c r="BL107" s="52"/>
      <c r="BM107" s="52"/>
      <c r="BP107" s="54"/>
      <c r="BQ107" s="27"/>
      <c r="BR107" s="27"/>
      <c r="BS107" s="27"/>
      <c r="BT107" s="27"/>
      <c r="BU107" s="27"/>
      <c r="BV107" s="27"/>
      <c r="BW107" s="54"/>
      <c r="BX107" s="26"/>
      <c r="BY107" s="54"/>
      <c r="BZ107" s="26"/>
      <c r="CA107" s="26"/>
      <c r="CB107" s="26"/>
    </row>
    <row r="108" spans="1:80" ht="17.45" customHeight="1" thickBot="1">
      <c r="A108" s="86">
        <f t="shared" si="66"/>
        <v>14.700000000000001</v>
      </c>
      <c r="B108" s="180">
        <f t="shared" si="38"/>
        <v>46022</v>
      </c>
      <c r="C108" s="16"/>
      <c r="D108" s="17"/>
      <c r="E108" s="18"/>
      <c r="F108" s="17"/>
      <c r="G108" s="96">
        <f t="shared" ref="G108:H123" si="73">G107-E108-C108</f>
        <v>828</v>
      </c>
      <c r="H108" s="97">
        <f t="shared" si="73"/>
        <v>6142</v>
      </c>
      <c r="I108" s="98">
        <f t="shared" si="54"/>
        <v>0</v>
      </c>
      <c r="J108" s="99">
        <f t="shared" si="55"/>
        <v>0</v>
      </c>
      <c r="K108" s="99">
        <f t="shared" si="56"/>
        <v>0</v>
      </c>
      <c r="L108" s="99">
        <f t="shared" si="57"/>
        <v>0</v>
      </c>
      <c r="M108" s="99">
        <f t="shared" ca="1" si="58"/>
        <v>6.9662921348314588E-2</v>
      </c>
      <c r="N108" s="99">
        <f t="shared" ca="1" si="39"/>
        <v>2.7078384798099753E-2</v>
      </c>
      <c r="O108" s="99">
        <f t="shared" si="59"/>
        <v>5.0000000000000001E-4</v>
      </c>
      <c r="P108" s="19" t="s">
        <v>186</v>
      </c>
      <c r="Q108" s="16"/>
      <c r="R108" s="19"/>
      <c r="S108" s="89">
        <f t="shared" si="40"/>
        <v>0</v>
      </c>
      <c r="T108" s="75">
        <f t="shared" si="41"/>
        <v>0</v>
      </c>
      <c r="U108" s="100">
        <f t="shared" si="42"/>
        <v>0</v>
      </c>
      <c r="V108" s="101">
        <f t="shared" si="43"/>
        <v>0</v>
      </c>
      <c r="W108" s="16"/>
      <c r="X108" s="16"/>
      <c r="Y108" s="23"/>
      <c r="Z108" s="23"/>
      <c r="AA108" s="23"/>
      <c r="AB108" s="12"/>
      <c r="AC108" s="102">
        <f t="shared" si="44"/>
        <v>0</v>
      </c>
      <c r="AD108" s="97">
        <f t="shared" si="45"/>
        <v>0</v>
      </c>
      <c r="AE108" s="98">
        <f t="shared" si="68"/>
        <v>0</v>
      </c>
      <c r="AF108" s="103">
        <f t="shared" si="69"/>
        <v>0</v>
      </c>
      <c r="AG108" s="104">
        <f t="shared" si="70"/>
        <v>0</v>
      </c>
      <c r="AH108" s="104">
        <f t="shared" si="71"/>
        <v>0</v>
      </c>
      <c r="AI108" s="99">
        <f t="shared" si="72"/>
        <v>0</v>
      </c>
      <c r="AJ108" s="103">
        <f t="shared" si="51"/>
        <v>0</v>
      </c>
      <c r="AK108" s="99">
        <f t="shared" si="52"/>
        <v>0</v>
      </c>
      <c r="AL108" s="17"/>
      <c r="AM108" s="20"/>
      <c r="AN108" s="17"/>
      <c r="AO108" s="21"/>
      <c r="AP108" s="17">
        <v>6627</v>
      </c>
      <c r="AQ108" s="17">
        <v>6648</v>
      </c>
      <c r="AR108" s="17">
        <v>6688</v>
      </c>
      <c r="AS108" s="97">
        <f t="shared" si="60"/>
        <v>610</v>
      </c>
      <c r="AT108" s="97">
        <f t="shared" ca="1" si="61"/>
        <v>660</v>
      </c>
      <c r="AU108" s="97">
        <f t="shared" si="62"/>
        <v>0</v>
      </c>
      <c r="AV108" s="97">
        <f t="shared" ca="1" si="63"/>
        <v>94.691535150645635</v>
      </c>
      <c r="AW108" s="167">
        <v>0.33333333333333331</v>
      </c>
      <c r="AX108" s="167">
        <v>0.66666666666666663</v>
      </c>
      <c r="AY108" s="97">
        <f t="shared" si="64"/>
        <v>8</v>
      </c>
      <c r="AZ108" s="167">
        <v>0.33333333333333331</v>
      </c>
      <c r="BA108" s="167">
        <v>0.39583333333333331</v>
      </c>
      <c r="BB108" s="97">
        <f t="shared" si="65"/>
        <v>1.5</v>
      </c>
      <c r="BC108" s="17"/>
      <c r="BH108" s="52"/>
      <c r="BI108" s="52"/>
      <c r="BJ108" s="52"/>
      <c r="BK108" s="52"/>
      <c r="BL108" s="52"/>
      <c r="BM108" s="52"/>
      <c r="BP108" s="54"/>
      <c r="BQ108" s="27"/>
      <c r="BR108" s="27"/>
      <c r="BS108" s="27"/>
      <c r="BT108" s="27"/>
      <c r="BU108" s="27"/>
      <c r="BV108" s="27"/>
      <c r="BW108" s="54"/>
      <c r="BX108" s="26"/>
      <c r="BY108" s="54"/>
      <c r="BZ108" s="26"/>
      <c r="CA108" s="26"/>
      <c r="CB108" s="26"/>
    </row>
    <row r="109" spans="1:80" ht="17.45" customHeight="1" thickTop="1">
      <c r="A109" s="71">
        <f>A102+1</f>
        <v>15.1</v>
      </c>
      <c r="B109" s="178">
        <f>B108+1</f>
        <v>46023</v>
      </c>
      <c r="C109" s="4"/>
      <c r="D109" s="5"/>
      <c r="E109" s="6"/>
      <c r="F109" s="5">
        <v>1</v>
      </c>
      <c r="G109" s="74">
        <f t="shared" si="73"/>
        <v>828</v>
      </c>
      <c r="H109" s="75">
        <f t="shared" si="73"/>
        <v>6141</v>
      </c>
      <c r="I109" s="76">
        <f t="shared" si="54"/>
        <v>0</v>
      </c>
      <c r="J109" s="77">
        <f t="shared" si="55"/>
        <v>0</v>
      </c>
      <c r="K109" s="77">
        <f t="shared" si="56"/>
        <v>0</v>
      </c>
      <c r="L109" s="77">
        <f t="shared" si="57"/>
        <v>1.6281341582546403E-4</v>
      </c>
      <c r="M109" s="78">
        <f t="shared" ca="1" si="58"/>
        <v>6.9662921348314588E-2</v>
      </c>
      <c r="N109" s="78">
        <f t="shared" ca="1" si="39"/>
        <v>2.7236737925574021E-2</v>
      </c>
      <c r="O109" s="78">
        <f t="shared" si="59"/>
        <v>5.0000000000000001E-4</v>
      </c>
      <c r="P109" s="13" t="s">
        <v>186</v>
      </c>
      <c r="Q109" s="8">
        <v>78</v>
      </c>
      <c r="R109" s="13">
        <v>52</v>
      </c>
      <c r="S109" s="79">
        <f t="shared" si="40"/>
        <v>156</v>
      </c>
      <c r="T109" s="80">
        <f t="shared" si="41"/>
        <v>104</v>
      </c>
      <c r="U109" s="90">
        <f t="shared" si="42"/>
        <v>129.16800000000001</v>
      </c>
      <c r="V109" s="82">
        <f t="shared" si="43"/>
        <v>638.66399999999999</v>
      </c>
      <c r="W109" s="4"/>
      <c r="X109" s="4"/>
      <c r="Y109" s="22"/>
      <c r="Z109" s="22"/>
      <c r="AA109" s="22"/>
      <c r="AB109" s="6"/>
      <c r="AC109" s="83">
        <f t="shared" si="44"/>
        <v>0</v>
      </c>
      <c r="AD109" s="80">
        <f t="shared" si="45"/>
        <v>0</v>
      </c>
      <c r="AE109" s="76">
        <f t="shared" si="68"/>
        <v>0</v>
      </c>
      <c r="AF109" s="84">
        <f t="shared" si="69"/>
        <v>0</v>
      </c>
      <c r="AG109" s="85">
        <f t="shared" si="70"/>
        <v>0</v>
      </c>
      <c r="AH109" s="85">
        <f t="shared" si="71"/>
        <v>0</v>
      </c>
      <c r="AI109" s="77">
        <f t="shared" si="72"/>
        <v>0</v>
      </c>
      <c r="AJ109" s="84">
        <f t="shared" si="51"/>
        <v>0</v>
      </c>
      <c r="AK109" s="77">
        <f t="shared" si="52"/>
        <v>0</v>
      </c>
      <c r="AL109" s="5">
        <v>2312</v>
      </c>
      <c r="AM109" s="9">
        <v>0.68300000000000005</v>
      </c>
      <c r="AN109" s="5">
        <v>1434</v>
      </c>
      <c r="AO109" s="10">
        <v>0.93300000000000005</v>
      </c>
      <c r="AP109" s="5">
        <v>6693</v>
      </c>
      <c r="AQ109" s="5">
        <v>6728</v>
      </c>
      <c r="AR109" s="5">
        <v>6798</v>
      </c>
      <c r="AS109" s="80">
        <f t="shared" si="60"/>
        <v>1050</v>
      </c>
      <c r="AT109" s="80">
        <f t="shared" ca="1" si="61"/>
        <v>1490</v>
      </c>
      <c r="AU109" s="80">
        <f t="shared" si="62"/>
        <v>1.3674866377019974</v>
      </c>
      <c r="AV109" s="80">
        <f t="shared" ca="1" si="63"/>
        <v>213.80398909456164</v>
      </c>
      <c r="AW109" s="165">
        <v>0.33333333333333331</v>
      </c>
      <c r="AX109" s="165">
        <v>0.66666666666666663</v>
      </c>
      <c r="AY109" s="80">
        <f t="shared" si="64"/>
        <v>8</v>
      </c>
      <c r="AZ109" s="165">
        <v>0.33333333333333331</v>
      </c>
      <c r="BA109" s="165">
        <v>0.39583333333333331</v>
      </c>
      <c r="BB109" s="80">
        <f t="shared" si="65"/>
        <v>1.5</v>
      </c>
      <c r="BC109" s="5"/>
      <c r="BH109" s="52"/>
      <c r="BI109" s="52"/>
      <c r="BJ109" s="52"/>
      <c r="BK109" s="52"/>
      <c r="BL109" s="52"/>
      <c r="BM109" s="52"/>
      <c r="BP109" s="54"/>
      <c r="BQ109" s="27"/>
      <c r="BR109" s="27"/>
      <c r="BS109" s="27"/>
      <c r="BT109" s="27"/>
      <c r="BU109" s="27"/>
      <c r="BV109" s="27"/>
      <c r="BW109" s="54"/>
      <c r="BX109" s="26"/>
      <c r="BY109" s="54"/>
      <c r="BZ109" s="26"/>
      <c r="CA109" s="26"/>
      <c r="CB109" s="26"/>
    </row>
    <row r="110" spans="1:80" ht="17.45" customHeight="1">
      <c r="A110" s="86">
        <f t="shared" si="66"/>
        <v>15.2</v>
      </c>
      <c r="B110" s="179">
        <f t="shared" si="38"/>
        <v>46024</v>
      </c>
      <c r="C110" s="8"/>
      <c r="D110" s="11"/>
      <c r="E110" s="12">
        <v>1</v>
      </c>
      <c r="F110" s="11"/>
      <c r="G110" s="74">
        <f t="shared" si="73"/>
        <v>827</v>
      </c>
      <c r="H110" s="75">
        <f t="shared" si="73"/>
        <v>6141</v>
      </c>
      <c r="I110" s="88">
        <f t="shared" si="54"/>
        <v>0</v>
      </c>
      <c r="J110" s="78">
        <f t="shared" si="55"/>
        <v>1.2077294685990338E-3</v>
      </c>
      <c r="K110" s="78">
        <f t="shared" si="56"/>
        <v>0</v>
      </c>
      <c r="L110" s="78">
        <f t="shared" si="57"/>
        <v>0</v>
      </c>
      <c r="M110" s="78">
        <f t="shared" ca="1" si="58"/>
        <v>7.0786516853932571E-2</v>
      </c>
      <c r="N110" s="78">
        <f t="shared" ca="1" si="39"/>
        <v>2.7236737925574021E-2</v>
      </c>
      <c r="O110" s="78">
        <f t="shared" si="59"/>
        <v>5.0000000000000001E-4</v>
      </c>
      <c r="P110" s="13" t="s">
        <v>186</v>
      </c>
      <c r="Q110" s="8"/>
      <c r="R110" s="13"/>
      <c r="S110" s="89">
        <f t="shared" si="40"/>
        <v>0</v>
      </c>
      <c r="T110" s="75">
        <f t="shared" si="41"/>
        <v>0</v>
      </c>
      <c r="U110" s="90">
        <f t="shared" si="42"/>
        <v>0</v>
      </c>
      <c r="V110" s="82">
        <f t="shared" si="43"/>
        <v>0</v>
      </c>
      <c r="W110" s="8"/>
      <c r="X110" s="8"/>
      <c r="Y110" s="23"/>
      <c r="Z110" s="23"/>
      <c r="AA110" s="23"/>
      <c r="AB110" s="12"/>
      <c r="AC110" s="91">
        <f t="shared" si="44"/>
        <v>0</v>
      </c>
      <c r="AD110" s="75">
        <f t="shared" si="45"/>
        <v>0</v>
      </c>
      <c r="AE110" s="88">
        <f t="shared" si="68"/>
        <v>0</v>
      </c>
      <c r="AF110" s="92">
        <f t="shared" si="69"/>
        <v>0</v>
      </c>
      <c r="AG110" s="93">
        <f t="shared" si="70"/>
        <v>0</v>
      </c>
      <c r="AH110" s="93">
        <f t="shared" si="71"/>
        <v>0</v>
      </c>
      <c r="AI110" s="78">
        <f t="shared" si="72"/>
        <v>0</v>
      </c>
      <c r="AJ110" s="92">
        <f t="shared" si="51"/>
        <v>0</v>
      </c>
      <c r="AK110" s="78">
        <f t="shared" si="52"/>
        <v>0</v>
      </c>
      <c r="AL110" s="11">
        <v>2228</v>
      </c>
      <c r="AM110" s="14">
        <v>0.63300000000000001</v>
      </c>
      <c r="AN110" s="11">
        <v>1595</v>
      </c>
      <c r="AO110" s="15">
        <v>0.73299999999999998</v>
      </c>
      <c r="AP110" s="11">
        <v>6842</v>
      </c>
      <c r="AQ110" s="11">
        <v>6862</v>
      </c>
      <c r="AR110" s="11">
        <v>6889</v>
      </c>
      <c r="AS110" s="75">
        <f t="shared" si="60"/>
        <v>470</v>
      </c>
      <c r="AT110" s="75">
        <f t="shared" ca="1" si="61"/>
        <v>580</v>
      </c>
      <c r="AU110" s="75">
        <f t="shared" si="62"/>
        <v>0</v>
      </c>
      <c r="AV110" s="75">
        <f t="shared" ca="1" si="63"/>
        <v>83.237657864523541</v>
      </c>
      <c r="AW110" s="169">
        <v>0.33333333333333331</v>
      </c>
      <c r="AX110" s="169">
        <v>0.66666666666666663</v>
      </c>
      <c r="AY110" s="75">
        <f t="shared" si="64"/>
        <v>8</v>
      </c>
      <c r="AZ110" s="169">
        <v>0.33333333333333331</v>
      </c>
      <c r="BA110" s="169">
        <v>0.39583333333333331</v>
      </c>
      <c r="BB110" s="75">
        <f t="shared" si="65"/>
        <v>1.5</v>
      </c>
      <c r="BC110" s="11"/>
      <c r="BH110" s="52"/>
      <c r="BI110" s="52"/>
      <c r="BJ110" s="52"/>
      <c r="BK110" s="52"/>
      <c r="BL110" s="52"/>
      <c r="BM110" s="52"/>
      <c r="BP110" s="54"/>
      <c r="BQ110" s="27"/>
      <c r="BR110" s="27"/>
      <c r="BS110" s="27"/>
      <c r="BT110" s="27"/>
      <c r="BU110" s="27"/>
      <c r="BV110" s="27"/>
      <c r="BW110" s="54"/>
      <c r="BX110" s="26"/>
      <c r="BY110" s="54"/>
      <c r="BZ110" s="26"/>
      <c r="CA110" s="26"/>
      <c r="CB110" s="26"/>
    </row>
    <row r="111" spans="1:80" ht="17.45" customHeight="1">
      <c r="A111" s="94">
        <f t="shared" si="66"/>
        <v>15.3</v>
      </c>
      <c r="B111" s="179">
        <f t="shared" si="38"/>
        <v>46025</v>
      </c>
      <c r="C111" s="8"/>
      <c r="D111" s="11"/>
      <c r="E111" s="12"/>
      <c r="F111" s="11"/>
      <c r="G111" s="74">
        <f t="shared" si="73"/>
        <v>827</v>
      </c>
      <c r="H111" s="75">
        <f t="shared" si="73"/>
        <v>6141</v>
      </c>
      <c r="I111" s="88">
        <f t="shared" si="54"/>
        <v>0</v>
      </c>
      <c r="J111" s="78">
        <f t="shared" si="55"/>
        <v>0</v>
      </c>
      <c r="K111" s="78">
        <f t="shared" si="56"/>
        <v>0</v>
      </c>
      <c r="L111" s="78">
        <f t="shared" si="57"/>
        <v>0</v>
      </c>
      <c r="M111" s="78">
        <f t="shared" ca="1" si="58"/>
        <v>7.0786516853932571E-2</v>
      </c>
      <c r="N111" s="78">
        <f t="shared" ca="1" si="39"/>
        <v>2.7236737925574021E-2</v>
      </c>
      <c r="O111" s="78">
        <f t="shared" si="59"/>
        <v>5.0000000000000001E-4</v>
      </c>
      <c r="P111" s="13" t="s">
        <v>186</v>
      </c>
      <c r="Q111" s="8">
        <v>81</v>
      </c>
      <c r="R111" s="13">
        <v>56</v>
      </c>
      <c r="S111" s="89">
        <f t="shared" si="40"/>
        <v>162</v>
      </c>
      <c r="T111" s="75">
        <f t="shared" si="41"/>
        <v>112</v>
      </c>
      <c r="U111" s="90">
        <f t="shared" si="42"/>
        <v>133.97399999999999</v>
      </c>
      <c r="V111" s="82">
        <f t="shared" si="43"/>
        <v>687.79200000000003</v>
      </c>
      <c r="W111" s="8"/>
      <c r="X111" s="8"/>
      <c r="Y111" s="23"/>
      <c r="Z111" s="23"/>
      <c r="AA111" s="23"/>
      <c r="AB111" s="12"/>
      <c r="AC111" s="91">
        <f t="shared" si="44"/>
        <v>0</v>
      </c>
      <c r="AD111" s="75">
        <f t="shared" si="45"/>
        <v>0</v>
      </c>
      <c r="AE111" s="88">
        <f t="shared" si="68"/>
        <v>0</v>
      </c>
      <c r="AF111" s="92">
        <f t="shared" si="69"/>
        <v>0</v>
      </c>
      <c r="AG111" s="93">
        <f t="shared" si="70"/>
        <v>0</v>
      </c>
      <c r="AH111" s="93">
        <f t="shared" si="71"/>
        <v>0</v>
      </c>
      <c r="AI111" s="78">
        <f t="shared" si="72"/>
        <v>0</v>
      </c>
      <c r="AJ111" s="92">
        <f t="shared" si="51"/>
        <v>0</v>
      </c>
      <c r="AK111" s="78">
        <f t="shared" si="52"/>
        <v>0</v>
      </c>
      <c r="AL111" s="11"/>
      <c r="AM111" s="14"/>
      <c r="AN111" s="11">
        <v>1604</v>
      </c>
      <c r="AO111" s="15">
        <v>0.65</v>
      </c>
      <c r="AP111" s="11">
        <v>6900</v>
      </c>
      <c r="AQ111" s="11">
        <v>6935</v>
      </c>
      <c r="AR111" s="11">
        <v>7011</v>
      </c>
      <c r="AS111" s="75">
        <f t="shared" si="60"/>
        <v>1110</v>
      </c>
      <c r="AT111" s="75">
        <f t="shared" ca="1" si="61"/>
        <v>1480</v>
      </c>
      <c r="AU111" s="75">
        <f t="shared" si="62"/>
        <v>1.3507494834295892</v>
      </c>
      <c r="AV111" s="75">
        <f t="shared" ca="1" si="63"/>
        <v>212.39954075774972</v>
      </c>
      <c r="AW111" s="169">
        <v>0.33333333333333331</v>
      </c>
      <c r="AX111" s="169">
        <v>0.66666666666666663</v>
      </c>
      <c r="AY111" s="75">
        <f t="shared" si="64"/>
        <v>8</v>
      </c>
      <c r="AZ111" s="169">
        <v>0.33333333333333331</v>
      </c>
      <c r="BA111" s="169">
        <v>0.39583333333333331</v>
      </c>
      <c r="BB111" s="75">
        <f t="shared" si="65"/>
        <v>1.5</v>
      </c>
      <c r="BC111" s="11"/>
      <c r="BH111" s="52"/>
      <c r="BI111" s="52"/>
      <c r="BJ111" s="52"/>
      <c r="BK111" s="52"/>
      <c r="BL111" s="52"/>
      <c r="BM111" s="52"/>
      <c r="BP111" s="54"/>
      <c r="BQ111" s="27"/>
      <c r="BR111" s="27"/>
      <c r="BS111" s="27"/>
      <c r="BT111" s="27"/>
      <c r="BU111" s="27"/>
      <c r="BV111" s="27"/>
      <c r="BW111" s="54"/>
      <c r="BX111" s="26"/>
      <c r="BY111" s="54"/>
      <c r="BZ111" s="26"/>
      <c r="CA111" s="26"/>
      <c r="CB111" s="26"/>
    </row>
    <row r="112" spans="1:80" ht="17.45" customHeight="1">
      <c r="A112" s="86">
        <f t="shared" si="66"/>
        <v>15.4</v>
      </c>
      <c r="B112" s="179">
        <f t="shared" si="38"/>
        <v>46026</v>
      </c>
      <c r="C112" s="8"/>
      <c r="D112" s="11"/>
      <c r="E112" s="12"/>
      <c r="F112" s="11"/>
      <c r="G112" s="74">
        <f t="shared" si="73"/>
        <v>827</v>
      </c>
      <c r="H112" s="75">
        <f t="shared" si="73"/>
        <v>6141</v>
      </c>
      <c r="I112" s="88">
        <f t="shared" si="54"/>
        <v>0</v>
      </c>
      <c r="J112" s="78">
        <f t="shared" si="55"/>
        <v>0</v>
      </c>
      <c r="K112" s="78">
        <f t="shared" si="56"/>
        <v>0</v>
      </c>
      <c r="L112" s="78">
        <f t="shared" si="57"/>
        <v>0</v>
      </c>
      <c r="M112" s="78">
        <f t="shared" ca="1" si="58"/>
        <v>7.0786516853932571E-2</v>
      </c>
      <c r="N112" s="78">
        <f t="shared" ca="1" si="39"/>
        <v>2.7236737925574021E-2</v>
      </c>
      <c r="O112" s="78">
        <f t="shared" si="59"/>
        <v>5.0000000000000001E-4</v>
      </c>
      <c r="P112" s="13" t="s">
        <v>186</v>
      </c>
      <c r="Q112" s="8"/>
      <c r="R112" s="13"/>
      <c r="S112" s="89">
        <f t="shared" si="40"/>
        <v>0</v>
      </c>
      <c r="T112" s="75">
        <f t="shared" si="41"/>
        <v>0</v>
      </c>
      <c r="U112" s="90">
        <f t="shared" si="42"/>
        <v>0</v>
      </c>
      <c r="V112" s="82">
        <f t="shared" si="43"/>
        <v>0</v>
      </c>
      <c r="W112" s="8"/>
      <c r="X112" s="8"/>
      <c r="Y112" s="23"/>
      <c r="Z112" s="23"/>
      <c r="AA112" s="23"/>
      <c r="AB112" s="12"/>
      <c r="AC112" s="91">
        <f t="shared" si="44"/>
        <v>0</v>
      </c>
      <c r="AD112" s="75">
        <f t="shared" si="45"/>
        <v>0</v>
      </c>
      <c r="AE112" s="88">
        <f t="shared" si="68"/>
        <v>0</v>
      </c>
      <c r="AF112" s="92">
        <f t="shared" si="69"/>
        <v>0</v>
      </c>
      <c r="AG112" s="93">
        <f t="shared" si="70"/>
        <v>0</v>
      </c>
      <c r="AH112" s="93">
        <f t="shared" si="71"/>
        <v>0</v>
      </c>
      <c r="AI112" s="78">
        <f t="shared" si="72"/>
        <v>0</v>
      </c>
      <c r="AJ112" s="92">
        <f t="shared" si="51"/>
        <v>0</v>
      </c>
      <c r="AK112" s="78">
        <f t="shared" si="52"/>
        <v>0</v>
      </c>
      <c r="AL112" s="11"/>
      <c r="AM112" s="14"/>
      <c r="AN112" s="11">
        <v>1582</v>
      </c>
      <c r="AO112" s="15">
        <v>0.78300000000000003</v>
      </c>
      <c r="AP112" s="11">
        <v>7048</v>
      </c>
      <c r="AQ112" s="11">
        <v>7069</v>
      </c>
      <c r="AR112" s="11">
        <v>7091</v>
      </c>
      <c r="AS112" s="75">
        <f t="shared" si="60"/>
        <v>430</v>
      </c>
      <c r="AT112" s="75">
        <f t="shared" ca="1" si="61"/>
        <v>560</v>
      </c>
      <c r="AU112" s="75">
        <f t="shared" si="62"/>
        <v>0</v>
      </c>
      <c r="AV112" s="75">
        <f t="shared" ca="1" si="63"/>
        <v>80.367393800229621</v>
      </c>
      <c r="AW112" s="169">
        <v>0.33333333333333331</v>
      </c>
      <c r="AX112" s="169">
        <v>0.66666666666666663</v>
      </c>
      <c r="AY112" s="75">
        <f t="shared" si="64"/>
        <v>8</v>
      </c>
      <c r="AZ112" s="169">
        <v>0.33333333333333331</v>
      </c>
      <c r="BA112" s="169">
        <v>0.39583333333333331</v>
      </c>
      <c r="BB112" s="75">
        <f t="shared" si="65"/>
        <v>1.5</v>
      </c>
      <c r="BC112" s="11"/>
      <c r="BH112" s="52"/>
      <c r="BI112" s="52"/>
      <c r="BJ112" s="52"/>
      <c r="BK112" s="52"/>
      <c r="BL112" s="52"/>
      <c r="BM112" s="52"/>
      <c r="BP112" s="54"/>
      <c r="BQ112" s="27"/>
      <c r="BR112" s="27"/>
      <c r="BS112" s="27"/>
      <c r="BT112" s="27"/>
      <c r="BU112" s="27"/>
      <c r="BV112" s="27"/>
      <c r="BW112" s="54"/>
      <c r="BX112" s="26"/>
      <c r="BY112" s="54"/>
      <c r="BZ112" s="26"/>
      <c r="CA112" s="26"/>
      <c r="CB112" s="26"/>
    </row>
    <row r="113" spans="1:80" ht="17.45" customHeight="1">
      <c r="A113" s="94">
        <f t="shared" si="66"/>
        <v>15.5</v>
      </c>
      <c r="B113" s="179">
        <f t="shared" si="38"/>
        <v>46027</v>
      </c>
      <c r="C113" s="8"/>
      <c r="D113" s="11"/>
      <c r="E113" s="12"/>
      <c r="F113" s="11"/>
      <c r="G113" s="74">
        <f t="shared" si="73"/>
        <v>827</v>
      </c>
      <c r="H113" s="75">
        <f t="shared" si="73"/>
        <v>6141</v>
      </c>
      <c r="I113" s="88">
        <f t="shared" si="54"/>
        <v>0</v>
      </c>
      <c r="J113" s="78">
        <f t="shared" si="55"/>
        <v>0</v>
      </c>
      <c r="K113" s="78">
        <f t="shared" si="56"/>
        <v>0</v>
      </c>
      <c r="L113" s="78">
        <f t="shared" si="57"/>
        <v>0</v>
      </c>
      <c r="M113" s="78">
        <f t="shared" ca="1" si="58"/>
        <v>7.0786516853932571E-2</v>
      </c>
      <c r="N113" s="78">
        <f t="shared" ca="1" si="39"/>
        <v>2.7236737925574021E-2</v>
      </c>
      <c r="O113" s="78">
        <f t="shared" si="59"/>
        <v>5.0000000000000001E-4</v>
      </c>
      <c r="P113" s="13" t="s">
        <v>186</v>
      </c>
      <c r="Q113" s="8">
        <v>81</v>
      </c>
      <c r="R113" s="13">
        <v>56</v>
      </c>
      <c r="S113" s="89">
        <f t="shared" si="40"/>
        <v>162</v>
      </c>
      <c r="T113" s="75">
        <f t="shared" si="41"/>
        <v>112</v>
      </c>
      <c r="U113" s="90">
        <f t="shared" si="42"/>
        <v>133.97399999999999</v>
      </c>
      <c r="V113" s="82">
        <f t="shared" si="43"/>
        <v>687.79200000000003</v>
      </c>
      <c r="W113" s="8"/>
      <c r="X113" s="8"/>
      <c r="Y113" s="23"/>
      <c r="Z113" s="23"/>
      <c r="AA113" s="23"/>
      <c r="AB113" s="12"/>
      <c r="AC113" s="91">
        <f t="shared" si="44"/>
        <v>0</v>
      </c>
      <c r="AD113" s="75">
        <f t="shared" si="45"/>
        <v>0</v>
      </c>
      <c r="AE113" s="88">
        <f t="shared" si="68"/>
        <v>0</v>
      </c>
      <c r="AF113" s="92">
        <f t="shared" si="69"/>
        <v>0</v>
      </c>
      <c r="AG113" s="93">
        <f t="shared" si="70"/>
        <v>0</v>
      </c>
      <c r="AH113" s="93">
        <f t="shared" si="71"/>
        <v>0</v>
      </c>
      <c r="AI113" s="78">
        <f t="shared" si="72"/>
        <v>0</v>
      </c>
      <c r="AJ113" s="92">
        <f t="shared" si="51"/>
        <v>0</v>
      </c>
      <c r="AK113" s="78">
        <f t="shared" si="52"/>
        <v>0</v>
      </c>
      <c r="AL113" s="11"/>
      <c r="AM113" s="14"/>
      <c r="AN113" s="11"/>
      <c r="AO113" s="15"/>
      <c r="AP113" s="11">
        <v>7104</v>
      </c>
      <c r="AQ113" s="11">
        <v>7142</v>
      </c>
      <c r="AR113" s="11">
        <v>7211</v>
      </c>
      <c r="AS113" s="75">
        <f t="shared" si="60"/>
        <v>1070</v>
      </c>
      <c r="AT113" s="75">
        <f t="shared" ca="1" si="61"/>
        <v>1550</v>
      </c>
      <c r="AU113" s="75">
        <f t="shared" si="62"/>
        <v>1.3020738263690637</v>
      </c>
      <c r="AV113" s="75">
        <f t="shared" ca="1" si="63"/>
        <v>222.44546498277842</v>
      </c>
      <c r="AW113" s="169">
        <v>0.33333333333333331</v>
      </c>
      <c r="AX113" s="169">
        <v>0.66666666666666663</v>
      </c>
      <c r="AY113" s="75">
        <f t="shared" si="64"/>
        <v>8</v>
      </c>
      <c r="AZ113" s="169">
        <v>0.33333333333333331</v>
      </c>
      <c r="BA113" s="169">
        <v>0.39583333333333331</v>
      </c>
      <c r="BB113" s="75">
        <f t="shared" si="65"/>
        <v>1.5</v>
      </c>
      <c r="BC113" s="11"/>
      <c r="BH113" s="52"/>
      <c r="BI113" s="52"/>
      <c r="BJ113" s="52"/>
      <c r="BK113" s="52"/>
      <c r="BL113" s="52"/>
      <c r="BM113" s="52"/>
      <c r="BP113" s="54"/>
      <c r="BQ113" s="27"/>
      <c r="BR113" s="27"/>
      <c r="BS113" s="27"/>
      <c r="BT113" s="27"/>
      <c r="BU113" s="27"/>
      <c r="BV113" s="27"/>
      <c r="BW113" s="54"/>
      <c r="BX113" s="26"/>
      <c r="BY113" s="54"/>
      <c r="BZ113" s="26"/>
      <c r="CA113" s="26"/>
      <c r="CB113" s="26"/>
    </row>
    <row r="114" spans="1:80" ht="17.45" customHeight="1">
      <c r="A114" s="86">
        <f t="shared" si="66"/>
        <v>15.600000000000001</v>
      </c>
      <c r="B114" s="179">
        <f t="shared" si="38"/>
        <v>46028</v>
      </c>
      <c r="C114" s="8"/>
      <c r="D114" s="11"/>
      <c r="E114" s="12"/>
      <c r="F114" s="11">
        <v>1</v>
      </c>
      <c r="G114" s="74">
        <f t="shared" si="73"/>
        <v>827</v>
      </c>
      <c r="H114" s="75">
        <f t="shared" si="73"/>
        <v>6140</v>
      </c>
      <c r="I114" s="88">
        <f t="shared" si="54"/>
        <v>0</v>
      </c>
      <c r="J114" s="78">
        <f t="shared" si="55"/>
        <v>0</v>
      </c>
      <c r="K114" s="78">
        <f t="shared" si="56"/>
        <v>0</v>
      </c>
      <c r="L114" s="78">
        <f t="shared" si="57"/>
        <v>1.6283992835043154E-4</v>
      </c>
      <c r="M114" s="78">
        <f t="shared" ca="1" si="58"/>
        <v>7.0786516853932571E-2</v>
      </c>
      <c r="N114" s="78">
        <f t="shared" ca="1" si="39"/>
        <v>2.7395091053048288E-2</v>
      </c>
      <c r="O114" s="78">
        <f t="shared" si="59"/>
        <v>5.0000000000000001E-4</v>
      </c>
      <c r="P114" s="13" t="s">
        <v>186</v>
      </c>
      <c r="Q114" s="8"/>
      <c r="R114" s="13"/>
      <c r="S114" s="89">
        <f t="shared" si="40"/>
        <v>0</v>
      </c>
      <c r="T114" s="75">
        <f t="shared" si="41"/>
        <v>0</v>
      </c>
      <c r="U114" s="90">
        <f t="shared" si="42"/>
        <v>0</v>
      </c>
      <c r="V114" s="82">
        <f t="shared" si="43"/>
        <v>0</v>
      </c>
      <c r="W114" s="8"/>
      <c r="X114" s="8"/>
      <c r="Y114" s="23"/>
      <c r="Z114" s="23"/>
      <c r="AA114" s="23"/>
      <c r="AB114" s="12"/>
      <c r="AC114" s="91">
        <f t="shared" si="44"/>
        <v>0</v>
      </c>
      <c r="AD114" s="75">
        <f t="shared" si="45"/>
        <v>0</v>
      </c>
      <c r="AE114" s="88">
        <f t="shared" si="68"/>
        <v>0</v>
      </c>
      <c r="AF114" s="92">
        <f t="shared" si="69"/>
        <v>0</v>
      </c>
      <c r="AG114" s="93">
        <f t="shared" si="70"/>
        <v>0</v>
      </c>
      <c r="AH114" s="93">
        <f t="shared" si="71"/>
        <v>0</v>
      </c>
      <c r="AI114" s="78">
        <f t="shared" si="72"/>
        <v>0</v>
      </c>
      <c r="AJ114" s="92">
        <f t="shared" si="51"/>
        <v>0</v>
      </c>
      <c r="AK114" s="78">
        <f t="shared" si="52"/>
        <v>0</v>
      </c>
      <c r="AL114" s="11"/>
      <c r="AM114" s="14"/>
      <c r="AN114" s="11"/>
      <c r="AO114" s="15"/>
      <c r="AP114" s="11">
        <v>7259</v>
      </c>
      <c r="AQ114" s="11">
        <v>7275</v>
      </c>
      <c r="AR114" s="11">
        <v>7305</v>
      </c>
      <c r="AS114" s="75">
        <f t="shared" si="60"/>
        <v>460</v>
      </c>
      <c r="AT114" s="75">
        <f t="shared" ca="1" si="61"/>
        <v>540</v>
      </c>
      <c r="AU114" s="75">
        <f t="shared" si="62"/>
        <v>0</v>
      </c>
      <c r="AV114" s="75">
        <f t="shared" ca="1" si="63"/>
        <v>77.508253193627098</v>
      </c>
      <c r="AW114" s="169">
        <v>0.33333333333333331</v>
      </c>
      <c r="AX114" s="169">
        <v>0.66666666666666663</v>
      </c>
      <c r="AY114" s="75">
        <f t="shared" si="64"/>
        <v>8</v>
      </c>
      <c r="AZ114" s="169">
        <v>0.33333333333333331</v>
      </c>
      <c r="BA114" s="169">
        <v>0.39583333333333331</v>
      </c>
      <c r="BB114" s="75">
        <f t="shared" si="65"/>
        <v>1.5</v>
      </c>
      <c r="BC114" s="11"/>
      <c r="BH114" s="52"/>
      <c r="BI114" s="52"/>
      <c r="BJ114" s="52"/>
      <c r="BK114" s="52"/>
      <c r="BL114" s="52"/>
      <c r="BM114" s="52"/>
      <c r="BP114" s="54"/>
      <c r="BQ114" s="27"/>
      <c r="BR114" s="27"/>
      <c r="BS114" s="27"/>
      <c r="BT114" s="27"/>
      <c r="BU114" s="27"/>
      <c r="BV114" s="27"/>
      <c r="BW114" s="54"/>
      <c r="BX114" s="26"/>
      <c r="BY114" s="54"/>
      <c r="BZ114" s="26"/>
      <c r="CA114" s="26"/>
      <c r="CB114" s="26"/>
    </row>
    <row r="115" spans="1:80" ht="17.45" customHeight="1" thickBot="1">
      <c r="A115" s="94">
        <f t="shared" si="66"/>
        <v>15.700000000000001</v>
      </c>
      <c r="B115" s="180">
        <f t="shared" si="38"/>
        <v>46029</v>
      </c>
      <c r="C115" s="16"/>
      <c r="D115" s="17"/>
      <c r="E115" s="18">
        <v>1</v>
      </c>
      <c r="F115" s="17">
        <v>1</v>
      </c>
      <c r="G115" s="96">
        <f t="shared" si="73"/>
        <v>826</v>
      </c>
      <c r="H115" s="97">
        <f t="shared" si="73"/>
        <v>6139</v>
      </c>
      <c r="I115" s="98">
        <f t="shared" si="54"/>
        <v>0</v>
      </c>
      <c r="J115" s="99">
        <f t="shared" si="55"/>
        <v>1.2091898428053204E-3</v>
      </c>
      <c r="K115" s="99">
        <f t="shared" si="56"/>
        <v>0</v>
      </c>
      <c r="L115" s="99">
        <f t="shared" si="57"/>
        <v>1.6286644951140066E-4</v>
      </c>
      <c r="M115" s="99">
        <f t="shared" ca="1" si="58"/>
        <v>7.191011235955054E-2</v>
      </c>
      <c r="N115" s="99">
        <f t="shared" ca="1" si="39"/>
        <v>2.7553444180522555E-2</v>
      </c>
      <c r="O115" s="99">
        <f t="shared" si="59"/>
        <v>5.0000000000000001E-4</v>
      </c>
      <c r="P115" s="19" t="s">
        <v>186</v>
      </c>
      <c r="Q115" s="16">
        <v>81</v>
      </c>
      <c r="R115" s="19">
        <v>56</v>
      </c>
      <c r="S115" s="89">
        <f t="shared" si="40"/>
        <v>162</v>
      </c>
      <c r="T115" s="75">
        <f t="shared" si="41"/>
        <v>112</v>
      </c>
      <c r="U115" s="100">
        <f t="shared" si="42"/>
        <v>133.81200000000001</v>
      </c>
      <c r="V115" s="101">
        <f t="shared" si="43"/>
        <v>687.56799999999998</v>
      </c>
      <c r="W115" s="16"/>
      <c r="X115" s="16"/>
      <c r="Y115" s="23"/>
      <c r="Z115" s="23"/>
      <c r="AA115" s="23"/>
      <c r="AB115" s="12"/>
      <c r="AC115" s="102">
        <f t="shared" si="44"/>
        <v>0</v>
      </c>
      <c r="AD115" s="97">
        <f t="shared" si="45"/>
        <v>0</v>
      </c>
      <c r="AE115" s="98">
        <f t="shared" si="68"/>
        <v>0</v>
      </c>
      <c r="AF115" s="103">
        <f t="shared" si="69"/>
        <v>0</v>
      </c>
      <c r="AG115" s="104">
        <f t="shared" si="70"/>
        <v>0</v>
      </c>
      <c r="AH115" s="104">
        <f t="shared" si="71"/>
        <v>0</v>
      </c>
      <c r="AI115" s="99">
        <f t="shared" si="72"/>
        <v>0</v>
      </c>
      <c r="AJ115" s="103">
        <f t="shared" si="51"/>
        <v>0</v>
      </c>
      <c r="AK115" s="99">
        <f t="shared" si="52"/>
        <v>0</v>
      </c>
      <c r="AL115" s="17"/>
      <c r="AM115" s="20"/>
      <c r="AN115" s="17"/>
      <c r="AO115" s="21"/>
      <c r="AP115" s="17">
        <v>7313</v>
      </c>
      <c r="AQ115" s="17">
        <v>7372</v>
      </c>
      <c r="AR115" s="17">
        <v>7449</v>
      </c>
      <c r="AS115" s="97">
        <f t="shared" si="60"/>
        <v>1360</v>
      </c>
      <c r="AT115" s="97">
        <f t="shared" ca="1" si="61"/>
        <v>1790</v>
      </c>
      <c r="AU115" s="97">
        <f t="shared" si="62"/>
        <v>1.6557500791351141</v>
      </c>
      <c r="AV115" s="97">
        <f t="shared" ca="1" si="63"/>
        <v>256.99928212491022</v>
      </c>
      <c r="AW115" s="167">
        <v>0.33333333333333331</v>
      </c>
      <c r="AX115" s="167">
        <v>0.66666666666666663</v>
      </c>
      <c r="AY115" s="97">
        <f t="shared" si="64"/>
        <v>8</v>
      </c>
      <c r="AZ115" s="167">
        <v>0.33333333333333331</v>
      </c>
      <c r="BA115" s="167">
        <v>0.39583333333333331</v>
      </c>
      <c r="BB115" s="97">
        <f t="shared" si="65"/>
        <v>1.5</v>
      </c>
      <c r="BC115" s="17"/>
      <c r="BH115" s="52"/>
      <c r="BI115" s="52"/>
      <c r="BJ115" s="52"/>
      <c r="BK115" s="52"/>
      <c r="BL115" s="52"/>
      <c r="BM115" s="52"/>
      <c r="BP115" s="54"/>
      <c r="BQ115" s="27"/>
      <c r="BR115" s="27"/>
      <c r="BS115" s="27"/>
      <c r="BT115" s="27"/>
      <c r="BU115" s="27"/>
      <c r="BV115" s="27"/>
      <c r="BW115" s="54"/>
      <c r="BX115" s="26"/>
      <c r="BY115" s="54"/>
      <c r="BZ115" s="26"/>
      <c r="CA115" s="26"/>
      <c r="CB115" s="26"/>
    </row>
    <row r="116" spans="1:80" ht="17.45" customHeight="1" thickTop="1">
      <c r="A116" s="105">
        <f>A109+1</f>
        <v>16.100000000000001</v>
      </c>
      <c r="B116" s="178">
        <f>B115+1</f>
        <v>46030</v>
      </c>
      <c r="C116" s="4"/>
      <c r="D116" s="5"/>
      <c r="E116" s="6"/>
      <c r="F116" s="5"/>
      <c r="G116" s="74">
        <f t="shared" si="73"/>
        <v>826</v>
      </c>
      <c r="H116" s="75">
        <f t="shared" si="73"/>
        <v>6139</v>
      </c>
      <c r="I116" s="76">
        <f t="shared" si="54"/>
        <v>0</v>
      </c>
      <c r="J116" s="77">
        <f t="shared" si="55"/>
        <v>0</v>
      </c>
      <c r="K116" s="77">
        <f t="shared" si="56"/>
        <v>0</v>
      </c>
      <c r="L116" s="77">
        <f t="shared" si="57"/>
        <v>0</v>
      </c>
      <c r="M116" s="78">
        <f t="shared" ca="1" si="58"/>
        <v>7.191011235955054E-2</v>
      </c>
      <c r="N116" s="78">
        <f t="shared" ca="1" si="39"/>
        <v>2.7553444180522555E-2</v>
      </c>
      <c r="O116" s="78">
        <f t="shared" si="59"/>
        <v>5.0000000000000001E-4</v>
      </c>
      <c r="P116" s="13" t="s">
        <v>186</v>
      </c>
      <c r="Q116" s="8"/>
      <c r="R116" s="13"/>
      <c r="S116" s="79">
        <f t="shared" si="40"/>
        <v>0</v>
      </c>
      <c r="T116" s="80">
        <f t="shared" si="41"/>
        <v>0</v>
      </c>
      <c r="U116" s="90">
        <f t="shared" si="42"/>
        <v>0</v>
      </c>
      <c r="V116" s="82">
        <f t="shared" si="43"/>
        <v>0</v>
      </c>
      <c r="W116" s="4"/>
      <c r="X116" s="4"/>
      <c r="Y116" s="22"/>
      <c r="Z116" s="22"/>
      <c r="AA116" s="22"/>
      <c r="AB116" s="6"/>
      <c r="AC116" s="83">
        <f t="shared" si="44"/>
        <v>0</v>
      </c>
      <c r="AD116" s="80">
        <f t="shared" si="45"/>
        <v>0</v>
      </c>
      <c r="AE116" s="76">
        <f t="shared" si="68"/>
        <v>0</v>
      </c>
      <c r="AF116" s="84">
        <f t="shared" si="69"/>
        <v>0</v>
      </c>
      <c r="AG116" s="85">
        <f t="shared" si="70"/>
        <v>0</v>
      </c>
      <c r="AH116" s="85">
        <f t="shared" si="71"/>
        <v>0</v>
      </c>
      <c r="AI116" s="77">
        <f t="shared" si="72"/>
        <v>0</v>
      </c>
      <c r="AJ116" s="84">
        <f t="shared" si="51"/>
        <v>0</v>
      </c>
      <c r="AK116" s="77">
        <f t="shared" si="52"/>
        <v>0</v>
      </c>
      <c r="AL116" s="5">
        <v>2389</v>
      </c>
      <c r="AM116" s="9">
        <v>0.61699999999999999</v>
      </c>
      <c r="AN116" s="5">
        <v>1509</v>
      </c>
      <c r="AO116" s="10">
        <v>0.81699999999999995</v>
      </c>
      <c r="AP116" s="5">
        <v>7492</v>
      </c>
      <c r="AQ116" s="5">
        <v>7511</v>
      </c>
      <c r="AR116" s="5">
        <v>7530</v>
      </c>
      <c r="AS116" s="80">
        <f t="shared" si="60"/>
        <v>380</v>
      </c>
      <c r="AT116" s="80">
        <f t="shared" ca="1" si="61"/>
        <v>500</v>
      </c>
      <c r="AU116" s="80">
        <f t="shared" si="62"/>
        <v>0</v>
      </c>
      <c r="AV116" s="80">
        <f t="shared" ca="1" si="63"/>
        <v>71.787508973438619</v>
      </c>
      <c r="AW116" s="165">
        <v>0.33333333333333331</v>
      </c>
      <c r="AX116" s="165">
        <v>0.66666666666666663</v>
      </c>
      <c r="AY116" s="80">
        <f t="shared" si="64"/>
        <v>8</v>
      </c>
      <c r="AZ116" s="165">
        <v>0.33333333333333331</v>
      </c>
      <c r="BA116" s="165">
        <v>0.39583333333333331</v>
      </c>
      <c r="BB116" s="80">
        <f t="shared" si="65"/>
        <v>1.5</v>
      </c>
      <c r="BC116" s="5" t="s">
        <v>203</v>
      </c>
      <c r="BH116" s="52"/>
      <c r="BI116" s="52"/>
      <c r="BJ116" s="52"/>
      <c r="BK116" s="52"/>
      <c r="BL116" s="52"/>
      <c r="BM116" s="52"/>
      <c r="BP116" s="54"/>
      <c r="BQ116" s="27"/>
      <c r="BR116" s="27"/>
      <c r="BS116" s="27"/>
      <c r="BT116" s="27"/>
      <c r="BU116" s="27"/>
      <c r="BV116" s="27"/>
      <c r="BW116" s="54"/>
      <c r="BX116" s="26"/>
      <c r="BY116" s="54"/>
      <c r="BZ116" s="26"/>
      <c r="CA116" s="26"/>
      <c r="CB116" s="26"/>
    </row>
    <row r="117" spans="1:80" ht="17.45" customHeight="1">
      <c r="A117" s="94">
        <f t="shared" si="66"/>
        <v>16.2</v>
      </c>
      <c r="B117" s="179">
        <f t="shared" si="38"/>
        <v>46031</v>
      </c>
      <c r="C117" s="8"/>
      <c r="D117" s="11"/>
      <c r="E117" s="12">
        <v>1</v>
      </c>
      <c r="F117" s="11"/>
      <c r="G117" s="74">
        <f t="shared" si="73"/>
        <v>825</v>
      </c>
      <c r="H117" s="75">
        <f t="shared" si="73"/>
        <v>6139</v>
      </c>
      <c r="I117" s="88">
        <f t="shared" si="54"/>
        <v>0</v>
      </c>
      <c r="J117" s="78">
        <f t="shared" si="55"/>
        <v>1.2106537530266344E-3</v>
      </c>
      <c r="K117" s="78">
        <f t="shared" si="56"/>
        <v>0</v>
      </c>
      <c r="L117" s="78">
        <f t="shared" si="57"/>
        <v>0</v>
      </c>
      <c r="M117" s="78">
        <f t="shared" ca="1" si="58"/>
        <v>7.303370786516851E-2</v>
      </c>
      <c r="N117" s="78">
        <f t="shared" ca="1" si="39"/>
        <v>2.7553444180522555E-2</v>
      </c>
      <c r="O117" s="78">
        <f t="shared" si="59"/>
        <v>5.0000000000000001E-4</v>
      </c>
      <c r="P117" s="13" t="s">
        <v>186</v>
      </c>
      <c r="Q117" s="8">
        <v>81</v>
      </c>
      <c r="R117" s="13">
        <v>56</v>
      </c>
      <c r="S117" s="89">
        <f t="shared" si="40"/>
        <v>162</v>
      </c>
      <c r="T117" s="75">
        <f t="shared" si="41"/>
        <v>112</v>
      </c>
      <c r="U117" s="90">
        <f t="shared" si="42"/>
        <v>133.65</v>
      </c>
      <c r="V117" s="82">
        <f t="shared" si="43"/>
        <v>687.56799999999998</v>
      </c>
      <c r="W117" s="8"/>
      <c r="X117" s="8"/>
      <c r="Y117" s="23"/>
      <c r="Z117" s="23"/>
      <c r="AA117" s="23"/>
      <c r="AB117" s="12"/>
      <c r="AC117" s="91">
        <f t="shared" si="44"/>
        <v>0</v>
      </c>
      <c r="AD117" s="75">
        <f t="shared" si="45"/>
        <v>0</v>
      </c>
      <c r="AE117" s="88">
        <f t="shared" si="68"/>
        <v>0</v>
      </c>
      <c r="AF117" s="92">
        <f t="shared" si="69"/>
        <v>0</v>
      </c>
      <c r="AG117" s="93">
        <f t="shared" si="70"/>
        <v>0</v>
      </c>
      <c r="AH117" s="93">
        <f t="shared" si="71"/>
        <v>0</v>
      </c>
      <c r="AI117" s="78">
        <f t="shared" si="72"/>
        <v>0</v>
      </c>
      <c r="AJ117" s="92">
        <f t="shared" si="51"/>
        <v>0</v>
      </c>
      <c r="AK117" s="78">
        <f t="shared" si="52"/>
        <v>0</v>
      </c>
      <c r="AL117" s="11">
        <v>2255</v>
      </c>
      <c r="AM117" s="14">
        <v>0.76700000000000002</v>
      </c>
      <c r="AN117" s="11">
        <v>1643</v>
      </c>
      <c r="AO117" s="15">
        <v>0.7</v>
      </c>
      <c r="AP117" s="11">
        <v>7542</v>
      </c>
      <c r="AQ117" s="11">
        <v>7579</v>
      </c>
      <c r="AR117" s="11">
        <v>7660</v>
      </c>
      <c r="AS117" s="75">
        <f t="shared" si="60"/>
        <v>1180</v>
      </c>
      <c r="AT117" s="75">
        <f t="shared" ca="1" si="61"/>
        <v>1580</v>
      </c>
      <c r="AU117" s="75">
        <f t="shared" si="62"/>
        <v>1.4368900827794813</v>
      </c>
      <c r="AV117" s="75">
        <f t="shared" ca="1" si="63"/>
        <v>226.88110281447445</v>
      </c>
      <c r="AW117" s="169">
        <v>0.33333333333333331</v>
      </c>
      <c r="AX117" s="169">
        <v>0.66666666666666663</v>
      </c>
      <c r="AY117" s="75">
        <f t="shared" si="64"/>
        <v>8</v>
      </c>
      <c r="AZ117" s="169">
        <v>0.33333333333333331</v>
      </c>
      <c r="BA117" s="169">
        <v>0.39583333333333331</v>
      </c>
      <c r="BB117" s="75">
        <f t="shared" si="65"/>
        <v>1.5</v>
      </c>
      <c r="BC117" s="11" t="s">
        <v>203</v>
      </c>
      <c r="BH117" s="52"/>
      <c r="BI117" s="52"/>
      <c r="BJ117" s="52"/>
      <c r="BK117" s="52"/>
      <c r="BL117" s="52"/>
      <c r="BM117" s="52"/>
      <c r="BP117" s="54"/>
      <c r="BQ117" s="27"/>
      <c r="BR117" s="27"/>
      <c r="BS117" s="27"/>
      <c r="BT117" s="27"/>
      <c r="BU117" s="27"/>
      <c r="BV117" s="27"/>
      <c r="BW117" s="54"/>
      <c r="BX117" s="26"/>
      <c r="BY117" s="54"/>
      <c r="BZ117" s="26"/>
      <c r="CA117" s="26"/>
      <c r="CB117" s="26"/>
    </row>
    <row r="118" spans="1:80" ht="17.45" customHeight="1">
      <c r="A118" s="86">
        <f t="shared" si="66"/>
        <v>16.3</v>
      </c>
      <c r="B118" s="179">
        <f t="shared" si="38"/>
        <v>46032</v>
      </c>
      <c r="C118" s="8"/>
      <c r="D118" s="11"/>
      <c r="E118" s="12"/>
      <c r="F118" s="11"/>
      <c r="G118" s="74">
        <f t="shared" si="73"/>
        <v>825</v>
      </c>
      <c r="H118" s="75">
        <f t="shared" si="73"/>
        <v>6139</v>
      </c>
      <c r="I118" s="88">
        <f t="shared" si="54"/>
        <v>0</v>
      </c>
      <c r="J118" s="78">
        <f t="shared" si="55"/>
        <v>0</v>
      </c>
      <c r="K118" s="78">
        <f t="shared" si="56"/>
        <v>0</v>
      </c>
      <c r="L118" s="78">
        <f t="shared" si="57"/>
        <v>0</v>
      </c>
      <c r="M118" s="78">
        <f t="shared" ca="1" si="58"/>
        <v>7.303370786516851E-2</v>
      </c>
      <c r="N118" s="78">
        <f t="shared" ca="1" si="39"/>
        <v>2.7553444180522555E-2</v>
      </c>
      <c r="O118" s="78">
        <f t="shared" si="59"/>
        <v>5.0000000000000001E-4</v>
      </c>
      <c r="P118" s="13" t="s">
        <v>186</v>
      </c>
      <c r="Q118" s="8"/>
      <c r="R118" s="13"/>
      <c r="S118" s="89">
        <f t="shared" si="40"/>
        <v>0</v>
      </c>
      <c r="T118" s="75">
        <f t="shared" si="41"/>
        <v>0</v>
      </c>
      <c r="U118" s="90">
        <f t="shared" si="42"/>
        <v>0</v>
      </c>
      <c r="V118" s="82">
        <f t="shared" si="43"/>
        <v>0</v>
      </c>
      <c r="W118" s="8"/>
      <c r="X118" s="8"/>
      <c r="Y118" s="23"/>
      <c r="Z118" s="23"/>
      <c r="AA118" s="23"/>
      <c r="AB118" s="12"/>
      <c r="AC118" s="91">
        <f t="shared" si="44"/>
        <v>0</v>
      </c>
      <c r="AD118" s="75">
        <f t="shared" si="45"/>
        <v>0</v>
      </c>
      <c r="AE118" s="88">
        <f t="shared" si="68"/>
        <v>0</v>
      </c>
      <c r="AF118" s="92">
        <f t="shared" si="69"/>
        <v>0</v>
      </c>
      <c r="AG118" s="93">
        <f t="shared" si="70"/>
        <v>0</v>
      </c>
      <c r="AH118" s="93">
        <f t="shared" si="71"/>
        <v>0</v>
      </c>
      <c r="AI118" s="78">
        <f t="shared" si="72"/>
        <v>0</v>
      </c>
      <c r="AJ118" s="92">
        <f t="shared" si="51"/>
        <v>0</v>
      </c>
      <c r="AK118" s="78">
        <f t="shared" si="52"/>
        <v>0</v>
      </c>
      <c r="AL118" s="11"/>
      <c r="AM118" s="14"/>
      <c r="AN118" s="11">
        <v>1665</v>
      </c>
      <c r="AO118" s="15">
        <v>0.6</v>
      </c>
      <c r="AP118" s="11">
        <v>7700</v>
      </c>
      <c r="AQ118" s="11">
        <v>7717</v>
      </c>
      <c r="AR118" s="11">
        <v>7740</v>
      </c>
      <c r="AS118" s="75">
        <f t="shared" si="60"/>
        <v>400</v>
      </c>
      <c r="AT118" s="75">
        <f t="shared" ca="1" si="61"/>
        <v>550</v>
      </c>
      <c r="AU118" s="75">
        <f t="shared" si="62"/>
        <v>0</v>
      </c>
      <c r="AV118" s="75">
        <f t="shared" ca="1" si="63"/>
        <v>78.977599080987929</v>
      </c>
      <c r="AW118" s="169">
        <v>0.33333333333333331</v>
      </c>
      <c r="AX118" s="169">
        <v>0.66666666666666663</v>
      </c>
      <c r="AY118" s="75">
        <f t="shared" si="64"/>
        <v>8</v>
      </c>
      <c r="AZ118" s="169">
        <v>0.33333333333333331</v>
      </c>
      <c r="BA118" s="169">
        <v>0.39583333333333331</v>
      </c>
      <c r="BB118" s="75">
        <f t="shared" si="65"/>
        <v>1.5</v>
      </c>
      <c r="BC118" s="11" t="s">
        <v>203</v>
      </c>
      <c r="BH118" s="52"/>
      <c r="BI118" s="52"/>
      <c r="BJ118" s="52"/>
      <c r="BK118" s="52"/>
      <c r="BL118" s="52"/>
      <c r="BM118" s="52"/>
      <c r="BP118" s="54"/>
      <c r="BQ118" s="27"/>
      <c r="BR118" s="27"/>
      <c r="BS118" s="27"/>
      <c r="BT118" s="27"/>
      <c r="BU118" s="27"/>
      <c r="BV118" s="27"/>
      <c r="BW118" s="54"/>
      <c r="BX118" s="26"/>
      <c r="BY118" s="54"/>
      <c r="BZ118" s="26"/>
      <c r="CA118" s="26"/>
      <c r="CB118" s="26"/>
    </row>
    <row r="119" spans="1:80" ht="17.45" customHeight="1">
      <c r="A119" s="94">
        <f t="shared" si="66"/>
        <v>16.399999999999999</v>
      </c>
      <c r="B119" s="179">
        <f t="shared" si="38"/>
        <v>46033</v>
      </c>
      <c r="C119" s="8"/>
      <c r="D119" s="11"/>
      <c r="E119" s="12">
        <v>1</v>
      </c>
      <c r="F119" s="11"/>
      <c r="G119" s="74">
        <f t="shared" si="73"/>
        <v>824</v>
      </c>
      <c r="H119" s="75">
        <f t="shared" si="73"/>
        <v>6139</v>
      </c>
      <c r="I119" s="88">
        <f t="shared" si="54"/>
        <v>0</v>
      </c>
      <c r="J119" s="78">
        <f t="shared" si="55"/>
        <v>1.2121212121212121E-3</v>
      </c>
      <c r="K119" s="78">
        <f t="shared" si="56"/>
        <v>0</v>
      </c>
      <c r="L119" s="78">
        <f t="shared" si="57"/>
        <v>0</v>
      </c>
      <c r="M119" s="78">
        <f t="shared" ca="1" si="58"/>
        <v>7.4157303370786479E-2</v>
      </c>
      <c r="N119" s="78">
        <f t="shared" ca="1" si="39"/>
        <v>2.7553444180522555E-2</v>
      </c>
      <c r="O119" s="78">
        <f t="shared" si="59"/>
        <v>5.0000000000000001E-4</v>
      </c>
      <c r="P119" s="13" t="s">
        <v>186</v>
      </c>
      <c r="Q119" s="8">
        <v>84</v>
      </c>
      <c r="R119" s="13">
        <v>60</v>
      </c>
      <c r="S119" s="89">
        <f t="shared" si="40"/>
        <v>168</v>
      </c>
      <c r="T119" s="75">
        <f t="shared" si="41"/>
        <v>120</v>
      </c>
      <c r="U119" s="90">
        <f t="shared" si="42"/>
        <v>138.43199999999999</v>
      </c>
      <c r="V119" s="82">
        <f t="shared" si="43"/>
        <v>736.68</v>
      </c>
      <c r="W119" s="8"/>
      <c r="X119" s="8"/>
      <c r="Y119" s="23"/>
      <c r="Z119" s="23"/>
      <c r="AA119" s="23"/>
      <c r="AB119" s="12"/>
      <c r="AC119" s="91">
        <f t="shared" si="44"/>
        <v>0</v>
      </c>
      <c r="AD119" s="75">
        <f t="shared" si="45"/>
        <v>0</v>
      </c>
      <c r="AE119" s="88">
        <f t="shared" si="68"/>
        <v>0</v>
      </c>
      <c r="AF119" s="92">
        <f t="shared" si="69"/>
        <v>0</v>
      </c>
      <c r="AG119" s="93">
        <f t="shared" si="70"/>
        <v>0</v>
      </c>
      <c r="AH119" s="93">
        <f t="shared" si="71"/>
        <v>0</v>
      </c>
      <c r="AI119" s="78">
        <f t="shared" si="72"/>
        <v>0</v>
      </c>
      <c r="AJ119" s="92">
        <f t="shared" si="51"/>
        <v>0</v>
      </c>
      <c r="AK119" s="78">
        <f t="shared" si="52"/>
        <v>0</v>
      </c>
      <c r="AL119" s="11"/>
      <c r="AM119" s="14"/>
      <c r="AN119" s="11">
        <v>1607</v>
      </c>
      <c r="AO119" s="15">
        <v>0.65</v>
      </c>
      <c r="AP119" s="11">
        <v>7755</v>
      </c>
      <c r="AQ119" s="11">
        <v>7796</v>
      </c>
      <c r="AR119" s="11">
        <v>7882</v>
      </c>
      <c r="AS119" s="75">
        <f t="shared" si="60"/>
        <v>1270</v>
      </c>
      <c r="AT119" s="75">
        <f t="shared" ca="1" si="61"/>
        <v>1670</v>
      </c>
      <c r="AU119" s="75">
        <f t="shared" si="62"/>
        <v>1.4512428123485908</v>
      </c>
      <c r="AV119" s="75">
        <f t="shared" ca="1" si="63"/>
        <v>239.83914979175643</v>
      </c>
      <c r="AW119" s="169">
        <v>0.33333333333333331</v>
      </c>
      <c r="AX119" s="169">
        <v>0.66666666666666663</v>
      </c>
      <c r="AY119" s="75">
        <f t="shared" si="64"/>
        <v>8</v>
      </c>
      <c r="AZ119" s="169">
        <v>0.33333333333333331</v>
      </c>
      <c r="BA119" s="169">
        <v>0.39583333333333331</v>
      </c>
      <c r="BB119" s="75">
        <f t="shared" si="65"/>
        <v>1.5</v>
      </c>
      <c r="BC119" s="11"/>
      <c r="BH119" s="52"/>
      <c r="BI119" s="52"/>
      <c r="BJ119" s="52"/>
      <c r="BK119" s="52"/>
      <c r="BL119" s="52"/>
      <c r="BM119" s="52"/>
      <c r="BP119" s="54"/>
      <c r="BQ119" s="27"/>
      <c r="BR119" s="27"/>
      <c r="BS119" s="27"/>
      <c r="BT119" s="27"/>
      <c r="BU119" s="27"/>
      <c r="BV119" s="27"/>
      <c r="BW119" s="54"/>
      <c r="BX119" s="26"/>
      <c r="BY119" s="54"/>
      <c r="BZ119" s="26"/>
      <c r="CA119" s="26"/>
      <c r="CB119" s="26"/>
    </row>
    <row r="120" spans="1:80" ht="17.45" customHeight="1">
      <c r="A120" s="86">
        <f t="shared" si="66"/>
        <v>16.5</v>
      </c>
      <c r="B120" s="179">
        <f t="shared" si="38"/>
        <v>46034</v>
      </c>
      <c r="C120" s="8"/>
      <c r="D120" s="11"/>
      <c r="E120" s="12"/>
      <c r="F120" s="11"/>
      <c r="G120" s="74">
        <f t="shared" si="73"/>
        <v>824</v>
      </c>
      <c r="H120" s="75">
        <f t="shared" si="73"/>
        <v>6139</v>
      </c>
      <c r="I120" s="88">
        <f t="shared" si="54"/>
        <v>0</v>
      </c>
      <c r="J120" s="78">
        <f t="shared" si="55"/>
        <v>0</v>
      </c>
      <c r="K120" s="78">
        <f t="shared" si="56"/>
        <v>0</v>
      </c>
      <c r="L120" s="78">
        <f t="shared" si="57"/>
        <v>0</v>
      </c>
      <c r="M120" s="78">
        <f t="shared" ca="1" si="58"/>
        <v>7.4157303370786479E-2</v>
      </c>
      <c r="N120" s="78">
        <f t="shared" ca="1" si="39"/>
        <v>2.7553444180522555E-2</v>
      </c>
      <c r="O120" s="78">
        <f t="shared" si="59"/>
        <v>5.0000000000000001E-4</v>
      </c>
      <c r="P120" s="13" t="s">
        <v>186</v>
      </c>
      <c r="Q120" s="8"/>
      <c r="R120" s="13"/>
      <c r="S120" s="89">
        <f t="shared" si="40"/>
        <v>0</v>
      </c>
      <c r="T120" s="75">
        <f t="shared" si="41"/>
        <v>0</v>
      </c>
      <c r="U120" s="90">
        <f t="shared" si="42"/>
        <v>0</v>
      </c>
      <c r="V120" s="82">
        <f t="shared" si="43"/>
        <v>0</v>
      </c>
      <c r="W120" s="8"/>
      <c r="X120" s="8"/>
      <c r="Y120" s="23"/>
      <c r="Z120" s="23"/>
      <c r="AA120" s="23"/>
      <c r="AB120" s="12"/>
      <c r="AC120" s="91">
        <f t="shared" si="44"/>
        <v>0</v>
      </c>
      <c r="AD120" s="75">
        <f t="shared" si="45"/>
        <v>0</v>
      </c>
      <c r="AE120" s="88">
        <f t="shared" si="68"/>
        <v>0</v>
      </c>
      <c r="AF120" s="92">
        <f t="shared" si="69"/>
        <v>0</v>
      </c>
      <c r="AG120" s="93">
        <f t="shared" si="70"/>
        <v>0</v>
      </c>
      <c r="AH120" s="93">
        <f t="shared" si="71"/>
        <v>0</v>
      </c>
      <c r="AI120" s="78">
        <f t="shared" si="72"/>
        <v>0</v>
      </c>
      <c r="AJ120" s="92">
        <f t="shared" si="51"/>
        <v>0</v>
      </c>
      <c r="AK120" s="78">
        <f t="shared" si="52"/>
        <v>0</v>
      </c>
      <c r="AL120" s="11"/>
      <c r="AM120" s="14"/>
      <c r="AN120" s="11"/>
      <c r="AO120" s="15"/>
      <c r="AP120" s="11">
        <v>7922</v>
      </c>
      <c r="AQ120" s="11">
        <v>7939</v>
      </c>
      <c r="AR120" s="11">
        <v>7970</v>
      </c>
      <c r="AS120" s="75">
        <f t="shared" si="60"/>
        <v>480</v>
      </c>
      <c r="AT120" s="75">
        <f t="shared" ca="1" si="61"/>
        <v>600</v>
      </c>
      <c r="AU120" s="75">
        <f t="shared" si="62"/>
        <v>0</v>
      </c>
      <c r="AV120" s="75">
        <f t="shared" ca="1" si="63"/>
        <v>86.169754416199908</v>
      </c>
      <c r="AW120" s="169">
        <v>0.33333333333333331</v>
      </c>
      <c r="AX120" s="169">
        <v>0.66666666666666663</v>
      </c>
      <c r="AY120" s="75">
        <f t="shared" si="64"/>
        <v>8</v>
      </c>
      <c r="AZ120" s="169">
        <v>0.33333333333333331</v>
      </c>
      <c r="BA120" s="169">
        <v>0.39583333333333331</v>
      </c>
      <c r="BB120" s="75">
        <f t="shared" si="65"/>
        <v>1.5</v>
      </c>
      <c r="BC120" s="11"/>
      <c r="BH120" s="52"/>
      <c r="BI120" s="52"/>
      <c r="BJ120" s="52"/>
      <c r="BK120" s="52"/>
      <c r="BL120" s="52"/>
      <c r="BM120" s="52"/>
      <c r="BP120" s="54"/>
      <c r="BQ120" s="27"/>
      <c r="BR120" s="27"/>
      <c r="BS120" s="27"/>
      <c r="BT120" s="27"/>
      <c r="BU120" s="27"/>
      <c r="BV120" s="27"/>
      <c r="BW120" s="54"/>
      <c r="BX120" s="26"/>
      <c r="BY120" s="54"/>
      <c r="BZ120" s="26"/>
      <c r="CA120" s="26"/>
      <c r="CB120" s="26"/>
    </row>
    <row r="121" spans="1:80" ht="17.45" customHeight="1">
      <c r="A121" s="94">
        <f t="shared" si="66"/>
        <v>16.600000000000001</v>
      </c>
      <c r="B121" s="179">
        <f t="shared" si="38"/>
        <v>46035</v>
      </c>
      <c r="C121" s="8"/>
      <c r="D121" s="11"/>
      <c r="E121" s="12">
        <v>1</v>
      </c>
      <c r="F121" s="11">
        <v>1</v>
      </c>
      <c r="G121" s="74">
        <f t="shared" si="73"/>
        <v>823</v>
      </c>
      <c r="H121" s="75">
        <f t="shared" si="73"/>
        <v>6138</v>
      </c>
      <c r="I121" s="88">
        <f t="shared" si="54"/>
        <v>0</v>
      </c>
      <c r="J121" s="78">
        <f t="shared" si="55"/>
        <v>1.2135922330097086E-3</v>
      </c>
      <c r="K121" s="78">
        <f t="shared" si="56"/>
        <v>0</v>
      </c>
      <c r="L121" s="78">
        <f t="shared" si="57"/>
        <v>1.6289297931259162E-4</v>
      </c>
      <c r="M121" s="78">
        <f t="shared" ca="1" si="58"/>
        <v>7.5280898876404462E-2</v>
      </c>
      <c r="N121" s="78">
        <f t="shared" ca="1" si="39"/>
        <v>2.7711797307996822E-2</v>
      </c>
      <c r="O121" s="78">
        <f t="shared" si="59"/>
        <v>5.0000000000000001E-4</v>
      </c>
      <c r="P121" s="13" t="s">
        <v>186</v>
      </c>
      <c r="Q121" s="8">
        <v>84</v>
      </c>
      <c r="R121" s="13">
        <v>60</v>
      </c>
      <c r="S121" s="89">
        <f t="shared" si="40"/>
        <v>168</v>
      </c>
      <c r="T121" s="75">
        <f t="shared" si="41"/>
        <v>120</v>
      </c>
      <c r="U121" s="90">
        <f t="shared" si="42"/>
        <v>138.26400000000001</v>
      </c>
      <c r="V121" s="82">
        <f t="shared" si="43"/>
        <v>736.56</v>
      </c>
      <c r="W121" s="8"/>
      <c r="X121" s="8"/>
      <c r="Y121" s="23"/>
      <c r="Z121" s="23"/>
      <c r="AA121" s="23"/>
      <c r="AB121" s="12"/>
      <c r="AC121" s="91">
        <f t="shared" si="44"/>
        <v>0</v>
      </c>
      <c r="AD121" s="75">
        <f t="shared" si="45"/>
        <v>0</v>
      </c>
      <c r="AE121" s="88">
        <f t="shared" si="68"/>
        <v>0</v>
      </c>
      <c r="AF121" s="92">
        <f t="shared" si="69"/>
        <v>0</v>
      </c>
      <c r="AG121" s="93">
        <f t="shared" si="70"/>
        <v>0</v>
      </c>
      <c r="AH121" s="93">
        <f t="shared" si="71"/>
        <v>0</v>
      </c>
      <c r="AI121" s="78">
        <f t="shared" si="72"/>
        <v>0</v>
      </c>
      <c r="AJ121" s="92">
        <f t="shared" si="51"/>
        <v>0</v>
      </c>
      <c r="AK121" s="78">
        <f t="shared" si="52"/>
        <v>0</v>
      </c>
      <c r="AL121" s="11"/>
      <c r="AM121" s="14"/>
      <c r="AN121" s="11"/>
      <c r="AO121" s="15"/>
      <c r="AP121" s="11">
        <v>7982</v>
      </c>
      <c r="AQ121" s="11">
        <v>8019</v>
      </c>
      <c r="AR121" s="11">
        <v>8098</v>
      </c>
      <c r="AS121" s="75">
        <f t="shared" si="60"/>
        <v>1160</v>
      </c>
      <c r="AT121" s="75">
        <f t="shared" ca="1" si="61"/>
        <v>1680</v>
      </c>
      <c r="AU121" s="75">
        <f t="shared" si="62"/>
        <v>1.325980997320604</v>
      </c>
      <c r="AV121" s="75">
        <f t="shared" ca="1" si="63"/>
        <v>241.34463439161041</v>
      </c>
      <c r="AW121" s="169">
        <v>0.33333333333333331</v>
      </c>
      <c r="AX121" s="169">
        <v>0.66666666666666663</v>
      </c>
      <c r="AY121" s="75">
        <f t="shared" si="64"/>
        <v>8</v>
      </c>
      <c r="AZ121" s="169">
        <v>0.33333333333333331</v>
      </c>
      <c r="BA121" s="169">
        <v>0.39583333333333331</v>
      </c>
      <c r="BB121" s="75">
        <f t="shared" si="65"/>
        <v>1.5</v>
      </c>
      <c r="BC121" s="11" t="s">
        <v>203</v>
      </c>
      <c r="BH121" s="52"/>
      <c r="BI121" s="52"/>
      <c r="BJ121" s="52"/>
      <c r="BK121" s="52"/>
      <c r="BL121" s="52"/>
      <c r="BM121" s="52"/>
      <c r="BP121" s="54"/>
      <c r="BQ121" s="27"/>
      <c r="BR121" s="27"/>
      <c r="BS121" s="27"/>
      <c r="BT121" s="27"/>
      <c r="BU121" s="27"/>
      <c r="BV121" s="27"/>
      <c r="BW121" s="54"/>
      <c r="BX121" s="26"/>
      <c r="BY121" s="54"/>
      <c r="BZ121" s="26"/>
      <c r="CA121" s="26"/>
      <c r="CB121" s="26"/>
    </row>
    <row r="122" spans="1:80" ht="17.45" customHeight="1" thickBot="1">
      <c r="A122" s="86">
        <f t="shared" si="66"/>
        <v>16.700000000000003</v>
      </c>
      <c r="B122" s="180">
        <f t="shared" si="38"/>
        <v>46036</v>
      </c>
      <c r="C122" s="16"/>
      <c r="D122" s="17"/>
      <c r="E122" s="18"/>
      <c r="F122" s="17"/>
      <c r="G122" s="96">
        <f t="shared" si="73"/>
        <v>823</v>
      </c>
      <c r="H122" s="97">
        <f t="shared" si="73"/>
        <v>6138</v>
      </c>
      <c r="I122" s="98">
        <f t="shared" si="54"/>
        <v>0</v>
      </c>
      <c r="J122" s="99">
        <f t="shared" si="55"/>
        <v>0</v>
      </c>
      <c r="K122" s="99">
        <f t="shared" si="56"/>
        <v>0</v>
      </c>
      <c r="L122" s="99">
        <f t="shared" si="57"/>
        <v>0</v>
      </c>
      <c r="M122" s="99">
        <f t="shared" ca="1" si="58"/>
        <v>7.5280898876404462E-2</v>
      </c>
      <c r="N122" s="99">
        <f t="shared" ca="1" si="39"/>
        <v>2.7711797307996822E-2</v>
      </c>
      <c r="O122" s="99">
        <f t="shared" si="59"/>
        <v>5.0000000000000001E-4</v>
      </c>
      <c r="P122" s="19" t="s">
        <v>186</v>
      </c>
      <c r="Q122" s="16"/>
      <c r="R122" s="19"/>
      <c r="S122" s="89">
        <f t="shared" si="40"/>
        <v>0</v>
      </c>
      <c r="T122" s="75">
        <f t="shared" si="41"/>
        <v>0</v>
      </c>
      <c r="U122" s="100">
        <f t="shared" si="42"/>
        <v>0</v>
      </c>
      <c r="V122" s="101">
        <f t="shared" si="43"/>
        <v>0</v>
      </c>
      <c r="W122" s="16"/>
      <c r="X122" s="16"/>
      <c r="Y122" s="23"/>
      <c r="Z122" s="23"/>
      <c r="AA122" s="23"/>
      <c r="AB122" s="12"/>
      <c r="AC122" s="102">
        <f t="shared" si="44"/>
        <v>0</v>
      </c>
      <c r="AD122" s="97">
        <f t="shared" si="45"/>
        <v>0</v>
      </c>
      <c r="AE122" s="98">
        <f t="shared" si="68"/>
        <v>0</v>
      </c>
      <c r="AF122" s="103">
        <f t="shared" si="69"/>
        <v>0</v>
      </c>
      <c r="AG122" s="104">
        <f t="shared" si="70"/>
        <v>0</v>
      </c>
      <c r="AH122" s="104">
        <f t="shared" si="71"/>
        <v>0</v>
      </c>
      <c r="AI122" s="99">
        <f t="shared" si="72"/>
        <v>0</v>
      </c>
      <c r="AJ122" s="103">
        <f t="shared" si="51"/>
        <v>0</v>
      </c>
      <c r="AK122" s="99">
        <f t="shared" si="52"/>
        <v>0</v>
      </c>
      <c r="AL122" s="17"/>
      <c r="AM122" s="20"/>
      <c r="AN122" s="17"/>
      <c r="AO122" s="21"/>
      <c r="AP122" s="17">
        <v>8150</v>
      </c>
      <c r="AQ122" s="17">
        <v>8169</v>
      </c>
      <c r="AR122" s="17">
        <v>8196</v>
      </c>
      <c r="AS122" s="97">
        <f t="shared" si="60"/>
        <v>460</v>
      </c>
      <c r="AT122" s="97">
        <f t="shared" ca="1" si="61"/>
        <v>650</v>
      </c>
      <c r="AU122" s="97">
        <f t="shared" si="62"/>
        <v>0</v>
      </c>
      <c r="AV122" s="97">
        <f t="shared" ca="1" si="63"/>
        <v>93.377388306277822</v>
      </c>
      <c r="AW122" s="167">
        <v>0.33333333333333331</v>
      </c>
      <c r="AX122" s="167">
        <v>0.66666666666666663</v>
      </c>
      <c r="AY122" s="97">
        <f t="shared" si="64"/>
        <v>8</v>
      </c>
      <c r="AZ122" s="167">
        <v>0.33333333333333331</v>
      </c>
      <c r="BA122" s="167">
        <v>0.39583333333333331</v>
      </c>
      <c r="BB122" s="97">
        <f t="shared" si="65"/>
        <v>1.5</v>
      </c>
      <c r="BC122" s="17"/>
      <c r="BH122" s="52"/>
      <c r="BI122" s="52"/>
      <c r="BJ122" s="52"/>
      <c r="BK122" s="52"/>
      <c r="BL122" s="52"/>
      <c r="BM122" s="52"/>
      <c r="BP122" s="54"/>
      <c r="BQ122" s="27"/>
      <c r="BR122" s="27"/>
      <c r="BS122" s="27"/>
      <c r="BT122" s="27"/>
      <c r="BU122" s="27"/>
      <c r="BV122" s="27"/>
      <c r="BW122" s="54"/>
      <c r="BX122" s="26"/>
      <c r="BY122" s="54"/>
      <c r="BZ122" s="26"/>
      <c r="CA122" s="26"/>
      <c r="CB122" s="26"/>
    </row>
    <row r="123" spans="1:80" ht="17.45" customHeight="1" thickTop="1">
      <c r="A123" s="71">
        <f>A116+1</f>
        <v>17.100000000000001</v>
      </c>
      <c r="B123" s="178">
        <f>B122+1</f>
        <v>46037</v>
      </c>
      <c r="C123" s="4"/>
      <c r="D123" s="5"/>
      <c r="E123" s="6"/>
      <c r="F123" s="5"/>
      <c r="G123" s="74">
        <f t="shared" si="73"/>
        <v>823</v>
      </c>
      <c r="H123" s="75">
        <f t="shared" si="73"/>
        <v>6138</v>
      </c>
      <c r="I123" s="76">
        <f t="shared" si="54"/>
        <v>0</v>
      </c>
      <c r="J123" s="77">
        <f t="shared" si="55"/>
        <v>0</v>
      </c>
      <c r="K123" s="77">
        <f t="shared" si="56"/>
        <v>0</v>
      </c>
      <c r="L123" s="77">
        <f t="shared" si="57"/>
        <v>0</v>
      </c>
      <c r="M123" s="78">
        <f t="shared" ca="1" si="58"/>
        <v>7.5280898876404462E-2</v>
      </c>
      <c r="N123" s="78">
        <f t="shared" ca="1" si="39"/>
        <v>2.7711797307996822E-2</v>
      </c>
      <c r="O123" s="78">
        <f t="shared" si="59"/>
        <v>5.0000000000000001E-4</v>
      </c>
      <c r="P123" s="13" t="s">
        <v>186</v>
      </c>
      <c r="Q123" s="8">
        <v>88</v>
      </c>
      <c r="R123" s="13">
        <v>65</v>
      </c>
      <c r="S123" s="79">
        <f t="shared" si="40"/>
        <v>176</v>
      </c>
      <c r="T123" s="80">
        <f t="shared" si="41"/>
        <v>130</v>
      </c>
      <c r="U123" s="90">
        <f t="shared" si="42"/>
        <v>144.84800000000001</v>
      </c>
      <c r="V123" s="82">
        <f t="shared" si="43"/>
        <v>797.94</v>
      </c>
      <c r="W123" s="4"/>
      <c r="X123" s="4"/>
      <c r="Y123" s="22"/>
      <c r="Z123" s="22"/>
      <c r="AA123" s="22"/>
      <c r="AB123" s="6"/>
      <c r="AC123" s="83">
        <f t="shared" si="44"/>
        <v>0</v>
      </c>
      <c r="AD123" s="80">
        <f t="shared" si="45"/>
        <v>0</v>
      </c>
      <c r="AE123" s="76">
        <f t="shared" si="68"/>
        <v>0</v>
      </c>
      <c r="AF123" s="84">
        <f t="shared" si="69"/>
        <v>0</v>
      </c>
      <c r="AG123" s="85">
        <f t="shared" si="70"/>
        <v>0</v>
      </c>
      <c r="AH123" s="85">
        <f t="shared" si="71"/>
        <v>0</v>
      </c>
      <c r="AI123" s="77">
        <f t="shared" si="72"/>
        <v>0</v>
      </c>
      <c r="AJ123" s="84">
        <f t="shared" si="51"/>
        <v>0</v>
      </c>
      <c r="AK123" s="77">
        <f t="shared" si="52"/>
        <v>0</v>
      </c>
      <c r="AL123" s="5"/>
      <c r="AM123" s="9"/>
      <c r="AN123" s="5"/>
      <c r="AO123" s="10"/>
      <c r="AP123" s="5">
        <v>8215</v>
      </c>
      <c r="AQ123" s="5">
        <v>8255</v>
      </c>
      <c r="AR123" s="5">
        <v>8337</v>
      </c>
      <c r="AS123" s="80">
        <f t="shared" si="60"/>
        <v>1220</v>
      </c>
      <c r="AT123" s="80">
        <f t="shared" ca="1" si="61"/>
        <v>1790</v>
      </c>
      <c r="AU123" s="80">
        <f t="shared" si="62"/>
        <v>1.2940342897873116</v>
      </c>
      <c r="AV123" s="80">
        <f t="shared" ca="1" si="63"/>
        <v>257.14696164344201</v>
      </c>
      <c r="AW123" s="165">
        <v>0.33333333333333331</v>
      </c>
      <c r="AX123" s="165">
        <v>0.66666666666666663</v>
      </c>
      <c r="AY123" s="80">
        <f t="shared" si="64"/>
        <v>8</v>
      </c>
      <c r="AZ123" s="165">
        <v>0.33333333333333331</v>
      </c>
      <c r="BA123" s="165">
        <v>0.39583333333333331</v>
      </c>
      <c r="BB123" s="80">
        <f t="shared" si="65"/>
        <v>1.5</v>
      </c>
      <c r="BC123" s="5"/>
      <c r="BH123" s="52"/>
      <c r="BI123" s="52"/>
      <c r="BJ123" s="52"/>
      <c r="BK123" s="52"/>
      <c r="BL123" s="52"/>
      <c r="BM123" s="52"/>
      <c r="BP123" s="54"/>
      <c r="BQ123" s="27"/>
      <c r="BR123" s="27"/>
      <c r="BS123" s="27"/>
      <c r="BT123" s="27"/>
      <c r="BU123" s="27"/>
      <c r="BV123" s="27"/>
      <c r="BW123" s="54"/>
      <c r="BX123" s="26"/>
      <c r="BY123" s="54"/>
      <c r="BZ123" s="26"/>
      <c r="CA123" s="26"/>
      <c r="CB123" s="26"/>
    </row>
    <row r="124" spans="1:80" ht="17.45" customHeight="1">
      <c r="A124" s="86">
        <f t="shared" si="66"/>
        <v>17.2</v>
      </c>
      <c r="B124" s="179">
        <f t="shared" si="38"/>
        <v>46038</v>
      </c>
      <c r="C124" s="8"/>
      <c r="D124" s="11"/>
      <c r="E124" s="12"/>
      <c r="F124" s="11"/>
      <c r="G124" s="74">
        <f t="shared" ref="G124:H139" si="74">G123-E124-C124</f>
        <v>823</v>
      </c>
      <c r="H124" s="75">
        <f t="shared" si="74"/>
        <v>6138</v>
      </c>
      <c r="I124" s="88">
        <f t="shared" si="54"/>
        <v>0</v>
      </c>
      <c r="J124" s="78">
        <f t="shared" si="55"/>
        <v>0</v>
      </c>
      <c r="K124" s="78">
        <f t="shared" si="56"/>
        <v>0</v>
      </c>
      <c r="L124" s="78">
        <f t="shared" si="57"/>
        <v>0</v>
      </c>
      <c r="M124" s="78">
        <f t="shared" ca="1" si="58"/>
        <v>7.5280898876404462E-2</v>
      </c>
      <c r="N124" s="78">
        <f t="shared" ca="1" si="39"/>
        <v>2.7711797307996822E-2</v>
      </c>
      <c r="O124" s="78">
        <f t="shared" si="59"/>
        <v>5.0000000000000001E-4</v>
      </c>
      <c r="P124" s="13" t="s">
        <v>186</v>
      </c>
      <c r="Q124" s="8"/>
      <c r="R124" s="13"/>
      <c r="S124" s="89">
        <f t="shared" si="40"/>
        <v>0</v>
      </c>
      <c r="T124" s="75">
        <f t="shared" si="41"/>
        <v>0</v>
      </c>
      <c r="U124" s="90">
        <f t="shared" si="42"/>
        <v>0</v>
      </c>
      <c r="V124" s="82">
        <f t="shared" si="43"/>
        <v>0</v>
      </c>
      <c r="W124" s="8"/>
      <c r="X124" s="8"/>
      <c r="Y124" s="23"/>
      <c r="Z124" s="23"/>
      <c r="AA124" s="23"/>
      <c r="AB124" s="12"/>
      <c r="AC124" s="91">
        <f t="shared" si="44"/>
        <v>0</v>
      </c>
      <c r="AD124" s="75">
        <f t="shared" si="45"/>
        <v>0</v>
      </c>
      <c r="AE124" s="88">
        <f t="shared" si="68"/>
        <v>0</v>
      </c>
      <c r="AF124" s="92">
        <f t="shared" si="69"/>
        <v>0</v>
      </c>
      <c r="AG124" s="93">
        <f t="shared" si="70"/>
        <v>0</v>
      </c>
      <c r="AH124" s="93">
        <f t="shared" si="71"/>
        <v>0</v>
      </c>
      <c r="AI124" s="78">
        <f t="shared" si="72"/>
        <v>0</v>
      </c>
      <c r="AJ124" s="92">
        <f t="shared" si="51"/>
        <v>0</v>
      </c>
      <c r="AK124" s="78">
        <f t="shared" si="52"/>
        <v>0</v>
      </c>
      <c r="AL124" s="11"/>
      <c r="AM124" s="14"/>
      <c r="AN124" s="11"/>
      <c r="AO124" s="15"/>
      <c r="AP124" s="11">
        <v>8394</v>
      </c>
      <c r="AQ124" s="11">
        <v>8414</v>
      </c>
      <c r="AR124" s="11">
        <v>8442</v>
      </c>
      <c r="AS124" s="75">
        <f t="shared" si="60"/>
        <v>480</v>
      </c>
      <c r="AT124" s="75">
        <f t="shared" ca="1" si="61"/>
        <v>670</v>
      </c>
      <c r="AU124" s="75">
        <f t="shared" si="62"/>
        <v>0</v>
      </c>
      <c r="AV124" s="75">
        <f t="shared" ca="1" si="63"/>
        <v>96.250538715701765</v>
      </c>
      <c r="AW124" s="169">
        <v>0.33333333333333331</v>
      </c>
      <c r="AX124" s="169">
        <v>0.66666666666666663</v>
      </c>
      <c r="AY124" s="75">
        <f t="shared" si="64"/>
        <v>8</v>
      </c>
      <c r="AZ124" s="169">
        <v>0.33333333333333331</v>
      </c>
      <c r="BA124" s="169">
        <v>0.39583333333333331</v>
      </c>
      <c r="BB124" s="75">
        <f t="shared" si="65"/>
        <v>1.5</v>
      </c>
      <c r="BC124" s="11"/>
      <c r="BH124" s="52"/>
      <c r="BI124" s="52"/>
      <c r="BJ124" s="52"/>
      <c r="BK124" s="52"/>
      <c r="BL124" s="52"/>
      <c r="BM124" s="52"/>
      <c r="BP124" s="54"/>
      <c r="BQ124" s="27"/>
      <c r="BR124" s="27"/>
      <c r="BS124" s="27"/>
      <c r="BT124" s="27"/>
      <c r="BU124" s="27"/>
      <c r="BV124" s="27"/>
      <c r="BW124" s="54"/>
      <c r="BX124" s="26"/>
      <c r="BY124" s="54"/>
      <c r="BZ124" s="26"/>
      <c r="CA124" s="26"/>
      <c r="CB124" s="26"/>
    </row>
    <row r="125" spans="1:80" ht="17.45" customHeight="1">
      <c r="A125" s="94">
        <f t="shared" si="66"/>
        <v>17.3</v>
      </c>
      <c r="B125" s="179">
        <f t="shared" si="38"/>
        <v>46039</v>
      </c>
      <c r="C125" s="8">
        <v>1</v>
      </c>
      <c r="D125" s="11"/>
      <c r="E125" s="12"/>
      <c r="F125" s="11"/>
      <c r="G125" s="74">
        <f t="shared" si="74"/>
        <v>822</v>
      </c>
      <c r="H125" s="75">
        <f t="shared" si="74"/>
        <v>6138</v>
      </c>
      <c r="I125" s="88">
        <f t="shared" si="54"/>
        <v>1.215066828675577E-3</v>
      </c>
      <c r="J125" s="78">
        <f t="shared" si="55"/>
        <v>0</v>
      </c>
      <c r="K125" s="78">
        <f t="shared" si="56"/>
        <v>0</v>
      </c>
      <c r="L125" s="78">
        <f t="shared" si="57"/>
        <v>0</v>
      </c>
      <c r="M125" s="78">
        <f t="shared" ca="1" si="58"/>
        <v>7.5280898876404462E-2</v>
      </c>
      <c r="N125" s="78">
        <f t="shared" ca="1" si="39"/>
        <v>2.7711797307996822E-2</v>
      </c>
      <c r="O125" s="78">
        <f t="shared" si="59"/>
        <v>5.0000000000000001E-4</v>
      </c>
      <c r="P125" s="13" t="s">
        <v>186</v>
      </c>
      <c r="Q125" s="8">
        <v>88</v>
      </c>
      <c r="R125" s="13">
        <v>65</v>
      </c>
      <c r="S125" s="89">
        <f t="shared" si="40"/>
        <v>176</v>
      </c>
      <c r="T125" s="75">
        <f t="shared" si="41"/>
        <v>130</v>
      </c>
      <c r="U125" s="90">
        <f t="shared" si="42"/>
        <v>144.672</v>
      </c>
      <c r="V125" s="82">
        <f t="shared" si="43"/>
        <v>797.94</v>
      </c>
      <c r="W125" s="8"/>
      <c r="X125" s="8"/>
      <c r="Y125" s="23"/>
      <c r="Z125" s="23"/>
      <c r="AA125" s="23"/>
      <c r="AB125" s="12"/>
      <c r="AC125" s="91">
        <f t="shared" si="44"/>
        <v>0</v>
      </c>
      <c r="AD125" s="75">
        <f t="shared" si="45"/>
        <v>0</v>
      </c>
      <c r="AE125" s="88">
        <f t="shared" si="68"/>
        <v>0</v>
      </c>
      <c r="AF125" s="92">
        <f t="shared" si="69"/>
        <v>0</v>
      </c>
      <c r="AG125" s="93">
        <f t="shared" si="70"/>
        <v>0</v>
      </c>
      <c r="AH125" s="93">
        <f t="shared" si="71"/>
        <v>0</v>
      </c>
      <c r="AI125" s="78">
        <f t="shared" si="72"/>
        <v>0</v>
      </c>
      <c r="AJ125" s="92">
        <f t="shared" si="51"/>
        <v>0</v>
      </c>
      <c r="AK125" s="78">
        <f t="shared" si="52"/>
        <v>0</v>
      </c>
      <c r="AL125" s="11"/>
      <c r="AM125" s="14"/>
      <c r="AN125" s="11"/>
      <c r="AO125" s="15"/>
      <c r="AP125" s="11">
        <v>8461</v>
      </c>
      <c r="AQ125" s="11">
        <v>8489</v>
      </c>
      <c r="AR125" s="11">
        <v>8592</v>
      </c>
      <c r="AS125" s="75">
        <f t="shared" si="60"/>
        <v>1310</v>
      </c>
      <c r="AT125" s="75">
        <f t="shared" ca="1" si="61"/>
        <v>1850</v>
      </c>
      <c r="AU125" s="75">
        <f t="shared" si="62"/>
        <v>1.3897552757656384</v>
      </c>
      <c r="AV125" s="75">
        <f t="shared" ca="1" si="63"/>
        <v>265.80459770114948</v>
      </c>
      <c r="AW125" s="169">
        <v>0.33333333333333331</v>
      </c>
      <c r="AX125" s="169">
        <v>0.66666666666666663</v>
      </c>
      <c r="AY125" s="75">
        <f t="shared" si="64"/>
        <v>8</v>
      </c>
      <c r="AZ125" s="169">
        <v>0.33333333333333331</v>
      </c>
      <c r="BA125" s="169">
        <v>0.39583333333333331</v>
      </c>
      <c r="BB125" s="75">
        <f t="shared" si="65"/>
        <v>1.5</v>
      </c>
      <c r="BC125" s="11"/>
      <c r="BH125" s="52"/>
      <c r="BI125" s="52"/>
      <c r="BJ125" s="52"/>
      <c r="BK125" s="52"/>
      <c r="BL125" s="52"/>
      <c r="BM125" s="52"/>
      <c r="BP125" s="54"/>
      <c r="BQ125" s="27"/>
      <c r="BR125" s="27"/>
      <c r="BS125" s="27"/>
      <c r="BT125" s="27"/>
      <c r="BU125" s="27"/>
      <c r="BV125" s="27"/>
      <c r="BW125" s="54"/>
      <c r="BX125" s="26"/>
      <c r="BY125" s="54"/>
      <c r="BZ125" s="26"/>
      <c r="CA125" s="26"/>
      <c r="CB125" s="26"/>
    </row>
    <row r="126" spans="1:80" ht="17.45" customHeight="1">
      <c r="A126" s="86">
        <f t="shared" si="66"/>
        <v>17.399999999999999</v>
      </c>
      <c r="B126" s="179">
        <f t="shared" si="38"/>
        <v>46040</v>
      </c>
      <c r="C126" s="8"/>
      <c r="D126" s="11"/>
      <c r="E126" s="12"/>
      <c r="F126" s="11">
        <v>2</v>
      </c>
      <c r="G126" s="74">
        <f t="shared" si="74"/>
        <v>822</v>
      </c>
      <c r="H126" s="75">
        <f t="shared" si="74"/>
        <v>6136</v>
      </c>
      <c r="I126" s="88">
        <f t="shared" si="54"/>
        <v>0</v>
      </c>
      <c r="J126" s="78">
        <f t="shared" si="55"/>
        <v>0</v>
      </c>
      <c r="K126" s="78">
        <f t="shared" si="56"/>
        <v>0</v>
      </c>
      <c r="L126" s="78">
        <f t="shared" si="57"/>
        <v>3.2583903551645487E-4</v>
      </c>
      <c r="M126" s="78">
        <f t="shared" ca="1" si="58"/>
        <v>7.5280898876404462E-2</v>
      </c>
      <c r="N126" s="78">
        <f t="shared" ca="1" si="39"/>
        <v>2.802850356294536E-2</v>
      </c>
      <c r="O126" s="78">
        <f t="shared" si="59"/>
        <v>5.0000000000000001E-4</v>
      </c>
      <c r="P126" s="13" t="s">
        <v>186</v>
      </c>
      <c r="Q126" s="8"/>
      <c r="R126" s="13"/>
      <c r="S126" s="89">
        <f t="shared" si="40"/>
        <v>0</v>
      </c>
      <c r="T126" s="75">
        <f t="shared" si="41"/>
        <v>0</v>
      </c>
      <c r="U126" s="90">
        <f t="shared" si="42"/>
        <v>0</v>
      </c>
      <c r="V126" s="82">
        <f t="shared" si="43"/>
        <v>0</v>
      </c>
      <c r="W126" s="8"/>
      <c r="X126" s="8"/>
      <c r="Y126" s="23"/>
      <c r="Z126" s="23"/>
      <c r="AA126" s="23"/>
      <c r="AB126" s="12"/>
      <c r="AC126" s="91">
        <f t="shared" si="44"/>
        <v>0</v>
      </c>
      <c r="AD126" s="75">
        <f t="shared" si="45"/>
        <v>0</v>
      </c>
      <c r="AE126" s="88">
        <f t="shared" si="68"/>
        <v>0</v>
      </c>
      <c r="AF126" s="92">
        <f t="shared" si="69"/>
        <v>0</v>
      </c>
      <c r="AG126" s="93">
        <f t="shared" si="70"/>
        <v>0</v>
      </c>
      <c r="AH126" s="93">
        <f t="shared" si="71"/>
        <v>0</v>
      </c>
      <c r="AI126" s="78">
        <f t="shared" si="72"/>
        <v>0</v>
      </c>
      <c r="AJ126" s="92">
        <f t="shared" si="51"/>
        <v>0</v>
      </c>
      <c r="AK126" s="78">
        <f t="shared" si="52"/>
        <v>0</v>
      </c>
      <c r="AL126" s="11"/>
      <c r="AM126" s="14"/>
      <c r="AN126" s="11"/>
      <c r="AO126" s="15"/>
      <c r="AP126" s="11">
        <v>8646</v>
      </c>
      <c r="AQ126" s="11">
        <v>8675</v>
      </c>
      <c r="AR126" s="11">
        <v>8697</v>
      </c>
      <c r="AS126" s="75">
        <f t="shared" si="60"/>
        <v>510</v>
      </c>
      <c r="AT126" s="75">
        <f t="shared" ca="1" si="61"/>
        <v>690</v>
      </c>
      <c r="AU126" s="75">
        <f t="shared" si="62"/>
        <v>0</v>
      </c>
      <c r="AV126" s="75">
        <f t="shared" ca="1" si="63"/>
        <v>99.16642713423397</v>
      </c>
      <c r="AW126" s="169">
        <v>0.33333333333333331</v>
      </c>
      <c r="AX126" s="169">
        <v>0.66666666666666663</v>
      </c>
      <c r="AY126" s="75">
        <f t="shared" si="64"/>
        <v>8</v>
      </c>
      <c r="AZ126" s="169">
        <v>0.33333333333333331</v>
      </c>
      <c r="BA126" s="169">
        <v>0.39583333333333331</v>
      </c>
      <c r="BB126" s="75">
        <f t="shared" si="65"/>
        <v>1.5</v>
      </c>
      <c r="BC126" s="11"/>
      <c r="BH126" s="52"/>
      <c r="BI126" s="52"/>
      <c r="BJ126" s="52"/>
      <c r="BK126" s="52"/>
      <c r="BL126" s="52"/>
      <c r="BM126" s="52"/>
      <c r="BP126" s="54"/>
      <c r="BQ126" s="27"/>
      <c r="BR126" s="27"/>
      <c r="BS126" s="27"/>
      <c r="BT126" s="27"/>
      <c r="BU126" s="27"/>
      <c r="BV126" s="27"/>
      <c r="BW126" s="54"/>
      <c r="BX126" s="26"/>
      <c r="BY126" s="54"/>
      <c r="BZ126" s="26"/>
      <c r="CA126" s="26"/>
      <c r="CB126" s="26"/>
    </row>
    <row r="127" spans="1:80" ht="17.45" customHeight="1">
      <c r="A127" s="94">
        <f t="shared" si="66"/>
        <v>17.5</v>
      </c>
      <c r="B127" s="179">
        <f t="shared" si="38"/>
        <v>46041</v>
      </c>
      <c r="C127" s="8"/>
      <c r="D127" s="11"/>
      <c r="E127" s="12">
        <v>1</v>
      </c>
      <c r="F127" s="11"/>
      <c r="G127" s="74">
        <f t="shared" si="74"/>
        <v>821</v>
      </c>
      <c r="H127" s="75">
        <f t="shared" si="74"/>
        <v>6136</v>
      </c>
      <c r="I127" s="88">
        <f t="shared" si="54"/>
        <v>0</v>
      </c>
      <c r="J127" s="78">
        <f t="shared" si="55"/>
        <v>1.2165450121654502E-3</v>
      </c>
      <c r="K127" s="78">
        <f t="shared" si="56"/>
        <v>0</v>
      </c>
      <c r="L127" s="78">
        <f t="shared" si="57"/>
        <v>0</v>
      </c>
      <c r="M127" s="78">
        <f t="shared" ca="1" si="58"/>
        <v>7.6404494382022445E-2</v>
      </c>
      <c r="N127" s="78">
        <f t="shared" ca="1" si="39"/>
        <v>2.802850356294536E-2</v>
      </c>
      <c r="O127" s="78">
        <f t="shared" si="59"/>
        <v>5.0000000000000001E-4</v>
      </c>
      <c r="P127" s="13" t="s">
        <v>186</v>
      </c>
      <c r="Q127" s="8">
        <v>88</v>
      </c>
      <c r="R127" s="13">
        <v>65</v>
      </c>
      <c r="S127" s="89">
        <f t="shared" si="40"/>
        <v>176</v>
      </c>
      <c r="T127" s="75">
        <f t="shared" si="41"/>
        <v>130</v>
      </c>
      <c r="U127" s="90">
        <f t="shared" si="42"/>
        <v>144.49600000000001</v>
      </c>
      <c r="V127" s="82">
        <f t="shared" si="43"/>
        <v>797.68</v>
      </c>
      <c r="W127" s="8"/>
      <c r="X127" s="8"/>
      <c r="Y127" s="23"/>
      <c r="Z127" s="23"/>
      <c r="AA127" s="23"/>
      <c r="AB127" s="12"/>
      <c r="AC127" s="91">
        <f t="shared" si="44"/>
        <v>0</v>
      </c>
      <c r="AD127" s="75">
        <f t="shared" si="45"/>
        <v>0</v>
      </c>
      <c r="AE127" s="88">
        <f t="shared" si="68"/>
        <v>0</v>
      </c>
      <c r="AF127" s="92">
        <f t="shared" si="69"/>
        <v>0</v>
      </c>
      <c r="AG127" s="93">
        <f t="shared" si="70"/>
        <v>0</v>
      </c>
      <c r="AH127" s="93">
        <f t="shared" si="71"/>
        <v>0</v>
      </c>
      <c r="AI127" s="78">
        <f t="shared" si="72"/>
        <v>0</v>
      </c>
      <c r="AJ127" s="92">
        <f t="shared" si="51"/>
        <v>0</v>
      </c>
      <c r="AK127" s="78">
        <f t="shared" si="52"/>
        <v>0</v>
      </c>
      <c r="AL127" s="11"/>
      <c r="AM127" s="14"/>
      <c r="AN127" s="11"/>
      <c r="AO127" s="15"/>
      <c r="AP127" s="11">
        <v>8715</v>
      </c>
      <c r="AQ127" s="11">
        <v>8759</v>
      </c>
      <c r="AR127" s="11">
        <v>8852</v>
      </c>
      <c r="AS127" s="75">
        <f t="shared" si="60"/>
        <v>1370</v>
      </c>
      <c r="AT127" s="75" t="str">
        <f t="shared" ca="1" si="61"/>
        <v/>
      </c>
      <c r="AU127" s="75">
        <f t="shared" si="62"/>
        <v>1.4540807662262678</v>
      </c>
      <c r="AV127" s="75" t="str">
        <f t="shared" ca="1" si="63"/>
        <v/>
      </c>
      <c r="AW127" s="169">
        <v>0.33333333333333331</v>
      </c>
      <c r="AX127" s="169">
        <v>0.66666666666666663</v>
      </c>
      <c r="AY127" s="75">
        <f t="shared" si="64"/>
        <v>8</v>
      </c>
      <c r="AZ127" s="169">
        <v>0.33333333333333331</v>
      </c>
      <c r="BA127" s="169">
        <v>0.39583333333333331</v>
      </c>
      <c r="BB127" s="75">
        <f t="shared" si="65"/>
        <v>1.5</v>
      </c>
      <c r="BC127" s="11"/>
      <c r="BH127" s="52"/>
      <c r="BI127" s="52"/>
      <c r="BJ127" s="52"/>
      <c r="BK127" s="52"/>
      <c r="BL127" s="52"/>
      <c r="BM127" s="52"/>
      <c r="BP127" s="54"/>
      <c r="BQ127" s="27"/>
      <c r="BR127" s="27"/>
      <c r="BS127" s="27"/>
      <c r="BT127" s="27"/>
      <c r="BU127" s="27"/>
      <c r="BV127" s="27"/>
      <c r="BW127" s="54"/>
      <c r="BX127" s="26"/>
      <c r="BY127" s="54"/>
      <c r="BZ127" s="26"/>
      <c r="CA127" s="26"/>
      <c r="CB127" s="26"/>
    </row>
    <row r="128" spans="1:80" ht="17.45" customHeight="1">
      <c r="A128" s="86">
        <f t="shared" si="66"/>
        <v>17.600000000000001</v>
      </c>
      <c r="B128" s="179">
        <f t="shared" si="38"/>
        <v>46042</v>
      </c>
      <c r="C128" s="8"/>
      <c r="D128" s="11"/>
      <c r="E128" s="12"/>
      <c r="F128" s="11"/>
      <c r="G128" s="74">
        <f t="shared" si="74"/>
        <v>821</v>
      </c>
      <c r="H128" s="75">
        <f t="shared" si="74"/>
        <v>6136</v>
      </c>
      <c r="I128" s="88">
        <f t="shared" si="54"/>
        <v>0</v>
      </c>
      <c r="J128" s="78">
        <f t="shared" si="55"/>
        <v>0</v>
      </c>
      <c r="K128" s="78">
        <f t="shared" si="56"/>
        <v>0</v>
      </c>
      <c r="L128" s="78">
        <f t="shared" si="57"/>
        <v>0</v>
      </c>
      <c r="M128" s="78">
        <f t="shared" ca="1" si="58"/>
        <v>7.6404494382022445E-2</v>
      </c>
      <c r="N128" s="78">
        <f t="shared" ca="1" si="39"/>
        <v>2.802850356294536E-2</v>
      </c>
      <c r="O128" s="78">
        <f t="shared" si="59"/>
        <v>5.0000000000000001E-4</v>
      </c>
      <c r="P128" s="13" t="s">
        <v>186</v>
      </c>
      <c r="Q128" s="8"/>
      <c r="R128" s="13"/>
      <c r="S128" s="89">
        <f t="shared" si="40"/>
        <v>0</v>
      </c>
      <c r="T128" s="75">
        <f t="shared" si="41"/>
        <v>0</v>
      </c>
      <c r="U128" s="90">
        <f t="shared" si="42"/>
        <v>0</v>
      </c>
      <c r="V128" s="82">
        <f t="shared" si="43"/>
        <v>0</v>
      </c>
      <c r="W128" s="8"/>
      <c r="X128" s="8"/>
      <c r="Y128" s="23"/>
      <c r="Z128" s="23"/>
      <c r="AA128" s="23"/>
      <c r="AB128" s="12"/>
      <c r="AC128" s="91">
        <f t="shared" si="44"/>
        <v>0</v>
      </c>
      <c r="AD128" s="75">
        <f t="shared" si="45"/>
        <v>0</v>
      </c>
      <c r="AE128" s="88">
        <f t="shared" si="68"/>
        <v>0</v>
      </c>
      <c r="AF128" s="92">
        <f t="shared" si="69"/>
        <v>0</v>
      </c>
      <c r="AG128" s="93">
        <f t="shared" si="70"/>
        <v>0</v>
      </c>
      <c r="AH128" s="93">
        <f t="shared" si="71"/>
        <v>0</v>
      </c>
      <c r="AI128" s="78">
        <f t="shared" si="72"/>
        <v>0</v>
      </c>
      <c r="AJ128" s="92">
        <f t="shared" si="51"/>
        <v>0</v>
      </c>
      <c r="AK128" s="78">
        <f t="shared" si="52"/>
        <v>0</v>
      </c>
      <c r="AL128" s="11"/>
      <c r="AM128" s="14"/>
      <c r="AN128" s="11"/>
      <c r="AO128" s="15"/>
      <c r="AP128" s="11"/>
      <c r="AQ128" s="11"/>
      <c r="AR128" s="11"/>
      <c r="AS128" s="75" t="str">
        <f t="shared" si="60"/>
        <v/>
      </c>
      <c r="AT128" s="75" t="str">
        <f t="shared" ca="1" si="61"/>
        <v/>
      </c>
      <c r="AU128" s="75" t="str">
        <f t="shared" si="62"/>
        <v/>
      </c>
      <c r="AV128" s="75" t="str">
        <f t="shared" ca="1" si="63"/>
        <v/>
      </c>
      <c r="AW128" s="169">
        <v>0.33333333333333331</v>
      </c>
      <c r="AX128" s="169">
        <v>0.66666666666666663</v>
      </c>
      <c r="AY128" s="75">
        <f t="shared" si="64"/>
        <v>8</v>
      </c>
      <c r="AZ128" s="169">
        <v>0.33333333333333331</v>
      </c>
      <c r="BA128" s="169">
        <v>0.39583333333333331</v>
      </c>
      <c r="BB128" s="75">
        <f t="shared" si="65"/>
        <v>1.5</v>
      </c>
      <c r="BC128" s="11"/>
      <c r="BH128" s="52"/>
      <c r="BI128" s="52"/>
      <c r="BJ128" s="52"/>
      <c r="BK128" s="52"/>
      <c r="BL128" s="52"/>
      <c r="BM128" s="52"/>
      <c r="BP128" s="54"/>
      <c r="BQ128" s="27"/>
      <c r="BR128" s="27"/>
      <c r="BS128" s="27"/>
      <c r="BT128" s="27"/>
      <c r="BU128" s="27"/>
      <c r="BV128" s="27"/>
      <c r="BW128" s="54"/>
      <c r="BX128" s="26"/>
      <c r="BY128" s="54"/>
      <c r="BZ128" s="26"/>
      <c r="CA128" s="26"/>
      <c r="CB128" s="26"/>
    </row>
    <row r="129" spans="1:80" ht="17.45" customHeight="1" thickBot="1">
      <c r="A129" s="94">
        <f t="shared" si="66"/>
        <v>17.700000000000003</v>
      </c>
      <c r="B129" s="180">
        <f t="shared" si="38"/>
        <v>46043</v>
      </c>
      <c r="C129" s="16"/>
      <c r="D129" s="17"/>
      <c r="E129" s="18"/>
      <c r="F129" s="17"/>
      <c r="G129" s="96">
        <f t="shared" si="74"/>
        <v>821</v>
      </c>
      <c r="H129" s="97">
        <f t="shared" si="74"/>
        <v>6136</v>
      </c>
      <c r="I129" s="98">
        <f t="shared" si="54"/>
        <v>0</v>
      </c>
      <c r="J129" s="99">
        <f t="shared" si="55"/>
        <v>0</v>
      </c>
      <c r="K129" s="99">
        <f t="shared" si="56"/>
        <v>0</v>
      </c>
      <c r="L129" s="99">
        <f t="shared" si="57"/>
        <v>0</v>
      </c>
      <c r="M129" s="99">
        <f t="shared" ca="1" si="58"/>
        <v>7.6404494382022445E-2</v>
      </c>
      <c r="N129" s="99">
        <f t="shared" ca="1" si="39"/>
        <v>2.802850356294536E-2</v>
      </c>
      <c r="O129" s="99">
        <f t="shared" si="59"/>
        <v>5.0000000000000001E-4</v>
      </c>
      <c r="P129" s="19" t="s">
        <v>186</v>
      </c>
      <c r="Q129" s="16"/>
      <c r="R129" s="19"/>
      <c r="S129" s="89">
        <f t="shared" si="40"/>
        <v>0</v>
      </c>
      <c r="T129" s="75">
        <f t="shared" si="41"/>
        <v>0</v>
      </c>
      <c r="U129" s="100">
        <f t="shared" si="42"/>
        <v>0</v>
      </c>
      <c r="V129" s="101">
        <f t="shared" si="43"/>
        <v>0</v>
      </c>
      <c r="W129" s="16"/>
      <c r="X129" s="16"/>
      <c r="Y129" s="23"/>
      <c r="Z129" s="23"/>
      <c r="AA129" s="23"/>
      <c r="AB129" s="12"/>
      <c r="AC129" s="102">
        <f t="shared" si="44"/>
        <v>0</v>
      </c>
      <c r="AD129" s="97">
        <f t="shared" si="45"/>
        <v>0</v>
      </c>
      <c r="AE129" s="98">
        <f t="shared" si="68"/>
        <v>0</v>
      </c>
      <c r="AF129" s="103">
        <f t="shared" si="69"/>
        <v>0</v>
      </c>
      <c r="AG129" s="104">
        <f t="shared" si="70"/>
        <v>0</v>
      </c>
      <c r="AH129" s="104">
        <f t="shared" si="71"/>
        <v>0</v>
      </c>
      <c r="AI129" s="99">
        <f t="shared" si="72"/>
        <v>0</v>
      </c>
      <c r="AJ129" s="103">
        <f t="shared" si="51"/>
        <v>0</v>
      </c>
      <c r="AK129" s="99">
        <f t="shared" si="52"/>
        <v>0</v>
      </c>
      <c r="AL129" s="17"/>
      <c r="AM129" s="20"/>
      <c r="AN129" s="17"/>
      <c r="AO129" s="21"/>
      <c r="AP129" s="17"/>
      <c r="AQ129" s="17"/>
      <c r="AR129" s="17"/>
      <c r="AS129" s="97" t="str">
        <f t="shared" si="60"/>
        <v/>
      </c>
      <c r="AT129" s="97" t="str">
        <f t="shared" ca="1" si="61"/>
        <v/>
      </c>
      <c r="AU129" s="97" t="str">
        <f t="shared" si="62"/>
        <v/>
      </c>
      <c r="AV129" s="97" t="str">
        <f t="shared" ca="1" si="63"/>
        <v/>
      </c>
      <c r="AW129" s="167">
        <v>0.33333333333333331</v>
      </c>
      <c r="AX129" s="167">
        <v>0.66666666666666663</v>
      </c>
      <c r="AY129" s="97">
        <f t="shared" si="64"/>
        <v>8</v>
      </c>
      <c r="AZ129" s="167">
        <v>0.33333333333333331</v>
      </c>
      <c r="BA129" s="167">
        <v>0.39583333333333331</v>
      </c>
      <c r="BB129" s="97">
        <f t="shared" si="65"/>
        <v>1.5</v>
      </c>
      <c r="BC129" s="17"/>
      <c r="BH129" s="52"/>
      <c r="BI129" s="52"/>
      <c r="BJ129" s="52"/>
      <c r="BK129" s="52"/>
      <c r="BL129" s="52"/>
      <c r="BM129" s="52"/>
      <c r="BP129" s="54"/>
      <c r="BQ129" s="27"/>
      <c r="BR129" s="27"/>
      <c r="BS129" s="27"/>
      <c r="BT129" s="27"/>
      <c r="BU129" s="27"/>
      <c r="BV129" s="27"/>
      <c r="BW129" s="54"/>
      <c r="BX129" s="26"/>
      <c r="BY129" s="54"/>
      <c r="BZ129" s="26"/>
      <c r="CA129" s="26"/>
      <c r="CB129" s="26"/>
    </row>
    <row r="130" spans="1:80" ht="17.45" customHeight="1" thickTop="1">
      <c r="A130" s="105">
        <f>A123+1</f>
        <v>18.100000000000001</v>
      </c>
      <c r="B130" s="178">
        <f>B129+1</f>
        <v>46044</v>
      </c>
      <c r="C130" s="4"/>
      <c r="D130" s="5"/>
      <c r="E130" s="6"/>
      <c r="F130" s="5"/>
      <c r="G130" s="74">
        <f t="shared" si="74"/>
        <v>821</v>
      </c>
      <c r="H130" s="75">
        <f t="shared" si="74"/>
        <v>6136</v>
      </c>
      <c r="I130" s="76">
        <f t="shared" si="54"/>
        <v>0</v>
      </c>
      <c r="J130" s="77">
        <f t="shared" si="55"/>
        <v>0</v>
      </c>
      <c r="K130" s="77">
        <f t="shared" si="56"/>
        <v>0</v>
      </c>
      <c r="L130" s="77">
        <f t="shared" si="57"/>
        <v>0</v>
      </c>
      <c r="M130" s="78">
        <f t="shared" ca="1" si="58"/>
        <v>7.6404494382022445E-2</v>
      </c>
      <c r="N130" s="78">
        <f t="shared" ca="1" si="39"/>
        <v>2.802850356294536E-2</v>
      </c>
      <c r="O130" s="78">
        <f t="shared" si="59"/>
        <v>5.0000000000000001E-4</v>
      </c>
      <c r="P130" s="13"/>
      <c r="Q130" s="8"/>
      <c r="R130" s="13"/>
      <c r="S130" s="79">
        <f t="shared" si="40"/>
        <v>0</v>
      </c>
      <c r="T130" s="80">
        <f t="shared" si="41"/>
        <v>0</v>
      </c>
      <c r="U130" s="90">
        <f t="shared" si="42"/>
        <v>0</v>
      </c>
      <c r="V130" s="82">
        <f t="shared" si="43"/>
        <v>0</v>
      </c>
      <c r="W130" s="4"/>
      <c r="X130" s="4"/>
      <c r="Y130" s="22"/>
      <c r="Z130" s="22"/>
      <c r="AA130" s="22"/>
      <c r="AB130" s="6"/>
      <c r="AC130" s="83">
        <f t="shared" si="44"/>
        <v>0</v>
      </c>
      <c r="AD130" s="80">
        <f t="shared" si="45"/>
        <v>0</v>
      </c>
      <c r="AE130" s="76">
        <f t="shared" si="68"/>
        <v>0</v>
      </c>
      <c r="AF130" s="84">
        <f t="shared" si="69"/>
        <v>0</v>
      </c>
      <c r="AG130" s="85">
        <f t="shared" si="70"/>
        <v>0</v>
      </c>
      <c r="AH130" s="85">
        <f t="shared" si="71"/>
        <v>0</v>
      </c>
      <c r="AI130" s="77">
        <f t="shared" si="72"/>
        <v>0</v>
      </c>
      <c r="AJ130" s="84">
        <f t="shared" si="51"/>
        <v>0</v>
      </c>
      <c r="AK130" s="77">
        <f t="shared" si="52"/>
        <v>0</v>
      </c>
      <c r="AL130" s="5"/>
      <c r="AM130" s="9"/>
      <c r="AN130" s="5"/>
      <c r="AO130" s="10"/>
      <c r="AP130" s="5"/>
      <c r="AQ130" s="5"/>
      <c r="AR130" s="5"/>
      <c r="AS130" s="80" t="str">
        <f t="shared" si="60"/>
        <v/>
      </c>
      <c r="AT130" s="80" t="str">
        <f t="shared" ca="1" si="61"/>
        <v/>
      </c>
      <c r="AU130" s="80" t="str">
        <f t="shared" si="62"/>
        <v/>
      </c>
      <c r="AV130" s="80" t="str">
        <f t="shared" ca="1" si="63"/>
        <v/>
      </c>
      <c r="AW130" s="165"/>
      <c r="AX130" s="165"/>
      <c r="AY130" s="80" t="str">
        <f t="shared" si="64"/>
        <v/>
      </c>
      <c r="AZ130" s="165"/>
      <c r="BA130" s="165"/>
      <c r="BB130" s="80" t="str">
        <f t="shared" si="65"/>
        <v/>
      </c>
      <c r="BC130" s="5"/>
      <c r="BH130" s="52"/>
      <c r="BI130" s="52"/>
      <c r="BJ130" s="52"/>
      <c r="BK130" s="52"/>
      <c r="BL130" s="52"/>
      <c r="BM130" s="52"/>
      <c r="BP130" s="54"/>
      <c r="BQ130" s="27"/>
      <c r="BR130" s="27"/>
      <c r="BS130" s="27"/>
      <c r="BT130" s="27"/>
      <c r="BU130" s="27"/>
      <c r="BV130" s="27"/>
      <c r="BW130" s="54"/>
      <c r="BX130" s="26"/>
      <c r="BY130" s="54"/>
      <c r="BZ130" s="26"/>
      <c r="CA130" s="26"/>
      <c r="CB130" s="26"/>
    </row>
    <row r="131" spans="1:80" ht="17.45" customHeight="1">
      <c r="A131" s="94">
        <f t="shared" si="66"/>
        <v>18.2</v>
      </c>
      <c r="B131" s="179">
        <f t="shared" si="38"/>
        <v>46045</v>
      </c>
      <c r="C131" s="8"/>
      <c r="D131" s="11"/>
      <c r="E131" s="12"/>
      <c r="F131" s="11"/>
      <c r="G131" s="74">
        <f t="shared" si="74"/>
        <v>821</v>
      </c>
      <c r="H131" s="75">
        <f t="shared" si="74"/>
        <v>6136</v>
      </c>
      <c r="I131" s="88">
        <f t="shared" si="54"/>
        <v>0</v>
      </c>
      <c r="J131" s="78">
        <f t="shared" si="55"/>
        <v>0</v>
      </c>
      <c r="K131" s="78">
        <f t="shared" si="56"/>
        <v>0</v>
      </c>
      <c r="L131" s="78">
        <f t="shared" si="57"/>
        <v>0</v>
      </c>
      <c r="M131" s="78">
        <f t="shared" ca="1" si="58"/>
        <v>7.6404494382022445E-2</v>
      </c>
      <c r="N131" s="78">
        <f t="shared" ca="1" si="39"/>
        <v>2.802850356294536E-2</v>
      </c>
      <c r="O131" s="78">
        <f t="shared" si="59"/>
        <v>5.0000000000000001E-4</v>
      </c>
      <c r="P131" s="13"/>
      <c r="Q131" s="8"/>
      <c r="R131" s="13"/>
      <c r="S131" s="89">
        <f t="shared" si="40"/>
        <v>0</v>
      </c>
      <c r="T131" s="75">
        <f t="shared" si="41"/>
        <v>0</v>
      </c>
      <c r="U131" s="90">
        <f t="shared" si="42"/>
        <v>0</v>
      </c>
      <c r="V131" s="82">
        <f t="shared" si="43"/>
        <v>0</v>
      </c>
      <c r="W131" s="123"/>
      <c r="X131" s="8"/>
      <c r="Y131" s="23"/>
      <c r="Z131" s="23"/>
      <c r="AA131" s="23"/>
      <c r="AB131" s="12"/>
      <c r="AC131" s="91">
        <f t="shared" si="44"/>
        <v>0</v>
      </c>
      <c r="AD131" s="75">
        <f>W132-AC131</f>
        <v>0</v>
      </c>
      <c r="AE131" s="88">
        <f>IFERROR(W132/H130,0)</f>
        <v>0</v>
      </c>
      <c r="AF131" s="92">
        <f>IFERROR(X131/$W132,0)</f>
        <v>0</v>
      </c>
      <c r="AG131" s="93">
        <f>IFERROR(Y131/$W132,0)</f>
        <v>0</v>
      </c>
      <c r="AH131" s="93">
        <f>IFERROR(Z131/$W132,0)</f>
        <v>0</v>
      </c>
      <c r="AI131" s="78">
        <f>IFERROR(AA131/$W132,0)</f>
        <v>0</v>
      </c>
      <c r="AJ131" s="92">
        <f>IFERROR(AC131/W132,0)</f>
        <v>0</v>
      </c>
      <c r="AK131" s="78">
        <f>IFERROR(AD131/W132,0)</f>
        <v>0</v>
      </c>
      <c r="AL131" s="11"/>
      <c r="AM131" s="14"/>
      <c r="AN131" s="11"/>
      <c r="AO131" s="15"/>
      <c r="AP131" s="11"/>
      <c r="AQ131" s="11"/>
      <c r="AR131" s="11"/>
      <c r="AS131" s="75" t="str">
        <f t="shared" si="60"/>
        <v/>
      </c>
      <c r="AT131" s="75" t="str">
        <f t="shared" ca="1" si="61"/>
        <v/>
      </c>
      <c r="AU131" s="75" t="str">
        <f t="shared" si="62"/>
        <v/>
      </c>
      <c r="AV131" s="75" t="str">
        <f t="shared" ca="1" si="63"/>
        <v/>
      </c>
      <c r="AW131" s="169"/>
      <c r="AX131" s="169"/>
      <c r="AY131" s="75" t="str">
        <f t="shared" si="64"/>
        <v/>
      </c>
      <c r="AZ131" s="169"/>
      <c r="BA131" s="169"/>
      <c r="BB131" s="75" t="str">
        <f t="shared" si="65"/>
        <v/>
      </c>
      <c r="BC131" s="11"/>
      <c r="BH131" s="52"/>
      <c r="BI131" s="52"/>
      <c r="BJ131" s="52"/>
      <c r="BK131" s="52"/>
      <c r="BL131" s="52"/>
      <c r="BM131" s="52"/>
      <c r="BP131" s="54"/>
      <c r="BQ131" s="27"/>
      <c r="BR131" s="27"/>
      <c r="BS131" s="27"/>
      <c r="BT131" s="27"/>
      <c r="BU131" s="27"/>
      <c r="BV131" s="27"/>
      <c r="BW131" s="54"/>
      <c r="BX131" s="26"/>
      <c r="BY131" s="54"/>
      <c r="BZ131" s="26"/>
      <c r="CA131" s="26"/>
      <c r="CB131" s="26"/>
    </row>
    <row r="132" spans="1:80" ht="17.45" customHeight="1">
      <c r="A132" s="86">
        <f t="shared" si="66"/>
        <v>18.3</v>
      </c>
      <c r="B132" s="179">
        <f t="shared" si="38"/>
        <v>46046</v>
      </c>
      <c r="C132" s="8"/>
      <c r="D132" s="11"/>
      <c r="E132" s="12"/>
      <c r="F132" s="11"/>
      <c r="G132" s="74">
        <f t="shared" si="74"/>
        <v>821</v>
      </c>
      <c r="H132" s="75">
        <f t="shared" si="74"/>
        <v>6136</v>
      </c>
      <c r="I132" s="88">
        <f t="shared" si="54"/>
        <v>0</v>
      </c>
      <c r="J132" s="78">
        <f t="shared" si="55"/>
        <v>0</v>
      </c>
      <c r="K132" s="78">
        <f t="shared" si="56"/>
        <v>0</v>
      </c>
      <c r="L132" s="78">
        <f t="shared" si="57"/>
        <v>0</v>
      </c>
      <c r="M132" s="78">
        <f t="shared" ca="1" si="58"/>
        <v>7.6404494382022445E-2</v>
      </c>
      <c r="N132" s="78">
        <f t="shared" ca="1" si="39"/>
        <v>2.802850356294536E-2</v>
      </c>
      <c r="O132" s="78">
        <f t="shared" si="59"/>
        <v>5.0000000000000001E-4</v>
      </c>
      <c r="P132" s="13"/>
      <c r="Q132" s="8"/>
      <c r="R132" s="13"/>
      <c r="S132" s="89">
        <f t="shared" si="40"/>
        <v>0</v>
      </c>
      <c r="T132" s="75">
        <f t="shared" si="41"/>
        <v>0</v>
      </c>
      <c r="U132" s="90">
        <f t="shared" si="42"/>
        <v>0</v>
      </c>
      <c r="V132" s="82">
        <f t="shared" si="43"/>
        <v>0</v>
      </c>
      <c r="W132" s="8"/>
      <c r="X132" s="8"/>
      <c r="Y132" s="23"/>
      <c r="Z132" s="23"/>
      <c r="AA132" s="23"/>
      <c r="AB132" s="12"/>
      <c r="AC132" s="91">
        <f t="shared" si="44"/>
        <v>0</v>
      </c>
      <c r="AD132" s="75">
        <f t="shared" ref="AD132:AD133" si="75">W133-AC132</f>
        <v>0</v>
      </c>
      <c r="AE132" s="88">
        <f>IFERROR(#REF!/H131,0)</f>
        <v>0</v>
      </c>
      <c r="AF132" s="92">
        <f>IFERROR(X132/#REF!,0)</f>
        <v>0</v>
      </c>
      <c r="AG132" s="93">
        <f>IFERROR(Y132/#REF!,0)</f>
        <v>0</v>
      </c>
      <c r="AH132" s="93">
        <f>IFERROR(Z132/#REF!,0)</f>
        <v>0</v>
      </c>
      <c r="AI132" s="78">
        <f>IFERROR(AA132/#REF!,0)</f>
        <v>0</v>
      </c>
      <c r="AJ132" s="92">
        <f>IFERROR(AC132/#REF!,0)</f>
        <v>0</v>
      </c>
      <c r="AK132" s="78">
        <f>IFERROR(AD132/#REF!,0)</f>
        <v>0</v>
      </c>
      <c r="AL132" s="11"/>
      <c r="AM132" s="14"/>
      <c r="AN132" s="11"/>
      <c r="AO132" s="15"/>
      <c r="AP132" s="11"/>
      <c r="AQ132" s="11"/>
      <c r="AR132" s="11"/>
      <c r="AS132" s="75" t="str">
        <f t="shared" si="60"/>
        <v/>
      </c>
      <c r="AT132" s="75" t="str">
        <f t="shared" ca="1" si="61"/>
        <v/>
      </c>
      <c r="AU132" s="75" t="str">
        <f t="shared" si="62"/>
        <v/>
      </c>
      <c r="AV132" s="75" t="str">
        <f t="shared" ca="1" si="63"/>
        <v/>
      </c>
      <c r="AW132" s="169"/>
      <c r="AX132" s="169"/>
      <c r="AY132" s="75" t="str">
        <f t="shared" si="64"/>
        <v/>
      </c>
      <c r="AZ132" s="169"/>
      <c r="BA132" s="169"/>
      <c r="BB132" s="75" t="str">
        <f t="shared" si="65"/>
        <v/>
      </c>
      <c r="BC132" s="11"/>
      <c r="BH132" s="52"/>
      <c r="BI132" s="52"/>
      <c r="BJ132" s="52"/>
      <c r="BK132" s="52"/>
      <c r="BL132" s="52"/>
      <c r="BM132" s="52"/>
      <c r="BP132" s="54"/>
      <c r="BQ132" s="27"/>
      <c r="BR132" s="27"/>
      <c r="BS132" s="27"/>
      <c r="BT132" s="27"/>
      <c r="BU132" s="27"/>
      <c r="BV132" s="27"/>
      <c r="BW132" s="54"/>
      <c r="BX132" s="26"/>
      <c r="BY132" s="54"/>
      <c r="BZ132" s="26"/>
      <c r="CA132" s="26"/>
      <c r="CB132" s="26"/>
    </row>
    <row r="133" spans="1:80" ht="17.45" customHeight="1">
      <c r="A133" s="94">
        <f t="shared" si="66"/>
        <v>18.399999999999999</v>
      </c>
      <c r="B133" s="179">
        <f t="shared" si="38"/>
        <v>46047</v>
      </c>
      <c r="C133" s="8"/>
      <c r="D133" s="11"/>
      <c r="E133" s="12"/>
      <c r="F133" s="11"/>
      <c r="G133" s="74">
        <f t="shared" si="74"/>
        <v>821</v>
      </c>
      <c r="H133" s="75">
        <f t="shared" si="74"/>
        <v>6136</v>
      </c>
      <c r="I133" s="88">
        <f t="shared" si="54"/>
        <v>0</v>
      </c>
      <c r="J133" s="78">
        <f t="shared" si="55"/>
        <v>0</v>
      </c>
      <c r="K133" s="78">
        <f t="shared" si="56"/>
        <v>0</v>
      </c>
      <c r="L133" s="78">
        <f t="shared" si="57"/>
        <v>0</v>
      </c>
      <c r="M133" s="78">
        <f t="shared" ca="1" si="58"/>
        <v>7.6404494382022445E-2</v>
      </c>
      <c r="N133" s="78">
        <f t="shared" ca="1" si="39"/>
        <v>2.802850356294536E-2</v>
      </c>
      <c r="O133" s="78">
        <f t="shared" si="59"/>
        <v>5.0000000000000001E-4</v>
      </c>
      <c r="P133" s="13"/>
      <c r="Q133" s="8"/>
      <c r="R133" s="13"/>
      <c r="S133" s="89">
        <f t="shared" si="40"/>
        <v>0</v>
      </c>
      <c r="T133" s="75">
        <f t="shared" si="41"/>
        <v>0</v>
      </c>
      <c r="U133" s="90">
        <f t="shared" si="42"/>
        <v>0</v>
      </c>
      <c r="V133" s="82">
        <f t="shared" si="43"/>
        <v>0</v>
      </c>
      <c r="W133" s="8"/>
      <c r="X133" s="8"/>
      <c r="Y133" s="23"/>
      <c r="Z133" s="23"/>
      <c r="AA133" s="23"/>
      <c r="AB133" s="12"/>
      <c r="AC133" s="91">
        <f t="shared" si="44"/>
        <v>0</v>
      </c>
      <c r="AD133" s="75">
        <f t="shared" si="75"/>
        <v>0</v>
      </c>
      <c r="AE133" s="88">
        <f t="shared" ref="AE133:AE196" si="76">IFERROR(W133/H132,0)</f>
        <v>0</v>
      </c>
      <c r="AF133" s="92">
        <f t="shared" ref="AF133:AF196" si="77">IFERROR(X133/$W133,0)</f>
        <v>0</v>
      </c>
      <c r="AG133" s="93">
        <f t="shared" ref="AG133:AG196" si="78">IFERROR(Y133/$W133,0)</f>
        <v>0</v>
      </c>
      <c r="AH133" s="93">
        <f t="shared" ref="AH133:AH196" si="79">IFERROR(Z133/$W133,0)</f>
        <v>0</v>
      </c>
      <c r="AI133" s="78">
        <f t="shared" ref="AI133:AI196" si="80">IFERROR(AA133/$W133,0)</f>
        <v>0</v>
      </c>
      <c r="AJ133" s="92">
        <f t="shared" si="51"/>
        <v>0</v>
      </c>
      <c r="AK133" s="78">
        <f t="shared" si="52"/>
        <v>0</v>
      </c>
      <c r="AL133" s="11"/>
      <c r="AM133" s="14"/>
      <c r="AN133" s="11"/>
      <c r="AO133" s="15"/>
      <c r="AP133" s="11"/>
      <c r="AQ133" s="11"/>
      <c r="AR133" s="11"/>
      <c r="AS133" s="75" t="str">
        <f t="shared" si="60"/>
        <v/>
      </c>
      <c r="AT133" s="75" t="str">
        <f t="shared" ca="1" si="61"/>
        <v/>
      </c>
      <c r="AU133" s="75" t="str">
        <f t="shared" si="62"/>
        <v/>
      </c>
      <c r="AV133" s="75" t="str">
        <f t="shared" ca="1" si="63"/>
        <v/>
      </c>
      <c r="AW133" s="169"/>
      <c r="AX133" s="169"/>
      <c r="AY133" s="75" t="str">
        <f t="shared" si="64"/>
        <v/>
      </c>
      <c r="AZ133" s="169"/>
      <c r="BA133" s="169"/>
      <c r="BB133" s="75" t="str">
        <f t="shared" si="65"/>
        <v/>
      </c>
      <c r="BC133" s="11"/>
      <c r="BH133" s="52"/>
      <c r="BI133" s="52"/>
      <c r="BJ133" s="52"/>
      <c r="BK133" s="52"/>
      <c r="BL133" s="52"/>
      <c r="BM133" s="52"/>
      <c r="BP133" s="54"/>
      <c r="BQ133" s="27"/>
      <c r="BR133" s="27"/>
      <c r="BS133" s="27"/>
      <c r="BT133" s="27"/>
      <c r="BU133" s="27"/>
      <c r="BV133" s="27"/>
      <c r="BW133" s="54"/>
      <c r="BX133" s="26"/>
      <c r="BY133" s="54"/>
      <c r="BZ133" s="26"/>
      <c r="CA133" s="26"/>
      <c r="CB133" s="26"/>
    </row>
    <row r="134" spans="1:80" ht="17.45" customHeight="1">
      <c r="A134" s="86">
        <f t="shared" si="66"/>
        <v>18.5</v>
      </c>
      <c r="B134" s="179">
        <f t="shared" si="38"/>
        <v>46048</v>
      </c>
      <c r="C134" s="8"/>
      <c r="D134" s="11"/>
      <c r="E134" s="12"/>
      <c r="F134" s="11"/>
      <c r="G134" s="74">
        <f t="shared" si="74"/>
        <v>821</v>
      </c>
      <c r="H134" s="75">
        <f t="shared" si="74"/>
        <v>6136</v>
      </c>
      <c r="I134" s="88">
        <f t="shared" si="54"/>
        <v>0</v>
      </c>
      <c r="J134" s="78">
        <f t="shared" si="55"/>
        <v>0</v>
      </c>
      <c r="K134" s="78">
        <f t="shared" si="56"/>
        <v>0</v>
      </c>
      <c r="L134" s="78">
        <f t="shared" si="57"/>
        <v>0</v>
      </c>
      <c r="M134" s="78">
        <f t="shared" ca="1" si="58"/>
        <v>7.6404494382022445E-2</v>
      </c>
      <c r="N134" s="78">
        <f t="shared" ca="1" si="39"/>
        <v>2.802850356294536E-2</v>
      </c>
      <c r="O134" s="78">
        <f t="shared" si="59"/>
        <v>5.0000000000000001E-4</v>
      </c>
      <c r="P134" s="13"/>
      <c r="Q134" s="8"/>
      <c r="R134" s="13"/>
      <c r="S134" s="89">
        <f t="shared" si="40"/>
        <v>0</v>
      </c>
      <c r="T134" s="75">
        <f t="shared" si="41"/>
        <v>0</v>
      </c>
      <c r="U134" s="90">
        <f t="shared" si="42"/>
        <v>0</v>
      </c>
      <c r="V134" s="82">
        <f t="shared" si="43"/>
        <v>0</v>
      </c>
      <c r="W134" s="8"/>
      <c r="X134" s="8"/>
      <c r="Y134" s="23"/>
      <c r="Z134" s="23"/>
      <c r="AA134" s="23"/>
      <c r="AB134" s="12"/>
      <c r="AC134" s="91">
        <f t="shared" si="44"/>
        <v>0</v>
      </c>
      <c r="AD134" s="75">
        <f t="shared" si="45"/>
        <v>0</v>
      </c>
      <c r="AE134" s="88">
        <f t="shared" si="76"/>
        <v>0</v>
      </c>
      <c r="AF134" s="92">
        <f t="shared" si="77"/>
        <v>0</v>
      </c>
      <c r="AG134" s="93">
        <f t="shared" si="78"/>
        <v>0</v>
      </c>
      <c r="AH134" s="93">
        <f t="shared" si="79"/>
        <v>0</v>
      </c>
      <c r="AI134" s="78">
        <f t="shared" si="80"/>
        <v>0</v>
      </c>
      <c r="AJ134" s="92">
        <f t="shared" si="51"/>
        <v>0</v>
      </c>
      <c r="AK134" s="78">
        <f t="shared" si="52"/>
        <v>0</v>
      </c>
      <c r="AL134" s="11"/>
      <c r="AM134" s="14"/>
      <c r="AN134" s="11"/>
      <c r="AO134" s="15"/>
      <c r="AP134" s="11"/>
      <c r="AQ134" s="11"/>
      <c r="AR134" s="11"/>
      <c r="AS134" s="75" t="str">
        <f t="shared" si="60"/>
        <v/>
      </c>
      <c r="AT134" s="75" t="str">
        <f t="shared" ca="1" si="61"/>
        <v/>
      </c>
      <c r="AU134" s="75" t="str">
        <f t="shared" si="62"/>
        <v/>
      </c>
      <c r="AV134" s="75" t="str">
        <f t="shared" ca="1" si="63"/>
        <v/>
      </c>
      <c r="AW134" s="169"/>
      <c r="AX134" s="169"/>
      <c r="AY134" s="75" t="str">
        <f t="shared" si="64"/>
        <v/>
      </c>
      <c r="AZ134" s="169"/>
      <c r="BA134" s="169"/>
      <c r="BB134" s="75" t="str">
        <f t="shared" si="65"/>
        <v/>
      </c>
      <c r="BC134" s="11"/>
      <c r="BH134" s="52"/>
      <c r="BI134" s="52"/>
      <c r="BJ134" s="52"/>
      <c r="BK134" s="52"/>
      <c r="BL134" s="52"/>
      <c r="BM134" s="52"/>
      <c r="BP134" s="54"/>
      <c r="BQ134" s="27"/>
      <c r="BR134" s="27"/>
      <c r="BS134" s="27"/>
      <c r="BT134" s="27"/>
      <c r="BU134" s="27"/>
      <c r="BV134" s="27"/>
      <c r="BW134" s="54"/>
      <c r="BX134" s="26"/>
      <c r="BY134" s="54"/>
      <c r="BZ134" s="26"/>
      <c r="CA134" s="26"/>
      <c r="CB134" s="26"/>
    </row>
    <row r="135" spans="1:80" ht="17.45" customHeight="1">
      <c r="A135" s="94">
        <f t="shared" si="66"/>
        <v>18.600000000000001</v>
      </c>
      <c r="B135" s="179">
        <f t="shared" si="38"/>
        <v>46049</v>
      </c>
      <c r="C135" s="8"/>
      <c r="D135" s="11"/>
      <c r="E135" s="12"/>
      <c r="F135" s="11"/>
      <c r="G135" s="74">
        <f t="shared" si="74"/>
        <v>821</v>
      </c>
      <c r="H135" s="75">
        <f t="shared" si="74"/>
        <v>6136</v>
      </c>
      <c r="I135" s="88">
        <f t="shared" si="54"/>
        <v>0</v>
      </c>
      <c r="J135" s="78">
        <f t="shared" si="55"/>
        <v>0</v>
      </c>
      <c r="K135" s="78">
        <f t="shared" si="56"/>
        <v>0</v>
      </c>
      <c r="L135" s="78">
        <f t="shared" si="57"/>
        <v>0</v>
      </c>
      <c r="M135" s="78">
        <f t="shared" ca="1" si="58"/>
        <v>7.6404494382022445E-2</v>
      </c>
      <c r="N135" s="78">
        <f t="shared" ca="1" si="39"/>
        <v>2.802850356294536E-2</v>
      </c>
      <c r="O135" s="78">
        <f t="shared" si="59"/>
        <v>5.0000000000000001E-4</v>
      </c>
      <c r="P135" s="13"/>
      <c r="Q135" s="8"/>
      <c r="R135" s="13"/>
      <c r="S135" s="89">
        <f t="shared" si="40"/>
        <v>0</v>
      </c>
      <c r="T135" s="75">
        <f t="shared" si="41"/>
        <v>0</v>
      </c>
      <c r="U135" s="90">
        <f t="shared" si="42"/>
        <v>0</v>
      </c>
      <c r="V135" s="82">
        <f t="shared" si="43"/>
        <v>0</v>
      </c>
      <c r="W135" s="8"/>
      <c r="X135" s="8"/>
      <c r="Y135" s="23"/>
      <c r="Z135" s="23"/>
      <c r="AA135" s="23"/>
      <c r="AB135" s="12"/>
      <c r="AC135" s="91">
        <f t="shared" si="44"/>
        <v>0</v>
      </c>
      <c r="AD135" s="75">
        <f t="shared" si="45"/>
        <v>0</v>
      </c>
      <c r="AE135" s="88">
        <f t="shared" si="76"/>
        <v>0</v>
      </c>
      <c r="AF135" s="92">
        <f t="shared" si="77"/>
        <v>0</v>
      </c>
      <c r="AG135" s="93">
        <f t="shared" si="78"/>
        <v>0</v>
      </c>
      <c r="AH135" s="93">
        <f t="shared" si="79"/>
        <v>0</v>
      </c>
      <c r="AI135" s="78">
        <f t="shared" si="80"/>
        <v>0</v>
      </c>
      <c r="AJ135" s="92">
        <f t="shared" si="51"/>
        <v>0</v>
      </c>
      <c r="AK135" s="78">
        <f t="shared" si="52"/>
        <v>0</v>
      </c>
      <c r="AL135" s="11"/>
      <c r="AM135" s="14"/>
      <c r="AN135" s="11"/>
      <c r="AO135" s="15"/>
      <c r="AP135" s="11"/>
      <c r="AQ135" s="11"/>
      <c r="AR135" s="11"/>
      <c r="AS135" s="75" t="str">
        <f t="shared" si="60"/>
        <v/>
      </c>
      <c r="AT135" s="75" t="str">
        <f t="shared" ca="1" si="61"/>
        <v/>
      </c>
      <c r="AU135" s="75" t="str">
        <f t="shared" si="62"/>
        <v/>
      </c>
      <c r="AV135" s="75" t="str">
        <f t="shared" ca="1" si="63"/>
        <v/>
      </c>
      <c r="AW135" s="169"/>
      <c r="AX135" s="169"/>
      <c r="AY135" s="75" t="str">
        <f t="shared" si="64"/>
        <v/>
      </c>
      <c r="AZ135" s="169"/>
      <c r="BA135" s="169"/>
      <c r="BB135" s="75" t="str">
        <f t="shared" si="65"/>
        <v/>
      </c>
      <c r="BC135" s="11"/>
      <c r="BH135" s="52"/>
      <c r="BI135" s="52"/>
      <c r="BJ135" s="52"/>
      <c r="BK135" s="52"/>
      <c r="BL135" s="52"/>
      <c r="BM135" s="52"/>
      <c r="BP135" s="54"/>
      <c r="BQ135" s="27"/>
      <c r="BR135" s="27"/>
      <c r="BS135" s="27"/>
      <c r="BT135" s="27"/>
      <c r="BU135" s="27"/>
      <c r="BV135" s="27"/>
      <c r="BW135" s="54"/>
      <c r="BX135" s="26"/>
      <c r="BY135" s="54"/>
      <c r="BZ135" s="26"/>
      <c r="CA135" s="26"/>
      <c r="CB135" s="26"/>
    </row>
    <row r="136" spans="1:80" ht="17.45" customHeight="1" thickBot="1">
      <c r="A136" s="86">
        <f t="shared" si="66"/>
        <v>18.700000000000003</v>
      </c>
      <c r="B136" s="180">
        <f t="shared" si="38"/>
        <v>46050</v>
      </c>
      <c r="C136" s="16"/>
      <c r="D136" s="17"/>
      <c r="E136" s="18"/>
      <c r="F136" s="17"/>
      <c r="G136" s="96">
        <f t="shared" si="74"/>
        <v>821</v>
      </c>
      <c r="H136" s="97">
        <f t="shared" si="74"/>
        <v>6136</v>
      </c>
      <c r="I136" s="98">
        <f t="shared" si="54"/>
        <v>0</v>
      </c>
      <c r="J136" s="99">
        <f t="shared" si="55"/>
        <v>0</v>
      </c>
      <c r="K136" s="99">
        <f t="shared" si="56"/>
        <v>0</v>
      </c>
      <c r="L136" s="99">
        <f t="shared" si="57"/>
        <v>0</v>
      </c>
      <c r="M136" s="99">
        <f t="shared" ca="1" si="58"/>
        <v>7.6404494382022445E-2</v>
      </c>
      <c r="N136" s="99">
        <f t="shared" ca="1" si="39"/>
        <v>2.802850356294536E-2</v>
      </c>
      <c r="O136" s="99">
        <f t="shared" si="59"/>
        <v>5.0000000000000001E-4</v>
      </c>
      <c r="P136" s="19"/>
      <c r="Q136" s="16"/>
      <c r="R136" s="19"/>
      <c r="S136" s="89">
        <f t="shared" si="40"/>
        <v>0</v>
      </c>
      <c r="T136" s="75">
        <f t="shared" si="41"/>
        <v>0</v>
      </c>
      <c r="U136" s="100">
        <f t="shared" si="42"/>
        <v>0</v>
      </c>
      <c r="V136" s="101">
        <f t="shared" si="43"/>
        <v>0</v>
      </c>
      <c r="W136" s="16"/>
      <c r="X136" s="16"/>
      <c r="Y136" s="23"/>
      <c r="Z136" s="23"/>
      <c r="AA136" s="23"/>
      <c r="AB136" s="12"/>
      <c r="AC136" s="102">
        <f t="shared" si="44"/>
        <v>0</v>
      </c>
      <c r="AD136" s="97">
        <f t="shared" si="45"/>
        <v>0</v>
      </c>
      <c r="AE136" s="98">
        <f t="shared" si="76"/>
        <v>0</v>
      </c>
      <c r="AF136" s="103">
        <f t="shared" si="77"/>
        <v>0</v>
      </c>
      <c r="AG136" s="104">
        <f t="shared" si="78"/>
        <v>0</v>
      </c>
      <c r="AH136" s="104">
        <f t="shared" si="79"/>
        <v>0</v>
      </c>
      <c r="AI136" s="99">
        <f t="shared" si="80"/>
        <v>0</v>
      </c>
      <c r="AJ136" s="103">
        <f t="shared" si="51"/>
        <v>0</v>
      </c>
      <c r="AK136" s="99">
        <f t="shared" si="52"/>
        <v>0</v>
      </c>
      <c r="AL136" s="17"/>
      <c r="AM136" s="20"/>
      <c r="AN136" s="17"/>
      <c r="AO136" s="21"/>
      <c r="AP136" s="17"/>
      <c r="AQ136" s="17"/>
      <c r="AR136" s="17"/>
      <c r="AS136" s="97" t="str">
        <f t="shared" si="60"/>
        <v/>
      </c>
      <c r="AT136" s="97" t="str">
        <f t="shared" ca="1" si="61"/>
        <v/>
      </c>
      <c r="AU136" s="97" t="str">
        <f t="shared" si="62"/>
        <v/>
      </c>
      <c r="AV136" s="97" t="str">
        <f t="shared" ca="1" si="63"/>
        <v/>
      </c>
      <c r="AW136" s="167"/>
      <c r="AX136" s="167"/>
      <c r="AY136" s="97" t="str">
        <f t="shared" si="64"/>
        <v/>
      </c>
      <c r="AZ136" s="167"/>
      <c r="BA136" s="167"/>
      <c r="BB136" s="97" t="str">
        <f t="shared" si="65"/>
        <v/>
      </c>
      <c r="BC136" s="17"/>
      <c r="BH136" s="52"/>
      <c r="BI136" s="52"/>
      <c r="BJ136" s="52"/>
      <c r="BK136" s="52"/>
      <c r="BL136" s="52"/>
      <c r="BM136" s="52"/>
      <c r="BP136" s="54"/>
      <c r="BQ136" s="27"/>
      <c r="BR136" s="27"/>
      <c r="BS136" s="27"/>
      <c r="BT136" s="27"/>
      <c r="BU136" s="27"/>
      <c r="BV136" s="27"/>
      <c r="BW136" s="54"/>
      <c r="BX136" s="26"/>
      <c r="BY136" s="54"/>
      <c r="BZ136" s="26"/>
      <c r="CA136" s="26"/>
      <c r="CB136" s="26"/>
    </row>
    <row r="137" spans="1:80" ht="17.45" customHeight="1" thickTop="1">
      <c r="A137" s="71">
        <f>A130+1</f>
        <v>19.100000000000001</v>
      </c>
      <c r="B137" s="178">
        <f>B136+1</f>
        <v>46051</v>
      </c>
      <c r="C137" s="4"/>
      <c r="D137" s="5"/>
      <c r="E137" s="6"/>
      <c r="F137" s="5"/>
      <c r="G137" s="74">
        <f t="shared" si="74"/>
        <v>821</v>
      </c>
      <c r="H137" s="75">
        <f t="shared" si="74"/>
        <v>6136</v>
      </c>
      <c r="I137" s="76">
        <f t="shared" si="54"/>
        <v>0</v>
      </c>
      <c r="J137" s="77">
        <f t="shared" si="55"/>
        <v>0</v>
      </c>
      <c r="K137" s="77">
        <f t="shared" si="56"/>
        <v>0</v>
      </c>
      <c r="L137" s="77">
        <f t="shared" si="57"/>
        <v>0</v>
      </c>
      <c r="M137" s="78">
        <f t="shared" ca="1" si="58"/>
        <v>7.6404494382022445E-2</v>
      </c>
      <c r="N137" s="78">
        <f t="shared" ca="1" si="39"/>
        <v>2.802850356294536E-2</v>
      </c>
      <c r="O137" s="78">
        <f t="shared" si="59"/>
        <v>5.0000000000000001E-4</v>
      </c>
      <c r="P137" s="13"/>
      <c r="Q137" s="8"/>
      <c r="R137" s="13"/>
      <c r="S137" s="79">
        <f t="shared" si="40"/>
        <v>0</v>
      </c>
      <c r="T137" s="80">
        <f t="shared" si="41"/>
        <v>0</v>
      </c>
      <c r="U137" s="90">
        <f t="shared" si="42"/>
        <v>0</v>
      </c>
      <c r="V137" s="82">
        <f t="shared" si="43"/>
        <v>0</v>
      </c>
      <c r="W137" s="4"/>
      <c r="X137" s="4"/>
      <c r="Y137" s="22"/>
      <c r="Z137" s="22"/>
      <c r="AA137" s="22"/>
      <c r="AB137" s="6"/>
      <c r="AC137" s="83">
        <f t="shared" si="44"/>
        <v>0</v>
      </c>
      <c r="AD137" s="80">
        <f t="shared" si="45"/>
        <v>0</v>
      </c>
      <c r="AE137" s="76">
        <f t="shared" si="76"/>
        <v>0</v>
      </c>
      <c r="AF137" s="84">
        <f t="shared" si="77"/>
        <v>0</v>
      </c>
      <c r="AG137" s="85">
        <f t="shared" si="78"/>
        <v>0</v>
      </c>
      <c r="AH137" s="85">
        <f t="shared" si="79"/>
        <v>0</v>
      </c>
      <c r="AI137" s="77">
        <f t="shared" si="80"/>
        <v>0</v>
      </c>
      <c r="AJ137" s="84">
        <f t="shared" si="51"/>
        <v>0</v>
      </c>
      <c r="AK137" s="77">
        <f t="shared" si="52"/>
        <v>0</v>
      </c>
      <c r="AL137" s="5"/>
      <c r="AM137" s="9"/>
      <c r="AN137" s="5"/>
      <c r="AO137" s="10"/>
      <c r="AP137" s="5"/>
      <c r="AQ137" s="5"/>
      <c r="AR137" s="5"/>
      <c r="AS137" s="80" t="str">
        <f t="shared" si="60"/>
        <v/>
      </c>
      <c r="AT137" s="80" t="str">
        <f t="shared" ca="1" si="61"/>
        <v/>
      </c>
      <c r="AU137" s="80" t="str">
        <f t="shared" si="62"/>
        <v/>
      </c>
      <c r="AV137" s="80" t="str">
        <f t="shared" ca="1" si="63"/>
        <v/>
      </c>
      <c r="AW137" s="165"/>
      <c r="AX137" s="165"/>
      <c r="AY137" s="80" t="str">
        <f t="shared" si="64"/>
        <v/>
      </c>
      <c r="AZ137" s="165"/>
      <c r="BA137" s="165"/>
      <c r="BB137" s="80" t="str">
        <f t="shared" si="65"/>
        <v/>
      </c>
      <c r="BC137" s="5"/>
      <c r="BH137" s="52"/>
      <c r="BI137" s="52"/>
      <c r="BJ137" s="52"/>
      <c r="BK137" s="52"/>
      <c r="BL137" s="52"/>
      <c r="BM137" s="52"/>
      <c r="BP137" s="54"/>
      <c r="BQ137" s="27"/>
      <c r="BR137" s="27"/>
      <c r="BS137" s="27"/>
      <c r="BT137" s="27"/>
      <c r="BU137" s="27"/>
      <c r="BV137" s="27"/>
      <c r="BW137" s="54"/>
      <c r="BX137" s="26"/>
      <c r="BY137" s="54"/>
      <c r="BZ137" s="26"/>
      <c r="CA137" s="26"/>
      <c r="CB137" s="26"/>
    </row>
    <row r="138" spans="1:80" ht="17.45" customHeight="1">
      <c r="A138" s="86">
        <f t="shared" si="66"/>
        <v>19.2</v>
      </c>
      <c r="B138" s="179">
        <f t="shared" si="38"/>
        <v>46052</v>
      </c>
      <c r="C138" s="8"/>
      <c r="D138" s="11"/>
      <c r="E138" s="12"/>
      <c r="F138" s="11"/>
      <c r="G138" s="74">
        <f t="shared" si="74"/>
        <v>821</v>
      </c>
      <c r="H138" s="75">
        <f t="shared" si="74"/>
        <v>6136</v>
      </c>
      <c r="I138" s="88">
        <f t="shared" si="54"/>
        <v>0</v>
      </c>
      <c r="J138" s="78">
        <f t="shared" si="55"/>
        <v>0</v>
      </c>
      <c r="K138" s="78">
        <f t="shared" si="56"/>
        <v>0</v>
      </c>
      <c r="L138" s="78">
        <f t="shared" si="57"/>
        <v>0</v>
      </c>
      <c r="M138" s="78">
        <f t="shared" ca="1" si="58"/>
        <v>7.6404494382022445E-2</v>
      </c>
      <c r="N138" s="78">
        <f t="shared" ca="1" si="39"/>
        <v>2.802850356294536E-2</v>
      </c>
      <c r="O138" s="78">
        <f t="shared" si="59"/>
        <v>5.0000000000000001E-4</v>
      </c>
      <c r="P138" s="13"/>
      <c r="Q138" s="8"/>
      <c r="R138" s="13"/>
      <c r="S138" s="89">
        <f t="shared" si="40"/>
        <v>0</v>
      </c>
      <c r="T138" s="75">
        <f t="shared" si="41"/>
        <v>0</v>
      </c>
      <c r="U138" s="90">
        <f t="shared" si="42"/>
        <v>0</v>
      </c>
      <c r="V138" s="82">
        <f t="shared" si="43"/>
        <v>0</v>
      </c>
      <c r="W138" s="8"/>
      <c r="X138" s="8"/>
      <c r="Y138" s="23"/>
      <c r="Z138" s="23"/>
      <c r="AA138" s="23"/>
      <c r="AB138" s="12"/>
      <c r="AC138" s="91">
        <f t="shared" si="44"/>
        <v>0</v>
      </c>
      <c r="AD138" s="75">
        <f t="shared" si="45"/>
        <v>0</v>
      </c>
      <c r="AE138" s="88">
        <f t="shared" si="76"/>
        <v>0</v>
      </c>
      <c r="AF138" s="92">
        <f t="shared" si="77"/>
        <v>0</v>
      </c>
      <c r="AG138" s="93">
        <f t="shared" si="78"/>
        <v>0</v>
      </c>
      <c r="AH138" s="93">
        <f t="shared" si="79"/>
        <v>0</v>
      </c>
      <c r="AI138" s="78">
        <f t="shared" si="80"/>
        <v>0</v>
      </c>
      <c r="AJ138" s="92">
        <f t="shared" si="51"/>
        <v>0</v>
      </c>
      <c r="AK138" s="78">
        <f t="shared" si="52"/>
        <v>0</v>
      </c>
      <c r="AL138" s="11"/>
      <c r="AM138" s="14"/>
      <c r="AN138" s="11"/>
      <c r="AO138" s="15"/>
      <c r="AP138" s="11"/>
      <c r="AQ138" s="11"/>
      <c r="AR138" s="11"/>
      <c r="AS138" s="75" t="str">
        <f t="shared" si="60"/>
        <v/>
      </c>
      <c r="AT138" s="75" t="str">
        <f t="shared" ca="1" si="61"/>
        <v/>
      </c>
      <c r="AU138" s="75" t="str">
        <f t="shared" si="62"/>
        <v/>
      </c>
      <c r="AV138" s="75" t="str">
        <f t="shared" ca="1" si="63"/>
        <v/>
      </c>
      <c r="AW138" s="169"/>
      <c r="AX138" s="169"/>
      <c r="AY138" s="75" t="str">
        <f t="shared" si="64"/>
        <v/>
      </c>
      <c r="AZ138" s="169"/>
      <c r="BA138" s="169"/>
      <c r="BB138" s="75" t="str">
        <f t="shared" si="65"/>
        <v/>
      </c>
      <c r="BC138" s="11"/>
      <c r="BH138" s="52"/>
      <c r="BI138" s="52"/>
      <c r="BJ138" s="52"/>
      <c r="BK138" s="52"/>
      <c r="BL138" s="52"/>
      <c r="BM138" s="52"/>
      <c r="BP138" s="54"/>
      <c r="BQ138" s="27"/>
      <c r="BR138" s="27"/>
      <c r="BS138" s="27"/>
      <c r="BT138" s="27"/>
      <c r="BU138" s="27"/>
      <c r="BV138" s="27"/>
      <c r="BW138" s="54"/>
      <c r="BX138" s="26"/>
      <c r="BY138" s="54"/>
      <c r="BZ138" s="26"/>
      <c r="CA138" s="26"/>
      <c r="CB138" s="26"/>
    </row>
    <row r="139" spans="1:80" ht="17.45" customHeight="1">
      <c r="A139" s="94">
        <f t="shared" si="66"/>
        <v>19.3</v>
      </c>
      <c r="B139" s="179">
        <f t="shared" ref="B139:B202" si="81">B138+1</f>
        <v>46053</v>
      </c>
      <c r="C139" s="8"/>
      <c r="D139" s="11"/>
      <c r="E139" s="12"/>
      <c r="F139" s="11"/>
      <c r="G139" s="74">
        <f t="shared" si="74"/>
        <v>821</v>
      </c>
      <c r="H139" s="75">
        <f t="shared" si="74"/>
        <v>6136</v>
      </c>
      <c r="I139" s="88">
        <f t="shared" si="54"/>
        <v>0</v>
      </c>
      <c r="J139" s="78">
        <f t="shared" si="55"/>
        <v>0</v>
      </c>
      <c r="K139" s="78">
        <f t="shared" si="56"/>
        <v>0</v>
      </c>
      <c r="L139" s="78">
        <f t="shared" si="57"/>
        <v>0</v>
      </c>
      <c r="M139" s="78">
        <f t="shared" ca="1" si="58"/>
        <v>7.6404494382022445E-2</v>
      </c>
      <c r="N139" s="78">
        <f t="shared" ref="N139:N202" ca="1" si="82">IF(ROW()=11,
   IF($B$3&gt;0,F139/$B$3,""),
   IF($B$3&gt;0,
      (OFFSET(N139,-1,0)*$B$3 + F139)/$B$3,
      "")
)</f>
        <v>2.802850356294536E-2</v>
      </c>
      <c r="O139" s="78">
        <f t="shared" si="59"/>
        <v>5.0000000000000001E-4</v>
      </c>
      <c r="P139" s="13"/>
      <c r="Q139" s="8"/>
      <c r="R139" s="13"/>
      <c r="S139" s="89">
        <f t="shared" ref="S139:S202" si="83">IF($P139="FULL FEED",Q139,Q139*2)</f>
        <v>0</v>
      </c>
      <c r="T139" s="75">
        <f t="shared" ref="T139:T202" si="84">IF($P139="FULL FEED",R139,R139*2)</f>
        <v>0</v>
      </c>
      <c r="U139" s="90">
        <f t="shared" ref="U139:U202" si="85">IF($P139="FULL FEED",(Q139*G139/1000),(Q139*2*G139/1000))</f>
        <v>0</v>
      </c>
      <c r="V139" s="82">
        <f t="shared" ref="V139:V202" si="86">IF($P139="FULL FEED",(R139*H139/1000),(R139*2*H139/1000))</f>
        <v>0</v>
      </c>
      <c r="W139" s="8"/>
      <c r="X139" s="8"/>
      <c r="Y139" s="23"/>
      <c r="Z139" s="23"/>
      <c r="AA139" s="23"/>
      <c r="AB139" s="12"/>
      <c r="AC139" s="91">
        <f t="shared" ref="AC139:AC202" si="87">SUM(X139,Y139,Z139,AA139)</f>
        <v>0</v>
      </c>
      <c r="AD139" s="75">
        <f t="shared" ref="AD139:AD202" si="88">W139-AC139</f>
        <v>0</v>
      </c>
      <c r="AE139" s="88">
        <f t="shared" si="76"/>
        <v>0</v>
      </c>
      <c r="AF139" s="92">
        <f t="shared" si="77"/>
        <v>0</v>
      </c>
      <c r="AG139" s="93">
        <f t="shared" si="78"/>
        <v>0</v>
      </c>
      <c r="AH139" s="93">
        <f t="shared" si="79"/>
        <v>0</v>
      </c>
      <c r="AI139" s="78">
        <f t="shared" si="80"/>
        <v>0</v>
      </c>
      <c r="AJ139" s="92">
        <f t="shared" ref="AJ139:AJ202" si="89">IFERROR(AC139/W139,0)</f>
        <v>0</v>
      </c>
      <c r="AK139" s="78">
        <f t="shared" ref="AK139:AK202" si="90">IFERROR(AD139/W139,0)</f>
        <v>0</v>
      </c>
      <c r="AL139" s="11"/>
      <c r="AM139" s="14"/>
      <c r="AN139" s="11"/>
      <c r="AO139" s="15"/>
      <c r="AP139" s="11"/>
      <c r="AQ139" s="11"/>
      <c r="AR139" s="11"/>
      <c r="AS139" s="75" t="str">
        <f t="shared" si="60"/>
        <v/>
      </c>
      <c r="AT139" s="75" t="str">
        <f t="shared" ca="1" si="61"/>
        <v/>
      </c>
      <c r="AU139" s="75" t="str">
        <f t="shared" si="62"/>
        <v/>
      </c>
      <c r="AV139" s="75" t="str">
        <f t="shared" ca="1" si="63"/>
        <v/>
      </c>
      <c r="AW139" s="169"/>
      <c r="AX139" s="169"/>
      <c r="AY139" s="75" t="str">
        <f t="shared" si="64"/>
        <v/>
      </c>
      <c r="AZ139" s="169"/>
      <c r="BA139" s="169"/>
      <c r="BB139" s="75" t="str">
        <f t="shared" si="65"/>
        <v/>
      </c>
      <c r="BC139" s="11"/>
      <c r="BH139" s="52"/>
      <c r="BI139" s="52"/>
      <c r="BJ139" s="52"/>
      <c r="BK139" s="52"/>
      <c r="BL139" s="52"/>
      <c r="BM139" s="52"/>
      <c r="BP139" s="54"/>
      <c r="BQ139" s="27"/>
      <c r="BR139" s="27"/>
      <c r="BS139" s="27"/>
      <c r="BT139" s="27"/>
      <c r="BU139" s="27"/>
      <c r="BV139" s="27"/>
      <c r="BW139" s="54"/>
      <c r="BX139" s="26"/>
      <c r="BY139" s="54"/>
      <c r="BZ139" s="26"/>
      <c r="CA139" s="26"/>
      <c r="CB139" s="26"/>
    </row>
    <row r="140" spans="1:80" ht="17.45" customHeight="1">
      <c r="A140" s="86">
        <f t="shared" si="66"/>
        <v>19.399999999999999</v>
      </c>
      <c r="B140" s="179">
        <f t="shared" si="81"/>
        <v>46054</v>
      </c>
      <c r="C140" s="8"/>
      <c r="D140" s="11"/>
      <c r="E140" s="12"/>
      <c r="F140" s="11"/>
      <c r="G140" s="74">
        <f t="shared" ref="G140:H155" si="91">G139-E140-C140</f>
        <v>821</v>
      </c>
      <c r="H140" s="75">
        <f t="shared" si="91"/>
        <v>6136</v>
      </c>
      <c r="I140" s="88">
        <f t="shared" ref="I140:I203" si="92">IFERROR(C140/G139,0)</f>
        <v>0</v>
      </c>
      <c r="J140" s="78">
        <f t="shared" ref="J140:J203" si="93">IFERROR(E140/G139,0)</f>
        <v>0</v>
      </c>
      <c r="K140" s="78">
        <f t="shared" ref="K140:K203" si="94">IFERROR(D140/H139,0)</f>
        <v>0</v>
      </c>
      <c r="L140" s="78">
        <f t="shared" ref="L140:L203" si="95">IFERROR(F140/H139,0)</f>
        <v>0</v>
      </c>
      <c r="M140" s="78">
        <f t="shared" ref="M140:M203" ca="1" si="96">IF(ROW()=11,
   IF($B$4&gt;0,E140/$B$4,""),
   IF($B$4&gt;0,
      (OFFSET(M140,-1,0)*$B$4 + E140)/$B$4,
      "")
)</f>
        <v>7.6404494382022445E-2</v>
      </c>
      <c r="N140" s="78">
        <f t="shared" ca="1" si="82"/>
        <v>2.802850356294536E-2</v>
      </c>
      <c r="O140" s="78">
        <f t="shared" ref="O140:O203" si="97">$O$10</f>
        <v>5.0000000000000001E-4</v>
      </c>
      <c r="P140" s="13"/>
      <c r="Q140" s="8"/>
      <c r="R140" s="13"/>
      <c r="S140" s="89">
        <f t="shared" si="83"/>
        <v>0</v>
      </c>
      <c r="T140" s="75">
        <f t="shared" si="84"/>
        <v>0</v>
      </c>
      <c r="U140" s="90">
        <f t="shared" si="85"/>
        <v>0</v>
      </c>
      <c r="V140" s="82">
        <f t="shared" si="86"/>
        <v>0</v>
      </c>
      <c r="W140" s="8"/>
      <c r="X140" s="8"/>
      <c r="Y140" s="23"/>
      <c r="Z140" s="23"/>
      <c r="AA140" s="23"/>
      <c r="AB140" s="12"/>
      <c r="AC140" s="91">
        <f t="shared" si="87"/>
        <v>0</v>
      </c>
      <c r="AD140" s="75">
        <f t="shared" si="88"/>
        <v>0</v>
      </c>
      <c r="AE140" s="88">
        <f t="shared" si="76"/>
        <v>0</v>
      </c>
      <c r="AF140" s="92">
        <f t="shared" si="77"/>
        <v>0</v>
      </c>
      <c r="AG140" s="93">
        <f t="shared" si="78"/>
        <v>0</v>
      </c>
      <c r="AH140" s="93">
        <f t="shared" si="79"/>
        <v>0</v>
      </c>
      <c r="AI140" s="78">
        <f t="shared" si="80"/>
        <v>0</v>
      </c>
      <c r="AJ140" s="92">
        <f t="shared" si="89"/>
        <v>0</v>
      </c>
      <c r="AK140" s="78">
        <f t="shared" si="90"/>
        <v>0</v>
      </c>
      <c r="AL140" s="11"/>
      <c r="AM140" s="14"/>
      <c r="AN140" s="11"/>
      <c r="AO140" s="15"/>
      <c r="AP140" s="11"/>
      <c r="AQ140" s="11"/>
      <c r="AR140" s="11"/>
      <c r="AS140" s="75" t="str">
        <f t="shared" ref="AS140:AS203" si="98">IF(OR(AR140="",AP140=""),"", (AR140-AP140)/100*1000)</f>
        <v/>
      </c>
      <c r="AT140" s="75" t="str">
        <f t="shared" ref="AT140:AT203" ca="1" si="99">IF(OR(AP141="",OFFSET(AP141,-1,0)=""),"", (AP141-OFFSET(AP141,-1,0))/100*1000)</f>
        <v/>
      </c>
      <c r="AU140" s="75" t="str">
        <f t="shared" ref="AU140:AU203" si="100">IFERROR(IF(OR(AP140="",AR140="",K140="",L140=""),"", ((AR140-AP140)/100*1000)/(U140+V140)),0)</f>
        <v/>
      </c>
      <c r="AV140" s="75" t="str">
        <f t="shared" ref="AV140:AV203" ca="1" si="101">IF(OR(AP140="",AP141="",M140="",N140=""),"", ((AP141-AP140)/100*1000)/((G140+H140))*1000)</f>
        <v/>
      </c>
      <c r="AW140" s="169"/>
      <c r="AX140" s="169"/>
      <c r="AY140" s="75" t="str">
        <f t="shared" ref="AY140:AY203" si="102">IF(OR(AW140="",AX140=""),"",MOD(AX140-AW140,1)*24)</f>
        <v/>
      </c>
      <c r="AZ140" s="169"/>
      <c r="BA140" s="169"/>
      <c r="BB140" s="75" t="str">
        <f t="shared" ref="BB140:BB203" si="103">IF(OR(AZ140="",BA140=""),"",MOD(BA140-AZ140,1)*24)</f>
        <v/>
      </c>
      <c r="BC140" s="11"/>
      <c r="BH140" s="52"/>
      <c r="BI140" s="52"/>
      <c r="BJ140" s="52"/>
      <c r="BK140" s="52"/>
      <c r="BL140" s="52"/>
      <c r="BM140" s="52"/>
      <c r="BP140" s="54"/>
      <c r="BQ140" s="27"/>
      <c r="BR140" s="27"/>
      <c r="BS140" s="27"/>
      <c r="BT140" s="27"/>
      <c r="BU140" s="27"/>
      <c r="BV140" s="27"/>
      <c r="BW140" s="54"/>
      <c r="BX140" s="26"/>
      <c r="BY140" s="54"/>
      <c r="BZ140" s="26"/>
      <c r="CA140" s="26"/>
      <c r="CB140" s="26"/>
    </row>
    <row r="141" spans="1:80" ht="17.45" customHeight="1">
      <c r="A141" s="94">
        <f t="shared" si="66"/>
        <v>19.5</v>
      </c>
      <c r="B141" s="179">
        <f t="shared" si="81"/>
        <v>46055</v>
      </c>
      <c r="C141" s="8"/>
      <c r="D141" s="11"/>
      <c r="E141" s="12"/>
      <c r="F141" s="11"/>
      <c r="G141" s="74">
        <f t="shared" si="91"/>
        <v>821</v>
      </c>
      <c r="H141" s="75">
        <f t="shared" si="91"/>
        <v>6136</v>
      </c>
      <c r="I141" s="88">
        <f t="shared" si="92"/>
        <v>0</v>
      </c>
      <c r="J141" s="78">
        <f t="shared" si="93"/>
        <v>0</v>
      </c>
      <c r="K141" s="78">
        <f t="shared" si="94"/>
        <v>0</v>
      </c>
      <c r="L141" s="78">
        <f t="shared" si="95"/>
        <v>0</v>
      </c>
      <c r="M141" s="78">
        <f t="shared" ca="1" si="96"/>
        <v>7.6404494382022445E-2</v>
      </c>
      <c r="N141" s="78">
        <f t="shared" ca="1" si="82"/>
        <v>2.802850356294536E-2</v>
      </c>
      <c r="O141" s="78">
        <f t="shared" si="97"/>
        <v>5.0000000000000001E-4</v>
      </c>
      <c r="P141" s="13"/>
      <c r="Q141" s="8"/>
      <c r="R141" s="13"/>
      <c r="S141" s="89">
        <f t="shared" si="83"/>
        <v>0</v>
      </c>
      <c r="T141" s="75">
        <f t="shared" si="84"/>
        <v>0</v>
      </c>
      <c r="U141" s="90">
        <f t="shared" si="85"/>
        <v>0</v>
      </c>
      <c r="V141" s="82">
        <f t="shared" si="86"/>
        <v>0</v>
      </c>
      <c r="W141" s="8"/>
      <c r="X141" s="8"/>
      <c r="Y141" s="23"/>
      <c r="Z141" s="23"/>
      <c r="AA141" s="23"/>
      <c r="AB141" s="12"/>
      <c r="AC141" s="91">
        <f t="shared" si="87"/>
        <v>0</v>
      </c>
      <c r="AD141" s="75">
        <f t="shared" si="88"/>
        <v>0</v>
      </c>
      <c r="AE141" s="88">
        <f t="shared" si="76"/>
        <v>0</v>
      </c>
      <c r="AF141" s="92">
        <f t="shared" si="77"/>
        <v>0</v>
      </c>
      <c r="AG141" s="93">
        <f t="shared" si="78"/>
        <v>0</v>
      </c>
      <c r="AH141" s="93">
        <f t="shared" si="79"/>
        <v>0</v>
      </c>
      <c r="AI141" s="78">
        <f t="shared" si="80"/>
        <v>0</v>
      </c>
      <c r="AJ141" s="92">
        <f t="shared" si="89"/>
        <v>0</v>
      </c>
      <c r="AK141" s="78">
        <f t="shared" si="90"/>
        <v>0</v>
      </c>
      <c r="AL141" s="11"/>
      <c r="AM141" s="14"/>
      <c r="AN141" s="11"/>
      <c r="AO141" s="15"/>
      <c r="AP141" s="11"/>
      <c r="AQ141" s="11"/>
      <c r="AR141" s="11"/>
      <c r="AS141" s="75" t="str">
        <f t="shared" si="98"/>
        <v/>
      </c>
      <c r="AT141" s="75" t="str">
        <f t="shared" ca="1" si="99"/>
        <v/>
      </c>
      <c r="AU141" s="75" t="str">
        <f t="shared" si="100"/>
        <v/>
      </c>
      <c r="AV141" s="75" t="str">
        <f t="shared" ca="1" si="101"/>
        <v/>
      </c>
      <c r="AW141" s="169"/>
      <c r="AX141" s="169"/>
      <c r="AY141" s="75" t="str">
        <f t="shared" si="102"/>
        <v/>
      </c>
      <c r="AZ141" s="169"/>
      <c r="BA141" s="169"/>
      <c r="BB141" s="75" t="str">
        <f t="shared" si="103"/>
        <v/>
      </c>
      <c r="BC141" s="11"/>
      <c r="BH141" s="52"/>
      <c r="BI141" s="52"/>
      <c r="BJ141" s="52"/>
      <c r="BK141" s="52"/>
      <c r="BL141" s="52"/>
      <c r="BM141" s="52"/>
      <c r="BP141" s="54"/>
      <c r="BQ141" s="27"/>
      <c r="BR141" s="27"/>
      <c r="BS141" s="27"/>
      <c r="BT141" s="27"/>
      <c r="BU141" s="27"/>
      <c r="BV141" s="27"/>
      <c r="BW141" s="54"/>
      <c r="BX141" s="26"/>
      <c r="BY141" s="54"/>
      <c r="BZ141" s="26"/>
      <c r="CA141" s="26"/>
      <c r="CB141" s="26"/>
    </row>
    <row r="142" spans="1:80" ht="17.45" customHeight="1">
      <c r="A142" s="86">
        <f t="shared" si="66"/>
        <v>19.600000000000001</v>
      </c>
      <c r="B142" s="179">
        <f t="shared" si="81"/>
        <v>46056</v>
      </c>
      <c r="C142" s="8"/>
      <c r="D142" s="11"/>
      <c r="E142" s="12"/>
      <c r="F142" s="11"/>
      <c r="G142" s="74">
        <f t="shared" si="91"/>
        <v>821</v>
      </c>
      <c r="H142" s="75">
        <f t="shared" si="91"/>
        <v>6136</v>
      </c>
      <c r="I142" s="88">
        <f t="shared" si="92"/>
        <v>0</v>
      </c>
      <c r="J142" s="78">
        <f t="shared" si="93"/>
        <v>0</v>
      </c>
      <c r="K142" s="78">
        <f t="shared" si="94"/>
        <v>0</v>
      </c>
      <c r="L142" s="78">
        <f t="shared" si="95"/>
        <v>0</v>
      </c>
      <c r="M142" s="78">
        <f t="shared" ca="1" si="96"/>
        <v>7.6404494382022445E-2</v>
      </c>
      <c r="N142" s="78">
        <f t="shared" ca="1" si="82"/>
        <v>2.802850356294536E-2</v>
      </c>
      <c r="O142" s="78">
        <f t="shared" si="97"/>
        <v>5.0000000000000001E-4</v>
      </c>
      <c r="P142" s="13"/>
      <c r="Q142" s="8"/>
      <c r="R142" s="13"/>
      <c r="S142" s="89">
        <f t="shared" si="83"/>
        <v>0</v>
      </c>
      <c r="T142" s="75">
        <f t="shared" si="84"/>
        <v>0</v>
      </c>
      <c r="U142" s="90">
        <f t="shared" si="85"/>
        <v>0</v>
      </c>
      <c r="V142" s="82">
        <f t="shared" si="86"/>
        <v>0</v>
      </c>
      <c r="W142" s="8"/>
      <c r="X142" s="8"/>
      <c r="Y142" s="23"/>
      <c r="Z142" s="23"/>
      <c r="AA142" s="23"/>
      <c r="AB142" s="12"/>
      <c r="AC142" s="91">
        <f t="shared" si="87"/>
        <v>0</v>
      </c>
      <c r="AD142" s="75">
        <f t="shared" si="88"/>
        <v>0</v>
      </c>
      <c r="AE142" s="88">
        <f t="shared" si="76"/>
        <v>0</v>
      </c>
      <c r="AF142" s="92">
        <f t="shared" si="77"/>
        <v>0</v>
      </c>
      <c r="AG142" s="93">
        <f t="shared" si="78"/>
        <v>0</v>
      </c>
      <c r="AH142" s="93">
        <f t="shared" si="79"/>
        <v>0</v>
      </c>
      <c r="AI142" s="78">
        <f t="shared" si="80"/>
        <v>0</v>
      </c>
      <c r="AJ142" s="92">
        <f t="shared" si="89"/>
        <v>0</v>
      </c>
      <c r="AK142" s="78">
        <f t="shared" si="90"/>
        <v>0</v>
      </c>
      <c r="AL142" s="11"/>
      <c r="AM142" s="14"/>
      <c r="AN142" s="11"/>
      <c r="AO142" s="15"/>
      <c r="AP142" s="11"/>
      <c r="AQ142" s="11"/>
      <c r="AR142" s="11"/>
      <c r="AS142" s="75" t="str">
        <f t="shared" si="98"/>
        <v/>
      </c>
      <c r="AT142" s="75" t="str">
        <f t="shared" ca="1" si="99"/>
        <v/>
      </c>
      <c r="AU142" s="75" t="str">
        <f t="shared" si="100"/>
        <v/>
      </c>
      <c r="AV142" s="75" t="str">
        <f t="shared" ca="1" si="101"/>
        <v/>
      </c>
      <c r="AW142" s="169"/>
      <c r="AX142" s="169"/>
      <c r="AY142" s="75" t="str">
        <f t="shared" si="102"/>
        <v/>
      </c>
      <c r="AZ142" s="169"/>
      <c r="BA142" s="169"/>
      <c r="BB142" s="75" t="str">
        <f t="shared" si="103"/>
        <v/>
      </c>
      <c r="BC142" s="11"/>
      <c r="BH142" s="52"/>
      <c r="BI142" s="52"/>
      <c r="BJ142" s="52"/>
      <c r="BK142" s="52"/>
      <c r="BL142" s="52"/>
      <c r="BM142" s="52"/>
      <c r="BP142" s="54"/>
      <c r="BQ142" s="27"/>
      <c r="BR142" s="27"/>
      <c r="BS142" s="27"/>
      <c r="BT142" s="27"/>
      <c r="BU142" s="27"/>
      <c r="BV142" s="27"/>
      <c r="BW142" s="54"/>
      <c r="BX142" s="26"/>
      <c r="BY142" s="54"/>
      <c r="BZ142" s="26"/>
      <c r="CA142" s="26"/>
      <c r="CB142" s="26"/>
    </row>
    <row r="143" spans="1:80" ht="17.45" customHeight="1" thickBot="1">
      <c r="A143" s="94">
        <f t="shared" si="66"/>
        <v>19.700000000000003</v>
      </c>
      <c r="B143" s="180">
        <f t="shared" si="81"/>
        <v>46057</v>
      </c>
      <c r="C143" s="16"/>
      <c r="D143" s="17"/>
      <c r="E143" s="18"/>
      <c r="F143" s="17"/>
      <c r="G143" s="96">
        <f t="shared" si="91"/>
        <v>821</v>
      </c>
      <c r="H143" s="97">
        <f t="shared" si="91"/>
        <v>6136</v>
      </c>
      <c r="I143" s="98">
        <f t="shared" si="92"/>
        <v>0</v>
      </c>
      <c r="J143" s="99">
        <f t="shared" si="93"/>
        <v>0</v>
      </c>
      <c r="K143" s="99">
        <f t="shared" si="94"/>
        <v>0</v>
      </c>
      <c r="L143" s="99">
        <f t="shared" si="95"/>
        <v>0</v>
      </c>
      <c r="M143" s="99">
        <f t="shared" ca="1" si="96"/>
        <v>7.6404494382022445E-2</v>
      </c>
      <c r="N143" s="99">
        <f t="shared" ca="1" si="82"/>
        <v>2.802850356294536E-2</v>
      </c>
      <c r="O143" s="99">
        <f t="shared" si="97"/>
        <v>5.0000000000000001E-4</v>
      </c>
      <c r="P143" s="19"/>
      <c r="Q143" s="16"/>
      <c r="R143" s="19"/>
      <c r="S143" s="89">
        <f t="shared" si="83"/>
        <v>0</v>
      </c>
      <c r="T143" s="75">
        <f t="shared" si="84"/>
        <v>0</v>
      </c>
      <c r="U143" s="100">
        <f t="shared" si="85"/>
        <v>0</v>
      </c>
      <c r="V143" s="101">
        <f t="shared" si="86"/>
        <v>0</v>
      </c>
      <c r="W143" s="16"/>
      <c r="X143" s="16"/>
      <c r="Y143" s="23"/>
      <c r="Z143" s="23"/>
      <c r="AA143" s="23"/>
      <c r="AB143" s="12"/>
      <c r="AC143" s="102">
        <f t="shared" si="87"/>
        <v>0</v>
      </c>
      <c r="AD143" s="97">
        <f t="shared" si="88"/>
        <v>0</v>
      </c>
      <c r="AE143" s="98">
        <f t="shared" si="76"/>
        <v>0</v>
      </c>
      <c r="AF143" s="103">
        <f t="shared" si="77"/>
        <v>0</v>
      </c>
      <c r="AG143" s="104">
        <f t="shared" si="78"/>
        <v>0</v>
      </c>
      <c r="AH143" s="104">
        <f t="shared" si="79"/>
        <v>0</v>
      </c>
      <c r="AI143" s="99">
        <f t="shared" si="80"/>
        <v>0</v>
      </c>
      <c r="AJ143" s="103">
        <f t="shared" si="89"/>
        <v>0</v>
      </c>
      <c r="AK143" s="99">
        <f t="shared" si="90"/>
        <v>0</v>
      </c>
      <c r="AL143" s="17"/>
      <c r="AM143" s="20"/>
      <c r="AN143" s="17"/>
      <c r="AO143" s="21"/>
      <c r="AP143" s="17"/>
      <c r="AQ143" s="17"/>
      <c r="AR143" s="17"/>
      <c r="AS143" s="97" t="str">
        <f t="shared" si="98"/>
        <v/>
      </c>
      <c r="AT143" s="97" t="str">
        <f t="shared" ca="1" si="99"/>
        <v/>
      </c>
      <c r="AU143" s="97" t="str">
        <f t="shared" si="100"/>
        <v/>
      </c>
      <c r="AV143" s="97" t="str">
        <f t="shared" ca="1" si="101"/>
        <v/>
      </c>
      <c r="AW143" s="167"/>
      <c r="AX143" s="167"/>
      <c r="AY143" s="97" t="str">
        <f t="shared" si="102"/>
        <v/>
      </c>
      <c r="AZ143" s="167"/>
      <c r="BA143" s="167"/>
      <c r="BB143" s="97" t="str">
        <f t="shared" si="103"/>
        <v/>
      </c>
      <c r="BC143" s="17"/>
      <c r="BH143" s="52"/>
      <c r="BI143" s="52"/>
      <c r="BJ143" s="52"/>
      <c r="BK143" s="52"/>
      <c r="BL143" s="52"/>
      <c r="BM143" s="52"/>
      <c r="BP143" s="54"/>
      <c r="BQ143" s="27"/>
      <c r="BR143" s="27"/>
      <c r="BS143" s="27"/>
      <c r="BT143" s="27"/>
      <c r="BU143" s="27"/>
      <c r="BV143" s="27"/>
      <c r="BW143" s="54"/>
      <c r="BX143" s="26"/>
      <c r="BY143" s="54"/>
      <c r="BZ143" s="26"/>
      <c r="CA143" s="26"/>
      <c r="CB143" s="26"/>
    </row>
    <row r="144" spans="1:80" ht="17.45" customHeight="1" thickTop="1">
      <c r="A144" s="105">
        <f>A137+1</f>
        <v>20.100000000000001</v>
      </c>
      <c r="B144" s="178">
        <f>B143+1</f>
        <v>46058</v>
      </c>
      <c r="C144" s="4"/>
      <c r="D144" s="5"/>
      <c r="E144" s="6"/>
      <c r="F144" s="5"/>
      <c r="G144" s="74">
        <f t="shared" si="91"/>
        <v>821</v>
      </c>
      <c r="H144" s="75">
        <f t="shared" si="91"/>
        <v>6136</v>
      </c>
      <c r="I144" s="76">
        <f t="shared" si="92"/>
        <v>0</v>
      </c>
      <c r="J144" s="77">
        <f t="shared" si="93"/>
        <v>0</v>
      </c>
      <c r="K144" s="77">
        <f t="shared" si="94"/>
        <v>0</v>
      </c>
      <c r="L144" s="77">
        <f t="shared" si="95"/>
        <v>0</v>
      </c>
      <c r="M144" s="78">
        <f t="shared" ca="1" si="96"/>
        <v>7.6404494382022445E-2</v>
      </c>
      <c r="N144" s="78">
        <f t="shared" ca="1" si="82"/>
        <v>2.802850356294536E-2</v>
      </c>
      <c r="O144" s="78">
        <f t="shared" si="97"/>
        <v>5.0000000000000001E-4</v>
      </c>
      <c r="P144" s="13"/>
      <c r="Q144" s="8"/>
      <c r="R144" s="13"/>
      <c r="S144" s="79">
        <f t="shared" si="83"/>
        <v>0</v>
      </c>
      <c r="T144" s="80">
        <f t="shared" si="84"/>
        <v>0</v>
      </c>
      <c r="U144" s="90">
        <f t="shared" si="85"/>
        <v>0</v>
      </c>
      <c r="V144" s="82">
        <f t="shared" si="86"/>
        <v>0</v>
      </c>
      <c r="W144" s="4"/>
      <c r="X144" s="4"/>
      <c r="Y144" s="22"/>
      <c r="Z144" s="22"/>
      <c r="AA144" s="22"/>
      <c r="AB144" s="6"/>
      <c r="AC144" s="83">
        <f t="shared" si="87"/>
        <v>0</v>
      </c>
      <c r="AD144" s="80">
        <f t="shared" si="88"/>
        <v>0</v>
      </c>
      <c r="AE144" s="76">
        <f t="shared" si="76"/>
        <v>0</v>
      </c>
      <c r="AF144" s="84">
        <f t="shared" si="77"/>
        <v>0</v>
      </c>
      <c r="AG144" s="85">
        <f t="shared" si="78"/>
        <v>0</v>
      </c>
      <c r="AH144" s="85">
        <f t="shared" si="79"/>
        <v>0</v>
      </c>
      <c r="AI144" s="77">
        <f t="shared" si="80"/>
        <v>0</v>
      </c>
      <c r="AJ144" s="84">
        <f t="shared" si="89"/>
        <v>0</v>
      </c>
      <c r="AK144" s="77">
        <f t="shared" si="90"/>
        <v>0</v>
      </c>
      <c r="AL144" s="5"/>
      <c r="AM144" s="9"/>
      <c r="AN144" s="5"/>
      <c r="AO144" s="10"/>
      <c r="AP144" s="5"/>
      <c r="AQ144" s="5"/>
      <c r="AR144" s="5"/>
      <c r="AS144" s="80" t="str">
        <f t="shared" si="98"/>
        <v/>
      </c>
      <c r="AT144" s="80" t="str">
        <f t="shared" ca="1" si="99"/>
        <v/>
      </c>
      <c r="AU144" s="80" t="str">
        <f t="shared" si="100"/>
        <v/>
      </c>
      <c r="AV144" s="80" t="str">
        <f t="shared" ca="1" si="101"/>
        <v/>
      </c>
      <c r="AW144" s="165"/>
      <c r="AX144" s="165"/>
      <c r="AY144" s="80" t="str">
        <f t="shared" si="102"/>
        <v/>
      </c>
      <c r="AZ144" s="165"/>
      <c r="BA144" s="165"/>
      <c r="BB144" s="80" t="str">
        <f t="shared" si="103"/>
        <v/>
      </c>
      <c r="BC144" s="5"/>
      <c r="BH144" s="52"/>
      <c r="BI144" s="52"/>
      <c r="BJ144" s="52"/>
      <c r="BK144" s="52"/>
      <c r="BL144" s="52"/>
      <c r="BM144" s="52"/>
      <c r="BP144" s="54"/>
      <c r="BQ144" s="27"/>
      <c r="BR144" s="27"/>
      <c r="BS144" s="27"/>
      <c r="BT144" s="27"/>
      <c r="BU144" s="27"/>
      <c r="BV144" s="27"/>
      <c r="BW144" s="54"/>
      <c r="BX144" s="26"/>
      <c r="BY144" s="54"/>
      <c r="BZ144" s="26"/>
      <c r="CA144" s="26"/>
      <c r="CB144" s="26"/>
    </row>
    <row r="145" spans="1:80" ht="17.45" customHeight="1">
      <c r="A145" s="94">
        <f t="shared" si="66"/>
        <v>20.2</v>
      </c>
      <c r="B145" s="179">
        <f t="shared" si="81"/>
        <v>46059</v>
      </c>
      <c r="C145" s="8"/>
      <c r="D145" s="11"/>
      <c r="E145" s="12"/>
      <c r="F145" s="11"/>
      <c r="G145" s="74">
        <f t="shared" si="91"/>
        <v>821</v>
      </c>
      <c r="H145" s="75">
        <f t="shared" si="91"/>
        <v>6136</v>
      </c>
      <c r="I145" s="88">
        <f t="shared" si="92"/>
        <v>0</v>
      </c>
      <c r="J145" s="78">
        <f t="shared" si="93"/>
        <v>0</v>
      </c>
      <c r="K145" s="78">
        <f t="shared" si="94"/>
        <v>0</v>
      </c>
      <c r="L145" s="78">
        <f t="shared" si="95"/>
        <v>0</v>
      </c>
      <c r="M145" s="78">
        <f t="shared" ca="1" si="96"/>
        <v>7.6404494382022445E-2</v>
      </c>
      <c r="N145" s="78">
        <f t="shared" ca="1" si="82"/>
        <v>2.802850356294536E-2</v>
      </c>
      <c r="O145" s="78">
        <f t="shared" si="97"/>
        <v>5.0000000000000001E-4</v>
      </c>
      <c r="P145" s="13"/>
      <c r="Q145" s="8"/>
      <c r="R145" s="13"/>
      <c r="S145" s="89">
        <f t="shared" si="83"/>
        <v>0</v>
      </c>
      <c r="T145" s="75">
        <f t="shared" si="84"/>
        <v>0</v>
      </c>
      <c r="U145" s="90">
        <f t="shared" si="85"/>
        <v>0</v>
      </c>
      <c r="V145" s="82">
        <f t="shared" si="86"/>
        <v>0</v>
      </c>
      <c r="W145" s="8"/>
      <c r="X145" s="8"/>
      <c r="Y145" s="23"/>
      <c r="Z145" s="23"/>
      <c r="AA145" s="23"/>
      <c r="AB145" s="12"/>
      <c r="AC145" s="91">
        <f t="shared" si="87"/>
        <v>0</v>
      </c>
      <c r="AD145" s="75">
        <f t="shared" si="88"/>
        <v>0</v>
      </c>
      <c r="AE145" s="88">
        <f t="shared" si="76"/>
        <v>0</v>
      </c>
      <c r="AF145" s="92">
        <f t="shared" si="77"/>
        <v>0</v>
      </c>
      <c r="AG145" s="93">
        <f t="shared" si="78"/>
        <v>0</v>
      </c>
      <c r="AH145" s="93">
        <f t="shared" si="79"/>
        <v>0</v>
      </c>
      <c r="AI145" s="78">
        <f t="shared" si="80"/>
        <v>0</v>
      </c>
      <c r="AJ145" s="92">
        <f t="shared" si="89"/>
        <v>0</v>
      </c>
      <c r="AK145" s="78">
        <f t="shared" si="90"/>
        <v>0</v>
      </c>
      <c r="AL145" s="11"/>
      <c r="AM145" s="14"/>
      <c r="AN145" s="11"/>
      <c r="AO145" s="15"/>
      <c r="AP145" s="11"/>
      <c r="AQ145" s="11"/>
      <c r="AR145" s="11"/>
      <c r="AS145" s="75" t="str">
        <f t="shared" si="98"/>
        <v/>
      </c>
      <c r="AT145" s="75" t="str">
        <f t="shared" ca="1" si="99"/>
        <v/>
      </c>
      <c r="AU145" s="75" t="str">
        <f t="shared" si="100"/>
        <v/>
      </c>
      <c r="AV145" s="75" t="str">
        <f t="shared" ca="1" si="101"/>
        <v/>
      </c>
      <c r="AW145" s="169"/>
      <c r="AX145" s="169"/>
      <c r="AY145" s="75" t="str">
        <f t="shared" si="102"/>
        <v/>
      </c>
      <c r="AZ145" s="169"/>
      <c r="BA145" s="169"/>
      <c r="BB145" s="75" t="str">
        <f t="shared" si="103"/>
        <v/>
      </c>
      <c r="BC145" s="11"/>
      <c r="BH145" s="52"/>
      <c r="BI145" s="52"/>
      <c r="BJ145" s="52"/>
      <c r="BK145" s="52"/>
      <c r="BL145" s="52"/>
      <c r="BM145" s="52"/>
      <c r="BP145" s="54"/>
      <c r="BQ145" s="27"/>
      <c r="BR145" s="27"/>
      <c r="BS145" s="27"/>
      <c r="BT145" s="27"/>
      <c r="BU145" s="27"/>
      <c r="BV145" s="27"/>
      <c r="BW145" s="54"/>
      <c r="BX145" s="26"/>
      <c r="BY145" s="54"/>
      <c r="BZ145" s="26"/>
      <c r="CA145" s="26"/>
      <c r="CB145" s="26"/>
    </row>
    <row r="146" spans="1:80" ht="17.45" customHeight="1">
      <c r="A146" s="86">
        <f t="shared" ref="A146:A209" si="104">A139+1</f>
        <v>20.3</v>
      </c>
      <c r="B146" s="179">
        <f t="shared" si="81"/>
        <v>46060</v>
      </c>
      <c r="C146" s="8"/>
      <c r="D146" s="11"/>
      <c r="E146" s="12"/>
      <c r="F146" s="11"/>
      <c r="G146" s="74">
        <f t="shared" si="91"/>
        <v>821</v>
      </c>
      <c r="H146" s="75">
        <f t="shared" si="91"/>
        <v>6136</v>
      </c>
      <c r="I146" s="88">
        <f t="shared" si="92"/>
        <v>0</v>
      </c>
      <c r="J146" s="78">
        <f t="shared" si="93"/>
        <v>0</v>
      </c>
      <c r="K146" s="78">
        <f t="shared" si="94"/>
        <v>0</v>
      </c>
      <c r="L146" s="78">
        <f t="shared" si="95"/>
        <v>0</v>
      </c>
      <c r="M146" s="78">
        <f t="shared" ca="1" si="96"/>
        <v>7.6404494382022445E-2</v>
      </c>
      <c r="N146" s="78">
        <f t="shared" ca="1" si="82"/>
        <v>2.802850356294536E-2</v>
      </c>
      <c r="O146" s="78">
        <f t="shared" si="97"/>
        <v>5.0000000000000001E-4</v>
      </c>
      <c r="P146" s="13"/>
      <c r="Q146" s="8"/>
      <c r="R146" s="13"/>
      <c r="S146" s="89">
        <f t="shared" si="83"/>
        <v>0</v>
      </c>
      <c r="T146" s="75">
        <f t="shared" si="84"/>
        <v>0</v>
      </c>
      <c r="U146" s="90">
        <f t="shared" si="85"/>
        <v>0</v>
      </c>
      <c r="V146" s="82">
        <f t="shared" si="86"/>
        <v>0</v>
      </c>
      <c r="W146" s="8"/>
      <c r="X146" s="8"/>
      <c r="Y146" s="23"/>
      <c r="Z146" s="23"/>
      <c r="AA146" s="23"/>
      <c r="AB146" s="12"/>
      <c r="AC146" s="91">
        <f t="shared" si="87"/>
        <v>0</v>
      </c>
      <c r="AD146" s="75">
        <f t="shared" si="88"/>
        <v>0</v>
      </c>
      <c r="AE146" s="88">
        <f t="shared" si="76"/>
        <v>0</v>
      </c>
      <c r="AF146" s="92">
        <f t="shared" si="77"/>
        <v>0</v>
      </c>
      <c r="AG146" s="93">
        <f t="shared" si="78"/>
        <v>0</v>
      </c>
      <c r="AH146" s="93">
        <f t="shared" si="79"/>
        <v>0</v>
      </c>
      <c r="AI146" s="78">
        <f t="shared" si="80"/>
        <v>0</v>
      </c>
      <c r="AJ146" s="92">
        <f t="shared" si="89"/>
        <v>0</v>
      </c>
      <c r="AK146" s="78">
        <f t="shared" si="90"/>
        <v>0</v>
      </c>
      <c r="AL146" s="11"/>
      <c r="AM146" s="14"/>
      <c r="AN146" s="11"/>
      <c r="AO146" s="15"/>
      <c r="AP146" s="11"/>
      <c r="AQ146" s="11"/>
      <c r="AR146" s="11"/>
      <c r="AS146" s="75" t="str">
        <f t="shared" si="98"/>
        <v/>
      </c>
      <c r="AT146" s="75" t="str">
        <f t="shared" ca="1" si="99"/>
        <v/>
      </c>
      <c r="AU146" s="75" t="str">
        <f t="shared" si="100"/>
        <v/>
      </c>
      <c r="AV146" s="75" t="str">
        <f t="shared" ca="1" si="101"/>
        <v/>
      </c>
      <c r="AW146" s="169"/>
      <c r="AX146" s="169"/>
      <c r="AY146" s="75" t="str">
        <f t="shared" si="102"/>
        <v/>
      </c>
      <c r="AZ146" s="169"/>
      <c r="BA146" s="169"/>
      <c r="BB146" s="75" t="str">
        <f t="shared" si="103"/>
        <v/>
      </c>
      <c r="BC146" s="11"/>
      <c r="BH146" s="52"/>
      <c r="BI146" s="52"/>
      <c r="BJ146" s="52"/>
      <c r="BK146" s="52"/>
      <c r="BL146" s="52"/>
      <c r="BM146" s="52"/>
      <c r="BP146" s="54"/>
      <c r="BQ146" s="27"/>
      <c r="BR146" s="27"/>
      <c r="BS146" s="27"/>
      <c r="BT146" s="27"/>
      <c r="BU146" s="27"/>
      <c r="BV146" s="27"/>
      <c r="BW146" s="54"/>
      <c r="BX146" s="26"/>
      <c r="BY146" s="54"/>
      <c r="BZ146" s="26"/>
      <c r="CA146" s="26"/>
      <c r="CB146" s="26"/>
    </row>
    <row r="147" spans="1:80" ht="17.45" customHeight="1">
      <c r="A147" s="94">
        <f t="shared" si="104"/>
        <v>20.399999999999999</v>
      </c>
      <c r="B147" s="179">
        <f t="shared" si="81"/>
        <v>46061</v>
      </c>
      <c r="C147" s="8"/>
      <c r="D147" s="11"/>
      <c r="E147" s="12"/>
      <c r="F147" s="11"/>
      <c r="G147" s="74">
        <f t="shared" si="91"/>
        <v>821</v>
      </c>
      <c r="H147" s="75">
        <f t="shared" si="91"/>
        <v>6136</v>
      </c>
      <c r="I147" s="88">
        <f t="shared" si="92"/>
        <v>0</v>
      </c>
      <c r="J147" s="78">
        <f t="shared" si="93"/>
        <v>0</v>
      </c>
      <c r="K147" s="78">
        <f t="shared" si="94"/>
        <v>0</v>
      </c>
      <c r="L147" s="78">
        <f t="shared" si="95"/>
        <v>0</v>
      </c>
      <c r="M147" s="78">
        <f t="shared" ca="1" si="96"/>
        <v>7.6404494382022445E-2</v>
      </c>
      <c r="N147" s="78">
        <f t="shared" ca="1" si="82"/>
        <v>2.802850356294536E-2</v>
      </c>
      <c r="O147" s="78">
        <f t="shared" si="97"/>
        <v>5.0000000000000001E-4</v>
      </c>
      <c r="P147" s="13"/>
      <c r="Q147" s="8"/>
      <c r="R147" s="13"/>
      <c r="S147" s="89">
        <f t="shared" si="83"/>
        <v>0</v>
      </c>
      <c r="T147" s="75">
        <f t="shared" si="84"/>
        <v>0</v>
      </c>
      <c r="U147" s="90">
        <f t="shared" si="85"/>
        <v>0</v>
      </c>
      <c r="V147" s="82">
        <f t="shared" si="86"/>
        <v>0</v>
      </c>
      <c r="W147" s="8"/>
      <c r="X147" s="8"/>
      <c r="Y147" s="23"/>
      <c r="Z147" s="23"/>
      <c r="AA147" s="23"/>
      <c r="AB147" s="12"/>
      <c r="AC147" s="91">
        <f t="shared" si="87"/>
        <v>0</v>
      </c>
      <c r="AD147" s="75">
        <f t="shared" si="88"/>
        <v>0</v>
      </c>
      <c r="AE147" s="88">
        <f t="shared" si="76"/>
        <v>0</v>
      </c>
      <c r="AF147" s="92">
        <f t="shared" si="77"/>
        <v>0</v>
      </c>
      <c r="AG147" s="93">
        <f t="shared" si="78"/>
        <v>0</v>
      </c>
      <c r="AH147" s="93">
        <f t="shared" si="79"/>
        <v>0</v>
      </c>
      <c r="AI147" s="78">
        <f t="shared" si="80"/>
        <v>0</v>
      </c>
      <c r="AJ147" s="92">
        <f t="shared" si="89"/>
        <v>0</v>
      </c>
      <c r="AK147" s="78">
        <f t="shared" si="90"/>
        <v>0</v>
      </c>
      <c r="AL147" s="11"/>
      <c r="AM147" s="14"/>
      <c r="AN147" s="11"/>
      <c r="AO147" s="15"/>
      <c r="AP147" s="11"/>
      <c r="AQ147" s="11"/>
      <c r="AR147" s="11"/>
      <c r="AS147" s="75" t="str">
        <f t="shared" si="98"/>
        <v/>
      </c>
      <c r="AT147" s="75" t="str">
        <f t="shared" ca="1" si="99"/>
        <v/>
      </c>
      <c r="AU147" s="75" t="str">
        <f t="shared" si="100"/>
        <v/>
      </c>
      <c r="AV147" s="75" t="str">
        <f t="shared" ca="1" si="101"/>
        <v/>
      </c>
      <c r="AW147" s="169"/>
      <c r="AX147" s="169"/>
      <c r="AY147" s="75" t="str">
        <f t="shared" si="102"/>
        <v/>
      </c>
      <c r="AZ147" s="169"/>
      <c r="BA147" s="169"/>
      <c r="BB147" s="75" t="str">
        <f t="shared" si="103"/>
        <v/>
      </c>
      <c r="BC147" s="11"/>
      <c r="BH147" s="52"/>
      <c r="BI147" s="52"/>
      <c r="BJ147" s="52"/>
      <c r="BK147" s="52"/>
      <c r="BL147" s="52"/>
      <c r="BM147" s="52"/>
      <c r="BP147" s="54"/>
      <c r="BQ147" s="27"/>
      <c r="BR147" s="27"/>
      <c r="BS147" s="27"/>
      <c r="BT147" s="27"/>
      <c r="BU147" s="27"/>
      <c r="BV147" s="27"/>
      <c r="BW147" s="54"/>
      <c r="BX147" s="26"/>
      <c r="BY147" s="54"/>
      <c r="BZ147" s="26"/>
      <c r="CA147" s="26"/>
      <c r="CB147" s="26"/>
    </row>
    <row r="148" spans="1:80" ht="17.45" customHeight="1">
      <c r="A148" s="86">
        <f t="shared" si="104"/>
        <v>20.5</v>
      </c>
      <c r="B148" s="179">
        <f t="shared" si="81"/>
        <v>46062</v>
      </c>
      <c r="C148" s="8"/>
      <c r="D148" s="11"/>
      <c r="E148" s="12"/>
      <c r="F148" s="11"/>
      <c r="G148" s="74">
        <f t="shared" si="91"/>
        <v>821</v>
      </c>
      <c r="H148" s="75">
        <f t="shared" si="91"/>
        <v>6136</v>
      </c>
      <c r="I148" s="88">
        <f t="shared" si="92"/>
        <v>0</v>
      </c>
      <c r="J148" s="78">
        <f t="shared" si="93"/>
        <v>0</v>
      </c>
      <c r="K148" s="78">
        <f t="shared" si="94"/>
        <v>0</v>
      </c>
      <c r="L148" s="78">
        <f t="shared" si="95"/>
        <v>0</v>
      </c>
      <c r="M148" s="78">
        <f t="shared" ca="1" si="96"/>
        <v>7.6404494382022445E-2</v>
      </c>
      <c r="N148" s="78">
        <f t="shared" ca="1" si="82"/>
        <v>2.802850356294536E-2</v>
      </c>
      <c r="O148" s="78">
        <f t="shared" si="97"/>
        <v>5.0000000000000001E-4</v>
      </c>
      <c r="P148" s="13"/>
      <c r="Q148" s="8"/>
      <c r="R148" s="13"/>
      <c r="S148" s="89">
        <f t="shared" si="83"/>
        <v>0</v>
      </c>
      <c r="T148" s="75">
        <f t="shared" si="84"/>
        <v>0</v>
      </c>
      <c r="U148" s="90">
        <f t="shared" si="85"/>
        <v>0</v>
      </c>
      <c r="V148" s="82">
        <f t="shared" si="86"/>
        <v>0</v>
      </c>
      <c r="W148" s="8"/>
      <c r="X148" s="8"/>
      <c r="Y148" s="23"/>
      <c r="Z148" s="23"/>
      <c r="AA148" s="23"/>
      <c r="AB148" s="12"/>
      <c r="AC148" s="91">
        <f t="shared" si="87"/>
        <v>0</v>
      </c>
      <c r="AD148" s="75">
        <f t="shared" si="88"/>
        <v>0</v>
      </c>
      <c r="AE148" s="88">
        <f t="shared" si="76"/>
        <v>0</v>
      </c>
      <c r="AF148" s="92">
        <f t="shared" si="77"/>
        <v>0</v>
      </c>
      <c r="AG148" s="93">
        <f t="shared" si="78"/>
        <v>0</v>
      </c>
      <c r="AH148" s="93">
        <f t="shared" si="79"/>
        <v>0</v>
      </c>
      <c r="AI148" s="78">
        <f t="shared" si="80"/>
        <v>0</v>
      </c>
      <c r="AJ148" s="92">
        <f t="shared" si="89"/>
        <v>0</v>
      </c>
      <c r="AK148" s="78">
        <f t="shared" si="90"/>
        <v>0</v>
      </c>
      <c r="AL148" s="11"/>
      <c r="AM148" s="14"/>
      <c r="AN148" s="11"/>
      <c r="AO148" s="15"/>
      <c r="AP148" s="11"/>
      <c r="AQ148" s="11"/>
      <c r="AR148" s="11"/>
      <c r="AS148" s="75" t="str">
        <f t="shared" si="98"/>
        <v/>
      </c>
      <c r="AT148" s="75" t="str">
        <f t="shared" ca="1" si="99"/>
        <v/>
      </c>
      <c r="AU148" s="75" t="str">
        <f t="shared" si="100"/>
        <v/>
      </c>
      <c r="AV148" s="75" t="str">
        <f t="shared" ca="1" si="101"/>
        <v/>
      </c>
      <c r="AW148" s="169"/>
      <c r="AX148" s="169"/>
      <c r="AY148" s="75" t="str">
        <f t="shared" si="102"/>
        <v/>
      </c>
      <c r="AZ148" s="169"/>
      <c r="BA148" s="169"/>
      <c r="BB148" s="75" t="str">
        <f t="shared" si="103"/>
        <v/>
      </c>
      <c r="BC148" s="11"/>
      <c r="BH148" s="52"/>
      <c r="BI148" s="52"/>
      <c r="BJ148" s="52"/>
      <c r="BK148" s="52"/>
      <c r="BL148" s="52"/>
      <c r="BM148" s="52"/>
      <c r="BP148" s="54"/>
      <c r="BQ148" s="27"/>
      <c r="BR148" s="27"/>
      <c r="BS148" s="27"/>
      <c r="BT148" s="27"/>
      <c r="BU148" s="27"/>
      <c r="BV148" s="27"/>
      <c r="BW148" s="54"/>
      <c r="BX148" s="26"/>
      <c r="BY148" s="54"/>
      <c r="BZ148" s="26"/>
      <c r="CA148" s="26"/>
      <c r="CB148" s="26"/>
    </row>
    <row r="149" spans="1:80" ht="17.45" customHeight="1">
      <c r="A149" s="94">
        <f t="shared" si="104"/>
        <v>20.6</v>
      </c>
      <c r="B149" s="179">
        <f t="shared" si="81"/>
        <v>46063</v>
      </c>
      <c r="C149" s="8"/>
      <c r="D149" s="11"/>
      <c r="E149" s="12"/>
      <c r="F149" s="11"/>
      <c r="G149" s="74">
        <f t="shared" si="91"/>
        <v>821</v>
      </c>
      <c r="H149" s="75">
        <f t="shared" si="91"/>
        <v>6136</v>
      </c>
      <c r="I149" s="88">
        <f t="shared" si="92"/>
        <v>0</v>
      </c>
      <c r="J149" s="78">
        <f t="shared" si="93"/>
        <v>0</v>
      </c>
      <c r="K149" s="78">
        <f t="shared" si="94"/>
        <v>0</v>
      </c>
      <c r="L149" s="78">
        <f t="shared" si="95"/>
        <v>0</v>
      </c>
      <c r="M149" s="78">
        <f t="shared" ca="1" si="96"/>
        <v>7.6404494382022445E-2</v>
      </c>
      <c r="N149" s="78">
        <f t="shared" ca="1" si="82"/>
        <v>2.802850356294536E-2</v>
      </c>
      <c r="O149" s="78">
        <f t="shared" si="97"/>
        <v>5.0000000000000001E-4</v>
      </c>
      <c r="P149" s="13"/>
      <c r="Q149" s="8"/>
      <c r="R149" s="13"/>
      <c r="S149" s="89">
        <f t="shared" si="83"/>
        <v>0</v>
      </c>
      <c r="T149" s="75">
        <f t="shared" si="84"/>
        <v>0</v>
      </c>
      <c r="U149" s="90">
        <f t="shared" si="85"/>
        <v>0</v>
      </c>
      <c r="V149" s="82">
        <f t="shared" si="86"/>
        <v>0</v>
      </c>
      <c r="W149" s="8"/>
      <c r="X149" s="8"/>
      <c r="Y149" s="23"/>
      <c r="Z149" s="23"/>
      <c r="AA149" s="23"/>
      <c r="AB149" s="12"/>
      <c r="AC149" s="91">
        <f t="shared" si="87"/>
        <v>0</v>
      </c>
      <c r="AD149" s="75">
        <f t="shared" si="88"/>
        <v>0</v>
      </c>
      <c r="AE149" s="88">
        <f t="shared" si="76"/>
        <v>0</v>
      </c>
      <c r="AF149" s="92">
        <f t="shared" si="77"/>
        <v>0</v>
      </c>
      <c r="AG149" s="93">
        <f t="shared" si="78"/>
        <v>0</v>
      </c>
      <c r="AH149" s="93">
        <f t="shared" si="79"/>
        <v>0</v>
      </c>
      <c r="AI149" s="78">
        <f t="shared" si="80"/>
        <v>0</v>
      </c>
      <c r="AJ149" s="92">
        <f t="shared" si="89"/>
        <v>0</v>
      </c>
      <c r="AK149" s="78">
        <f t="shared" si="90"/>
        <v>0</v>
      </c>
      <c r="AL149" s="11"/>
      <c r="AM149" s="14"/>
      <c r="AN149" s="11"/>
      <c r="AO149" s="15"/>
      <c r="AP149" s="11"/>
      <c r="AQ149" s="11"/>
      <c r="AR149" s="11"/>
      <c r="AS149" s="75" t="str">
        <f t="shared" si="98"/>
        <v/>
      </c>
      <c r="AT149" s="75" t="str">
        <f t="shared" ca="1" si="99"/>
        <v/>
      </c>
      <c r="AU149" s="75" t="str">
        <f t="shared" si="100"/>
        <v/>
      </c>
      <c r="AV149" s="75" t="str">
        <f t="shared" ca="1" si="101"/>
        <v/>
      </c>
      <c r="AW149" s="169"/>
      <c r="AX149" s="169"/>
      <c r="AY149" s="75" t="str">
        <f t="shared" si="102"/>
        <v/>
      </c>
      <c r="AZ149" s="169"/>
      <c r="BA149" s="169"/>
      <c r="BB149" s="75" t="str">
        <f t="shared" si="103"/>
        <v/>
      </c>
      <c r="BC149" s="11"/>
      <c r="BH149" s="52"/>
      <c r="BI149" s="52"/>
      <c r="BJ149" s="52"/>
      <c r="BK149" s="52"/>
      <c r="BL149" s="52"/>
      <c r="BM149" s="52"/>
      <c r="BP149" s="54"/>
      <c r="BQ149" s="27"/>
      <c r="BR149" s="27"/>
      <c r="BS149" s="27"/>
      <c r="BT149" s="27"/>
      <c r="BU149" s="27"/>
      <c r="BV149" s="27"/>
      <c r="BW149" s="54"/>
      <c r="BX149" s="26"/>
      <c r="BY149" s="54"/>
      <c r="BZ149" s="26"/>
      <c r="CA149" s="26"/>
      <c r="CB149" s="26"/>
    </row>
    <row r="150" spans="1:80" ht="17.45" customHeight="1" thickBot="1">
      <c r="A150" s="86">
        <f t="shared" si="104"/>
        <v>20.700000000000003</v>
      </c>
      <c r="B150" s="180">
        <f t="shared" si="81"/>
        <v>46064</v>
      </c>
      <c r="C150" s="16"/>
      <c r="D150" s="17"/>
      <c r="E150" s="18"/>
      <c r="F150" s="17"/>
      <c r="G150" s="96">
        <f t="shared" si="91"/>
        <v>821</v>
      </c>
      <c r="H150" s="97">
        <f t="shared" si="91"/>
        <v>6136</v>
      </c>
      <c r="I150" s="98">
        <f t="shared" si="92"/>
        <v>0</v>
      </c>
      <c r="J150" s="99">
        <f t="shared" si="93"/>
        <v>0</v>
      </c>
      <c r="K150" s="99">
        <f t="shared" si="94"/>
        <v>0</v>
      </c>
      <c r="L150" s="99">
        <f t="shared" si="95"/>
        <v>0</v>
      </c>
      <c r="M150" s="99">
        <f t="shared" ca="1" si="96"/>
        <v>7.6404494382022445E-2</v>
      </c>
      <c r="N150" s="99">
        <f t="shared" ca="1" si="82"/>
        <v>2.802850356294536E-2</v>
      </c>
      <c r="O150" s="99">
        <f t="shared" si="97"/>
        <v>5.0000000000000001E-4</v>
      </c>
      <c r="P150" s="19"/>
      <c r="Q150" s="16"/>
      <c r="R150" s="19"/>
      <c r="S150" s="89">
        <f t="shared" si="83"/>
        <v>0</v>
      </c>
      <c r="T150" s="75">
        <f t="shared" si="84"/>
        <v>0</v>
      </c>
      <c r="U150" s="100">
        <f t="shared" si="85"/>
        <v>0</v>
      </c>
      <c r="V150" s="101">
        <f t="shared" si="86"/>
        <v>0</v>
      </c>
      <c r="W150" s="16"/>
      <c r="X150" s="16"/>
      <c r="Y150" s="23"/>
      <c r="Z150" s="23"/>
      <c r="AA150" s="23"/>
      <c r="AB150" s="12"/>
      <c r="AC150" s="102">
        <f t="shared" si="87"/>
        <v>0</v>
      </c>
      <c r="AD150" s="97">
        <f t="shared" si="88"/>
        <v>0</v>
      </c>
      <c r="AE150" s="98">
        <f t="shared" si="76"/>
        <v>0</v>
      </c>
      <c r="AF150" s="103">
        <f t="shared" si="77"/>
        <v>0</v>
      </c>
      <c r="AG150" s="104">
        <f t="shared" si="78"/>
        <v>0</v>
      </c>
      <c r="AH150" s="104">
        <f t="shared" si="79"/>
        <v>0</v>
      </c>
      <c r="AI150" s="99">
        <f t="shared" si="80"/>
        <v>0</v>
      </c>
      <c r="AJ150" s="103">
        <f t="shared" si="89"/>
        <v>0</v>
      </c>
      <c r="AK150" s="99">
        <f t="shared" si="90"/>
        <v>0</v>
      </c>
      <c r="AL150" s="17"/>
      <c r="AM150" s="20"/>
      <c r="AN150" s="17"/>
      <c r="AO150" s="21"/>
      <c r="AP150" s="17"/>
      <c r="AQ150" s="17"/>
      <c r="AR150" s="17"/>
      <c r="AS150" s="97" t="str">
        <f t="shared" si="98"/>
        <v/>
      </c>
      <c r="AT150" s="97" t="str">
        <f t="shared" ca="1" si="99"/>
        <v/>
      </c>
      <c r="AU150" s="97" t="str">
        <f t="shared" si="100"/>
        <v/>
      </c>
      <c r="AV150" s="97" t="str">
        <f t="shared" ca="1" si="101"/>
        <v/>
      </c>
      <c r="AW150" s="167"/>
      <c r="AX150" s="167"/>
      <c r="AY150" s="97" t="str">
        <f t="shared" si="102"/>
        <v/>
      </c>
      <c r="AZ150" s="167"/>
      <c r="BA150" s="167"/>
      <c r="BB150" s="97" t="str">
        <f t="shared" si="103"/>
        <v/>
      </c>
      <c r="BC150" s="17"/>
      <c r="BH150" s="52"/>
      <c r="BI150" s="52"/>
      <c r="BJ150" s="52"/>
      <c r="BK150" s="52"/>
      <c r="BL150" s="52"/>
      <c r="BM150" s="52"/>
      <c r="BP150" s="54"/>
      <c r="BQ150" s="27"/>
      <c r="BR150" s="27"/>
      <c r="BS150" s="27"/>
      <c r="BT150" s="27"/>
      <c r="BU150" s="27"/>
      <c r="BV150" s="27"/>
      <c r="BW150" s="54"/>
      <c r="BX150" s="26"/>
      <c r="BY150" s="54"/>
      <c r="BZ150" s="26"/>
      <c r="CA150" s="26"/>
      <c r="CB150" s="26"/>
    </row>
    <row r="151" spans="1:80" ht="17.45" customHeight="1" thickTop="1">
      <c r="A151" s="71">
        <f>A144+1</f>
        <v>21.1</v>
      </c>
      <c r="B151" s="178">
        <f>B150+1</f>
        <v>46065</v>
      </c>
      <c r="C151" s="4"/>
      <c r="D151" s="5"/>
      <c r="E151" s="6"/>
      <c r="F151" s="5"/>
      <c r="G151" s="74">
        <f t="shared" si="91"/>
        <v>821</v>
      </c>
      <c r="H151" s="75">
        <f t="shared" si="91"/>
        <v>6136</v>
      </c>
      <c r="I151" s="76">
        <f t="shared" si="92"/>
        <v>0</v>
      </c>
      <c r="J151" s="77">
        <f t="shared" si="93"/>
        <v>0</v>
      </c>
      <c r="K151" s="77">
        <f t="shared" si="94"/>
        <v>0</v>
      </c>
      <c r="L151" s="77">
        <f t="shared" si="95"/>
        <v>0</v>
      </c>
      <c r="M151" s="78">
        <f t="shared" ca="1" si="96"/>
        <v>7.6404494382022445E-2</v>
      </c>
      <c r="N151" s="78">
        <f t="shared" ca="1" si="82"/>
        <v>2.802850356294536E-2</v>
      </c>
      <c r="O151" s="78">
        <f t="shared" si="97"/>
        <v>5.0000000000000001E-4</v>
      </c>
      <c r="P151" s="13"/>
      <c r="Q151" s="8"/>
      <c r="R151" s="13"/>
      <c r="S151" s="79">
        <f t="shared" si="83"/>
        <v>0</v>
      </c>
      <c r="T151" s="80">
        <f t="shared" si="84"/>
        <v>0</v>
      </c>
      <c r="U151" s="90">
        <f t="shared" si="85"/>
        <v>0</v>
      </c>
      <c r="V151" s="82">
        <f t="shared" si="86"/>
        <v>0</v>
      </c>
      <c r="W151" s="4"/>
      <c r="X151" s="4"/>
      <c r="Y151" s="22"/>
      <c r="Z151" s="22"/>
      <c r="AA151" s="22"/>
      <c r="AB151" s="6"/>
      <c r="AC151" s="83">
        <f t="shared" si="87"/>
        <v>0</v>
      </c>
      <c r="AD151" s="80">
        <f t="shared" si="88"/>
        <v>0</v>
      </c>
      <c r="AE151" s="76">
        <f t="shared" si="76"/>
        <v>0</v>
      </c>
      <c r="AF151" s="84">
        <f t="shared" si="77"/>
        <v>0</v>
      </c>
      <c r="AG151" s="85">
        <f t="shared" si="78"/>
        <v>0</v>
      </c>
      <c r="AH151" s="85">
        <f t="shared" si="79"/>
        <v>0</v>
      </c>
      <c r="AI151" s="77">
        <f t="shared" si="80"/>
        <v>0</v>
      </c>
      <c r="AJ151" s="84">
        <f t="shared" si="89"/>
        <v>0</v>
      </c>
      <c r="AK151" s="77">
        <f t="shared" si="90"/>
        <v>0</v>
      </c>
      <c r="AL151" s="5"/>
      <c r="AM151" s="9"/>
      <c r="AN151" s="5"/>
      <c r="AO151" s="10"/>
      <c r="AP151" s="5"/>
      <c r="AQ151" s="5"/>
      <c r="AR151" s="5"/>
      <c r="AS151" s="80" t="str">
        <f t="shared" si="98"/>
        <v/>
      </c>
      <c r="AT151" s="80" t="str">
        <f t="shared" ca="1" si="99"/>
        <v/>
      </c>
      <c r="AU151" s="80" t="str">
        <f t="shared" si="100"/>
        <v/>
      </c>
      <c r="AV151" s="80" t="str">
        <f t="shared" ca="1" si="101"/>
        <v/>
      </c>
      <c r="AW151" s="165"/>
      <c r="AX151" s="165"/>
      <c r="AY151" s="80" t="str">
        <f t="shared" si="102"/>
        <v/>
      </c>
      <c r="AZ151" s="165"/>
      <c r="BA151" s="165"/>
      <c r="BB151" s="80" t="str">
        <f t="shared" si="103"/>
        <v/>
      </c>
      <c r="BC151" s="5"/>
      <c r="BH151" s="52"/>
      <c r="BI151" s="52"/>
      <c r="BJ151" s="52"/>
      <c r="BK151" s="52"/>
      <c r="BL151" s="52"/>
      <c r="BM151" s="52"/>
      <c r="BP151" s="54"/>
      <c r="BQ151" s="27"/>
      <c r="BR151" s="27"/>
      <c r="BS151" s="27"/>
      <c r="BT151" s="27"/>
      <c r="BU151" s="27"/>
      <c r="BV151" s="27"/>
      <c r="BW151" s="54"/>
      <c r="BX151" s="26"/>
      <c r="BY151" s="54"/>
      <c r="BZ151" s="26"/>
      <c r="CA151" s="26"/>
      <c r="CB151" s="26"/>
    </row>
    <row r="152" spans="1:80" ht="17.45" customHeight="1">
      <c r="A152" s="86">
        <f t="shared" si="104"/>
        <v>21.2</v>
      </c>
      <c r="B152" s="179">
        <f t="shared" si="81"/>
        <v>46066</v>
      </c>
      <c r="C152" s="8"/>
      <c r="D152" s="11"/>
      <c r="E152" s="12"/>
      <c r="F152" s="11"/>
      <c r="G152" s="74">
        <f t="shared" si="91"/>
        <v>821</v>
      </c>
      <c r="H152" s="75">
        <f t="shared" si="91"/>
        <v>6136</v>
      </c>
      <c r="I152" s="88">
        <f t="shared" si="92"/>
        <v>0</v>
      </c>
      <c r="J152" s="78">
        <f t="shared" si="93"/>
        <v>0</v>
      </c>
      <c r="K152" s="78">
        <f t="shared" si="94"/>
        <v>0</v>
      </c>
      <c r="L152" s="78">
        <f t="shared" si="95"/>
        <v>0</v>
      </c>
      <c r="M152" s="78">
        <f t="shared" ca="1" si="96"/>
        <v>7.6404494382022445E-2</v>
      </c>
      <c r="N152" s="78">
        <f t="shared" ca="1" si="82"/>
        <v>2.802850356294536E-2</v>
      </c>
      <c r="O152" s="78">
        <f t="shared" si="97"/>
        <v>5.0000000000000001E-4</v>
      </c>
      <c r="P152" s="13"/>
      <c r="Q152" s="8"/>
      <c r="R152" s="13"/>
      <c r="S152" s="89">
        <f t="shared" si="83"/>
        <v>0</v>
      </c>
      <c r="T152" s="75">
        <f t="shared" si="84"/>
        <v>0</v>
      </c>
      <c r="U152" s="90">
        <f t="shared" si="85"/>
        <v>0</v>
      </c>
      <c r="V152" s="82">
        <f t="shared" si="86"/>
        <v>0</v>
      </c>
      <c r="W152" s="8"/>
      <c r="X152" s="8"/>
      <c r="Y152" s="23"/>
      <c r="Z152" s="23"/>
      <c r="AA152" s="23"/>
      <c r="AB152" s="12"/>
      <c r="AC152" s="91">
        <f t="shared" si="87"/>
        <v>0</v>
      </c>
      <c r="AD152" s="75">
        <f t="shared" si="88"/>
        <v>0</v>
      </c>
      <c r="AE152" s="88">
        <f t="shared" si="76"/>
        <v>0</v>
      </c>
      <c r="AF152" s="92">
        <f t="shared" si="77"/>
        <v>0</v>
      </c>
      <c r="AG152" s="93">
        <f t="shared" si="78"/>
        <v>0</v>
      </c>
      <c r="AH152" s="93">
        <f t="shared" si="79"/>
        <v>0</v>
      </c>
      <c r="AI152" s="78">
        <f t="shared" si="80"/>
        <v>0</v>
      </c>
      <c r="AJ152" s="92">
        <f t="shared" si="89"/>
        <v>0</v>
      </c>
      <c r="AK152" s="78">
        <f t="shared" si="90"/>
        <v>0</v>
      </c>
      <c r="AL152" s="11"/>
      <c r="AM152" s="14"/>
      <c r="AN152" s="11"/>
      <c r="AO152" s="15"/>
      <c r="AP152" s="11"/>
      <c r="AQ152" s="11"/>
      <c r="AR152" s="11"/>
      <c r="AS152" s="75" t="str">
        <f t="shared" si="98"/>
        <v/>
      </c>
      <c r="AT152" s="75" t="str">
        <f t="shared" ca="1" si="99"/>
        <v/>
      </c>
      <c r="AU152" s="75" t="str">
        <f t="shared" si="100"/>
        <v/>
      </c>
      <c r="AV152" s="75" t="str">
        <f t="shared" ca="1" si="101"/>
        <v/>
      </c>
      <c r="AW152" s="169"/>
      <c r="AX152" s="169"/>
      <c r="AY152" s="75" t="str">
        <f t="shared" si="102"/>
        <v/>
      </c>
      <c r="AZ152" s="169"/>
      <c r="BA152" s="169"/>
      <c r="BB152" s="75" t="str">
        <f t="shared" si="103"/>
        <v/>
      </c>
      <c r="BC152" s="11"/>
      <c r="BH152" s="52"/>
      <c r="BI152" s="52"/>
      <c r="BJ152" s="52"/>
      <c r="BK152" s="52"/>
      <c r="BL152" s="52"/>
      <c r="BM152" s="52"/>
      <c r="BP152" s="54"/>
      <c r="BQ152" s="27"/>
      <c r="BR152" s="27"/>
      <c r="BS152" s="27"/>
      <c r="BT152" s="27"/>
      <c r="BU152" s="27"/>
      <c r="BV152" s="27"/>
      <c r="BW152" s="54"/>
      <c r="BX152" s="26"/>
      <c r="BY152" s="54"/>
      <c r="BZ152" s="26"/>
      <c r="CA152" s="26"/>
      <c r="CB152" s="26"/>
    </row>
    <row r="153" spans="1:80" ht="17.45" customHeight="1">
      <c r="A153" s="94">
        <f t="shared" si="104"/>
        <v>21.3</v>
      </c>
      <c r="B153" s="179">
        <f t="shared" si="81"/>
        <v>46067</v>
      </c>
      <c r="C153" s="8"/>
      <c r="D153" s="11"/>
      <c r="E153" s="12"/>
      <c r="F153" s="11"/>
      <c r="G153" s="74">
        <f t="shared" si="91"/>
        <v>821</v>
      </c>
      <c r="H153" s="75">
        <f t="shared" si="91"/>
        <v>6136</v>
      </c>
      <c r="I153" s="88">
        <f t="shared" si="92"/>
        <v>0</v>
      </c>
      <c r="J153" s="78">
        <f t="shared" si="93"/>
        <v>0</v>
      </c>
      <c r="K153" s="78">
        <f t="shared" si="94"/>
        <v>0</v>
      </c>
      <c r="L153" s="78">
        <f t="shared" si="95"/>
        <v>0</v>
      </c>
      <c r="M153" s="78">
        <f t="shared" ca="1" si="96"/>
        <v>7.6404494382022445E-2</v>
      </c>
      <c r="N153" s="78">
        <f t="shared" ca="1" si="82"/>
        <v>2.802850356294536E-2</v>
      </c>
      <c r="O153" s="78">
        <f t="shared" si="97"/>
        <v>5.0000000000000001E-4</v>
      </c>
      <c r="P153" s="13"/>
      <c r="Q153" s="8"/>
      <c r="R153" s="13"/>
      <c r="S153" s="89">
        <f t="shared" si="83"/>
        <v>0</v>
      </c>
      <c r="T153" s="75">
        <f t="shared" si="84"/>
        <v>0</v>
      </c>
      <c r="U153" s="90">
        <f t="shared" si="85"/>
        <v>0</v>
      </c>
      <c r="V153" s="82">
        <f t="shared" si="86"/>
        <v>0</v>
      </c>
      <c r="W153" s="8"/>
      <c r="X153" s="8"/>
      <c r="Y153" s="23"/>
      <c r="Z153" s="23"/>
      <c r="AA153" s="23"/>
      <c r="AB153" s="12"/>
      <c r="AC153" s="91">
        <f t="shared" si="87"/>
        <v>0</v>
      </c>
      <c r="AD153" s="75">
        <f t="shared" si="88"/>
        <v>0</v>
      </c>
      <c r="AE153" s="88">
        <f t="shared" si="76"/>
        <v>0</v>
      </c>
      <c r="AF153" s="92">
        <f t="shared" si="77"/>
        <v>0</v>
      </c>
      <c r="AG153" s="93">
        <f t="shared" si="78"/>
        <v>0</v>
      </c>
      <c r="AH153" s="93">
        <f t="shared" si="79"/>
        <v>0</v>
      </c>
      <c r="AI153" s="78">
        <f t="shared" si="80"/>
        <v>0</v>
      </c>
      <c r="AJ153" s="92">
        <f t="shared" si="89"/>
        <v>0</v>
      </c>
      <c r="AK153" s="78">
        <f t="shared" si="90"/>
        <v>0</v>
      </c>
      <c r="AL153" s="11"/>
      <c r="AM153" s="14"/>
      <c r="AN153" s="11"/>
      <c r="AO153" s="15"/>
      <c r="AP153" s="11"/>
      <c r="AQ153" s="11"/>
      <c r="AR153" s="11"/>
      <c r="AS153" s="75" t="str">
        <f t="shared" si="98"/>
        <v/>
      </c>
      <c r="AT153" s="75" t="str">
        <f t="shared" ca="1" si="99"/>
        <v/>
      </c>
      <c r="AU153" s="75" t="str">
        <f t="shared" si="100"/>
        <v/>
      </c>
      <c r="AV153" s="75" t="str">
        <f t="shared" ca="1" si="101"/>
        <v/>
      </c>
      <c r="AW153" s="169"/>
      <c r="AX153" s="169"/>
      <c r="AY153" s="75" t="str">
        <f t="shared" si="102"/>
        <v/>
      </c>
      <c r="AZ153" s="169"/>
      <c r="BA153" s="169"/>
      <c r="BB153" s="75" t="str">
        <f t="shared" si="103"/>
        <v/>
      </c>
      <c r="BC153" s="11"/>
      <c r="BH153" s="52"/>
      <c r="BI153" s="52"/>
      <c r="BJ153" s="52"/>
      <c r="BK153" s="52"/>
      <c r="BL153" s="52"/>
      <c r="BM153" s="52"/>
      <c r="BQ153" s="27"/>
      <c r="BR153" s="27"/>
      <c r="BS153" s="27"/>
      <c r="BT153" s="27"/>
      <c r="BU153" s="27"/>
      <c r="BV153" s="27"/>
      <c r="BW153" s="54"/>
      <c r="BX153" s="26"/>
      <c r="BY153" s="54"/>
      <c r="BZ153" s="26"/>
      <c r="CA153" s="26"/>
      <c r="CB153" s="26"/>
    </row>
    <row r="154" spans="1:80" ht="17.45" customHeight="1">
      <c r="A154" s="86">
        <f t="shared" si="104"/>
        <v>21.4</v>
      </c>
      <c r="B154" s="179">
        <f t="shared" si="81"/>
        <v>46068</v>
      </c>
      <c r="C154" s="8"/>
      <c r="D154" s="11"/>
      <c r="E154" s="12"/>
      <c r="F154" s="11"/>
      <c r="G154" s="74">
        <f t="shared" si="91"/>
        <v>821</v>
      </c>
      <c r="H154" s="75">
        <f t="shared" si="91"/>
        <v>6136</v>
      </c>
      <c r="I154" s="88">
        <f t="shared" si="92"/>
        <v>0</v>
      </c>
      <c r="J154" s="78">
        <f t="shared" si="93"/>
        <v>0</v>
      </c>
      <c r="K154" s="78">
        <f t="shared" si="94"/>
        <v>0</v>
      </c>
      <c r="L154" s="78">
        <f t="shared" si="95"/>
        <v>0</v>
      </c>
      <c r="M154" s="78">
        <f t="shared" ca="1" si="96"/>
        <v>7.6404494382022445E-2</v>
      </c>
      <c r="N154" s="78">
        <f t="shared" ca="1" si="82"/>
        <v>2.802850356294536E-2</v>
      </c>
      <c r="O154" s="78">
        <f t="shared" si="97"/>
        <v>5.0000000000000001E-4</v>
      </c>
      <c r="P154" s="13"/>
      <c r="Q154" s="8"/>
      <c r="R154" s="13"/>
      <c r="S154" s="89">
        <f t="shared" si="83"/>
        <v>0</v>
      </c>
      <c r="T154" s="75">
        <f t="shared" si="84"/>
        <v>0</v>
      </c>
      <c r="U154" s="90">
        <f t="shared" si="85"/>
        <v>0</v>
      </c>
      <c r="V154" s="82">
        <f t="shared" si="86"/>
        <v>0</v>
      </c>
      <c r="W154" s="8"/>
      <c r="X154" s="8"/>
      <c r="Y154" s="23"/>
      <c r="Z154" s="23"/>
      <c r="AA154" s="23"/>
      <c r="AB154" s="12"/>
      <c r="AC154" s="91">
        <f t="shared" si="87"/>
        <v>0</v>
      </c>
      <c r="AD154" s="75">
        <f t="shared" si="88"/>
        <v>0</v>
      </c>
      <c r="AE154" s="88">
        <f t="shared" si="76"/>
        <v>0</v>
      </c>
      <c r="AF154" s="92">
        <f t="shared" si="77"/>
        <v>0</v>
      </c>
      <c r="AG154" s="93">
        <f t="shared" si="78"/>
        <v>0</v>
      </c>
      <c r="AH154" s="93">
        <f t="shared" si="79"/>
        <v>0</v>
      </c>
      <c r="AI154" s="78">
        <f t="shared" si="80"/>
        <v>0</v>
      </c>
      <c r="AJ154" s="92">
        <f t="shared" si="89"/>
        <v>0</v>
      </c>
      <c r="AK154" s="78">
        <f t="shared" si="90"/>
        <v>0</v>
      </c>
      <c r="AL154" s="11"/>
      <c r="AM154" s="14"/>
      <c r="AN154" s="11"/>
      <c r="AO154" s="15"/>
      <c r="AP154" s="11"/>
      <c r="AQ154" s="11"/>
      <c r="AR154" s="11"/>
      <c r="AS154" s="75" t="str">
        <f t="shared" si="98"/>
        <v/>
      </c>
      <c r="AT154" s="75" t="str">
        <f t="shared" ca="1" si="99"/>
        <v/>
      </c>
      <c r="AU154" s="75" t="str">
        <f t="shared" si="100"/>
        <v/>
      </c>
      <c r="AV154" s="75" t="str">
        <f t="shared" ca="1" si="101"/>
        <v/>
      </c>
      <c r="AW154" s="169"/>
      <c r="AX154" s="169"/>
      <c r="AY154" s="75" t="str">
        <f t="shared" si="102"/>
        <v/>
      </c>
      <c r="AZ154" s="169"/>
      <c r="BA154" s="169"/>
      <c r="BB154" s="75" t="str">
        <f t="shared" si="103"/>
        <v/>
      </c>
      <c r="BC154" s="11"/>
      <c r="BH154" s="52"/>
      <c r="BI154" s="52"/>
      <c r="BJ154" s="52"/>
      <c r="BK154" s="52"/>
      <c r="BL154" s="52"/>
      <c r="BM154" s="52"/>
      <c r="BQ154" s="27"/>
      <c r="BR154" s="27"/>
      <c r="BS154" s="27"/>
      <c r="BT154" s="27"/>
      <c r="BU154" s="27"/>
      <c r="BV154" s="27"/>
      <c r="BW154" s="54"/>
      <c r="BX154" s="26"/>
      <c r="BY154" s="54"/>
      <c r="BZ154" s="26"/>
      <c r="CA154" s="26"/>
      <c r="CB154" s="26"/>
    </row>
    <row r="155" spans="1:80" ht="17.45" customHeight="1">
      <c r="A155" s="94">
        <f t="shared" si="104"/>
        <v>21.5</v>
      </c>
      <c r="B155" s="179">
        <f t="shared" si="81"/>
        <v>46069</v>
      </c>
      <c r="C155" s="8"/>
      <c r="D155" s="11"/>
      <c r="E155" s="12"/>
      <c r="F155" s="11"/>
      <c r="G155" s="74">
        <f t="shared" si="91"/>
        <v>821</v>
      </c>
      <c r="H155" s="75">
        <f t="shared" si="91"/>
        <v>6136</v>
      </c>
      <c r="I155" s="88">
        <f t="shared" si="92"/>
        <v>0</v>
      </c>
      <c r="J155" s="78">
        <f t="shared" si="93"/>
        <v>0</v>
      </c>
      <c r="K155" s="78">
        <f t="shared" si="94"/>
        <v>0</v>
      </c>
      <c r="L155" s="78">
        <f t="shared" si="95"/>
        <v>0</v>
      </c>
      <c r="M155" s="78">
        <f t="shared" ca="1" si="96"/>
        <v>7.6404494382022445E-2</v>
      </c>
      <c r="N155" s="78">
        <f t="shared" ca="1" si="82"/>
        <v>2.802850356294536E-2</v>
      </c>
      <c r="O155" s="78">
        <f t="shared" si="97"/>
        <v>5.0000000000000001E-4</v>
      </c>
      <c r="P155" s="13"/>
      <c r="Q155" s="8"/>
      <c r="R155" s="13"/>
      <c r="S155" s="89">
        <f t="shared" si="83"/>
        <v>0</v>
      </c>
      <c r="T155" s="75">
        <f t="shared" si="84"/>
        <v>0</v>
      </c>
      <c r="U155" s="90">
        <f t="shared" si="85"/>
        <v>0</v>
      </c>
      <c r="V155" s="82">
        <f t="shared" si="86"/>
        <v>0</v>
      </c>
      <c r="W155" s="8"/>
      <c r="X155" s="8"/>
      <c r="Y155" s="23"/>
      <c r="Z155" s="23"/>
      <c r="AA155" s="23"/>
      <c r="AB155" s="12"/>
      <c r="AC155" s="91">
        <f t="shared" si="87"/>
        <v>0</v>
      </c>
      <c r="AD155" s="75">
        <f t="shared" si="88"/>
        <v>0</v>
      </c>
      <c r="AE155" s="88">
        <f t="shared" si="76"/>
        <v>0</v>
      </c>
      <c r="AF155" s="92">
        <f t="shared" si="77"/>
        <v>0</v>
      </c>
      <c r="AG155" s="93">
        <f t="shared" si="78"/>
        <v>0</v>
      </c>
      <c r="AH155" s="93">
        <f t="shared" si="79"/>
        <v>0</v>
      </c>
      <c r="AI155" s="78">
        <f t="shared" si="80"/>
        <v>0</v>
      </c>
      <c r="AJ155" s="92">
        <f t="shared" si="89"/>
        <v>0</v>
      </c>
      <c r="AK155" s="78">
        <f t="shared" si="90"/>
        <v>0</v>
      </c>
      <c r="AL155" s="11"/>
      <c r="AM155" s="14"/>
      <c r="AN155" s="11"/>
      <c r="AO155" s="15"/>
      <c r="AP155" s="11"/>
      <c r="AQ155" s="11"/>
      <c r="AR155" s="11"/>
      <c r="AS155" s="75" t="str">
        <f t="shared" si="98"/>
        <v/>
      </c>
      <c r="AT155" s="75" t="str">
        <f t="shared" ca="1" si="99"/>
        <v/>
      </c>
      <c r="AU155" s="75" t="str">
        <f t="shared" si="100"/>
        <v/>
      </c>
      <c r="AV155" s="75" t="str">
        <f t="shared" ca="1" si="101"/>
        <v/>
      </c>
      <c r="AW155" s="169"/>
      <c r="AX155" s="169"/>
      <c r="AY155" s="75" t="str">
        <f t="shared" si="102"/>
        <v/>
      </c>
      <c r="AZ155" s="169"/>
      <c r="BA155" s="169"/>
      <c r="BB155" s="75" t="str">
        <f t="shared" si="103"/>
        <v/>
      </c>
      <c r="BC155" s="11"/>
      <c r="BH155" s="52"/>
      <c r="BI155" s="52"/>
      <c r="BJ155" s="52"/>
      <c r="BK155" s="52"/>
      <c r="BL155" s="52"/>
      <c r="BM155" s="52"/>
      <c r="BQ155" s="27"/>
      <c r="BR155" s="27"/>
      <c r="BS155" s="27"/>
      <c r="BT155" s="27"/>
      <c r="BU155" s="27"/>
      <c r="BV155" s="27"/>
      <c r="BW155" s="54"/>
      <c r="BX155" s="26"/>
      <c r="BY155" s="54"/>
      <c r="BZ155" s="26"/>
      <c r="CA155" s="26"/>
      <c r="CB155" s="26"/>
    </row>
    <row r="156" spans="1:80" ht="17.45" customHeight="1">
      <c r="A156" s="86">
        <f t="shared" si="104"/>
        <v>21.6</v>
      </c>
      <c r="B156" s="179">
        <f t="shared" si="81"/>
        <v>46070</v>
      </c>
      <c r="C156" s="8"/>
      <c r="D156" s="11"/>
      <c r="E156" s="12"/>
      <c r="F156" s="11"/>
      <c r="G156" s="74">
        <f t="shared" ref="G156:H171" si="105">G155-E156-C156</f>
        <v>821</v>
      </c>
      <c r="H156" s="75">
        <f t="shared" si="105"/>
        <v>6136</v>
      </c>
      <c r="I156" s="88">
        <f t="shared" si="92"/>
        <v>0</v>
      </c>
      <c r="J156" s="78">
        <f t="shared" si="93"/>
        <v>0</v>
      </c>
      <c r="K156" s="78">
        <f t="shared" si="94"/>
        <v>0</v>
      </c>
      <c r="L156" s="78">
        <f t="shared" si="95"/>
        <v>0</v>
      </c>
      <c r="M156" s="78">
        <f t="shared" ca="1" si="96"/>
        <v>7.6404494382022445E-2</v>
      </c>
      <c r="N156" s="78">
        <f t="shared" ca="1" si="82"/>
        <v>2.802850356294536E-2</v>
      </c>
      <c r="O156" s="78">
        <f t="shared" si="97"/>
        <v>5.0000000000000001E-4</v>
      </c>
      <c r="P156" s="13"/>
      <c r="Q156" s="8"/>
      <c r="R156" s="13"/>
      <c r="S156" s="89">
        <f t="shared" si="83"/>
        <v>0</v>
      </c>
      <c r="T156" s="75">
        <f t="shared" si="84"/>
        <v>0</v>
      </c>
      <c r="U156" s="90">
        <f t="shared" si="85"/>
        <v>0</v>
      </c>
      <c r="V156" s="82">
        <f t="shared" si="86"/>
        <v>0</v>
      </c>
      <c r="W156" s="8"/>
      <c r="X156" s="8"/>
      <c r="Y156" s="23"/>
      <c r="Z156" s="23"/>
      <c r="AA156" s="23"/>
      <c r="AB156" s="12"/>
      <c r="AC156" s="91">
        <f t="shared" si="87"/>
        <v>0</v>
      </c>
      <c r="AD156" s="75">
        <f t="shared" si="88"/>
        <v>0</v>
      </c>
      <c r="AE156" s="88">
        <f t="shared" si="76"/>
        <v>0</v>
      </c>
      <c r="AF156" s="92">
        <f t="shared" si="77"/>
        <v>0</v>
      </c>
      <c r="AG156" s="93">
        <f t="shared" si="78"/>
        <v>0</v>
      </c>
      <c r="AH156" s="93">
        <f t="shared" si="79"/>
        <v>0</v>
      </c>
      <c r="AI156" s="78">
        <f t="shared" si="80"/>
        <v>0</v>
      </c>
      <c r="AJ156" s="92">
        <f t="shared" si="89"/>
        <v>0</v>
      </c>
      <c r="AK156" s="78">
        <f t="shared" si="90"/>
        <v>0</v>
      </c>
      <c r="AL156" s="11"/>
      <c r="AM156" s="14"/>
      <c r="AN156" s="11"/>
      <c r="AO156" s="15"/>
      <c r="AP156" s="11"/>
      <c r="AQ156" s="11"/>
      <c r="AR156" s="11"/>
      <c r="AS156" s="75" t="str">
        <f t="shared" si="98"/>
        <v/>
      </c>
      <c r="AT156" s="75" t="str">
        <f t="shared" ca="1" si="99"/>
        <v/>
      </c>
      <c r="AU156" s="75" t="str">
        <f t="shared" si="100"/>
        <v/>
      </c>
      <c r="AV156" s="75" t="str">
        <f t="shared" ca="1" si="101"/>
        <v/>
      </c>
      <c r="AW156" s="169"/>
      <c r="AX156" s="169"/>
      <c r="AY156" s="75" t="str">
        <f t="shared" si="102"/>
        <v/>
      </c>
      <c r="AZ156" s="169"/>
      <c r="BA156" s="169"/>
      <c r="BB156" s="75" t="str">
        <f t="shared" si="103"/>
        <v/>
      </c>
      <c r="BC156" s="11"/>
      <c r="BH156" s="52"/>
      <c r="BI156" s="52"/>
      <c r="BJ156" s="52"/>
      <c r="BK156" s="52"/>
      <c r="BL156" s="52"/>
      <c r="BM156" s="52"/>
      <c r="BQ156" s="27"/>
      <c r="BR156" s="27"/>
      <c r="BS156" s="27"/>
      <c r="BT156" s="27"/>
      <c r="BU156" s="27"/>
      <c r="BV156" s="27"/>
      <c r="BW156" s="54"/>
      <c r="BX156" s="26"/>
      <c r="BY156" s="54"/>
      <c r="BZ156" s="26"/>
      <c r="CA156" s="26"/>
      <c r="CB156" s="26"/>
    </row>
    <row r="157" spans="1:80" ht="17.45" customHeight="1" thickBot="1">
      <c r="A157" s="94">
        <f t="shared" si="104"/>
        <v>21.700000000000003</v>
      </c>
      <c r="B157" s="180">
        <f t="shared" si="81"/>
        <v>46071</v>
      </c>
      <c r="C157" s="16"/>
      <c r="D157" s="17"/>
      <c r="E157" s="18"/>
      <c r="F157" s="17"/>
      <c r="G157" s="96">
        <f t="shared" si="105"/>
        <v>821</v>
      </c>
      <c r="H157" s="97">
        <f t="shared" si="105"/>
        <v>6136</v>
      </c>
      <c r="I157" s="98">
        <f t="shared" si="92"/>
        <v>0</v>
      </c>
      <c r="J157" s="99">
        <f t="shared" si="93"/>
        <v>0</v>
      </c>
      <c r="K157" s="99">
        <f t="shared" si="94"/>
        <v>0</v>
      </c>
      <c r="L157" s="99">
        <f t="shared" si="95"/>
        <v>0</v>
      </c>
      <c r="M157" s="99">
        <f t="shared" ca="1" si="96"/>
        <v>7.6404494382022445E-2</v>
      </c>
      <c r="N157" s="99">
        <f t="shared" ca="1" si="82"/>
        <v>2.802850356294536E-2</v>
      </c>
      <c r="O157" s="99">
        <f t="shared" si="97"/>
        <v>5.0000000000000001E-4</v>
      </c>
      <c r="P157" s="19"/>
      <c r="Q157" s="16"/>
      <c r="R157" s="19"/>
      <c r="S157" s="89">
        <f t="shared" si="83"/>
        <v>0</v>
      </c>
      <c r="T157" s="75">
        <f t="shared" si="84"/>
        <v>0</v>
      </c>
      <c r="U157" s="100">
        <f t="shared" si="85"/>
        <v>0</v>
      </c>
      <c r="V157" s="101">
        <f t="shared" si="86"/>
        <v>0</v>
      </c>
      <c r="W157" s="16"/>
      <c r="X157" s="16"/>
      <c r="Y157" s="23"/>
      <c r="Z157" s="23"/>
      <c r="AA157" s="23"/>
      <c r="AB157" s="12"/>
      <c r="AC157" s="102">
        <f t="shared" si="87"/>
        <v>0</v>
      </c>
      <c r="AD157" s="97">
        <f t="shared" si="88"/>
        <v>0</v>
      </c>
      <c r="AE157" s="98">
        <f t="shared" si="76"/>
        <v>0</v>
      </c>
      <c r="AF157" s="103">
        <f t="shared" si="77"/>
        <v>0</v>
      </c>
      <c r="AG157" s="104">
        <f t="shared" si="78"/>
        <v>0</v>
      </c>
      <c r="AH157" s="104">
        <f t="shared" si="79"/>
        <v>0</v>
      </c>
      <c r="AI157" s="99">
        <f t="shared" si="80"/>
        <v>0</v>
      </c>
      <c r="AJ157" s="103">
        <f t="shared" si="89"/>
        <v>0</v>
      </c>
      <c r="AK157" s="99">
        <f t="shared" si="90"/>
        <v>0</v>
      </c>
      <c r="AL157" s="17"/>
      <c r="AM157" s="20"/>
      <c r="AN157" s="17"/>
      <c r="AO157" s="21"/>
      <c r="AP157" s="17"/>
      <c r="AQ157" s="17"/>
      <c r="AR157" s="17"/>
      <c r="AS157" s="97" t="str">
        <f t="shared" si="98"/>
        <v/>
      </c>
      <c r="AT157" s="97" t="str">
        <f t="shared" ca="1" si="99"/>
        <v/>
      </c>
      <c r="AU157" s="97" t="str">
        <f t="shared" si="100"/>
        <v/>
      </c>
      <c r="AV157" s="97" t="str">
        <f t="shared" ca="1" si="101"/>
        <v/>
      </c>
      <c r="AW157" s="167"/>
      <c r="AX157" s="167"/>
      <c r="AY157" s="97" t="str">
        <f t="shared" si="102"/>
        <v/>
      </c>
      <c r="AZ157" s="167"/>
      <c r="BA157" s="167"/>
      <c r="BB157" s="97" t="str">
        <f t="shared" si="103"/>
        <v/>
      </c>
      <c r="BC157" s="17"/>
      <c r="BH157" s="52"/>
      <c r="BI157" s="52"/>
      <c r="BJ157" s="52"/>
      <c r="BK157" s="52"/>
      <c r="BL157" s="52"/>
      <c r="BM157" s="52"/>
      <c r="BQ157" s="27"/>
      <c r="BR157" s="27"/>
      <c r="BS157" s="27"/>
      <c r="BT157" s="27"/>
      <c r="BU157" s="27"/>
      <c r="BV157" s="27"/>
      <c r="BW157" s="54"/>
      <c r="BX157" s="26"/>
      <c r="BY157" s="54"/>
      <c r="BZ157" s="26"/>
      <c r="CA157" s="26"/>
      <c r="CB157" s="26"/>
    </row>
    <row r="158" spans="1:80" ht="17.45" customHeight="1" thickTop="1">
      <c r="A158" s="105">
        <f>A151+1</f>
        <v>22.1</v>
      </c>
      <c r="B158" s="178">
        <f>B157+1</f>
        <v>46072</v>
      </c>
      <c r="C158" s="4"/>
      <c r="D158" s="5"/>
      <c r="E158" s="6"/>
      <c r="F158" s="5"/>
      <c r="G158" s="74">
        <f t="shared" si="105"/>
        <v>821</v>
      </c>
      <c r="H158" s="75">
        <f t="shared" si="105"/>
        <v>6136</v>
      </c>
      <c r="I158" s="76">
        <f t="shared" si="92"/>
        <v>0</v>
      </c>
      <c r="J158" s="77">
        <f t="shared" si="93"/>
        <v>0</v>
      </c>
      <c r="K158" s="77">
        <f t="shared" si="94"/>
        <v>0</v>
      </c>
      <c r="L158" s="77">
        <f t="shared" si="95"/>
        <v>0</v>
      </c>
      <c r="M158" s="78">
        <f t="shared" ca="1" si="96"/>
        <v>7.6404494382022445E-2</v>
      </c>
      <c r="N158" s="78">
        <f t="shared" ca="1" si="82"/>
        <v>2.802850356294536E-2</v>
      </c>
      <c r="O158" s="78">
        <f t="shared" si="97"/>
        <v>5.0000000000000001E-4</v>
      </c>
      <c r="P158" s="13"/>
      <c r="Q158" s="8"/>
      <c r="R158" s="13"/>
      <c r="S158" s="79">
        <f t="shared" si="83"/>
        <v>0</v>
      </c>
      <c r="T158" s="80">
        <f t="shared" si="84"/>
        <v>0</v>
      </c>
      <c r="U158" s="90">
        <f t="shared" si="85"/>
        <v>0</v>
      </c>
      <c r="V158" s="82">
        <f t="shared" si="86"/>
        <v>0</v>
      </c>
      <c r="W158" s="4"/>
      <c r="X158" s="4"/>
      <c r="Y158" s="22"/>
      <c r="Z158" s="22"/>
      <c r="AA158" s="22"/>
      <c r="AB158" s="6"/>
      <c r="AC158" s="83">
        <f t="shared" si="87"/>
        <v>0</v>
      </c>
      <c r="AD158" s="80">
        <f t="shared" si="88"/>
        <v>0</v>
      </c>
      <c r="AE158" s="76">
        <f t="shared" si="76"/>
        <v>0</v>
      </c>
      <c r="AF158" s="84">
        <f t="shared" si="77"/>
        <v>0</v>
      </c>
      <c r="AG158" s="85">
        <f t="shared" si="78"/>
        <v>0</v>
      </c>
      <c r="AH158" s="85">
        <f t="shared" si="79"/>
        <v>0</v>
      </c>
      <c r="AI158" s="77">
        <f t="shared" si="80"/>
        <v>0</v>
      </c>
      <c r="AJ158" s="84">
        <f t="shared" si="89"/>
        <v>0</v>
      </c>
      <c r="AK158" s="77">
        <f t="shared" si="90"/>
        <v>0</v>
      </c>
      <c r="AL158" s="5"/>
      <c r="AM158" s="9"/>
      <c r="AN158" s="5"/>
      <c r="AO158" s="10"/>
      <c r="AP158" s="5"/>
      <c r="AQ158" s="5"/>
      <c r="AR158" s="5"/>
      <c r="AS158" s="80" t="str">
        <f t="shared" si="98"/>
        <v/>
      </c>
      <c r="AT158" s="80" t="str">
        <f t="shared" ca="1" si="99"/>
        <v/>
      </c>
      <c r="AU158" s="80" t="str">
        <f t="shared" si="100"/>
        <v/>
      </c>
      <c r="AV158" s="80" t="str">
        <f t="shared" ca="1" si="101"/>
        <v/>
      </c>
      <c r="AW158" s="165"/>
      <c r="AX158" s="165"/>
      <c r="AY158" s="80" t="str">
        <f t="shared" si="102"/>
        <v/>
      </c>
      <c r="AZ158" s="165"/>
      <c r="BA158" s="165"/>
      <c r="BB158" s="80" t="str">
        <f t="shared" si="103"/>
        <v/>
      </c>
      <c r="BC158" s="5"/>
      <c r="BH158" s="52"/>
      <c r="BI158" s="52"/>
      <c r="BJ158" s="52"/>
      <c r="BK158" s="52"/>
      <c r="BL158" s="52"/>
      <c r="BM158" s="52"/>
      <c r="BQ158" s="27"/>
      <c r="BR158" s="27"/>
      <c r="BS158" s="27"/>
      <c r="BT158" s="27"/>
      <c r="BU158" s="27"/>
      <c r="BV158" s="27"/>
      <c r="BW158" s="54"/>
      <c r="BX158" s="26"/>
      <c r="BY158" s="54"/>
      <c r="BZ158" s="26"/>
      <c r="CA158" s="26"/>
      <c r="CB158" s="26"/>
    </row>
    <row r="159" spans="1:80" ht="17.45" customHeight="1">
      <c r="A159" s="94">
        <f t="shared" si="104"/>
        <v>22.2</v>
      </c>
      <c r="B159" s="179">
        <f t="shared" si="81"/>
        <v>46073</v>
      </c>
      <c r="C159" s="8"/>
      <c r="D159" s="11"/>
      <c r="E159" s="12"/>
      <c r="F159" s="11"/>
      <c r="G159" s="74">
        <f t="shared" si="105"/>
        <v>821</v>
      </c>
      <c r="H159" s="75">
        <f t="shared" si="105"/>
        <v>6136</v>
      </c>
      <c r="I159" s="88">
        <f t="shared" si="92"/>
        <v>0</v>
      </c>
      <c r="J159" s="78">
        <f t="shared" si="93"/>
        <v>0</v>
      </c>
      <c r="K159" s="78">
        <f t="shared" si="94"/>
        <v>0</v>
      </c>
      <c r="L159" s="78">
        <f t="shared" si="95"/>
        <v>0</v>
      </c>
      <c r="M159" s="78">
        <f t="shared" ca="1" si="96"/>
        <v>7.6404494382022445E-2</v>
      </c>
      <c r="N159" s="78">
        <f t="shared" ca="1" si="82"/>
        <v>2.802850356294536E-2</v>
      </c>
      <c r="O159" s="78">
        <f t="shared" si="97"/>
        <v>5.0000000000000001E-4</v>
      </c>
      <c r="P159" s="13"/>
      <c r="Q159" s="8"/>
      <c r="R159" s="13"/>
      <c r="S159" s="89">
        <f t="shared" si="83"/>
        <v>0</v>
      </c>
      <c r="T159" s="75">
        <f t="shared" si="84"/>
        <v>0</v>
      </c>
      <c r="U159" s="90">
        <f t="shared" si="85"/>
        <v>0</v>
      </c>
      <c r="V159" s="82">
        <f t="shared" si="86"/>
        <v>0</v>
      </c>
      <c r="W159" s="8"/>
      <c r="X159" s="8"/>
      <c r="Y159" s="23"/>
      <c r="Z159" s="23"/>
      <c r="AA159" s="23"/>
      <c r="AB159" s="12"/>
      <c r="AC159" s="91">
        <f t="shared" si="87"/>
        <v>0</v>
      </c>
      <c r="AD159" s="75">
        <f t="shared" si="88"/>
        <v>0</v>
      </c>
      <c r="AE159" s="88">
        <f t="shared" si="76"/>
        <v>0</v>
      </c>
      <c r="AF159" s="92">
        <f t="shared" si="77"/>
        <v>0</v>
      </c>
      <c r="AG159" s="93">
        <f t="shared" si="78"/>
        <v>0</v>
      </c>
      <c r="AH159" s="93">
        <f t="shared" si="79"/>
        <v>0</v>
      </c>
      <c r="AI159" s="78">
        <f t="shared" si="80"/>
        <v>0</v>
      </c>
      <c r="AJ159" s="92">
        <f t="shared" si="89"/>
        <v>0</v>
      </c>
      <c r="AK159" s="78">
        <f t="shared" si="90"/>
        <v>0</v>
      </c>
      <c r="AL159" s="11"/>
      <c r="AM159" s="14"/>
      <c r="AN159" s="11"/>
      <c r="AO159" s="15"/>
      <c r="AP159" s="11"/>
      <c r="AQ159" s="11"/>
      <c r="AR159" s="11"/>
      <c r="AS159" s="75" t="str">
        <f t="shared" si="98"/>
        <v/>
      </c>
      <c r="AT159" s="75" t="str">
        <f t="shared" ca="1" si="99"/>
        <v/>
      </c>
      <c r="AU159" s="75" t="str">
        <f t="shared" si="100"/>
        <v/>
      </c>
      <c r="AV159" s="75" t="str">
        <f t="shared" ca="1" si="101"/>
        <v/>
      </c>
      <c r="AW159" s="169"/>
      <c r="AX159" s="169"/>
      <c r="AY159" s="75" t="str">
        <f t="shared" si="102"/>
        <v/>
      </c>
      <c r="AZ159" s="169"/>
      <c r="BA159" s="169"/>
      <c r="BB159" s="75" t="str">
        <f t="shared" si="103"/>
        <v/>
      </c>
      <c r="BC159" s="11"/>
      <c r="BH159" s="52"/>
      <c r="BI159" s="52"/>
      <c r="BJ159" s="52"/>
      <c r="BK159" s="52"/>
      <c r="BL159" s="52"/>
      <c r="BM159" s="52"/>
      <c r="BQ159" s="27"/>
      <c r="BR159" s="27"/>
      <c r="BS159" s="27"/>
      <c r="BT159" s="27"/>
      <c r="BU159" s="27"/>
      <c r="BV159" s="27"/>
      <c r="BW159" s="54"/>
      <c r="BX159" s="26"/>
      <c r="BY159" s="54"/>
      <c r="BZ159" s="26"/>
      <c r="CA159" s="26"/>
      <c r="CB159" s="26"/>
    </row>
    <row r="160" spans="1:80" ht="17.45" customHeight="1">
      <c r="A160" s="86">
        <f t="shared" si="104"/>
        <v>22.3</v>
      </c>
      <c r="B160" s="179">
        <f t="shared" si="81"/>
        <v>46074</v>
      </c>
      <c r="C160" s="8"/>
      <c r="D160" s="11"/>
      <c r="E160" s="12"/>
      <c r="F160" s="11"/>
      <c r="G160" s="74">
        <f t="shared" si="105"/>
        <v>821</v>
      </c>
      <c r="H160" s="75">
        <f t="shared" si="105"/>
        <v>6136</v>
      </c>
      <c r="I160" s="88">
        <f t="shared" si="92"/>
        <v>0</v>
      </c>
      <c r="J160" s="78">
        <f t="shared" si="93"/>
        <v>0</v>
      </c>
      <c r="K160" s="78">
        <f t="shared" si="94"/>
        <v>0</v>
      </c>
      <c r="L160" s="78">
        <f t="shared" si="95"/>
        <v>0</v>
      </c>
      <c r="M160" s="78">
        <f t="shared" ca="1" si="96"/>
        <v>7.6404494382022445E-2</v>
      </c>
      <c r="N160" s="78">
        <f t="shared" ca="1" si="82"/>
        <v>2.802850356294536E-2</v>
      </c>
      <c r="O160" s="78">
        <f t="shared" si="97"/>
        <v>5.0000000000000001E-4</v>
      </c>
      <c r="P160" s="13"/>
      <c r="Q160" s="8"/>
      <c r="R160" s="13"/>
      <c r="S160" s="89">
        <f t="shared" si="83"/>
        <v>0</v>
      </c>
      <c r="T160" s="75">
        <f t="shared" si="84"/>
        <v>0</v>
      </c>
      <c r="U160" s="90">
        <f t="shared" si="85"/>
        <v>0</v>
      </c>
      <c r="V160" s="82">
        <f t="shared" si="86"/>
        <v>0</v>
      </c>
      <c r="W160" s="8"/>
      <c r="X160" s="8"/>
      <c r="Y160" s="23"/>
      <c r="Z160" s="23"/>
      <c r="AA160" s="23"/>
      <c r="AB160" s="12"/>
      <c r="AC160" s="91">
        <f t="shared" si="87"/>
        <v>0</v>
      </c>
      <c r="AD160" s="75">
        <f t="shared" si="88"/>
        <v>0</v>
      </c>
      <c r="AE160" s="88">
        <f t="shared" si="76"/>
        <v>0</v>
      </c>
      <c r="AF160" s="92">
        <f t="shared" si="77"/>
        <v>0</v>
      </c>
      <c r="AG160" s="93">
        <f t="shared" si="78"/>
        <v>0</v>
      </c>
      <c r="AH160" s="93">
        <f t="shared" si="79"/>
        <v>0</v>
      </c>
      <c r="AI160" s="78">
        <f t="shared" si="80"/>
        <v>0</v>
      </c>
      <c r="AJ160" s="92">
        <f t="shared" si="89"/>
        <v>0</v>
      </c>
      <c r="AK160" s="78">
        <f t="shared" si="90"/>
        <v>0</v>
      </c>
      <c r="AL160" s="11"/>
      <c r="AM160" s="14"/>
      <c r="AN160" s="11"/>
      <c r="AO160" s="15"/>
      <c r="AP160" s="11"/>
      <c r="AQ160" s="11"/>
      <c r="AR160" s="11"/>
      <c r="AS160" s="75" t="str">
        <f t="shared" si="98"/>
        <v/>
      </c>
      <c r="AT160" s="75" t="str">
        <f t="shared" ca="1" si="99"/>
        <v/>
      </c>
      <c r="AU160" s="75" t="str">
        <f t="shared" si="100"/>
        <v/>
      </c>
      <c r="AV160" s="75" t="str">
        <f t="shared" ca="1" si="101"/>
        <v/>
      </c>
      <c r="AW160" s="169"/>
      <c r="AX160" s="169"/>
      <c r="AY160" s="75" t="str">
        <f t="shared" si="102"/>
        <v/>
      </c>
      <c r="AZ160" s="169"/>
      <c r="BA160" s="169"/>
      <c r="BB160" s="75" t="str">
        <f t="shared" si="103"/>
        <v/>
      </c>
      <c r="BC160" s="11"/>
      <c r="BH160" s="52"/>
      <c r="BI160" s="52"/>
      <c r="BJ160" s="52"/>
      <c r="BK160" s="52"/>
      <c r="BL160" s="52"/>
      <c r="BM160" s="52"/>
      <c r="BQ160" s="27"/>
      <c r="BR160" s="27"/>
      <c r="BS160" s="27"/>
      <c r="BT160" s="27"/>
      <c r="BU160" s="27"/>
      <c r="BV160" s="27"/>
      <c r="BW160" s="54"/>
      <c r="BX160" s="26"/>
      <c r="BY160" s="54"/>
      <c r="BZ160" s="26"/>
      <c r="CA160" s="26"/>
      <c r="CB160" s="26"/>
    </row>
    <row r="161" spans="1:80" ht="17.45" customHeight="1">
      <c r="A161" s="94">
        <f t="shared" si="104"/>
        <v>22.4</v>
      </c>
      <c r="B161" s="179">
        <f t="shared" si="81"/>
        <v>46075</v>
      </c>
      <c r="C161" s="8"/>
      <c r="D161" s="11"/>
      <c r="E161" s="12"/>
      <c r="F161" s="11"/>
      <c r="G161" s="74">
        <f t="shared" si="105"/>
        <v>821</v>
      </c>
      <c r="H161" s="75">
        <f t="shared" si="105"/>
        <v>6136</v>
      </c>
      <c r="I161" s="88">
        <f t="shared" si="92"/>
        <v>0</v>
      </c>
      <c r="J161" s="78">
        <f t="shared" si="93"/>
        <v>0</v>
      </c>
      <c r="K161" s="78">
        <f t="shared" si="94"/>
        <v>0</v>
      </c>
      <c r="L161" s="78">
        <f t="shared" si="95"/>
        <v>0</v>
      </c>
      <c r="M161" s="78">
        <f t="shared" ca="1" si="96"/>
        <v>7.6404494382022445E-2</v>
      </c>
      <c r="N161" s="78">
        <f t="shared" ca="1" si="82"/>
        <v>2.802850356294536E-2</v>
      </c>
      <c r="O161" s="78">
        <f t="shared" si="97"/>
        <v>5.0000000000000001E-4</v>
      </c>
      <c r="P161" s="13"/>
      <c r="Q161" s="8"/>
      <c r="R161" s="13"/>
      <c r="S161" s="89">
        <f t="shared" si="83"/>
        <v>0</v>
      </c>
      <c r="T161" s="75">
        <f t="shared" si="84"/>
        <v>0</v>
      </c>
      <c r="U161" s="90">
        <f t="shared" si="85"/>
        <v>0</v>
      </c>
      <c r="V161" s="82">
        <f t="shared" si="86"/>
        <v>0</v>
      </c>
      <c r="W161" s="8"/>
      <c r="X161" s="8"/>
      <c r="Y161" s="23"/>
      <c r="Z161" s="23"/>
      <c r="AA161" s="23"/>
      <c r="AB161" s="12"/>
      <c r="AC161" s="91">
        <f t="shared" si="87"/>
        <v>0</v>
      </c>
      <c r="AD161" s="75">
        <f t="shared" si="88"/>
        <v>0</v>
      </c>
      <c r="AE161" s="88">
        <f t="shared" si="76"/>
        <v>0</v>
      </c>
      <c r="AF161" s="92">
        <f t="shared" si="77"/>
        <v>0</v>
      </c>
      <c r="AG161" s="93">
        <f t="shared" si="78"/>
        <v>0</v>
      </c>
      <c r="AH161" s="93">
        <f t="shared" si="79"/>
        <v>0</v>
      </c>
      <c r="AI161" s="78">
        <f t="shared" si="80"/>
        <v>0</v>
      </c>
      <c r="AJ161" s="92">
        <f t="shared" si="89"/>
        <v>0</v>
      </c>
      <c r="AK161" s="78">
        <f t="shared" si="90"/>
        <v>0</v>
      </c>
      <c r="AL161" s="11"/>
      <c r="AM161" s="14"/>
      <c r="AN161" s="11"/>
      <c r="AO161" s="15"/>
      <c r="AP161" s="11"/>
      <c r="AQ161" s="11"/>
      <c r="AR161" s="11"/>
      <c r="AS161" s="75" t="str">
        <f t="shared" si="98"/>
        <v/>
      </c>
      <c r="AT161" s="75" t="str">
        <f t="shared" ca="1" si="99"/>
        <v/>
      </c>
      <c r="AU161" s="75" t="str">
        <f t="shared" si="100"/>
        <v/>
      </c>
      <c r="AV161" s="75" t="str">
        <f t="shared" ca="1" si="101"/>
        <v/>
      </c>
      <c r="AW161" s="169"/>
      <c r="AX161" s="169"/>
      <c r="AY161" s="75" t="str">
        <f t="shared" si="102"/>
        <v/>
      </c>
      <c r="AZ161" s="169"/>
      <c r="BA161" s="169"/>
      <c r="BB161" s="75" t="str">
        <f t="shared" si="103"/>
        <v/>
      </c>
      <c r="BC161" s="11"/>
      <c r="BH161" s="52"/>
      <c r="BI161" s="52"/>
      <c r="BJ161" s="52"/>
      <c r="BK161" s="52"/>
      <c r="BL161" s="52"/>
      <c r="BM161" s="52"/>
      <c r="BQ161" s="27"/>
      <c r="BR161" s="27"/>
      <c r="BS161" s="27"/>
      <c r="BT161" s="27"/>
      <c r="BU161" s="27"/>
      <c r="BV161" s="27"/>
      <c r="BW161" s="54"/>
      <c r="BX161" s="26"/>
      <c r="BY161" s="54"/>
      <c r="BZ161" s="26"/>
      <c r="CA161" s="26"/>
      <c r="CB161" s="26"/>
    </row>
    <row r="162" spans="1:80" ht="17.45" customHeight="1">
      <c r="A162" s="86">
        <f t="shared" si="104"/>
        <v>22.5</v>
      </c>
      <c r="B162" s="179">
        <f t="shared" si="81"/>
        <v>46076</v>
      </c>
      <c r="C162" s="8"/>
      <c r="D162" s="11"/>
      <c r="E162" s="12"/>
      <c r="F162" s="11"/>
      <c r="G162" s="74">
        <f t="shared" si="105"/>
        <v>821</v>
      </c>
      <c r="H162" s="75">
        <f t="shared" si="105"/>
        <v>6136</v>
      </c>
      <c r="I162" s="88">
        <f t="shared" si="92"/>
        <v>0</v>
      </c>
      <c r="J162" s="78">
        <f t="shared" si="93"/>
        <v>0</v>
      </c>
      <c r="K162" s="78">
        <f t="shared" si="94"/>
        <v>0</v>
      </c>
      <c r="L162" s="78">
        <f t="shared" si="95"/>
        <v>0</v>
      </c>
      <c r="M162" s="78">
        <f t="shared" ca="1" si="96"/>
        <v>7.6404494382022445E-2</v>
      </c>
      <c r="N162" s="78">
        <f t="shared" ca="1" si="82"/>
        <v>2.802850356294536E-2</v>
      </c>
      <c r="O162" s="78">
        <f t="shared" si="97"/>
        <v>5.0000000000000001E-4</v>
      </c>
      <c r="P162" s="13"/>
      <c r="Q162" s="8"/>
      <c r="R162" s="13"/>
      <c r="S162" s="89">
        <f t="shared" si="83"/>
        <v>0</v>
      </c>
      <c r="T162" s="75">
        <f t="shared" si="84"/>
        <v>0</v>
      </c>
      <c r="U162" s="90">
        <f t="shared" si="85"/>
        <v>0</v>
      </c>
      <c r="V162" s="82">
        <f t="shared" si="86"/>
        <v>0</v>
      </c>
      <c r="W162" s="8"/>
      <c r="X162" s="8"/>
      <c r="Y162" s="23"/>
      <c r="Z162" s="23"/>
      <c r="AA162" s="23"/>
      <c r="AB162" s="12"/>
      <c r="AC162" s="91">
        <f t="shared" si="87"/>
        <v>0</v>
      </c>
      <c r="AD162" s="75">
        <f t="shared" si="88"/>
        <v>0</v>
      </c>
      <c r="AE162" s="88">
        <f t="shared" si="76"/>
        <v>0</v>
      </c>
      <c r="AF162" s="92">
        <f t="shared" si="77"/>
        <v>0</v>
      </c>
      <c r="AG162" s="93">
        <f t="shared" si="78"/>
        <v>0</v>
      </c>
      <c r="AH162" s="93">
        <f t="shared" si="79"/>
        <v>0</v>
      </c>
      <c r="AI162" s="78">
        <f t="shared" si="80"/>
        <v>0</v>
      </c>
      <c r="AJ162" s="92">
        <f t="shared" si="89"/>
        <v>0</v>
      </c>
      <c r="AK162" s="78">
        <f t="shared" si="90"/>
        <v>0</v>
      </c>
      <c r="AL162" s="11"/>
      <c r="AM162" s="14"/>
      <c r="AN162" s="11"/>
      <c r="AO162" s="15"/>
      <c r="AP162" s="11"/>
      <c r="AQ162" s="11"/>
      <c r="AR162" s="11"/>
      <c r="AS162" s="75" t="str">
        <f t="shared" si="98"/>
        <v/>
      </c>
      <c r="AT162" s="75" t="str">
        <f t="shared" ca="1" si="99"/>
        <v/>
      </c>
      <c r="AU162" s="75" t="str">
        <f t="shared" si="100"/>
        <v/>
      </c>
      <c r="AV162" s="75" t="str">
        <f t="shared" ca="1" si="101"/>
        <v/>
      </c>
      <c r="AW162" s="169"/>
      <c r="AX162" s="169"/>
      <c r="AY162" s="75" t="str">
        <f t="shared" si="102"/>
        <v/>
      </c>
      <c r="AZ162" s="169"/>
      <c r="BA162" s="169"/>
      <c r="BB162" s="75" t="str">
        <f t="shared" si="103"/>
        <v/>
      </c>
      <c r="BC162" s="11"/>
      <c r="BH162" s="52"/>
      <c r="BI162" s="52"/>
      <c r="BJ162" s="52"/>
      <c r="BK162" s="52"/>
      <c r="BL162" s="52"/>
      <c r="BM162" s="52"/>
      <c r="BQ162" s="27"/>
      <c r="BR162" s="27"/>
      <c r="BS162" s="27"/>
      <c r="BT162" s="27"/>
      <c r="BU162" s="27"/>
      <c r="BV162" s="27"/>
      <c r="BW162" s="54"/>
      <c r="BX162" s="26"/>
      <c r="BY162" s="54"/>
      <c r="BZ162" s="26"/>
      <c r="CA162" s="26"/>
      <c r="CB162" s="26"/>
    </row>
    <row r="163" spans="1:80" ht="17.45" customHeight="1">
      <c r="A163" s="94">
        <f t="shared" si="104"/>
        <v>22.6</v>
      </c>
      <c r="B163" s="179">
        <f t="shared" si="81"/>
        <v>46077</v>
      </c>
      <c r="C163" s="8"/>
      <c r="D163" s="11"/>
      <c r="E163" s="12"/>
      <c r="F163" s="11"/>
      <c r="G163" s="74">
        <f t="shared" si="105"/>
        <v>821</v>
      </c>
      <c r="H163" s="75">
        <f t="shared" si="105"/>
        <v>6136</v>
      </c>
      <c r="I163" s="88">
        <f t="shared" si="92"/>
        <v>0</v>
      </c>
      <c r="J163" s="78">
        <f t="shared" si="93"/>
        <v>0</v>
      </c>
      <c r="K163" s="78">
        <f t="shared" si="94"/>
        <v>0</v>
      </c>
      <c r="L163" s="78">
        <f t="shared" si="95"/>
        <v>0</v>
      </c>
      <c r="M163" s="78">
        <f t="shared" ca="1" si="96"/>
        <v>7.6404494382022445E-2</v>
      </c>
      <c r="N163" s="78">
        <f t="shared" ca="1" si="82"/>
        <v>2.802850356294536E-2</v>
      </c>
      <c r="O163" s="78">
        <f t="shared" si="97"/>
        <v>5.0000000000000001E-4</v>
      </c>
      <c r="P163" s="13"/>
      <c r="Q163" s="8"/>
      <c r="R163" s="13"/>
      <c r="S163" s="89">
        <f t="shared" si="83"/>
        <v>0</v>
      </c>
      <c r="T163" s="75">
        <f t="shared" si="84"/>
        <v>0</v>
      </c>
      <c r="U163" s="90">
        <f t="shared" si="85"/>
        <v>0</v>
      </c>
      <c r="V163" s="82">
        <f t="shared" si="86"/>
        <v>0</v>
      </c>
      <c r="W163" s="8"/>
      <c r="X163" s="8"/>
      <c r="Y163" s="23"/>
      <c r="Z163" s="23"/>
      <c r="AA163" s="23"/>
      <c r="AB163" s="12"/>
      <c r="AC163" s="91">
        <f t="shared" si="87"/>
        <v>0</v>
      </c>
      <c r="AD163" s="75">
        <f t="shared" si="88"/>
        <v>0</v>
      </c>
      <c r="AE163" s="88">
        <f t="shared" si="76"/>
        <v>0</v>
      </c>
      <c r="AF163" s="92">
        <f t="shared" si="77"/>
        <v>0</v>
      </c>
      <c r="AG163" s="93">
        <f t="shared" si="78"/>
        <v>0</v>
      </c>
      <c r="AH163" s="93">
        <f t="shared" si="79"/>
        <v>0</v>
      </c>
      <c r="AI163" s="78">
        <f t="shared" si="80"/>
        <v>0</v>
      </c>
      <c r="AJ163" s="92">
        <f t="shared" si="89"/>
        <v>0</v>
      </c>
      <c r="AK163" s="78">
        <f t="shared" si="90"/>
        <v>0</v>
      </c>
      <c r="AL163" s="11"/>
      <c r="AM163" s="14"/>
      <c r="AN163" s="11"/>
      <c r="AO163" s="15"/>
      <c r="AP163" s="11"/>
      <c r="AQ163" s="11"/>
      <c r="AR163" s="11"/>
      <c r="AS163" s="75" t="str">
        <f t="shared" si="98"/>
        <v/>
      </c>
      <c r="AT163" s="75" t="str">
        <f t="shared" ca="1" si="99"/>
        <v/>
      </c>
      <c r="AU163" s="75" t="str">
        <f t="shared" si="100"/>
        <v/>
      </c>
      <c r="AV163" s="75" t="str">
        <f t="shared" ca="1" si="101"/>
        <v/>
      </c>
      <c r="AW163" s="169"/>
      <c r="AX163" s="169"/>
      <c r="AY163" s="75" t="str">
        <f t="shared" si="102"/>
        <v/>
      </c>
      <c r="AZ163" s="169"/>
      <c r="BA163" s="169"/>
      <c r="BB163" s="75" t="str">
        <f t="shared" si="103"/>
        <v/>
      </c>
      <c r="BC163" s="11"/>
      <c r="BH163" s="52"/>
      <c r="BI163" s="52"/>
      <c r="BJ163" s="52"/>
      <c r="BK163" s="52"/>
      <c r="BL163" s="52"/>
      <c r="BM163" s="52"/>
      <c r="BQ163" s="27"/>
      <c r="BR163" s="27"/>
      <c r="BS163" s="27"/>
      <c r="BT163" s="27"/>
      <c r="BU163" s="27"/>
      <c r="BV163" s="27"/>
      <c r="BW163" s="54"/>
      <c r="BX163" s="26"/>
      <c r="BY163" s="54"/>
      <c r="BZ163" s="26"/>
      <c r="CA163" s="26"/>
      <c r="CB163" s="26"/>
    </row>
    <row r="164" spans="1:80" ht="17.45" customHeight="1" thickBot="1">
      <c r="A164" s="86">
        <f t="shared" si="104"/>
        <v>22.700000000000003</v>
      </c>
      <c r="B164" s="180">
        <f t="shared" si="81"/>
        <v>46078</v>
      </c>
      <c r="C164" s="16"/>
      <c r="D164" s="17"/>
      <c r="E164" s="18"/>
      <c r="F164" s="17"/>
      <c r="G164" s="96">
        <f t="shared" si="105"/>
        <v>821</v>
      </c>
      <c r="H164" s="97">
        <f t="shared" si="105"/>
        <v>6136</v>
      </c>
      <c r="I164" s="98">
        <f t="shared" si="92"/>
        <v>0</v>
      </c>
      <c r="J164" s="99">
        <f t="shared" si="93"/>
        <v>0</v>
      </c>
      <c r="K164" s="99">
        <f t="shared" si="94"/>
        <v>0</v>
      </c>
      <c r="L164" s="99">
        <f t="shared" si="95"/>
        <v>0</v>
      </c>
      <c r="M164" s="99">
        <f t="shared" ca="1" si="96"/>
        <v>7.6404494382022445E-2</v>
      </c>
      <c r="N164" s="99">
        <f t="shared" ca="1" si="82"/>
        <v>2.802850356294536E-2</v>
      </c>
      <c r="O164" s="99">
        <f t="shared" si="97"/>
        <v>5.0000000000000001E-4</v>
      </c>
      <c r="P164" s="19"/>
      <c r="Q164" s="16"/>
      <c r="R164" s="19"/>
      <c r="S164" s="89">
        <f t="shared" si="83"/>
        <v>0</v>
      </c>
      <c r="T164" s="75">
        <f t="shared" si="84"/>
        <v>0</v>
      </c>
      <c r="U164" s="100">
        <f t="shared" si="85"/>
        <v>0</v>
      </c>
      <c r="V164" s="101">
        <f t="shared" si="86"/>
        <v>0</v>
      </c>
      <c r="W164" s="16"/>
      <c r="X164" s="16"/>
      <c r="Y164" s="23"/>
      <c r="Z164" s="23"/>
      <c r="AA164" s="23"/>
      <c r="AB164" s="12"/>
      <c r="AC164" s="102">
        <f t="shared" si="87"/>
        <v>0</v>
      </c>
      <c r="AD164" s="97">
        <f t="shared" si="88"/>
        <v>0</v>
      </c>
      <c r="AE164" s="98">
        <f t="shared" si="76"/>
        <v>0</v>
      </c>
      <c r="AF164" s="103">
        <f t="shared" si="77"/>
        <v>0</v>
      </c>
      <c r="AG164" s="104">
        <f t="shared" si="78"/>
        <v>0</v>
      </c>
      <c r="AH164" s="104">
        <f t="shared" si="79"/>
        <v>0</v>
      </c>
      <c r="AI164" s="99">
        <f t="shared" si="80"/>
        <v>0</v>
      </c>
      <c r="AJ164" s="103">
        <f t="shared" si="89"/>
        <v>0</v>
      </c>
      <c r="AK164" s="99">
        <f t="shared" si="90"/>
        <v>0</v>
      </c>
      <c r="AL164" s="17"/>
      <c r="AM164" s="20"/>
      <c r="AN164" s="17"/>
      <c r="AO164" s="21"/>
      <c r="AP164" s="17"/>
      <c r="AQ164" s="17"/>
      <c r="AR164" s="17"/>
      <c r="AS164" s="97" t="str">
        <f t="shared" si="98"/>
        <v/>
      </c>
      <c r="AT164" s="97" t="str">
        <f t="shared" ca="1" si="99"/>
        <v/>
      </c>
      <c r="AU164" s="97" t="str">
        <f t="shared" si="100"/>
        <v/>
      </c>
      <c r="AV164" s="97" t="str">
        <f t="shared" ca="1" si="101"/>
        <v/>
      </c>
      <c r="AW164" s="167"/>
      <c r="AX164" s="167"/>
      <c r="AY164" s="97" t="str">
        <f t="shared" si="102"/>
        <v/>
      </c>
      <c r="AZ164" s="167"/>
      <c r="BA164" s="167"/>
      <c r="BB164" s="97" t="str">
        <f t="shared" si="103"/>
        <v/>
      </c>
      <c r="BC164" s="17"/>
      <c r="BH164" s="52"/>
      <c r="BI164" s="52"/>
      <c r="BJ164" s="52"/>
      <c r="BK164" s="52"/>
      <c r="BL164" s="52"/>
      <c r="BM164" s="52"/>
      <c r="BQ164" s="27"/>
      <c r="BR164" s="27"/>
      <c r="BS164" s="27"/>
      <c r="BT164" s="27"/>
      <c r="BU164" s="27"/>
      <c r="BV164" s="27"/>
      <c r="BW164" s="54"/>
      <c r="BX164" s="26"/>
      <c r="BY164" s="54"/>
      <c r="BZ164" s="26"/>
      <c r="CA164" s="26"/>
      <c r="CB164" s="26"/>
    </row>
    <row r="165" spans="1:80" ht="17.45" customHeight="1" thickTop="1">
      <c r="A165" s="71">
        <f>A158+1</f>
        <v>23.1</v>
      </c>
      <c r="B165" s="178">
        <f>B164+1</f>
        <v>46079</v>
      </c>
      <c r="C165" s="4"/>
      <c r="D165" s="5"/>
      <c r="E165" s="6"/>
      <c r="F165" s="5"/>
      <c r="G165" s="74">
        <f t="shared" si="105"/>
        <v>821</v>
      </c>
      <c r="H165" s="75">
        <f t="shared" si="105"/>
        <v>6136</v>
      </c>
      <c r="I165" s="76">
        <f t="shared" si="92"/>
        <v>0</v>
      </c>
      <c r="J165" s="77">
        <f t="shared" si="93"/>
        <v>0</v>
      </c>
      <c r="K165" s="77">
        <f t="shared" si="94"/>
        <v>0</v>
      </c>
      <c r="L165" s="77">
        <f t="shared" si="95"/>
        <v>0</v>
      </c>
      <c r="M165" s="78">
        <f t="shared" ca="1" si="96"/>
        <v>7.6404494382022445E-2</v>
      </c>
      <c r="N165" s="78">
        <f t="shared" ca="1" si="82"/>
        <v>2.802850356294536E-2</v>
      </c>
      <c r="O165" s="78">
        <f t="shared" si="97"/>
        <v>5.0000000000000001E-4</v>
      </c>
      <c r="P165" s="13"/>
      <c r="Q165" s="8"/>
      <c r="R165" s="13"/>
      <c r="S165" s="79">
        <f t="shared" si="83"/>
        <v>0</v>
      </c>
      <c r="T165" s="80">
        <f t="shared" si="84"/>
        <v>0</v>
      </c>
      <c r="U165" s="90">
        <f t="shared" si="85"/>
        <v>0</v>
      </c>
      <c r="V165" s="82">
        <f t="shared" si="86"/>
        <v>0</v>
      </c>
      <c r="W165" s="4"/>
      <c r="X165" s="4"/>
      <c r="Y165" s="22"/>
      <c r="Z165" s="22"/>
      <c r="AA165" s="22"/>
      <c r="AB165" s="6"/>
      <c r="AC165" s="83">
        <f t="shared" si="87"/>
        <v>0</v>
      </c>
      <c r="AD165" s="80">
        <f t="shared" si="88"/>
        <v>0</v>
      </c>
      <c r="AE165" s="76">
        <f t="shared" si="76"/>
        <v>0</v>
      </c>
      <c r="AF165" s="84">
        <f t="shared" si="77"/>
        <v>0</v>
      </c>
      <c r="AG165" s="85">
        <f t="shared" si="78"/>
        <v>0</v>
      </c>
      <c r="AH165" s="85">
        <f t="shared" si="79"/>
        <v>0</v>
      </c>
      <c r="AI165" s="77">
        <f t="shared" si="80"/>
        <v>0</v>
      </c>
      <c r="AJ165" s="84">
        <f t="shared" si="89"/>
        <v>0</v>
      </c>
      <c r="AK165" s="77">
        <f t="shared" si="90"/>
        <v>0</v>
      </c>
      <c r="AL165" s="5"/>
      <c r="AM165" s="9"/>
      <c r="AN165" s="5"/>
      <c r="AO165" s="10"/>
      <c r="AP165" s="5"/>
      <c r="AQ165" s="5"/>
      <c r="AR165" s="5"/>
      <c r="AS165" s="80" t="str">
        <f t="shared" si="98"/>
        <v/>
      </c>
      <c r="AT165" s="80" t="str">
        <f t="shared" ca="1" si="99"/>
        <v/>
      </c>
      <c r="AU165" s="80" t="str">
        <f t="shared" si="100"/>
        <v/>
      </c>
      <c r="AV165" s="80" t="str">
        <f t="shared" ca="1" si="101"/>
        <v/>
      </c>
      <c r="AW165" s="165"/>
      <c r="AX165" s="165"/>
      <c r="AY165" s="80" t="str">
        <f t="shared" si="102"/>
        <v/>
      </c>
      <c r="AZ165" s="165"/>
      <c r="BA165" s="165"/>
      <c r="BB165" s="80" t="str">
        <f t="shared" si="103"/>
        <v/>
      </c>
      <c r="BC165" s="5"/>
      <c r="BH165" s="52"/>
      <c r="BI165" s="52"/>
      <c r="BJ165" s="52"/>
      <c r="BK165" s="52"/>
      <c r="BL165" s="52"/>
      <c r="BM165" s="52"/>
      <c r="BQ165" s="27"/>
      <c r="BR165" s="27"/>
      <c r="BS165" s="27"/>
      <c r="BT165" s="27"/>
      <c r="BU165" s="27"/>
      <c r="BV165" s="27"/>
      <c r="BW165" s="54"/>
      <c r="BX165" s="26"/>
      <c r="BY165" s="54"/>
      <c r="BZ165" s="26"/>
      <c r="CA165" s="26"/>
      <c r="CB165" s="26"/>
    </row>
    <row r="166" spans="1:80" ht="17.45" customHeight="1">
      <c r="A166" s="86">
        <f t="shared" si="104"/>
        <v>23.2</v>
      </c>
      <c r="B166" s="179">
        <f t="shared" si="81"/>
        <v>46080</v>
      </c>
      <c r="C166" s="8"/>
      <c r="D166" s="11"/>
      <c r="E166" s="12"/>
      <c r="F166" s="11"/>
      <c r="G166" s="74">
        <f t="shared" si="105"/>
        <v>821</v>
      </c>
      <c r="H166" s="75">
        <f t="shared" si="105"/>
        <v>6136</v>
      </c>
      <c r="I166" s="88">
        <f t="shared" si="92"/>
        <v>0</v>
      </c>
      <c r="J166" s="78">
        <f t="shared" si="93"/>
        <v>0</v>
      </c>
      <c r="K166" s="78">
        <f t="shared" si="94"/>
        <v>0</v>
      </c>
      <c r="L166" s="78">
        <f t="shared" si="95"/>
        <v>0</v>
      </c>
      <c r="M166" s="78">
        <f t="shared" ca="1" si="96"/>
        <v>7.6404494382022445E-2</v>
      </c>
      <c r="N166" s="78">
        <f t="shared" ca="1" si="82"/>
        <v>2.802850356294536E-2</v>
      </c>
      <c r="O166" s="78">
        <f t="shared" si="97"/>
        <v>5.0000000000000001E-4</v>
      </c>
      <c r="P166" s="13"/>
      <c r="Q166" s="8"/>
      <c r="R166" s="13"/>
      <c r="S166" s="89">
        <f t="shared" si="83"/>
        <v>0</v>
      </c>
      <c r="T166" s="75">
        <f t="shared" si="84"/>
        <v>0</v>
      </c>
      <c r="U166" s="90">
        <f t="shared" si="85"/>
        <v>0</v>
      </c>
      <c r="V166" s="82">
        <f t="shared" si="86"/>
        <v>0</v>
      </c>
      <c r="W166" s="8"/>
      <c r="X166" s="8"/>
      <c r="Y166" s="23"/>
      <c r="Z166" s="23"/>
      <c r="AA166" s="23"/>
      <c r="AB166" s="12"/>
      <c r="AC166" s="91">
        <f t="shared" si="87"/>
        <v>0</v>
      </c>
      <c r="AD166" s="75">
        <f t="shared" si="88"/>
        <v>0</v>
      </c>
      <c r="AE166" s="88">
        <f t="shared" si="76"/>
        <v>0</v>
      </c>
      <c r="AF166" s="92">
        <f t="shared" si="77"/>
        <v>0</v>
      </c>
      <c r="AG166" s="93">
        <f t="shared" si="78"/>
        <v>0</v>
      </c>
      <c r="AH166" s="93">
        <f t="shared" si="79"/>
        <v>0</v>
      </c>
      <c r="AI166" s="78">
        <f t="shared" si="80"/>
        <v>0</v>
      </c>
      <c r="AJ166" s="92">
        <f t="shared" si="89"/>
        <v>0</v>
      </c>
      <c r="AK166" s="78">
        <f t="shared" si="90"/>
        <v>0</v>
      </c>
      <c r="AL166" s="11"/>
      <c r="AM166" s="14"/>
      <c r="AN166" s="11"/>
      <c r="AO166" s="15"/>
      <c r="AP166" s="11"/>
      <c r="AQ166" s="11"/>
      <c r="AR166" s="11"/>
      <c r="AS166" s="75" t="str">
        <f t="shared" si="98"/>
        <v/>
      </c>
      <c r="AT166" s="75" t="str">
        <f t="shared" ca="1" si="99"/>
        <v/>
      </c>
      <c r="AU166" s="75" t="str">
        <f t="shared" si="100"/>
        <v/>
      </c>
      <c r="AV166" s="75" t="str">
        <f t="shared" ca="1" si="101"/>
        <v/>
      </c>
      <c r="AW166" s="169"/>
      <c r="AX166" s="169"/>
      <c r="AY166" s="75" t="str">
        <f t="shared" si="102"/>
        <v/>
      </c>
      <c r="AZ166" s="169"/>
      <c r="BA166" s="169"/>
      <c r="BB166" s="75" t="str">
        <f t="shared" si="103"/>
        <v/>
      </c>
      <c r="BC166" s="11"/>
      <c r="BH166" s="52"/>
      <c r="BI166" s="52"/>
      <c r="BJ166" s="52"/>
      <c r="BK166" s="52"/>
      <c r="BL166" s="52"/>
      <c r="BM166" s="52"/>
      <c r="BQ166" s="27"/>
      <c r="BR166" s="27"/>
      <c r="BS166" s="27"/>
      <c r="BT166" s="27"/>
      <c r="BU166" s="27"/>
      <c r="BV166" s="27"/>
      <c r="BW166" s="54"/>
      <c r="BX166" s="26"/>
      <c r="BY166" s="54"/>
      <c r="BZ166" s="26"/>
      <c r="CA166" s="26"/>
      <c r="CB166" s="26"/>
    </row>
    <row r="167" spans="1:80" ht="17.45" customHeight="1">
      <c r="A167" s="94">
        <f t="shared" si="104"/>
        <v>23.3</v>
      </c>
      <c r="B167" s="179">
        <f t="shared" si="81"/>
        <v>46081</v>
      </c>
      <c r="C167" s="8"/>
      <c r="D167" s="11"/>
      <c r="E167" s="12"/>
      <c r="F167" s="11"/>
      <c r="G167" s="74">
        <f t="shared" si="105"/>
        <v>821</v>
      </c>
      <c r="H167" s="75">
        <f t="shared" si="105"/>
        <v>6136</v>
      </c>
      <c r="I167" s="88">
        <f t="shared" si="92"/>
        <v>0</v>
      </c>
      <c r="J167" s="78">
        <f t="shared" si="93"/>
        <v>0</v>
      </c>
      <c r="K167" s="78">
        <f t="shared" si="94"/>
        <v>0</v>
      </c>
      <c r="L167" s="78">
        <f t="shared" si="95"/>
        <v>0</v>
      </c>
      <c r="M167" s="78">
        <f t="shared" ca="1" si="96"/>
        <v>7.6404494382022445E-2</v>
      </c>
      <c r="N167" s="78">
        <f t="shared" ca="1" si="82"/>
        <v>2.802850356294536E-2</v>
      </c>
      <c r="O167" s="78">
        <f t="shared" si="97"/>
        <v>5.0000000000000001E-4</v>
      </c>
      <c r="P167" s="13"/>
      <c r="Q167" s="8"/>
      <c r="R167" s="13"/>
      <c r="S167" s="89">
        <f t="shared" si="83"/>
        <v>0</v>
      </c>
      <c r="T167" s="75">
        <f t="shared" si="84"/>
        <v>0</v>
      </c>
      <c r="U167" s="90">
        <f t="shared" si="85"/>
        <v>0</v>
      </c>
      <c r="V167" s="82">
        <f t="shared" si="86"/>
        <v>0</v>
      </c>
      <c r="W167" s="8"/>
      <c r="X167" s="8"/>
      <c r="Y167" s="23"/>
      <c r="Z167" s="23"/>
      <c r="AA167" s="23"/>
      <c r="AB167" s="12"/>
      <c r="AC167" s="91">
        <f t="shared" si="87"/>
        <v>0</v>
      </c>
      <c r="AD167" s="75">
        <f t="shared" si="88"/>
        <v>0</v>
      </c>
      <c r="AE167" s="88">
        <f t="shared" si="76"/>
        <v>0</v>
      </c>
      <c r="AF167" s="92">
        <f t="shared" si="77"/>
        <v>0</v>
      </c>
      <c r="AG167" s="93">
        <f t="shared" si="78"/>
        <v>0</v>
      </c>
      <c r="AH167" s="93">
        <f t="shared" si="79"/>
        <v>0</v>
      </c>
      <c r="AI167" s="78">
        <f t="shared" si="80"/>
        <v>0</v>
      </c>
      <c r="AJ167" s="92">
        <f t="shared" si="89"/>
        <v>0</v>
      </c>
      <c r="AK167" s="78">
        <f t="shared" si="90"/>
        <v>0</v>
      </c>
      <c r="AL167" s="11"/>
      <c r="AM167" s="14"/>
      <c r="AN167" s="11"/>
      <c r="AO167" s="15"/>
      <c r="AP167" s="11"/>
      <c r="AQ167" s="11"/>
      <c r="AR167" s="11"/>
      <c r="AS167" s="75" t="str">
        <f t="shared" si="98"/>
        <v/>
      </c>
      <c r="AT167" s="75" t="str">
        <f t="shared" ca="1" si="99"/>
        <v/>
      </c>
      <c r="AU167" s="75" t="str">
        <f t="shared" si="100"/>
        <v/>
      </c>
      <c r="AV167" s="75" t="str">
        <f t="shared" ca="1" si="101"/>
        <v/>
      </c>
      <c r="AW167" s="169"/>
      <c r="AX167" s="169"/>
      <c r="AY167" s="75" t="str">
        <f t="shared" si="102"/>
        <v/>
      </c>
      <c r="AZ167" s="169"/>
      <c r="BA167" s="169"/>
      <c r="BB167" s="75" t="str">
        <f t="shared" si="103"/>
        <v/>
      </c>
      <c r="BC167" s="11"/>
      <c r="BH167" s="52"/>
      <c r="BI167" s="52"/>
      <c r="BJ167" s="52"/>
      <c r="BK167" s="52"/>
      <c r="BL167" s="52"/>
      <c r="BM167" s="52"/>
      <c r="BQ167" s="27"/>
      <c r="BR167" s="27"/>
      <c r="BS167" s="27"/>
      <c r="BT167" s="27"/>
      <c r="BU167" s="27"/>
      <c r="BV167" s="27"/>
      <c r="BW167" s="54"/>
      <c r="BX167" s="26"/>
      <c r="BY167" s="54"/>
      <c r="BZ167" s="26"/>
      <c r="CA167" s="26"/>
      <c r="CB167" s="26"/>
    </row>
    <row r="168" spans="1:80" ht="17.45" customHeight="1">
      <c r="A168" s="86">
        <f t="shared" si="104"/>
        <v>23.4</v>
      </c>
      <c r="B168" s="179">
        <f t="shared" si="81"/>
        <v>46082</v>
      </c>
      <c r="C168" s="8"/>
      <c r="D168" s="11"/>
      <c r="E168" s="12"/>
      <c r="F168" s="11"/>
      <c r="G168" s="74">
        <f t="shared" si="105"/>
        <v>821</v>
      </c>
      <c r="H168" s="75">
        <f t="shared" si="105"/>
        <v>6136</v>
      </c>
      <c r="I168" s="88">
        <f t="shared" si="92"/>
        <v>0</v>
      </c>
      <c r="J168" s="78">
        <f t="shared" si="93"/>
        <v>0</v>
      </c>
      <c r="K168" s="78">
        <f t="shared" si="94"/>
        <v>0</v>
      </c>
      <c r="L168" s="78">
        <f t="shared" si="95"/>
        <v>0</v>
      </c>
      <c r="M168" s="78">
        <f t="shared" ca="1" si="96"/>
        <v>7.6404494382022445E-2</v>
      </c>
      <c r="N168" s="78">
        <f t="shared" ca="1" si="82"/>
        <v>2.802850356294536E-2</v>
      </c>
      <c r="O168" s="78">
        <f t="shared" si="97"/>
        <v>5.0000000000000001E-4</v>
      </c>
      <c r="P168" s="13"/>
      <c r="Q168" s="8"/>
      <c r="R168" s="13"/>
      <c r="S168" s="89">
        <f t="shared" si="83"/>
        <v>0</v>
      </c>
      <c r="T168" s="75">
        <f t="shared" si="84"/>
        <v>0</v>
      </c>
      <c r="U168" s="90">
        <f t="shared" si="85"/>
        <v>0</v>
      </c>
      <c r="V168" s="82">
        <f t="shared" si="86"/>
        <v>0</v>
      </c>
      <c r="W168" s="8"/>
      <c r="X168" s="8"/>
      <c r="Y168" s="23"/>
      <c r="Z168" s="23"/>
      <c r="AA168" s="23"/>
      <c r="AB168" s="12"/>
      <c r="AC168" s="91">
        <f t="shared" si="87"/>
        <v>0</v>
      </c>
      <c r="AD168" s="75">
        <f t="shared" si="88"/>
        <v>0</v>
      </c>
      <c r="AE168" s="88">
        <f t="shared" si="76"/>
        <v>0</v>
      </c>
      <c r="AF168" s="92">
        <f t="shared" si="77"/>
        <v>0</v>
      </c>
      <c r="AG168" s="93">
        <f t="shared" si="78"/>
        <v>0</v>
      </c>
      <c r="AH168" s="93">
        <f t="shared" si="79"/>
        <v>0</v>
      </c>
      <c r="AI168" s="78">
        <f t="shared" si="80"/>
        <v>0</v>
      </c>
      <c r="AJ168" s="92">
        <f t="shared" si="89"/>
        <v>0</v>
      </c>
      <c r="AK168" s="78">
        <f t="shared" si="90"/>
        <v>0</v>
      </c>
      <c r="AL168" s="11"/>
      <c r="AM168" s="14"/>
      <c r="AN168" s="11"/>
      <c r="AO168" s="15"/>
      <c r="AP168" s="11"/>
      <c r="AQ168" s="11"/>
      <c r="AR168" s="11"/>
      <c r="AS168" s="75" t="str">
        <f t="shared" si="98"/>
        <v/>
      </c>
      <c r="AT168" s="75" t="str">
        <f t="shared" ca="1" si="99"/>
        <v/>
      </c>
      <c r="AU168" s="75" t="str">
        <f t="shared" si="100"/>
        <v/>
      </c>
      <c r="AV168" s="75" t="str">
        <f t="shared" ca="1" si="101"/>
        <v/>
      </c>
      <c r="AW168" s="169"/>
      <c r="AX168" s="169"/>
      <c r="AY168" s="75" t="str">
        <f t="shared" si="102"/>
        <v/>
      </c>
      <c r="AZ168" s="169"/>
      <c r="BA168" s="169"/>
      <c r="BB168" s="75" t="str">
        <f t="shared" si="103"/>
        <v/>
      </c>
      <c r="BC168" s="11"/>
      <c r="BH168" s="52"/>
      <c r="BI168" s="52"/>
      <c r="BJ168" s="52"/>
      <c r="BK168" s="52"/>
      <c r="BL168" s="52"/>
      <c r="BM168" s="52"/>
      <c r="BQ168" s="27"/>
      <c r="BR168" s="27"/>
      <c r="BS168" s="27"/>
      <c r="BT168" s="27"/>
      <c r="BU168" s="27"/>
      <c r="BV168" s="27"/>
      <c r="BW168" s="54"/>
      <c r="BX168" s="26"/>
      <c r="BY168" s="54"/>
      <c r="BZ168" s="26"/>
      <c r="CA168" s="26"/>
      <c r="CB168" s="26"/>
    </row>
    <row r="169" spans="1:80" ht="17.45" customHeight="1">
      <c r="A169" s="94">
        <f t="shared" si="104"/>
        <v>23.5</v>
      </c>
      <c r="B169" s="179">
        <f t="shared" si="81"/>
        <v>46083</v>
      </c>
      <c r="C169" s="8"/>
      <c r="D169" s="11"/>
      <c r="E169" s="12"/>
      <c r="F169" s="11"/>
      <c r="G169" s="74">
        <f t="shared" si="105"/>
        <v>821</v>
      </c>
      <c r="H169" s="75">
        <f t="shared" si="105"/>
        <v>6136</v>
      </c>
      <c r="I169" s="88">
        <f t="shared" si="92"/>
        <v>0</v>
      </c>
      <c r="J169" s="78">
        <f t="shared" si="93"/>
        <v>0</v>
      </c>
      <c r="K169" s="78">
        <f t="shared" si="94"/>
        <v>0</v>
      </c>
      <c r="L169" s="78">
        <f t="shared" si="95"/>
        <v>0</v>
      </c>
      <c r="M169" s="78">
        <f t="shared" ca="1" si="96"/>
        <v>7.6404494382022445E-2</v>
      </c>
      <c r="N169" s="78">
        <f t="shared" ca="1" si="82"/>
        <v>2.802850356294536E-2</v>
      </c>
      <c r="O169" s="78">
        <f t="shared" si="97"/>
        <v>5.0000000000000001E-4</v>
      </c>
      <c r="P169" s="13"/>
      <c r="Q169" s="8"/>
      <c r="R169" s="13"/>
      <c r="S169" s="89">
        <f t="shared" si="83"/>
        <v>0</v>
      </c>
      <c r="T169" s="75">
        <f t="shared" si="84"/>
        <v>0</v>
      </c>
      <c r="U169" s="90">
        <f t="shared" si="85"/>
        <v>0</v>
      </c>
      <c r="V169" s="82">
        <f t="shared" si="86"/>
        <v>0</v>
      </c>
      <c r="W169" s="8"/>
      <c r="X169" s="8"/>
      <c r="Y169" s="23"/>
      <c r="Z169" s="23"/>
      <c r="AA169" s="23"/>
      <c r="AB169" s="12"/>
      <c r="AC169" s="91">
        <f t="shared" si="87"/>
        <v>0</v>
      </c>
      <c r="AD169" s="75">
        <f t="shared" si="88"/>
        <v>0</v>
      </c>
      <c r="AE169" s="88">
        <f t="shared" si="76"/>
        <v>0</v>
      </c>
      <c r="AF169" s="92">
        <f t="shared" si="77"/>
        <v>0</v>
      </c>
      <c r="AG169" s="93">
        <f t="shared" si="78"/>
        <v>0</v>
      </c>
      <c r="AH169" s="93">
        <f t="shared" si="79"/>
        <v>0</v>
      </c>
      <c r="AI169" s="78">
        <f t="shared" si="80"/>
        <v>0</v>
      </c>
      <c r="AJ169" s="92">
        <f t="shared" si="89"/>
        <v>0</v>
      </c>
      <c r="AK169" s="78">
        <f t="shared" si="90"/>
        <v>0</v>
      </c>
      <c r="AL169" s="11"/>
      <c r="AM169" s="14"/>
      <c r="AN169" s="11"/>
      <c r="AO169" s="15"/>
      <c r="AP169" s="11"/>
      <c r="AQ169" s="11"/>
      <c r="AR169" s="11"/>
      <c r="AS169" s="75" t="str">
        <f t="shared" si="98"/>
        <v/>
      </c>
      <c r="AT169" s="75" t="str">
        <f t="shared" ca="1" si="99"/>
        <v/>
      </c>
      <c r="AU169" s="75" t="str">
        <f t="shared" si="100"/>
        <v/>
      </c>
      <c r="AV169" s="75" t="str">
        <f t="shared" ca="1" si="101"/>
        <v/>
      </c>
      <c r="AW169" s="169"/>
      <c r="AX169" s="169"/>
      <c r="AY169" s="75" t="str">
        <f t="shared" si="102"/>
        <v/>
      </c>
      <c r="AZ169" s="169"/>
      <c r="BA169" s="169"/>
      <c r="BB169" s="75" t="str">
        <f t="shared" si="103"/>
        <v/>
      </c>
      <c r="BC169" s="11"/>
      <c r="BH169" s="52"/>
      <c r="BI169" s="52"/>
      <c r="BJ169" s="52"/>
      <c r="BK169" s="52"/>
      <c r="BL169" s="52"/>
      <c r="BM169" s="52"/>
      <c r="BQ169" s="27"/>
      <c r="BR169" s="27"/>
      <c r="BS169" s="27"/>
      <c r="BT169" s="27"/>
      <c r="BU169" s="27"/>
      <c r="BV169" s="27"/>
      <c r="BW169" s="54"/>
      <c r="BX169" s="26"/>
      <c r="BY169" s="54"/>
      <c r="BZ169" s="26"/>
      <c r="CA169" s="26"/>
      <c r="CB169" s="26"/>
    </row>
    <row r="170" spans="1:80" ht="17.45" customHeight="1">
      <c r="A170" s="86">
        <f t="shared" si="104"/>
        <v>23.6</v>
      </c>
      <c r="B170" s="179">
        <f t="shared" si="81"/>
        <v>46084</v>
      </c>
      <c r="C170" s="8"/>
      <c r="D170" s="11"/>
      <c r="E170" s="12"/>
      <c r="F170" s="11"/>
      <c r="G170" s="74">
        <f t="shared" si="105"/>
        <v>821</v>
      </c>
      <c r="H170" s="75">
        <f t="shared" si="105"/>
        <v>6136</v>
      </c>
      <c r="I170" s="88">
        <f t="shared" si="92"/>
        <v>0</v>
      </c>
      <c r="J170" s="78">
        <f t="shared" si="93"/>
        <v>0</v>
      </c>
      <c r="K170" s="78">
        <f t="shared" si="94"/>
        <v>0</v>
      </c>
      <c r="L170" s="78">
        <f t="shared" si="95"/>
        <v>0</v>
      </c>
      <c r="M170" s="78">
        <f t="shared" ca="1" si="96"/>
        <v>7.6404494382022445E-2</v>
      </c>
      <c r="N170" s="78">
        <f t="shared" ca="1" si="82"/>
        <v>2.802850356294536E-2</v>
      </c>
      <c r="O170" s="78">
        <f t="shared" si="97"/>
        <v>5.0000000000000001E-4</v>
      </c>
      <c r="P170" s="13"/>
      <c r="Q170" s="8"/>
      <c r="R170" s="13"/>
      <c r="S170" s="89">
        <f t="shared" si="83"/>
        <v>0</v>
      </c>
      <c r="T170" s="75">
        <f t="shared" si="84"/>
        <v>0</v>
      </c>
      <c r="U170" s="90">
        <f t="shared" si="85"/>
        <v>0</v>
      </c>
      <c r="V170" s="82">
        <f t="shared" si="86"/>
        <v>0</v>
      </c>
      <c r="W170" s="8"/>
      <c r="X170" s="8"/>
      <c r="Y170" s="23"/>
      <c r="Z170" s="23"/>
      <c r="AA170" s="23"/>
      <c r="AB170" s="12"/>
      <c r="AC170" s="91">
        <f t="shared" si="87"/>
        <v>0</v>
      </c>
      <c r="AD170" s="75">
        <f t="shared" si="88"/>
        <v>0</v>
      </c>
      <c r="AE170" s="88">
        <f t="shared" si="76"/>
        <v>0</v>
      </c>
      <c r="AF170" s="92">
        <f t="shared" si="77"/>
        <v>0</v>
      </c>
      <c r="AG170" s="93">
        <f t="shared" si="78"/>
        <v>0</v>
      </c>
      <c r="AH170" s="93">
        <f t="shared" si="79"/>
        <v>0</v>
      </c>
      <c r="AI170" s="78">
        <f t="shared" si="80"/>
        <v>0</v>
      </c>
      <c r="AJ170" s="92">
        <f t="shared" si="89"/>
        <v>0</v>
      </c>
      <c r="AK170" s="78">
        <f t="shared" si="90"/>
        <v>0</v>
      </c>
      <c r="AL170" s="11"/>
      <c r="AM170" s="14"/>
      <c r="AN170" s="11"/>
      <c r="AO170" s="15"/>
      <c r="AP170" s="11"/>
      <c r="AQ170" s="11"/>
      <c r="AR170" s="11"/>
      <c r="AS170" s="75" t="str">
        <f t="shared" si="98"/>
        <v/>
      </c>
      <c r="AT170" s="75" t="str">
        <f t="shared" ca="1" si="99"/>
        <v/>
      </c>
      <c r="AU170" s="75" t="str">
        <f t="shared" si="100"/>
        <v/>
      </c>
      <c r="AV170" s="75" t="str">
        <f t="shared" ca="1" si="101"/>
        <v/>
      </c>
      <c r="AW170" s="169"/>
      <c r="AX170" s="169"/>
      <c r="AY170" s="75" t="str">
        <f t="shared" si="102"/>
        <v/>
      </c>
      <c r="AZ170" s="169"/>
      <c r="BA170" s="169"/>
      <c r="BB170" s="75" t="str">
        <f t="shared" si="103"/>
        <v/>
      </c>
      <c r="BC170" s="11"/>
      <c r="BH170" s="52"/>
      <c r="BI170" s="52"/>
      <c r="BJ170" s="52"/>
      <c r="BK170" s="52"/>
      <c r="BL170" s="52"/>
      <c r="BM170" s="52"/>
      <c r="BQ170" s="27"/>
      <c r="BR170" s="27"/>
      <c r="BS170" s="27"/>
      <c r="BT170" s="27"/>
      <c r="BU170" s="27"/>
      <c r="BV170" s="27"/>
      <c r="BW170" s="54"/>
      <c r="BX170" s="26"/>
      <c r="BY170" s="54"/>
      <c r="BZ170" s="26"/>
      <c r="CA170" s="26"/>
      <c r="CB170" s="26"/>
    </row>
    <row r="171" spans="1:80" ht="17.45" customHeight="1" thickBot="1">
      <c r="A171" s="94">
        <f t="shared" si="104"/>
        <v>23.700000000000003</v>
      </c>
      <c r="B171" s="180">
        <f t="shared" si="81"/>
        <v>46085</v>
      </c>
      <c r="C171" s="16"/>
      <c r="D171" s="17"/>
      <c r="E171" s="18"/>
      <c r="F171" s="17"/>
      <c r="G171" s="96">
        <f t="shared" si="105"/>
        <v>821</v>
      </c>
      <c r="H171" s="97">
        <f t="shared" si="105"/>
        <v>6136</v>
      </c>
      <c r="I171" s="98">
        <f t="shared" si="92"/>
        <v>0</v>
      </c>
      <c r="J171" s="99">
        <f t="shared" si="93"/>
        <v>0</v>
      </c>
      <c r="K171" s="99">
        <f t="shared" si="94"/>
        <v>0</v>
      </c>
      <c r="L171" s="99">
        <f t="shared" si="95"/>
        <v>0</v>
      </c>
      <c r="M171" s="99">
        <f t="shared" ca="1" si="96"/>
        <v>7.6404494382022445E-2</v>
      </c>
      <c r="N171" s="99">
        <f t="shared" ca="1" si="82"/>
        <v>2.802850356294536E-2</v>
      </c>
      <c r="O171" s="99">
        <f t="shared" si="97"/>
        <v>5.0000000000000001E-4</v>
      </c>
      <c r="P171" s="19"/>
      <c r="Q171" s="16"/>
      <c r="R171" s="19"/>
      <c r="S171" s="89">
        <f t="shared" si="83"/>
        <v>0</v>
      </c>
      <c r="T171" s="75">
        <f t="shared" si="84"/>
        <v>0</v>
      </c>
      <c r="U171" s="100">
        <f t="shared" si="85"/>
        <v>0</v>
      </c>
      <c r="V171" s="101">
        <f t="shared" si="86"/>
        <v>0</v>
      </c>
      <c r="W171" s="16"/>
      <c r="X171" s="16"/>
      <c r="Y171" s="23"/>
      <c r="Z171" s="23"/>
      <c r="AA171" s="23"/>
      <c r="AB171" s="12"/>
      <c r="AC171" s="102">
        <f t="shared" si="87"/>
        <v>0</v>
      </c>
      <c r="AD171" s="97">
        <f t="shared" si="88"/>
        <v>0</v>
      </c>
      <c r="AE171" s="98">
        <f t="shared" si="76"/>
        <v>0</v>
      </c>
      <c r="AF171" s="103">
        <f t="shared" si="77"/>
        <v>0</v>
      </c>
      <c r="AG171" s="104">
        <f t="shared" si="78"/>
        <v>0</v>
      </c>
      <c r="AH171" s="104">
        <f t="shared" si="79"/>
        <v>0</v>
      </c>
      <c r="AI171" s="99">
        <f t="shared" si="80"/>
        <v>0</v>
      </c>
      <c r="AJ171" s="103">
        <f t="shared" si="89"/>
        <v>0</v>
      </c>
      <c r="AK171" s="99">
        <f t="shared" si="90"/>
        <v>0</v>
      </c>
      <c r="AL171" s="17"/>
      <c r="AM171" s="20"/>
      <c r="AN171" s="17"/>
      <c r="AO171" s="21"/>
      <c r="AP171" s="17"/>
      <c r="AQ171" s="17"/>
      <c r="AR171" s="17"/>
      <c r="AS171" s="97" t="str">
        <f t="shared" si="98"/>
        <v/>
      </c>
      <c r="AT171" s="97" t="str">
        <f t="shared" ca="1" si="99"/>
        <v/>
      </c>
      <c r="AU171" s="97" t="str">
        <f t="shared" si="100"/>
        <v/>
      </c>
      <c r="AV171" s="97" t="str">
        <f t="shared" ca="1" si="101"/>
        <v/>
      </c>
      <c r="AW171" s="167"/>
      <c r="AX171" s="167"/>
      <c r="AY171" s="97" t="str">
        <f t="shared" si="102"/>
        <v/>
      </c>
      <c r="AZ171" s="167"/>
      <c r="BA171" s="167"/>
      <c r="BB171" s="97" t="str">
        <f t="shared" si="103"/>
        <v/>
      </c>
      <c r="BC171" s="17"/>
      <c r="BH171" s="52"/>
      <c r="BI171" s="52"/>
      <c r="BJ171" s="52"/>
      <c r="BK171" s="52"/>
      <c r="BL171" s="52"/>
      <c r="BM171" s="52"/>
      <c r="BQ171" s="27"/>
      <c r="BR171" s="27"/>
      <c r="BS171" s="27"/>
      <c r="BT171" s="27"/>
      <c r="BU171" s="27"/>
      <c r="BV171" s="27"/>
      <c r="BW171" s="54"/>
      <c r="BX171" s="26"/>
      <c r="BY171" s="54"/>
      <c r="BZ171" s="26"/>
      <c r="CA171" s="26"/>
      <c r="CB171" s="26"/>
    </row>
    <row r="172" spans="1:80" ht="17.45" customHeight="1" thickTop="1">
      <c r="A172" s="105">
        <f>A165+1</f>
        <v>24.1</v>
      </c>
      <c r="B172" s="178">
        <f>B171+1</f>
        <v>46086</v>
      </c>
      <c r="C172" s="4"/>
      <c r="D172" s="5"/>
      <c r="E172" s="6"/>
      <c r="F172" s="5"/>
      <c r="G172" s="74">
        <f t="shared" ref="G172:H187" si="106">G171-E172-C172</f>
        <v>821</v>
      </c>
      <c r="H172" s="75">
        <f t="shared" si="106"/>
        <v>6136</v>
      </c>
      <c r="I172" s="76">
        <f t="shared" si="92"/>
        <v>0</v>
      </c>
      <c r="J172" s="77">
        <f t="shared" si="93"/>
        <v>0</v>
      </c>
      <c r="K172" s="77">
        <f t="shared" si="94"/>
        <v>0</v>
      </c>
      <c r="L172" s="77">
        <f t="shared" si="95"/>
        <v>0</v>
      </c>
      <c r="M172" s="78">
        <f t="shared" ca="1" si="96"/>
        <v>7.6404494382022445E-2</v>
      </c>
      <c r="N172" s="78">
        <f t="shared" ca="1" si="82"/>
        <v>2.802850356294536E-2</v>
      </c>
      <c r="O172" s="78">
        <f t="shared" si="97"/>
        <v>5.0000000000000001E-4</v>
      </c>
      <c r="P172" s="13"/>
      <c r="Q172" s="8"/>
      <c r="R172" s="13"/>
      <c r="S172" s="79">
        <f t="shared" si="83"/>
        <v>0</v>
      </c>
      <c r="T172" s="80">
        <f t="shared" si="84"/>
        <v>0</v>
      </c>
      <c r="U172" s="90">
        <f t="shared" si="85"/>
        <v>0</v>
      </c>
      <c r="V172" s="82">
        <f t="shared" si="86"/>
        <v>0</v>
      </c>
      <c r="W172" s="4"/>
      <c r="X172" s="4"/>
      <c r="Y172" s="22"/>
      <c r="Z172" s="22"/>
      <c r="AA172" s="22"/>
      <c r="AB172" s="6"/>
      <c r="AC172" s="83">
        <f t="shared" si="87"/>
        <v>0</v>
      </c>
      <c r="AD172" s="80">
        <f t="shared" si="88"/>
        <v>0</v>
      </c>
      <c r="AE172" s="76">
        <f t="shared" si="76"/>
        <v>0</v>
      </c>
      <c r="AF172" s="84">
        <f t="shared" si="77"/>
        <v>0</v>
      </c>
      <c r="AG172" s="85">
        <f t="shared" si="78"/>
        <v>0</v>
      </c>
      <c r="AH172" s="85">
        <f t="shared" si="79"/>
        <v>0</v>
      </c>
      <c r="AI172" s="77">
        <f t="shared" si="80"/>
        <v>0</v>
      </c>
      <c r="AJ172" s="84">
        <f t="shared" si="89"/>
        <v>0</v>
      </c>
      <c r="AK172" s="77">
        <f t="shared" si="90"/>
        <v>0</v>
      </c>
      <c r="AL172" s="5"/>
      <c r="AM172" s="9"/>
      <c r="AN172" s="5"/>
      <c r="AO172" s="10"/>
      <c r="AP172" s="5"/>
      <c r="AQ172" s="5"/>
      <c r="AR172" s="5"/>
      <c r="AS172" s="80" t="str">
        <f t="shared" si="98"/>
        <v/>
      </c>
      <c r="AT172" s="80" t="str">
        <f t="shared" ca="1" si="99"/>
        <v/>
      </c>
      <c r="AU172" s="80" t="str">
        <f t="shared" si="100"/>
        <v/>
      </c>
      <c r="AV172" s="80" t="str">
        <f t="shared" ca="1" si="101"/>
        <v/>
      </c>
      <c r="AW172" s="165"/>
      <c r="AX172" s="165"/>
      <c r="AY172" s="80" t="str">
        <f t="shared" si="102"/>
        <v/>
      </c>
      <c r="AZ172" s="165"/>
      <c r="BA172" s="165"/>
      <c r="BB172" s="80" t="str">
        <f t="shared" si="103"/>
        <v/>
      </c>
      <c r="BC172" s="5"/>
      <c r="BH172" s="52"/>
      <c r="BI172" s="52"/>
      <c r="BJ172" s="52"/>
      <c r="BK172" s="52"/>
      <c r="BL172" s="52"/>
      <c r="BM172" s="52"/>
      <c r="BQ172" s="27"/>
      <c r="BR172" s="27"/>
      <c r="BS172" s="27"/>
      <c r="BT172" s="27"/>
      <c r="BU172" s="27"/>
      <c r="BV172" s="27"/>
      <c r="BW172" s="54"/>
      <c r="BX172" s="26"/>
      <c r="BY172" s="54"/>
      <c r="BZ172" s="26"/>
      <c r="CA172" s="26"/>
      <c r="CB172" s="26"/>
    </row>
    <row r="173" spans="1:80" ht="17.45" customHeight="1">
      <c r="A173" s="94">
        <f t="shared" si="104"/>
        <v>24.2</v>
      </c>
      <c r="B173" s="179">
        <f t="shared" si="81"/>
        <v>46087</v>
      </c>
      <c r="C173" s="8"/>
      <c r="D173" s="11"/>
      <c r="E173" s="12"/>
      <c r="F173" s="11"/>
      <c r="G173" s="74">
        <f t="shared" si="106"/>
        <v>821</v>
      </c>
      <c r="H173" s="75">
        <f t="shared" si="106"/>
        <v>6136</v>
      </c>
      <c r="I173" s="88">
        <f t="shared" si="92"/>
        <v>0</v>
      </c>
      <c r="J173" s="78">
        <f t="shared" si="93"/>
        <v>0</v>
      </c>
      <c r="K173" s="78">
        <f t="shared" si="94"/>
        <v>0</v>
      </c>
      <c r="L173" s="78">
        <f t="shared" si="95"/>
        <v>0</v>
      </c>
      <c r="M173" s="78">
        <f t="shared" ca="1" si="96"/>
        <v>7.6404494382022445E-2</v>
      </c>
      <c r="N173" s="78">
        <f t="shared" ca="1" si="82"/>
        <v>2.802850356294536E-2</v>
      </c>
      <c r="O173" s="78">
        <f t="shared" si="97"/>
        <v>5.0000000000000001E-4</v>
      </c>
      <c r="P173" s="13"/>
      <c r="Q173" s="8"/>
      <c r="R173" s="13"/>
      <c r="S173" s="89">
        <f t="shared" si="83"/>
        <v>0</v>
      </c>
      <c r="T173" s="75">
        <f t="shared" si="84"/>
        <v>0</v>
      </c>
      <c r="U173" s="90">
        <f t="shared" si="85"/>
        <v>0</v>
      </c>
      <c r="V173" s="82">
        <f t="shared" si="86"/>
        <v>0</v>
      </c>
      <c r="W173" s="8"/>
      <c r="X173" s="8"/>
      <c r="Y173" s="23"/>
      <c r="Z173" s="23"/>
      <c r="AA173" s="23"/>
      <c r="AB173" s="12"/>
      <c r="AC173" s="91">
        <f t="shared" si="87"/>
        <v>0</v>
      </c>
      <c r="AD173" s="75">
        <f t="shared" si="88"/>
        <v>0</v>
      </c>
      <c r="AE173" s="88">
        <f t="shared" si="76"/>
        <v>0</v>
      </c>
      <c r="AF173" s="92">
        <f t="shared" si="77"/>
        <v>0</v>
      </c>
      <c r="AG173" s="93">
        <f t="shared" si="78"/>
        <v>0</v>
      </c>
      <c r="AH173" s="93">
        <f t="shared" si="79"/>
        <v>0</v>
      </c>
      <c r="AI173" s="78">
        <f t="shared" si="80"/>
        <v>0</v>
      </c>
      <c r="AJ173" s="92">
        <f t="shared" si="89"/>
        <v>0</v>
      </c>
      <c r="AK173" s="78">
        <f t="shared" si="90"/>
        <v>0</v>
      </c>
      <c r="AL173" s="11"/>
      <c r="AM173" s="14"/>
      <c r="AN173" s="11"/>
      <c r="AO173" s="15"/>
      <c r="AP173" s="11"/>
      <c r="AQ173" s="11"/>
      <c r="AR173" s="11"/>
      <c r="AS173" s="75" t="str">
        <f t="shared" si="98"/>
        <v/>
      </c>
      <c r="AT173" s="75" t="str">
        <f t="shared" ca="1" si="99"/>
        <v/>
      </c>
      <c r="AU173" s="75" t="str">
        <f t="shared" si="100"/>
        <v/>
      </c>
      <c r="AV173" s="75" t="str">
        <f t="shared" ca="1" si="101"/>
        <v/>
      </c>
      <c r="AW173" s="169"/>
      <c r="AX173" s="169"/>
      <c r="AY173" s="75" t="str">
        <f t="shared" si="102"/>
        <v/>
      </c>
      <c r="AZ173" s="169"/>
      <c r="BA173" s="169"/>
      <c r="BB173" s="75" t="str">
        <f t="shared" si="103"/>
        <v/>
      </c>
      <c r="BC173" s="11"/>
      <c r="BH173" s="52"/>
      <c r="BI173" s="52"/>
      <c r="BJ173" s="52"/>
      <c r="BK173" s="52"/>
      <c r="BL173" s="52"/>
      <c r="BM173" s="52"/>
      <c r="BQ173" s="27"/>
      <c r="BR173" s="27"/>
      <c r="BS173" s="27"/>
      <c r="BT173" s="27"/>
      <c r="BU173" s="27"/>
      <c r="BV173" s="27"/>
      <c r="BW173" s="54"/>
      <c r="BX173" s="26"/>
      <c r="BY173" s="54"/>
      <c r="BZ173" s="26"/>
      <c r="CA173" s="26"/>
      <c r="CB173" s="26"/>
    </row>
    <row r="174" spans="1:80" ht="17.45" customHeight="1">
      <c r="A174" s="86">
        <f t="shared" si="104"/>
        <v>24.3</v>
      </c>
      <c r="B174" s="179">
        <f t="shared" si="81"/>
        <v>46088</v>
      </c>
      <c r="C174" s="8"/>
      <c r="D174" s="11"/>
      <c r="E174" s="12"/>
      <c r="F174" s="11"/>
      <c r="G174" s="74">
        <f t="shared" si="106"/>
        <v>821</v>
      </c>
      <c r="H174" s="75">
        <f t="shared" si="106"/>
        <v>6136</v>
      </c>
      <c r="I174" s="88">
        <f t="shared" si="92"/>
        <v>0</v>
      </c>
      <c r="J174" s="78">
        <f t="shared" si="93"/>
        <v>0</v>
      </c>
      <c r="K174" s="78">
        <f t="shared" si="94"/>
        <v>0</v>
      </c>
      <c r="L174" s="78">
        <f t="shared" si="95"/>
        <v>0</v>
      </c>
      <c r="M174" s="78">
        <f t="shared" ca="1" si="96"/>
        <v>7.6404494382022445E-2</v>
      </c>
      <c r="N174" s="78">
        <f t="shared" ca="1" si="82"/>
        <v>2.802850356294536E-2</v>
      </c>
      <c r="O174" s="78">
        <f t="shared" si="97"/>
        <v>5.0000000000000001E-4</v>
      </c>
      <c r="P174" s="13"/>
      <c r="Q174" s="8"/>
      <c r="R174" s="13"/>
      <c r="S174" s="89">
        <f t="shared" si="83"/>
        <v>0</v>
      </c>
      <c r="T174" s="75">
        <f t="shared" si="84"/>
        <v>0</v>
      </c>
      <c r="U174" s="90">
        <f t="shared" si="85"/>
        <v>0</v>
      </c>
      <c r="V174" s="82">
        <f t="shared" si="86"/>
        <v>0</v>
      </c>
      <c r="W174" s="8"/>
      <c r="X174" s="8"/>
      <c r="Y174" s="23"/>
      <c r="Z174" s="23"/>
      <c r="AA174" s="23"/>
      <c r="AB174" s="12"/>
      <c r="AC174" s="91">
        <f t="shared" si="87"/>
        <v>0</v>
      </c>
      <c r="AD174" s="75">
        <f t="shared" si="88"/>
        <v>0</v>
      </c>
      <c r="AE174" s="88">
        <f t="shared" si="76"/>
        <v>0</v>
      </c>
      <c r="AF174" s="92">
        <f t="shared" si="77"/>
        <v>0</v>
      </c>
      <c r="AG174" s="93">
        <f t="shared" si="78"/>
        <v>0</v>
      </c>
      <c r="AH174" s="93">
        <f t="shared" si="79"/>
        <v>0</v>
      </c>
      <c r="AI174" s="78">
        <f t="shared" si="80"/>
        <v>0</v>
      </c>
      <c r="AJ174" s="92">
        <f t="shared" si="89"/>
        <v>0</v>
      </c>
      <c r="AK174" s="78">
        <f t="shared" si="90"/>
        <v>0</v>
      </c>
      <c r="AL174" s="11"/>
      <c r="AM174" s="14"/>
      <c r="AN174" s="11"/>
      <c r="AO174" s="15"/>
      <c r="AP174" s="11"/>
      <c r="AQ174" s="11"/>
      <c r="AR174" s="11"/>
      <c r="AS174" s="75" t="str">
        <f t="shared" si="98"/>
        <v/>
      </c>
      <c r="AT174" s="75" t="str">
        <f t="shared" ca="1" si="99"/>
        <v/>
      </c>
      <c r="AU174" s="75" t="str">
        <f t="shared" si="100"/>
        <v/>
      </c>
      <c r="AV174" s="75" t="str">
        <f t="shared" ca="1" si="101"/>
        <v/>
      </c>
      <c r="AW174" s="169"/>
      <c r="AX174" s="169"/>
      <c r="AY174" s="75" t="str">
        <f t="shared" si="102"/>
        <v/>
      </c>
      <c r="AZ174" s="169"/>
      <c r="BA174" s="169"/>
      <c r="BB174" s="75" t="str">
        <f t="shared" si="103"/>
        <v/>
      </c>
      <c r="BC174" s="11"/>
      <c r="BH174" s="52"/>
      <c r="BI174" s="52"/>
      <c r="BJ174" s="52"/>
      <c r="BK174" s="52"/>
      <c r="BL174" s="52"/>
      <c r="BM174" s="52"/>
      <c r="BQ174" s="27"/>
      <c r="BR174" s="27"/>
      <c r="BS174" s="27"/>
      <c r="BT174" s="27"/>
      <c r="BU174" s="27"/>
      <c r="BV174" s="27"/>
      <c r="BW174" s="54"/>
      <c r="BX174" s="26"/>
      <c r="BY174" s="54"/>
      <c r="BZ174" s="26"/>
      <c r="CA174" s="26"/>
      <c r="CB174" s="26"/>
    </row>
    <row r="175" spans="1:80" ht="17.45" customHeight="1">
      <c r="A175" s="94">
        <f t="shared" si="104"/>
        <v>24.4</v>
      </c>
      <c r="B175" s="179">
        <f t="shared" si="81"/>
        <v>46089</v>
      </c>
      <c r="C175" s="8"/>
      <c r="D175" s="11"/>
      <c r="E175" s="12"/>
      <c r="F175" s="11"/>
      <c r="G175" s="74">
        <f t="shared" si="106"/>
        <v>821</v>
      </c>
      <c r="H175" s="75">
        <f t="shared" si="106"/>
        <v>6136</v>
      </c>
      <c r="I175" s="88">
        <f t="shared" si="92"/>
        <v>0</v>
      </c>
      <c r="J175" s="78">
        <f t="shared" si="93"/>
        <v>0</v>
      </c>
      <c r="K175" s="78">
        <f t="shared" si="94"/>
        <v>0</v>
      </c>
      <c r="L175" s="78">
        <f t="shared" si="95"/>
        <v>0</v>
      </c>
      <c r="M175" s="78">
        <f t="shared" ca="1" si="96"/>
        <v>7.6404494382022445E-2</v>
      </c>
      <c r="N175" s="78">
        <f t="shared" ca="1" si="82"/>
        <v>2.802850356294536E-2</v>
      </c>
      <c r="O175" s="78">
        <f t="shared" si="97"/>
        <v>5.0000000000000001E-4</v>
      </c>
      <c r="P175" s="13"/>
      <c r="Q175" s="8"/>
      <c r="R175" s="13"/>
      <c r="S175" s="89">
        <f t="shared" si="83"/>
        <v>0</v>
      </c>
      <c r="T175" s="75">
        <f t="shared" si="84"/>
        <v>0</v>
      </c>
      <c r="U175" s="90">
        <f t="shared" si="85"/>
        <v>0</v>
      </c>
      <c r="V175" s="82">
        <f t="shared" si="86"/>
        <v>0</v>
      </c>
      <c r="W175" s="8"/>
      <c r="X175" s="8"/>
      <c r="Y175" s="23"/>
      <c r="Z175" s="23"/>
      <c r="AA175" s="23"/>
      <c r="AB175" s="12"/>
      <c r="AC175" s="91">
        <f t="shared" si="87"/>
        <v>0</v>
      </c>
      <c r="AD175" s="75">
        <f t="shared" si="88"/>
        <v>0</v>
      </c>
      <c r="AE175" s="88">
        <f t="shared" si="76"/>
        <v>0</v>
      </c>
      <c r="AF175" s="92">
        <f t="shared" si="77"/>
        <v>0</v>
      </c>
      <c r="AG175" s="93">
        <f t="shared" si="78"/>
        <v>0</v>
      </c>
      <c r="AH175" s="93">
        <f t="shared" si="79"/>
        <v>0</v>
      </c>
      <c r="AI175" s="78">
        <f t="shared" si="80"/>
        <v>0</v>
      </c>
      <c r="AJ175" s="92">
        <f t="shared" si="89"/>
        <v>0</v>
      </c>
      <c r="AK175" s="78">
        <f t="shared" si="90"/>
        <v>0</v>
      </c>
      <c r="AL175" s="11"/>
      <c r="AM175" s="14"/>
      <c r="AN175" s="11"/>
      <c r="AO175" s="15"/>
      <c r="AP175" s="11"/>
      <c r="AQ175" s="11"/>
      <c r="AR175" s="11"/>
      <c r="AS175" s="75" t="str">
        <f t="shared" si="98"/>
        <v/>
      </c>
      <c r="AT175" s="75" t="str">
        <f t="shared" ca="1" si="99"/>
        <v/>
      </c>
      <c r="AU175" s="75" t="str">
        <f t="shared" si="100"/>
        <v/>
      </c>
      <c r="AV175" s="75" t="str">
        <f t="shared" ca="1" si="101"/>
        <v/>
      </c>
      <c r="AW175" s="169"/>
      <c r="AX175" s="169"/>
      <c r="AY175" s="75" t="str">
        <f t="shared" si="102"/>
        <v/>
      </c>
      <c r="AZ175" s="169"/>
      <c r="BA175" s="169"/>
      <c r="BB175" s="75" t="str">
        <f t="shared" si="103"/>
        <v/>
      </c>
      <c r="BC175" s="11"/>
      <c r="BH175" s="52"/>
      <c r="BI175" s="52"/>
      <c r="BJ175" s="52"/>
      <c r="BK175" s="52"/>
      <c r="BL175" s="52"/>
      <c r="BM175" s="52"/>
      <c r="BQ175" s="27"/>
      <c r="BR175" s="27"/>
      <c r="BS175" s="27"/>
      <c r="BT175" s="27"/>
      <c r="BU175" s="27"/>
      <c r="BV175" s="27"/>
      <c r="BW175" s="54"/>
      <c r="BX175" s="26"/>
      <c r="BY175" s="54"/>
      <c r="BZ175" s="26"/>
      <c r="CA175" s="26"/>
      <c r="CB175" s="26"/>
    </row>
    <row r="176" spans="1:80" ht="17.45" customHeight="1">
      <c r="A176" s="86">
        <f t="shared" si="104"/>
        <v>24.5</v>
      </c>
      <c r="B176" s="179">
        <f t="shared" si="81"/>
        <v>46090</v>
      </c>
      <c r="C176" s="8"/>
      <c r="D176" s="11"/>
      <c r="E176" s="12"/>
      <c r="F176" s="11"/>
      <c r="G176" s="74">
        <f t="shared" si="106"/>
        <v>821</v>
      </c>
      <c r="H176" s="75">
        <f t="shared" si="106"/>
        <v>6136</v>
      </c>
      <c r="I176" s="88">
        <f t="shared" si="92"/>
        <v>0</v>
      </c>
      <c r="J176" s="78">
        <f t="shared" si="93"/>
        <v>0</v>
      </c>
      <c r="K176" s="78">
        <f t="shared" si="94"/>
        <v>0</v>
      </c>
      <c r="L176" s="78">
        <f t="shared" si="95"/>
        <v>0</v>
      </c>
      <c r="M176" s="78">
        <f t="shared" ca="1" si="96"/>
        <v>7.6404494382022445E-2</v>
      </c>
      <c r="N176" s="78">
        <f t="shared" ca="1" si="82"/>
        <v>2.802850356294536E-2</v>
      </c>
      <c r="O176" s="78">
        <f t="shared" si="97"/>
        <v>5.0000000000000001E-4</v>
      </c>
      <c r="P176" s="13"/>
      <c r="Q176" s="8"/>
      <c r="R176" s="13"/>
      <c r="S176" s="89">
        <f t="shared" si="83"/>
        <v>0</v>
      </c>
      <c r="T176" s="75">
        <f t="shared" si="84"/>
        <v>0</v>
      </c>
      <c r="U176" s="90">
        <f t="shared" si="85"/>
        <v>0</v>
      </c>
      <c r="V176" s="82">
        <f t="shared" si="86"/>
        <v>0</v>
      </c>
      <c r="W176" s="8"/>
      <c r="X176" s="8"/>
      <c r="Y176" s="23"/>
      <c r="Z176" s="23"/>
      <c r="AA176" s="23"/>
      <c r="AB176" s="12"/>
      <c r="AC176" s="91">
        <f t="shared" si="87"/>
        <v>0</v>
      </c>
      <c r="AD176" s="75">
        <f t="shared" si="88"/>
        <v>0</v>
      </c>
      <c r="AE176" s="88">
        <f t="shared" si="76"/>
        <v>0</v>
      </c>
      <c r="AF176" s="92">
        <f t="shared" si="77"/>
        <v>0</v>
      </c>
      <c r="AG176" s="93">
        <f t="shared" si="78"/>
        <v>0</v>
      </c>
      <c r="AH176" s="93">
        <f t="shared" si="79"/>
        <v>0</v>
      </c>
      <c r="AI176" s="78">
        <f t="shared" si="80"/>
        <v>0</v>
      </c>
      <c r="AJ176" s="92">
        <f t="shared" si="89"/>
        <v>0</v>
      </c>
      <c r="AK176" s="78">
        <f t="shared" si="90"/>
        <v>0</v>
      </c>
      <c r="AL176" s="11"/>
      <c r="AM176" s="14"/>
      <c r="AN176" s="11"/>
      <c r="AO176" s="15"/>
      <c r="AP176" s="11"/>
      <c r="AQ176" s="11"/>
      <c r="AR176" s="11"/>
      <c r="AS176" s="75" t="str">
        <f t="shared" si="98"/>
        <v/>
      </c>
      <c r="AT176" s="75" t="str">
        <f t="shared" ca="1" si="99"/>
        <v/>
      </c>
      <c r="AU176" s="75" t="str">
        <f t="shared" si="100"/>
        <v/>
      </c>
      <c r="AV176" s="75" t="str">
        <f t="shared" ca="1" si="101"/>
        <v/>
      </c>
      <c r="AW176" s="169"/>
      <c r="AX176" s="169"/>
      <c r="AY176" s="75" t="str">
        <f t="shared" si="102"/>
        <v/>
      </c>
      <c r="AZ176" s="169"/>
      <c r="BA176" s="169"/>
      <c r="BB176" s="75" t="str">
        <f t="shared" si="103"/>
        <v/>
      </c>
      <c r="BC176" s="11"/>
      <c r="BH176" s="52"/>
      <c r="BI176" s="52"/>
      <c r="BJ176" s="52"/>
      <c r="BK176" s="52"/>
      <c r="BL176" s="52"/>
      <c r="BM176" s="52"/>
      <c r="BQ176" s="27"/>
      <c r="BR176" s="27"/>
      <c r="BS176" s="27"/>
      <c r="BT176" s="27"/>
      <c r="BU176" s="27"/>
      <c r="BV176" s="27"/>
      <c r="BW176" s="54"/>
      <c r="BX176" s="26"/>
      <c r="BY176" s="54"/>
      <c r="BZ176" s="26"/>
      <c r="CA176" s="26"/>
      <c r="CB176" s="26"/>
    </row>
    <row r="177" spans="1:80" ht="17.45" customHeight="1">
      <c r="A177" s="94">
        <f t="shared" si="104"/>
        <v>24.6</v>
      </c>
      <c r="B177" s="179">
        <f t="shared" si="81"/>
        <v>46091</v>
      </c>
      <c r="C177" s="8"/>
      <c r="D177" s="11"/>
      <c r="E177" s="12"/>
      <c r="F177" s="11"/>
      <c r="G177" s="74">
        <f t="shared" si="106"/>
        <v>821</v>
      </c>
      <c r="H177" s="75">
        <f t="shared" si="106"/>
        <v>6136</v>
      </c>
      <c r="I177" s="88">
        <f t="shared" si="92"/>
        <v>0</v>
      </c>
      <c r="J177" s="78">
        <f t="shared" si="93"/>
        <v>0</v>
      </c>
      <c r="K177" s="78">
        <f t="shared" si="94"/>
        <v>0</v>
      </c>
      <c r="L177" s="78">
        <f t="shared" si="95"/>
        <v>0</v>
      </c>
      <c r="M177" s="78">
        <f t="shared" ca="1" si="96"/>
        <v>7.6404494382022445E-2</v>
      </c>
      <c r="N177" s="78">
        <f t="shared" ca="1" si="82"/>
        <v>2.802850356294536E-2</v>
      </c>
      <c r="O177" s="78">
        <f t="shared" si="97"/>
        <v>5.0000000000000001E-4</v>
      </c>
      <c r="P177" s="13"/>
      <c r="Q177" s="8"/>
      <c r="R177" s="13"/>
      <c r="S177" s="89">
        <f t="shared" si="83"/>
        <v>0</v>
      </c>
      <c r="T177" s="75">
        <f t="shared" si="84"/>
        <v>0</v>
      </c>
      <c r="U177" s="90">
        <f t="shared" si="85"/>
        <v>0</v>
      </c>
      <c r="V177" s="82">
        <f t="shared" si="86"/>
        <v>0</v>
      </c>
      <c r="W177" s="8"/>
      <c r="X177" s="8"/>
      <c r="Y177" s="23"/>
      <c r="Z177" s="23"/>
      <c r="AA177" s="23"/>
      <c r="AB177" s="12"/>
      <c r="AC177" s="91">
        <f t="shared" si="87"/>
        <v>0</v>
      </c>
      <c r="AD177" s="75">
        <f t="shared" si="88"/>
        <v>0</v>
      </c>
      <c r="AE177" s="88">
        <f t="shared" si="76"/>
        <v>0</v>
      </c>
      <c r="AF177" s="92">
        <f t="shared" si="77"/>
        <v>0</v>
      </c>
      <c r="AG177" s="93">
        <f t="shared" si="78"/>
        <v>0</v>
      </c>
      <c r="AH177" s="93">
        <f t="shared" si="79"/>
        <v>0</v>
      </c>
      <c r="AI177" s="78">
        <f t="shared" si="80"/>
        <v>0</v>
      </c>
      <c r="AJ177" s="92">
        <f t="shared" si="89"/>
        <v>0</v>
      </c>
      <c r="AK177" s="78">
        <f t="shared" si="90"/>
        <v>0</v>
      </c>
      <c r="AL177" s="11"/>
      <c r="AM177" s="14"/>
      <c r="AN177" s="11"/>
      <c r="AO177" s="15"/>
      <c r="AP177" s="11"/>
      <c r="AQ177" s="11"/>
      <c r="AR177" s="11"/>
      <c r="AS177" s="75" t="str">
        <f t="shared" si="98"/>
        <v/>
      </c>
      <c r="AT177" s="75" t="str">
        <f t="shared" ca="1" si="99"/>
        <v/>
      </c>
      <c r="AU177" s="75" t="str">
        <f t="shared" si="100"/>
        <v/>
      </c>
      <c r="AV177" s="75" t="str">
        <f t="shared" ca="1" si="101"/>
        <v/>
      </c>
      <c r="AW177" s="169"/>
      <c r="AX177" s="169"/>
      <c r="AY177" s="75" t="str">
        <f t="shared" si="102"/>
        <v/>
      </c>
      <c r="AZ177" s="169"/>
      <c r="BA177" s="169"/>
      <c r="BB177" s="75" t="str">
        <f t="shared" si="103"/>
        <v/>
      </c>
      <c r="BC177" s="11"/>
      <c r="BH177" s="52"/>
      <c r="BI177" s="52"/>
      <c r="BJ177" s="52"/>
      <c r="BK177" s="52"/>
      <c r="BL177" s="52"/>
      <c r="BM177" s="52"/>
      <c r="BQ177" s="27"/>
      <c r="BR177" s="27"/>
      <c r="BS177" s="27"/>
      <c r="BT177" s="27"/>
      <c r="BU177" s="27"/>
      <c r="BV177" s="27"/>
      <c r="BW177" s="54"/>
      <c r="BX177" s="26"/>
      <c r="BY177" s="54"/>
      <c r="BZ177" s="26"/>
      <c r="CA177" s="26"/>
      <c r="CB177" s="26"/>
    </row>
    <row r="178" spans="1:80" ht="17.45" customHeight="1" thickBot="1">
      <c r="A178" s="86">
        <f t="shared" si="104"/>
        <v>24.700000000000003</v>
      </c>
      <c r="B178" s="180">
        <f t="shared" si="81"/>
        <v>46092</v>
      </c>
      <c r="C178" s="16"/>
      <c r="D178" s="17"/>
      <c r="E178" s="18"/>
      <c r="F178" s="17"/>
      <c r="G178" s="96">
        <f t="shared" si="106"/>
        <v>821</v>
      </c>
      <c r="H178" s="97">
        <f t="shared" si="106"/>
        <v>6136</v>
      </c>
      <c r="I178" s="98">
        <f t="shared" si="92"/>
        <v>0</v>
      </c>
      <c r="J178" s="99">
        <f t="shared" si="93"/>
        <v>0</v>
      </c>
      <c r="K178" s="99">
        <f t="shared" si="94"/>
        <v>0</v>
      </c>
      <c r="L178" s="99">
        <f t="shared" si="95"/>
        <v>0</v>
      </c>
      <c r="M178" s="99">
        <f t="shared" ca="1" si="96"/>
        <v>7.6404494382022445E-2</v>
      </c>
      <c r="N178" s="99">
        <f t="shared" ca="1" si="82"/>
        <v>2.802850356294536E-2</v>
      </c>
      <c r="O178" s="99">
        <f t="shared" si="97"/>
        <v>5.0000000000000001E-4</v>
      </c>
      <c r="P178" s="19"/>
      <c r="Q178" s="16"/>
      <c r="R178" s="19"/>
      <c r="S178" s="89">
        <f t="shared" si="83"/>
        <v>0</v>
      </c>
      <c r="T178" s="75">
        <f t="shared" si="84"/>
        <v>0</v>
      </c>
      <c r="U178" s="100">
        <f t="shared" si="85"/>
        <v>0</v>
      </c>
      <c r="V178" s="101">
        <f t="shared" si="86"/>
        <v>0</v>
      </c>
      <c r="W178" s="16"/>
      <c r="X178" s="16"/>
      <c r="Y178" s="23"/>
      <c r="Z178" s="23"/>
      <c r="AA178" s="23"/>
      <c r="AB178" s="12"/>
      <c r="AC178" s="102">
        <f t="shared" si="87"/>
        <v>0</v>
      </c>
      <c r="AD178" s="97">
        <f t="shared" si="88"/>
        <v>0</v>
      </c>
      <c r="AE178" s="98">
        <f t="shared" si="76"/>
        <v>0</v>
      </c>
      <c r="AF178" s="103">
        <f t="shared" si="77"/>
        <v>0</v>
      </c>
      <c r="AG178" s="104">
        <f t="shared" si="78"/>
        <v>0</v>
      </c>
      <c r="AH178" s="104">
        <f t="shared" si="79"/>
        <v>0</v>
      </c>
      <c r="AI178" s="99">
        <f t="shared" si="80"/>
        <v>0</v>
      </c>
      <c r="AJ178" s="103">
        <f t="shared" si="89"/>
        <v>0</v>
      </c>
      <c r="AK178" s="99">
        <f t="shared" si="90"/>
        <v>0</v>
      </c>
      <c r="AL178" s="17"/>
      <c r="AM178" s="20"/>
      <c r="AN178" s="17"/>
      <c r="AO178" s="21"/>
      <c r="AP178" s="17"/>
      <c r="AQ178" s="17"/>
      <c r="AR178" s="17"/>
      <c r="AS178" s="97" t="str">
        <f t="shared" si="98"/>
        <v/>
      </c>
      <c r="AT178" s="97" t="str">
        <f t="shared" ca="1" si="99"/>
        <v/>
      </c>
      <c r="AU178" s="97" t="str">
        <f t="shared" si="100"/>
        <v/>
      </c>
      <c r="AV178" s="97" t="str">
        <f t="shared" ca="1" si="101"/>
        <v/>
      </c>
      <c r="AW178" s="167"/>
      <c r="AX178" s="167"/>
      <c r="AY178" s="97" t="str">
        <f t="shared" si="102"/>
        <v/>
      </c>
      <c r="AZ178" s="167"/>
      <c r="BA178" s="167"/>
      <c r="BB178" s="97" t="str">
        <f t="shared" si="103"/>
        <v/>
      </c>
      <c r="BC178" s="17"/>
      <c r="BH178" s="52"/>
      <c r="BI178" s="52"/>
      <c r="BJ178" s="52"/>
      <c r="BK178" s="52"/>
      <c r="BL178" s="52"/>
      <c r="BM178" s="52"/>
      <c r="BQ178" s="27"/>
      <c r="BR178" s="27"/>
      <c r="BS178" s="27"/>
      <c r="BT178" s="27"/>
      <c r="BU178" s="27"/>
      <c r="BV178" s="27"/>
      <c r="BW178" s="54"/>
      <c r="BX178" s="26"/>
      <c r="BY178" s="54"/>
      <c r="BZ178" s="26"/>
      <c r="CA178" s="26"/>
      <c r="CB178" s="26"/>
    </row>
    <row r="179" spans="1:80" ht="17.45" customHeight="1" thickTop="1">
      <c r="A179" s="71">
        <f>A172+1</f>
        <v>25.1</v>
      </c>
      <c r="B179" s="178">
        <f>B178+1</f>
        <v>46093</v>
      </c>
      <c r="C179" s="4"/>
      <c r="D179" s="5"/>
      <c r="E179" s="6"/>
      <c r="F179" s="5"/>
      <c r="G179" s="74">
        <f t="shared" si="106"/>
        <v>821</v>
      </c>
      <c r="H179" s="75">
        <f t="shared" si="106"/>
        <v>6136</v>
      </c>
      <c r="I179" s="76">
        <f t="shared" si="92"/>
        <v>0</v>
      </c>
      <c r="J179" s="77">
        <f t="shared" si="93"/>
        <v>0</v>
      </c>
      <c r="K179" s="77">
        <f t="shared" si="94"/>
        <v>0</v>
      </c>
      <c r="L179" s="77">
        <f t="shared" si="95"/>
        <v>0</v>
      </c>
      <c r="M179" s="78">
        <f t="shared" ca="1" si="96"/>
        <v>7.6404494382022445E-2</v>
      </c>
      <c r="N179" s="78">
        <f t="shared" ca="1" si="82"/>
        <v>2.802850356294536E-2</v>
      </c>
      <c r="O179" s="78">
        <f t="shared" si="97"/>
        <v>5.0000000000000001E-4</v>
      </c>
      <c r="P179" s="13"/>
      <c r="Q179" s="8"/>
      <c r="R179" s="13"/>
      <c r="S179" s="79">
        <f t="shared" si="83"/>
        <v>0</v>
      </c>
      <c r="T179" s="80">
        <f t="shared" si="84"/>
        <v>0</v>
      </c>
      <c r="U179" s="90">
        <f t="shared" si="85"/>
        <v>0</v>
      </c>
      <c r="V179" s="82">
        <f t="shared" si="86"/>
        <v>0</v>
      </c>
      <c r="W179" s="4"/>
      <c r="X179" s="4"/>
      <c r="Y179" s="22"/>
      <c r="Z179" s="22"/>
      <c r="AA179" s="22"/>
      <c r="AB179" s="6"/>
      <c r="AC179" s="83">
        <f t="shared" si="87"/>
        <v>0</v>
      </c>
      <c r="AD179" s="80">
        <f t="shared" si="88"/>
        <v>0</v>
      </c>
      <c r="AE179" s="76">
        <f t="shared" si="76"/>
        <v>0</v>
      </c>
      <c r="AF179" s="84">
        <f t="shared" si="77"/>
        <v>0</v>
      </c>
      <c r="AG179" s="85">
        <f t="shared" si="78"/>
        <v>0</v>
      </c>
      <c r="AH179" s="85">
        <f t="shared" si="79"/>
        <v>0</v>
      </c>
      <c r="AI179" s="77">
        <f t="shared" si="80"/>
        <v>0</v>
      </c>
      <c r="AJ179" s="84">
        <f t="shared" si="89"/>
        <v>0</v>
      </c>
      <c r="AK179" s="77">
        <f t="shared" si="90"/>
        <v>0</v>
      </c>
      <c r="AL179" s="5"/>
      <c r="AM179" s="9"/>
      <c r="AN179" s="5"/>
      <c r="AO179" s="10"/>
      <c r="AP179" s="5"/>
      <c r="AQ179" s="5"/>
      <c r="AR179" s="5"/>
      <c r="AS179" s="80" t="str">
        <f t="shared" si="98"/>
        <v/>
      </c>
      <c r="AT179" s="80" t="str">
        <f t="shared" ca="1" si="99"/>
        <v/>
      </c>
      <c r="AU179" s="80" t="str">
        <f t="shared" si="100"/>
        <v/>
      </c>
      <c r="AV179" s="80" t="str">
        <f t="shared" ca="1" si="101"/>
        <v/>
      </c>
      <c r="AW179" s="165"/>
      <c r="AX179" s="165"/>
      <c r="AY179" s="80" t="str">
        <f t="shared" si="102"/>
        <v/>
      </c>
      <c r="AZ179" s="165"/>
      <c r="BA179" s="165"/>
      <c r="BB179" s="80" t="str">
        <f t="shared" si="103"/>
        <v/>
      </c>
      <c r="BC179" s="5"/>
      <c r="BH179" s="52"/>
      <c r="BI179" s="52"/>
      <c r="BJ179" s="52"/>
      <c r="BK179" s="52"/>
      <c r="BL179" s="52"/>
      <c r="BM179" s="52"/>
      <c r="BQ179" s="27"/>
      <c r="BR179" s="27"/>
      <c r="BS179" s="27"/>
      <c r="BT179" s="27"/>
      <c r="BU179" s="27"/>
      <c r="BV179" s="27"/>
      <c r="BW179" s="54"/>
      <c r="BX179" s="26"/>
      <c r="BY179" s="54"/>
      <c r="BZ179" s="26"/>
      <c r="CA179" s="26"/>
      <c r="CB179" s="26"/>
    </row>
    <row r="180" spans="1:80" ht="17.45" customHeight="1">
      <c r="A180" s="86">
        <f t="shared" si="104"/>
        <v>25.2</v>
      </c>
      <c r="B180" s="179">
        <f t="shared" si="81"/>
        <v>46094</v>
      </c>
      <c r="C180" s="8"/>
      <c r="D180" s="11"/>
      <c r="E180" s="12"/>
      <c r="F180" s="11"/>
      <c r="G180" s="74">
        <f t="shared" si="106"/>
        <v>821</v>
      </c>
      <c r="H180" s="75">
        <f t="shared" si="106"/>
        <v>6136</v>
      </c>
      <c r="I180" s="88">
        <f t="shared" si="92"/>
        <v>0</v>
      </c>
      <c r="J180" s="78">
        <f t="shared" si="93"/>
        <v>0</v>
      </c>
      <c r="K180" s="78">
        <f t="shared" si="94"/>
        <v>0</v>
      </c>
      <c r="L180" s="78">
        <f t="shared" si="95"/>
        <v>0</v>
      </c>
      <c r="M180" s="78">
        <f t="shared" ca="1" si="96"/>
        <v>7.6404494382022445E-2</v>
      </c>
      <c r="N180" s="78">
        <f t="shared" ca="1" si="82"/>
        <v>2.802850356294536E-2</v>
      </c>
      <c r="O180" s="78">
        <f t="shared" si="97"/>
        <v>5.0000000000000001E-4</v>
      </c>
      <c r="P180" s="13"/>
      <c r="Q180" s="8"/>
      <c r="R180" s="13"/>
      <c r="S180" s="89">
        <f t="shared" si="83"/>
        <v>0</v>
      </c>
      <c r="T180" s="75">
        <f t="shared" si="84"/>
        <v>0</v>
      </c>
      <c r="U180" s="90">
        <f t="shared" si="85"/>
        <v>0</v>
      </c>
      <c r="V180" s="82">
        <f t="shared" si="86"/>
        <v>0</v>
      </c>
      <c r="W180" s="8"/>
      <c r="X180" s="8"/>
      <c r="Y180" s="23"/>
      <c r="Z180" s="23"/>
      <c r="AA180" s="23"/>
      <c r="AB180" s="12"/>
      <c r="AC180" s="91">
        <f t="shared" si="87"/>
        <v>0</v>
      </c>
      <c r="AD180" s="75">
        <f t="shared" si="88"/>
        <v>0</v>
      </c>
      <c r="AE180" s="88">
        <f t="shared" si="76"/>
        <v>0</v>
      </c>
      <c r="AF180" s="92">
        <f t="shared" si="77"/>
        <v>0</v>
      </c>
      <c r="AG180" s="93">
        <f t="shared" si="78"/>
        <v>0</v>
      </c>
      <c r="AH180" s="93">
        <f t="shared" si="79"/>
        <v>0</v>
      </c>
      <c r="AI180" s="78">
        <f t="shared" si="80"/>
        <v>0</v>
      </c>
      <c r="AJ180" s="92">
        <f t="shared" si="89"/>
        <v>0</v>
      </c>
      <c r="AK180" s="78">
        <f t="shared" si="90"/>
        <v>0</v>
      </c>
      <c r="AL180" s="11"/>
      <c r="AM180" s="14"/>
      <c r="AN180" s="11"/>
      <c r="AO180" s="15"/>
      <c r="AP180" s="11"/>
      <c r="AQ180" s="11"/>
      <c r="AR180" s="11"/>
      <c r="AS180" s="75" t="str">
        <f t="shared" si="98"/>
        <v/>
      </c>
      <c r="AT180" s="75" t="str">
        <f t="shared" ca="1" si="99"/>
        <v/>
      </c>
      <c r="AU180" s="75" t="str">
        <f t="shared" si="100"/>
        <v/>
      </c>
      <c r="AV180" s="75" t="str">
        <f t="shared" ca="1" si="101"/>
        <v/>
      </c>
      <c r="AW180" s="169"/>
      <c r="AX180" s="169"/>
      <c r="AY180" s="75" t="str">
        <f t="shared" si="102"/>
        <v/>
      </c>
      <c r="AZ180" s="169"/>
      <c r="BA180" s="169"/>
      <c r="BB180" s="75" t="str">
        <f t="shared" si="103"/>
        <v/>
      </c>
      <c r="BC180" s="11"/>
      <c r="BH180" s="52"/>
      <c r="BI180" s="52"/>
      <c r="BJ180" s="52"/>
      <c r="BK180" s="52"/>
      <c r="BL180" s="52"/>
      <c r="BM180" s="52"/>
      <c r="BQ180" s="27"/>
      <c r="BR180" s="27"/>
      <c r="BS180" s="27"/>
      <c r="BT180" s="27"/>
      <c r="BU180" s="27"/>
      <c r="BV180" s="27"/>
      <c r="BW180" s="54"/>
      <c r="BX180" s="26"/>
      <c r="BY180" s="54"/>
      <c r="BZ180" s="26"/>
      <c r="CA180" s="26"/>
      <c r="CB180" s="26"/>
    </row>
    <row r="181" spans="1:80" ht="17.45" customHeight="1">
      <c r="A181" s="94">
        <f t="shared" si="104"/>
        <v>25.3</v>
      </c>
      <c r="B181" s="179">
        <f t="shared" si="81"/>
        <v>46095</v>
      </c>
      <c r="C181" s="8"/>
      <c r="D181" s="11"/>
      <c r="E181" s="12"/>
      <c r="F181" s="11"/>
      <c r="G181" s="74">
        <f t="shared" si="106"/>
        <v>821</v>
      </c>
      <c r="H181" s="75">
        <f t="shared" si="106"/>
        <v>6136</v>
      </c>
      <c r="I181" s="88">
        <f t="shared" si="92"/>
        <v>0</v>
      </c>
      <c r="J181" s="78">
        <f t="shared" si="93"/>
        <v>0</v>
      </c>
      <c r="K181" s="78">
        <f t="shared" si="94"/>
        <v>0</v>
      </c>
      <c r="L181" s="78">
        <f t="shared" si="95"/>
        <v>0</v>
      </c>
      <c r="M181" s="78">
        <f t="shared" ca="1" si="96"/>
        <v>7.6404494382022445E-2</v>
      </c>
      <c r="N181" s="78">
        <f t="shared" ca="1" si="82"/>
        <v>2.802850356294536E-2</v>
      </c>
      <c r="O181" s="78">
        <f t="shared" si="97"/>
        <v>5.0000000000000001E-4</v>
      </c>
      <c r="P181" s="13"/>
      <c r="Q181" s="8"/>
      <c r="R181" s="13"/>
      <c r="S181" s="89">
        <f t="shared" si="83"/>
        <v>0</v>
      </c>
      <c r="T181" s="75">
        <f t="shared" si="84"/>
        <v>0</v>
      </c>
      <c r="U181" s="90">
        <f t="shared" si="85"/>
        <v>0</v>
      </c>
      <c r="V181" s="82">
        <f t="shared" si="86"/>
        <v>0</v>
      </c>
      <c r="W181" s="8"/>
      <c r="X181" s="8"/>
      <c r="Y181" s="23"/>
      <c r="Z181" s="23"/>
      <c r="AA181" s="23"/>
      <c r="AB181" s="12"/>
      <c r="AC181" s="91">
        <f t="shared" si="87"/>
        <v>0</v>
      </c>
      <c r="AD181" s="75">
        <f t="shared" si="88"/>
        <v>0</v>
      </c>
      <c r="AE181" s="88">
        <f t="shared" si="76"/>
        <v>0</v>
      </c>
      <c r="AF181" s="92">
        <f t="shared" si="77"/>
        <v>0</v>
      </c>
      <c r="AG181" s="93">
        <f t="shared" si="78"/>
        <v>0</v>
      </c>
      <c r="AH181" s="93">
        <f t="shared" si="79"/>
        <v>0</v>
      </c>
      <c r="AI181" s="78">
        <f t="shared" si="80"/>
        <v>0</v>
      </c>
      <c r="AJ181" s="92">
        <f t="shared" si="89"/>
        <v>0</v>
      </c>
      <c r="AK181" s="78">
        <f t="shared" si="90"/>
        <v>0</v>
      </c>
      <c r="AL181" s="11"/>
      <c r="AM181" s="14"/>
      <c r="AN181" s="11"/>
      <c r="AO181" s="15"/>
      <c r="AP181" s="11"/>
      <c r="AQ181" s="11"/>
      <c r="AR181" s="11"/>
      <c r="AS181" s="75" t="str">
        <f t="shared" si="98"/>
        <v/>
      </c>
      <c r="AT181" s="75" t="str">
        <f t="shared" ca="1" si="99"/>
        <v/>
      </c>
      <c r="AU181" s="75" t="str">
        <f t="shared" si="100"/>
        <v/>
      </c>
      <c r="AV181" s="75" t="str">
        <f t="shared" ca="1" si="101"/>
        <v/>
      </c>
      <c r="AW181" s="169"/>
      <c r="AX181" s="169"/>
      <c r="AY181" s="75" t="str">
        <f t="shared" si="102"/>
        <v/>
      </c>
      <c r="AZ181" s="169"/>
      <c r="BA181" s="169"/>
      <c r="BB181" s="75" t="str">
        <f t="shared" si="103"/>
        <v/>
      </c>
      <c r="BC181" s="11"/>
      <c r="BH181" s="52"/>
      <c r="BI181" s="52"/>
      <c r="BJ181" s="52"/>
      <c r="BK181" s="52"/>
      <c r="BL181" s="52"/>
      <c r="BM181" s="52"/>
      <c r="BQ181" s="27"/>
      <c r="BR181" s="27"/>
      <c r="BS181" s="27"/>
      <c r="BT181" s="27"/>
      <c r="BU181" s="27"/>
      <c r="BV181" s="27"/>
      <c r="BW181" s="54"/>
      <c r="BX181" s="26"/>
      <c r="BY181" s="54"/>
      <c r="BZ181" s="26"/>
      <c r="CA181" s="26"/>
      <c r="CB181" s="26"/>
    </row>
    <row r="182" spans="1:80" ht="17.45" customHeight="1">
      <c r="A182" s="86">
        <f t="shared" si="104"/>
        <v>25.4</v>
      </c>
      <c r="B182" s="179">
        <f t="shared" si="81"/>
        <v>46096</v>
      </c>
      <c r="C182" s="8"/>
      <c r="D182" s="11"/>
      <c r="E182" s="12"/>
      <c r="F182" s="11"/>
      <c r="G182" s="74">
        <f t="shared" si="106"/>
        <v>821</v>
      </c>
      <c r="H182" s="75">
        <f t="shared" si="106"/>
        <v>6136</v>
      </c>
      <c r="I182" s="88">
        <f t="shared" si="92"/>
        <v>0</v>
      </c>
      <c r="J182" s="78">
        <f t="shared" si="93"/>
        <v>0</v>
      </c>
      <c r="K182" s="78">
        <f t="shared" si="94"/>
        <v>0</v>
      </c>
      <c r="L182" s="78">
        <f t="shared" si="95"/>
        <v>0</v>
      </c>
      <c r="M182" s="78">
        <f t="shared" ca="1" si="96"/>
        <v>7.6404494382022445E-2</v>
      </c>
      <c r="N182" s="78">
        <f t="shared" ca="1" si="82"/>
        <v>2.802850356294536E-2</v>
      </c>
      <c r="O182" s="78">
        <f t="shared" si="97"/>
        <v>5.0000000000000001E-4</v>
      </c>
      <c r="P182" s="13"/>
      <c r="Q182" s="8"/>
      <c r="R182" s="13"/>
      <c r="S182" s="89">
        <f t="shared" si="83"/>
        <v>0</v>
      </c>
      <c r="T182" s="75">
        <f t="shared" si="84"/>
        <v>0</v>
      </c>
      <c r="U182" s="90">
        <f t="shared" si="85"/>
        <v>0</v>
      </c>
      <c r="V182" s="82">
        <f t="shared" si="86"/>
        <v>0</v>
      </c>
      <c r="W182" s="8"/>
      <c r="X182" s="8"/>
      <c r="Y182" s="23"/>
      <c r="Z182" s="23"/>
      <c r="AA182" s="23"/>
      <c r="AB182" s="12"/>
      <c r="AC182" s="91">
        <f t="shared" si="87"/>
        <v>0</v>
      </c>
      <c r="AD182" s="75">
        <f t="shared" si="88"/>
        <v>0</v>
      </c>
      <c r="AE182" s="88">
        <f t="shared" si="76"/>
        <v>0</v>
      </c>
      <c r="AF182" s="92">
        <f t="shared" si="77"/>
        <v>0</v>
      </c>
      <c r="AG182" s="93">
        <f t="shared" si="78"/>
        <v>0</v>
      </c>
      <c r="AH182" s="93">
        <f t="shared" si="79"/>
        <v>0</v>
      </c>
      <c r="AI182" s="78">
        <f t="shared" si="80"/>
        <v>0</v>
      </c>
      <c r="AJ182" s="92">
        <f t="shared" si="89"/>
        <v>0</v>
      </c>
      <c r="AK182" s="78">
        <f t="shared" si="90"/>
        <v>0</v>
      </c>
      <c r="AL182" s="11"/>
      <c r="AM182" s="14"/>
      <c r="AN182" s="11"/>
      <c r="AO182" s="15"/>
      <c r="AP182" s="11"/>
      <c r="AQ182" s="11"/>
      <c r="AR182" s="11"/>
      <c r="AS182" s="75" t="str">
        <f t="shared" si="98"/>
        <v/>
      </c>
      <c r="AT182" s="75" t="str">
        <f t="shared" ca="1" si="99"/>
        <v/>
      </c>
      <c r="AU182" s="75" t="str">
        <f t="shared" si="100"/>
        <v/>
      </c>
      <c r="AV182" s="75" t="str">
        <f t="shared" ca="1" si="101"/>
        <v/>
      </c>
      <c r="AW182" s="169"/>
      <c r="AX182" s="169"/>
      <c r="AY182" s="75" t="str">
        <f t="shared" si="102"/>
        <v/>
      </c>
      <c r="AZ182" s="169"/>
      <c r="BA182" s="169"/>
      <c r="BB182" s="75" t="str">
        <f t="shared" si="103"/>
        <v/>
      </c>
      <c r="BC182" s="11"/>
      <c r="BH182" s="52"/>
      <c r="BI182" s="52"/>
      <c r="BJ182" s="52"/>
      <c r="BK182" s="52"/>
      <c r="BL182" s="52"/>
      <c r="BM182" s="52"/>
      <c r="BQ182" s="27"/>
      <c r="BR182" s="27"/>
      <c r="BS182" s="27"/>
      <c r="BT182" s="27"/>
      <c r="BU182" s="27"/>
      <c r="BV182" s="27"/>
      <c r="BW182" s="54"/>
      <c r="BX182" s="26"/>
      <c r="BY182" s="54"/>
      <c r="BZ182" s="26"/>
      <c r="CA182" s="26"/>
      <c r="CB182" s="26"/>
    </row>
    <row r="183" spans="1:80" ht="17.45" customHeight="1">
      <c r="A183" s="94">
        <f t="shared" si="104"/>
        <v>25.5</v>
      </c>
      <c r="B183" s="179">
        <f t="shared" si="81"/>
        <v>46097</v>
      </c>
      <c r="C183" s="8"/>
      <c r="D183" s="11"/>
      <c r="E183" s="12"/>
      <c r="F183" s="11"/>
      <c r="G183" s="74">
        <f t="shared" si="106"/>
        <v>821</v>
      </c>
      <c r="H183" s="75">
        <f t="shared" si="106"/>
        <v>6136</v>
      </c>
      <c r="I183" s="88">
        <f t="shared" si="92"/>
        <v>0</v>
      </c>
      <c r="J183" s="78">
        <f t="shared" si="93"/>
        <v>0</v>
      </c>
      <c r="K183" s="78">
        <f t="shared" si="94"/>
        <v>0</v>
      </c>
      <c r="L183" s="78">
        <f t="shared" si="95"/>
        <v>0</v>
      </c>
      <c r="M183" s="78">
        <f t="shared" ca="1" si="96"/>
        <v>7.6404494382022445E-2</v>
      </c>
      <c r="N183" s="78">
        <f t="shared" ca="1" si="82"/>
        <v>2.802850356294536E-2</v>
      </c>
      <c r="O183" s="78">
        <f t="shared" si="97"/>
        <v>5.0000000000000001E-4</v>
      </c>
      <c r="P183" s="13"/>
      <c r="Q183" s="8"/>
      <c r="R183" s="13"/>
      <c r="S183" s="89">
        <f t="shared" si="83"/>
        <v>0</v>
      </c>
      <c r="T183" s="75">
        <f t="shared" si="84"/>
        <v>0</v>
      </c>
      <c r="U183" s="90">
        <f t="shared" si="85"/>
        <v>0</v>
      </c>
      <c r="V183" s="82">
        <f t="shared" si="86"/>
        <v>0</v>
      </c>
      <c r="W183" s="8"/>
      <c r="X183" s="8"/>
      <c r="Y183" s="23"/>
      <c r="Z183" s="23"/>
      <c r="AA183" s="23"/>
      <c r="AB183" s="12"/>
      <c r="AC183" s="91">
        <f t="shared" si="87"/>
        <v>0</v>
      </c>
      <c r="AD183" s="75">
        <f t="shared" si="88"/>
        <v>0</v>
      </c>
      <c r="AE183" s="88">
        <f t="shared" si="76"/>
        <v>0</v>
      </c>
      <c r="AF183" s="92">
        <f t="shared" si="77"/>
        <v>0</v>
      </c>
      <c r="AG183" s="93">
        <f t="shared" si="78"/>
        <v>0</v>
      </c>
      <c r="AH183" s="93">
        <f t="shared" si="79"/>
        <v>0</v>
      </c>
      <c r="AI183" s="78">
        <f t="shared" si="80"/>
        <v>0</v>
      </c>
      <c r="AJ183" s="92">
        <f t="shared" si="89"/>
        <v>0</v>
      </c>
      <c r="AK183" s="78">
        <f t="shared" si="90"/>
        <v>0</v>
      </c>
      <c r="AL183" s="11"/>
      <c r="AM183" s="14"/>
      <c r="AN183" s="11"/>
      <c r="AO183" s="15"/>
      <c r="AP183" s="11"/>
      <c r="AQ183" s="11"/>
      <c r="AR183" s="11"/>
      <c r="AS183" s="75" t="str">
        <f t="shared" si="98"/>
        <v/>
      </c>
      <c r="AT183" s="75" t="str">
        <f t="shared" ca="1" si="99"/>
        <v/>
      </c>
      <c r="AU183" s="75" t="str">
        <f t="shared" si="100"/>
        <v/>
      </c>
      <c r="AV183" s="75" t="str">
        <f t="shared" ca="1" si="101"/>
        <v/>
      </c>
      <c r="AW183" s="169"/>
      <c r="AX183" s="169"/>
      <c r="AY183" s="75" t="str">
        <f t="shared" si="102"/>
        <v/>
      </c>
      <c r="AZ183" s="169"/>
      <c r="BA183" s="169"/>
      <c r="BB183" s="75" t="str">
        <f t="shared" si="103"/>
        <v/>
      </c>
      <c r="BC183" s="11"/>
      <c r="BH183" s="52"/>
      <c r="BI183" s="52"/>
      <c r="BJ183" s="52"/>
      <c r="BK183" s="52"/>
      <c r="BL183" s="52"/>
      <c r="BM183" s="52"/>
      <c r="BQ183" s="27"/>
      <c r="BR183" s="27"/>
      <c r="BS183" s="27"/>
      <c r="BT183" s="27"/>
      <c r="BU183" s="27"/>
      <c r="BV183" s="27"/>
      <c r="BW183" s="54"/>
      <c r="BX183" s="26"/>
      <c r="BY183" s="54"/>
      <c r="BZ183" s="26"/>
      <c r="CA183" s="26"/>
      <c r="CB183" s="26"/>
    </row>
    <row r="184" spans="1:80" ht="17.45" customHeight="1">
      <c r="A184" s="86">
        <f t="shared" si="104"/>
        <v>25.6</v>
      </c>
      <c r="B184" s="179">
        <f t="shared" si="81"/>
        <v>46098</v>
      </c>
      <c r="C184" s="8"/>
      <c r="D184" s="11"/>
      <c r="E184" s="12"/>
      <c r="F184" s="11"/>
      <c r="G184" s="74">
        <f t="shared" si="106"/>
        <v>821</v>
      </c>
      <c r="H184" s="75">
        <f t="shared" si="106"/>
        <v>6136</v>
      </c>
      <c r="I184" s="88">
        <f t="shared" si="92"/>
        <v>0</v>
      </c>
      <c r="J184" s="78">
        <f t="shared" si="93"/>
        <v>0</v>
      </c>
      <c r="K184" s="78">
        <f t="shared" si="94"/>
        <v>0</v>
      </c>
      <c r="L184" s="78">
        <f t="shared" si="95"/>
        <v>0</v>
      </c>
      <c r="M184" s="78">
        <f t="shared" ca="1" si="96"/>
        <v>7.6404494382022445E-2</v>
      </c>
      <c r="N184" s="78">
        <f t="shared" ca="1" si="82"/>
        <v>2.802850356294536E-2</v>
      </c>
      <c r="O184" s="78">
        <f t="shared" si="97"/>
        <v>5.0000000000000001E-4</v>
      </c>
      <c r="P184" s="13"/>
      <c r="Q184" s="8"/>
      <c r="R184" s="13"/>
      <c r="S184" s="89">
        <f t="shared" si="83"/>
        <v>0</v>
      </c>
      <c r="T184" s="75">
        <f t="shared" si="84"/>
        <v>0</v>
      </c>
      <c r="U184" s="90">
        <f t="shared" si="85"/>
        <v>0</v>
      </c>
      <c r="V184" s="82">
        <f t="shared" si="86"/>
        <v>0</v>
      </c>
      <c r="W184" s="8"/>
      <c r="X184" s="8"/>
      <c r="Y184" s="23"/>
      <c r="Z184" s="23"/>
      <c r="AA184" s="23"/>
      <c r="AB184" s="12"/>
      <c r="AC184" s="91">
        <f t="shared" si="87"/>
        <v>0</v>
      </c>
      <c r="AD184" s="75">
        <f t="shared" si="88"/>
        <v>0</v>
      </c>
      <c r="AE184" s="88">
        <f t="shared" si="76"/>
        <v>0</v>
      </c>
      <c r="AF184" s="92">
        <f t="shared" si="77"/>
        <v>0</v>
      </c>
      <c r="AG184" s="93">
        <f t="shared" si="78"/>
        <v>0</v>
      </c>
      <c r="AH184" s="93">
        <f t="shared" si="79"/>
        <v>0</v>
      </c>
      <c r="AI184" s="78">
        <f t="shared" si="80"/>
        <v>0</v>
      </c>
      <c r="AJ184" s="92">
        <f t="shared" si="89"/>
        <v>0</v>
      </c>
      <c r="AK184" s="78">
        <f t="shared" si="90"/>
        <v>0</v>
      </c>
      <c r="AL184" s="11"/>
      <c r="AM184" s="14"/>
      <c r="AN184" s="11"/>
      <c r="AO184" s="15"/>
      <c r="AP184" s="11"/>
      <c r="AQ184" s="11"/>
      <c r="AR184" s="11"/>
      <c r="AS184" s="75" t="str">
        <f t="shared" si="98"/>
        <v/>
      </c>
      <c r="AT184" s="75" t="str">
        <f t="shared" ca="1" si="99"/>
        <v/>
      </c>
      <c r="AU184" s="75" t="str">
        <f t="shared" si="100"/>
        <v/>
      </c>
      <c r="AV184" s="75" t="str">
        <f t="shared" ca="1" si="101"/>
        <v/>
      </c>
      <c r="AW184" s="169"/>
      <c r="AX184" s="169"/>
      <c r="AY184" s="75" t="str">
        <f t="shared" si="102"/>
        <v/>
      </c>
      <c r="AZ184" s="169"/>
      <c r="BA184" s="169"/>
      <c r="BB184" s="75" t="str">
        <f t="shared" si="103"/>
        <v/>
      </c>
      <c r="BC184" s="11"/>
      <c r="BH184" s="52"/>
      <c r="BI184" s="52"/>
      <c r="BJ184" s="52"/>
      <c r="BK184" s="52"/>
      <c r="BL184" s="52"/>
      <c r="BM184" s="52"/>
      <c r="BQ184" s="27"/>
      <c r="BR184" s="27"/>
      <c r="BS184" s="27"/>
      <c r="BT184" s="27"/>
      <c r="BU184" s="27"/>
      <c r="BV184" s="27"/>
      <c r="BW184" s="54"/>
      <c r="BX184" s="26"/>
      <c r="BY184" s="54"/>
      <c r="BZ184" s="26"/>
      <c r="CA184" s="26"/>
      <c r="CB184" s="26"/>
    </row>
    <row r="185" spans="1:80" ht="17.45" customHeight="1" thickBot="1">
      <c r="A185" s="94">
        <f t="shared" si="104"/>
        <v>25.700000000000003</v>
      </c>
      <c r="B185" s="180">
        <f t="shared" si="81"/>
        <v>46099</v>
      </c>
      <c r="C185" s="16"/>
      <c r="D185" s="17"/>
      <c r="E185" s="18"/>
      <c r="F185" s="17"/>
      <c r="G185" s="96">
        <f t="shared" si="106"/>
        <v>821</v>
      </c>
      <c r="H185" s="97">
        <f t="shared" si="106"/>
        <v>6136</v>
      </c>
      <c r="I185" s="98">
        <f t="shared" si="92"/>
        <v>0</v>
      </c>
      <c r="J185" s="99">
        <f t="shared" si="93"/>
        <v>0</v>
      </c>
      <c r="K185" s="99">
        <f t="shared" si="94"/>
        <v>0</v>
      </c>
      <c r="L185" s="99">
        <f t="shared" si="95"/>
        <v>0</v>
      </c>
      <c r="M185" s="99">
        <f t="shared" ca="1" si="96"/>
        <v>7.6404494382022445E-2</v>
      </c>
      <c r="N185" s="99">
        <f t="shared" ca="1" si="82"/>
        <v>2.802850356294536E-2</v>
      </c>
      <c r="O185" s="99">
        <f t="shared" si="97"/>
        <v>5.0000000000000001E-4</v>
      </c>
      <c r="P185" s="19"/>
      <c r="Q185" s="16"/>
      <c r="R185" s="19"/>
      <c r="S185" s="89">
        <f t="shared" si="83"/>
        <v>0</v>
      </c>
      <c r="T185" s="75">
        <f t="shared" si="84"/>
        <v>0</v>
      </c>
      <c r="U185" s="100">
        <f t="shared" si="85"/>
        <v>0</v>
      </c>
      <c r="V185" s="101">
        <f t="shared" si="86"/>
        <v>0</v>
      </c>
      <c r="W185" s="16"/>
      <c r="X185" s="16"/>
      <c r="Y185" s="23"/>
      <c r="Z185" s="23"/>
      <c r="AA185" s="23"/>
      <c r="AB185" s="12"/>
      <c r="AC185" s="102">
        <f t="shared" si="87"/>
        <v>0</v>
      </c>
      <c r="AD185" s="97">
        <f t="shared" si="88"/>
        <v>0</v>
      </c>
      <c r="AE185" s="98">
        <f t="shared" si="76"/>
        <v>0</v>
      </c>
      <c r="AF185" s="103">
        <f t="shared" si="77"/>
        <v>0</v>
      </c>
      <c r="AG185" s="104">
        <f t="shared" si="78"/>
        <v>0</v>
      </c>
      <c r="AH185" s="104">
        <f t="shared" si="79"/>
        <v>0</v>
      </c>
      <c r="AI185" s="99">
        <f t="shared" si="80"/>
        <v>0</v>
      </c>
      <c r="AJ185" s="103">
        <f t="shared" si="89"/>
        <v>0</v>
      </c>
      <c r="AK185" s="99">
        <f t="shared" si="90"/>
        <v>0</v>
      </c>
      <c r="AL185" s="17"/>
      <c r="AM185" s="20"/>
      <c r="AN185" s="17"/>
      <c r="AO185" s="21"/>
      <c r="AP185" s="17"/>
      <c r="AQ185" s="17"/>
      <c r="AR185" s="17"/>
      <c r="AS185" s="97" t="str">
        <f t="shared" si="98"/>
        <v/>
      </c>
      <c r="AT185" s="97" t="str">
        <f t="shared" ca="1" si="99"/>
        <v/>
      </c>
      <c r="AU185" s="97" t="str">
        <f t="shared" si="100"/>
        <v/>
      </c>
      <c r="AV185" s="97" t="str">
        <f t="shared" ca="1" si="101"/>
        <v/>
      </c>
      <c r="AW185" s="167"/>
      <c r="AX185" s="167"/>
      <c r="AY185" s="97" t="str">
        <f t="shared" si="102"/>
        <v/>
      </c>
      <c r="AZ185" s="167"/>
      <c r="BA185" s="167"/>
      <c r="BB185" s="97" t="str">
        <f t="shared" si="103"/>
        <v/>
      </c>
      <c r="BC185" s="17"/>
      <c r="BH185" s="52"/>
      <c r="BI185" s="52"/>
      <c r="BJ185" s="52"/>
      <c r="BK185" s="52"/>
      <c r="BL185" s="52"/>
      <c r="BM185" s="52"/>
      <c r="BQ185" s="27"/>
      <c r="BR185" s="27"/>
      <c r="BS185" s="27"/>
      <c r="BT185" s="27"/>
      <c r="BU185" s="27"/>
      <c r="BV185" s="27"/>
      <c r="BW185" s="54"/>
      <c r="BX185" s="26"/>
      <c r="BY185" s="54"/>
      <c r="BZ185" s="26"/>
      <c r="CA185" s="26"/>
      <c r="CB185" s="26"/>
    </row>
    <row r="186" spans="1:80" ht="17.45" customHeight="1" thickTop="1">
      <c r="A186" s="105">
        <f>A179+1</f>
        <v>26.1</v>
      </c>
      <c r="B186" s="178">
        <f>B185+1</f>
        <v>46100</v>
      </c>
      <c r="C186" s="4"/>
      <c r="D186" s="5"/>
      <c r="E186" s="6"/>
      <c r="F186" s="5"/>
      <c r="G186" s="74">
        <f t="shared" si="106"/>
        <v>821</v>
      </c>
      <c r="H186" s="75">
        <f t="shared" si="106"/>
        <v>6136</v>
      </c>
      <c r="I186" s="76">
        <f t="shared" si="92"/>
        <v>0</v>
      </c>
      <c r="J186" s="77">
        <f t="shared" si="93"/>
        <v>0</v>
      </c>
      <c r="K186" s="77">
        <f t="shared" si="94"/>
        <v>0</v>
      </c>
      <c r="L186" s="77">
        <f t="shared" si="95"/>
        <v>0</v>
      </c>
      <c r="M186" s="78">
        <f t="shared" ca="1" si="96"/>
        <v>7.6404494382022445E-2</v>
      </c>
      <c r="N186" s="78">
        <f t="shared" ca="1" si="82"/>
        <v>2.802850356294536E-2</v>
      </c>
      <c r="O186" s="78">
        <f t="shared" si="97"/>
        <v>5.0000000000000001E-4</v>
      </c>
      <c r="P186" s="13"/>
      <c r="Q186" s="8"/>
      <c r="R186" s="13"/>
      <c r="S186" s="79">
        <f t="shared" si="83"/>
        <v>0</v>
      </c>
      <c r="T186" s="80">
        <f t="shared" si="84"/>
        <v>0</v>
      </c>
      <c r="U186" s="90">
        <f t="shared" si="85"/>
        <v>0</v>
      </c>
      <c r="V186" s="82">
        <f t="shared" si="86"/>
        <v>0</v>
      </c>
      <c r="W186" s="4"/>
      <c r="X186" s="4"/>
      <c r="Y186" s="22"/>
      <c r="Z186" s="22"/>
      <c r="AA186" s="22"/>
      <c r="AB186" s="6"/>
      <c r="AC186" s="83">
        <f t="shared" si="87"/>
        <v>0</v>
      </c>
      <c r="AD186" s="80">
        <f t="shared" si="88"/>
        <v>0</v>
      </c>
      <c r="AE186" s="76">
        <f t="shared" si="76"/>
        <v>0</v>
      </c>
      <c r="AF186" s="84">
        <f t="shared" si="77"/>
        <v>0</v>
      </c>
      <c r="AG186" s="85">
        <f t="shared" si="78"/>
        <v>0</v>
      </c>
      <c r="AH186" s="85">
        <f t="shared" si="79"/>
        <v>0</v>
      </c>
      <c r="AI186" s="77">
        <f t="shared" si="80"/>
        <v>0</v>
      </c>
      <c r="AJ186" s="84">
        <f t="shared" si="89"/>
        <v>0</v>
      </c>
      <c r="AK186" s="77">
        <f t="shared" si="90"/>
        <v>0</v>
      </c>
      <c r="AL186" s="5"/>
      <c r="AM186" s="9"/>
      <c r="AN186" s="5"/>
      <c r="AO186" s="10"/>
      <c r="AP186" s="5"/>
      <c r="AQ186" s="5"/>
      <c r="AR186" s="5"/>
      <c r="AS186" s="80" t="str">
        <f t="shared" si="98"/>
        <v/>
      </c>
      <c r="AT186" s="80" t="str">
        <f t="shared" ca="1" si="99"/>
        <v/>
      </c>
      <c r="AU186" s="80" t="str">
        <f t="shared" si="100"/>
        <v/>
      </c>
      <c r="AV186" s="80" t="str">
        <f t="shared" ca="1" si="101"/>
        <v/>
      </c>
      <c r="AW186" s="165"/>
      <c r="AX186" s="165"/>
      <c r="AY186" s="80" t="str">
        <f t="shared" si="102"/>
        <v/>
      </c>
      <c r="AZ186" s="165"/>
      <c r="BA186" s="165"/>
      <c r="BB186" s="80" t="str">
        <f t="shared" si="103"/>
        <v/>
      </c>
      <c r="BC186" s="5"/>
      <c r="BH186" s="52"/>
      <c r="BI186" s="52"/>
      <c r="BJ186" s="52"/>
      <c r="BK186" s="52"/>
      <c r="BL186" s="52"/>
      <c r="BM186" s="52"/>
      <c r="BQ186" s="27"/>
      <c r="BR186" s="27"/>
      <c r="BS186" s="27"/>
      <c r="BT186" s="27"/>
      <c r="BU186" s="27"/>
      <c r="BV186" s="27"/>
      <c r="BW186" s="54"/>
      <c r="BX186" s="26"/>
      <c r="BY186" s="54"/>
      <c r="BZ186" s="26"/>
      <c r="CA186" s="26"/>
      <c r="CB186" s="26"/>
    </row>
    <row r="187" spans="1:80" ht="17.45" customHeight="1">
      <c r="A187" s="94">
        <f t="shared" si="104"/>
        <v>26.2</v>
      </c>
      <c r="B187" s="179">
        <f t="shared" si="81"/>
        <v>46101</v>
      </c>
      <c r="C187" s="8"/>
      <c r="D187" s="11"/>
      <c r="E187" s="12"/>
      <c r="F187" s="11"/>
      <c r="G187" s="74">
        <f t="shared" si="106"/>
        <v>821</v>
      </c>
      <c r="H187" s="75">
        <f t="shared" si="106"/>
        <v>6136</v>
      </c>
      <c r="I187" s="88">
        <f t="shared" si="92"/>
        <v>0</v>
      </c>
      <c r="J187" s="78">
        <f t="shared" si="93"/>
        <v>0</v>
      </c>
      <c r="K187" s="78">
        <f t="shared" si="94"/>
        <v>0</v>
      </c>
      <c r="L187" s="78">
        <f t="shared" si="95"/>
        <v>0</v>
      </c>
      <c r="M187" s="78">
        <f t="shared" ca="1" si="96"/>
        <v>7.6404494382022445E-2</v>
      </c>
      <c r="N187" s="78">
        <f t="shared" ca="1" si="82"/>
        <v>2.802850356294536E-2</v>
      </c>
      <c r="O187" s="78">
        <f t="shared" si="97"/>
        <v>5.0000000000000001E-4</v>
      </c>
      <c r="P187" s="13"/>
      <c r="Q187" s="8"/>
      <c r="R187" s="13"/>
      <c r="S187" s="89">
        <f t="shared" si="83"/>
        <v>0</v>
      </c>
      <c r="T187" s="75">
        <f t="shared" si="84"/>
        <v>0</v>
      </c>
      <c r="U187" s="90">
        <f t="shared" si="85"/>
        <v>0</v>
      </c>
      <c r="V187" s="82">
        <f t="shared" si="86"/>
        <v>0</v>
      </c>
      <c r="W187" s="8"/>
      <c r="X187" s="8"/>
      <c r="Y187" s="23"/>
      <c r="Z187" s="23"/>
      <c r="AA187" s="23"/>
      <c r="AB187" s="12"/>
      <c r="AC187" s="91">
        <f t="shared" si="87"/>
        <v>0</v>
      </c>
      <c r="AD187" s="75">
        <f t="shared" si="88"/>
        <v>0</v>
      </c>
      <c r="AE187" s="88">
        <f t="shared" si="76"/>
        <v>0</v>
      </c>
      <c r="AF187" s="92">
        <f t="shared" si="77"/>
        <v>0</v>
      </c>
      <c r="AG187" s="93">
        <f t="shared" si="78"/>
        <v>0</v>
      </c>
      <c r="AH187" s="93">
        <f t="shared" si="79"/>
        <v>0</v>
      </c>
      <c r="AI187" s="78">
        <f t="shared" si="80"/>
        <v>0</v>
      </c>
      <c r="AJ187" s="92">
        <f t="shared" si="89"/>
        <v>0</v>
      </c>
      <c r="AK187" s="78">
        <f t="shared" si="90"/>
        <v>0</v>
      </c>
      <c r="AL187" s="11"/>
      <c r="AM187" s="14"/>
      <c r="AN187" s="11"/>
      <c r="AO187" s="15"/>
      <c r="AP187" s="11"/>
      <c r="AQ187" s="11"/>
      <c r="AR187" s="11"/>
      <c r="AS187" s="75" t="str">
        <f t="shared" si="98"/>
        <v/>
      </c>
      <c r="AT187" s="75" t="str">
        <f t="shared" ca="1" si="99"/>
        <v/>
      </c>
      <c r="AU187" s="75" t="str">
        <f t="shared" si="100"/>
        <v/>
      </c>
      <c r="AV187" s="75" t="str">
        <f t="shared" ca="1" si="101"/>
        <v/>
      </c>
      <c r="AW187" s="169"/>
      <c r="AX187" s="169"/>
      <c r="AY187" s="75" t="str">
        <f t="shared" si="102"/>
        <v/>
      </c>
      <c r="AZ187" s="169"/>
      <c r="BA187" s="169"/>
      <c r="BB187" s="75" t="str">
        <f t="shared" si="103"/>
        <v/>
      </c>
      <c r="BC187" s="11"/>
      <c r="BH187" s="52"/>
      <c r="BI187" s="52"/>
      <c r="BJ187" s="52"/>
      <c r="BK187" s="52"/>
      <c r="BL187" s="52"/>
      <c r="BM187" s="52"/>
      <c r="BQ187" s="27"/>
      <c r="BR187" s="27"/>
      <c r="BS187" s="27"/>
      <c r="BT187" s="27"/>
      <c r="BU187" s="27"/>
      <c r="BV187" s="27"/>
      <c r="BW187" s="54"/>
      <c r="BX187" s="26"/>
      <c r="BY187" s="54"/>
      <c r="BZ187" s="26"/>
      <c r="CA187" s="26"/>
      <c r="CB187" s="26"/>
    </row>
    <row r="188" spans="1:80" ht="17.45" customHeight="1">
      <c r="A188" s="86">
        <f t="shared" si="104"/>
        <v>26.3</v>
      </c>
      <c r="B188" s="179">
        <f t="shared" si="81"/>
        <v>46102</v>
      </c>
      <c r="C188" s="8"/>
      <c r="D188" s="11"/>
      <c r="E188" s="12"/>
      <c r="F188" s="11"/>
      <c r="G188" s="74">
        <f t="shared" ref="G188:H203" si="107">G187-E188-C188</f>
        <v>821</v>
      </c>
      <c r="H188" s="75">
        <f t="shared" si="107"/>
        <v>6136</v>
      </c>
      <c r="I188" s="88">
        <f t="shared" si="92"/>
        <v>0</v>
      </c>
      <c r="J188" s="78">
        <f t="shared" si="93"/>
        <v>0</v>
      </c>
      <c r="K188" s="78">
        <f t="shared" si="94"/>
        <v>0</v>
      </c>
      <c r="L188" s="78">
        <f t="shared" si="95"/>
        <v>0</v>
      </c>
      <c r="M188" s="78">
        <f t="shared" ca="1" si="96"/>
        <v>7.6404494382022445E-2</v>
      </c>
      <c r="N188" s="78">
        <f t="shared" ca="1" si="82"/>
        <v>2.802850356294536E-2</v>
      </c>
      <c r="O188" s="78">
        <f t="shared" si="97"/>
        <v>5.0000000000000001E-4</v>
      </c>
      <c r="P188" s="13"/>
      <c r="Q188" s="8"/>
      <c r="R188" s="13"/>
      <c r="S188" s="89">
        <f t="shared" si="83"/>
        <v>0</v>
      </c>
      <c r="T188" s="75">
        <f t="shared" si="84"/>
        <v>0</v>
      </c>
      <c r="U188" s="90">
        <f t="shared" si="85"/>
        <v>0</v>
      </c>
      <c r="V188" s="82">
        <f t="shared" si="86"/>
        <v>0</v>
      </c>
      <c r="W188" s="8"/>
      <c r="X188" s="8"/>
      <c r="Y188" s="23"/>
      <c r="Z188" s="23"/>
      <c r="AA188" s="23"/>
      <c r="AB188" s="12"/>
      <c r="AC188" s="91">
        <f t="shared" si="87"/>
        <v>0</v>
      </c>
      <c r="AD188" s="75">
        <f t="shared" si="88"/>
        <v>0</v>
      </c>
      <c r="AE188" s="88">
        <f t="shared" si="76"/>
        <v>0</v>
      </c>
      <c r="AF188" s="92">
        <f t="shared" si="77"/>
        <v>0</v>
      </c>
      <c r="AG188" s="93">
        <f t="shared" si="78"/>
        <v>0</v>
      </c>
      <c r="AH188" s="93">
        <f t="shared" si="79"/>
        <v>0</v>
      </c>
      <c r="AI188" s="78">
        <f t="shared" si="80"/>
        <v>0</v>
      </c>
      <c r="AJ188" s="92">
        <f t="shared" si="89"/>
        <v>0</v>
      </c>
      <c r="AK188" s="78">
        <f t="shared" si="90"/>
        <v>0</v>
      </c>
      <c r="AL188" s="11"/>
      <c r="AM188" s="14"/>
      <c r="AN188" s="11"/>
      <c r="AO188" s="15"/>
      <c r="AP188" s="11"/>
      <c r="AQ188" s="11"/>
      <c r="AR188" s="11"/>
      <c r="AS188" s="75" t="str">
        <f t="shared" si="98"/>
        <v/>
      </c>
      <c r="AT188" s="75" t="str">
        <f t="shared" ca="1" si="99"/>
        <v/>
      </c>
      <c r="AU188" s="75" t="str">
        <f t="shared" si="100"/>
        <v/>
      </c>
      <c r="AV188" s="75" t="str">
        <f t="shared" ca="1" si="101"/>
        <v/>
      </c>
      <c r="AW188" s="169"/>
      <c r="AX188" s="169"/>
      <c r="AY188" s="75" t="str">
        <f t="shared" si="102"/>
        <v/>
      </c>
      <c r="AZ188" s="169"/>
      <c r="BA188" s="169"/>
      <c r="BB188" s="75" t="str">
        <f t="shared" si="103"/>
        <v/>
      </c>
      <c r="BC188" s="11"/>
      <c r="BH188" s="52"/>
      <c r="BI188" s="52"/>
      <c r="BJ188" s="52"/>
      <c r="BK188" s="52"/>
      <c r="BL188" s="52"/>
      <c r="BM188" s="52"/>
      <c r="BQ188" s="27"/>
      <c r="BR188" s="27"/>
      <c r="BS188" s="27"/>
      <c r="BT188" s="27"/>
      <c r="BU188" s="27"/>
      <c r="BV188" s="27"/>
      <c r="BW188" s="54"/>
      <c r="BX188" s="26"/>
      <c r="BY188" s="54"/>
      <c r="BZ188" s="26"/>
      <c r="CA188" s="26"/>
      <c r="CB188" s="26"/>
    </row>
    <row r="189" spans="1:80" ht="17.45" customHeight="1">
      <c r="A189" s="94">
        <f t="shared" si="104"/>
        <v>26.4</v>
      </c>
      <c r="B189" s="179">
        <f t="shared" si="81"/>
        <v>46103</v>
      </c>
      <c r="C189" s="8"/>
      <c r="D189" s="11"/>
      <c r="E189" s="12"/>
      <c r="F189" s="11"/>
      <c r="G189" s="74">
        <f t="shared" si="107"/>
        <v>821</v>
      </c>
      <c r="H189" s="75">
        <f t="shared" si="107"/>
        <v>6136</v>
      </c>
      <c r="I189" s="88">
        <f t="shared" si="92"/>
        <v>0</v>
      </c>
      <c r="J189" s="78">
        <f t="shared" si="93"/>
        <v>0</v>
      </c>
      <c r="K189" s="78">
        <f t="shared" si="94"/>
        <v>0</v>
      </c>
      <c r="L189" s="78">
        <f t="shared" si="95"/>
        <v>0</v>
      </c>
      <c r="M189" s="78">
        <f t="shared" ca="1" si="96"/>
        <v>7.6404494382022445E-2</v>
      </c>
      <c r="N189" s="78">
        <f t="shared" ca="1" si="82"/>
        <v>2.802850356294536E-2</v>
      </c>
      <c r="O189" s="78">
        <f t="shared" si="97"/>
        <v>5.0000000000000001E-4</v>
      </c>
      <c r="P189" s="13"/>
      <c r="Q189" s="8"/>
      <c r="R189" s="13"/>
      <c r="S189" s="89">
        <f t="shared" si="83"/>
        <v>0</v>
      </c>
      <c r="T189" s="75">
        <f t="shared" si="84"/>
        <v>0</v>
      </c>
      <c r="U189" s="90">
        <f t="shared" si="85"/>
        <v>0</v>
      </c>
      <c r="V189" s="82">
        <f t="shared" si="86"/>
        <v>0</v>
      </c>
      <c r="W189" s="8"/>
      <c r="X189" s="8"/>
      <c r="Y189" s="23"/>
      <c r="Z189" s="23"/>
      <c r="AA189" s="23"/>
      <c r="AB189" s="12"/>
      <c r="AC189" s="91">
        <f t="shared" si="87"/>
        <v>0</v>
      </c>
      <c r="AD189" s="75">
        <f t="shared" si="88"/>
        <v>0</v>
      </c>
      <c r="AE189" s="88">
        <f t="shared" si="76"/>
        <v>0</v>
      </c>
      <c r="AF189" s="92">
        <f t="shared" si="77"/>
        <v>0</v>
      </c>
      <c r="AG189" s="93">
        <f t="shared" si="78"/>
        <v>0</v>
      </c>
      <c r="AH189" s="93">
        <f t="shared" si="79"/>
        <v>0</v>
      </c>
      <c r="AI189" s="78">
        <f t="shared" si="80"/>
        <v>0</v>
      </c>
      <c r="AJ189" s="92">
        <f t="shared" si="89"/>
        <v>0</v>
      </c>
      <c r="AK189" s="78">
        <f t="shared" si="90"/>
        <v>0</v>
      </c>
      <c r="AL189" s="11"/>
      <c r="AM189" s="14"/>
      <c r="AN189" s="11"/>
      <c r="AO189" s="15"/>
      <c r="AP189" s="11"/>
      <c r="AQ189" s="11"/>
      <c r="AR189" s="11"/>
      <c r="AS189" s="75" t="str">
        <f t="shared" si="98"/>
        <v/>
      </c>
      <c r="AT189" s="75" t="str">
        <f t="shared" ca="1" si="99"/>
        <v/>
      </c>
      <c r="AU189" s="75" t="str">
        <f t="shared" si="100"/>
        <v/>
      </c>
      <c r="AV189" s="75" t="str">
        <f t="shared" ca="1" si="101"/>
        <v/>
      </c>
      <c r="AW189" s="169"/>
      <c r="AX189" s="169"/>
      <c r="AY189" s="75" t="str">
        <f t="shared" si="102"/>
        <v/>
      </c>
      <c r="AZ189" s="169"/>
      <c r="BA189" s="169"/>
      <c r="BB189" s="75" t="str">
        <f t="shared" si="103"/>
        <v/>
      </c>
      <c r="BC189" s="11"/>
      <c r="BH189" s="52"/>
      <c r="BI189" s="52"/>
      <c r="BJ189" s="52"/>
      <c r="BK189" s="52"/>
      <c r="BL189" s="52"/>
      <c r="BM189" s="52"/>
      <c r="BQ189" s="27"/>
      <c r="BR189" s="27"/>
      <c r="BS189" s="27"/>
      <c r="BT189" s="27"/>
      <c r="BU189" s="27"/>
      <c r="BV189" s="27"/>
      <c r="BW189" s="54"/>
      <c r="BX189" s="26"/>
      <c r="BY189" s="54"/>
      <c r="BZ189" s="26"/>
      <c r="CA189" s="26"/>
      <c r="CB189" s="26"/>
    </row>
    <row r="190" spans="1:80" ht="17.45" customHeight="1">
      <c r="A190" s="86">
        <f t="shared" si="104"/>
        <v>26.5</v>
      </c>
      <c r="B190" s="179">
        <f t="shared" si="81"/>
        <v>46104</v>
      </c>
      <c r="C190" s="8"/>
      <c r="D190" s="11"/>
      <c r="E190" s="12"/>
      <c r="F190" s="11"/>
      <c r="G190" s="74">
        <f t="shared" si="107"/>
        <v>821</v>
      </c>
      <c r="H190" s="75">
        <f t="shared" si="107"/>
        <v>6136</v>
      </c>
      <c r="I190" s="88">
        <f t="shared" si="92"/>
        <v>0</v>
      </c>
      <c r="J190" s="78">
        <f t="shared" si="93"/>
        <v>0</v>
      </c>
      <c r="K190" s="78">
        <f t="shared" si="94"/>
        <v>0</v>
      </c>
      <c r="L190" s="78">
        <f t="shared" si="95"/>
        <v>0</v>
      </c>
      <c r="M190" s="78">
        <f t="shared" ca="1" si="96"/>
        <v>7.6404494382022445E-2</v>
      </c>
      <c r="N190" s="78">
        <f t="shared" ca="1" si="82"/>
        <v>2.802850356294536E-2</v>
      </c>
      <c r="O190" s="78">
        <f t="shared" si="97"/>
        <v>5.0000000000000001E-4</v>
      </c>
      <c r="P190" s="13"/>
      <c r="Q190" s="8"/>
      <c r="R190" s="13"/>
      <c r="S190" s="89">
        <f t="shared" si="83"/>
        <v>0</v>
      </c>
      <c r="T190" s="75">
        <f t="shared" si="84"/>
        <v>0</v>
      </c>
      <c r="U190" s="90">
        <f t="shared" si="85"/>
        <v>0</v>
      </c>
      <c r="V190" s="82">
        <f t="shared" si="86"/>
        <v>0</v>
      </c>
      <c r="W190" s="8"/>
      <c r="X190" s="8"/>
      <c r="Y190" s="23"/>
      <c r="Z190" s="23"/>
      <c r="AA190" s="23"/>
      <c r="AB190" s="12"/>
      <c r="AC190" s="91">
        <f t="shared" si="87"/>
        <v>0</v>
      </c>
      <c r="AD190" s="75">
        <f t="shared" si="88"/>
        <v>0</v>
      </c>
      <c r="AE190" s="88">
        <f t="shared" si="76"/>
        <v>0</v>
      </c>
      <c r="AF190" s="92">
        <f t="shared" si="77"/>
        <v>0</v>
      </c>
      <c r="AG190" s="93">
        <f t="shared" si="78"/>
        <v>0</v>
      </c>
      <c r="AH190" s="93">
        <f t="shared" si="79"/>
        <v>0</v>
      </c>
      <c r="AI190" s="78">
        <f t="shared" si="80"/>
        <v>0</v>
      </c>
      <c r="AJ190" s="92">
        <f t="shared" si="89"/>
        <v>0</v>
      </c>
      <c r="AK190" s="78">
        <f t="shared" si="90"/>
        <v>0</v>
      </c>
      <c r="AL190" s="11"/>
      <c r="AM190" s="14"/>
      <c r="AN190" s="11"/>
      <c r="AO190" s="15"/>
      <c r="AP190" s="11"/>
      <c r="AQ190" s="11"/>
      <c r="AR190" s="11"/>
      <c r="AS190" s="75" t="str">
        <f t="shared" si="98"/>
        <v/>
      </c>
      <c r="AT190" s="75" t="str">
        <f t="shared" ca="1" si="99"/>
        <v/>
      </c>
      <c r="AU190" s="75" t="str">
        <f t="shared" si="100"/>
        <v/>
      </c>
      <c r="AV190" s="75" t="str">
        <f t="shared" ca="1" si="101"/>
        <v/>
      </c>
      <c r="AW190" s="169"/>
      <c r="AX190" s="169"/>
      <c r="AY190" s="75" t="str">
        <f t="shared" si="102"/>
        <v/>
      </c>
      <c r="AZ190" s="169"/>
      <c r="BA190" s="169"/>
      <c r="BB190" s="75" t="str">
        <f t="shared" si="103"/>
        <v/>
      </c>
      <c r="BC190" s="11"/>
      <c r="BH190" s="52"/>
      <c r="BI190" s="52"/>
      <c r="BJ190" s="52"/>
      <c r="BK190" s="52"/>
      <c r="BL190" s="52"/>
      <c r="BM190" s="52"/>
      <c r="BQ190" s="27"/>
      <c r="BR190" s="27"/>
      <c r="BS190" s="27"/>
      <c r="BT190" s="27"/>
      <c r="BU190" s="27"/>
      <c r="BV190" s="27"/>
      <c r="BW190" s="54"/>
      <c r="BX190" s="26"/>
      <c r="BY190" s="54"/>
      <c r="BZ190" s="26"/>
      <c r="CA190" s="26"/>
      <c r="CB190" s="26"/>
    </row>
    <row r="191" spans="1:80" ht="17.45" customHeight="1">
      <c r="A191" s="94">
        <f t="shared" si="104"/>
        <v>26.6</v>
      </c>
      <c r="B191" s="179">
        <f t="shared" si="81"/>
        <v>46105</v>
      </c>
      <c r="C191" s="8"/>
      <c r="D191" s="11"/>
      <c r="E191" s="12"/>
      <c r="F191" s="11"/>
      <c r="G191" s="74">
        <f t="shared" si="107"/>
        <v>821</v>
      </c>
      <c r="H191" s="75">
        <f t="shared" si="107"/>
        <v>6136</v>
      </c>
      <c r="I191" s="88">
        <f t="shared" si="92"/>
        <v>0</v>
      </c>
      <c r="J191" s="78">
        <f t="shared" si="93"/>
        <v>0</v>
      </c>
      <c r="K191" s="78">
        <f t="shared" si="94"/>
        <v>0</v>
      </c>
      <c r="L191" s="78">
        <f t="shared" si="95"/>
        <v>0</v>
      </c>
      <c r="M191" s="78">
        <f t="shared" ca="1" si="96"/>
        <v>7.6404494382022445E-2</v>
      </c>
      <c r="N191" s="78">
        <f t="shared" ca="1" si="82"/>
        <v>2.802850356294536E-2</v>
      </c>
      <c r="O191" s="78">
        <f t="shared" si="97"/>
        <v>5.0000000000000001E-4</v>
      </c>
      <c r="P191" s="13"/>
      <c r="Q191" s="8"/>
      <c r="R191" s="13"/>
      <c r="S191" s="89">
        <f t="shared" si="83"/>
        <v>0</v>
      </c>
      <c r="T191" s="75">
        <f t="shared" si="84"/>
        <v>0</v>
      </c>
      <c r="U191" s="90">
        <f t="shared" si="85"/>
        <v>0</v>
      </c>
      <c r="V191" s="82">
        <f t="shared" si="86"/>
        <v>0</v>
      </c>
      <c r="W191" s="8"/>
      <c r="X191" s="8"/>
      <c r="Y191" s="23"/>
      <c r="Z191" s="23"/>
      <c r="AA191" s="23"/>
      <c r="AB191" s="12"/>
      <c r="AC191" s="91">
        <f t="shared" si="87"/>
        <v>0</v>
      </c>
      <c r="AD191" s="75">
        <f t="shared" si="88"/>
        <v>0</v>
      </c>
      <c r="AE191" s="88">
        <f t="shared" si="76"/>
        <v>0</v>
      </c>
      <c r="AF191" s="92">
        <f t="shared" si="77"/>
        <v>0</v>
      </c>
      <c r="AG191" s="93">
        <f t="shared" si="78"/>
        <v>0</v>
      </c>
      <c r="AH191" s="93">
        <f t="shared" si="79"/>
        <v>0</v>
      </c>
      <c r="AI191" s="78">
        <f t="shared" si="80"/>
        <v>0</v>
      </c>
      <c r="AJ191" s="92">
        <f t="shared" si="89"/>
        <v>0</v>
      </c>
      <c r="AK191" s="78">
        <f t="shared" si="90"/>
        <v>0</v>
      </c>
      <c r="AL191" s="11"/>
      <c r="AM191" s="14"/>
      <c r="AN191" s="11"/>
      <c r="AO191" s="15"/>
      <c r="AP191" s="11"/>
      <c r="AQ191" s="11"/>
      <c r="AR191" s="11"/>
      <c r="AS191" s="75" t="str">
        <f t="shared" si="98"/>
        <v/>
      </c>
      <c r="AT191" s="75" t="str">
        <f t="shared" ca="1" si="99"/>
        <v/>
      </c>
      <c r="AU191" s="75" t="str">
        <f t="shared" si="100"/>
        <v/>
      </c>
      <c r="AV191" s="75" t="str">
        <f t="shared" ca="1" si="101"/>
        <v/>
      </c>
      <c r="AW191" s="169"/>
      <c r="AX191" s="169"/>
      <c r="AY191" s="75" t="str">
        <f t="shared" si="102"/>
        <v/>
      </c>
      <c r="AZ191" s="169"/>
      <c r="BA191" s="169"/>
      <c r="BB191" s="75" t="str">
        <f t="shared" si="103"/>
        <v/>
      </c>
      <c r="BC191" s="11"/>
      <c r="BH191" s="52"/>
      <c r="BI191" s="52"/>
      <c r="BJ191" s="52"/>
      <c r="BK191" s="52"/>
      <c r="BL191" s="52"/>
      <c r="BM191" s="52"/>
      <c r="BQ191" s="27"/>
      <c r="BR191" s="27"/>
      <c r="BS191" s="27"/>
      <c r="BT191" s="27"/>
      <c r="BU191" s="27"/>
      <c r="BV191" s="27"/>
      <c r="BW191" s="54"/>
      <c r="BX191" s="26"/>
      <c r="BY191" s="54"/>
      <c r="BZ191" s="26"/>
      <c r="CA191" s="26"/>
      <c r="CB191" s="26"/>
    </row>
    <row r="192" spans="1:80" ht="17.45" customHeight="1" thickBot="1">
      <c r="A192" s="86">
        <f t="shared" si="104"/>
        <v>26.700000000000003</v>
      </c>
      <c r="B192" s="180">
        <f t="shared" si="81"/>
        <v>46106</v>
      </c>
      <c r="C192" s="16"/>
      <c r="D192" s="17"/>
      <c r="E192" s="18"/>
      <c r="F192" s="17"/>
      <c r="G192" s="96">
        <f t="shared" si="107"/>
        <v>821</v>
      </c>
      <c r="H192" s="97">
        <f t="shared" si="107"/>
        <v>6136</v>
      </c>
      <c r="I192" s="98">
        <f t="shared" si="92"/>
        <v>0</v>
      </c>
      <c r="J192" s="99">
        <f t="shared" si="93"/>
        <v>0</v>
      </c>
      <c r="K192" s="99">
        <f t="shared" si="94"/>
        <v>0</v>
      </c>
      <c r="L192" s="99">
        <f t="shared" si="95"/>
        <v>0</v>
      </c>
      <c r="M192" s="99">
        <f t="shared" ca="1" si="96"/>
        <v>7.6404494382022445E-2</v>
      </c>
      <c r="N192" s="99">
        <f t="shared" ca="1" si="82"/>
        <v>2.802850356294536E-2</v>
      </c>
      <c r="O192" s="99">
        <f t="shared" si="97"/>
        <v>5.0000000000000001E-4</v>
      </c>
      <c r="P192" s="19"/>
      <c r="Q192" s="16"/>
      <c r="R192" s="19"/>
      <c r="S192" s="89">
        <f t="shared" si="83"/>
        <v>0</v>
      </c>
      <c r="T192" s="75">
        <f t="shared" si="84"/>
        <v>0</v>
      </c>
      <c r="U192" s="100">
        <f t="shared" si="85"/>
        <v>0</v>
      </c>
      <c r="V192" s="101">
        <f t="shared" si="86"/>
        <v>0</v>
      </c>
      <c r="W192" s="16"/>
      <c r="X192" s="16"/>
      <c r="Y192" s="23"/>
      <c r="Z192" s="23"/>
      <c r="AA192" s="23"/>
      <c r="AB192" s="12"/>
      <c r="AC192" s="102">
        <f t="shared" si="87"/>
        <v>0</v>
      </c>
      <c r="AD192" s="97">
        <f t="shared" si="88"/>
        <v>0</v>
      </c>
      <c r="AE192" s="98">
        <f t="shared" si="76"/>
        <v>0</v>
      </c>
      <c r="AF192" s="103">
        <f t="shared" si="77"/>
        <v>0</v>
      </c>
      <c r="AG192" s="104">
        <f t="shared" si="78"/>
        <v>0</v>
      </c>
      <c r="AH192" s="104">
        <f t="shared" si="79"/>
        <v>0</v>
      </c>
      <c r="AI192" s="99">
        <f t="shared" si="80"/>
        <v>0</v>
      </c>
      <c r="AJ192" s="103">
        <f t="shared" si="89"/>
        <v>0</v>
      </c>
      <c r="AK192" s="99">
        <f t="shared" si="90"/>
        <v>0</v>
      </c>
      <c r="AL192" s="17"/>
      <c r="AM192" s="20"/>
      <c r="AN192" s="17"/>
      <c r="AO192" s="21"/>
      <c r="AP192" s="17"/>
      <c r="AQ192" s="17"/>
      <c r="AR192" s="17"/>
      <c r="AS192" s="97" t="str">
        <f t="shared" si="98"/>
        <v/>
      </c>
      <c r="AT192" s="97" t="str">
        <f t="shared" ca="1" si="99"/>
        <v/>
      </c>
      <c r="AU192" s="97" t="str">
        <f t="shared" si="100"/>
        <v/>
      </c>
      <c r="AV192" s="97" t="str">
        <f t="shared" ca="1" si="101"/>
        <v/>
      </c>
      <c r="AW192" s="167"/>
      <c r="AX192" s="167"/>
      <c r="AY192" s="97" t="str">
        <f t="shared" si="102"/>
        <v/>
      </c>
      <c r="AZ192" s="167"/>
      <c r="BA192" s="167"/>
      <c r="BB192" s="97" t="str">
        <f t="shared" si="103"/>
        <v/>
      </c>
      <c r="BC192" s="17"/>
      <c r="BH192" s="52"/>
      <c r="BI192" s="52"/>
      <c r="BJ192" s="52"/>
      <c r="BK192" s="52"/>
      <c r="BL192" s="52"/>
      <c r="BM192" s="52"/>
      <c r="BQ192" s="27"/>
      <c r="BR192" s="27"/>
      <c r="BS192" s="27"/>
      <c r="BT192" s="27"/>
      <c r="BU192" s="27"/>
      <c r="BV192" s="27"/>
      <c r="BW192" s="54"/>
      <c r="BX192" s="26"/>
      <c r="BY192" s="54"/>
      <c r="BZ192" s="26"/>
      <c r="CA192" s="26"/>
      <c r="CB192" s="26"/>
    </row>
    <row r="193" spans="1:80" ht="17.45" customHeight="1" thickTop="1">
      <c r="A193" s="71">
        <f>A186+1</f>
        <v>27.1</v>
      </c>
      <c r="B193" s="178">
        <f>B192+1</f>
        <v>46107</v>
      </c>
      <c r="C193" s="4"/>
      <c r="D193" s="5"/>
      <c r="E193" s="6"/>
      <c r="F193" s="5"/>
      <c r="G193" s="74">
        <f t="shared" si="107"/>
        <v>821</v>
      </c>
      <c r="H193" s="75">
        <f t="shared" si="107"/>
        <v>6136</v>
      </c>
      <c r="I193" s="76">
        <f t="shared" si="92"/>
        <v>0</v>
      </c>
      <c r="J193" s="77">
        <f t="shared" si="93"/>
        <v>0</v>
      </c>
      <c r="K193" s="77">
        <f t="shared" si="94"/>
        <v>0</v>
      </c>
      <c r="L193" s="77">
        <f t="shared" si="95"/>
        <v>0</v>
      </c>
      <c r="M193" s="78">
        <f t="shared" ca="1" si="96"/>
        <v>7.6404494382022445E-2</v>
      </c>
      <c r="N193" s="78">
        <f t="shared" ca="1" si="82"/>
        <v>2.802850356294536E-2</v>
      </c>
      <c r="O193" s="78">
        <f t="shared" si="97"/>
        <v>5.0000000000000001E-4</v>
      </c>
      <c r="P193" s="13"/>
      <c r="Q193" s="8"/>
      <c r="R193" s="13"/>
      <c r="S193" s="79">
        <f t="shared" si="83"/>
        <v>0</v>
      </c>
      <c r="T193" s="80">
        <f t="shared" si="84"/>
        <v>0</v>
      </c>
      <c r="U193" s="90">
        <f t="shared" si="85"/>
        <v>0</v>
      </c>
      <c r="V193" s="82">
        <f t="shared" si="86"/>
        <v>0</v>
      </c>
      <c r="W193" s="4"/>
      <c r="X193" s="4"/>
      <c r="Y193" s="6"/>
      <c r="Z193" s="6"/>
      <c r="AA193" s="6"/>
      <c r="AB193" s="6"/>
      <c r="AC193" s="83">
        <f t="shared" si="87"/>
        <v>0</v>
      </c>
      <c r="AD193" s="80">
        <f t="shared" si="88"/>
        <v>0</v>
      </c>
      <c r="AE193" s="76">
        <f t="shared" si="76"/>
        <v>0</v>
      </c>
      <c r="AF193" s="84">
        <f t="shared" si="77"/>
        <v>0</v>
      </c>
      <c r="AG193" s="85">
        <f t="shared" si="78"/>
        <v>0</v>
      </c>
      <c r="AH193" s="85">
        <f t="shared" si="79"/>
        <v>0</v>
      </c>
      <c r="AI193" s="77">
        <f t="shared" si="80"/>
        <v>0</v>
      </c>
      <c r="AJ193" s="84">
        <f t="shared" si="89"/>
        <v>0</v>
      </c>
      <c r="AK193" s="77">
        <f t="shared" si="90"/>
        <v>0</v>
      </c>
      <c r="AL193" s="5"/>
      <c r="AM193" s="9"/>
      <c r="AN193" s="5"/>
      <c r="AO193" s="10"/>
      <c r="AP193" s="5"/>
      <c r="AQ193" s="5"/>
      <c r="AR193" s="5"/>
      <c r="AS193" s="80" t="str">
        <f t="shared" si="98"/>
        <v/>
      </c>
      <c r="AT193" s="80" t="str">
        <f t="shared" ca="1" si="99"/>
        <v/>
      </c>
      <c r="AU193" s="80" t="str">
        <f t="shared" si="100"/>
        <v/>
      </c>
      <c r="AV193" s="80" t="str">
        <f t="shared" ca="1" si="101"/>
        <v/>
      </c>
      <c r="AW193" s="165"/>
      <c r="AX193" s="165"/>
      <c r="AY193" s="80" t="str">
        <f t="shared" si="102"/>
        <v/>
      </c>
      <c r="AZ193" s="165"/>
      <c r="BA193" s="165"/>
      <c r="BB193" s="80" t="str">
        <f t="shared" si="103"/>
        <v/>
      </c>
      <c r="BC193" s="5"/>
      <c r="BH193" s="52"/>
      <c r="BI193" s="52"/>
      <c r="BJ193" s="52"/>
      <c r="BK193" s="52"/>
      <c r="BL193" s="52"/>
      <c r="BM193" s="52"/>
      <c r="BQ193" s="27"/>
      <c r="BR193" s="27"/>
      <c r="BS193" s="27"/>
      <c r="BT193" s="27"/>
      <c r="BU193" s="27"/>
      <c r="BV193" s="27"/>
      <c r="BW193" s="54"/>
      <c r="BX193" s="26"/>
      <c r="BY193" s="54"/>
      <c r="BZ193" s="26"/>
      <c r="CA193" s="26"/>
      <c r="CB193" s="26"/>
    </row>
    <row r="194" spans="1:80" ht="17.45" customHeight="1">
      <c r="A194" s="86">
        <f t="shared" si="104"/>
        <v>27.2</v>
      </c>
      <c r="B194" s="179">
        <f t="shared" si="81"/>
        <v>46108</v>
      </c>
      <c r="C194" s="8"/>
      <c r="D194" s="11"/>
      <c r="E194" s="12"/>
      <c r="F194" s="11"/>
      <c r="G194" s="74">
        <f t="shared" si="107"/>
        <v>821</v>
      </c>
      <c r="H194" s="75">
        <f t="shared" si="107"/>
        <v>6136</v>
      </c>
      <c r="I194" s="88">
        <f t="shared" si="92"/>
        <v>0</v>
      </c>
      <c r="J194" s="78">
        <f t="shared" si="93"/>
        <v>0</v>
      </c>
      <c r="K194" s="78">
        <f t="shared" si="94"/>
        <v>0</v>
      </c>
      <c r="L194" s="78">
        <f t="shared" si="95"/>
        <v>0</v>
      </c>
      <c r="M194" s="78">
        <f t="shared" ca="1" si="96"/>
        <v>7.6404494382022445E-2</v>
      </c>
      <c r="N194" s="78">
        <f t="shared" ca="1" si="82"/>
        <v>2.802850356294536E-2</v>
      </c>
      <c r="O194" s="78">
        <f t="shared" si="97"/>
        <v>5.0000000000000001E-4</v>
      </c>
      <c r="P194" s="13"/>
      <c r="Q194" s="8"/>
      <c r="R194" s="13"/>
      <c r="S194" s="89">
        <f t="shared" si="83"/>
        <v>0</v>
      </c>
      <c r="T194" s="75">
        <f t="shared" si="84"/>
        <v>0</v>
      </c>
      <c r="U194" s="90">
        <f t="shared" si="85"/>
        <v>0</v>
      </c>
      <c r="V194" s="82">
        <f t="shared" si="86"/>
        <v>0</v>
      </c>
      <c r="W194" s="8"/>
      <c r="X194" s="8"/>
      <c r="Y194" s="12"/>
      <c r="Z194" s="12"/>
      <c r="AA194" s="12"/>
      <c r="AB194" s="12"/>
      <c r="AC194" s="91">
        <f t="shared" si="87"/>
        <v>0</v>
      </c>
      <c r="AD194" s="75">
        <f t="shared" si="88"/>
        <v>0</v>
      </c>
      <c r="AE194" s="88">
        <f t="shared" si="76"/>
        <v>0</v>
      </c>
      <c r="AF194" s="92">
        <f t="shared" si="77"/>
        <v>0</v>
      </c>
      <c r="AG194" s="93">
        <f t="shared" si="78"/>
        <v>0</v>
      </c>
      <c r="AH194" s="93">
        <f t="shared" si="79"/>
        <v>0</v>
      </c>
      <c r="AI194" s="78">
        <f t="shared" si="80"/>
        <v>0</v>
      </c>
      <c r="AJ194" s="92">
        <f t="shared" si="89"/>
        <v>0</v>
      </c>
      <c r="AK194" s="78">
        <f t="shared" si="90"/>
        <v>0</v>
      </c>
      <c r="AL194" s="11"/>
      <c r="AM194" s="14"/>
      <c r="AN194" s="11"/>
      <c r="AO194" s="15"/>
      <c r="AP194" s="11"/>
      <c r="AQ194" s="11"/>
      <c r="AR194" s="11"/>
      <c r="AS194" s="75" t="str">
        <f t="shared" si="98"/>
        <v/>
      </c>
      <c r="AT194" s="75" t="str">
        <f t="shared" ca="1" si="99"/>
        <v/>
      </c>
      <c r="AU194" s="75" t="str">
        <f t="shared" si="100"/>
        <v/>
      </c>
      <c r="AV194" s="75" t="str">
        <f t="shared" ca="1" si="101"/>
        <v/>
      </c>
      <c r="AW194" s="169"/>
      <c r="AX194" s="169"/>
      <c r="AY194" s="75" t="str">
        <f t="shared" si="102"/>
        <v/>
      </c>
      <c r="AZ194" s="169"/>
      <c r="BA194" s="169"/>
      <c r="BB194" s="75" t="str">
        <f t="shared" si="103"/>
        <v/>
      </c>
      <c r="BC194" s="11"/>
      <c r="BH194" s="52"/>
      <c r="BI194" s="52"/>
      <c r="BJ194" s="52"/>
      <c r="BK194" s="52"/>
      <c r="BL194" s="52"/>
      <c r="BM194" s="52"/>
      <c r="BQ194" s="27"/>
      <c r="BR194" s="27"/>
      <c r="BS194" s="27"/>
      <c r="BT194" s="27"/>
      <c r="BU194" s="27"/>
      <c r="BV194" s="27"/>
      <c r="BW194" s="54"/>
      <c r="BX194" s="26"/>
      <c r="BY194" s="54"/>
      <c r="BZ194" s="26"/>
      <c r="CA194" s="26"/>
      <c r="CB194" s="26"/>
    </row>
    <row r="195" spans="1:80" ht="17.45" customHeight="1">
      <c r="A195" s="94">
        <f t="shared" si="104"/>
        <v>27.3</v>
      </c>
      <c r="B195" s="179">
        <f t="shared" si="81"/>
        <v>46109</v>
      </c>
      <c r="C195" s="8"/>
      <c r="D195" s="11"/>
      <c r="E195" s="12"/>
      <c r="F195" s="11"/>
      <c r="G195" s="74">
        <f t="shared" si="107"/>
        <v>821</v>
      </c>
      <c r="H195" s="75">
        <f t="shared" si="107"/>
        <v>6136</v>
      </c>
      <c r="I195" s="88">
        <f t="shared" si="92"/>
        <v>0</v>
      </c>
      <c r="J195" s="78">
        <f t="shared" si="93"/>
        <v>0</v>
      </c>
      <c r="K195" s="78">
        <f t="shared" si="94"/>
        <v>0</v>
      </c>
      <c r="L195" s="78">
        <f t="shared" si="95"/>
        <v>0</v>
      </c>
      <c r="M195" s="78">
        <f t="shared" ca="1" si="96"/>
        <v>7.6404494382022445E-2</v>
      </c>
      <c r="N195" s="78">
        <f t="shared" ca="1" si="82"/>
        <v>2.802850356294536E-2</v>
      </c>
      <c r="O195" s="78">
        <f t="shared" si="97"/>
        <v>5.0000000000000001E-4</v>
      </c>
      <c r="P195" s="13"/>
      <c r="Q195" s="8"/>
      <c r="R195" s="13"/>
      <c r="S195" s="89">
        <f t="shared" si="83"/>
        <v>0</v>
      </c>
      <c r="T195" s="75">
        <f t="shared" si="84"/>
        <v>0</v>
      </c>
      <c r="U195" s="90">
        <f t="shared" si="85"/>
        <v>0</v>
      </c>
      <c r="V195" s="82">
        <f t="shared" si="86"/>
        <v>0</v>
      </c>
      <c r="W195" s="8"/>
      <c r="X195" s="8"/>
      <c r="Y195" s="12"/>
      <c r="Z195" s="12"/>
      <c r="AA195" s="12"/>
      <c r="AB195" s="12"/>
      <c r="AC195" s="91">
        <f t="shared" si="87"/>
        <v>0</v>
      </c>
      <c r="AD195" s="75">
        <f t="shared" si="88"/>
        <v>0</v>
      </c>
      <c r="AE195" s="88">
        <f t="shared" si="76"/>
        <v>0</v>
      </c>
      <c r="AF195" s="92">
        <f t="shared" si="77"/>
        <v>0</v>
      </c>
      <c r="AG195" s="93">
        <f t="shared" si="78"/>
        <v>0</v>
      </c>
      <c r="AH195" s="93">
        <f t="shared" si="79"/>
        <v>0</v>
      </c>
      <c r="AI195" s="78">
        <f t="shared" si="80"/>
        <v>0</v>
      </c>
      <c r="AJ195" s="92">
        <f t="shared" si="89"/>
        <v>0</v>
      </c>
      <c r="AK195" s="78">
        <f t="shared" si="90"/>
        <v>0</v>
      </c>
      <c r="AL195" s="11"/>
      <c r="AM195" s="14"/>
      <c r="AN195" s="11"/>
      <c r="AO195" s="15"/>
      <c r="AP195" s="11"/>
      <c r="AQ195" s="11"/>
      <c r="AR195" s="11"/>
      <c r="AS195" s="75" t="str">
        <f t="shared" si="98"/>
        <v/>
      </c>
      <c r="AT195" s="75" t="str">
        <f t="shared" ca="1" si="99"/>
        <v/>
      </c>
      <c r="AU195" s="75" t="str">
        <f t="shared" si="100"/>
        <v/>
      </c>
      <c r="AV195" s="75" t="str">
        <f t="shared" ca="1" si="101"/>
        <v/>
      </c>
      <c r="AW195" s="169"/>
      <c r="AX195" s="169"/>
      <c r="AY195" s="75" t="str">
        <f t="shared" si="102"/>
        <v/>
      </c>
      <c r="AZ195" s="169"/>
      <c r="BA195" s="169"/>
      <c r="BB195" s="75" t="str">
        <f t="shared" si="103"/>
        <v/>
      </c>
      <c r="BC195" s="11"/>
      <c r="BH195" s="52"/>
      <c r="BI195" s="52"/>
      <c r="BJ195" s="52"/>
      <c r="BK195" s="52"/>
      <c r="BL195" s="52"/>
      <c r="BM195" s="52"/>
      <c r="BQ195" s="27"/>
      <c r="BR195" s="27"/>
      <c r="BS195" s="27"/>
      <c r="BT195" s="27"/>
      <c r="BU195" s="27"/>
      <c r="BV195" s="27"/>
      <c r="BW195" s="54"/>
      <c r="BX195" s="26"/>
      <c r="BY195" s="54"/>
      <c r="BZ195" s="26"/>
      <c r="CA195" s="26"/>
      <c r="CB195" s="26"/>
    </row>
    <row r="196" spans="1:80" ht="17.45" customHeight="1">
      <c r="A196" s="86">
        <f t="shared" si="104"/>
        <v>27.4</v>
      </c>
      <c r="B196" s="179">
        <f t="shared" si="81"/>
        <v>46110</v>
      </c>
      <c r="C196" s="8"/>
      <c r="D196" s="11"/>
      <c r="E196" s="12"/>
      <c r="F196" s="11"/>
      <c r="G196" s="74">
        <f t="shared" si="107"/>
        <v>821</v>
      </c>
      <c r="H196" s="75">
        <f t="shared" si="107"/>
        <v>6136</v>
      </c>
      <c r="I196" s="88">
        <f t="shared" si="92"/>
        <v>0</v>
      </c>
      <c r="J196" s="78">
        <f t="shared" si="93"/>
        <v>0</v>
      </c>
      <c r="K196" s="78">
        <f t="shared" si="94"/>
        <v>0</v>
      </c>
      <c r="L196" s="78">
        <f t="shared" si="95"/>
        <v>0</v>
      </c>
      <c r="M196" s="78">
        <f t="shared" ca="1" si="96"/>
        <v>7.6404494382022445E-2</v>
      </c>
      <c r="N196" s="78">
        <f t="shared" ca="1" si="82"/>
        <v>2.802850356294536E-2</v>
      </c>
      <c r="O196" s="78">
        <f t="shared" si="97"/>
        <v>5.0000000000000001E-4</v>
      </c>
      <c r="P196" s="13"/>
      <c r="Q196" s="8"/>
      <c r="R196" s="13"/>
      <c r="S196" s="89">
        <f t="shared" si="83"/>
        <v>0</v>
      </c>
      <c r="T196" s="75">
        <f t="shared" si="84"/>
        <v>0</v>
      </c>
      <c r="U196" s="90">
        <f t="shared" si="85"/>
        <v>0</v>
      </c>
      <c r="V196" s="82">
        <f t="shared" si="86"/>
        <v>0</v>
      </c>
      <c r="W196" s="8"/>
      <c r="X196" s="8"/>
      <c r="Y196" s="12"/>
      <c r="Z196" s="12"/>
      <c r="AA196" s="12"/>
      <c r="AB196" s="12"/>
      <c r="AC196" s="91">
        <f t="shared" si="87"/>
        <v>0</v>
      </c>
      <c r="AD196" s="75">
        <f t="shared" si="88"/>
        <v>0</v>
      </c>
      <c r="AE196" s="88">
        <f t="shared" si="76"/>
        <v>0</v>
      </c>
      <c r="AF196" s="92">
        <f t="shared" si="77"/>
        <v>0</v>
      </c>
      <c r="AG196" s="93">
        <f t="shared" si="78"/>
        <v>0</v>
      </c>
      <c r="AH196" s="93">
        <f t="shared" si="79"/>
        <v>0</v>
      </c>
      <c r="AI196" s="78">
        <f t="shared" si="80"/>
        <v>0</v>
      </c>
      <c r="AJ196" s="92">
        <f t="shared" si="89"/>
        <v>0</v>
      </c>
      <c r="AK196" s="78">
        <f t="shared" si="90"/>
        <v>0</v>
      </c>
      <c r="AL196" s="11"/>
      <c r="AM196" s="14"/>
      <c r="AN196" s="11"/>
      <c r="AO196" s="15"/>
      <c r="AP196" s="11"/>
      <c r="AQ196" s="11"/>
      <c r="AR196" s="11"/>
      <c r="AS196" s="75" t="str">
        <f t="shared" si="98"/>
        <v/>
      </c>
      <c r="AT196" s="75" t="str">
        <f t="shared" ca="1" si="99"/>
        <v/>
      </c>
      <c r="AU196" s="75" t="str">
        <f t="shared" si="100"/>
        <v/>
      </c>
      <c r="AV196" s="75" t="str">
        <f t="shared" ca="1" si="101"/>
        <v/>
      </c>
      <c r="AW196" s="169"/>
      <c r="AX196" s="169"/>
      <c r="AY196" s="75" t="str">
        <f t="shared" si="102"/>
        <v/>
      </c>
      <c r="AZ196" s="169"/>
      <c r="BA196" s="169"/>
      <c r="BB196" s="75" t="str">
        <f t="shared" si="103"/>
        <v/>
      </c>
      <c r="BC196" s="11"/>
      <c r="BH196" s="52"/>
      <c r="BI196" s="52"/>
      <c r="BJ196" s="52"/>
      <c r="BK196" s="52"/>
      <c r="BL196" s="52"/>
      <c r="BM196" s="52"/>
      <c r="BQ196" s="27"/>
      <c r="BR196" s="27"/>
      <c r="BS196" s="27"/>
      <c r="BT196" s="27"/>
      <c r="BU196" s="27"/>
      <c r="BV196" s="27"/>
      <c r="BW196" s="54"/>
      <c r="BX196" s="26"/>
      <c r="BY196" s="54"/>
      <c r="BZ196" s="26"/>
      <c r="CA196" s="26"/>
      <c r="CB196" s="26"/>
    </row>
    <row r="197" spans="1:80" ht="17.45" customHeight="1">
      <c r="A197" s="94">
        <f t="shared" si="104"/>
        <v>27.5</v>
      </c>
      <c r="B197" s="179">
        <f t="shared" si="81"/>
        <v>46111</v>
      </c>
      <c r="C197" s="8"/>
      <c r="D197" s="11"/>
      <c r="E197" s="12"/>
      <c r="F197" s="11"/>
      <c r="G197" s="74">
        <f t="shared" si="107"/>
        <v>821</v>
      </c>
      <c r="H197" s="75">
        <f t="shared" si="107"/>
        <v>6136</v>
      </c>
      <c r="I197" s="88">
        <f t="shared" si="92"/>
        <v>0</v>
      </c>
      <c r="J197" s="78">
        <f t="shared" si="93"/>
        <v>0</v>
      </c>
      <c r="K197" s="78">
        <f t="shared" si="94"/>
        <v>0</v>
      </c>
      <c r="L197" s="78">
        <f t="shared" si="95"/>
        <v>0</v>
      </c>
      <c r="M197" s="78">
        <f t="shared" ca="1" si="96"/>
        <v>7.6404494382022445E-2</v>
      </c>
      <c r="N197" s="78">
        <f t="shared" ca="1" si="82"/>
        <v>2.802850356294536E-2</v>
      </c>
      <c r="O197" s="78">
        <f t="shared" si="97"/>
        <v>5.0000000000000001E-4</v>
      </c>
      <c r="P197" s="13"/>
      <c r="Q197" s="8"/>
      <c r="R197" s="13"/>
      <c r="S197" s="89">
        <f t="shared" si="83"/>
        <v>0</v>
      </c>
      <c r="T197" s="75">
        <f t="shared" si="84"/>
        <v>0</v>
      </c>
      <c r="U197" s="90">
        <f t="shared" si="85"/>
        <v>0</v>
      </c>
      <c r="V197" s="82">
        <f t="shared" si="86"/>
        <v>0</v>
      </c>
      <c r="W197" s="8"/>
      <c r="X197" s="8"/>
      <c r="Y197" s="12"/>
      <c r="Z197" s="12"/>
      <c r="AA197" s="12"/>
      <c r="AB197" s="12"/>
      <c r="AC197" s="91">
        <f t="shared" si="87"/>
        <v>0</v>
      </c>
      <c r="AD197" s="75">
        <f t="shared" si="88"/>
        <v>0</v>
      </c>
      <c r="AE197" s="88">
        <f t="shared" ref="AE197:AE260" si="108">IFERROR(W197/H196,0)</f>
        <v>0</v>
      </c>
      <c r="AF197" s="92">
        <f t="shared" ref="AF197:AF260" si="109">IFERROR(X197/$W197,0)</f>
        <v>0</v>
      </c>
      <c r="AG197" s="93">
        <f t="shared" ref="AG197:AG260" si="110">IFERROR(Y197/$W197,0)</f>
        <v>0</v>
      </c>
      <c r="AH197" s="93">
        <f t="shared" ref="AH197:AH260" si="111">IFERROR(Z197/$W197,0)</f>
        <v>0</v>
      </c>
      <c r="AI197" s="78">
        <f t="shared" ref="AI197:AI260" si="112">IFERROR(AA197/$W197,0)</f>
        <v>0</v>
      </c>
      <c r="AJ197" s="92">
        <f t="shared" si="89"/>
        <v>0</v>
      </c>
      <c r="AK197" s="78">
        <f t="shared" si="90"/>
        <v>0</v>
      </c>
      <c r="AL197" s="11"/>
      <c r="AM197" s="14"/>
      <c r="AN197" s="11"/>
      <c r="AO197" s="15"/>
      <c r="AP197" s="11"/>
      <c r="AQ197" s="11"/>
      <c r="AR197" s="11"/>
      <c r="AS197" s="75" t="str">
        <f t="shared" si="98"/>
        <v/>
      </c>
      <c r="AT197" s="75" t="str">
        <f t="shared" ca="1" si="99"/>
        <v/>
      </c>
      <c r="AU197" s="75" t="str">
        <f t="shared" si="100"/>
        <v/>
      </c>
      <c r="AV197" s="75" t="str">
        <f t="shared" ca="1" si="101"/>
        <v/>
      </c>
      <c r="AW197" s="169"/>
      <c r="AX197" s="169"/>
      <c r="AY197" s="75" t="str">
        <f t="shared" si="102"/>
        <v/>
      </c>
      <c r="AZ197" s="169"/>
      <c r="BA197" s="169"/>
      <c r="BB197" s="75" t="str">
        <f t="shared" si="103"/>
        <v/>
      </c>
      <c r="BC197" s="11"/>
      <c r="BH197" s="52"/>
      <c r="BI197" s="52"/>
      <c r="BJ197" s="52"/>
      <c r="BK197" s="52"/>
      <c r="BL197" s="52"/>
      <c r="BM197" s="52"/>
      <c r="BQ197" s="27"/>
      <c r="BR197" s="27"/>
      <c r="BS197" s="27"/>
      <c r="BT197" s="27"/>
      <c r="BU197" s="27"/>
      <c r="BV197" s="27"/>
      <c r="BW197" s="54"/>
      <c r="BX197" s="26"/>
      <c r="BY197" s="54"/>
      <c r="BZ197" s="26"/>
      <c r="CA197" s="26"/>
      <c r="CB197" s="26"/>
    </row>
    <row r="198" spans="1:80" ht="17.45" customHeight="1">
      <c r="A198" s="86">
        <f t="shared" si="104"/>
        <v>27.6</v>
      </c>
      <c r="B198" s="179">
        <f t="shared" si="81"/>
        <v>46112</v>
      </c>
      <c r="C198" s="8"/>
      <c r="D198" s="11"/>
      <c r="E198" s="12"/>
      <c r="F198" s="11"/>
      <c r="G198" s="74">
        <f t="shared" si="107"/>
        <v>821</v>
      </c>
      <c r="H198" s="75">
        <f t="shared" si="107"/>
        <v>6136</v>
      </c>
      <c r="I198" s="88">
        <f t="shared" si="92"/>
        <v>0</v>
      </c>
      <c r="J198" s="78">
        <f t="shared" si="93"/>
        <v>0</v>
      </c>
      <c r="K198" s="78">
        <f t="shared" si="94"/>
        <v>0</v>
      </c>
      <c r="L198" s="78">
        <f t="shared" si="95"/>
        <v>0</v>
      </c>
      <c r="M198" s="78">
        <f t="shared" ca="1" si="96"/>
        <v>7.6404494382022445E-2</v>
      </c>
      <c r="N198" s="78">
        <f t="shared" ca="1" si="82"/>
        <v>2.802850356294536E-2</v>
      </c>
      <c r="O198" s="78">
        <f t="shared" si="97"/>
        <v>5.0000000000000001E-4</v>
      </c>
      <c r="P198" s="13"/>
      <c r="Q198" s="8"/>
      <c r="R198" s="13"/>
      <c r="S198" s="89">
        <f t="shared" si="83"/>
        <v>0</v>
      </c>
      <c r="T198" s="75">
        <f t="shared" si="84"/>
        <v>0</v>
      </c>
      <c r="U198" s="90">
        <f t="shared" si="85"/>
        <v>0</v>
      </c>
      <c r="V198" s="82">
        <f t="shared" si="86"/>
        <v>0</v>
      </c>
      <c r="W198" s="8"/>
      <c r="X198" s="8"/>
      <c r="Y198" s="12"/>
      <c r="Z198" s="12"/>
      <c r="AA198" s="12"/>
      <c r="AB198" s="12"/>
      <c r="AC198" s="91">
        <f t="shared" si="87"/>
        <v>0</v>
      </c>
      <c r="AD198" s="75">
        <f t="shared" si="88"/>
        <v>0</v>
      </c>
      <c r="AE198" s="88">
        <f t="shared" si="108"/>
        <v>0</v>
      </c>
      <c r="AF198" s="92">
        <f t="shared" si="109"/>
        <v>0</v>
      </c>
      <c r="AG198" s="93">
        <f t="shared" si="110"/>
        <v>0</v>
      </c>
      <c r="AH198" s="93">
        <f t="shared" si="111"/>
        <v>0</v>
      </c>
      <c r="AI198" s="78">
        <f t="shared" si="112"/>
        <v>0</v>
      </c>
      <c r="AJ198" s="92">
        <f t="shared" si="89"/>
        <v>0</v>
      </c>
      <c r="AK198" s="78">
        <f t="shared" si="90"/>
        <v>0</v>
      </c>
      <c r="AL198" s="11"/>
      <c r="AM198" s="14"/>
      <c r="AN198" s="11"/>
      <c r="AO198" s="15"/>
      <c r="AP198" s="11"/>
      <c r="AQ198" s="11"/>
      <c r="AR198" s="11"/>
      <c r="AS198" s="75" t="str">
        <f t="shared" si="98"/>
        <v/>
      </c>
      <c r="AT198" s="75" t="str">
        <f t="shared" ca="1" si="99"/>
        <v/>
      </c>
      <c r="AU198" s="75" t="str">
        <f t="shared" si="100"/>
        <v/>
      </c>
      <c r="AV198" s="75" t="str">
        <f t="shared" ca="1" si="101"/>
        <v/>
      </c>
      <c r="AW198" s="169"/>
      <c r="AX198" s="169"/>
      <c r="AY198" s="75" t="str">
        <f t="shared" si="102"/>
        <v/>
      </c>
      <c r="AZ198" s="169"/>
      <c r="BA198" s="169"/>
      <c r="BB198" s="75" t="str">
        <f t="shared" si="103"/>
        <v/>
      </c>
      <c r="BC198" s="11"/>
      <c r="BH198" s="52"/>
      <c r="BI198" s="52"/>
      <c r="BJ198" s="52"/>
      <c r="BK198" s="52"/>
      <c r="BL198" s="52"/>
      <c r="BM198" s="52"/>
      <c r="BQ198" s="27"/>
      <c r="BR198" s="27"/>
      <c r="BS198" s="27"/>
      <c r="BT198" s="27"/>
      <c r="BU198" s="27"/>
      <c r="BV198" s="27"/>
      <c r="BW198" s="54"/>
      <c r="BX198" s="26"/>
      <c r="BY198" s="54"/>
      <c r="BZ198" s="26"/>
      <c r="CA198" s="26"/>
      <c r="CB198" s="26"/>
    </row>
    <row r="199" spans="1:80" ht="17.45" customHeight="1" thickBot="1">
      <c r="A199" s="94">
        <f t="shared" si="104"/>
        <v>27.700000000000003</v>
      </c>
      <c r="B199" s="180">
        <f t="shared" si="81"/>
        <v>46113</v>
      </c>
      <c r="C199" s="16"/>
      <c r="D199" s="17"/>
      <c r="E199" s="18"/>
      <c r="F199" s="17"/>
      <c r="G199" s="96">
        <f t="shared" si="107"/>
        <v>821</v>
      </c>
      <c r="H199" s="97">
        <f t="shared" si="107"/>
        <v>6136</v>
      </c>
      <c r="I199" s="98">
        <f t="shared" si="92"/>
        <v>0</v>
      </c>
      <c r="J199" s="99">
        <f t="shared" si="93"/>
        <v>0</v>
      </c>
      <c r="K199" s="99">
        <f t="shared" si="94"/>
        <v>0</v>
      </c>
      <c r="L199" s="99">
        <f t="shared" si="95"/>
        <v>0</v>
      </c>
      <c r="M199" s="99">
        <f t="shared" ca="1" si="96"/>
        <v>7.6404494382022445E-2</v>
      </c>
      <c r="N199" s="99">
        <f t="shared" ca="1" si="82"/>
        <v>2.802850356294536E-2</v>
      </c>
      <c r="O199" s="99">
        <f t="shared" si="97"/>
        <v>5.0000000000000001E-4</v>
      </c>
      <c r="P199" s="19"/>
      <c r="Q199" s="16"/>
      <c r="R199" s="19"/>
      <c r="S199" s="89">
        <f t="shared" si="83"/>
        <v>0</v>
      </c>
      <c r="T199" s="75">
        <f t="shared" si="84"/>
        <v>0</v>
      </c>
      <c r="U199" s="100">
        <f t="shared" si="85"/>
        <v>0</v>
      </c>
      <c r="V199" s="101">
        <f t="shared" si="86"/>
        <v>0</v>
      </c>
      <c r="W199" s="16"/>
      <c r="X199" s="8"/>
      <c r="Y199" s="12"/>
      <c r="Z199" s="12"/>
      <c r="AA199" s="12"/>
      <c r="AB199" s="12"/>
      <c r="AC199" s="102">
        <f t="shared" si="87"/>
        <v>0</v>
      </c>
      <c r="AD199" s="97">
        <f t="shared" si="88"/>
        <v>0</v>
      </c>
      <c r="AE199" s="98">
        <f t="shared" si="108"/>
        <v>0</v>
      </c>
      <c r="AF199" s="103">
        <f t="shared" si="109"/>
        <v>0</v>
      </c>
      <c r="AG199" s="104">
        <f t="shared" si="110"/>
        <v>0</v>
      </c>
      <c r="AH199" s="104">
        <f t="shared" si="111"/>
        <v>0</v>
      </c>
      <c r="AI199" s="99">
        <f t="shared" si="112"/>
        <v>0</v>
      </c>
      <c r="AJ199" s="103">
        <f t="shared" si="89"/>
        <v>0</v>
      </c>
      <c r="AK199" s="99">
        <f t="shared" si="90"/>
        <v>0</v>
      </c>
      <c r="AL199" s="17"/>
      <c r="AM199" s="20"/>
      <c r="AN199" s="17"/>
      <c r="AO199" s="21"/>
      <c r="AP199" s="17"/>
      <c r="AQ199" s="17"/>
      <c r="AR199" s="17"/>
      <c r="AS199" s="97" t="str">
        <f t="shared" si="98"/>
        <v/>
      </c>
      <c r="AT199" s="97" t="str">
        <f t="shared" ca="1" si="99"/>
        <v/>
      </c>
      <c r="AU199" s="97" t="str">
        <f t="shared" si="100"/>
        <v/>
      </c>
      <c r="AV199" s="97" t="str">
        <f t="shared" ca="1" si="101"/>
        <v/>
      </c>
      <c r="AW199" s="167"/>
      <c r="AX199" s="167"/>
      <c r="AY199" s="97" t="str">
        <f t="shared" si="102"/>
        <v/>
      </c>
      <c r="AZ199" s="167"/>
      <c r="BA199" s="167"/>
      <c r="BB199" s="97" t="str">
        <f t="shared" si="103"/>
        <v/>
      </c>
      <c r="BC199" s="17"/>
      <c r="BH199" s="52"/>
      <c r="BI199" s="52"/>
      <c r="BJ199" s="52"/>
      <c r="BK199" s="52"/>
      <c r="BL199" s="52"/>
      <c r="BM199" s="52"/>
      <c r="BQ199" s="27"/>
      <c r="BR199" s="27"/>
      <c r="BS199" s="27"/>
      <c r="BT199" s="27"/>
      <c r="BU199" s="27"/>
      <c r="BV199" s="27"/>
      <c r="BW199" s="54"/>
      <c r="BX199" s="26"/>
      <c r="BY199" s="54"/>
      <c r="BZ199" s="26"/>
      <c r="CA199" s="26"/>
      <c r="CB199" s="26"/>
    </row>
    <row r="200" spans="1:80" ht="17.45" customHeight="1" thickTop="1">
      <c r="A200" s="105">
        <f>A193+1</f>
        <v>28.1</v>
      </c>
      <c r="B200" s="178">
        <f>B199+1</f>
        <v>46114</v>
      </c>
      <c r="C200" s="4"/>
      <c r="D200" s="5"/>
      <c r="E200" s="6"/>
      <c r="F200" s="5"/>
      <c r="G200" s="74">
        <f t="shared" si="107"/>
        <v>821</v>
      </c>
      <c r="H200" s="75">
        <f t="shared" si="107"/>
        <v>6136</v>
      </c>
      <c r="I200" s="76">
        <f t="shared" si="92"/>
        <v>0</v>
      </c>
      <c r="J200" s="77">
        <f t="shared" si="93"/>
        <v>0</v>
      </c>
      <c r="K200" s="77">
        <f t="shared" si="94"/>
        <v>0</v>
      </c>
      <c r="L200" s="77">
        <f t="shared" si="95"/>
        <v>0</v>
      </c>
      <c r="M200" s="78">
        <f t="shared" ca="1" si="96"/>
        <v>7.6404494382022445E-2</v>
      </c>
      <c r="N200" s="78">
        <f t="shared" ca="1" si="82"/>
        <v>2.802850356294536E-2</v>
      </c>
      <c r="O200" s="78">
        <f t="shared" si="97"/>
        <v>5.0000000000000001E-4</v>
      </c>
      <c r="P200" s="13"/>
      <c r="Q200" s="8"/>
      <c r="R200" s="13"/>
      <c r="S200" s="79">
        <f t="shared" si="83"/>
        <v>0</v>
      </c>
      <c r="T200" s="80">
        <f t="shared" si="84"/>
        <v>0</v>
      </c>
      <c r="U200" s="90">
        <f t="shared" si="85"/>
        <v>0</v>
      </c>
      <c r="V200" s="82">
        <f t="shared" si="86"/>
        <v>0</v>
      </c>
      <c r="W200" s="4"/>
      <c r="X200" s="4"/>
      <c r="Y200" s="6"/>
      <c r="Z200" s="6"/>
      <c r="AA200" s="6"/>
      <c r="AB200" s="6"/>
      <c r="AC200" s="83">
        <f t="shared" si="87"/>
        <v>0</v>
      </c>
      <c r="AD200" s="80">
        <f t="shared" si="88"/>
        <v>0</v>
      </c>
      <c r="AE200" s="76">
        <f t="shared" si="108"/>
        <v>0</v>
      </c>
      <c r="AF200" s="84">
        <f t="shared" si="109"/>
        <v>0</v>
      </c>
      <c r="AG200" s="85">
        <f t="shared" si="110"/>
        <v>0</v>
      </c>
      <c r="AH200" s="85">
        <f t="shared" si="111"/>
        <v>0</v>
      </c>
      <c r="AI200" s="77">
        <f t="shared" si="112"/>
        <v>0</v>
      </c>
      <c r="AJ200" s="84">
        <f t="shared" si="89"/>
        <v>0</v>
      </c>
      <c r="AK200" s="77">
        <f t="shared" si="90"/>
        <v>0</v>
      </c>
      <c r="AL200" s="5"/>
      <c r="AM200" s="9"/>
      <c r="AN200" s="5"/>
      <c r="AO200" s="10"/>
      <c r="AP200" s="5"/>
      <c r="AQ200" s="5"/>
      <c r="AR200" s="5"/>
      <c r="AS200" s="80" t="str">
        <f t="shared" si="98"/>
        <v/>
      </c>
      <c r="AT200" s="80" t="str">
        <f t="shared" ca="1" si="99"/>
        <v/>
      </c>
      <c r="AU200" s="80" t="str">
        <f t="shared" si="100"/>
        <v/>
      </c>
      <c r="AV200" s="80" t="str">
        <f t="shared" ca="1" si="101"/>
        <v/>
      </c>
      <c r="AW200" s="165"/>
      <c r="AX200" s="165"/>
      <c r="AY200" s="80" t="str">
        <f t="shared" si="102"/>
        <v/>
      </c>
      <c r="AZ200" s="165"/>
      <c r="BA200" s="165"/>
      <c r="BB200" s="80" t="str">
        <f t="shared" si="103"/>
        <v/>
      </c>
      <c r="BC200" s="5"/>
      <c r="BH200" s="52"/>
      <c r="BI200" s="52"/>
      <c r="BJ200" s="52"/>
      <c r="BK200" s="52"/>
      <c r="BL200" s="52"/>
      <c r="BM200" s="52"/>
      <c r="BQ200" s="27"/>
      <c r="BR200" s="27"/>
      <c r="BS200" s="27"/>
      <c r="BT200" s="27"/>
      <c r="BU200" s="27"/>
      <c r="BV200" s="27"/>
      <c r="BW200" s="54"/>
      <c r="BX200" s="26"/>
      <c r="BY200" s="54"/>
      <c r="BZ200" s="26"/>
      <c r="CA200" s="26"/>
      <c r="CB200" s="26"/>
    </row>
    <row r="201" spans="1:80" ht="17.45" customHeight="1">
      <c r="A201" s="94">
        <f t="shared" si="104"/>
        <v>28.2</v>
      </c>
      <c r="B201" s="179">
        <f t="shared" si="81"/>
        <v>46115</v>
      </c>
      <c r="C201" s="8"/>
      <c r="D201" s="11"/>
      <c r="E201" s="12"/>
      <c r="F201" s="11"/>
      <c r="G201" s="74">
        <f t="shared" si="107"/>
        <v>821</v>
      </c>
      <c r="H201" s="75">
        <f t="shared" si="107"/>
        <v>6136</v>
      </c>
      <c r="I201" s="88">
        <f t="shared" si="92"/>
        <v>0</v>
      </c>
      <c r="J201" s="78">
        <f t="shared" si="93"/>
        <v>0</v>
      </c>
      <c r="K201" s="78">
        <f t="shared" si="94"/>
        <v>0</v>
      </c>
      <c r="L201" s="78">
        <f t="shared" si="95"/>
        <v>0</v>
      </c>
      <c r="M201" s="78">
        <f t="shared" ca="1" si="96"/>
        <v>7.6404494382022445E-2</v>
      </c>
      <c r="N201" s="78">
        <f t="shared" ca="1" si="82"/>
        <v>2.802850356294536E-2</v>
      </c>
      <c r="O201" s="78">
        <f t="shared" si="97"/>
        <v>5.0000000000000001E-4</v>
      </c>
      <c r="P201" s="13"/>
      <c r="Q201" s="8"/>
      <c r="R201" s="13"/>
      <c r="S201" s="89">
        <f t="shared" si="83"/>
        <v>0</v>
      </c>
      <c r="T201" s="75">
        <f t="shared" si="84"/>
        <v>0</v>
      </c>
      <c r="U201" s="90">
        <f t="shared" si="85"/>
        <v>0</v>
      </c>
      <c r="V201" s="82">
        <f t="shared" si="86"/>
        <v>0</v>
      </c>
      <c r="W201" s="8"/>
      <c r="X201" s="8"/>
      <c r="Y201" s="12"/>
      <c r="Z201" s="12"/>
      <c r="AA201" s="12"/>
      <c r="AB201" s="12"/>
      <c r="AC201" s="91">
        <f t="shared" si="87"/>
        <v>0</v>
      </c>
      <c r="AD201" s="75">
        <f t="shared" si="88"/>
        <v>0</v>
      </c>
      <c r="AE201" s="88">
        <f t="shared" si="108"/>
        <v>0</v>
      </c>
      <c r="AF201" s="92">
        <f t="shared" si="109"/>
        <v>0</v>
      </c>
      <c r="AG201" s="93">
        <f t="shared" si="110"/>
        <v>0</v>
      </c>
      <c r="AH201" s="93">
        <f t="shared" si="111"/>
        <v>0</v>
      </c>
      <c r="AI201" s="78">
        <f t="shared" si="112"/>
        <v>0</v>
      </c>
      <c r="AJ201" s="92">
        <f t="shared" si="89"/>
        <v>0</v>
      </c>
      <c r="AK201" s="78">
        <f t="shared" si="90"/>
        <v>0</v>
      </c>
      <c r="AL201" s="11"/>
      <c r="AM201" s="14"/>
      <c r="AN201" s="11"/>
      <c r="AO201" s="15"/>
      <c r="AP201" s="11"/>
      <c r="AQ201" s="11"/>
      <c r="AR201" s="11"/>
      <c r="AS201" s="75" t="str">
        <f t="shared" si="98"/>
        <v/>
      </c>
      <c r="AT201" s="75" t="str">
        <f t="shared" ca="1" si="99"/>
        <v/>
      </c>
      <c r="AU201" s="75" t="str">
        <f t="shared" si="100"/>
        <v/>
      </c>
      <c r="AV201" s="75" t="str">
        <f t="shared" ca="1" si="101"/>
        <v/>
      </c>
      <c r="AW201" s="169"/>
      <c r="AX201" s="169"/>
      <c r="AY201" s="75" t="str">
        <f t="shared" si="102"/>
        <v/>
      </c>
      <c r="AZ201" s="169"/>
      <c r="BA201" s="169"/>
      <c r="BB201" s="75" t="str">
        <f t="shared" si="103"/>
        <v/>
      </c>
      <c r="BC201" s="11"/>
      <c r="BH201" s="52"/>
      <c r="BI201" s="52"/>
      <c r="BJ201" s="52"/>
      <c r="BK201" s="52"/>
      <c r="BL201" s="52"/>
      <c r="BM201" s="52"/>
      <c r="BQ201" s="27"/>
      <c r="BR201" s="27"/>
      <c r="BS201" s="27"/>
      <c r="BT201" s="27"/>
      <c r="BU201" s="27"/>
      <c r="BV201" s="27"/>
      <c r="BW201" s="54"/>
      <c r="BX201" s="26"/>
      <c r="BY201" s="54"/>
      <c r="BZ201" s="26"/>
      <c r="CA201" s="26"/>
      <c r="CB201" s="26"/>
    </row>
    <row r="202" spans="1:80" ht="17.45" customHeight="1">
      <c r="A202" s="86">
        <f t="shared" si="104"/>
        <v>28.3</v>
      </c>
      <c r="B202" s="179">
        <f t="shared" si="81"/>
        <v>46116</v>
      </c>
      <c r="C202" s="8"/>
      <c r="D202" s="11"/>
      <c r="E202" s="12"/>
      <c r="F202" s="11"/>
      <c r="G202" s="74">
        <f t="shared" si="107"/>
        <v>821</v>
      </c>
      <c r="H202" s="75">
        <f t="shared" si="107"/>
        <v>6136</v>
      </c>
      <c r="I202" s="88">
        <f t="shared" si="92"/>
        <v>0</v>
      </c>
      <c r="J202" s="78">
        <f t="shared" si="93"/>
        <v>0</v>
      </c>
      <c r="K202" s="78">
        <f t="shared" si="94"/>
        <v>0</v>
      </c>
      <c r="L202" s="78">
        <f t="shared" si="95"/>
        <v>0</v>
      </c>
      <c r="M202" s="78">
        <f t="shared" ca="1" si="96"/>
        <v>7.6404494382022445E-2</v>
      </c>
      <c r="N202" s="78">
        <f t="shared" ca="1" si="82"/>
        <v>2.802850356294536E-2</v>
      </c>
      <c r="O202" s="78">
        <f t="shared" si="97"/>
        <v>5.0000000000000001E-4</v>
      </c>
      <c r="P202" s="13"/>
      <c r="Q202" s="8"/>
      <c r="R202" s="13"/>
      <c r="S202" s="89">
        <f t="shared" si="83"/>
        <v>0</v>
      </c>
      <c r="T202" s="75">
        <f t="shared" si="84"/>
        <v>0</v>
      </c>
      <c r="U202" s="90">
        <f t="shared" si="85"/>
        <v>0</v>
      </c>
      <c r="V202" s="82">
        <f t="shared" si="86"/>
        <v>0</v>
      </c>
      <c r="W202" s="8"/>
      <c r="X202" s="8"/>
      <c r="Y202" s="12"/>
      <c r="Z202" s="12"/>
      <c r="AA202" s="12"/>
      <c r="AB202" s="12"/>
      <c r="AC202" s="91">
        <f t="shared" si="87"/>
        <v>0</v>
      </c>
      <c r="AD202" s="75">
        <f t="shared" si="88"/>
        <v>0</v>
      </c>
      <c r="AE202" s="88">
        <f t="shared" si="108"/>
        <v>0</v>
      </c>
      <c r="AF202" s="92">
        <f t="shared" si="109"/>
        <v>0</v>
      </c>
      <c r="AG202" s="93">
        <f t="shared" si="110"/>
        <v>0</v>
      </c>
      <c r="AH202" s="93">
        <f t="shared" si="111"/>
        <v>0</v>
      </c>
      <c r="AI202" s="78">
        <f t="shared" si="112"/>
        <v>0</v>
      </c>
      <c r="AJ202" s="92">
        <f t="shared" si="89"/>
        <v>0</v>
      </c>
      <c r="AK202" s="78">
        <f t="shared" si="90"/>
        <v>0</v>
      </c>
      <c r="AL202" s="11"/>
      <c r="AM202" s="14"/>
      <c r="AN202" s="11"/>
      <c r="AO202" s="15"/>
      <c r="AP202" s="11"/>
      <c r="AQ202" s="11"/>
      <c r="AR202" s="11"/>
      <c r="AS202" s="75" t="str">
        <f t="shared" si="98"/>
        <v/>
      </c>
      <c r="AT202" s="75" t="str">
        <f t="shared" ca="1" si="99"/>
        <v/>
      </c>
      <c r="AU202" s="75" t="str">
        <f t="shared" si="100"/>
        <v/>
      </c>
      <c r="AV202" s="75" t="str">
        <f t="shared" ca="1" si="101"/>
        <v/>
      </c>
      <c r="AW202" s="169"/>
      <c r="AX202" s="169"/>
      <c r="AY202" s="75" t="str">
        <f t="shared" si="102"/>
        <v/>
      </c>
      <c r="AZ202" s="169"/>
      <c r="BA202" s="169"/>
      <c r="BB202" s="75" t="str">
        <f t="shared" si="103"/>
        <v/>
      </c>
      <c r="BC202" s="11"/>
      <c r="BH202" s="52"/>
      <c r="BI202" s="52"/>
      <c r="BJ202" s="52"/>
      <c r="BK202" s="52"/>
      <c r="BL202" s="52"/>
      <c r="BM202" s="52"/>
      <c r="BQ202" s="27"/>
      <c r="BR202" s="27"/>
      <c r="BS202" s="27"/>
      <c r="BT202" s="27"/>
      <c r="BU202" s="27"/>
      <c r="BV202" s="27"/>
      <c r="BW202" s="54"/>
      <c r="BX202" s="26"/>
      <c r="BY202" s="54"/>
      <c r="BZ202" s="26"/>
      <c r="CA202" s="26"/>
      <c r="CB202" s="26"/>
    </row>
    <row r="203" spans="1:80" ht="17.45" customHeight="1">
      <c r="A203" s="94">
        <f t="shared" si="104"/>
        <v>28.4</v>
      </c>
      <c r="B203" s="179">
        <f t="shared" ref="B203:B266" si="113">B202+1</f>
        <v>46117</v>
      </c>
      <c r="C203" s="8"/>
      <c r="D203" s="11"/>
      <c r="E203" s="12"/>
      <c r="F203" s="11"/>
      <c r="G203" s="74">
        <f t="shared" si="107"/>
        <v>821</v>
      </c>
      <c r="H203" s="75">
        <f t="shared" si="107"/>
        <v>6136</v>
      </c>
      <c r="I203" s="88">
        <f t="shared" si="92"/>
        <v>0</v>
      </c>
      <c r="J203" s="78">
        <f t="shared" si="93"/>
        <v>0</v>
      </c>
      <c r="K203" s="78">
        <f t="shared" si="94"/>
        <v>0</v>
      </c>
      <c r="L203" s="78">
        <f t="shared" si="95"/>
        <v>0</v>
      </c>
      <c r="M203" s="78">
        <f t="shared" ca="1" si="96"/>
        <v>7.6404494382022445E-2</v>
      </c>
      <c r="N203" s="78">
        <f t="shared" ref="N203:N266" ca="1" si="114">IF(ROW()=11,
   IF($B$3&gt;0,F203/$B$3,""),
   IF($B$3&gt;0,
      (OFFSET(N203,-1,0)*$B$3 + F203)/$B$3,
      "")
)</f>
        <v>2.802850356294536E-2</v>
      </c>
      <c r="O203" s="78">
        <f t="shared" si="97"/>
        <v>5.0000000000000001E-4</v>
      </c>
      <c r="P203" s="13"/>
      <c r="Q203" s="8"/>
      <c r="R203" s="13"/>
      <c r="S203" s="89">
        <f t="shared" ref="S203:S266" si="115">IF($P203="FULL FEED",Q203,Q203*2)</f>
        <v>0</v>
      </c>
      <c r="T203" s="75">
        <f t="shared" ref="T203:T266" si="116">IF($P203="FULL FEED",R203,R203*2)</f>
        <v>0</v>
      </c>
      <c r="U203" s="90">
        <f t="shared" ref="U203:U266" si="117">IF($P203="FULL FEED",(Q203*G203/1000),(Q203*2*G203/1000))</f>
        <v>0</v>
      </c>
      <c r="V203" s="82">
        <f t="shared" ref="V203:V266" si="118">IF($P203="FULL FEED",(R203*H203/1000),(R203*2*H203/1000))</f>
        <v>0</v>
      </c>
      <c r="W203" s="8"/>
      <c r="X203" s="8"/>
      <c r="Y203" s="12"/>
      <c r="Z203" s="12"/>
      <c r="AA203" s="12"/>
      <c r="AB203" s="12"/>
      <c r="AC203" s="91">
        <f t="shared" ref="AC203:AC266" si="119">SUM(X203,Y203,Z203,AA203)</f>
        <v>0</v>
      </c>
      <c r="AD203" s="75">
        <f t="shared" ref="AD203:AD266" si="120">W203-AC203</f>
        <v>0</v>
      </c>
      <c r="AE203" s="88">
        <f t="shared" si="108"/>
        <v>0</v>
      </c>
      <c r="AF203" s="92">
        <f t="shared" si="109"/>
        <v>0</v>
      </c>
      <c r="AG203" s="93">
        <f t="shared" si="110"/>
        <v>0</v>
      </c>
      <c r="AH203" s="93">
        <f t="shared" si="111"/>
        <v>0</v>
      </c>
      <c r="AI203" s="78">
        <f t="shared" si="112"/>
        <v>0</v>
      </c>
      <c r="AJ203" s="92">
        <f t="shared" ref="AJ203:AJ266" si="121">IFERROR(AC203/W203,0)</f>
        <v>0</v>
      </c>
      <c r="AK203" s="78">
        <f t="shared" ref="AK203:AK266" si="122">IFERROR(AD203/W203,0)</f>
        <v>0</v>
      </c>
      <c r="AL203" s="11"/>
      <c r="AM203" s="14"/>
      <c r="AN203" s="11"/>
      <c r="AO203" s="15"/>
      <c r="AP203" s="11"/>
      <c r="AQ203" s="11"/>
      <c r="AR203" s="11"/>
      <c r="AS203" s="75" t="str">
        <f t="shared" si="98"/>
        <v/>
      </c>
      <c r="AT203" s="75" t="str">
        <f t="shared" ca="1" si="99"/>
        <v/>
      </c>
      <c r="AU203" s="75" t="str">
        <f t="shared" si="100"/>
        <v/>
      </c>
      <c r="AV203" s="75" t="str">
        <f t="shared" ca="1" si="101"/>
        <v/>
      </c>
      <c r="AW203" s="169"/>
      <c r="AX203" s="169"/>
      <c r="AY203" s="75" t="str">
        <f t="shared" si="102"/>
        <v/>
      </c>
      <c r="AZ203" s="169"/>
      <c r="BA203" s="169"/>
      <c r="BB203" s="75" t="str">
        <f t="shared" si="103"/>
        <v/>
      </c>
      <c r="BC203" s="11"/>
      <c r="BH203" s="52"/>
      <c r="BI203" s="52"/>
      <c r="BJ203" s="52"/>
      <c r="BK203" s="52"/>
      <c r="BL203" s="52"/>
      <c r="BM203" s="52"/>
      <c r="BQ203" s="27"/>
      <c r="BR203" s="27"/>
      <c r="BS203" s="27"/>
      <c r="BT203" s="27"/>
      <c r="BU203" s="27"/>
      <c r="BV203" s="27"/>
      <c r="BW203" s="54"/>
      <c r="BX203" s="26"/>
      <c r="BY203" s="54"/>
      <c r="BZ203" s="26"/>
      <c r="CA203" s="26"/>
      <c r="CB203" s="26"/>
    </row>
    <row r="204" spans="1:80" ht="17.45" customHeight="1">
      <c r="A204" s="86">
        <f t="shared" si="104"/>
        <v>28.5</v>
      </c>
      <c r="B204" s="179">
        <f t="shared" si="113"/>
        <v>46118</v>
      </c>
      <c r="C204" s="8"/>
      <c r="D204" s="11"/>
      <c r="E204" s="12"/>
      <c r="F204" s="11"/>
      <c r="G204" s="74">
        <f t="shared" ref="G204:H219" si="123">G203-E204-C204</f>
        <v>821</v>
      </c>
      <c r="H204" s="75">
        <f t="shared" si="123"/>
        <v>6136</v>
      </c>
      <c r="I204" s="88">
        <f t="shared" ref="I204:I267" si="124">IFERROR(C204/G203,0)</f>
        <v>0</v>
      </c>
      <c r="J204" s="78">
        <f t="shared" ref="J204:J267" si="125">IFERROR(E204/G203,0)</f>
        <v>0</v>
      </c>
      <c r="K204" s="78">
        <f t="shared" ref="K204:K267" si="126">IFERROR(D204/H203,0)</f>
        <v>0</v>
      </c>
      <c r="L204" s="78">
        <f t="shared" ref="L204:L267" si="127">IFERROR(F204/H203,0)</f>
        <v>0</v>
      </c>
      <c r="M204" s="78">
        <f t="shared" ref="M204:M267" ca="1" si="128">IF(ROW()=11,
   IF($B$4&gt;0,E204/$B$4,""),
   IF($B$4&gt;0,
      (OFFSET(M204,-1,0)*$B$4 + E204)/$B$4,
      "")
)</f>
        <v>7.6404494382022445E-2</v>
      </c>
      <c r="N204" s="78">
        <f t="shared" ca="1" si="114"/>
        <v>2.802850356294536E-2</v>
      </c>
      <c r="O204" s="78">
        <f t="shared" ref="O204:O267" si="129">$O$10</f>
        <v>5.0000000000000001E-4</v>
      </c>
      <c r="P204" s="13"/>
      <c r="Q204" s="8"/>
      <c r="R204" s="13"/>
      <c r="S204" s="89">
        <f t="shared" si="115"/>
        <v>0</v>
      </c>
      <c r="T204" s="75">
        <f t="shared" si="116"/>
        <v>0</v>
      </c>
      <c r="U204" s="90">
        <f t="shared" si="117"/>
        <v>0</v>
      </c>
      <c r="V204" s="82">
        <f t="shared" si="118"/>
        <v>0</v>
      </c>
      <c r="W204" s="8"/>
      <c r="X204" s="8"/>
      <c r="Y204" s="12"/>
      <c r="Z204" s="12"/>
      <c r="AA204" s="12"/>
      <c r="AB204" s="12"/>
      <c r="AC204" s="91">
        <f t="shared" si="119"/>
        <v>0</v>
      </c>
      <c r="AD204" s="75">
        <f t="shared" si="120"/>
        <v>0</v>
      </c>
      <c r="AE204" s="88">
        <f t="shared" si="108"/>
        <v>0</v>
      </c>
      <c r="AF204" s="92">
        <f t="shared" si="109"/>
        <v>0</v>
      </c>
      <c r="AG204" s="93">
        <f t="shared" si="110"/>
        <v>0</v>
      </c>
      <c r="AH204" s="93">
        <f t="shared" si="111"/>
        <v>0</v>
      </c>
      <c r="AI204" s="78">
        <f t="shared" si="112"/>
        <v>0</v>
      </c>
      <c r="AJ204" s="92">
        <f t="shared" si="121"/>
        <v>0</v>
      </c>
      <c r="AK204" s="78">
        <f t="shared" si="122"/>
        <v>0</v>
      </c>
      <c r="AL204" s="11"/>
      <c r="AM204" s="14"/>
      <c r="AN204" s="11"/>
      <c r="AO204" s="15"/>
      <c r="AP204" s="11"/>
      <c r="AQ204" s="11"/>
      <c r="AR204" s="11"/>
      <c r="AS204" s="75" t="str">
        <f t="shared" ref="AS204:AS267" si="130">IF(OR(AR204="",AP204=""),"", (AR204-AP204)/100*1000)</f>
        <v/>
      </c>
      <c r="AT204" s="75" t="str">
        <f t="shared" ref="AT204:AT267" ca="1" si="131">IF(OR(AP205="",OFFSET(AP205,-1,0)=""),"", (AP205-OFFSET(AP205,-1,0))/100*1000)</f>
        <v/>
      </c>
      <c r="AU204" s="75" t="str">
        <f t="shared" ref="AU204:AU267" si="132">IFERROR(IF(OR(AP204="",AR204="",K204="",L204=""),"", ((AR204-AP204)/100*1000)/(U204+V204)),0)</f>
        <v/>
      </c>
      <c r="AV204" s="75" t="str">
        <f t="shared" ref="AV204:AV267" ca="1" si="133">IF(OR(AP204="",AP205="",M204="",N204=""),"", ((AP205-AP204)/100*1000)/((G204+H204))*1000)</f>
        <v/>
      </c>
      <c r="AW204" s="169"/>
      <c r="AX204" s="169"/>
      <c r="AY204" s="75" t="str">
        <f t="shared" ref="AY204:AY267" si="134">IF(OR(AW204="",AX204=""),"",MOD(AX204-AW204,1)*24)</f>
        <v/>
      </c>
      <c r="AZ204" s="169"/>
      <c r="BA204" s="169"/>
      <c r="BB204" s="75" t="str">
        <f t="shared" ref="BB204:BB267" si="135">IF(OR(AZ204="",BA204=""),"",MOD(BA204-AZ204,1)*24)</f>
        <v/>
      </c>
      <c r="BC204" s="11"/>
      <c r="BH204" s="52"/>
      <c r="BI204" s="52"/>
      <c r="BJ204" s="52"/>
      <c r="BK204" s="52"/>
      <c r="BL204" s="52"/>
      <c r="BM204" s="52"/>
      <c r="BQ204" s="27"/>
      <c r="BR204" s="27"/>
      <c r="BS204" s="27"/>
      <c r="BT204" s="27"/>
      <c r="BU204" s="27"/>
      <c r="BV204" s="27"/>
      <c r="BW204" s="54"/>
      <c r="BX204" s="26"/>
      <c r="BY204" s="54"/>
      <c r="BZ204" s="26"/>
      <c r="CA204" s="26"/>
      <c r="CB204" s="26"/>
    </row>
    <row r="205" spans="1:80" ht="17.45" customHeight="1">
      <c r="A205" s="94">
        <f t="shared" si="104"/>
        <v>28.6</v>
      </c>
      <c r="B205" s="179">
        <f t="shared" si="113"/>
        <v>46119</v>
      </c>
      <c r="C205" s="8"/>
      <c r="D205" s="11"/>
      <c r="E205" s="12"/>
      <c r="F205" s="11"/>
      <c r="G205" s="74">
        <f t="shared" si="123"/>
        <v>821</v>
      </c>
      <c r="H205" s="75">
        <f t="shared" si="123"/>
        <v>6136</v>
      </c>
      <c r="I205" s="88">
        <f t="shared" si="124"/>
        <v>0</v>
      </c>
      <c r="J205" s="78">
        <f t="shared" si="125"/>
        <v>0</v>
      </c>
      <c r="K205" s="78">
        <f t="shared" si="126"/>
        <v>0</v>
      </c>
      <c r="L205" s="78">
        <f t="shared" si="127"/>
        <v>0</v>
      </c>
      <c r="M205" s="78">
        <f t="shared" ca="1" si="128"/>
        <v>7.6404494382022445E-2</v>
      </c>
      <c r="N205" s="78">
        <f t="shared" ca="1" si="114"/>
        <v>2.802850356294536E-2</v>
      </c>
      <c r="O205" s="78">
        <f t="shared" si="129"/>
        <v>5.0000000000000001E-4</v>
      </c>
      <c r="P205" s="13"/>
      <c r="Q205" s="8"/>
      <c r="R205" s="13"/>
      <c r="S205" s="89">
        <f t="shared" si="115"/>
        <v>0</v>
      </c>
      <c r="T205" s="75">
        <f t="shared" si="116"/>
        <v>0</v>
      </c>
      <c r="U205" s="90">
        <f t="shared" si="117"/>
        <v>0</v>
      </c>
      <c r="V205" s="82">
        <f t="shared" si="118"/>
        <v>0</v>
      </c>
      <c r="W205" s="8"/>
      <c r="X205" s="8"/>
      <c r="Y205" s="12"/>
      <c r="Z205" s="12"/>
      <c r="AA205" s="12"/>
      <c r="AB205" s="12"/>
      <c r="AC205" s="91">
        <f t="shared" si="119"/>
        <v>0</v>
      </c>
      <c r="AD205" s="75">
        <f t="shared" si="120"/>
        <v>0</v>
      </c>
      <c r="AE205" s="88">
        <f t="shared" si="108"/>
        <v>0</v>
      </c>
      <c r="AF205" s="92">
        <f t="shared" si="109"/>
        <v>0</v>
      </c>
      <c r="AG205" s="93">
        <f t="shared" si="110"/>
        <v>0</v>
      </c>
      <c r="AH205" s="93">
        <f t="shared" si="111"/>
        <v>0</v>
      </c>
      <c r="AI205" s="78">
        <f t="shared" si="112"/>
        <v>0</v>
      </c>
      <c r="AJ205" s="92">
        <f t="shared" si="121"/>
        <v>0</v>
      </c>
      <c r="AK205" s="78">
        <f t="shared" si="122"/>
        <v>0</v>
      </c>
      <c r="AL205" s="11"/>
      <c r="AM205" s="14"/>
      <c r="AN205" s="11"/>
      <c r="AO205" s="15"/>
      <c r="AP205" s="11"/>
      <c r="AQ205" s="11"/>
      <c r="AR205" s="11"/>
      <c r="AS205" s="75" t="str">
        <f t="shared" si="130"/>
        <v/>
      </c>
      <c r="AT205" s="75" t="str">
        <f t="shared" ca="1" si="131"/>
        <v/>
      </c>
      <c r="AU205" s="75" t="str">
        <f t="shared" si="132"/>
        <v/>
      </c>
      <c r="AV205" s="75" t="str">
        <f t="shared" ca="1" si="133"/>
        <v/>
      </c>
      <c r="AW205" s="169"/>
      <c r="AX205" s="169"/>
      <c r="AY205" s="75" t="str">
        <f t="shared" si="134"/>
        <v/>
      </c>
      <c r="AZ205" s="169"/>
      <c r="BA205" s="169"/>
      <c r="BB205" s="75" t="str">
        <f t="shared" si="135"/>
        <v/>
      </c>
      <c r="BC205" s="11"/>
      <c r="BH205" s="52"/>
      <c r="BI205" s="52"/>
      <c r="BJ205" s="52"/>
      <c r="BK205" s="52"/>
      <c r="BL205" s="52"/>
      <c r="BM205" s="52"/>
      <c r="BQ205" s="27"/>
      <c r="BR205" s="27"/>
      <c r="BS205" s="27"/>
      <c r="BT205" s="27"/>
      <c r="BU205" s="27"/>
      <c r="BV205" s="27"/>
      <c r="BW205" s="54"/>
      <c r="BX205" s="26"/>
      <c r="BY205" s="54"/>
      <c r="BZ205" s="26"/>
      <c r="CA205" s="26"/>
      <c r="CB205" s="26"/>
    </row>
    <row r="206" spans="1:80" ht="17.45" customHeight="1" thickBot="1">
      <c r="A206" s="86">
        <f t="shared" si="104"/>
        <v>28.700000000000003</v>
      </c>
      <c r="B206" s="180">
        <f t="shared" si="113"/>
        <v>46120</v>
      </c>
      <c r="C206" s="16"/>
      <c r="D206" s="17"/>
      <c r="E206" s="18"/>
      <c r="F206" s="17"/>
      <c r="G206" s="96">
        <f t="shared" si="123"/>
        <v>821</v>
      </c>
      <c r="H206" s="97">
        <f t="shared" si="123"/>
        <v>6136</v>
      </c>
      <c r="I206" s="98">
        <f t="shared" si="124"/>
        <v>0</v>
      </c>
      <c r="J206" s="99">
        <f t="shared" si="125"/>
        <v>0</v>
      </c>
      <c r="K206" s="99">
        <f t="shared" si="126"/>
        <v>0</v>
      </c>
      <c r="L206" s="99">
        <f t="shared" si="127"/>
        <v>0</v>
      </c>
      <c r="M206" s="99">
        <f t="shared" ca="1" si="128"/>
        <v>7.6404494382022445E-2</v>
      </c>
      <c r="N206" s="99">
        <f t="shared" ca="1" si="114"/>
        <v>2.802850356294536E-2</v>
      </c>
      <c r="O206" s="99">
        <f t="shared" si="129"/>
        <v>5.0000000000000001E-4</v>
      </c>
      <c r="P206" s="19"/>
      <c r="Q206" s="16"/>
      <c r="R206" s="19"/>
      <c r="S206" s="89">
        <f t="shared" si="115"/>
        <v>0</v>
      </c>
      <c r="T206" s="75">
        <f t="shared" si="116"/>
        <v>0</v>
      </c>
      <c r="U206" s="100">
        <f t="shared" si="117"/>
        <v>0</v>
      </c>
      <c r="V206" s="101">
        <f t="shared" si="118"/>
        <v>0</v>
      </c>
      <c r="W206" s="16"/>
      <c r="X206" s="8"/>
      <c r="Y206" s="12"/>
      <c r="Z206" s="12"/>
      <c r="AA206" s="12"/>
      <c r="AB206" s="12"/>
      <c r="AC206" s="102">
        <f t="shared" si="119"/>
        <v>0</v>
      </c>
      <c r="AD206" s="97">
        <f t="shared" si="120"/>
        <v>0</v>
      </c>
      <c r="AE206" s="98">
        <f t="shared" si="108"/>
        <v>0</v>
      </c>
      <c r="AF206" s="103">
        <f t="shared" si="109"/>
        <v>0</v>
      </c>
      <c r="AG206" s="104">
        <f t="shared" si="110"/>
        <v>0</v>
      </c>
      <c r="AH206" s="104">
        <f t="shared" si="111"/>
        <v>0</v>
      </c>
      <c r="AI206" s="99">
        <f t="shared" si="112"/>
        <v>0</v>
      </c>
      <c r="AJ206" s="103">
        <f t="shared" si="121"/>
        <v>0</v>
      </c>
      <c r="AK206" s="99">
        <f t="shared" si="122"/>
        <v>0</v>
      </c>
      <c r="AL206" s="17"/>
      <c r="AM206" s="20"/>
      <c r="AN206" s="17"/>
      <c r="AO206" s="21"/>
      <c r="AP206" s="17"/>
      <c r="AQ206" s="17"/>
      <c r="AR206" s="17"/>
      <c r="AS206" s="97" t="str">
        <f t="shared" si="130"/>
        <v/>
      </c>
      <c r="AT206" s="97" t="str">
        <f t="shared" ca="1" si="131"/>
        <v/>
      </c>
      <c r="AU206" s="97" t="str">
        <f t="shared" si="132"/>
        <v/>
      </c>
      <c r="AV206" s="97" t="str">
        <f t="shared" ca="1" si="133"/>
        <v/>
      </c>
      <c r="AW206" s="167"/>
      <c r="AX206" s="167"/>
      <c r="AY206" s="97" t="str">
        <f t="shared" si="134"/>
        <v/>
      </c>
      <c r="AZ206" s="167"/>
      <c r="BA206" s="167"/>
      <c r="BB206" s="97" t="str">
        <f t="shared" si="135"/>
        <v/>
      </c>
      <c r="BC206" s="17"/>
      <c r="BH206" s="52"/>
      <c r="BI206" s="52"/>
      <c r="BJ206" s="52"/>
      <c r="BK206" s="52"/>
      <c r="BL206" s="52"/>
      <c r="BM206" s="52"/>
      <c r="BQ206" s="27"/>
      <c r="BR206" s="27"/>
      <c r="BS206" s="27"/>
      <c r="BT206" s="27"/>
      <c r="BU206" s="27"/>
      <c r="BV206" s="27"/>
      <c r="BW206" s="54"/>
      <c r="BX206" s="26"/>
      <c r="BY206" s="54"/>
      <c r="BZ206" s="26"/>
      <c r="CA206" s="26"/>
      <c r="CB206" s="26"/>
    </row>
    <row r="207" spans="1:80" ht="17.45" customHeight="1" thickTop="1">
      <c r="A207" s="71">
        <f>A200+1</f>
        <v>29.1</v>
      </c>
      <c r="B207" s="178">
        <f>B206+1</f>
        <v>46121</v>
      </c>
      <c r="C207" s="4"/>
      <c r="D207" s="5"/>
      <c r="E207" s="6"/>
      <c r="F207" s="5"/>
      <c r="G207" s="74">
        <f t="shared" si="123"/>
        <v>821</v>
      </c>
      <c r="H207" s="75">
        <f t="shared" si="123"/>
        <v>6136</v>
      </c>
      <c r="I207" s="76">
        <f t="shared" si="124"/>
        <v>0</v>
      </c>
      <c r="J207" s="77">
        <f t="shared" si="125"/>
        <v>0</v>
      </c>
      <c r="K207" s="77">
        <f t="shared" si="126"/>
        <v>0</v>
      </c>
      <c r="L207" s="77">
        <f t="shared" si="127"/>
        <v>0</v>
      </c>
      <c r="M207" s="78">
        <f t="shared" ca="1" si="128"/>
        <v>7.6404494382022445E-2</v>
      </c>
      <c r="N207" s="78">
        <f t="shared" ca="1" si="114"/>
        <v>2.802850356294536E-2</v>
      </c>
      <c r="O207" s="78">
        <f t="shared" si="129"/>
        <v>5.0000000000000001E-4</v>
      </c>
      <c r="P207" s="13"/>
      <c r="Q207" s="8"/>
      <c r="R207" s="13"/>
      <c r="S207" s="79">
        <f t="shared" si="115"/>
        <v>0</v>
      </c>
      <c r="T207" s="80">
        <f t="shared" si="116"/>
        <v>0</v>
      </c>
      <c r="U207" s="90">
        <f t="shared" si="117"/>
        <v>0</v>
      </c>
      <c r="V207" s="82">
        <f t="shared" si="118"/>
        <v>0</v>
      </c>
      <c r="W207" s="4"/>
      <c r="X207" s="4"/>
      <c r="Y207" s="6"/>
      <c r="Z207" s="6"/>
      <c r="AA207" s="6"/>
      <c r="AB207" s="6"/>
      <c r="AC207" s="83">
        <f t="shared" si="119"/>
        <v>0</v>
      </c>
      <c r="AD207" s="80">
        <f t="shared" si="120"/>
        <v>0</v>
      </c>
      <c r="AE207" s="76">
        <f t="shared" si="108"/>
        <v>0</v>
      </c>
      <c r="AF207" s="84">
        <f t="shared" si="109"/>
        <v>0</v>
      </c>
      <c r="AG207" s="85">
        <f t="shared" si="110"/>
        <v>0</v>
      </c>
      <c r="AH207" s="85">
        <f t="shared" si="111"/>
        <v>0</v>
      </c>
      <c r="AI207" s="77">
        <f t="shared" si="112"/>
        <v>0</v>
      </c>
      <c r="AJ207" s="84">
        <f t="shared" si="121"/>
        <v>0</v>
      </c>
      <c r="AK207" s="77">
        <f t="shared" si="122"/>
        <v>0</v>
      </c>
      <c r="AL207" s="5"/>
      <c r="AM207" s="9"/>
      <c r="AN207" s="5"/>
      <c r="AO207" s="10"/>
      <c r="AP207" s="5"/>
      <c r="AQ207" s="5"/>
      <c r="AR207" s="5"/>
      <c r="AS207" s="80" t="str">
        <f t="shared" si="130"/>
        <v/>
      </c>
      <c r="AT207" s="80" t="str">
        <f t="shared" ca="1" si="131"/>
        <v/>
      </c>
      <c r="AU207" s="80" t="str">
        <f t="shared" si="132"/>
        <v/>
      </c>
      <c r="AV207" s="80" t="str">
        <f t="shared" ca="1" si="133"/>
        <v/>
      </c>
      <c r="AW207" s="165"/>
      <c r="AX207" s="165"/>
      <c r="AY207" s="80" t="str">
        <f t="shared" si="134"/>
        <v/>
      </c>
      <c r="AZ207" s="165"/>
      <c r="BA207" s="165"/>
      <c r="BB207" s="80" t="str">
        <f t="shared" si="135"/>
        <v/>
      </c>
      <c r="BC207" s="5"/>
      <c r="BH207" s="52"/>
      <c r="BI207" s="52"/>
      <c r="BJ207" s="52"/>
      <c r="BK207" s="52"/>
      <c r="BL207" s="52"/>
      <c r="BM207" s="52"/>
      <c r="BQ207" s="27"/>
      <c r="BR207" s="27"/>
      <c r="BS207" s="27"/>
      <c r="BT207" s="27"/>
      <c r="BU207" s="27"/>
      <c r="BV207" s="27"/>
      <c r="BW207" s="54"/>
      <c r="BX207" s="26"/>
      <c r="BY207" s="54"/>
      <c r="BZ207" s="26"/>
      <c r="CA207" s="26"/>
      <c r="CB207" s="26"/>
    </row>
    <row r="208" spans="1:80" ht="17.45" customHeight="1">
      <c r="A208" s="86">
        <f t="shared" si="104"/>
        <v>29.2</v>
      </c>
      <c r="B208" s="179">
        <f t="shared" si="113"/>
        <v>46122</v>
      </c>
      <c r="C208" s="8"/>
      <c r="D208" s="11"/>
      <c r="E208" s="12"/>
      <c r="F208" s="11"/>
      <c r="G208" s="74">
        <f t="shared" si="123"/>
        <v>821</v>
      </c>
      <c r="H208" s="75">
        <f t="shared" si="123"/>
        <v>6136</v>
      </c>
      <c r="I208" s="88">
        <f t="shared" si="124"/>
        <v>0</v>
      </c>
      <c r="J208" s="78">
        <f t="shared" si="125"/>
        <v>0</v>
      </c>
      <c r="K208" s="78">
        <f t="shared" si="126"/>
        <v>0</v>
      </c>
      <c r="L208" s="78">
        <f t="shared" si="127"/>
        <v>0</v>
      </c>
      <c r="M208" s="78">
        <f t="shared" ca="1" si="128"/>
        <v>7.6404494382022445E-2</v>
      </c>
      <c r="N208" s="78">
        <f t="shared" ca="1" si="114"/>
        <v>2.802850356294536E-2</v>
      </c>
      <c r="O208" s="78">
        <f t="shared" si="129"/>
        <v>5.0000000000000001E-4</v>
      </c>
      <c r="P208" s="13"/>
      <c r="Q208" s="8"/>
      <c r="R208" s="13"/>
      <c r="S208" s="89">
        <f t="shared" si="115"/>
        <v>0</v>
      </c>
      <c r="T208" s="75">
        <f t="shared" si="116"/>
        <v>0</v>
      </c>
      <c r="U208" s="90">
        <f t="shared" si="117"/>
        <v>0</v>
      </c>
      <c r="V208" s="82">
        <f t="shared" si="118"/>
        <v>0</v>
      </c>
      <c r="W208" s="8"/>
      <c r="X208" s="8"/>
      <c r="Y208" s="12"/>
      <c r="Z208" s="12"/>
      <c r="AA208" s="12"/>
      <c r="AB208" s="28"/>
      <c r="AC208" s="91">
        <f t="shared" si="119"/>
        <v>0</v>
      </c>
      <c r="AD208" s="75">
        <f t="shared" si="120"/>
        <v>0</v>
      </c>
      <c r="AE208" s="88">
        <f t="shared" si="108"/>
        <v>0</v>
      </c>
      <c r="AF208" s="92">
        <f t="shared" si="109"/>
        <v>0</v>
      </c>
      <c r="AG208" s="93">
        <f t="shared" si="110"/>
        <v>0</v>
      </c>
      <c r="AH208" s="93">
        <f t="shared" si="111"/>
        <v>0</v>
      </c>
      <c r="AI208" s="78">
        <f t="shared" si="112"/>
        <v>0</v>
      </c>
      <c r="AJ208" s="92">
        <f t="shared" si="121"/>
        <v>0</v>
      </c>
      <c r="AK208" s="78">
        <f t="shared" si="122"/>
        <v>0</v>
      </c>
      <c r="AL208" s="11"/>
      <c r="AM208" s="14"/>
      <c r="AN208" s="11"/>
      <c r="AO208" s="15"/>
      <c r="AP208" s="11"/>
      <c r="AQ208" s="11"/>
      <c r="AR208" s="11"/>
      <c r="AS208" s="75" t="str">
        <f t="shared" si="130"/>
        <v/>
      </c>
      <c r="AT208" s="75" t="str">
        <f t="shared" ca="1" si="131"/>
        <v/>
      </c>
      <c r="AU208" s="75" t="str">
        <f t="shared" si="132"/>
        <v/>
      </c>
      <c r="AV208" s="75" t="str">
        <f t="shared" ca="1" si="133"/>
        <v/>
      </c>
      <c r="AW208" s="169"/>
      <c r="AX208" s="169"/>
      <c r="AY208" s="75" t="str">
        <f t="shared" si="134"/>
        <v/>
      </c>
      <c r="AZ208" s="169"/>
      <c r="BA208" s="169"/>
      <c r="BB208" s="75" t="str">
        <f t="shared" si="135"/>
        <v/>
      </c>
      <c r="BC208" s="11"/>
      <c r="BH208" s="52"/>
      <c r="BI208" s="52"/>
      <c r="BJ208" s="52"/>
      <c r="BK208" s="52"/>
      <c r="BL208" s="52"/>
      <c r="BM208" s="52"/>
      <c r="BQ208" s="27"/>
      <c r="BR208" s="27"/>
      <c r="BS208" s="27"/>
      <c r="BT208" s="27"/>
      <c r="BU208" s="27"/>
      <c r="BV208" s="27"/>
      <c r="BW208" s="54"/>
      <c r="BX208" s="26"/>
      <c r="BY208" s="54"/>
      <c r="BZ208" s="26"/>
      <c r="CA208" s="26"/>
      <c r="CB208" s="26"/>
    </row>
    <row r="209" spans="1:80" ht="17.45" customHeight="1">
      <c r="A209" s="94">
        <f t="shared" si="104"/>
        <v>29.3</v>
      </c>
      <c r="B209" s="179">
        <f t="shared" si="113"/>
        <v>46123</v>
      </c>
      <c r="C209" s="8"/>
      <c r="D209" s="11"/>
      <c r="E209" s="12"/>
      <c r="F209" s="11"/>
      <c r="G209" s="74">
        <f t="shared" si="123"/>
        <v>821</v>
      </c>
      <c r="H209" s="75">
        <f t="shared" si="123"/>
        <v>6136</v>
      </c>
      <c r="I209" s="88">
        <f t="shared" si="124"/>
        <v>0</v>
      </c>
      <c r="J209" s="78">
        <f t="shared" si="125"/>
        <v>0</v>
      </c>
      <c r="K209" s="78">
        <f t="shared" si="126"/>
        <v>0</v>
      </c>
      <c r="L209" s="78">
        <f t="shared" si="127"/>
        <v>0</v>
      </c>
      <c r="M209" s="78">
        <f t="shared" ca="1" si="128"/>
        <v>7.6404494382022445E-2</v>
      </c>
      <c r="N209" s="78">
        <f t="shared" ca="1" si="114"/>
        <v>2.802850356294536E-2</v>
      </c>
      <c r="O209" s="78">
        <f t="shared" si="129"/>
        <v>5.0000000000000001E-4</v>
      </c>
      <c r="P209" s="13"/>
      <c r="Q209" s="8"/>
      <c r="R209" s="13"/>
      <c r="S209" s="89">
        <f t="shared" si="115"/>
        <v>0</v>
      </c>
      <c r="T209" s="75">
        <f t="shared" si="116"/>
        <v>0</v>
      </c>
      <c r="U209" s="90">
        <f t="shared" si="117"/>
        <v>0</v>
      </c>
      <c r="V209" s="82">
        <f t="shared" si="118"/>
        <v>0</v>
      </c>
      <c r="W209" s="8"/>
      <c r="X209" s="8"/>
      <c r="Y209" s="12"/>
      <c r="Z209" s="12"/>
      <c r="AA209" s="12"/>
      <c r="AB209" s="28"/>
      <c r="AC209" s="91">
        <f t="shared" si="119"/>
        <v>0</v>
      </c>
      <c r="AD209" s="75">
        <f t="shared" si="120"/>
        <v>0</v>
      </c>
      <c r="AE209" s="88">
        <f t="shared" si="108"/>
        <v>0</v>
      </c>
      <c r="AF209" s="92">
        <f t="shared" si="109"/>
        <v>0</v>
      </c>
      <c r="AG209" s="93">
        <f t="shared" si="110"/>
        <v>0</v>
      </c>
      <c r="AH209" s="93">
        <f t="shared" si="111"/>
        <v>0</v>
      </c>
      <c r="AI209" s="78">
        <f t="shared" si="112"/>
        <v>0</v>
      </c>
      <c r="AJ209" s="92">
        <f t="shared" si="121"/>
        <v>0</v>
      </c>
      <c r="AK209" s="78">
        <f t="shared" si="122"/>
        <v>0</v>
      </c>
      <c r="AL209" s="11"/>
      <c r="AM209" s="14"/>
      <c r="AN209" s="11"/>
      <c r="AO209" s="15"/>
      <c r="AP209" s="11"/>
      <c r="AQ209" s="11"/>
      <c r="AR209" s="11"/>
      <c r="AS209" s="75" t="str">
        <f t="shared" si="130"/>
        <v/>
      </c>
      <c r="AT209" s="75" t="str">
        <f t="shared" ca="1" si="131"/>
        <v/>
      </c>
      <c r="AU209" s="75" t="str">
        <f t="shared" si="132"/>
        <v/>
      </c>
      <c r="AV209" s="75" t="str">
        <f t="shared" ca="1" si="133"/>
        <v/>
      </c>
      <c r="AW209" s="169"/>
      <c r="AX209" s="169"/>
      <c r="AY209" s="75" t="str">
        <f t="shared" si="134"/>
        <v/>
      </c>
      <c r="AZ209" s="169"/>
      <c r="BA209" s="169"/>
      <c r="BB209" s="75" t="str">
        <f t="shared" si="135"/>
        <v/>
      </c>
      <c r="BC209" s="11"/>
      <c r="BH209" s="52"/>
      <c r="BI209" s="52"/>
      <c r="BJ209" s="52"/>
      <c r="BK209" s="52"/>
      <c r="BL209" s="52"/>
      <c r="BM209" s="52"/>
      <c r="BQ209" s="27"/>
      <c r="BR209" s="27"/>
      <c r="BS209" s="27"/>
      <c r="BT209" s="27"/>
      <c r="BU209" s="27"/>
      <c r="BV209" s="27"/>
      <c r="BW209" s="54"/>
      <c r="BX209" s="26"/>
      <c r="BY209" s="54"/>
      <c r="BZ209" s="26"/>
      <c r="CA209" s="26"/>
      <c r="CB209" s="26"/>
    </row>
    <row r="210" spans="1:80" ht="17.45" customHeight="1">
      <c r="A210" s="86">
        <f t="shared" ref="A210:A273" si="136">A203+1</f>
        <v>29.4</v>
      </c>
      <c r="B210" s="179">
        <f t="shared" si="113"/>
        <v>46124</v>
      </c>
      <c r="C210" s="8"/>
      <c r="D210" s="11"/>
      <c r="E210" s="12"/>
      <c r="F210" s="11"/>
      <c r="G210" s="74">
        <f t="shared" si="123"/>
        <v>821</v>
      </c>
      <c r="H210" s="75">
        <f t="shared" si="123"/>
        <v>6136</v>
      </c>
      <c r="I210" s="88">
        <f t="shared" si="124"/>
        <v>0</v>
      </c>
      <c r="J210" s="78">
        <f t="shared" si="125"/>
        <v>0</v>
      </c>
      <c r="K210" s="78">
        <f t="shared" si="126"/>
        <v>0</v>
      </c>
      <c r="L210" s="78">
        <f t="shared" si="127"/>
        <v>0</v>
      </c>
      <c r="M210" s="78">
        <f t="shared" ca="1" si="128"/>
        <v>7.6404494382022445E-2</v>
      </c>
      <c r="N210" s="78">
        <f t="shared" ca="1" si="114"/>
        <v>2.802850356294536E-2</v>
      </c>
      <c r="O210" s="78">
        <f t="shared" si="129"/>
        <v>5.0000000000000001E-4</v>
      </c>
      <c r="P210" s="13"/>
      <c r="Q210" s="8"/>
      <c r="R210" s="13"/>
      <c r="S210" s="89">
        <f t="shared" si="115"/>
        <v>0</v>
      </c>
      <c r="T210" s="75">
        <f t="shared" si="116"/>
        <v>0</v>
      </c>
      <c r="U210" s="90">
        <f t="shared" si="117"/>
        <v>0</v>
      </c>
      <c r="V210" s="82">
        <f t="shared" si="118"/>
        <v>0</v>
      </c>
      <c r="W210" s="8"/>
      <c r="X210" s="8"/>
      <c r="Y210" s="12"/>
      <c r="Z210" s="12"/>
      <c r="AA210" s="12"/>
      <c r="AB210" s="12"/>
      <c r="AC210" s="91">
        <f t="shared" si="119"/>
        <v>0</v>
      </c>
      <c r="AD210" s="75">
        <f t="shared" si="120"/>
        <v>0</v>
      </c>
      <c r="AE210" s="88">
        <f t="shared" si="108"/>
        <v>0</v>
      </c>
      <c r="AF210" s="92">
        <f t="shared" si="109"/>
        <v>0</v>
      </c>
      <c r="AG210" s="93">
        <f t="shared" si="110"/>
        <v>0</v>
      </c>
      <c r="AH210" s="93">
        <f t="shared" si="111"/>
        <v>0</v>
      </c>
      <c r="AI210" s="78">
        <f t="shared" si="112"/>
        <v>0</v>
      </c>
      <c r="AJ210" s="92">
        <f t="shared" si="121"/>
        <v>0</v>
      </c>
      <c r="AK210" s="78">
        <f t="shared" si="122"/>
        <v>0</v>
      </c>
      <c r="AL210" s="11"/>
      <c r="AM210" s="14"/>
      <c r="AN210" s="11"/>
      <c r="AO210" s="15"/>
      <c r="AP210" s="11"/>
      <c r="AQ210" s="11"/>
      <c r="AR210" s="11"/>
      <c r="AS210" s="75" t="str">
        <f t="shared" si="130"/>
        <v/>
      </c>
      <c r="AT210" s="75" t="str">
        <f t="shared" ca="1" si="131"/>
        <v/>
      </c>
      <c r="AU210" s="75" t="str">
        <f t="shared" si="132"/>
        <v/>
      </c>
      <c r="AV210" s="75" t="str">
        <f t="shared" ca="1" si="133"/>
        <v/>
      </c>
      <c r="AW210" s="169"/>
      <c r="AX210" s="169"/>
      <c r="AY210" s="75" t="str">
        <f t="shared" si="134"/>
        <v/>
      </c>
      <c r="AZ210" s="169"/>
      <c r="BA210" s="169"/>
      <c r="BB210" s="75" t="str">
        <f t="shared" si="135"/>
        <v/>
      </c>
      <c r="BC210" s="11"/>
      <c r="BH210" s="52"/>
      <c r="BI210" s="52"/>
      <c r="BJ210" s="52"/>
      <c r="BK210" s="52"/>
      <c r="BL210" s="52"/>
      <c r="BM210" s="52"/>
      <c r="BQ210" s="27"/>
      <c r="BR210" s="27"/>
      <c r="BS210" s="27"/>
      <c r="BT210" s="27"/>
      <c r="BU210" s="27"/>
      <c r="BV210" s="27"/>
      <c r="BW210" s="54"/>
      <c r="BX210" s="26"/>
      <c r="BY210" s="54"/>
      <c r="BZ210" s="26"/>
      <c r="CA210" s="26"/>
      <c r="CB210" s="26"/>
    </row>
    <row r="211" spans="1:80" ht="17.45" customHeight="1">
      <c r="A211" s="94">
        <f t="shared" si="136"/>
        <v>29.5</v>
      </c>
      <c r="B211" s="179">
        <f t="shared" si="113"/>
        <v>46125</v>
      </c>
      <c r="C211" s="8"/>
      <c r="D211" s="11"/>
      <c r="E211" s="12"/>
      <c r="F211" s="11"/>
      <c r="G211" s="74">
        <f t="shared" si="123"/>
        <v>821</v>
      </c>
      <c r="H211" s="75">
        <f t="shared" si="123"/>
        <v>6136</v>
      </c>
      <c r="I211" s="88">
        <f t="shared" si="124"/>
        <v>0</v>
      </c>
      <c r="J211" s="78">
        <f t="shared" si="125"/>
        <v>0</v>
      </c>
      <c r="K211" s="78">
        <f t="shared" si="126"/>
        <v>0</v>
      </c>
      <c r="L211" s="78">
        <f t="shared" si="127"/>
        <v>0</v>
      </c>
      <c r="M211" s="78">
        <f t="shared" ca="1" si="128"/>
        <v>7.6404494382022445E-2</v>
      </c>
      <c r="N211" s="78">
        <f t="shared" ca="1" si="114"/>
        <v>2.802850356294536E-2</v>
      </c>
      <c r="O211" s="78">
        <f t="shared" si="129"/>
        <v>5.0000000000000001E-4</v>
      </c>
      <c r="P211" s="13"/>
      <c r="Q211" s="8"/>
      <c r="R211" s="13"/>
      <c r="S211" s="89">
        <f t="shared" si="115"/>
        <v>0</v>
      </c>
      <c r="T211" s="75">
        <f t="shared" si="116"/>
        <v>0</v>
      </c>
      <c r="U211" s="90">
        <f t="shared" si="117"/>
        <v>0</v>
      </c>
      <c r="V211" s="82">
        <f t="shared" si="118"/>
        <v>0</v>
      </c>
      <c r="W211" s="8"/>
      <c r="X211" s="8"/>
      <c r="Y211" s="12"/>
      <c r="Z211" s="12"/>
      <c r="AA211" s="12"/>
      <c r="AB211" s="12"/>
      <c r="AC211" s="91">
        <f t="shared" si="119"/>
        <v>0</v>
      </c>
      <c r="AD211" s="75">
        <f t="shared" si="120"/>
        <v>0</v>
      </c>
      <c r="AE211" s="88">
        <f t="shared" si="108"/>
        <v>0</v>
      </c>
      <c r="AF211" s="92">
        <f t="shared" si="109"/>
        <v>0</v>
      </c>
      <c r="AG211" s="93">
        <f t="shared" si="110"/>
        <v>0</v>
      </c>
      <c r="AH211" s="93">
        <f t="shared" si="111"/>
        <v>0</v>
      </c>
      <c r="AI211" s="78">
        <f t="shared" si="112"/>
        <v>0</v>
      </c>
      <c r="AJ211" s="92">
        <f t="shared" si="121"/>
        <v>0</v>
      </c>
      <c r="AK211" s="78">
        <f t="shared" si="122"/>
        <v>0</v>
      </c>
      <c r="AL211" s="11"/>
      <c r="AM211" s="14"/>
      <c r="AN211" s="11"/>
      <c r="AO211" s="15"/>
      <c r="AP211" s="11"/>
      <c r="AQ211" s="11"/>
      <c r="AR211" s="11"/>
      <c r="AS211" s="75" t="str">
        <f t="shared" si="130"/>
        <v/>
      </c>
      <c r="AT211" s="75" t="str">
        <f t="shared" ca="1" si="131"/>
        <v/>
      </c>
      <c r="AU211" s="75" t="str">
        <f t="shared" si="132"/>
        <v/>
      </c>
      <c r="AV211" s="75" t="str">
        <f t="shared" ca="1" si="133"/>
        <v/>
      </c>
      <c r="AW211" s="169"/>
      <c r="AX211" s="169"/>
      <c r="AY211" s="75" t="str">
        <f t="shared" si="134"/>
        <v/>
      </c>
      <c r="AZ211" s="169"/>
      <c r="BA211" s="169"/>
      <c r="BB211" s="75" t="str">
        <f t="shared" si="135"/>
        <v/>
      </c>
      <c r="BC211" s="11"/>
      <c r="BH211" s="52"/>
      <c r="BI211" s="52"/>
      <c r="BJ211" s="52"/>
      <c r="BK211" s="52"/>
      <c r="BL211" s="52"/>
      <c r="BM211" s="52"/>
      <c r="BQ211" s="27"/>
      <c r="BR211" s="27"/>
      <c r="BS211" s="27"/>
      <c r="BT211" s="27"/>
      <c r="BU211" s="27"/>
      <c r="BV211" s="27"/>
      <c r="BW211" s="54"/>
      <c r="BX211" s="26"/>
      <c r="BY211" s="54"/>
      <c r="BZ211" s="26"/>
      <c r="CA211" s="26"/>
      <c r="CB211" s="26"/>
    </row>
    <row r="212" spans="1:80" ht="17.45" customHeight="1">
      <c r="A212" s="86">
        <f t="shared" si="136"/>
        <v>29.6</v>
      </c>
      <c r="B212" s="179">
        <f t="shared" si="113"/>
        <v>46126</v>
      </c>
      <c r="C212" s="8"/>
      <c r="D212" s="11"/>
      <c r="E212" s="12"/>
      <c r="F212" s="11"/>
      <c r="G212" s="74">
        <f t="shared" si="123"/>
        <v>821</v>
      </c>
      <c r="H212" s="75">
        <f t="shared" si="123"/>
        <v>6136</v>
      </c>
      <c r="I212" s="88">
        <f t="shared" si="124"/>
        <v>0</v>
      </c>
      <c r="J212" s="78">
        <f t="shared" si="125"/>
        <v>0</v>
      </c>
      <c r="K212" s="78">
        <f t="shared" si="126"/>
        <v>0</v>
      </c>
      <c r="L212" s="78">
        <f t="shared" si="127"/>
        <v>0</v>
      </c>
      <c r="M212" s="78">
        <f t="shared" ca="1" si="128"/>
        <v>7.6404494382022445E-2</v>
      </c>
      <c r="N212" s="78">
        <f t="shared" ca="1" si="114"/>
        <v>2.802850356294536E-2</v>
      </c>
      <c r="O212" s="78">
        <f t="shared" si="129"/>
        <v>5.0000000000000001E-4</v>
      </c>
      <c r="P212" s="13"/>
      <c r="Q212" s="8"/>
      <c r="R212" s="13"/>
      <c r="S212" s="89">
        <f t="shared" si="115"/>
        <v>0</v>
      </c>
      <c r="T212" s="75">
        <f t="shared" si="116"/>
        <v>0</v>
      </c>
      <c r="U212" s="90">
        <f t="shared" si="117"/>
        <v>0</v>
      </c>
      <c r="V212" s="82">
        <f t="shared" si="118"/>
        <v>0</v>
      </c>
      <c r="W212" s="8"/>
      <c r="X212" s="8"/>
      <c r="Y212" s="12"/>
      <c r="Z212" s="12"/>
      <c r="AA212" s="12"/>
      <c r="AB212" s="12"/>
      <c r="AC212" s="91">
        <f t="shared" si="119"/>
        <v>0</v>
      </c>
      <c r="AD212" s="75">
        <f t="shared" si="120"/>
        <v>0</v>
      </c>
      <c r="AE212" s="88">
        <f t="shared" si="108"/>
        <v>0</v>
      </c>
      <c r="AF212" s="92">
        <f t="shared" si="109"/>
        <v>0</v>
      </c>
      <c r="AG212" s="93">
        <f t="shared" si="110"/>
        <v>0</v>
      </c>
      <c r="AH212" s="93">
        <f t="shared" si="111"/>
        <v>0</v>
      </c>
      <c r="AI212" s="78">
        <f t="shared" si="112"/>
        <v>0</v>
      </c>
      <c r="AJ212" s="92">
        <f t="shared" si="121"/>
        <v>0</v>
      </c>
      <c r="AK212" s="78">
        <f t="shared" si="122"/>
        <v>0</v>
      </c>
      <c r="AL212" s="11"/>
      <c r="AM212" s="14"/>
      <c r="AN212" s="11"/>
      <c r="AO212" s="15"/>
      <c r="AP212" s="11"/>
      <c r="AQ212" s="11"/>
      <c r="AR212" s="11"/>
      <c r="AS212" s="75" t="str">
        <f t="shared" si="130"/>
        <v/>
      </c>
      <c r="AT212" s="75" t="str">
        <f t="shared" ca="1" si="131"/>
        <v/>
      </c>
      <c r="AU212" s="75" t="str">
        <f t="shared" si="132"/>
        <v/>
      </c>
      <c r="AV212" s="75" t="str">
        <f t="shared" ca="1" si="133"/>
        <v/>
      </c>
      <c r="AW212" s="169"/>
      <c r="AX212" s="169"/>
      <c r="AY212" s="75" t="str">
        <f t="shared" si="134"/>
        <v/>
      </c>
      <c r="AZ212" s="169"/>
      <c r="BA212" s="169"/>
      <c r="BB212" s="75" t="str">
        <f t="shared" si="135"/>
        <v/>
      </c>
      <c r="BC212" s="11"/>
      <c r="BH212" s="52"/>
      <c r="BI212" s="52"/>
      <c r="BJ212" s="52"/>
      <c r="BK212" s="52"/>
      <c r="BL212" s="52"/>
      <c r="BM212" s="52"/>
      <c r="BQ212" s="27"/>
      <c r="BR212" s="27"/>
      <c r="BS212" s="27"/>
      <c r="BT212" s="27"/>
      <c r="BU212" s="27"/>
      <c r="BV212" s="27"/>
      <c r="BW212" s="54"/>
      <c r="BX212" s="26"/>
      <c r="BY212" s="54"/>
      <c r="BZ212" s="26"/>
      <c r="CA212" s="26"/>
      <c r="CB212" s="26"/>
    </row>
    <row r="213" spans="1:80" ht="17.45" customHeight="1" thickBot="1">
      <c r="A213" s="94">
        <f t="shared" si="136"/>
        <v>29.700000000000003</v>
      </c>
      <c r="B213" s="180">
        <f t="shared" si="113"/>
        <v>46127</v>
      </c>
      <c r="C213" s="16"/>
      <c r="D213" s="17"/>
      <c r="E213" s="18"/>
      <c r="F213" s="17"/>
      <c r="G213" s="96">
        <f t="shared" si="123"/>
        <v>821</v>
      </c>
      <c r="H213" s="97">
        <f t="shared" si="123"/>
        <v>6136</v>
      </c>
      <c r="I213" s="98">
        <f t="shared" si="124"/>
        <v>0</v>
      </c>
      <c r="J213" s="99">
        <f t="shared" si="125"/>
        <v>0</v>
      </c>
      <c r="K213" s="99">
        <f t="shared" si="126"/>
        <v>0</v>
      </c>
      <c r="L213" s="99">
        <f t="shared" si="127"/>
        <v>0</v>
      </c>
      <c r="M213" s="99">
        <f t="shared" ca="1" si="128"/>
        <v>7.6404494382022445E-2</v>
      </c>
      <c r="N213" s="99">
        <f t="shared" ca="1" si="114"/>
        <v>2.802850356294536E-2</v>
      </c>
      <c r="O213" s="99">
        <f t="shared" si="129"/>
        <v>5.0000000000000001E-4</v>
      </c>
      <c r="P213" s="19"/>
      <c r="Q213" s="16"/>
      <c r="R213" s="19"/>
      <c r="S213" s="89">
        <f t="shared" si="115"/>
        <v>0</v>
      </c>
      <c r="T213" s="75">
        <f t="shared" si="116"/>
        <v>0</v>
      </c>
      <c r="U213" s="100">
        <f t="shared" si="117"/>
        <v>0</v>
      </c>
      <c r="V213" s="101">
        <f t="shared" si="118"/>
        <v>0</v>
      </c>
      <c r="W213" s="16"/>
      <c r="X213" s="8"/>
      <c r="Y213" s="12"/>
      <c r="Z213" s="12"/>
      <c r="AA213" s="12"/>
      <c r="AB213" s="12"/>
      <c r="AC213" s="102">
        <f t="shared" si="119"/>
        <v>0</v>
      </c>
      <c r="AD213" s="97">
        <f t="shared" si="120"/>
        <v>0</v>
      </c>
      <c r="AE213" s="98">
        <f t="shared" si="108"/>
        <v>0</v>
      </c>
      <c r="AF213" s="103">
        <f t="shared" si="109"/>
        <v>0</v>
      </c>
      <c r="AG213" s="104">
        <f t="shared" si="110"/>
        <v>0</v>
      </c>
      <c r="AH213" s="104">
        <f t="shared" si="111"/>
        <v>0</v>
      </c>
      <c r="AI213" s="99">
        <f t="shared" si="112"/>
        <v>0</v>
      </c>
      <c r="AJ213" s="103">
        <f t="shared" si="121"/>
        <v>0</v>
      </c>
      <c r="AK213" s="99">
        <f t="shared" si="122"/>
        <v>0</v>
      </c>
      <c r="AL213" s="17"/>
      <c r="AM213" s="20"/>
      <c r="AN213" s="17"/>
      <c r="AO213" s="21"/>
      <c r="AP213" s="17"/>
      <c r="AQ213" s="17"/>
      <c r="AR213" s="17"/>
      <c r="AS213" s="97" t="str">
        <f t="shared" si="130"/>
        <v/>
      </c>
      <c r="AT213" s="97" t="str">
        <f t="shared" ca="1" si="131"/>
        <v/>
      </c>
      <c r="AU213" s="97" t="str">
        <f t="shared" si="132"/>
        <v/>
      </c>
      <c r="AV213" s="97" t="str">
        <f t="shared" ca="1" si="133"/>
        <v/>
      </c>
      <c r="AW213" s="167"/>
      <c r="AX213" s="167"/>
      <c r="AY213" s="97" t="str">
        <f t="shared" si="134"/>
        <v/>
      </c>
      <c r="AZ213" s="167"/>
      <c r="BA213" s="167"/>
      <c r="BB213" s="97" t="str">
        <f t="shared" si="135"/>
        <v/>
      </c>
      <c r="BC213" s="17"/>
      <c r="BH213" s="52"/>
      <c r="BI213" s="52"/>
      <c r="BJ213" s="52"/>
      <c r="BK213" s="52"/>
      <c r="BL213" s="52"/>
      <c r="BM213" s="52"/>
      <c r="BQ213" s="27"/>
      <c r="BR213" s="27"/>
      <c r="BS213" s="27"/>
      <c r="BT213" s="27"/>
      <c r="BU213" s="27"/>
      <c r="BV213" s="27"/>
      <c r="BW213" s="54"/>
      <c r="BX213" s="26"/>
      <c r="BY213" s="54"/>
      <c r="BZ213" s="26"/>
      <c r="CA213" s="26"/>
      <c r="CB213" s="26"/>
    </row>
    <row r="214" spans="1:80" ht="17.45" customHeight="1" thickTop="1">
      <c r="A214" s="105">
        <f>A207+1</f>
        <v>30.1</v>
      </c>
      <c r="B214" s="178">
        <f>B213+1</f>
        <v>46128</v>
      </c>
      <c r="C214" s="4"/>
      <c r="D214" s="5"/>
      <c r="E214" s="6"/>
      <c r="F214" s="5"/>
      <c r="G214" s="74">
        <f t="shared" si="123"/>
        <v>821</v>
      </c>
      <c r="H214" s="75">
        <f t="shared" si="123"/>
        <v>6136</v>
      </c>
      <c r="I214" s="76">
        <f t="shared" si="124"/>
        <v>0</v>
      </c>
      <c r="J214" s="77">
        <f t="shared" si="125"/>
        <v>0</v>
      </c>
      <c r="K214" s="77">
        <f t="shared" si="126"/>
        <v>0</v>
      </c>
      <c r="L214" s="77">
        <f t="shared" si="127"/>
        <v>0</v>
      </c>
      <c r="M214" s="78">
        <f t="shared" ca="1" si="128"/>
        <v>7.6404494382022445E-2</v>
      </c>
      <c r="N214" s="78">
        <f t="shared" ca="1" si="114"/>
        <v>2.802850356294536E-2</v>
      </c>
      <c r="O214" s="78">
        <f t="shared" si="129"/>
        <v>5.0000000000000001E-4</v>
      </c>
      <c r="P214" s="13"/>
      <c r="Q214" s="8"/>
      <c r="R214" s="13"/>
      <c r="S214" s="79">
        <f t="shared" si="115"/>
        <v>0</v>
      </c>
      <c r="T214" s="80">
        <f t="shared" si="116"/>
        <v>0</v>
      </c>
      <c r="U214" s="90">
        <f t="shared" si="117"/>
        <v>0</v>
      </c>
      <c r="V214" s="82">
        <f t="shared" si="118"/>
        <v>0</v>
      </c>
      <c r="W214" s="4"/>
      <c r="X214" s="4"/>
      <c r="Y214" s="6"/>
      <c r="Z214" s="6"/>
      <c r="AA214" s="6"/>
      <c r="AB214" s="6"/>
      <c r="AC214" s="83">
        <f t="shared" si="119"/>
        <v>0</v>
      </c>
      <c r="AD214" s="80">
        <f t="shared" si="120"/>
        <v>0</v>
      </c>
      <c r="AE214" s="76">
        <f t="shared" si="108"/>
        <v>0</v>
      </c>
      <c r="AF214" s="84">
        <f t="shared" si="109"/>
        <v>0</v>
      </c>
      <c r="AG214" s="85">
        <f t="shared" si="110"/>
        <v>0</v>
      </c>
      <c r="AH214" s="85">
        <f t="shared" si="111"/>
        <v>0</v>
      </c>
      <c r="AI214" s="77">
        <f t="shared" si="112"/>
        <v>0</v>
      </c>
      <c r="AJ214" s="84">
        <f t="shared" si="121"/>
        <v>0</v>
      </c>
      <c r="AK214" s="77">
        <f t="shared" si="122"/>
        <v>0</v>
      </c>
      <c r="AL214" s="5"/>
      <c r="AM214" s="9"/>
      <c r="AN214" s="5"/>
      <c r="AO214" s="10"/>
      <c r="AP214" s="5"/>
      <c r="AQ214" s="5"/>
      <c r="AR214" s="5"/>
      <c r="AS214" s="80" t="str">
        <f t="shared" si="130"/>
        <v/>
      </c>
      <c r="AT214" s="80" t="str">
        <f t="shared" ca="1" si="131"/>
        <v/>
      </c>
      <c r="AU214" s="80" t="str">
        <f t="shared" si="132"/>
        <v/>
      </c>
      <c r="AV214" s="80" t="str">
        <f t="shared" ca="1" si="133"/>
        <v/>
      </c>
      <c r="AW214" s="165"/>
      <c r="AX214" s="165"/>
      <c r="AY214" s="80" t="str">
        <f t="shared" si="134"/>
        <v/>
      </c>
      <c r="AZ214" s="165"/>
      <c r="BA214" s="165"/>
      <c r="BB214" s="80" t="str">
        <f t="shared" si="135"/>
        <v/>
      </c>
      <c r="BC214" s="5"/>
      <c r="BH214" s="52"/>
      <c r="BI214" s="52"/>
      <c r="BJ214" s="52"/>
      <c r="BK214" s="52"/>
      <c r="BL214" s="52"/>
      <c r="BM214" s="52"/>
      <c r="BQ214" s="27"/>
      <c r="BR214" s="27"/>
      <c r="BS214" s="27"/>
      <c r="BT214" s="27"/>
      <c r="BU214" s="27"/>
      <c r="BV214" s="27"/>
      <c r="BW214" s="54"/>
      <c r="BX214" s="26"/>
      <c r="BY214" s="54"/>
      <c r="BZ214" s="26"/>
      <c r="CA214" s="26"/>
      <c r="CB214" s="26"/>
    </row>
    <row r="215" spans="1:80" ht="17.45" customHeight="1">
      <c r="A215" s="94">
        <f t="shared" si="136"/>
        <v>30.2</v>
      </c>
      <c r="B215" s="179">
        <f t="shared" si="113"/>
        <v>46129</v>
      </c>
      <c r="C215" s="8"/>
      <c r="D215" s="11"/>
      <c r="E215" s="12"/>
      <c r="F215" s="11"/>
      <c r="G215" s="74">
        <f t="shared" si="123"/>
        <v>821</v>
      </c>
      <c r="H215" s="75">
        <f t="shared" si="123"/>
        <v>6136</v>
      </c>
      <c r="I215" s="88">
        <f t="shared" si="124"/>
        <v>0</v>
      </c>
      <c r="J215" s="78">
        <f t="shared" si="125"/>
        <v>0</v>
      </c>
      <c r="K215" s="78">
        <f t="shared" si="126"/>
        <v>0</v>
      </c>
      <c r="L215" s="78">
        <f t="shared" si="127"/>
        <v>0</v>
      </c>
      <c r="M215" s="78">
        <f t="shared" ca="1" si="128"/>
        <v>7.6404494382022445E-2</v>
      </c>
      <c r="N215" s="78">
        <f t="shared" ca="1" si="114"/>
        <v>2.802850356294536E-2</v>
      </c>
      <c r="O215" s="78">
        <f t="shared" si="129"/>
        <v>5.0000000000000001E-4</v>
      </c>
      <c r="P215" s="13"/>
      <c r="Q215" s="8"/>
      <c r="R215" s="13"/>
      <c r="S215" s="89">
        <f t="shared" si="115"/>
        <v>0</v>
      </c>
      <c r="T215" s="75">
        <f t="shared" si="116"/>
        <v>0</v>
      </c>
      <c r="U215" s="90">
        <f t="shared" si="117"/>
        <v>0</v>
      </c>
      <c r="V215" s="82">
        <f t="shared" si="118"/>
        <v>0</v>
      </c>
      <c r="W215" s="8"/>
      <c r="X215" s="8"/>
      <c r="Y215" s="12"/>
      <c r="Z215" s="12"/>
      <c r="AA215" s="12"/>
      <c r="AB215" s="12"/>
      <c r="AC215" s="91">
        <f t="shared" si="119"/>
        <v>0</v>
      </c>
      <c r="AD215" s="75">
        <f t="shared" si="120"/>
        <v>0</v>
      </c>
      <c r="AE215" s="88">
        <f t="shared" si="108"/>
        <v>0</v>
      </c>
      <c r="AF215" s="92">
        <f t="shared" si="109"/>
        <v>0</v>
      </c>
      <c r="AG215" s="93">
        <f t="shared" si="110"/>
        <v>0</v>
      </c>
      <c r="AH215" s="93">
        <f t="shared" si="111"/>
        <v>0</v>
      </c>
      <c r="AI215" s="78">
        <f t="shared" si="112"/>
        <v>0</v>
      </c>
      <c r="AJ215" s="92">
        <f t="shared" si="121"/>
        <v>0</v>
      </c>
      <c r="AK215" s="78">
        <f t="shared" si="122"/>
        <v>0</v>
      </c>
      <c r="AL215" s="11"/>
      <c r="AM215" s="14"/>
      <c r="AN215" s="11"/>
      <c r="AO215" s="15"/>
      <c r="AP215" s="11"/>
      <c r="AQ215" s="11"/>
      <c r="AR215" s="11"/>
      <c r="AS215" s="75" t="str">
        <f t="shared" si="130"/>
        <v/>
      </c>
      <c r="AT215" s="75" t="str">
        <f t="shared" ca="1" si="131"/>
        <v/>
      </c>
      <c r="AU215" s="75" t="str">
        <f t="shared" si="132"/>
        <v/>
      </c>
      <c r="AV215" s="75" t="str">
        <f t="shared" ca="1" si="133"/>
        <v/>
      </c>
      <c r="AW215" s="169"/>
      <c r="AX215" s="169"/>
      <c r="AY215" s="75" t="str">
        <f t="shared" si="134"/>
        <v/>
      </c>
      <c r="AZ215" s="169"/>
      <c r="BA215" s="169"/>
      <c r="BB215" s="75" t="str">
        <f t="shared" si="135"/>
        <v/>
      </c>
      <c r="BC215" s="11"/>
      <c r="BH215" s="52"/>
      <c r="BI215" s="52"/>
      <c r="BJ215" s="52"/>
      <c r="BK215" s="52"/>
      <c r="BL215" s="52"/>
      <c r="BM215" s="52"/>
      <c r="BQ215" s="27"/>
      <c r="BR215" s="27"/>
      <c r="BS215" s="27"/>
      <c r="BT215" s="27"/>
      <c r="BU215" s="27"/>
      <c r="BV215" s="27"/>
      <c r="BW215" s="54"/>
      <c r="BX215" s="26"/>
      <c r="BY215" s="54"/>
      <c r="BZ215" s="26"/>
      <c r="CA215" s="26"/>
      <c r="CB215" s="26"/>
    </row>
    <row r="216" spans="1:80" ht="17.45" customHeight="1">
      <c r="A216" s="86">
        <f t="shared" si="136"/>
        <v>30.3</v>
      </c>
      <c r="B216" s="179">
        <f t="shared" si="113"/>
        <v>46130</v>
      </c>
      <c r="C216" s="8"/>
      <c r="D216" s="11"/>
      <c r="E216" s="12"/>
      <c r="F216" s="11"/>
      <c r="G216" s="74">
        <f t="shared" si="123"/>
        <v>821</v>
      </c>
      <c r="H216" s="75">
        <f t="shared" si="123"/>
        <v>6136</v>
      </c>
      <c r="I216" s="88">
        <f t="shared" si="124"/>
        <v>0</v>
      </c>
      <c r="J216" s="78">
        <f t="shared" si="125"/>
        <v>0</v>
      </c>
      <c r="K216" s="78">
        <f t="shared" si="126"/>
        <v>0</v>
      </c>
      <c r="L216" s="78">
        <f t="shared" si="127"/>
        <v>0</v>
      </c>
      <c r="M216" s="78">
        <f t="shared" ca="1" si="128"/>
        <v>7.6404494382022445E-2</v>
      </c>
      <c r="N216" s="78">
        <f t="shared" ca="1" si="114"/>
        <v>2.802850356294536E-2</v>
      </c>
      <c r="O216" s="78">
        <f t="shared" si="129"/>
        <v>5.0000000000000001E-4</v>
      </c>
      <c r="P216" s="13"/>
      <c r="Q216" s="8"/>
      <c r="R216" s="13"/>
      <c r="S216" s="89">
        <f t="shared" si="115"/>
        <v>0</v>
      </c>
      <c r="T216" s="75">
        <f t="shared" si="116"/>
        <v>0</v>
      </c>
      <c r="U216" s="90">
        <f t="shared" si="117"/>
        <v>0</v>
      </c>
      <c r="V216" s="82">
        <f t="shared" si="118"/>
        <v>0</v>
      </c>
      <c r="W216" s="8"/>
      <c r="X216" s="8"/>
      <c r="Y216" s="12"/>
      <c r="Z216" s="12"/>
      <c r="AA216" s="12"/>
      <c r="AB216" s="12"/>
      <c r="AC216" s="91">
        <f t="shared" si="119"/>
        <v>0</v>
      </c>
      <c r="AD216" s="75">
        <f t="shared" si="120"/>
        <v>0</v>
      </c>
      <c r="AE216" s="88">
        <f t="shared" si="108"/>
        <v>0</v>
      </c>
      <c r="AF216" s="92">
        <f t="shared" si="109"/>
        <v>0</v>
      </c>
      <c r="AG216" s="93">
        <f t="shared" si="110"/>
        <v>0</v>
      </c>
      <c r="AH216" s="93">
        <f t="shared" si="111"/>
        <v>0</v>
      </c>
      <c r="AI216" s="78">
        <f t="shared" si="112"/>
        <v>0</v>
      </c>
      <c r="AJ216" s="92">
        <f t="shared" si="121"/>
        <v>0</v>
      </c>
      <c r="AK216" s="78">
        <f t="shared" si="122"/>
        <v>0</v>
      </c>
      <c r="AL216" s="11"/>
      <c r="AM216" s="14"/>
      <c r="AN216" s="11"/>
      <c r="AO216" s="15"/>
      <c r="AP216" s="11"/>
      <c r="AQ216" s="11"/>
      <c r="AR216" s="11"/>
      <c r="AS216" s="75" t="str">
        <f t="shared" si="130"/>
        <v/>
      </c>
      <c r="AT216" s="75" t="str">
        <f t="shared" ca="1" si="131"/>
        <v/>
      </c>
      <c r="AU216" s="75" t="str">
        <f t="shared" si="132"/>
        <v/>
      </c>
      <c r="AV216" s="75" t="str">
        <f t="shared" ca="1" si="133"/>
        <v/>
      </c>
      <c r="AW216" s="169"/>
      <c r="AX216" s="169"/>
      <c r="AY216" s="75" t="str">
        <f t="shared" si="134"/>
        <v/>
      </c>
      <c r="AZ216" s="169"/>
      <c r="BA216" s="169"/>
      <c r="BB216" s="75" t="str">
        <f t="shared" si="135"/>
        <v/>
      </c>
      <c r="BC216" s="11"/>
      <c r="BH216" s="52"/>
      <c r="BI216" s="52"/>
      <c r="BJ216" s="52"/>
      <c r="BK216" s="52"/>
      <c r="BL216" s="52"/>
      <c r="BM216" s="52"/>
      <c r="BQ216" s="27"/>
      <c r="BR216" s="27"/>
      <c r="BS216" s="27"/>
      <c r="BT216" s="27"/>
      <c r="BU216" s="27"/>
      <c r="BV216" s="27"/>
      <c r="BW216" s="54"/>
      <c r="BX216" s="26"/>
      <c r="BY216" s="54"/>
      <c r="BZ216" s="26"/>
      <c r="CA216" s="26"/>
      <c r="CB216" s="26"/>
    </row>
    <row r="217" spans="1:80" ht="17.45" customHeight="1">
      <c r="A217" s="94">
        <f t="shared" si="136"/>
        <v>30.4</v>
      </c>
      <c r="B217" s="179">
        <f t="shared" si="113"/>
        <v>46131</v>
      </c>
      <c r="C217" s="8"/>
      <c r="D217" s="11"/>
      <c r="E217" s="12"/>
      <c r="F217" s="11"/>
      <c r="G217" s="74">
        <f t="shared" si="123"/>
        <v>821</v>
      </c>
      <c r="H217" s="75">
        <f t="shared" si="123"/>
        <v>6136</v>
      </c>
      <c r="I217" s="88">
        <f t="shared" si="124"/>
        <v>0</v>
      </c>
      <c r="J217" s="78">
        <f t="shared" si="125"/>
        <v>0</v>
      </c>
      <c r="K217" s="78">
        <f t="shared" si="126"/>
        <v>0</v>
      </c>
      <c r="L217" s="78">
        <f t="shared" si="127"/>
        <v>0</v>
      </c>
      <c r="M217" s="78">
        <f t="shared" ca="1" si="128"/>
        <v>7.6404494382022445E-2</v>
      </c>
      <c r="N217" s="78">
        <f t="shared" ca="1" si="114"/>
        <v>2.802850356294536E-2</v>
      </c>
      <c r="O217" s="78">
        <f t="shared" si="129"/>
        <v>5.0000000000000001E-4</v>
      </c>
      <c r="P217" s="13"/>
      <c r="Q217" s="8"/>
      <c r="R217" s="13"/>
      <c r="S217" s="89">
        <f t="shared" si="115"/>
        <v>0</v>
      </c>
      <c r="T217" s="75">
        <f t="shared" si="116"/>
        <v>0</v>
      </c>
      <c r="U217" s="90">
        <f t="shared" si="117"/>
        <v>0</v>
      </c>
      <c r="V217" s="82">
        <f t="shared" si="118"/>
        <v>0</v>
      </c>
      <c r="W217" s="8"/>
      <c r="X217" s="8"/>
      <c r="Y217" s="12"/>
      <c r="Z217" s="12"/>
      <c r="AA217" s="12"/>
      <c r="AB217" s="12"/>
      <c r="AC217" s="91">
        <f t="shared" si="119"/>
        <v>0</v>
      </c>
      <c r="AD217" s="75">
        <f t="shared" si="120"/>
        <v>0</v>
      </c>
      <c r="AE217" s="88">
        <f t="shared" si="108"/>
        <v>0</v>
      </c>
      <c r="AF217" s="92">
        <f t="shared" si="109"/>
        <v>0</v>
      </c>
      <c r="AG217" s="93">
        <f t="shared" si="110"/>
        <v>0</v>
      </c>
      <c r="AH217" s="93">
        <f t="shared" si="111"/>
        <v>0</v>
      </c>
      <c r="AI217" s="78">
        <f t="shared" si="112"/>
        <v>0</v>
      </c>
      <c r="AJ217" s="92">
        <f t="shared" si="121"/>
        <v>0</v>
      </c>
      <c r="AK217" s="78">
        <f t="shared" si="122"/>
        <v>0</v>
      </c>
      <c r="AL217" s="11"/>
      <c r="AM217" s="14"/>
      <c r="AN217" s="11"/>
      <c r="AO217" s="15"/>
      <c r="AP217" s="11"/>
      <c r="AQ217" s="11"/>
      <c r="AR217" s="11"/>
      <c r="AS217" s="75" t="str">
        <f t="shared" si="130"/>
        <v/>
      </c>
      <c r="AT217" s="75" t="str">
        <f t="shared" ca="1" si="131"/>
        <v/>
      </c>
      <c r="AU217" s="75" t="str">
        <f t="shared" si="132"/>
        <v/>
      </c>
      <c r="AV217" s="75" t="str">
        <f t="shared" ca="1" si="133"/>
        <v/>
      </c>
      <c r="AW217" s="169"/>
      <c r="AX217" s="169"/>
      <c r="AY217" s="75" t="str">
        <f t="shared" si="134"/>
        <v/>
      </c>
      <c r="AZ217" s="169"/>
      <c r="BA217" s="169"/>
      <c r="BB217" s="75" t="str">
        <f t="shared" si="135"/>
        <v/>
      </c>
      <c r="BC217" s="11"/>
      <c r="BH217" s="52"/>
      <c r="BI217" s="52"/>
      <c r="BJ217" s="52"/>
      <c r="BK217" s="52"/>
      <c r="BL217" s="52"/>
      <c r="BM217" s="52"/>
      <c r="BQ217" s="27"/>
      <c r="BR217" s="27"/>
      <c r="BS217" s="27"/>
      <c r="BT217" s="27"/>
      <c r="BU217" s="27"/>
      <c r="BV217" s="27"/>
      <c r="BW217" s="54"/>
      <c r="BX217" s="26"/>
      <c r="BY217" s="54"/>
      <c r="BZ217" s="26"/>
      <c r="CA217" s="26"/>
      <c r="CB217" s="26"/>
    </row>
    <row r="218" spans="1:80" ht="17.45" customHeight="1">
      <c r="A218" s="86">
        <f t="shared" si="136"/>
        <v>30.5</v>
      </c>
      <c r="B218" s="179">
        <f t="shared" si="113"/>
        <v>46132</v>
      </c>
      <c r="C218" s="8"/>
      <c r="D218" s="11"/>
      <c r="E218" s="12"/>
      <c r="F218" s="11"/>
      <c r="G218" s="74">
        <f t="shared" si="123"/>
        <v>821</v>
      </c>
      <c r="H218" s="75">
        <f t="shared" si="123"/>
        <v>6136</v>
      </c>
      <c r="I218" s="88">
        <f t="shared" si="124"/>
        <v>0</v>
      </c>
      <c r="J218" s="78">
        <f t="shared" si="125"/>
        <v>0</v>
      </c>
      <c r="K218" s="78">
        <f t="shared" si="126"/>
        <v>0</v>
      </c>
      <c r="L218" s="78">
        <f t="shared" si="127"/>
        <v>0</v>
      </c>
      <c r="M218" s="78">
        <f t="shared" ca="1" si="128"/>
        <v>7.6404494382022445E-2</v>
      </c>
      <c r="N218" s="78">
        <f t="shared" ca="1" si="114"/>
        <v>2.802850356294536E-2</v>
      </c>
      <c r="O218" s="78">
        <f t="shared" si="129"/>
        <v>5.0000000000000001E-4</v>
      </c>
      <c r="P218" s="13"/>
      <c r="Q218" s="8"/>
      <c r="R218" s="13"/>
      <c r="S218" s="89">
        <f t="shared" si="115"/>
        <v>0</v>
      </c>
      <c r="T218" s="75">
        <f t="shared" si="116"/>
        <v>0</v>
      </c>
      <c r="U218" s="90">
        <f t="shared" si="117"/>
        <v>0</v>
      </c>
      <c r="V218" s="82">
        <f t="shared" si="118"/>
        <v>0</v>
      </c>
      <c r="W218" s="8"/>
      <c r="X218" s="8"/>
      <c r="Y218" s="12"/>
      <c r="Z218" s="12"/>
      <c r="AA218" s="12"/>
      <c r="AB218" s="12"/>
      <c r="AC218" s="91">
        <f t="shared" si="119"/>
        <v>0</v>
      </c>
      <c r="AD218" s="75">
        <f t="shared" si="120"/>
        <v>0</v>
      </c>
      <c r="AE218" s="88">
        <f t="shared" si="108"/>
        <v>0</v>
      </c>
      <c r="AF218" s="92">
        <f t="shared" si="109"/>
        <v>0</v>
      </c>
      <c r="AG218" s="93">
        <f t="shared" si="110"/>
        <v>0</v>
      </c>
      <c r="AH218" s="93">
        <f t="shared" si="111"/>
        <v>0</v>
      </c>
      <c r="AI218" s="78">
        <f t="shared" si="112"/>
        <v>0</v>
      </c>
      <c r="AJ218" s="92">
        <f t="shared" si="121"/>
        <v>0</v>
      </c>
      <c r="AK218" s="78">
        <f t="shared" si="122"/>
        <v>0</v>
      </c>
      <c r="AL218" s="11"/>
      <c r="AM218" s="14"/>
      <c r="AN218" s="11"/>
      <c r="AO218" s="15"/>
      <c r="AP218" s="11"/>
      <c r="AQ218" s="11"/>
      <c r="AR218" s="11"/>
      <c r="AS218" s="75" t="str">
        <f t="shared" si="130"/>
        <v/>
      </c>
      <c r="AT218" s="75" t="str">
        <f t="shared" ca="1" si="131"/>
        <v/>
      </c>
      <c r="AU218" s="75" t="str">
        <f t="shared" si="132"/>
        <v/>
      </c>
      <c r="AV218" s="75" t="str">
        <f t="shared" ca="1" si="133"/>
        <v/>
      </c>
      <c r="AW218" s="169"/>
      <c r="AX218" s="169"/>
      <c r="AY218" s="75" t="str">
        <f t="shared" si="134"/>
        <v/>
      </c>
      <c r="AZ218" s="169"/>
      <c r="BA218" s="169"/>
      <c r="BB218" s="75" t="str">
        <f t="shared" si="135"/>
        <v/>
      </c>
      <c r="BC218" s="11"/>
      <c r="BH218" s="52"/>
      <c r="BI218" s="52"/>
      <c r="BJ218" s="52"/>
      <c r="BK218" s="52"/>
      <c r="BL218" s="52"/>
      <c r="BM218" s="52"/>
      <c r="BQ218" s="27"/>
      <c r="BR218" s="27"/>
      <c r="BS218" s="27"/>
      <c r="BT218" s="27"/>
      <c r="BU218" s="27"/>
      <c r="BV218" s="27"/>
      <c r="BW218" s="54"/>
      <c r="BX218" s="26"/>
      <c r="BY218" s="54"/>
      <c r="BZ218" s="26"/>
      <c r="CA218" s="26"/>
      <c r="CB218" s="26"/>
    </row>
    <row r="219" spans="1:80" ht="17.45" customHeight="1">
      <c r="A219" s="94">
        <f t="shared" si="136"/>
        <v>30.6</v>
      </c>
      <c r="B219" s="179">
        <f t="shared" si="113"/>
        <v>46133</v>
      </c>
      <c r="C219" s="8"/>
      <c r="D219" s="11"/>
      <c r="E219" s="12"/>
      <c r="F219" s="11"/>
      <c r="G219" s="74">
        <f t="shared" si="123"/>
        <v>821</v>
      </c>
      <c r="H219" s="75">
        <f t="shared" si="123"/>
        <v>6136</v>
      </c>
      <c r="I219" s="88">
        <f t="shared" si="124"/>
        <v>0</v>
      </c>
      <c r="J219" s="78">
        <f t="shared" si="125"/>
        <v>0</v>
      </c>
      <c r="K219" s="78">
        <f t="shared" si="126"/>
        <v>0</v>
      </c>
      <c r="L219" s="78">
        <f t="shared" si="127"/>
        <v>0</v>
      </c>
      <c r="M219" s="78">
        <f t="shared" ca="1" si="128"/>
        <v>7.6404494382022445E-2</v>
      </c>
      <c r="N219" s="78">
        <f t="shared" ca="1" si="114"/>
        <v>2.802850356294536E-2</v>
      </c>
      <c r="O219" s="78">
        <f t="shared" si="129"/>
        <v>5.0000000000000001E-4</v>
      </c>
      <c r="P219" s="13"/>
      <c r="Q219" s="8"/>
      <c r="R219" s="13"/>
      <c r="S219" s="89">
        <f t="shared" si="115"/>
        <v>0</v>
      </c>
      <c r="T219" s="75">
        <f t="shared" si="116"/>
        <v>0</v>
      </c>
      <c r="U219" s="90">
        <f t="shared" si="117"/>
        <v>0</v>
      </c>
      <c r="V219" s="82">
        <f t="shared" si="118"/>
        <v>0</v>
      </c>
      <c r="W219" s="8"/>
      <c r="X219" s="8"/>
      <c r="Y219" s="12"/>
      <c r="Z219" s="12"/>
      <c r="AA219" s="12"/>
      <c r="AB219" s="12"/>
      <c r="AC219" s="91">
        <f t="shared" si="119"/>
        <v>0</v>
      </c>
      <c r="AD219" s="75">
        <f t="shared" si="120"/>
        <v>0</v>
      </c>
      <c r="AE219" s="88">
        <f t="shared" si="108"/>
        <v>0</v>
      </c>
      <c r="AF219" s="92">
        <f t="shared" si="109"/>
        <v>0</v>
      </c>
      <c r="AG219" s="93">
        <f t="shared" si="110"/>
        <v>0</v>
      </c>
      <c r="AH219" s="93">
        <f t="shared" si="111"/>
        <v>0</v>
      </c>
      <c r="AI219" s="78">
        <f t="shared" si="112"/>
        <v>0</v>
      </c>
      <c r="AJ219" s="92">
        <f t="shared" si="121"/>
        <v>0</v>
      </c>
      <c r="AK219" s="78">
        <f t="shared" si="122"/>
        <v>0</v>
      </c>
      <c r="AL219" s="11"/>
      <c r="AM219" s="14"/>
      <c r="AN219" s="11"/>
      <c r="AO219" s="15"/>
      <c r="AP219" s="11"/>
      <c r="AQ219" s="11"/>
      <c r="AR219" s="11"/>
      <c r="AS219" s="75" t="str">
        <f t="shared" si="130"/>
        <v/>
      </c>
      <c r="AT219" s="75" t="str">
        <f t="shared" ca="1" si="131"/>
        <v/>
      </c>
      <c r="AU219" s="75" t="str">
        <f t="shared" si="132"/>
        <v/>
      </c>
      <c r="AV219" s="75" t="str">
        <f t="shared" ca="1" si="133"/>
        <v/>
      </c>
      <c r="AW219" s="169"/>
      <c r="AX219" s="169"/>
      <c r="AY219" s="75" t="str">
        <f t="shared" si="134"/>
        <v/>
      </c>
      <c r="AZ219" s="169"/>
      <c r="BA219" s="169"/>
      <c r="BB219" s="75" t="str">
        <f t="shared" si="135"/>
        <v/>
      </c>
      <c r="BC219" s="11"/>
      <c r="BH219" s="52"/>
      <c r="BI219" s="52"/>
      <c r="BJ219" s="52"/>
      <c r="BK219" s="52"/>
      <c r="BL219" s="52"/>
      <c r="BM219" s="52"/>
      <c r="BQ219" s="27"/>
      <c r="BR219" s="27"/>
      <c r="BS219" s="27"/>
      <c r="BT219" s="27"/>
      <c r="BU219" s="27"/>
      <c r="BV219" s="27"/>
      <c r="BW219" s="54"/>
      <c r="BX219" s="26"/>
      <c r="BY219" s="54"/>
      <c r="BZ219" s="26"/>
      <c r="CA219" s="26"/>
      <c r="CB219" s="26"/>
    </row>
    <row r="220" spans="1:80" ht="17.45" customHeight="1" thickBot="1">
      <c r="A220" s="86">
        <f t="shared" si="136"/>
        <v>30.700000000000003</v>
      </c>
      <c r="B220" s="180">
        <f t="shared" si="113"/>
        <v>46134</v>
      </c>
      <c r="C220" s="16"/>
      <c r="D220" s="17"/>
      <c r="E220" s="18"/>
      <c r="F220" s="17"/>
      <c r="G220" s="96">
        <f t="shared" ref="G220:H235" si="137">G219-E220-C220</f>
        <v>821</v>
      </c>
      <c r="H220" s="97">
        <f t="shared" si="137"/>
        <v>6136</v>
      </c>
      <c r="I220" s="98">
        <f t="shared" si="124"/>
        <v>0</v>
      </c>
      <c r="J220" s="99">
        <f t="shared" si="125"/>
        <v>0</v>
      </c>
      <c r="K220" s="99">
        <f t="shared" si="126"/>
        <v>0</v>
      </c>
      <c r="L220" s="99">
        <f t="shared" si="127"/>
        <v>0</v>
      </c>
      <c r="M220" s="99">
        <f t="shared" ca="1" si="128"/>
        <v>7.6404494382022445E-2</v>
      </c>
      <c r="N220" s="99">
        <f t="shared" ca="1" si="114"/>
        <v>2.802850356294536E-2</v>
      </c>
      <c r="O220" s="99">
        <f t="shared" si="129"/>
        <v>5.0000000000000001E-4</v>
      </c>
      <c r="P220" s="19"/>
      <c r="Q220" s="16"/>
      <c r="R220" s="19"/>
      <c r="S220" s="89">
        <f t="shared" si="115"/>
        <v>0</v>
      </c>
      <c r="T220" s="75">
        <f t="shared" si="116"/>
        <v>0</v>
      </c>
      <c r="U220" s="100">
        <f t="shared" si="117"/>
        <v>0</v>
      </c>
      <c r="V220" s="101">
        <f t="shared" si="118"/>
        <v>0</v>
      </c>
      <c r="W220" s="16"/>
      <c r="X220" s="8"/>
      <c r="Y220" s="12"/>
      <c r="Z220" s="12"/>
      <c r="AA220" s="12"/>
      <c r="AB220" s="12"/>
      <c r="AC220" s="102">
        <f t="shared" si="119"/>
        <v>0</v>
      </c>
      <c r="AD220" s="97">
        <f t="shared" si="120"/>
        <v>0</v>
      </c>
      <c r="AE220" s="98">
        <f t="shared" si="108"/>
        <v>0</v>
      </c>
      <c r="AF220" s="103">
        <f t="shared" si="109"/>
        <v>0</v>
      </c>
      <c r="AG220" s="104">
        <f t="shared" si="110"/>
        <v>0</v>
      </c>
      <c r="AH220" s="104">
        <f t="shared" si="111"/>
        <v>0</v>
      </c>
      <c r="AI220" s="99">
        <f t="shared" si="112"/>
        <v>0</v>
      </c>
      <c r="AJ220" s="103">
        <f t="shared" si="121"/>
        <v>0</v>
      </c>
      <c r="AK220" s="99">
        <f t="shared" si="122"/>
        <v>0</v>
      </c>
      <c r="AL220" s="17"/>
      <c r="AM220" s="20"/>
      <c r="AN220" s="17"/>
      <c r="AO220" s="21"/>
      <c r="AP220" s="17"/>
      <c r="AQ220" s="17"/>
      <c r="AR220" s="17"/>
      <c r="AS220" s="97" t="str">
        <f t="shared" si="130"/>
        <v/>
      </c>
      <c r="AT220" s="97" t="str">
        <f t="shared" ca="1" si="131"/>
        <v/>
      </c>
      <c r="AU220" s="97" t="str">
        <f t="shared" si="132"/>
        <v/>
      </c>
      <c r="AV220" s="97" t="str">
        <f t="shared" ca="1" si="133"/>
        <v/>
      </c>
      <c r="AW220" s="167"/>
      <c r="AX220" s="167"/>
      <c r="AY220" s="97" t="str">
        <f t="shared" si="134"/>
        <v/>
      </c>
      <c r="AZ220" s="167"/>
      <c r="BA220" s="167"/>
      <c r="BB220" s="97" t="str">
        <f t="shared" si="135"/>
        <v/>
      </c>
      <c r="BC220" s="17"/>
      <c r="BH220" s="52"/>
      <c r="BI220" s="52"/>
      <c r="BJ220" s="52"/>
      <c r="BK220" s="52"/>
      <c r="BL220" s="52"/>
      <c r="BM220" s="52"/>
      <c r="BQ220" s="27"/>
      <c r="BR220" s="27"/>
      <c r="BS220" s="27"/>
      <c r="BT220" s="27"/>
      <c r="BU220" s="27"/>
      <c r="BV220" s="27"/>
      <c r="BW220" s="54"/>
      <c r="BX220" s="26"/>
      <c r="BY220" s="54"/>
      <c r="BZ220" s="26"/>
      <c r="CA220" s="26"/>
      <c r="CB220" s="26"/>
    </row>
    <row r="221" spans="1:80" ht="17.45" customHeight="1" thickTop="1">
      <c r="A221" s="71">
        <f>A214+1</f>
        <v>31.1</v>
      </c>
      <c r="B221" s="178">
        <f>B220+1</f>
        <v>46135</v>
      </c>
      <c r="C221" s="4"/>
      <c r="D221" s="5"/>
      <c r="E221" s="6"/>
      <c r="F221" s="5"/>
      <c r="G221" s="74">
        <f t="shared" si="137"/>
        <v>821</v>
      </c>
      <c r="H221" s="75">
        <f t="shared" si="137"/>
        <v>6136</v>
      </c>
      <c r="I221" s="76">
        <f t="shared" si="124"/>
        <v>0</v>
      </c>
      <c r="J221" s="77">
        <f t="shared" si="125"/>
        <v>0</v>
      </c>
      <c r="K221" s="77">
        <f t="shared" si="126"/>
        <v>0</v>
      </c>
      <c r="L221" s="77">
        <f t="shared" si="127"/>
        <v>0</v>
      </c>
      <c r="M221" s="78">
        <f t="shared" ca="1" si="128"/>
        <v>7.6404494382022445E-2</v>
      </c>
      <c r="N221" s="78">
        <f t="shared" ca="1" si="114"/>
        <v>2.802850356294536E-2</v>
      </c>
      <c r="O221" s="78">
        <f t="shared" si="129"/>
        <v>5.0000000000000001E-4</v>
      </c>
      <c r="P221" s="13"/>
      <c r="Q221" s="8"/>
      <c r="R221" s="13"/>
      <c r="S221" s="79">
        <f t="shared" si="115"/>
        <v>0</v>
      </c>
      <c r="T221" s="80">
        <f t="shared" si="116"/>
        <v>0</v>
      </c>
      <c r="U221" s="90">
        <f t="shared" si="117"/>
        <v>0</v>
      </c>
      <c r="V221" s="82">
        <f t="shared" si="118"/>
        <v>0</v>
      </c>
      <c r="W221" s="4"/>
      <c r="X221" s="4"/>
      <c r="Y221" s="6"/>
      <c r="Z221" s="6"/>
      <c r="AA221" s="6"/>
      <c r="AB221" s="6"/>
      <c r="AC221" s="83">
        <f t="shared" si="119"/>
        <v>0</v>
      </c>
      <c r="AD221" s="80">
        <f t="shared" si="120"/>
        <v>0</v>
      </c>
      <c r="AE221" s="76">
        <f t="shared" si="108"/>
        <v>0</v>
      </c>
      <c r="AF221" s="84">
        <f t="shared" si="109"/>
        <v>0</v>
      </c>
      <c r="AG221" s="85">
        <f t="shared" si="110"/>
        <v>0</v>
      </c>
      <c r="AH221" s="85">
        <f t="shared" si="111"/>
        <v>0</v>
      </c>
      <c r="AI221" s="77">
        <f t="shared" si="112"/>
        <v>0</v>
      </c>
      <c r="AJ221" s="84">
        <f t="shared" si="121"/>
        <v>0</v>
      </c>
      <c r="AK221" s="77">
        <f t="shared" si="122"/>
        <v>0</v>
      </c>
      <c r="AL221" s="5"/>
      <c r="AM221" s="9"/>
      <c r="AN221" s="5"/>
      <c r="AO221" s="10"/>
      <c r="AP221" s="5"/>
      <c r="AQ221" s="5"/>
      <c r="AR221" s="5"/>
      <c r="AS221" s="80" t="str">
        <f t="shared" si="130"/>
        <v/>
      </c>
      <c r="AT221" s="80" t="str">
        <f t="shared" ca="1" si="131"/>
        <v/>
      </c>
      <c r="AU221" s="80" t="str">
        <f t="shared" si="132"/>
        <v/>
      </c>
      <c r="AV221" s="80" t="str">
        <f t="shared" ca="1" si="133"/>
        <v/>
      </c>
      <c r="AW221" s="165"/>
      <c r="AX221" s="165"/>
      <c r="AY221" s="80" t="str">
        <f t="shared" si="134"/>
        <v/>
      </c>
      <c r="AZ221" s="165"/>
      <c r="BA221" s="165"/>
      <c r="BB221" s="80" t="str">
        <f t="shared" si="135"/>
        <v/>
      </c>
      <c r="BC221" s="5"/>
      <c r="BH221" s="52"/>
      <c r="BI221" s="52"/>
      <c r="BJ221" s="52"/>
      <c r="BK221" s="52"/>
      <c r="BL221" s="52"/>
      <c r="BM221" s="52"/>
      <c r="BQ221" s="27"/>
      <c r="BR221" s="27"/>
      <c r="BS221" s="27"/>
      <c r="BT221" s="27"/>
      <c r="BU221" s="27"/>
      <c r="BV221" s="27"/>
      <c r="BW221" s="54"/>
      <c r="BX221" s="26"/>
      <c r="BY221" s="54"/>
      <c r="BZ221" s="26"/>
      <c r="CA221" s="26"/>
      <c r="CB221" s="26"/>
    </row>
    <row r="222" spans="1:80" ht="17.45" customHeight="1">
      <c r="A222" s="86">
        <f t="shared" si="136"/>
        <v>31.2</v>
      </c>
      <c r="B222" s="179">
        <f t="shared" si="113"/>
        <v>46136</v>
      </c>
      <c r="C222" s="8"/>
      <c r="D222" s="11"/>
      <c r="E222" s="12"/>
      <c r="F222" s="11"/>
      <c r="G222" s="74">
        <f t="shared" si="137"/>
        <v>821</v>
      </c>
      <c r="H222" s="75">
        <f t="shared" si="137"/>
        <v>6136</v>
      </c>
      <c r="I222" s="88">
        <f t="shared" si="124"/>
        <v>0</v>
      </c>
      <c r="J222" s="78">
        <f t="shared" si="125"/>
        <v>0</v>
      </c>
      <c r="K222" s="78">
        <f t="shared" si="126"/>
        <v>0</v>
      </c>
      <c r="L222" s="78">
        <f t="shared" si="127"/>
        <v>0</v>
      </c>
      <c r="M222" s="78">
        <f t="shared" ca="1" si="128"/>
        <v>7.6404494382022445E-2</v>
      </c>
      <c r="N222" s="78">
        <f t="shared" ca="1" si="114"/>
        <v>2.802850356294536E-2</v>
      </c>
      <c r="O222" s="78">
        <f t="shared" si="129"/>
        <v>5.0000000000000001E-4</v>
      </c>
      <c r="P222" s="13"/>
      <c r="Q222" s="8"/>
      <c r="R222" s="13"/>
      <c r="S222" s="89">
        <f t="shared" si="115"/>
        <v>0</v>
      </c>
      <c r="T222" s="75">
        <f t="shared" si="116"/>
        <v>0</v>
      </c>
      <c r="U222" s="90">
        <f t="shared" si="117"/>
        <v>0</v>
      </c>
      <c r="V222" s="82">
        <f t="shared" si="118"/>
        <v>0</v>
      </c>
      <c r="W222" s="8"/>
      <c r="X222" s="8"/>
      <c r="Y222" s="12"/>
      <c r="Z222" s="12"/>
      <c r="AA222" s="12"/>
      <c r="AB222" s="12"/>
      <c r="AC222" s="91">
        <f t="shared" si="119"/>
        <v>0</v>
      </c>
      <c r="AD222" s="75">
        <f t="shared" si="120"/>
        <v>0</v>
      </c>
      <c r="AE222" s="88">
        <f t="shared" si="108"/>
        <v>0</v>
      </c>
      <c r="AF222" s="92">
        <f t="shared" si="109"/>
        <v>0</v>
      </c>
      <c r="AG222" s="93">
        <f t="shared" si="110"/>
        <v>0</v>
      </c>
      <c r="AH222" s="93">
        <f t="shared" si="111"/>
        <v>0</v>
      </c>
      <c r="AI222" s="78">
        <f t="shared" si="112"/>
        <v>0</v>
      </c>
      <c r="AJ222" s="92">
        <f t="shared" si="121"/>
        <v>0</v>
      </c>
      <c r="AK222" s="78">
        <f t="shared" si="122"/>
        <v>0</v>
      </c>
      <c r="AL222" s="11"/>
      <c r="AM222" s="14"/>
      <c r="AN222" s="11"/>
      <c r="AO222" s="15"/>
      <c r="AP222" s="11"/>
      <c r="AQ222" s="11"/>
      <c r="AR222" s="11"/>
      <c r="AS222" s="75" t="str">
        <f t="shared" si="130"/>
        <v/>
      </c>
      <c r="AT222" s="75" t="str">
        <f t="shared" ca="1" si="131"/>
        <v/>
      </c>
      <c r="AU222" s="75" t="str">
        <f t="shared" si="132"/>
        <v/>
      </c>
      <c r="AV222" s="75" t="str">
        <f t="shared" ca="1" si="133"/>
        <v/>
      </c>
      <c r="AW222" s="169"/>
      <c r="AX222" s="169"/>
      <c r="AY222" s="75" t="str">
        <f t="shared" si="134"/>
        <v/>
      </c>
      <c r="AZ222" s="169"/>
      <c r="BA222" s="169"/>
      <c r="BB222" s="75" t="str">
        <f t="shared" si="135"/>
        <v/>
      </c>
      <c r="BC222" s="11"/>
      <c r="BH222" s="52"/>
      <c r="BI222" s="52"/>
      <c r="BJ222" s="52"/>
      <c r="BK222" s="52"/>
      <c r="BL222" s="52"/>
      <c r="BM222" s="52"/>
      <c r="BQ222" s="27"/>
      <c r="BR222" s="27"/>
      <c r="BS222" s="27"/>
      <c r="BT222" s="27"/>
      <c r="BU222" s="27"/>
      <c r="BV222" s="27"/>
      <c r="BW222" s="54"/>
      <c r="BX222" s="26"/>
      <c r="BY222" s="54"/>
      <c r="BZ222" s="26"/>
      <c r="CA222" s="26"/>
      <c r="CB222" s="26"/>
    </row>
    <row r="223" spans="1:80" ht="17.45" customHeight="1">
      <c r="A223" s="94">
        <f t="shared" si="136"/>
        <v>31.3</v>
      </c>
      <c r="B223" s="179">
        <f t="shared" si="113"/>
        <v>46137</v>
      </c>
      <c r="C223" s="8"/>
      <c r="D223" s="11"/>
      <c r="E223" s="12"/>
      <c r="F223" s="11"/>
      <c r="G223" s="74">
        <f t="shared" si="137"/>
        <v>821</v>
      </c>
      <c r="H223" s="75">
        <f t="shared" si="137"/>
        <v>6136</v>
      </c>
      <c r="I223" s="88">
        <f t="shared" si="124"/>
        <v>0</v>
      </c>
      <c r="J223" s="78">
        <f t="shared" si="125"/>
        <v>0</v>
      </c>
      <c r="K223" s="78">
        <f t="shared" si="126"/>
        <v>0</v>
      </c>
      <c r="L223" s="78">
        <f t="shared" si="127"/>
        <v>0</v>
      </c>
      <c r="M223" s="78">
        <f t="shared" ca="1" si="128"/>
        <v>7.6404494382022445E-2</v>
      </c>
      <c r="N223" s="78">
        <f t="shared" ca="1" si="114"/>
        <v>2.802850356294536E-2</v>
      </c>
      <c r="O223" s="78">
        <f t="shared" si="129"/>
        <v>5.0000000000000001E-4</v>
      </c>
      <c r="P223" s="13"/>
      <c r="Q223" s="8"/>
      <c r="R223" s="13"/>
      <c r="S223" s="89">
        <f t="shared" si="115"/>
        <v>0</v>
      </c>
      <c r="T223" s="75">
        <f t="shared" si="116"/>
        <v>0</v>
      </c>
      <c r="U223" s="90">
        <f t="shared" si="117"/>
        <v>0</v>
      </c>
      <c r="V223" s="82">
        <f t="shared" si="118"/>
        <v>0</v>
      </c>
      <c r="W223" s="8"/>
      <c r="X223" s="8"/>
      <c r="Y223" s="12"/>
      <c r="Z223" s="12"/>
      <c r="AA223" s="12"/>
      <c r="AB223" s="12"/>
      <c r="AC223" s="91">
        <f t="shared" si="119"/>
        <v>0</v>
      </c>
      <c r="AD223" s="75">
        <f t="shared" si="120"/>
        <v>0</v>
      </c>
      <c r="AE223" s="88">
        <f t="shared" si="108"/>
        <v>0</v>
      </c>
      <c r="AF223" s="92">
        <f t="shared" si="109"/>
        <v>0</v>
      </c>
      <c r="AG223" s="93">
        <f t="shared" si="110"/>
        <v>0</v>
      </c>
      <c r="AH223" s="93">
        <f t="shared" si="111"/>
        <v>0</v>
      </c>
      <c r="AI223" s="78">
        <f t="shared" si="112"/>
        <v>0</v>
      </c>
      <c r="AJ223" s="92">
        <f t="shared" si="121"/>
        <v>0</v>
      </c>
      <c r="AK223" s="78">
        <f t="shared" si="122"/>
        <v>0</v>
      </c>
      <c r="AL223" s="11"/>
      <c r="AM223" s="14"/>
      <c r="AN223" s="11"/>
      <c r="AO223" s="15"/>
      <c r="AP223" s="11"/>
      <c r="AQ223" s="11"/>
      <c r="AR223" s="11"/>
      <c r="AS223" s="75" t="str">
        <f t="shared" si="130"/>
        <v/>
      </c>
      <c r="AT223" s="75" t="str">
        <f t="shared" ca="1" si="131"/>
        <v/>
      </c>
      <c r="AU223" s="75" t="str">
        <f t="shared" si="132"/>
        <v/>
      </c>
      <c r="AV223" s="75" t="str">
        <f t="shared" ca="1" si="133"/>
        <v/>
      </c>
      <c r="AW223" s="169"/>
      <c r="AX223" s="169"/>
      <c r="AY223" s="75" t="str">
        <f t="shared" si="134"/>
        <v/>
      </c>
      <c r="AZ223" s="169"/>
      <c r="BA223" s="169"/>
      <c r="BB223" s="75" t="str">
        <f t="shared" si="135"/>
        <v/>
      </c>
      <c r="BC223" s="11"/>
      <c r="BH223" s="52"/>
      <c r="BI223" s="52"/>
      <c r="BJ223" s="52"/>
      <c r="BK223" s="52"/>
      <c r="BL223" s="52"/>
      <c r="BM223" s="52"/>
      <c r="BQ223" s="27"/>
      <c r="BR223" s="27"/>
      <c r="BS223" s="27"/>
      <c r="BT223" s="27"/>
      <c r="BU223" s="27"/>
      <c r="BV223" s="27"/>
      <c r="BW223" s="54"/>
      <c r="BX223" s="26"/>
      <c r="BY223" s="54"/>
      <c r="BZ223" s="26"/>
      <c r="CA223" s="26"/>
      <c r="CB223" s="26"/>
    </row>
    <row r="224" spans="1:80" ht="17.45" customHeight="1">
      <c r="A224" s="86">
        <f t="shared" si="136"/>
        <v>31.4</v>
      </c>
      <c r="B224" s="179">
        <f t="shared" si="113"/>
        <v>46138</v>
      </c>
      <c r="C224" s="8"/>
      <c r="D224" s="11"/>
      <c r="E224" s="12"/>
      <c r="F224" s="11"/>
      <c r="G224" s="74">
        <f t="shared" si="137"/>
        <v>821</v>
      </c>
      <c r="H224" s="75">
        <f t="shared" si="137"/>
        <v>6136</v>
      </c>
      <c r="I224" s="88">
        <f t="shared" si="124"/>
        <v>0</v>
      </c>
      <c r="J224" s="78">
        <f t="shared" si="125"/>
        <v>0</v>
      </c>
      <c r="K224" s="78">
        <f t="shared" si="126"/>
        <v>0</v>
      </c>
      <c r="L224" s="78">
        <f t="shared" si="127"/>
        <v>0</v>
      </c>
      <c r="M224" s="78">
        <f t="shared" ca="1" si="128"/>
        <v>7.6404494382022445E-2</v>
      </c>
      <c r="N224" s="78">
        <f t="shared" ca="1" si="114"/>
        <v>2.802850356294536E-2</v>
      </c>
      <c r="O224" s="78">
        <f t="shared" si="129"/>
        <v>5.0000000000000001E-4</v>
      </c>
      <c r="P224" s="13"/>
      <c r="Q224" s="8"/>
      <c r="R224" s="13"/>
      <c r="S224" s="89">
        <f t="shared" si="115"/>
        <v>0</v>
      </c>
      <c r="T224" s="75">
        <f t="shared" si="116"/>
        <v>0</v>
      </c>
      <c r="U224" s="90">
        <f t="shared" si="117"/>
        <v>0</v>
      </c>
      <c r="V224" s="82">
        <f t="shared" si="118"/>
        <v>0</v>
      </c>
      <c r="W224" s="8"/>
      <c r="X224" s="8"/>
      <c r="Y224" s="12"/>
      <c r="Z224" s="12"/>
      <c r="AA224" s="12"/>
      <c r="AB224" s="12"/>
      <c r="AC224" s="91">
        <f t="shared" si="119"/>
        <v>0</v>
      </c>
      <c r="AD224" s="75">
        <f t="shared" si="120"/>
        <v>0</v>
      </c>
      <c r="AE224" s="88">
        <f t="shared" si="108"/>
        <v>0</v>
      </c>
      <c r="AF224" s="92">
        <f t="shared" si="109"/>
        <v>0</v>
      </c>
      <c r="AG224" s="93">
        <f t="shared" si="110"/>
        <v>0</v>
      </c>
      <c r="AH224" s="93">
        <f t="shared" si="111"/>
        <v>0</v>
      </c>
      <c r="AI224" s="78">
        <f t="shared" si="112"/>
        <v>0</v>
      </c>
      <c r="AJ224" s="92">
        <f t="shared" si="121"/>
        <v>0</v>
      </c>
      <c r="AK224" s="78">
        <f t="shared" si="122"/>
        <v>0</v>
      </c>
      <c r="AL224" s="11"/>
      <c r="AM224" s="14"/>
      <c r="AN224" s="11"/>
      <c r="AO224" s="15"/>
      <c r="AP224" s="11"/>
      <c r="AQ224" s="11"/>
      <c r="AR224" s="11"/>
      <c r="AS224" s="75" t="str">
        <f t="shared" si="130"/>
        <v/>
      </c>
      <c r="AT224" s="75" t="str">
        <f t="shared" ca="1" si="131"/>
        <v/>
      </c>
      <c r="AU224" s="75" t="str">
        <f t="shared" si="132"/>
        <v/>
      </c>
      <c r="AV224" s="75" t="str">
        <f t="shared" ca="1" si="133"/>
        <v/>
      </c>
      <c r="AW224" s="169"/>
      <c r="AX224" s="169"/>
      <c r="AY224" s="75" t="str">
        <f t="shared" si="134"/>
        <v/>
      </c>
      <c r="AZ224" s="169"/>
      <c r="BA224" s="169"/>
      <c r="BB224" s="75" t="str">
        <f t="shared" si="135"/>
        <v/>
      </c>
      <c r="BC224" s="11"/>
      <c r="BH224" s="52"/>
      <c r="BI224" s="52"/>
      <c r="BJ224" s="52"/>
      <c r="BK224" s="52"/>
      <c r="BL224" s="52"/>
      <c r="BM224" s="52"/>
      <c r="BQ224" s="27"/>
      <c r="BR224" s="27"/>
      <c r="BS224" s="27"/>
      <c r="BT224" s="27"/>
      <c r="BU224" s="27"/>
      <c r="BV224" s="27"/>
      <c r="BW224" s="54"/>
      <c r="BX224" s="26"/>
      <c r="BY224" s="54"/>
      <c r="BZ224" s="26"/>
      <c r="CA224" s="26"/>
      <c r="CB224" s="26"/>
    </row>
    <row r="225" spans="1:80" ht="17.45" customHeight="1">
      <c r="A225" s="94">
        <f t="shared" si="136"/>
        <v>31.5</v>
      </c>
      <c r="B225" s="179">
        <f t="shared" si="113"/>
        <v>46139</v>
      </c>
      <c r="C225" s="8"/>
      <c r="D225" s="11"/>
      <c r="E225" s="12"/>
      <c r="F225" s="11"/>
      <c r="G225" s="74">
        <f t="shared" si="137"/>
        <v>821</v>
      </c>
      <c r="H225" s="75">
        <f t="shared" si="137"/>
        <v>6136</v>
      </c>
      <c r="I225" s="88">
        <f t="shared" si="124"/>
        <v>0</v>
      </c>
      <c r="J225" s="78">
        <f t="shared" si="125"/>
        <v>0</v>
      </c>
      <c r="K225" s="78">
        <f t="shared" si="126"/>
        <v>0</v>
      </c>
      <c r="L225" s="78">
        <f t="shared" si="127"/>
        <v>0</v>
      </c>
      <c r="M225" s="78">
        <f t="shared" ca="1" si="128"/>
        <v>7.6404494382022445E-2</v>
      </c>
      <c r="N225" s="78">
        <f t="shared" ca="1" si="114"/>
        <v>2.802850356294536E-2</v>
      </c>
      <c r="O225" s="78">
        <f t="shared" si="129"/>
        <v>5.0000000000000001E-4</v>
      </c>
      <c r="P225" s="13"/>
      <c r="Q225" s="8"/>
      <c r="R225" s="13"/>
      <c r="S225" s="89">
        <f t="shared" si="115"/>
        <v>0</v>
      </c>
      <c r="T225" s="75">
        <f t="shared" si="116"/>
        <v>0</v>
      </c>
      <c r="U225" s="90">
        <f t="shared" si="117"/>
        <v>0</v>
      </c>
      <c r="V225" s="82">
        <f t="shared" si="118"/>
        <v>0</v>
      </c>
      <c r="W225" s="8"/>
      <c r="X225" s="8"/>
      <c r="Y225" s="12"/>
      <c r="Z225" s="12"/>
      <c r="AA225" s="12"/>
      <c r="AB225" s="12"/>
      <c r="AC225" s="91">
        <f t="shared" si="119"/>
        <v>0</v>
      </c>
      <c r="AD225" s="75">
        <f t="shared" si="120"/>
        <v>0</v>
      </c>
      <c r="AE225" s="88">
        <f t="shared" si="108"/>
        <v>0</v>
      </c>
      <c r="AF225" s="92">
        <f t="shared" si="109"/>
        <v>0</v>
      </c>
      <c r="AG225" s="93">
        <f t="shared" si="110"/>
        <v>0</v>
      </c>
      <c r="AH225" s="93">
        <f t="shared" si="111"/>
        <v>0</v>
      </c>
      <c r="AI225" s="78">
        <f t="shared" si="112"/>
        <v>0</v>
      </c>
      <c r="AJ225" s="92">
        <f t="shared" si="121"/>
        <v>0</v>
      </c>
      <c r="AK225" s="78">
        <f t="shared" si="122"/>
        <v>0</v>
      </c>
      <c r="AL225" s="11"/>
      <c r="AM225" s="14"/>
      <c r="AN225" s="11"/>
      <c r="AO225" s="15"/>
      <c r="AP225" s="11"/>
      <c r="AQ225" s="11"/>
      <c r="AR225" s="11"/>
      <c r="AS225" s="75" t="str">
        <f t="shared" si="130"/>
        <v/>
      </c>
      <c r="AT225" s="75" t="str">
        <f t="shared" ca="1" si="131"/>
        <v/>
      </c>
      <c r="AU225" s="75" t="str">
        <f t="shared" si="132"/>
        <v/>
      </c>
      <c r="AV225" s="75" t="str">
        <f t="shared" ca="1" si="133"/>
        <v/>
      </c>
      <c r="AW225" s="169"/>
      <c r="AX225" s="169"/>
      <c r="AY225" s="75" t="str">
        <f t="shared" si="134"/>
        <v/>
      </c>
      <c r="AZ225" s="169"/>
      <c r="BA225" s="169"/>
      <c r="BB225" s="75" t="str">
        <f t="shared" si="135"/>
        <v/>
      </c>
      <c r="BC225" s="11"/>
      <c r="BH225" s="52"/>
      <c r="BI225" s="52"/>
      <c r="BJ225" s="52"/>
      <c r="BK225" s="52"/>
      <c r="BL225" s="52"/>
      <c r="BM225" s="52"/>
      <c r="BQ225" s="27"/>
      <c r="BR225" s="27"/>
      <c r="BS225" s="27"/>
      <c r="BT225" s="27"/>
      <c r="BU225" s="27"/>
      <c r="BV225" s="27"/>
      <c r="BW225" s="54"/>
      <c r="BX225" s="26"/>
      <c r="BY225" s="54"/>
      <c r="BZ225" s="26"/>
      <c r="CA225" s="26"/>
      <c r="CB225" s="26"/>
    </row>
    <row r="226" spans="1:80" ht="17.45" customHeight="1">
      <c r="A226" s="86">
        <f t="shared" si="136"/>
        <v>31.6</v>
      </c>
      <c r="B226" s="179">
        <f t="shared" si="113"/>
        <v>46140</v>
      </c>
      <c r="C226" s="8"/>
      <c r="D226" s="11"/>
      <c r="E226" s="12"/>
      <c r="F226" s="11"/>
      <c r="G226" s="74">
        <f t="shared" si="137"/>
        <v>821</v>
      </c>
      <c r="H226" s="75">
        <f t="shared" si="137"/>
        <v>6136</v>
      </c>
      <c r="I226" s="88">
        <f t="shared" si="124"/>
        <v>0</v>
      </c>
      <c r="J226" s="78">
        <f t="shared" si="125"/>
        <v>0</v>
      </c>
      <c r="K226" s="78">
        <f t="shared" si="126"/>
        <v>0</v>
      </c>
      <c r="L226" s="78">
        <f t="shared" si="127"/>
        <v>0</v>
      </c>
      <c r="M226" s="78">
        <f t="shared" ca="1" si="128"/>
        <v>7.6404494382022445E-2</v>
      </c>
      <c r="N226" s="78">
        <f t="shared" ca="1" si="114"/>
        <v>2.802850356294536E-2</v>
      </c>
      <c r="O226" s="78">
        <f t="shared" si="129"/>
        <v>5.0000000000000001E-4</v>
      </c>
      <c r="P226" s="13"/>
      <c r="Q226" s="8"/>
      <c r="R226" s="13"/>
      <c r="S226" s="89">
        <f t="shared" si="115"/>
        <v>0</v>
      </c>
      <c r="T226" s="75">
        <f t="shared" si="116"/>
        <v>0</v>
      </c>
      <c r="U226" s="90">
        <f t="shared" si="117"/>
        <v>0</v>
      </c>
      <c r="V226" s="82">
        <f t="shared" si="118"/>
        <v>0</v>
      </c>
      <c r="W226" s="8"/>
      <c r="X226" s="8"/>
      <c r="Y226" s="12"/>
      <c r="Z226" s="12"/>
      <c r="AA226" s="12"/>
      <c r="AB226" s="12"/>
      <c r="AC226" s="91">
        <f t="shared" si="119"/>
        <v>0</v>
      </c>
      <c r="AD226" s="75">
        <f t="shared" si="120"/>
        <v>0</v>
      </c>
      <c r="AE226" s="88">
        <f t="shared" si="108"/>
        <v>0</v>
      </c>
      <c r="AF226" s="92">
        <f t="shared" si="109"/>
        <v>0</v>
      </c>
      <c r="AG226" s="93">
        <f t="shared" si="110"/>
        <v>0</v>
      </c>
      <c r="AH226" s="93">
        <f t="shared" si="111"/>
        <v>0</v>
      </c>
      <c r="AI226" s="78">
        <f t="shared" si="112"/>
        <v>0</v>
      </c>
      <c r="AJ226" s="92">
        <f t="shared" si="121"/>
        <v>0</v>
      </c>
      <c r="AK226" s="78">
        <f t="shared" si="122"/>
        <v>0</v>
      </c>
      <c r="AL226" s="11"/>
      <c r="AM226" s="14"/>
      <c r="AN226" s="11"/>
      <c r="AO226" s="15"/>
      <c r="AP226" s="11"/>
      <c r="AQ226" s="11"/>
      <c r="AR226" s="11"/>
      <c r="AS226" s="75" t="str">
        <f t="shared" si="130"/>
        <v/>
      </c>
      <c r="AT226" s="75" t="str">
        <f t="shared" ca="1" si="131"/>
        <v/>
      </c>
      <c r="AU226" s="75" t="str">
        <f t="shared" si="132"/>
        <v/>
      </c>
      <c r="AV226" s="75" t="str">
        <f t="shared" ca="1" si="133"/>
        <v/>
      </c>
      <c r="AW226" s="169"/>
      <c r="AX226" s="169"/>
      <c r="AY226" s="75" t="str">
        <f t="shared" si="134"/>
        <v/>
      </c>
      <c r="AZ226" s="169"/>
      <c r="BA226" s="169"/>
      <c r="BB226" s="75" t="str">
        <f t="shared" si="135"/>
        <v/>
      </c>
      <c r="BC226" s="11"/>
      <c r="BH226" s="52"/>
      <c r="BI226" s="52"/>
      <c r="BJ226" s="52"/>
      <c r="BK226" s="52"/>
      <c r="BL226" s="52"/>
      <c r="BM226" s="52"/>
      <c r="BQ226" s="27"/>
      <c r="BR226" s="27"/>
      <c r="BS226" s="27"/>
      <c r="BT226" s="27"/>
      <c r="BU226" s="27"/>
      <c r="BV226" s="27"/>
      <c r="BW226" s="54"/>
      <c r="BX226" s="26"/>
      <c r="BY226" s="54"/>
      <c r="BZ226" s="26"/>
      <c r="CA226" s="26"/>
      <c r="CB226" s="26"/>
    </row>
    <row r="227" spans="1:80" ht="17.45" customHeight="1" thickBot="1">
      <c r="A227" s="94">
        <f t="shared" si="136"/>
        <v>31.700000000000003</v>
      </c>
      <c r="B227" s="180">
        <f t="shared" si="113"/>
        <v>46141</v>
      </c>
      <c r="C227" s="16"/>
      <c r="D227" s="17"/>
      <c r="E227" s="18"/>
      <c r="F227" s="17"/>
      <c r="G227" s="96">
        <f t="shared" si="137"/>
        <v>821</v>
      </c>
      <c r="H227" s="97">
        <f t="shared" si="137"/>
        <v>6136</v>
      </c>
      <c r="I227" s="98">
        <f t="shared" si="124"/>
        <v>0</v>
      </c>
      <c r="J227" s="99">
        <f t="shared" si="125"/>
        <v>0</v>
      </c>
      <c r="K227" s="99">
        <f t="shared" si="126"/>
        <v>0</v>
      </c>
      <c r="L227" s="99">
        <f t="shared" si="127"/>
        <v>0</v>
      </c>
      <c r="M227" s="99">
        <f t="shared" ca="1" si="128"/>
        <v>7.6404494382022445E-2</v>
      </c>
      <c r="N227" s="99">
        <f t="shared" ca="1" si="114"/>
        <v>2.802850356294536E-2</v>
      </c>
      <c r="O227" s="99">
        <f t="shared" si="129"/>
        <v>5.0000000000000001E-4</v>
      </c>
      <c r="P227" s="19"/>
      <c r="Q227" s="16"/>
      <c r="R227" s="19"/>
      <c r="S227" s="89">
        <f t="shared" si="115"/>
        <v>0</v>
      </c>
      <c r="T227" s="75">
        <f t="shared" si="116"/>
        <v>0</v>
      </c>
      <c r="U227" s="100">
        <f t="shared" si="117"/>
        <v>0</v>
      </c>
      <c r="V227" s="101">
        <f t="shared" si="118"/>
        <v>0</v>
      </c>
      <c r="W227" s="16"/>
      <c r="X227" s="8"/>
      <c r="Y227" s="12"/>
      <c r="Z227" s="12"/>
      <c r="AA227" s="12"/>
      <c r="AB227" s="12"/>
      <c r="AC227" s="102">
        <f t="shared" si="119"/>
        <v>0</v>
      </c>
      <c r="AD227" s="97">
        <f t="shared" si="120"/>
        <v>0</v>
      </c>
      <c r="AE227" s="98">
        <f t="shared" si="108"/>
        <v>0</v>
      </c>
      <c r="AF227" s="103">
        <f t="shared" si="109"/>
        <v>0</v>
      </c>
      <c r="AG227" s="104">
        <f t="shared" si="110"/>
        <v>0</v>
      </c>
      <c r="AH227" s="104">
        <f t="shared" si="111"/>
        <v>0</v>
      </c>
      <c r="AI227" s="99">
        <f t="shared" si="112"/>
        <v>0</v>
      </c>
      <c r="AJ227" s="103">
        <f t="shared" si="121"/>
        <v>0</v>
      </c>
      <c r="AK227" s="99">
        <f t="shared" si="122"/>
        <v>0</v>
      </c>
      <c r="AL227" s="17"/>
      <c r="AM227" s="20"/>
      <c r="AN227" s="17"/>
      <c r="AO227" s="21"/>
      <c r="AP227" s="17"/>
      <c r="AQ227" s="17"/>
      <c r="AR227" s="17"/>
      <c r="AS227" s="97" t="str">
        <f t="shared" si="130"/>
        <v/>
      </c>
      <c r="AT227" s="97" t="str">
        <f t="shared" ca="1" si="131"/>
        <v/>
      </c>
      <c r="AU227" s="97" t="str">
        <f t="shared" si="132"/>
        <v/>
      </c>
      <c r="AV227" s="97" t="str">
        <f t="shared" ca="1" si="133"/>
        <v/>
      </c>
      <c r="AW227" s="167"/>
      <c r="AX227" s="167"/>
      <c r="AY227" s="97" t="str">
        <f t="shared" si="134"/>
        <v/>
      </c>
      <c r="AZ227" s="167"/>
      <c r="BA227" s="167"/>
      <c r="BB227" s="97" t="str">
        <f t="shared" si="135"/>
        <v/>
      </c>
      <c r="BC227" s="17"/>
      <c r="BH227" s="52"/>
      <c r="BI227" s="52"/>
      <c r="BJ227" s="52"/>
      <c r="BK227" s="52"/>
      <c r="BL227" s="52"/>
      <c r="BM227" s="52"/>
      <c r="BQ227" s="27"/>
      <c r="BR227" s="27"/>
      <c r="BS227" s="27"/>
      <c r="BT227" s="27"/>
      <c r="BU227" s="27"/>
      <c r="BV227" s="27"/>
      <c r="BW227" s="54"/>
      <c r="BX227" s="26"/>
      <c r="BY227" s="54"/>
      <c r="BZ227" s="26"/>
      <c r="CA227" s="26"/>
      <c r="CB227" s="26"/>
    </row>
    <row r="228" spans="1:80" ht="17.45" customHeight="1" thickTop="1">
      <c r="A228" s="105">
        <f>A221+1</f>
        <v>32.1</v>
      </c>
      <c r="B228" s="178">
        <f>B227+1</f>
        <v>46142</v>
      </c>
      <c r="C228" s="4"/>
      <c r="D228" s="5"/>
      <c r="E228" s="6"/>
      <c r="F228" s="5"/>
      <c r="G228" s="74">
        <f t="shared" si="137"/>
        <v>821</v>
      </c>
      <c r="H228" s="75">
        <f t="shared" si="137"/>
        <v>6136</v>
      </c>
      <c r="I228" s="76">
        <f t="shared" si="124"/>
        <v>0</v>
      </c>
      <c r="J228" s="77">
        <f t="shared" si="125"/>
        <v>0</v>
      </c>
      <c r="K228" s="77">
        <f t="shared" si="126"/>
        <v>0</v>
      </c>
      <c r="L228" s="77">
        <f t="shared" si="127"/>
        <v>0</v>
      </c>
      <c r="M228" s="78">
        <f t="shared" ca="1" si="128"/>
        <v>7.6404494382022445E-2</v>
      </c>
      <c r="N228" s="78">
        <f t="shared" ca="1" si="114"/>
        <v>2.802850356294536E-2</v>
      </c>
      <c r="O228" s="78">
        <f t="shared" si="129"/>
        <v>5.0000000000000001E-4</v>
      </c>
      <c r="P228" s="13"/>
      <c r="Q228" s="8"/>
      <c r="R228" s="13"/>
      <c r="S228" s="79">
        <f t="shared" si="115"/>
        <v>0</v>
      </c>
      <c r="T228" s="80">
        <f t="shared" si="116"/>
        <v>0</v>
      </c>
      <c r="U228" s="90">
        <f t="shared" si="117"/>
        <v>0</v>
      </c>
      <c r="V228" s="82">
        <f t="shared" si="118"/>
        <v>0</v>
      </c>
      <c r="W228" s="4"/>
      <c r="X228" s="4"/>
      <c r="Y228" s="6"/>
      <c r="Z228" s="6"/>
      <c r="AA228" s="6"/>
      <c r="AB228" s="6"/>
      <c r="AC228" s="83">
        <f t="shared" si="119"/>
        <v>0</v>
      </c>
      <c r="AD228" s="80">
        <f t="shared" si="120"/>
        <v>0</v>
      </c>
      <c r="AE228" s="76">
        <f t="shared" si="108"/>
        <v>0</v>
      </c>
      <c r="AF228" s="84">
        <f t="shared" si="109"/>
        <v>0</v>
      </c>
      <c r="AG228" s="85">
        <f t="shared" si="110"/>
        <v>0</v>
      </c>
      <c r="AH228" s="85">
        <f t="shared" si="111"/>
        <v>0</v>
      </c>
      <c r="AI228" s="77">
        <f t="shared" si="112"/>
        <v>0</v>
      </c>
      <c r="AJ228" s="84">
        <f t="shared" si="121"/>
        <v>0</v>
      </c>
      <c r="AK228" s="77">
        <f t="shared" si="122"/>
        <v>0</v>
      </c>
      <c r="AL228" s="5"/>
      <c r="AM228" s="9"/>
      <c r="AN228" s="5"/>
      <c r="AO228" s="10"/>
      <c r="AP228" s="5"/>
      <c r="AQ228" s="5"/>
      <c r="AR228" s="5"/>
      <c r="AS228" s="80" t="str">
        <f t="shared" si="130"/>
        <v/>
      </c>
      <c r="AT228" s="80" t="str">
        <f t="shared" ca="1" si="131"/>
        <v/>
      </c>
      <c r="AU228" s="80" t="str">
        <f t="shared" si="132"/>
        <v/>
      </c>
      <c r="AV228" s="80" t="str">
        <f t="shared" ca="1" si="133"/>
        <v/>
      </c>
      <c r="AW228" s="165"/>
      <c r="AX228" s="165"/>
      <c r="AY228" s="80" t="str">
        <f t="shared" si="134"/>
        <v/>
      </c>
      <c r="AZ228" s="165"/>
      <c r="BA228" s="165"/>
      <c r="BB228" s="80" t="str">
        <f t="shared" si="135"/>
        <v/>
      </c>
      <c r="BC228" s="5"/>
      <c r="BH228" s="52"/>
      <c r="BI228" s="52"/>
      <c r="BJ228" s="52"/>
      <c r="BK228" s="52"/>
      <c r="BL228" s="52"/>
      <c r="BM228" s="52"/>
      <c r="BQ228" s="27"/>
      <c r="BR228" s="27"/>
      <c r="BS228" s="27"/>
      <c r="BT228" s="27"/>
      <c r="BU228" s="27"/>
      <c r="BV228" s="27"/>
      <c r="BW228" s="54"/>
      <c r="BX228" s="26"/>
      <c r="BY228" s="54"/>
      <c r="BZ228" s="26"/>
      <c r="CA228" s="26"/>
      <c r="CB228" s="26"/>
    </row>
    <row r="229" spans="1:80" ht="17.45" customHeight="1">
      <c r="A229" s="94">
        <f t="shared" si="136"/>
        <v>32.200000000000003</v>
      </c>
      <c r="B229" s="179">
        <f t="shared" si="113"/>
        <v>46143</v>
      </c>
      <c r="C229" s="8"/>
      <c r="D229" s="11"/>
      <c r="E229" s="12"/>
      <c r="F229" s="11"/>
      <c r="G229" s="74">
        <f t="shared" si="137"/>
        <v>821</v>
      </c>
      <c r="H229" s="75">
        <f t="shared" si="137"/>
        <v>6136</v>
      </c>
      <c r="I229" s="88">
        <f t="shared" si="124"/>
        <v>0</v>
      </c>
      <c r="J229" s="78">
        <f t="shared" si="125"/>
        <v>0</v>
      </c>
      <c r="K229" s="78">
        <f t="shared" si="126"/>
        <v>0</v>
      </c>
      <c r="L229" s="78">
        <f t="shared" si="127"/>
        <v>0</v>
      </c>
      <c r="M229" s="78">
        <f t="shared" ca="1" si="128"/>
        <v>7.6404494382022445E-2</v>
      </c>
      <c r="N229" s="78">
        <f t="shared" ca="1" si="114"/>
        <v>2.802850356294536E-2</v>
      </c>
      <c r="O229" s="78">
        <f t="shared" si="129"/>
        <v>5.0000000000000001E-4</v>
      </c>
      <c r="P229" s="13"/>
      <c r="Q229" s="8"/>
      <c r="R229" s="13"/>
      <c r="S229" s="89">
        <f t="shared" si="115"/>
        <v>0</v>
      </c>
      <c r="T229" s="75">
        <f t="shared" si="116"/>
        <v>0</v>
      </c>
      <c r="U229" s="90">
        <f t="shared" si="117"/>
        <v>0</v>
      </c>
      <c r="V229" s="82">
        <f t="shared" si="118"/>
        <v>0</v>
      </c>
      <c r="W229" s="8"/>
      <c r="X229" s="8"/>
      <c r="Y229" s="12"/>
      <c r="Z229" s="12"/>
      <c r="AA229" s="12"/>
      <c r="AB229" s="12"/>
      <c r="AC229" s="91">
        <f t="shared" si="119"/>
        <v>0</v>
      </c>
      <c r="AD229" s="75">
        <f t="shared" si="120"/>
        <v>0</v>
      </c>
      <c r="AE229" s="88">
        <f t="shared" si="108"/>
        <v>0</v>
      </c>
      <c r="AF229" s="92">
        <f t="shared" si="109"/>
        <v>0</v>
      </c>
      <c r="AG229" s="93">
        <f t="shared" si="110"/>
        <v>0</v>
      </c>
      <c r="AH229" s="93">
        <f t="shared" si="111"/>
        <v>0</v>
      </c>
      <c r="AI229" s="78">
        <f t="shared" si="112"/>
        <v>0</v>
      </c>
      <c r="AJ229" s="92">
        <f t="shared" si="121"/>
        <v>0</v>
      </c>
      <c r="AK229" s="78">
        <f t="shared" si="122"/>
        <v>0</v>
      </c>
      <c r="AL229" s="11"/>
      <c r="AM229" s="14"/>
      <c r="AN229" s="11"/>
      <c r="AO229" s="15"/>
      <c r="AP229" s="11"/>
      <c r="AQ229" s="11"/>
      <c r="AR229" s="11"/>
      <c r="AS229" s="75" t="str">
        <f t="shared" si="130"/>
        <v/>
      </c>
      <c r="AT229" s="75" t="str">
        <f t="shared" ca="1" si="131"/>
        <v/>
      </c>
      <c r="AU229" s="75" t="str">
        <f t="shared" si="132"/>
        <v/>
      </c>
      <c r="AV229" s="75" t="str">
        <f t="shared" ca="1" si="133"/>
        <v/>
      </c>
      <c r="AW229" s="169"/>
      <c r="AX229" s="169"/>
      <c r="AY229" s="75" t="str">
        <f t="shared" si="134"/>
        <v/>
      </c>
      <c r="AZ229" s="169"/>
      <c r="BA229" s="169"/>
      <c r="BB229" s="75" t="str">
        <f t="shared" si="135"/>
        <v/>
      </c>
      <c r="BC229" s="11"/>
      <c r="BH229" s="52"/>
      <c r="BI229" s="52"/>
      <c r="BJ229" s="52"/>
      <c r="BK229" s="52"/>
      <c r="BL229" s="52"/>
      <c r="BM229" s="52"/>
      <c r="BQ229" s="27"/>
      <c r="BR229" s="27"/>
      <c r="BS229" s="27"/>
      <c r="BT229" s="27"/>
      <c r="BU229" s="27"/>
      <c r="BV229" s="27"/>
      <c r="BW229" s="54"/>
      <c r="BX229" s="26"/>
      <c r="BY229" s="54"/>
      <c r="BZ229" s="26"/>
      <c r="CA229" s="26"/>
      <c r="CB229" s="26"/>
    </row>
    <row r="230" spans="1:80" ht="17.45" customHeight="1">
      <c r="A230" s="86">
        <f t="shared" si="136"/>
        <v>32.299999999999997</v>
      </c>
      <c r="B230" s="179">
        <f t="shared" si="113"/>
        <v>46144</v>
      </c>
      <c r="C230" s="8"/>
      <c r="D230" s="11"/>
      <c r="E230" s="12"/>
      <c r="F230" s="11"/>
      <c r="G230" s="74">
        <f t="shared" si="137"/>
        <v>821</v>
      </c>
      <c r="H230" s="75">
        <f t="shared" si="137"/>
        <v>6136</v>
      </c>
      <c r="I230" s="88">
        <f t="shared" si="124"/>
        <v>0</v>
      </c>
      <c r="J230" s="78">
        <f t="shared" si="125"/>
        <v>0</v>
      </c>
      <c r="K230" s="78">
        <f t="shared" si="126"/>
        <v>0</v>
      </c>
      <c r="L230" s="78">
        <f t="shared" si="127"/>
        <v>0</v>
      </c>
      <c r="M230" s="78">
        <f t="shared" ca="1" si="128"/>
        <v>7.6404494382022445E-2</v>
      </c>
      <c r="N230" s="78">
        <f t="shared" ca="1" si="114"/>
        <v>2.802850356294536E-2</v>
      </c>
      <c r="O230" s="78">
        <f t="shared" si="129"/>
        <v>5.0000000000000001E-4</v>
      </c>
      <c r="P230" s="13"/>
      <c r="Q230" s="8"/>
      <c r="R230" s="13"/>
      <c r="S230" s="89">
        <f t="shared" si="115"/>
        <v>0</v>
      </c>
      <c r="T230" s="75">
        <f t="shared" si="116"/>
        <v>0</v>
      </c>
      <c r="U230" s="90">
        <f t="shared" si="117"/>
        <v>0</v>
      </c>
      <c r="V230" s="82">
        <f t="shared" si="118"/>
        <v>0</v>
      </c>
      <c r="W230" s="8"/>
      <c r="X230" s="8"/>
      <c r="Y230" s="12"/>
      <c r="Z230" s="12"/>
      <c r="AA230" s="12"/>
      <c r="AB230" s="12"/>
      <c r="AC230" s="91">
        <f t="shared" si="119"/>
        <v>0</v>
      </c>
      <c r="AD230" s="75">
        <f t="shared" si="120"/>
        <v>0</v>
      </c>
      <c r="AE230" s="88">
        <f t="shared" si="108"/>
        <v>0</v>
      </c>
      <c r="AF230" s="92">
        <f t="shared" si="109"/>
        <v>0</v>
      </c>
      <c r="AG230" s="93">
        <f t="shared" si="110"/>
        <v>0</v>
      </c>
      <c r="AH230" s="93">
        <f t="shared" si="111"/>
        <v>0</v>
      </c>
      <c r="AI230" s="78">
        <f t="shared" si="112"/>
        <v>0</v>
      </c>
      <c r="AJ230" s="92">
        <f t="shared" si="121"/>
        <v>0</v>
      </c>
      <c r="AK230" s="78">
        <f t="shared" si="122"/>
        <v>0</v>
      </c>
      <c r="AL230" s="11"/>
      <c r="AM230" s="14"/>
      <c r="AN230" s="11"/>
      <c r="AO230" s="15"/>
      <c r="AP230" s="11"/>
      <c r="AQ230" s="11"/>
      <c r="AR230" s="11"/>
      <c r="AS230" s="75" t="str">
        <f t="shared" si="130"/>
        <v/>
      </c>
      <c r="AT230" s="75" t="str">
        <f t="shared" ca="1" si="131"/>
        <v/>
      </c>
      <c r="AU230" s="75" t="str">
        <f t="shared" si="132"/>
        <v/>
      </c>
      <c r="AV230" s="75" t="str">
        <f t="shared" ca="1" si="133"/>
        <v/>
      </c>
      <c r="AW230" s="169"/>
      <c r="AX230" s="169"/>
      <c r="AY230" s="75" t="str">
        <f t="shared" si="134"/>
        <v/>
      </c>
      <c r="AZ230" s="169"/>
      <c r="BA230" s="169"/>
      <c r="BB230" s="75" t="str">
        <f t="shared" si="135"/>
        <v/>
      </c>
      <c r="BC230" s="11"/>
      <c r="BH230" s="52"/>
      <c r="BI230" s="52"/>
      <c r="BJ230" s="52"/>
      <c r="BK230" s="52"/>
      <c r="BL230" s="52"/>
      <c r="BM230" s="52"/>
      <c r="BQ230" s="27"/>
      <c r="BR230" s="27"/>
      <c r="BS230" s="27"/>
      <c r="BT230" s="27"/>
      <c r="BU230" s="27"/>
      <c r="BV230" s="27"/>
      <c r="BW230" s="54"/>
      <c r="BX230" s="26"/>
      <c r="BY230" s="54"/>
      <c r="BZ230" s="26"/>
      <c r="CA230" s="26"/>
      <c r="CB230" s="26"/>
    </row>
    <row r="231" spans="1:80" ht="17.45" customHeight="1">
      <c r="A231" s="94">
        <f t="shared" si="136"/>
        <v>32.4</v>
      </c>
      <c r="B231" s="179">
        <f t="shared" si="113"/>
        <v>46145</v>
      </c>
      <c r="C231" s="8"/>
      <c r="D231" s="11"/>
      <c r="E231" s="12"/>
      <c r="F231" s="11"/>
      <c r="G231" s="74">
        <f t="shared" si="137"/>
        <v>821</v>
      </c>
      <c r="H231" s="75">
        <f t="shared" si="137"/>
        <v>6136</v>
      </c>
      <c r="I231" s="88">
        <f t="shared" si="124"/>
        <v>0</v>
      </c>
      <c r="J231" s="78">
        <f t="shared" si="125"/>
        <v>0</v>
      </c>
      <c r="K231" s="78">
        <f t="shared" si="126"/>
        <v>0</v>
      </c>
      <c r="L231" s="78">
        <f t="shared" si="127"/>
        <v>0</v>
      </c>
      <c r="M231" s="78">
        <f t="shared" ca="1" si="128"/>
        <v>7.6404494382022445E-2</v>
      </c>
      <c r="N231" s="78">
        <f t="shared" ca="1" si="114"/>
        <v>2.802850356294536E-2</v>
      </c>
      <c r="O231" s="78">
        <f t="shared" si="129"/>
        <v>5.0000000000000001E-4</v>
      </c>
      <c r="P231" s="13"/>
      <c r="Q231" s="8"/>
      <c r="R231" s="13"/>
      <c r="S231" s="89">
        <f t="shared" si="115"/>
        <v>0</v>
      </c>
      <c r="T231" s="75">
        <f t="shared" si="116"/>
        <v>0</v>
      </c>
      <c r="U231" s="90">
        <f t="shared" si="117"/>
        <v>0</v>
      </c>
      <c r="V231" s="82">
        <f t="shared" si="118"/>
        <v>0</v>
      </c>
      <c r="W231" s="8"/>
      <c r="X231" s="8"/>
      <c r="Y231" s="12"/>
      <c r="Z231" s="12"/>
      <c r="AA231" s="12"/>
      <c r="AB231" s="12"/>
      <c r="AC231" s="91">
        <f t="shared" si="119"/>
        <v>0</v>
      </c>
      <c r="AD231" s="75">
        <f t="shared" si="120"/>
        <v>0</v>
      </c>
      <c r="AE231" s="88">
        <f t="shared" si="108"/>
        <v>0</v>
      </c>
      <c r="AF231" s="92">
        <f t="shared" si="109"/>
        <v>0</v>
      </c>
      <c r="AG231" s="93">
        <f t="shared" si="110"/>
        <v>0</v>
      </c>
      <c r="AH231" s="93">
        <f t="shared" si="111"/>
        <v>0</v>
      </c>
      <c r="AI231" s="78">
        <f t="shared" si="112"/>
        <v>0</v>
      </c>
      <c r="AJ231" s="92">
        <f t="shared" si="121"/>
        <v>0</v>
      </c>
      <c r="AK231" s="78">
        <f t="shared" si="122"/>
        <v>0</v>
      </c>
      <c r="AL231" s="11"/>
      <c r="AM231" s="14"/>
      <c r="AN231" s="11"/>
      <c r="AO231" s="15"/>
      <c r="AP231" s="11"/>
      <c r="AQ231" s="11"/>
      <c r="AR231" s="11"/>
      <c r="AS231" s="75" t="str">
        <f t="shared" si="130"/>
        <v/>
      </c>
      <c r="AT231" s="75" t="str">
        <f t="shared" ca="1" si="131"/>
        <v/>
      </c>
      <c r="AU231" s="75" t="str">
        <f t="shared" si="132"/>
        <v/>
      </c>
      <c r="AV231" s="75" t="str">
        <f t="shared" ca="1" si="133"/>
        <v/>
      </c>
      <c r="AW231" s="169"/>
      <c r="AX231" s="169"/>
      <c r="AY231" s="75" t="str">
        <f t="shared" si="134"/>
        <v/>
      </c>
      <c r="AZ231" s="169"/>
      <c r="BA231" s="169"/>
      <c r="BB231" s="75" t="str">
        <f t="shared" si="135"/>
        <v/>
      </c>
      <c r="BC231" s="11"/>
      <c r="BH231" s="52"/>
      <c r="BI231" s="52"/>
      <c r="BJ231" s="52"/>
      <c r="BK231" s="52"/>
      <c r="BL231" s="52"/>
      <c r="BM231" s="52"/>
      <c r="BQ231" s="27"/>
      <c r="BR231" s="27"/>
      <c r="BS231" s="27"/>
      <c r="BT231" s="27"/>
      <c r="BU231" s="27"/>
      <c r="BV231" s="27"/>
      <c r="BW231" s="54"/>
      <c r="BX231" s="26"/>
      <c r="BY231" s="54"/>
      <c r="BZ231" s="26"/>
      <c r="CA231" s="26"/>
      <c r="CB231" s="26"/>
    </row>
    <row r="232" spans="1:80" ht="17.45" customHeight="1">
      <c r="A232" s="86">
        <f t="shared" si="136"/>
        <v>32.5</v>
      </c>
      <c r="B232" s="179">
        <f t="shared" si="113"/>
        <v>46146</v>
      </c>
      <c r="C232" s="8"/>
      <c r="D232" s="11"/>
      <c r="E232" s="12"/>
      <c r="F232" s="11"/>
      <c r="G232" s="74">
        <f t="shared" si="137"/>
        <v>821</v>
      </c>
      <c r="H232" s="75">
        <f t="shared" si="137"/>
        <v>6136</v>
      </c>
      <c r="I232" s="88">
        <f t="shared" si="124"/>
        <v>0</v>
      </c>
      <c r="J232" s="78">
        <f t="shared" si="125"/>
        <v>0</v>
      </c>
      <c r="K232" s="78">
        <f t="shared" si="126"/>
        <v>0</v>
      </c>
      <c r="L232" s="78">
        <f t="shared" si="127"/>
        <v>0</v>
      </c>
      <c r="M232" s="78">
        <f t="shared" ca="1" si="128"/>
        <v>7.6404494382022445E-2</v>
      </c>
      <c r="N232" s="78">
        <f t="shared" ca="1" si="114"/>
        <v>2.802850356294536E-2</v>
      </c>
      <c r="O232" s="78">
        <f t="shared" si="129"/>
        <v>5.0000000000000001E-4</v>
      </c>
      <c r="P232" s="13"/>
      <c r="Q232" s="8"/>
      <c r="R232" s="13"/>
      <c r="S232" s="89">
        <f t="shared" si="115"/>
        <v>0</v>
      </c>
      <c r="T232" s="75">
        <f t="shared" si="116"/>
        <v>0</v>
      </c>
      <c r="U232" s="90">
        <f t="shared" si="117"/>
        <v>0</v>
      </c>
      <c r="V232" s="82">
        <f t="shared" si="118"/>
        <v>0</v>
      </c>
      <c r="W232" s="8"/>
      <c r="X232" s="8"/>
      <c r="Y232" s="12"/>
      <c r="Z232" s="12"/>
      <c r="AA232" s="12"/>
      <c r="AB232" s="12"/>
      <c r="AC232" s="91">
        <f t="shared" si="119"/>
        <v>0</v>
      </c>
      <c r="AD232" s="75">
        <f t="shared" si="120"/>
        <v>0</v>
      </c>
      <c r="AE232" s="88">
        <f t="shared" si="108"/>
        <v>0</v>
      </c>
      <c r="AF232" s="92">
        <f t="shared" si="109"/>
        <v>0</v>
      </c>
      <c r="AG232" s="93">
        <f t="shared" si="110"/>
        <v>0</v>
      </c>
      <c r="AH232" s="93">
        <f t="shared" si="111"/>
        <v>0</v>
      </c>
      <c r="AI232" s="78">
        <f t="shared" si="112"/>
        <v>0</v>
      </c>
      <c r="AJ232" s="92">
        <f t="shared" si="121"/>
        <v>0</v>
      </c>
      <c r="AK232" s="78">
        <f t="shared" si="122"/>
        <v>0</v>
      </c>
      <c r="AL232" s="11"/>
      <c r="AM232" s="14"/>
      <c r="AN232" s="11"/>
      <c r="AO232" s="15"/>
      <c r="AP232" s="11"/>
      <c r="AQ232" s="11"/>
      <c r="AR232" s="11"/>
      <c r="AS232" s="75" t="str">
        <f t="shared" si="130"/>
        <v/>
      </c>
      <c r="AT232" s="75" t="str">
        <f t="shared" ca="1" si="131"/>
        <v/>
      </c>
      <c r="AU232" s="75" t="str">
        <f t="shared" si="132"/>
        <v/>
      </c>
      <c r="AV232" s="75" t="str">
        <f t="shared" ca="1" si="133"/>
        <v/>
      </c>
      <c r="AW232" s="169"/>
      <c r="AX232" s="169"/>
      <c r="AY232" s="75" t="str">
        <f t="shared" si="134"/>
        <v/>
      </c>
      <c r="AZ232" s="169"/>
      <c r="BA232" s="169"/>
      <c r="BB232" s="75" t="str">
        <f t="shared" si="135"/>
        <v/>
      </c>
      <c r="BC232" s="11"/>
      <c r="BH232" s="52"/>
      <c r="BI232" s="52"/>
      <c r="BJ232" s="52"/>
      <c r="BK232" s="52"/>
      <c r="BL232" s="52"/>
      <c r="BM232" s="52"/>
      <c r="BQ232" s="27"/>
      <c r="BR232" s="27"/>
      <c r="BS232" s="27"/>
      <c r="BT232" s="27"/>
      <c r="BU232" s="27"/>
      <c r="BV232" s="27"/>
      <c r="BW232" s="54"/>
      <c r="BX232" s="26"/>
      <c r="BY232" s="54"/>
      <c r="BZ232" s="26"/>
      <c r="CA232" s="26"/>
      <c r="CB232" s="26"/>
    </row>
    <row r="233" spans="1:80" ht="17.45" customHeight="1">
      <c r="A233" s="94">
        <f t="shared" si="136"/>
        <v>32.6</v>
      </c>
      <c r="B233" s="179">
        <f t="shared" si="113"/>
        <v>46147</v>
      </c>
      <c r="C233" s="8"/>
      <c r="D233" s="11"/>
      <c r="E233" s="12"/>
      <c r="F233" s="11"/>
      <c r="G233" s="74">
        <f t="shared" si="137"/>
        <v>821</v>
      </c>
      <c r="H233" s="75">
        <f t="shared" si="137"/>
        <v>6136</v>
      </c>
      <c r="I233" s="88">
        <f t="shared" si="124"/>
        <v>0</v>
      </c>
      <c r="J233" s="78">
        <f t="shared" si="125"/>
        <v>0</v>
      </c>
      <c r="K233" s="78">
        <f t="shared" si="126"/>
        <v>0</v>
      </c>
      <c r="L233" s="78">
        <f t="shared" si="127"/>
        <v>0</v>
      </c>
      <c r="M233" s="78">
        <f t="shared" ca="1" si="128"/>
        <v>7.6404494382022445E-2</v>
      </c>
      <c r="N233" s="78">
        <f t="shared" ca="1" si="114"/>
        <v>2.802850356294536E-2</v>
      </c>
      <c r="O233" s="78">
        <f t="shared" si="129"/>
        <v>5.0000000000000001E-4</v>
      </c>
      <c r="P233" s="13"/>
      <c r="Q233" s="8"/>
      <c r="R233" s="13"/>
      <c r="S233" s="89">
        <f t="shared" si="115"/>
        <v>0</v>
      </c>
      <c r="T233" s="75">
        <f t="shared" si="116"/>
        <v>0</v>
      </c>
      <c r="U233" s="90">
        <f t="shared" si="117"/>
        <v>0</v>
      </c>
      <c r="V233" s="82">
        <f t="shared" si="118"/>
        <v>0</v>
      </c>
      <c r="W233" s="8"/>
      <c r="X233" s="8"/>
      <c r="Y233" s="12"/>
      <c r="Z233" s="12"/>
      <c r="AA233" s="12"/>
      <c r="AB233" s="12"/>
      <c r="AC233" s="91">
        <f t="shared" si="119"/>
        <v>0</v>
      </c>
      <c r="AD233" s="75">
        <f t="shared" si="120"/>
        <v>0</v>
      </c>
      <c r="AE233" s="88">
        <f t="shared" si="108"/>
        <v>0</v>
      </c>
      <c r="AF233" s="92">
        <f t="shared" si="109"/>
        <v>0</v>
      </c>
      <c r="AG233" s="93">
        <f t="shared" si="110"/>
        <v>0</v>
      </c>
      <c r="AH233" s="93">
        <f t="shared" si="111"/>
        <v>0</v>
      </c>
      <c r="AI233" s="78">
        <f t="shared" si="112"/>
        <v>0</v>
      </c>
      <c r="AJ233" s="92">
        <f t="shared" si="121"/>
        <v>0</v>
      </c>
      <c r="AK233" s="78">
        <f t="shared" si="122"/>
        <v>0</v>
      </c>
      <c r="AL233" s="11"/>
      <c r="AM233" s="14"/>
      <c r="AN233" s="11"/>
      <c r="AO233" s="15"/>
      <c r="AP233" s="11"/>
      <c r="AQ233" s="11"/>
      <c r="AR233" s="11"/>
      <c r="AS233" s="75" t="str">
        <f t="shared" si="130"/>
        <v/>
      </c>
      <c r="AT233" s="75" t="str">
        <f t="shared" ca="1" si="131"/>
        <v/>
      </c>
      <c r="AU233" s="75" t="str">
        <f t="shared" si="132"/>
        <v/>
      </c>
      <c r="AV233" s="75" t="str">
        <f t="shared" ca="1" si="133"/>
        <v/>
      </c>
      <c r="AW233" s="169"/>
      <c r="AX233" s="169"/>
      <c r="AY233" s="75" t="str">
        <f t="shared" si="134"/>
        <v/>
      </c>
      <c r="AZ233" s="169"/>
      <c r="BA233" s="169"/>
      <c r="BB233" s="75" t="str">
        <f t="shared" si="135"/>
        <v/>
      </c>
      <c r="BC233" s="11"/>
      <c r="BH233" s="52"/>
      <c r="BI233" s="52"/>
      <c r="BJ233" s="52"/>
      <c r="BK233" s="52"/>
      <c r="BL233" s="52"/>
      <c r="BM233" s="52"/>
      <c r="BQ233" s="27"/>
      <c r="BR233" s="27"/>
      <c r="BS233" s="27"/>
      <c r="BT233" s="27"/>
      <c r="BU233" s="27"/>
      <c r="BV233" s="27"/>
      <c r="BW233" s="54"/>
      <c r="BX233" s="26"/>
      <c r="BY233" s="54"/>
      <c r="BZ233" s="26"/>
      <c r="CA233" s="26"/>
      <c r="CB233" s="26"/>
    </row>
    <row r="234" spans="1:80" ht="17.45" customHeight="1" thickBot="1">
      <c r="A234" s="86">
        <f t="shared" si="136"/>
        <v>32.700000000000003</v>
      </c>
      <c r="B234" s="180">
        <f t="shared" si="113"/>
        <v>46148</v>
      </c>
      <c r="C234" s="16"/>
      <c r="D234" s="17"/>
      <c r="E234" s="18"/>
      <c r="F234" s="17"/>
      <c r="G234" s="96">
        <f t="shared" si="137"/>
        <v>821</v>
      </c>
      <c r="H234" s="97">
        <f t="shared" si="137"/>
        <v>6136</v>
      </c>
      <c r="I234" s="98">
        <f t="shared" si="124"/>
        <v>0</v>
      </c>
      <c r="J234" s="99">
        <f t="shared" si="125"/>
        <v>0</v>
      </c>
      <c r="K234" s="99">
        <f t="shared" si="126"/>
        <v>0</v>
      </c>
      <c r="L234" s="99">
        <f t="shared" si="127"/>
        <v>0</v>
      </c>
      <c r="M234" s="99">
        <f t="shared" ca="1" si="128"/>
        <v>7.6404494382022445E-2</v>
      </c>
      <c r="N234" s="99">
        <f t="shared" ca="1" si="114"/>
        <v>2.802850356294536E-2</v>
      </c>
      <c r="O234" s="99">
        <f t="shared" si="129"/>
        <v>5.0000000000000001E-4</v>
      </c>
      <c r="P234" s="19"/>
      <c r="Q234" s="16"/>
      <c r="R234" s="19"/>
      <c r="S234" s="89">
        <f t="shared" si="115"/>
        <v>0</v>
      </c>
      <c r="T234" s="75">
        <f t="shared" si="116"/>
        <v>0</v>
      </c>
      <c r="U234" s="100">
        <f t="shared" si="117"/>
        <v>0</v>
      </c>
      <c r="V234" s="101">
        <f t="shared" si="118"/>
        <v>0</v>
      </c>
      <c r="W234" s="16"/>
      <c r="X234" s="8"/>
      <c r="Y234" s="12"/>
      <c r="Z234" s="12"/>
      <c r="AA234" s="12"/>
      <c r="AB234" s="12"/>
      <c r="AC234" s="102">
        <f t="shared" si="119"/>
        <v>0</v>
      </c>
      <c r="AD234" s="97">
        <f t="shared" si="120"/>
        <v>0</v>
      </c>
      <c r="AE234" s="98">
        <f t="shared" si="108"/>
        <v>0</v>
      </c>
      <c r="AF234" s="103">
        <f t="shared" si="109"/>
        <v>0</v>
      </c>
      <c r="AG234" s="104">
        <f t="shared" si="110"/>
        <v>0</v>
      </c>
      <c r="AH234" s="104">
        <f t="shared" si="111"/>
        <v>0</v>
      </c>
      <c r="AI234" s="99">
        <f t="shared" si="112"/>
        <v>0</v>
      </c>
      <c r="AJ234" s="103">
        <f t="shared" si="121"/>
        <v>0</v>
      </c>
      <c r="AK234" s="99">
        <f t="shared" si="122"/>
        <v>0</v>
      </c>
      <c r="AL234" s="17"/>
      <c r="AM234" s="20"/>
      <c r="AN234" s="17"/>
      <c r="AO234" s="21"/>
      <c r="AP234" s="17"/>
      <c r="AQ234" s="17"/>
      <c r="AR234" s="17"/>
      <c r="AS234" s="97" t="str">
        <f t="shared" si="130"/>
        <v/>
      </c>
      <c r="AT234" s="97" t="str">
        <f t="shared" ca="1" si="131"/>
        <v/>
      </c>
      <c r="AU234" s="97" t="str">
        <f t="shared" si="132"/>
        <v/>
      </c>
      <c r="AV234" s="97" t="str">
        <f t="shared" ca="1" si="133"/>
        <v/>
      </c>
      <c r="AW234" s="167"/>
      <c r="AX234" s="167"/>
      <c r="AY234" s="97" t="str">
        <f t="shared" si="134"/>
        <v/>
      </c>
      <c r="AZ234" s="167"/>
      <c r="BA234" s="167"/>
      <c r="BB234" s="97" t="str">
        <f t="shared" si="135"/>
        <v/>
      </c>
      <c r="BC234" s="17"/>
      <c r="BH234" s="52"/>
      <c r="BI234" s="52"/>
      <c r="BJ234" s="52"/>
      <c r="BK234" s="52"/>
      <c r="BL234" s="52"/>
      <c r="BM234" s="52"/>
      <c r="BQ234" s="27"/>
      <c r="BR234" s="27"/>
      <c r="BS234" s="27"/>
      <c r="BT234" s="27"/>
      <c r="BU234" s="27"/>
      <c r="BV234" s="27"/>
      <c r="BW234" s="54"/>
      <c r="BX234" s="26"/>
      <c r="BY234" s="54"/>
      <c r="BZ234" s="26"/>
      <c r="CA234" s="26"/>
      <c r="CB234" s="26"/>
    </row>
    <row r="235" spans="1:80" ht="17.45" customHeight="1" thickTop="1">
      <c r="A235" s="71">
        <f>A228+1</f>
        <v>33.1</v>
      </c>
      <c r="B235" s="178">
        <f>B234+1</f>
        <v>46149</v>
      </c>
      <c r="C235" s="4"/>
      <c r="D235" s="5"/>
      <c r="E235" s="6"/>
      <c r="F235" s="5"/>
      <c r="G235" s="74">
        <f t="shared" si="137"/>
        <v>821</v>
      </c>
      <c r="H235" s="75">
        <f t="shared" si="137"/>
        <v>6136</v>
      </c>
      <c r="I235" s="76">
        <f t="shared" si="124"/>
        <v>0</v>
      </c>
      <c r="J235" s="77">
        <f t="shared" si="125"/>
        <v>0</v>
      </c>
      <c r="K235" s="77">
        <f t="shared" si="126"/>
        <v>0</v>
      </c>
      <c r="L235" s="77">
        <f t="shared" si="127"/>
        <v>0</v>
      </c>
      <c r="M235" s="78">
        <f t="shared" ca="1" si="128"/>
        <v>7.6404494382022445E-2</v>
      </c>
      <c r="N235" s="78">
        <f t="shared" ca="1" si="114"/>
        <v>2.802850356294536E-2</v>
      </c>
      <c r="O235" s="78">
        <f t="shared" si="129"/>
        <v>5.0000000000000001E-4</v>
      </c>
      <c r="P235" s="13"/>
      <c r="Q235" s="8"/>
      <c r="R235" s="13"/>
      <c r="S235" s="79">
        <f t="shared" si="115"/>
        <v>0</v>
      </c>
      <c r="T235" s="80">
        <f t="shared" si="116"/>
        <v>0</v>
      </c>
      <c r="U235" s="90">
        <f t="shared" si="117"/>
        <v>0</v>
      </c>
      <c r="V235" s="82">
        <f t="shared" si="118"/>
        <v>0</v>
      </c>
      <c r="W235" s="4"/>
      <c r="X235" s="4"/>
      <c r="Y235" s="6"/>
      <c r="Z235" s="6"/>
      <c r="AA235" s="6"/>
      <c r="AB235" s="6"/>
      <c r="AC235" s="83">
        <f t="shared" si="119"/>
        <v>0</v>
      </c>
      <c r="AD235" s="80">
        <f t="shared" si="120"/>
        <v>0</v>
      </c>
      <c r="AE235" s="76">
        <f t="shared" si="108"/>
        <v>0</v>
      </c>
      <c r="AF235" s="84">
        <f t="shared" si="109"/>
        <v>0</v>
      </c>
      <c r="AG235" s="85">
        <f t="shared" si="110"/>
        <v>0</v>
      </c>
      <c r="AH235" s="85">
        <f t="shared" si="111"/>
        <v>0</v>
      </c>
      <c r="AI235" s="77">
        <f t="shared" si="112"/>
        <v>0</v>
      </c>
      <c r="AJ235" s="84">
        <f t="shared" si="121"/>
        <v>0</v>
      </c>
      <c r="AK235" s="77">
        <f t="shared" si="122"/>
        <v>0</v>
      </c>
      <c r="AL235" s="5"/>
      <c r="AM235" s="9"/>
      <c r="AN235" s="5"/>
      <c r="AO235" s="10"/>
      <c r="AP235" s="5"/>
      <c r="AQ235" s="5"/>
      <c r="AR235" s="5"/>
      <c r="AS235" s="80" t="str">
        <f t="shared" si="130"/>
        <v/>
      </c>
      <c r="AT235" s="80" t="str">
        <f t="shared" ca="1" si="131"/>
        <v/>
      </c>
      <c r="AU235" s="80" t="str">
        <f t="shared" si="132"/>
        <v/>
      </c>
      <c r="AV235" s="80" t="str">
        <f t="shared" ca="1" si="133"/>
        <v/>
      </c>
      <c r="AW235" s="165"/>
      <c r="AX235" s="165"/>
      <c r="AY235" s="80" t="str">
        <f t="shared" si="134"/>
        <v/>
      </c>
      <c r="AZ235" s="165"/>
      <c r="BA235" s="165"/>
      <c r="BB235" s="80" t="str">
        <f t="shared" si="135"/>
        <v/>
      </c>
      <c r="BC235" s="5"/>
      <c r="BH235" s="52"/>
      <c r="BI235" s="52"/>
      <c r="BJ235" s="52"/>
      <c r="BK235" s="52"/>
      <c r="BL235" s="52"/>
      <c r="BM235" s="52"/>
      <c r="BQ235" s="27"/>
      <c r="BR235" s="27"/>
      <c r="BS235" s="27"/>
      <c r="BT235" s="27"/>
      <c r="BU235" s="27"/>
      <c r="BV235" s="27"/>
      <c r="BW235" s="54"/>
      <c r="BX235" s="26"/>
      <c r="BY235" s="54"/>
      <c r="BZ235" s="26"/>
      <c r="CA235" s="26"/>
      <c r="CB235" s="26"/>
    </row>
    <row r="236" spans="1:80" ht="17.45" customHeight="1">
      <c r="A236" s="86">
        <f t="shared" si="136"/>
        <v>33.200000000000003</v>
      </c>
      <c r="B236" s="179">
        <f t="shared" si="113"/>
        <v>46150</v>
      </c>
      <c r="C236" s="8"/>
      <c r="D236" s="11"/>
      <c r="E236" s="12"/>
      <c r="F236" s="11"/>
      <c r="G236" s="74">
        <f t="shared" ref="G236:H251" si="138">G235-E236-C236</f>
        <v>821</v>
      </c>
      <c r="H236" s="75">
        <f t="shared" si="138"/>
        <v>6136</v>
      </c>
      <c r="I236" s="88">
        <f t="shared" si="124"/>
        <v>0</v>
      </c>
      <c r="J236" s="78">
        <f t="shared" si="125"/>
        <v>0</v>
      </c>
      <c r="K236" s="78">
        <f t="shared" si="126"/>
        <v>0</v>
      </c>
      <c r="L236" s="78">
        <f t="shared" si="127"/>
        <v>0</v>
      </c>
      <c r="M236" s="78">
        <f t="shared" ca="1" si="128"/>
        <v>7.6404494382022445E-2</v>
      </c>
      <c r="N236" s="78">
        <f t="shared" ca="1" si="114"/>
        <v>2.802850356294536E-2</v>
      </c>
      <c r="O236" s="78">
        <f t="shared" si="129"/>
        <v>5.0000000000000001E-4</v>
      </c>
      <c r="P236" s="13"/>
      <c r="Q236" s="8"/>
      <c r="R236" s="13"/>
      <c r="S236" s="89">
        <f t="shared" si="115"/>
        <v>0</v>
      </c>
      <c r="T236" s="75">
        <f t="shared" si="116"/>
        <v>0</v>
      </c>
      <c r="U236" s="90">
        <f t="shared" si="117"/>
        <v>0</v>
      </c>
      <c r="V236" s="82">
        <f t="shared" si="118"/>
        <v>0</v>
      </c>
      <c r="W236" s="8"/>
      <c r="X236" s="8"/>
      <c r="Y236" s="12"/>
      <c r="Z236" s="12"/>
      <c r="AA236" s="12"/>
      <c r="AB236" s="12"/>
      <c r="AC236" s="91">
        <f t="shared" si="119"/>
        <v>0</v>
      </c>
      <c r="AD236" s="75">
        <f t="shared" si="120"/>
        <v>0</v>
      </c>
      <c r="AE236" s="88">
        <f t="shared" si="108"/>
        <v>0</v>
      </c>
      <c r="AF236" s="92">
        <f t="shared" si="109"/>
        <v>0</v>
      </c>
      <c r="AG236" s="93">
        <f t="shared" si="110"/>
        <v>0</v>
      </c>
      <c r="AH236" s="93">
        <f t="shared" si="111"/>
        <v>0</v>
      </c>
      <c r="AI236" s="78">
        <f t="shared" si="112"/>
        <v>0</v>
      </c>
      <c r="AJ236" s="92">
        <f t="shared" si="121"/>
        <v>0</v>
      </c>
      <c r="AK236" s="78">
        <f t="shared" si="122"/>
        <v>0</v>
      </c>
      <c r="AL236" s="11"/>
      <c r="AM236" s="14"/>
      <c r="AN236" s="11"/>
      <c r="AO236" s="15"/>
      <c r="AP236" s="11"/>
      <c r="AQ236" s="11"/>
      <c r="AR236" s="11"/>
      <c r="AS236" s="75" t="str">
        <f t="shared" si="130"/>
        <v/>
      </c>
      <c r="AT236" s="75" t="str">
        <f t="shared" ca="1" si="131"/>
        <v/>
      </c>
      <c r="AU236" s="75" t="str">
        <f t="shared" si="132"/>
        <v/>
      </c>
      <c r="AV236" s="75" t="str">
        <f t="shared" ca="1" si="133"/>
        <v/>
      </c>
      <c r="AW236" s="169"/>
      <c r="AX236" s="169"/>
      <c r="AY236" s="75" t="str">
        <f t="shared" si="134"/>
        <v/>
      </c>
      <c r="AZ236" s="169"/>
      <c r="BA236" s="169"/>
      <c r="BB236" s="75" t="str">
        <f t="shared" si="135"/>
        <v/>
      </c>
      <c r="BC236" s="11"/>
      <c r="BH236" s="52"/>
      <c r="BI236" s="52"/>
      <c r="BJ236" s="52"/>
      <c r="BK236" s="52"/>
      <c r="BL236" s="52"/>
      <c r="BM236" s="52"/>
      <c r="BQ236" s="27"/>
      <c r="BR236" s="27"/>
      <c r="BS236" s="27"/>
      <c r="BT236" s="27"/>
      <c r="BU236" s="27"/>
      <c r="BV236" s="27"/>
      <c r="BW236" s="54"/>
      <c r="BX236" s="26"/>
      <c r="BY236" s="54"/>
      <c r="BZ236" s="26"/>
      <c r="CA236" s="26"/>
      <c r="CB236" s="26"/>
    </row>
    <row r="237" spans="1:80" ht="17.45" customHeight="1">
      <c r="A237" s="94">
        <f t="shared" si="136"/>
        <v>33.299999999999997</v>
      </c>
      <c r="B237" s="179">
        <f t="shared" si="113"/>
        <v>46151</v>
      </c>
      <c r="C237" s="8"/>
      <c r="D237" s="11"/>
      <c r="E237" s="12"/>
      <c r="F237" s="11"/>
      <c r="G237" s="74">
        <f t="shared" si="138"/>
        <v>821</v>
      </c>
      <c r="H237" s="75">
        <f t="shared" si="138"/>
        <v>6136</v>
      </c>
      <c r="I237" s="88">
        <f t="shared" si="124"/>
        <v>0</v>
      </c>
      <c r="J237" s="78">
        <f t="shared" si="125"/>
        <v>0</v>
      </c>
      <c r="K237" s="78">
        <f t="shared" si="126"/>
        <v>0</v>
      </c>
      <c r="L237" s="78">
        <f t="shared" si="127"/>
        <v>0</v>
      </c>
      <c r="M237" s="78">
        <f t="shared" ca="1" si="128"/>
        <v>7.6404494382022445E-2</v>
      </c>
      <c r="N237" s="78">
        <f t="shared" ca="1" si="114"/>
        <v>2.802850356294536E-2</v>
      </c>
      <c r="O237" s="78">
        <f t="shared" si="129"/>
        <v>5.0000000000000001E-4</v>
      </c>
      <c r="P237" s="13"/>
      <c r="Q237" s="8"/>
      <c r="R237" s="13"/>
      <c r="S237" s="89">
        <f t="shared" si="115"/>
        <v>0</v>
      </c>
      <c r="T237" s="75">
        <f t="shared" si="116"/>
        <v>0</v>
      </c>
      <c r="U237" s="90">
        <f t="shared" si="117"/>
        <v>0</v>
      </c>
      <c r="V237" s="82">
        <f t="shared" si="118"/>
        <v>0</v>
      </c>
      <c r="W237" s="8"/>
      <c r="X237" s="8"/>
      <c r="Y237" s="12"/>
      <c r="Z237" s="12"/>
      <c r="AA237" s="12"/>
      <c r="AB237" s="12"/>
      <c r="AC237" s="91">
        <f t="shared" si="119"/>
        <v>0</v>
      </c>
      <c r="AD237" s="75">
        <f t="shared" si="120"/>
        <v>0</v>
      </c>
      <c r="AE237" s="88">
        <f t="shared" si="108"/>
        <v>0</v>
      </c>
      <c r="AF237" s="92">
        <f t="shared" si="109"/>
        <v>0</v>
      </c>
      <c r="AG237" s="93">
        <f t="shared" si="110"/>
        <v>0</v>
      </c>
      <c r="AH237" s="93">
        <f t="shared" si="111"/>
        <v>0</v>
      </c>
      <c r="AI237" s="78">
        <f t="shared" si="112"/>
        <v>0</v>
      </c>
      <c r="AJ237" s="92">
        <f t="shared" si="121"/>
        <v>0</v>
      </c>
      <c r="AK237" s="78">
        <f t="shared" si="122"/>
        <v>0</v>
      </c>
      <c r="AL237" s="11"/>
      <c r="AM237" s="14"/>
      <c r="AN237" s="11"/>
      <c r="AO237" s="15"/>
      <c r="AP237" s="11"/>
      <c r="AQ237" s="11"/>
      <c r="AR237" s="11"/>
      <c r="AS237" s="75" t="str">
        <f t="shared" si="130"/>
        <v/>
      </c>
      <c r="AT237" s="75" t="str">
        <f t="shared" ca="1" si="131"/>
        <v/>
      </c>
      <c r="AU237" s="75" t="str">
        <f t="shared" si="132"/>
        <v/>
      </c>
      <c r="AV237" s="75" t="str">
        <f t="shared" ca="1" si="133"/>
        <v/>
      </c>
      <c r="AW237" s="169"/>
      <c r="AX237" s="169"/>
      <c r="AY237" s="75" t="str">
        <f t="shared" si="134"/>
        <v/>
      </c>
      <c r="AZ237" s="169"/>
      <c r="BA237" s="169"/>
      <c r="BB237" s="75" t="str">
        <f t="shared" si="135"/>
        <v/>
      </c>
      <c r="BC237" s="11"/>
      <c r="BH237" s="52"/>
      <c r="BI237" s="52"/>
      <c r="BJ237" s="52"/>
      <c r="BK237" s="52"/>
      <c r="BL237" s="52"/>
      <c r="BM237" s="52"/>
      <c r="BQ237" s="27"/>
      <c r="BR237" s="27"/>
      <c r="BS237" s="27"/>
      <c r="BT237" s="27"/>
      <c r="BU237" s="27"/>
      <c r="BV237" s="27"/>
      <c r="BW237" s="54"/>
      <c r="BX237" s="26"/>
      <c r="BY237" s="54"/>
      <c r="BZ237" s="26"/>
      <c r="CA237" s="26"/>
      <c r="CB237" s="26"/>
    </row>
    <row r="238" spans="1:80" ht="17.45" customHeight="1">
      <c r="A238" s="86">
        <f t="shared" si="136"/>
        <v>33.4</v>
      </c>
      <c r="B238" s="179">
        <f t="shared" si="113"/>
        <v>46152</v>
      </c>
      <c r="C238" s="8"/>
      <c r="D238" s="11"/>
      <c r="E238" s="12"/>
      <c r="F238" s="11"/>
      <c r="G238" s="74">
        <f t="shared" si="138"/>
        <v>821</v>
      </c>
      <c r="H238" s="75">
        <f t="shared" si="138"/>
        <v>6136</v>
      </c>
      <c r="I238" s="88">
        <f t="shared" si="124"/>
        <v>0</v>
      </c>
      <c r="J238" s="78">
        <f t="shared" si="125"/>
        <v>0</v>
      </c>
      <c r="K238" s="78">
        <f t="shared" si="126"/>
        <v>0</v>
      </c>
      <c r="L238" s="78">
        <f t="shared" si="127"/>
        <v>0</v>
      </c>
      <c r="M238" s="78">
        <f t="shared" ca="1" si="128"/>
        <v>7.6404494382022445E-2</v>
      </c>
      <c r="N238" s="78">
        <f t="shared" ca="1" si="114"/>
        <v>2.802850356294536E-2</v>
      </c>
      <c r="O238" s="78">
        <f t="shared" si="129"/>
        <v>5.0000000000000001E-4</v>
      </c>
      <c r="P238" s="13"/>
      <c r="Q238" s="8"/>
      <c r="R238" s="13"/>
      <c r="S238" s="89">
        <f t="shared" si="115"/>
        <v>0</v>
      </c>
      <c r="T238" s="75">
        <f t="shared" si="116"/>
        <v>0</v>
      </c>
      <c r="U238" s="90">
        <f t="shared" si="117"/>
        <v>0</v>
      </c>
      <c r="V238" s="82">
        <f t="shared" si="118"/>
        <v>0</v>
      </c>
      <c r="W238" s="8"/>
      <c r="X238" s="8"/>
      <c r="Y238" s="12"/>
      <c r="Z238" s="12"/>
      <c r="AA238" s="12"/>
      <c r="AB238" s="12"/>
      <c r="AC238" s="91">
        <f t="shared" si="119"/>
        <v>0</v>
      </c>
      <c r="AD238" s="75">
        <f t="shared" si="120"/>
        <v>0</v>
      </c>
      <c r="AE238" s="88">
        <f t="shared" si="108"/>
        <v>0</v>
      </c>
      <c r="AF238" s="92">
        <f t="shared" si="109"/>
        <v>0</v>
      </c>
      <c r="AG238" s="93">
        <f t="shared" si="110"/>
        <v>0</v>
      </c>
      <c r="AH238" s="93">
        <f t="shared" si="111"/>
        <v>0</v>
      </c>
      <c r="AI238" s="78">
        <f t="shared" si="112"/>
        <v>0</v>
      </c>
      <c r="AJ238" s="92">
        <f t="shared" si="121"/>
        <v>0</v>
      </c>
      <c r="AK238" s="78">
        <f t="shared" si="122"/>
        <v>0</v>
      </c>
      <c r="AL238" s="11"/>
      <c r="AM238" s="14"/>
      <c r="AN238" s="11"/>
      <c r="AO238" s="15"/>
      <c r="AP238" s="11"/>
      <c r="AQ238" s="11"/>
      <c r="AR238" s="11"/>
      <c r="AS238" s="75" t="str">
        <f t="shared" si="130"/>
        <v/>
      </c>
      <c r="AT238" s="75" t="str">
        <f t="shared" ca="1" si="131"/>
        <v/>
      </c>
      <c r="AU238" s="75" t="str">
        <f t="shared" si="132"/>
        <v/>
      </c>
      <c r="AV238" s="75" t="str">
        <f t="shared" ca="1" si="133"/>
        <v/>
      </c>
      <c r="AW238" s="169"/>
      <c r="AX238" s="169"/>
      <c r="AY238" s="75" t="str">
        <f t="shared" si="134"/>
        <v/>
      </c>
      <c r="AZ238" s="169"/>
      <c r="BA238" s="169"/>
      <c r="BB238" s="75" t="str">
        <f t="shared" si="135"/>
        <v/>
      </c>
      <c r="BC238" s="11"/>
      <c r="BH238" s="52"/>
      <c r="BI238" s="52"/>
      <c r="BJ238" s="52"/>
      <c r="BK238" s="52"/>
      <c r="BL238" s="52"/>
      <c r="BM238" s="52"/>
      <c r="BQ238" s="27"/>
      <c r="BR238" s="27"/>
      <c r="BS238" s="27"/>
      <c r="BT238" s="27"/>
      <c r="BU238" s="27"/>
      <c r="BV238" s="27"/>
      <c r="BW238" s="54"/>
      <c r="BX238" s="26"/>
      <c r="BY238" s="54"/>
      <c r="BZ238" s="26"/>
      <c r="CA238" s="26"/>
      <c r="CB238" s="26"/>
    </row>
    <row r="239" spans="1:80" ht="17.45" customHeight="1">
      <c r="A239" s="94">
        <f t="shared" si="136"/>
        <v>33.5</v>
      </c>
      <c r="B239" s="179">
        <f t="shared" si="113"/>
        <v>46153</v>
      </c>
      <c r="C239" s="8"/>
      <c r="D239" s="11"/>
      <c r="E239" s="12"/>
      <c r="F239" s="11"/>
      <c r="G239" s="74">
        <f t="shared" si="138"/>
        <v>821</v>
      </c>
      <c r="H239" s="75">
        <f t="shared" si="138"/>
        <v>6136</v>
      </c>
      <c r="I239" s="88">
        <f t="shared" si="124"/>
        <v>0</v>
      </c>
      <c r="J239" s="78">
        <f t="shared" si="125"/>
        <v>0</v>
      </c>
      <c r="K239" s="78">
        <f t="shared" si="126"/>
        <v>0</v>
      </c>
      <c r="L239" s="78">
        <f t="shared" si="127"/>
        <v>0</v>
      </c>
      <c r="M239" s="78">
        <f t="shared" ca="1" si="128"/>
        <v>7.6404494382022445E-2</v>
      </c>
      <c r="N239" s="78">
        <f t="shared" ca="1" si="114"/>
        <v>2.802850356294536E-2</v>
      </c>
      <c r="O239" s="78">
        <f t="shared" si="129"/>
        <v>5.0000000000000001E-4</v>
      </c>
      <c r="P239" s="13"/>
      <c r="Q239" s="8"/>
      <c r="R239" s="13"/>
      <c r="S239" s="89">
        <f t="shared" si="115"/>
        <v>0</v>
      </c>
      <c r="T239" s="75">
        <f t="shared" si="116"/>
        <v>0</v>
      </c>
      <c r="U239" s="90">
        <f t="shared" si="117"/>
        <v>0</v>
      </c>
      <c r="V239" s="82">
        <f t="shared" si="118"/>
        <v>0</v>
      </c>
      <c r="W239" s="8"/>
      <c r="X239" s="8"/>
      <c r="Y239" s="12"/>
      <c r="Z239" s="12"/>
      <c r="AA239" s="12"/>
      <c r="AB239" s="12"/>
      <c r="AC239" s="91">
        <f t="shared" si="119"/>
        <v>0</v>
      </c>
      <c r="AD239" s="75">
        <f t="shared" si="120"/>
        <v>0</v>
      </c>
      <c r="AE239" s="88">
        <f t="shared" si="108"/>
        <v>0</v>
      </c>
      <c r="AF239" s="92">
        <f t="shared" si="109"/>
        <v>0</v>
      </c>
      <c r="AG239" s="93">
        <f t="shared" si="110"/>
        <v>0</v>
      </c>
      <c r="AH239" s="93">
        <f t="shared" si="111"/>
        <v>0</v>
      </c>
      <c r="AI239" s="78">
        <f t="shared" si="112"/>
        <v>0</v>
      </c>
      <c r="AJ239" s="92">
        <f t="shared" si="121"/>
        <v>0</v>
      </c>
      <c r="AK239" s="78">
        <f t="shared" si="122"/>
        <v>0</v>
      </c>
      <c r="AL239" s="11"/>
      <c r="AM239" s="14"/>
      <c r="AN239" s="11"/>
      <c r="AO239" s="15"/>
      <c r="AP239" s="11"/>
      <c r="AQ239" s="11"/>
      <c r="AR239" s="11"/>
      <c r="AS239" s="75" t="str">
        <f t="shared" si="130"/>
        <v/>
      </c>
      <c r="AT239" s="75" t="str">
        <f t="shared" ca="1" si="131"/>
        <v/>
      </c>
      <c r="AU239" s="75" t="str">
        <f t="shared" si="132"/>
        <v/>
      </c>
      <c r="AV239" s="75" t="str">
        <f t="shared" ca="1" si="133"/>
        <v/>
      </c>
      <c r="AW239" s="169"/>
      <c r="AX239" s="169"/>
      <c r="AY239" s="75" t="str">
        <f t="shared" si="134"/>
        <v/>
      </c>
      <c r="AZ239" s="169"/>
      <c r="BA239" s="169"/>
      <c r="BB239" s="75" t="str">
        <f t="shared" si="135"/>
        <v/>
      </c>
      <c r="BC239" s="11"/>
      <c r="BH239" s="52"/>
      <c r="BI239" s="52"/>
      <c r="BJ239" s="52"/>
      <c r="BK239" s="52"/>
      <c r="BL239" s="52"/>
      <c r="BM239" s="52"/>
      <c r="BQ239" s="27"/>
      <c r="BR239" s="27"/>
      <c r="BS239" s="27"/>
      <c r="BT239" s="27"/>
      <c r="BU239" s="27"/>
      <c r="BV239" s="27"/>
      <c r="BW239" s="54"/>
      <c r="BX239" s="26"/>
      <c r="BY239" s="54"/>
      <c r="BZ239" s="26"/>
      <c r="CA239" s="26"/>
      <c r="CB239" s="26"/>
    </row>
    <row r="240" spans="1:80" ht="17.45" customHeight="1">
      <c r="A240" s="86">
        <f t="shared" si="136"/>
        <v>33.6</v>
      </c>
      <c r="B240" s="179">
        <f t="shared" si="113"/>
        <v>46154</v>
      </c>
      <c r="C240" s="8"/>
      <c r="D240" s="11"/>
      <c r="E240" s="12"/>
      <c r="F240" s="11"/>
      <c r="G240" s="74">
        <f t="shared" si="138"/>
        <v>821</v>
      </c>
      <c r="H240" s="75">
        <f t="shared" si="138"/>
        <v>6136</v>
      </c>
      <c r="I240" s="88">
        <f t="shared" si="124"/>
        <v>0</v>
      </c>
      <c r="J240" s="78">
        <f t="shared" si="125"/>
        <v>0</v>
      </c>
      <c r="K240" s="78">
        <f t="shared" si="126"/>
        <v>0</v>
      </c>
      <c r="L240" s="78">
        <f t="shared" si="127"/>
        <v>0</v>
      </c>
      <c r="M240" s="78">
        <f t="shared" ca="1" si="128"/>
        <v>7.6404494382022445E-2</v>
      </c>
      <c r="N240" s="78">
        <f t="shared" ca="1" si="114"/>
        <v>2.802850356294536E-2</v>
      </c>
      <c r="O240" s="78">
        <f t="shared" si="129"/>
        <v>5.0000000000000001E-4</v>
      </c>
      <c r="P240" s="13"/>
      <c r="Q240" s="8"/>
      <c r="R240" s="13"/>
      <c r="S240" s="89">
        <f t="shared" si="115"/>
        <v>0</v>
      </c>
      <c r="T240" s="75">
        <f t="shared" si="116"/>
        <v>0</v>
      </c>
      <c r="U240" s="90">
        <f t="shared" si="117"/>
        <v>0</v>
      </c>
      <c r="V240" s="82">
        <f t="shared" si="118"/>
        <v>0</v>
      </c>
      <c r="W240" s="8"/>
      <c r="X240" s="8"/>
      <c r="Y240" s="12"/>
      <c r="Z240" s="12"/>
      <c r="AA240" s="12"/>
      <c r="AB240" s="12"/>
      <c r="AC240" s="91">
        <f t="shared" si="119"/>
        <v>0</v>
      </c>
      <c r="AD240" s="75">
        <f t="shared" si="120"/>
        <v>0</v>
      </c>
      <c r="AE240" s="88">
        <f t="shared" si="108"/>
        <v>0</v>
      </c>
      <c r="AF240" s="92">
        <f t="shared" si="109"/>
        <v>0</v>
      </c>
      <c r="AG240" s="93">
        <f t="shared" si="110"/>
        <v>0</v>
      </c>
      <c r="AH240" s="93">
        <f t="shared" si="111"/>
        <v>0</v>
      </c>
      <c r="AI240" s="78">
        <f t="shared" si="112"/>
        <v>0</v>
      </c>
      <c r="AJ240" s="92">
        <f t="shared" si="121"/>
        <v>0</v>
      </c>
      <c r="AK240" s="78">
        <f t="shared" si="122"/>
        <v>0</v>
      </c>
      <c r="AL240" s="11"/>
      <c r="AM240" s="14"/>
      <c r="AN240" s="11"/>
      <c r="AO240" s="15"/>
      <c r="AP240" s="11"/>
      <c r="AQ240" s="11"/>
      <c r="AR240" s="11"/>
      <c r="AS240" s="75" t="str">
        <f t="shared" si="130"/>
        <v/>
      </c>
      <c r="AT240" s="75" t="str">
        <f t="shared" ca="1" si="131"/>
        <v/>
      </c>
      <c r="AU240" s="75" t="str">
        <f t="shared" si="132"/>
        <v/>
      </c>
      <c r="AV240" s="75" t="str">
        <f t="shared" ca="1" si="133"/>
        <v/>
      </c>
      <c r="AW240" s="169"/>
      <c r="AX240" s="169"/>
      <c r="AY240" s="75" t="str">
        <f t="shared" si="134"/>
        <v/>
      </c>
      <c r="AZ240" s="169"/>
      <c r="BA240" s="169"/>
      <c r="BB240" s="75" t="str">
        <f t="shared" si="135"/>
        <v/>
      </c>
      <c r="BC240" s="11"/>
      <c r="BH240" s="52"/>
      <c r="BI240" s="52"/>
      <c r="BJ240" s="52"/>
      <c r="BK240" s="52"/>
      <c r="BL240" s="52"/>
      <c r="BM240" s="52"/>
      <c r="BQ240" s="27"/>
      <c r="BR240" s="27"/>
      <c r="BS240" s="27"/>
      <c r="BT240" s="27"/>
      <c r="BU240" s="27"/>
      <c r="BV240" s="27"/>
      <c r="BW240" s="54"/>
      <c r="BX240" s="26"/>
      <c r="BY240" s="54"/>
      <c r="BZ240" s="26"/>
      <c r="CA240" s="26"/>
      <c r="CB240" s="26"/>
    </row>
    <row r="241" spans="1:80" ht="17.45" customHeight="1" thickBot="1">
      <c r="A241" s="94">
        <f t="shared" si="136"/>
        <v>33.700000000000003</v>
      </c>
      <c r="B241" s="180">
        <f t="shared" si="113"/>
        <v>46155</v>
      </c>
      <c r="C241" s="16"/>
      <c r="D241" s="17"/>
      <c r="E241" s="18"/>
      <c r="F241" s="17"/>
      <c r="G241" s="96">
        <f t="shared" si="138"/>
        <v>821</v>
      </c>
      <c r="H241" s="97">
        <f t="shared" si="138"/>
        <v>6136</v>
      </c>
      <c r="I241" s="98">
        <f t="shared" si="124"/>
        <v>0</v>
      </c>
      <c r="J241" s="99">
        <f t="shared" si="125"/>
        <v>0</v>
      </c>
      <c r="K241" s="99">
        <f t="shared" si="126"/>
        <v>0</v>
      </c>
      <c r="L241" s="99">
        <f t="shared" si="127"/>
        <v>0</v>
      </c>
      <c r="M241" s="99">
        <f t="shared" ca="1" si="128"/>
        <v>7.6404494382022445E-2</v>
      </c>
      <c r="N241" s="99">
        <f t="shared" ca="1" si="114"/>
        <v>2.802850356294536E-2</v>
      </c>
      <c r="O241" s="99">
        <f t="shared" si="129"/>
        <v>5.0000000000000001E-4</v>
      </c>
      <c r="P241" s="19"/>
      <c r="Q241" s="16"/>
      <c r="R241" s="19"/>
      <c r="S241" s="89">
        <f t="shared" si="115"/>
        <v>0</v>
      </c>
      <c r="T241" s="75">
        <f t="shared" si="116"/>
        <v>0</v>
      </c>
      <c r="U241" s="100">
        <f t="shared" si="117"/>
        <v>0</v>
      </c>
      <c r="V241" s="101">
        <f t="shared" si="118"/>
        <v>0</v>
      </c>
      <c r="W241" s="16"/>
      <c r="X241" s="8"/>
      <c r="Y241" s="12"/>
      <c r="Z241" s="12"/>
      <c r="AA241" s="12"/>
      <c r="AB241" s="12"/>
      <c r="AC241" s="102">
        <f t="shared" si="119"/>
        <v>0</v>
      </c>
      <c r="AD241" s="97">
        <f t="shared" si="120"/>
        <v>0</v>
      </c>
      <c r="AE241" s="98">
        <f t="shared" si="108"/>
        <v>0</v>
      </c>
      <c r="AF241" s="103">
        <f t="shared" si="109"/>
        <v>0</v>
      </c>
      <c r="AG241" s="104">
        <f t="shared" si="110"/>
        <v>0</v>
      </c>
      <c r="AH241" s="104">
        <f t="shared" si="111"/>
        <v>0</v>
      </c>
      <c r="AI241" s="99">
        <f t="shared" si="112"/>
        <v>0</v>
      </c>
      <c r="AJ241" s="103">
        <f t="shared" si="121"/>
        <v>0</v>
      </c>
      <c r="AK241" s="99">
        <f t="shared" si="122"/>
        <v>0</v>
      </c>
      <c r="AL241" s="17"/>
      <c r="AM241" s="20"/>
      <c r="AN241" s="17"/>
      <c r="AO241" s="21"/>
      <c r="AP241" s="17"/>
      <c r="AQ241" s="17"/>
      <c r="AR241" s="17"/>
      <c r="AS241" s="97" t="str">
        <f t="shared" si="130"/>
        <v/>
      </c>
      <c r="AT241" s="97" t="str">
        <f t="shared" ca="1" si="131"/>
        <v/>
      </c>
      <c r="AU241" s="97" t="str">
        <f t="shared" si="132"/>
        <v/>
      </c>
      <c r="AV241" s="97" t="str">
        <f t="shared" ca="1" si="133"/>
        <v/>
      </c>
      <c r="AW241" s="167"/>
      <c r="AX241" s="167"/>
      <c r="AY241" s="97" t="str">
        <f t="shared" si="134"/>
        <v/>
      </c>
      <c r="AZ241" s="167"/>
      <c r="BA241" s="167"/>
      <c r="BB241" s="97" t="str">
        <f t="shared" si="135"/>
        <v/>
      </c>
      <c r="BC241" s="17"/>
      <c r="BH241" s="52"/>
      <c r="BI241" s="52"/>
      <c r="BJ241" s="52"/>
      <c r="BK241" s="52"/>
      <c r="BL241" s="52"/>
      <c r="BM241" s="52"/>
      <c r="BQ241" s="27"/>
      <c r="BR241" s="27"/>
      <c r="BS241" s="27"/>
      <c r="BT241" s="27"/>
      <c r="BU241" s="27"/>
      <c r="BV241" s="27"/>
      <c r="BW241" s="54"/>
      <c r="BX241" s="26"/>
      <c r="BY241" s="54"/>
      <c r="BZ241" s="26"/>
      <c r="CA241" s="26"/>
      <c r="CB241" s="26"/>
    </row>
    <row r="242" spans="1:80" ht="17.45" customHeight="1" thickTop="1">
      <c r="A242" s="105">
        <f>A235+1</f>
        <v>34.1</v>
      </c>
      <c r="B242" s="178">
        <f>B241+1</f>
        <v>46156</v>
      </c>
      <c r="C242" s="4"/>
      <c r="D242" s="5"/>
      <c r="E242" s="6"/>
      <c r="F242" s="5"/>
      <c r="G242" s="74">
        <f t="shared" si="138"/>
        <v>821</v>
      </c>
      <c r="H242" s="75">
        <f t="shared" si="138"/>
        <v>6136</v>
      </c>
      <c r="I242" s="76">
        <f t="shared" si="124"/>
        <v>0</v>
      </c>
      <c r="J242" s="77">
        <f t="shared" si="125"/>
        <v>0</v>
      </c>
      <c r="K242" s="77">
        <f t="shared" si="126"/>
        <v>0</v>
      </c>
      <c r="L242" s="77">
        <f t="shared" si="127"/>
        <v>0</v>
      </c>
      <c r="M242" s="78">
        <f t="shared" ca="1" si="128"/>
        <v>7.6404494382022445E-2</v>
      </c>
      <c r="N242" s="78">
        <f t="shared" ca="1" si="114"/>
        <v>2.802850356294536E-2</v>
      </c>
      <c r="O242" s="78">
        <f t="shared" si="129"/>
        <v>5.0000000000000001E-4</v>
      </c>
      <c r="P242" s="13"/>
      <c r="Q242" s="8"/>
      <c r="R242" s="13"/>
      <c r="S242" s="79">
        <f t="shared" si="115"/>
        <v>0</v>
      </c>
      <c r="T242" s="80">
        <f t="shared" si="116"/>
        <v>0</v>
      </c>
      <c r="U242" s="90">
        <f t="shared" si="117"/>
        <v>0</v>
      </c>
      <c r="V242" s="82">
        <f t="shared" si="118"/>
        <v>0</v>
      </c>
      <c r="W242" s="4"/>
      <c r="X242" s="4"/>
      <c r="Y242" s="6"/>
      <c r="Z242" s="6"/>
      <c r="AA242" s="6"/>
      <c r="AB242" s="6"/>
      <c r="AC242" s="83">
        <f t="shared" si="119"/>
        <v>0</v>
      </c>
      <c r="AD242" s="80">
        <f t="shared" si="120"/>
        <v>0</v>
      </c>
      <c r="AE242" s="76">
        <f t="shared" si="108"/>
        <v>0</v>
      </c>
      <c r="AF242" s="84">
        <f t="shared" si="109"/>
        <v>0</v>
      </c>
      <c r="AG242" s="85">
        <f t="shared" si="110"/>
        <v>0</v>
      </c>
      <c r="AH242" s="85">
        <f t="shared" si="111"/>
        <v>0</v>
      </c>
      <c r="AI242" s="77">
        <f t="shared" si="112"/>
        <v>0</v>
      </c>
      <c r="AJ242" s="84">
        <f t="shared" si="121"/>
        <v>0</v>
      </c>
      <c r="AK242" s="77">
        <f t="shared" si="122"/>
        <v>0</v>
      </c>
      <c r="AL242" s="5"/>
      <c r="AM242" s="9"/>
      <c r="AN242" s="5"/>
      <c r="AO242" s="10"/>
      <c r="AP242" s="5"/>
      <c r="AQ242" s="5"/>
      <c r="AR242" s="5"/>
      <c r="AS242" s="80" t="str">
        <f t="shared" si="130"/>
        <v/>
      </c>
      <c r="AT242" s="80" t="str">
        <f t="shared" ca="1" si="131"/>
        <v/>
      </c>
      <c r="AU242" s="80" t="str">
        <f t="shared" si="132"/>
        <v/>
      </c>
      <c r="AV242" s="80" t="str">
        <f t="shared" ca="1" si="133"/>
        <v/>
      </c>
      <c r="AW242" s="165"/>
      <c r="AX242" s="165"/>
      <c r="AY242" s="80" t="str">
        <f t="shared" si="134"/>
        <v/>
      </c>
      <c r="AZ242" s="165"/>
      <c r="BA242" s="165"/>
      <c r="BB242" s="80" t="str">
        <f t="shared" si="135"/>
        <v/>
      </c>
      <c r="BC242" s="5"/>
      <c r="BH242" s="52"/>
      <c r="BI242" s="52"/>
      <c r="BJ242" s="52"/>
      <c r="BK242" s="52"/>
      <c r="BL242" s="52"/>
      <c r="BM242" s="52"/>
      <c r="BQ242" s="27"/>
      <c r="BR242" s="27"/>
      <c r="BS242" s="27"/>
      <c r="BT242" s="27"/>
      <c r="BU242" s="27"/>
      <c r="BV242" s="27"/>
      <c r="BW242" s="54"/>
      <c r="BX242" s="26"/>
      <c r="BY242" s="54"/>
      <c r="BZ242" s="26"/>
      <c r="CA242" s="26"/>
      <c r="CB242" s="26"/>
    </row>
    <row r="243" spans="1:80" ht="17.45" customHeight="1">
      <c r="A243" s="94">
        <f t="shared" si="136"/>
        <v>34.200000000000003</v>
      </c>
      <c r="B243" s="179">
        <f t="shared" si="113"/>
        <v>46157</v>
      </c>
      <c r="C243" s="8"/>
      <c r="D243" s="11"/>
      <c r="E243" s="12"/>
      <c r="F243" s="11"/>
      <c r="G243" s="74">
        <f t="shared" si="138"/>
        <v>821</v>
      </c>
      <c r="H243" s="75">
        <f t="shared" si="138"/>
        <v>6136</v>
      </c>
      <c r="I243" s="88">
        <f t="shared" si="124"/>
        <v>0</v>
      </c>
      <c r="J243" s="78">
        <f t="shared" si="125"/>
        <v>0</v>
      </c>
      <c r="K243" s="78">
        <f t="shared" si="126"/>
        <v>0</v>
      </c>
      <c r="L243" s="78">
        <f t="shared" si="127"/>
        <v>0</v>
      </c>
      <c r="M243" s="78">
        <f t="shared" ca="1" si="128"/>
        <v>7.6404494382022445E-2</v>
      </c>
      <c r="N243" s="78">
        <f t="shared" ca="1" si="114"/>
        <v>2.802850356294536E-2</v>
      </c>
      <c r="O243" s="78">
        <f t="shared" si="129"/>
        <v>5.0000000000000001E-4</v>
      </c>
      <c r="P243" s="13"/>
      <c r="Q243" s="8"/>
      <c r="R243" s="13"/>
      <c r="S243" s="89">
        <f t="shared" si="115"/>
        <v>0</v>
      </c>
      <c r="T243" s="75">
        <f t="shared" si="116"/>
        <v>0</v>
      </c>
      <c r="U243" s="90">
        <f t="shared" si="117"/>
        <v>0</v>
      </c>
      <c r="V243" s="82">
        <f t="shared" si="118"/>
        <v>0</v>
      </c>
      <c r="W243" s="8"/>
      <c r="X243" s="8"/>
      <c r="Y243" s="12"/>
      <c r="Z243" s="12"/>
      <c r="AA243" s="12"/>
      <c r="AB243" s="12"/>
      <c r="AC243" s="91">
        <f t="shared" si="119"/>
        <v>0</v>
      </c>
      <c r="AD243" s="75">
        <f t="shared" si="120"/>
        <v>0</v>
      </c>
      <c r="AE243" s="88">
        <f t="shared" si="108"/>
        <v>0</v>
      </c>
      <c r="AF243" s="92">
        <f t="shared" si="109"/>
        <v>0</v>
      </c>
      <c r="AG243" s="93">
        <f t="shared" si="110"/>
        <v>0</v>
      </c>
      <c r="AH243" s="93">
        <f t="shared" si="111"/>
        <v>0</v>
      </c>
      <c r="AI243" s="78">
        <f t="shared" si="112"/>
        <v>0</v>
      </c>
      <c r="AJ243" s="92">
        <f t="shared" si="121"/>
        <v>0</v>
      </c>
      <c r="AK243" s="78">
        <f t="shared" si="122"/>
        <v>0</v>
      </c>
      <c r="AL243" s="11"/>
      <c r="AM243" s="14"/>
      <c r="AN243" s="11"/>
      <c r="AO243" s="15"/>
      <c r="AP243" s="11"/>
      <c r="AQ243" s="11"/>
      <c r="AR243" s="11"/>
      <c r="AS243" s="75" t="str">
        <f t="shared" si="130"/>
        <v/>
      </c>
      <c r="AT243" s="75" t="str">
        <f t="shared" ca="1" si="131"/>
        <v/>
      </c>
      <c r="AU243" s="75" t="str">
        <f t="shared" si="132"/>
        <v/>
      </c>
      <c r="AV243" s="75" t="str">
        <f t="shared" ca="1" si="133"/>
        <v/>
      </c>
      <c r="AW243" s="169"/>
      <c r="AX243" s="169"/>
      <c r="AY243" s="75" t="str">
        <f t="shared" si="134"/>
        <v/>
      </c>
      <c r="AZ243" s="169"/>
      <c r="BA243" s="169"/>
      <c r="BB243" s="75" t="str">
        <f t="shared" si="135"/>
        <v/>
      </c>
      <c r="BC243" s="11"/>
      <c r="BH243" s="52"/>
      <c r="BI243" s="52"/>
      <c r="BJ243" s="52"/>
      <c r="BK243" s="52"/>
      <c r="BL243" s="52"/>
      <c r="BM243" s="52"/>
      <c r="BQ243" s="27"/>
      <c r="BR243" s="27"/>
      <c r="BS243" s="27"/>
      <c r="BT243" s="27"/>
      <c r="BU243" s="27"/>
      <c r="BV243" s="27"/>
      <c r="BW243" s="54"/>
      <c r="BX243" s="26"/>
      <c r="BY243" s="54"/>
      <c r="BZ243" s="26"/>
      <c r="CA243" s="26"/>
      <c r="CB243" s="26"/>
    </row>
    <row r="244" spans="1:80" ht="17.45" customHeight="1">
      <c r="A244" s="86">
        <f t="shared" si="136"/>
        <v>34.299999999999997</v>
      </c>
      <c r="B244" s="179">
        <f t="shared" si="113"/>
        <v>46158</v>
      </c>
      <c r="C244" s="8"/>
      <c r="D244" s="11"/>
      <c r="E244" s="12"/>
      <c r="F244" s="11"/>
      <c r="G244" s="74">
        <f t="shared" si="138"/>
        <v>821</v>
      </c>
      <c r="H244" s="75">
        <f t="shared" si="138"/>
        <v>6136</v>
      </c>
      <c r="I244" s="88">
        <f t="shared" si="124"/>
        <v>0</v>
      </c>
      <c r="J244" s="78">
        <f t="shared" si="125"/>
        <v>0</v>
      </c>
      <c r="K244" s="78">
        <f t="shared" si="126"/>
        <v>0</v>
      </c>
      <c r="L244" s="78">
        <f t="shared" si="127"/>
        <v>0</v>
      </c>
      <c r="M244" s="78">
        <f t="shared" ca="1" si="128"/>
        <v>7.6404494382022445E-2</v>
      </c>
      <c r="N244" s="78">
        <f t="shared" ca="1" si="114"/>
        <v>2.802850356294536E-2</v>
      </c>
      <c r="O244" s="78">
        <f t="shared" si="129"/>
        <v>5.0000000000000001E-4</v>
      </c>
      <c r="P244" s="13"/>
      <c r="Q244" s="8"/>
      <c r="R244" s="13"/>
      <c r="S244" s="89">
        <f t="shared" si="115"/>
        <v>0</v>
      </c>
      <c r="T244" s="75">
        <f t="shared" si="116"/>
        <v>0</v>
      </c>
      <c r="U244" s="90">
        <f t="shared" si="117"/>
        <v>0</v>
      </c>
      <c r="V244" s="82">
        <f t="shared" si="118"/>
        <v>0</v>
      </c>
      <c r="W244" s="8"/>
      <c r="X244" s="8"/>
      <c r="Y244" s="12"/>
      <c r="Z244" s="12"/>
      <c r="AA244" s="12"/>
      <c r="AB244" s="12"/>
      <c r="AC244" s="91">
        <f t="shared" si="119"/>
        <v>0</v>
      </c>
      <c r="AD244" s="75">
        <f t="shared" si="120"/>
        <v>0</v>
      </c>
      <c r="AE244" s="88">
        <f t="shared" si="108"/>
        <v>0</v>
      </c>
      <c r="AF244" s="92">
        <f t="shared" si="109"/>
        <v>0</v>
      </c>
      <c r="AG244" s="93">
        <f t="shared" si="110"/>
        <v>0</v>
      </c>
      <c r="AH244" s="93">
        <f t="shared" si="111"/>
        <v>0</v>
      </c>
      <c r="AI244" s="78">
        <f t="shared" si="112"/>
        <v>0</v>
      </c>
      <c r="AJ244" s="92">
        <f t="shared" si="121"/>
        <v>0</v>
      </c>
      <c r="AK244" s="78">
        <f t="shared" si="122"/>
        <v>0</v>
      </c>
      <c r="AL244" s="11"/>
      <c r="AM244" s="14"/>
      <c r="AN244" s="11"/>
      <c r="AO244" s="15"/>
      <c r="AP244" s="11"/>
      <c r="AQ244" s="11"/>
      <c r="AR244" s="11"/>
      <c r="AS244" s="75" t="str">
        <f t="shared" si="130"/>
        <v/>
      </c>
      <c r="AT244" s="75" t="str">
        <f t="shared" ca="1" si="131"/>
        <v/>
      </c>
      <c r="AU244" s="75" t="str">
        <f t="shared" si="132"/>
        <v/>
      </c>
      <c r="AV244" s="75" t="str">
        <f t="shared" ca="1" si="133"/>
        <v/>
      </c>
      <c r="AW244" s="169"/>
      <c r="AX244" s="169"/>
      <c r="AY244" s="75" t="str">
        <f t="shared" si="134"/>
        <v/>
      </c>
      <c r="AZ244" s="169"/>
      <c r="BA244" s="169"/>
      <c r="BB244" s="75" t="str">
        <f t="shared" si="135"/>
        <v/>
      </c>
      <c r="BC244" s="11"/>
      <c r="BH244" s="52"/>
      <c r="BI244" s="52"/>
      <c r="BJ244" s="52"/>
      <c r="BK244" s="52"/>
      <c r="BL244" s="52"/>
      <c r="BM244" s="52"/>
      <c r="BQ244" s="27"/>
      <c r="BR244" s="27"/>
      <c r="BS244" s="27"/>
      <c r="BT244" s="27"/>
      <c r="BU244" s="27"/>
      <c r="BV244" s="27"/>
      <c r="BW244" s="54"/>
      <c r="BX244" s="26"/>
      <c r="BY244" s="54"/>
      <c r="BZ244" s="26"/>
      <c r="CA244" s="26"/>
      <c r="CB244" s="26"/>
    </row>
    <row r="245" spans="1:80" ht="17.45" customHeight="1">
      <c r="A245" s="94">
        <f t="shared" si="136"/>
        <v>34.4</v>
      </c>
      <c r="B245" s="179">
        <f t="shared" si="113"/>
        <v>46159</v>
      </c>
      <c r="C245" s="8"/>
      <c r="D245" s="11"/>
      <c r="E245" s="12"/>
      <c r="F245" s="11"/>
      <c r="G245" s="74">
        <f t="shared" si="138"/>
        <v>821</v>
      </c>
      <c r="H245" s="75">
        <f t="shared" si="138"/>
        <v>6136</v>
      </c>
      <c r="I245" s="88">
        <f t="shared" si="124"/>
        <v>0</v>
      </c>
      <c r="J245" s="78">
        <f t="shared" si="125"/>
        <v>0</v>
      </c>
      <c r="K245" s="78">
        <f t="shared" si="126"/>
        <v>0</v>
      </c>
      <c r="L245" s="78">
        <f t="shared" si="127"/>
        <v>0</v>
      </c>
      <c r="M245" s="78">
        <f t="shared" ca="1" si="128"/>
        <v>7.6404494382022445E-2</v>
      </c>
      <c r="N245" s="78">
        <f t="shared" ca="1" si="114"/>
        <v>2.802850356294536E-2</v>
      </c>
      <c r="O245" s="78">
        <f t="shared" si="129"/>
        <v>5.0000000000000001E-4</v>
      </c>
      <c r="P245" s="13"/>
      <c r="Q245" s="8"/>
      <c r="R245" s="13"/>
      <c r="S245" s="89">
        <f t="shared" si="115"/>
        <v>0</v>
      </c>
      <c r="T245" s="75">
        <f t="shared" si="116"/>
        <v>0</v>
      </c>
      <c r="U245" s="90">
        <f t="shared" si="117"/>
        <v>0</v>
      </c>
      <c r="V245" s="82">
        <f t="shared" si="118"/>
        <v>0</v>
      </c>
      <c r="W245" s="8"/>
      <c r="X245" s="8"/>
      <c r="Y245" s="12"/>
      <c r="Z245" s="12"/>
      <c r="AA245" s="12"/>
      <c r="AB245" s="12"/>
      <c r="AC245" s="91">
        <f t="shared" si="119"/>
        <v>0</v>
      </c>
      <c r="AD245" s="75">
        <f t="shared" si="120"/>
        <v>0</v>
      </c>
      <c r="AE245" s="88">
        <f t="shared" si="108"/>
        <v>0</v>
      </c>
      <c r="AF245" s="92">
        <f t="shared" si="109"/>
        <v>0</v>
      </c>
      <c r="AG245" s="93">
        <f t="shared" si="110"/>
        <v>0</v>
      </c>
      <c r="AH245" s="93">
        <f t="shared" si="111"/>
        <v>0</v>
      </c>
      <c r="AI245" s="78">
        <f t="shared" si="112"/>
        <v>0</v>
      </c>
      <c r="AJ245" s="92">
        <f t="shared" si="121"/>
        <v>0</v>
      </c>
      <c r="AK245" s="78">
        <f t="shared" si="122"/>
        <v>0</v>
      </c>
      <c r="AL245" s="11"/>
      <c r="AM245" s="14"/>
      <c r="AN245" s="11"/>
      <c r="AO245" s="15"/>
      <c r="AP245" s="11"/>
      <c r="AQ245" s="11"/>
      <c r="AR245" s="11"/>
      <c r="AS245" s="75" t="str">
        <f t="shared" si="130"/>
        <v/>
      </c>
      <c r="AT245" s="75" t="str">
        <f t="shared" ca="1" si="131"/>
        <v/>
      </c>
      <c r="AU245" s="75" t="str">
        <f t="shared" si="132"/>
        <v/>
      </c>
      <c r="AV245" s="75" t="str">
        <f t="shared" ca="1" si="133"/>
        <v/>
      </c>
      <c r="AW245" s="169"/>
      <c r="AX245" s="169"/>
      <c r="AY245" s="75" t="str">
        <f t="shared" si="134"/>
        <v/>
      </c>
      <c r="AZ245" s="169"/>
      <c r="BA245" s="169"/>
      <c r="BB245" s="75" t="str">
        <f t="shared" si="135"/>
        <v/>
      </c>
      <c r="BC245" s="11"/>
      <c r="BH245" s="52"/>
      <c r="BI245" s="52"/>
      <c r="BJ245" s="52"/>
      <c r="BK245" s="52"/>
      <c r="BL245" s="52"/>
      <c r="BM245" s="52"/>
      <c r="BQ245" s="27"/>
      <c r="BR245" s="27"/>
      <c r="BS245" s="27"/>
      <c r="BT245" s="27"/>
      <c r="BU245" s="27"/>
      <c r="BV245" s="27"/>
      <c r="BW245" s="54"/>
      <c r="BX245" s="26"/>
      <c r="BY245" s="54"/>
      <c r="BZ245" s="26"/>
      <c r="CA245" s="26"/>
      <c r="CB245" s="26"/>
    </row>
    <row r="246" spans="1:80" ht="17.45" customHeight="1">
      <c r="A246" s="86">
        <f t="shared" si="136"/>
        <v>34.5</v>
      </c>
      <c r="B246" s="179">
        <f t="shared" si="113"/>
        <v>46160</v>
      </c>
      <c r="C246" s="8"/>
      <c r="D246" s="11"/>
      <c r="E246" s="12"/>
      <c r="F246" s="11"/>
      <c r="G246" s="74">
        <f t="shared" si="138"/>
        <v>821</v>
      </c>
      <c r="H246" s="75">
        <f t="shared" si="138"/>
        <v>6136</v>
      </c>
      <c r="I246" s="88">
        <f t="shared" si="124"/>
        <v>0</v>
      </c>
      <c r="J246" s="78">
        <f t="shared" si="125"/>
        <v>0</v>
      </c>
      <c r="K246" s="78">
        <f t="shared" si="126"/>
        <v>0</v>
      </c>
      <c r="L246" s="78">
        <f t="shared" si="127"/>
        <v>0</v>
      </c>
      <c r="M246" s="78">
        <f t="shared" ca="1" si="128"/>
        <v>7.6404494382022445E-2</v>
      </c>
      <c r="N246" s="78">
        <f t="shared" ca="1" si="114"/>
        <v>2.802850356294536E-2</v>
      </c>
      <c r="O246" s="78">
        <f t="shared" si="129"/>
        <v>5.0000000000000001E-4</v>
      </c>
      <c r="P246" s="13"/>
      <c r="Q246" s="8"/>
      <c r="R246" s="13"/>
      <c r="S246" s="89">
        <f t="shared" si="115"/>
        <v>0</v>
      </c>
      <c r="T246" s="75">
        <f t="shared" si="116"/>
        <v>0</v>
      </c>
      <c r="U246" s="90">
        <f t="shared" si="117"/>
        <v>0</v>
      </c>
      <c r="V246" s="82">
        <f t="shared" si="118"/>
        <v>0</v>
      </c>
      <c r="W246" s="8"/>
      <c r="X246" s="8"/>
      <c r="Y246" s="12"/>
      <c r="Z246" s="12"/>
      <c r="AA246" s="12"/>
      <c r="AB246" s="12"/>
      <c r="AC246" s="91">
        <f t="shared" si="119"/>
        <v>0</v>
      </c>
      <c r="AD246" s="75">
        <f t="shared" si="120"/>
        <v>0</v>
      </c>
      <c r="AE246" s="88">
        <f t="shared" si="108"/>
        <v>0</v>
      </c>
      <c r="AF246" s="92">
        <f t="shared" si="109"/>
        <v>0</v>
      </c>
      <c r="AG246" s="93">
        <f t="shared" si="110"/>
        <v>0</v>
      </c>
      <c r="AH246" s="93">
        <f t="shared" si="111"/>
        <v>0</v>
      </c>
      <c r="AI246" s="78">
        <f t="shared" si="112"/>
        <v>0</v>
      </c>
      <c r="AJ246" s="92">
        <f t="shared" si="121"/>
        <v>0</v>
      </c>
      <c r="AK246" s="78">
        <f t="shared" si="122"/>
        <v>0</v>
      </c>
      <c r="AL246" s="11"/>
      <c r="AM246" s="14"/>
      <c r="AN246" s="11"/>
      <c r="AO246" s="15"/>
      <c r="AP246" s="11"/>
      <c r="AQ246" s="11"/>
      <c r="AR246" s="11"/>
      <c r="AS246" s="75" t="str">
        <f t="shared" si="130"/>
        <v/>
      </c>
      <c r="AT246" s="75" t="str">
        <f t="shared" ca="1" si="131"/>
        <v/>
      </c>
      <c r="AU246" s="75" t="str">
        <f t="shared" si="132"/>
        <v/>
      </c>
      <c r="AV246" s="75" t="str">
        <f t="shared" ca="1" si="133"/>
        <v/>
      </c>
      <c r="AW246" s="169"/>
      <c r="AX246" s="169"/>
      <c r="AY246" s="75" t="str">
        <f t="shared" si="134"/>
        <v/>
      </c>
      <c r="AZ246" s="169"/>
      <c r="BA246" s="169"/>
      <c r="BB246" s="75" t="str">
        <f t="shared" si="135"/>
        <v/>
      </c>
      <c r="BC246" s="11"/>
      <c r="BH246" s="52"/>
      <c r="BI246" s="52"/>
      <c r="BJ246" s="52"/>
      <c r="BK246" s="52"/>
      <c r="BL246" s="52"/>
      <c r="BM246" s="52"/>
      <c r="BQ246" s="27"/>
      <c r="BR246" s="27"/>
      <c r="BS246" s="27"/>
      <c r="BT246" s="27"/>
      <c r="BU246" s="27"/>
      <c r="BV246" s="27"/>
      <c r="BW246" s="54"/>
      <c r="BX246" s="26"/>
      <c r="BY246" s="54"/>
      <c r="BZ246" s="26"/>
      <c r="CA246" s="26"/>
      <c r="CB246" s="26"/>
    </row>
    <row r="247" spans="1:80" ht="17.45" customHeight="1">
      <c r="A247" s="94">
        <f t="shared" si="136"/>
        <v>34.6</v>
      </c>
      <c r="B247" s="179">
        <f t="shared" si="113"/>
        <v>46161</v>
      </c>
      <c r="C247" s="8"/>
      <c r="D247" s="11"/>
      <c r="E247" s="12"/>
      <c r="F247" s="11"/>
      <c r="G247" s="74">
        <f t="shared" si="138"/>
        <v>821</v>
      </c>
      <c r="H247" s="75">
        <f t="shared" si="138"/>
        <v>6136</v>
      </c>
      <c r="I247" s="88">
        <f t="shared" si="124"/>
        <v>0</v>
      </c>
      <c r="J247" s="78">
        <f t="shared" si="125"/>
        <v>0</v>
      </c>
      <c r="K247" s="78">
        <f t="shared" si="126"/>
        <v>0</v>
      </c>
      <c r="L247" s="78">
        <f t="shared" si="127"/>
        <v>0</v>
      </c>
      <c r="M247" s="78">
        <f t="shared" ca="1" si="128"/>
        <v>7.6404494382022445E-2</v>
      </c>
      <c r="N247" s="78">
        <f t="shared" ca="1" si="114"/>
        <v>2.802850356294536E-2</v>
      </c>
      <c r="O247" s="78">
        <f t="shared" si="129"/>
        <v>5.0000000000000001E-4</v>
      </c>
      <c r="P247" s="13"/>
      <c r="Q247" s="8"/>
      <c r="R247" s="13"/>
      <c r="S247" s="89">
        <f t="shared" si="115"/>
        <v>0</v>
      </c>
      <c r="T247" s="75">
        <f t="shared" si="116"/>
        <v>0</v>
      </c>
      <c r="U247" s="90">
        <f t="shared" si="117"/>
        <v>0</v>
      </c>
      <c r="V247" s="82">
        <f t="shared" si="118"/>
        <v>0</v>
      </c>
      <c r="W247" s="8"/>
      <c r="X247" s="8"/>
      <c r="Y247" s="12"/>
      <c r="Z247" s="12"/>
      <c r="AA247" s="12"/>
      <c r="AB247" s="12"/>
      <c r="AC247" s="91">
        <f t="shared" si="119"/>
        <v>0</v>
      </c>
      <c r="AD247" s="75">
        <f t="shared" si="120"/>
        <v>0</v>
      </c>
      <c r="AE247" s="88">
        <f t="shared" si="108"/>
        <v>0</v>
      </c>
      <c r="AF247" s="92">
        <f t="shared" si="109"/>
        <v>0</v>
      </c>
      <c r="AG247" s="93">
        <f t="shared" si="110"/>
        <v>0</v>
      </c>
      <c r="AH247" s="93">
        <f t="shared" si="111"/>
        <v>0</v>
      </c>
      <c r="AI247" s="78">
        <f t="shared" si="112"/>
        <v>0</v>
      </c>
      <c r="AJ247" s="92">
        <f t="shared" si="121"/>
        <v>0</v>
      </c>
      <c r="AK247" s="78">
        <f t="shared" si="122"/>
        <v>0</v>
      </c>
      <c r="AL247" s="11"/>
      <c r="AM247" s="14"/>
      <c r="AN247" s="11"/>
      <c r="AO247" s="15"/>
      <c r="AP247" s="11"/>
      <c r="AQ247" s="11"/>
      <c r="AR247" s="11"/>
      <c r="AS247" s="75" t="str">
        <f t="shared" si="130"/>
        <v/>
      </c>
      <c r="AT247" s="75" t="str">
        <f t="shared" ca="1" si="131"/>
        <v/>
      </c>
      <c r="AU247" s="75" t="str">
        <f t="shared" si="132"/>
        <v/>
      </c>
      <c r="AV247" s="75" t="str">
        <f t="shared" ca="1" si="133"/>
        <v/>
      </c>
      <c r="AW247" s="169"/>
      <c r="AX247" s="169"/>
      <c r="AY247" s="75" t="str">
        <f t="shared" si="134"/>
        <v/>
      </c>
      <c r="AZ247" s="169"/>
      <c r="BA247" s="169"/>
      <c r="BB247" s="75" t="str">
        <f t="shared" si="135"/>
        <v/>
      </c>
      <c r="BC247" s="11"/>
      <c r="BH247" s="52"/>
      <c r="BI247" s="52"/>
      <c r="BJ247" s="52"/>
      <c r="BK247" s="52"/>
      <c r="BL247" s="52"/>
      <c r="BM247" s="52"/>
      <c r="BQ247" s="27"/>
      <c r="BR247" s="27"/>
      <c r="BS247" s="27"/>
      <c r="BT247" s="27"/>
      <c r="BU247" s="27"/>
      <c r="BV247" s="27"/>
      <c r="BW247" s="54"/>
      <c r="BX247" s="26"/>
      <c r="BY247" s="54"/>
      <c r="BZ247" s="26"/>
      <c r="CA247" s="26"/>
      <c r="CB247" s="26"/>
    </row>
    <row r="248" spans="1:80" ht="17.45" customHeight="1" thickBot="1">
      <c r="A248" s="86">
        <f t="shared" si="136"/>
        <v>34.700000000000003</v>
      </c>
      <c r="B248" s="180">
        <f t="shared" si="113"/>
        <v>46162</v>
      </c>
      <c r="C248" s="16"/>
      <c r="D248" s="17"/>
      <c r="E248" s="18"/>
      <c r="F248" s="17"/>
      <c r="G248" s="96">
        <f t="shared" si="138"/>
        <v>821</v>
      </c>
      <c r="H248" s="97">
        <f t="shared" si="138"/>
        <v>6136</v>
      </c>
      <c r="I248" s="98">
        <f t="shared" si="124"/>
        <v>0</v>
      </c>
      <c r="J248" s="99">
        <f t="shared" si="125"/>
        <v>0</v>
      </c>
      <c r="K248" s="99">
        <f t="shared" si="126"/>
        <v>0</v>
      </c>
      <c r="L248" s="99">
        <f t="shared" si="127"/>
        <v>0</v>
      </c>
      <c r="M248" s="99">
        <f t="shared" ca="1" si="128"/>
        <v>7.6404494382022445E-2</v>
      </c>
      <c r="N248" s="99">
        <f t="shared" ca="1" si="114"/>
        <v>2.802850356294536E-2</v>
      </c>
      <c r="O248" s="99">
        <f t="shared" si="129"/>
        <v>5.0000000000000001E-4</v>
      </c>
      <c r="P248" s="19"/>
      <c r="Q248" s="16"/>
      <c r="R248" s="19"/>
      <c r="S248" s="89">
        <f t="shared" si="115"/>
        <v>0</v>
      </c>
      <c r="T248" s="75">
        <f t="shared" si="116"/>
        <v>0</v>
      </c>
      <c r="U248" s="100">
        <f t="shared" si="117"/>
        <v>0</v>
      </c>
      <c r="V248" s="101">
        <f t="shared" si="118"/>
        <v>0</v>
      </c>
      <c r="W248" s="16"/>
      <c r="X248" s="8"/>
      <c r="Y248" s="12"/>
      <c r="Z248" s="12"/>
      <c r="AA248" s="12"/>
      <c r="AB248" s="12"/>
      <c r="AC248" s="102">
        <f t="shared" si="119"/>
        <v>0</v>
      </c>
      <c r="AD248" s="97">
        <f t="shared" si="120"/>
        <v>0</v>
      </c>
      <c r="AE248" s="98">
        <f t="shared" si="108"/>
        <v>0</v>
      </c>
      <c r="AF248" s="103">
        <f t="shared" si="109"/>
        <v>0</v>
      </c>
      <c r="AG248" s="104">
        <f t="shared" si="110"/>
        <v>0</v>
      </c>
      <c r="AH248" s="104">
        <f t="shared" si="111"/>
        <v>0</v>
      </c>
      <c r="AI248" s="99">
        <f t="shared" si="112"/>
        <v>0</v>
      </c>
      <c r="AJ248" s="103">
        <f t="shared" si="121"/>
        <v>0</v>
      </c>
      <c r="AK248" s="99">
        <f t="shared" si="122"/>
        <v>0</v>
      </c>
      <c r="AL248" s="17"/>
      <c r="AM248" s="20"/>
      <c r="AN248" s="17"/>
      <c r="AO248" s="21"/>
      <c r="AP248" s="17"/>
      <c r="AQ248" s="17"/>
      <c r="AR248" s="17"/>
      <c r="AS248" s="97" t="str">
        <f t="shared" si="130"/>
        <v/>
      </c>
      <c r="AT248" s="97" t="str">
        <f t="shared" ca="1" si="131"/>
        <v/>
      </c>
      <c r="AU248" s="97" t="str">
        <f t="shared" si="132"/>
        <v/>
      </c>
      <c r="AV248" s="97" t="str">
        <f t="shared" ca="1" si="133"/>
        <v/>
      </c>
      <c r="AW248" s="167"/>
      <c r="AX248" s="167"/>
      <c r="AY248" s="97" t="str">
        <f t="shared" si="134"/>
        <v/>
      </c>
      <c r="AZ248" s="167"/>
      <c r="BA248" s="167"/>
      <c r="BB248" s="97" t="str">
        <f t="shared" si="135"/>
        <v/>
      </c>
      <c r="BC248" s="17"/>
      <c r="BH248" s="52"/>
      <c r="BI248" s="52"/>
      <c r="BJ248" s="52"/>
      <c r="BK248" s="52"/>
      <c r="BL248" s="52"/>
      <c r="BM248" s="52"/>
      <c r="BQ248" s="27"/>
      <c r="BR248" s="27"/>
      <c r="BS248" s="27"/>
      <c r="BT248" s="27"/>
      <c r="BU248" s="27"/>
      <c r="BV248" s="27"/>
      <c r="BW248" s="54"/>
      <c r="BX248" s="26"/>
      <c r="BY248" s="54"/>
      <c r="BZ248" s="26"/>
      <c r="CA248" s="26"/>
      <c r="CB248" s="26"/>
    </row>
    <row r="249" spans="1:80" ht="17.45" customHeight="1" thickTop="1">
      <c r="A249" s="71">
        <f>A242+1</f>
        <v>35.1</v>
      </c>
      <c r="B249" s="178">
        <f>B248+1</f>
        <v>46163</v>
      </c>
      <c r="C249" s="4"/>
      <c r="D249" s="5"/>
      <c r="E249" s="6"/>
      <c r="F249" s="5"/>
      <c r="G249" s="74">
        <f t="shared" si="138"/>
        <v>821</v>
      </c>
      <c r="H249" s="75">
        <f t="shared" si="138"/>
        <v>6136</v>
      </c>
      <c r="I249" s="76">
        <f t="shared" si="124"/>
        <v>0</v>
      </c>
      <c r="J249" s="77">
        <f t="shared" si="125"/>
        <v>0</v>
      </c>
      <c r="K249" s="77">
        <f t="shared" si="126"/>
        <v>0</v>
      </c>
      <c r="L249" s="77">
        <f t="shared" si="127"/>
        <v>0</v>
      </c>
      <c r="M249" s="78">
        <f t="shared" ca="1" si="128"/>
        <v>7.6404494382022445E-2</v>
      </c>
      <c r="N249" s="78">
        <f t="shared" ca="1" si="114"/>
        <v>2.802850356294536E-2</v>
      </c>
      <c r="O249" s="78">
        <f t="shared" si="129"/>
        <v>5.0000000000000001E-4</v>
      </c>
      <c r="P249" s="13"/>
      <c r="Q249" s="8"/>
      <c r="R249" s="13"/>
      <c r="S249" s="79">
        <f t="shared" si="115"/>
        <v>0</v>
      </c>
      <c r="T249" s="80">
        <f t="shared" si="116"/>
        <v>0</v>
      </c>
      <c r="U249" s="90">
        <f t="shared" si="117"/>
        <v>0</v>
      </c>
      <c r="V249" s="82">
        <f t="shared" si="118"/>
        <v>0</v>
      </c>
      <c r="W249" s="4"/>
      <c r="X249" s="4"/>
      <c r="Y249" s="6"/>
      <c r="Z249" s="6"/>
      <c r="AA249" s="6"/>
      <c r="AB249" s="6"/>
      <c r="AC249" s="83">
        <f t="shared" si="119"/>
        <v>0</v>
      </c>
      <c r="AD249" s="80">
        <f t="shared" si="120"/>
        <v>0</v>
      </c>
      <c r="AE249" s="76">
        <f t="shared" si="108"/>
        <v>0</v>
      </c>
      <c r="AF249" s="84">
        <f t="shared" si="109"/>
        <v>0</v>
      </c>
      <c r="AG249" s="85">
        <f t="shared" si="110"/>
        <v>0</v>
      </c>
      <c r="AH249" s="85">
        <f t="shared" si="111"/>
        <v>0</v>
      </c>
      <c r="AI249" s="77">
        <f t="shared" si="112"/>
        <v>0</v>
      </c>
      <c r="AJ249" s="84">
        <f t="shared" si="121"/>
        <v>0</v>
      </c>
      <c r="AK249" s="77">
        <f t="shared" si="122"/>
        <v>0</v>
      </c>
      <c r="AL249" s="5"/>
      <c r="AM249" s="9"/>
      <c r="AN249" s="5"/>
      <c r="AO249" s="10"/>
      <c r="AP249" s="5"/>
      <c r="AQ249" s="5"/>
      <c r="AR249" s="5"/>
      <c r="AS249" s="80" t="str">
        <f t="shared" si="130"/>
        <v/>
      </c>
      <c r="AT249" s="80" t="str">
        <f t="shared" ca="1" si="131"/>
        <v/>
      </c>
      <c r="AU249" s="80" t="str">
        <f t="shared" si="132"/>
        <v/>
      </c>
      <c r="AV249" s="80" t="str">
        <f t="shared" ca="1" si="133"/>
        <v/>
      </c>
      <c r="AW249" s="165"/>
      <c r="AX249" s="165"/>
      <c r="AY249" s="80" t="str">
        <f t="shared" si="134"/>
        <v/>
      </c>
      <c r="AZ249" s="165"/>
      <c r="BA249" s="165"/>
      <c r="BB249" s="80" t="str">
        <f t="shared" si="135"/>
        <v/>
      </c>
      <c r="BC249" s="5"/>
      <c r="BH249" s="52"/>
      <c r="BI249" s="52"/>
      <c r="BJ249" s="52"/>
      <c r="BK249" s="52"/>
      <c r="BL249" s="52"/>
      <c r="BM249" s="52"/>
      <c r="BQ249" s="27"/>
      <c r="BR249" s="27"/>
      <c r="BS249" s="27"/>
      <c r="BT249" s="27"/>
      <c r="BU249" s="27"/>
      <c r="BV249" s="27"/>
      <c r="BW249" s="54"/>
      <c r="BX249" s="26"/>
      <c r="BY249" s="54"/>
      <c r="BZ249" s="26"/>
      <c r="CA249" s="26"/>
      <c r="CB249" s="26"/>
    </row>
    <row r="250" spans="1:80" ht="17.45" customHeight="1">
      <c r="A250" s="86">
        <f t="shared" si="136"/>
        <v>35.200000000000003</v>
      </c>
      <c r="B250" s="179">
        <f t="shared" si="113"/>
        <v>46164</v>
      </c>
      <c r="C250" s="8"/>
      <c r="D250" s="11"/>
      <c r="E250" s="12"/>
      <c r="F250" s="11"/>
      <c r="G250" s="74">
        <f t="shared" si="138"/>
        <v>821</v>
      </c>
      <c r="H250" s="75">
        <f t="shared" si="138"/>
        <v>6136</v>
      </c>
      <c r="I250" s="88">
        <f t="shared" si="124"/>
        <v>0</v>
      </c>
      <c r="J250" s="78">
        <f t="shared" si="125"/>
        <v>0</v>
      </c>
      <c r="K250" s="78">
        <f t="shared" si="126"/>
        <v>0</v>
      </c>
      <c r="L250" s="78">
        <f t="shared" si="127"/>
        <v>0</v>
      </c>
      <c r="M250" s="78">
        <f t="shared" ca="1" si="128"/>
        <v>7.6404494382022445E-2</v>
      </c>
      <c r="N250" s="78">
        <f t="shared" ca="1" si="114"/>
        <v>2.802850356294536E-2</v>
      </c>
      <c r="O250" s="78">
        <f t="shared" si="129"/>
        <v>5.0000000000000001E-4</v>
      </c>
      <c r="P250" s="13"/>
      <c r="Q250" s="8"/>
      <c r="R250" s="13"/>
      <c r="S250" s="89">
        <f t="shared" si="115"/>
        <v>0</v>
      </c>
      <c r="T250" s="75">
        <f t="shared" si="116"/>
        <v>0</v>
      </c>
      <c r="U250" s="90">
        <f t="shared" si="117"/>
        <v>0</v>
      </c>
      <c r="V250" s="82">
        <f t="shared" si="118"/>
        <v>0</v>
      </c>
      <c r="W250" s="8"/>
      <c r="X250" s="8"/>
      <c r="Y250" s="12"/>
      <c r="Z250" s="12"/>
      <c r="AA250" s="12"/>
      <c r="AB250" s="12"/>
      <c r="AC250" s="91">
        <f t="shared" si="119"/>
        <v>0</v>
      </c>
      <c r="AD250" s="75">
        <f t="shared" si="120"/>
        <v>0</v>
      </c>
      <c r="AE250" s="88">
        <f t="shared" si="108"/>
        <v>0</v>
      </c>
      <c r="AF250" s="92">
        <f t="shared" si="109"/>
        <v>0</v>
      </c>
      <c r="AG250" s="93">
        <f t="shared" si="110"/>
        <v>0</v>
      </c>
      <c r="AH250" s="93">
        <f t="shared" si="111"/>
        <v>0</v>
      </c>
      <c r="AI250" s="78">
        <f t="shared" si="112"/>
        <v>0</v>
      </c>
      <c r="AJ250" s="92">
        <f t="shared" si="121"/>
        <v>0</v>
      </c>
      <c r="AK250" s="78">
        <f t="shared" si="122"/>
        <v>0</v>
      </c>
      <c r="AL250" s="11"/>
      <c r="AM250" s="14"/>
      <c r="AN250" s="11"/>
      <c r="AO250" s="15"/>
      <c r="AP250" s="11"/>
      <c r="AQ250" s="11"/>
      <c r="AR250" s="11"/>
      <c r="AS250" s="75" t="str">
        <f t="shared" si="130"/>
        <v/>
      </c>
      <c r="AT250" s="75" t="str">
        <f t="shared" ca="1" si="131"/>
        <v/>
      </c>
      <c r="AU250" s="75" t="str">
        <f t="shared" si="132"/>
        <v/>
      </c>
      <c r="AV250" s="75" t="str">
        <f t="shared" ca="1" si="133"/>
        <v/>
      </c>
      <c r="AW250" s="169"/>
      <c r="AX250" s="169"/>
      <c r="AY250" s="75" t="str">
        <f t="shared" si="134"/>
        <v/>
      </c>
      <c r="AZ250" s="169"/>
      <c r="BA250" s="169"/>
      <c r="BB250" s="75" t="str">
        <f t="shared" si="135"/>
        <v/>
      </c>
      <c r="BC250" s="11"/>
      <c r="BH250" s="52"/>
      <c r="BI250" s="52"/>
      <c r="BJ250" s="52"/>
      <c r="BK250" s="52"/>
      <c r="BL250" s="52"/>
      <c r="BM250" s="52"/>
      <c r="BQ250" s="27"/>
      <c r="BR250" s="27"/>
      <c r="BS250" s="27"/>
      <c r="BT250" s="27"/>
      <c r="BU250" s="27"/>
      <c r="BV250" s="27"/>
      <c r="BW250" s="54"/>
      <c r="BX250" s="26"/>
      <c r="BY250" s="54"/>
      <c r="BZ250" s="26"/>
      <c r="CA250" s="26"/>
      <c r="CB250" s="26"/>
    </row>
    <row r="251" spans="1:80" ht="17.45" customHeight="1">
      <c r="A251" s="94">
        <f t="shared" si="136"/>
        <v>35.299999999999997</v>
      </c>
      <c r="B251" s="179">
        <f t="shared" si="113"/>
        <v>46165</v>
      </c>
      <c r="C251" s="8"/>
      <c r="D251" s="11"/>
      <c r="E251" s="12"/>
      <c r="F251" s="11"/>
      <c r="G251" s="74">
        <f t="shared" si="138"/>
        <v>821</v>
      </c>
      <c r="H251" s="75">
        <f t="shared" si="138"/>
        <v>6136</v>
      </c>
      <c r="I251" s="88">
        <f t="shared" si="124"/>
        <v>0</v>
      </c>
      <c r="J251" s="78">
        <f t="shared" si="125"/>
        <v>0</v>
      </c>
      <c r="K251" s="78">
        <f t="shared" si="126"/>
        <v>0</v>
      </c>
      <c r="L251" s="78">
        <f t="shared" si="127"/>
        <v>0</v>
      </c>
      <c r="M251" s="78">
        <f t="shared" ca="1" si="128"/>
        <v>7.6404494382022445E-2</v>
      </c>
      <c r="N251" s="78">
        <f t="shared" ca="1" si="114"/>
        <v>2.802850356294536E-2</v>
      </c>
      <c r="O251" s="78">
        <f t="shared" si="129"/>
        <v>5.0000000000000001E-4</v>
      </c>
      <c r="P251" s="13"/>
      <c r="Q251" s="8"/>
      <c r="R251" s="13"/>
      <c r="S251" s="89">
        <f t="shared" si="115"/>
        <v>0</v>
      </c>
      <c r="T251" s="75">
        <f t="shared" si="116"/>
        <v>0</v>
      </c>
      <c r="U251" s="90">
        <f t="shared" si="117"/>
        <v>0</v>
      </c>
      <c r="V251" s="82">
        <f t="shared" si="118"/>
        <v>0</v>
      </c>
      <c r="W251" s="8"/>
      <c r="X251" s="8"/>
      <c r="Y251" s="12"/>
      <c r="Z251" s="12"/>
      <c r="AA251" s="12"/>
      <c r="AB251" s="12"/>
      <c r="AC251" s="91">
        <f t="shared" si="119"/>
        <v>0</v>
      </c>
      <c r="AD251" s="75">
        <f t="shared" si="120"/>
        <v>0</v>
      </c>
      <c r="AE251" s="88">
        <f t="shared" si="108"/>
        <v>0</v>
      </c>
      <c r="AF251" s="92">
        <f t="shared" si="109"/>
        <v>0</v>
      </c>
      <c r="AG251" s="93">
        <f t="shared" si="110"/>
        <v>0</v>
      </c>
      <c r="AH251" s="93">
        <f t="shared" si="111"/>
        <v>0</v>
      </c>
      <c r="AI251" s="78">
        <f t="shared" si="112"/>
        <v>0</v>
      </c>
      <c r="AJ251" s="92">
        <f t="shared" si="121"/>
        <v>0</v>
      </c>
      <c r="AK251" s="78">
        <f t="shared" si="122"/>
        <v>0</v>
      </c>
      <c r="AL251" s="11"/>
      <c r="AM251" s="14"/>
      <c r="AN251" s="11"/>
      <c r="AO251" s="15"/>
      <c r="AP251" s="11"/>
      <c r="AQ251" s="11"/>
      <c r="AR251" s="11"/>
      <c r="AS251" s="75" t="str">
        <f t="shared" si="130"/>
        <v/>
      </c>
      <c r="AT251" s="75" t="str">
        <f t="shared" ca="1" si="131"/>
        <v/>
      </c>
      <c r="AU251" s="75" t="str">
        <f t="shared" si="132"/>
        <v/>
      </c>
      <c r="AV251" s="75" t="str">
        <f t="shared" ca="1" si="133"/>
        <v/>
      </c>
      <c r="AW251" s="169"/>
      <c r="AX251" s="169"/>
      <c r="AY251" s="75" t="str">
        <f t="shared" si="134"/>
        <v/>
      </c>
      <c r="AZ251" s="169"/>
      <c r="BA251" s="169"/>
      <c r="BB251" s="75" t="str">
        <f t="shared" si="135"/>
        <v/>
      </c>
      <c r="BC251" s="11"/>
      <c r="BH251" s="52"/>
      <c r="BI251" s="52"/>
      <c r="BJ251" s="52"/>
      <c r="BK251" s="52"/>
      <c r="BL251" s="52"/>
      <c r="BM251" s="52"/>
      <c r="BQ251" s="27"/>
      <c r="BR251" s="27"/>
      <c r="BS251" s="27"/>
      <c r="BT251" s="27"/>
      <c r="BU251" s="27"/>
      <c r="BV251" s="27"/>
      <c r="BW251" s="54"/>
      <c r="BX251" s="26"/>
      <c r="BY251" s="54"/>
      <c r="BZ251" s="26"/>
      <c r="CA251" s="26"/>
      <c r="CB251" s="26"/>
    </row>
    <row r="252" spans="1:80" ht="17.45" customHeight="1">
      <c r="A252" s="86">
        <f t="shared" si="136"/>
        <v>35.4</v>
      </c>
      <c r="B252" s="179">
        <f t="shared" si="113"/>
        <v>46166</v>
      </c>
      <c r="C252" s="8"/>
      <c r="D252" s="11"/>
      <c r="E252" s="12"/>
      <c r="F252" s="11"/>
      <c r="G252" s="74">
        <f t="shared" ref="G252:H267" si="139">G251-E252-C252</f>
        <v>821</v>
      </c>
      <c r="H252" s="75">
        <f t="shared" si="139"/>
        <v>6136</v>
      </c>
      <c r="I252" s="88">
        <f t="shared" si="124"/>
        <v>0</v>
      </c>
      <c r="J252" s="78">
        <f t="shared" si="125"/>
        <v>0</v>
      </c>
      <c r="K252" s="78">
        <f t="shared" si="126"/>
        <v>0</v>
      </c>
      <c r="L252" s="78">
        <f t="shared" si="127"/>
        <v>0</v>
      </c>
      <c r="M252" s="78">
        <f t="shared" ca="1" si="128"/>
        <v>7.6404494382022445E-2</v>
      </c>
      <c r="N252" s="78">
        <f t="shared" ca="1" si="114"/>
        <v>2.802850356294536E-2</v>
      </c>
      <c r="O252" s="78">
        <f t="shared" si="129"/>
        <v>5.0000000000000001E-4</v>
      </c>
      <c r="P252" s="13"/>
      <c r="Q252" s="8"/>
      <c r="R252" s="13"/>
      <c r="S252" s="89">
        <f t="shared" si="115"/>
        <v>0</v>
      </c>
      <c r="T252" s="75">
        <f t="shared" si="116"/>
        <v>0</v>
      </c>
      <c r="U252" s="90">
        <f t="shared" si="117"/>
        <v>0</v>
      </c>
      <c r="V252" s="82">
        <f t="shared" si="118"/>
        <v>0</v>
      </c>
      <c r="W252" s="8"/>
      <c r="X252" s="8"/>
      <c r="Y252" s="12"/>
      <c r="Z252" s="12"/>
      <c r="AA252" s="12"/>
      <c r="AB252" s="12"/>
      <c r="AC252" s="91">
        <f t="shared" si="119"/>
        <v>0</v>
      </c>
      <c r="AD252" s="75">
        <f t="shared" si="120"/>
        <v>0</v>
      </c>
      <c r="AE252" s="88">
        <f t="shared" si="108"/>
        <v>0</v>
      </c>
      <c r="AF252" s="92">
        <f t="shared" si="109"/>
        <v>0</v>
      </c>
      <c r="AG252" s="93">
        <f t="shared" si="110"/>
        <v>0</v>
      </c>
      <c r="AH252" s="93">
        <f t="shared" si="111"/>
        <v>0</v>
      </c>
      <c r="AI252" s="78">
        <f t="shared" si="112"/>
        <v>0</v>
      </c>
      <c r="AJ252" s="92">
        <f t="shared" si="121"/>
        <v>0</v>
      </c>
      <c r="AK252" s="78">
        <f t="shared" si="122"/>
        <v>0</v>
      </c>
      <c r="AL252" s="11"/>
      <c r="AM252" s="14"/>
      <c r="AN252" s="11"/>
      <c r="AO252" s="15"/>
      <c r="AP252" s="11"/>
      <c r="AQ252" s="11"/>
      <c r="AR252" s="11"/>
      <c r="AS252" s="75" t="str">
        <f t="shared" si="130"/>
        <v/>
      </c>
      <c r="AT252" s="75" t="str">
        <f t="shared" ca="1" si="131"/>
        <v/>
      </c>
      <c r="AU252" s="75" t="str">
        <f t="shared" si="132"/>
        <v/>
      </c>
      <c r="AV252" s="75" t="str">
        <f t="shared" ca="1" si="133"/>
        <v/>
      </c>
      <c r="AW252" s="169"/>
      <c r="AX252" s="169"/>
      <c r="AY252" s="75" t="str">
        <f t="shared" si="134"/>
        <v/>
      </c>
      <c r="AZ252" s="169"/>
      <c r="BA252" s="169"/>
      <c r="BB252" s="75" t="str">
        <f t="shared" si="135"/>
        <v/>
      </c>
      <c r="BC252" s="11"/>
      <c r="BH252" s="52"/>
      <c r="BI252" s="52"/>
      <c r="BJ252" s="52"/>
      <c r="BK252" s="52"/>
      <c r="BL252" s="52"/>
      <c r="BM252" s="52"/>
      <c r="BQ252" s="27"/>
      <c r="BR252" s="27"/>
      <c r="BS252" s="27"/>
      <c r="BT252" s="27"/>
      <c r="BU252" s="27"/>
      <c r="BV252" s="27"/>
      <c r="BW252" s="54"/>
      <c r="BX252" s="26"/>
      <c r="BY252" s="54"/>
      <c r="BZ252" s="26"/>
      <c r="CA252" s="26"/>
      <c r="CB252" s="26"/>
    </row>
    <row r="253" spans="1:80" ht="17.45" customHeight="1">
      <c r="A253" s="94">
        <f t="shared" si="136"/>
        <v>35.5</v>
      </c>
      <c r="B253" s="179">
        <f t="shared" si="113"/>
        <v>46167</v>
      </c>
      <c r="C253" s="8"/>
      <c r="D253" s="11"/>
      <c r="E253" s="12"/>
      <c r="F253" s="11"/>
      <c r="G253" s="74">
        <f t="shared" si="139"/>
        <v>821</v>
      </c>
      <c r="H253" s="75">
        <f t="shared" si="139"/>
        <v>6136</v>
      </c>
      <c r="I253" s="88">
        <f t="shared" si="124"/>
        <v>0</v>
      </c>
      <c r="J253" s="78">
        <f t="shared" si="125"/>
        <v>0</v>
      </c>
      <c r="K253" s="78">
        <f t="shared" si="126"/>
        <v>0</v>
      </c>
      <c r="L253" s="78">
        <f t="shared" si="127"/>
        <v>0</v>
      </c>
      <c r="M253" s="78">
        <f t="shared" ca="1" si="128"/>
        <v>7.6404494382022445E-2</v>
      </c>
      <c r="N253" s="78">
        <f t="shared" ca="1" si="114"/>
        <v>2.802850356294536E-2</v>
      </c>
      <c r="O253" s="78">
        <f t="shared" si="129"/>
        <v>5.0000000000000001E-4</v>
      </c>
      <c r="P253" s="13"/>
      <c r="Q253" s="8"/>
      <c r="R253" s="13"/>
      <c r="S253" s="89">
        <f t="shared" si="115"/>
        <v>0</v>
      </c>
      <c r="T253" s="75">
        <f t="shared" si="116"/>
        <v>0</v>
      </c>
      <c r="U253" s="90">
        <f t="shared" si="117"/>
        <v>0</v>
      </c>
      <c r="V253" s="82">
        <f t="shared" si="118"/>
        <v>0</v>
      </c>
      <c r="W253" s="8"/>
      <c r="X253" s="8"/>
      <c r="Y253" s="12"/>
      <c r="Z253" s="12"/>
      <c r="AA253" s="12"/>
      <c r="AB253" s="12"/>
      <c r="AC253" s="91">
        <f t="shared" si="119"/>
        <v>0</v>
      </c>
      <c r="AD253" s="75">
        <f t="shared" si="120"/>
        <v>0</v>
      </c>
      <c r="AE253" s="88">
        <f t="shared" si="108"/>
        <v>0</v>
      </c>
      <c r="AF253" s="92">
        <f t="shared" si="109"/>
        <v>0</v>
      </c>
      <c r="AG253" s="93">
        <f t="shared" si="110"/>
        <v>0</v>
      </c>
      <c r="AH253" s="93">
        <f t="shared" si="111"/>
        <v>0</v>
      </c>
      <c r="AI253" s="78">
        <f t="shared" si="112"/>
        <v>0</v>
      </c>
      <c r="AJ253" s="92">
        <f t="shared" si="121"/>
        <v>0</v>
      </c>
      <c r="AK253" s="78">
        <f t="shared" si="122"/>
        <v>0</v>
      </c>
      <c r="AL253" s="11"/>
      <c r="AM253" s="14"/>
      <c r="AN253" s="11"/>
      <c r="AO253" s="15"/>
      <c r="AP253" s="11"/>
      <c r="AQ253" s="11"/>
      <c r="AR253" s="11"/>
      <c r="AS253" s="75" t="str">
        <f t="shared" si="130"/>
        <v/>
      </c>
      <c r="AT253" s="75" t="str">
        <f t="shared" ca="1" si="131"/>
        <v/>
      </c>
      <c r="AU253" s="75" t="str">
        <f t="shared" si="132"/>
        <v/>
      </c>
      <c r="AV253" s="75" t="str">
        <f t="shared" ca="1" si="133"/>
        <v/>
      </c>
      <c r="AW253" s="169"/>
      <c r="AX253" s="169"/>
      <c r="AY253" s="75" t="str">
        <f t="shared" si="134"/>
        <v/>
      </c>
      <c r="AZ253" s="169"/>
      <c r="BA253" s="169"/>
      <c r="BB253" s="75" t="str">
        <f t="shared" si="135"/>
        <v/>
      </c>
      <c r="BC253" s="11"/>
      <c r="BH253" s="52"/>
      <c r="BI253" s="52"/>
      <c r="BJ253" s="52"/>
      <c r="BK253" s="52"/>
      <c r="BL253" s="52"/>
      <c r="BM253" s="52"/>
      <c r="BQ253" s="27"/>
      <c r="BR253" s="27"/>
      <c r="BS253" s="27"/>
      <c r="BT253" s="27"/>
      <c r="BU253" s="27"/>
      <c r="BV253" s="27"/>
      <c r="BW253" s="54"/>
      <c r="BX253" s="26"/>
      <c r="BY253" s="54"/>
      <c r="BZ253" s="26"/>
      <c r="CA253" s="26"/>
      <c r="CB253" s="26"/>
    </row>
    <row r="254" spans="1:80" ht="17.45" customHeight="1">
      <c r="A254" s="86">
        <f t="shared" si="136"/>
        <v>35.6</v>
      </c>
      <c r="B254" s="179">
        <f t="shared" si="113"/>
        <v>46168</v>
      </c>
      <c r="C254" s="8"/>
      <c r="D254" s="11"/>
      <c r="E254" s="12"/>
      <c r="F254" s="11"/>
      <c r="G254" s="74">
        <f t="shared" si="139"/>
        <v>821</v>
      </c>
      <c r="H254" s="75">
        <f t="shared" si="139"/>
        <v>6136</v>
      </c>
      <c r="I254" s="88">
        <f t="shared" si="124"/>
        <v>0</v>
      </c>
      <c r="J254" s="78">
        <f t="shared" si="125"/>
        <v>0</v>
      </c>
      <c r="K254" s="78">
        <f t="shared" si="126"/>
        <v>0</v>
      </c>
      <c r="L254" s="78">
        <f t="shared" si="127"/>
        <v>0</v>
      </c>
      <c r="M254" s="78">
        <f t="shared" ca="1" si="128"/>
        <v>7.6404494382022445E-2</v>
      </c>
      <c r="N254" s="78">
        <f t="shared" ca="1" si="114"/>
        <v>2.802850356294536E-2</v>
      </c>
      <c r="O254" s="78">
        <f t="shared" si="129"/>
        <v>5.0000000000000001E-4</v>
      </c>
      <c r="P254" s="13"/>
      <c r="Q254" s="8"/>
      <c r="R254" s="13"/>
      <c r="S254" s="89">
        <f t="shared" si="115"/>
        <v>0</v>
      </c>
      <c r="T254" s="75">
        <f t="shared" si="116"/>
        <v>0</v>
      </c>
      <c r="U254" s="90">
        <f t="shared" si="117"/>
        <v>0</v>
      </c>
      <c r="V254" s="82">
        <f t="shared" si="118"/>
        <v>0</v>
      </c>
      <c r="W254" s="8"/>
      <c r="X254" s="8"/>
      <c r="Y254" s="12"/>
      <c r="Z254" s="12"/>
      <c r="AA254" s="12"/>
      <c r="AB254" s="12"/>
      <c r="AC254" s="91">
        <f t="shared" si="119"/>
        <v>0</v>
      </c>
      <c r="AD254" s="75">
        <f t="shared" si="120"/>
        <v>0</v>
      </c>
      <c r="AE254" s="88">
        <f t="shared" si="108"/>
        <v>0</v>
      </c>
      <c r="AF254" s="92">
        <f t="shared" si="109"/>
        <v>0</v>
      </c>
      <c r="AG254" s="93">
        <f t="shared" si="110"/>
        <v>0</v>
      </c>
      <c r="AH254" s="93">
        <f t="shared" si="111"/>
        <v>0</v>
      </c>
      <c r="AI254" s="78">
        <f t="shared" si="112"/>
        <v>0</v>
      </c>
      <c r="AJ254" s="92">
        <f t="shared" si="121"/>
        <v>0</v>
      </c>
      <c r="AK254" s="78">
        <f t="shared" si="122"/>
        <v>0</v>
      </c>
      <c r="AL254" s="11"/>
      <c r="AM254" s="14"/>
      <c r="AN254" s="11"/>
      <c r="AO254" s="15"/>
      <c r="AP254" s="11"/>
      <c r="AQ254" s="11"/>
      <c r="AR254" s="11"/>
      <c r="AS254" s="75" t="str">
        <f t="shared" si="130"/>
        <v/>
      </c>
      <c r="AT254" s="75" t="str">
        <f t="shared" ca="1" si="131"/>
        <v/>
      </c>
      <c r="AU254" s="75" t="str">
        <f t="shared" si="132"/>
        <v/>
      </c>
      <c r="AV254" s="75" t="str">
        <f t="shared" ca="1" si="133"/>
        <v/>
      </c>
      <c r="AW254" s="169"/>
      <c r="AX254" s="169"/>
      <c r="AY254" s="75" t="str">
        <f t="shared" si="134"/>
        <v/>
      </c>
      <c r="AZ254" s="169"/>
      <c r="BA254" s="169"/>
      <c r="BB254" s="75" t="str">
        <f t="shared" si="135"/>
        <v/>
      </c>
      <c r="BC254" s="11"/>
      <c r="BH254" s="52"/>
      <c r="BI254" s="52"/>
      <c r="BJ254" s="52"/>
      <c r="BK254" s="52"/>
      <c r="BL254" s="52"/>
      <c r="BM254" s="52"/>
      <c r="BQ254" s="27"/>
      <c r="BR254" s="27"/>
      <c r="BS254" s="27"/>
      <c r="BT254" s="27"/>
      <c r="BU254" s="27"/>
      <c r="BV254" s="27"/>
      <c r="BW254" s="54"/>
      <c r="BX254" s="26"/>
      <c r="BY254" s="54"/>
      <c r="BZ254" s="26"/>
      <c r="CA254" s="26"/>
      <c r="CB254" s="26"/>
    </row>
    <row r="255" spans="1:80" ht="17.45" customHeight="1" thickBot="1">
      <c r="A255" s="94">
        <f t="shared" si="136"/>
        <v>35.700000000000003</v>
      </c>
      <c r="B255" s="180">
        <f t="shared" si="113"/>
        <v>46169</v>
      </c>
      <c r="C255" s="16"/>
      <c r="D255" s="17"/>
      <c r="E255" s="18"/>
      <c r="F255" s="17"/>
      <c r="G255" s="96">
        <f t="shared" si="139"/>
        <v>821</v>
      </c>
      <c r="H255" s="97">
        <f t="shared" si="139"/>
        <v>6136</v>
      </c>
      <c r="I255" s="98">
        <f t="shared" si="124"/>
        <v>0</v>
      </c>
      <c r="J255" s="99">
        <f t="shared" si="125"/>
        <v>0</v>
      </c>
      <c r="K255" s="99">
        <f t="shared" si="126"/>
        <v>0</v>
      </c>
      <c r="L255" s="99">
        <f t="shared" si="127"/>
        <v>0</v>
      </c>
      <c r="M255" s="99">
        <f t="shared" ca="1" si="128"/>
        <v>7.6404494382022445E-2</v>
      </c>
      <c r="N255" s="99">
        <f t="shared" ca="1" si="114"/>
        <v>2.802850356294536E-2</v>
      </c>
      <c r="O255" s="99">
        <f t="shared" si="129"/>
        <v>5.0000000000000001E-4</v>
      </c>
      <c r="P255" s="19"/>
      <c r="Q255" s="16"/>
      <c r="R255" s="19"/>
      <c r="S255" s="89">
        <f t="shared" si="115"/>
        <v>0</v>
      </c>
      <c r="T255" s="75">
        <f t="shared" si="116"/>
        <v>0</v>
      </c>
      <c r="U255" s="100">
        <f t="shared" si="117"/>
        <v>0</v>
      </c>
      <c r="V255" s="101">
        <f t="shared" si="118"/>
        <v>0</v>
      </c>
      <c r="W255" s="16"/>
      <c r="X255" s="8"/>
      <c r="Y255" s="12"/>
      <c r="Z255" s="12"/>
      <c r="AA255" s="12"/>
      <c r="AB255" s="12"/>
      <c r="AC255" s="102">
        <f t="shared" si="119"/>
        <v>0</v>
      </c>
      <c r="AD255" s="97">
        <f t="shared" si="120"/>
        <v>0</v>
      </c>
      <c r="AE255" s="98">
        <f t="shared" si="108"/>
        <v>0</v>
      </c>
      <c r="AF255" s="103">
        <f t="shared" si="109"/>
        <v>0</v>
      </c>
      <c r="AG255" s="104">
        <f t="shared" si="110"/>
        <v>0</v>
      </c>
      <c r="AH255" s="104">
        <f t="shared" si="111"/>
        <v>0</v>
      </c>
      <c r="AI255" s="99">
        <f t="shared" si="112"/>
        <v>0</v>
      </c>
      <c r="AJ255" s="103">
        <f t="shared" si="121"/>
        <v>0</v>
      </c>
      <c r="AK255" s="99">
        <f t="shared" si="122"/>
        <v>0</v>
      </c>
      <c r="AL255" s="17"/>
      <c r="AM255" s="20"/>
      <c r="AN255" s="17"/>
      <c r="AO255" s="21"/>
      <c r="AP255" s="17"/>
      <c r="AQ255" s="17"/>
      <c r="AR255" s="17"/>
      <c r="AS255" s="97" t="str">
        <f t="shared" si="130"/>
        <v/>
      </c>
      <c r="AT255" s="97" t="str">
        <f t="shared" ca="1" si="131"/>
        <v/>
      </c>
      <c r="AU255" s="97" t="str">
        <f t="shared" si="132"/>
        <v/>
      </c>
      <c r="AV255" s="97" t="str">
        <f t="shared" ca="1" si="133"/>
        <v/>
      </c>
      <c r="AW255" s="167"/>
      <c r="AX255" s="167"/>
      <c r="AY255" s="97" t="str">
        <f t="shared" si="134"/>
        <v/>
      </c>
      <c r="AZ255" s="167"/>
      <c r="BA255" s="167"/>
      <c r="BB255" s="97" t="str">
        <f t="shared" si="135"/>
        <v/>
      </c>
      <c r="BC255" s="17"/>
      <c r="BH255" s="52"/>
      <c r="BI255" s="52"/>
      <c r="BJ255" s="52"/>
      <c r="BK255" s="52"/>
      <c r="BL255" s="52"/>
      <c r="BM255" s="52"/>
      <c r="BQ255" s="27"/>
      <c r="BR255" s="27"/>
      <c r="BS255" s="27"/>
      <c r="BT255" s="27"/>
      <c r="BU255" s="27"/>
      <c r="BV255" s="27"/>
      <c r="BW255" s="54"/>
      <c r="BX255" s="26"/>
      <c r="BY255" s="54"/>
      <c r="BZ255" s="26"/>
      <c r="CA255" s="26"/>
      <c r="CB255" s="26"/>
    </row>
    <row r="256" spans="1:80" ht="17.45" customHeight="1" thickTop="1">
      <c r="A256" s="105">
        <f>A249+1</f>
        <v>36.1</v>
      </c>
      <c r="B256" s="178">
        <f>B255+1</f>
        <v>46170</v>
      </c>
      <c r="C256" s="4"/>
      <c r="D256" s="5"/>
      <c r="E256" s="6"/>
      <c r="F256" s="5"/>
      <c r="G256" s="74">
        <f t="shared" si="139"/>
        <v>821</v>
      </c>
      <c r="H256" s="75">
        <f t="shared" si="139"/>
        <v>6136</v>
      </c>
      <c r="I256" s="76">
        <f t="shared" si="124"/>
        <v>0</v>
      </c>
      <c r="J256" s="77">
        <f t="shared" si="125"/>
        <v>0</v>
      </c>
      <c r="K256" s="77">
        <f t="shared" si="126"/>
        <v>0</v>
      </c>
      <c r="L256" s="77">
        <f t="shared" si="127"/>
        <v>0</v>
      </c>
      <c r="M256" s="78">
        <f t="shared" ca="1" si="128"/>
        <v>7.6404494382022445E-2</v>
      </c>
      <c r="N256" s="78">
        <f t="shared" ca="1" si="114"/>
        <v>2.802850356294536E-2</v>
      </c>
      <c r="O256" s="78">
        <f t="shared" si="129"/>
        <v>5.0000000000000001E-4</v>
      </c>
      <c r="P256" s="13"/>
      <c r="Q256" s="8"/>
      <c r="R256" s="13"/>
      <c r="S256" s="79">
        <f t="shared" si="115"/>
        <v>0</v>
      </c>
      <c r="T256" s="80">
        <f t="shared" si="116"/>
        <v>0</v>
      </c>
      <c r="U256" s="90">
        <f t="shared" si="117"/>
        <v>0</v>
      </c>
      <c r="V256" s="82">
        <f t="shared" si="118"/>
        <v>0</v>
      </c>
      <c r="W256" s="4"/>
      <c r="X256" s="4"/>
      <c r="Y256" s="6"/>
      <c r="Z256" s="6"/>
      <c r="AA256" s="6"/>
      <c r="AB256" s="6"/>
      <c r="AC256" s="83">
        <f t="shared" si="119"/>
        <v>0</v>
      </c>
      <c r="AD256" s="80">
        <f t="shared" si="120"/>
        <v>0</v>
      </c>
      <c r="AE256" s="76">
        <f t="shared" si="108"/>
        <v>0</v>
      </c>
      <c r="AF256" s="84">
        <f t="shared" si="109"/>
        <v>0</v>
      </c>
      <c r="AG256" s="85">
        <f t="shared" si="110"/>
        <v>0</v>
      </c>
      <c r="AH256" s="85">
        <f t="shared" si="111"/>
        <v>0</v>
      </c>
      <c r="AI256" s="77">
        <f t="shared" si="112"/>
        <v>0</v>
      </c>
      <c r="AJ256" s="84">
        <f t="shared" si="121"/>
        <v>0</v>
      </c>
      <c r="AK256" s="77">
        <f t="shared" si="122"/>
        <v>0</v>
      </c>
      <c r="AL256" s="5"/>
      <c r="AM256" s="9"/>
      <c r="AN256" s="5"/>
      <c r="AO256" s="10"/>
      <c r="AP256" s="5"/>
      <c r="AQ256" s="5"/>
      <c r="AR256" s="5"/>
      <c r="AS256" s="80" t="str">
        <f t="shared" si="130"/>
        <v/>
      </c>
      <c r="AT256" s="80" t="str">
        <f t="shared" ca="1" si="131"/>
        <v/>
      </c>
      <c r="AU256" s="80" t="str">
        <f t="shared" si="132"/>
        <v/>
      </c>
      <c r="AV256" s="80" t="str">
        <f t="shared" ca="1" si="133"/>
        <v/>
      </c>
      <c r="AW256" s="165"/>
      <c r="AX256" s="165"/>
      <c r="AY256" s="80" t="str">
        <f t="shared" si="134"/>
        <v/>
      </c>
      <c r="AZ256" s="165"/>
      <c r="BA256" s="165"/>
      <c r="BB256" s="80" t="str">
        <f t="shared" si="135"/>
        <v/>
      </c>
      <c r="BC256" s="5"/>
      <c r="BH256" s="52"/>
      <c r="BI256" s="52"/>
      <c r="BJ256" s="52"/>
      <c r="BK256" s="52"/>
      <c r="BL256" s="52"/>
      <c r="BM256" s="52"/>
      <c r="BQ256" s="27"/>
      <c r="BR256" s="27"/>
      <c r="BS256" s="27"/>
      <c r="BT256" s="27"/>
      <c r="BU256" s="27"/>
      <c r="BV256" s="27"/>
      <c r="BW256" s="54"/>
      <c r="BX256" s="26"/>
      <c r="BY256" s="54"/>
      <c r="BZ256" s="26"/>
      <c r="CA256" s="26"/>
      <c r="CB256" s="26"/>
    </row>
    <row r="257" spans="1:80" ht="17.45" customHeight="1">
      <c r="A257" s="94">
        <f t="shared" si="136"/>
        <v>36.200000000000003</v>
      </c>
      <c r="B257" s="179">
        <f t="shared" si="113"/>
        <v>46171</v>
      </c>
      <c r="C257" s="8"/>
      <c r="D257" s="11"/>
      <c r="E257" s="12"/>
      <c r="F257" s="11"/>
      <c r="G257" s="74">
        <f t="shared" si="139"/>
        <v>821</v>
      </c>
      <c r="H257" s="75">
        <f t="shared" si="139"/>
        <v>6136</v>
      </c>
      <c r="I257" s="88">
        <f t="shared" si="124"/>
        <v>0</v>
      </c>
      <c r="J257" s="78">
        <f t="shared" si="125"/>
        <v>0</v>
      </c>
      <c r="K257" s="78">
        <f t="shared" si="126"/>
        <v>0</v>
      </c>
      <c r="L257" s="78">
        <f t="shared" si="127"/>
        <v>0</v>
      </c>
      <c r="M257" s="78">
        <f t="shared" ca="1" si="128"/>
        <v>7.6404494382022445E-2</v>
      </c>
      <c r="N257" s="78">
        <f t="shared" ca="1" si="114"/>
        <v>2.802850356294536E-2</v>
      </c>
      <c r="O257" s="78">
        <f t="shared" si="129"/>
        <v>5.0000000000000001E-4</v>
      </c>
      <c r="P257" s="13"/>
      <c r="Q257" s="8"/>
      <c r="R257" s="13"/>
      <c r="S257" s="89">
        <f t="shared" si="115"/>
        <v>0</v>
      </c>
      <c r="T257" s="75">
        <f t="shared" si="116"/>
        <v>0</v>
      </c>
      <c r="U257" s="90">
        <f t="shared" si="117"/>
        <v>0</v>
      </c>
      <c r="V257" s="82">
        <f t="shared" si="118"/>
        <v>0</v>
      </c>
      <c r="W257" s="8"/>
      <c r="X257" s="8"/>
      <c r="Y257" s="12"/>
      <c r="Z257" s="12"/>
      <c r="AA257" s="12"/>
      <c r="AB257" s="12"/>
      <c r="AC257" s="91">
        <f t="shared" si="119"/>
        <v>0</v>
      </c>
      <c r="AD257" s="75">
        <f t="shared" si="120"/>
        <v>0</v>
      </c>
      <c r="AE257" s="88">
        <f t="shared" si="108"/>
        <v>0</v>
      </c>
      <c r="AF257" s="92">
        <f t="shared" si="109"/>
        <v>0</v>
      </c>
      <c r="AG257" s="93">
        <f t="shared" si="110"/>
        <v>0</v>
      </c>
      <c r="AH257" s="93">
        <f t="shared" si="111"/>
        <v>0</v>
      </c>
      <c r="AI257" s="78">
        <f t="shared" si="112"/>
        <v>0</v>
      </c>
      <c r="AJ257" s="92">
        <f t="shared" si="121"/>
        <v>0</v>
      </c>
      <c r="AK257" s="78">
        <f t="shared" si="122"/>
        <v>0</v>
      </c>
      <c r="AL257" s="11"/>
      <c r="AM257" s="14"/>
      <c r="AN257" s="11"/>
      <c r="AO257" s="15"/>
      <c r="AP257" s="11"/>
      <c r="AQ257" s="11"/>
      <c r="AR257" s="11"/>
      <c r="AS257" s="75" t="str">
        <f t="shared" si="130"/>
        <v/>
      </c>
      <c r="AT257" s="75" t="str">
        <f t="shared" ca="1" si="131"/>
        <v/>
      </c>
      <c r="AU257" s="75" t="str">
        <f t="shared" si="132"/>
        <v/>
      </c>
      <c r="AV257" s="75" t="str">
        <f t="shared" ca="1" si="133"/>
        <v/>
      </c>
      <c r="AW257" s="169"/>
      <c r="AX257" s="169"/>
      <c r="AY257" s="75" t="str">
        <f t="shared" si="134"/>
        <v/>
      </c>
      <c r="AZ257" s="169"/>
      <c r="BA257" s="169"/>
      <c r="BB257" s="75" t="str">
        <f t="shared" si="135"/>
        <v/>
      </c>
      <c r="BC257" s="11"/>
      <c r="BH257" s="52"/>
      <c r="BI257" s="52"/>
      <c r="BJ257" s="52"/>
      <c r="BK257" s="52"/>
      <c r="BL257" s="52"/>
      <c r="BM257" s="52"/>
      <c r="BQ257" s="27"/>
      <c r="BR257" s="27"/>
      <c r="BS257" s="27"/>
      <c r="BT257" s="27"/>
      <c r="BU257" s="27"/>
      <c r="BV257" s="27"/>
      <c r="BW257" s="54"/>
      <c r="BX257" s="26"/>
      <c r="BY257" s="54"/>
      <c r="BZ257" s="26"/>
      <c r="CA257" s="26"/>
      <c r="CB257" s="26"/>
    </row>
    <row r="258" spans="1:80" ht="17.45" customHeight="1">
      <c r="A258" s="86">
        <f t="shared" si="136"/>
        <v>36.299999999999997</v>
      </c>
      <c r="B258" s="179">
        <f t="shared" si="113"/>
        <v>46172</v>
      </c>
      <c r="C258" s="8"/>
      <c r="D258" s="11"/>
      <c r="E258" s="12"/>
      <c r="F258" s="11"/>
      <c r="G258" s="74">
        <f t="shared" si="139"/>
        <v>821</v>
      </c>
      <c r="H258" s="75">
        <f t="shared" si="139"/>
        <v>6136</v>
      </c>
      <c r="I258" s="88">
        <f t="shared" si="124"/>
        <v>0</v>
      </c>
      <c r="J258" s="78">
        <f t="shared" si="125"/>
        <v>0</v>
      </c>
      <c r="K258" s="78">
        <f t="shared" si="126"/>
        <v>0</v>
      </c>
      <c r="L258" s="78">
        <f t="shared" si="127"/>
        <v>0</v>
      </c>
      <c r="M258" s="78">
        <f t="shared" ca="1" si="128"/>
        <v>7.6404494382022445E-2</v>
      </c>
      <c r="N258" s="78">
        <f t="shared" ca="1" si="114"/>
        <v>2.802850356294536E-2</v>
      </c>
      <c r="O258" s="78">
        <f t="shared" si="129"/>
        <v>5.0000000000000001E-4</v>
      </c>
      <c r="P258" s="13"/>
      <c r="Q258" s="8"/>
      <c r="R258" s="13"/>
      <c r="S258" s="89">
        <f t="shared" si="115"/>
        <v>0</v>
      </c>
      <c r="T258" s="75">
        <f t="shared" si="116"/>
        <v>0</v>
      </c>
      <c r="U258" s="90">
        <f t="shared" si="117"/>
        <v>0</v>
      </c>
      <c r="V258" s="82">
        <f t="shared" si="118"/>
        <v>0</v>
      </c>
      <c r="W258" s="8"/>
      <c r="X258" s="8"/>
      <c r="Y258" s="12"/>
      <c r="Z258" s="12"/>
      <c r="AA258" s="12"/>
      <c r="AB258" s="12"/>
      <c r="AC258" s="91">
        <f t="shared" si="119"/>
        <v>0</v>
      </c>
      <c r="AD258" s="75">
        <f t="shared" si="120"/>
        <v>0</v>
      </c>
      <c r="AE258" s="88">
        <f t="shared" si="108"/>
        <v>0</v>
      </c>
      <c r="AF258" s="92">
        <f t="shared" si="109"/>
        <v>0</v>
      </c>
      <c r="AG258" s="93">
        <f t="shared" si="110"/>
        <v>0</v>
      </c>
      <c r="AH258" s="93">
        <f t="shared" si="111"/>
        <v>0</v>
      </c>
      <c r="AI258" s="78">
        <f t="shared" si="112"/>
        <v>0</v>
      </c>
      <c r="AJ258" s="92">
        <f t="shared" si="121"/>
        <v>0</v>
      </c>
      <c r="AK258" s="78">
        <f t="shared" si="122"/>
        <v>0</v>
      </c>
      <c r="AL258" s="11"/>
      <c r="AM258" s="14"/>
      <c r="AN258" s="11"/>
      <c r="AO258" s="15"/>
      <c r="AP258" s="11"/>
      <c r="AQ258" s="11"/>
      <c r="AR258" s="11"/>
      <c r="AS258" s="75" t="str">
        <f t="shared" si="130"/>
        <v/>
      </c>
      <c r="AT258" s="75" t="str">
        <f t="shared" ca="1" si="131"/>
        <v/>
      </c>
      <c r="AU258" s="75" t="str">
        <f t="shared" si="132"/>
        <v/>
      </c>
      <c r="AV258" s="75" t="str">
        <f t="shared" ca="1" si="133"/>
        <v/>
      </c>
      <c r="AW258" s="169"/>
      <c r="AX258" s="169"/>
      <c r="AY258" s="75" t="str">
        <f t="shared" si="134"/>
        <v/>
      </c>
      <c r="AZ258" s="169"/>
      <c r="BA258" s="169"/>
      <c r="BB258" s="75" t="str">
        <f t="shared" si="135"/>
        <v/>
      </c>
      <c r="BC258" s="11"/>
      <c r="BH258" s="52"/>
      <c r="BI258" s="52"/>
      <c r="BJ258" s="52"/>
      <c r="BK258" s="52"/>
      <c r="BL258" s="52"/>
      <c r="BM258" s="52"/>
      <c r="BQ258" s="27"/>
      <c r="BR258" s="27"/>
      <c r="BS258" s="27"/>
      <c r="BT258" s="27"/>
      <c r="BU258" s="27"/>
      <c r="BV258" s="27"/>
      <c r="BW258" s="54"/>
      <c r="BX258" s="26"/>
      <c r="BY258" s="54"/>
      <c r="BZ258" s="26"/>
      <c r="CA258" s="26"/>
      <c r="CB258" s="26"/>
    </row>
    <row r="259" spans="1:80" ht="17.45" customHeight="1">
      <c r="A259" s="94">
        <f t="shared" si="136"/>
        <v>36.4</v>
      </c>
      <c r="B259" s="179">
        <f t="shared" si="113"/>
        <v>46173</v>
      </c>
      <c r="C259" s="8"/>
      <c r="D259" s="11"/>
      <c r="E259" s="12"/>
      <c r="F259" s="11"/>
      <c r="G259" s="74">
        <f t="shared" si="139"/>
        <v>821</v>
      </c>
      <c r="H259" s="75">
        <f t="shared" si="139"/>
        <v>6136</v>
      </c>
      <c r="I259" s="88">
        <f t="shared" si="124"/>
        <v>0</v>
      </c>
      <c r="J259" s="78">
        <f t="shared" si="125"/>
        <v>0</v>
      </c>
      <c r="K259" s="78">
        <f t="shared" si="126"/>
        <v>0</v>
      </c>
      <c r="L259" s="78">
        <f t="shared" si="127"/>
        <v>0</v>
      </c>
      <c r="M259" s="78">
        <f t="shared" ca="1" si="128"/>
        <v>7.6404494382022445E-2</v>
      </c>
      <c r="N259" s="78">
        <f t="shared" ca="1" si="114"/>
        <v>2.802850356294536E-2</v>
      </c>
      <c r="O259" s="78">
        <f t="shared" si="129"/>
        <v>5.0000000000000001E-4</v>
      </c>
      <c r="P259" s="13"/>
      <c r="Q259" s="8"/>
      <c r="R259" s="13"/>
      <c r="S259" s="89">
        <f t="shared" si="115"/>
        <v>0</v>
      </c>
      <c r="T259" s="75">
        <f t="shared" si="116"/>
        <v>0</v>
      </c>
      <c r="U259" s="90">
        <f t="shared" si="117"/>
        <v>0</v>
      </c>
      <c r="V259" s="82">
        <f t="shared" si="118"/>
        <v>0</v>
      </c>
      <c r="W259" s="8"/>
      <c r="X259" s="8"/>
      <c r="Y259" s="12"/>
      <c r="Z259" s="12"/>
      <c r="AA259" s="12"/>
      <c r="AB259" s="12"/>
      <c r="AC259" s="91">
        <f t="shared" si="119"/>
        <v>0</v>
      </c>
      <c r="AD259" s="75">
        <f t="shared" si="120"/>
        <v>0</v>
      </c>
      <c r="AE259" s="88">
        <f t="shared" si="108"/>
        <v>0</v>
      </c>
      <c r="AF259" s="92">
        <f t="shared" si="109"/>
        <v>0</v>
      </c>
      <c r="AG259" s="93">
        <f t="shared" si="110"/>
        <v>0</v>
      </c>
      <c r="AH259" s="93">
        <f t="shared" si="111"/>
        <v>0</v>
      </c>
      <c r="AI259" s="78">
        <f t="shared" si="112"/>
        <v>0</v>
      </c>
      <c r="AJ259" s="92">
        <f t="shared" si="121"/>
        <v>0</v>
      </c>
      <c r="AK259" s="78">
        <f t="shared" si="122"/>
        <v>0</v>
      </c>
      <c r="AL259" s="11"/>
      <c r="AM259" s="14"/>
      <c r="AN259" s="11"/>
      <c r="AO259" s="15"/>
      <c r="AP259" s="11"/>
      <c r="AQ259" s="11"/>
      <c r="AR259" s="11"/>
      <c r="AS259" s="75" t="str">
        <f t="shared" si="130"/>
        <v/>
      </c>
      <c r="AT259" s="75" t="str">
        <f t="shared" ca="1" si="131"/>
        <v/>
      </c>
      <c r="AU259" s="75" t="str">
        <f t="shared" si="132"/>
        <v/>
      </c>
      <c r="AV259" s="75" t="str">
        <f t="shared" ca="1" si="133"/>
        <v/>
      </c>
      <c r="AW259" s="169"/>
      <c r="AX259" s="169"/>
      <c r="AY259" s="75" t="str">
        <f t="shared" si="134"/>
        <v/>
      </c>
      <c r="AZ259" s="169"/>
      <c r="BA259" s="169"/>
      <c r="BB259" s="75" t="str">
        <f t="shared" si="135"/>
        <v/>
      </c>
      <c r="BC259" s="11"/>
      <c r="BH259" s="52"/>
      <c r="BI259" s="52"/>
      <c r="BJ259" s="52"/>
      <c r="BK259" s="52"/>
      <c r="BL259" s="52"/>
      <c r="BM259" s="52"/>
      <c r="BQ259" s="27"/>
      <c r="BR259" s="27"/>
      <c r="BS259" s="27"/>
      <c r="BT259" s="27"/>
      <c r="BU259" s="27"/>
      <c r="BV259" s="27"/>
      <c r="BW259" s="54"/>
      <c r="BX259" s="26"/>
      <c r="BY259" s="54"/>
      <c r="BZ259" s="26"/>
      <c r="CA259" s="26"/>
      <c r="CB259" s="26"/>
    </row>
    <row r="260" spans="1:80" ht="17.45" customHeight="1">
      <c r="A260" s="86">
        <f t="shared" si="136"/>
        <v>36.5</v>
      </c>
      <c r="B260" s="179">
        <f t="shared" si="113"/>
        <v>46174</v>
      </c>
      <c r="C260" s="8"/>
      <c r="D260" s="11"/>
      <c r="E260" s="12"/>
      <c r="F260" s="11"/>
      <c r="G260" s="74">
        <f t="shared" si="139"/>
        <v>821</v>
      </c>
      <c r="H260" s="75">
        <f t="shared" si="139"/>
        <v>6136</v>
      </c>
      <c r="I260" s="88">
        <f t="shared" si="124"/>
        <v>0</v>
      </c>
      <c r="J260" s="78">
        <f t="shared" si="125"/>
        <v>0</v>
      </c>
      <c r="K260" s="78">
        <f t="shared" si="126"/>
        <v>0</v>
      </c>
      <c r="L260" s="78">
        <f t="shared" si="127"/>
        <v>0</v>
      </c>
      <c r="M260" s="78">
        <f t="shared" ca="1" si="128"/>
        <v>7.6404494382022445E-2</v>
      </c>
      <c r="N260" s="78">
        <f t="shared" ca="1" si="114"/>
        <v>2.802850356294536E-2</v>
      </c>
      <c r="O260" s="78">
        <f t="shared" si="129"/>
        <v>5.0000000000000001E-4</v>
      </c>
      <c r="P260" s="13"/>
      <c r="Q260" s="8"/>
      <c r="R260" s="13"/>
      <c r="S260" s="89">
        <f t="shared" si="115"/>
        <v>0</v>
      </c>
      <c r="T260" s="75">
        <f t="shared" si="116"/>
        <v>0</v>
      </c>
      <c r="U260" s="90">
        <f t="shared" si="117"/>
        <v>0</v>
      </c>
      <c r="V260" s="82">
        <f t="shared" si="118"/>
        <v>0</v>
      </c>
      <c r="W260" s="8"/>
      <c r="X260" s="8"/>
      <c r="Y260" s="12"/>
      <c r="Z260" s="12"/>
      <c r="AA260" s="12"/>
      <c r="AB260" s="12"/>
      <c r="AC260" s="91">
        <f t="shared" si="119"/>
        <v>0</v>
      </c>
      <c r="AD260" s="75">
        <f t="shared" si="120"/>
        <v>0</v>
      </c>
      <c r="AE260" s="88">
        <f t="shared" si="108"/>
        <v>0</v>
      </c>
      <c r="AF260" s="92">
        <f t="shared" si="109"/>
        <v>0</v>
      </c>
      <c r="AG260" s="93">
        <f t="shared" si="110"/>
        <v>0</v>
      </c>
      <c r="AH260" s="93">
        <f t="shared" si="111"/>
        <v>0</v>
      </c>
      <c r="AI260" s="78">
        <f t="shared" si="112"/>
        <v>0</v>
      </c>
      <c r="AJ260" s="92">
        <f t="shared" si="121"/>
        <v>0</v>
      </c>
      <c r="AK260" s="78">
        <f t="shared" si="122"/>
        <v>0</v>
      </c>
      <c r="AL260" s="11"/>
      <c r="AM260" s="14"/>
      <c r="AN260" s="11"/>
      <c r="AO260" s="15"/>
      <c r="AP260" s="11"/>
      <c r="AQ260" s="11"/>
      <c r="AR260" s="11"/>
      <c r="AS260" s="75" t="str">
        <f t="shared" si="130"/>
        <v/>
      </c>
      <c r="AT260" s="75" t="str">
        <f t="shared" ca="1" si="131"/>
        <v/>
      </c>
      <c r="AU260" s="75" t="str">
        <f t="shared" si="132"/>
        <v/>
      </c>
      <c r="AV260" s="75" t="str">
        <f t="shared" ca="1" si="133"/>
        <v/>
      </c>
      <c r="AW260" s="169"/>
      <c r="AX260" s="169"/>
      <c r="AY260" s="75" t="str">
        <f t="shared" si="134"/>
        <v/>
      </c>
      <c r="AZ260" s="169"/>
      <c r="BA260" s="169"/>
      <c r="BB260" s="75" t="str">
        <f t="shared" si="135"/>
        <v/>
      </c>
      <c r="BC260" s="11"/>
      <c r="BH260" s="52"/>
      <c r="BI260" s="52"/>
      <c r="BJ260" s="52"/>
      <c r="BK260" s="52"/>
      <c r="BL260" s="52"/>
      <c r="BM260" s="52"/>
      <c r="BQ260" s="27"/>
      <c r="BR260" s="27"/>
      <c r="BS260" s="27"/>
      <c r="BT260" s="27"/>
      <c r="BU260" s="27"/>
      <c r="BV260" s="27"/>
      <c r="BW260" s="54"/>
      <c r="BX260" s="26"/>
      <c r="BY260" s="54"/>
      <c r="BZ260" s="26"/>
      <c r="CA260" s="26"/>
      <c r="CB260" s="26"/>
    </row>
    <row r="261" spans="1:80" ht="17.45" customHeight="1">
      <c r="A261" s="94">
        <f t="shared" si="136"/>
        <v>36.6</v>
      </c>
      <c r="B261" s="179">
        <f t="shared" si="113"/>
        <v>46175</v>
      </c>
      <c r="C261" s="8"/>
      <c r="D261" s="11"/>
      <c r="E261" s="12"/>
      <c r="F261" s="11"/>
      <c r="G261" s="74">
        <f t="shared" si="139"/>
        <v>821</v>
      </c>
      <c r="H261" s="75">
        <f t="shared" si="139"/>
        <v>6136</v>
      </c>
      <c r="I261" s="88">
        <f t="shared" si="124"/>
        <v>0</v>
      </c>
      <c r="J261" s="78">
        <f t="shared" si="125"/>
        <v>0</v>
      </c>
      <c r="K261" s="78">
        <f t="shared" si="126"/>
        <v>0</v>
      </c>
      <c r="L261" s="78">
        <f t="shared" si="127"/>
        <v>0</v>
      </c>
      <c r="M261" s="78">
        <f t="shared" ca="1" si="128"/>
        <v>7.6404494382022445E-2</v>
      </c>
      <c r="N261" s="78">
        <f t="shared" ca="1" si="114"/>
        <v>2.802850356294536E-2</v>
      </c>
      <c r="O261" s="78">
        <f t="shared" si="129"/>
        <v>5.0000000000000001E-4</v>
      </c>
      <c r="P261" s="13"/>
      <c r="Q261" s="8"/>
      <c r="R261" s="13"/>
      <c r="S261" s="89">
        <f t="shared" si="115"/>
        <v>0</v>
      </c>
      <c r="T261" s="75">
        <f t="shared" si="116"/>
        <v>0</v>
      </c>
      <c r="U261" s="90">
        <f t="shared" si="117"/>
        <v>0</v>
      </c>
      <c r="V261" s="82">
        <f t="shared" si="118"/>
        <v>0</v>
      </c>
      <c r="W261" s="8"/>
      <c r="X261" s="8"/>
      <c r="Y261" s="12"/>
      <c r="Z261" s="12"/>
      <c r="AA261" s="12"/>
      <c r="AB261" s="12"/>
      <c r="AC261" s="91">
        <f t="shared" si="119"/>
        <v>0</v>
      </c>
      <c r="AD261" s="75">
        <f t="shared" si="120"/>
        <v>0</v>
      </c>
      <c r="AE261" s="88">
        <f t="shared" ref="AE261:AE324" si="140">IFERROR(W261/H260,0)</f>
        <v>0</v>
      </c>
      <c r="AF261" s="92">
        <f t="shared" ref="AF261:AF324" si="141">IFERROR(X261/$W261,0)</f>
        <v>0</v>
      </c>
      <c r="AG261" s="93">
        <f t="shared" ref="AG261:AG324" si="142">IFERROR(Y261/$W261,0)</f>
        <v>0</v>
      </c>
      <c r="AH261" s="93">
        <f t="shared" ref="AH261:AH324" si="143">IFERROR(Z261/$W261,0)</f>
        <v>0</v>
      </c>
      <c r="AI261" s="78">
        <f t="shared" ref="AI261:AI324" si="144">IFERROR(AA261/$W261,0)</f>
        <v>0</v>
      </c>
      <c r="AJ261" s="92">
        <f t="shared" si="121"/>
        <v>0</v>
      </c>
      <c r="AK261" s="78">
        <f t="shared" si="122"/>
        <v>0</v>
      </c>
      <c r="AL261" s="11"/>
      <c r="AM261" s="14"/>
      <c r="AN261" s="11"/>
      <c r="AO261" s="15"/>
      <c r="AP261" s="11"/>
      <c r="AQ261" s="11"/>
      <c r="AR261" s="11"/>
      <c r="AS261" s="75" t="str">
        <f t="shared" si="130"/>
        <v/>
      </c>
      <c r="AT261" s="75" t="str">
        <f t="shared" ca="1" si="131"/>
        <v/>
      </c>
      <c r="AU261" s="75" t="str">
        <f t="shared" si="132"/>
        <v/>
      </c>
      <c r="AV261" s="75" t="str">
        <f t="shared" ca="1" si="133"/>
        <v/>
      </c>
      <c r="AW261" s="169"/>
      <c r="AX261" s="169"/>
      <c r="AY261" s="75" t="str">
        <f t="shared" si="134"/>
        <v/>
      </c>
      <c r="AZ261" s="169"/>
      <c r="BA261" s="169"/>
      <c r="BB261" s="75" t="str">
        <f t="shared" si="135"/>
        <v/>
      </c>
      <c r="BC261" s="11"/>
      <c r="BH261" s="52"/>
      <c r="BI261" s="52"/>
      <c r="BJ261" s="52"/>
      <c r="BK261" s="52"/>
      <c r="BL261" s="52"/>
      <c r="BM261" s="52"/>
      <c r="BQ261" s="27"/>
      <c r="BR261" s="27"/>
      <c r="BS261" s="27"/>
      <c r="BT261" s="27"/>
      <c r="BU261" s="27"/>
      <c r="BV261" s="27"/>
      <c r="BW261" s="54"/>
      <c r="BX261" s="26"/>
      <c r="BY261" s="54"/>
      <c r="BZ261" s="26"/>
      <c r="CA261" s="26"/>
      <c r="CB261" s="26"/>
    </row>
    <row r="262" spans="1:80" ht="17.45" customHeight="1" thickBot="1">
      <c r="A262" s="86">
        <f t="shared" si="136"/>
        <v>36.700000000000003</v>
      </c>
      <c r="B262" s="180">
        <f t="shared" si="113"/>
        <v>46176</v>
      </c>
      <c r="C262" s="16"/>
      <c r="D262" s="17"/>
      <c r="E262" s="18"/>
      <c r="F262" s="17"/>
      <c r="G262" s="96">
        <f t="shared" si="139"/>
        <v>821</v>
      </c>
      <c r="H262" s="97">
        <f t="shared" si="139"/>
        <v>6136</v>
      </c>
      <c r="I262" s="98">
        <f t="shared" si="124"/>
        <v>0</v>
      </c>
      <c r="J262" s="99">
        <f t="shared" si="125"/>
        <v>0</v>
      </c>
      <c r="K262" s="99">
        <f t="shared" si="126"/>
        <v>0</v>
      </c>
      <c r="L262" s="99">
        <f t="shared" si="127"/>
        <v>0</v>
      </c>
      <c r="M262" s="99">
        <f t="shared" ca="1" si="128"/>
        <v>7.6404494382022445E-2</v>
      </c>
      <c r="N262" s="99">
        <f t="shared" ca="1" si="114"/>
        <v>2.802850356294536E-2</v>
      </c>
      <c r="O262" s="99">
        <f t="shared" si="129"/>
        <v>5.0000000000000001E-4</v>
      </c>
      <c r="P262" s="19"/>
      <c r="Q262" s="16"/>
      <c r="R262" s="19"/>
      <c r="S262" s="89">
        <f t="shared" si="115"/>
        <v>0</v>
      </c>
      <c r="T262" s="75">
        <f t="shared" si="116"/>
        <v>0</v>
      </c>
      <c r="U262" s="100">
        <f t="shared" si="117"/>
        <v>0</v>
      </c>
      <c r="V262" s="101">
        <f t="shared" si="118"/>
        <v>0</v>
      </c>
      <c r="W262" s="16"/>
      <c r="X262" s="8"/>
      <c r="Y262" s="12"/>
      <c r="Z262" s="12"/>
      <c r="AA262" s="12"/>
      <c r="AB262" s="12"/>
      <c r="AC262" s="102">
        <f t="shared" si="119"/>
        <v>0</v>
      </c>
      <c r="AD262" s="97">
        <f t="shared" si="120"/>
        <v>0</v>
      </c>
      <c r="AE262" s="98">
        <f t="shared" si="140"/>
        <v>0</v>
      </c>
      <c r="AF262" s="103">
        <f t="shared" si="141"/>
        <v>0</v>
      </c>
      <c r="AG262" s="104">
        <f t="shared" si="142"/>
        <v>0</v>
      </c>
      <c r="AH262" s="104">
        <f t="shared" si="143"/>
        <v>0</v>
      </c>
      <c r="AI262" s="99">
        <f t="shared" si="144"/>
        <v>0</v>
      </c>
      <c r="AJ262" s="103">
        <f t="shared" si="121"/>
        <v>0</v>
      </c>
      <c r="AK262" s="99">
        <f t="shared" si="122"/>
        <v>0</v>
      </c>
      <c r="AL262" s="17"/>
      <c r="AM262" s="20"/>
      <c r="AN262" s="17"/>
      <c r="AO262" s="21"/>
      <c r="AP262" s="17"/>
      <c r="AQ262" s="17"/>
      <c r="AR262" s="17"/>
      <c r="AS262" s="97" t="str">
        <f t="shared" si="130"/>
        <v/>
      </c>
      <c r="AT262" s="97" t="str">
        <f t="shared" ca="1" si="131"/>
        <v/>
      </c>
      <c r="AU262" s="97" t="str">
        <f t="shared" si="132"/>
        <v/>
      </c>
      <c r="AV262" s="97" t="str">
        <f t="shared" ca="1" si="133"/>
        <v/>
      </c>
      <c r="AW262" s="167"/>
      <c r="AX262" s="167"/>
      <c r="AY262" s="97" t="str">
        <f t="shared" si="134"/>
        <v/>
      </c>
      <c r="AZ262" s="167"/>
      <c r="BA262" s="167"/>
      <c r="BB262" s="97" t="str">
        <f t="shared" si="135"/>
        <v/>
      </c>
      <c r="BC262" s="17"/>
      <c r="BH262" s="52"/>
      <c r="BI262" s="52"/>
      <c r="BJ262" s="52"/>
      <c r="BK262" s="52"/>
      <c r="BL262" s="52"/>
      <c r="BM262" s="52"/>
      <c r="BQ262" s="27"/>
      <c r="BR262" s="27"/>
      <c r="BS262" s="27"/>
      <c r="BT262" s="27"/>
      <c r="BU262" s="27"/>
      <c r="BV262" s="27"/>
      <c r="BW262" s="54"/>
      <c r="BX262" s="26"/>
      <c r="BY262" s="54"/>
      <c r="BZ262" s="26"/>
      <c r="CA262" s="26"/>
      <c r="CB262" s="26"/>
    </row>
    <row r="263" spans="1:80" ht="17.45" customHeight="1" thickTop="1">
      <c r="A263" s="71">
        <f>A256+1</f>
        <v>37.1</v>
      </c>
      <c r="B263" s="178">
        <f>B262+1</f>
        <v>46177</v>
      </c>
      <c r="C263" s="4"/>
      <c r="D263" s="5"/>
      <c r="E263" s="6"/>
      <c r="F263" s="5"/>
      <c r="G263" s="74">
        <f t="shared" si="139"/>
        <v>821</v>
      </c>
      <c r="H263" s="75">
        <f t="shared" si="139"/>
        <v>6136</v>
      </c>
      <c r="I263" s="76">
        <f t="shared" si="124"/>
        <v>0</v>
      </c>
      <c r="J263" s="77">
        <f t="shared" si="125"/>
        <v>0</v>
      </c>
      <c r="K263" s="77">
        <f t="shared" si="126"/>
        <v>0</v>
      </c>
      <c r="L263" s="77">
        <f t="shared" si="127"/>
        <v>0</v>
      </c>
      <c r="M263" s="78">
        <f t="shared" ca="1" si="128"/>
        <v>7.6404494382022445E-2</v>
      </c>
      <c r="N263" s="78">
        <f t="shared" ca="1" si="114"/>
        <v>2.802850356294536E-2</v>
      </c>
      <c r="O263" s="78">
        <f t="shared" si="129"/>
        <v>5.0000000000000001E-4</v>
      </c>
      <c r="P263" s="13"/>
      <c r="Q263" s="8"/>
      <c r="R263" s="13"/>
      <c r="S263" s="79">
        <f t="shared" si="115"/>
        <v>0</v>
      </c>
      <c r="T263" s="80">
        <f t="shared" si="116"/>
        <v>0</v>
      </c>
      <c r="U263" s="90">
        <f t="shared" si="117"/>
        <v>0</v>
      </c>
      <c r="V263" s="82">
        <f t="shared" si="118"/>
        <v>0</v>
      </c>
      <c r="W263" s="4"/>
      <c r="X263" s="4"/>
      <c r="Y263" s="6"/>
      <c r="Z263" s="6"/>
      <c r="AA263" s="6"/>
      <c r="AB263" s="6"/>
      <c r="AC263" s="83">
        <f t="shared" si="119"/>
        <v>0</v>
      </c>
      <c r="AD263" s="80">
        <f t="shared" si="120"/>
        <v>0</v>
      </c>
      <c r="AE263" s="76">
        <f t="shared" si="140"/>
        <v>0</v>
      </c>
      <c r="AF263" s="84">
        <f t="shared" si="141"/>
        <v>0</v>
      </c>
      <c r="AG263" s="85">
        <f t="shared" si="142"/>
        <v>0</v>
      </c>
      <c r="AH263" s="85">
        <f t="shared" si="143"/>
        <v>0</v>
      </c>
      <c r="AI263" s="77">
        <f t="shared" si="144"/>
        <v>0</v>
      </c>
      <c r="AJ263" s="84">
        <f t="shared" si="121"/>
        <v>0</v>
      </c>
      <c r="AK263" s="77">
        <f t="shared" si="122"/>
        <v>0</v>
      </c>
      <c r="AL263" s="5"/>
      <c r="AM263" s="9"/>
      <c r="AN263" s="5"/>
      <c r="AO263" s="10"/>
      <c r="AP263" s="5"/>
      <c r="AQ263" s="5"/>
      <c r="AR263" s="5"/>
      <c r="AS263" s="80" t="str">
        <f t="shared" si="130"/>
        <v/>
      </c>
      <c r="AT263" s="80" t="str">
        <f t="shared" ca="1" si="131"/>
        <v/>
      </c>
      <c r="AU263" s="80" t="str">
        <f t="shared" si="132"/>
        <v/>
      </c>
      <c r="AV263" s="80" t="str">
        <f t="shared" ca="1" si="133"/>
        <v/>
      </c>
      <c r="AW263" s="165"/>
      <c r="AX263" s="165"/>
      <c r="AY263" s="80" t="str">
        <f t="shared" si="134"/>
        <v/>
      </c>
      <c r="AZ263" s="165"/>
      <c r="BA263" s="165"/>
      <c r="BB263" s="80" t="str">
        <f t="shared" si="135"/>
        <v/>
      </c>
      <c r="BC263" s="5"/>
      <c r="BH263" s="52"/>
      <c r="BI263" s="52"/>
      <c r="BJ263" s="52"/>
      <c r="BK263" s="52"/>
      <c r="BL263" s="52"/>
      <c r="BM263" s="52"/>
      <c r="BQ263" s="27"/>
      <c r="BR263" s="27"/>
      <c r="BS263" s="27"/>
      <c r="BT263" s="27"/>
      <c r="BU263" s="27"/>
      <c r="BV263" s="27"/>
      <c r="BW263" s="54"/>
      <c r="BX263" s="26"/>
      <c r="BY263" s="54"/>
      <c r="BZ263" s="26"/>
      <c r="CA263" s="26"/>
      <c r="CB263" s="26"/>
    </row>
    <row r="264" spans="1:80" ht="17.45" customHeight="1">
      <c r="A264" s="86">
        <f t="shared" si="136"/>
        <v>37.200000000000003</v>
      </c>
      <c r="B264" s="179">
        <f t="shared" si="113"/>
        <v>46178</v>
      </c>
      <c r="C264" s="8"/>
      <c r="D264" s="11"/>
      <c r="E264" s="12"/>
      <c r="F264" s="11"/>
      <c r="G264" s="74">
        <f t="shared" si="139"/>
        <v>821</v>
      </c>
      <c r="H264" s="75">
        <f t="shared" si="139"/>
        <v>6136</v>
      </c>
      <c r="I264" s="88">
        <f t="shared" si="124"/>
        <v>0</v>
      </c>
      <c r="J264" s="78">
        <f t="shared" si="125"/>
        <v>0</v>
      </c>
      <c r="K264" s="78">
        <f t="shared" si="126"/>
        <v>0</v>
      </c>
      <c r="L264" s="78">
        <f t="shared" si="127"/>
        <v>0</v>
      </c>
      <c r="M264" s="78">
        <f t="shared" ca="1" si="128"/>
        <v>7.6404494382022445E-2</v>
      </c>
      <c r="N264" s="78">
        <f t="shared" ca="1" si="114"/>
        <v>2.802850356294536E-2</v>
      </c>
      <c r="O264" s="78">
        <f t="shared" si="129"/>
        <v>5.0000000000000001E-4</v>
      </c>
      <c r="P264" s="13"/>
      <c r="Q264" s="8"/>
      <c r="R264" s="13"/>
      <c r="S264" s="89">
        <f t="shared" si="115"/>
        <v>0</v>
      </c>
      <c r="T264" s="75">
        <f t="shared" si="116"/>
        <v>0</v>
      </c>
      <c r="U264" s="90">
        <f t="shared" si="117"/>
        <v>0</v>
      </c>
      <c r="V264" s="82">
        <f t="shared" si="118"/>
        <v>0</v>
      </c>
      <c r="W264" s="8"/>
      <c r="X264" s="8"/>
      <c r="Y264" s="12"/>
      <c r="Z264" s="12"/>
      <c r="AA264" s="12"/>
      <c r="AB264" s="12"/>
      <c r="AC264" s="91">
        <f t="shared" si="119"/>
        <v>0</v>
      </c>
      <c r="AD264" s="75">
        <f t="shared" si="120"/>
        <v>0</v>
      </c>
      <c r="AE264" s="88">
        <f t="shared" si="140"/>
        <v>0</v>
      </c>
      <c r="AF264" s="92">
        <f t="shared" si="141"/>
        <v>0</v>
      </c>
      <c r="AG264" s="93">
        <f t="shared" si="142"/>
        <v>0</v>
      </c>
      <c r="AH264" s="93">
        <f t="shared" si="143"/>
        <v>0</v>
      </c>
      <c r="AI264" s="78">
        <f t="shared" si="144"/>
        <v>0</v>
      </c>
      <c r="AJ264" s="92">
        <f t="shared" si="121"/>
        <v>0</v>
      </c>
      <c r="AK264" s="78">
        <f t="shared" si="122"/>
        <v>0</v>
      </c>
      <c r="AL264" s="11"/>
      <c r="AM264" s="14"/>
      <c r="AN264" s="11"/>
      <c r="AO264" s="15"/>
      <c r="AP264" s="11"/>
      <c r="AQ264" s="11"/>
      <c r="AR264" s="11"/>
      <c r="AS264" s="75" t="str">
        <f t="shared" si="130"/>
        <v/>
      </c>
      <c r="AT264" s="75" t="str">
        <f t="shared" ca="1" si="131"/>
        <v/>
      </c>
      <c r="AU264" s="75" t="str">
        <f t="shared" si="132"/>
        <v/>
      </c>
      <c r="AV264" s="75" t="str">
        <f t="shared" ca="1" si="133"/>
        <v/>
      </c>
      <c r="AW264" s="169"/>
      <c r="AX264" s="169"/>
      <c r="AY264" s="75" t="str">
        <f t="shared" si="134"/>
        <v/>
      </c>
      <c r="AZ264" s="169"/>
      <c r="BA264" s="169"/>
      <c r="BB264" s="75" t="str">
        <f t="shared" si="135"/>
        <v/>
      </c>
      <c r="BC264" s="11"/>
      <c r="BH264" s="52"/>
      <c r="BI264" s="52"/>
      <c r="BJ264" s="52"/>
      <c r="BK264" s="52"/>
      <c r="BL264" s="52"/>
      <c r="BM264" s="52"/>
      <c r="BQ264" s="27"/>
      <c r="BR264" s="27"/>
      <c r="BS264" s="27"/>
      <c r="BT264" s="27"/>
      <c r="BU264" s="27"/>
      <c r="BV264" s="27"/>
      <c r="BW264" s="54"/>
      <c r="BX264" s="26"/>
      <c r="BY264" s="54"/>
      <c r="BZ264" s="26"/>
      <c r="CA264" s="26"/>
      <c r="CB264" s="26"/>
    </row>
    <row r="265" spans="1:80" ht="17.45" customHeight="1">
      <c r="A265" s="94">
        <f t="shared" si="136"/>
        <v>37.299999999999997</v>
      </c>
      <c r="B265" s="179">
        <f t="shared" si="113"/>
        <v>46179</v>
      </c>
      <c r="C265" s="8"/>
      <c r="D265" s="11"/>
      <c r="E265" s="12"/>
      <c r="F265" s="11"/>
      <c r="G265" s="74">
        <f t="shared" si="139"/>
        <v>821</v>
      </c>
      <c r="H265" s="75">
        <f t="shared" si="139"/>
        <v>6136</v>
      </c>
      <c r="I265" s="88">
        <f t="shared" si="124"/>
        <v>0</v>
      </c>
      <c r="J265" s="78">
        <f t="shared" si="125"/>
        <v>0</v>
      </c>
      <c r="K265" s="78">
        <f t="shared" si="126"/>
        <v>0</v>
      </c>
      <c r="L265" s="78">
        <f t="shared" si="127"/>
        <v>0</v>
      </c>
      <c r="M265" s="78">
        <f t="shared" ca="1" si="128"/>
        <v>7.6404494382022445E-2</v>
      </c>
      <c r="N265" s="78">
        <f t="shared" ca="1" si="114"/>
        <v>2.802850356294536E-2</v>
      </c>
      <c r="O265" s="78">
        <f t="shared" si="129"/>
        <v>5.0000000000000001E-4</v>
      </c>
      <c r="P265" s="13"/>
      <c r="Q265" s="8"/>
      <c r="R265" s="13"/>
      <c r="S265" s="89">
        <f t="shared" si="115"/>
        <v>0</v>
      </c>
      <c r="T265" s="75">
        <f t="shared" si="116"/>
        <v>0</v>
      </c>
      <c r="U265" s="90">
        <f t="shared" si="117"/>
        <v>0</v>
      </c>
      <c r="V265" s="82">
        <f t="shared" si="118"/>
        <v>0</v>
      </c>
      <c r="W265" s="8"/>
      <c r="X265" s="8"/>
      <c r="Y265" s="12"/>
      <c r="Z265" s="12"/>
      <c r="AA265" s="12"/>
      <c r="AB265" s="12"/>
      <c r="AC265" s="91">
        <f t="shared" si="119"/>
        <v>0</v>
      </c>
      <c r="AD265" s="75">
        <f t="shared" si="120"/>
        <v>0</v>
      </c>
      <c r="AE265" s="88">
        <f t="shared" si="140"/>
        <v>0</v>
      </c>
      <c r="AF265" s="92">
        <f t="shared" si="141"/>
        <v>0</v>
      </c>
      <c r="AG265" s="93">
        <f t="shared" si="142"/>
        <v>0</v>
      </c>
      <c r="AH265" s="93">
        <f t="shared" si="143"/>
        <v>0</v>
      </c>
      <c r="AI265" s="78">
        <f t="shared" si="144"/>
        <v>0</v>
      </c>
      <c r="AJ265" s="92">
        <f t="shared" si="121"/>
        <v>0</v>
      </c>
      <c r="AK265" s="78">
        <f t="shared" si="122"/>
        <v>0</v>
      </c>
      <c r="AL265" s="11"/>
      <c r="AM265" s="14"/>
      <c r="AN265" s="11"/>
      <c r="AO265" s="15"/>
      <c r="AP265" s="11"/>
      <c r="AQ265" s="11"/>
      <c r="AR265" s="11"/>
      <c r="AS265" s="75" t="str">
        <f t="shared" si="130"/>
        <v/>
      </c>
      <c r="AT265" s="75" t="str">
        <f t="shared" ca="1" si="131"/>
        <v/>
      </c>
      <c r="AU265" s="75" t="str">
        <f t="shared" si="132"/>
        <v/>
      </c>
      <c r="AV265" s="75" t="str">
        <f t="shared" ca="1" si="133"/>
        <v/>
      </c>
      <c r="AW265" s="169"/>
      <c r="AX265" s="169"/>
      <c r="AY265" s="75" t="str">
        <f t="shared" si="134"/>
        <v/>
      </c>
      <c r="AZ265" s="169"/>
      <c r="BA265" s="169"/>
      <c r="BB265" s="75" t="str">
        <f t="shared" si="135"/>
        <v/>
      </c>
      <c r="BC265" s="11"/>
      <c r="BH265" s="52"/>
      <c r="BI265" s="52"/>
      <c r="BJ265" s="52"/>
      <c r="BK265" s="52"/>
      <c r="BL265" s="52"/>
      <c r="BM265" s="52"/>
      <c r="BQ265" s="27"/>
      <c r="BR265" s="27"/>
      <c r="BS265" s="27"/>
      <c r="BT265" s="27"/>
      <c r="BU265" s="27"/>
      <c r="BV265" s="27"/>
      <c r="BW265" s="54"/>
      <c r="BX265" s="26"/>
      <c r="BY265" s="54"/>
      <c r="BZ265" s="26"/>
      <c r="CA265" s="26"/>
      <c r="CB265" s="26"/>
    </row>
    <row r="266" spans="1:80" ht="17.45" customHeight="1">
      <c r="A266" s="86">
        <f t="shared" si="136"/>
        <v>37.4</v>
      </c>
      <c r="B266" s="179">
        <f t="shared" si="113"/>
        <v>46180</v>
      </c>
      <c r="C266" s="8"/>
      <c r="D266" s="11"/>
      <c r="E266" s="12"/>
      <c r="F266" s="11"/>
      <c r="G266" s="74">
        <f t="shared" si="139"/>
        <v>821</v>
      </c>
      <c r="H266" s="75">
        <f t="shared" si="139"/>
        <v>6136</v>
      </c>
      <c r="I266" s="88">
        <f t="shared" si="124"/>
        <v>0</v>
      </c>
      <c r="J266" s="78">
        <f t="shared" si="125"/>
        <v>0</v>
      </c>
      <c r="K266" s="78">
        <f t="shared" si="126"/>
        <v>0</v>
      </c>
      <c r="L266" s="78">
        <f t="shared" si="127"/>
        <v>0</v>
      </c>
      <c r="M266" s="78">
        <f t="shared" ca="1" si="128"/>
        <v>7.6404494382022445E-2</v>
      </c>
      <c r="N266" s="78">
        <f t="shared" ca="1" si="114"/>
        <v>2.802850356294536E-2</v>
      </c>
      <c r="O266" s="78">
        <f t="shared" si="129"/>
        <v>5.0000000000000001E-4</v>
      </c>
      <c r="P266" s="13"/>
      <c r="Q266" s="8"/>
      <c r="R266" s="13"/>
      <c r="S266" s="89">
        <f t="shared" si="115"/>
        <v>0</v>
      </c>
      <c r="T266" s="75">
        <f t="shared" si="116"/>
        <v>0</v>
      </c>
      <c r="U266" s="90">
        <f t="shared" si="117"/>
        <v>0</v>
      </c>
      <c r="V266" s="82">
        <f t="shared" si="118"/>
        <v>0</v>
      </c>
      <c r="W266" s="8"/>
      <c r="X266" s="8"/>
      <c r="Y266" s="12"/>
      <c r="Z266" s="12"/>
      <c r="AA266" s="12"/>
      <c r="AB266" s="12"/>
      <c r="AC266" s="91">
        <f t="shared" si="119"/>
        <v>0</v>
      </c>
      <c r="AD266" s="75">
        <f t="shared" si="120"/>
        <v>0</v>
      </c>
      <c r="AE266" s="88">
        <f t="shared" si="140"/>
        <v>0</v>
      </c>
      <c r="AF266" s="92">
        <f t="shared" si="141"/>
        <v>0</v>
      </c>
      <c r="AG266" s="93">
        <f t="shared" si="142"/>
        <v>0</v>
      </c>
      <c r="AH266" s="93">
        <f t="shared" si="143"/>
        <v>0</v>
      </c>
      <c r="AI266" s="78">
        <f t="shared" si="144"/>
        <v>0</v>
      </c>
      <c r="AJ266" s="92">
        <f t="shared" si="121"/>
        <v>0</v>
      </c>
      <c r="AK266" s="78">
        <f t="shared" si="122"/>
        <v>0</v>
      </c>
      <c r="AL266" s="11"/>
      <c r="AM266" s="14"/>
      <c r="AN266" s="11"/>
      <c r="AO266" s="15"/>
      <c r="AP266" s="11"/>
      <c r="AQ266" s="11"/>
      <c r="AR266" s="11"/>
      <c r="AS266" s="75" t="str">
        <f t="shared" si="130"/>
        <v/>
      </c>
      <c r="AT266" s="75" t="str">
        <f t="shared" ca="1" si="131"/>
        <v/>
      </c>
      <c r="AU266" s="75" t="str">
        <f t="shared" si="132"/>
        <v/>
      </c>
      <c r="AV266" s="75" t="str">
        <f t="shared" ca="1" si="133"/>
        <v/>
      </c>
      <c r="AW266" s="169"/>
      <c r="AX266" s="169"/>
      <c r="AY266" s="75" t="str">
        <f t="shared" si="134"/>
        <v/>
      </c>
      <c r="AZ266" s="169"/>
      <c r="BA266" s="169"/>
      <c r="BB266" s="75" t="str">
        <f t="shared" si="135"/>
        <v/>
      </c>
      <c r="BC266" s="11"/>
      <c r="BH266" s="52"/>
      <c r="BI266" s="52"/>
      <c r="BJ266" s="52"/>
      <c r="BK266" s="52"/>
      <c r="BL266" s="52"/>
      <c r="BM266" s="52"/>
      <c r="BQ266" s="27"/>
      <c r="BR266" s="27"/>
      <c r="BS266" s="27"/>
      <c r="BT266" s="27"/>
      <c r="BU266" s="27"/>
      <c r="BV266" s="27"/>
      <c r="BW266" s="54"/>
      <c r="BX266" s="26"/>
      <c r="BY266" s="54"/>
      <c r="BZ266" s="26"/>
      <c r="CA266" s="26"/>
      <c r="CB266" s="26"/>
    </row>
    <row r="267" spans="1:80" ht="17.45" customHeight="1">
      <c r="A267" s="94">
        <f t="shared" si="136"/>
        <v>37.5</v>
      </c>
      <c r="B267" s="179">
        <f t="shared" ref="B267:B330" si="145">B266+1</f>
        <v>46181</v>
      </c>
      <c r="C267" s="8"/>
      <c r="D267" s="11"/>
      <c r="E267" s="12"/>
      <c r="F267" s="11"/>
      <c r="G267" s="74">
        <f t="shared" si="139"/>
        <v>821</v>
      </c>
      <c r="H267" s="75">
        <f t="shared" si="139"/>
        <v>6136</v>
      </c>
      <c r="I267" s="88">
        <f t="shared" si="124"/>
        <v>0</v>
      </c>
      <c r="J267" s="78">
        <f t="shared" si="125"/>
        <v>0</v>
      </c>
      <c r="K267" s="78">
        <f t="shared" si="126"/>
        <v>0</v>
      </c>
      <c r="L267" s="78">
        <f t="shared" si="127"/>
        <v>0</v>
      </c>
      <c r="M267" s="78">
        <f t="shared" ca="1" si="128"/>
        <v>7.6404494382022445E-2</v>
      </c>
      <c r="N267" s="78">
        <f t="shared" ref="N267:N330" ca="1" si="146">IF(ROW()=11,
   IF($B$3&gt;0,F267/$B$3,""),
   IF($B$3&gt;0,
      (OFFSET(N267,-1,0)*$B$3 + F267)/$B$3,
      "")
)</f>
        <v>2.802850356294536E-2</v>
      </c>
      <c r="O267" s="78">
        <f t="shared" si="129"/>
        <v>5.0000000000000001E-4</v>
      </c>
      <c r="P267" s="13"/>
      <c r="Q267" s="8"/>
      <c r="R267" s="13"/>
      <c r="S267" s="89">
        <f t="shared" ref="S267:S330" si="147">IF($P267="FULL FEED",Q267,Q267*2)</f>
        <v>0</v>
      </c>
      <c r="T267" s="75">
        <f t="shared" ref="T267:T330" si="148">IF($P267="FULL FEED",R267,R267*2)</f>
        <v>0</v>
      </c>
      <c r="U267" s="90">
        <f t="shared" ref="U267:U330" si="149">IF($P267="FULL FEED",(Q267*G267/1000),(Q267*2*G267/1000))</f>
        <v>0</v>
      </c>
      <c r="V267" s="82">
        <f t="shared" ref="V267:V330" si="150">IF($P267="FULL FEED",(R267*H267/1000),(R267*2*H267/1000))</f>
        <v>0</v>
      </c>
      <c r="W267" s="8"/>
      <c r="X267" s="8"/>
      <c r="Y267" s="12"/>
      <c r="Z267" s="12"/>
      <c r="AA267" s="12"/>
      <c r="AB267" s="12"/>
      <c r="AC267" s="91">
        <f t="shared" ref="AC267:AC330" si="151">SUM(X267,Y267,Z267,AA267)</f>
        <v>0</v>
      </c>
      <c r="AD267" s="75">
        <f t="shared" ref="AD267:AD330" si="152">W267-AC267</f>
        <v>0</v>
      </c>
      <c r="AE267" s="88">
        <f t="shared" si="140"/>
        <v>0</v>
      </c>
      <c r="AF267" s="92">
        <f t="shared" si="141"/>
        <v>0</v>
      </c>
      <c r="AG267" s="93">
        <f t="shared" si="142"/>
        <v>0</v>
      </c>
      <c r="AH267" s="93">
        <f t="shared" si="143"/>
        <v>0</v>
      </c>
      <c r="AI267" s="78">
        <f t="shared" si="144"/>
        <v>0</v>
      </c>
      <c r="AJ267" s="92">
        <f t="shared" ref="AJ267:AJ330" si="153">IFERROR(AC267/W267,0)</f>
        <v>0</v>
      </c>
      <c r="AK267" s="78">
        <f t="shared" ref="AK267:AK330" si="154">IFERROR(AD267/W267,0)</f>
        <v>0</v>
      </c>
      <c r="AL267" s="11"/>
      <c r="AM267" s="14"/>
      <c r="AN267" s="11"/>
      <c r="AO267" s="15"/>
      <c r="AP267" s="11"/>
      <c r="AQ267" s="11"/>
      <c r="AR267" s="11"/>
      <c r="AS267" s="75" t="str">
        <f t="shared" si="130"/>
        <v/>
      </c>
      <c r="AT267" s="75" t="str">
        <f t="shared" ca="1" si="131"/>
        <v/>
      </c>
      <c r="AU267" s="75" t="str">
        <f t="shared" si="132"/>
        <v/>
      </c>
      <c r="AV267" s="75" t="str">
        <f t="shared" ca="1" si="133"/>
        <v/>
      </c>
      <c r="AW267" s="169"/>
      <c r="AX267" s="169"/>
      <c r="AY267" s="75" t="str">
        <f t="shared" si="134"/>
        <v/>
      </c>
      <c r="AZ267" s="169"/>
      <c r="BA267" s="169"/>
      <c r="BB267" s="75" t="str">
        <f t="shared" si="135"/>
        <v/>
      </c>
      <c r="BC267" s="11"/>
      <c r="BH267" s="52"/>
      <c r="BI267" s="52"/>
      <c r="BJ267" s="52"/>
      <c r="BK267" s="52"/>
      <c r="BL267" s="52"/>
      <c r="BM267" s="52"/>
      <c r="BQ267" s="27"/>
      <c r="BR267" s="27"/>
      <c r="BS267" s="27"/>
      <c r="BT267" s="27"/>
      <c r="BU267" s="27"/>
      <c r="BV267" s="27"/>
      <c r="BW267" s="54"/>
      <c r="BX267" s="26"/>
      <c r="BY267" s="54"/>
      <c r="BZ267" s="26"/>
      <c r="CA267" s="26"/>
      <c r="CB267" s="26"/>
    </row>
    <row r="268" spans="1:80" ht="17.45" customHeight="1">
      <c r="A268" s="86">
        <f t="shared" si="136"/>
        <v>37.6</v>
      </c>
      <c r="B268" s="179">
        <f t="shared" si="145"/>
        <v>46182</v>
      </c>
      <c r="C268" s="8"/>
      <c r="D268" s="11"/>
      <c r="E268" s="12"/>
      <c r="F268" s="11"/>
      <c r="G268" s="74">
        <f t="shared" ref="G268:H283" si="155">G267-E268-C268</f>
        <v>821</v>
      </c>
      <c r="H268" s="75">
        <f t="shared" si="155"/>
        <v>6136</v>
      </c>
      <c r="I268" s="88">
        <f t="shared" ref="I268:I331" si="156">IFERROR(C268/G267,0)</f>
        <v>0</v>
      </c>
      <c r="J268" s="78">
        <f t="shared" ref="J268:J331" si="157">IFERROR(E268/G267,0)</f>
        <v>0</v>
      </c>
      <c r="K268" s="78">
        <f t="shared" ref="K268:K331" si="158">IFERROR(D268/H267,0)</f>
        <v>0</v>
      </c>
      <c r="L268" s="78">
        <f t="shared" ref="L268:L331" si="159">IFERROR(F268/H267,0)</f>
        <v>0</v>
      </c>
      <c r="M268" s="78">
        <f t="shared" ref="M268:M331" ca="1" si="160">IF(ROW()=11,
   IF($B$4&gt;0,E268/$B$4,""),
   IF($B$4&gt;0,
      (OFFSET(M268,-1,0)*$B$4 + E268)/$B$4,
      "")
)</f>
        <v>7.6404494382022445E-2</v>
      </c>
      <c r="N268" s="78">
        <f t="shared" ca="1" si="146"/>
        <v>2.802850356294536E-2</v>
      </c>
      <c r="O268" s="78">
        <f t="shared" ref="O268:O331" si="161">$O$10</f>
        <v>5.0000000000000001E-4</v>
      </c>
      <c r="P268" s="13"/>
      <c r="Q268" s="8"/>
      <c r="R268" s="13"/>
      <c r="S268" s="89">
        <f t="shared" si="147"/>
        <v>0</v>
      </c>
      <c r="T268" s="75">
        <f t="shared" si="148"/>
        <v>0</v>
      </c>
      <c r="U268" s="90">
        <f t="shared" si="149"/>
        <v>0</v>
      </c>
      <c r="V268" s="82">
        <f t="shared" si="150"/>
        <v>0</v>
      </c>
      <c r="W268" s="8"/>
      <c r="X268" s="8"/>
      <c r="Y268" s="12"/>
      <c r="Z268" s="12"/>
      <c r="AA268" s="12"/>
      <c r="AB268" s="12"/>
      <c r="AC268" s="91">
        <f t="shared" si="151"/>
        <v>0</v>
      </c>
      <c r="AD268" s="75">
        <f t="shared" si="152"/>
        <v>0</v>
      </c>
      <c r="AE268" s="88">
        <f t="shared" si="140"/>
        <v>0</v>
      </c>
      <c r="AF268" s="92">
        <f t="shared" si="141"/>
        <v>0</v>
      </c>
      <c r="AG268" s="93">
        <f t="shared" si="142"/>
        <v>0</v>
      </c>
      <c r="AH268" s="93">
        <f t="shared" si="143"/>
        <v>0</v>
      </c>
      <c r="AI268" s="78">
        <f t="shared" si="144"/>
        <v>0</v>
      </c>
      <c r="AJ268" s="92">
        <f t="shared" si="153"/>
        <v>0</v>
      </c>
      <c r="AK268" s="78">
        <f t="shared" si="154"/>
        <v>0</v>
      </c>
      <c r="AL268" s="11"/>
      <c r="AM268" s="14"/>
      <c r="AN268" s="11"/>
      <c r="AO268" s="15"/>
      <c r="AP268" s="11"/>
      <c r="AQ268" s="11"/>
      <c r="AR268" s="11"/>
      <c r="AS268" s="75" t="str">
        <f t="shared" ref="AS268:AS331" si="162">IF(OR(AR268="",AP268=""),"", (AR268-AP268)/100*1000)</f>
        <v/>
      </c>
      <c r="AT268" s="75" t="str">
        <f t="shared" ref="AT268:AT331" ca="1" si="163">IF(OR(AP269="",OFFSET(AP269,-1,0)=""),"", (AP269-OFFSET(AP269,-1,0))/100*1000)</f>
        <v/>
      </c>
      <c r="AU268" s="75" t="str">
        <f t="shared" ref="AU268:AU331" si="164">IFERROR(IF(OR(AP268="",AR268="",K268="",L268=""),"", ((AR268-AP268)/100*1000)/(U268+V268)),0)</f>
        <v/>
      </c>
      <c r="AV268" s="75" t="str">
        <f t="shared" ref="AV268:AV331" ca="1" si="165">IF(OR(AP268="",AP269="",M268="",N268=""),"", ((AP269-AP268)/100*1000)/((G268+H268))*1000)</f>
        <v/>
      </c>
      <c r="AW268" s="169"/>
      <c r="AX268" s="169"/>
      <c r="AY268" s="75" t="str">
        <f t="shared" ref="AY268:AY331" si="166">IF(OR(AW268="",AX268=""),"",MOD(AX268-AW268,1)*24)</f>
        <v/>
      </c>
      <c r="AZ268" s="169"/>
      <c r="BA268" s="169"/>
      <c r="BB268" s="75" t="str">
        <f t="shared" ref="BB268:BB331" si="167">IF(OR(AZ268="",BA268=""),"",MOD(BA268-AZ268,1)*24)</f>
        <v/>
      </c>
      <c r="BC268" s="11"/>
      <c r="BH268" s="52"/>
      <c r="BI268" s="52"/>
      <c r="BJ268" s="52"/>
      <c r="BK268" s="52"/>
      <c r="BL268" s="52"/>
      <c r="BM268" s="52"/>
      <c r="BQ268" s="27"/>
      <c r="BR268" s="27"/>
      <c r="BS268" s="27"/>
      <c r="BT268" s="27"/>
      <c r="BU268" s="27"/>
      <c r="BV268" s="27"/>
      <c r="BW268" s="54"/>
      <c r="BX268" s="26"/>
      <c r="BY268" s="54"/>
      <c r="BZ268" s="26"/>
      <c r="CA268" s="26"/>
      <c r="CB268" s="26"/>
    </row>
    <row r="269" spans="1:80" ht="17.45" customHeight="1" thickBot="1">
      <c r="A269" s="94">
        <f t="shared" si="136"/>
        <v>37.700000000000003</v>
      </c>
      <c r="B269" s="180">
        <f t="shared" si="145"/>
        <v>46183</v>
      </c>
      <c r="C269" s="16"/>
      <c r="D269" s="17"/>
      <c r="E269" s="18"/>
      <c r="F269" s="17"/>
      <c r="G269" s="96">
        <f t="shared" si="155"/>
        <v>821</v>
      </c>
      <c r="H269" s="97">
        <f t="shared" si="155"/>
        <v>6136</v>
      </c>
      <c r="I269" s="98">
        <f t="shared" si="156"/>
        <v>0</v>
      </c>
      <c r="J269" s="99">
        <f t="shared" si="157"/>
        <v>0</v>
      </c>
      <c r="K269" s="99">
        <f t="shared" si="158"/>
        <v>0</v>
      </c>
      <c r="L269" s="99">
        <f t="shared" si="159"/>
        <v>0</v>
      </c>
      <c r="M269" s="99">
        <f t="shared" ca="1" si="160"/>
        <v>7.6404494382022445E-2</v>
      </c>
      <c r="N269" s="99">
        <f t="shared" ca="1" si="146"/>
        <v>2.802850356294536E-2</v>
      </c>
      <c r="O269" s="99">
        <f t="shared" si="161"/>
        <v>5.0000000000000001E-4</v>
      </c>
      <c r="P269" s="19"/>
      <c r="Q269" s="16"/>
      <c r="R269" s="19"/>
      <c r="S269" s="89">
        <f t="shared" si="147"/>
        <v>0</v>
      </c>
      <c r="T269" s="75">
        <f t="shared" si="148"/>
        <v>0</v>
      </c>
      <c r="U269" s="100">
        <f t="shared" si="149"/>
        <v>0</v>
      </c>
      <c r="V269" s="101">
        <f t="shared" si="150"/>
        <v>0</v>
      </c>
      <c r="W269" s="16"/>
      <c r="X269" s="8"/>
      <c r="Y269" s="12"/>
      <c r="Z269" s="12"/>
      <c r="AA269" s="12"/>
      <c r="AB269" s="12"/>
      <c r="AC269" s="102">
        <f t="shared" si="151"/>
        <v>0</v>
      </c>
      <c r="AD269" s="97">
        <f t="shared" si="152"/>
        <v>0</v>
      </c>
      <c r="AE269" s="98">
        <f t="shared" si="140"/>
        <v>0</v>
      </c>
      <c r="AF269" s="103">
        <f t="shared" si="141"/>
        <v>0</v>
      </c>
      <c r="AG269" s="104">
        <f t="shared" si="142"/>
        <v>0</v>
      </c>
      <c r="AH269" s="104">
        <f t="shared" si="143"/>
        <v>0</v>
      </c>
      <c r="AI269" s="99">
        <f t="shared" si="144"/>
        <v>0</v>
      </c>
      <c r="AJ269" s="103">
        <f t="shared" si="153"/>
        <v>0</v>
      </c>
      <c r="AK269" s="99">
        <f t="shared" si="154"/>
        <v>0</v>
      </c>
      <c r="AL269" s="17"/>
      <c r="AM269" s="20"/>
      <c r="AN269" s="17"/>
      <c r="AO269" s="21"/>
      <c r="AP269" s="17"/>
      <c r="AQ269" s="17"/>
      <c r="AR269" s="17"/>
      <c r="AS269" s="97" t="str">
        <f t="shared" si="162"/>
        <v/>
      </c>
      <c r="AT269" s="97" t="str">
        <f t="shared" ca="1" si="163"/>
        <v/>
      </c>
      <c r="AU269" s="97" t="str">
        <f t="shared" si="164"/>
        <v/>
      </c>
      <c r="AV269" s="97" t="str">
        <f t="shared" ca="1" si="165"/>
        <v/>
      </c>
      <c r="AW269" s="167"/>
      <c r="AX269" s="167"/>
      <c r="AY269" s="97" t="str">
        <f t="shared" si="166"/>
        <v/>
      </c>
      <c r="AZ269" s="167"/>
      <c r="BA269" s="167"/>
      <c r="BB269" s="97" t="str">
        <f t="shared" si="167"/>
        <v/>
      </c>
      <c r="BC269" s="17"/>
      <c r="BH269" s="52"/>
      <c r="BI269" s="52"/>
      <c r="BJ269" s="52"/>
      <c r="BK269" s="52"/>
      <c r="BL269" s="52"/>
      <c r="BM269" s="52"/>
      <c r="BQ269" s="27"/>
      <c r="BR269" s="27"/>
      <c r="BS269" s="27"/>
      <c r="BT269" s="27"/>
      <c r="BU269" s="27"/>
      <c r="BV269" s="27"/>
      <c r="BW269" s="54"/>
      <c r="BX269" s="26"/>
      <c r="BY269" s="54"/>
      <c r="BZ269" s="26"/>
      <c r="CA269" s="26"/>
      <c r="CB269" s="26"/>
    </row>
    <row r="270" spans="1:80" ht="17.45" customHeight="1" thickTop="1">
      <c r="A270" s="105">
        <f>A263+1</f>
        <v>38.1</v>
      </c>
      <c r="B270" s="178">
        <f>B269+1</f>
        <v>46184</v>
      </c>
      <c r="C270" s="4"/>
      <c r="D270" s="5"/>
      <c r="E270" s="6"/>
      <c r="F270" s="5"/>
      <c r="G270" s="74">
        <f t="shared" si="155"/>
        <v>821</v>
      </c>
      <c r="H270" s="75">
        <f t="shared" si="155"/>
        <v>6136</v>
      </c>
      <c r="I270" s="76">
        <f t="shared" si="156"/>
        <v>0</v>
      </c>
      <c r="J270" s="77">
        <f t="shared" si="157"/>
        <v>0</v>
      </c>
      <c r="K270" s="77">
        <f t="shared" si="158"/>
        <v>0</v>
      </c>
      <c r="L270" s="77">
        <f t="shared" si="159"/>
        <v>0</v>
      </c>
      <c r="M270" s="78">
        <f t="shared" ca="1" si="160"/>
        <v>7.6404494382022445E-2</v>
      </c>
      <c r="N270" s="78">
        <f t="shared" ca="1" si="146"/>
        <v>2.802850356294536E-2</v>
      </c>
      <c r="O270" s="78">
        <f t="shared" si="161"/>
        <v>5.0000000000000001E-4</v>
      </c>
      <c r="P270" s="13"/>
      <c r="Q270" s="8"/>
      <c r="R270" s="13"/>
      <c r="S270" s="79">
        <f t="shared" si="147"/>
        <v>0</v>
      </c>
      <c r="T270" s="80">
        <f t="shared" si="148"/>
        <v>0</v>
      </c>
      <c r="U270" s="90">
        <f t="shared" si="149"/>
        <v>0</v>
      </c>
      <c r="V270" s="82">
        <f t="shared" si="150"/>
        <v>0</v>
      </c>
      <c r="W270" s="4"/>
      <c r="X270" s="4"/>
      <c r="Y270" s="6"/>
      <c r="Z270" s="6"/>
      <c r="AA270" s="6"/>
      <c r="AB270" s="6"/>
      <c r="AC270" s="83">
        <f t="shared" si="151"/>
        <v>0</v>
      </c>
      <c r="AD270" s="80">
        <f t="shared" si="152"/>
        <v>0</v>
      </c>
      <c r="AE270" s="76">
        <f t="shared" si="140"/>
        <v>0</v>
      </c>
      <c r="AF270" s="84">
        <f t="shared" si="141"/>
        <v>0</v>
      </c>
      <c r="AG270" s="85">
        <f t="shared" si="142"/>
        <v>0</v>
      </c>
      <c r="AH270" s="85">
        <f t="shared" si="143"/>
        <v>0</v>
      </c>
      <c r="AI270" s="77">
        <f t="shared" si="144"/>
        <v>0</v>
      </c>
      <c r="AJ270" s="84">
        <f t="shared" si="153"/>
        <v>0</v>
      </c>
      <c r="AK270" s="77">
        <f t="shared" si="154"/>
        <v>0</v>
      </c>
      <c r="AL270" s="5"/>
      <c r="AM270" s="9"/>
      <c r="AN270" s="5"/>
      <c r="AO270" s="10"/>
      <c r="AP270" s="5"/>
      <c r="AQ270" s="5"/>
      <c r="AR270" s="5"/>
      <c r="AS270" s="80" t="str">
        <f t="shared" si="162"/>
        <v/>
      </c>
      <c r="AT270" s="80" t="str">
        <f t="shared" ca="1" si="163"/>
        <v/>
      </c>
      <c r="AU270" s="80" t="str">
        <f t="shared" si="164"/>
        <v/>
      </c>
      <c r="AV270" s="80" t="str">
        <f t="shared" ca="1" si="165"/>
        <v/>
      </c>
      <c r="AW270" s="165"/>
      <c r="AX270" s="165"/>
      <c r="AY270" s="80" t="str">
        <f t="shared" si="166"/>
        <v/>
      </c>
      <c r="AZ270" s="165"/>
      <c r="BA270" s="165"/>
      <c r="BB270" s="80" t="str">
        <f t="shared" si="167"/>
        <v/>
      </c>
      <c r="BC270" s="5"/>
      <c r="BH270" s="52"/>
      <c r="BI270" s="52"/>
      <c r="BJ270" s="52"/>
      <c r="BK270" s="52"/>
      <c r="BL270" s="52"/>
      <c r="BM270" s="52"/>
      <c r="BQ270" s="27"/>
      <c r="BR270" s="27"/>
      <c r="BS270" s="27"/>
      <c r="BT270" s="27"/>
      <c r="BU270" s="27"/>
      <c r="BV270" s="27"/>
      <c r="BW270" s="54"/>
      <c r="BX270" s="26"/>
      <c r="BY270" s="54"/>
      <c r="BZ270" s="26"/>
      <c r="CA270" s="26"/>
      <c r="CB270" s="26"/>
    </row>
    <row r="271" spans="1:80" ht="17.45" customHeight="1">
      <c r="A271" s="94">
        <f t="shared" si="136"/>
        <v>38.200000000000003</v>
      </c>
      <c r="B271" s="179">
        <f t="shared" si="145"/>
        <v>46185</v>
      </c>
      <c r="C271" s="8"/>
      <c r="D271" s="11"/>
      <c r="E271" s="12"/>
      <c r="F271" s="11"/>
      <c r="G271" s="74">
        <f t="shared" si="155"/>
        <v>821</v>
      </c>
      <c r="H271" s="75">
        <f t="shared" si="155"/>
        <v>6136</v>
      </c>
      <c r="I271" s="88">
        <f t="shared" si="156"/>
        <v>0</v>
      </c>
      <c r="J271" s="78">
        <f t="shared" si="157"/>
        <v>0</v>
      </c>
      <c r="K271" s="78">
        <f t="shared" si="158"/>
        <v>0</v>
      </c>
      <c r="L271" s="78">
        <f t="shared" si="159"/>
        <v>0</v>
      </c>
      <c r="M271" s="78">
        <f t="shared" ca="1" si="160"/>
        <v>7.6404494382022445E-2</v>
      </c>
      <c r="N271" s="78">
        <f t="shared" ca="1" si="146"/>
        <v>2.802850356294536E-2</v>
      </c>
      <c r="O271" s="78">
        <f t="shared" si="161"/>
        <v>5.0000000000000001E-4</v>
      </c>
      <c r="P271" s="13"/>
      <c r="Q271" s="8"/>
      <c r="R271" s="13"/>
      <c r="S271" s="89">
        <f t="shared" si="147"/>
        <v>0</v>
      </c>
      <c r="T271" s="75">
        <f t="shared" si="148"/>
        <v>0</v>
      </c>
      <c r="U271" s="90">
        <f t="shared" si="149"/>
        <v>0</v>
      </c>
      <c r="V271" s="82">
        <f t="shared" si="150"/>
        <v>0</v>
      </c>
      <c r="W271" s="8"/>
      <c r="X271" s="8"/>
      <c r="Y271" s="12"/>
      <c r="Z271" s="12"/>
      <c r="AA271" s="12"/>
      <c r="AB271" s="12"/>
      <c r="AC271" s="91">
        <f t="shared" si="151"/>
        <v>0</v>
      </c>
      <c r="AD271" s="75">
        <f t="shared" si="152"/>
        <v>0</v>
      </c>
      <c r="AE271" s="88">
        <f t="shared" si="140"/>
        <v>0</v>
      </c>
      <c r="AF271" s="92">
        <f t="shared" si="141"/>
        <v>0</v>
      </c>
      <c r="AG271" s="93">
        <f t="shared" si="142"/>
        <v>0</v>
      </c>
      <c r="AH271" s="93">
        <f t="shared" si="143"/>
        <v>0</v>
      </c>
      <c r="AI271" s="78">
        <f t="shared" si="144"/>
        <v>0</v>
      </c>
      <c r="AJ271" s="92">
        <f t="shared" si="153"/>
        <v>0</v>
      </c>
      <c r="AK271" s="78">
        <f t="shared" si="154"/>
        <v>0</v>
      </c>
      <c r="AL271" s="11"/>
      <c r="AM271" s="14"/>
      <c r="AN271" s="11"/>
      <c r="AO271" s="15"/>
      <c r="AP271" s="11"/>
      <c r="AQ271" s="11"/>
      <c r="AR271" s="11"/>
      <c r="AS271" s="75" t="str">
        <f t="shared" si="162"/>
        <v/>
      </c>
      <c r="AT271" s="75" t="str">
        <f t="shared" ca="1" si="163"/>
        <v/>
      </c>
      <c r="AU271" s="75" t="str">
        <f t="shared" si="164"/>
        <v/>
      </c>
      <c r="AV271" s="75" t="str">
        <f t="shared" ca="1" si="165"/>
        <v/>
      </c>
      <c r="AW271" s="169"/>
      <c r="AX271" s="169"/>
      <c r="AY271" s="75" t="str">
        <f t="shared" si="166"/>
        <v/>
      </c>
      <c r="AZ271" s="169"/>
      <c r="BA271" s="169"/>
      <c r="BB271" s="75" t="str">
        <f t="shared" si="167"/>
        <v/>
      </c>
      <c r="BC271" s="11"/>
      <c r="BH271" s="52"/>
      <c r="BI271" s="52"/>
      <c r="BJ271" s="52"/>
      <c r="BK271" s="52"/>
      <c r="BL271" s="52"/>
      <c r="BM271" s="52"/>
      <c r="BQ271" s="27"/>
      <c r="BR271" s="27"/>
      <c r="BS271" s="27"/>
      <c r="BT271" s="27"/>
      <c r="BU271" s="27"/>
      <c r="BV271" s="27"/>
      <c r="BW271" s="54"/>
      <c r="BX271" s="26"/>
      <c r="BY271" s="54"/>
      <c r="BZ271" s="26"/>
      <c r="CA271" s="26"/>
      <c r="CB271" s="26"/>
    </row>
    <row r="272" spans="1:80" ht="17.45" customHeight="1">
      <c r="A272" s="86">
        <f t="shared" si="136"/>
        <v>38.299999999999997</v>
      </c>
      <c r="B272" s="179">
        <f t="shared" si="145"/>
        <v>46186</v>
      </c>
      <c r="C272" s="8"/>
      <c r="D272" s="11"/>
      <c r="E272" s="12"/>
      <c r="F272" s="11"/>
      <c r="G272" s="74">
        <f t="shared" si="155"/>
        <v>821</v>
      </c>
      <c r="H272" s="75">
        <f t="shared" si="155"/>
        <v>6136</v>
      </c>
      <c r="I272" s="88">
        <f t="shared" si="156"/>
        <v>0</v>
      </c>
      <c r="J272" s="78">
        <f t="shared" si="157"/>
        <v>0</v>
      </c>
      <c r="K272" s="78">
        <f t="shared" si="158"/>
        <v>0</v>
      </c>
      <c r="L272" s="78">
        <f t="shared" si="159"/>
        <v>0</v>
      </c>
      <c r="M272" s="78">
        <f t="shared" ca="1" si="160"/>
        <v>7.6404494382022445E-2</v>
      </c>
      <c r="N272" s="78">
        <f t="shared" ca="1" si="146"/>
        <v>2.802850356294536E-2</v>
      </c>
      <c r="O272" s="78">
        <f t="shared" si="161"/>
        <v>5.0000000000000001E-4</v>
      </c>
      <c r="P272" s="13"/>
      <c r="Q272" s="8"/>
      <c r="R272" s="13"/>
      <c r="S272" s="89">
        <f t="shared" si="147"/>
        <v>0</v>
      </c>
      <c r="T272" s="75">
        <f t="shared" si="148"/>
        <v>0</v>
      </c>
      <c r="U272" s="90">
        <f t="shared" si="149"/>
        <v>0</v>
      </c>
      <c r="V272" s="82">
        <f t="shared" si="150"/>
        <v>0</v>
      </c>
      <c r="W272" s="8"/>
      <c r="X272" s="8"/>
      <c r="Y272" s="12"/>
      <c r="Z272" s="12"/>
      <c r="AA272" s="12"/>
      <c r="AB272" s="12"/>
      <c r="AC272" s="91">
        <f t="shared" si="151"/>
        <v>0</v>
      </c>
      <c r="AD272" s="75">
        <f t="shared" si="152"/>
        <v>0</v>
      </c>
      <c r="AE272" s="88">
        <f t="shared" si="140"/>
        <v>0</v>
      </c>
      <c r="AF272" s="92">
        <f t="shared" si="141"/>
        <v>0</v>
      </c>
      <c r="AG272" s="93">
        <f t="shared" si="142"/>
        <v>0</v>
      </c>
      <c r="AH272" s="93">
        <f t="shared" si="143"/>
        <v>0</v>
      </c>
      <c r="AI272" s="78">
        <f t="shared" si="144"/>
        <v>0</v>
      </c>
      <c r="AJ272" s="92">
        <f t="shared" si="153"/>
        <v>0</v>
      </c>
      <c r="AK272" s="78">
        <f t="shared" si="154"/>
        <v>0</v>
      </c>
      <c r="AL272" s="11"/>
      <c r="AM272" s="14"/>
      <c r="AN272" s="11"/>
      <c r="AO272" s="15"/>
      <c r="AP272" s="11"/>
      <c r="AQ272" s="11"/>
      <c r="AR272" s="11"/>
      <c r="AS272" s="75" t="str">
        <f t="shared" si="162"/>
        <v/>
      </c>
      <c r="AT272" s="75" t="str">
        <f t="shared" ca="1" si="163"/>
        <v/>
      </c>
      <c r="AU272" s="75" t="str">
        <f t="shared" si="164"/>
        <v/>
      </c>
      <c r="AV272" s="75" t="str">
        <f t="shared" ca="1" si="165"/>
        <v/>
      </c>
      <c r="AW272" s="169"/>
      <c r="AX272" s="169"/>
      <c r="AY272" s="75" t="str">
        <f t="shared" si="166"/>
        <v/>
      </c>
      <c r="AZ272" s="169"/>
      <c r="BA272" s="169"/>
      <c r="BB272" s="75" t="str">
        <f t="shared" si="167"/>
        <v/>
      </c>
      <c r="BC272" s="11"/>
      <c r="BH272" s="52"/>
      <c r="BI272" s="52"/>
      <c r="BJ272" s="52"/>
      <c r="BK272" s="52"/>
      <c r="BL272" s="52"/>
      <c r="BM272" s="52"/>
      <c r="BQ272" s="27"/>
      <c r="BR272" s="27"/>
      <c r="BS272" s="27"/>
      <c r="BT272" s="27"/>
      <c r="BU272" s="27"/>
      <c r="BV272" s="27"/>
      <c r="BW272" s="54"/>
      <c r="BX272" s="26"/>
      <c r="BY272" s="54"/>
      <c r="BZ272" s="26"/>
      <c r="CA272" s="26"/>
      <c r="CB272" s="26"/>
    </row>
    <row r="273" spans="1:80" ht="17.45" customHeight="1">
      <c r="A273" s="94">
        <f t="shared" si="136"/>
        <v>38.4</v>
      </c>
      <c r="B273" s="179">
        <f t="shared" si="145"/>
        <v>46187</v>
      </c>
      <c r="C273" s="8"/>
      <c r="D273" s="11"/>
      <c r="E273" s="12"/>
      <c r="F273" s="11"/>
      <c r="G273" s="74">
        <f t="shared" si="155"/>
        <v>821</v>
      </c>
      <c r="H273" s="75">
        <f t="shared" si="155"/>
        <v>6136</v>
      </c>
      <c r="I273" s="88">
        <f t="shared" si="156"/>
        <v>0</v>
      </c>
      <c r="J273" s="78">
        <f t="shared" si="157"/>
        <v>0</v>
      </c>
      <c r="K273" s="78">
        <f t="shared" si="158"/>
        <v>0</v>
      </c>
      <c r="L273" s="78">
        <f t="shared" si="159"/>
        <v>0</v>
      </c>
      <c r="M273" s="78">
        <f t="shared" ca="1" si="160"/>
        <v>7.6404494382022445E-2</v>
      </c>
      <c r="N273" s="78">
        <f t="shared" ca="1" si="146"/>
        <v>2.802850356294536E-2</v>
      </c>
      <c r="O273" s="78">
        <f t="shared" si="161"/>
        <v>5.0000000000000001E-4</v>
      </c>
      <c r="P273" s="13"/>
      <c r="Q273" s="8"/>
      <c r="R273" s="13"/>
      <c r="S273" s="89">
        <f t="shared" si="147"/>
        <v>0</v>
      </c>
      <c r="T273" s="75">
        <f t="shared" si="148"/>
        <v>0</v>
      </c>
      <c r="U273" s="90">
        <f t="shared" si="149"/>
        <v>0</v>
      </c>
      <c r="V273" s="82">
        <f t="shared" si="150"/>
        <v>0</v>
      </c>
      <c r="W273" s="8"/>
      <c r="X273" s="8"/>
      <c r="Y273" s="12"/>
      <c r="Z273" s="12"/>
      <c r="AA273" s="12"/>
      <c r="AB273" s="12"/>
      <c r="AC273" s="91">
        <f t="shared" si="151"/>
        <v>0</v>
      </c>
      <c r="AD273" s="75">
        <f t="shared" si="152"/>
        <v>0</v>
      </c>
      <c r="AE273" s="88">
        <f t="shared" si="140"/>
        <v>0</v>
      </c>
      <c r="AF273" s="92">
        <f t="shared" si="141"/>
        <v>0</v>
      </c>
      <c r="AG273" s="93">
        <f t="shared" si="142"/>
        <v>0</v>
      </c>
      <c r="AH273" s="93">
        <f t="shared" si="143"/>
        <v>0</v>
      </c>
      <c r="AI273" s="78">
        <f t="shared" si="144"/>
        <v>0</v>
      </c>
      <c r="AJ273" s="92">
        <f t="shared" si="153"/>
        <v>0</v>
      </c>
      <c r="AK273" s="78">
        <f t="shared" si="154"/>
        <v>0</v>
      </c>
      <c r="AL273" s="11"/>
      <c r="AM273" s="14"/>
      <c r="AN273" s="11"/>
      <c r="AO273" s="15"/>
      <c r="AP273" s="11"/>
      <c r="AQ273" s="11"/>
      <c r="AR273" s="11"/>
      <c r="AS273" s="75" t="str">
        <f t="shared" si="162"/>
        <v/>
      </c>
      <c r="AT273" s="75" t="str">
        <f t="shared" ca="1" si="163"/>
        <v/>
      </c>
      <c r="AU273" s="75" t="str">
        <f t="shared" si="164"/>
        <v/>
      </c>
      <c r="AV273" s="75" t="str">
        <f t="shared" ca="1" si="165"/>
        <v/>
      </c>
      <c r="AW273" s="169"/>
      <c r="AX273" s="169"/>
      <c r="AY273" s="75" t="str">
        <f t="shared" si="166"/>
        <v/>
      </c>
      <c r="AZ273" s="169"/>
      <c r="BA273" s="169"/>
      <c r="BB273" s="75" t="str">
        <f t="shared" si="167"/>
        <v/>
      </c>
      <c r="BC273" s="11"/>
      <c r="BH273" s="52"/>
      <c r="BI273" s="52"/>
      <c r="BJ273" s="52"/>
      <c r="BK273" s="52"/>
      <c r="BL273" s="52"/>
      <c r="BM273" s="52"/>
      <c r="BQ273" s="27"/>
      <c r="BR273" s="27"/>
      <c r="BS273" s="27"/>
      <c r="BT273" s="27"/>
      <c r="BU273" s="27"/>
      <c r="BV273" s="27"/>
      <c r="BW273" s="54"/>
      <c r="BX273" s="26"/>
      <c r="BY273" s="54"/>
      <c r="BZ273" s="26"/>
      <c r="CA273" s="26"/>
      <c r="CB273" s="26"/>
    </row>
    <row r="274" spans="1:80" ht="17.45" customHeight="1">
      <c r="A274" s="86">
        <f t="shared" ref="A274:A337" si="168">A267+1</f>
        <v>38.5</v>
      </c>
      <c r="B274" s="179">
        <f t="shared" si="145"/>
        <v>46188</v>
      </c>
      <c r="C274" s="8"/>
      <c r="D274" s="11"/>
      <c r="E274" s="12"/>
      <c r="F274" s="11"/>
      <c r="G274" s="74">
        <f t="shared" si="155"/>
        <v>821</v>
      </c>
      <c r="H274" s="75">
        <f t="shared" si="155"/>
        <v>6136</v>
      </c>
      <c r="I274" s="88">
        <f t="shared" si="156"/>
        <v>0</v>
      </c>
      <c r="J274" s="78">
        <f t="shared" si="157"/>
        <v>0</v>
      </c>
      <c r="K274" s="78">
        <f t="shared" si="158"/>
        <v>0</v>
      </c>
      <c r="L274" s="78">
        <f t="shared" si="159"/>
        <v>0</v>
      </c>
      <c r="M274" s="78">
        <f t="shared" ca="1" si="160"/>
        <v>7.6404494382022445E-2</v>
      </c>
      <c r="N274" s="78">
        <f t="shared" ca="1" si="146"/>
        <v>2.802850356294536E-2</v>
      </c>
      <c r="O274" s="78">
        <f t="shared" si="161"/>
        <v>5.0000000000000001E-4</v>
      </c>
      <c r="P274" s="13"/>
      <c r="Q274" s="8"/>
      <c r="R274" s="13"/>
      <c r="S274" s="89">
        <f t="shared" si="147"/>
        <v>0</v>
      </c>
      <c r="T274" s="75">
        <f t="shared" si="148"/>
        <v>0</v>
      </c>
      <c r="U274" s="90">
        <f t="shared" si="149"/>
        <v>0</v>
      </c>
      <c r="V274" s="82">
        <f t="shared" si="150"/>
        <v>0</v>
      </c>
      <c r="W274" s="8"/>
      <c r="X274" s="8"/>
      <c r="Y274" s="12"/>
      <c r="Z274" s="12"/>
      <c r="AA274" s="12"/>
      <c r="AB274" s="12"/>
      <c r="AC274" s="91">
        <f t="shared" si="151"/>
        <v>0</v>
      </c>
      <c r="AD274" s="75">
        <f t="shared" si="152"/>
        <v>0</v>
      </c>
      <c r="AE274" s="88">
        <f t="shared" si="140"/>
        <v>0</v>
      </c>
      <c r="AF274" s="92">
        <f t="shared" si="141"/>
        <v>0</v>
      </c>
      <c r="AG274" s="93">
        <f t="shared" si="142"/>
        <v>0</v>
      </c>
      <c r="AH274" s="93">
        <f t="shared" si="143"/>
        <v>0</v>
      </c>
      <c r="AI274" s="78">
        <f t="shared" si="144"/>
        <v>0</v>
      </c>
      <c r="AJ274" s="92">
        <f t="shared" si="153"/>
        <v>0</v>
      </c>
      <c r="AK274" s="78">
        <f t="shared" si="154"/>
        <v>0</v>
      </c>
      <c r="AL274" s="11"/>
      <c r="AM274" s="14"/>
      <c r="AN274" s="11"/>
      <c r="AO274" s="15"/>
      <c r="AP274" s="11"/>
      <c r="AQ274" s="11"/>
      <c r="AR274" s="11"/>
      <c r="AS274" s="75" t="str">
        <f t="shared" si="162"/>
        <v/>
      </c>
      <c r="AT274" s="75" t="str">
        <f t="shared" ca="1" si="163"/>
        <v/>
      </c>
      <c r="AU274" s="75" t="str">
        <f t="shared" si="164"/>
        <v/>
      </c>
      <c r="AV274" s="75" t="str">
        <f t="shared" ca="1" si="165"/>
        <v/>
      </c>
      <c r="AW274" s="169"/>
      <c r="AX274" s="169"/>
      <c r="AY274" s="75" t="str">
        <f t="shared" si="166"/>
        <v/>
      </c>
      <c r="AZ274" s="169"/>
      <c r="BA274" s="169"/>
      <c r="BB274" s="75" t="str">
        <f t="shared" si="167"/>
        <v/>
      </c>
      <c r="BC274" s="11"/>
      <c r="BH274" s="52"/>
      <c r="BI274" s="52"/>
      <c r="BJ274" s="52"/>
      <c r="BK274" s="52"/>
      <c r="BL274" s="52"/>
      <c r="BM274" s="52"/>
      <c r="BQ274" s="27"/>
      <c r="BR274" s="27"/>
      <c r="BS274" s="27"/>
      <c r="BT274" s="27"/>
      <c r="BU274" s="27"/>
      <c r="BV274" s="27"/>
      <c r="BW274" s="54"/>
      <c r="BX274" s="26"/>
      <c r="BY274" s="54"/>
      <c r="BZ274" s="26"/>
      <c r="CA274" s="26"/>
      <c r="CB274" s="26"/>
    </row>
    <row r="275" spans="1:80" ht="17.45" customHeight="1">
      <c r="A275" s="94">
        <f t="shared" si="168"/>
        <v>38.6</v>
      </c>
      <c r="B275" s="179">
        <f t="shared" si="145"/>
        <v>46189</v>
      </c>
      <c r="C275" s="8"/>
      <c r="D275" s="11"/>
      <c r="E275" s="12"/>
      <c r="F275" s="11"/>
      <c r="G275" s="74">
        <f t="shared" si="155"/>
        <v>821</v>
      </c>
      <c r="H275" s="75">
        <f t="shared" si="155"/>
        <v>6136</v>
      </c>
      <c r="I275" s="88">
        <f t="shared" si="156"/>
        <v>0</v>
      </c>
      <c r="J275" s="78">
        <f t="shared" si="157"/>
        <v>0</v>
      </c>
      <c r="K275" s="78">
        <f t="shared" si="158"/>
        <v>0</v>
      </c>
      <c r="L275" s="78">
        <f t="shared" si="159"/>
        <v>0</v>
      </c>
      <c r="M275" s="78">
        <f t="shared" ca="1" si="160"/>
        <v>7.6404494382022445E-2</v>
      </c>
      <c r="N275" s="78">
        <f t="shared" ca="1" si="146"/>
        <v>2.802850356294536E-2</v>
      </c>
      <c r="O275" s="78">
        <f t="shared" si="161"/>
        <v>5.0000000000000001E-4</v>
      </c>
      <c r="P275" s="13"/>
      <c r="Q275" s="8"/>
      <c r="R275" s="13"/>
      <c r="S275" s="89">
        <f t="shared" si="147"/>
        <v>0</v>
      </c>
      <c r="T275" s="75">
        <f t="shared" si="148"/>
        <v>0</v>
      </c>
      <c r="U275" s="90">
        <f t="shared" si="149"/>
        <v>0</v>
      </c>
      <c r="V275" s="82">
        <f t="shared" si="150"/>
        <v>0</v>
      </c>
      <c r="W275" s="8"/>
      <c r="X275" s="8"/>
      <c r="Y275" s="12"/>
      <c r="Z275" s="12"/>
      <c r="AA275" s="12"/>
      <c r="AB275" s="12"/>
      <c r="AC275" s="91">
        <f t="shared" si="151"/>
        <v>0</v>
      </c>
      <c r="AD275" s="75">
        <f t="shared" si="152"/>
        <v>0</v>
      </c>
      <c r="AE275" s="88">
        <f t="shared" si="140"/>
        <v>0</v>
      </c>
      <c r="AF275" s="92">
        <f t="shared" si="141"/>
        <v>0</v>
      </c>
      <c r="AG275" s="93">
        <f t="shared" si="142"/>
        <v>0</v>
      </c>
      <c r="AH275" s="93">
        <f t="shared" si="143"/>
        <v>0</v>
      </c>
      <c r="AI275" s="78">
        <f t="shared" si="144"/>
        <v>0</v>
      </c>
      <c r="AJ275" s="92">
        <f t="shared" si="153"/>
        <v>0</v>
      </c>
      <c r="AK275" s="78">
        <f t="shared" si="154"/>
        <v>0</v>
      </c>
      <c r="AL275" s="11"/>
      <c r="AM275" s="14"/>
      <c r="AN275" s="11"/>
      <c r="AO275" s="15"/>
      <c r="AP275" s="11"/>
      <c r="AQ275" s="11"/>
      <c r="AR275" s="11"/>
      <c r="AS275" s="75" t="str">
        <f t="shared" si="162"/>
        <v/>
      </c>
      <c r="AT275" s="75" t="str">
        <f t="shared" ca="1" si="163"/>
        <v/>
      </c>
      <c r="AU275" s="75" t="str">
        <f t="shared" si="164"/>
        <v/>
      </c>
      <c r="AV275" s="75" t="str">
        <f t="shared" ca="1" si="165"/>
        <v/>
      </c>
      <c r="AW275" s="169"/>
      <c r="AX275" s="169"/>
      <c r="AY275" s="75" t="str">
        <f t="shared" si="166"/>
        <v/>
      </c>
      <c r="AZ275" s="169"/>
      <c r="BA275" s="169"/>
      <c r="BB275" s="75" t="str">
        <f t="shared" si="167"/>
        <v/>
      </c>
      <c r="BC275" s="11"/>
      <c r="BH275" s="52"/>
      <c r="BI275" s="52"/>
      <c r="BJ275" s="52"/>
      <c r="BK275" s="52"/>
      <c r="BL275" s="52"/>
      <c r="BM275" s="52"/>
      <c r="BQ275" s="27"/>
      <c r="BR275" s="27"/>
      <c r="BS275" s="27"/>
      <c r="BT275" s="27"/>
      <c r="BU275" s="27"/>
      <c r="BV275" s="27"/>
      <c r="BW275" s="54"/>
      <c r="BX275" s="26"/>
      <c r="BY275" s="54"/>
      <c r="BZ275" s="26"/>
      <c r="CA275" s="26"/>
      <c r="CB275" s="26"/>
    </row>
    <row r="276" spans="1:80" ht="17.45" customHeight="1" thickBot="1">
      <c r="A276" s="86">
        <f t="shared" si="168"/>
        <v>38.700000000000003</v>
      </c>
      <c r="B276" s="180">
        <f t="shared" si="145"/>
        <v>46190</v>
      </c>
      <c r="C276" s="16"/>
      <c r="D276" s="17"/>
      <c r="E276" s="18"/>
      <c r="F276" s="17"/>
      <c r="G276" s="96">
        <f t="shared" si="155"/>
        <v>821</v>
      </c>
      <c r="H276" s="97">
        <f t="shared" si="155"/>
        <v>6136</v>
      </c>
      <c r="I276" s="98">
        <f t="shared" si="156"/>
        <v>0</v>
      </c>
      <c r="J276" s="99">
        <f t="shared" si="157"/>
        <v>0</v>
      </c>
      <c r="K276" s="99">
        <f t="shared" si="158"/>
        <v>0</v>
      </c>
      <c r="L276" s="99">
        <f t="shared" si="159"/>
        <v>0</v>
      </c>
      <c r="M276" s="99">
        <f t="shared" ca="1" si="160"/>
        <v>7.6404494382022445E-2</v>
      </c>
      <c r="N276" s="99">
        <f t="shared" ca="1" si="146"/>
        <v>2.802850356294536E-2</v>
      </c>
      <c r="O276" s="99">
        <f t="shared" si="161"/>
        <v>5.0000000000000001E-4</v>
      </c>
      <c r="P276" s="19"/>
      <c r="Q276" s="16"/>
      <c r="R276" s="19"/>
      <c r="S276" s="89">
        <f t="shared" si="147"/>
        <v>0</v>
      </c>
      <c r="T276" s="75">
        <f t="shared" si="148"/>
        <v>0</v>
      </c>
      <c r="U276" s="100">
        <f t="shared" si="149"/>
        <v>0</v>
      </c>
      <c r="V276" s="101">
        <f t="shared" si="150"/>
        <v>0</v>
      </c>
      <c r="W276" s="16"/>
      <c r="X276" s="8"/>
      <c r="Y276" s="12"/>
      <c r="Z276" s="12"/>
      <c r="AA276" s="12"/>
      <c r="AB276" s="12"/>
      <c r="AC276" s="102">
        <f t="shared" si="151"/>
        <v>0</v>
      </c>
      <c r="AD276" s="97">
        <f t="shared" si="152"/>
        <v>0</v>
      </c>
      <c r="AE276" s="98">
        <f t="shared" si="140"/>
        <v>0</v>
      </c>
      <c r="AF276" s="103">
        <f t="shared" si="141"/>
        <v>0</v>
      </c>
      <c r="AG276" s="104">
        <f t="shared" si="142"/>
        <v>0</v>
      </c>
      <c r="AH276" s="104">
        <f t="shared" si="143"/>
        <v>0</v>
      </c>
      <c r="AI276" s="99">
        <f t="shared" si="144"/>
        <v>0</v>
      </c>
      <c r="AJ276" s="103">
        <f t="shared" si="153"/>
        <v>0</v>
      </c>
      <c r="AK276" s="99">
        <f t="shared" si="154"/>
        <v>0</v>
      </c>
      <c r="AL276" s="17"/>
      <c r="AM276" s="20"/>
      <c r="AN276" s="17"/>
      <c r="AO276" s="21"/>
      <c r="AP276" s="17"/>
      <c r="AQ276" s="17"/>
      <c r="AR276" s="17"/>
      <c r="AS276" s="97" t="str">
        <f t="shared" si="162"/>
        <v/>
      </c>
      <c r="AT276" s="97" t="str">
        <f t="shared" ca="1" si="163"/>
        <v/>
      </c>
      <c r="AU276" s="97" t="str">
        <f t="shared" si="164"/>
        <v/>
      </c>
      <c r="AV276" s="97" t="str">
        <f t="shared" ca="1" si="165"/>
        <v/>
      </c>
      <c r="AW276" s="167"/>
      <c r="AX276" s="167"/>
      <c r="AY276" s="97" t="str">
        <f t="shared" si="166"/>
        <v/>
      </c>
      <c r="AZ276" s="167"/>
      <c r="BA276" s="167"/>
      <c r="BB276" s="97" t="str">
        <f t="shared" si="167"/>
        <v/>
      </c>
      <c r="BC276" s="17"/>
      <c r="BH276" s="52"/>
      <c r="BI276" s="52"/>
      <c r="BJ276" s="52"/>
      <c r="BK276" s="52"/>
      <c r="BL276" s="52"/>
      <c r="BM276" s="52"/>
      <c r="BQ276" s="27"/>
      <c r="BR276" s="27"/>
      <c r="BS276" s="27"/>
      <c r="BT276" s="27"/>
      <c r="BU276" s="27"/>
      <c r="BV276" s="27"/>
      <c r="BW276" s="54"/>
      <c r="BX276" s="26"/>
      <c r="BY276" s="54"/>
      <c r="BZ276" s="26"/>
      <c r="CA276" s="26"/>
      <c r="CB276" s="26"/>
    </row>
    <row r="277" spans="1:80" ht="17.45" customHeight="1" thickTop="1">
      <c r="A277" s="71">
        <f>A270+1</f>
        <v>39.1</v>
      </c>
      <c r="B277" s="178">
        <f>B276+1</f>
        <v>46191</v>
      </c>
      <c r="C277" s="4"/>
      <c r="D277" s="5"/>
      <c r="E277" s="6"/>
      <c r="F277" s="5"/>
      <c r="G277" s="74">
        <f t="shared" si="155"/>
        <v>821</v>
      </c>
      <c r="H277" s="75">
        <f t="shared" si="155"/>
        <v>6136</v>
      </c>
      <c r="I277" s="76">
        <f t="shared" si="156"/>
        <v>0</v>
      </c>
      <c r="J277" s="77">
        <f t="shared" si="157"/>
        <v>0</v>
      </c>
      <c r="K277" s="77">
        <f t="shared" si="158"/>
        <v>0</v>
      </c>
      <c r="L277" s="77">
        <f t="shared" si="159"/>
        <v>0</v>
      </c>
      <c r="M277" s="78">
        <f t="shared" ca="1" si="160"/>
        <v>7.6404494382022445E-2</v>
      </c>
      <c r="N277" s="78">
        <f t="shared" ca="1" si="146"/>
        <v>2.802850356294536E-2</v>
      </c>
      <c r="O277" s="78">
        <f t="shared" si="161"/>
        <v>5.0000000000000001E-4</v>
      </c>
      <c r="P277" s="13"/>
      <c r="Q277" s="8"/>
      <c r="R277" s="13"/>
      <c r="S277" s="79">
        <f t="shared" si="147"/>
        <v>0</v>
      </c>
      <c r="T277" s="80">
        <f t="shared" si="148"/>
        <v>0</v>
      </c>
      <c r="U277" s="90">
        <f t="shared" si="149"/>
        <v>0</v>
      </c>
      <c r="V277" s="82">
        <f t="shared" si="150"/>
        <v>0</v>
      </c>
      <c r="W277" s="4"/>
      <c r="X277" s="4"/>
      <c r="Y277" s="6"/>
      <c r="Z277" s="6"/>
      <c r="AA277" s="6"/>
      <c r="AB277" s="6"/>
      <c r="AC277" s="83">
        <f t="shared" si="151"/>
        <v>0</v>
      </c>
      <c r="AD277" s="80">
        <f t="shared" si="152"/>
        <v>0</v>
      </c>
      <c r="AE277" s="76">
        <f t="shared" si="140"/>
        <v>0</v>
      </c>
      <c r="AF277" s="84">
        <f t="shared" si="141"/>
        <v>0</v>
      </c>
      <c r="AG277" s="85">
        <f t="shared" si="142"/>
        <v>0</v>
      </c>
      <c r="AH277" s="85">
        <f t="shared" si="143"/>
        <v>0</v>
      </c>
      <c r="AI277" s="77">
        <f t="shared" si="144"/>
        <v>0</v>
      </c>
      <c r="AJ277" s="84">
        <f t="shared" si="153"/>
        <v>0</v>
      </c>
      <c r="AK277" s="77">
        <f t="shared" si="154"/>
        <v>0</v>
      </c>
      <c r="AL277" s="5"/>
      <c r="AM277" s="9"/>
      <c r="AN277" s="5"/>
      <c r="AO277" s="10"/>
      <c r="AP277" s="5"/>
      <c r="AQ277" s="5"/>
      <c r="AR277" s="5"/>
      <c r="AS277" s="80" t="str">
        <f t="shared" si="162"/>
        <v/>
      </c>
      <c r="AT277" s="80" t="str">
        <f t="shared" ca="1" si="163"/>
        <v/>
      </c>
      <c r="AU277" s="80" t="str">
        <f t="shared" si="164"/>
        <v/>
      </c>
      <c r="AV277" s="80" t="str">
        <f t="shared" ca="1" si="165"/>
        <v/>
      </c>
      <c r="AW277" s="165"/>
      <c r="AX277" s="165"/>
      <c r="AY277" s="80" t="str">
        <f t="shared" si="166"/>
        <v/>
      </c>
      <c r="AZ277" s="165"/>
      <c r="BA277" s="165"/>
      <c r="BB277" s="80" t="str">
        <f t="shared" si="167"/>
        <v/>
      </c>
      <c r="BC277" s="5"/>
      <c r="BH277" s="52"/>
      <c r="BI277" s="52"/>
      <c r="BJ277" s="52"/>
      <c r="BK277" s="52"/>
      <c r="BL277" s="52"/>
      <c r="BM277" s="52"/>
      <c r="BQ277" s="27"/>
      <c r="BR277" s="27"/>
      <c r="BS277" s="27"/>
      <c r="BT277" s="27"/>
      <c r="BU277" s="27"/>
      <c r="BV277" s="27"/>
      <c r="BW277" s="54"/>
      <c r="BX277" s="26"/>
      <c r="BY277" s="54"/>
      <c r="BZ277" s="26"/>
      <c r="CA277" s="26"/>
      <c r="CB277" s="26"/>
    </row>
    <row r="278" spans="1:80" ht="17.45" customHeight="1">
      <c r="A278" s="86">
        <f t="shared" si="168"/>
        <v>39.200000000000003</v>
      </c>
      <c r="B278" s="179">
        <f t="shared" si="145"/>
        <v>46192</v>
      </c>
      <c r="C278" s="8"/>
      <c r="D278" s="11"/>
      <c r="E278" s="12"/>
      <c r="F278" s="11"/>
      <c r="G278" s="74">
        <f t="shared" si="155"/>
        <v>821</v>
      </c>
      <c r="H278" s="75">
        <f t="shared" si="155"/>
        <v>6136</v>
      </c>
      <c r="I278" s="88">
        <f t="shared" si="156"/>
        <v>0</v>
      </c>
      <c r="J278" s="78">
        <f t="shared" si="157"/>
        <v>0</v>
      </c>
      <c r="K278" s="78">
        <f t="shared" si="158"/>
        <v>0</v>
      </c>
      <c r="L278" s="78">
        <f t="shared" si="159"/>
        <v>0</v>
      </c>
      <c r="M278" s="78">
        <f t="shared" ca="1" si="160"/>
        <v>7.6404494382022445E-2</v>
      </c>
      <c r="N278" s="78">
        <f t="shared" ca="1" si="146"/>
        <v>2.802850356294536E-2</v>
      </c>
      <c r="O278" s="78">
        <f t="shared" si="161"/>
        <v>5.0000000000000001E-4</v>
      </c>
      <c r="P278" s="13"/>
      <c r="Q278" s="8"/>
      <c r="R278" s="13"/>
      <c r="S278" s="89">
        <f t="shared" si="147"/>
        <v>0</v>
      </c>
      <c r="T278" s="75">
        <f t="shared" si="148"/>
        <v>0</v>
      </c>
      <c r="U278" s="90">
        <f t="shared" si="149"/>
        <v>0</v>
      </c>
      <c r="V278" s="82">
        <f t="shared" si="150"/>
        <v>0</v>
      </c>
      <c r="W278" s="8"/>
      <c r="X278" s="8"/>
      <c r="Y278" s="12"/>
      <c r="Z278" s="12"/>
      <c r="AA278" s="12"/>
      <c r="AB278" s="12"/>
      <c r="AC278" s="91">
        <f t="shared" si="151"/>
        <v>0</v>
      </c>
      <c r="AD278" s="75">
        <f t="shared" si="152"/>
        <v>0</v>
      </c>
      <c r="AE278" s="88">
        <f t="shared" si="140"/>
        <v>0</v>
      </c>
      <c r="AF278" s="92">
        <f t="shared" si="141"/>
        <v>0</v>
      </c>
      <c r="AG278" s="93">
        <f t="shared" si="142"/>
        <v>0</v>
      </c>
      <c r="AH278" s="93">
        <f t="shared" si="143"/>
        <v>0</v>
      </c>
      <c r="AI278" s="78">
        <f t="shared" si="144"/>
        <v>0</v>
      </c>
      <c r="AJ278" s="92">
        <f t="shared" si="153"/>
        <v>0</v>
      </c>
      <c r="AK278" s="78">
        <f t="shared" si="154"/>
        <v>0</v>
      </c>
      <c r="AL278" s="11"/>
      <c r="AM278" s="14"/>
      <c r="AN278" s="11"/>
      <c r="AO278" s="15"/>
      <c r="AP278" s="11"/>
      <c r="AQ278" s="11"/>
      <c r="AR278" s="11"/>
      <c r="AS278" s="75" t="str">
        <f t="shared" si="162"/>
        <v/>
      </c>
      <c r="AT278" s="75" t="str">
        <f t="shared" ca="1" si="163"/>
        <v/>
      </c>
      <c r="AU278" s="75" t="str">
        <f t="shared" si="164"/>
        <v/>
      </c>
      <c r="AV278" s="75" t="str">
        <f t="shared" ca="1" si="165"/>
        <v/>
      </c>
      <c r="AW278" s="169"/>
      <c r="AX278" s="169"/>
      <c r="AY278" s="75" t="str">
        <f t="shared" si="166"/>
        <v/>
      </c>
      <c r="AZ278" s="169"/>
      <c r="BA278" s="169"/>
      <c r="BB278" s="75" t="str">
        <f t="shared" si="167"/>
        <v/>
      </c>
      <c r="BC278" s="11"/>
      <c r="BH278" s="52"/>
      <c r="BI278" s="52"/>
      <c r="BJ278" s="52"/>
      <c r="BK278" s="52"/>
      <c r="BL278" s="52"/>
      <c r="BM278" s="52"/>
      <c r="BQ278" s="27"/>
      <c r="BR278" s="27"/>
      <c r="BS278" s="27"/>
      <c r="BT278" s="27"/>
      <c r="BU278" s="27"/>
      <c r="BV278" s="27"/>
      <c r="BW278" s="54"/>
      <c r="BX278" s="26"/>
      <c r="BY278" s="54"/>
      <c r="BZ278" s="26"/>
      <c r="CA278" s="26"/>
      <c r="CB278" s="26"/>
    </row>
    <row r="279" spans="1:80" ht="17.45" customHeight="1">
      <c r="A279" s="94">
        <f t="shared" si="168"/>
        <v>39.299999999999997</v>
      </c>
      <c r="B279" s="179">
        <f t="shared" si="145"/>
        <v>46193</v>
      </c>
      <c r="C279" s="8"/>
      <c r="D279" s="11"/>
      <c r="E279" s="12"/>
      <c r="F279" s="11"/>
      <c r="G279" s="74">
        <f t="shared" si="155"/>
        <v>821</v>
      </c>
      <c r="H279" s="75">
        <f t="shared" si="155"/>
        <v>6136</v>
      </c>
      <c r="I279" s="88">
        <f t="shared" si="156"/>
        <v>0</v>
      </c>
      <c r="J279" s="78">
        <f t="shared" si="157"/>
        <v>0</v>
      </c>
      <c r="K279" s="78">
        <f t="shared" si="158"/>
        <v>0</v>
      </c>
      <c r="L279" s="78">
        <f t="shared" si="159"/>
        <v>0</v>
      </c>
      <c r="M279" s="78">
        <f t="shared" ca="1" si="160"/>
        <v>7.6404494382022445E-2</v>
      </c>
      <c r="N279" s="78">
        <f t="shared" ca="1" si="146"/>
        <v>2.802850356294536E-2</v>
      </c>
      <c r="O279" s="78">
        <f t="shared" si="161"/>
        <v>5.0000000000000001E-4</v>
      </c>
      <c r="P279" s="13"/>
      <c r="Q279" s="8"/>
      <c r="R279" s="13"/>
      <c r="S279" s="89">
        <f t="shared" si="147"/>
        <v>0</v>
      </c>
      <c r="T279" s="75">
        <f t="shared" si="148"/>
        <v>0</v>
      </c>
      <c r="U279" s="90">
        <f t="shared" si="149"/>
        <v>0</v>
      </c>
      <c r="V279" s="82">
        <f t="shared" si="150"/>
        <v>0</v>
      </c>
      <c r="W279" s="8"/>
      <c r="X279" s="8"/>
      <c r="Y279" s="12"/>
      <c r="Z279" s="12"/>
      <c r="AA279" s="12"/>
      <c r="AB279" s="12"/>
      <c r="AC279" s="91">
        <f t="shared" si="151"/>
        <v>0</v>
      </c>
      <c r="AD279" s="75">
        <f t="shared" si="152"/>
        <v>0</v>
      </c>
      <c r="AE279" s="88">
        <f t="shared" si="140"/>
        <v>0</v>
      </c>
      <c r="AF279" s="92">
        <f t="shared" si="141"/>
        <v>0</v>
      </c>
      <c r="AG279" s="93">
        <f t="shared" si="142"/>
        <v>0</v>
      </c>
      <c r="AH279" s="93">
        <f t="shared" si="143"/>
        <v>0</v>
      </c>
      <c r="AI279" s="78">
        <f t="shared" si="144"/>
        <v>0</v>
      </c>
      <c r="AJ279" s="92">
        <f t="shared" si="153"/>
        <v>0</v>
      </c>
      <c r="AK279" s="78">
        <f t="shared" si="154"/>
        <v>0</v>
      </c>
      <c r="AL279" s="11"/>
      <c r="AM279" s="14"/>
      <c r="AN279" s="11"/>
      <c r="AO279" s="15"/>
      <c r="AP279" s="11"/>
      <c r="AQ279" s="11"/>
      <c r="AR279" s="11"/>
      <c r="AS279" s="75" t="str">
        <f t="shared" si="162"/>
        <v/>
      </c>
      <c r="AT279" s="75" t="str">
        <f t="shared" ca="1" si="163"/>
        <v/>
      </c>
      <c r="AU279" s="75" t="str">
        <f t="shared" si="164"/>
        <v/>
      </c>
      <c r="AV279" s="75" t="str">
        <f t="shared" ca="1" si="165"/>
        <v/>
      </c>
      <c r="AW279" s="169"/>
      <c r="AX279" s="169"/>
      <c r="AY279" s="75" t="str">
        <f t="shared" si="166"/>
        <v/>
      </c>
      <c r="AZ279" s="169"/>
      <c r="BA279" s="169"/>
      <c r="BB279" s="75" t="str">
        <f t="shared" si="167"/>
        <v/>
      </c>
      <c r="BC279" s="11"/>
      <c r="BH279" s="52"/>
      <c r="BI279" s="52"/>
      <c r="BJ279" s="52"/>
      <c r="BK279" s="52"/>
      <c r="BL279" s="52"/>
      <c r="BM279" s="52"/>
      <c r="BQ279" s="27"/>
      <c r="BR279" s="27"/>
      <c r="BS279" s="27"/>
      <c r="BT279" s="27"/>
      <c r="BU279" s="27"/>
      <c r="BV279" s="27"/>
      <c r="BW279" s="54"/>
      <c r="BX279" s="26"/>
      <c r="BY279" s="54"/>
      <c r="BZ279" s="26"/>
      <c r="CA279" s="26"/>
      <c r="CB279" s="26"/>
    </row>
    <row r="280" spans="1:80" ht="17.45" customHeight="1">
      <c r="A280" s="86">
        <f t="shared" si="168"/>
        <v>39.4</v>
      </c>
      <c r="B280" s="179">
        <f t="shared" si="145"/>
        <v>46194</v>
      </c>
      <c r="C280" s="8"/>
      <c r="D280" s="11"/>
      <c r="E280" s="12"/>
      <c r="F280" s="11"/>
      <c r="G280" s="74">
        <f t="shared" si="155"/>
        <v>821</v>
      </c>
      <c r="H280" s="75">
        <f t="shared" si="155"/>
        <v>6136</v>
      </c>
      <c r="I280" s="88">
        <f t="shared" si="156"/>
        <v>0</v>
      </c>
      <c r="J280" s="78">
        <f t="shared" si="157"/>
        <v>0</v>
      </c>
      <c r="K280" s="78">
        <f t="shared" si="158"/>
        <v>0</v>
      </c>
      <c r="L280" s="78">
        <f t="shared" si="159"/>
        <v>0</v>
      </c>
      <c r="M280" s="78">
        <f t="shared" ca="1" si="160"/>
        <v>7.6404494382022445E-2</v>
      </c>
      <c r="N280" s="78">
        <f t="shared" ca="1" si="146"/>
        <v>2.802850356294536E-2</v>
      </c>
      <c r="O280" s="78">
        <f t="shared" si="161"/>
        <v>5.0000000000000001E-4</v>
      </c>
      <c r="P280" s="13"/>
      <c r="Q280" s="8"/>
      <c r="R280" s="13"/>
      <c r="S280" s="89">
        <f t="shared" si="147"/>
        <v>0</v>
      </c>
      <c r="T280" s="75">
        <f t="shared" si="148"/>
        <v>0</v>
      </c>
      <c r="U280" s="90">
        <f t="shared" si="149"/>
        <v>0</v>
      </c>
      <c r="V280" s="82">
        <f t="shared" si="150"/>
        <v>0</v>
      </c>
      <c r="W280" s="8"/>
      <c r="X280" s="8"/>
      <c r="Y280" s="12"/>
      <c r="Z280" s="12"/>
      <c r="AA280" s="12"/>
      <c r="AB280" s="12"/>
      <c r="AC280" s="91">
        <f t="shared" si="151"/>
        <v>0</v>
      </c>
      <c r="AD280" s="75">
        <f t="shared" si="152"/>
        <v>0</v>
      </c>
      <c r="AE280" s="88">
        <f t="shared" si="140"/>
        <v>0</v>
      </c>
      <c r="AF280" s="92">
        <f t="shared" si="141"/>
        <v>0</v>
      </c>
      <c r="AG280" s="93">
        <f t="shared" si="142"/>
        <v>0</v>
      </c>
      <c r="AH280" s="93">
        <f t="shared" si="143"/>
        <v>0</v>
      </c>
      <c r="AI280" s="78">
        <f t="shared" si="144"/>
        <v>0</v>
      </c>
      <c r="AJ280" s="92">
        <f t="shared" si="153"/>
        <v>0</v>
      </c>
      <c r="AK280" s="78">
        <f t="shared" si="154"/>
        <v>0</v>
      </c>
      <c r="AL280" s="11"/>
      <c r="AM280" s="14"/>
      <c r="AN280" s="11"/>
      <c r="AO280" s="15"/>
      <c r="AP280" s="11"/>
      <c r="AQ280" s="11"/>
      <c r="AR280" s="11"/>
      <c r="AS280" s="75" t="str">
        <f t="shared" si="162"/>
        <v/>
      </c>
      <c r="AT280" s="75" t="str">
        <f t="shared" ca="1" si="163"/>
        <v/>
      </c>
      <c r="AU280" s="75" t="str">
        <f t="shared" si="164"/>
        <v/>
      </c>
      <c r="AV280" s="75" t="str">
        <f t="shared" ca="1" si="165"/>
        <v/>
      </c>
      <c r="AW280" s="169"/>
      <c r="AX280" s="169"/>
      <c r="AY280" s="75" t="str">
        <f t="shared" si="166"/>
        <v/>
      </c>
      <c r="AZ280" s="169"/>
      <c r="BA280" s="169"/>
      <c r="BB280" s="75" t="str">
        <f t="shared" si="167"/>
        <v/>
      </c>
      <c r="BC280" s="11"/>
      <c r="BH280" s="52"/>
      <c r="BI280" s="52"/>
      <c r="BJ280" s="52"/>
      <c r="BK280" s="52"/>
      <c r="BL280" s="52"/>
      <c r="BM280" s="52"/>
      <c r="BQ280" s="27"/>
      <c r="BR280" s="27"/>
      <c r="BS280" s="27"/>
      <c r="BT280" s="27"/>
      <c r="BU280" s="27"/>
      <c r="BV280" s="27"/>
      <c r="BW280" s="54"/>
      <c r="BX280" s="26"/>
      <c r="BY280" s="54"/>
      <c r="BZ280" s="26"/>
      <c r="CA280" s="26"/>
      <c r="CB280" s="26"/>
    </row>
    <row r="281" spans="1:80" ht="17.45" customHeight="1">
      <c r="A281" s="94">
        <f t="shared" si="168"/>
        <v>39.5</v>
      </c>
      <c r="B281" s="179">
        <f t="shared" si="145"/>
        <v>46195</v>
      </c>
      <c r="C281" s="8"/>
      <c r="D281" s="11"/>
      <c r="E281" s="12"/>
      <c r="F281" s="11"/>
      <c r="G281" s="74">
        <f t="shared" si="155"/>
        <v>821</v>
      </c>
      <c r="H281" s="75">
        <f t="shared" si="155"/>
        <v>6136</v>
      </c>
      <c r="I281" s="88">
        <f t="shared" si="156"/>
        <v>0</v>
      </c>
      <c r="J281" s="78">
        <f t="shared" si="157"/>
        <v>0</v>
      </c>
      <c r="K281" s="78">
        <f t="shared" si="158"/>
        <v>0</v>
      </c>
      <c r="L281" s="78">
        <f t="shared" si="159"/>
        <v>0</v>
      </c>
      <c r="M281" s="78">
        <f t="shared" ca="1" si="160"/>
        <v>7.6404494382022445E-2</v>
      </c>
      <c r="N281" s="78">
        <f t="shared" ca="1" si="146"/>
        <v>2.802850356294536E-2</v>
      </c>
      <c r="O281" s="78">
        <f t="shared" si="161"/>
        <v>5.0000000000000001E-4</v>
      </c>
      <c r="P281" s="13"/>
      <c r="Q281" s="8"/>
      <c r="R281" s="13"/>
      <c r="S281" s="89">
        <f t="shared" si="147"/>
        <v>0</v>
      </c>
      <c r="T281" s="75">
        <f t="shared" si="148"/>
        <v>0</v>
      </c>
      <c r="U281" s="90">
        <f t="shared" si="149"/>
        <v>0</v>
      </c>
      <c r="V281" s="82">
        <f t="shared" si="150"/>
        <v>0</v>
      </c>
      <c r="W281" s="8"/>
      <c r="X281" s="8"/>
      <c r="Y281" s="12"/>
      <c r="Z281" s="12"/>
      <c r="AA281" s="12"/>
      <c r="AB281" s="12"/>
      <c r="AC281" s="91">
        <f t="shared" si="151"/>
        <v>0</v>
      </c>
      <c r="AD281" s="75">
        <f t="shared" si="152"/>
        <v>0</v>
      </c>
      <c r="AE281" s="88">
        <f t="shared" si="140"/>
        <v>0</v>
      </c>
      <c r="AF281" s="92">
        <f t="shared" si="141"/>
        <v>0</v>
      </c>
      <c r="AG281" s="93">
        <f t="shared" si="142"/>
        <v>0</v>
      </c>
      <c r="AH281" s="93">
        <f t="shared" si="143"/>
        <v>0</v>
      </c>
      <c r="AI281" s="78">
        <f t="shared" si="144"/>
        <v>0</v>
      </c>
      <c r="AJ281" s="92">
        <f t="shared" si="153"/>
        <v>0</v>
      </c>
      <c r="AK281" s="78">
        <f t="shared" si="154"/>
        <v>0</v>
      </c>
      <c r="AL281" s="11"/>
      <c r="AM281" s="14"/>
      <c r="AN281" s="11"/>
      <c r="AO281" s="15"/>
      <c r="AP281" s="11"/>
      <c r="AQ281" s="11"/>
      <c r="AR281" s="11"/>
      <c r="AS281" s="75" t="str">
        <f t="shared" si="162"/>
        <v/>
      </c>
      <c r="AT281" s="75" t="str">
        <f t="shared" ca="1" si="163"/>
        <v/>
      </c>
      <c r="AU281" s="75" t="str">
        <f t="shared" si="164"/>
        <v/>
      </c>
      <c r="AV281" s="75" t="str">
        <f t="shared" ca="1" si="165"/>
        <v/>
      </c>
      <c r="AW281" s="169"/>
      <c r="AX281" s="169"/>
      <c r="AY281" s="75" t="str">
        <f t="shared" si="166"/>
        <v/>
      </c>
      <c r="AZ281" s="169"/>
      <c r="BA281" s="169"/>
      <c r="BB281" s="75" t="str">
        <f t="shared" si="167"/>
        <v/>
      </c>
      <c r="BC281" s="11"/>
      <c r="BH281" s="52"/>
      <c r="BI281" s="52"/>
      <c r="BJ281" s="52"/>
      <c r="BK281" s="52"/>
      <c r="BL281" s="52"/>
      <c r="BM281" s="52"/>
      <c r="BQ281" s="27"/>
      <c r="BR281" s="27"/>
      <c r="BS281" s="27"/>
      <c r="BT281" s="27"/>
      <c r="BU281" s="27"/>
      <c r="BV281" s="27"/>
      <c r="BW281" s="54"/>
      <c r="BX281" s="26"/>
      <c r="BY281" s="54"/>
      <c r="BZ281" s="26"/>
      <c r="CA281" s="26"/>
      <c r="CB281" s="26"/>
    </row>
    <row r="282" spans="1:80" ht="17.45" customHeight="1">
      <c r="A282" s="86">
        <f t="shared" si="168"/>
        <v>39.6</v>
      </c>
      <c r="B282" s="179">
        <f t="shared" si="145"/>
        <v>46196</v>
      </c>
      <c r="C282" s="8"/>
      <c r="D282" s="11"/>
      <c r="E282" s="12"/>
      <c r="F282" s="11"/>
      <c r="G282" s="74">
        <f t="shared" si="155"/>
        <v>821</v>
      </c>
      <c r="H282" s="75">
        <f t="shared" si="155"/>
        <v>6136</v>
      </c>
      <c r="I282" s="88">
        <f t="shared" si="156"/>
        <v>0</v>
      </c>
      <c r="J282" s="78">
        <f t="shared" si="157"/>
        <v>0</v>
      </c>
      <c r="K282" s="78">
        <f t="shared" si="158"/>
        <v>0</v>
      </c>
      <c r="L282" s="78">
        <f t="shared" si="159"/>
        <v>0</v>
      </c>
      <c r="M282" s="78">
        <f t="shared" ca="1" si="160"/>
        <v>7.6404494382022445E-2</v>
      </c>
      <c r="N282" s="78">
        <f t="shared" ca="1" si="146"/>
        <v>2.802850356294536E-2</v>
      </c>
      <c r="O282" s="78">
        <f t="shared" si="161"/>
        <v>5.0000000000000001E-4</v>
      </c>
      <c r="P282" s="13"/>
      <c r="Q282" s="8"/>
      <c r="R282" s="13"/>
      <c r="S282" s="89">
        <f t="shared" si="147"/>
        <v>0</v>
      </c>
      <c r="T282" s="75">
        <f t="shared" si="148"/>
        <v>0</v>
      </c>
      <c r="U282" s="90">
        <f t="shared" si="149"/>
        <v>0</v>
      </c>
      <c r="V282" s="82">
        <f t="shared" si="150"/>
        <v>0</v>
      </c>
      <c r="W282" s="8"/>
      <c r="X282" s="8"/>
      <c r="Y282" s="12"/>
      <c r="Z282" s="12"/>
      <c r="AA282" s="12"/>
      <c r="AB282" s="12"/>
      <c r="AC282" s="91">
        <f t="shared" si="151"/>
        <v>0</v>
      </c>
      <c r="AD282" s="75">
        <f t="shared" si="152"/>
        <v>0</v>
      </c>
      <c r="AE282" s="88">
        <f t="shared" si="140"/>
        <v>0</v>
      </c>
      <c r="AF282" s="92">
        <f t="shared" si="141"/>
        <v>0</v>
      </c>
      <c r="AG282" s="93">
        <f t="shared" si="142"/>
        <v>0</v>
      </c>
      <c r="AH282" s="93">
        <f t="shared" si="143"/>
        <v>0</v>
      </c>
      <c r="AI282" s="78">
        <f t="shared" si="144"/>
        <v>0</v>
      </c>
      <c r="AJ282" s="92">
        <f t="shared" si="153"/>
        <v>0</v>
      </c>
      <c r="AK282" s="78">
        <f t="shared" si="154"/>
        <v>0</v>
      </c>
      <c r="AL282" s="11"/>
      <c r="AM282" s="14"/>
      <c r="AN282" s="11"/>
      <c r="AO282" s="15"/>
      <c r="AP282" s="11"/>
      <c r="AQ282" s="11"/>
      <c r="AR282" s="11"/>
      <c r="AS282" s="75" t="str">
        <f t="shared" si="162"/>
        <v/>
      </c>
      <c r="AT282" s="75" t="str">
        <f t="shared" ca="1" si="163"/>
        <v/>
      </c>
      <c r="AU282" s="75" t="str">
        <f t="shared" si="164"/>
        <v/>
      </c>
      <c r="AV282" s="75" t="str">
        <f t="shared" ca="1" si="165"/>
        <v/>
      </c>
      <c r="AW282" s="169"/>
      <c r="AX282" s="169"/>
      <c r="AY282" s="75" t="str">
        <f t="shared" si="166"/>
        <v/>
      </c>
      <c r="AZ282" s="169"/>
      <c r="BA282" s="169"/>
      <c r="BB282" s="75" t="str">
        <f t="shared" si="167"/>
        <v/>
      </c>
      <c r="BC282" s="11"/>
      <c r="BH282" s="52"/>
      <c r="BI282" s="52"/>
      <c r="BJ282" s="52"/>
      <c r="BK282" s="52"/>
      <c r="BL282" s="52"/>
      <c r="BM282" s="52"/>
      <c r="BQ282" s="27"/>
      <c r="BR282" s="27"/>
      <c r="BS282" s="27"/>
      <c r="BT282" s="27"/>
      <c r="BU282" s="27"/>
      <c r="BV282" s="27"/>
      <c r="BW282" s="54"/>
      <c r="BX282" s="26"/>
      <c r="BY282" s="54"/>
      <c r="BZ282" s="26"/>
      <c r="CA282" s="26"/>
      <c r="CB282" s="26"/>
    </row>
    <row r="283" spans="1:80" ht="17.45" customHeight="1" thickBot="1">
      <c r="A283" s="94">
        <f t="shared" si="168"/>
        <v>39.700000000000003</v>
      </c>
      <c r="B283" s="180">
        <f t="shared" si="145"/>
        <v>46197</v>
      </c>
      <c r="C283" s="16"/>
      <c r="D283" s="17"/>
      <c r="E283" s="18"/>
      <c r="F283" s="17"/>
      <c r="G283" s="96">
        <f t="shared" si="155"/>
        <v>821</v>
      </c>
      <c r="H283" s="97">
        <f t="shared" si="155"/>
        <v>6136</v>
      </c>
      <c r="I283" s="98">
        <f t="shared" si="156"/>
        <v>0</v>
      </c>
      <c r="J283" s="99">
        <f t="shared" si="157"/>
        <v>0</v>
      </c>
      <c r="K283" s="99">
        <f t="shared" si="158"/>
        <v>0</v>
      </c>
      <c r="L283" s="99">
        <f t="shared" si="159"/>
        <v>0</v>
      </c>
      <c r="M283" s="99">
        <f t="shared" ca="1" si="160"/>
        <v>7.6404494382022445E-2</v>
      </c>
      <c r="N283" s="99">
        <f t="shared" ca="1" si="146"/>
        <v>2.802850356294536E-2</v>
      </c>
      <c r="O283" s="99">
        <f t="shared" si="161"/>
        <v>5.0000000000000001E-4</v>
      </c>
      <c r="P283" s="19"/>
      <c r="Q283" s="16"/>
      <c r="R283" s="19"/>
      <c r="S283" s="89">
        <f t="shared" si="147"/>
        <v>0</v>
      </c>
      <c r="T283" s="75">
        <f t="shared" si="148"/>
        <v>0</v>
      </c>
      <c r="U283" s="100">
        <f t="shared" si="149"/>
        <v>0</v>
      </c>
      <c r="V283" s="101">
        <f t="shared" si="150"/>
        <v>0</v>
      </c>
      <c r="W283" s="16"/>
      <c r="X283" s="8"/>
      <c r="Y283" s="12"/>
      <c r="Z283" s="12"/>
      <c r="AA283" s="12"/>
      <c r="AB283" s="12"/>
      <c r="AC283" s="102">
        <f t="shared" si="151"/>
        <v>0</v>
      </c>
      <c r="AD283" s="97">
        <f t="shared" si="152"/>
        <v>0</v>
      </c>
      <c r="AE283" s="98">
        <f t="shared" si="140"/>
        <v>0</v>
      </c>
      <c r="AF283" s="103">
        <f t="shared" si="141"/>
        <v>0</v>
      </c>
      <c r="AG283" s="104">
        <f t="shared" si="142"/>
        <v>0</v>
      </c>
      <c r="AH283" s="104">
        <f t="shared" si="143"/>
        <v>0</v>
      </c>
      <c r="AI283" s="99">
        <f t="shared" si="144"/>
        <v>0</v>
      </c>
      <c r="AJ283" s="103">
        <f t="shared" si="153"/>
        <v>0</v>
      </c>
      <c r="AK283" s="99">
        <f t="shared" si="154"/>
        <v>0</v>
      </c>
      <c r="AL283" s="17"/>
      <c r="AM283" s="20"/>
      <c r="AN283" s="17"/>
      <c r="AO283" s="21"/>
      <c r="AP283" s="17"/>
      <c r="AQ283" s="17"/>
      <c r="AR283" s="17"/>
      <c r="AS283" s="97" t="str">
        <f t="shared" si="162"/>
        <v/>
      </c>
      <c r="AT283" s="97" t="str">
        <f t="shared" ca="1" si="163"/>
        <v/>
      </c>
      <c r="AU283" s="97" t="str">
        <f t="shared" si="164"/>
        <v/>
      </c>
      <c r="AV283" s="97" t="str">
        <f t="shared" ca="1" si="165"/>
        <v/>
      </c>
      <c r="AW283" s="167"/>
      <c r="AX283" s="167"/>
      <c r="AY283" s="97" t="str">
        <f t="shared" si="166"/>
        <v/>
      </c>
      <c r="AZ283" s="167"/>
      <c r="BA283" s="167"/>
      <c r="BB283" s="97" t="str">
        <f t="shared" si="167"/>
        <v/>
      </c>
      <c r="BC283" s="17"/>
      <c r="BH283" s="52"/>
      <c r="BI283" s="52"/>
      <c r="BJ283" s="52"/>
      <c r="BK283" s="52"/>
      <c r="BL283" s="52"/>
      <c r="BM283" s="52"/>
      <c r="BQ283" s="27"/>
      <c r="BR283" s="27"/>
      <c r="BS283" s="27"/>
      <c r="BT283" s="27"/>
      <c r="BU283" s="27"/>
      <c r="BV283" s="27"/>
      <c r="BW283" s="54"/>
      <c r="BX283" s="26"/>
      <c r="BY283" s="54"/>
      <c r="BZ283" s="26"/>
      <c r="CA283" s="26"/>
      <c r="CB283" s="26"/>
    </row>
    <row r="284" spans="1:80" ht="17.45" customHeight="1" thickTop="1">
      <c r="A284" s="105">
        <f>A277+1</f>
        <v>40.1</v>
      </c>
      <c r="B284" s="178">
        <f>B283+1</f>
        <v>46198</v>
      </c>
      <c r="C284" s="4"/>
      <c r="D284" s="5"/>
      <c r="E284" s="6"/>
      <c r="F284" s="5"/>
      <c r="G284" s="74">
        <f t="shared" ref="G284:H299" si="169">G283-E284-C284</f>
        <v>821</v>
      </c>
      <c r="H284" s="75">
        <f t="shared" si="169"/>
        <v>6136</v>
      </c>
      <c r="I284" s="76">
        <f t="shared" si="156"/>
        <v>0</v>
      </c>
      <c r="J284" s="77">
        <f t="shared" si="157"/>
        <v>0</v>
      </c>
      <c r="K284" s="77">
        <f t="shared" si="158"/>
        <v>0</v>
      </c>
      <c r="L284" s="77">
        <f t="shared" si="159"/>
        <v>0</v>
      </c>
      <c r="M284" s="78">
        <f t="shared" ca="1" si="160"/>
        <v>7.6404494382022445E-2</v>
      </c>
      <c r="N284" s="78">
        <f t="shared" ca="1" si="146"/>
        <v>2.802850356294536E-2</v>
      </c>
      <c r="O284" s="78">
        <f t="shared" si="161"/>
        <v>5.0000000000000001E-4</v>
      </c>
      <c r="P284" s="13"/>
      <c r="Q284" s="8"/>
      <c r="R284" s="13"/>
      <c r="S284" s="79">
        <f t="shared" si="147"/>
        <v>0</v>
      </c>
      <c r="T284" s="80">
        <f t="shared" si="148"/>
        <v>0</v>
      </c>
      <c r="U284" s="90">
        <f t="shared" si="149"/>
        <v>0</v>
      </c>
      <c r="V284" s="82">
        <f t="shared" si="150"/>
        <v>0</v>
      </c>
      <c r="W284" s="4"/>
      <c r="X284" s="4"/>
      <c r="Y284" s="6"/>
      <c r="Z284" s="6"/>
      <c r="AA284" s="6"/>
      <c r="AB284" s="6"/>
      <c r="AC284" s="83">
        <f t="shared" si="151"/>
        <v>0</v>
      </c>
      <c r="AD284" s="80">
        <f t="shared" si="152"/>
        <v>0</v>
      </c>
      <c r="AE284" s="76">
        <f t="shared" si="140"/>
        <v>0</v>
      </c>
      <c r="AF284" s="84">
        <f t="shared" si="141"/>
        <v>0</v>
      </c>
      <c r="AG284" s="85">
        <f t="shared" si="142"/>
        <v>0</v>
      </c>
      <c r="AH284" s="85">
        <f t="shared" si="143"/>
        <v>0</v>
      </c>
      <c r="AI284" s="77">
        <f t="shared" si="144"/>
        <v>0</v>
      </c>
      <c r="AJ284" s="84">
        <f t="shared" si="153"/>
        <v>0</v>
      </c>
      <c r="AK284" s="77">
        <f t="shared" si="154"/>
        <v>0</v>
      </c>
      <c r="AL284" s="5"/>
      <c r="AM284" s="9"/>
      <c r="AN284" s="5"/>
      <c r="AO284" s="10"/>
      <c r="AP284" s="5"/>
      <c r="AQ284" s="5"/>
      <c r="AR284" s="5"/>
      <c r="AS284" s="80" t="str">
        <f t="shared" si="162"/>
        <v/>
      </c>
      <c r="AT284" s="80" t="str">
        <f t="shared" ca="1" si="163"/>
        <v/>
      </c>
      <c r="AU284" s="80" t="str">
        <f t="shared" si="164"/>
        <v/>
      </c>
      <c r="AV284" s="80" t="str">
        <f t="shared" ca="1" si="165"/>
        <v/>
      </c>
      <c r="AW284" s="165"/>
      <c r="AX284" s="165"/>
      <c r="AY284" s="80" t="str">
        <f t="shared" si="166"/>
        <v/>
      </c>
      <c r="AZ284" s="165"/>
      <c r="BA284" s="165"/>
      <c r="BB284" s="80" t="str">
        <f t="shared" si="167"/>
        <v/>
      </c>
      <c r="BC284" s="5"/>
      <c r="BH284" s="52"/>
      <c r="BI284" s="52"/>
      <c r="BJ284" s="52"/>
      <c r="BK284" s="52"/>
      <c r="BL284" s="52"/>
      <c r="BM284" s="52"/>
      <c r="BQ284" s="27"/>
      <c r="BR284" s="27"/>
      <c r="BS284" s="27"/>
      <c r="BT284" s="27"/>
      <c r="BU284" s="27"/>
      <c r="BV284" s="27"/>
      <c r="BW284" s="54"/>
      <c r="BX284" s="26"/>
      <c r="BY284" s="54"/>
      <c r="BZ284" s="26"/>
      <c r="CA284" s="26"/>
      <c r="CB284" s="26"/>
    </row>
    <row r="285" spans="1:80" ht="17.45" customHeight="1">
      <c r="A285" s="94">
        <f t="shared" si="168"/>
        <v>40.200000000000003</v>
      </c>
      <c r="B285" s="179">
        <f t="shared" si="145"/>
        <v>46199</v>
      </c>
      <c r="C285" s="8"/>
      <c r="D285" s="11"/>
      <c r="E285" s="12"/>
      <c r="F285" s="11"/>
      <c r="G285" s="74">
        <f t="shared" si="169"/>
        <v>821</v>
      </c>
      <c r="H285" s="75">
        <f t="shared" si="169"/>
        <v>6136</v>
      </c>
      <c r="I285" s="88">
        <f t="shared" si="156"/>
        <v>0</v>
      </c>
      <c r="J285" s="78">
        <f t="shared" si="157"/>
        <v>0</v>
      </c>
      <c r="K285" s="78">
        <f t="shared" si="158"/>
        <v>0</v>
      </c>
      <c r="L285" s="78">
        <f t="shared" si="159"/>
        <v>0</v>
      </c>
      <c r="M285" s="78">
        <f t="shared" ca="1" si="160"/>
        <v>7.6404494382022445E-2</v>
      </c>
      <c r="N285" s="78">
        <f t="shared" ca="1" si="146"/>
        <v>2.802850356294536E-2</v>
      </c>
      <c r="O285" s="78">
        <f t="shared" si="161"/>
        <v>5.0000000000000001E-4</v>
      </c>
      <c r="P285" s="13"/>
      <c r="Q285" s="8"/>
      <c r="R285" s="13"/>
      <c r="S285" s="89">
        <f t="shared" si="147"/>
        <v>0</v>
      </c>
      <c r="T285" s="75">
        <f t="shared" si="148"/>
        <v>0</v>
      </c>
      <c r="U285" s="90">
        <f t="shared" si="149"/>
        <v>0</v>
      </c>
      <c r="V285" s="82">
        <f t="shared" si="150"/>
        <v>0</v>
      </c>
      <c r="W285" s="8"/>
      <c r="X285" s="8"/>
      <c r="Y285" s="12"/>
      <c r="Z285" s="12"/>
      <c r="AA285" s="12"/>
      <c r="AB285" s="12"/>
      <c r="AC285" s="91">
        <f t="shared" si="151"/>
        <v>0</v>
      </c>
      <c r="AD285" s="75">
        <f t="shared" si="152"/>
        <v>0</v>
      </c>
      <c r="AE285" s="88">
        <f t="shared" si="140"/>
        <v>0</v>
      </c>
      <c r="AF285" s="92">
        <f t="shared" si="141"/>
        <v>0</v>
      </c>
      <c r="AG285" s="93">
        <f t="shared" si="142"/>
        <v>0</v>
      </c>
      <c r="AH285" s="93">
        <f t="shared" si="143"/>
        <v>0</v>
      </c>
      <c r="AI285" s="78">
        <f t="shared" si="144"/>
        <v>0</v>
      </c>
      <c r="AJ285" s="92">
        <f t="shared" si="153"/>
        <v>0</v>
      </c>
      <c r="AK285" s="78">
        <f t="shared" si="154"/>
        <v>0</v>
      </c>
      <c r="AL285" s="11"/>
      <c r="AM285" s="14"/>
      <c r="AN285" s="11"/>
      <c r="AO285" s="15"/>
      <c r="AP285" s="11"/>
      <c r="AQ285" s="11"/>
      <c r="AR285" s="11"/>
      <c r="AS285" s="75" t="str">
        <f t="shared" si="162"/>
        <v/>
      </c>
      <c r="AT285" s="75" t="str">
        <f t="shared" ca="1" si="163"/>
        <v/>
      </c>
      <c r="AU285" s="75" t="str">
        <f t="shared" si="164"/>
        <v/>
      </c>
      <c r="AV285" s="75" t="str">
        <f t="shared" ca="1" si="165"/>
        <v/>
      </c>
      <c r="AW285" s="169"/>
      <c r="AX285" s="169"/>
      <c r="AY285" s="75" t="str">
        <f t="shared" si="166"/>
        <v/>
      </c>
      <c r="AZ285" s="169"/>
      <c r="BA285" s="169"/>
      <c r="BB285" s="75" t="str">
        <f t="shared" si="167"/>
        <v/>
      </c>
      <c r="BC285" s="11"/>
      <c r="BH285" s="52"/>
      <c r="BI285" s="52"/>
      <c r="BJ285" s="52"/>
      <c r="BK285" s="52"/>
      <c r="BL285" s="52"/>
      <c r="BM285" s="52"/>
      <c r="BQ285" s="27"/>
      <c r="BR285" s="27"/>
      <c r="BS285" s="27"/>
      <c r="BT285" s="27"/>
      <c r="BU285" s="27"/>
      <c r="BV285" s="27"/>
      <c r="BW285" s="54"/>
      <c r="BX285" s="26"/>
      <c r="BY285" s="54"/>
      <c r="BZ285" s="26"/>
      <c r="CA285" s="26"/>
      <c r="CB285" s="26"/>
    </row>
    <row r="286" spans="1:80" ht="17.45" customHeight="1">
      <c r="A286" s="86">
        <f t="shared" si="168"/>
        <v>40.299999999999997</v>
      </c>
      <c r="B286" s="179">
        <f t="shared" si="145"/>
        <v>46200</v>
      </c>
      <c r="C286" s="8"/>
      <c r="D286" s="11"/>
      <c r="E286" s="12"/>
      <c r="F286" s="11"/>
      <c r="G286" s="74">
        <f t="shared" si="169"/>
        <v>821</v>
      </c>
      <c r="H286" s="75">
        <f t="shared" si="169"/>
        <v>6136</v>
      </c>
      <c r="I286" s="88">
        <f t="shared" si="156"/>
        <v>0</v>
      </c>
      <c r="J286" s="78">
        <f t="shared" si="157"/>
        <v>0</v>
      </c>
      <c r="K286" s="78">
        <f t="shared" si="158"/>
        <v>0</v>
      </c>
      <c r="L286" s="78">
        <f t="shared" si="159"/>
        <v>0</v>
      </c>
      <c r="M286" s="78">
        <f t="shared" ca="1" si="160"/>
        <v>7.6404494382022445E-2</v>
      </c>
      <c r="N286" s="78">
        <f t="shared" ca="1" si="146"/>
        <v>2.802850356294536E-2</v>
      </c>
      <c r="O286" s="78">
        <f t="shared" si="161"/>
        <v>5.0000000000000001E-4</v>
      </c>
      <c r="P286" s="13"/>
      <c r="Q286" s="8"/>
      <c r="R286" s="13"/>
      <c r="S286" s="89">
        <f t="shared" si="147"/>
        <v>0</v>
      </c>
      <c r="T286" s="75">
        <f t="shared" si="148"/>
        <v>0</v>
      </c>
      <c r="U286" s="90">
        <f t="shared" si="149"/>
        <v>0</v>
      </c>
      <c r="V286" s="82">
        <f t="shared" si="150"/>
        <v>0</v>
      </c>
      <c r="W286" s="8"/>
      <c r="X286" s="8"/>
      <c r="Y286" s="12"/>
      <c r="Z286" s="12"/>
      <c r="AA286" s="12"/>
      <c r="AB286" s="12"/>
      <c r="AC286" s="91">
        <f t="shared" si="151"/>
        <v>0</v>
      </c>
      <c r="AD286" s="75">
        <f t="shared" si="152"/>
        <v>0</v>
      </c>
      <c r="AE286" s="88">
        <f t="shared" si="140"/>
        <v>0</v>
      </c>
      <c r="AF286" s="92">
        <f t="shared" si="141"/>
        <v>0</v>
      </c>
      <c r="AG286" s="93">
        <f t="shared" si="142"/>
        <v>0</v>
      </c>
      <c r="AH286" s="93">
        <f t="shared" si="143"/>
        <v>0</v>
      </c>
      <c r="AI286" s="78">
        <f t="shared" si="144"/>
        <v>0</v>
      </c>
      <c r="AJ286" s="92">
        <f t="shared" si="153"/>
        <v>0</v>
      </c>
      <c r="AK286" s="78">
        <f t="shared" si="154"/>
        <v>0</v>
      </c>
      <c r="AL286" s="11"/>
      <c r="AM286" s="14"/>
      <c r="AN286" s="11"/>
      <c r="AO286" s="15"/>
      <c r="AP286" s="11"/>
      <c r="AQ286" s="11"/>
      <c r="AR286" s="11"/>
      <c r="AS286" s="75" t="str">
        <f t="shared" si="162"/>
        <v/>
      </c>
      <c r="AT286" s="75" t="str">
        <f t="shared" ca="1" si="163"/>
        <v/>
      </c>
      <c r="AU286" s="75" t="str">
        <f t="shared" si="164"/>
        <v/>
      </c>
      <c r="AV286" s="75" t="str">
        <f t="shared" ca="1" si="165"/>
        <v/>
      </c>
      <c r="AW286" s="169"/>
      <c r="AX286" s="169"/>
      <c r="AY286" s="75" t="str">
        <f t="shared" si="166"/>
        <v/>
      </c>
      <c r="AZ286" s="169"/>
      <c r="BA286" s="169"/>
      <c r="BB286" s="75" t="str">
        <f t="shared" si="167"/>
        <v/>
      </c>
      <c r="BC286" s="11"/>
      <c r="BH286" s="52"/>
      <c r="BI286" s="52"/>
      <c r="BJ286" s="52"/>
      <c r="BK286" s="52"/>
      <c r="BL286" s="52"/>
      <c r="BM286" s="52"/>
      <c r="BQ286" s="27"/>
      <c r="BR286" s="27"/>
      <c r="BS286" s="27"/>
      <c r="BT286" s="27"/>
      <c r="BU286" s="27"/>
      <c r="BV286" s="27"/>
      <c r="BW286" s="54"/>
      <c r="BX286" s="26"/>
      <c r="BY286" s="54"/>
      <c r="BZ286" s="26"/>
      <c r="CA286" s="26"/>
      <c r="CB286" s="26"/>
    </row>
    <row r="287" spans="1:80" ht="17.45" customHeight="1">
      <c r="A287" s="94">
        <f t="shared" si="168"/>
        <v>40.4</v>
      </c>
      <c r="B287" s="179">
        <f t="shared" si="145"/>
        <v>46201</v>
      </c>
      <c r="C287" s="8"/>
      <c r="D287" s="11"/>
      <c r="E287" s="12"/>
      <c r="F287" s="11"/>
      <c r="G287" s="74">
        <f t="shared" si="169"/>
        <v>821</v>
      </c>
      <c r="H287" s="75">
        <f t="shared" si="169"/>
        <v>6136</v>
      </c>
      <c r="I287" s="88">
        <f t="shared" si="156"/>
        <v>0</v>
      </c>
      <c r="J287" s="78">
        <f t="shared" si="157"/>
        <v>0</v>
      </c>
      <c r="K287" s="78">
        <f t="shared" si="158"/>
        <v>0</v>
      </c>
      <c r="L287" s="78">
        <f t="shared" si="159"/>
        <v>0</v>
      </c>
      <c r="M287" s="78">
        <f t="shared" ca="1" si="160"/>
        <v>7.6404494382022445E-2</v>
      </c>
      <c r="N287" s="78">
        <f t="shared" ca="1" si="146"/>
        <v>2.802850356294536E-2</v>
      </c>
      <c r="O287" s="78">
        <f t="shared" si="161"/>
        <v>5.0000000000000001E-4</v>
      </c>
      <c r="P287" s="13"/>
      <c r="Q287" s="8"/>
      <c r="R287" s="13"/>
      <c r="S287" s="89">
        <f t="shared" si="147"/>
        <v>0</v>
      </c>
      <c r="T287" s="75">
        <f t="shared" si="148"/>
        <v>0</v>
      </c>
      <c r="U287" s="90">
        <f t="shared" si="149"/>
        <v>0</v>
      </c>
      <c r="V287" s="82">
        <f t="shared" si="150"/>
        <v>0</v>
      </c>
      <c r="W287" s="8"/>
      <c r="X287" s="8"/>
      <c r="Y287" s="12"/>
      <c r="Z287" s="12"/>
      <c r="AA287" s="12"/>
      <c r="AB287" s="12"/>
      <c r="AC287" s="91">
        <f t="shared" si="151"/>
        <v>0</v>
      </c>
      <c r="AD287" s="75">
        <f t="shared" si="152"/>
        <v>0</v>
      </c>
      <c r="AE287" s="88">
        <f t="shared" si="140"/>
        <v>0</v>
      </c>
      <c r="AF287" s="92">
        <f t="shared" si="141"/>
        <v>0</v>
      </c>
      <c r="AG287" s="93">
        <f t="shared" si="142"/>
        <v>0</v>
      </c>
      <c r="AH287" s="93">
        <f t="shared" si="143"/>
        <v>0</v>
      </c>
      <c r="AI287" s="78">
        <f t="shared" si="144"/>
        <v>0</v>
      </c>
      <c r="AJ287" s="92">
        <f t="shared" si="153"/>
        <v>0</v>
      </c>
      <c r="AK287" s="78">
        <f t="shared" si="154"/>
        <v>0</v>
      </c>
      <c r="AL287" s="11"/>
      <c r="AM287" s="14"/>
      <c r="AN287" s="11"/>
      <c r="AO287" s="15"/>
      <c r="AP287" s="11"/>
      <c r="AQ287" s="11"/>
      <c r="AR287" s="11"/>
      <c r="AS287" s="75" t="str">
        <f t="shared" si="162"/>
        <v/>
      </c>
      <c r="AT287" s="75" t="str">
        <f t="shared" ca="1" si="163"/>
        <v/>
      </c>
      <c r="AU287" s="75" t="str">
        <f t="shared" si="164"/>
        <v/>
      </c>
      <c r="AV287" s="75" t="str">
        <f t="shared" ca="1" si="165"/>
        <v/>
      </c>
      <c r="AW287" s="169"/>
      <c r="AX287" s="169"/>
      <c r="AY287" s="75" t="str">
        <f t="shared" si="166"/>
        <v/>
      </c>
      <c r="AZ287" s="169"/>
      <c r="BA287" s="169"/>
      <c r="BB287" s="75" t="str">
        <f t="shared" si="167"/>
        <v/>
      </c>
      <c r="BC287" s="11"/>
      <c r="BH287" s="52"/>
      <c r="BI287" s="52"/>
      <c r="BJ287" s="52"/>
      <c r="BK287" s="52"/>
      <c r="BL287" s="52"/>
      <c r="BM287" s="52"/>
      <c r="BQ287" s="27"/>
      <c r="BR287" s="27"/>
      <c r="BS287" s="27"/>
      <c r="BT287" s="27"/>
      <c r="BU287" s="27"/>
      <c r="BV287" s="27"/>
      <c r="BW287" s="54"/>
      <c r="BX287" s="26"/>
      <c r="BY287" s="54"/>
      <c r="BZ287" s="26"/>
      <c r="CA287" s="26"/>
      <c r="CB287" s="26"/>
    </row>
    <row r="288" spans="1:80" ht="17.45" customHeight="1">
      <c r="A288" s="86">
        <f t="shared" si="168"/>
        <v>40.5</v>
      </c>
      <c r="B288" s="179">
        <f t="shared" si="145"/>
        <v>46202</v>
      </c>
      <c r="C288" s="8"/>
      <c r="D288" s="11"/>
      <c r="E288" s="12"/>
      <c r="F288" s="11"/>
      <c r="G288" s="74">
        <f t="shared" si="169"/>
        <v>821</v>
      </c>
      <c r="H288" s="75">
        <f t="shared" si="169"/>
        <v>6136</v>
      </c>
      <c r="I288" s="88">
        <f t="shared" si="156"/>
        <v>0</v>
      </c>
      <c r="J288" s="78">
        <f t="shared" si="157"/>
        <v>0</v>
      </c>
      <c r="K288" s="78">
        <f t="shared" si="158"/>
        <v>0</v>
      </c>
      <c r="L288" s="78">
        <f t="shared" si="159"/>
        <v>0</v>
      </c>
      <c r="M288" s="78">
        <f t="shared" ca="1" si="160"/>
        <v>7.6404494382022445E-2</v>
      </c>
      <c r="N288" s="78">
        <f t="shared" ca="1" si="146"/>
        <v>2.802850356294536E-2</v>
      </c>
      <c r="O288" s="78">
        <f t="shared" si="161"/>
        <v>5.0000000000000001E-4</v>
      </c>
      <c r="P288" s="13"/>
      <c r="Q288" s="8"/>
      <c r="R288" s="13"/>
      <c r="S288" s="89">
        <f t="shared" si="147"/>
        <v>0</v>
      </c>
      <c r="T288" s="75">
        <f t="shared" si="148"/>
        <v>0</v>
      </c>
      <c r="U288" s="90">
        <f t="shared" si="149"/>
        <v>0</v>
      </c>
      <c r="V288" s="82">
        <f t="shared" si="150"/>
        <v>0</v>
      </c>
      <c r="W288" s="8"/>
      <c r="X288" s="8"/>
      <c r="Y288" s="12"/>
      <c r="Z288" s="12"/>
      <c r="AA288" s="12"/>
      <c r="AB288" s="12"/>
      <c r="AC288" s="91">
        <f t="shared" si="151"/>
        <v>0</v>
      </c>
      <c r="AD288" s="75">
        <f t="shared" si="152"/>
        <v>0</v>
      </c>
      <c r="AE288" s="88">
        <f t="shared" si="140"/>
        <v>0</v>
      </c>
      <c r="AF288" s="92">
        <f t="shared" si="141"/>
        <v>0</v>
      </c>
      <c r="AG288" s="93">
        <f t="shared" si="142"/>
        <v>0</v>
      </c>
      <c r="AH288" s="93">
        <f t="shared" si="143"/>
        <v>0</v>
      </c>
      <c r="AI288" s="78">
        <f t="shared" si="144"/>
        <v>0</v>
      </c>
      <c r="AJ288" s="92">
        <f t="shared" si="153"/>
        <v>0</v>
      </c>
      <c r="AK288" s="78">
        <f t="shared" si="154"/>
        <v>0</v>
      </c>
      <c r="AL288" s="11"/>
      <c r="AM288" s="14"/>
      <c r="AN288" s="11"/>
      <c r="AO288" s="15"/>
      <c r="AP288" s="11"/>
      <c r="AQ288" s="11"/>
      <c r="AR288" s="11"/>
      <c r="AS288" s="75" t="str">
        <f t="shared" si="162"/>
        <v/>
      </c>
      <c r="AT288" s="75" t="str">
        <f t="shared" ca="1" si="163"/>
        <v/>
      </c>
      <c r="AU288" s="75" t="str">
        <f t="shared" si="164"/>
        <v/>
      </c>
      <c r="AV288" s="75" t="str">
        <f t="shared" ca="1" si="165"/>
        <v/>
      </c>
      <c r="AW288" s="169"/>
      <c r="AX288" s="169"/>
      <c r="AY288" s="75" t="str">
        <f t="shared" si="166"/>
        <v/>
      </c>
      <c r="AZ288" s="169"/>
      <c r="BA288" s="169"/>
      <c r="BB288" s="75" t="str">
        <f t="shared" si="167"/>
        <v/>
      </c>
      <c r="BC288" s="11"/>
      <c r="BH288" s="52"/>
      <c r="BI288" s="52"/>
      <c r="BJ288" s="52"/>
      <c r="BK288" s="52"/>
      <c r="BL288" s="52"/>
      <c r="BM288" s="52"/>
      <c r="BQ288" s="27"/>
      <c r="BR288" s="27"/>
      <c r="BS288" s="27"/>
      <c r="BT288" s="27"/>
      <c r="BU288" s="27"/>
      <c r="BV288" s="27"/>
      <c r="BW288" s="54"/>
      <c r="BX288" s="26"/>
      <c r="BY288" s="54"/>
      <c r="BZ288" s="26"/>
      <c r="CA288" s="26"/>
      <c r="CB288" s="26"/>
    </row>
    <row r="289" spans="1:80" ht="17.45" customHeight="1">
      <c r="A289" s="94">
        <f t="shared" si="168"/>
        <v>40.6</v>
      </c>
      <c r="B289" s="179">
        <f t="shared" si="145"/>
        <v>46203</v>
      </c>
      <c r="C289" s="8"/>
      <c r="D289" s="11"/>
      <c r="E289" s="12"/>
      <c r="F289" s="11"/>
      <c r="G289" s="74">
        <f t="shared" si="169"/>
        <v>821</v>
      </c>
      <c r="H289" s="75">
        <f t="shared" si="169"/>
        <v>6136</v>
      </c>
      <c r="I289" s="88">
        <f t="shared" si="156"/>
        <v>0</v>
      </c>
      <c r="J289" s="78">
        <f t="shared" si="157"/>
        <v>0</v>
      </c>
      <c r="K289" s="78">
        <f t="shared" si="158"/>
        <v>0</v>
      </c>
      <c r="L289" s="78">
        <f t="shared" si="159"/>
        <v>0</v>
      </c>
      <c r="M289" s="78">
        <f t="shared" ca="1" si="160"/>
        <v>7.6404494382022445E-2</v>
      </c>
      <c r="N289" s="78">
        <f t="shared" ca="1" si="146"/>
        <v>2.802850356294536E-2</v>
      </c>
      <c r="O289" s="78">
        <f t="shared" si="161"/>
        <v>5.0000000000000001E-4</v>
      </c>
      <c r="P289" s="13"/>
      <c r="Q289" s="8"/>
      <c r="R289" s="13"/>
      <c r="S289" s="89">
        <f t="shared" si="147"/>
        <v>0</v>
      </c>
      <c r="T289" s="75">
        <f t="shared" si="148"/>
        <v>0</v>
      </c>
      <c r="U289" s="90">
        <f t="shared" si="149"/>
        <v>0</v>
      </c>
      <c r="V289" s="82">
        <f t="shared" si="150"/>
        <v>0</v>
      </c>
      <c r="W289" s="8"/>
      <c r="X289" s="8"/>
      <c r="Y289" s="12"/>
      <c r="Z289" s="12"/>
      <c r="AA289" s="12"/>
      <c r="AB289" s="12"/>
      <c r="AC289" s="91">
        <f t="shared" si="151"/>
        <v>0</v>
      </c>
      <c r="AD289" s="75">
        <f t="shared" si="152"/>
        <v>0</v>
      </c>
      <c r="AE289" s="88">
        <f t="shared" si="140"/>
        <v>0</v>
      </c>
      <c r="AF289" s="92">
        <f t="shared" si="141"/>
        <v>0</v>
      </c>
      <c r="AG289" s="93">
        <f t="shared" si="142"/>
        <v>0</v>
      </c>
      <c r="AH289" s="93">
        <f t="shared" si="143"/>
        <v>0</v>
      </c>
      <c r="AI289" s="78">
        <f t="shared" si="144"/>
        <v>0</v>
      </c>
      <c r="AJ289" s="92">
        <f t="shared" si="153"/>
        <v>0</v>
      </c>
      <c r="AK289" s="78">
        <f t="shared" si="154"/>
        <v>0</v>
      </c>
      <c r="AL289" s="11"/>
      <c r="AM289" s="14"/>
      <c r="AN289" s="11"/>
      <c r="AO289" s="15"/>
      <c r="AP289" s="11"/>
      <c r="AQ289" s="11"/>
      <c r="AR289" s="11"/>
      <c r="AS289" s="75" t="str">
        <f t="shared" si="162"/>
        <v/>
      </c>
      <c r="AT289" s="75" t="str">
        <f t="shared" ca="1" si="163"/>
        <v/>
      </c>
      <c r="AU289" s="75" t="str">
        <f t="shared" si="164"/>
        <v/>
      </c>
      <c r="AV289" s="75" t="str">
        <f t="shared" ca="1" si="165"/>
        <v/>
      </c>
      <c r="AW289" s="169"/>
      <c r="AX289" s="169"/>
      <c r="AY289" s="75" t="str">
        <f t="shared" si="166"/>
        <v/>
      </c>
      <c r="AZ289" s="169"/>
      <c r="BA289" s="169"/>
      <c r="BB289" s="75" t="str">
        <f t="shared" si="167"/>
        <v/>
      </c>
      <c r="BC289" s="11"/>
      <c r="BH289" s="52"/>
      <c r="BI289" s="52"/>
      <c r="BJ289" s="52"/>
      <c r="BK289" s="52"/>
      <c r="BL289" s="52"/>
      <c r="BM289" s="52"/>
      <c r="BQ289" s="27"/>
      <c r="BR289" s="27"/>
      <c r="BS289" s="27"/>
      <c r="BT289" s="27"/>
      <c r="BU289" s="27"/>
      <c r="BV289" s="27"/>
      <c r="BW289" s="54"/>
      <c r="BX289" s="26"/>
      <c r="BY289" s="54"/>
      <c r="BZ289" s="26"/>
      <c r="CA289" s="26"/>
      <c r="CB289" s="26"/>
    </row>
    <row r="290" spans="1:80" ht="17.45" customHeight="1" thickBot="1">
      <c r="A290" s="86">
        <f t="shared" si="168"/>
        <v>40.700000000000003</v>
      </c>
      <c r="B290" s="180">
        <f t="shared" si="145"/>
        <v>46204</v>
      </c>
      <c r="C290" s="16"/>
      <c r="D290" s="17"/>
      <c r="E290" s="18"/>
      <c r="F290" s="17"/>
      <c r="G290" s="96">
        <f t="shared" si="169"/>
        <v>821</v>
      </c>
      <c r="H290" s="97">
        <f t="shared" si="169"/>
        <v>6136</v>
      </c>
      <c r="I290" s="98">
        <f t="shared" si="156"/>
        <v>0</v>
      </c>
      <c r="J290" s="99">
        <f t="shared" si="157"/>
        <v>0</v>
      </c>
      <c r="K290" s="99">
        <f t="shared" si="158"/>
        <v>0</v>
      </c>
      <c r="L290" s="99">
        <f t="shared" si="159"/>
        <v>0</v>
      </c>
      <c r="M290" s="99">
        <f t="shared" ca="1" si="160"/>
        <v>7.6404494382022445E-2</v>
      </c>
      <c r="N290" s="99">
        <f t="shared" ca="1" si="146"/>
        <v>2.802850356294536E-2</v>
      </c>
      <c r="O290" s="99">
        <f t="shared" si="161"/>
        <v>5.0000000000000001E-4</v>
      </c>
      <c r="P290" s="19"/>
      <c r="Q290" s="16"/>
      <c r="R290" s="19"/>
      <c r="S290" s="89">
        <f t="shared" si="147"/>
        <v>0</v>
      </c>
      <c r="T290" s="75">
        <f t="shared" si="148"/>
        <v>0</v>
      </c>
      <c r="U290" s="100">
        <f t="shared" si="149"/>
        <v>0</v>
      </c>
      <c r="V290" s="101">
        <f t="shared" si="150"/>
        <v>0</v>
      </c>
      <c r="W290" s="16"/>
      <c r="X290" s="8"/>
      <c r="Y290" s="12"/>
      <c r="Z290" s="12"/>
      <c r="AA290" s="12"/>
      <c r="AB290" s="12"/>
      <c r="AC290" s="102">
        <f t="shared" si="151"/>
        <v>0</v>
      </c>
      <c r="AD290" s="97">
        <f t="shared" si="152"/>
        <v>0</v>
      </c>
      <c r="AE290" s="98">
        <f t="shared" si="140"/>
        <v>0</v>
      </c>
      <c r="AF290" s="103">
        <f t="shared" si="141"/>
        <v>0</v>
      </c>
      <c r="AG290" s="104">
        <f t="shared" si="142"/>
        <v>0</v>
      </c>
      <c r="AH290" s="104">
        <f t="shared" si="143"/>
        <v>0</v>
      </c>
      <c r="AI290" s="99">
        <f t="shared" si="144"/>
        <v>0</v>
      </c>
      <c r="AJ290" s="103">
        <f t="shared" si="153"/>
        <v>0</v>
      </c>
      <c r="AK290" s="99">
        <f t="shared" si="154"/>
        <v>0</v>
      </c>
      <c r="AL290" s="17"/>
      <c r="AM290" s="20"/>
      <c r="AN290" s="17"/>
      <c r="AO290" s="21"/>
      <c r="AP290" s="17"/>
      <c r="AQ290" s="17"/>
      <c r="AR290" s="17"/>
      <c r="AS290" s="97" t="str">
        <f t="shared" si="162"/>
        <v/>
      </c>
      <c r="AT290" s="97" t="str">
        <f t="shared" ca="1" si="163"/>
        <v/>
      </c>
      <c r="AU290" s="97" t="str">
        <f t="shared" si="164"/>
        <v/>
      </c>
      <c r="AV290" s="97" t="str">
        <f t="shared" ca="1" si="165"/>
        <v/>
      </c>
      <c r="AW290" s="167"/>
      <c r="AX290" s="167"/>
      <c r="AY290" s="97" t="str">
        <f t="shared" si="166"/>
        <v/>
      </c>
      <c r="AZ290" s="167"/>
      <c r="BA290" s="167"/>
      <c r="BB290" s="97" t="str">
        <f t="shared" si="167"/>
        <v/>
      </c>
      <c r="BC290" s="17"/>
      <c r="BH290" s="52"/>
      <c r="BI290" s="52"/>
      <c r="BJ290" s="52"/>
      <c r="BK290" s="52"/>
      <c r="BL290" s="52"/>
      <c r="BM290" s="52"/>
      <c r="BQ290" s="27"/>
      <c r="BR290" s="27"/>
      <c r="BS290" s="27"/>
      <c r="BT290" s="27"/>
      <c r="BU290" s="27"/>
      <c r="BV290" s="27"/>
      <c r="BW290" s="54"/>
      <c r="BX290" s="26"/>
      <c r="BY290" s="54"/>
      <c r="BZ290" s="26"/>
      <c r="CA290" s="26"/>
      <c r="CB290" s="26"/>
    </row>
    <row r="291" spans="1:80" ht="17.45" customHeight="1" thickTop="1">
      <c r="A291" s="71">
        <f>A284+1</f>
        <v>41.1</v>
      </c>
      <c r="B291" s="178">
        <f>B290+1</f>
        <v>46205</v>
      </c>
      <c r="C291" s="4"/>
      <c r="D291" s="5"/>
      <c r="E291" s="6"/>
      <c r="F291" s="5"/>
      <c r="G291" s="74">
        <f t="shared" si="169"/>
        <v>821</v>
      </c>
      <c r="H291" s="75">
        <f t="shared" si="169"/>
        <v>6136</v>
      </c>
      <c r="I291" s="76">
        <f t="shared" si="156"/>
        <v>0</v>
      </c>
      <c r="J291" s="77">
        <f t="shared" si="157"/>
        <v>0</v>
      </c>
      <c r="K291" s="77">
        <f t="shared" si="158"/>
        <v>0</v>
      </c>
      <c r="L291" s="77">
        <f t="shared" si="159"/>
        <v>0</v>
      </c>
      <c r="M291" s="78">
        <f t="shared" ca="1" si="160"/>
        <v>7.6404494382022445E-2</v>
      </c>
      <c r="N291" s="78">
        <f t="shared" ca="1" si="146"/>
        <v>2.802850356294536E-2</v>
      </c>
      <c r="O291" s="78">
        <f t="shared" si="161"/>
        <v>5.0000000000000001E-4</v>
      </c>
      <c r="P291" s="13"/>
      <c r="Q291" s="8"/>
      <c r="R291" s="13"/>
      <c r="S291" s="79">
        <f t="shared" si="147"/>
        <v>0</v>
      </c>
      <c r="T291" s="80">
        <f t="shared" si="148"/>
        <v>0</v>
      </c>
      <c r="U291" s="90">
        <f t="shared" si="149"/>
        <v>0</v>
      </c>
      <c r="V291" s="82">
        <f t="shared" si="150"/>
        <v>0</v>
      </c>
      <c r="W291" s="4"/>
      <c r="X291" s="4"/>
      <c r="Y291" s="6"/>
      <c r="Z291" s="6"/>
      <c r="AA291" s="6"/>
      <c r="AB291" s="6"/>
      <c r="AC291" s="83">
        <f t="shared" si="151"/>
        <v>0</v>
      </c>
      <c r="AD291" s="80">
        <f t="shared" si="152"/>
        <v>0</v>
      </c>
      <c r="AE291" s="76">
        <f t="shared" si="140"/>
        <v>0</v>
      </c>
      <c r="AF291" s="84">
        <f t="shared" si="141"/>
        <v>0</v>
      </c>
      <c r="AG291" s="85">
        <f t="shared" si="142"/>
        <v>0</v>
      </c>
      <c r="AH291" s="85">
        <f t="shared" si="143"/>
        <v>0</v>
      </c>
      <c r="AI291" s="77">
        <f t="shared" si="144"/>
        <v>0</v>
      </c>
      <c r="AJ291" s="84">
        <f t="shared" si="153"/>
        <v>0</v>
      </c>
      <c r="AK291" s="77">
        <f t="shared" si="154"/>
        <v>0</v>
      </c>
      <c r="AL291" s="5"/>
      <c r="AM291" s="9"/>
      <c r="AN291" s="5"/>
      <c r="AO291" s="10"/>
      <c r="AP291" s="5"/>
      <c r="AQ291" s="5"/>
      <c r="AR291" s="5"/>
      <c r="AS291" s="80" t="str">
        <f t="shared" si="162"/>
        <v/>
      </c>
      <c r="AT291" s="80" t="str">
        <f t="shared" ca="1" si="163"/>
        <v/>
      </c>
      <c r="AU291" s="80" t="str">
        <f t="shared" si="164"/>
        <v/>
      </c>
      <c r="AV291" s="80" t="str">
        <f t="shared" ca="1" si="165"/>
        <v/>
      </c>
      <c r="AW291" s="165"/>
      <c r="AX291" s="165"/>
      <c r="AY291" s="80" t="str">
        <f t="shared" si="166"/>
        <v/>
      </c>
      <c r="AZ291" s="165"/>
      <c r="BA291" s="165"/>
      <c r="BB291" s="80" t="str">
        <f t="shared" si="167"/>
        <v/>
      </c>
      <c r="BC291" s="5"/>
      <c r="BH291" s="52"/>
      <c r="BI291" s="52"/>
      <c r="BJ291" s="52"/>
      <c r="BK291" s="52"/>
      <c r="BL291" s="52"/>
      <c r="BM291" s="52"/>
      <c r="BQ291" s="27"/>
      <c r="BR291" s="27"/>
      <c r="BS291" s="27"/>
      <c r="BT291" s="27"/>
      <c r="BU291" s="27"/>
      <c r="BV291" s="27"/>
      <c r="BW291" s="54"/>
      <c r="BX291" s="26"/>
      <c r="BY291" s="54"/>
      <c r="BZ291" s="26"/>
      <c r="CA291" s="26"/>
      <c r="CB291" s="26"/>
    </row>
    <row r="292" spans="1:80" ht="17.45" customHeight="1">
      <c r="A292" s="86">
        <f t="shared" si="168"/>
        <v>41.2</v>
      </c>
      <c r="B292" s="179">
        <f t="shared" si="145"/>
        <v>46206</v>
      </c>
      <c r="C292" s="8"/>
      <c r="D292" s="11"/>
      <c r="E292" s="12"/>
      <c r="F292" s="11"/>
      <c r="G292" s="74">
        <f t="shared" si="169"/>
        <v>821</v>
      </c>
      <c r="H292" s="75">
        <f t="shared" si="169"/>
        <v>6136</v>
      </c>
      <c r="I292" s="88">
        <f t="shared" si="156"/>
        <v>0</v>
      </c>
      <c r="J292" s="78">
        <f t="shared" si="157"/>
        <v>0</v>
      </c>
      <c r="K292" s="78">
        <f t="shared" si="158"/>
        <v>0</v>
      </c>
      <c r="L292" s="78">
        <f t="shared" si="159"/>
        <v>0</v>
      </c>
      <c r="M292" s="78">
        <f t="shared" ca="1" si="160"/>
        <v>7.6404494382022445E-2</v>
      </c>
      <c r="N292" s="78">
        <f t="shared" ca="1" si="146"/>
        <v>2.802850356294536E-2</v>
      </c>
      <c r="O292" s="78">
        <f t="shared" si="161"/>
        <v>5.0000000000000001E-4</v>
      </c>
      <c r="P292" s="13"/>
      <c r="Q292" s="8"/>
      <c r="R292" s="13"/>
      <c r="S292" s="89">
        <f t="shared" si="147"/>
        <v>0</v>
      </c>
      <c r="T292" s="75">
        <f t="shared" si="148"/>
        <v>0</v>
      </c>
      <c r="U292" s="90">
        <f t="shared" si="149"/>
        <v>0</v>
      </c>
      <c r="V292" s="82">
        <f t="shared" si="150"/>
        <v>0</v>
      </c>
      <c r="W292" s="8"/>
      <c r="X292" s="8"/>
      <c r="Y292" s="12"/>
      <c r="Z292" s="12"/>
      <c r="AA292" s="12"/>
      <c r="AB292" s="12"/>
      <c r="AC292" s="91">
        <f t="shared" si="151"/>
        <v>0</v>
      </c>
      <c r="AD292" s="75">
        <f t="shared" si="152"/>
        <v>0</v>
      </c>
      <c r="AE292" s="88">
        <f t="shared" si="140"/>
        <v>0</v>
      </c>
      <c r="AF292" s="92">
        <f t="shared" si="141"/>
        <v>0</v>
      </c>
      <c r="AG292" s="93">
        <f t="shared" si="142"/>
        <v>0</v>
      </c>
      <c r="AH292" s="93">
        <f t="shared" si="143"/>
        <v>0</v>
      </c>
      <c r="AI292" s="78">
        <f t="shared" si="144"/>
        <v>0</v>
      </c>
      <c r="AJ292" s="92">
        <f t="shared" si="153"/>
        <v>0</v>
      </c>
      <c r="AK292" s="78">
        <f t="shared" si="154"/>
        <v>0</v>
      </c>
      <c r="AL292" s="11"/>
      <c r="AM292" s="14"/>
      <c r="AN292" s="11"/>
      <c r="AO292" s="15"/>
      <c r="AP292" s="11"/>
      <c r="AQ292" s="11"/>
      <c r="AR292" s="11"/>
      <c r="AS292" s="75" t="str">
        <f t="shared" si="162"/>
        <v/>
      </c>
      <c r="AT292" s="75" t="str">
        <f t="shared" ca="1" si="163"/>
        <v/>
      </c>
      <c r="AU292" s="75" t="str">
        <f t="shared" si="164"/>
        <v/>
      </c>
      <c r="AV292" s="75" t="str">
        <f t="shared" ca="1" si="165"/>
        <v/>
      </c>
      <c r="AW292" s="169"/>
      <c r="AX292" s="169"/>
      <c r="AY292" s="75" t="str">
        <f t="shared" si="166"/>
        <v/>
      </c>
      <c r="AZ292" s="169"/>
      <c r="BA292" s="169"/>
      <c r="BB292" s="75" t="str">
        <f t="shared" si="167"/>
        <v/>
      </c>
      <c r="BC292" s="11"/>
      <c r="BH292" s="52"/>
      <c r="BI292" s="52"/>
      <c r="BJ292" s="52"/>
      <c r="BK292" s="52"/>
      <c r="BL292" s="52"/>
      <c r="BM292" s="52"/>
      <c r="BQ292" s="27"/>
      <c r="BR292" s="27"/>
      <c r="BS292" s="27"/>
      <c r="BT292" s="27"/>
      <c r="BU292" s="27"/>
      <c r="BV292" s="27"/>
      <c r="BW292" s="54"/>
      <c r="BX292" s="26"/>
      <c r="BY292" s="54"/>
      <c r="BZ292" s="26"/>
      <c r="CA292" s="26"/>
      <c r="CB292" s="26"/>
    </row>
    <row r="293" spans="1:80" ht="17.45" customHeight="1">
      <c r="A293" s="94">
        <f t="shared" si="168"/>
        <v>41.3</v>
      </c>
      <c r="B293" s="179">
        <f t="shared" si="145"/>
        <v>46207</v>
      </c>
      <c r="C293" s="8"/>
      <c r="D293" s="11"/>
      <c r="E293" s="12"/>
      <c r="F293" s="11"/>
      <c r="G293" s="74">
        <f t="shared" si="169"/>
        <v>821</v>
      </c>
      <c r="H293" s="75">
        <f t="shared" si="169"/>
        <v>6136</v>
      </c>
      <c r="I293" s="88">
        <f t="shared" si="156"/>
        <v>0</v>
      </c>
      <c r="J293" s="78">
        <f t="shared" si="157"/>
        <v>0</v>
      </c>
      <c r="K293" s="78">
        <f t="shared" si="158"/>
        <v>0</v>
      </c>
      <c r="L293" s="78">
        <f t="shared" si="159"/>
        <v>0</v>
      </c>
      <c r="M293" s="78">
        <f t="shared" ca="1" si="160"/>
        <v>7.6404494382022445E-2</v>
      </c>
      <c r="N293" s="78">
        <f t="shared" ca="1" si="146"/>
        <v>2.802850356294536E-2</v>
      </c>
      <c r="O293" s="78">
        <f t="shared" si="161"/>
        <v>5.0000000000000001E-4</v>
      </c>
      <c r="P293" s="13"/>
      <c r="Q293" s="8"/>
      <c r="R293" s="13"/>
      <c r="S293" s="89">
        <f t="shared" si="147"/>
        <v>0</v>
      </c>
      <c r="T293" s="75">
        <f t="shared" si="148"/>
        <v>0</v>
      </c>
      <c r="U293" s="90">
        <f t="shared" si="149"/>
        <v>0</v>
      </c>
      <c r="V293" s="82">
        <f t="shared" si="150"/>
        <v>0</v>
      </c>
      <c r="W293" s="8"/>
      <c r="X293" s="8"/>
      <c r="Y293" s="12"/>
      <c r="Z293" s="12"/>
      <c r="AA293" s="12"/>
      <c r="AB293" s="12"/>
      <c r="AC293" s="91">
        <f t="shared" si="151"/>
        <v>0</v>
      </c>
      <c r="AD293" s="75">
        <f t="shared" si="152"/>
        <v>0</v>
      </c>
      <c r="AE293" s="88">
        <f t="shared" si="140"/>
        <v>0</v>
      </c>
      <c r="AF293" s="92">
        <f t="shared" si="141"/>
        <v>0</v>
      </c>
      <c r="AG293" s="93">
        <f t="shared" si="142"/>
        <v>0</v>
      </c>
      <c r="AH293" s="93">
        <f t="shared" si="143"/>
        <v>0</v>
      </c>
      <c r="AI293" s="78">
        <f t="shared" si="144"/>
        <v>0</v>
      </c>
      <c r="AJ293" s="92">
        <f t="shared" si="153"/>
        <v>0</v>
      </c>
      <c r="AK293" s="78">
        <f t="shared" si="154"/>
        <v>0</v>
      </c>
      <c r="AL293" s="11"/>
      <c r="AM293" s="14"/>
      <c r="AN293" s="11"/>
      <c r="AO293" s="15"/>
      <c r="AP293" s="11"/>
      <c r="AQ293" s="11"/>
      <c r="AR293" s="11"/>
      <c r="AS293" s="75" t="str">
        <f t="shared" si="162"/>
        <v/>
      </c>
      <c r="AT293" s="75" t="str">
        <f t="shared" ca="1" si="163"/>
        <v/>
      </c>
      <c r="AU293" s="75" t="str">
        <f t="shared" si="164"/>
        <v/>
      </c>
      <c r="AV293" s="75" t="str">
        <f t="shared" ca="1" si="165"/>
        <v/>
      </c>
      <c r="AW293" s="169"/>
      <c r="AX293" s="169"/>
      <c r="AY293" s="75" t="str">
        <f t="shared" si="166"/>
        <v/>
      </c>
      <c r="AZ293" s="169"/>
      <c r="BA293" s="169"/>
      <c r="BB293" s="75" t="str">
        <f t="shared" si="167"/>
        <v/>
      </c>
      <c r="BC293" s="11"/>
      <c r="BH293" s="52"/>
      <c r="BI293" s="52"/>
      <c r="BJ293" s="52"/>
      <c r="BK293" s="52"/>
      <c r="BL293" s="52"/>
      <c r="BM293" s="52"/>
      <c r="BQ293" s="27"/>
      <c r="BR293" s="27"/>
      <c r="BS293" s="27"/>
      <c r="BT293" s="27"/>
      <c r="BU293" s="27"/>
      <c r="BV293" s="27"/>
      <c r="BW293" s="54"/>
      <c r="BX293" s="26"/>
      <c r="BY293" s="54"/>
      <c r="BZ293" s="26"/>
      <c r="CA293" s="26"/>
      <c r="CB293" s="26"/>
    </row>
    <row r="294" spans="1:80" ht="17.45" customHeight="1">
      <c r="A294" s="86">
        <f t="shared" si="168"/>
        <v>41.4</v>
      </c>
      <c r="B294" s="179">
        <f t="shared" si="145"/>
        <v>46208</v>
      </c>
      <c r="C294" s="8"/>
      <c r="D294" s="11"/>
      <c r="E294" s="12"/>
      <c r="F294" s="11"/>
      <c r="G294" s="74">
        <f t="shared" si="169"/>
        <v>821</v>
      </c>
      <c r="H294" s="75">
        <f t="shared" si="169"/>
        <v>6136</v>
      </c>
      <c r="I294" s="88">
        <f t="shared" si="156"/>
        <v>0</v>
      </c>
      <c r="J294" s="78">
        <f t="shared" si="157"/>
        <v>0</v>
      </c>
      <c r="K294" s="78">
        <f t="shared" si="158"/>
        <v>0</v>
      </c>
      <c r="L294" s="78">
        <f t="shared" si="159"/>
        <v>0</v>
      </c>
      <c r="M294" s="78">
        <f t="shared" ca="1" si="160"/>
        <v>7.6404494382022445E-2</v>
      </c>
      <c r="N294" s="78">
        <f t="shared" ca="1" si="146"/>
        <v>2.802850356294536E-2</v>
      </c>
      <c r="O294" s="78">
        <f t="shared" si="161"/>
        <v>5.0000000000000001E-4</v>
      </c>
      <c r="P294" s="13"/>
      <c r="Q294" s="8"/>
      <c r="R294" s="13"/>
      <c r="S294" s="89">
        <f t="shared" si="147"/>
        <v>0</v>
      </c>
      <c r="T294" s="75">
        <f t="shared" si="148"/>
        <v>0</v>
      </c>
      <c r="U294" s="90">
        <f t="shared" si="149"/>
        <v>0</v>
      </c>
      <c r="V294" s="82">
        <f t="shared" si="150"/>
        <v>0</v>
      </c>
      <c r="W294" s="8"/>
      <c r="X294" s="8"/>
      <c r="Y294" s="12"/>
      <c r="Z294" s="12"/>
      <c r="AA294" s="12"/>
      <c r="AB294" s="12"/>
      <c r="AC294" s="91">
        <f t="shared" si="151"/>
        <v>0</v>
      </c>
      <c r="AD294" s="75">
        <f t="shared" si="152"/>
        <v>0</v>
      </c>
      <c r="AE294" s="88">
        <f t="shared" si="140"/>
        <v>0</v>
      </c>
      <c r="AF294" s="92">
        <f t="shared" si="141"/>
        <v>0</v>
      </c>
      <c r="AG294" s="93">
        <f t="shared" si="142"/>
        <v>0</v>
      </c>
      <c r="AH294" s="93">
        <f t="shared" si="143"/>
        <v>0</v>
      </c>
      <c r="AI294" s="78">
        <f t="shared" si="144"/>
        <v>0</v>
      </c>
      <c r="AJ294" s="92">
        <f t="shared" si="153"/>
        <v>0</v>
      </c>
      <c r="AK294" s="78">
        <f t="shared" si="154"/>
        <v>0</v>
      </c>
      <c r="AL294" s="11"/>
      <c r="AM294" s="14"/>
      <c r="AN294" s="11"/>
      <c r="AO294" s="15"/>
      <c r="AP294" s="11"/>
      <c r="AQ294" s="11"/>
      <c r="AR294" s="11"/>
      <c r="AS294" s="75" t="str">
        <f t="shared" si="162"/>
        <v/>
      </c>
      <c r="AT294" s="75" t="str">
        <f t="shared" ca="1" si="163"/>
        <v/>
      </c>
      <c r="AU294" s="75" t="str">
        <f t="shared" si="164"/>
        <v/>
      </c>
      <c r="AV294" s="75" t="str">
        <f t="shared" ca="1" si="165"/>
        <v/>
      </c>
      <c r="AW294" s="169"/>
      <c r="AX294" s="169"/>
      <c r="AY294" s="75" t="str">
        <f t="shared" si="166"/>
        <v/>
      </c>
      <c r="AZ294" s="169"/>
      <c r="BA294" s="169"/>
      <c r="BB294" s="75" t="str">
        <f t="shared" si="167"/>
        <v/>
      </c>
      <c r="BC294" s="11"/>
      <c r="BH294" s="52"/>
      <c r="BI294" s="52"/>
      <c r="BJ294" s="52"/>
      <c r="BK294" s="52"/>
      <c r="BL294" s="52"/>
      <c r="BM294" s="52"/>
      <c r="BQ294" s="27"/>
      <c r="BR294" s="27"/>
      <c r="BS294" s="27"/>
      <c r="BT294" s="27"/>
      <c r="BU294" s="27"/>
      <c r="BV294" s="27"/>
      <c r="BW294" s="54"/>
      <c r="BX294" s="26"/>
      <c r="BY294" s="54"/>
      <c r="BZ294" s="26"/>
      <c r="CA294" s="26"/>
      <c r="CB294" s="26"/>
    </row>
    <row r="295" spans="1:80" ht="17.45" customHeight="1">
      <c r="A295" s="94">
        <f t="shared" si="168"/>
        <v>41.5</v>
      </c>
      <c r="B295" s="179">
        <f t="shared" si="145"/>
        <v>46209</v>
      </c>
      <c r="C295" s="8"/>
      <c r="D295" s="11"/>
      <c r="E295" s="12"/>
      <c r="F295" s="11"/>
      <c r="G295" s="74">
        <f t="shared" si="169"/>
        <v>821</v>
      </c>
      <c r="H295" s="75">
        <f t="shared" si="169"/>
        <v>6136</v>
      </c>
      <c r="I295" s="88">
        <f t="shared" si="156"/>
        <v>0</v>
      </c>
      <c r="J295" s="78">
        <f t="shared" si="157"/>
        <v>0</v>
      </c>
      <c r="K295" s="78">
        <f t="shared" si="158"/>
        <v>0</v>
      </c>
      <c r="L295" s="78">
        <f t="shared" si="159"/>
        <v>0</v>
      </c>
      <c r="M295" s="78">
        <f t="shared" ca="1" si="160"/>
        <v>7.6404494382022445E-2</v>
      </c>
      <c r="N295" s="78">
        <f t="shared" ca="1" si="146"/>
        <v>2.802850356294536E-2</v>
      </c>
      <c r="O295" s="78">
        <f t="shared" si="161"/>
        <v>5.0000000000000001E-4</v>
      </c>
      <c r="P295" s="13"/>
      <c r="Q295" s="8"/>
      <c r="R295" s="13"/>
      <c r="S295" s="89">
        <f t="shared" si="147"/>
        <v>0</v>
      </c>
      <c r="T295" s="75">
        <f t="shared" si="148"/>
        <v>0</v>
      </c>
      <c r="U295" s="90">
        <f t="shared" si="149"/>
        <v>0</v>
      </c>
      <c r="V295" s="82">
        <f t="shared" si="150"/>
        <v>0</v>
      </c>
      <c r="W295" s="8"/>
      <c r="X295" s="8"/>
      <c r="Y295" s="12"/>
      <c r="Z295" s="12"/>
      <c r="AA295" s="12"/>
      <c r="AB295" s="12"/>
      <c r="AC295" s="91">
        <f t="shared" si="151"/>
        <v>0</v>
      </c>
      <c r="AD295" s="75">
        <f t="shared" si="152"/>
        <v>0</v>
      </c>
      <c r="AE295" s="88">
        <f t="shared" si="140"/>
        <v>0</v>
      </c>
      <c r="AF295" s="92">
        <f t="shared" si="141"/>
        <v>0</v>
      </c>
      <c r="AG295" s="93">
        <f t="shared" si="142"/>
        <v>0</v>
      </c>
      <c r="AH295" s="93">
        <f t="shared" si="143"/>
        <v>0</v>
      </c>
      <c r="AI295" s="78">
        <f t="shared" si="144"/>
        <v>0</v>
      </c>
      <c r="AJ295" s="92">
        <f t="shared" si="153"/>
        <v>0</v>
      </c>
      <c r="AK295" s="78">
        <f t="shared" si="154"/>
        <v>0</v>
      </c>
      <c r="AL295" s="11"/>
      <c r="AM295" s="14"/>
      <c r="AN295" s="11"/>
      <c r="AO295" s="15"/>
      <c r="AP295" s="11"/>
      <c r="AQ295" s="11"/>
      <c r="AR295" s="11"/>
      <c r="AS295" s="75" t="str">
        <f t="shared" si="162"/>
        <v/>
      </c>
      <c r="AT295" s="75" t="str">
        <f t="shared" ca="1" si="163"/>
        <v/>
      </c>
      <c r="AU295" s="75" t="str">
        <f t="shared" si="164"/>
        <v/>
      </c>
      <c r="AV295" s="75" t="str">
        <f t="shared" ca="1" si="165"/>
        <v/>
      </c>
      <c r="AW295" s="169"/>
      <c r="AX295" s="169"/>
      <c r="AY295" s="75" t="str">
        <f t="shared" si="166"/>
        <v/>
      </c>
      <c r="AZ295" s="169"/>
      <c r="BA295" s="169"/>
      <c r="BB295" s="75" t="str">
        <f t="shared" si="167"/>
        <v/>
      </c>
      <c r="BC295" s="11"/>
      <c r="BH295" s="52"/>
      <c r="BI295" s="52"/>
      <c r="BJ295" s="52"/>
      <c r="BK295" s="52"/>
      <c r="BL295" s="52"/>
      <c r="BM295" s="52"/>
      <c r="BQ295" s="27"/>
      <c r="BR295" s="27"/>
      <c r="BS295" s="27"/>
      <c r="BT295" s="27"/>
      <c r="BU295" s="27"/>
      <c r="BV295" s="27"/>
      <c r="BW295" s="54"/>
      <c r="BX295" s="26"/>
      <c r="BY295" s="54"/>
      <c r="BZ295" s="26"/>
      <c r="CA295" s="26"/>
      <c r="CB295" s="26"/>
    </row>
    <row r="296" spans="1:80" ht="17.45" customHeight="1">
      <c r="A296" s="86">
        <f t="shared" si="168"/>
        <v>41.6</v>
      </c>
      <c r="B296" s="179">
        <f t="shared" si="145"/>
        <v>46210</v>
      </c>
      <c r="C296" s="8"/>
      <c r="D296" s="11"/>
      <c r="E296" s="12"/>
      <c r="F296" s="11"/>
      <c r="G296" s="74">
        <f t="shared" si="169"/>
        <v>821</v>
      </c>
      <c r="H296" s="75">
        <f t="shared" si="169"/>
        <v>6136</v>
      </c>
      <c r="I296" s="88">
        <f t="shared" si="156"/>
        <v>0</v>
      </c>
      <c r="J296" s="78">
        <f t="shared" si="157"/>
        <v>0</v>
      </c>
      <c r="K296" s="78">
        <f t="shared" si="158"/>
        <v>0</v>
      </c>
      <c r="L296" s="78">
        <f t="shared" si="159"/>
        <v>0</v>
      </c>
      <c r="M296" s="78">
        <f t="shared" ca="1" si="160"/>
        <v>7.6404494382022445E-2</v>
      </c>
      <c r="N296" s="78">
        <f t="shared" ca="1" si="146"/>
        <v>2.802850356294536E-2</v>
      </c>
      <c r="O296" s="78">
        <f t="shared" si="161"/>
        <v>5.0000000000000001E-4</v>
      </c>
      <c r="P296" s="13"/>
      <c r="Q296" s="8"/>
      <c r="R296" s="13"/>
      <c r="S296" s="89">
        <f t="shared" si="147"/>
        <v>0</v>
      </c>
      <c r="T296" s="75">
        <f t="shared" si="148"/>
        <v>0</v>
      </c>
      <c r="U296" s="90">
        <f t="shared" si="149"/>
        <v>0</v>
      </c>
      <c r="V296" s="82">
        <f t="shared" si="150"/>
        <v>0</v>
      </c>
      <c r="W296" s="8"/>
      <c r="X296" s="8"/>
      <c r="Y296" s="12"/>
      <c r="Z296" s="12"/>
      <c r="AA296" s="12"/>
      <c r="AB296" s="12"/>
      <c r="AC296" s="91">
        <f t="shared" si="151"/>
        <v>0</v>
      </c>
      <c r="AD296" s="75">
        <f t="shared" si="152"/>
        <v>0</v>
      </c>
      <c r="AE296" s="88">
        <f t="shared" si="140"/>
        <v>0</v>
      </c>
      <c r="AF296" s="92">
        <f t="shared" si="141"/>
        <v>0</v>
      </c>
      <c r="AG296" s="93">
        <f t="shared" si="142"/>
        <v>0</v>
      </c>
      <c r="AH296" s="93">
        <f t="shared" si="143"/>
        <v>0</v>
      </c>
      <c r="AI296" s="78">
        <f t="shared" si="144"/>
        <v>0</v>
      </c>
      <c r="AJ296" s="92">
        <f t="shared" si="153"/>
        <v>0</v>
      </c>
      <c r="AK296" s="78">
        <f t="shared" si="154"/>
        <v>0</v>
      </c>
      <c r="AL296" s="11"/>
      <c r="AM296" s="14"/>
      <c r="AN296" s="11"/>
      <c r="AO296" s="15"/>
      <c r="AP296" s="11"/>
      <c r="AQ296" s="11"/>
      <c r="AR296" s="11"/>
      <c r="AS296" s="75" t="str">
        <f t="shared" si="162"/>
        <v/>
      </c>
      <c r="AT296" s="75" t="str">
        <f t="shared" ca="1" si="163"/>
        <v/>
      </c>
      <c r="AU296" s="75" t="str">
        <f t="shared" si="164"/>
        <v/>
      </c>
      <c r="AV296" s="75" t="str">
        <f t="shared" ca="1" si="165"/>
        <v/>
      </c>
      <c r="AW296" s="169"/>
      <c r="AX296" s="169"/>
      <c r="AY296" s="75" t="str">
        <f t="shared" si="166"/>
        <v/>
      </c>
      <c r="AZ296" s="169"/>
      <c r="BA296" s="169"/>
      <c r="BB296" s="75" t="str">
        <f t="shared" si="167"/>
        <v/>
      </c>
      <c r="BC296" s="11"/>
      <c r="BH296" s="52"/>
      <c r="BI296" s="52"/>
      <c r="BJ296" s="52"/>
      <c r="BK296" s="52"/>
      <c r="BL296" s="52"/>
      <c r="BM296" s="52"/>
      <c r="BQ296" s="27"/>
      <c r="BR296" s="27"/>
      <c r="BS296" s="27"/>
      <c r="BT296" s="27"/>
      <c r="BU296" s="27"/>
      <c r="BV296" s="27"/>
      <c r="BW296" s="54"/>
      <c r="BX296" s="26"/>
      <c r="BY296" s="54"/>
      <c r="BZ296" s="26"/>
      <c r="CA296" s="26"/>
      <c r="CB296" s="26"/>
    </row>
    <row r="297" spans="1:80" ht="17.45" customHeight="1" thickBot="1">
      <c r="A297" s="94">
        <f t="shared" si="168"/>
        <v>41.7</v>
      </c>
      <c r="B297" s="180">
        <f t="shared" si="145"/>
        <v>46211</v>
      </c>
      <c r="C297" s="16"/>
      <c r="D297" s="17"/>
      <c r="E297" s="18"/>
      <c r="F297" s="17"/>
      <c r="G297" s="96">
        <f t="shared" si="169"/>
        <v>821</v>
      </c>
      <c r="H297" s="97">
        <f t="shared" si="169"/>
        <v>6136</v>
      </c>
      <c r="I297" s="98">
        <f t="shared" si="156"/>
        <v>0</v>
      </c>
      <c r="J297" s="99">
        <f t="shared" si="157"/>
        <v>0</v>
      </c>
      <c r="K297" s="99">
        <f t="shared" si="158"/>
        <v>0</v>
      </c>
      <c r="L297" s="99">
        <f t="shared" si="159"/>
        <v>0</v>
      </c>
      <c r="M297" s="99">
        <f t="shared" ca="1" si="160"/>
        <v>7.6404494382022445E-2</v>
      </c>
      <c r="N297" s="99">
        <f t="shared" ca="1" si="146"/>
        <v>2.802850356294536E-2</v>
      </c>
      <c r="O297" s="99">
        <f t="shared" si="161"/>
        <v>5.0000000000000001E-4</v>
      </c>
      <c r="P297" s="19"/>
      <c r="Q297" s="16"/>
      <c r="R297" s="19"/>
      <c r="S297" s="89">
        <f t="shared" si="147"/>
        <v>0</v>
      </c>
      <c r="T297" s="75">
        <f t="shared" si="148"/>
        <v>0</v>
      </c>
      <c r="U297" s="100">
        <f t="shared" si="149"/>
        <v>0</v>
      </c>
      <c r="V297" s="101">
        <f t="shared" si="150"/>
        <v>0</v>
      </c>
      <c r="W297" s="16"/>
      <c r="X297" s="8"/>
      <c r="Y297" s="12"/>
      <c r="Z297" s="12"/>
      <c r="AA297" s="12"/>
      <c r="AB297" s="12"/>
      <c r="AC297" s="102">
        <f t="shared" si="151"/>
        <v>0</v>
      </c>
      <c r="AD297" s="97">
        <f t="shared" si="152"/>
        <v>0</v>
      </c>
      <c r="AE297" s="98">
        <f t="shared" si="140"/>
        <v>0</v>
      </c>
      <c r="AF297" s="103">
        <f t="shared" si="141"/>
        <v>0</v>
      </c>
      <c r="AG297" s="104">
        <f t="shared" si="142"/>
        <v>0</v>
      </c>
      <c r="AH297" s="104">
        <f t="shared" si="143"/>
        <v>0</v>
      </c>
      <c r="AI297" s="99">
        <f t="shared" si="144"/>
        <v>0</v>
      </c>
      <c r="AJ297" s="103">
        <f t="shared" si="153"/>
        <v>0</v>
      </c>
      <c r="AK297" s="99">
        <f t="shared" si="154"/>
        <v>0</v>
      </c>
      <c r="AL297" s="17"/>
      <c r="AM297" s="20"/>
      <c r="AN297" s="17"/>
      <c r="AO297" s="21"/>
      <c r="AP297" s="17"/>
      <c r="AQ297" s="17"/>
      <c r="AR297" s="17"/>
      <c r="AS297" s="97" t="str">
        <f t="shared" si="162"/>
        <v/>
      </c>
      <c r="AT297" s="97" t="str">
        <f t="shared" ca="1" si="163"/>
        <v/>
      </c>
      <c r="AU297" s="97" t="str">
        <f t="shared" si="164"/>
        <v/>
      </c>
      <c r="AV297" s="97" t="str">
        <f t="shared" ca="1" si="165"/>
        <v/>
      </c>
      <c r="AW297" s="167"/>
      <c r="AX297" s="167"/>
      <c r="AY297" s="97" t="str">
        <f t="shared" si="166"/>
        <v/>
      </c>
      <c r="AZ297" s="167"/>
      <c r="BA297" s="167"/>
      <c r="BB297" s="97" t="str">
        <f t="shared" si="167"/>
        <v/>
      </c>
      <c r="BC297" s="17"/>
      <c r="BH297" s="52"/>
      <c r="BI297" s="52"/>
      <c r="BJ297" s="52"/>
      <c r="BK297" s="52"/>
      <c r="BL297" s="52"/>
      <c r="BM297" s="52"/>
      <c r="BQ297" s="27"/>
      <c r="BR297" s="27"/>
      <c r="BS297" s="27"/>
      <c r="BT297" s="27"/>
      <c r="BU297" s="27"/>
      <c r="BV297" s="27"/>
      <c r="BW297" s="54"/>
      <c r="BX297" s="26"/>
      <c r="BY297" s="54"/>
      <c r="BZ297" s="26"/>
      <c r="CA297" s="26"/>
      <c r="CB297" s="26"/>
    </row>
    <row r="298" spans="1:80" ht="17.45" customHeight="1" thickTop="1">
      <c r="A298" s="105">
        <f>A291+1</f>
        <v>42.1</v>
      </c>
      <c r="B298" s="178">
        <f>B297+1</f>
        <v>46212</v>
      </c>
      <c r="C298" s="4"/>
      <c r="D298" s="5"/>
      <c r="E298" s="6"/>
      <c r="F298" s="5"/>
      <c r="G298" s="74">
        <f t="shared" si="169"/>
        <v>821</v>
      </c>
      <c r="H298" s="75">
        <f t="shared" si="169"/>
        <v>6136</v>
      </c>
      <c r="I298" s="76">
        <f t="shared" si="156"/>
        <v>0</v>
      </c>
      <c r="J298" s="77">
        <f t="shared" si="157"/>
        <v>0</v>
      </c>
      <c r="K298" s="77">
        <f t="shared" si="158"/>
        <v>0</v>
      </c>
      <c r="L298" s="77">
        <f t="shared" si="159"/>
        <v>0</v>
      </c>
      <c r="M298" s="78">
        <f t="shared" ca="1" si="160"/>
        <v>7.6404494382022445E-2</v>
      </c>
      <c r="N298" s="78">
        <f t="shared" ca="1" si="146"/>
        <v>2.802850356294536E-2</v>
      </c>
      <c r="O298" s="78">
        <f t="shared" si="161"/>
        <v>5.0000000000000001E-4</v>
      </c>
      <c r="P298" s="13"/>
      <c r="Q298" s="8"/>
      <c r="R298" s="13"/>
      <c r="S298" s="79">
        <f t="shared" si="147"/>
        <v>0</v>
      </c>
      <c r="T298" s="80">
        <f t="shared" si="148"/>
        <v>0</v>
      </c>
      <c r="U298" s="90">
        <f t="shared" si="149"/>
        <v>0</v>
      </c>
      <c r="V298" s="82">
        <f t="shared" si="150"/>
        <v>0</v>
      </c>
      <c r="W298" s="4"/>
      <c r="X298" s="4"/>
      <c r="Y298" s="6"/>
      <c r="Z298" s="6"/>
      <c r="AA298" s="6"/>
      <c r="AB298" s="6"/>
      <c r="AC298" s="83">
        <f t="shared" si="151"/>
        <v>0</v>
      </c>
      <c r="AD298" s="80">
        <f t="shared" si="152"/>
        <v>0</v>
      </c>
      <c r="AE298" s="76">
        <f t="shared" si="140"/>
        <v>0</v>
      </c>
      <c r="AF298" s="84">
        <f t="shared" si="141"/>
        <v>0</v>
      </c>
      <c r="AG298" s="85">
        <f t="shared" si="142"/>
        <v>0</v>
      </c>
      <c r="AH298" s="85">
        <f t="shared" si="143"/>
        <v>0</v>
      </c>
      <c r="AI298" s="77">
        <f t="shared" si="144"/>
        <v>0</v>
      </c>
      <c r="AJ298" s="84">
        <f t="shared" si="153"/>
        <v>0</v>
      </c>
      <c r="AK298" s="77">
        <f t="shared" si="154"/>
        <v>0</v>
      </c>
      <c r="AL298" s="5"/>
      <c r="AM298" s="9"/>
      <c r="AN298" s="5"/>
      <c r="AO298" s="10"/>
      <c r="AP298" s="5"/>
      <c r="AQ298" s="5"/>
      <c r="AR298" s="5"/>
      <c r="AS298" s="80" t="str">
        <f t="shared" si="162"/>
        <v/>
      </c>
      <c r="AT298" s="80" t="str">
        <f t="shared" ca="1" si="163"/>
        <v/>
      </c>
      <c r="AU298" s="80" t="str">
        <f t="shared" si="164"/>
        <v/>
      </c>
      <c r="AV298" s="80" t="str">
        <f t="shared" ca="1" si="165"/>
        <v/>
      </c>
      <c r="AW298" s="165"/>
      <c r="AX298" s="165"/>
      <c r="AY298" s="80" t="str">
        <f t="shared" si="166"/>
        <v/>
      </c>
      <c r="AZ298" s="165"/>
      <c r="BA298" s="165"/>
      <c r="BB298" s="80" t="str">
        <f t="shared" si="167"/>
        <v/>
      </c>
      <c r="BC298" s="5"/>
      <c r="BH298" s="52"/>
      <c r="BI298" s="52"/>
      <c r="BJ298" s="52"/>
      <c r="BK298" s="52"/>
      <c r="BL298" s="52"/>
      <c r="BM298" s="52"/>
      <c r="BQ298" s="27"/>
      <c r="BR298" s="27"/>
      <c r="BS298" s="27"/>
      <c r="BT298" s="27"/>
      <c r="BU298" s="27"/>
      <c r="BV298" s="27"/>
      <c r="BW298" s="54"/>
      <c r="BX298" s="26"/>
      <c r="BY298" s="54"/>
      <c r="BZ298" s="26"/>
      <c r="CA298" s="26"/>
      <c r="CB298" s="26"/>
    </row>
    <row r="299" spans="1:80" ht="17.45" customHeight="1">
      <c r="A299" s="94">
        <f t="shared" si="168"/>
        <v>42.2</v>
      </c>
      <c r="B299" s="179">
        <f t="shared" si="145"/>
        <v>46213</v>
      </c>
      <c r="C299" s="8"/>
      <c r="D299" s="11"/>
      <c r="E299" s="12"/>
      <c r="F299" s="11"/>
      <c r="G299" s="74">
        <f t="shared" si="169"/>
        <v>821</v>
      </c>
      <c r="H299" s="75">
        <f t="shared" si="169"/>
        <v>6136</v>
      </c>
      <c r="I299" s="88">
        <f t="shared" si="156"/>
        <v>0</v>
      </c>
      <c r="J299" s="78">
        <f t="shared" si="157"/>
        <v>0</v>
      </c>
      <c r="K299" s="78">
        <f t="shared" si="158"/>
        <v>0</v>
      </c>
      <c r="L299" s="78">
        <f t="shared" si="159"/>
        <v>0</v>
      </c>
      <c r="M299" s="78">
        <f t="shared" ca="1" si="160"/>
        <v>7.6404494382022445E-2</v>
      </c>
      <c r="N299" s="78">
        <f t="shared" ca="1" si="146"/>
        <v>2.802850356294536E-2</v>
      </c>
      <c r="O299" s="78">
        <f t="shared" si="161"/>
        <v>5.0000000000000001E-4</v>
      </c>
      <c r="P299" s="13"/>
      <c r="Q299" s="8"/>
      <c r="R299" s="13"/>
      <c r="S299" s="89">
        <f t="shared" si="147"/>
        <v>0</v>
      </c>
      <c r="T299" s="75">
        <f t="shared" si="148"/>
        <v>0</v>
      </c>
      <c r="U299" s="90">
        <f t="shared" si="149"/>
        <v>0</v>
      </c>
      <c r="V299" s="82">
        <f t="shared" si="150"/>
        <v>0</v>
      </c>
      <c r="W299" s="8"/>
      <c r="X299" s="8"/>
      <c r="Y299" s="12"/>
      <c r="Z299" s="12"/>
      <c r="AA299" s="12"/>
      <c r="AB299" s="12"/>
      <c r="AC299" s="91">
        <f t="shared" si="151"/>
        <v>0</v>
      </c>
      <c r="AD299" s="75">
        <f t="shared" si="152"/>
        <v>0</v>
      </c>
      <c r="AE299" s="88">
        <f t="shared" si="140"/>
        <v>0</v>
      </c>
      <c r="AF299" s="92">
        <f t="shared" si="141"/>
        <v>0</v>
      </c>
      <c r="AG299" s="93">
        <f t="shared" si="142"/>
        <v>0</v>
      </c>
      <c r="AH299" s="93">
        <f t="shared" si="143"/>
        <v>0</v>
      </c>
      <c r="AI299" s="78">
        <f t="shared" si="144"/>
        <v>0</v>
      </c>
      <c r="AJ299" s="92">
        <f t="shared" si="153"/>
        <v>0</v>
      </c>
      <c r="AK299" s="78">
        <f t="shared" si="154"/>
        <v>0</v>
      </c>
      <c r="AL299" s="11"/>
      <c r="AM299" s="14"/>
      <c r="AN299" s="11"/>
      <c r="AO299" s="15"/>
      <c r="AP299" s="11"/>
      <c r="AQ299" s="11"/>
      <c r="AR299" s="11"/>
      <c r="AS299" s="75" t="str">
        <f t="shared" si="162"/>
        <v/>
      </c>
      <c r="AT299" s="75" t="str">
        <f t="shared" ca="1" si="163"/>
        <v/>
      </c>
      <c r="AU299" s="75" t="str">
        <f t="shared" si="164"/>
        <v/>
      </c>
      <c r="AV299" s="75" t="str">
        <f t="shared" ca="1" si="165"/>
        <v/>
      </c>
      <c r="AW299" s="169"/>
      <c r="AX299" s="169"/>
      <c r="AY299" s="75" t="str">
        <f t="shared" si="166"/>
        <v/>
      </c>
      <c r="AZ299" s="169"/>
      <c r="BA299" s="169"/>
      <c r="BB299" s="75" t="str">
        <f t="shared" si="167"/>
        <v/>
      </c>
      <c r="BC299" s="11"/>
      <c r="BH299" s="52"/>
      <c r="BI299" s="52"/>
      <c r="BJ299" s="52"/>
      <c r="BK299" s="52"/>
      <c r="BL299" s="52"/>
      <c r="BM299" s="52"/>
      <c r="BQ299" s="27"/>
      <c r="BR299" s="27"/>
      <c r="BS299" s="27"/>
      <c r="BT299" s="27"/>
      <c r="BU299" s="27"/>
      <c r="BV299" s="27"/>
      <c r="BW299" s="54"/>
      <c r="BX299" s="26"/>
      <c r="BY299" s="54"/>
      <c r="BZ299" s="26"/>
      <c r="CA299" s="26"/>
      <c r="CB299" s="26"/>
    </row>
    <row r="300" spans="1:80" ht="17.45" customHeight="1">
      <c r="A300" s="86">
        <f t="shared" si="168"/>
        <v>42.3</v>
      </c>
      <c r="B300" s="179">
        <f t="shared" si="145"/>
        <v>46214</v>
      </c>
      <c r="C300" s="8"/>
      <c r="D300" s="11"/>
      <c r="E300" s="12"/>
      <c r="F300" s="11"/>
      <c r="G300" s="74">
        <f t="shared" ref="G300:H315" si="170">G299-E300-C300</f>
        <v>821</v>
      </c>
      <c r="H300" s="75">
        <f t="shared" si="170"/>
        <v>6136</v>
      </c>
      <c r="I300" s="88">
        <f t="shared" si="156"/>
        <v>0</v>
      </c>
      <c r="J300" s="78">
        <f t="shared" si="157"/>
        <v>0</v>
      </c>
      <c r="K300" s="78">
        <f t="shared" si="158"/>
        <v>0</v>
      </c>
      <c r="L300" s="78">
        <f t="shared" si="159"/>
        <v>0</v>
      </c>
      <c r="M300" s="78">
        <f t="shared" ca="1" si="160"/>
        <v>7.6404494382022445E-2</v>
      </c>
      <c r="N300" s="78">
        <f t="shared" ca="1" si="146"/>
        <v>2.802850356294536E-2</v>
      </c>
      <c r="O300" s="78">
        <f t="shared" si="161"/>
        <v>5.0000000000000001E-4</v>
      </c>
      <c r="P300" s="13"/>
      <c r="Q300" s="8"/>
      <c r="R300" s="13"/>
      <c r="S300" s="89">
        <f t="shared" si="147"/>
        <v>0</v>
      </c>
      <c r="T300" s="75">
        <f t="shared" si="148"/>
        <v>0</v>
      </c>
      <c r="U300" s="90">
        <f t="shared" si="149"/>
        <v>0</v>
      </c>
      <c r="V300" s="82">
        <f t="shared" si="150"/>
        <v>0</v>
      </c>
      <c r="W300" s="8"/>
      <c r="X300" s="8"/>
      <c r="Y300" s="12"/>
      <c r="Z300" s="12"/>
      <c r="AA300" s="12"/>
      <c r="AB300" s="12"/>
      <c r="AC300" s="91">
        <f t="shared" si="151"/>
        <v>0</v>
      </c>
      <c r="AD300" s="75">
        <f t="shared" si="152"/>
        <v>0</v>
      </c>
      <c r="AE300" s="88">
        <f t="shared" si="140"/>
        <v>0</v>
      </c>
      <c r="AF300" s="92">
        <f t="shared" si="141"/>
        <v>0</v>
      </c>
      <c r="AG300" s="93">
        <f t="shared" si="142"/>
        <v>0</v>
      </c>
      <c r="AH300" s="93">
        <f t="shared" si="143"/>
        <v>0</v>
      </c>
      <c r="AI300" s="78">
        <f t="shared" si="144"/>
        <v>0</v>
      </c>
      <c r="AJ300" s="92">
        <f t="shared" si="153"/>
        <v>0</v>
      </c>
      <c r="AK300" s="78">
        <f t="shared" si="154"/>
        <v>0</v>
      </c>
      <c r="AL300" s="11"/>
      <c r="AM300" s="14"/>
      <c r="AN300" s="11"/>
      <c r="AO300" s="15"/>
      <c r="AP300" s="11"/>
      <c r="AQ300" s="11"/>
      <c r="AR300" s="11"/>
      <c r="AS300" s="75" t="str">
        <f t="shared" si="162"/>
        <v/>
      </c>
      <c r="AT300" s="75" t="str">
        <f t="shared" ca="1" si="163"/>
        <v/>
      </c>
      <c r="AU300" s="75" t="str">
        <f t="shared" si="164"/>
        <v/>
      </c>
      <c r="AV300" s="75" t="str">
        <f t="shared" ca="1" si="165"/>
        <v/>
      </c>
      <c r="AW300" s="169"/>
      <c r="AX300" s="169"/>
      <c r="AY300" s="75" t="str">
        <f t="shared" si="166"/>
        <v/>
      </c>
      <c r="AZ300" s="169"/>
      <c r="BA300" s="169"/>
      <c r="BB300" s="75" t="str">
        <f t="shared" si="167"/>
        <v/>
      </c>
      <c r="BC300" s="11"/>
      <c r="BH300" s="52"/>
      <c r="BI300" s="52"/>
      <c r="BJ300" s="52"/>
      <c r="BK300" s="52"/>
      <c r="BL300" s="52"/>
      <c r="BM300" s="52"/>
      <c r="BQ300" s="27"/>
      <c r="BR300" s="27"/>
      <c r="BS300" s="27"/>
      <c r="BT300" s="27"/>
      <c r="BU300" s="27"/>
      <c r="BV300" s="27"/>
      <c r="BW300" s="54"/>
      <c r="BX300" s="26"/>
      <c r="BY300" s="54"/>
      <c r="BZ300" s="26"/>
      <c r="CA300" s="26"/>
      <c r="CB300" s="26"/>
    </row>
    <row r="301" spans="1:80" ht="17.45" customHeight="1">
      <c r="A301" s="94">
        <f t="shared" si="168"/>
        <v>42.4</v>
      </c>
      <c r="B301" s="179">
        <f t="shared" si="145"/>
        <v>46215</v>
      </c>
      <c r="C301" s="8"/>
      <c r="D301" s="11"/>
      <c r="E301" s="12"/>
      <c r="F301" s="11"/>
      <c r="G301" s="74">
        <f t="shared" si="170"/>
        <v>821</v>
      </c>
      <c r="H301" s="75">
        <f t="shared" si="170"/>
        <v>6136</v>
      </c>
      <c r="I301" s="88">
        <f t="shared" si="156"/>
        <v>0</v>
      </c>
      <c r="J301" s="78">
        <f t="shared" si="157"/>
        <v>0</v>
      </c>
      <c r="K301" s="78">
        <f t="shared" si="158"/>
        <v>0</v>
      </c>
      <c r="L301" s="78">
        <f t="shared" si="159"/>
        <v>0</v>
      </c>
      <c r="M301" s="78">
        <f t="shared" ca="1" si="160"/>
        <v>7.6404494382022445E-2</v>
      </c>
      <c r="N301" s="78">
        <f t="shared" ca="1" si="146"/>
        <v>2.802850356294536E-2</v>
      </c>
      <c r="O301" s="78">
        <f t="shared" si="161"/>
        <v>5.0000000000000001E-4</v>
      </c>
      <c r="P301" s="13"/>
      <c r="Q301" s="8"/>
      <c r="R301" s="13"/>
      <c r="S301" s="89">
        <f t="shared" si="147"/>
        <v>0</v>
      </c>
      <c r="T301" s="75">
        <f t="shared" si="148"/>
        <v>0</v>
      </c>
      <c r="U301" s="90">
        <f t="shared" si="149"/>
        <v>0</v>
      </c>
      <c r="V301" s="82">
        <f t="shared" si="150"/>
        <v>0</v>
      </c>
      <c r="W301" s="8"/>
      <c r="X301" s="8"/>
      <c r="Y301" s="12"/>
      <c r="Z301" s="12"/>
      <c r="AA301" s="12"/>
      <c r="AB301" s="12"/>
      <c r="AC301" s="91">
        <f t="shared" si="151"/>
        <v>0</v>
      </c>
      <c r="AD301" s="75">
        <f t="shared" si="152"/>
        <v>0</v>
      </c>
      <c r="AE301" s="88">
        <f t="shared" si="140"/>
        <v>0</v>
      </c>
      <c r="AF301" s="92">
        <f t="shared" si="141"/>
        <v>0</v>
      </c>
      <c r="AG301" s="93">
        <f t="shared" si="142"/>
        <v>0</v>
      </c>
      <c r="AH301" s="93">
        <f t="shared" si="143"/>
        <v>0</v>
      </c>
      <c r="AI301" s="78">
        <f t="shared" si="144"/>
        <v>0</v>
      </c>
      <c r="AJ301" s="92">
        <f t="shared" si="153"/>
        <v>0</v>
      </c>
      <c r="AK301" s="78">
        <f t="shared" si="154"/>
        <v>0</v>
      </c>
      <c r="AL301" s="11"/>
      <c r="AM301" s="14"/>
      <c r="AN301" s="11"/>
      <c r="AO301" s="15"/>
      <c r="AP301" s="11"/>
      <c r="AQ301" s="11"/>
      <c r="AR301" s="11"/>
      <c r="AS301" s="75" t="str">
        <f t="shared" si="162"/>
        <v/>
      </c>
      <c r="AT301" s="75" t="str">
        <f t="shared" ca="1" si="163"/>
        <v/>
      </c>
      <c r="AU301" s="75" t="str">
        <f t="shared" si="164"/>
        <v/>
      </c>
      <c r="AV301" s="75" t="str">
        <f t="shared" ca="1" si="165"/>
        <v/>
      </c>
      <c r="AW301" s="169"/>
      <c r="AX301" s="169"/>
      <c r="AY301" s="75" t="str">
        <f t="shared" si="166"/>
        <v/>
      </c>
      <c r="AZ301" s="169"/>
      <c r="BA301" s="169"/>
      <c r="BB301" s="75" t="str">
        <f t="shared" si="167"/>
        <v/>
      </c>
      <c r="BC301" s="11"/>
      <c r="BH301" s="52"/>
      <c r="BI301" s="52"/>
      <c r="BJ301" s="52"/>
      <c r="BK301" s="52"/>
      <c r="BL301" s="52"/>
      <c r="BM301" s="52"/>
      <c r="BQ301" s="27"/>
      <c r="BR301" s="27"/>
      <c r="BS301" s="27"/>
      <c r="BT301" s="27"/>
      <c r="BU301" s="27"/>
      <c r="BV301" s="27"/>
      <c r="BW301" s="54"/>
      <c r="BX301" s="26"/>
      <c r="BY301" s="54"/>
      <c r="BZ301" s="26"/>
      <c r="CA301" s="26"/>
      <c r="CB301" s="26"/>
    </row>
    <row r="302" spans="1:80" ht="17.45" customHeight="1">
      <c r="A302" s="86">
        <f t="shared" si="168"/>
        <v>42.5</v>
      </c>
      <c r="B302" s="179">
        <f t="shared" si="145"/>
        <v>46216</v>
      </c>
      <c r="C302" s="8"/>
      <c r="D302" s="11"/>
      <c r="E302" s="12"/>
      <c r="F302" s="11"/>
      <c r="G302" s="74">
        <f t="shared" si="170"/>
        <v>821</v>
      </c>
      <c r="H302" s="75">
        <f t="shared" si="170"/>
        <v>6136</v>
      </c>
      <c r="I302" s="88">
        <f t="shared" si="156"/>
        <v>0</v>
      </c>
      <c r="J302" s="78">
        <f t="shared" si="157"/>
        <v>0</v>
      </c>
      <c r="K302" s="78">
        <f t="shared" si="158"/>
        <v>0</v>
      </c>
      <c r="L302" s="78">
        <f t="shared" si="159"/>
        <v>0</v>
      </c>
      <c r="M302" s="78">
        <f t="shared" ca="1" si="160"/>
        <v>7.6404494382022445E-2</v>
      </c>
      <c r="N302" s="78">
        <f t="shared" ca="1" si="146"/>
        <v>2.802850356294536E-2</v>
      </c>
      <c r="O302" s="78">
        <f t="shared" si="161"/>
        <v>5.0000000000000001E-4</v>
      </c>
      <c r="P302" s="13"/>
      <c r="Q302" s="8"/>
      <c r="R302" s="13"/>
      <c r="S302" s="89">
        <f t="shared" si="147"/>
        <v>0</v>
      </c>
      <c r="T302" s="75">
        <f t="shared" si="148"/>
        <v>0</v>
      </c>
      <c r="U302" s="90">
        <f t="shared" si="149"/>
        <v>0</v>
      </c>
      <c r="V302" s="82">
        <f t="shared" si="150"/>
        <v>0</v>
      </c>
      <c r="W302" s="8"/>
      <c r="X302" s="8"/>
      <c r="Y302" s="12"/>
      <c r="Z302" s="12"/>
      <c r="AA302" s="12"/>
      <c r="AB302" s="12"/>
      <c r="AC302" s="91">
        <f t="shared" si="151"/>
        <v>0</v>
      </c>
      <c r="AD302" s="75">
        <f t="shared" si="152"/>
        <v>0</v>
      </c>
      <c r="AE302" s="88">
        <f t="shared" si="140"/>
        <v>0</v>
      </c>
      <c r="AF302" s="92">
        <f t="shared" si="141"/>
        <v>0</v>
      </c>
      <c r="AG302" s="93">
        <f t="shared" si="142"/>
        <v>0</v>
      </c>
      <c r="AH302" s="93">
        <f t="shared" si="143"/>
        <v>0</v>
      </c>
      <c r="AI302" s="78">
        <f t="shared" si="144"/>
        <v>0</v>
      </c>
      <c r="AJ302" s="92">
        <f t="shared" si="153"/>
        <v>0</v>
      </c>
      <c r="AK302" s="78">
        <f t="shared" si="154"/>
        <v>0</v>
      </c>
      <c r="AL302" s="11"/>
      <c r="AM302" s="14"/>
      <c r="AN302" s="11"/>
      <c r="AO302" s="15"/>
      <c r="AP302" s="11"/>
      <c r="AQ302" s="11"/>
      <c r="AR302" s="11"/>
      <c r="AS302" s="75" t="str">
        <f t="shared" si="162"/>
        <v/>
      </c>
      <c r="AT302" s="75" t="str">
        <f t="shared" ca="1" si="163"/>
        <v/>
      </c>
      <c r="AU302" s="75" t="str">
        <f t="shared" si="164"/>
        <v/>
      </c>
      <c r="AV302" s="75" t="str">
        <f t="shared" ca="1" si="165"/>
        <v/>
      </c>
      <c r="AW302" s="169"/>
      <c r="AX302" s="169"/>
      <c r="AY302" s="75" t="str">
        <f t="shared" si="166"/>
        <v/>
      </c>
      <c r="AZ302" s="169"/>
      <c r="BA302" s="169"/>
      <c r="BB302" s="75" t="str">
        <f t="shared" si="167"/>
        <v/>
      </c>
      <c r="BC302" s="11"/>
      <c r="BH302" s="52"/>
      <c r="BI302" s="52"/>
      <c r="BJ302" s="52"/>
      <c r="BK302" s="52"/>
      <c r="BL302" s="52"/>
      <c r="BM302" s="52"/>
      <c r="BQ302" s="27"/>
      <c r="BR302" s="27"/>
      <c r="BS302" s="27"/>
      <c r="BT302" s="27"/>
      <c r="BU302" s="27"/>
      <c r="BV302" s="27"/>
      <c r="BW302" s="54"/>
      <c r="BX302" s="26"/>
      <c r="BY302" s="54"/>
      <c r="BZ302" s="26"/>
      <c r="CA302" s="26"/>
      <c r="CB302" s="26"/>
    </row>
    <row r="303" spans="1:80" ht="17.45" customHeight="1">
      <c r="A303" s="94">
        <f t="shared" si="168"/>
        <v>42.6</v>
      </c>
      <c r="B303" s="179">
        <f t="shared" si="145"/>
        <v>46217</v>
      </c>
      <c r="C303" s="8"/>
      <c r="D303" s="11"/>
      <c r="E303" s="12"/>
      <c r="F303" s="11"/>
      <c r="G303" s="74">
        <f t="shared" si="170"/>
        <v>821</v>
      </c>
      <c r="H303" s="75">
        <f t="shared" si="170"/>
        <v>6136</v>
      </c>
      <c r="I303" s="88">
        <f t="shared" si="156"/>
        <v>0</v>
      </c>
      <c r="J303" s="78">
        <f t="shared" si="157"/>
        <v>0</v>
      </c>
      <c r="K303" s="78">
        <f t="shared" si="158"/>
        <v>0</v>
      </c>
      <c r="L303" s="78">
        <f t="shared" si="159"/>
        <v>0</v>
      </c>
      <c r="M303" s="78">
        <f t="shared" ca="1" si="160"/>
        <v>7.6404494382022445E-2</v>
      </c>
      <c r="N303" s="78">
        <f t="shared" ca="1" si="146"/>
        <v>2.802850356294536E-2</v>
      </c>
      <c r="O303" s="78">
        <f t="shared" si="161"/>
        <v>5.0000000000000001E-4</v>
      </c>
      <c r="P303" s="13"/>
      <c r="Q303" s="8"/>
      <c r="R303" s="13"/>
      <c r="S303" s="89">
        <f t="shared" si="147"/>
        <v>0</v>
      </c>
      <c r="T303" s="75">
        <f t="shared" si="148"/>
        <v>0</v>
      </c>
      <c r="U303" s="90">
        <f t="shared" si="149"/>
        <v>0</v>
      </c>
      <c r="V303" s="82">
        <f t="shared" si="150"/>
        <v>0</v>
      </c>
      <c r="W303" s="8"/>
      <c r="X303" s="8"/>
      <c r="Y303" s="12"/>
      <c r="Z303" s="12"/>
      <c r="AA303" s="12"/>
      <c r="AB303" s="12"/>
      <c r="AC303" s="91">
        <f t="shared" si="151"/>
        <v>0</v>
      </c>
      <c r="AD303" s="75">
        <f t="shared" si="152"/>
        <v>0</v>
      </c>
      <c r="AE303" s="88">
        <f t="shared" si="140"/>
        <v>0</v>
      </c>
      <c r="AF303" s="92">
        <f t="shared" si="141"/>
        <v>0</v>
      </c>
      <c r="AG303" s="93">
        <f t="shared" si="142"/>
        <v>0</v>
      </c>
      <c r="AH303" s="93">
        <f t="shared" si="143"/>
        <v>0</v>
      </c>
      <c r="AI303" s="78">
        <f t="shared" si="144"/>
        <v>0</v>
      </c>
      <c r="AJ303" s="92">
        <f t="shared" si="153"/>
        <v>0</v>
      </c>
      <c r="AK303" s="78">
        <f t="shared" si="154"/>
        <v>0</v>
      </c>
      <c r="AL303" s="11"/>
      <c r="AM303" s="14"/>
      <c r="AN303" s="11"/>
      <c r="AO303" s="15"/>
      <c r="AP303" s="11"/>
      <c r="AQ303" s="11"/>
      <c r="AR303" s="11"/>
      <c r="AS303" s="75" t="str">
        <f t="shared" si="162"/>
        <v/>
      </c>
      <c r="AT303" s="75" t="str">
        <f t="shared" ca="1" si="163"/>
        <v/>
      </c>
      <c r="AU303" s="75" t="str">
        <f t="shared" si="164"/>
        <v/>
      </c>
      <c r="AV303" s="75" t="str">
        <f t="shared" ca="1" si="165"/>
        <v/>
      </c>
      <c r="AW303" s="169"/>
      <c r="AX303" s="169"/>
      <c r="AY303" s="75" t="str">
        <f t="shared" si="166"/>
        <v/>
      </c>
      <c r="AZ303" s="169"/>
      <c r="BA303" s="169"/>
      <c r="BB303" s="75" t="str">
        <f t="shared" si="167"/>
        <v/>
      </c>
      <c r="BC303" s="11"/>
      <c r="BH303" s="52"/>
      <c r="BI303" s="52"/>
      <c r="BJ303" s="52"/>
      <c r="BK303" s="52"/>
      <c r="BL303" s="52"/>
      <c r="BM303" s="52"/>
      <c r="BQ303" s="27"/>
      <c r="BR303" s="27"/>
      <c r="BS303" s="27"/>
      <c r="BT303" s="27"/>
      <c r="BU303" s="27"/>
      <c r="BV303" s="27"/>
      <c r="BW303" s="54"/>
      <c r="BX303" s="26"/>
      <c r="BY303" s="54"/>
      <c r="BZ303" s="26"/>
      <c r="CA303" s="26"/>
      <c r="CB303" s="26"/>
    </row>
    <row r="304" spans="1:80" ht="17.45" customHeight="1" thickBot="1">
      <c r="A304" s="86">
        <f t="shared" si="168"/>
        <v>42.7</v>
      </c>
      <c r="B304" s="180">
        <f t="shared" si="145"/>
        <v>46218</v>
      </c>
      <c r="C304" s="16"/>
      <c r="D304" s="17"/>
      <c r="E304" s="18"/>
      <c r="F304" s="17"/>
      <c r="G304" s="96">
        <f t="shared" si="170"/>
        <v>821</v>
      </c>
      <c r="H304" s="97">
        <f t="shared" si="170"/>
        <v>6136</v>
      </c>
      <c r="I304" s="98">
        <f t="shared" si="156"/>
        <v>0</v>
      </c>
      <c r="J304" s="99">
        <f t="shared" si="157"/>
        <v>0</v>
      </c>
      <c r="K304" s="99">
        <f t="shared" si="158"/>
        <v>0</v>
      </c>
      <c r="L304" s="99">
        <f t="shared" si="159"/>
        <v>0</v>
      </c>
      <c r="M304" s="99">
        <f t="shared" ca="1" si="160"/>
        <v>7.6404494382022445E-2</v>
      </c>
      <c r="N304" s="99">
        <f t="shared" ca="1" si="146"/>
        <v>2.802850356294536E-2</v>
      </c>
      <c r="O304" s="99">
        <f t="shared" si="161"/>
        <v>5.0000000000000001E-4</v>
      </c>
      <c r="P304" s="19"/>
      <c r="Q304" s="16"/>
      <c r="R304" s="19"/>
      <c r="S304" s="89">
        <f t="shared" si="147"/>
        <v>0</v>
      </c>
      <c r="T304" s="75">
        <f t="shared" si="148"/>
        <v>0</v>
      </c>
      <c r="U304" s="100">
        <f t="shared" si="149"/>
        <v>0</v>
      </c>
      <c r="V304" s="101">
        <f t="shared" si="150"/>
        <v>0</v>
      </c>
      <c r="W304" s="16"/>
      <c r="X304" s="8"/>
      <c r="Y304" s="12"/>
      <c r="Z304" s="12"/>
      <c r="AA304" s="12"/>
      <c r="AB304" s="12"/>
      <c r="AC304" s="102">
        <f t="shared" si="151"/>
        <v>0</v>
      </c>
      <c r="AD304" s="97">
        <f t="shared" si="152"/>
        <v>0</v>
      </c>
      <c r="AE304" s="98">
        <f t="shared" si="140"/>
        <v>0</v>
      </c>
      <c r="AF304" s="103">
        <f t="shared" si="141"/>
        <v>0</v>
      </c>
      <c r="AG304" s="104">
        <f t="shared" si="142"/>
        <v>0</v>
      </c>
      <c r="AH304" s="104">
        <f t="shared" si="143"/>
        <v>0</v>
      </c>
      <c r="AI304" s="99">
        <f t="shared" si="144"/>
        <v>0</v>
      </c>
      <c r="AJ304" s="103">
        <f t="shared" si="153"/>
        <v>0</v>
      </c>
      <c r="AK304" s="99">
        <f t="shared" si="154"/>
        <v>0</v>
      </c>
      <c r="AL304" s="17"/>
      <c r="AM304" s="20"/>
      <c r="AN304" s="17"/>
      <c r="AO304" s="21"/>
      <c r="AP304" s="17"/>
      <c r="AQ304" s="17"/>
      <c r="AR304" s="17"/>
      <c r="AS304" s="97" t="str">
        <f t="shared" si="162"/>
        <v/>
      </c>
      <c r="AT304" s="97" t="str">
        <f t="shared" ca="1" si="163"/>
        <v/>
      </c>
      <c r="AU304" s="97" t="str">
        <f t="shared" si="164"/>
        <v/>
      </c>
      <c r="AV304" s="97" t="str">
        <f t="shared" ca="1" si="165"/>
        <v/>
      </c>
      <c r="AW304" s="167"/>
      <c r="AX304" s="167"/>
      <c r="AY304" s="97" t="str">
        <f t="shared" si="166"/>
        <v/>
      </c>
      <c r="AZ304" s="167"/>
      <c r="BA304" s="167"/>
      <c r="BB304" s="97" t="str">
        <f t="shared" si="167"/>
        <v/>
      </c>
      <c r="BC304" s="17"/>
      <c r="BH304" s="52"/>
      <c r="BI304" s="52"/>
      <c r="BJ304" s="52"/>
      <c r="BK304" s="52"/>
      <c r="BL304" s="52"/>
      <c r="BM304" s="52"/>
      <c r="BQ304" s="27"/>
      <c r="BR304" s="27"/>
      <c r="BS304" s="27"/>
      <c r="BT304" s="27"/>
      <c r="BU304" s="27"/>
      <c r="BV304" s="27"/>
      <c r="BW304" s="54"/>
      <c r="BX304" s="26"/>
      <c r="BY304" s="54"/>
      <c r="BZ304" s="26"/>
      <c r="CA304" s="26"/>
      <c r="CB304" s="26"/>
    </row>
    <row r="305" spans="1:80" ht="17.45" customHeight="1" thickTop="1">
      <c r="A305" s="71">
        <f>A298+1</f>
        <v>43.1</v>
      </c>
      <c r="B305" s="178">
        <f>B304+1</f>
        <v>46219</v>
      </c>
      <c r="C305" s="4"/>
      <c r="D305" s="5"/>
      <c r="E305" s="6"/>
      <c r="F305" s="5"/>
      <c r="G305" s="74">
        <f t="shared" si="170"/>
        <v>821</v>
      </c>
      <c r="H305" s="75">
        <f t="shared" si="170"/>
        <v>6136</v>
      </c>
      <c r="I305" s="76">
        <f t="shared" si="156"/>
        <v>0</v>
      </c>
      <c r="J305" s="77">
        <f t="shared" si="157"/>
        <v>0</v>
      </c>
      <c r="K305" s="77">
        <f t="shared" si="158"/>
        <v>0</v>
      </c>
      <c r="L305" s="77">
        <f t="shared" si="159"/>
        <v>0</v>
      </c>
      <c r="M305" s="78">
        <f t="shared" ca="1" si="160"/>
        <v>7.6404494382022445E-2</v>
      </c>
      <c r="N305" s="78">
        <f t="shared" ca="1" si="146"/>
        <v>2.802850356294536E-2</v>
      </c>
      <c r="O305" s="78">
        <f t="shared" si="161"/>
        <v>5.0000000000000001E-4</v>
      </c>
      <c r="P305" s="13"/>
      <c r="Q305" s="8"/>
      <c r="R305" s="13"/>
      <c r="S305" s="79">
        <f t="shared" si="147"/>
        <v>0</v>
      </c>
      <c r="T305" s="80">
        <f t="shared" si="148"/>
        <v>0</v>
      </c>
      <c r="U305" s="90">
        <f t="shared" si="149"/>
        <v>0</v>
      </c>
      <c r="V305" s="82">
        <f t="shared" si="150"/>
        <v>0</v>
      </c>
      <c r="W305" s="4"/>
      <c r="X305" s="4"/>
      <c r="Y305" s="6"/>
      <c r="Z305" s="6"/>
      <c r="AA305" s="6"/>
      <c r="AB305" s="6"/>
      <c r="AC305" s="83">
        <f t="shared" si="151"/>
        <v>0</v>
      </c>
      <c r="AD305" s="80">
        <f t="shared" si="152"/>
        <v>0</v>
      </c>
      <c r="AE305" s="76">
        <f t="shared" si="140"/>
        <v>0</v>
      </c>
      <c r="AF305" s="84">
        <f t="shared" si="141"/>
        <v>0</v>
      </c>
      <c r="AG305" s="85">
        <f t="shared" si="142"/>
        <v>0</v>
      </c>
      <c r="AH305" s="85">
        <f t="shared" si="143"/>
        <v>0</v>
      </c>
      <c r="AI305" s="77">
        <f t="shared" si="144"/>
        <v>0</v>
      </c>
      <c r="AJ305" s="84">
        <f t="shared" si="153"/>
        <v>0</v>
      </c>
      <c r="AK305" s="77">
        <f t="shared" si="154"/>
        <v>0</v>
      </c>
      <c r="AL305" s="5"/>
      <c r="AM305" s="9"/>
      <c r="AN305" s="5"/>
      <c r="AO305" s="10"/>
      <c r="AP305" s="5"/>
      <c r="AQ305" s="5"/>
      <c r="AR305" s="5"/>
      <c r="AS305" s="80" t="str">
        <f t="shared" si="162"/>
        <v/>
      </c>
      <c r="AT305" s="80" t="str">
        <f t="shared" ca="1" si="163"/>
        <v/>
      </c>
      <c r="AU305" s="80" t="str">
        <f t="shared" si="164"/>
        <v/>
      </c>
      <c r="AV305" s="80" t="str">
        <f t="shared" ca="1" si="165"/>
        <v/>
      </c>
      <c r="AW305" s="165"/>
      <c r="AX305" s="165"/>
      <c r="AY305" s="80" t="str">
        <f t="shared" si="166"/>
        <v/>
      </c>
      <c r="AZ305" s="165"/>
      <c r="BA305" s="165"/>
      <c r="BB305" s="80" t="str">
        <f t="shared" si="167"/>
        <v/>
      </c>
      <c r="BC305" s="5"/>
      <c r="BH305" s="52"/>
      <c r="BI305" s="52"/>
      <c r="BJ305" s="52"/>
      <c r="BK305" s="52"/>
      <c r="BL305" s="52"/>
      <c r="BM305" s="52"/>
      <c r="BQ305" s="27"/>
      <c r="BR305" s="27"/>
      <c r="BS305" s="27"/>
      <c r="BT305" s="27"/>
      <c r="BU305" s="27"/>
      <c r="BV305" s="27"/>
      <c r="BW305" s="54"/>
      <c r="BX305" s="26"/>
      <c r="BY305" s="54"/>
      <c r="BZ305" s="26"/>
      <c r="CA305" s="26"/>
      <c r="CB305" s="26"/>
    </row>
    <row r="306" spans="1:80" ht="17.45" customHeight="1">
      <c r="A306" s="86">
        <f t="shared" si="168"/>
        <v>43.2</v>
      </c>
      <c r="B306" s="179">
        <f t="shared" si="145"/>
        <v>46220</v>
      </c>
      <c r="C306" s="8"/>
      <c r="D306" s="11"/>
      <c r="E306" s="12"/>
      <c r="F306" s="11"/>
      <c r="G306" s="74">
        <f t="shared" si="170"/>
        <v>821</v>
      </c>
      <c r="H306" s="75">
        <f t="shared" si="170"/>
        <v>6136</v>
      </c>
      <c r="I306" s="88">
        <f t="shared" si="156"/>
        <v>0</v>
      </c>
      <c r="J306" s="78">
        <f t="shared" si="157"/>
        <v>0</v>
      </c>
      <c r="K306" s="78">
        <f t="shared" si="158"/>
        <v>0</v>
      </c>
      <c r="L306" s="78">
        <f t="shared" si="159"/>
        <v>0</v>
      </c>
      <c r="M306" s="78">
        <f t="shared" ca="1" si="160"/>
        <v>7.6404494382022445E-2</v>
      </c>
      <c r="N306" s="78">
        <f t="shared" ca="1" si="146"/>
        <v>2.802850356294536E-2</v>
      </c>
      <c r="O306" s="78">
        <f t="shared" si="161"/>
        <v>5.0000000000000001E-4</v>
      </c>
      <c r="P306" s="13"/>
      <c r="Q306" s="8"/>
      <c r="R306" s="13"/>
      <c r="S306" s="89">
        <f t="shared" si="147"/>
        <v>0</v>
      </c>
      <c r="T306" s="75">
        <f t="shared" si="148"/>
        <v>0</v>
      </c>
      <c r="U306" s="90">
        <f t="shared" si="149"/>
        <v>0</v>
      </c>
      <c r="V306" s="82">
        <f t="shared" si="150"/>
        <v>0</v>
      </c>
      <c r="W306" s="8"/>
      <c r="X306" s="8"/>
      <c r="Y306" s="12"/>
      <c r="Z306" s="12"/>
      <c r="AA306" s="12"/>
      <c r="AB306" s="12"/>
      <c r="AC306" s="91">
        <f t="shared" si="151"/>
        <v>0</v>
      </c>
      <c r="AD306" s="75">
        <f t="shared" si="152"/>
        <v>0</v>
      </c>
      <c r="AE306" s="88">
        <f t="shared" si="140"/>
        <v>0</v>
      </c>
      <c r="AF306" s="92">
        <f t="shared" si="141"/>
        <v>0</v>
      </c>
      <c r="AG306" s="93">
        <f t="shared" si="142"/>
        <v>0</v>
      </c>
      <c r="AH306" s="93">
        <f t="shared" si="143"/>
        <v>0</v>
      </c>
      <c r="AI306" s="78">
        <f t="shared" si="144"/>
        <v>0</v>
      </c>
      <c r="AJ306" s="92">
        <f t="shared" si="153"/>
        <v>0</v>
      </c>
      <c r="AK306" s="78">
        <f t="shared" si="154"/>
        <v>0</v>
      </c>
      <c r="AL306" s="11"/>
      <c r="AM306" s="14"/>
      <c r="AN306" s="11"/>
      <c r="AO306" s="15"/>
      <c r="AP306" s="11"/>
      <c r="AQ306" s="11"/>
      <c r="AR306" s="11"/>
      <c r="AS306" s="75" t="str">
        <f t="shared" si="162"/>
        <v/>
      </c>
      <c r="AT306" s="75" t="str">
        <f t="shared" ca="1" si="163"/>
        <v/>
      </c>
      <c r="AU306" s="75" t="str">
        <f t="shared" si="164"/>
        <v/>
      </c>
      <c r="AV306" s="75" t="str">
        <f t="shared" ca="1" si="165"/>
        <v/>
      </c>
      <c r="AW306" s="169"/>
      <c r="AX306" s="169"/>
      <c r="AY306" s="75" t="str">
        <f t="shared" si="166"/>
        <v/>
      </c>
      <c r="AZ306" s="169"/>
      <c r="BA306" s="169"/>
      <c r="BB306" s="75" t="str">
        <f t="shared" si="167"/>
        <v/>
      </c>
      <c r="BC306" s="11"/>
      <c r="BH306" s="52"/>
      <c r="BI306" s="52"/>
      <c r="BJ306" s="52"/>
      <c r="BK306" s="52"/>
      <c r="BL306" s="52"/>
      <c r="BM306" s="52"/>
      <c r="BQ306" s="27"/>
      <c r="BR306" s="27"/>
      <c r="BS306" s="27"/>
      <c r="BT306" s="27"/>
      <c r="BU306" s="27"/>
      <c r="BV306" s="27"/>
      <c r="BW306" s="54"/>
      <c r="BX306" s="26"/>
      <c r="BY306" s="54"/>
      <c r="BZ306" s="26"/>
      <c r="CA306" s="26"/>
      <c r="CB306" s="26"/>
    </row>
    <row r="307" spans="1:80" ht="17.45" customHeight="1">
      <c r="A307" s="94">
        <f t="shared" si="168"/>
        <v>43.3</v>
      </c>
      <c r="B307" s="179">
        <f t="shared" si="145"/>
        <v>46221</v>
      </c>
      <c r="C307" s="8"/>
      <c r="D307" s="11"/>
      <c r="E307" s="12"/>
      <c r="F307" s="11"/>
      <c r="G307" s="74">
        <f t="shared" si="170"/>
        <v>821</v>
      </c>
      <c r="H307" s="75">
        <f t="shared" si="170"/>
        <v>6136</v>
      </c>
      <c r="I307" s="88">
        <f t="shared" si="156"/>
        <v>0</v>
      </c>
      <c r="J307" s="78">
        <f t="shared" si="157"/>
        <v>0</v>
      </c>
      <c r="K307" s="78">
        <f t="shared" si="158"/>
        <v>0</v>
      </c>
      <c r="L307" s="78">
        <f t="shared" si="159"/>
        <v>0</v>
      </c>
      <c r="M307" s="78">
        <f t="shared" ca="1" si="160"/>
        <v>7.6404494382022445E-2</v>
      </c>
      <c r="N307" s="78">
        <f t="shared" ca="1" si="146"/>
        <v>2.802850356294536E-2</v>
      </c>
      <c r="O307" s="78">
        <f t="shared" si="161"/>
        <v>5.0000000000000001E-4</v>
      </c>
      <c r="P307" s="13"/>
      <c r="Q307" s="8"/>
      <c r="R307" s="13"/>
      <c r="S307" s="89">
        <f t="shared" si="147"/>
        <v>0</v>
      </c>
      <c r="T307" s="75">
        <f t="shared" si="148"/>
        <v>0</v>
      </c>
      <c r="U307" s="90">
        <f t="shared" si="149"/>
        <v>0</v>
      </c>
      <c r="V307" s="82">
        <f t="shared" si="150"/>
        <v>0</v>
      </c>
      <c r="W307" s="8"/>
      <c r="X307" s="8"/>
      <c r="Y307" s="12"/>
      <c r="Z307" s="12"/>
      <c r="AA307" s="12"/>
      <c r="AB307" s="12"/>
      <c r="AC307" s="91">
        <f t="shared" si="151"/>
        <v>0</v>
      </c>
      <c r="AD307" s="75">
        <f t="shared" si="152"/>
        <v>0</v>
      </c>
      <c r="AE307" s="88">
        <f t="shared" si="140"/>
        <v>0</v>
      </c>
      <c r="AF307" s="92">
        <f t="shared" si="141"/>
        <v>0</v>
      </c>
      <c r="AG307" s="93">
        <f t="shared" si="142"/>
        <v>0</v>
      </c>
      <c r="AH307" s="93">
        <f t="shared" si="143"/>
        <v>0</v>
      </c>
      <c r="AI307" s="78">
        <f t="shared" si="144"/>
        <v>0</v>
      </c>
      <c r="AJ307" s="92">
        <f t="shared" si="153"/>
        <v>0</v>
      </c>
      <c r="AK307" s="78">
        <f t="shared" si="154"/>
        <v>0</v>
      </c>
      <c r="AL307" s="11"/>
      <c r="AM307" s="14"/>
      <c r="AN307" s="11"/>
      <c r="AO307" s="15"/>
      <c r="AP307" s="11"/>
      <c r="AQ307" s="11"/>
      <c r="AR307" s="11"/>
      <c r="AS307" s="75" t="str">
        <f t="shared" si="162"/>
        <v/>
      </c>
      <c r="AT307" s="75" t="str">
        <f t="shared" ca="1" si="163"/>
        <v/>
      </c>
      <c r="AU307" s="75" t="str">
        <f t="shared" si="164"/>
        <v/>
      </c>
      <c r="AV307" s="75" t="str">
        <f t="shared" ca="1" si="165"/>
        <v/>
      </c>
      <c r="AW307" s="169"/>
      <c r="AX307" s="169"/>
      <c r="AY307" s="75" t="str">
        <f t="shared" si="166"/>
        <v/>
      </c>
      <c r="AZ307" s="169"/>
      <c r="BA307" s="169"/>
      <c r="BB307" s="75" t="str">
        <f t="shared" si="167"/>
        <v/>
      </c>
      <c r="BC307" s="11"/>
      <c r="BH307" s="52"/>
      <c r="BI307" s="52"/>
      <c r="BJ307" s="52"/>
      <c r="BK307" s="52"/>
      <c r="BL307" s="52"/>
      <c r="BM307" s="52"/>
      <c r="BQ307" s="27"/>
      <c r="BR307" s="27"/>
      <c r="BS307" s="27"/>
      <c r="BT307" s="27"/>
      <c r="BU307" s="27"/>
      <c r="BV307" s="27"/>
      <c r="BW307" s="54"/>
      <c r="BX307" s="26"/>
      <c r="BY307" s="54"/>
      <c r="BZ307" s="26"/>
      <c r="CA307" s="26"/>
      <c r="CB307" s="26"/>
    </row>
    <row r="308" spans="1:80" ht="17.45" customHeight="1">
      <c r="A308" s="86">
        <f t="shared" si="168"/>
        <v>43.4</v>
      </c>
      <c r="B308" s="179">
        <f t="shared" si="145"/>
        <v>46222</v>
      </c>
      <c r="C308" s="8"/>
      <c r="D308" s="11"/>
      <c r="E308" s="12"/>
      <c r="F308" s="11"/>
      <c r="G308" s="74">
        <f t="shared" si="170"/>
        <v>821</v>
      </c>
      <c r="H308" s="75">
        <f t="shared" si="170"/>
        <v>6136</v>
      </c>
      <c r="I308" s="88">
        <f t="shared" si="156"/>
        <v>0</v>
      </c>
      <c r="J308" s="78">
        <f t="shared" si="157"/>
        <v>0</v>
      </c>
      <c r="K308" s="78">
        <f t="shared" si="158"/>
        <v>0</v>
      </c>
      <c r="L308" s="78">
        <f t="shared" si="159"/>
        <v>0</v>
      </c>
      <c r="M308" s="78">
        <f t="shared" ca="1" si="160"/>
        <v>7.6404494382022445E-2</v>
      </c>
      <c r="N308" s="78">
        <f t="shared" ca="1" si="146"/>
        <v>2.802850356294536E-2</v>
      </c>
      <c r="O308" s="78">
        <f t="shared" si="161"/>
        <v>5.0000000000000001E-4</v>
      </c>
      <c r="P308" s="13"/>
      <c r="Q308" s="8"/>
      <c r="R308" s="13"/>
      <c r="S308" s="89">
        <f t="shared" si="147"/>
        <v>0</v>
      </c>
      <c r="T308" s="75">
        <f t="shared" si="148"/>
        <v>0</v>
      </c>
      <c r="U308" s="90">
        <f t="shared" si="149"/>
        <v>0</v>
      </c>
      <c r="V308" s="82">
        <f t="shared" si="150"/>
        <v>0</v>
      </c>
      <c r="W308" s="8"/>
      <c r="X308" s="8"/>
      <c r="Y308" s="12"/>
      <c r="Z308" s="12"/>
      <c r="AA308" s="12"/>
      <c r="AB308" s="12"/>
      <c r="AC308" s="91">
        <f t="shared" si="151"/>
        <v>0</v>
      </c>
      <c r="AD308" s="75">
        <f t="shared" si="152"/>
        <v>0</v>
      </c>
      <c r="AE308" s="88">
        <f t="shared" si="140"/>
        <v>0</v>
      </c>
      <c r="AF308" s="92">
        <f t="shared" si="141"/>
        <v>0</v>
      </c>
      <c r="AG308" s="93">
        <f t="shared" si="142"/>
        <v>0</v>
      </c>
      <c r="AH308" s="93">
        <f t="shared" si="143"/>
        <v>0</v>
      </c>
      <c r="AI308" s="78">
        <f t="shared" si="144"/>
        <v>0</v>
      </c>
      <c r="AJ308" s="92">
        <f t="shared" si="153"/>
        <v>0</v>
      </c>
      <c r="AK308" s="78">
        <f t="shared" si="154"/>
        <v>0</v>
      </c>
      <c r="AL308" s="11"/>
      <c r="AM308" s="14"/>
      <c r="AN308" s="11"/>
      <c r="AO308" s="15"/>
      <c r="AP308" s="11"/>
      <c r="AQ308" s="11"/>
      <c r="AR308" s="11"/>
      <c r="AS308" s="75" t="str">
        <f t="shared" si="162"/>
        <v/>
      </c>
      <c r="AT308" s="75" t="str">
        <f t="shared" ca="1" si="163"/>
        <v/>
      </c>
      <c r="AU308" s="75" t="str">
        <f t="shared" si="164"/>
        <v/>
      </c>
      <c r="AV308" s="75" t="str">
        <f t="shared" ca="1" si="165"/>
        <v/>
      </c>
      <c r="AW308" s="169"/>
      <c r="AX308" s="169"/>
      <c r="AY308" s="75" t="str">
        <f t="shared" si="166"/>
        <v/>
      </c>
      <c r="AZ308" s="169"/>
      <c r="BA308" s="169"/>
      <c r="BB308" s="75" t="str">
        <f t="shared" si="167"/>
        <v/>
      </c>
      <c r="BC308" s="11"/>
      <c r="BH308" s="52"/>
      <c r="BI308" s="52"/>
      <c r="BJ308" s="52"/>
      <c r="BK308" s="52"/>
      <c r="BL308" s="52"/>
      <c r="BM308" s="52"/>
      <c r="BQ308" s="27"/>
      <c r="BR308" s="27"/>
      <c r="BS308" s="27"/>
      <c r="BT308" s="27"/>
      <c r="BU308" s="27"/>
      <c r="BV308" s="27"/>
      <c r="BW308" s="54"/>
      <c r="BX308" s="26"/>
      <c r="BY308" s="54"/>
      <c r="BZ308" s="26"/>
      <c r="CA308" s="26"/>
      <c r="CB308" s="26"/>
    </row>
    <row r="309" spans="1:80" ht="17.45" customHeight="1">
      <c r="A309" s="94">
        <f t="shared" si="168"/>
        <v>43.5</v>
      </c>
      <c r="B309" s="179">
        <f t="shared" si="145"/>
        <v>46223</v>
      </c>
      <c r="C309" s="8"/>
      <c r="D309" s="11"/>
      <c r="E309" s="12"/>
      <c r="F309" s="11"/>
      <c r="G309" s="74">
        <f t="shared" si="170"/>
        <v>821</v>
      </c>
      <c r="H309" s="75">
        <f t="shared" si="170"/>
        <v>6136</v>
      </c>
      <c r="I309" s="88">
        <f t="shared" si="156"/>
        <v>0</v>
      </c>
      <c r="J309" s="78">
        <f t="shared" si="157"/>
        <v>0</v>
      </c>
      <c r="K309" s="78">
        <f t="shared" si="158"/>
        <v>0</v>
      </c>
      <c r="L309" s="78">
        <f t="shared" si="159"/>
        <v>0</v>
      </c>
      <c r="M309" s="78">
        <f t="shared" ca="1" si="160"/>
        <v>7.6404494382022445E-2</v>
      </c>
      <c r="N309" s="78">
        <f t="shared" ca="1" si="146"/>
        <v>2.802850356294536E-2</v>
      </c>
      <c r="O309" s="78">
        <f t="shared" si="161"/>
        <v>5.0000000000000001E-4</v>
      </c>
      <c r="P309" s="13"/>
      <c r="Q309" s="8"/>
      <c r="R309" s="13"/>
      <c r="S309" s="89">
        <f t="shared" si="147"/>
        <v>0</v>
      </c>
      <c r="T309" s="75">
        <f t="shared" si="148"/>
        <v>0</v>
      </c>
      <c r="U309" s="90">
        <f t="shared" si="149"/>
        <v>0</v>
      </c>
      <c r="V309" s="82">
        <f t="shared" si="150"/>
        <v>0</v>
      </c>
      <c r="W309" s="8"/>
      <c r="X309" s="8"/>
      <c r="Y309" s="12"/>
      <c r="Z309" s="12"/>
      <c r="AA309" s="12"/>
      <c r="AB309" s="12"/>
      <c r="AC309" s="91">
        <f t="shared" si="151"/>
        <v>0</v>
      </c>
      <c r="AD309" s="75">
        <f t="shared" si="152"/>
        <v>0</v>
      </c>
      <c r="AE309" s="88">
        <f t="shared" si="140"/>
        <v>0</v>
      </c>
      <c r="AF309" s="92">
        <f t="shared" si="141"/>
        <v>0</v>
      </c>
      <c r="AG309" s="93">
        <f t="shared" si="142"/>
        <v>0</v>
      </c>
      <c r="AH309" s="93">
        <f t="shared" si="143"/>
        <v>0</v>
      </c>
      <c r="AI309" s="78">
        <f t="shared" si="144"/>
        <v>0</v>
      </c>
      <c r="AJ309" s="92">
        <f t="shared" si="153"/>
        <v>0</v>
      </c>
      <c r="AK309" s="78">
        <f t="shared" si="154"/>
        <v>0</v>
      </c>
      <c r="AL309" s="11"/>
      <c r="AM309" s="14"/>
      <c r="AN309" s="11"/>
      <c r="AO309" s="15"/>
      <c r="AP309" s="11"/>
      <c r="AQ309" s="11"/>
      <c r="AR309" s="11"/>
      <c r="AS309" s="75" t="str">
        <f t="shared" si="162"/>
        <v/>
      </c>
      <c r="AT309" s="75" t="str">
        <f t="shared" ca="1" si="163"/>
        <v/>
      </c>
      <c r="AU309" s="75" t="str">
        <f t="shared" si="164"/>
        <v/>
      </c>
      <c r="AV309" s="75" t="str">
        <f t="shared" ca="1" si="165"/>
        <v/>
      </c>
      <c r="AW309" s="169"/>
      <c r="AX309" s="169"/>
      <c r="AY309" s="75" t="str">
        <f t="shared" si="166"/>
        <v/>
      </c>
      <c r="AZ309" s="169"/>
      <c r="BA309" s="169"/>
      <c r="BB309" s="75" t="str">
        <f t="shared" si="167"/>
        <v/>
      </c>
      <c r="BC309" s="11"/>
      <c r="BH309" s="52"/>
      <c r="BI309" s="52"/>
      <c r="BJ309" s="52"/>
      <c r="BK309" s="52"/>
      <c r="BL309" s="52"/>
      <c r="BM309" s="52"/>
      <c r="BQ309" s="27"/>
      <c r="BR309" s="27"/>
      <c r="BS309" s="27"/>
      <c r="BT309" s="27"/>
      <c r="BU309" s="27"/>
      <c r="BV309" s="27"/>
      <c r="BW309" s="54"/>
      <c r="BX309" s="26"/>
      <c r="BY309" s="54"/>
      <c r="BZ309" s="26"/>
      <c r="CA309" s="26"/>
      <c r="CB309" s="26"/>
    </row>
    <row r="310" spans="1:80" ht="17.45" customHeight="1">
      <c r="A310" s="86">
        <f t="shared" si="168"/>
        <v>43.6</v>
      </c>
      <c r="B310" s="179">
        <f t="shared" si="145"/>
        <v>46224</v>
      </c>
      <c r="C310" s="8"/>
      <c r="D310" s="11"/>
      <c r="E310" s="12"/>
      <c r="F310" s="11"/>
      <c r="G310" s="74">
        <f t="shared" si="170"/>
        <v>821</v>
      </c>
      <c r="H310" s="75">
        <f t="shared" si="170"/>
        <v>6136</v>
      </c>
      <c r="I310" s="88">
        <f t="shared" si="156"/>
        <v>0</v>
      </c>
      <c r="J310" s="78">
        <f t="shared" si="157"/>
        <v>0</v>
      </c>
      <c r="K310" s="78">
        <f t="shared" si="158"/>
        <v>0</v>
      </c>
      <c r="L310" s="78">
        <f t="shared" si="159"/>
        <v>0</v>
      </c>
      <c r="M310" s="78">
        <f t="shared" ca="1" si="160"/>
        <v>7.6404494382022445E-2</v>
      </c>
      <c r="N310" s="78">
        <f t="shared" ca="1" si="146"/>
        <v>2.802850356294536E-2</v>
      </c>
      <c r="O310" s="78">
        <f t="shared" si="161"/>
        <v>5.0000000000000001E-4</v>
      </c>
      <c r="P310" s="13"/>
      <c r="Q310" s="8"/>
      <c r="R310" s="13"/>
      <c r="S310" s="89">
        <f t="shared" si="147"/>
        <v>0</v>
      </c>
      <c r="T310" s="75">
        <f t="shared" si="148"/>
        <v>0</v>
      </c>
      <c r="U310" s="90">
        <f t="shared" si="149"/>
        <v>0</v>
      </c>
      <c r="V310" s="82">
        <f t="shared" si="150"/>
        <v>0</v>
      </c>
      <c r="W310" s="8"/>
      <c r="X310" s="8"/>
      <c r="Y310" s="12"/>
      <c r="Z310" s="12"/>
      <c r="AA310" s="12"/>
      <c r="AB310" s="12"/>
      <c r="AC310" s="91">
        <f t="shared" si="151"/>
        <v>0</v>
      </c>
      <c r="AD310" s="75">
        <f t="shared" si="152"/>
        <v>0</v>
      </c>
      <c r="AE310" s="88">
        <f t="shared" si="140"/>
        <v>0</v>
      </c>
      <c r="AF310" s="92">
        <f t="shared" si="141"/>
        <v>0</v>
      </c>
      <c r="AG310" s="93">
        <f t="shared" si="142"/>
        <v>0</v>
      </c>
      <c r="AH310" s="93">
        <f t="shared" si="143"/>
        <v>0</v>
      </c>
      <c r="AI310" s="78">
        <f t="shared" si="144"/>
        <v>0</v>
      </c>
      <c r="AJ310" s="92">
        <f t="shared" si="153"/>
        <v>0</v>
      </c>
      <c r="AK310" s="78">
        <f t="shared" si="154"/>
        <v>0</v>
      </c>
      <c r="AL310" s="11"/>
      <c r="AM310" s="14"/>
      <c r="AN310" s="11"/>
      <c r="AO310" s="15"/>
      <c r="AP310" s="11"/>
      <c r="AQ310" s="11"/>
      <c r="AR310" s="11"/>
      <c r="AS310" s="75" t="str">
        <f t="shared" si="162"/>
        <v/>
      </c>
      <c r="AT310" s="75" t="str">
        <f t="shared" ca="1" si="163"/>
        <v/>
      </c>
      <c r="AU310" s="75" t="str">
        <f t="shared" si="164"/>
        <v/>
      </c>
      <c r="AV310" s="75" t="str">
        <f t="shared" ca="1" si="165"/>
        <v/>
      </c>
      <c r="AW310" s="169"/>
      <c r="AX310" s="169"/>
      <c r="AY310" s="75" t="str">
        <f t="shared" si="166"/>
        <v/>
      </c>
      <c r="AZ310" s="169"/>
      <c r="BA310" s="169"/>
      <c r="BB310" s="75" t="str">
        <f t="shared" si="167"/>
        <v/>
      </c>
      <c r="BC310" s="11"/>
      <c r="BH310" s="52"/>
      <c r="BI310" s="52"/>
      <c r="BJ310" s="52"/>
      <c r="BK310" s="52"/>
      <c r="BL310" s="52"/>
      <c r="BM310" s="52"/>
      <c r="BQ310" s="27"/>
      <c r="BR310" s="27"/>
      <c r="BS310" s="27"/>
      <c r="BT310" s="27"/>
      <c r="BU310" s="27"/>
      <c r="BV310" s="27"/>
      <c r="BW310" s="54"/>
      <c r="BX310" s="26"/>
      <c r="BY310" s="54"/>
      <c r="BZ310" s="26"/>
      <c r="CA310" s="26"/>
      <c r="CB310" s="26"/>
    </row>
    <row r="311" spans="1:80" ht="17.45" customHeight="1" thickBot="1">
      <c r="A311" s="94">
        <f t="shared" si="168"/>
        <v>43.7</v>
      </c>
      <c r="B311" s="180">
        <f t="shared" si="145"/>
        <v>46225</v>
      </c>
      <c r="C311" s="16"/>
      <c r="D311" s="17"/>
      <c r="E311" s="18"/>
      <c r="F311" s="17"/>
      <c r="G311" s="96">
        <f t="shared" si="170"/>
        <v>821</v>
      </c>
      <c r="H311" s="97">
        <f t="shared" si="170"/>
        <v>6136</v>
      </c>
      <c r="I311" s="98">
        <f t="shared" si="156"/>
        <v>0</v>
      </c>
      <c r="J311" s="99">
        <f t="shared" si="157"/>
        <v>0</v>
      </c>
      <c r="K311" s="99">
        <f t="shared" si="158"/>
        <v>0</v>
      </c>
      <c r="L311" s="99">
        <f t="shared" si="159"/>
        <v>0</v>
      </c>
      <c r="M311" s="99">
        <f t="shared" ca="1" si="160"/>
        <v>7.6404494382022445E-2</v>
      </c>
      <c r="N311" s="99">
        <f t="shared" ca="1" si="146"/>
        <v>2.802850356294536E-2</v>
      </c>
      <c r="O311" s="99">
        <f t="shared" si="161"/>
        <v>5.0000000000000001E-4</v>
      </c>
      <c r="P311" s="19"/>
      <c r="Q311" s="16"/>
      <c r="R311" s="19"/>
      <c r="S311" s="89">
        <f t="shared" si="147"/>
        <v>0</v>
      </c>
      <c r="T311" s="75">
        <f t="shared" si="148"/>
        <v>0</v>
      </c>
      <c r="U311" s="100">
        <f t="shared" si="149"/>
        <v>0</v>
      </c>
      <c r="V311" s="101">
        <f t="shared" si="150"/>
        <v>0</v>
      </c>
      <c r="W311" s="16"/>
      <c r="X311" s="8"/>
      <c r="Y311" s="12"/>
      <c r="Z311" s="12"/>
      <c r="AA311" s="12"/>
      <c r="AB311" s="12"/>
      <c r="AC311" s="102">
        <f t="shared" si="151"/>
        <v>0</v>
      </c>
      <c r="AD311" s="97">
        <f t="shared" si="152"/>
        <v>0</v>
      </c>
      <c r="AE311" s="98">
        <f t="shared" si="140"/>
        <v>0</v>
      </c>
      <c r="AF311" s="103">
        <f t="shared" si="141"/>
        <v>0</v>
      </c>
      <c r="AG311" s="104">
        <f t="shared" si="142"/>
        <v>0</v>
      </c>
      <c r="AH311" s="104">
        <f t="shared" si="143"/>
        <v>0</v>
      </c>
      <c r="AI311" s="99">
        <f t="shared" si="144"/>
        <v>0</v>
      </c>
      <c r="AJ311" s="103">
        <f t="shared" si="153"/>
        <v>0</v>
      </c>
      <c r="AK311" s="99">
        <f t="shared" si="154"/>
        <v>0</v>
      </c>
      <c r="AL311" s="17"/>
      <c r="AM311" s="20"/>
      <c r="AN311" s="17"/>
      <c r="AO311" s="21"/>
      <c r="AP311" s="17"/>
      <c r="AQ311" s="17"/>
      <c r="AR311" s="17"/>
      <c r="AS311" s="97" t="str">
        <f t="shared" si="162"/>
        <v/>
      </c>
      <c r="AT311" s="97" t="str">
        <f t="shared" ca="1" si="163"/>
        <v/>
      </c>
      <c r="AU311" s="97" t="str">
        <f t="shared" si="164"/>
        <v/>
      </c>
      <c r="AV311" s="97" t="str">
        <f t="shared" ca="1" si="165"/>
        <v/>
      </c>
      <c r="AW311" s="167"/>
      <c r="AX311" s="167"/>
      <c r="AY311" s="97" t="str">
        <f t="shared" si="166"/>
        <v/>
      </c>
      <c r="AZ311" s="167"/>
      <c r="BA311" s="167"/>
      <c r="BB311" s="97" t="str">
        <f t="shared" si="167"/>
        <v/>
      </c>
      <c r="BC311" s="17"/>
      <c r="BH311" s="52"/>
      <c r="BI311" s="52"/>
      <c r="BJ311" s="52"/>
      <c r="BK311" s="52"/>
      <c r="BL311" s="52"/>
      <c r="BM311" s="52"/>
      <c r="BQ311" s="27"/>
      <c r="BR311" s="27"/>
      <c r="BS311" s="27"/>
      <c r="BT311" s="27"/>
      <c r="BU311" s="27"/>
      <c r="BV311" s="27"/>
      <c r="BW311" s="54"/>
      <c r="BX311" s="26"/>
      <c r="BY311" s="54"/>
      <c r="BZ311" s="26"/>
      <c r="CA311" s="26"/>
      <c r="CB311" s="26"/>
    </row>
    <row r="312" spans="1:80" ht="17.45" customHeight="1" thickTop="1">
      <c r="A312" s="105">
        <f>A305+1</f>
        <v>44.1</v>
      </c>
      <c r="B312" s="178">
        <f>B311+1</f>
        <v>46226</v>
      </c>
      <c r="C312" s="4"/>
      <c r="D312" s="5"/>
      <c r="E312" s="6"/>
      <c r="F312" s="5"/>
      <c r="G312" s="74">
        <f t="shared" si="170"/>
        <v>821</v>
      </c>
      <c r="H312" s="75">
        <f t="shared" si="170"/>
        <v>6136</v>
      </c>
      <c r="I312" s="76">
        <f t="shared" si="156"/>
        <v>0</v>
      </c>
      <c r="J312" s="77">
        <f t="shared" si="157"/>
        <v>0</v>
      </c>
      <c r="K312" s="77">
        <f t="shared" si="158"/>
        <v>0</v>
      </c>
      <c r="L312" s="77">
        <f t="shared" si="159"/>
        <v>0</v>
      </c>
      <c r="M312" s="78">
        <f t="shared" ca="1" si="160"/>
        <v>7.6404494382022445E-2</v>
      </c>
      <c r="N312" s="78">
        <f t="shared" ca="1" si="146"/>
        <v>2.802850356294536E-2</v>
      </c>
      <c r="O312" s="78">
        <f t="shared" si="161"/>
        <v>5.0000000000000001E-4</v>
      </c>
      <c r="P312" s="13"/>
      <c r="Q312" s="8"/>
      <c r="R312" s="13"/>
      <c r="S312" s="79">
        <f t="shared" si="147"/>
        <v>0</v>
      </c>
      <c r="T312" s="80">
        <f t="shared" si="148"/>
        <v>0</v>
      </c>
      <c r="U312" s="90">
        <f t="shared" si="149"/>
        <v>0</v>
      </c>
      <c r="V312" s="82">
        <f t="shared" si="150"/>
        <v>0</v>
      </c>
      <c r="W312" s="4"/>
      <c r="X312" s="4"/>
      <c r="Y312" s="6"/>
      <c r="Z312" s="6"/>
      <c r="AA312" s="6"/>
      <c r="AB312" s="6"/>
      <c r="AC312" s="83">
        <f t="shared" si="151"/>
        <v>0</v>
      </c>
      <c r="AD312" s="80">
        <f t="shared" si="152"/>
        <v>0</v>
      </c>
      <c r="AE312" s="76">
        <f t="shared" si="140"/>
        <v>0</v>
      </c>
      <c r="AF312" s="84">
        <f t="shared" si="141"/>
        <v>0</v>
      </c>
      <c r="AG312" s="85">
        <f t="shared" si="142"/>
        <v>0</v>
      </c>
      <c r="AH312" s="85">
        <f t="shared" si="143"/>
        <v>0</v>
      </c>
      <c r="AI312" s="77">
        <f t="shared" si="144"/>
        <v>0</v>
      </c>
      <c r="AJ312" s="84">
        <f t="shared" si="153"/>
        <v>0</v>
      </c>
      <c r="AK312" s="77">
        <f t="shared" si="154"/>
        <v>0</v>
      </c>
      <c r="AL312" s="5"/>
      <c r="AM312" s="9"/>
      <c r="AN312" s="5"/>
      <c r="AO312" s="10"/>
      <c r="AP312" s="5"/>
      <c r="AQ312" s="5"/>
      <c r="AR312" s="5"/>
      <c r="AS312" s="80" t="str">
        <f t="shared" si="162"/>
        <v/>
      </c>
      <c r="AT312" s="80" t="str">
        <f t="shared" ca="1" si="163"/>
        <v/>
      </c>
      <c r="AU312" s="80" t="str">
        <f t="shared" si="164"/>
        <v/>
      </c>
      <c r="AV312" s="80" t="str">
        <f t="shared" ca="1" si="165"/>
        <v/>
      </c>
      <c r="AW312" s="165"/>
      <c r="AX312" s="165"/>
      <c r="AY312" s="80" t="str">
        <f t="shared" si="166"/>
        <v/>
      </c>
      <c r="AZ312" s="165"/>
      <c r="BA312" s="165"/>
      <c r="BB312" s="80" t="str">
        <f t="shared" si="167"/>
        <v/>
      </c>
      <c r="BC312" s="5"/>
      <c r="BH312" s="52"/>
      <c r="BI312" s="52"/>
      <c r="BJ312" s="52"/>
      <c r="BK312" s="52"/>
      <c r="BL312" s="52"/>
      <c r="BM312" s="52"/>
      <c r="BQ312" s="27"/>
      <c r="BR312" s="27"/>
      <c r="BS312" s="27"/>
      <c r="BT312" s="27"/>
      <c r="BU312" s="27"/>
      <c r="BV312" s="27"/>
      <c r="BW312" s="54"/>
      <c r="BX312" s="26"/>
      <c r="BY312" s="54"/>
      <c r="BZ312" s="26"/>
      <c r="CA312" s="26"/>
      <c r="CB312" s="26"/>
    </row>
    <row r="313" spans="1:80" ht="17.45" customHeight="1">
      <c r="A313" s="94">
        <f t="shared" si="168"/>
        <v>44.2</v>
      </c>
      <c r="B313" s="179">
        <f t="shared" si="145"/>
        <v>46227</v>
      </c>
      <c r="C313" s="8"/>
      <c r="D313" s="11"/>
      <c r="E313" s="12"/>
      <c r="F313" s="11"/>
      <c r="G313" s="74">
        <f t="shared" si="170"/>
        <v>821</v>
      </c>
      <c r="H313" s="75">
        <f t="shared" si="170"/>
        <v>6136</v>
      </c>
      <c r="I313" s="88">
        <f t="shared" si="156"/>
        <v>0</v>
      </c>
      <c r="J313" s="78">
        <f t="shared" si="157"/>
        <v>0</v>
      </c>
      <c r="K313" s="78">
        <f t="shared" si="158"/>
        <v>0</v>
      </c>
      <c r="L313" s="78">
        <f t="shared" si="159"/>
        <v>0</v>
      </c>
      <c r="M313" s="78">
        <f t="shared" ca="1" si="160"/>
        <v>7.6404494382022445E-2</v>
      </c>
      <c r="N313" s="78">
        <f t="shared" ca="1" si="146"/>
        <v>2.802850356294536E-2</v>
      </c>
      <c r="O313" s="78">
        <f t="shared" si="161"/>
        <v>5.0000000000000001E-4</v>
      </c>
      <c r="P313" s="13"/>
      <c r="Q313" s="8"/>
      <c r="R313" s="13"/>
      <c r="S313" s="89">
        <f t="shared" si="147"/>
        <v>0</v>
      </c>
      <c r="T313" s="75">
        <f t="shared" si="148"/>
        <v>0</v>
      </c>
      <c r="U313" s="90">
        <f t="shared" si="149"/>
        <v>0</v>
      </c>
      <c r="V313" s="82">
        <f t="shared" si="150"/>
        <v>0</v>
      </c>
      <c r="W313" s="8"/>
      <c r="X313" s="8"/>
      <c r="Y313" s="12"/>
      <c r="Z313" s="12"/>
      <c r="AA313" s="12"/>
      <c r="AB313" s="12"/>
      <c r="AC313" s="91">
        <f t="shared" si="151"/>
        <v>0</v>
      </c>
      <c r="AD313" s="75">
        <f t="shared" si="152"/>
        <v>0</v>
      </c>
      <c r="AE313" s="88">
        <f t="shared" si="140"/>
        <v>0</v>
      </c>
      <c r="AF313" s="92">
        <f t="shared" si="141"/>
        <v>0</v>
      </c>
      <c r="AG313" s="93">
        <f t="shared" si="142"/>
        <v>0</v>
      </c>
      <c r="AH313" s="93">
        <f t="shared" si="143"/>
        <v>0</v>
      </c>
      <c r="AI313" s="78">
        <f t="shared" si="144"/>
        <v>0</v>
      </c>
      <c r="AJ313" s="92">
        <f t="shared" si="153"/>
        <v>0</v>
      </c>
      <c r="AK313" s="78">
        <f t="shared" si="154"/>
        <v>0</v>
      </c>
      <c r="AL313" s="11"/>
      <c r="AM313" s="14"/>
      <c r="AN313" s="11"/>
      <c r="AO313" s="15"/>
      <c r="AP313" s="11"/>
      <c r="AQ313" s="11"/>
      <c r="AR313" s="11"/>
      <c r="AS313" s="75" t="str">
        <f t="shared" si="162"/>
        <v/>
      </c>
      <c r="AT313" s="75" t="str">
        <f t="shared" ca="1" si="163"/>
        <v/>
      </c>
      <c r="AU313" s="75" t="str">
        <f t="shared" si="164"/>
        <v/>
      </c>
      <c r="AV313" s="75" t="str">
        <f t="shared" ca="1" si="165"/>
        <v/>
      </c>
      <c r="AW313" s="169"/>
      <c r="AX313" s="169"/>
      <c r="AY313" s="75" t="str">
        <f t="shared" si="166"/>
        <v/>
      </c>
      <c r="AZ313" s="169"/>
      <c r="BA313" s="169"/>
      <c r="BB313" s="75" t="str">
        <f t="shared" si="167"/>
        <v/>
      </c>
      <c r="BC313" s="11"/>
      <c r="BH313" s="52"/>
      <c r="BI313" s="52"/>
      <c r="BJ313" s="52"/>
      <c r="BK313" s="52"/>
      <c r="BL313" s="52"/>
      <c r="BM313" s="52"/>
      <c r="BQ313" s="27"/>
      <c r="BR313" s="27"/>
      <c r="BS313" s="27"/>
      <c r="BT313" s="27"/>
      <c r="BU313" s="27"/>
      <c r="BV313" s="27"/>
      <c r="BW313" s="54"/>
      <c r="BX313" s="26"/>
      <c r="BY313" s="54"/>
      <c r="BZ313" s="26"/>
      <c r="CA313" s="26"/>
      <c r="CB313" s="26"/>
    </row>
    <row r="314" spans="1:80" ht="17.45" customHeight="1">
      <c r="A314" s="86">
        <f t="shared" si="168"/>
        <v>44.3</v>
      </c>
      <c r="B314" s="179">
        <f t="shared" si="145"/>
        <v>46228</v>
      </c>
      <c r="C314" s="8"/>
      <c r="D314" s="11"/>
      <c r="E314" s="12"/>
      <c r="F314" s="11"/>
      <c r="G314" s="74">
        <f t="shared" si="170"/>
        <v>821</v>
      </c>
      <c r="H314" s="75">
        <f t="shared" si="170"/>
        <v>6136</v>
      </c>
      <c r="I314" s="88">
        <f t="shared" si="156"/>
        <v>0</v>
      </c>
      <c r="J314" s="78">
        <f t="shared" si="157"/>
        <v>0</v>
      </c>
      <c r="K314" s="78">
        <f t="shared" si="158"/>
        <v>0</v>
      </c>
      <c r="L314" s="78">
        <f t="shared" si="159"/>
        <v>0</v>
      </c>
      <c r="M314" s="78">
        <f t="shared" ca="1" si="160"/>
        <v>7.6404494382022445E-2</v>
      </c>
      <c r="N314" s="78">
        <f t="shared" ca="1" si="146"/>
        <v>2.802850356294536E-2</v>
      </c>
      <c r="O314" s="78">
        <f t="shared" si="161"/>
        <v>5.0000000000000001E-4</v>
      </c>
      <c r="P314" s="13"/>
      <c r="Q314" s="8"/>
      <c r="R314" s="13"/>
      <c r="S314" s="89">
        <f t="shared" si="147"/>
        <v>0</v>
      </c>
      <c r="T314" s="75">
        <f t="shared" si="148"/>
        <v>0</v>
      </c>
      <c r="U314" s="90">
        <f t="shared" si="149"/>
        <v>0</v>
      </c>
      <c r="V314" s="82">
        <f t="shared" si="150"/>
        <v>0</v>
      </c>
      <c r="W314" s="8"/>
      <c r="X314" s="8"/>
      <c r="Y314" s="12"/>
      <c r="Z314" s="12"/>
      <c r="AA314" s="12"/>
      <c r="AB314" s="12"/>
      <c r="AC314" s="91">
        <f t="shared" si="151"/>
        <v>0</v>
      </c>
      <c r="AD314" s="75">
        <f t="shared" si="152"/>
        <v>0</v>
      </c>
      <c r="AE314" s="88">
        <f t="shared" si="140"/>
        <v>0</v>
      </c>
      <c r="AF314" s="92">
        <f t="shared" si="141"/>
        <v>0</v>
      </c>
      <c r="AG314" s="93">
        <f t="shared" si="142"/>
        <v>0</v>
      </c>
      <c r="AH314" s="93">
        <f t="shared" si="143"/>
        <v>0</v>
      </c>
      <c r="AI314" s="78">
        <f t="shared" si="144"/>
        <v>0</v>
      </c>
      <c r="AJ314" s="92">
        <f t="shared" si="153"/>
        <v>0</v>
      </c>
      <c r="AK314" s="78">
        <f t="shared" si="154"/>
        <v>0</v>
      </c>
      <c r="AL314" s="11"/>
      <c r="AM314" s="14"/>
      <c r="AN314" s="11"/>
      <c r="AO314" s="15"/>
      <c r="AP314" s="11"/>
      <c r="AQ314" s="11"/>
      <c r="AR314" s="11"/>
      <c r="AS314" s="75" t="str">
        <f t="shared" si="162"/>
        <v/>
      </c>
      <c r="AT314" s="75" t="str">
        <f t="shared" ca="1" si="163"/>
        <v/>
      </c>
      <c r="AU314" s="75" t="str">
        <f t="shared" si="164"/>
        <v/>
      </c>
      <c r="AV314" s="75" t="str">
        <f t="shared" ca="1" si="165"/>
        <v/>
      </c>
      <c r="AW314" s="169"/>
      <c r="AX314" s="169"/>
      <c r="AY314" s="75" t="str">
        <f t="shared" si="166"/>
        <v/>
      </c>
      <c r="AZ314" s="169"/>
      <c r="BA314" s="169"/>
      <c r="BB314" s="75" t="str">
        <f t="shared" si="167"/>
        <v/>
      </c>
      <c r="BC314" s="11"/>
      <c r="BH314" s="52"/>
      <c r="BI314" s="52"/>
      <c r="BJ314" s="52"/>
      <c r="BK314" s="52"/>
      <c r="BL314" s="52"/>
      <c r="BM314" s="52"/>
      <c r="BQ314" s="27"/>
      <c r="BR314" s="27"/>
      <c r="BS314" s="27"/>
      <c r="BT314" s="27"/>
      <c r="BU314" s="27"/>
      <c r="BV314" s="27"/>
      <c r="BW314" s="54"/>
      <c r="BX314" s="26"/>
      <c r="BY314" s="54"/>
      <c r="BZ314" s="26"/>
      <c r="CA314" s="26"/>
      <c r="CB314" s="26"/>
    </row>
    <row r="315" spans="1:80" ht="17.45" customHeight="1">
      <c r="A315" s="94">
        <f t="shared" si="168"/>
        <v>44.4</v>
      </c>
      <c r="B315" s="179">
        <f t="shared" si="145"/>
        <v>46229</v>
      </c>
      <c r="C315" s="8"/>
      <c r="D315" s="11"/>
      <c r="E315" s="12"/>
      <c r="F315" s="11"/>
      <c r="G315" s="74">
        <f t="shared" si="170"/>
        <v>821</v>
      </c>
      <c r="H315" s="75">
        <f t="shared" si="170"/>
        <v>6136</v>
      </c>
      <c r="I315" s="88">
        <f t="shared" si="156"/>
        <v>0</v>
      </c>
      <c r="J315" s="78">
        <f t="shared" si="157"/>
        <v>0</v>
      </c>
      <c r="K315" s="78">
        <f t="shared" si="158"/>
        <v>0</v>
      </c>
      <c r="L315" s="78">
        <f t="shared" si="159"/>
        <v>0</v>
      </c>
      <c r="M315" s="78">
        <f t="shared" ca="1" si="160"/>
        <v>7.6404494382022445E-2</v>
      </c>
      <c r="N315" s="78">
        <f t="shared" ca="1" si="146"/>
        <v>2.802850356294536E-2</v>
      </c>
      <c r="O315" s="78">
        <f t="shared" si="161"/>
        <v>5.0000000000000001E-4</v>
      </c>
      <c r="P315" s="13"/>
      <c r="Q315" s="8"/>
      <c r="R315" s="13"/>
      <c r="S315" s="89">
        <f t="shared" si="147"/>
        <v>0</v>
      </c>
      <c r="T315" s="75">
        <f t="shared" si="148"/>
        <v>0</v>
      </c>
      <c r="U315" s="90">
        <f t="shared" si="149"/>
        <v>0</v>
      </c>
      <c r="V315" s="82">
        <f t="shared" si="150"/>
        <v>0</v>
      </c>
      <c r="W315" s="8"/>
      <c r="X315" s="8"/>
      <c r="Y315" s="12"/>
      <c r="Z315" s="12"/>
      <c r="AA315" s="12"/>
      <c r="AB315" s="12"/>
      <c r="AC315" s="91">
        <f t="shared" si="151"/>
        <v>0</v>
      </c>
      <c r="AD315" s="75">
        <f t="shared" si="152"/>
        <v>0</v>
      </c>
      <c r="AE315" s="88">
        <f t="shared" si="140"/>
        <v>0</v>
      </c>
      <c r="AF315" s="92">
        <f t="shared" si="141"/>
        <v>0</v>
      </c>
      <c r="AG315" s="93">
        <f t="shared" si="142"/>
        <v>0</v>
      </c>
      <c r="AH315" s="93">
        <f t="shared" si="143"/>
        <v>0</v>
      </c>
      <c r="AI315" s="78">
        <f t="shared" si="144"/>
        <v>0</v>
      </c>
      <c r="AJ315" s="92">
        <f t="shared" si="153"/>
        <v>0</v>
      </c>
      <c r="AK315" s="78">
        <f t="shared" si="154"/>
        <v>0</v>
      </c>
      <c r="AL315" s="11"/>
      <c r="AM315" s="14"/>
      <c r="AN315" s="11"/>
      <c r="AO315" s="15"/>
      <c r="AP315" s="11"/>
      <c r="AQ315" s="11"/>
      <c r="AR315" s="11"/>
      <c r="AS315" s="75" t="str">
        <f t="shared" si="162"/>
        <v/>
      </c>
      <c r="AT315" s="75" t="str">
        <f t="shared" ca="1" si="163"/>
        <v/>
      </c>
      <c r="AU315" s="75" t="str">
        <f t="shared" si="164"/>
        <v/>
      </c>
      <c r="AV315" s="75" t="str">
        <f t="shared" ca="1" si="165"/>
        <v/>
      </c>
      <c r="AW315" s="169"/>
      <c r="AX315" s="169"/>
      <c r="AY315" s="75" t="str">
        <f t="shared" si="166"/>
        <v/>
      </c>
      <c r="AZ315" s="169"/>
      <c r="BA315" s="169"/>
      <c r="BB315" s="75" t="str">
        <f t="shared" si="167"/>
        <v/>
      </c>
      <c r="BC315" s="11"/>
      <c r="BH315" s="52"/>
      <c r="BI315" s="52"/>
      <c r="BJ315" s="52"/>
      <c r="BK315" s="52"/>
      <c r="BL315" s="52"/>
      <c r="BM315" s="52"/>
      <c r="BQ315" s="27"/>
      <c r="BR315" s="27"/>
      <c r="BS315" s="27"/>
      <c r="BT315" s="27"/>
      <c r="BU315" s="27"/>
      <c r="BV315" s="27"/>
      <c r="BW315" s="54"/>
      <c r="BX315" s="26"/>
      <c r="BY315" s="54"/>
      <c r="BZ315" s="26"/>
      <c r="CA315" s="26"/>
      <c r="CB315" s="26"/>
    </row>
    <row r="316" spans="1:80" ht="17.45" customHeight="1">
      <c r="A316" s="86">
        <f t="shared" si="168"/>
        <v>44.5</v>
      </c>
      <c r="B316" s="179">
        <f t="shared" si="145"/>
        <v>46230</v>
      </c>
      <c r="C316" s="8"/>
      <c r="D316" s="11"/>
      <c r="E316" s="12"/>
      <c r="F316" s="11"/>
      <c r="G316" s="74">
        <f t="shared" ref="G316:H331" si="171">G315-E316-C316</f>
        <v>821</v>
      </c>
      <c r="H316" s="75">
        <f t="shared" si="171"/>
        <v>6136</v>
      </c>
      <c r="I316" s="88">
        <f t="shared" si="156"/>
        <v>0</v>
      </c>
      <c r="J316" s="78">
        <f t="shared" si="157"/>
        <v>0</v>
      </c>
      <c r="K316" s="78">
        <f t="shared" si="158"/>
        <v>0</v>
      </c>
      <c r="L316" s="78">
        <f t="shared" si="159"/>
        <v>0</v>
      </c>
      <c r="M316" s="78">
        <f t="shared" ca="1" si="160"/>
        <v>7.6404494382022445E-2</v>
      </c>
      <c r="N316" s="78">
        <f t="shared" ca="1" si="146"/>
        <v>2.802850356294536E-2</v>
      </c>
      <c r="O316" s="78">
        <f t="shared" si="161"/>
        <v>5.0000000000000001E-4</v>
      </c>
      <c r="P316" s="13"/>
      <c r="Q316" s="8"/>
      <c r="R316" s="13"/>
      <c r="S316" s="89">
        <f t="shared" si="147"/>
        <v>0</v>
      </c>
      <c r="T316" s="75">
        <f t="shared" si="148"/>
        <v>0</v>
      </c>
      <c r="U316" s="90">
        <f t="shared" si="149"/>
        <v>0</v>
      </c>
      <c r="V316" s="82">
        <f t="shared" si="150"/>
        <v>0</v>
      </c>
      <c r="W316" s="8"/>
      <c r="X316" s="8"/>
      <c r="Y316" s="12"/>
      <c r="Z316" s="12"/>
      <c r="AA316" s="12"/>
      <c r="AB316" s="12"/>
      <c r="AC316" s="91">
        <f t="shared" si="151"/>
        <v>0</v>
      </c>
      <c r="AD316" s="75">
        <f t="shared" si="152"/>
        <v>0</v>
      </c>
      <c r="AE316" s="88">
        <f t="shared" si="140"/>
        <v>0</v>
      </c>
      <c r="AF316" s="92">
        <f t="shared" si="141"/>
        <v>0</v>
      </c>
      <c r="AG316" s="93">
        <f t="shared" si="142"/>
        <v>0</v>
      </c>
      <c r="AH316" s="93">
        <f t="shared" si="143"/>
        <v>0</v>
      </c>
      <c r="AI316" s="78">
        <f t="shared" si="144"/>
        <v>0</v>
      </c>
      <c r="AJ316" s="92">
        <f t="shared" si="153"/>
        <v>0</v>
      </c>
      <c r="AK316" s="78">
        <f t="shared" si="154"/>
        <v>0</v>
      </c>
      <c r="AL316" s="11"/>
      <c r="AM316" s="14"/>
      <c r="AN316" s="11"/>
      <c r="AO316" s="15"/>
      <c r="AP316" s="11"/>
      <c r="AQ316" s="11"/>
      <c r="AR316" s="11"/>
      <c r="AS316" s="75" t="str">
        <f t="shared" si="162"/>
        <v/>
      </c>
      <c r="AT316" s="75" t="str">
        <f t="shared" ca="1" si="163"/>
        <v/>
      </c>
      <c r="AU316" s="75" t="str">
        <f t="shared" si="164"/>
        <v/>
      </c>
      <c r="AV316" s="75" t="str">
        <f t="shared" ca="1" si="165"/>
        <v/>
      </c>
      <c r="AW316" s="169"/>
      <c r="AX316" s="169"/>
      <c r="AY316" s="75" t="str">
        <f t="shared" si="166"/>
        <v/>
      </c>
      <c r="AZ316" s="169"/>
      <c r="BA316" s="169"/>
      <c r="BB316" s="75" t="str">
        <f t="shared" si="167"/>
        <v/>
      </c>
      <c r="BC316" s="11"/>
      <c r="BH316" s="52"/>
      <c r="BI316" s="52"/>
      <c r="BJ316" s="52"/>
      <c r="BK316" s="52"/>
      <c r="BL316" s="52"/>
      <c r="BM316" s="52"/>
      <c r="BQ316" s="27"/>
      <c r="BR316" s="27"/>
      <c r="BS316" s="27"/>
      <c r="BT316" s="27"/>
      <c r="BU316" s="27"/>
      <c r="BV316" s="27"/>
      <c r="BW316" s="54"/>
      <c r="BX316" s="26"/>
      <c r="BY316" s="54"/>
      <c r="BZ316" s="26"/>
      <c r="CA316" s="26"/>
      <c r="CB316" s="26"/>
    </row>
    <row r="317" spans="1:80" ht="17.45" customHeight="1">
      <c r="A317" s="94">
        <f t="shared" si="168"/>
        <v>44.6</v>
      </c>
      <c r="B317" s="179">
        <f t="shared" si="145"/>
        <v>46231</v>
      </c>
      <c r="C317" s="8"/>
      <c r="D317" s="11"/>
      <c r="E317" s="12"/>
      <c r="F317" s="11"/>
      <c r="G317" s="74">
        <f t="shared" si="171"/>
        <v>821</v>
      </c>
      <c r="H317" s="75">
        <f t="shared" si="171"/>
        <v>6136</v>
      </c>
      <c r="I317" s="88">
        <f t="shared" si="156"/>
        <v>0</v>
      </c>
      <c r="J317" s="78">
        <f t="shared" si="157"/>
        <v>0</v>
      </c>
      <c r="K317" s="78">
        <f t="shared" si="158"/>
        <v>0</v>
      </c>
      <c r="L317" s="78">
        <f t="shared" si="159"/>
        <v>0</v>
      </c>
      <c r="M317" s="78">
        <f t="shared" ca="1" si="160"/>
        <v>7.6404494382022445E-2</v>
      </c>
      <c r="N317" s="78">
        <f t="shared" ca="1" si="146"/>
        <v>2.802850356294536E-2</v>
      </c>
      <c r="O317" s="78">
        <f t="shared" si="161"/>
        <v>5.0000000000000001E-4</v>
      </c>
      <c r="P317" s="13"/>
      <c r="Q317" s="8"/>
      <c r="R317" s="13"/>
      <c r="S317" s="89">
        <f t="shared" si="147"/>
        <v>0</v>
      </c>
      <c r="T317" s="75">
        <f t="shared" si="148"/>
        <v>0</v>
      </c>
      <c r="U317" s="90">
        <f t="shared" si="149"/>
        <v>0</v>
      </c>
      <c r="V317" s="82">
        <f t="shared" si="150"/>
        <v>0</v>
      </c>
      <c r="W317" s="8"/>
      <c r="X317" s="8"/>
      <c r="Y317" s="12"/>
      <c r="Z317" s="12"/>
      <c r="AA317" s="12"/>
      <c r="AB317" s="12"/>
      <c r="AC317" s="91">
        <f t="shared" si="151"/>
        <v>0</v>
      </c>
      <c r="AD317" s="75">
        <f t="shared" si="152"/>
        <v>0</v>
      </c>
      <c r="AE317" s="88">
        <f t="shared" si="140"/>
        <v>0</v>
      </c>
      <c r="AF317" s="92">
        <f t="shared" si="141"/>
        <v>0</v>
      </c>
      <c r="AG317" s="93">
        <f t="shared" si="142"/>
        <v>0</v>
      </c>
      <c r="AH317" s="93">
        <f t="shared" si="143"/>
        <v>0</v>
      </c>
      <c r="AI317" s="78">
        <f t="shared" si="144"/>
        <v>0</v>
      </c>
      <c r="AJ317" s="92">
        <f t="shared" si="153"/>
        <v>0</v>
      </c>
      <c r="AK317" s="78">
        <f t="shared" si="154"/>
        <v>0</v>
      </c>
      <c r="AL317" s="11"/>
      <c r="AM317" s="14"/>
      <c r="AN317" s="11"/>
      <c r="AO317" s="15"/>
      <c r="AP317" s="11"/>
      <c r="AQ317" s="11"/>
      <c r="AR317" s="11"/>
      <c r="AS317" s="75" t="str">
        <f t="shared" si="162"/>
        <v/>
      </c>
      <c r="AT317" s="75" t="str">
        <f t="shared" ca="1" si="163"/>
        <v/>
      </c>
      <c r="AU317" s="75" t="str">
        <f t="shared" si="164"/>
        <v/>
      </c>
      <c r="AV317" s="75" t="str">
        <f t="shared" ca="1" si="165"/>
        <v/>
      </c>
      <c r="AW317" s="169"/>
      <c r="AX317" s="169"/>
      <c r="AY317" s="75" t="str">
        <f t="shared" si="166"/>
        <v/>
      </c>
      <c r="AZ317" s="169"/>
      <c r="BA317" s="169"/>
      <c r="BB317" s="75" t="str">
        <f t="shared" si="167"/>
        <v/>
      </c>
      <c r="BC317" s="11"/>
      <c r="BH317" s="52"/>
      <c r="BI317" s="52"/>
      <c r="BJ317" s="52"/>
      <c r="BK317" s="52"/>
      <c r="BL317" s="52"/>
      <c r="BM317" s="52"/>
      <c r="BQ317" s="27"/>
      <c r="BR317" s="27"/>
      <c r="BS317" s="27"/>
      <c r="BT317" s="27"/>
      <c r="BU317" s="27"/>
      <c r="BV317" s="27"/>
      <c r="BW317" s="54"/>
      <c r="BX317" s="26"/>
      <c r="BY317" s="54"/>
      <c r="BZ317" s="26"/>
      <c r="CA317" s="26"/>
      <c r="CB317" s="26"/>
    </row>
    <row r="318" spans="1:80" ht="17.45" customHeight="1" thickBot="1">
      <c r="A318" s="86">
        <f t="shared" si="168"/>
        <v>44.7</v>
      </c>
      <c r="B318" s="180">
        <f t="shared" si="145"/>
        <v>46232</v>
      </c>
      <c r="C318" s="16"/>
      <c r="D318" s="17"/>
      <c r="E318" s="18"/>
      <c r="F318" s="17"/>
      <c r="G318" s="96">
        <f t="shared" si="171"/>
        <v>821</v>
      </c>
      <c r="H318" s="97">
        <f t="shared" si="171"/>
        <v>6136</v>
      </c>
      <c r="I318" s="98">
        <f t="shared" si="156"/>
        <v>0</v>
      </c>
      <c r="J318" s="99">
        <f t="shared" si="157"/>
        <v>0</v>
      </c>
      <c r="K318" s="99">
        <f t="shared" si="158"/>
        <v>0</v>
      </c>
      <c r="L318" s="99">
        <f t="shared" si="159"/>
        <v>0</v>
      </c>
      <c r="M318" s="99">
        <f t="shared" ca="1" si="160"/>
        <v>7.6404494382022445E-2</v>
      </c>
      <c r="N318" s="99">
        <f t="shared" ca="1" si="146"/>
        <v>2.802850356294536E-2</v>
      </c>
      <c r="O318" s="99">
        <f t="shared" si="161"/>
        <v>5.0000000000000001E-4</v>
      </c>
      <c r="P318" s="19"/>
      <c r="Q318" s="16"/>
      <c r="R318" s="19"/>
      <c r="S318" s="89">
        <f t="shared" si="147"/>
        <v>0</v>
      </c>
      <c r="T318" s="75">
        <f t="shared" si="148"/>
        <v>0</v>
      </c>
      <c r="U318" s="100">
        <f t="shared" si="149"/>
        <v>0</v>
      </c>
      <c r="V318" s="101">
        <f t="shared" si="150"/>
        <v>0</v>
      </c>
      <c r="W318" s="16"/>
      <c r="X318" s="8"/>
      <c r="Y318" s="12"/>
      <c r="Z318" s="12"/>
      <c r="AA318" s="12"/>
      <c r="AB318" s="12"/>
      <c r="AC318" s="102">
        <f t="shared" si="151"/>
        <v>0</v>
      </c>
      <c r="AD318" s="97">
        <f t="shared" si="152"/>
        <v>0</v>
      </c>
      <c r="AE318" s="98">
        <f t="shared" si="140"/>
        <v>0</v>
      </c>
      <c r="AF318" s="103">
        <f t="shared" si="141"/>
        <v>0</v>
      </c>
      <c r="AG318" s="104">
        <f t="shared" si="142"/>
        <v>0</v>
      </c>
      <c r="AH318" s="104">
        <f t="shared" si="143"/>
        <v>0</v>
      </c>
      <c r="AI318" s="99">
        <f t="shared" si="144"/>
        <v>0</v>
      </c>
      <c r="AJ318" s="103">
        <f t="shared" si="153"/>
        <v>0</v>
      </c>
      <c r="AK318" s="99">
        <f t="shared" si="154"/>
        <v>0</v>
      </c>
      <c r="AL318" s="17"/>
      <c r="AM318" s="20"/>
      <c r="AN318" s="17"/>
      <c r="AO318" s="21"/>
      <c r="AP318" s="17"/>
      <c r="AQ318" s="17"/>
      <c r="AR318" s="17"/>
      <c r="AS318" s="97" t="str">
        <f t="shared" si="162"/>
        <v/>
      </c>
      <c r="AT318" s="97" t="str">
        <f t="shared" ca="1" si="163"/>
        <v/>
      </c>
      <c r="AU318" s="97" t="str">
        <f t="shared" si="164"/>
        <v/>
      </c>
      <c r="AV318" s="97" t="str">
        <f t="shared" ca="1" si="165"/>
        <v/>
      </c>
      <c r="AW318" s="167"/>
      <c r="AX318" s="167"/>
      <c r="AY318" s="97" t="str">
        <f t="shared" si="166"/>
        <v/>
      </c>
      <c r="AZ318" s="167"/>
      <c r="BA318" s="167"/>
      <c r="BB318" s="97" t="str">
        <f t="shared" si="167"/>
        <v/>
      </c>
      <c r="BC318" s="17"/>
      <c r="BH318" s="52"/>
      <c r="BI318" s="52"/>
      <c r="BJ318" s="52"/>
      <c r="BK318" s="52"/>
      <c r="BL318" s="52"/>
      <c r="BM318" s="52"/>
      <c r="BQ318" s="27"/>
      <c r="BR318" s="27"/>
      <c r="BS318" s="27"/>
      <c r="BT318" s="27"/>
      <c r="BU318" s="27"/>
      <c r="BV318" s="27"/>
      <c r="BW318" s="54"/>
      <c r="BX318" s="26"/>
      <c r="BY318" s="54"/>
      <c r="BZ318" s="26"/>
      <c r="CA318" s="26"/>
      <c r="CB318" s="26"/>
    </row>
    <row r="319" spans="1:80" ht="17.45" customHeight="1" thickTop="1">
      <c r="A319" s="71">
        <f>A312+1</f>
        <v>45.1</v>
      </c>
      <c r="B319" s="178">
        <f>B318+1</f>
        <v>46233</v>
      </c>
      <c r="C319" s="4"/>
      <c r="D319" s="5"/>
      <c r="E319" s="6"/>
      <c r="F319" s="5"/>
      <c r="G319" s="74">
        <f t="shared" si="171"/>
        <v>821</v>
      </c>
      <c r="H319" s="75">
        <f t="shared" si="171"/>
        <v>6136</v>
      </c>
      <c r="I319" s="76">
        <f t="shared" si="156"/>
        <v>0</v>
      </c>
      <c r="J319" s="77">
        <f t="shared" si="157"/>
        <v>0</v>
      </c>
      <c r="K319" s="77">
        <f t="shared" si="158"/>
        <v>0</v>
      </c>
      <c r="L319" s="77">
        <f t="shared" si="159"/>
        <v>0</v>
      </c>
      <c r="M319" s="78">
        <f t="shared" ca="1" si="160"/>
        <v>7.6404494382022445E-2</v>
      </c>
      <c r="N319" s="78">
        <f t="shared" ca="1" si="146"/>
        <v>2.802850356294536E-2</v>
      </c>
      <c r="O319" s="78">
        <f t="shared" si="161"/>
        <v>5.0000000000000001E-4</v>
      </c>
      <c r="P319" s="13"/>
      <c r="Q319" s="8"/>
      <c r="R319" s="13"/>
      <c r="S319" s="79">
        <f t="shared" si="147"/>
        <v>0</v>
      </c>
      <c r="T319" s="80">
        <f t="shared" si="148"/>
        <v>0</v>
      </c>
      <c r="U319" s="90">
        <f t="shared" si="149"/>
        <v>0</v>
      </c>
      <c r="V319" s="82">
        <f t="shared" si="150"/>
        <v>0</v>
      </c>
      <c r="W319" s="4"/>
      <c r="X319" s="4"/>
      <c r="Y319" s="6"/>
      <c r="Z319" s="6"/>
      <c r="AA319" s="6"/>
      <c r="AB319" s="6"/>
      <c r="AC319" s="83">
        <f t="shared" si="151"/>
        <v>0</v>
      </c>
      <c r="AD319" s="80">
        <f t="shared" si="152"/>
        <v>0</v>
      </c>
      <c r="AE319" s="76">
        <f t="shared" si="140"/>
        <v>0</v>
      </c>
      <c r="AF319" s="84">
        <f t="shared" si="141"/>
        <v>0</v>
      </c>
      <c r="AG319" s="85">
        <f t="shared" si="142"/>
        <v>0</v>
      </c>
      <c r="AH319" s="85">
        <f t="shared" si="143"/>
        <v>0</v>
      </c>
      <c r="AI319" s="77">
        <f t="shared" si="144"/>
        <v>0</v>
      </c>
      <c r="AJ319" s="84">
        <f t="shared" si="153"/>
        <v>0</v>
      </c>
      <c r="AK319" s="77">
        <f t="shared" si="154"/>
        <v>0</v>
      </c>
      <c r="AL319" s="5"/>
      <c r="AM319" s="9"/>
      <c r="AN319" s="5"/>
      <c r="AO319" s="10"/>
      <c r="AP319" s="5"/>
      <c r="AQ319" s="5"/>
      <c r="AR319" s="5"/>
      <c r="AS319" s="80" t="str">
        <f t="shared" si="162"/>
        <v/>
      </c>
      <c r="AT319" s="80" t="str">
        <f t="shared" ca="1" si="163"/>
        <v/>
      </c>
      <c r="AU319" s="80" t="str">
        <f t="shared" si="164"/>
        <v/>
      </c>
      <c r="AV319" s="80" t="str">
        <f t="shared" ca="1" si="165"/>
        <v/>
      </c>
      <c r="AW319" s="165"/>
      <c r="AX319" s="165"/>
      <c r="AY319" s="80" t="str">
        <f t="shared" si="166"/>
        <v/>
      </c>
      <c r="AZ319" s="165"/>
      <c r="BA319" s="165"/>
      <c r="BB319" s="80" t="str">
        <f t="shared" si="167"/>
        <v/>
      </c>
      <c r="BC319" s="5"/>
      <c r="BH319" s="52"/>
      <c r="BI319" s="52"/>
      <c r="BJ319" s="52"/>
      <c r="BK319" s="52"/>
      <c r="BL319" s="52"/>
      <c r="BM319" s="52"/>
      <c r="BQ319" s="27"/>
      <c r="BR319" s="27"/>
      <c r="BS319" s="27"/>
      <c r="BT319" s="27"/>
      <c r="BU319" s="27"/>
      <c r="BV319" s="27"/>
      <c r="BW319" s="54"/>
      <c r="BX319" s="26"/>
      <c r="BY319" s="54"/>
      <c r="BZ319" s="26"/>
      <c r="CA319" s="26"/>
      <c r="CB319" s="26"/>
    </row>
    <row r="320" spans="1:80" ht="17.45" customHeight="1">
      <c r="A320" s="86">
        <f t="shared" si="168"/>
        <v>45.2</v>
      </c>
      <c r="B320" s="179">
        <f t="shared" si="145"/>
        <v>46234</v>
      </c>
      <c r="C320" s="8"/>
      <c r="D320" s="11"/>
      <c r="E320" s="12"/>
      <c r="F320" s="11"/>
      <c r="G320" s="74">
        <f t="shared" si="171"/>
        <v>821</v>
      </c>
      <c r="H320" s="75">
        <f t="shared" si="171"/>
        <v>6136</v>
      </c>
      <c r="I320" s="88">
        <f t="shared" si="156"/>
        <v>0</v>
      </c>
      <c r="J320" s="78">
        <f t="shared" si="157"/>
        <v>0</v>
      </c>
      <c r="K320" s="78">
        <f t="shared" si="158"/>
        <v>0</v>
      </c>
      <c r="L320" s="78">
        <f t="shared" si="159"/>
        <v>0</v>
      </c>
      <c r="M320" s="78">
        <f t="shared" ca="1" si="160"/>
        <v>7.6404494382022445E-2</v>
      </c>
      <c r="N320" s="78">
        <f t="shared" ca="1" si="146"/>
        <v>2.802850356294536E-2</v>
      </c>
      <c r="O320" s="78">
        <f t="shared" si="161"/>
        <v>5.0000000000000001E-4</v>
      </c>
      <c r="P320" s="13"/>
      <c r="Q320" s="8"/>
      <c r="R320" s="13"/>
      <c r="S320" s="89">
        <f t="shared" si="147"/>
        <v>0</v>
      </c>
      <c r="T320" s="75">
        <f t="shared" si="148"/>
        <v>0</v>
      </c>
      <c r="U320" s="90">
        <f t="shared" si="149"/>
        <v>0</v>
      </c>
      <c r="V320" s="82">
        <f t="shared" si="150"/>
        <v>0</v>
      </c>
      <c r="W320" s="8"/>
      <c r="X320" s="8"/>
      <c r="Y320" s="12"/>
      <c r="Z320" s="12"/>
      <c r="AA320" s="12"/>
      <c r="AB320" s="12"/>
      <c r="AC320" s="91">
        <f t="shared" si="151"/>
        <v>0</v>
      </c>
      <c r="AD320" s="75">
        <f t="shared" si="152"/>
        <v>0</v>
      </c>
      <c r="AE320" s="88">
        <f t="shared" si="140"/>
        <v>0</v>
      </c>
      <c r="AF320" s="92">
        <f t="shared" si="141"/>
        <v>0</v>
      </c>
      <c r="AG320" s="93">
        <f t="shared" si="142"/>
        <v>0</v>
      </c>
      <c r="AH320" s="93">
        <f t="shared" si="143"/>
        <v>0</v>
      </c>
      <c r="AI320" s="78">
        <f t="shared" si="144"/>
        <v>0</v>
      </c>
      <c r="AJ320" s="92">
        <f t="shared" si="153"/>
        <v>0</v>
      </c>
      <c r="AK320" s="78">
        <f t="shared" si="154"/>
        <v>0</v>
      </c>
      <c r="AL320" s="11"/>
      <c r="AM320" s="14"/>
      <c r="AN320" s="11"/>
      <c r="AO320" s="15"/>
      <c r="AP320" s="11"/>
      <c r="AQ320" s="11"/>
      <c r="AR320" s="11"/>
      <c r="AS320" s="75" t="str">
        <f t="shared" si="162"/>
        <v/>
      </c>
      <c r="AT320" s="75" t="str">
        <f t="shared" ca="1" si="163"/>
        <v/>
      </c>
      <c r="AU320" s="75" t="str">
        <f t="shared" si="164"/>
        <v/>
      </c>
      <c r="AV320" s="75" t="str">
        <f t="shared" ca="1" si="165"/>
        <v/>
      </c>
      <c r="AW320" s="169"/>
      <c r="AX320" s="169"/>
      <c r="AY320" s="75" t="str">
        <f t="shared" si="166"/>
        <v/>
      </c>
      <c r="AZ320" s="169"/>
      <c r="BA320" s="169"/>
      <c r="BB320" s="75" t="str">
        <f t="shared" si="167"/>
        <v/>
      </c>
      <c r="BC320" s="11"/>
      <c r="BH320" s="52"/>
      <c r="BI320" s="52"/>
      <c r="BJ320" s="52"/>
      <c r="BK320" s="52"/>
      <c r="BL320" s="52"/>
      <c r="BM320" s="52"/>
      <c r="BQ320" s="27"/>
      <c r="BR320" s="27"/>
      <c r="BS320" s="27"/>
      <c r="BT320" s="27"/>
      <c r="BU320" s="27"/>
      <c r="BV320" s="27"/>
      <c r="BW320" s="54"/>
      <c r="BX320" s="26"/>
      <c r="BY320" s="54"/>
      <c r="BZ320" s="26"/>
      <c r="CA320" s="26"/>
      <c r="CB320" s="26"/>
    </row>
    <row r="321" spans="1:80" ht="17.45" customHeight="1">
      <c r="A321" s="94">
        <f t="shared" si="168"/>
        <v>45.3</v>
      </c>
      <c r="B321" s="179">
        <f t="shared" si="145"/>
        <v>46235</v>
      </c>
      <c r="C321" s="8"/>
      <c r="D321" s="11"/>
      <c r="E321" s="12"/>
      <c r="F321" s="11"/>
      <c r="G321" s="74">
        <f t="shared" si="171"/>
        <v>821</v>
      </c>
      <c r="H321" s="75">
        <f t="shared" si="171"/>
        <v>6136</v>
      </c>
      <c r="I321" s="88">
        <f t="shared" si="156"/>
        <v>0</v>
      </c>
      <c r="J321" s="78">
        <f t="shared" si="157"/>
        <v>0</v>
      </c>
      <c r="K321" s="78">
        <f t="shared" si="158"/>
        <v>0</v>
      </c>
      <c r="L321" s="78">
        <f t="shared" si="159"/>
        <v>0</v>
      </c>
      <c r="M321" s="78">
        <f t="shared" ca="1" si="160"/>
        <v>7.6404494382022445E-2</v>
      </c>
      <c r="N321" s="78">
        <f t="shared" ca="1" si="146"/>
        <v>2.802850356294536E-2</v>
      </c>
      <c r="O321" s="78">
        <f t="shared" si="161"/>
        <v>5.0000000000000001E-4</v>
      </c>
      <c r="P321" s="13"/>
      <c r="Q321" s="8"/>
      <c r="R321" s="13"/>
      <c r="S321" s="89">
        <f t="shared" si="147"/>
        <v>0</v>
      </c>
      <c r="T321" s="75">
        <f t="shared" si="148"/>
        <v>0</v>
      </c>
      <c r="U321" s="90">
        <f t="shared" si="149"/>
        <v>0</v>
      </c>
      <c r="V321" s="82">
        <f t="shared" si="150"/>
        <v>0</v>
      </c>
      <c r="W321" s="8"/>
      <c r="X321" s="8"/>
      <c r="Y321" s="12"/>
      <c r="Z321" s="12"/>
      <c r="AA321" s="12"/>
      <c r="AB321" s="12"/>
      <c r="AC321" s="91">
        <f t="shared" si="151"/>
        <v>0</v>
      </c>
      <c r="AD321" s="75">
        <f t="shared" si="152"/>
        <v>0</v>
      </c>
      <c r="AE321" s="88">
        <f t="shared" si="140"/>
        <v>0</v>
      </c>
      <c r="AF321" s="92">
        <f t="shared" si="141"/>
        <v>0</v>
      </c>
      <c r="AG321" s="93">
        <f t="shared" si="142"/>
        <v>0</v>
      </c>
      <c r="AH321" s="93">
        <f t="shared" si="143"/>
        <v>0</v>
      </c>
      <c r="AI321" s="78">
        <f t="shared" si="144"/>
        <v>0</v>
      </c>
      <c r="AJ321" s="92">
        <f t="shared" si="153"/>
        <v>0</v>
      </c>
      <c r="AK321" s="78">
        <f t="shared" si="154"/>
        <v>0</v>
      </c>
      <c r="AL321" s="11"/>
      <c r="AM321" s="14"/>
      <c r="AN321" s="11"/>
      <c r="AO321" s="15"/>
      <c r="AP321" s="11"/>
      <c r="AQ321" s="11"/>
      <c r="AR321" s="11"/>
      <c r="AS321" s="75" t="str">
        <f t="shared" si="162"/>
        <v/>
      </c>
      <c r="AT321" s="75" t="str">
        <f t="shared" ca="1" si="163"/>
        <v/>
      </c>
      <c r="AU321" s="75" t="str">
        <f t="shared" si="164"/>
        <v/>
      </c>
      <c r="AV321" s="75" t="str">
        <f t="shared" ca="1" si="165"/>
        <v/>
      </c>
      <c r="AW321" s="169"/>
      <c r="AX321" s="169"/>
      <c r="AY321" s="75" t="str">
        <f t="shared" si="166"/>
        <v/>
      </c>
      <c r="AZ321" s="169"/>
      <c r="BA321" s="169"/>
      <c r="BB321" s="75" t="str">
        <f t="shared" si="167"/>
        <v/>
      </c>
      <c r="BC321" s="11"/>
      <c r="BH321" s="52"/>
      <c r="BI321" s="52"/>
      <c r="BJ321" s="52"/>
      <c r="BK321" s="52"/>
      <c r="BL321" s="52"/>
      <c r="BM321" s="52"/>
      <c r="BQ321" s="27"/>
      <c r="BR321" s="27"/>
      <c r="BS321" s="27"/>
      <c r="BT321" s="27"/>
      <c r="BU321" s="27"/>
      <c r="BV321" s="27"/>
      <c r="BW321" s="54"/>
      <c r="BX321" s="26"/>
      <c r="BY321" s="54"/>
      <c r="BZ321" s="26"/>
      <c r="CA321" s="26"/>
      <c r="CB321" s="26"/>
    </row>
    <row r="322" spans="1:80" ht="17.45" customHeight="1">
      <c r="A322" s="86">
        <f t="shared" si="168"/>
        <v>45.4</v>
      </c>
      <c r="B322" s="179">
        <f t="shared" si="145"/>
        <v>46236</v>
      </c>
      <c r="C322" s="8"/>
      <c r="D322" s="11"/>
      <c r="E322" s="12"/>
      <c r="F322" s="11"/>
      <c r="G322" s="74">
        <f t="shared" si="171"/>
        <v>821</v>
      </c>
      <c r="H322" s="75">
        <f t="shared" si="171"/>
        <v>6136</v>
      </c>
      <c r="I322" s="88">
        <f t="shared" si="156"/>
        <v>0</v>
      </c>
      <c r="J322" s="78">
        <f t="shared" si="157"/>
        <v>0</v>
      </c>
      <c r="K322" s="78">
        <f t="shared" si="158"/>
        <v>0</v>
      </c>
      <c r="L322" s="78">
        <f t="shared" si="159"/>
        <v>0</v>
      </c>
      <c r="M322" s="78">
        <f t="shared" ca="1" si="160"/>
        <v>7.6404494382022445E-2</v>
      </c>
      <c r="N322" s="78">
        <f t="shared" ca="1" si="146"/>
        <v>2.802850356294536E-2</v>
      </c>
      <c r="O322" s="78">
        <f t="shared" si="161"/>
        <v>5.0000000000000001E-4</v>
      </c>
      <c r="P322" s="13"/>
      <c r="Q322" s="8"/>
      <c r="R322" s="13"/>
      <c r="S322" s="89">
        <f t="shared" si="147"/>
        <v>0</v>
      </c>
      <c r="T322" s="75">
        <f t="shared" si="148"/>
        <v>0</v>
      </c>
      <c r="U322" s="90">
        <f t="shared" si="149"/>
        <v>0</v>
      </c>
      <c r="V322" s="82">
        <f t="shared" si="150"/>
        <v>0</v>
      </c>
      <c r="W322" s="8"/>
      <c r="X322" s="8"/>
      <c r="Y322" s="12"/>
      <c r="Z322" s="12"/>
      <c r="AA322" s="12"/>
      <c r="AB322" s="12"/>
      <c r="AC322" s="91">
        <f t="shared" si="151"/>
        <v>0</v>
      </c>
      <c r="AD322" s="75">
        <f t="shared" si="152"/>
        <v>0</v>
      </c>
      <c r="AE322" s="88">
        <f t="shared" si="140"/>
        <v>0</v>
      </c>
      <c r="AF322" s="92">
        <f t="shared" si="141"/>
        <v>0</v>
      </c>
      <c r="AG322" s="93">
        <f t="shared" si="142"/>
        <v>0</v>
      </c>
      <c r="AH322" s="93">
        <f t="shared" si="143"/>
        <v>0</v>
      </c>
      <c r="AI322" s="78">
        <f t="shared" si="144"/>
        <v>0</v>
      </c>
      <c r="AJ322" s="92">
        <f t="shared" si="153"/>
        <v>0</v>
      </c>
      <c r="AK322" s="78">
        <f t="shared" si="154"/>
        <v>0</v>
      </c>
      <c r="AL322" s="11"/>
      <c r="AM322" s="14"/>
      <c r="AN322" s="11"/>
      <c r="AO322" s="15"/>
      <c r="AP322" s="11"/>
      <c r="AQ322" s="11"/>
      <c r="AR322" s="11"/>
      <c r="AS322" s="75" t="str">
        <f t="shared" si="162"/>
        <v/>
      </c>
      <c r="AT322" s="75" t="str">
        <f t="shared" ca="1" si="163"/>
        <v/>
      </c>
      <c r="AU322" s="75" t="str">
        <f t="shared" si="164"/>
        <v/>
      </c>
      <c r="AV322" s="75" t="str">
        <f t="shared" ca="1" si="165"/>
        <v/>
      </c>
      <c r="AW322" s="169"/>
      <c r="AX322" s="169"/>
      <c r="AY322" s="75" t="str">
        <f t="shared" si="166"/>
        <v/>
      </c>
      <c r="AZ322" s="169"/>
      <c r="BA322" s="169"/>
      <c r="BB322" s="75" t="str">
        <f t="shared" si="167"/>
        <v/>
      </c>
      <c r="BC322" s="11"/>
      <c r="BH322" s="52"/>
      <c r="BI322" s="52"/>
      <c r="BJ322" s="52"/>
      <c r="BK322" s="52"/>
      <c r="BL322" s="52"/>
      <c r="BM322" s="52"/>
      <c r="BQ322" s="27"/>
      <c r="BR322" s="27"/>
      <c r="BS322" s="27"/>
      <c r="BT322" s="27"/>
      <c r="BU322" s="27"/>
      <c r="BV322" s="27"/>
      <c r="BW322" s="54"/>
      <c r="BX322" s="26"/>
      <c r="BY322" s="54"/>
      <c r="BZ322" s="26"/>
      <c r="CA322" s="26"/>
      <c r="CB322" s="26"/>
    </row>
    <row r="323" spans="1:80" ht="17.45" customHeight="1">
      <c r="A323" s="94">
        <f t="shared" si="168"/>
        <v>45.5</v>
      </c>
      <c r="B323" s="179">
        <f t="shared" si="145"/>
        <v>46237</v>
      </c>
      <c r="C323" s="8"/>
      <c r="D323" s="11"/>
      <c r="E323" s="12"/>
      <c r="F323" s="11"/>
      <c r="G323" s="74">
        <f t="shared" si="171"/>
        <v>821</v>
      </c>
      <c r="H323" s="75">
        <f t="shared" si="171"/>
        <v>6136</v>
      </c>
      <c r="I323" s="88">
        <f t="shared" si="156"/>
        <v>0</v>
      </c>
      <c r="J323" s="78">
        <f t="shared" si="157"/>
        <v>0</v>
      </c>
      <c r="K323" s="78">
        <f t="shared" si="158"/>
        <v>0</v>
      </c>
      <c r="L323" s="78">
        <f t="shared" si="159"/>
        <v>0</v>
      </c>
      <c r="M323" s="78">
        <f t="shared" ca="1" si="160"/>
        <v>7.6404494382022445E-2</v>
      </c>
      <c r="N323" s="78">
        <f t="shared" ca="1" si="146"/>
        <v>2.802850356294536E-2</v>
      </c>
      <c r="O323" s="78">
        <f t="shared" si="161"/>
        <v>5.0000000000000001E-4</v>
      </c>
      <c r="P323" s="13"/>
      <c r="Q323" s="8"/>
      <c r="R323" s="13"/>
      <c r="S323" s="89">
        <f t="shared" si="147"/>
        <v>0</v>
      </c>
      <c r="T323" s="75">
        <f t="shared" si="148"/>
        <v>0</v>
      </c>
      <c r="U323" s="90">
        <f t="shared" si="149"/>
        <v>0</v>
      </c>
      <c r="V323" s="82">
        <f t="shared" si="150"/>
        <v>0</v>
      </c>
      <c r="W323" s="8"/>
      <c r="X323" s="8"/>
      <c r="Y323" s="12"/>
      <c r="Z323" s="12"/>
      <c r="AA323" s="12"/>
      <c r="AB323" s="12"/>
      <c r="AC323" s="91">
        <f t="shared" si="151"/>
        <v>0</v>
      </c>
      <c r="AD323" s="75">
        <f t="shared" si="152"/>
        <v>0</v>
      </c>
      <c r="AE323" s="88">
        <f t="shared" si="140"/>
        <v>0</v>
      </c>
      <c r="AF323" s="92">
        <f t="shared" si="141"/>
        <v>0</v>
      </c>
      <c r="AG323" s="93">
        <f t="shared" si="142"/>
        <v>0</v>
      </c>
      <c r="AH323" s="93">
        <f t="shared" si="143"/>
        <v>0</v>
      </c>
      <c r="AI323" s="78">
        <f t="shared" si="144"/>
        <v>0</v>
      </c>
      <c r="AJ323" s="92">
        <f t="shared" si="153"/>
        <v>0</v>
      </c>
      <c r="AK323" s="78">
        <f t="shared" si="154"/>
        <v>0</v>
      </c>
      <c r="AL323" s="11"/>
      <c r="AM323" s="14"/>
      <c r="AN323" s="11"/>
      <c r="AO323" s="15"/>
      <c r="AP323" s="11"/>
      <c r="AQ323" s="11"/>
      <c r="AR323" s="11"/>
      <c r="AS323" s="75" t="str">
        <f t="shared" si="162"/>
        <v/>
      </c>
      <c r="AT323" s="75" t="str">
        <f t="shared" ca="1" si="163"/>
        <v/>
      </c>
      <c r="AU323" s="75" t="str">
        <f t="shared" si="164"/>
        <v/>
      </c>
      <c r="AV323" s="75" t="str">
        <f t="shared" ca="1" si="165"/>
        <v/>
      </c>
      <c r="AW323" s="169"/>
      <c r="AX323" s="169"/>
      <c r="AY323" s="75" t="str">
        <f t="shared" si="166"/>
        <v/>
      </c>
      <c r="AZ323" s="169"/>
      <c r="BA323" s="169"/>
      <c r="BB323" s="75" t="str">
        <f t="shared" si="167"/>
        <v/>
      </c>
      <c r="BC323" s="11"/>
      <c r="BH323" s="52"/>
      <c r="BI323" s="52"/>
      <c r="BJ323" s="52"/>
      <c r="BK323" s="52"/>
      <c r="BL323" s="52"/>
      <c r="BM323" s="52"/>
      <c r="BQ323" s="27"/>
      <c r="BR323" s="27"/>
      <c r="BS323" s="27"/>
      <c r="BT323" s="27"/>
      <c r="BU323" s="27"/>
      <c r="BV323" s="27"/>
      <c r="BW323" s="54"/>
      <c r="BX323" s="26"/>
      <c r="BY323" s="54"/>
      <c r="BZ323" s="26"/>
      <c r="CA323" s="26"/>
      <c r="CB323" s="26"/>
    </row>
    <row r="324" spans="1:80" ht="17.45" customHeight="1">
      <c r="A324" s="86">
        <f t="shared" si="168"/>
        <v>45.6</v>
      </c>
      <c r="B324" s="179">
        <f t="shared" si="145"/>
        <v>46238</v>
      </c>
      <c r="C324" s="8"/>
      <c r="D324" s="11"/>
      <c r="E324" s="12"/>
      <c r="F324" s="11"/>
      <c r="G324" s="74">
        <f t="shared" si="171"/>
        <v>821</v>
      </c>
      <c r="H324" s="75">
        <f t="shared" si="171"/>
        <v>6136</v>
      </c>
      <c r="I324" s="88">
        <f t="shared" si="156"/>
        <v>0</v>
      </c>
      <c r="J324" s="78">
        <f t="shared" si="157"/>
        <v>0</v>
      </c>
      <c r="K324" s="78">
        <f t="shared" si="158"/>
        <v>0</v>
      </c>
      <c r="L324" s="78">
        <f t="shared" si="159"/>
        <v>0</v>
      </c>
      <c r="M324" s="78">
        <f t="shared" ca="1" si="160"/>
        <v>7.6404494382022445E-2</v>
      </c>
      <c r="N324" s="78">
        <f t="shared" ca="1" si="146"/>
        <v>2.802850356294536E-2</v>
      </c>
      <c r="O324" s="78">
        <f t="shared" si="161"/>
        <v>5.0000000000000001E-4</v>
      </c>
      <c r="P324" s="13"/>
      <c r="Q324" s="8"/>
      <c r="R324" s="13"/>
      <c r="S324" s="89">
        <f t="shared" si="147"/>
        <v>0</v>
      </c>
      <c r="T324" s="75">
        <f t="shared" si="148"/>
        <v>0</v>
      </c>
      <c r="U324" s="90">
        <f t="shared" si="149"/>
        <v>0</v>
      </c>
      <c r="V324" s="82">
        <f t="shared" si="150"/>
        <v>0</v>
      </c>
      <c r="W324" s="8"/>
      <c r="X324" s="8"/>
      <c r="Y324" s="12"/>
      <c r="Z324" s="12"/>
      <c r="AA324" s="12"/>
      <c r="AB324" s="12"/>
      <c r="AC324" s="91">
        <f t="shared" si="151"/>
        <v>0</v>
      </c>
      <c r="AD324" s="75">
        <f t="shared" si="152"/>
        <v>0</v>
      </c>
      <c r="AE324" s="88">
        <f t="shared" si="140"/>
        <v>0</v>
      </c>
      <c r="AF324" s="92">
        <f t="shared" si="141"/>
        <v>0</v>
      </c>
      <c r="AG324" s="93">
        <f t="shared" si="142"/>
        <v>0</v>
      </c>
      <c r="AH324" s="93">
        <f t="shared" si="143"/>
        <v>0</v>
      </c>
      <c r="AI324" s="78">
        <f t="shared" si="144"/>
        <v>0</v>
      </c>
      <c r="AJ324" s="92">
        <f t="shared" si="153"/>
        <v>0</v>
      </c>
      <c r="AK324" s="78">
        <f t="shared" si="154"/>
        <v>0</v>
      </c>
      <c r="AL324" s="11"/>
      <c r="AM324" s="14"/>
      <c r="AN324" s="11"/>
      <c r="AO324" s="15"/>
      <c r="AP324" s="11"/>
      <c r="AQ324" s="11"/>
      <c r="AR324" s="11"/>
      <c r="AS324" s="75" t="str">
        <f t="shared" si="162"/>
        <v/>
      </c>
      <c r="AT324" s="75" t="str">
        <f t="shared" ca="1" si="163"/>
        <v/>
      </c>
      <c r="AU324" s="75" t="str">
        <f t="shared" si="164"/>
        <v/>
      </c>
      <c r="AV324" s="75" t="str">
        <f t="shared" ca="1" si="165"/>
        <v/>
      </c>
      <c r="AW324" s="169"/>
      <c r="AX324" s="169"/>
      <c r="AY324" s="75" t="str">
        <f t="shared" si="166"/>
        <v/>
      </c>
      <c r="AZ324" s="169"/>
      <c r="BA324" s="169"/>
      <c r="BB324" s="75" t="str">
        <f t="shared" si="167"/>
        <v/>
      </c>
      <c r="BC324" s="11"/>
      <c r="BH324" s="52"/>
      <c r="BI324" s="52"/>
      <c r="BJ324" s="52"/>
      <c r="BK324" s="52"/>
      <c r="BL324" s="52"/>
      <c r="BM324" s="52"/>
      <c r="BQ324" s="27"/>
      <c r="BR324" s="27"/>
      <c r="BS324" s="27"/>
      <c r="BT324" s="27"/>
      <c r="BU324" s="27"/>
      <c r="BV324" s="27"/>
      <c r="BW324" s="54"/>
      <c r="BX324" s="26"/>
      <c r="BY324" s="54"/>
      <c r="BZ324" s="26"/>
      <c r="CA324" s="26"/>
      <c r="CB324" s="26"/>
    </row>
    <row r="325" spans="1:80" ht="17.45" customHeight="1" thickBot="1">
      <c r="A325" s="94">
        <f t="shared" si="168"/>
        <v>45.7</v>
      </c>
      <c r="B325" s="180">
        <f t="shared" si="145"/>
        <v>46239</v>
      </c>
      <c r="C325" s="16"/>
      <c r="D325" s="17"/>
      <c r="E325" s="18"/>
      <c r="F325" s="17"/>
      <c r="G325" s="96">
        <f t="shared" si="171"/>
        <v>821</v>
      </c>
      <c r="H325" s="97">
        <f t="shared" si="171"/>
        <v>6136</v>
      </c>
      <c r="I325" s="98">
        <f t="shared" si="156"/>
        <v>0</v>
      </c>
      <c r="J325" s="99">
        <f t="shared" si="157"/>
        <v>0</v>
      </c>
      <c r="K325" s="99">
        <f t="shared" si="158"/>
        <v>0</v>
      </c>
      <c r="L325" s="99">
        <f t="shared" si="159"/>
        <v>0</v>
      </c>
      <c r="M325" s="99">
        <f t="shared" ca="1" si="160"/>
        <v>7.6404494382022445E-2</v>
      </c>
      <c r="N325" s="99">
        <f t="shared" ca="1" si="146"/>
        <v>2.802850356294536E-2</v>
      </c>
      <c r="O325" s="99">
        <f t="shared" si="161"/>
        <v>5.0000000000000001E-4</v>
      </c>
      <c r="P325" s="19"/>
      <c r="Q325" s="16"/>
      <c r="R325" s="19"/>
      <c r="S325" s="89">
        <f t="shared" si="147"/>
        <v>0</v>
      </c>
      <c r="T325" s="75">
        <f t="shared" si="148"/>
        <v>0</v>
      </c>
      <c r="U325" s="100">
        <f t="shared" si="149"/>
        <v>0</v>
      </c>
      <c r="V325" s="101">
        <f t="shared" si="150"/>
        <v>0</v>
      </c>
      <c r="W325" s="16"/>
      <c r="X325" s="8"/>
      <c r="Y325" s="12"/>
      <c r="Z325" s="12"/>
      <c r="AA325" s="12"/>
      <c r="AB325" s="12"/>
      <c r="AC325" s="102">
        <f t="shared" si="151"/>
        <v>0</v>
      </c>
      <c r="AD325" s="97">
        <f t="shared" si="152"/>
        <v>0</v>
      </c>
      <c r="AE325" s="98">
        <f t="shared" ref="AE325:AE388" si="172">IFERROR(W325/H324,0)</f>
        <v>0</v>
      </c>
      <c r="AF325" s="103">
        <f t="shared" ref="AF325:AF388" si="173">IFERROR(X325/$W325,0)</f>
        <v>0</v>
      </c>
      <c r="AG325" s="104">
        <f t="shared" ref="AG325:AG388" si="174">IFERROR(Y325/$W325,0)</f>
        <v>0</v>
      </c>
      <c r="AH325" s="104">
        <f t="shared" ref="AH325:AH388" si="175">IFERROR(Z325/$W325,0)</f>
        <v>0</v>
      </c>
      <c r="AI325" s="99">
        <f t="shared" ref="AI325:AI388" si="176">IFERROR(AA325/$W325,0)</f>
        <v>0</v>
      </c>
      <c r="AJ325" s="103">
        <f t="shared" si="153"/>
        <v>0</v>
      </c>
      <c r="AK325" s="99">
        <f t="shared" si="154"/>
        <v>0</v>
      </c>
      <c r="AL325" s="17"/>
      <c r="AM325" s="20"/>
      <c r="AN325" s="17"/>
      <c r="AO325" s="21"/>
      <c r="AP325" s="17"/>
      <c r="AQ325" s="17"/>
      <c r="AR325" s="17"/>
      <c r="AS325" s="97" t="str">
        <f t="shared" si="162"/>
        <v/>
      </c>
      <c r="AT325" s="97" t="str">
        <f t="shared" ca="1" si="163"/>
        <v/>
      </c>
      <c r="AU325" s="97" t="str">
        <f t="shared" si="164"/>
        <v/>
      </c>
      <c r="AV325" s="97" t="str">
        <f t="shared" ca="1" si="165"/>
        <v/>
      </c>
      <c r="AW325" s="167"/>
      <c r="AX325" s="167"/>
      <c r="AY325" s="97" t="str">
        <f t="shared" si="166"/>
        <v/>
      </c>
      <c r="AZ325" s="167"/>
      <c r="BA325" s="167"/>
      <c r="BB325" s="97" t="str">
        <f t="shared" si="167"/>
        <v/>
      </c>
      <c r="BC325" s="17"/>
      <c r="BH325" s="52"/>
      <c r="BI325" s="52"/>
      <c r="BJ325" s="52"/>
      <c r="BK325" s="52"/>
      <c r="BL325" s="52"/>
      <c r="BM325" s="52"/>
      <c r="BQ325" s="27"/>
      <c r="BR325" s="27"/>
      <c r="BS325" s="27"/>
      <c r="BT325" s="27"/>
      <c r="BU325" s="27"/>
      <c r="BV325" s="27"/>
      <c r="BW325" s="54"/>
      <c r="BX325" s="26"/>
      <c r="BY325" s="54"/>
      <c r="BZ325" s="26"/>
      <c r="CA325" s="26"/>
      <c r="CB325" s="26"/>
    </row>
    <row r="326" spans="1:80" ht="17.45" customHeight="1" thickTop="1">
      <c r="A326" s="105">
        <f>A319+1</f>
        <v>46.1</v>
      </c>
      <c r="B326" s="178">
        <f>B325+1</f>
        <v>46240</v>
      </c>
      <c r="C326" s="4"/>
      <c r="D326" s="5"/>
      <c r="E326" s="6"/>
      <c r="F326" s="5"/>
      <c r="G326" s="74">
        <f t="shared" si="171"/>
        <v>821</v>
      </c>
      <c r="H326" s="75">
        <f t="shared" si="171"/>
        <v>6136</v>
      </c>
      <c r="I326" s="76">
        <f t="shared" si="156"/>
        <v>0</v>
      </c>
      <c r="J326" s="77">
        <f t="shared" si="157"/>
        <v>0</v>
      </c>
      <c r="K326" s="77">
        <f t="shared" si="158"/>
        <v>0</v>
      </c>
      <c r="L326" s="77">
        <f t="shared" si="159"/>
        <v>0</v>
      </c>
      <c r="M326" s="78">
        <f t="shared" ca="1" si="160"/>
        <v>7.6404494382022445E-2</v>
      </c>
      <c r="N326" s="78">
        <f t="shared" ca="1" si="146"/>
        <v>2.802850356294536E-2</v>
      </c>
      <c r="O326" s="78">
        <f t="shared" si="161"/>
        <v>5.0000000000000001E-4</v>
      </c>
      <c r="P326" s="13"/>
      <c r="Q326" s="8"/>
      <c r="R326" s="13"/>
      <c r="S326" s="79">
        <f t="shared" si="147"/>
        <v>0</v>
      </c>
      <c r="T326" s="80">
        <f t="shared" si="148"/>
        <v>0</v>
      </c>
      <c r="U326" s="90">
        <f t="shared" si="149"/>
        <v>0</v>
      </c>
      <c r="V326" s="82">
        <f t="shared" si="150"/>
        <v>0</v>
      </c>
      <c r="W326" s="4"/>
      <c r="X326" s="4"/>
      <c r="Y326" s="6"/>
      <c r="Z326" s="6"/>
      <c r="AA326" s="6"/>
      <c r="AB326" s="6"/>
      <c r="AC326" s="83">
        <f t="shared" si="151"/>
        <v>0</v>
      </c>
      <c r="AD326" s="80">
        <f t="shared" si="152"/>
        <v>0</v>
      </c>
      <c r="AE326" s="76">
        <f t="shared" si="172"/>
        <v>0</v>
      </c>
      <c r="AF326" s="84">
        <f t="shared" si="173"/>
        <v>0</v>
      </c>
      <c r="AG326" s="85">
        <f t="shared" si="174"/>
        <v>0</v>
      </c>
      <c r="AH326" s="85">
        <f t="shared" si="175"/>
        <v>0</v>
      </c>
      <c r="AI326" s="77">
        <f t="shared" si="176"/>
        <v>0</v>
      </c>
      <c r="AJ326" s="84">
        <f t="shared" si="153"/>
        <v>0</v>
      </c>
      <c r="AK326" s="77">
        <f t="shared" si="154"/>
        <v>0</v>
      </c>
      <c r="AL326" s="5"/>
      <c r="AM326" s="9"/>
      <c r="AN326" s="5"/>
      <c r="AO326" s="10"/>
      <c r="AP326" s="5"/>
      <c r="AQ326" s="5"/>
      <c r="AR326" s="5"/>
      <c r="AS326" s="80" t="str">
        <f t="shared" si="162"/>
        <v/>
      </c>
      <c r="AT326" s="80" t="str">
        <f t="shared" ca="1" si="163"/>
        <v/>
      </c>
      <c r="AU326" s="80" t="str">
        <f t="shared" si="164"/>
        <v/>
      </c>
      <c r="AV326" s="80" t="str">
        <f t="shared" ca="1" si="165"/>
        <v/>
      </c>
      <c r="AW326" s="165"/>
      <c r="AX326" s="165"/>
      <c r="AY326" s="80" t="str">
        <f t="shared" si="166"/>
        <v/>
      </c>
      <c r="AZ326" s="165"/>
      <c r="BA326" s="165"/>
      <c r="BB326" s="80" t="str">
        <f t="shared" si="167"/>
        <v/>
      </c>
      <c r="BC326" s="5"/>
      <c r="BH326" s="52"/>
      <c r="BI326" s="52"/>
      <c r="BJ326" s="52"/>
      <c r="BK326" s="52"/>
      <c r="BL326" s="52"/>
      <c r="BM326" s="52"/>
      <c r="BQ326" s="27"/>
      <c r="BR326" s="27"/>
      <c r="BS326" s="27"/>
      <c r="BT326" s="27"/>
      <c r="BU326" s="27"/>
      <c r="BV326" s="27"/>
      <c r="BW326" s="54"/>
      <c r="BX326" s="26"/>
      <c r="BY326" s="54"/>
      <c r="BZ326" s="26"/>
      <c r="CA326" s="26"/>
      <c r="CB326" s="26"/>
    </row>
    <row r="327" spans="1:80" ht="17.45" customHeight="1">
      <c r="A327" s="94">
        <f t="shared" si="168"/>
        <v>46.2</v>
      </c>
      <c r="B327" s="179">
        <f t="shared" si="145"/>
        <v>46241</v>
      </c>
      <c r="C327" s="8"/>
      <c r="D327" s="11"/>
      <c r="E327" s="12"/>
      <c r="F327" s="11"/>
      <c r="G327" s="74">
        <f t="shared" si="171"/>
        <v>821</v>
      </c>
      <c r="H327" s="75">
        <f t="shared" si="171"/>
        <v>6136</v>
      </c>
      <c r="I327" s="88">
        <f t="shared" si="156"/>
        <v>0</v>
      </c>
      <c r="J327" s="78">
        <f t="shared" si="157"/>
        <v>0</v>
      </c>
      <c r="K327" s="78">
        <f t="shared" si="158"/>
        <v>0</v>
      </c>
      <c r="L327" s="78">
        <f t="shared" si="159"/>
        <v>0</v>
      </c>
      <c r="M327" s="78">
        <f t="shared" ca="1" si="160"/>
        <v>7.6404494382022445E-2</v>
      </c>
      <c r="N327" s="78">
        <f t="shared" ca="1" si="146"/>
        <v>2.802850356294536E-2</v>
      </c>
      <c r="O327" s="78">
        <f t="shared" si="161"/>
        <v>5.0000000000000001E-4</v>
      </c>
      <c r="P327" s="13"/>
      <c r="Q327" s="8"/>
      <c r="R327" s="13"/>
      <c r="S327" s="89">
        <f t="shared" si="147"/>
        <v>0</v>
      </c>
      <c r="T327" s="75">
        <f t="shared" si="148"/>
        <v>0</v>
      </c>
      <c r="U327" s="90">
        <f t="shared" si="149"/>
        <v>0</v>
      </c>
      <c r="V327" s="82">
        <f t="shared" si="150"/>
        <v>0</v>
      </c>
      <c r="W327" s="8"/>
      <c r="X327" s="8"/>
      <c r="Y327" s="12"/>
      <c r="Z327" s="12"/>
      <c r="AA327" s="12"/>
      <c r="AB327" s="12"/>
      <c r="AC327" s="91">
        <f t="shared" si="151"/>
        <v>0</v>
      </c>
      <c r="AD327" s="75">
        <f t="shared" si="152"/>
        <v>0</v>
      </c>
      <c r="AE327" s="88">
        <f t="shared" si="172"/>
        <v>0</v>
      </c>
      <c r="AF327" s="92">
        <f t="shared" si="173"/>
        <v>0</v>
      </c>
      <c r="AG327" s="93">
        <f t="shared" si="174"/>
        <v>0</v>
      </c>
      <c r="AH327" s="93">
        <f t="shared" si="175"/>
        <v>0</v>
      </c>
      <c r="AI327" s="78">
        <f t="shared" si="176"/>
        <v>0</v>
      </c>
      <c r="AJ327" s="92">
        <f t="shared" si="153"/>
        <v>0</v>
      </c>
      <c r="AK327" s="78">
        <f t="shared" si="154"/>
        <v>0</v>
      </c>
      <c r="AL327" s="11"/>
      <c r="AM327" s="14"/>
      <c r="AN327" s="11"/>
      <c r="AO327" s="15"/>
      <c r="AP327" s="11"/>
      <c r="AQ327" s="11"/>
      <c r="AR327" s="11"/>
      <c r="AS327" s="75" t="str">
        <f t="shared" si="162"/>
        <v/>
      </c>
      <c r="AT327" s="75" t="str">
        <f t="shared" ca="1" si="163"/>
        <v/>
      </c>
      <c r="AU327" s="75" t="str">
        <f t="shared" si="164"/>
        <v/>
      </c>
      <c r="AV327" s="75" t="str">
        <f t="shared" ca="1" si="165"/>
        <v/>
      </c>
      <c r="AW327" s="169"/>
      <c r="AX327" s="169"/>
      <c r="AY327" s="75" t="str">
        <f t="shared" si="166"/>
        <v/>
      </c>
      <c r="AZ327" s="169"/>
      <c r="BA327" s="169"/>
      <c r="BB327" s="75" t="str">
        <f t="shared" si="167"/>
        <v/>
      </c>
      <c r="BC327" s="11"/>
      <c r="BH327" s="52"/>
      <c r="BI327" s="52"/>
      <c r="BJ327" s="52"/>
      <c r="BK327" s="52"/>
      <c r="BL327" s="52"/>
      <c r="BM327" s="52"/>
      <c r="BQ327" s="27"/>
      <c r="BR327" s="27"/>
      <c r="BS327" s="27"/>
      <c r="BT327" s="27"/>
      <c r="BU327" s="27"/>
      <c r="BV327" s="27"/>
      <c r="BW327" s="54"/>
      <c r="BX327" s="26"/>
      <c r="BY327" s="54"/>
      <c r="BZ327" s="26"/>
      <c r="CA327" s="26"/>
      <c r="CB327" s="26"/>
    </row>
    <row r="328" spans="1:80" ht="17.45" customHeight="1">
      <c r="A328" s="86">
        <f t="shared" si="168"/>
        <v>46.3</v>
      </c>
      <c r="B328" s="179">
        <f t="shared" si="145"/>
        <v>46242</v>
      </c>
      <c r="C328" s="8"/>
      <c r="D328" s="11"/>
      <c r="E328" s="12"/>
      <c r="F328" s="11"/>
      <c r="G328" s="74">
        <f t="shared" si="171"/>
        <v>821</v>
      </c>
      <c r="H328" s="75">
        <f t="shared" si="171"/>
        <v>6136</v>
      </c>
      <c r="I328" s="88">
        <f t="shared" si="156"/>
        <v>0</v>
      </c>
      <c r="J328" s="78">
        <f t="shared" si="157"/>
        <v>0</v>
      </c>
      <c r="K328" s="78">
        <f t="shared" si="158"/>
        <v>0</v>
      </c>
      <c r="L328" s="78">
        <f t="shared" si="159"/>
        <v>0</v>
      </c>
      <c r="M328" s="78">
        <f t="shared" ca="1" si="160"/>
        <v>7.6404494382022445E-2</v>
      </c>
      <c r="N328" s="78">
        <f t="shared" ca="1" si="146"/>
        <v>2.802850356294536E-2</v>
      </c>
      <c r="O328" s="78">
        <f t="shared" si="161"/>
        <v>5.0000000000000001E-4</v>
      </c>
      <c r="P328" s="13"/>
      <c r="Q328" s="8"/>
      <c r="R328" s="13"/>
      <c r="S328" s="89">
        <f t="shared" si="147"/>
        <v>0</v>
      </c>
      <c r="T328" s="75">
        <f t="shared" si="148"/>
        <v>0</v>
      </c>
      <c r="U328" s="90">
        <f t="shared" si="149"/>
        <v>0</v>
      </c>
      <c r="V328" s="82">
        <f t="shared" si="150"/>
        <v>0</v>
      </c>
      <c r="W328" s="8"/>
      <c r="X328" s="8"/>
      <c r="Y328" s="12"/>
      <c r="Z328" s="12"/>
      <c r="AA328" s="12"/>
      <c r="AB328" s="12"/>
      <c r="AC328" s="91">
        <f t="shared" si="151"/>
        <v>0</v>
      </c>
      <c r="AD328" s="75">
        <f t="shared" si="152"/>
        <v>0</v>
      </c>
      <c r="AE328" s="88">
        <f t="shared" si="172"/>
        <v>0</v>
      </c>
      <c r="AF328" s="92">
        <f t="shared" si="173"/>
        <v>0</v>
      </c>
      <c r="AG328" s="93">
        <f t="shared" si="174"/>
        <v>0</v>
      </c>
      <c r="AH328" s="93">
        <f t="shared" si="175"/>
        <v>0</v>
      </c>
      <c r="AI328" s="78">
        <f t="shared" si="176"/>
        <v>0</v>
      </c>
      <c r="AJ328" s="92">
        <f t="shared" si="153"/>
        <v>0</v>
      </c>
      <c r="AK328" s="78">
        <f t="shared" si="154"/>
        <v>0</v>
      </c>
      <c r="AL328" s="11"/>
      <c r="AM328" s="14"/>
      <c r="AN328" s="11"/>
      <c r="AO328" s="15"/>
      <c r="AP328" s="11"/>
      <c r="AQ328" s="11"/>
      <c r="AR328" s="11"/>
      <c r="AS328" s="75" t="str">
        <f t="shared" si="162"/>
        <v/>
      </c>
      <c r="AT328" s="75" t="str">
        <f t="shared" ca="1" si="163"/>
        <v/>
      </c>
      <c r="AU328" s="75" t="str">
        <f t="shared" si="164"/>
        <v/>
      </c>
      <c r="AV328" s="75" t="str">
        <f t="shared" ca="1" si="165"/>
        <v/>
      </c>
      <c r="AW328" s="169"/>
      <c r="AX328" s="169"/>
      <c r="AY328" s="75" t="str">
        <f t="shared" si="166"/>
        <v/>
      </c>
      <c r="AZ328" s="169"/>
      <c r="BA328" s="169"/>
      <c r="BB328" s="75" t="str">
        <f t="shared" si="167"/>
        <v/>
      </c>
      <c r="BC328" s="11"/>
      <c r="BH328" s="52"/>
      <c r="BI328" s="52"/>
      <c r="BJ328" s="52"/>
      <c r="BK328" s="52"/>
      <c r="BL328" s="52"/>
      <c r="BM328" s="52"/>
      <c r="BQ328" s="27"/>
      <c r="BR328" s="27"/>
      <c r="BS328" s="27"/>
      <c r="BT328" s="27"/>
      <c r="BU328" s="27"/>
      <c r="BV328" s="27"/>
      <c r="BW328" s="54"/>
      <c r="BX328" s="26"/>
      <c r="BY328" s="54"/>
      <c r="BZ328" s="26"/>
      <c r="CA328" s="26"/>
      <c r="CB328" s="26"/>
    </row>
    <row r="329" spans="1:80" ht="17.45" customHeight="1">
      <c r="A329" s="94">
        <f t="shared" si="168"/>
        <v>46.4</v>
      </c>
      <c r="B329" s="179">
        <f t="shared" si="145"/>
        <v>46243</v>
      </c>
      <c r="C329" s="8"/>
      <c r="D329" s="11"/>
      <c r="E329" s="12"/>
      <c r="F329" s="11"/>
      <c r="G329" s="74">
        <f t="shared" si="171"/>
        <v>821</v>
      </c>
      <c r="H329" s="75">
        <f t="shared" si="171"/>
        <v>6136</v>
      </c>
      <c r="I329" s="88">
        <f t="shared" si="156"/>
        <v>0</v>
      </c>
      <c r="J329" s="78">
        <f t="shared" si="157"/>
        <v>0</v>
      </c>
      <c r="K329" s="78">
        <f t="shared" si="158"/>
        <v>0</v>
      </c>
      <c r="L329" s="78">
        <f t="shared" si="159"/>
        <v>0</v>
      </c>
      <c r="M329" s="78">
        <f t="shared" ca="1" si="160"/>
        <v>7.6404494382022445E-2</v>
      </c>
      <c r="N329" s="78">
        <f t="shared" ca="1" si="146"/>
        <v>2.802850356294536E-2</v>
      </c>
      <c r="O329" s="78">
        <f t="shared" si="161"/>
        <v>5.0000000000000001E-4</v>
      </c>
      <c r="P329" s="13"/>
      <c r="Q329" s="8"/>
      <c r="R329" s="13"/>
      <c r="S329" s="89">
        <f t="shared" si="147"/>
        <v>0</v>
      </c>
      <c r="T329" s="75">
        <f t="shared" si="148"/>
        <v>0</v>
      </c>
      <c r="U329" s="90">
        <f t="shared" si="149"/>
        <v>0</v>
      </c>
      <c r="V329" s="82">
        <f t="shared" si="150"/>
        <v>0</v>
      </c>
      <c r="W329" s="8"/>
      <c r="X329" s="8"/>
      <c r="Y329" s="12"/>
      <c r="Z329" s="12"/>
      <c r="AA329" s="12"/>
      <c r="AB329" s="12"/>
      <c r="AC329" s="91">
        <f t="shared" si="151"/>
        <v>0</v>
      </c>
      <c r="AD329" s="75">
        <f t="shared" si="152"/>
        <v>0</v>
      </c>
      <c r="AE329" s="88">
        <f t="shared" si="172"/>
        <v>0</v>
      </c>
      <c r="AF329" s="92">
        <f t="shared" si="173"/>
        <v>0</v>
      </c>
      <c r="AG329" s="93">
        <f t="shared" si="174"/>
        <v>0</v>
      </c>
      <c r="AH329" s="93">
        <f t="shared" si="175"/>
        <v>0</v>
      </c>
      <c r="AI329" s="78">
        <f t="shared" si="176"/>
        <v>0</v>
      </c>
      <c r="AJ329" s="92">
        <f t="shared" si="153"/>
        <v>0</v>
      </c>
      <c r="AK329" s="78">
        <f t="shared" si="154"/>
        <v>0</v>
      </c>
      <c r="AL329" s="11"/>
      <c r="AM329" s="14"/>
      <c r="AN329" s="11"/>
      <c r="AO329" s="15"/>
      <c r="AP329" s="11"/>
      <c r="AQ329" s="11"/>
      <c r="AR329" s="11"/>
      <c r="AS329" s="75" t="str">
        <f t="shared" si="162"/>
        <v/>
      </c>
      <c r="AT329" s="75" t="str">
        <f t="shared" ca="1" si="163"/>
        <v/>
      </c>
      <c r="AU329" s="75" t="str">
        <f t="shared" si="164"/>
        <v/>
      </c>
      <c r="AV329" s="75" t="str">
        <f t="shared" ca="1" si="165"/>
        <v/>
      </c>
      <c r="AW329" s="169"/>
      <c r="AX329" s="169"/>
      <c r="AY329" s="75" t="str">
        <f t="shared" si="166"/>
        <v/>
      </c>
      <c r="AZ329" s="169"/>
      <c r="BA329" s="169"/>
      <c r="BB329" s="75" t="str">
        <f t="shared" si="167"/>
        <v/>
      </c>
      <c r="BC329" s="11"/>
      <c r="BH329" s="52"/>
      <c r="BI329" s="52"/>
      <c r="BJ329" s="52"/>
      <c r="BK329" s="52"/>
      <c r="BL329" s="52"/>
      <c r="BM329" s="52"/>
      <c r="BQ329" s="27"/>
      <c r="BR329" s="27"/>
      <c r="BS329" s="27"/>
      <c r="BT329" s="27"/>
      <c r="BU329" s="27"/>
      <c r="BV329" s="27"/>
      <c r="BW329" s="54"/>
      <c r="BX329" s="26"/>
      <c r="BY329" s="54"/>
      <c r="BZ329" s="26"/>
      <c r="CA329" s="26"/>
      <c r="CB329" s="26"/>
    </row>
    <row r="330" spans="1:80" ht="17.45" customHeight="1">
      <c r="A330" s="86">
        <f t="shared" si="168"/>
        <v>46.5</v>
      </c>
      <c r="B330" s="179">
        <f t="shared" si="145"/>
        <v>46244</v>
      </c>
      <c r="C330" s="8"/>
      <c r="D330" s="11"/>
      <c r="E330" s="12"/>
      <c r="F330" s="11"/>
      <c r="G330" s="74">
        <f t="shared" si="171"/>
        <v>821</v>
      </c>
      <c r="H330" s="75">
        <f t="shared" si="171"/>
        <v>6136</v>
      </c>
      <c r="I330" s="88">
        <f t="shared" si="156"/>
        <v>0</v>
      </c>
      <c r="J330" s="78">
        <f t="shared" si="157"/>
        <v>0</v>
      </c>
      <c r="K330" s="78">
        <f t="shared" si="158"/>
        <v>0</v>
      </c>
      <c r="L330" s="78">
        <f t="shared" si="159"/>
        <v>0</v>
      </c>
      <c r="M330" s="78">
        <f t="shared" ca="1" si="160"/>
        <v>7.6404494382022445E-2</v>
      </c>
      <c r="N330" s="78">
        <f t="shared" ca="1" si="146"/>
        <v>2.802850356294536E-2</v>
      </c>
      <c r="O330" s="78">
        <f t="shared" si="161"/>
        <v>5.0000000000000001E-4</v>
      </c>
      <c r="P330" s="13"/>
      <c r="Q330" s="8"/>
      <c r="R330" s="13"/>
      <c r="S330" s="89">
        <f t="shared" si="147"/>
        <v>0</v>
      </c>
      <c r="T330" s="75">
        <f t="shared" si="148"/>
        <v>0</v>
      </c>
      <c r="U330" s="90">
        <f t="shared" si="149"/>
        <v>0</v>
      </c>
      <c r="V330" s="82">
        <f t="shared" si="150"/>
        <v>0</v>
      </c>
      <c r="W330" s="8"/>
      <c r="X330" s="8"/>
      <c r="Y330" s="12"/>
      <c r="Z330" s="12"/>
      <c r="AA330" s="12"/>
      <c r="AB330" s="12"/>
      <c r="AC330" s="91">
        <f t="shared" si="151"/>
        <v>0</v>
      </c>
      <c r="AD330" s="75">
        <f t="shared" si="152"/>
        <v>0</v>
      </c>
      <c r="AE330" s="88">
        <f t="shared" si="172"/>
        <v>0</v>
      </c>
      <c r="AF330" s="92">
        <f t="shared" si="173"/>
        <v>0</v>
      </c>
      <c r="AG330" s="93">
        <f t="shared" si="174"/>
        <v>0</v>
      </c>
      <c r="AH330" s="93">
        <f t="shared" si="175"/>
        <v>0</v>
      </c>
      <c r="AI330" s="78">
        <f t="shared" si="176"/>
        <v>0</v>
      </c>
      <c r="AJ330" s="92">
        <f t="shared" si="153"/>
        <v>0</v>
      </c>
      <c r="AK330" s="78">
        <f t="shared" si="154"/>
        <v>0</v>
      </c>
      <c r="AL330" s="11"/>
      <c r="AM330" s="14"/>
      <c r="AN330" s="11"/>
      <c r="AO330" s="15"/>
      <c r="AP330" s="11"/>
      <c r="AQ330" s="11"/>
      <c r="AR330" s="11"/>
      <c r="AS330" s="75" t="str">
        <f t="shared" si="162"/>
        <v/>
      </c>
      <c r="AT330" s="75" t="str">
        <f t="shared" ca="1" si="163"/>
        <v/>
      </c>
      <c r="AU330" s="75" t="str">
        <f t="shared" si="164"/>
        <v/>
      </c>
      <c r="AV330" s="75" t="str">
        <f t="shared" ca="1" si="165"/>
        <v/>
      </c>
      <c r="AW330" s="169"/>
      <c r="AX330" s="169"/>
      <c r="AY330" s="75" t="str">
        <f t="shared" si="166"/>
        <v/>
      </c>
      <c r="AZ330" s="169"/>
      <c r="BA330" s="169"/>
      <c r="BB330" s="75" t="str">
        <f t="shared" si="167"/>
        <v/>
      </c>
      <c r="BC330" s="11"/>
      <c r="BH330" s="52"/>
      <c r="BI330" s="52"/>
      <c r="BJ330" s="52"/>
      <c r="BK330" s="52"/>
      <c r="BL330" s="52"/>
      <c r="BM330" s="52"/>
      <c r="BQ330" s="27"/>
      <c r="BR330" s="27"/>
      <c r="BS330" s="27"/>
      <c r="BT330" s="27"/>
      <c r="BU330" s="27"/>
      <c r="BV330" s="27"/>
      <c r="BW330" s="54"/>
      <c r="BX330" s="26"/>
      <c r="BY330" s="54"/>
      <c r="BZ330" s="26"/>
      <c r="CA330" s="26"/>
      <c r="CB330" s="26"/>
    </row>
    <row r="331" spans="1:80" ht="17.45" customHeight="1">
      <c r="A331" s="94">
        <f t="shared" si="168"/>
        <v>46.6</v>
      </c>
      <c r="B331" s="179">
        <f t="shared" ref="B331:B394" si="177">B330+1</f>
        <v>46245</v>
      </c>
      <c r="C331" s="8"/>
      <c r="D331" s="11"/>
      <c r="E331" s="12"/>
      <c r="F331" s="11"/>
      <c r="G331" s="74">
        <f t="shared" si="171"/>
        <v>821</v>
      </c>
      <c r="H331" s="75">
        <f t="shared" si="171"/>
        <v>6136</v>
      </c>
      <c r="I331" s="88">
        <f t="shared" si="156"/>
        <v>0</v>
      </c>
      <c r="J331" s="78">
        <f t="shared" si="157"/>
        <v>0</v>
      </c>
      <c r="K331" s="78">
        <f t="shared" si="158"/>
        <v>0</v>
      </c>
      <c r="L331" s="78">
        <f t="shared" si="159"/>
        <v>0</v>
      </c>
      <c r="M331" s="78">
        <f t="shared" ca="1" si="160"/>
        <v>7.6404494382022445E-2</v>
      </c>
      <c r="N331" s="78">
        <f t="shared" ref="N331:N394" ca="1" si="178">IF(ROW()=11,
   IF($B$3&gt;0,F331/$B$3,""),
   IF($B$3&gt;0,
      (OFFSET(N331,-1,0)*$B$3 + F331)/$B$3,
      "")
)</f>
        <v>2.802850356294536E-2</v>
      </c>
      <c r="O331" s="78">
        <f t="shared" si="161"/>
        <v>5.0000000000000001E-4</v>
      </c>
      <c r="P331" s="13"/>
      <c r="Q331" s="8"/>
      <c r="R331" s="13"/>
      <c r="S331" s="89">
        <f t="shared" ref="S331:S394" si="179">IF($P331="FULL FEED",Q331,Q331*2)</f>
        <v>0</v>
      </c>
      <c r="T331" s="75">
        <f t="shared" ref="T331:T394" si="180">IF($P331="FULL FEED",R331,R331*2)</f>
        <v>0</v>
      </c>
      <c r="U331" s="90">
        <f t="shared" ref="U331:U394" si="181">IF($P331="FULL FEED",(Q331*G331/1000),(Q331*2*G331/1000))</f>
        <v>0</v>
      </c>
      <c r="V331" s="82">
        <f t="shared" ref="V331:V394" si="182">IF($P331="FULL FEED",(R331*H331/1000),(R331*2*H331/1000))</f>
        <v>0</v>
      </c>
      <c r="W331" s="8"/>
      <c r="X331" s="8"/>
      <c r="Y331" s="12"/>
      <c r="Z331" s="12"/>
      <c r="AA331" s="12"/>
      <c r="AB331" s="12"/>
      <c r="AC331" s="91">
        <f t="shared" ref="AC331:AC394" si="183">SUM(X331,Y331,Z331,AA331)</f>
        <v>0</v>
      </c>
      <c r="AD331" s="75">
        <f t="shared" ref="AD331:AD394" si="184">W331-AC331</f>
        <v>0</v>
      </c>
      <c r="AE331" s="88">
        <f t="shared" si="172"/>
        <v>0</v>
      </c>
      <c r="AF331" s="92">
        <f t="shared" si="173"/>
        <v>0</v>
      </c>
      <c r="AG331" s="93">
        <f t="shared" si="174"/>
        <v>0</v>
      </c>
      <c r="AH331" s="93">
        <f t="shared" si="175"/>
        <v>0</v>
      </c>
      <c r="AI331" s="78">
        <f t="shared" si="176"/>
        <v>0</v>
      </c>
      <c r="AJ331" s="92">
        <f t="shared" ref="AJ331:AJ394" si="185">IFERROR(AC331/W331,0)</f>
        <v>0</v>
      </c>
      <c r="AK331" s="78">
        <f t="shared" ref="AK331:AK394" si="186">IFERROR(AD331/W331,0)</f>
        <v>0</v>
      </c>
      <c r="AL331" s="11"/>
      <c r="AM331" s="14"/>
      <c r="AN331" s="11"/>
      <c r="AO331" s="15"/>
      <c r="AP331" s="11"/>
      <c r="AQ331" s="11"/>
      <c r="AR331" s="11"/>
      <c r="AS331" s="75" t="str">
        <f t="shared" si="162"/>
        <v/>
      </c>
      <c r="AT331" s="75" t="str">
        <f t="shared" ca="1" si="163"/>
        <v/>
      </c>
      <c r="AU331" s="75" t="str">
        <f t="shared" si="164"/>
        <v/>
      </c>
      <c r="AV331" s="75" t="str">
        <f t="shared" ca="1" si="165"/>
        <v/>
      </c>
      <c r="AW331" s="169"/>
      <c r="AX331" s="169"/>
      <c r="AY331" s="75" t="str">
        <f t="shared" si="166"/>
        <v/>
      </c>
      <c r="AZ331" s="169"/>
      <c r="BA331" s="169"/>
      <c r="BB331" s="75" t="str">
        <f t="shared" si="167"/>
        <v/>
      </c>
      <c r="BC331" s="11"/>
      <c r="BH331" s="52"/>
      <c r="BI331" s="52"/>
      <c r="BJ331" s="52"/>
      <c r="BK331" s="52"/>
      <c r="BL331" s="52"/>
      <c r="BM331" s="52"/>
      <c r="BQ331" s="27"/>
      <c r="BR331" s="27"/>
      <c r="BS331" s="27"/>
      <c r="BT331" s="27"/>
      <c r="BU331" s="27"/>
      <c r="BV331" s="27"/>
      <c r="BW331" s="54"/>
      <c r="BX331" s="26"/>
      <c r="BY331" s="54"/>
      <c r="BZ331" s="26"/>
      <c r="CA331" s="26"/>
      <c r="CB331" s="26"/>
    </row>
    <row r="332" spans="1:80" ht="17.45" customHeight="1" thickBot="1">
      <c r="A332" s="86">
        <f t="shared" si="168"/>
        <v>46.7</v>
      </c>
      <c r="B332" s="180">
        <f t="shared" si="177"/>
        <v>46246</v>
      </c>
      <c r="C332" s="16"/>
      <c r="D332" s="17"/>
      <c r="E332" s="18"/>
      <c r="F332" s="17"/>
      <c r="G332" s="96">
        <f t="shared" ref="G332:H347" si="187">G331-E332-C332</f>
        <v>821</v>
      </c>
      <c r="H332" s="97">
        <f t="shared" si="187"/>
        <v>6136</v>
      </c>
      <c r="I332" s="98">
        <f t="shared" ref="I332:I395" si="188">IFERROR(C332/G331,0)</f>
        <v>0</v>
      </c>
      <c r="J332" s="99">
        <f t="shared" ref="J332:J395" si="189">IFERROR(E332/G331,0)</f>
        <v>0</v>
      </c>
      <c r="K332" s="99">
        <f t="shared" ref="K332:K395" si="190">IFERROR(D332/H331,0)</f>
        <v>0</v>
      </c>
      <c r="L332" s="99">
        <f t="shared" ref="L332:L395" si="191">IFERROR(F332/H331,0)</f>
        <v>0</v>
      </c>
      <c r="M332" s="99">
        <f t="shared" ref="M332:M395" ca="1" si="192">IF(ROW()=11,
   IF($B$4&gt;0,E332/$B$4,""),
   IF($B$4&gt;0,
      (OFFSET(M332,-1,0)*$B$4 + E332)/$B$4,
      "")
)</f>
        <v>7.6404494382022445E-2</v>
      </c>
      <c r="N332" s="99">
        <f t="shared" ca="1" si="178"/>
        <v>2.802850356294536E-2</v>
      </c>
      <c r="O332" s="99">
        <f t="shared" ref="O332:O395" si="193">$O$10</f>
        <v>5.0000000000000001E-4</v>
      </c>
      <c r="P332" s="19"/>
      <c r="Q332" s="16"/>
      <c r="R332" s="19"/>
      <c r="S332" s="89">
        <f t="shared" si="179"/>
        <v>0</v>
      </c>
      <c r="T332" s="75">
        <f t="shared" si="180"/>
        <v>0</v>
      </c>
      <c r="U332" s="100">
        <f t="shared" si="181"/>
        <v>0</v>
      </c>
      <c r="V332" s="101">
        <f t="shared" si="182"/>
        <v>0</v>
      </c>
      <c r="W332" s="16"/>
      <c r="X332" s="8"/>
      <c r="Y332" s="12"/>
      <c r="Z332" s="12"/>
      <c r="AA332" s="12"/>
      <c r="AB332" s="12"/>
      <c r="AC332" s="102">
        <f t="shared" si="183"/>
        <v>0</v>
      </c>
      <c r="AD332" s="97">
        <f t="shared" si="184"/>
        <v>0</v>
      </c>
      <c r="AE332" s="98">
        <f t="shared" si="172"/>
        <v>0</v>
      </c>
      <c r="AF332" s="103">
        <f t="shared" si="173"/>
        <v>0</v>
      </c>
      <c r="AG332" s="104">
        <f t="shared" si="174"/>
        <v>0</v>
      </c>
      <c r="AH332" s="104">
        <f t="shared" si="175"/>
        <v>0</v>
      </c>
      <c r="AI332" s="99">
        <f t="shared" si="176"/>
        <v>0</v>
      </c>
      <c r="AJ332" s="103">
        <f t="shared" si="185"/>
        <v>0</v>
      </c>
      <c r="AK332" s="99">
        <f t="shared" si="186"/>
        <v>0</v>
      </c>
      <c r="AL332" s="17"/>
      <c r="AM332" s="20"/>
      <c r="AN332" s="17"/>
      <c r="AO332" s="21"/>
      <c r="AP332" s="17"/>
      <c r="AQ332" s="17"/>
      <c r="AR332" s="17"/>
      <c r="AS332" s="97" t="str">
        <f t="shared" ref="AS332:AS395" si="194">IF(OR(AR332="",AP332=""),"", (AR332-AP332)/100*1000)</f>
        <v/>
      </c>
      <c r="AT332" s="97" t="str">
        <f t="shared" ref="AT332:AT395" ca="1" si="195">IF(OR(AP333="",OFFSET(AP333,-1,0)=""),"", (AP333-OFFSET(AP333,-1,0))/100*1000)</f>
        <v/>
      </c>
      <c r="AU332" s="97" t="str">
        <f t="shared" ref="AU332:AU395" si="196">IFERROR(IF(OR(AP332="",AR332="",K332="",L332=""),"", ((AR332-AP332)/100*1000)/(U332+V332)),0)</f>
        <v/>
      </c>
      <c r="AV332" s="97" t="str">
        <f t="shared" ref="AV332:AV395" ca="1" si="197">IF(OR(AP332="",AP333="",M332="",N332=""),"", ((AP333-AP332)/100*1000)/((G332+H332))*1000)</f>
        <v/>
      </c>
      <c r="AW332" s="167"/>
      <c r="AX332" s="167"/>
      <c r="AY332" s="97" t="str">
        <f t="shared" ref="AY332:AY395" si="198">IF(OR(AW332="",AX332=""),"",MOD(AX332-AW332,1)*24)</f>
        <v/>
      </c>
      <c r="AZ332" s="167"/>
      <c r="BA332" s="167"/>
      <c r="BB332" s="97" t="str">
        <f t="shared" ref="BB332:BB395" si="199">IF(OR(AZ332="",BA332=""),"",MOD(BA332-AZ332,1)*24)</f>
        <v/>
      </c>
      <c r="BC332" s="17"/>
      <c r="BH332" s="52"/>
      <c r="BI332" s="52"/>
      <c r="BJ332" s="52"/>
      <c r="BK332" s="52"/>
      <c r="BL332" s="52"/>
      <c r="BM332" s="52"/>
      <c r="BQ332" s="27"/>
      <c r="BR332" s="27"/>
      <c r="BS332" s="27"/>
      <c r="BT332" s="27"/>
      <c r="BU332" s="27"/>
      <c r="BV332" s="27"/>
      <c r="BW332" s="54"/>
      <c r="BX332" s="26"/>
      <c r="BY332" s="54"/>
      <c r="BZ332" s="26"/>
      <c r="CA332" s="26"/>
      <c r="CB332" s="26"/>
    </row>
    <row r="333" spans="1:80" ht="17.45" customHeight="1" thickTop="1">
      <c r="A333" s="71">
        <f>A326+1</f>
        <v>47.1</v>
      </c>
      <c r="B333" s="178">
        <f>B332+1</f>
        <v>46247</v>
      </c>
      <c r="C333" s="4"/>
      <c r="D333" s="5"/>
      <c r="E333" s="6"/>
      <c r="F333" s="5"/>
      <c r="G333" s="74">
        <f t="shared" si="187"/>
        <v>821</v>
      </c>
      <c r="H333" s="75">
        <f t="shared" si="187"/>
        <v>6136</v>
      </c>
      <c r="I333" s="76">
        <f t="shared" si="188"/>
        <v>0</v>
      </c>
      <c r="J333" s="77">
        <f t="shared" si="189"/>
        <v>0</v>
      </c>
      <c r="K333" s="77">
        <f t="shared" si="190"/>
        <v>0</v>
      </c>
      <c r="L333" s="77">
        <f t="shared" si="191"/>
        <v>0</v>
      </c>
      <c r="M333" s="78">
        <f t="shared" ca="1" si="192"/>
        <v>7.6404494382022445E-2</v>
      </c>
      <c r="N333" s="78">
        <f t="shared" ca="1" si="178"/>
        <v>2.802850356294536E-2</v>
      </c>
      <c r="O333" s="78">
        <f t="shared" si="193"/>
        <v>5.0000000000000001E-4</v>
      </c>
      <c r="P333" s="13"/>
      <c r="Q333" s="8"/>
      <c r="R333" s="13"/>
      <c r="S333" s="79">
        <f t="shared" si="179"/>
        <v>0</v>
      </c>
      <c r="T333" s="80">
        <f t="shared" si="180"/>
        <v>0</v>
      </c>
      <c r="U333" s="90">
        <f t="shared" si="181"/>
        <v>0</v>
      </c>
      <c r="V333" s="82">
        <f t="shared" si="182"/>
        <v>0</v>
      </c>
      <c r="W333" s="4"/>
      <c r="X333" s="4"/>
      <c r="Y333" s="6"/>
      <c r="Z333" s="6"/>
      <c r="AA333" s="6"/>
      <c r="AB333" s="6"/>
      <c r="AC333" s="83">
        <f t="shared" si="183"/>
        <v>0</v>
      </c>
      <c r="AD333" s="80">
        <f t="shared" si="184"/>
        <v>0</v>
      </c>
      <c r="AE333" s="76">
        <f t="shared" si="172"/>
        <v>0</v>
      </c>
      <c r="AF333" s="84">
        <f t="shared" si="173"/>
        <v>0</v>
      </c>
      <c r="AG333" s="85">
        <f t="shared" si="174"/>
        <v>0</v>
      </c>
      <c r="AH333" s="85">
        <f t="shared" si="175"/>
        <v>0</v>
      </c>
      <c r="AI333" s="77">
        <f t="shared" si="176"/>
        <v>0</v>
      </c>
      <c r="AJ333" s="84">
        <f t="shared" si="185"/>
        <v>0</v>
      </c>
      <c r="AK333" s="77">
        <f t="shared" si="186"/>
        <v>0</v>
      </c>
      <c r="AL333" s="5"/>
      <c r="AM333" s="9"/>
      <c r="AN333" s="5"/>
      <c r="AO333" s="10"/>
      <c r="AP333" s="5"/>
      <c r="AQ333" s="5"/>
      <c r="AR333" s="5"/>
      <c r="AS333" s="80" t="str">
        <f t="shared" si="194"/>
        <v/>
      </c>
      <c r="AT333" s="80" t="str">
        <f t="shared" ca="1" si="195"/>
        <v/>
      </c>
      <c r="AU333" s="80" t="str">
        <f t="shared" si="196"/>
        <v/>
      </c>
      <c r="AV333" s="80" t="str">
        <f t="shared" ca="1" si="197"/>
        <v/>
      </c>
      <c r="AW333" s="165"/>
      <c r="AX333" s="165"/>
      <c r="AY333" s="80" t="str">
        <f t="shared" si="198"/>
        <v/>
      </c>
      <c r="AZ333" s="165"/>
      <c r="BA333" s="165"/>
      <c r="BB333" s="80" t="str">
        <f t="shared" si="199"/>
        <v/>
      </c>
      <c r="BC333" s="5"/>
      <c r="BH333" s="52"/>
      <c r="BI333" s="52"/>
      <c r="BJ333" s="52"/>
      <c r="BK333" s="52"/>
      <c r="BL333" s="52"/>
      <c r="BM333" s="52"/>
      <c r="BQ333" s="27"/>
      <c r="BR333" s="27"/>
      <c r="BS333" s="27"/>
      <c r="BT333" s="27"/>
      <c r="BU333" s="27"/>
      <c r="BV333" s="27"/>
      <c r="BW333" s="54"/>
      <c r="BX333" s="26"/>
      <c r="BY333" s="54"/>
      <c r="BZ333" s="26"/>
      <c r="CA333" s="26"/>
      <c r="CB333" s="26"/>
    </row>
    <row r="334" spans="1:80" ht="17.45" customHeight="1">
      <c r="A334" s="86">
        <f t="shared" si="168"/>
        <v>47.2</v>
      </c>
      <c r="B334" s="179">
        <f t="shared" si="177"/>
        <v>46248</v>
      </c>
      <c r="C334" s="8"/>
      <c r="D334" s="11"/>
      <c r="E334" s="12"/>
      <c r="F334" s="11"/>
      <c r="G334" s="74">
        <f t="shared" si="187"/>
        <v>821</v>
      </c>
      <c r="H334" s="75">
        <f t="shared" si="187"/>
        <v>6136</v>
      </c>
      <c r="I334" s="88">
        <f t="shared" si="188"/>
        <v>0</v>
      </c>
      <c r="J334" s="78">
        <f t="shared" si="189"/>
        <v>0</v>
      </c>
      <c r="K334" s="78">
        <f t="shared" si="190"/>
        <v>0</v>
      </c>
      <c r="L334" s="78">
        <f t="shared" si="191"/>
        <v>0</v>
      </c>
      <c r="M334" s="78">
        <f t="shared" ca="1" si="192"/>
        <v>7.6404494382022445E-2</v>
      </c>
      <c r="N334" s="78">
        <f t="shared" ca="1" si="178"/>
        <v>2.802850356294536E-2</v>
      </c>
      <c r="O334" s="78">
        <f t="shared" si="193"/>
        <v>5.0000000000000001E-4</v>
      </c>
      <c r="P334" s="13"/>
      <c r="Q334" s="8"/>
      <c r="R334" s="13"/>
      <c r="S334" s="89">
        <f t="shared" si="179"/>
        <v>0</v>
      </c>
      <c r="T334" s="75">
        <f t="shared" si="180"/>
        <v>0</v>
      </c>
      <c r="U334" s="90">
        <f t="shared" si="181"/>
        <v>0</v>
      </c>
      <c r="V334" s="82">
        <f t="shared" si="182"/>
        <v>0</v>
      </c>
      <c r="W334" s="8"/>
      <c r="X334" s="8"/>
      <c r="Y334" s="12"/>
      <c r="Z334" s="12"/>
      <c r="AA334" s="12"/>
      <c r="AB334" s="12"/>
      <c r="AC334" s="91">
        <f t="shared" si="183"/>
        <v>0</v>
      </c>
      <c r="AD334" s="75">
        <f t="shared" si="184"/>
        <v>0</v>
      </c>
      <c r="AE334" s="88">
        <f t="shared" si="172"/>
        <v>0</v>
      </c>
      <c r="AF334" s="92">
        <f t="shared" si="173"/>
        <v>0</v>
      </c>
      <c r="AG334" s="93">
        <f t="shared" si="174"/>
        <v>0</v>
      </c>
      <c r="AH334" s="93">
        <f t="shared" si="175"/>
        <v>0</v>
      </c>
      <c r="AI334" s="78">
        <f t="shared" si="176"/>
        <v>0</v>
      </c>
      <c r="AJ334" s="92">
        <f t="shared" si="185"/>
        <v>0</v>
      </c>
      <c r="AK334" s="78">
        <f t="shared" si="186"/>
        <v>0</v>
      </c>
      <c r="AL334" s="11"/>
      <c r="AM334" s="14"/>
      <c r="AN334" s="11"/>
      <c r="AO334" s="15"/>
      <c r="AP334" s="11"/>
      <c r="AQ334" s="11"/>
      <c r="AR334" s="11"/>
      <c r="AS334" s="75" t="str">
        <f t="shared" si="194"/>
        <v/>
      </c>
      <c r="AT334" s="75" t="str">
        <f t="shared" ca="1" si="195"/>
        <v/>
      </c>
      <c r="AU334" s="75" t="str">
        <f t="shared" si="196"/>
        <v/>
      </c>
      <c r="AV334" s="75" t="str">
        <f t="shared" ca="1" si="197"/>
        <v/>
      </c>
      <c r="AW334" s="169"/>
      <c r="AX334" s="169"/>
      <c r="AY334" s="75" t="str">
        <f t="shared" si="198"/>
        <v/>
      </c>
      <c r="AZ334" s="169"/>
      <c r="BA334" s="169"/>
      <c r="BB334" s="75" t="str">
        <f t="shared" si="199"/>
        <v/>
      </c>
      <c r="BC334" s="11"/>
      <c r="BH334" s="52"/>
      <c r="BI334" s="52"/>
      <c r="BJ334" s="52"/>
      <c r="BK334" s="52"/>
      <c r="BL334" s="52"/>
      <c r="BM334" s="52"/>
      <c r="BQ334" s="27"/>
      <c r="BR334" s="27"/>
      <c r="BS334" s="27"/>
      <c r="BT334" s="27"/>
      <c r="BU334" s="27"/>
      <c r="BV334" s="27"/>
      <c r="BW334" s="54"/>
      <c r="BX334" s="26"/>
      <c r="BY334" s="54"/>
      <c r="BZ334" s="26"/>
      <c r="CA334" s="26"/>
      <c r="CB334" s="26"/>
    </row>
    <row r="335" spans="1:80" ht="17.45" customHeight="1">
      <c r="A335" s="94">
        <f t="shared" si="168"/>
        <v>47.3</v>
      </c>
      <c r="B335" s="179">
        <f t="shared" si="177"/>
        <v>46249</v>
      </c>
      <c r="C335" s="8"/>
      <c r="D335" s="11"/>
      <c r="E335" s="12"/>
      <c r="F335" s="11"/>
      <c r="G335" s="74">
        <f t="shared" si="187"/>
        <v>821</v>
      </c>
      <c r="H335" s="75">
        <f t="shared" si="187"/>
        <v>6136</v>
      </c>
      <c r="I335" s="88">
        <f t="shared" si="188"/>
        <v>0</v>
      </c>
      <c r="J335" s="78">
        <f t="shared" si="189"/>
        <v>0</v>
      </c>
      <c r="K335" s="78">
        <f t="shared" si="190"/>
        <v>0</v>
      </c>
      <c r="L335" s="78">
        <f t="shared" si="191"/>
        <v>0</v>
      </c>
      <c r="M335" s="78">
        <f t="shared" ca="1" si="192"/>
        <v>7.6404494382022445E-2</v>
      </c>
      <c r="N335" s="78">
        <f t="shared" ca="1" si="178"/>
        <v>2.802850356294536E-2</v>
      </c>
      <c r="O335" s="78">
        <f t="shared" si="193"/>
        <v>5.0000000000000001E-4</v>
      </c>
      <c r="P335" s="13"/>
      <c r="Q335" s="8"/>
      <c r="R335" s="13"/>
      <c r="S335" s="89">
        <f t="shared" si="179"/>
        <v>0</v>
      </c>
      <c r="T335" s="75">
        <f t="shared" si="180"/>
        <v>0</v>
      </c>
      <c r="U335" s="90">
        <f t="shared" si="181"/>
        <v>0</v>
      </c>
      <c r="V335" s="82">
        <f t="shared" si="182"/>
        <v>0</v>
      </c>
      <c r="W335" s="8"/>
      <c r="X335" s="8"/>
      <c r="Y335" s="12"/>
      <c r="Z335" s="12"/>
      <c r="AA335" s="12"/>
      <c r="AB335" s="12"/>
      <c r="AC335" s="91">
        <f t="shared" si="183"/>
        <v>0</v>
      </c>
      <c r="AD335" s="75">
        <f t="shared" si="184"/>
        <v>0</v>
      </c>
      <c r="AE335" s="88">
        <f t="shared" si="172"/>
        <v>0</v>
      </c>
      <c r="AF335" s="92">
        <f t="shared" si="173"/>
        <v>0</v>
      </c>
      <c r="AG335" s="93">
        <f t="shared" si="174"/>
        <v>0</v>
      </c>
      <c r="AH335" s="93">
        <f t="shared" si="175"/>
        <v>0</v>
      </c>
      <c r="AI335" s="78">
        <f t="shared" si="176"/>
        <v>0</v>
      </c>
      <c r="AJ335" s="92">
        <f t="shared" si="185"/>
        <v>0</v>
      </c>
      <c r="AK335" s="78">
        <f t="shared" si="186"/>
        <v>0</v>
      </c>
      <c r="AL335" s="11"/>
      <c r="AM335" s="14"/>
      <c r="AN335" s="11"/>
      <c r="AO335" s="15"/>
      <c r="AP335" s="11"/>
      <c r="AQ335" s="11"/>
      <c r="AR335" s="11"/>
      <c r="AS335" s="75" t="str">
        <f t="shared" si="194"/>
        <v/>
      </c>
      <c r="AT335" s="75" t="str">
        <f t="shared" ca="1" si="195"/>
        <v/>
      </c>
      <c r="AU335" s="75" t="str">
        <f t="shared" si="196"/>
        <v/>
      </c>
      <c r="AV335" s="75" t="str">
        <f t="shared" ca="1" si="197"/>
        <v/>
      </c>
      <c r="AW335" s="169"/>
      <c r="AX335" s="169"/>
      <c r="AY335" s="75" t="str">
        <f t="shared" si="198"/>
        <v/>
      </c>
      <c r="AZ335" s="169"/>
      <c r="BA335" s="169"/>
      <c r="BB335" s="75" t="str">
        <f t="shared" si="199"/>
        <v/>
      </c>
      <c r="BC335" s="11"/>
      <c r="BH335" s="52"/>
      <c r="BI335" s="52"/>
      <c r="BJ335" s="52"/>
      <c r="BK335" s="52"/>
      <c r="BL335" s="52"/>
      <c r="BM335" s="52"/>
      <c r="BQ335" s="27"/>
      <c r="BR335" s="27"/>
      <c r="BS335" s="27"/>
      <c r="BT335" s="27"/>
      <c r="BU335" s="27"/>
      <c r="BV335" s="27"/>
      <c r="BW335" s="54"/>
      <c r="BX335" s="26"/>
      <c r="BY335" s="54"/>
      <c r="BZ335" s="26"/>
      <c r="CA335" s="26"/>
      <c r="CB335" s="26"/>
    </row>
    <row r="336" spans="1:80" ht="17.45" customHeight="1">
      <c r="A336" s="86">
        <f t="shared" si="168"/>
        <v>47.4</v>
      </c>
      <c r="B336" s="179">
        <f t="shared" si="177"/>
        <v>46250</v>
      </c>
      <c r="C336" s="8"/>
      <c r="D336" s="11"/>
      <c r="E336" s="12"/>
      <c r="F336" s="11"/>
      <c r="G336" s="74">
        <f t="shared" si="187"/>
        <v>821</v>
      </c>
      <c r="H336" s="75">
        <f t="shared" si="187"/>
        <v>6136</v>
      </c>
      <c r="I336" s="88">
        <f t="shared" si="188"/>
        <v>0</v>
      </c>
      <c r="J336" s="78">
        <f t="shared" si="189"/>
        <v>0</v>
      </c>
      <c r="K336" s="78">
        <f t="shared" si="190"/>
        <v>0</v>
      </c>
      <c r="L336" s="78">
        <f t="shared" si="191"/>
        <v>0</v>
      </c>
      <c r="M336" s="78">
        <f t="shared" ca="1" si="192"/>
        <v>7.6404494382022445E-2</v>
      </c>
      <c r="N336" s="78">
        <f t="shared" ca="1" si="178"/>
        <v>2.802850356294536E-2</v>
      </c>
      <c r="O336" s="78">
        <f t="shared" si="193"/>
        <v>5.0000000000000001E-4</v>
      </c>
      <c r="P336" s="13"/>
      <c r="Q336" s="8"/>
      <c r="R336" s="13"/>
      <c r="S336" s="89">
        <f t="shared" si="179"/>
        <v>0</v>
      </c>
      <c r="T336" s="75">
        <f t="shared" si="180"/>
        <v>0</v>
      </c>
      <c r="U336" s="90">
        <f t="shared" si="181"/>
        <v>0</v>
      </c>
      <c r="V336" s="82">
        <f t="shared" si="182"/>
        <v>0</v>
      </c>
      <c r="W336" s="8"/>
      <c r="X336" s="8"/>
      <c r="Y336" s="12"/>
      <c r="Z336" s="12"/>
      <c r="AA336" s="12"/>
      <c r="AB336" s="12"/>
      <c r="AC336" s="91">
        <f t="shared" si="183"/>
        <v>0</v>
      </c>
      <c r="AD336" s="75">
        <f t="shared" si="184"/>
        <v>0</v>
      </c>
      <c r="AE336" s="88">
        <f t="shared" si="172"/>
        <v>0</v>
      </c>
      <c r="AF336" s="92">
        <f t="shared" si="173"/>
        <v>0</v>
      </c>
      <c r="AG336" s="93">
        <f t="shared" si="174"/>
        <v>0</v>
      </c>
      <c r="AH336" s="93">
        <f t="shared" si="175"/>
        <v>0</v>
      </c>
      <c r="AI336" s="78">
        <f t="shared" si="176"/>
        <v>0</v>
      </c>
      <c r="AJ336" s="92">
        <f t="shared" si="185"/>
        <v>0</v>
      </c>
      <c r="AK336" s="78">
        <f t="shared" si="186"/>
        <v>0</v>
      </c>
      <c r="AL336" s="11"/>
      <c r="AM336" s="14"/>
      <c r="AN336" s="11"/>
      <c r="AO336" s="15"/>
      <c r="AP336" s="11"/>
      <c r="AQ336" s="11"/>
      <c r="AR336" s="11"/>
      <c r="AS336" s="75" t="str">
        <f t="shared" si="194"/>
        <v/>
      </c>
      <c r="AT336" s="75" t="str">
        <f t="shared" ca="1" si="195"/>
        <v/>
      </c>
      <c r="AU336" s="75" t="str">
        <f t="shared" si="196"/>
        <v/>
      </c>
      <c r="AV336" s="75" t="str">
        <f t="shared" ca="1" si="197"/>
        <v/>
      </c>
      <c r="AW336" s="169"/>
      <c r="AX336" s="169"/>
      <c r="AY336" s="75" t="str">
        <f t="shared" si="198"/>
        <v/>
      </c>
      <c r="AZ336" s="169"/>
      <c r="BA336" s="169"/>
      <c r="BB336" s="75" t="str">
        <f t="shared" si="199"/>
        <v/>
      </c>
      <c r="BC336" s="11"/>
      <c r="BH336" s="52"/>
      <c r="BI336" s="52"/>
      <c r="BJ336" s="52"/>
      <c r="BK336" s="52"/>
      <c r="BL336" s="52"/>
      <c r="BM336" s="52"/>
      <c r="BQ336" s="27"/>
      <c r="BR336" s="27"/>
      <c r="BS336" s="27"/>
      <c r="BT336" s="27"/>
      <c r="BU336" s="27"/>
      <c r="BV336" s="27"/>
      <c r="BW336" s="54"/>
      <c r="BX336" s="26"/>
      <c r="BY336" s="54"/>
      <c r="BZ336" s="26"/>
      <c r="CA336" s="26"/>
      <c r="CB336" s="26"/>
    </row>
    <row r="337" spans="1:80" ht="17.45" customHeight="1">
      <c r="A337" s="94">
        <f t="shared" si="168"/>
        <v>47.5</v>
      </c>
      <c r="B337" s="179">
        <f t="shared" si="177"/>
        <v>46251</v>
      </c>
      <c r="C337" s="8"/>
      <c r="D337" s="11"/>
      <c r="E337" s="12"/>
      <c r="F337" s="11"/>
      <c r="G337" s="74">
        <f t="shared" si="187"/>
        <v>821</v>
      </c>
      <c r="H337" s="75">
        <f t="shared" si="187"/>
        <v>6136</v>
      </c>
      <c r="I337" s="88">
        <f t="shared" si="188"/>
        <v>0</v>
      </c>
      <c r="J337" s="78">
        <f t="shared" si="189"/>
        <v>0</v>
      </c>
      <c r="K337" s="78">
        <f t="shared" si="190"/>
        <v>0</v>
      </c>
      <c r="L337" s="78">
        <f t="shared" si="191"/>
        <v>0</v>
      </c>
      <c r="M337" s="78">
        <f t="shared" ca="1" si="192"/>
        <v>7.6404494382022445E-2</v>
      </c>
      <c r="N337" s="78">
        <f t="shared" ca="1" si="178"/>
        <v>2.802850356294536E-2</v>
      </c>
      <c r="O337" s="78">
        <f t="shared" si="193"/>
        <v>5.0000000000000001E-4</v>
      </c>
      <c r="P337" s="13"/>
      <c r="Q337" s="8"/>
      <c r="R337" s="13"/>
      <c r="S337" s="89">
        <f t="shared" si="179"/>
        <v>0</v>
      </c>
      <c r="T337" s="75">
        <f t="shared" si="180"/>
        <v>0</v>
      </c>
      <c r="U337" s="90">
        <f t="shared" si="181"/>
        <v>0</v>
      </c>
      <c r="V337" s="82">
        <f t="shared" si="182"/>
        <v>0</v>
      </c>
      <c r="W337" s="8"/>
      <c r="X337" s="8"/>
      <c r="Y337" s="12"/>
      <c r="Z337" s="12"/>
      <c r="AA337" s="12"/>
      <c r="AB337" s="12"/>
      <c r="AC337" s="91">
        <f t="shared" si="183"/>
        <v>0</v>
      </c>
      <c r="AD337" s="75">
        <f t="shared" si="184"/>
        <v>0</v>
      </c>
      <c r="AE337" s="88">
        <f t="shared" si="172"/>
        <v>0</v>
      </c>
      <c r="AF337" s="92">
        <f t="shared" si="173"/>
        <v>0</v>
      </c>
      <c r="AG337" s="93">
        <f t="shared" si="174"/>
        <v>0</v>
      </c>
      <c r="AH337" s="93">
        <f t="shared" si="175"/>
        <v>0</v>
      </c>
      <c r="AI337" s="78">
        <f t="shared" si="176"/>
        <v>0</v>
      </c>
      <c r="AJ337" s="92">
        <f t="shared" si="185"/>
        <v>0</v>
      </c>
      <c r="AK337" s="78">
        <f t="shared" si="186"/>
        <v>0</v>
      </c>
      <c r="AL337" s="11"/>
      <c r="AM337" s="14"/>
      <c r="AN337" s="11"/>
      <c r="AO337" s="15"/>
      <c r="AP337" s="11"/>
      <c r="AQ337" s="11"/>
      <c r="AR337" s="11"/>
      <c r="AS337" s="75" t="str">
        <f t="shared" si="194"/>
        <v/>
      </c>
      <c r="AT337" s="75" t="str">
        <f t="shared" ca="1" si="195"/>
        <v/>
      </c>
      <c r="AU337" s="75" t="str">
        <f t="shared" si="196"/>
        <v/>
      </c>
      <c r="AV337" s="75" t="str">
        <f t="shared" ca="1" si="197"/>
        <v/>
      </c>
      <c r="AW337" s="169"/>
      <c r="AX337" s="169"/>
      <c r="AY337" s="75" t="str">
        <f t="shared" si="198"/>
        <v/>
      </c>
      <c r="AZ337" s="169"/>
      <c r="BA337" s="169"/>
      <c r="BB337" s="75" t="str">
        <f t="shared" si="199"/>
        <v/>
      </c>
      <c r="BC337" s="11"/>
      <c r="BH337" s="52"/>
      <c r="BI337" s="52"/>
      <c r="BJ337" s="52"/>
      <c r="BK337" s="52"/>
      <c r="BL337" s="52"/>
      <c r="BM337" s="52"/>
      <c r="BQ337" s="27"/>
      <c r="BR337" s="27"/>
      <c r="BS337" s="27"/>
      <c r="BT337" s="27"/>
      <c r="BU337" s="27"/>
      <c r="BV337" s="27"/>
      <c r="BW337" s="54"/>
      <c r="BX337" s="26"/>
      <c r="BY337" s="54"/>
      <c r="BZ337" s="26"/>
      <c r="CA337" s="26"/>
      <c r="CB337" s="26"/>
    </row>
    <row r="338" spans="1:80" ht="17.45" customHeight="1">
      <c r="A338" s="86">
        <f t="shared" ref="A338:A401" si="200">A331+1</f>
        <v>47.6</v>
      </c>
      <c r="B338" s="179">
        <f t="shared" si="177"/>
        <v>46252</v>
      </c>
      <c r="C338" s="8"/>
      <c r="D338" s="11"/>
      <c r="E338" s="12"/>
      <c r="F338" s="11"/>
      <c r="G338" s="74">
        <f t="shared" si="187"/>
        <v>821</v>
      </c>
      <c r="H338" s="75">
        <f t="shared" si="187"/>
        <v>6136</v>
      </c>
      <c r="I338" s="88">
        <f t="shared" si="188"/>
        <v>0</v>
      </c>
      <c r="J338" s="78">
        <f t="shared" si="189"/>
        <v>0</v>
      </c>
      <c r="K338" s="78">
        <f t="shared" si="190"/>
        <v>0</v>
      </c>
      <c r="L338" s="78">
        <f t="shared" si="191"/>
        <v>0</v>
      </c>
      <c r="M338" s="78">
        <f t="shared" ca="1" si="192"/>
        <v>7.6404494382022445E-2</v>
      </c>
      <c r="N338" s="78">
        <f t="shared" ca="1" si="178"/>
        <v>2.802850356294536E-2</v>
      </c>
      <c r="O338" s="78">
        <f t="shared" si="193"/>
        <v>5.0000000000000001E-4</v>
      </c>
      <c r="P338" s="13"/>
      <c r="Q338" s="8"/>
      <c r="R338" s="13"/>
      <c r="S338" s="89">
        <f t="shared" si="179"/>
        <v>0</v>
      </c>
      <c r="T338" s="75">
        <f t="shared" si="180"/>
        <v>0</v>
      </c>
      <c r="U338" s="90">
        <f t="shared" si="181"/>
        <v>0</v>
      </c>
      <c r="V338" s="82">
        <f t="shared" si="182"/>
        <v>0</v>
      </c>
      <c r="W338" s="8"/>
      <c r="X338" s="8"/>
      <c r="Y338" s="12"/>
      <c r="Z338" s="12"/>
      <c r="AA338" s="12"/>
      <c r="AB338" s="12"/>
      <c r="AC338" s="91">
        <f t="shared" si="183"/>
        <v>0</v>
      </c>
      <c r="AD338" s="75">
        <f t="shared" si="184"/>
        <v>0</v>
      </c>
      <c r="AE338" s="88">
        <f t="shared" si="172"/>
        <v>0</v>
      </c>
      <c r="AF338" s="92">
        <f t="shared" si="173"/>
        <v>0</v>
      </c>
      <c r="AG338" s="93">
        <f t="shared" si="174"/>
        <v>0</v>
      </c>
      <c r="AH338" s="93">
        <f t="shared" si="175"/>
        <v>0</v>
      </c>
      <c r="AI338" s="78">
        <f t="shared" si="176"/>
        <v>0</v>
      </c>
      <c r="AJ338" s="92">
        <f t="shared" si="185"/>
        <v>0</v>
      </c>
      <c r="AK338" s="78">
        <f t="shared" si="186"/>
        <v>0</v>
      </c>
      <c r="AL338" s="11"/>
      <c r="AM338" s="14"/>
      <c r="AN338" s="11"/>
      <c r="AO338" s="15"/>
      <c r="AP338" s="11"/>
      <c r="AQ338" s="11"/>
      <c r="AR338" s="11"/>
      <c r="AS338" s="75" t="str">
        <f t="shared" si="194"/>
        <v/>
      </c>
      <c r="AT338" s="75" t="str">
        <f t="shared" ca="1" si="195"/>
        <v/>
      </c>
      <c r="AU338" s="75" t="str">
        <f t="shared" si="196"/>
        <v/>
      </c>
      <c r="AV338" s="75" t="str">
        <f t="shared" ca="1" si="197"/>
        <v/>
      </c>
      <c r="AW338" s="169"/>
      <c r="AX338" s="169"/>
      <c r="AY338" s="75" t="str">
        <f t="shared" si="198"/>
        <v/>
      </c>
      <c r="AZ338" s="169"/>
      <c r="BA338" s="169"/>
      <c r="BB338" s="75" t="str">
        <f t="shared" si="199"/>
        <v/>
      </c>
      <c r="BC338" s="11"/>
      <c r="BH338" s="52"/>
      <c r="BI338" s="52"/>
      <c r="BJ338" s="52"/>
      <c r="BK338" s="52"/>
      <c r="BL338" s="52"/>
      <c r="BM338" s="52"/>
      <c r="BQ338" s="27"/>
      <c r="BR338" s="27"/>
      <c r="BS338" s="27"/>
      <c r="BT338" s="27"/>
      <c r="BU338" s="27"/>
      <c r="BV338" s="27"/>
      <c r="BW338" s="54"/>
      <c r="BX338" s="26"/>
      <c r="BY338" s="54"/>
      <c r="BZ338" s="26"/>
      <c r="CA338" s="26"/>
      <c r="CB338" s="26"/>
    </row>
    <row r="339" spans="1:80" ht="17.45" customHeight="1" thickBot="1">
      <c r="A339" s="94">
        <f t="shared" si="200"/>
        <v>47.7</v>
      </c>
      <c r="B339" s="180">
        <f t="shared" si="177"/>
        <v>46253</v>
      </c>
      <c r="C339" s="16"/>
      <c r="D339" s="17"/>
      <c r="E339" s="18"/>
      <c r="F339" s="17"/>
      <c r="G339" s="96">
        <f t="shared" si="187"/>
        <v>821</v>
      </c>
      <c r="H339" s="97">
        <f t="shared" si="187"/>
        <v>6136</v>
      </c>
      <c r="I339" s="98">
        <f t="shared" si="188"/>
        <v>0</v>
      </c>
      <c r="J339" s="99">
        <f t="shared" si="189"/>
        <v>0</v>
      </c>
      <c r="K339" s="99">
        <f t="shared" si="190"/>
        <v>0</v>
      </c>
      <c r="L339" s="99">
        <f t="shared" si="191"/>
        <v>0</v>
      </c>
      <c r="M339" s="99">
        <f t="shared" ca="1" si="192"/>
        <v>7.6404494382022445E-2</v>
      </c>
      <c r="N339" s="99">
        <f t="shared" ca="1" si="178"/>
        <v>2.802850356294536E-2</v>
      </c>
      <c r="O339" s="99">
        <f t="shared" si="193"/>
        <v>5.0000000000000001E-4</v>
      </c>
      <c r="P339" s="19"/>
      <c r="Q339" s="16"/>
      <c r="R339" s="19"/>
      <c r="S339" s="89">
        <f t="shared" si="179"/>
        <v>0</v>
      </c>
      <c r="T339" s="75">
        <f t="shared" si="180"/>
        <v>0</v>
      </c>
      <c r="U339" s="100">
        <f t="shared" si="181"/>
        <v>0</v>
      </c>
      <c r="V339" s="101">
        <f t="shared" si="182"/>
        <v>0</v>
      </c>
      <c r="W339" s="16"/>
      <c r="X339" s="8"/>
      <c r="Y339" s="12"/>
      <c r="Z339" s="12"/>
      <c r="AA339" s="12"/>
      <c r="AB339" s="12"/>
      <c r="AC339" s="102">
        <f t="shared" si="183"/>
        <v>0</v>
      </c>
      <c r="AD339" s="97">
        <f t="shared" si="184"/>
        <v>0</v>
      </c>
      <c r="AE339" s="98">
        <f t="shared" si="172"/>
        <v>0</v>
      </c>
      <c r="AF339" s="103">
        <f t="shared" si="173"/>
        <v>0</v>
      </c>
      <c r="AG339" s="104">
        <f t="shared" si="174"/>
        <v>0</v>
      </c>
      <c r="AH339" s="104">
        <f t="shared" si="175"/>
        <v>0</v>
      </c>
      <c r="AI339" s="99">
        <f t="shared" si="176"/>
        <v>0</v>
      </c>
      <c r="AJ339" s="103">
        <f t="shared" si="185"/>
        <v>0</v>
      </c>
      <c r="AK339" s="99">
        <f t="shared" si="186"/>
        <v>0</v>
      </c>
      <c r="AL339" s="17"/>
      <c r="AM339" s="20"/>
      <c r="AN339" s="17"/>
      <c r="AO339" s="21"/>
      <c r="AP339" s="17"/>
      <c r="AQ339" s="17"/>
      <c r="AR339" s="17"/>
      <c r="AS339" s="97" t="str">
        <f t="shared" si="194"/>
        <v/>
      </c>
      <c r="AT339" s="97" t="str">
        <f t="shared" ca="1" si="195"/>
        <v/>
      </c>
      <c r="AU339" s="97" t="str">
        <f t="shared" si="196"/>
        <v/>
      </c>
      <c r="AV339" s="97" t="str">
        <f t="shared" ca="1" si="197"/>
        <v/>
      </c>
      <c r="AW339" s="167"/>
      <c r="AX339" s="167"/>
      <c r="AY339" s="97" t="str">
        <f t="shared" si="198"/>
        <v/>
      </c>
      <c r="AZ339" s="167"/>
      <c r="BA339" s="167"/>
      <c r="BB339" s="97" t="str">
        <f t="shared" si="199"/>
        <v/>
      </c>
      <c r="BC339" s="17"/>
      <c r="BH339" s="52"/>
      <c r="BI339" s="52"/>
      <c r="BJ339" s="52"/>
      <c r="BK339" s="52"/>
      <c r="BL339" s="52"/>
      <c r="BM339" s="52"/>
      <c r="BQ339" s="27"/>
      <c r="BR339" s="27"/>
      <c r="BS339" s="27"/>
      <c r="BT339" s="27"/>
      <c r="BU339" s="27"/>
      <c r="BV339" s="27"/>
      <c r="BW339" s="54"/>
      <c r="BX339" s="26"/>
      <c r="BY339" s="54"/>
      <c r="BZ339" s="26"/>
      <c r="CA339" s="26"/>
      <c r="CB339" s="26"/>
    </row>
    <row r="340" spans="1:80" ht="17.45" customHeight="1" thickTop="1">
      <c r="A340" s="105">
        <f>A333+1</f>
        <v>48.1</v>
      </c>
      <c r="B340" s="178">
        <f>B339+1</f>
        <v>46254</v>
      </c>
      <c r="C340" s="4"/>
      <c r="D340" s="5"/>
      <c r="E340" s="6"/>
      <c r="F340" s="5"/>
      <c r="G340" s="74">
        <f t="shared" si="187"/>
        <v>821</v>
      </c>
      <c r="H340" s="75">
        <f t="shared" si="187"/>
        <v>6136</v>
      </c>
      <c r="I340" s="76">
        <f t="shared" si="188"/>
        <v>0</v>
      </c>
      <c r="J340" s="77">
        <f t="shared" si="189"/>
        <v>0</v>
      </c>
      <c r="K340" s="77">
        <f t="shared" si="190"/>
        <v>0</v>
      </c>
      <c r="L340" s="77">
        <f t="shared" si="191"/>
        <v>0</v>
      </c>
      <c r="M340" s="78">
        <f t="shared" ca="1" si="192"/>
        <v>7.6404494382022445E-2</v>
      </c>
      <c r="N340" s="78">
        <f t="shared" ca="1" si="178"/>
        <v>2.802850356294536E-2</v>
      </c>
      <c r="O340" s="78">
        <f t="shared" si="193"/>
        <v>5.0000000000000001E-4</v>
      </c>
      <c r="P340" s="13"/>
      <c r="Q340" s="8"/>
      <c r="R340" s="13"/>
      <c r="S340" s="79">
        <f t="shared" si="179"/>
        <v>0</v>
      </c>
      <c r="T340" s="80">
        <f t="shared" si="180"/>
        <v>0</v>
      </c>
      <c r="U340" s="90">
        <f t="shared" si="181"/>
        <v>0</v>
      </c>
      <c r="V340" s="82">
        <f t="shared" si="182"/>
        <v>0</v>
      </c>
      <c r="W340" s="4"/>
      <c r="X340" s="4"/>
      <c r="Y340" s="6"/>
      <c r="Z340" s="6"/>
      <c r="AA340" s="6"/>
      <c r="AB340" s="6"/>
      <c r="AC340" s="83">
        <f t="shared" si="183"/>
        <v>0</v>
      </c>
      <c r="AD340" s="80">
        <f t="shared" si="184"/>
        <v>0</v>
      </c>
      <c r="AE340" s="76">
        <f t="shared" si="172"/>
        <v>0</v>
      </c>
      <c r="AF340" s="84">
        <f t="shared" si="173"/>
        <v>0</v>
      </c>
      <c r="AG340" s="85">
        <f t="shared" si="174"/>
        <v>0</v>
      </c>
      <c r="AH340" s="85">
        <f t="shared" si="175"/>
        <v>0</v>
      </c>
      <c r="AI340" s="77">
        <f t="shared" si="176"/>
        <v>0</v>
      </c>
      <c r="AJ340" s="84">
        <f t="shared" si="185"/>
        <v>0</v>
      </c>
      <c r="AK340" s="77">
        <f t="shared" si="186"/>
        <v>0</v>
      </c>
      <c r="AL340" s="5"/>
      <c r="AM340" s="9"/>
      <c r="AN340" s="5"/>
      <c r="AO340" s="10"/>
      <c r="AP340" s="5"/>
      <c r="AQ340" s="5"/>
      <c r="AR340" s="5"/>
      <c r="AS340" s="80" t="str">
        <f t="shared" si="194"/>
        <v/>
      </c>
      <c r="AT340" s="80" t="str">
        <f t="shared" ca="1" si="195"/>
        <v/>
      </c>
      <c r="AU340" s="80" t="str">
        <f t="shared" si="196"/>
        <v/>
      </c>
      <c r="AV340" s="80" t="str">
        <f t="shared" ca="1" si="197"/>
        <v/>
      </c>
      <c r="AW340" s="165"/>
      <c r="AX340" s="165"/>
      <c r="AY340" s="80" t="str">
        <f t="shared" si="198"/>
        <v/>
      </c>
      <c r="AZ340" s="165"/>
      <c r="BA340" s="165"/>
      <c r="BB340" s="80" t="str">
        <f t="shared" si="199"/>
        <v/>
      </c>
      <c r="BC340" s="5"/>
      <c r="BH340" s="52"/>
      <c r="BI340" s="52"/>
      <c r="BJ340" s="52"/>
      <c r="BK340" s="52"/>
      <c r="BL340" s="52"/>
      <c r="BM340" s="52"/>
      <c r="BQ340" s="27"/>
      <c r="BR340" s="27"/>
      <c r="BS340" s="27"/>
      <c r="BT340" s="27"/>
      <c r="BU340" s="27"/>
      <c r="BV340" s="27"/>
      <c r="BW340" s="54"/>
      <c r="BX340" s="26"/>
      <c r="BY340" s="54"/>
      <c r="BZ340" s="26"/>
      <c r="CA340" s="26"/>
      <c r="CB340" s="26"/>
    </row>
    <row r="341" spans="1:80" ht="17.45" customHeight="1">
      <c r="A341" s="94">
        <f t="shared" si="200"/>
        <v>48.2</v>
      </c>
      <c r="B341" s="179">
        <f t="shared" si="177"/>
        <v>46255</v>
      </c>
      <c r="C341" s="8"/>
      <c r="D341" s="11"/>
      <c r="E341" s="12"/>
      <c r="F341" s="11"/>
      <c r="G341" s="74">
        <f t="shared" si="187"/>
        <v>821</v>
      </c>
      <c r="H341" s="75">
        <f t="shared" si="187"/>
        <v>6136</v>
      </c>
      <c r="I341" s="88">
        <f t="shared" si="188"/>
        <v>0</v>
      </c>
      <c r="J341" s="78">
        <f t="shared" si="189"/>
        <v>0</v>
      </c>
      <c r="K341" s="78">
        <f t="shared" si="190"/>
        <v>0</v>
      </c>
      <c r="L341" s="78">
        <f t="shared" si="191"/>
        <v>0</v>
      </c>
      <c r="M341" s="78">
        <f t="shared" ca="1" si="192"/>
        <v>7.6404494382022445E-2</v>
      </c>
      <c r="N341" s="78">
        <f t="shared" ca="1" si="178"/>
        <v>2.802850356294536E-2</v>
      </c>
      <c r="O341" s="78">
        <f t="shared" si="193"/>
        <v>5.0000000000000001E-4</v>
      </c>
      <c r="P341" s="13"/>
      <c r="Q341" s="8"/>
      <c r="R341" s="13"/>
      <c r="S341" s="89">
        <f t="shared" si="179"/>
        <v>0</v>
      </c>
      <c r="T341" s="75">
        <f t="shared" si="180"/>
        <v>0</v>
      </c>
      <c r="U341" s="90">
        <f t="shared" si="181"/>
        <v>0</v>
      </c>
      <c r="V341" s="82">
        <f t="shared" si="182"/>
        <v>0</v>
      </c>
      <c r="W341" s="8"/>
      <c r="X341" s="8"/>
      <c r="Y341" s="12"/>
      <c r="Z341" s="12"/>
      <c r="AA341" s="12"/>
      <c r="AB341" s="12"/>
      <c r="AC341" s="91">
        <f t="shared" si="183"/>
        <v>0</v>
      </c>
      <c r="AD341" s="75">
        <f t="shared" si="184"/>
        <v>0</v>
      </c>
      <c r="AE341" s="88">
        <f t="shared" si="172"/>
        <v>0</v>
      </c>
      <c r="AF341" s="92">
        <f t="shared" si="173"/>
        <v>0</v>
      </c>
      <c r="AG341" s="93">
        <f t="shared" si="174"/>
        <v>0</v>
      </c>
      <c r="AH341" s="93">
        <f t="shared" si="175"/>
        <v>0</v>
      </c>
      <c r="AI341" s="78">
        <f t="shared" si="176"/>
        <v>0</v>
      </c>
      <c r="AJ341" s="92">
        <f t="shared" si="185"/>
        <v>0</v>
      </c>
      <c r="AK341" s="78">
        <f t="shared" si="186"/>
        <v>0</v>
      </c>
      <c r="AL341" s="11"/>
      <c r="AM341" s="14"/>
      <c r="AN341" s="11"/>
      <c r="AO341" s="15"/>
      <c r="AP341" s="11"/>
      <c r="AQ341" s="11"/>
      <c r="AR341" s="11"/>
      <c r="AS341" s="75" t="str">
        <f t="shared" si="194"/>
        <v/>
      </c>
      <c r="AT341" s="75" t="str">
        <f t="shared" ca="1" si="195"/>
        <v/>
      </c>
      <c r="AU341" s="75" t="str">
        <f t="shared" si="196"/>
        <v/>
      </c>
      <c r="AV341" s="75" t="str">
        <f t="shared" ca="1" si="197"/>
        <v/>
      </c>
      <c r="AW341" s="169"/>
      <c r="AX341" s="169"/>
      <c r="AY341" s="75" t="str">
        <f t="shared" si="198"/>
        <v/>
      </c>
      <c r="AZ341" s="169"/>
      <c r="BA341" s="169"/>
      <c r="BB341" s="75" t="str">
        <f t="shared" si="199"/>
        <v/>
      </c>
      <c r="BC341" s="11"/>
      <c r="BH341" s="52"/>
      <c r="BI341" s="52"/>
      <c r="BJ341" s="52"/>
      <c r="BK341" s="52"/>
      <c r="BL341" s="52"/>
      <c r="BM341" s="52"/>
      <c r="BQ341" s="27"/>
      <c r="BR341" s="27"/>
      <c r="BS341" s="27"/>
      <c r="BT341" s="27"/>
      <c r="BU341" s="27"/>
      <c r="BV341" s="27"/>
      <c r="BW341" s="54"/>
      <c r="BX341" s="26"/>
      <c r="BY341" s="54"/>
      <c r="BZ341" s="26"/>
      <c r="CA341" s="26"/>
      <c r="CB341" s="26"/>
    </row>
    <row r="342" spans="1:80" ht="17.45" customHeight="1">
      <c r="A342" s="86">
        <f t="shared" si="200"/>
        <v>48.3</v>
      </c>
      <c r="B342" s="179">
        <f t="shared" si="177"/>
        <v>46256</v>
      </c>
      <c r="C342" s="8"/>
      <c r="D342" s="11"/>
      <c r="E342" s="12"/>
      <c r="F342" s="11"/>
      <c r="G342" s="74">
        <f t="shared" si="187"/>
        <v>821</v>
      </c>
      <c r="H342" s="75">
        <f t="shared" si="187"/>
        <v>6136</v>
      </c>
      <c r="I342" s="88">
        <f t="shared" si="188"/>
        <v>0</v>
      </c>
      <c r="J342" s="78">
        <f t="shared" si="189"/>
        <v>0</v>
      </c>
      <c r="K342" s="78">
        <f t="shared" si="190"/>
        <v>0</v>
      </c>
      <c r="L342" s="78">
        <f t="shared" si="191"/>
        <v>0</v>
      </c>
      <c r="M342" s="78">
        <f t="shared" ca="1" si="192"/>
        <v>7.6404494382022445E-2</v>
      </c>
      <c r="N342" s="78">
        <f t="shared" ca="1" si="178"/>
        <v>2.802850356294536E-2</v>
      </c>
      <c r="O342" s="78">
        <f t="shared" si="193"/>
        <v>5.0000000000000001E-4</v>
      </c>
      <c r="P342" s="13"/>
      <c r="Q342" s="8"/>
      <c r="R342" s="13"/>
      <c r="S342" s="89">
        <f t="shared" si="179"/>
        <v>0</v>
      </c>
      <c r="T342" s="75">
        <f t="shared" si="180"/>
        <v>0</v>
      </c>
      <c r="U342" s="90">
        <f t="shared" si="181"/>
        <v>0</v>
      </c>
      <c r="V342" s="82">
        <f t="shared" si="182"/>
        <v>0</v>
      </c>
      <c r="W342" s="8"/>
      <c r="X342" s="8"/>
      <c r="Y342" s="12"/>
      <c r="Z342" s="12"/>
      <c r="AA342" s="12"/>
      <c r="AB342" s="12"/>
      <c r="AC342" s="91">
        <f t="shared" si="183"/>
        <v>0</v>
      </c>
      <c r="AD342" s="75">
        <f t="shared" si="184"/>
        <v>0</v>
      </c>
      <c r="AE342" s="88">
        <f t="shared" si="172"/>
        <v>0</v>
      </c>
      <c r="AF342" s="92">
        <f t="shared" si="173"/>
        <v>0</v>
      </c>
      <c r="AG342" s="93">
        <f t="shared" si="174"/>
        <v>0</v>
      </c>
      <c r="AH342" s="93">
        <f t="shared" si="175"/>
        <v>0</v>
      </c>
      <c r="AI342" s="78">
        <f t="shared" si="176"/>
        <v>0</v>
      </c>
      <c r="AJ342" s="92">
        <f t="shared" si="185"/>
        <v>0</v>
      </c>
      <c r="AK342" s="78">
        <f t="shared" si="186"/>
        <v>0</v>
      </c>
      <c r="AL342" s="11"/>
      <c r="AM342" s="14"/>
      <c r="AN342" s="11"/>
      <c r="AO342" s="15"/>
      <c r="AP342" s="11"/>
      <c r="AQ342" s="11"/>
      <c r="AR342" s="11"/>
      <c r="AS342" s="75" t="str">
        <f t="shared" si="194"/>
        <v/>
      </c>
      <c r="AT342" s="75" t="str">
        <f t="shared" ca="1" si="195"/>
        <v/>
      </c>
      <c r="AU342" s="75" t="str">
        <f t="shared" si="196"/>
        <v/>
      </c>
      <c r="AV342" s="75" t="str">
        <f t="shared" ca="1" si="197"/>
        <v/>
      </c>
      <c r="AW342" s="169"/>
      <c r="AX342" s="169"/>
      <c r="AY342" s="75" t="str">
        <f t="shared" si="198"/>
        <v/>
      </c>
      <c r="AZ342" s="169"/>
      <c r="BA342" s="169"/>
      <c r="BB342" s="75" t="str">
        <f t="shared" si="199"/>
        <v/>
      </c>
      <c r="BC342" s="11"/>
      <c r="BH342" s="52"/>
      <c r="BI342" s="52"/>
      <c r="BJ342" s="52"/>
      <c r="BK342" s="52"/>
      <c r="BL342" s="52"/>
      <c r="BM342" s="52"/>
      <c r="BQ342" s="27"/>
      <c r="BR342" s="27"/>
      <c r="BS342" s="27"/>
      <c r="BT342" s="27"/>
      <c r="BU342" s="27"/>
      <c r="BV342" s="27"/>
      <c r="BW342" s="54"/>
      <c r="BX342" s="26"/>
      <c r="BY342" s="54"/>
      <c r="BZ342" s="26"/>
      <c r="CA342" s="26"/>
      <c r="CB342" s="26"/>
    </row>
    <row r="343" spans="1:80" ht="17.45" customHeight="1">
      <c r="A343" s="94">
        <f t="shared" si="200"/>
        <v>48.4</v>
      </c>
      <c r="B343" s="179">
        <f t="shared" si="177"/>
        <v>46257</v>
      </c>
      <c r="C343" s="8"/>
      <c r="D343" s="11"/>
      <c r="E343" s="12"/>
      <c r="F343" s="11"/>
      <c r="G343" s="74">
        <f t="shared" si="187"/>
        <v>821</v>
      </c>
      <c r="H343" s="75">
        <f t="shared" si="187"/>
        <v>6136</v>
      </c>
      <c r="I343" s="88">
        <f t="shared" si="188"/>
        <v>0</v>
      </c>
      <c r="J343" s="78">
        <f t="shared" si="189"/>
        <v>0</v>
      </c>
      <c r="K343" s="78">
        <f t="shared" si="190"/>
        <v>0</v>
      </c>
      <c r="L343" s="78">
        <f t="shared" si="191"/>
        <v>0</v>
      </c>
      <c r="M343" s="78">
        <f t="shared" ca="1" si="192"/>
        <v>7.6404494382022445E-2</v>
      </c>
      <c r="N343" s="78">
        <f t="shared" ca="1" si="178"/>
        <v>2.802850356294536E-2</v>
      </c>
      <c r="O343" s="78">
        <f t="shared" si="193"/>
        <v>5.0000000000000001E-4</v>
      </c>
      <c r="P343" s="13"/>
      <c r="Q343" s="8"/>
      <c r="R343" s="13"/>
      <c r="S343" s="89">
        <f t="shared" si="179"/>
        <v>0</v>
      </c>
      <c r="T343" s="75">
        <f t="shared" si="180"/>
        <v>0</v>
      </c>
      <c r="U343" s="90">
        <f t="shared" si="181"/>
        <v>0</v>
      </c>
      <c r="V343" s="82">
        <f t="shared" si="182"/>
        <v>0</v>
      </c>
      <c r="W343" s="8"/>
      <c r="X343" s="8"/>
      <c r="Y343" s="12"/>
      <c r="Z343" s="12"/>
      <c r="AA343" s="12"/>
      <c r="AB343" s="12"/>
      <c r="AC343" s="91">
        <f t="shared" si="183"/>
        <v>0</v>
      </c>
      <c r="AD343" s="75">
        <f t="shared" si="184"/>
        <v>0</v>
      </c>
      <c r="AE343" s="88">
        <f t="shared" si="172"/>
        <v>0</v>
      </c>
      <c r="AF343" s="92">
        <f t="shared" si="173"/>
        <v>0</v>
      </c>
      <c r="AG343" s="93">
        <f t="shared" si="174"/>
        <v>0</v>
      </c>
      <c r="AH343" s="93">
        <f t="shared" si="175"/>
        <v>0</v>
      </c>
      <c r="AI343" s="78">
        <f t="shared" si="176"/>
        <v>0</v>
      </c>
      <c r="AJ343" s="92">
        <f t="shared" si="185"/>
        <v>0</v>
      </c>
      <c r="AK343" s="78">
        <f t="shared" si="186"/>
        <v>0</v>
      </c>
      <c r="AL343" s="11"/>
      <c r="AM343" s="14"/>
      <c r="AN343" s="11"/>
      <c r="AO343" s="15"/>
      <c r="AP343" s="11"/>
      <c r="AQ343" s="11"/>
      <c r="AR343" s="11"/>
      <c r="AS343" s="75" t="str">
        <f t="shared" si="194"/>
        <v/>
      </c>
      <c r="AT343" s="75" t="str">
        <f t="shared" ca="1" si="195"/>
        <v/>
      </c>
      <c r="AU343" s="75" t="str">
        <f t="shared" si="196"/>
        <v/>
      </c>
      <c r="AV343" s="75" t="str">
        <f t="shared" ca="1" si="197"/>
        <v/>
      </c>
      <c r="AW343" s="169"/>
      <c r="AX343" s="169"/>
      <c r="AY343" s="75" t="str">
        <f t="shared" si="198"/>
        <v/>
      </c>
      <c r="AZ343" s="169"/>
      <c r="BA343" s="169"/>
      <c r="BB343" s="75" t="str">
        <f t="shared" si="199"/>
        <v/>
      </c>
      <c r="BC343" s="11"/>
      <c r="BH343" s="52"/>
      <c r="BI343" s="52"/>
      <c r="BJ343" s="52"/>
      <c r="BK343" s="52"/>
      <c r="BL343" s="52"/>
      <c r="BM343" s="52"/>
      <c r="BQ343" s="27"/>
      <c r="BR343" s="27"/>
      <c r="BS343" s="27"/>
      <c r="BT343" s="27"/>
      <c r="BU343" s="27"/>
      <c r="BV343" s="27"/>
      <c r="BW343" s="54"/>
      <c r="BX343" s="26"/>
      <c r="BY343" s="54"/>
      <c r="BZ343" s="26"/>
      <c r="CA343" s="26"/>
      <c r="CB343" s="26"/>
    </row>
    <row r="344" spans="1:80" ht="17.45" customHeight="1">
      <c r="A344" s="86">
        <f t="shared" si="200"/>
        <v>48.5</v>
      </c>
      <c r="B344" s="179">
        <f t="shared" si="177"/>
        <v>46258</v>
      </c>
      <c r="C344" s="8"/>
      <c r="D344" s="11"/>
      <c r="E344" s="12"/>
      <c r="F344" s="11"/>
      <c r="G344" s="74">
        <f t="shared" si="187"/>
        <v>821</v>
      </c>
      <c r="H344" s="75">
        <f t="shared" si="187"/>
        <v>6136</v>
      </c>
      <c r="I344" s="88">
        <f t="shared" si="188"/>
        <v>0</v>
      </c>
      <c r="J344" s="78">
        <f t="shared" si="189"/>
        <v>0</v>
      </c>
      <c r="K344" s="78">
        <f t="shared" si="190"/>
        <v>0</v>
      </c>
      <c r="L344" s="78">
        <f t="shared" si="191"/>
        <v>0</v>
      </c>
      <c r="M344" s="78">
        <f t="shared" ca="1" si="192"/>
        <v>7.6404494382022445E-2</v>
      </c>
      <c r="N344" s="78">
        <f t="shared" ca="1" si="178"/>
        <v>2.802850356294536E-2</v>
      </c>
      <c r="O344" s="78">
        <f t="shared" si="193"/>
        <v>5.0000000000000001E-4</v>
      </c>
      <c r="P344" s="13"/>
      <c r="Q344" s="8"/>
      <c r="R344" s="13"/>
      <c r="S344" s="89">
        <f t="shared" si="179"/>
        <v>0</v>
      </c>
      <c r="T344" s="75">
        <f t="shared" si="180"/>
        <v>0</v>
      </c>
      <c r="U344" s="90">
        <f t="shared" si="181"/>
        <v>0</v>
      </c>
      <c r="V344" s="82">
        <f t="shared" si="182"/>
        <v>0</v>
      </c>
      <c r="W344" s="8"/>
      <c r="X344" s="8"/>
      <c r="Y344" s="12"/>
      <c r="Z344" s="12"/>
      <c r="AA344" s="12"/>
      <c r="AB344" s="12"/>
      <c r="AC344" s="91">
        <f t="shared" si="183"/>
        <v>0</v>
      </c>
      <c r="AD344" s="75">
        <f t="shared" si="184"/>
        <v>0</v>
      </c>
      <c r="AE344" s="88">
        <f t="shared" si="172"/>
        <v>0</v>
      </c>
      <c r="AF344" s="92">
        <f t="shared" si="173"/>
        <v>0</v>
      </c>
      <c r="AG344" s="93">
        <f t="shared" si="174"/>
        <v>0</v>
      </c>
      <c r="AH344" s="93">
        <f t="shared" si="175"/>
        <v>0</v>
      </c>
      <c r="AI344" s="78">
        <f t="shared" si="176"/>
        <v>0</v>
      </c>
      <c r="AJ344" s="92">
        <f t="shared" si="185"/>
        <v>0</v>
      </c>
      <c r="AK344" s="78">
        <f t="shared" si="186"/>
        <v>0</v>
      </c>
      <c r="AL344" s="11"/>
      <c r="AM344" s="14"/>
      <c r="AN344" s="11"/>
      <c r="AO344" s="15"/>
      <c r="AP344" s="11"/>
      <c r="AQ344" s="11"/>
      <c r="AR344" s="11"/>
      <c r="AS344" s="75" t="str">
        <f t="shared" si="194"/>
        <v/>
      </c>
      <c r="AT344" s="75" t="str">
        <f t="shared" ca="1" si="195"/>
        <v/>
      </c>
      <c r="AU344" s="75" t="str">
        <f t="shared" si="196"/>
        <v/>
      </c>
      <c r="AV344" s="75" t="str">
        <f t="shared" ca="1" si="197"/>
        <v/>
      </c>
      <c r="AW344" s="169"/>
      <c r="AX344" s="169"/>
      <c r="AY344" s="75" t="str">
        <f t="shared" si="198"/>
        <v/>
      </c>
      <c r="AZ344" s="169"/>
      <c r="BA344" s="169"/>
      <c r="BB344" s="75" t="str">
        <f t="shared" si="199"/>
        <v/>
      </c>
      <c r="BC344" s="11"/>
      <c r="BH344" s="52"/>
      <c r="BI344" s="52"/>
      <c r="BJ344" s="52"/>
      <c r="BK344" s="52"/>
      <c r="BL344" s="52"/>
      <c r="BM344" s="52"/>
      <c r="BQ344" s="27"/>
      <c r="BR344" s="27"/>
      <c r="BS344" s="27"/>
      <c r="BT344" s="27"/>
      <c r="BU344" s="27"/>
      <c r="BV344" s="27"/>
      <c r="BW344" s="54"/>
      <c r="BX344" s="26"/>
      <c r="BY344" s="54"/>
      <c r="BZ344" s="26"/>
      <c r="CA344" s="26"/>
      <c r="CB344" s="26"/>
    </row>
    <row r="345" spans="1:80" ht="17.45" customHeight="1">
      <c r="A345" s="94">
        <f t="shared" si="200"/>
        <v>48.6</v>
      </c>
      <c r="B345" s="179">
        <f t="shared" si="177"/>
        <v>46259</v>
      </c>
      <c r="C345" s="8"/>
      <c r="D345" s="11"/>
      <c r="E345" s="12"/>
      <c r="F345" s="11"/>
      <c r="G345" s="74">
        <f t="shared" si="187"/>
        <v>821</v>
      </c>
      <c r="H345" s="75">
        <f t="shared" si="187"/>
        <v>6136</v>
      </c>
      <c r="I345" s="88">
        <f t="shared" si="188"/>
        <v>0</v>
      </c>
      <c r="J345" s="78">
        <f t="shared" si="189"/>
        <v>0</v>
      </c>
      <c r="K345" s="78">
        <f t="shared" si="190"/>
        <v>0</v>
      </c>
      <c r="L345" s="78">
        <f t="shared" si="191"/>
        <v>0</v>
      </c>
      <c r="M345" s="78">
        <f t="shared" ca="1" si="192"/>
        <v>7.6404494382022445E-2</v>
      </c>
      <c r="N345" s="78">
        <f t="shared" ca="1" si="178"/>
        <v>2.802850356294536E-2</v>
      </c>
      <c r="O345" s="78">
        <f t="shared" si="193"/>
        <v>5.0000000000000001E-4</v>
      </c>
      <c r="P345" s="13"/>
      <c r="Q345" s="8"/>
      <c r="R345" s="13"/>
      <c r="S345" s="89">
        <f t="shared" si="179"/>
        <v>0</v>
      </c>
      <c r="T345" s="75">
        <f t="shared" si="180"/>
        <v>0</v>
      </c>
      <c r="U345" s="90">
        <f t="shared" si="181"/>
        <v>0</v>
      </c>
      <c r="V345" s="82">
        <f t="shared" si="182"/>
        <v>0</v>
      </c>
      <c r="W345" s="8"/>
      <c r="X345" s="8"/>
      <c r="Y345" s="12"/>
      <c r="Z345" s="12"/>
      <c r="AA345" s="12"/>
      <c r="AB345" s="12"/>
      <c r="AC345" s="91">
        <f t="shared" si="183"/>
        <v>0</v>
      </c>
      <c r="AD345" s="75">
        <f t="shared" si="184"/>
        <v>0</v>
      </c>
      <c r="AE345" s="88">
        <f t="shared" si="172"/>
        <v>0</v>
      </c>
      <c r="AF345" s="92">
        <f t="shared" si="173"/>
        <v>0</v>
      </c>
      <c r="AG345" s="93">
        <f t="shared" si="174"/>
        <v>0</v>
      </c>
      <c r="AH345" s="93">
        <f t="shared" si="175"/>
        <v>0</v>
      </c>
      <c r="AI345" s="78">
        <f t="shared" si="176"/>
        <v>0</v>
      </c>
      <c r="AJ345" s="92">
        <f t="shared" si="185"/>
        <v>0</v>
      </c>
      <c r="AK345" s="78">
        <f t="shared" si="186"/>
        <v>0</v>
      </c>
      <c r="AL345" s="11"/>
      <c r="AM345" s="14"/>
      <c r="AN345" s="11"/>
      <c r="AO345" s="15"/>
      <c r="AP345" s="11"/>
      <c r="AQ345" s="11"/>
      <c r="AR345" s="11"/>
      <c r="AS345" s="75" t="str">
        <f t="shared" si="194"/>
        <v/>
      </c>
      <c r="AT345" s="75" t="str">
        <f t="shared" ca="1" si="195"/>
        <v/>
      </c>
      <c r="AU345" s="75" t="str">
        <f t="shared" si="196"/>
        <v/>
      </c>
      <c r="AV345" s="75" t="str">
        <f t="shared" ca="1" si="197"/>
        <v/>
      </c>
      <c r="AW345" s="169"/>
      <c r="AX345" s="169"/>
      <c r="AY345" s="75" t="str">
        <f t="shared" si="198"/>
        <v/>
      </c>
      <c r="AZ345" s="169"/>
      <c r="BA345" s="169"/>
      <c r="BB345" s="75" t="str">
        <f t="shared" si="199"/>
        <v/>
      </c>
      <c r="BC345" s="11"/>
      <c r="BH345" s="52"/>
      <c r="BI345" s="52"/>
      <c r="BJ345" s="52"/>
      <c r="BK345" s="52"/>
      <c r="BL345" s="52"/>
      <c r="BM345" s="52"/>
      <c r="BQ345" s="27"/>
      <c r="BR345" s="27"/>
      <c r="BS345" s="27"/>
      <c r="BT345" s="27"/>
      <c r="BU345" s="27"/>
      <c r="BV345" s="27"/>
      <c r="BW345" s="54"/>
      <c r="BX345" s="26"/>
      <c r="BY345" s="54"/>
      <c r="BZ345" s="26"/>
      <c r="CA345" s="26"/>
      <c r="CB345" s="26"/>
    </row>
    <row r="346" spans="1:80" ht="17.45" customHeight="1" thickBot="1">
      <c r="A346" s="86">
        <f t="shared" si="200"/>
        <v>48.7</v>
      </c>
      <c r="B346" s="180">
        <f t="shared" si="177"/>
        <v>46260</v>
      </c>
      <c r="C346" s="16"/>
      <c r="D346" s="17"/>
      <c r="E346" s="18"/>
      <c r="F346" s="17"/>
      <c r="G346" s="96">
        <f t="shared" si="187"/>
        <v>821</v>
      </c>
      <c r="H346" s="97">
        <f t="shared" si="187"/>
        <v>6136</v>
      </c>
      <c r="I346" s="98">
        <f t="shared" si="188"/>
        <v>0</v>
      </c>
      <c r="J346" s="99">
        <f t="shared" si="189"/>
        <v>0</v>
      </c>
      <c r="K346" s="99">
        <f t="shared" si="190"/>
        <v>0</v>
      </c>
      <c r="L346" s="99">
        <f t="shared" si="191"/>
        <v>0</v>
      </c>
      <c r="M346" s="99">
        <f t="shared" ca="1" si="192"/>
        <v>7.6404494382022445E-2</v>
      </c>
      <c r="N346" s="99">
        <f t="shared" ca="1" si="178"/>
        <v>2.802850356294536E-2</v>
      </c>
      <c r="O346" s="99">
        <f t="shared" si="193"/>
        <v>5.0000000000000001E-4</v>
      </c>
      <c r="P346" s="19"/>
      <c r="Q346" s="16"/>
      <c r="R346" s="19"/>
      <c r="S346" s="89">
        <f t="shared" si="179"/>
        <v>0</v>
      </c>
      <c r="T346" s="75">
        <f t="shared" si="180"/>
        <v>0</v>
      </c>
      <c r="U346" s="100">
        <f t="shared" si="181"/>
        <v>0</v>
      </c>
      <c r="V346" s="101">
        <f t="shared" si="182"/>
        <v>0</v>
      </c>
      <c r="W346" s="16"/>
      <c r="X346" s="8"/>
      <c r="Y346" s="12"/>
      <c r="Z346" s="12"/>
      <c r="AA346" s="12"/>
      <c r="AB346" s="12"/>
      <c r="AC346" s="102">
        <f t="shared" si="183"/>
        <v>0</v>
      </c>
      <c r="AD346" s="97">
        <f t="shared" si="184"/>
        <v>0</v>
      </c>
      <c r="AE346" s="98">
        <f t="shared" si="172"/>
        <v>0</v>
      </c>
      <c r="AF346" s="103">
        <f t="shared" si="173"/>
        <v>0</v>
      </c>
      <c r="AG346" s="104">
        <f t="shared" si="174"/>
        <v>0</v>
      </c>
      <c r="AH346" s="104">
        <f t="shared" si="175"/>
        <v>0</v>
      </c>
      <c r="AI346" s="99">
        <f t="shared" si="176"/>
        <v>0</v>
      </c>
      <c r="AJ346" s="103">
        <f t="shared" si="185"/>
        <v>0</v>
      </c>
      <c r="AK346" s="99">
        <f t="shared" si="186"/>
        <v>0</v>
      </c>
      <c r="AL346" s="17"/>
      <c r="AM346" s="20"/>
      <c r="AN346" s="17"/>
      <c r="AO346" s="21"/>
      <c r="AP346" s="17"/>
      <c r="AQ346" s="17"/>
      <c r="AR346" s="17"/>
      <c r="AS346" s="97" t="str">
        <f t="shared" si="194"/>
        <v/>
      </c>
      <c r="AT346" s="97" t="str">
        <f t="shared" ca="1" si="195"/>
        <v/>
      </c>
      <c r="AU346" s="97" t="str">
        <f t="shared" si="196"/>
        <v/>
      </c>
      <c r="AV346" s="97" t="str">
        <f t="shared" ca="1" si="197"/>
        <v/>
      </c>
      <c r="AW346" s="167"/>
      <c r="AX346" s="167"/>
      <c r="AY346" s="97" t="str">
        <f t="shared" si="198"/>
        <v/>
      </c>
      <c r="AZ346" s="167"/>
      <c r="BA346" s="167"/>
      <c r="BB346" s="97" t="str">
        <f t="shared" si="199"/>
        <v/>
      </c>
      <c r="BC346" s="17"/>
      <c r="BH346" s="52"/>
      <c r="BI346" s="52"/>
      <c r="BJ346" s="52"/>
      <c r="BK346" s="52"/>
      <c r="BL346" s="52"/>
      <c r="BM346" s="52"/>
      <c r="BQ346" s="27"/>
      <c r="BR346" s="27"/>
      <c r="BS346" s="27"/>
      <c r="BT346" s="27"/>
      <c r="BU346" s="27"/>
      <c r="BV346" s="27"/>
      <c r="BW346" s="54"/>
      <c r="BX346" s="26"/>
      <c r="BY346" s="54"/>
      <c r="BZ346" s="26"/>
      <c r="CA346" s="26"/>
      <c r="CB346" s="26"/>
    </row>
    <row r="347" spans="1:80" ht="17.45" customHeight="1" thickTop="1">
      <c r="A347" s="71">
        <f>A340+1</f>
        <v>49.1</v>
      </c>
      <c r="B347" s="178">
        <f>B346+1</f>
        <v>46261</v>
      </c>
      <c r="C347" s="4"/>
      <c r="D347" s="5"/>
      <c r="E347" s="6"/>
      <c r="F347" s="5"/>
      <c r="G347" s="74">
        <f t="shared" si="187"/>
        <v>821</v>
      </c>
      <c r="H347" s="75">
        <f t="shared" si="187"/>
        <v>6136</v>
      </c>
      <c r="I347" s="76">
        <f t="shared" si="188"/>
        <v>0</v>
      </c>
      <c r="J347" s="77">
        <f t="shared" si="189"/>
        <v>0</v>
      </c>
      <c r="K347" s="77">
        <f t="shared" si="190"/>
        <v>0</v>
      </c>
      <c r="L347" s="77">
        <f t="shared" si="191"/>
        <v>0</v>
      </c>
      <c r="M347" s="78">
        <f t="shared" ca="1" si="192"/>
        <v>7.6404494382022445E-2</v>
      </c>
      <c r="N347" s="78">
        <f t="shared" ca="1" si="178"/>
        <v>2.802850356294536E-2</v>
      </c>
      <c r="O347" s="78">
        <f t="shared" si="193"/>
        <v>5.0000000000000001E-4</v>
      </c>
      <c r="P347" s="13"/>
      <c r="Q347" s="8"/>
      <c r="R347" s="13"/>
      <c r="S347" s="79">
        <f t="shared" si="179"/>
        <v>0</v>
      </c>
      <c r="T347" s="80">
        <f t="shared" si="180"/>
        <v>0</v>
      </c>
      <c r="U347" s="90">
        <f t="shared" si="181"/>
        <v>0</v>
      </c>
      <c r="V347" s="82">
        <f t="shared" si="182"/>
        <v>0</v>
      </c>
      <c r="W347" s="4"/>
      <c r="X347" s="4"/>
      <c r="Y347" s="6"/>
      <c r="Z347" s="6"/>
      <c r="AA347" s="6"/>
      <c r="AB347" s="6"/>
      <c r="AC347" s="83">
        <f t="shared" si="183"/>
        <v>0</v>
      </c>
      <c r="AD347" s="80">
        <f t="shared" si="184"/>
        <v>0</v>
      </c>
      <c r="AE347" s="76">
        <f t="shared" si="172"/>
        <v>0</v>
      </c>
      <c r="AF347" s="84">
        <f t="shared" si="173"/>
        <v>0</v>
      </c>
      <c r="AG347" s="85">
        <f t="shared" si="174"/>
        <v>0</v>
      </c>
      <c r="AH347" s="85">
        <f t="shared" si="175"/>
        <v>0</v>
      </c>
      <c r="AI347" s="77">
        <f t="shared" si="176"/>
        <v>0</v>
      </c>
      <c r="AJ347" s="84">
        <f t="shared" si="185"/>
        <v>0</v>
      </c>
      <c r="AK347" s="77">
        <f t="shared" si="186"/>
        <v>0</v>
      </c>
      <c r="AL347" s="5"/>
      <c r="AM347" s="9"/>
      <c r="AN347" s="5"/>
      <c r="AO347" s="10"/>
      <c r="AP347" s="5"/>
      <c r="AQ347" s="5"/>
      <c r="AR347" s="5"/>
      <c r="AS347" s="80" t="str">
        <f t="shared" si="194"/>
        <v/>
      </c>
      <c r="AT347" s="80" t="str">
        <f t="shared" ca="1" si="195"/>
        <v/>
      </c>
      <c r="AU347" s="80" t="str">
        <f t="shared" si="196"/>
        <v/>
      </c>
      <c r="AV347" s="80" t="str">
        <f t="shared" ca="1" si="197"/>
        <v/>
      </c>
      <c r="AW347" s="165"/>
      <c r="AX347" s="165"/>
      <c r="AY347" s="80" t="str">
        <f t="shared" si="198"/>
        <v/>
      </c>
      <c r="AZ347" s="165"/>
      <c r="BA347" s="165"/>
      <c r="BB347" s="80" t="str">
        <f t="shared" si="199"/>
        <v/>
      </c>
      <c r="BC347" s="5"/>
      <c r="BH347" s="52"/>
      <c r="BI347" s="52"/>
      <c r="BJ347" s="52"/>
      <c r="BK347" s="52"/>
      <c r="BL347" s="52"/>
      <c r="BM347" s="52"/>
      <c r="BQ347" s="27"/>
      <c r="BR347" s="27"/>
      <c r="BS347" s="27"/>
      <c r="BT347" s="27"/>
      <c r="BU347" s="27"/>
      <c r="BV347" s="27"/>
      <c r="BW347" s="54"/>
      <c r="BX347" s="26"/>
      <c r="BY347" s="54"/>
      <c r="BZ347" s="26"/>
      <c r="CA347" s="26"/>
      <c r="CB347" s="26"/>
    </row>
    <row r="348" spans="1:80" ht="17.45" customHeight="1">
      <c r="A348" s="86">
        <f t="shared" si="200"/>
        <v>49.2</v>
      </c>
      <c r="B348" s="179">
        <f t="shared" si="177"/>
        <v>46262</v>
      </c>
      <c r="C348" s="8"/>
      <c r="D348" s="11"/>
      <c r="E348" s="12"/>
      <c r="F348" s="11"/>
      <c r="G348" s="74">
        <f t="shared" ref="G348:H363" si="201">G347-E348-C348</f>
        <v>821</v>
      </c>
      <c r="H348" s="75">
        <f t="shared" si="201"/>
        <v>6136</v>
      </c>
      <c r="I348" s="88">
        <f t="shared" si="188"/>
        <v>0</v>
      </c>
      <c r="J348" s="78">
        <f t="shared" si="189"/>
        <v>0</v>
      </c>
      <c r="K348" s="78">
        <f t="shared" si="190"/>
        <v>0</v>
      </c>
      <c r="L348" s="78">
        <f t="shared" si="191"/>
        <v>0</v>
      </c>
      <c r="M348" s="78">
        <f t="shared" ca="1" si="192"/>
        <v>7.6404494382022445E-2</v>
      </c>
      <c r="N348" s="78">
        <f t="shared" ca="1" si="178"/>
        <v>2.802850356294536E-2</v>
      </c>
      <c r="O348" s="78">
        <f t="shared" si="193"/>
        <v>5.0000000000000001E-4</v>
      </c>
      <c r="P348" s="13"/>
      <c r="Q348" s="8"/>
      <c r="R348" s="13"/>
      <c r="S348" s="89">
        <f t="shared" si="179"/>
        <v>0</v>
      </c>
      <c r="T348" s="75">
        <f t="shared" si="180"/>
        <v>0</v>
      </c>
      <c r="U348" s="90">
        <f t="shared" si="181"/>
        <v>0</v>
      </c>
      <c r="V348" s="82">
        <f t="shared" si="182"/>
        <v>0</v>
      </c>
      <c r="W348" s="8"/>
      <c r="X348" s="8"/>
      <c r="Y348" s="12"/>
      <c r="Z348" s="12"/>
      <c r="AA348" s="12"/>
      <c r="AB348" s="12"/>
      <c r="AC348" s="91">
        <f t="shared" si="183"/>
        <v>0</v>
      </c>
      <c r="AD348" s="75">
        <f t="shared" si="184"/>
        <v>0</v>
      </c>
      <c r="AE348" s="88">
        <f t="shared" si="172"/>
        <v>0</v>
      </c>
      <c r="AF348" s="92">
        <f t="shared" si="173"/>
        <v>0</v>
      </c>
      <c r="AG348" s="93">
        <f t="shared" si="174"/>
        <v>0</v>
      </c>
      <c r="AH348" s="93">
        <f t="shared" si="175"/>
        <v>0</v>
      </c>
      <c r="AI348" s="78">
        <f t="shared" si="176"/>
        <v>0</v>
      </c>
      <c r="AJ348" s="92">
        <f t="shared" si="185"/>
        <v>0</v>
      </c>
      <c r="AK348" s="78">
        <f t="shared" si="186"/>
        <v>0</v>
      </c>
      <c r="AL348" s="11"/>
      <c r="AM348" s="14"/>
      <c r="AN348" s="11"/>
      <c r="AO348" s="15"/>
      <c r="AP348" s="11"/>
      <c r="AQ348" s="11"/>
      <c r="AR348" s="11"/>
      <c r="AS348" s="75" t="str">
        <f t="shared" si="194"/>
        <v/>
      </c>
      <c r="AT348" s="75" t="str">
        <f t="shared" ca="1" si="195"/>
        <v/>
      </c>
      <c r="AU348" s="75" t="str">
        <f t="shared" si="196"/>
        <v/>
      </c>
      <c r="AV348" s="75" t="str">
        <f t="shared" ca="1" si="197"/>
        <v/>
      </c>
      <c r="AW348" s="169"/>
      <c r="AX348" s="169"/>
      <c r="AY348" s="75" t="str">
        <f t="shared" si="198"/>
        <v/>
      </c>
      <c r="AZ348" s="169"/>
      <c r="BA348" s="169"/>
      <c r="BB348" s="75" t="str">
        <f t="shared" si="199"/>
        <v/>
      </c>
      <c r="BC348" s="11"/>
      <c r="BH348" s="52"/>
      <c r="BI348" s="52"/>
      <c r="BJ348" s="52"/>
      <c r="BK348" s="52"/>
      <c r="BL348" s="52"/>
      <c r="BM348" s="52"/>
      <c r="BQ348" s="27"/>
      <c r="BR348" s="27"/>
      <c r="BS348" s="27"/>
      <c r="BT348" s="27"/>
      <c r="BU348" s="27"/>
      <c r="BV348" s="27"/>
      <c r="BW348" s="54"/>
      <c r="BX348" s="26"/>
      <c r="BY348" s="54"/>
      <c r="BZ348" s="26"/>
      <c r="CA348" s="26"/>
      <c r="CB348" s="26"/>
    </row>
    <row r="349" spans="1:80" ht="17.45" customHeight="1">
      <c r="A349" s="94">
        <f t="shared" si="200"/>
        <v>49.3</v>
      </c>
      <c r="B349" s="179">
        <f t="shared" si="177"/>
        <v>46263</v>
      </c>
      <c r="C349" s="8"/>
      <c r="D349" s="11"/>
      <c r="E349" s="12"/>
      <c r="F349" s="11"/>
      <c r="G349" s="74">
        <f t="shared" si="201"/>
        <v>821</v>
      </c>
      <c r="H349" s="75">
        <f t="shared" si="201"/>
        <v>6136</v>
      </c>
      <c r="I349" s="88">
        <f t="shared" si="188"/>
        <v>0</v>
      </c>
      <c r="J349" s="78">
        <f t="shared" si="189"/>
        <v>0</v>
      </c>
      <c r="K349" s="78">
        <f t="shared" si="190"/>
        <v>0</v>
      </c>
      <c r="L349" s="78">
        <f t="shared" si="191"/>
        <v>0</v>
      </c>
      <c r="M349" s="78">
        <f t="shared" ca="1" si="192"/>
        <v>7.6404494382022445E-2</v>
      </c>
      <c r="N349" s="78">
        <f t="shared" ca="1" si="178"/>
        <v>2.802850356294536E-2</v>
      </c>
      <c r="O349" s="78">
        <f t="shared" si="193"/>
        <v>5.0000000000000001E-4</v>
      </c>
      <c r="P349" s="13"/>
      <c r="Q349" s="8"/>
      <c r="R349" s="13"/>
      <c r="S349" s="89">
        <f t="shared" si="179"/>
        <v>0</v>
      </c>
      <c r="T349" s="75">
        <f t="shared" si="180"/>
        <v>0</v>
      </c>
      <c r="U349" s="90">
        <f t="shared" si="181"/>
        <v>0</v>
      </c>
      <c r="V349" s="82">
        <f t="shared" si="182"/>
        <v>0</v>
      </c>
      <c r="W349" s="8"/>
      <c r="X349" s="8"/>
      <c r="Y349" s="12"/>
      <c r="Z349" s="12"/>
      <c r="AA349" s="12"/>
      <c r="AB349" s="12"/>
      <c r="AC349" s="91">
        <f t="shared" si="183"/>
        <v>0</v>
      </c>
      <c r="AD349" s="75">
        <f t="shared" si="184"/>
        <v>0</v>
      </c>
      <c r="AE349" s="88">
        <f t="shared" si="172"/>
        <v>0</v>
      </c>
      <c r="AF349" s="92">
        <f t="shared" si="173"/>
        <v>0</v>
      </c>
      <c r="AG349" s="93">
        <f t="shared" si="174"/>
        <v>0</v>
      </c>
      <c r="AH349" s="93">
        <f t="shared" si="175"/>
        <v>0</v>
      </c>
      <c r="AI349" s="78">
        <f t="shared" si="176"/>
        <v>0</v>
      </c>
      <c r="AJ349" s="92">
        <f t="shared" si="185"/>
        <v>0</v>
      </c>
      <c r="AK349" s="78">
        <f t="shared" si="186"/>
        <v>0</v>
      </c>
      <c r="AL349" s="11"/>
      <c r="AM349" s="14"/>
      <c r="AN349" s="11"/>
      <c r="AO349" s="15"/>
      <c r="AP349" s="11"/>
      <c r="AQ349" s="11"/>
      <c r="AR349" s="11"/>
      <c r="AS349" s="75" t="str">
        <f t="shared" si="194"/>
        <v/>
      </c>
      <c r="AT349" s="75" t="str">
        <f t="shared" ca="1" si="195"/>
        <v/>
      </c>
      <c r="AU349" s="75" t="str">
        <f t="shared" si="196"/>
        <v/>
      </c>
      <c r="AV349" s="75" t="str">
        <f t="shared" ca="1" si="197"/>
        <v/>
      </c>
      <c r="AW349" s="169"/>
      <c r="AX349" s="169"/>
      <c r="AY349" s="75" t="str">
        <f t="shared" si="198"/>
        <v/>
      </c>
      <c r="AZ349" s="169"/>
      <c r="BA349" s="169"/>
      <c r="BB349" s="75" t="str">
        <f t="shared" si="199"/>
        <v/>
      </c>
      <c r="BC349" s="11"/>
      <c r="BH349" s="52"/>
      <c r="BI349" s="52"/>
      <c r="BJ349" s="52"/>
      <c r="BK349" s="52"/>
      <c r="BL349" s="52"/>
      <c r="BM349" s="52"/>
      <c r="BQ349" s="27"/>
      <c r="BR349" s="27"/>
      <c r="BS349" s="27"/>
      <c r="BT349" s="27"/>
      <c r="BU349" s="27"/>
      <c r="BV349" s="27"/>
      <c r="BW349" s="54"/>
      <c r="BX349" s="26"/>
      <c r="BY349" s="54"/>
      <c r="BZ349" s="26"/>
      <c r="CA349" s="26"/>
      <c r="CB349" s="26"/>
    </row>
    <row r="350" spans="1:80" ht="17.45" customHeight="1">
      <c r="A350" s="86">
        <f t="shared" si="200"/>
        <v>49.4</v>
      </c>
      <c r="B350" s="179">
        <f t="shared" si="177"/>
        <v>46264</v>
      </c>
      <c r="C350" s="8"/>
      <c r="D350" s="11"/>
      <c r="E350" s="12"/>
      <c r="F350" s="11"/>
      <c r="G350" s="74">
        <f t="shared" si="201"/>
        <v>821</v>
      </c>
      <c r="H350" s="75">
        <f t="shared" si="201"/>
        <v>6136</v>
      </c>
      <c r="I350" s="88">
        <f t="shared" si="188"/>
        <v>0</v>
      </c>
      <c r="J350" s="78">
        <f t="shared" si="189"/>
        <v>0</v>
      </c>
      <c r="K350" s="78">
        <f t="shared" si="190"/>
        <v>0</v>
      </c>
      <c r="L350" s="78">
        <f t="shared" si="191"/>
        <v>0</v>
      </c>
      <c r="M350" s="78">
        <f t="shared" ca="1" si="192"/>
        <v>7.6404494382022445E-2</v>
      </c>
      <c r="N350" s="78">
        <f t="shared" ca="1" si="178"/>
        <v>2.802850356294536E-2</v>
      </c>
      <c r="O350" s="78">
        <f t="shared" si="193"/>
        <v>5.0000000000000001E-4</v>
      </c>
      <c r="P350" s="13"/>
      <c r="Q350" s="8"/>
      <c r="R350" s="13"/>
      <c r="S350" s="89">
        <f t="shared" si="179"/>
        <v>0</v>
      </c>
      <c r="T350" s="75">
        <f t="shared" si="180"/>
        <v>0</v>
      </c>
      <c r="U350" s="90">
        <f t="shared" si="181"/>
        <v>0</v>
      </c>
      <c r="V350" s="82">
        <f t="shared" si="182"/>
        <v>0</v>
      </c>
      <c r="W350" s="8"/>
      <c r="X350" s="8"/>
      <c r="Y350" s="12"/>
      <c r="Z350" s="12"/>
      <c r="AA350" s="12"/>
      <c r="AB350" s="12"/>
      <c r="AC350" s="91">
        <f t="shared" si="183"/>
        <v>0</v>
      </c>
      <c r="AD350" s="75">
        <f t="shared" si="184"/>
        <v>0</v>
      </c>
      <c r="AE350" s="88">
        <f t="shared" si="172"/>
        <v>0</v>
      </c>
      <c r="AF350" s="92">
        <f t="shared" si="173"/>
        <v>0</v>
      </c>
      <c r="AG350" s="93">
        <f t="shared" si="174"/>
        <v>0</v>
      </c>
      <c r="AH350" s="93">
        <f t="shared" si="175"/>
        <v>0</v>
      </c>
      <c r="AI350" s="78">
        <f t="shared" si="176"/>
        <v>0</v>
      </c>
      <c r="AJ350" s="92">
        <f t="shared" si="185"/>
        <v>0</v>
      </c>
      <c r="AK350" s="78">
        <f t="shared" si="186"/>
        <v>0</v>
      </c>
      <c r="AL350" s="11"/>
      <c r="AM350" s="14"/>
      <c r="AN350" s="11"/>
      <c r="AO350" s="15"/>
      <c r="AP350" s="11"/>
      <c r="AQ350" s="11"/>
      <c r="AR350" s="11"/>
      <c r="AS350" s="75" t="str">
        <f t="shared" si="194"/>
        <v/>
      </c>
      <c r="AT350" s="75" t="str">
        <f t="shared" ca="1" si="195"/>
        <v/>
      </c>
      <c r="AU350" s="75" t="str">
        <f t="shared" si="196"/>
        <v/>
      </c>
      <c r="AV350" s="75" t="str">
        <f t="shared" ca="1" si="197"/>
        <v/>
      </c>
      <c r="AW350" s="169"/>
      <c r="AX350" s="169"/>
      <c r="AY350" s="75" t="str">
        <f t="shared" si="198"/>
        <v/>
      </c>
      <c r="AZ350" s="169"/>
      <c r="BA350" s="169"/>
      <c r="BB350" s="75" t="str">
        <f t="shared" si="199"/>
        <v/>
      </c>
      <c r="BC350" s="11"/>
      <c r="BH350" s="52"/>
      <c r="BI350" s="52"/>
      <c r="BJ350" s="52"/>
      <c r="BK350" s="52"/>
      <c r="BL350" s="52"/>
      <c r="BM350" s="52"/>
      <c r="BQ350" s="27"/>
      <c r="BR350" s="27"/>
      <c r="BS350" s="27"/>
      <c r="BT350" s="27"/>
      <c r="BU350" s="27"/>
      <c r="BV350" s="27"/>
      <c r="BW350" s="54"/>
      <c r="BX350" s="26"/>
      <c r="BY350" s="54"/>
      <c r="BZ350" s="26"/>
      <c r="CA350" s="26"/>
      <c r="CB350" s="26"/>
    </row>
    <row r="351" spans="1:80" ht="17.45" customHeight="1">
      <c r="A351" s="94">
        <f t="shared" si="200"/>
        <v>49.5</v>
      </c>
      <c r="B351" s="179">
        <f t="shared" si="177"/>
        <v>46265</v>
      </c>
      <c r="C351" s="8"/>
      <c r="D351" s="11"/>
      <c r="E351" s="12"/>
      <c r="F351" s="11"/>
      <c r="G351" s="74">
        <f t="shared" si="201"/>
        <v>821</v>
      </c>
      <c r="H351" s="75">
        <f t="shared" si="201"/>
        <v>6136</v>
      </c>
      <c r="I351" s="88">
        <f t="shared" si="188"/>
        <v>0</v>
      </c>
      <c r="J351" s="78">
        <f t="shared" si="189"/>
        <v>0</v>
      </c>
      <c r="K351" s="78">
        <f t="shared" si="190"/>
        <v>0</v>
      </c>
      <c r="L351" s="78">
        <f t="shared" si="191"/>
        <v>0</v>
      </c>
      <c r="M351" s="78">
        <f t="shared" ca="1" si="192"/>
        <v>7.6404494382022445E-2</v>
      </c>
      <c r="N351" s="78">
        <f t="shared" ca="1" si="178"/>
        <v>2.802850356294536E-2</v>
      </c>
      <c r="O351" s="78">
        <f t="shared" si="193"/>
        <v>5.0000000000000001E-4</v>
      </c>
      <c r="P351" s="13"/>
      <c r="Q351" s="8"/>
      <c r="R351" s="13"/>
      <c r="S351" s="89">
        <f t="shared" si="179"/>
        <v>0</v>
      </c>
      <c r="T351" s="75">
        <f t="shared" si="180"/>
        <v>0</v>
      </c>
      <c r="U351" s="90">
        <f t="shared" si="181"/>
        <v>0</v>
      </c>
      <c r="V351" s="82">
        <f t="shared" si="182"/>
        <v>0</v>
      </c>
      <c r="W351" s="8"/>
      <c r="X351" s="8"/>
      <c r="Y351" s="12"/>
      <c r="Z351" s="12"/>
      <c r="AA351" s="12"/>
      <c r="AB351" s="12"/>
      <c r="AC351" s="91">
        <f t="shared" si="183"/>
        <v>0</v>
      </c>
      <c r="AD351" s="75">
        <f t="shared" si="184"/>
        <v>0</v>
      </c>
      <c r="AE351" s="88">
        <f t="shared" si="172"/>
        <v>0</v>
      </c>
      <c r="AF351" s="92">
        <f t="shared" si="173"/>
        <v>0</v>
      </c>
      <c r="AG351" s="93">
        <f t="shared" si="174"/>
        <v>0</v>
      </c>
      <c r="AH351" s="93">
        <f t="shared" si="175"/>
        <v>0</v>
      </c>
      <c r="AI351" s="78">
        <f t="shared" si="176"/>
        <v>0</v>
      </c>
      <c r="AJ351" s="92">
        <f t="shared" si="185"/>
        <v>0</v>
      </c>
      <c r="AK351" s="78">
        <f t="shared" si="186"/>
        <v>0</v>
      </c>
      <c r="AL351" s="11"/>
      <c r="AM351" s="14"/>
      <c r="AN351" s="11"/>
      <c r="AO351" s="15"/>
      <c r="AP351" s="11"/>
      <c r="AQ351" s="11"/>
      <c r="AR351" s="11"/>
      <c r="AS351" s="75" t="str">
        <f t="shared" si="194"/>
        <v/>
      </c>
      <c r="AT351" s="75" t="str">
        <f t="shared" ca="1" si="195"/>
        <v/>
      </c>
      <c r="AU351" s="75" t="str">
        <f t="shared" si="196"/>
        <v/>
      </c>
      <c r="AV351" s="75" t="str">
        <f t="shared" ca="1" si="197"/>
        <v/>
      </c>
      <c r="AW351" s="169"/>
      <c r="AX351" s="169"/>
      <c r="AY351" s="75" t="str">
        <f t="shared" si="198"/>
        <v/>
      </c>
      <c r="AZ351" s="169"/>
      <c r="BA351" s="169"/>
      <c r="BB351" s="75" t="str">
        <f t="shared" si="199"/>
        <v/>
      </c>
      <c r="BC351" s="11"/>
      <c r="BH351" s="52"/>
      <c r="BI351" s="52"/>
      <c r="BJ351" s="52"/>
      <c r="BK351" s="52"/>
      <c r="BL351" s="52"/>
      <c r="BM351" s="52"/>
      <c r="BQ351" s="27"/>
      <c r="BR351" s="27"/>
      <c r="BS351" s="27"/>
      <c r="BT351" s="27"/>
      <c r="BU351" s="27"/>
      <c r="BV351" s="27"/>
      <c r="BW351" s="54"/>
      <c r="BX351" s="26"/>
      <c r="BY351" s="54"/>
      <c r="BZ351" s="26"/>
      <c r="CA351" s="26"/>
      <c r="CB351" s="26"/>
    </row>
    <row r="352" spans="1:80" ht="17.45" customHeight="1">
      <c r="A352" s="86">
        <f t="shared" si="200"/>
        <v>49.6</v>
      </c>
      <c r="B352" s="179">
        <f t="shared" si="177"/>
        <v>46266</v>
      </c>
      <c r="C352" s="8"/>
      <c r="D352" s="11"/>
      <c r="E352" s="12"/>
      <c r="F352" s="11"/>
      <c r="G352" s="74">
        <f t="shared" si="201"/>
        <v>821</v>
      </c>
      <c r="H352" s="75">
        <f t="shared" si="201"/>
        <v>6136</v>
      </c>
      <c r="I352" s="88">
        <f t="shared" si="188"/>
        <v>0</v>
      </c>
      <c r="J352" s="78">
        <f t="shared" si="189"/>
        <v>0</v>
      </c>
      <c r="K352" s="78">
        <f t="shared" si="190"/>
        <v>0</v>
      </c>
      <c r="L352" s="78">
        <f t="shared" si="191"/>
        <v>0</v>
      </c>
      <c r="M352" s="78">
        <f t="shared" ca="1" si="192"/>
        <v>7.6404494382022445E-2</v>
      </c>
      <c r="N352" s="78">
        <f t="shared" ca="1" si="178"/>
        <v>2.802850356294536E-2</v>
      </c>
      <c r="O352" s="78">
        <f t="shared" si="193"/>
        <v>5.0000000000000001E-4</v>
      </c>
      <c r="P352" s="13"/>
      <c r="Q352" s="8"/>
      <c r="R352" s="13"/>
      <c r="S352" s="89">
        <f t="shared" si="179"/>
        <v>0</v>
      </c>
      <c r="T352" s="75">
        <f t="shared" si="180"/>
        <v>0</v>
      </c>
      <c r="U352" s="90">
        <f t="shared" si="181"/>
        <v>0</v>
      </c>
      <c r="V352" s="82">
        <f t="shared" si="182"/>
        <v>0</v>
      </c>
      <c r="W352" s="8"/>
      <c r="X352" s="8"/>
      <c r="Y352" s="12"/>
      <c r="Z352" s="12"/>
      <c r="AA352" s="12"/>
      <c r="AB352" s="12"/>
      <c r="AC352" s="91">
        <f t="shared" si="183"/>
        <v>0</v>
      </c>
      <c r="AD352" s="75">
        <f t="shared" si="184"/>
        <v>0</v>
      </c>
      <c r="AE352" s="88">
        <f t="shared" si="172"/>
        <v>0</v>
      </c>
      <c r="AF352" s="92">
        <f t="shared" si="173"/>
        <v>0</v>
      </c>
      <c r="AG352" s="93">
        <f t="shared" si="174"/>
        <v>0</v>
      </c>
      <c r="AH352" s="93">
        <f t="shared" si="175"/>
        <v>0</v>
      </c>
      <c r="AI352" s="78">
        <f t="shared" si="176"/>
        <v>0</v>
      </c>
      <c r="AJ352" s="92">
        <f t="shared" si="185"/>
        <v>0</v>
      </c>
      <c r="AK352" s="78">
        <f t="shared" si="186"/>
        <v>0</v>
      </c>
      <c r="AL352" s="11"/>
      <c r="AM352" s="14"/>
      <c r="AN352" s="11"/>
      <c r="AO352" s="15"/>
      <c r="AP352" s="11"/>
      <c r="AQ352" s="11"/>
      <c r="AR352" s="11"/>
      <c r="AS352" s="75" t="str">
        <f t="shared" si="194"/>
        <v/>
      </c>
      <c r="AT352" s="75" t="str">
        <f t="shared" ca="1" si="195"/>
        <v/>
      </c>
      <c r="AU352" s="75" t="str">
        <f t="shared" si="196"/>
        <v/>
      </c>
      <c r="AV352" s="75" t="str">
        <f t="shared" ca="1" si="197"/>
        <v/>
      </c>
      <c r="AW352" s="169"/>
      <c r="AX352" s="169"/>
      <c r="AY352" s="75" t="str">
        <f t="shared" si="198"/>
        <v/>
      </c>
      <c r="AZ352" s="169"/>
      <c r="BA352" s="169"/>
      <c r="BB352" s="75" t="str">
        <f t="shared" si="199"/>
        <v/>
      </c>
      <c r="BC352" s="11"/>
      <c r="BH352" s="52"/>
      <c r="BI352" s="52"/>
      <c r="BJ352" s="52"/>
      <c r="BK352" s="52"/>
      <c r="BL352" s="52"/>
      <c r="BM352" s="52"/>
      <c r="BQ352" s="27"/>
      <c r="BR352" s="27"/>
      <c r="BS352" s="27"/>
      <c r="BT352" s="27"/>
      <c r="BU352" s="27"/>
      <c r="BV352" s="27"/>
      <c r="BW352" s="54"/>
      <c r="BX352" s="26"/>
      <c r="BY352" s="54"/>
      <c r="BZ352" s="26"/>
      <c r="CA352" s="26"/>
      <c r="CB352" s="26"/>
    </row>
    <row r="353" spans="1:80" ht="17.45" customHeight="1" thickBot="1">
      <c r="A353" s="94">
        <f t="shared" si="200"/>
        <v>49.7</v>
      </c>
      <c r="B353" s="180">
        <f t="shared" si="177"/>
        <v>46267</v>
      </c>
      <c r="C353" s="16"/>
      <c r="D353" s="17"/>
      <c r="E353" s="18"/>
      <c r="F353" s="17"/>
      <c r="G353" s="96">
        <f t="shared" si="201"/>
        <v>821</v>
      </c>
      <c r="H353" s="97">
        <f t="shared" si="201"/>
        <v>6136</v>
      </c>
      <c r="I353" s="98">
        <f t="shared" si="188"/>
        <v>0</v>
      </c>
      <c r="J353" s="99">
        <f t="shared" si="189"/>
        <v>0</v>
      </c>
      <c r="K353" s="99">
        <f t="shared" si="190"/>
        <v>0</v>
      </c>
      <c r="L353" s="99">
        <f t="shared" si="191"/>
        <v>0</v>
      </c>
      <c r="M353" s="99">
        <f t="shared" ca="1" si="192"/>
        <v>7.6404494382022445E-2</v>
      </c>
      <c r="N353" s="99">
        <f t="shared" ca="1" si="178"/>
        <v>2.802850356294536E-2</v>
      </c>
      <c r="O353" s="99">
        <f t="shared" si="193"/>
        <v>5.0000000000000001E-4</v>
      </c>
      <c r="P353" s="19"/>
      <c r="Q353" s="16"/>
      <c r="R353" s="19"/>
      <c r="S353" s="89">
        <f t="shared" si="179"/>
        <v>0</v>
      </c>
      <c r="T353" s="75">
        <f t="shared" si="180"/>
        <v>0</v>
      </c>
      <c r="U353" s="100">
        <f t="shared" si="181"/>
        <v>0</v>
      </c>
      <c r="V353" s="101">
        <f t="shared" si="182"/>
        <v>0</v>
      </c>
      <c r="W353" s="16"/>
      <c r="X353" s="8"/>
      <c r="Y353" s="12"/>
      <c r="Z353" s="12"/>
      <c r="AA353" s="12"/>
      <c r="AB353" s="12"/>
      <c r="AC353" s="102">
        <f t="shared" si="183"/>
        <v>0</v>
      </c>
      <c r="AD353" s="97">
        <f t="shared" si="184"/>
        <v>0</v>
      </c>
      <c r="AE353" s="98">
        <f t="shared" si="172"/>
        <v>0</v>
      </c>
      <c r="AF353" s="103">
        <f t="shared" si="173"/>
        <v>0</v>
      </c>
      <c r="AG353" s="104">
        <f t="shared" si="174"/>
        <v>0</v>
      </c>
      <c r="AH353" s="104">
        <f t="shared" si="175"/>
        <v>0</v>
      </c>
      <c r="AI353" s="99">
        <f t="shared" si="176"/>
        <v>0</v>
      </c>
      <c r="AJ353" s="103">
        <f t="shared" si="185"/>
        <v>0</v>
      </c>
      <c r="AK353" s="99">
        <f t="shared" si="186"/>
        <v>0</v>
      </c>
      <c r="AL353" s="17"/>
      <c r="AM353" s="20"/>
      <c r="AN353" s="17"/>
      <c r="AO353" s="21"/>
      <c r="AP353" s="17"/>
      <c r="AQ353" s="17"/>
      <c r="AR353" s="17"/>
      <c r="AS353" s="97" t="str">
        <f t="shared" si="194"/>
        <v/>
      </c>
      <c r="AT353" s="97" t="str">
        <f t="shared" ca="1" si="195"/>
        <v/>
      </c>
      <c r="AU353" s="97" t="str">
        <f t="shared" si="196"/>
        <v/>
      </c>
      <c r="AV353" s="97" t="str">
        <f t="shared" ca="1" si="197"/>
        <v/>
      </c>
      <c r="AW353" s="167"/>
      <c r="AX353" s="167"/>
      <c r="AY353" s="97" t="str">
        <f t="shared" si="198"/>
        <v/>
      </c>
      <c r="AZ353" s="167"/>
      <c r="BA353" s="167"/>
      <c r="BB353" s="97" t="str">
        <f t="shared" si="199"/>
        <v/>
      </c>
      <c r="BC353" s="17"/>
      <c r="BH353" s="52"/>
      <c r="BI353" s="52"/>
      <c r="BJ353" s="52"/>
      <c r="BK353" s="52"/>
      <c r="BL353" s="52"/>
      <c r="BM353" s="52"/>
      <c r="BQ353" s="27"/>
      <c r="BR353" s="27"/>
      <c r="BS353" s="27"/>
      <c r="BT353" s="27"/>
      <c r="BU353" s="27"/>
      <c r="BV353" s="27"/>
      <c r="BW353" s="54"/>
      <c r="BX353" s="26"/>
      <c r="BY353" s="54"/>
      <c r="BZ353" s="26"/>
      <c r="CA353" s="26"/>
      <c r="CB353" s="26"/>
    </row>
    <row r="354" spans="1:80" ht="17.45" customHeight="1" thickTop="1">
      <c r="A354" s="105">
        <f>A347+1</f>
        <v>50.1</v>
      </c>
      <c r="B354" s="178">
        <f>B353+1</f>
        <v>46268</v>
      </c>
      <c r="C354" s="4"/>
      <c r="D354" s="5"/>
      <c r="E354" s="6"/>
      <c r="F354" s="5"/>
      <c r="G354" s="74">
        <f t="shared" si="201"/>
        <v>821</v>
      </c>
      <c r="H354" s="75">
        <f t="shared" si="201"/>
        <v>6136</v>
      </c>
      <c r="I354" s="76">
        <f t="shared" si="188"/>
        <v>0</v>
      </c>
      <c r="J354" s="77">
        <f t="shared" si="189"/>
        <v>0</v>
      </c>
      <c r="K354" s="77">
        <f t="shared" si="190"/>
        <v>0</v>
      </c>
      <c r="L354" s="77">
        <f t="shared" si="191"/>
        <v>0</v>
      </c>
      <c r="M354" s="78">
        <f t="shared" ca="1" si="192"/>
        <v>7.6404494382022445E-2</v>
      </c>
      <c r="N354" s="78">
        <f t="shared" ca="1" si="178"/>
        <v>2.802850356294536E-2</v>
      </c>
      <c r="O354" s="78">
        <f t="shared" si="193"/>
        <v>5.0000000000000001E-4</v>
      </c>
      <c r="P354" s="13"/>
      <c r="Q354" s="8"/>
      <c r="R354" s="13"/>
      <c r="S354" s="79">
        <f t="shared" si="179"/>
        <v>0</v>
      </c>
      <c r="T354" s="80">
        <f t="shared" si="180"/>
        <v>0</v>
      </c>
      <c r="U354" s="90">
        <f t="shared" si="181"/>
        <v>0</v>
      </c>
      <c r="V354" s="82">
        <f t="shared" si="182"/>
        <v>0</v>
      </c>
      <c r="W354" s="4"/>
      <c r="X354" s="4"/>
      <c r="Y354" s="6"/>
      <c r="Z354" s="6"/>
      <c r="AA354" s="6"/>
      <c r="AB354" s="6"/>
      <c r="AC354" s="83">
        <f t="shared" si="183"/>
        <v>0</v>
      </c>
      <c r="AD354" s="80">
        <f t="shared" si="184"/>
        <v>0</v>
      </c>
      <c r="AE354" s="76">
        <f t="shared" si="172"/>
        <v>0</v>
      </c>
      <c r="AF354" s="84">
        <f t="shared" si="173"/>
        <v>0</v>
      </c>
      <c r="AG354" s="85">
        <f t="shared" si="174"/>
        <v>0</v>
      </c>
      <c r="AH354" s="85">
        <f t="shared" si="175"/>
        <v>0</v>
      </c>
      <c r="AI354" s="77">
        <f t="shared" si="176"/>
        <v>0</v>
      </c>
      <c r="AJ354" s="84">
        <f t="shared" si="185"/>
        <v>0</v>
      </c>
      <c r="AK354" s="77">
        <f t="shared" si="186"/>
        <v>0</v>
      </c>
      <c r="AL354" s="5"/>
      <c r="AM354" s="9"/>
      <c r="AN354" s="5"/>
      <c r="AO354" s="10"/>
      <c r="AP354" s="5"/>
      <c r="AQ354" s="5"/>
      <c r="AR354" s="5"/>
      <c r="AS354" s="80" t="str">
        <f t="shared" si="194"/>
        <v/>
      </c>
      <c r="AT354" s="80" t="str">
        <f t="shared" ca="1" si="195"/>
        <v/>
      </c>
      <c r="AU354" s="80" t="str">
        <f t="shared" si="196"/>
        <v/>
      </c>
      <c r="AV354" s="80" t="str">
        <f t="shared" ca="1" si="197"/>
        <v/>
      </c>
      <c r="AW354" s="165"/>
      <c r="AX354" s="165"/>
      <c r="AY354" s="80" t="str">
        <f t="shared" si="198"/>
        <v/>
      </c>
      <c r="AZ354" s="165"/>
      <c r="BA354" s="165"/>
      <c r="BB354" s="80" t="str">
        <f t="shared" si="199"/>
        <v/>
      </c>
      <c r="BC354" s="5"/>
      <c r="BH354" s="52"/>
      <c r="BI354" s="52"/>
      <c r="BJ354" s="52"/>
      <c r="BK354" s="52"/>
      <c r="BL354" s="52"/>
      <c r="BM354" s="52"/>
      <c r="BQ354" s="27"/>
      <c r="BR354" s="27"/>
      <c r="BS354" s="27"/>
      <c r="BT354" s="27"/>
      <c r="BU354" s="27"/>
      <c r="BV354" s="27"/>
      <c r="BW354" s="54"/>
      <c r="BX354" s="26"/>
      <c r="BY354" s="54"/>
      <c r="BZ354" s="26"/>
      <c r="CA354" s="26"/>
      <c r="CB354" s="26"/>
    </row>
    <row r="355" spans="1:80" ht="17.45" customHeight="1">
      <c r="A355" s="94">
        <f t="shared" si="200"/>
        <v>50.2</v>
      </c>
      <c r="B355" s="179">
        <f t="shared" si="177"/>
        <v>46269</v>
      </c>
      <c r="C355" s="8"/>
      <c r="D355" s="11"/>
      <c r="E355" s="12"/>
      <c r="F355" s="11"/>
      <c r="G355" s="74">
        <f t="shared" si="201"/>
        <v>821</v>
      </c>
      <c r="H355" s="75">
        <f t="shared" si="201"/>
        <v>6136</v>
      </c>
      <c r="I355" s="88">
        <f t="shared" si="188"/>
        <v>0</v>
      </c>
      <c r="J355" s="78">
        <f t="shared" si="189"/>
        <v>0</v>
      </c>
      <c r="K355" s="78">
        <f t="shared" si="190"/>
        <v>0</v>
      </c>
      <c r="L355" s="78">
        <f t="shared" si="191"/>
        <v>0</v>
      </c>
      <c r="M355" s="78">
        <f t="shared" ca="1" si="192"/>
        <v>7.6404494382022445E-2</v>
      </c>
      <c r="N355" s="78">
        <f t="shared" ca="1" si="178"/>
        <v>2.802850356294536E-2</v>
      </c>
      <c r="O355" s="78">
        <f t="shared" si="193"/>
        <v>5.0000000000000001E-4</v>
      </c>
      <c r="P355" s="13"/>
      <c r="Q355" s="8"/>
      <c r="R355" s="13"/>
      <c r="S355" s="89">
        <f t="shared" si="179"/>
        <v>0</v>
      </c>
      <c r="T355" s="75">
        <f t="shared" si="180"/>
        <v>0</v>
      </c>
      <c r="U355" s="90">
        <f t="shared" si="181"/>
        <v>0</v>
      </c>
      <c r="V355" s="82">
        <f t="shared" si="182"/>
        <v>0</v>
      </c>
      <c r="W355" s="8"/>
      <c r="X355" s="8"/>
      <c r="Y355" s="12"/>
      <c r="Z355" s="12"/>
      <c r="AA355" s="12"/>
      <c r="AB355" s="12"/>
      <c r="AC355" s="91">
        <f t="shared" si="183"/>
        <v>0</v>
      </c>
      <c r="AD355" s="75">
        <f t="shared" si="184"/>
        <v>0</v>
      </c>
      <c r="AE355" s="88">
        <f t="shared" si="172"/>
        <v>0</v>
      </c>
      <c r="AF355" s="92">
        <f t="shared" si="173"/>
        <v>0</v>
      </c>
      <c r="AG355" s="93">
        <f t="shared" si="174"/>
        <v>0</v>
      </c>
      <c r="AH355" s="93">
        <f t="shared" si="175"/>
        <v>0</v>
      </c>
      <c r="AI355" s="78">
        <f t="shared" si="176"/>
        <v>0</v>
      </c>
      <c r="AJ355" s="92">
        <f t="shared" si="185"/>
        <v>0</v>
      </c>
      <c r="AK355" s="78">
        <f t="shared" si="186"/>
        <v>0</v>
      </c>
      <c r="AL355" s="11"/>
      <c r="AM355" s="14"/>
      <c r="AN355" s="11"/>
      <c r="AO355" s="15"/>
      <c r="AP355" s="11"/>
      <c r="AQ355" s="11"/>
      <c r="AR355" s="11"/>
      <c r="AS355" s="75" t="str">
        <f t="shared" si="194"/>
        <v/>
      </c>
      <c r="AT355" s="75" t="str">
        <f t="shared" ca="1" si="195"/>
        <v/>
      </c>
      <c r="AU355" s="75" t="str">
        <f t="shared" si="196"/>
        <v/>
      </c>
      <c r="AV355" s="75" t="str">
        <f t="shared" ca="1" si="197"/>
        <v/>
      </c>
      <c r="AW355" s="169"/>
      <c r="AX355" s="169"/>
      <c r="AY355" s="75" t="str">
        <f t="shared" si="198"/>
        <v/>
      </c>
      <c r="AZ355" s="169"/>
      <c r="BA355" s="169"/>
      <c r="BB355" s="75" t="str">
        <f t="shared" si="199"/>
        <v/>
      </c>
      <c r="BC355" s="11"/>
      <c r="BH355" s="52"/>
      <c r="BI355" s="52"/>
      <c r="BJ355" s="52"/>
      <c r="BK355" s="52"/>
      <c r="BL355" s="52"/>
      <c r="BM355" s="52"/>
      <c r="BQ355" s="27"/>
      <c r="BR355" s="27"/>
      <c r="BS355" s="27"/>
      <c r="BT355" s="27"/>
      <c r="BU355" s="27"/>
      <c r="BV355" s="27"/>
      <c r="BW355" s="54"/>
      <c r="BX355" s="26"/>
      <c r="BY355" s="54"/>
      <c r="BZ355" s="26"/>
      <c r="CA355" s="26"/>
      <c r="CB355" s="26"/>
    </row>
    <row r="356" spans="1:80" ht="17.45" customHeight="1">
      <c r="A356" s="86">
        <f t="shared" si="200"/>
        <v>50.3</v>
      </c>
      <c r="B356" s="179">
        <f t="shared" si="177"/>
        <v>46270</v>
      </c>
      <c r="C356" s="8"/>
      <c r="D356" s="11"/>
      <c r="E356" s="12"/>
      <c r="F356" s="11"/>
      <c r="G356" s="74">
        <f t="shared" si="201"/>
        <v>821</v>
      </c>
      <c r="H356" s="75">
        <f t="shared" si="201"/>
        <v>6136</v>
      </c>
      <c r="I356" s="88">
        <f t="shared" si="188"/>
        <v>0</v>
      </c>
      <c r="J356" s="78">
        <f t="shared" si="189"/>
        <v>0</v>
      </c>
      <c r="K356" s="78">
        <f t="shared" si="190"/>
        <v>0</v>
      </c>
      <c r="L356" s="78">
        <f t="shared" si="191"/>
        <v>0</v>
      </c>
      <c r="M356" s="78">
        <f t="shared" ca="1" si="192"/>
        <v>7.6404494382022445E-2</v>
      </c>
      <c r="N356" s="78">
        <f t="shared" ca="1" si="178"/>
        <v>2.802850356294536E-2</v>
      </c>
      <c r="O356" s="78">
        <f t="shared" si="193"/>
        <v>5.0000000000000001E-4</v>
      </c>
      <c r="P356" s="13"/>
      <c r="Q356" s="8"/>
      <c r="R356" s="13"/>
      <c r="S356" s="89">
        <f t="shared" si="179"/>
        <v>0</v>
      </c>
      <c r="T356" s="75">
        <f t="shared" si="180"/>
        <v>0</v>
      </c>
      <c r="U356" s="90">
        <f t="shared" si="181"/>
        <v>0</v>
      </c>
      <c r="V356" s="82">
        <f t="shared" si="182"/>
        <v>0</v>
      </c>
      <c r="W356" s="8"/>
      <c r="X356" s="8"/>
      <c r="Y356" s="12"/>
      <c r="Z356" s="12"/>
      <c r="AA356" s="12"/>
      <c r="AB356" s="12"/>
      <c r="AC356" s="91">
        <f t="shared" si="183"/>
        <v>0</v>
      </c>
      <c r="AD356" s="75">
        <f t="shared" si="184"/>
        <v>0</v>
      </c>
      <c r="AE356" s="88">
        <f t="shared" si="172"/>
        <v>0</v>
      </c>
      <c r="AF356" s="92">
        <f t="shared" si="173"/>
        <v>0</v>
      </c>
      <c r="AG356" s="93">
        <f t="shared" si="174"/>
        <v>0</v>
      </c>
      <c r="AH356" s="93">
        <f t="shared" si="175"/>
        <v>0</v>
      </c>
      <c r="AI356" s="78">
        <f t="shared" si="176"/>
        <v>0</v>
      </c>
      <c r="AJ356" s="92">
        <f t="shared" si="185"/>
        <v>0</v>
      </c>
      <c r="AK356" s="78">
        <f t="shared" si="186"/>
        <v>0</v>
      </c>
      <c r="AL356" s="11"/>
      <c r="AM356" s="14"/>
      <c r="AN356" s="11"/>
      <c r="AO356" s="15"/>
      <c r="AP356" s="11"/>
      <c r="AQ356" s="11"/>
      <c r="AR356" s="11"/>
      <c r="AS356" s="75" t="str">
        <f t="shared" si="194"/>
        <v/>
      </c>
      <c r="AT356" s="75" t="str">
        <f t="shared" ca="1" si="195"/>
        <v/>
      </c>
      <c r="AU356" s="75" t="str">
        <f t="shared" si="196"/>
        <v/>
      </c>
      <c r="AV356" s="75" t="str">
        <f t="shared" ca="1" si="197"/>
        <v/>
      </c>
      <c r="AW356" s="169"/>
      <c r="AX356" s="169"/>
      <c r="AY356" s="75" t="str">
        <f t="shared" si="198"/>
        <v/>
      </c>
      <c r="AZ356" s="169"/>
      <c r="BA356" s="169"/>
      <c r="BB356" s="75" t="str">
        <f t="shared" si="199"/>
        <v/>
      </c>
      <c r="BC356" s="11"/>
      <c r="BH356" s="52"/>
      <c r="BI356" s="52"/>
      <c r="BJ356" s="52"/>
      <c r="BK356" s="52"/>
      <c r="BL356" s="52"/>
      <c r="BM356" s="52"/>
      <c r="BQ356" s="27"/>
      <c r="BR356" s="27"/>
      <c r="BS356" s="27"/>
      <c r="BT356" s="27"/>
      <c r="BU356" s="27"/>
      <c r="BV356" s="27"/>
      <c r="BW356" s="54"/>
      <c r="BX356" s="26"/>
      <c r="BY356" s="54"/>
      <c r="BZ356" s="26"/>
      <c r="CA356" s="26"/>
      <c r="CB356" s="26"/>
    </row>
    <row r="357" spans="1:80" ht="17.45" customHeight="1">
      <c r="A357" s="94">
        <f t="shared" si="200"/>
        <v>50.4</v>
      </c>
      <c r="B357" s="179">
        <f t="shared" si="177"/>
        <v>46271</v>
      </c>
      <c r="C357" s="8"/>
      <c r="D357" s="11"/>
      <c r="E357" s="12"/>
      <c r="F357" s="11"/>
      <c r="G357" s="74">
        <f t="shared" si="201"/>
        <v>821</v>
      </c>
      <c r="H357" s="75">
        <f t="shared" si="201"/>
        <v>6136</v>
      </c>
      <c r="I357" s="88">
        <f t="shared" si="188"/>
        <v>0</v>
      </c>
      <c r="J357" s="78">
        <f t="shared" si="189"/>
        <v>0</v>
      </c>
      <c r="K357" s="78">
        <f t="shared" si="190"/>
        <v>0</v>
      </c>
      <c r="L357" s="78">
        <f t="shared" si="191"/>
        <v>0</v>
      </c>
      <c r="M357" s="78">
        <f t="shared" ca="1" si="192"/>
        <v>7.6404494382022445E-2</v>
      </c>
      <c r="N357" s="78">
        <f t="shared" ca="1" si="178"/>
        <v>2.802850356294536E-2</v>
      </c>
      <c r="O357" s="78">
        <f t="shared" si="193"/>
        <v>5.0000000000000001E-4</v>
      </c>
      <c r="P357" s="13"/>
      <c r="Q357" s="8"/>
      <c r="R357" s="13"/>
      <c r="S357" s="89">
        <f t="shared" si="179"/>
        <v>0</v>
      </c>
      <c r="T357" s="75">
        <f t="shared" si="180"/>
        <v>0</v>
      </c>
      <c r="U357" s="90">
        <f t="shared" si="181"/>
        <v>0</v>
      </c>
      <c r="V357" s="82">
        <f t="shared" si="182"/>
        <v>0</v>
      </c>
      <c r="W357" s="8"/>
      <c r="X357" s="8"/>
      <c r="Y357" s="12"/>
      <c r="Z357" s="12"/>
      <c r="AA357" s="12"/>
      <c r="AB357" s="12"/>
      <c r="AC357" s="91">
        <f t="shared" si="183"/>
        <v>0</v>
      </c>
      <c r="AD357" s="75">
        <f t="shared" si="184"/>
        <v>0</v>
      </c>
      <c r="AE357" s="88">
        <f t="shared" si="172"/>
        <v>0</v>
      </c>
      <c r="AF357" s="92">
        <f t="shared" si="173"/>
        <v>0</v>
      </c>
      <c r="AG357" s="93">
        <f t="shared" si="174"/>
        <v>0</v>
      </c>
      <c r="AH357" s="93">
        <f t="shared" si="175"/>
        <v>0</v>
      </c>
      <c r="AI357" s="78">
        <f t="shared" si="176"/>
        <v>0</v>
      </c>
      <c r="AJ357" s="92">
        <f t="shared" si="185"/>
        <v>0</v>
      </c>
      <c r="AK357" s="78">
        <f t="shared" si="186"/>
        <v>0</v>
      </c>
      <c r="AL357" s="11"/>
      <c r="AM357" s="14"/>
      <c r="AN357" s="11"/>
      <c r="AO357" s="15"/>
      <c r="AP357" s="11"/>
      <c r="AQ357" s="11"/>
      <c r="AR357" s="11"/>
      <c r="AS357" s="75" t="str">
        <f t="shared" si="194"/>
        <v/>
      </c>
      <c r="AT357" s="75" t="str">
        <f t="shared" ca="1" si="195"/>
        <v/>
      </c>
      <c r="AU357" s="75" t="str">
        <f t="shared" si="196"/>
        <v/>
      </c>
      <c r="AV357" s="75" t="str">
        <f t="shared" ca="1" si="197"/>
        <v/>
      </c>
      <c r="AW357" s="169"/>
      <c r="AX357" s="169"/>
      <c r="AY357" s="75" t="str">
        <f t="shared" si="198"/>
        <v/>
      </c>
      <c r="AZ357" s="169"/>
      <c r="BA357" s="169"/>
      <c r="BB357" s="75" t="str">
        <f t="shared" si="199"/>
        <v/>
      </c>
      <c r="BC357" s="11"/>
      <c r="BH357" s="52"/>
      <c r="BI357" s="52"/>
      <c r="BJ357" s="52"/>
      <c r="BK357" s="52"/>
      <c r="BL357" s="52"/>
      <c r="BM357" s="52"/>
      <c r="BQ357" s="27"/>
      <c r="BR357" s="27"/>
      <c r="BS357" s="27"/>
      <c r="BT357" s="27"/>
      <c r="BU357" s="27"/>
      <c r="BV357" s="27"/>
      <c r="BW357" s="54"/>
      <c r="BX357" s="26"/>
      <c r="BY357" s="54"/>
      <c r="BZ357" s="26"/>
      <c r="CA357" s="26"/>
      <c r="CB357" s="26"/>
    </row>
    <row r="358" spans="1:80" ht="17.45" customHeight="1">
      <c r="A358" s="86">
        <f t="shared" si="200"/>
        <v>50.5</v>
      </c>
      <c r="B358" s="179">
        <f t="shared" si="177"/>
        <v>46272</v>
      </c>
      <c r="C358" s="8"/>
      <c r="D358" s="11"/>
      <c r="E358" s="12"/>
      <c r="F358" s="11"/>
      <c r="G358" s="74">
        <f t="shared" si="201"/>
        <v>821</v>
      </c>
      <c r="H358" s="75">
        <f t="shared" si="201"/>
        <v>6136</v>
      </c>
      <c r="I358" s="88">
        <f t="shared" si="188"/>
        <v>0</v>
      </c>
      <c r="J358" s="78">
        <f t="shared" si="189"/>
        <v>0</v>
      </c>
      <c r="K358" s="78">
        <f t="shared" si="190"/>
        <v>0</v>
      </c>
      <c r="L358" s="78">
        <f t="shared" si="191"/>
        <v>0</v>
      </c>
      <c r="M358" s="78">
        <f t="shared" ca="1" si="192"/>
        <v>7.6404494382022445E-2</v>
      </c>
      <c r="N358" s="78">
        <f t="shared" ca="1" si="178"/>
        <v>2.802850356294536E-2</v>
      </c>
      <c r="O358" s="78">
        <f t="shared" si="193"/>
        <v>5.0000000000000001E-4</v>
      </c>
      <c r="P358" s="13"/>
      <c r="Q358" s="8"/>
      <c r="R358" s="13"/>
      <c r="S358" s="89">
        <f t="shared" si="179"/>
        <v>0</v>
      </c>
      <c r="T358" s="75">
        <f t="shared" si="180"/>
        <v>0</v>
      </c>
      <c r="U358" s="90">
        <f t="shared" si="181"/>
        <v>0</v>
      </c>
      <c r="V358" s="82">
        <f t="shared" si="182"/>
        <v>0</v>
      </c>
      <c r="W358" s="8"/>
      <c r="X358" s="8"/>
      <c r="Y358" s="12"/>
      <c r="Z358" s="12"/>
      <c r="AA358" s="12"/>
      <c r="AB358" s="12"/>
      <c r="AC358" s="91">
        <f t="shared" si="183"/>
        <v>0</v>
      </c>
      <c r="AD358" s="75">
        <f t="shared" si="184"/>
        <v>0</v>
      </c>
      <c r="AE358" s="88">
        <f t="shared" si="172"/>
        <v>0</v>
      </c>
      <c r="AF358" s="92">
        <f t="shared" si="173"/>
        <v>0</v>
      </c>
      <c r="AG358" s="93">
        <f t="shared" si="174"/>
        <v>0</v>
      </c>
      <c r="AH358" s="93">
        <f t="shared" si="175"/>
        <v>0</v>
      </c>
      <c r="AI358" s="78">
        <f t="shared" si="176"/>
        <v>0</v>
      </c>
      <c r="AJ358" s="92">
        <f t="shared" si="185"/>
        <v>0</v>
      </c>
      <c r="AK358" s="78">
        <f t="shared" si="186"/>
        <v>0</v>
      </c>
      <c r="AL358" s="11"/>
      <c r="AM358" s="14"/>
      <c r="AN358" s="11"/>
      <c r="AO358" s="15"/>
      <c r="AP358" s="11"/>
      <c r="AQ358" s="11"/>
      <c r="AR358" s="11"/>
      <c r="AS358" s="75" t="str">
        <f t="shared" si="194"/>
        <v/>
      </c>
      <c r="AT358" s="75" t="str">
        <f t="shared" ca="1" si="195"/>
        <v/>
      </c>
      <c r="AU358" s="75" t="str">
        <f t="shared" si="196"/>
        <v/>
      </c>
      <c r="AV358" s="75" t="str">
        <f t="shared" ca="1" si="197"/>
        <v/>
      </c>
      <c r="AW358" s="169"/>
      <c r="AX358" s="169"/>
      <c r="AY358" s="75" t="str">
        <f t="shared" si="198"/>
        <v/>
      </c>
      <c r="AZ358" s="169"/>
      <c r="BA358" s="169"/>
      <c r="BB358" s="75" t="str">
        <f t="shared" si="199"/>
        <v/>
      </c>
      <c r="BC358" s="11"/>
      <c r="BH358" s="52"/>
      <c r="BI358" s="52"/>
      <c r="BJ358" s="52"/>
      <c r="BK358" s="52"/>
      <c r="BL358" s="52"/>
      <c r="BM358" s="52"/>
      <c r="BQ358" s="27"/>
      <c r="BR358" s="27"/>
      <c r="BS358" s="27"/>
      <c r="BT358" s="27"/>
      <c r="BU358" s="27"/>
      <c r="BV358" s="27"/>
      <c r="BW358" s="54"/>
      <c r="BX358" s="26"/>
      <c r="BY358" s="54"/>
      <c r="BZ358" s="26"/>
      <c r="CA358" s="26"/>
      <c r="CB358" s="26"/>
    </row>
    <row r="359" spans="1:80" ht="17.45" customHeight="1">
      <c r="A359" s="94">
        <f t="shared" si="200"/>
        <v>50.6</v>
      </c>
      <c r="B359" s="179">
        <f t="shared" si="177"/>
        <v>46273</v>
      </c>
      <c r="C359" s="8"/>
      <c r="D359" s="11"/>
      <c r="E359" s="12"/>
      <c r="F359" s="11"/>
      <c r="G359" s="74">
        <f t="shared" si="201"/>
        <v>821</v>
      </c>
      <c r="H359" s="75">
        <f t="shared" si="201"/>
        <v>6136</v>
      </c>
      <c r="I359" s="88">
        <f t="shared" si="188"/>
        <v>0</v>
      </c>
      <c r="J359" s="78">
        <f t="shared" si="189"/>
        <v>0</v>
      </c>
      <c r="K359" s="78">
        <f t="shared" si="190"/>
        <v>0</v>
      </c>
      <c r="L359" s="78">
        <f t="shared" si="191"/>
        <v>0</v>
      </c>
      <c r="M359" s="78">
        <f t="shared" ca="1" si="192"/>
        <v>7.6404494382022445E-2</v>
      </c>
      <c r="N359" s="78">
        <f t="shared" ca="1" si="178"/>
        <v>2.802850356294536E-2</v>
      </c>
      <c r="O359" s="78">
        <f t="shared" si="193"/>
        <v>5.0000000000000001E-4</v>
      </c>
      <c r="P359" s="13"/>
      <c r="Q359" s="8"/>
      <c r="R359" s="13"/>
      <c r="S359" s="89">
        <f t="shared" si="179"/>
        <v>0</v>
      </c>
      <c r="T359" s="75">
        <f t="shared" si="180"/>
        <v>0</v>
      </c>
      <c r="U359" s="90">
        <f t="shared" si="181"/>
        <v>0</v>
      </c>
      <c r="V359" s="82">
        <f t="shared" si="182"/>
        <v>0</v>
      </c>
      <c r="W359" s="8"/>
      <c r="X359" s="8"/>
      <c r="Y359" s="12"/>
      <c r="Z359" s="12"/>
      <c r="AA359" s="12"/>
      <c r="AB359" s="12"/>
      <c r="AC359" s="91">
        <f t="shared" si="183"/>
        <v>0</v>
      </c>
      <c r="AD359" s="75">
        <f t="shared" si="184"/>
        <v>0</v>
      </c>
      <c r="AE359" s="88">
        <f t="shared" si="172"/>
        <v>0</v>
      </c>
      <c r="AF359" s="92">
        <f t="shared" si="173"/>
        <v>0</v>
      </c>
      <c r="AG359" s="93">
        <f t="shared" si="174"/>
        <v>0</v>
      </c>
      <c r="AH359" s="93">
        <f t="shared" si="175"/>
        <v>0</v>
      </c>
      <c r="AI359" s="78">
        <f t="shared" si="176"/>
        <v>0</v>
      </c>
      <c r="AJ359" s="92">
        <f t="shared" si="185"/>
        <v>0</v>
      </c>
      <c r="AK359" s="78">
        <f t="shared" si="186"/>
        <v>0</v>
      </c>
      <c r="AL359" s="11"/>
      <c r="AM359" s="14"/>
      <c r="AN359" s="11"/>
      <c r="AO359" s="15"/>
      <c r="AP359" s="11"/>
      <c r="AQ359" s="11"/>
      <c r="AR359" s="11"/>
      <c r="AS359" s="75" t="str">
        <f t="shared" si="194"/>
        <v/>
      </c>
      <c r="AT359" s="75" t="str">
        <f t="shared" ca="1" si="195"/>
        <v/>
      </c>
      <c r="AU359" s="75" t="str">
        <f t="shared" si="196"/>
        <v/>
      </c>
      <c r="AV359" s="75" t="str">
        <f t="shared" ca="1" si="197"/>
        <v/>
      </c>
      <c r="AW359" s="169"/>
      <c r="AX359" s="169"/>
      <c r="AY359" s="75" t="str">
        <f t="shared" si="198"/>
        <v/>
      </c>
      <c r="AZ359" s="169"/>
      <c r="BA359" s="169"/>
      <c r="BB359" s="75" t="str">
        <f t="shared" si="199"/>
        <v/>
      </c>
      <c r="BC359" s="11"/>
      <c r="BH359" s="52"/>
      <c r="BI359" s="52"/>
      <c r="BJ359" s="52"/>
      <c r="BK359" s="52"/>
      <c r="BL359" s="52"/>
      <c r="BM359" s="52"/>
      <c r="BQ359" s="27"/>
      <c r="BR359" s="27"/>
      <c r="BS359" s="27"/>
      <c r="BT359" s="27"/>
      <c r="BU359" s="27"/>
      <c r="BV359" s="27"/>
      <c r="BW359" s="54"/>
      <c r="BX359" s="26"/>
      <c r="BY359" s="54"/>
      <c r="BZ359" s="26"/>
      <c r="CA359" s="26"/>
      <c r="CB359" s="26"/>
    </row>
    <row r="360" spans="1:80" ht="17.45" customHeight="1" thickBot="1">
      <c r="A360" s="86">
        <f t="shared" si="200"/>
        <v>50.7</v>
      </c>
      <c r="B360" s="180">
        <f t="shared" si="177"/>
        <v>46274</v>
      </c>
      <c r="C360" s="16"/>
      <c r="D360" s="17"/>
      <c r="E360" s="18"/>
      <c r="F360" s="17"/>
      <c r="G360" s="96">
        <f t="shared" si="201"/>
        <v>821</v>
      </c>
      <c r="H360" s="97">
        <f t="shared" si="201"/>
        <v>6136</v>
      </c>
      <c r="I360" s="98">
        <f t="shared" si="188"/>
        <v>0</v>
      </c>
      <c r="J360" s="99">
        <f t="shared" si="189"/>
        <v>0</v>
      </c>
      <c r="K360" s="99">
        <f t="shared" si="190"/>
        <v>0</v>
      </c>
      <c r="L360" s="99">
        <f t="shared" si="191"/>
        <v>0</v>
      </c>
      <c r="M360" s="99">
        <f t="shared" ca="1" si="192"/>
        <v>7.6404494382022445E-2</v>
      </c>
      <c r="N360" s="99">
        <f t="shared" ca="1" si="178"/>
        <v>2.802850356294536E-2</v>
      </c>
      <c r="O360" s="99">
        <f t="shared" si="193"/>
        <v>5.0000000000000001E-4</v>
      </c>
      <c r="P360" s="19"/>
      <c r="Q360" s="16"/>
      <c r="R360" s="19"/>
      <c r="S360" s="89">
        <f t="shared" si="179"/>
        <v>0</v>
      </c>
      <c r="T360" s="75">
        <f t="shared" si="180"/>
        <v>0</v>
      </c>
      <c r="U360" s="100">
        <f t="shared" si="181"/>
        <v>0</v>
      </c>
      <c r="V360" s="101">
        <f t="shared" si="182"/>
        <v>0</v>
      </c>
      <c r="W360" s="16"/>
      <c r="X360" s="8"/>
      <c r="Y360" s="12"/>
      <c r="Z360" s="12"/>
      <c r="AA360" s="12"/>
      <c r="AB360" s="12"/>
      <c r="AC360" s="102">
        <f t="shared" si="183"/>
        <v>0</v>
      </c>
      <c r="AD360" s="97">
        <f t="shared" si="184"/>
        <v>0</v>
      </c>
      <c r="AE360" s="98">
        <f t="shared" si="172"/>
        <v>0</v>
      </c>
      <c r="AF360" s="103">
        <f t="shared" si="173"/>
        <v>0</v>
      </c>
      <c r="AG360" s="104">
        <f t="shared" si="174"/>
        <v>0</v>
      </c>
      <c r="AH360" s="104">
        <f t="shared" si="175"/>
        <v>0</v>
      </c>
      <c r="AI360" s="99">
        <f t="shared" si="176"/>
        <v>0</v>
      </c>
      <c r="AJ360" s="103">
        <f t="shared" si="185"/>
        <v>0</v>
      </c>
      <c r="AK360" s="99">
        <f t="shared" si="186"/>
        <v>0</v>
      </c>
      <c r="AL360" s="17"/>
      <c r="AM360" s="20"/>
      <c r="AN360" s="17"/>
      <c r="AO360" s="21"/>
      <c r="AP360" s="17"/>
      <c r="AQ360" s="17"/>
      <c r="AR360" s="17"/>
      <c r="AS360" s="97" t="str">
        <f t="shared" si="194"/>
        <v/>
      </c>
      <c r="AT360" s="97" t="str">
        <f t="shared" ca="1" si="195"/>
        <v/>
      </c>
      <c r="AU360" s="97" t="str">
        <f t="shared" si="196"/>
        <v/>
      </c>
      <c r="AV360" s="97" t="str">
        <f t="shared" ca="1" si="197"/>
        <v/>
      </c>
      <c r="AW360" s="167"/>
      <c r="AX360" s="167"/>
      <c r="AY360" s="97" t="str">
        <f t="shared" si="198"/>
        <v/>
      </c>
      <c r="AZ360" s="167"/>
      <c r="BA360" s="167"/>
      <c r="BB360" s="97" t="str">
        <f t="shared" si="199"/>
        <v/>
      </c>
      <c r="BC360" s="17"/>
      <c r="BH360" s="52"/>
      <c r="BI360" s="52"/>
      <c r="BJ360" s="52"/>
      <c r="BK360" s="52"/>
      <c r="BL360" s="52"/>
      <c r="BM360" s="52"/>
      <c r="BQ360" s="27"/>
      <c r="BR360" s="27"/>
      <c r="BS360" s="27"/>
      <c r="BT360" s="27"/>
      <c r="BU360" s="27"/>
      <c r="BV360" s="27"/>
      <c r="BW360" s="54"/>
      <c r="BX360" s="26"/>
      <c r="BY360" s="54"/>
      <c r="BZ360" s="26"/>
      <c r="CA360" s="26"/>
      <c r="CB360" s="26"/>
    </row>
    <row r="361" spans="1:80" ht="17.45" customHeight="1" thickTop="1">
      <c r="A361" s="71">
        <f>A354+1</f>
        <v>51.1</v>
      </c>
      <c r="B361" s="178">
        <f>B360+1</f>
        <v>46275</v>
      </c>
      <c r="C361" s="4"/>
      <c r="D361" s="5"/>
      <c r="E361" s="6"/>
      <c r="F361" s="5"/>
      <c r="G361" s="74">
        <f t="shared" si="201"/>
        <v>821</v>
      </c>
      <c r="H361" s="75">
        <f t="shared" si="201"/>
        <v>6136</v>
      </c>
      <c r="I361" s="76">
        <f t="shared" si="188"/>
        <v>0</v>
      </c>
      <c r="J361" s="77">
        <f t="shared" si="189"/>
        <v>0</v>
      </c>
      <c r="K361" s="77">
        <f t="shared" si="190"/>
        <v>0</v>
      </c>
      <c r="L361" s="77">
        <f t="shared" si="191"/>
        <v>0</v>
      </c>
      <c r="M361" s="78">
        <f t="shared" ca="1" si="192"/>
        <v>7.6404494382022445E-2</v>
      </c>
      <c r="N361" s="78">
        <f t="shared" ca="1" si="178"/>
        <v>2.802850356294536E-2</v>
      </c>
      <c r="O361" s="78">
        <f t="shared" si="193"/>
        <v>5.0000000000000001E-4</v>
      </c>
      <c r="P361" s="13"/>
      <c r="Q361" s="8"/>
      <c r="R361" s="13"/>
      <c r="S361" s="79">
        <f t="shared" si="179"/>
        <v>0</v>
      </c>
      <c r="T361" s="80">
        <f t="shared" si="180"/>
        <v>0</v>
      </c>
      <c r="U361" s="90">
        <f t="shared" si="181"/>
        <v>0</v>
      </c>
      <c r="V361" s="82">
        <f t="shared" si="182"/>
        <v>0</v>
      </c>
      <c r="W361" s="4"/>
      <c r="X361" s="4"/>
      <c r="Y361" s="6"/>
      <c r="Z361" s="6"/>
      <c r="AA361" s="6"/>
      <c r="AB361" s="6"/>
      <c r="AC361" s="83">
        <f t="shared" si="183"/>
        <v>0</v>
      </c>
      <c r="AD361" s="80">
        <f t="shared" si="184"/>
        <v>0</v>
      </c>
      <c r="AE361" s="76">
        <f t="shared" si="172"/>
        <v>0</v>
      </c>
      <c r="AF361" s="84">
        <f t="shared" si="173"/>
        <v>0</v>
      </c>
      <c r="AG361" s="85">
        <f t="shared" si="174"/>
        <v>0</v>
      </c>
      <c r="AH361" s="85">
        <f t="shared" si="175"/>
        <v>0</v>
      </c>
      <c r="AI361" s="77">
        <f t="shared" si="176"/>
        <v>0</v>
      </c>
      <c r="AJ361" s="84">
        <f t="shared" si="185"/>
        <v>0</v>
      </c>
      <c r="AK361" s="77">
        <f t="shared" si="186"/>
        <v>0</v>
      </c>
      <c r="AL361" s="5"/>
      <c r="AM361" s="9"/>
      <c r="AN361" s="5"/>
      <c r="AO361" s="10"/>
      <c r="AP361" s="5"/>
      <c r="AQ361" s="5"/>
      <c r="AR361" s="5"/>
      <c r="AS361" s="80" t="str">
        <f t="shared" si="194"/>
        <v/>
      </c>
      <c r="AT361" s="80" t="str">
        <f t="shared" ca="1" si="195"/>
        <v/>
      </c>
      <c r="AU361" s="80" t="str">
        <f t="shared" si="196"/>
        <v/>
      </c>
      <c r="AV361" s="80" t="str">
        <f t="shared" ca="1" si="197"/>
        <v/>
      </c>
      <c r="AW361" s="165"/>
      <c r="AX361" s="165"/>
      <c r="AY361" s="80" t="str">
        <f t="shared" si="198"/>
        <v/>
      </c>
      <c r="AZ361" s="165"/>
      <c r="BA361" s="165"/>
      <c r="BB361" s="80" t="str">
        <f t="shared" si="199"/>
        <v/>
      </c>
      <c r="BC361" s="5"/>
      <c r="BH361" s="52"/>
      <c r="BI361" s="52"/>
      <c r="BJ361" s="52"/>
      <c r="BK361" s="52"/>
      <c r="BL361" s="52"/>
      <c r="BM361" s="52"/>
      <c r="BQ361" s="27"/>
      <c r="BR361" s="27"/>
      <c r="BS361" s="27"/>
      <c r="BT361" s="27"/>
      <c r="BU361" s="27"/>
      <c r="BV361" s="27"/>
      <c r="BW361" s="54"/>
      <c r="BX361" s="26"/>
      <c r="BY361" s="54"/>
      <c r="BZ361" s="26"/>
      <c r="CA361" s="26"/>
      <c r="CB361" s="26"/>
    </row>
    <row r="362" spans="1:80" ht="17.45" customHeight="1">
      <c r="A362" s="86">
        <f t="shared" si="200"/>
        <v>51.2</v>
      </c>
      <c r="B362" s="179">
        <f t="shared" si="177"/>
        <v>46276</v>
      </c>
      <c r="C362" s="8"/>
      <c r="D362" s="11"/>
      <c r="E362" s="12"/>
      <c r="F362" s="11"/>
      <c r="G362" s="74">
        <f t="shared" si="201"/>
        <v>821</v>
      </c>
      <c r="H362" s="75">
        <f t="shared" si="201"/>
        <v>6136</v>
      </c>
      <c r="I362" s="88">
        <f t="shared" si="188"/>
        <v>0</v>
      </c>
      <c r="J362" s="78">
        <f t="shared" si="189"/>
        <v>0</v>
      </c>
      <c r="K362" s="78">
        <f t="shared" si="190"/>
        <v>0</v>
      </c>
      <c r="L362" s="78">
        <f t="shared" si="191"/>
        <v>0</v>
      </c>
      <c r="M362" s="78">
        <f t="shared" ca="1" si="192"/>
        <v>7.6404494382022445E-2</v>
      </c>
      <c r="N362" s="78">
        <f t="shared" ca="1" si="178"/>
        <v>2.802850356294536E-2</v>
      </c>
      <c r="O362" s="78">
        <f t="shared" si="193"/>
        <v>5.0000000000000001E-4</v>
      </c>
      <c r="P362" s="13"/>
      <c r="Q362" s="8"/>
      <c r="R362" s="13"/>
      <c r="S362" s="89">
        <f t="shared" si="179"/>
        <v>0</v>
      </c>
      <c r="T362" s="75">
        <f t="shared" si="180"/>
        <v>0</v>
      </c>
      <c r="U362" s="90">
        <f t="shared" si="181"/>
        <v>0</v>
      </c>
      <c r="V362" s="82">
        <f t="shared" si="182"/>
        <v>0</v>
      </c>
      <c r="W362" s="8"/>
      <c r="X362" s="8"/>
      <c r="Y362" s="12"/>
      <c r="Z362" s="12"/>
      <c r="AA362" s="12"/>
      <c r="AB362" s="12"/>
      <c r="AC362" s="91">
        <f t="shared" si="183"/>
        <v>0</v>
      </c>
      <c r="AD362" s="75">
        <f t="shared" si="184"/>
        <v>0</v>
      </c>
      <c r="AE362" s="88">
        <f t="shared" si="172"/>
        <v>0</v>
      </c>
      <c r="AF362" s="92">
        <f t="shared" si="173"/>
        <v>0</v>
      </c>
      <c r="AG362" s="93">
        <f t="shared" si="174"/>
        <v>0</v>
      </c>
      <c r="AH362" s="93">
        <f t="shared" si="175"/>
        <v>0</v>
      </c>
      <c r="AI362" s="78">
        <f t="shared" si="176"/>
        <v>0</v>
      </c>
      <c r="AJ362" s="92">
        <f t="shared" si="185"/>
        <v>0</v>
      </c>
      <c r="AK362" s="78">
        <f t="shared" si="186"/>
        <v>0</v>
      </c>
      <c r="AL362" s="11"/>
      <c r="AM362" s="14"/>
      <c r="AN362" s="11"/>
      <c r="AO362" s="15"/>
      <c r="AP362" s="11"/>
      <c r="AQ362" s="11"/>
      <c r="AR362" s="11"/>
      <c r="AS362" s="75" t="str">
        <f t="shared" si="194"/>
        <v/>
      </c>
      <c r="AT362" s="75" t="str">
        <f t="shared" ca="1" si="195"/>
        <v/>
      </c>
      <c r="AU362" s="75" t="str">
        <f t="shared" si="196"/>
        <v/>
      </c>
      <c r="AV362" s="75" t="str">
        <f t="shared" ca="1" si="197"/>
        <v/>
      </c>
      <c r="AW362" s="169"/>
      <c r="AX362" s="169"/>
      <c r="AY362" s="75" t="str">
        <f t="shared" si="198"/>
        <v/>
      </c>
      <c r="AZ362" s="169"/>
      <c r="BA362" s="169"/>
      <c r="BB362" s="75" t="str">
        <f t="shared" si="199"/>
        <v/>
      </c>
      <c r="BC362" s="11"/>
      <c r="BH362" s="52"/>
      <c r="BI362" s="52"/>
      <c r="BJ362" s="52"/>
      <c r="BK362" s="52"/>
      <c r="BL362" s="52"/>
      <c r="BM362" s="52"/>
      <c r="BQ362" s="27"/>
      <c r="BR362" s="27"/>
      <c r="BS362" s="27"/>
      <c r="BT362" s="27"/>
      <c r="BU362" s="27"/>
      <c r="BV362" s="27"/>
      <c r="BW362" s="54"/>
      <c r="BX362" s="26"/>
      <c r="BY362" s="54"/>
      <c r="BZ362" s="26"/>
      <c r="CA362" s="26"/>
      <c r="CB362" s="26"/>
    </row>
    <row r="363" spans="1:80" ht="17.45" customHeight="1">
      <c r="A363" s="94">
        <f t="shared" si="200"/>
        <v>51.3</v>
      </c>
      <c r="B363" s="179">
        <f t="shared" si="177"/>
        <v>46277</v>
      </c>
      <c r="C363" s="8"/>
      <c r="D363" s="11"/>
      <c r="E363" s="12"/>
      <c r="F363" s="11"/>
      <c r="G363" s="74">
        <f t="shared" si="201"/>
        <v>821</v>
      </c>
      <c r="H363" s="75">
        <f t="shared" si="201"/>
        <v>6136</v>
      </c>
      <c r="I363" s="88">
        <f t="shared" si="188"/>
        <v>0</v>
      </c>
      <c r="J363" s="78">
        <f t="shared" si="189"/>
        <v>0</v>
      </c>
      <c r="K363" s="78">
        <f t="shared" si="190"/>
        <v>0</v>
      </c>
      <c r="L363" s="78">
        <f t="shared" si="191"/>
        <v>0</v>
      </c>
      <c r="M363" s="78">
        <f t="shared" ca="1" si="192"/>
        <v>7.6404494382022445E-2</v>
      </c>
      <c r="N363" s="78">
        <f t="shared" ca="1" si="178"/>
        <v>2.802850356294536E-2</v>
      </c>
      <c r="O363" s="78">
        <f t="shared" si="193"/>
        <v>5.0000000000000001E-4</v>
      </c>
      <c r="P363" s="13"/>
      <c r="Q363" s="8"/>
      <c r="R363" s="13"/>
      <c r="S363" s="89">
        <f t="shared" si="179"/>
        <v>0</v>
      </c>
      <c r="T363" s="75">
        <f t="shared" si="180"/>
        <v>0</v>
      </c>
      <c r="U363" s="90">
        <f t="shared" si="181"/>
        <v>0</v>
      </c>
      <c r="V363" s="82">
        <f t="shared" si="182"/>
        <v>0</v>
      </c>
      <c r="W363" s="8"/>
      <c r="X363" s="8"/>
      <c r="Y363" s="12"/>
      <c r="Z363" s="12"/>
      <c r="AA363" s="12"/>
      <c r="AB363" s="12"/>
      <c r="AC363" s="91">
        <f t="shared" si="183"/>
        <v>0</v>
      </c>
      <c r="AD363" s="75">
        <f t="shared" si="184"/>
        <v>0</v>
      </c>
      <c r="AE363" s="88">
        <f t="shared" si="172"/>
        <v>0</v>
      </c>
      <c r="AF363" s="92">
        <f t="shared" si="173"/>
        <v>0</v>
      </c>
      <c r="AG363" s="93">
        <f t="shared" si="174"/>
        <v>0</v>
      </c>
      <c r="AH363" s="93">
        <f t="shared" si="175"/>
        <v>0</v>
      </c>
      <c r="AI363" s="78">
        <f t="shared" si="176"/>
        <v>0</v>
      </c>
      <c r="AJ363" s="92">
        <f t="shared" si="185"/>
        <v>0</v>
      </c>
      <c r="AK363" s="78">
        <f t="shared" si="186"/>
        <v>0</v>
      </c>
      <c r="AL363" s="11"/>
      <c r="AM363" s="14"/>
      <c r="AN363" s="11"/>
      <c r="AO363" s="15"/>
      <c r="AP363" s="11"/>
      <c r="AQ363" s="11"/>
      <c r="AR363" s="11"/>
      <c r="AS363" s="75" t="str">
        <f t="shared" si="194"/>
        <v/>
      </c>
      <c r="AT363" s="75" t="str">
        <f t="shared" ca="1" si="195"/>
        <v/>
      </c>
      <c r="AU363" s="75" t="str">
        <f t="shared" si="196"/>
        <v/>
      </c>
      <c r="AV363" s="75" t="str">
        <f t="shared" ca="1" si="197"/>
        <v/>
      </c>
      <c r="AW363" s="169"/>
      <c r="AX363" s="169"/>
      <c r="AY363" s="75" t="str">
        <f t="shared" si="198"/>
        <v/>
      </c>
      <c r="AZ363" s="169"/>
      <c r="BA363" s="169"/>
      <c r="BB363" s="75" t="str">
        <f t="shared" si="199"/>
        <v/>
      </c>
      <c r="BC363" s="11"/>
      <c r="BH363" s="52"/>
      <c r="BI363" s="52"/>
      <c r="BJ363" s="52"/>
      <c r="BK363" s="52"/>
      <c r="BL363" s="52"/>
      <c r="BM363" s="52"/>
      <c r="BQ363" s="27"/>
      <c r="BR363" s="27"/>
      <c r="BS363" s="27"/>
      <c r="BT363" s="27"/>
      <c r="BU363" s="27"/>
      <c r="BV363" s="27"/>
      <c r="BW363" s="54"/>
      <c r="BX363" s="26"/>
      <c r="BY363" s="54"/>
      <c r="BZ363" s="26"/>
      <c r="CA363" s="26"/>
      <c r="CB363" s="26"/>
    </row>
    <row r="364" spans="1:80" ht="17.45" customHeight="1">
      <c r="A364" s="86">
        <f t="shared" si="200"/>
        <v>51.4</v>
      </c>
      <c r="B364" s="179">
        <f t="shared" si="177"/>
        <v>46278</v>
      </c>
      <c r="C364" s="8"/>
      <c r="D364" s="11"/>
      <c r="E364" s="12"/>
      <c r="F364" s="11"/>
      <c r="G364" s="74">
        <f t="shared" ref="G364:H379" si="202">G363-E364-C364</f>
        <v>821</v>
      </c>
      <c r="H364" s="75">
        <f t="shared" si="202"/>
        <v>6136</v>
      </c>
      <c r="I364" s="88">
        <f t="shared" si="188"/>
        <v>0</v>
      </c>
      <c r="J364" s="78">
        <f t="shared" si="189"/>
        <v>0</v>
      </c>
      <c r="K364" s="78">
        <f t="shared" si="190"/>
        <v>0</v>
      </c>
      <c r="L364" s="78">
        <f t="shared" si="191"/>
        <v>0</v>
      </c>
      <c r="M364" s="78">
        <f t="shared" ca="1" si="192"/>
        <v>7.6404494382022445E-2</v>
      </c>
      <c r="N364" s="78">
        <f t="shared" ca="1" si="178"/>
        <v>2.802850356294536E-2</v>
      </c>
      <c r="O364" s="78">
        <f t="shared" si="193"/>
        <v>5.0000000000000001E-4</v>
      </c>
      <c r="P364" s="13"/>
      <c r="Q364" s="8"/>
      <c r="R364" s="13"/>
      <c r="S364" s="89">
        <f t="shared" si="179"/>
        <v>0</v>
      </c>
      <c r="T364" s="75">
        <f t="shared" si="180"/>
        <v>0</v>
      </c>
      <c r="U364" s="90">
        <f t="shared" si="181"/>
        <v>0</v>
      </c>
      <c r="V364" s="82">
        <f t="shared" si="182"/>
        <v>0</v>
      </c>
      <c r="W364" s="8"/>
      <c r="X364" s="8"/>
      <c r="Y364" s="12"/>
      <c r="Z364" s="12"/>
      <c r="AA364" s="12"/>
      <c r="AB364" s="12"/>
      <c r="AC364" s="91">
        <f t="shared" si="183"/>
        <v>0</v>
      </c>
      <c r="AD364" s="75">
        <f t="shared" si="184"/>
        <v>0</v>
      </c>
      <c r="AE364" s="88">
        <f t="shared" si="172"/>
        <v>0</v>
      </c>
      <c r="AF364" s="92">
        <f t="shared" si="173"/>
        <v>0</v>
      </c>
      <c r="AG364" s="93">
        <f t="shared" si="174"/>
        <v>0</v>
      </c>
      <c r="AH364" s="93">
        <f t="shared" si="175"/>
        <v>0</v>
      </c>
      <c r="AI364" s="78">
        <f t="shared" si="176"/>
        <v>0</v>
      </c>
      <c r="AJ364" s="92">
        <f t="shared" si="185"/>
        <v>0</v>
      </c>
      <c r="AK364" s="78">
        <f t="shared" si="186"/>
        <v>0</v>
      </c>
      <c r="AL364" s="11"/>
      <c r="AM364" s="14"/>
      <c r="AN364" s="11"/>
      <c r="AO364" s="15"/>
      <c r="AP364" s="11"/>
      <c r="AQ364" s="11"/>
      <c r="AR364" s="11"/>
      <c r="AS364" s="75" t="str">
        <f t="shared" si="194"/>
        <v/>
      </c>
      <c r="AT364" s="75" t="str">
        <f t="shared" ca="1" si="195"/>
        <v/>
      </c>
      <c r="AU364" s="75" t="str">
        <f t="shared" si="196"/>
        <v/>
      </c>
      <c r="AV364" s="75" t="str">
        <f t="shared" ca="1" si="197"/>
        <v/>
      </c>
      <c r="AW364" s="169"/>
      <c r="AX364" s="169"/>
      <c r="AY364" s="75" t="str">
        <f t="shared" si="198"/>
        <v/>
      </c>
      <c r="AZ364" s="169"/>
      <c r="BA364" s="169"/>
      <c r="BB364" s="75" t="str">
        <f t="shared" si="199"/>
        <v/>
      </c>
      <c r="BC364" s="11"/>
      <c r="BH364" s="52"/>
      <c r="BI364" s="52"/>
      <c r="BJ364" s="52"/>
      <c r="BK364" s="52"/>
      <c r="BL364" s="52"/>
      <c r="BM364" s="52"/>
      <c r="BQ364" s="27"/>
      <c r="BR364" s="27"/>
      <c r="BS364" s="27"/>
      <c r="BT364" s="27"/>
      <c r="BU364" s="27"/>
      <c r="BV364" s="27"/>
      <c r="BW364" s="54"/>
      <c r="BX364" s="26"/>
      <c r="BY364" s="54"/>
      <c r="BZ364" s="26"/>
      <c r="CA364" s="26"/>
      <c r="CB364" s="26"/>
    </row>
    <row r="365" spans="1:80" ht="17.45" customHeight="1">
      <c r="A365" s="94">
        <f t="shared" si="200"/>
        <v>51.5</v>
      </c>
      <c r="B365" s="179">
        <f t="shared" si="177"/>
        <v>46279</v>
      </c>
      <c r="C365" s="8"/>
      <c r="D365" s="11"/>
      <c r="E365" s="12"/>
      <c r="F365" s="11"/>
      <c r="G365" s="74">
        <f t="shared" si="202"/>
        <v>821</v>
      </c>
      <c r="H365" s="75">
        <f t="shared" si="202"/>
        <v>6136</v>
      </c>
      <c r="I365" s="88">
        <f t="shared" si="188"/>
        <v>0</v>
      </c>
      <c r="J365" s="78">
        <f t="shared" si="189"/>
        <v>0</v>
      </c>
      <c r="K365" s="78">
        <f t="shared" si="190"/>
        <v>0</v>
      </c>
      <c r="L365" s="78">
        <f t="shared" si="191"/>
        <v>0</v>
      </c>
      <c r="M365" s="78">
        <f t="shared" ca="1" si="192"/>
        <v>7.6404494382022445E-2</v>
      </c>
      <c r="N365" s="78">
        <f t="shared" ca="1" si="178"/>
        <v>2.802850356294536E-2</v>
      </c>
      <c r="O365" s="78">
        <f t="shared" si="193"/>
        <v>5.0000000000000001E-4</v>
      </c>
      <c r="P365" s="13"/>
      <c r="Q365" s="8"/>
      <c r="R365" s="13"/>
      <c r="S365" s="89">
        <f t="shared" si="179"/>
        <v>0</v>
      </c>
      <c r="T365" s="75">
        <f t="shared" si="180"/>
        <v>0</v>
      </c>
      <c r="U365" s="90">
        <f t="shared" si="181"/>
        <v>0</v>
      </c>
      <c r="V365" s="82">
        <f t="shared" si="182"/>
        <v>0</v>
      </c>
      <c r="W365" s="8"/>
      <c r="X365" s="8"/>
      <c r="Y365" s="12"/>
      <c r="Z365" s="12"/>
      <c r="AA365" s="12"/>
      <c r="AB365" s="12"/>
      <c r="AC365" s="91">
        <f t="shared" si="183"/>
        <v>0</v>
      </c>
      <c r="AD365" s="75">
        <f t="shared" si="184"/>
        <v>0</v>
      </c>
      <c r="AE365" s="88">
        <f t="shared" si="172"/>
        <v>0</v>
      </c>
      <c r="AF365" s="92">
        <f t="shared" si="173"/>
        <v>0</v>
      </c>
      <c r="AG365" s="93">
        <f t="shared" si="174"/>
        <v>0</v>
      </c>
      <c r="AH365" s="93">
        <f t="shared" si="175"/>
        <v>0</v>
      </c>
      <c r="AI365" s="78">
        <f t="shared" si="176"/>
        <v>0</v>
      </c>
      <c r="AJ365" s="92">
        <f t="shared" si="185"/>
        <v>0</v>
      </c>
      <c r="AK365" s="78">
        <f t="shared" si="186"/>
        <v>0</v>
      </c>
      <c r="AL365" s="11"/>
      <c r="AM365" s="14"/>
      <c r="AN365" s="11"/>
      <c r="AO365" s="15"/>
      <c r="AP365" s="11"/>
      <c r="AQ365" s="11"/>
      <c r="AR365" s="11"/>
      <c r="AS365" s="75" t="str">
        <f t="shared" si="194"/>
        <v/>
      </c>
      <c r="AT365" s="75" t="str">
        <f t="shared" ca="1" si="195"/>
        <v/>
      </c>
      <c r="AU365" s="75" t="str">
        <f t="shared" si="196"/>
        <v/>
      </c>
      <c r="AV365" s="75" t="str">
        <f t="shared" ca="1" si="197"/>
        <v/>
      </c>
      <c r="AW365" s="169"/>
      <c r="AX365" s="169"/>
      <c r="AY365" s="75" t="str">
        <f t="shared" si="198"/>
        <v/>
      </c>
      <c r="AZ365" s="169"/>
      <c r="BA365" s="169"/>
      <c r="BB365" s="75" t="str">
        <f t="shared" si="199"/>
        <v/>
      </c>
      <c r="BC365" s="11"/>
      <c r="BH365" s="52"/>
      <c r="BI365" s="52"/>
      <c r="BJ365" s="52"/>
      <c r="BK365" s="52"/>
      <c r="BL365" s="52"/>
      <c r="BM365" s="52"/>
      <c r="BQ365" s="27"/>
      <c r="BR365" s="27"/>
      <c r="BS365" s="27"/>
      <c r="BT365" s="27"/>
      <c r="BU365" s="27"/>
      <c r="BV365" s="27"/>
      <c r="BW365" s="54"/>
      <c r="BX365" s="26"/>
      <c r="BY365" s="54"/>
      <c r="BZ365" s="26"/>
      <c r="CA365" s="26"/>
      <c r="CB365" s="26"/>
    </row>
    <row r="366" spans="1:80" ht="17.45" customHeight="1">
      <c r="A366" s="86">
        <f t="shared" si="200"/>
        <v>51.6</v>
      </c>
      <c r="B366" s="179">
        <f t="shared" si="177"/>
        <v>46280</v>
      </c>
      <c r="C366" s="8"/>
      <c r="D366" s="11"/>
      <c r="E366" s="12"/>
      <c r="F366" s="11"/>
      <c r="G366" s="74">
        <f t="shared" si="202"/>
        <v>821</v>
      </c>
      <c r="H366" s="75">
        <f t="shared" si="202"/>
        <v>6136</v>
      </c>
      <c r="I366" s="88">
        <f t="shared" si="188"/>
        <v>0</v>
      </c>
      <c r="J366" s="78">
        <f t="shared" si="189"/>
        <v>0</v>
      </c>
      <c r="K366" s="78">
        <f t="shared" si="190"/>
        <v>0</v>
      </c>
      <c r="L366" s="78">
        <f t="shared" si="191"/>
        <v>0</v>
      </c>
      <c r="M366" s="78">
        <f t="shared" ca="1" si="192"/>
        <v>7.6404494382022445E-2</v>
      </c>
      <c r="N366" s="78">
        <f t="shared" ca="1" si="178"/>
        <v>2.802850356294536E-2</v>
      </c>
      <c r="O366" s="78">
        <f t="shared" si="193"/>
        <v>5.0000000000000001E-4</v>
      </c>
      <c r="P366" s="13"/>
      <c r="Q366" s="8"/>
      <c r="R366" s="13"/>
      <c r="S366" s="89">
        <f t="shared" si="179"/>
        <v>0</v>
      </c>
      <c r="T366" s="75">
        <f t="shared" si="180"/>
        <v>0</v>
      </c>
      <c r="U366" s="90">
        <f t="shared" si="181"/>
        <v>0</v>
      </c>
      <c r="V366" s="82">
        <f t="shared" si="182"/>
        <v>0</v>
      </c>
      <c r="W366" s="8"/>
      <c r="X366" s="8"/>
      <c r="Y366" s="12"/>
      <c r="Z366" s="12"/>
      <c r="AA366" s="12"/>
      <c r="AB366" s="12"/>
      <c r="AC366" s="91">
        <f t="shared" si="183"/>
        <v>0</v>
      </c>
      <c r="AD366" s="75">
        <f t="shared" si="184"/>
        <v>0</v>
      </c>
      <c r="AE366" s="88">
        <f t="shared" si="172"/>
        <v>0</v>
      </c>
      <c r="AF366" s="92">
        <f t="shared" si="173"/>
        <v>0</v>
      </c>
      <c r="AG366" s="93">
        <f t="shared" si="174"/>
        <v>0</v>
      </c>
      <c r="AH366" s="93">
        <f t="shared" si="175"/>
        <v>0</v>
      </c>
      <c r="AI366" s="78">
        <f t="shared" si="176"/>
        <v>0</v>
      </c>
      <c r="AJ366" s="92">
        <f t="shared" si="185"/>
        <v>0</v>
      </c>
      <c r="AK366" s="78">
        <f t="shared" si="186"/>
        <v>0</v>
      </c>
      <c r="AL366" s="11"/>
      <c r="AM366" s="14"/>
      <c r="AN366" s="11"/>
      <c r="AO366" s="15"/>
      <c r="AP366" s="11"/>
      <c r="AQ366" s="11"/>
      <c r="AR366" s="11"/>
      <c r="AS366" s="75" t="str">
        <f t="shared" si="194"/>
        <v/>
      </c>
      <c r="AT366" s="75" t="str">
        <f t="shared" ca="1" si="195"/>
        <v/>
      </c>
      <c r="AU366" s="75" t="str">
        <f t="shared" si="196"/>
        <v/>
      </c>
      <c r="AV366" s="75" t="str">
        <f t="shared" ca="1" si="197"/>
        <v/>
      </c>
      <c r="AW366" s="169"/>
      <c r="AX366" s="169"/>
      <c r="AY366" s="75" t="str">
        <f t="shared" si="198"/>
        <v/>
      </c>
      <c r="AZ366" s="169"/>
      <c r="BA366" s="169"/>
      <c r="BB366" s="75" t="str">
        <f t="shared" si="199"/>
        <v/>
      </c>
      <c r="BC366" s="11"/>
      <c r="BH366" s="52"/>
      <c r="BI366" s="52"/>
      <c r="BJ366" s="52"/>
      <c r="BK366" s="52"/>
      <c r="BL366" s="52"/>
      <c r="BM366" s="52"/>
      <c r="BQ366" s="27"/>
      <c r="BR366" s="27"/>
      <c r="BS366" s="27"/>
      <c r="BT366" s="27"/>
      <c r="BU366" s="27"/>
      <c r="BV366" s="27"/>
      <c r="BW366" s="54"/>
      <c r="BX366" s="26"/>
      <c r="BY366" s="54"/>
      <c r="BZ366" s="26"/>
      <c r="CA366" s="26"/>
      <c r="CB366" s="26"/>
    </row>
    <row r="367" spans="1:80" ht="17.45" customHeight="1" thickBot="1">
      <c r="A367" s="94">
        <f t="shared" si="200"/>
        <v>51.7</v>
      </c>
      <c r="B367" s="180">
        <f t="shared" si="177"/>
        <v>46281</v>
      </c>
      <c r="C367" s="16"/>
      <c r="D367" s="17"/>
      <c r="E367" s="18"/>
      <c r="F367" s="17"/>
      <c r="G367" s="96">
        <f t="shared" si="202"/>
        <v>821</v>
      </c>
      <c r="H367" s="97">
        <f t="shared" si="202"/>
        <v>6136</v>
      </c>
      <c r="I367" s="98">
        <f t="shared" si="188"/>
        <v>0</v>
      </c>
      <c r="J367" s="99">
        <f t="shared" si="189"/>
        <v>0</v>
      </c>
      <c r="K367" s="99">
        <f t="shared" si="190"/>
        <v>0</v>
      </c>
      <c r="L367" s="99">
        <f t="shared" si="191"/>
        <v>0</v>
      </c>
      <c r="M367" s="99">
        <f t="shared" ca="1" si="192"/>
        <v>7.6404494382022445E-2</v>
      </c>
      <c r="N367" s="99">
        <f t="shared" ca="1" si="178"/>
        <v>2.802850356294536E-2</v>
      </c>
      <c r="O367" s="99">
        <f t="shared" si="193"/>
        <v>5.0000000000000001E-4</v>
      </c>
      <c r="P367" s="19"/>
      <c r="Q367" s="16"/>
      <c r="R367" s="19"/>
      <c r="S367" s="89">
        <f t="shared" si="179"/>
        <v>0</v>
      </c>
      <c r="T367" s="75">
        <f t="shared" si="180"/>
        <v>0</v>
      </c>
      <c r="U367" s="100">
        <f t="shared" si="181"/>
        <v>0</v>
      </c>
      <c r="V367" s="101">
        <f t="shared" si="182"/>
        <v>0</v>
      </c>
      <c r="W367" s="16"/>
      <c r="X367" s="8"/>
      <c r="Y367" s="12"/>
      <c r="Z367" s="12"/>
      <c r="AA367" s="12"/>
      <c r="AB367" s="12"/>
      <c r="AC367" s="102">
        <f t="shared" si="183"/>
        <v>0</v>
      </c>
      <c r="AD367" s="97">
        <f t="shared" si="184"/>
        <v>0</v>
      </c>
      <c r="AE367" s="98">
        <f t="shared" si="172"/>
        <v>0</v>
      </c>
      <c r="AF367" s="103">
        <f t="shared" si="173"/>
        <v>0</v>
      </c>
      <c r="AG367" s="104">
        <f t="shared" si="174"/>
        <v>0</v>
      </c>
      <c r="AH367" s="104">
        <f t="shared" si="175"/>
        <v>0</v>
      </c>
      <c r="AI367" s="99">
        <f t="shared" si="176"/>
        <v>0</v>
      </c>
      <c r="AJ367" s="103">
        <f t="shared" si="185"/>
        <v>0</v>
      </c>
      <c r="AK367" s="99">
        <f t="shared" si="186"/>
        <v>0</v>
      </c>
      <c r="AL367" s="17"/>
      <c r="AM367" s="20"/>
      <c r="AN367" s="17"/>
      <c r="AO367" s="21"/>
      <c r="AP367" s="17"/>
      <c r="AQ367" s="17"/>
      <c r="AR367" s="17"/>
      <c r="AS367" s="97" t="str">
        <f t="shared" si="194"/>
        <v/>
      </c>
      <c r="AT367" s="97" t="str">
        <f t="shared" ca="1" si="195"/>
        <v/>
      </c>
      <c r="AU367" s="97" t="str">
        <f t="shared" si="196"/>
        <v/>
      </c>
      <c r="AV367" s="97" t="str">
        <f t="shared" ca="1" si="197"/>
        <v/>
      </c>
      <c r="AW367" s="167"/>
      <c r="AX367" s="167"/>
      <c r="AY367" s="97" t="str">
        <f t="shared" si="198"/>
        <v/>
      </c>
      <c r="AZ367" s="167"/>
      <c r="BA367" s="167"/>
      <c r="BB367" s="97" t="str">
        <f t="shared" si="199"/>
        <v/>
      </c>
      <c r="BC367" s="17"/>
      <c r="BH367" s="52"/>
      <c r="BI367" s="52"/>
      <c r="BJ367" s="52"/>
      <c r="BK367" s="52"/>
      <c r="BL367" s="52"/>
      <c r="BM367" s="52"/>
      <c r="BQ367" s="27"/>
      <c r="BR367" s="27"/>
      <c r="BS367" s="27"/>
      <c r="BT367" s="27"/>
      <c r="BU367" s="27"/>
      <c r="BV367" s="27"/>
      <c r="BW367" s="54"/>
      <c r="BX367" s="26"/>
      <c r="BY367" s="54"/>
      <c r="BZ367" s="26"/>
      <c r="CA367" s="26"/>
      <c r="CB367" s="26"/>
    </row>
    <row r="368" spans="1:80" ht="17.45" customHeight="1" thickTop="1">
      <c r="A368" s="105">
        <f>A361+1</f>
        <v>52.1</v>
      </c>
      <c r="B368" s="178">
        <f>B367+1</f>
        <v>46282</v>
      </c>
      <c r="C368" s="4"/>
      <c r="D368" s="5"/>
      <c r="E368" s="6"/>
      <c r="F368" s="5"/>
      <c r="G368" s="74">
        <f t="shared" si="202"/>
        <v>821</v>
      </c>
      <c r="H368" s="75">
        <f t="shared" si="202"/>
        <v>6136</v>
      </c>
      <c r="I368" s="76">
        <f t="shared" si="188"/>
        <v>0</v>
      </c>
      <c r="J368" s="77">
        <f t="shared" si="189"/>
        <v>0</v>
      </c>
      <c r="K368" s="77">
        <f t="shared" si="190"/>
        <v>0</v>
      </c>
      <c r="L368" s="77">
        <f t="shared" si="191"/>
        <v>0</v>
      </c>
      <c r="M368" s="78">
        <f t="shared" ca="1" si="192"/>
        <v>7.6404494382022445E-2</v>
      </c>
      <c r="N368" s="78">
        <f t="shared" ca="1" si="178"/>
        <v>2.802850356294536E-2</v>
      </c>
      <c r="O368" s="78">
        <f t="shared" si="193"/>
        <v>5.0000000000000001E-4</v>
      </c>
      <c r="P368" s="13"/>
      <c r="Q368" s="8"/>
      <c r="R368" s="13"/>
      <c r="S368" s="79">
        <f t="shared" si="179"/>
        <v>0</v>
      </c>
      <c r="T368" s="80">
        <f t="shared" si="180"/>
        <v>0</v>
      </c>
      <c r="U368" s="90">
        <f t="shared" si="181"/>
        <v>0</v>
      </c>
      <c r="V368" s="82">
        <f t="shared" si="182"/>
        <v>0</v>
      </c>
      <c r="W368" s="4"/>
      <c r="X368" s="4"/>
      <c r="Y368" s="6"/>
      <c r="Z368" s="6"/>
      <c r="AA368" s="6"/>
      <c r="AB368" s="6"/>
      <c r="AC368" s="83">
        <f t="shared" si="183"/>
        <v>0</v>
      </c>
      <c r="AD368" s="80">
        <f t="shared" si="184"/>
        <v>0</v>
      </c>
      <c r="AE368" s="76">
        <f t="shared" si="172"/>
        <v>0</v>
      </c>
      <c r="AF368" s="84">
        <f t="shared" si="173"/>
        <v>0</v>
      </c>
      <c r="AG368" s="85">
        <f t="shared" si="174"/>
        <v>0</v>
      </c>
      <c r="AH368" s="85">
        <f t="shared" si="175"/>
        <v>0</v>
      </c>
      <c r="AI368" s="77">
        <f t="shared" si="176"/>
        <v>0</v>
      </c>
      <c r="AJ368" s="84">
        <f t="shared" si="185"/>
        <v>0</v>
      </c>
      <c r="AK368" s="77">
        <f t="shared" si="186"/>
        <v>0</v>
      </c>
      <c r="AL368" s="5"/>
      <c r="AM368" s="9"/>
      <c r="AN368" s="5"/>
      <c r="AO368" s="10"/>
      <c r="AP368" s="5"/>
      <c r="AQ368" s="5"/>
      <c r="AR368" s="5"/>
      <c r="AS368" s="80" t="str">
        <f t="shared" si="194"/>
        <v/>
      </c>
      <c r="AT368" s="80" t="str">
        <f t="shared" ca="1" si="195"/>
        <v/>
      </c>
      <c r="AU368" s="80" t="str">
        <f t="shared" si="196"/>
        <v/>
      </c>
      <c r="AV368" s="80" t="str">
        <f t="shared" ca="1" si="197"/>
        <v/>
      </c>
      <c r="AW368" s="165"/>
      <c r="AX368" s="165"/>
      <c r="AY368" s="80" t="str">
        <f t="shared" si="198"/>
        <v/>
      </c>
      <c r="AZ368" s="165"/>
      <c r="BA368" s="165"/>
      <c r="BB368" s="80" t="str">
        <f t="shared" si="199"/>
        <v/>
      </c>
      <c r="BC368" s="5"/>
      <c r="BH368" s="52"/>
      <c r="BI368" s="52"/>
      <c r="BJ368" s="52"/>
      <c r="BK368" s="52"/>
      <c r="BL368" s="52"/>
      <c r="BM368" s="52"/>
      <c r="BQ368" s="27"/>
      <c r="BR368" s="27"/>
      <c r="BS368" s="27"/>
      <c r="BT368" s="27"/>
      <c r="BU368" s="27"/>
      <c r="BV368" s="27"/>
      <c r="BW368" s="54"/>
      <c r="BX368" s="26"/>
      <c r="BY368" s="54"/>
      <c r="BZ368" s="26"/>
      <c r="CA368" s="26"/>
      <c r="CB368" s="26"/>
    </row>
    <row r="369" spans="1:80" ht="17.45" customHeight="1">
      <c r="A369" s="94">
        <f t="shared" si="200"/>
        <v>52.2</v>
      </c>
      <c r="B369" s="179">
        <f t="shared" si="177"/>
        <v>46283</v>
      </c>
      <c r="C369" s="8"/>
      <c r="D369" s="11"/>
      <c r="E369" s="12"/>
      <c r="F369" s="11"/>
      <c r="G369" s="74">
        <f t="shared" si="202"/>
        <v>821</v>
      </c>
      <c r="H369" s="75">
        <f t="shared" si="202"/>
        <v>6136</v>
      </c>
      <c r="I369" s="88">
        <f t="shared" si="188"/>
        <v>0</v>
      </c>
      <c r="J369" s="78">
        <f t="shared" si="189"/>
        <v>0</v>
      </c>
      <c r="K369" s="78">
        <f t="shared" si="190"/>
        <v>0</v>
      </c>
      <c r="L369" s="78">
        <f t="shared" si="191"/>
        <v>0</v>
      </c>
      <c r="M369" s="78">
        <f t="shared" ca="1" si="192"/>
        <v>7.6404494382022445E-2</v>
      </c>
      <c r="N369" s="78">
        <f t="shared" ca="1" si="178"/>
        <v>2.802850356294536E-2</v>
      </c>
      <c r="O369" s="78">
        <f t="shared" si="193"/>
        <v>5.0000000000000001E-4</v>
      </c>
      <c r="P369" s="13"/>
      <c r="Q369" s="8"/>
      <c r="R369" s="13"/>
      <c r="S369" s="89">
        <f t="shared" si="179"/>
        <v>0</v>
      </c>
      <c r="T369" s="75">
        <f t="shared" si="180"/>
        <v>0</v>
      </c>
      <c r="U369" s="90">
        <f t="shared" si="181"/>
        <v>0</v>
      </c>
      <c r="V369" s="82">
        <f t="shared" si="182"/>
        <v>0</v>
      </c>
      <c r="W369" s="8"/>
      <c r="X369" s="8"/>
      <c r="Y369" s="12"/>
      <c r="Z369" s="12"/>
      <c r="AA369" s="12"/>
      <c r="AB369" s="12"/>
      <c r="AC369" s="91">
        <f t="shared" si="183"/>
        <v>0</v>
      </c>
      <c r="AD369" s="75">
        <f t="shared" si="184"/>
        <v>0</v>
      </c>
      <c r="AE369" s="88">
        <f t="shared" si="172"/>
        <v>0</v>
      </c>
      <c r="AF369" s="92">
        <f t="shared" si="173"/>
        <v>0</v>
      </c>
      <c r="AG369" s="93">
        <f t="shared" si="174"/>
        <v>0</v>
      </c>
      <c r="AH369" s="93">
        <f t="shared" si="175"/>
        <v>0</v>
      </c>
      <c r="AI369" s="78">
        <f t="shared" si="176"/>
        <v>0</v>
      </c>
      <c r="AJ369" s="92">
        <f t="shared" si="185"/>
        <v>0</v>
      </c>
      <c r="AK369" s="78">
        <f t="shared" si="186"/>
        <v>0</v>
      </c>
      <c r="AL369" s="11"/>
      <c r="AM369" s="14"/>
      <c r="AN369" s="11"/>
      <c r="AO369" s="15"/>
      <c r="AP369" s="11"/>
      <c r="AQ369" s="11"/>
      <c r="AR369" s="11"/>
      <c r="AS369" s="75" t="str">
        <f t="shared" si="194"/>
        <v/>
      </c>
      <c r="AT369" s="75" t="str">
        <f t="shared" ca="1" si="195"/>
        <v/>
      </c>
      <c r="AU369" s="75" t="str">
        <f t="shared" si="196"/>
        <v/>
      </c>
      <c r="AV369" s="75" t="str">
        <f t="shared" ca="1" si="197"/>
        <v/>
      </c>
      <c r="AW369" s="169"/>
      <c r="AX369" s="169"/>
      <c r="AY369" s="75" t="str">
        <f t="shared" si="198"/>
        <v/>
      </c>
      <c r="AZ369" s="169"/>
      <c r="BA369" s="169"/>
      <c r="BB369" s="75" t="str">
        <f t="shared" si="199"/>
        <v/>
      </c>
      <c r="BC369" s="11"/>
      <c r="BH369" s="52"/>
      <c r="BI369" s="52"/>
      <c r="BJ369" s="52"/>
      <c r="BK369" s="52"/>
      <c r="BL369" s="52"/>
      <c r="BM369" s="52"/>
      <c r="BQ369" s="27"/>
      <c r="BR369" s="27"/>
      <c r="BS369" s="27"/>
      <c r="BT369" s="27"/>
      <c r="BU369" s="27"/>
      <c r="BV369" s="27"/>
      <c r="BW369" s="54"/>
      <c r="BX369" s="26"/>
      <c r="BY369" s="54"/>
      <c r="BZ369" s="26"/>
      <c r="CA369" s="26"/>
      <c r="CB369" s="26"/>
    </row>
    <row r="370" spans="1:80" ht="17.45" customHeight="1">
      <c r="A370" s="86">
        <f t="shared" si="200"/>
        <v>52.3</v>
      </c>
      <c r="B370" s="179">
        <f t="shared" si="177"/>
        <v>46284</v>
      </c>
      <c r="C370" s="8"/>
      <c r="D370" s="11"/>
      <c r="E370" s="12"/>
      <c r="F370" s="11"/>
      <c r="G370" s="74">
        <f t="shared" si="202"/>
        <v>821</v>
      </c>
      <c r="H370" s="75">
        <f t="shared" si="202"/>
        <v>6136</v>
      </c>
      <c r="I370" s="88">
        <f t="shared" si="188"/>
        <v>0</v>
      </c>
      <c r="J370" s="78">
        <f t="shared" si="189"/>
        <v>0</v>
      </c>
      <c r="K370" s="78">
        <f t="shared" si="190"/>
        <v>0</v>
      </c>
      <c r="L370" s="78">
        <f t="shared" si="191"/>
        <v>0</v>
      </c>
      <c r="M370" s="78">
        <f t="shared" ca="1" si="192"/>
        <v>7.6404494382022445E-2</v>
      </c>
      <c r="N370" s="78">
        <f t="shared" ca="1" si="178"/>
        <v>2.802850356294536E-2</v>
      </c>
      <c r="O370" s="78">
        <f t="shared" si="193"/>
        <v>5.0000000000000001E-4</v>
      </c>
      <c r="P370" s="13"/>
      <c r="Q370" s="8"/>
      <c r="R370" s="13"/>
      <c r="S370" s="89">
        <f t="shared" si="179"/>
        <v>0</v>
      </c>
      <c r="T370" s="75">
        <f t="shared" si="180"/>
        <v>0</v>
      </c>
      <c r="U370" s="90">
        <f t="shared" si="181"/>
        <v>0</v>
      </c>
      <c r="V370" s="82">
        <f t="shared" si="182"/>
        <v>0</v>
      </c>
      <c r="W370" s="8"/>
      <c r="X370" s="8"/>
      <c r="Y370" s="12"/>
      <c r="Z370" s="12"/>
      <c r="AA370" s="12"/>
      <c r="AB370" s="12"/>
      <c r="AC370" s="91">
        <f t="shared" si="183"/>
        <v>0</v>
      </c>
      <c r="AD370" s="75">
        <f t="shared" si="184"/>
        <v>0</v>
      </c>
      <c r="AE370" s="88">
        <f t="shared" si="172"/>
        <v>0</v>
      </c>
      <c r="AF370" s="92">
        <f t="shared" si="173"/>
        <v>0</v>
      </c>
      <c r="AG370" s="93">
        <f t="shared" si="174"/>
        <v>0</v>
      </c>
      <c r="AH370" s="93">
        <f t="shared" si="175"/>
        <v>0</v>
      </c>
      <c r="AI370" s="78">
        <f t="shared" si="176"/>
        <v>0</v>
      </c>
      <c r="AJ370" s="92">
        <f t="shared" si="185"/>
        <v>0</v>
      </c>
      <c r="AK370" s="78">
        <f t="shared" si="186"/>
        <v>0</v>
      </c>
      <c r="AL370" s="11"/>
      <c r="AM370" s="14"/>
      <c r="AN370" s="11"/>
      <c r="AO370" s="15"/>
      <c r="AP370" s="11"/>
      <c r="AQ370" s="11"/>
      <c r="AR370" s="11"/>
      <c r="AS370" s="75" t="str">
        <f t="shared" si="194"/>
        <v/>
      </c>
      <c r="AT370" s="75" t="str">
        <f t="shared" ca="1" si="195"/>
        <v/>
      </c>
      <c r="AU370" s="75" t="str">
        <f t="shared" si="196"/>
        <v/>
      </c>
      <c r="AV370" s="75" t="str">
        <f t="shared" ca="1" si="197"/>
        <v/>
      </c>
      <c r="AW370" s="169"/>
      <c r="AX370" s="169"/>
      <c r="AY370" s="75" t="str">
        <f t="shared" si="198"/>
        <v/>
      </c>
      <c r="AZ370" s="169"/>
      <c r="BA370" s="169"/>
      <c r="BB370" s="75" t="str">
        <f t="shared" si="199"/>
        <v/>
      </c>
      <c r="BC370" s="11"/>
      <c r="BH370" s="52"/>
      <c r="BI370" s="52"/>
      <c r="BJ370" s="52"/>
      <c r="BK370" s="52"/>
      <c r="BL370" s="52"/>
      <c r="BM370" s="52"/>
      <c r="BQ370" s="27"/>
      <c r="BR370" s="27"/>
      <c r="BS370" s="27"/>
      <c r="BT370" s="27"/>
      <c r="BU370" s="27"/>
      <c r="BV370" s="27"/>
      <c r="BW370" s="54"/>
      <c r="BX370" s="26"/>
      <c r="BY370" s="54"/>
      <c r="BZ370" s="26"/>
      <c r="CA370" s="26"/>
      <c r="CB370" s="26"/>
    </row>
    <row r="371" spans="1:80" ht="17.45" customHeight="1">
      <c r="A371" s="94">
        <f t="shared" si="200"/>
        <v>52.4</v>
      </c>
      <c r="B371" s="179">
        <f t="shared" si="177"/>
        <v>46285</v>
      </c>
      <c r="C371" s="8"/>
      <c r="D371" s="11"/>
      <c r="E371" s="12"/>
      <c r="F371" s="11"/>
      <c r="G371" s="74">
        <f t="shared" si="202"/>
        <v>821</v>
      </c>
      <c r="H371" s="75">
        <f t="shared" si="202"/>
        <v>6136</v>
      </c>
      <c r="I371" s="88">
        <f t="shared" si="188"/>
        <v>0</v>
      </c>
      <c r="J371" s="78">
        <f t="shared" si="189"/>
        <v>0</v>
      </c>
      <c r="K371" s="78">
        <f t="shared" si="190"/>
        <v>0</v>
      </c>
      <c r="L371" s="78">
        <f t="shared" si="191"/>
        <v>0</v>
      </c>
      <c r="M371" s="78">
        <f t="shared" ca="1" si="192"/>
        <v>7.6404494382022445E-2</v>
      </c>
      <c r="N371" s="78">
        <f t="shared" ca="1" si="178"/>
        <v>2.802850356294536E-2</v>
      </c>
      <c r="O371" s="78">
        <f t="shared" si="193"/>
        <v>5.0000000000000001E-4</v>
      </c>
      <c r="P371" s="13"/>
      <c r="Q371" s="8"/>
      <c r="R371" s="13"/>
      <c r="S371" s="89">
        <f t="shared" si="179"/>
        <v>0</v>
      </c>
      <c r="T371" s="75">
        <f t="shared" si="180"/>
        <v>0</v>
      </c>
      <c r="U371" s="90">
        <f t="shared" si="181"/>
        <v>0</v>
      </c>
      <c r="V371" s="82">
        <f t="shared" si="182"/>
        <v>0</v>
      </c>
      <c r="W371" s="8"/>
      <c r="X371" s="8"/>
      <c r="Y371" s="12"/>
      <c r="Z371" s="12"/>
      <c r="AA371" s="12"/>
      <c r="AB371" s="12"/>
      <c r="AC371" s="91">
        <f t="shared" si="183"/>
        <v>0</v>
      </c>
      <c r="AD371" s="75">
        <f t="shared" si="184"/>
        <v>0</v>
      </c>
      <c r="AE371" s="88">
        <f t="shared" si="172"/>
        <v>0</v>
      </c>
      <c r="AF371" s="92">
        <f t="shared" si="173"/>
        <v>0</v>
      </c>
      <c r="AG371" s="93">
        <f t="shared" si="174"/>
        <v>0</v>
      </c>
      <c r="AH371" s="93">
        <f t="shared" si="175"/>
        <v>0</v>
      </c>
      <c r="AI371" s="78">
        <f t="shared" si="176"/>
        <v>0</v>
      </c>
      <c r="AJ371" s="92">
        <f t="shared" si="185"/>
        <v>0</v>
      </c>
      <c r="AK371" s="78">
        <f t="shared" si="186"/>
        <v>0</v>
      </c>
      <c r="AL371" s="11"/>
      <c r="AM371" s="14"/>
      <c r="AN371" s="11"/>
      <c r="AO371" s="15"/>
      <c r="AP371" s="11"/>
      <c r="AQ371" s="11"/>
      <c r="AR371" s="11"/>
      <c r="AS371" s="75" t="str">
        <f t="shared" si="194"/>
        <v/>
      </c>
      <c r="AT371" s="75" t="str">
        <f t="shared" ca="1" si="195"/>
        <v/>
      </c>
      <c r="AU371" s="75" t="str">
        <f t="shared" si="196"/>
        <v/>
      </c>
      <c r="AV371" s="75" t="str">
        <f t="shared" ca="1" si="197"/>
        <v/>
      </c>
      <c r="AW371" s="169"/>
      <c r="AX371" s="169"/>
      <c r="AY371" s="75" t="str">
        <f t="shared" si="198"/>
        <v/>
      </c>
      <c r="AZ371" s="169"/>
      <c r="BA371" s="169"/>
      <c r="BB371" s="75" t="str">
        <f t="shared" si="199"/>
        <v/>
      </c>
      <c r="BC371" s="11"/>
      <c r="BH371" s="52"/>
      <c r="BI371" s="52"/>
      <c r="BJ371" s="52"/>
      <c r="BK371" s="52"/>
      <c r="BL371" s="52"/>
      <c r="BM371" s="52"/>
      <c r="BQ371" s="27"/>
      <c r="BR371" s="27"/>
      <c r="BS371" s="27"/>
      <c r="BT371" s="27"/>
      <c r="BU371" s="27"/>
      <c r="BV371" s="27"/>
      <c r="BW371" s="54"/>
      <c r="BX371" s="26"/>
      <c r="BY371" s="54"/>
      <c r="BZ371" s="26"/>
      <c r="CA371" s="26"/>
      <c r="CB371" s="26"/>
    </row>
    <row r="372" spans="1:80" ht="17.45" customHeight="1">
      <c r="A372" s="86">
        <f t="shared" si="200"/>
        <v>52.5</v>
      </c>
      <c r="B372" s="179">
        <f t="shared" si="177"/>
        <v>46286</v>
      </c>
      <c r="C372" s="8"/>
      <c r="D372" s="11"/>
      <c r="E372" s="12"/>
      <c r="F372" s="11"/>
      <c r="G372" s="74">
        <f t="shared" si="202"/>
        <v>821</v>
      </c>
      <c r="H372" s="75">
        <f t="shared" si="202"/>
        <v>6136</v>
      </c>
      <c r="I372" s="88">
        <f t="shared" si="188"/>
        <v>0</v>
      </c>
      <c r="J372" s="78">
        <f t="shared" si="189"/>
        <v>0</v>
      </c>
      <c r="K372" s="78">
        <f t="shared" si="190"/>
        <v>0</v>
      </c>
      <c r="L372" s="78">
        <f t="shared" si="191"/>
        <v>0</v>
      </c>
      <c r="M372" s="78">
        <f t="shared" ca="1" si="192"/>
        <v>7.6404494382022445E-2</v>
      </c>
      <c r="N372" s="78">
        <f t="shared" ca="1" si="178"/>
        <v>2.802850356294536E-2</v>
      </c>
      <c r="O372" s="78">
        <f t="shared" si="193"/>
        <v>5.0000000000000001E-4</v>
      </c>
      <c r="P372" s="13"/>
      <c r="Q372" s="8"/>
      <c r="R372" s="13"/>
      <c r="S372" s="89">
        <f t="shared" si="179"/>
        <v>0</v>
      </c>
      <c r="T372" s="75">
        <f t="shared" si="180"/>
        <v>0</v>
      </c>
      <c r="U372" s="90">
        <f t="shared" si="181"/>
        <v>0</v>
      </c>
      <c r="V372" s="82">
        <f t="shared" si="182"/>
        <v>0</v>
      </c>
      <c r="W372" s="8"/>
      <c r="X372" s="8"/>
      <c r="Y372" s="12"/>
      <c r="Z372" s="12"/>
      <c r="AA372" s="12"/>
      <c r="AB372" s="12"/>
      <c r="AC372" s="91">
        <f t="shared" si="183"/>
        <v>0</v>
      </c>
      <c r="AD372" s="75">
        <f t="shared" si="184"/>
        <v>0</v>
      </c>
      <c r="AE372" s="88">
        <f t="shared" si="172"/>
        <v>0</v>
      </c>
      <c r="AF372" s="92">
        <f t="shared" si="173"/>
        <v>0</v>
      </c>
      <c r="AG372" s="93">
        <f t="shared" si="174"/>
        <v>0</v>
      </c>
      <c r="AH372" s="93">
        <f t="shared" si="175"/>
        <v>0</v>
      </c>
      <c r="AI372" s="78">
        <f t="shared" si="176"/>
        <v>0</v>
      </c>
      <c r="AJ372" s="92">
        <f t="shared" si="185"/>
        <v>0</v>
      </c>
      <c r="AK372" s="78">
        <f t="shared" si="186"/>
        <v>0</v>
      </c>
      <c r="AL372" s="11"/>
      <c r="AM372" s="14"/>
      <c r="AN372" s="11"/>
      <c r="AO372" s="15"/>
      <c r="AP372" s="11"/>
      <c r="AQ372" s="11"/>
      <c r="AR372" s="11"/>
      <c r="AS372" s="75" t="str">
        <f t="shared" si="194"/>
        <v/>
      </c>
      <c r="AT372" s="75" t="str">
        <f t="shared" ca="1" si="195"/>
        <v/>
      </c>
      <c r="AU372" s="75" t="str">
        <f t="shared" si="196"/>
        <v/>
      </c>
      <c r="AV372" s="75" t="str">
        <f t="shared" ca="1" si="197"/>
        <v/>
      </c>
      <c r="AW372" s="169"/>
      <c r="AX372" s="169"/>
      <c r="AY372" s="75" t="str">
        <f t="shared" si="198"/>
        <v/>
      </c>
      <c r="AZ372" s="169"/>
      <c r="BA372" s="169"/>
      <c r="BB372" s="75" t="str">
        <f t="shared" si="199"/>
        <v/>
      </c>
      <c r="BC372" s="11"/>
      <c r="BH372" s="52"/>
      <c r="BI372" s="52"/>
      <c r="BJ372" s="52"/>
      <c r="BK372" s="52"/>
      <c r="BL372" s="52"/>
      <c r="BM372" s="52"/>
      <c r="BQ372" s="27"/>
      <c r="BR372" s="27"/>
      <c r="BS372" s="27"/>
      <c r="BT372" s="27"/>
      <c r="BU372" s="27"/>
      <c r="BV372" s="27"/>
      <c r="BW372" s="54"/>
      <c r="BX372" s="26"/>
      <c r="BY372" s="54"/>
      <c r="BZ372" s="26"/>
      <c r="CA372" s="26"/>
      <c r="CB372" s="26"/>
    </row>
    <row r="373" spans="1:80" ht="17.45" customHeight="1">
      <c r="A373" s="94">
        <f t="shared" si="200"/>
        <v>52.6</v>
      </c>
      <c r="B373" s="179">
        <f t="shared" si="177"/>
        <v>46287</v>
      </c>
      <c r="C373" s="8"/>
      <c r="D373" s="11"/>
      <c r="E373" s="12"/>
      <c r="F373" s="11"/>
      <c r="G373" s="74">
        <f t="shared" si="202"/>
        <v>821</v>
      </c>
      <c r="H373" s="75">
        <f t="shared" si="202"/>
        <v>6136</v>
      </c>
      <c r="I373" s="88">
        <f t="shared" si="188"/>
        <v>0</v>
      </c>
      <c r="J373" s="78">
        <f t="shared" si="189"/>
        <v>0</v>
      </c>
      <c r="K373" s="78">
        <f t="shared" si="190"/>
        <v>0</v>
      </c>
      <c r="L373" s="78">
        <f t="shared" si="191"/>
        <v>0</v>
      </c>
      <c r="M373" s="78">
        <f t="shared" ca="1" si="192"/>
        <v>7.6404494382022445E-2</v>
      </c>
      <c r="N373" s="78">
        <f t="shared" ca="1" si="178"/>
        <v>2.802850356294536E-2</v>
      </c>
      <c r="O373" s="78">
        <f t="shared" si="193"/>
        <v>5.0000000000000001E-4</v>
      </c>
      <c r="P373" s="13"/>
      <c r="Q373" s="8"/>
      <c r="R373" s="13"/>
      <c r="S373" s="89">
        <f t="shared" si="179"/>
        <v>0</v>
      </c>
      <c r="T373" s="75">
        <f t="shared" si="180"/>
        <v>0</v>
      </c>
      <c r="U373" s="90">
        <f t="shared" si="181"/>
        <v>0</v>
      </c>
      <c r="V373" s="82">
        <f t="shared" si="182"/>
        <v>0</v>
      </c>
      <c r="W373" s="8"/>
      <c r="X373" s="8"/>
      <c r="Y373" s="12"/>
      <c r="Z373" s="12"/>
      <c r="AA373" s="12"/>
      <c r="AB373" s="12"/>
      <c r="AC373" s="91">
        <f t="shared" si="183"/>
        <v>0</v>
      </c>
      <c r="AD373" s="75">
        <f t="shared" si="184"/>
        <v>0</v>
      </c>
      <c r="AE373" s="88">
        <f t="shared" si="172"/>
        <v>0</v>
      </c>
      <c r="AF373" s="92">
        <f t="shared" si="173"/>
        <v>0</v>
      </c>
      <c r="AG373" s="93">
        <f t="shared" si="174"/>
        <v>0</v>
      </c>
      <c r="AH373" s="93">
        <f t="shared" si="175"/>
        <v>0</v>
      </c>
      <c r="AI373" s="78">
        <f t="shared" si="176"/>
        <v>0</v>
      </c>
      <c r="AJ373" s="92">
        <f t="shared" si="185"/>
        <v>0</v>
      </c>
      <c r="AK373" s="78">
        <f t="shared" si="186"/>
        <v>0</v>
      </c>
      <c r="AL373" s="11"/>
      <c r="AM373" s="14"/>
      <c r="AN373" s="11"/>
      <c r="AO373" s="15"/>
      <c r="AP373" s="11"/>
      <c r="AQ373" s="11"/>
      <c r="AR373" s="11"/>
      <c r="AS373" s="75" t="str">
        <f t="shared" si="194"/>
        <v/>
      </c>
      <c r="AT373" s="75" t="str">
        <f t="shared" ca="1" si="195"/>
        <v/>
      </c>
      <c r="AU373" s="75" t="str">
        <f t="shared" si="196"/>
        <v/>
      </c>
      <c r="AV373" s="75" t="str">
        <f t="shared" ca="1" si="197"/>
        <v/>
      </c>
      <c r="AW373" s="169"/>
      <c r="AX373" s="169"/>
      <c r="AY373" s="75" t="str">
        <f t="shared" si="198"/>
        <v/>
      </c>
      <c r="AZ373" s="169"/>
      <c r="BA373" s="169"/>
      <c r="BB373" s="75" t="str">
        <f t="shared" si="199"/>
        <v/>
      </c>
      <c r="BC373" s="11"/>
      <c r="BH373" s="52"/>
      <c r="BI373" s="52"/>
      <c r="BJ373" s="52"/>
      <c r="BK373" s="52"/>
      <c r="BL373" s="52"/>
      <c r="BM373" s="52"/>
      <c r="BQ373" s="27"/>
      <c r="BR373" s="27"/>
      <c r="BS373" s="27"/>
      <c r="BT373" s="27"/>
      <c r="BU373" s="27"/>
      <c r="BV373" s="27"/>
      <c r="BW373" s="54"/>
      <c r="BX373" s="26"/>
      <c r="BY373" s="54"/>
      <c r="BZ373" s="26"/>
      <c r="CA373" s="26"/>
      <c r="CB373" s="26"/>
    </row>
    <row r="374" spans="1:80" ht="17.45" customHeight="1" thickBot="1">
      <c r="A374" s="86">
        <f t="shared" si="200"/>
        <v>52.7</v>
      </c>
      <c r="B374" s="180">
        <f t="shared" si="177"/>
        <v>46288</v>
      </c>
      <c r="C374" s="16"/>
      <c r="D374" s="17"/>
      <c r="E374" s="18"/>
      <c r="F374" s="17"/>
      <c r="G374" s="96">
        <f t="shared" si="202"/>
        <v>821</v>
      </c>
      <c r="H374" s="97">
        <f t="shared" si="202"/>
        <v>6136</v>
      </c>
      <c r="I374" s="98">
        <f t="shared" si="188"/>
        <v>0</v>
      </c>
      <c r="J374" s="99">
        <f t="shared" si="189"/>
        <v>0</v>
      </c>
      <c r="K374" s="99">
        <f t="shared" si="190"/>
        <v>0</v>
      </c>
      <c r="L374" s="99">
        <f t="shared" si="191"/>
        <v>0</v>
      </c>
      <c r="M374" s="99">
        <f t="shared" ca="1" si="192"/>
        <v>7.6404494382022445E-2</v>
      </c>
      <c r="N374" s="99">
        <f t="shared" ca="1" si="178"/>
        <v>2.802850356294536E-2</v>
      </c>
      <c r="O374" s="99">
        <f t="shared" si="193"/>
        <v>5.0000000000000001E-4</v>
      </c>
      <c r="P374" s="19"/>
      <c r="Q374" s="16"/>
      <c r="R374" s="19"/>
      <c r="S374" s="89">
        <f t="shared" si="179"/>
        <v>0</v>
      </c>
      <c r="T374" s="75">
        <f t="shared" si="180"/>
        <v>0</v>
      </c>
      <c r="U374" s="100">
        <f t="shared" si="181"/>
        <v>0</v>
      </c>
      <c r="V374" s="101">
        <f t="shared" si="182"/>
        <v>0</v>
      </c>
      <c r="W374" s="16"/>
      <c r="X374" s="8"/>
      <c r="Y374" s="12"/>
      <c r="Z374" s="12"/>
      <c r="AA374" s="12"/>
      <c r="AB374" s="12"/>
      <c r="AC374" s="102">
        <f t="shared" si="183"/>
        <v>0</v>
      </c>
      <c r="AD374" s="97">
        <f t="shared" si="184"/>
        <v>0</v>
      </c>
      <c r="AE374" s="98">
        <f t="shared" si="172"/>
        <v>0</v>
      </c>
      <c r="AF374" s="103">
        <f t="shared" si="173"/>
        <v>0</v>
      </c>
      <c r="AG374" s="104">
        <f t="shared" si="174"/>
        <v>0</v>
      </c>
      <c r="AH374" s="104">
        <f t="shared" si="175"/>
        <v>0</v>
      </c>
      <c r="AI374" s="99">
        <f t="shared" si="176"/>
        <v>0</v>
      </c>
      <c r="AJ374" s="103">
        <f t="shared" si="185"/>
        <v>0</v>
      </c>
      <c r="AK374" s="99">
        <f t="shared" si="186"/>
        <v>0</v>
      </c>
      <c r="AL374" s="17"/>
      <c r="AM374" s="20"/>
      <c r="AN374" s="17"/>
      <c r="AO374" s="21"/>
      <c r="AP374" s="17"/>
      <c r="AQ374" s="17"/>
      <c r="AR374" s="17"/>
      <c r="AS374" s="97" t="str">
        <f t="shared" si="194"/>
        <v/>
      </c>
      <c r="AT374" s="97" t="str">
        <f t="shared" ca="1" si="195"/>
        <v/>
      </c>
      <c r="AU374" s="97" t="str">
        <f t="shared" si="196"/>
        <v/>
      </c>
      <c r="AV374" s="97" t="str">
        <f t="shared" ca="1" si="197"/>
        <v/>
      </c>
      <c r="AW374" s="167"/>
      <c r="AX374" s="167"/>
      <c r="AY374" s="97" t="str">
        <f t="shared" si="198"/>
        <v/>
      </c>
      <c r="AZ374" s="167"/>
      <c r="BA374" s="167"/>
      <c r="BB374" s="97" t="str">
        <f t="shared" si="199"/>
        <v/>
      </c>
      <c r="BC374" s="17"/>
      <c r="BH374" s="52"/>
      <c r="BI374" s="52"/>
      <c r="BJ374" s="52"/>
      <c r="BK374" s="52"/>
      <c r="BL374" s="52"/>
      <c r="BM374" s="52"/>
      <c r="BQ374" s="27"/>
      <c r="BR374" s="27"/>
      <c r="BS374" s="27"/>
      <c r="BT374" s="27"/>
      <c r="BU374" s="27"/>
      <c r="BV374" s="27"/>
      <c r="BW374" s="54"/>
      <c r="BX374" s="26"/>
      <c r="BY374" s="54"/>
      <c r="BZ374" s="26"/>
      <c r="CA374" s="26"/>
      <c r="CB374" s="26"/>
    </row>
    <row r="375" spans="1:80" ht="17.45" customHeight="1" thickTop="1">
      <c r="A375" s="71">
        <f>A368+1</f>
        <v>53.1</v>
      </c>
      <c r="B375" s="178">
        <f>B374+1</f>
        <v>46289</v>
      </c>
      <c r="C375" s="4"/>
      <c r="D375" s="5"/>
      <c r="E375" s="6"/>
      <c r="F375" s="5"/>
      <c r="G375" s="74">
        <f t="shared" si="202"/>
        <v>821</v>
      </c>
      <c r="H375" s="75">
        <f t="shared" si="202"/>
        <v>6136</v>
      </c>
      <c r="I375" s="76">
        <f t="shared" si="188"/>
        <v>0</v>
      </c>
      <c r="J375" s="77">
        <f t="shared" si="189"/>
        <v>0</v>
      </c>
      <c r="K375" s="77">
        <f t="shared" si="190"/>
        <v>0</v>
      </c>
      <c r="L375" s="77">
        <f t="shared" si="191"/>
        <v>0</v>
      </c>
      <c r="M375" s="78">
        <f t="shared" ca="1" si="192"/>
        <v>7.6404494382022445E-2</v>
      </c>
      <c r="N375" s="78">
        <f t="shared" ca="1" si="178"/>
        <v>2.802850356294536E-2</v>
      </c>
      <c r="O375" s="78">
        <f t="shared" si="193"/>
        <v>5.0000000000000001E-4</v>
      </c>
      <c r="P375" s="13"/>
      <c r="Q375" s="8"/>
      <c r="R375" s="13"/>
      <c r="S375" s="79">
        <f t="shared" si="179"/>
        <v>0</v>
      </c>
      <c r="T375" s="80">
        <f t="shared" si="180"/>
        <v>0</v>
      </c>
      <c r="U375" s="90">
        <f t="shared" si="181"/>
        <v>0</v>
      </c>
      <c r="V375" s="82">
        <f t="shared" si="182"/>
        <v>0</v>
      </c>
      <c r="W375" s="4"/>
      <c r="X375" s="4"/>
      <c r="Y375" s="6"/>
      <c r="Z375" s="6"/>
      <c r="AA375" s="6"/>
      <c r="AB375" s="6"/>
      <c r="AC375" s="83">
        <f t="shared" si="183"/>
        <v>0</v>
      </c>
      <c r="AD375" s="80">
        <f t="shared" si="184"/>
        <v>0</v>
      </c>
      <c r="AE375" s="76">
        <f t="shared" si="172"/>
        <v>0</v>
      </c>
      <c r="AF375" s="84">
        <f t="shared" si="173"/>
        <v>0</v>
      </c>
      <c r="AG375" s="85">
        <f t="shared" si="174"/>
        <v>0</v>
      </c>
      <c r="AH375" s="85">
        <f t="shared" si="175"/>
        <v>0</v>
      </c>
      <c r="AI375" s="77">
        <f t="shared" si="176"/>
        <v>0</v>
      </c>
      <c r="AJ375" s="84">
        <f t="shared" si="185"/>
        <v>0</v>
      </c>
      <c r="AK375" s="77">
        <f t="shared" si="186"/>
        <v>0</v>
      </c>
      <c r="AL375" s="5"/>
      <c r="AM375" s="9"/>
      <c r="AN375" s="5"/>
      <c r="AO375" s="10"/>
      <c r="AP375" s="5"/>
      <c r="AQ375" s="5"/>
      <c r="AR375" s="5"/>
      <c r="AS375" s="80" t="str">
        <f t="shared" si="194"/>
        <v/>
      </c>
      <c r="AT375" s="80" t="str">
        <f t="shared" ca="1" si="195"/>
        <v/>
      </c>
      <c r="AU375" s="80" t="str">
        <f t="shared" si="196"/>
        <v/>
      </c>
      <c r="AV375" s="80" t="str">
        <f t="shared" ca="1" si="197"/>
        <v/>
      </c>
      <c r="AW375" s="165"/>
      <c r="AX375" s="165"/>
      <c r="AY375" s="80" t="str">
        <f t="shared" si="198"/>
        <v/>
      </c>
      <c r="AZ375" s="165"/>
      <c r="BA375" s="165"/>
      <c r="BB375" s="80" t="str">
        <f t="shared" si="199"/>
        <v/>
      </c>
      <c r="BC375" s="5"/>
      <c r="BH375" s="52"/>
      <c r="BI375" s="52"/>
      <c r="BJ375" s="52"/>
      <c r="BK375" s="52"/>
      <c r="BL375" s="52"/>
      <c r="BM375" s="52"/>
      <c r="BQ375" s="27"/>
      <c r="BR375" s="27"/>
      <c r="BS375" s="27"/>
      <c r="BT375" s="27"/>
      <c r="BU375" s="27"/>
      <c r="BV375" s="27"/>
      <c r="BW375" s="54"/>
      <c r="BX375" s="26"/>
      <c r="BY375" s="54"/>
      <c r="BZ375" s="26"/>
      <c r="CA375" s="26"/>
      <c r="CB375" s="26"/>
    </row>
    <row r="376" spans="1:80" ht="17.45" customHeight="1">
      <c r="A376" s="86">
        <f t="shared" si="200"/>
        <v>53.2</v>
      </c>
      <c r="B376" s="179">
        <f t="shared" si="177"/>
        <v>46290</v>
      </c>
      <c r="C376" s="8"/>
      <c r="D376" s="11"/>
      <c r="E376" s="12"/>
      <c r="F376" s="11"/>
      <c r="G376" s="74">
        <f t="shared" si="202"/>
        <v>821</v>
      </c>
      <c r="H376" s="75">
        <f t="shared" si="202"/>
        <v>6136</v>
      </c>
      <c r="I376" s="88">
        <f t="shared" si="188"/>
        <v>0</v>
      </c>
      <c r="J376" s="78">
        <f t="shared" si="189"/>
        <v>0</v>
      </c>
      <c r="K376" s="78">
        <f t="shared" si="190"/>
        <v>0</v>
      </c>
      <c r="L376" s="78">
        <f t="shared" si="191"/>
        <v>0</v>
      </c>
      <c r="M376" s="78">
        <f t="shared" ca="1" si="192"/>
        <v>7.6404494382022445E-2</v>
      </c>
      <c r="N376" s="78">
        <f t="shared" ca="1" si="178"/>
        <v>2.802850356294536E-2</v>
      </c>
      <c r="O376" s="78">
        <f t="shared" si="193"/>
        <v>5.0000000000000001E-4</v>
      </c>
      <c r="P376" s="13"/>
      <c r="Q376" s="8"/>
      <c r="R376" s="13"/>
      <c r="S376" s="89">
        <f t="shared" si="179"/>
        <v>0</v>
      </c>
      <c r="T376" s="75">
        <f t="shared" si="180"/>
        <v>0</v>
      </c>
      <c r="U376" s="90">
        <f t="shared" si="181"/>
        <v>0</v>
      </c>
      <c r="V376" s="82">
        <f t="shared" si="182"/>
        <v>0</v>
      </c>
      <c r="W376" s="8"/>
      <c r="X376" s="8"/>
      <c r="Y376" s="12"/>
      <c r="Z376" s="12"/>
      <c r="AA376" s="12"/>
      <c r="AB376" s="12"/>
      <c r="AC376" s="91">
        <f t="shared" si="183"/>
        <v>0</v>
      </c>
      <c r="AD376" s="75">
        <f t="shared" si="184"/>
        <v>0</v>
      </c>
      <c r="AE376" s="88">
        <f t="shared" si="172"/>
        <v>0</v>
      </c>
      <c r="AF376" s="92">
        <f t="shared" si="173"/>
        <v>0</v>
      </c>
      <c r="AG376" s="93">
        <f t="shared" si="174"/>
        <v>0</v>
      </c>
      <c r="AH376" s="93">
        <f t="shared" si="175"/>
        <v>0</v>
      </c>
      <c r="AI376" s="78">
        <f t="shared" si="176"/>
        <v>0</v>
      </c>
      <c r="AJ376" s="92">
        <f t="shared" si="185"/>
        <v>0</v>
      </c>
      <c r="AK376" s="78">
        <f t="shared" si="186"/>
        <v>0</v>
      </c>
      <c r="AL376" s="11"/>
      <c r="AM376" s="14"/>
      <c r="AN376" s="11"/>
      <c r="AO376" s="15"/>
      <c r="AP376" s="11"/>
      <c r="AQ376" s="11"/>
      <c r="AR376" s="11"/>
      <c r="AS376" s="75" t="str">
        <f t="shared" si="194"/>
        <v/>
      </c>
      <c r="AT376" s="75" t="str">
        <f t="shared" ca="1" si="195"/>
        <v/>
      </c>
      <c r="AU376" s="75" t="str">
        <f t="shared" si="196"/>
        <v/>
      </c>
      <c r="AV376" s="75" t="str">
        <f t="shared" ca="1" si="197"/>
        <v/>
      </c>
      <c r="AW376" s="169"/>
      <c r="AX376" s="169"/>
      <c r="AY376" s="75" t="str">
        <f t="shared" si="198"/>
        <v/>
      </c>
      <c r="AZ376" s="169"/>
      <c r="BA376" s="169"/>
      <c r="BB376" s="75" t="str">
        <f t="shared" si="199"/>
        <v/>
      </c>
      <c r="BC376" s="11"/>
      <c r="BH376" s="52"/>
      <c r="BI376" s="52"/>
      <c r="BJ376" s="52"/>
      <c r="BK376" s="52"/>
      <c r="BL376" s="52"/>
      <c r="BM376" s="52"/>
      <c r="BQ376" s="27"/>
      <c r="BR376" s="27"/>
      <c r="BS376" s="27"/>
      <c r="BT376" s="27"/>
      <c r="BU376" s="27"/>
      <c r="BV376" s="27"/>
      <c r="BW376" s="54"/>
      <c r="BX376" s="26"/>
      <c r="BY376" s="54"/>
      <c r="BZ376" s="26"/>
      <c r="CA376" s="26"/>
      <c r="CB376" s="26"/>
    </row>
    <row r="377" spans="1:80" ht="17.45" customHeight="1">
      <c r="A377" s="94">
        <f t="shared" si="200"/>
        <v>53.3</v>
      </c>
      <c r="B377" s="179">
        <f t="shared" si="177"/>
        <v>46291</v>
      </c>
      <c r="C377" s="8"/>
      <c r="D377" s="11"/>
      <c r="E377" s="12"/>
      <c r="F377" s="11"/>
      <c r="G377" s="74">
        <f t="shared" si="202"/>
        <v>821</v>
      </c>
      <c r="H377" s="75">
        <f t="shared" si="202"/>
        <v>6136</v>
      </c>
      <c r="I377" s="88">
        <f t="shared" si="188"/>
        <v>0</v>
      </c>
      <c r="J377" s="78">
        <f t="shared" si="189"/>
        <v>0</v>
      </c>
      <c r="K377" s="78">
        <f t="shared" si="190"/>
        <v>0</v>
      </c>
      <c r="L377" s="78">
        <f t="shared" si="191"/>
        <v>0</v>
      </c>
      <c r="M377" s="78">
        <f t="shared" ca="1" si="192"/>
        <v>7.6404494382022445E-2</v>
      </c>
      <c r="N377" s="78">
        <f t="shared" ca="1" si="178"/>
        <v>2.802850356294536E-2</v>
      </c>
      <c r="O377" s="78">
        <f t="shared" si="193"/>
        <v>5.0000000000000001E-4</v>
      </c>
      <c r="P377" s="13"/>
      <c r="Q377" s="8"/>
      <c r="R377" s="13"/>
      <c r="S377" s="89">
        <f t="shared" si="179"/>
        <v>0</v>
      </c>
      <c r="T377" s="75">
        <f t="shared" si="180"/>
        <v>0</v>
      </c>
      <c r="U377" s="90">
        <f t="shared" si="181"/>
        <v>0</v>
      </c>
      <c r="V377" s="82">
        <f t="shared" si="182"/>
        <v>0</v>
      </c>
      <c r="W377" s="8"/>
      <c r="X377" s="8"/>
      <c r="Y377" s="12"/>
      <c r="Z377" s="12"/>
      <c r="AA377" s="12"/>
      <c r="AB377" s="12"/>
      <c r="AC377" s="91">
        <f t="shared" si="183"/>
        <v>0</v>
      </c>
      <c r="AD377" s="75">
        <f t="shared" si="184"/>
        <v>0</v>
      </c>
      <c r="AE377" s="88">
        <f t="shared" si="172"/>
        <v>0</v>
      </c>
      <c r="AF377" s="92">
        <f t="shared" si="173"/>
        <v>0</v>
      </c>
      <c r="AG377" s="93">
        <f t="shared" si="174"/>
        <v>0</v>
      </c>
      <c r="AH377" s="93">
        <f t="shared" si="175"/>
        <v>0</v>
      </c>
      <c r="AI377" s="78">
        <f t="shared" si="176"/>
        <v>0</v>
      </c>
      <c r="AJ377" s="92">
        <f t="shared" si="185"/>
        <v>0</v>
      </c>
      <c r="AK377" s="78">
        <f t="shared" si="186"/>
        <v>0</v>
      </c>
      <c r="AL377" s="11"/>
      <c r="AM377" s="14"/>
      <c r="AN377" s="11"/>
      <c r="AO377" s="15"/>
      <c r="AP377" s="11"/>
      <c r="AQ377" s="11"/>
      <c r="AR377" s="11"/>
      <c r="AS377" s="75" t="str">
        <f t="shared" si="194"/>
        <v/>
      </c>
      <c r="AT377" s="75" t="str">
        <f t="shared" ca="1" si="195"/>
        <v/>
      </c>
      <c r="AU377" s="75" t="str">
        <f t="shared" si="196"/>
        <v/>
      </c>
      <c r="AV377" s="75" t="str">
        <f t="shared" ca="1" si="197"/>
        <v/>
      </c>
      <c r="AW377" s="169"/>
      <c r="AX377" s="169"/>
      <c r="AY377" s="75" t="str">
        <f t="shared" si="198"/>
        <v/>
      </c>
      <c r="AZ377" s="169"/>
      <c r="BA377" s="169"/>
      <c r="BB377" s="75" t="str">
        <f t="shared" si="199"/>
        <v/>
      </c>
      <c r="BC377" s="11"/>
      <c r="BH377" s="52"/>
      <c r="BI377" s="52"/>
      <c r="BJ377" s="52"/>
      <c r="BK377" s="52"/>
      <c r="BL377" s="52"/>
      <c r="BM377" s="52"/>
      <c r="BQ377" s="27"/>
      <c r="BR377" s="27"/>
      <c r="BS377" s="27"/>
      <c r="BT377" s="27"/>
      <c r="BU377" s="27"/>
      <c r="BV377" s="27"/>
      <c r="BW377" s="54"/>
      <c r="BX377" s="26"/>
      <c r="BY377" s="54"/>
      <c r="BZ377" s="26"/>
      <c r="CA377" s="26"/>
      <c r="CB377" s="26"/>
    </row>
    <row r="378" spans="1:80" ht="17.45" customHeight="1">
      <c r="A378" s="86">
        <f t="shared" si="200"/>
        <v>53.4</v>
      </c>
      <c r="B378" s="179">
        <f t="shared" si="177"/>
        <v>46292</v>
      </c>
      <c r="C378" s="8"/>
      <c r="D378" s="11"/>
      <c r="E378" s="12"/>
      <c r="F378" s="11"/>
      <c r="G378" s="74">
        <f t="shared" si="202"/>
        <v>821</v>
      </c>
      <c r="H378" s="75">
        <f t="shared" si="202"/>
        <v>6136</v>
      </c>
      <c r="I378" s="88">
        <f t="shared" si="188"/>
        <v>0</v>
      </c>
      <c r="J378" s="78">
        <f t="shared" si="189"/>
        <v>0</v>
      </c>
      <c r="K378" s="78">
        <f t="shared" si="190"/>
        <v>0</v>
      </c>
      <c r="L378" s="78">
        <f t="shared" si="191"/>
        <v>0</v>
      </c>
      <c r="M378" s="78">
        <f t="shared" ca="1" si="192"/>
        <v>7.6404494382022445E-2</v>
      </c>
      <c r="N378" s="78">
        <f t="shared" ca="1" si="178"/>
        <v>2.802850356294536E-2</v>
      </c>
      <c r="O378" s="78">
        <f t="shared" si="193"/>
        <v>5.0000000000000001E-4</v>
      </c>
      <c r="P378" s="13"/>
      <c r="Q378" s="8"/>
      <c r="R378" s="13"/>
      <c r="S378" s="89">
        <f t="shared" si="179"/>
        <v>0</v>
      </c>
      <c r="T378" s="75">
        <f t="shared" si="180"/>
        <v>0</v>
      </c>
      <c r="U378" s="90">
        <f t="shared" si="181"/>
        <v>0</v>
      </c>
      <c r="V378" s="82">
        <f t="shared" si="182"/>
        <v>0</v>
      </c>
      <c r="W378" s="8"/>
      <c r="X378" s="8"/>
      <c r="Y378" s="12"/>
      <c r="Z378" s="12"/>
      <c r="AA378" s="12"/>
      <c r="AB378" s="12"/>
      <c r="AC378" s="91">
        <f t="shared" si="183"/>
        <v>0</v>
      </c>
      <c r="AD378" s="75">
        <f t="shared" si="184"/>
        <v>0</v>
      </c>
      <c r="AE378" s="88">
        <f t="shared" si="172"/>
        <v>0</v>
      </c>
      <c r="AF378" s="92">
        <f t="shared" si="173"/>
        <v>0</v>
      </c>
      <c r="AG378" s="93">
        <f t="shared" si="174"/>
        <v>0</v>
      </c>
      <c r="AH378" s="93">
        <f t="shared" si="175"/>
        <v>0</v>
      </c>
      <c r="AI378" s="78">
        <f t="shared" si="176"/>
        <v>0</v>
      </c>
      <c r="AJ378" s="92">
        <f t="shared" si="185"/>
        <v>0</v>
      </c>
      <c r="AK378" s="78">
        <f t="shared" si="186"/>
        <v>0</v>
      </c>
      <c r="AL378" s="11"/>
      <c r="AM378" s="14"/>
      <c r="AN378" s="11"/>
      <c r="AO378" s="15"/>
      <c r="AP378" s="11"/>
      <c r="AQ378" s="11"/>
      <c r="AR378" s="11"/>
      <c r="AS378" s="75" t="str">
        <f t="shared" si="194"/>
        <v/>
      </c>
      <c r="AT378" s="75" t="str">
        <f t="shared" ca="1" si="195"/>
        <v/>
      </c>
      <c r="AU378" s="75" t="str">
        <f t="shared" si="196"/>
        <v/>
      </c>
      <c r="AV378" s="75" t="str">
        <f t="shared" ca="1" si="197"/>
        <v/>
      </c>
      <c r="AW378" s="169"/>
      <c r="AX378" s="169"/>
      <c r="AY378" s="75" t="str">
        <f t="shared" si="198"/>
        <v/>
      </c>
      <c r="AZ378" s="169"/>
      <c r="BA378" s="169"/>
      <c r="BB378" s="75" t="str">
        <f t="shared" si="199"/>
        <v/>
      </c>
      <c r="BC378" s="11"/>
      <c r="BH378" s="52"/>
      <c r="BI378" s="52"/>
      <c r="BJ378" s="52"/>
      <c r="BK378" s="52"/>
      <c r="BL378" s="52"/>
      <c r="BM378" s="52"/>
      <c r="BQ378" s="27"/>
      <c r="BR378" s="27"/>
      <c r="BS378" s="27"/>
      <c r="BT378" s="27"/>
      <c r="BU378" s="27"/>
      <c r="BV378" s="27"/>
      <c r="BW378" s="54"/>
      <c r="BX378" s="26"/>
      <c r="BY378" s="54"/>
      <c r="BZ378" s="26"/>
      <c r="CA378" s="26"/>
      <c r="CB378" s="26"/>
    </row>
    <row r="379" spans="1:80" ht="17.45" customHeight="1">
      <c r="A379" s="94">
        <f t="shared" si="200"/>
        <v>53.5</v>
      </c>
      <c r="B379" s="179">
        <f t="shared" si="177"/>
        <v>46293</v>
      </c>
      <c r="C379" s="8"/>
      <c r="D379" s="11"/>
      <c r="E379" s="12"/>
      <c r="F379" s="11"/>
      <c r="G379" s="74">
        <f t="shared" si="202"/>
        <v>821</v>
      </c>
      <c r="H379" s="75">
        <f t="shared" si="202"/>
        <v>6136</v>
      </c>
      <c r="I379" s="88">
        <f t="shared" si="188"/>
        <v>0</v>
      </c>
      <c r="J379" s="78">
        <f t="shared" si="189"/>
        <v>0</v>
      </c>
      <c r="K379" s="78">
        <f t="shared" si="190"/>
        <v>0</v>
      </c>
      <c r="L379" s="78">
        <f t="shared" si="191"/>
        <v>0</v>
      </c>
      <c r="M379" s="78">
        <f t="shared" ca="1" si="192"/>
        <v>7.6404494382022445E-2</v>
      </c>
      <c r="N379" s="78">
        <f t="shared" ca="1" si="178"/>
        <v>2.802850356294536E-2</v>
      </c>
      <c r="O379" s="78">
        <f t="shared" si="193"/>
        <v>5.0000000000000001E-4</v>
      </c>
      <c r="P379" s="13"/>
      <c r="Q379" s="8"/>
      <c r="R379" s="13"/>
      <c r="S379" s="89">
        <f t="shared" si="179"/>
        <v>0</v>
      </c>
      <c r="T379" s="75">
        <f t="shared" si="180"/>
        <v>0</v>
      </c>
      <c r="U379" s="90">
        <f t="shared" si="181"/>
        <v>0</v>
      </c>
      <c r="V379" s="82">
        <f t="shared" si="182"/>
        <v>0</v>
      </c>
      <c r="W379" s="8"/>
      <c r="X379" s="8"/>
      <c r="Y379" s="12"/>
      <c r="Z379" s="12"/>
      <c r="AA379" s="12"/>
      <c r="AB379" s="12"/>
      <c r="AC379" s="91">
        <f t="shared" si="183"/>
        <v>0</v>
      </c>
      <c r="AD379" s="75">
        <f t="shared" si="184"/>
        <v>0</v>
      </c>
      <c r="AE379" s="88">
        <f t="shared" si="172"/>
        <v>0</v>
      </c>
      <c r="AF379" s="92">
        <f t="shared" si="173"/>
        <v>0</v>
      </c>
      <c r="AG379" s="93">
        <f t="shared" si="174"/>
        <v>0</v>
      </c>
      <c r="AH379" s="93">
        <f t="shared" si="175"/>
        <v>0</v>
      </c>
      <c r="AI379" s="78">
        <f t="shared" si="176"/>
        <v>0</v>
      </c>
      <c r="AJ379" s="92">
        <f t="shared" si="185"/>
        <v>0</v>
      </c>
      <c r="AK379" s="78">
        <f t="shared" si="186"/>
        <v>0</v>
      </c>
      <c r="AL379" s="11"/>
      <c r="AM379" s="14"/>
      <c r="AN379" s="11"/>
      <c r="AO379" s="15"/>
      <c r="AP379" s="11"/>
      <c r="AQ379" s="11"/>
      <c r="AR379" s="11"/>
      <c r="AS379" s="75" t="str">
        <f t="shared" si="194"/>
        <v/>
      </c>
      <c r="AT379" s="75" t="str">
        <f t="shared" ca="1" si="195"/>
        <v/>
      </c>
      <c r="AU379" s="75" t="str">
        <f t="shared" si="196"/>
        <v/>
      </c>
      <c r="AV379" s="75" t="str">
        <f t="shared" ca="1" si="197"/>
        <v/>
      </c>
      <c r="AW379" s="169"/>
      <c r="AX379" s="169"/>
      <c r="AY379" s="75" t="str">
        <f t="shared" si="198"/>
        <v/>
      </c>
      <c r="AZ379" s="169"/>
      <c r="BA379" s="169"/>
      <c r="BB379" s="75" t="str">
        <f t="shared" si="199"/>
        <v/>
      </c>
      <c r="BC379" s="11"/>
      <c r="BH379" s="52"/>
      <c r="BI379" s="52"/>
      <c r="BJ379" s="52"/>
      <c r="BK379" s="52"/>
      <c r="BL379" s="52"/>
      <c r="BM379" s="52"/>
      <c r="BQ379" s="27"/>
      <c r="BR379" s="27"/>
      <c r="BS379" s="27"/>
      <c r="BT379" s="27"/>
      <c r="BU379" s="27"/>
      <c r="BV379" s="27"/>
      <c r="BW379" s="54"/>
      <c r="BX379" s="26"/>
      <c r="BY379" s="54"/>
      <c r="BZ379" s="26"/>
      <c r="CA379" s="26"/>
      <c r="CB379" s="26"/>
    </row>
    <row r="380" spans="1:80" ht="17.45" customHeight="1">
      <c r="A380" s="86">
        <f t="shared" si="200"/>
        <v>53.6</v>
      </c>
      <c r="B380" s="179">
        <f t="shared" si="177"/>
        <v>46294</v>
      </c>
      <c r="C380" s="8"/>
      <c r="D380" s="11"/>
      <c r="E380" s="12"/>
      <c r="F380" s="11"/>
      <c r="G380" s="74">
        <f t="shared" ref="G380:H395" si="203">G379-E380-C380</f>
        <v>821</v>
      </c>
      <c r="H380" s="75">
        <f t="shared" si="203"/>
        <v>6136</v>
      </c>
      <c r="I380" s="88">
        <f t="shared" si="188"/>
        <v>0</v>
      </c>
      <c r="J380" s="78">
        <f t="shared" si="189"/>
        <v>0</v>
      </c>
      <c r="K380" s="78">
        <f t="shared" si="190"/>
        <v>0</v>
      </c>
      <c r="L380" s="78">
        <f t="shared" si="191"/>
        <v>0</v>
      </c>
      <c r="M380" s="78">
        <f t="shared" ca="1" si="192"/>
        <v>7.6404494382022445E-2</v>
      </c>
      <c r="N380" s="78">
        <f t="shared" ca="1" si="178"/>
        <v>2.802850356294536E-2</v>
      </c>
      <c r="O380" s="78">
        <f t="shared" si="193"/>
        <v>5.0000000000000001E-4</v>
      </c>
      <c r="P380" s="13"/>
      <c r="Q380" s="8"/>
      <c r="R380" s="13"/>
      <c r="S380" s="89">
        <f t="shared" si="179"/>
        <v>0</v>
      </c>
      <c r="T380" s="75">
        <f t="shared" si="180"/>
        <v>0</v>
      </c>
      <c r="U380" s="90">
        <f t="shared" si="181"/>
        <v>0</v>
      </c>
      <c r="V380" s="82">
        <f t="shared" si="182"/>
        <v>0</v>
      </c>
      <c r="W380" s="8"/>
      <c r="X380" s="8"/>
      <c r="Y380" s="12"/>
      <c r="Z380" s="12"/>
      <c r="AA380" s="12"/>
      <c r="AB380" s="12"/>
      <c r="AC380" s="91">
        <f t="shared" si="183"/>
        <v>0</v>
      </c>
      <c r="AD380" s="75">
        <f t="shared" si="184"/>
        <v>0</v>
      </c>
      <c r="AE380" s="88">
        <f t="shared" si="172"/>
        <v>0</v>
      </c>
      <c r="AF380" s="92">
        <f t="shared" si="173"/>
        <v>0</v>
      </c>
      <c r="AG380" s="93">
        <f t="shared" si="174"/>
        <v>0</v>
      </c>
      <c r="AH380" s="93">
        <f t="shared" si="175"/>
        <v>0</v>
      </c>
      <c r="AI380" s="78">
        <f t="shared" si="176"/>
        <v>0</v>
      </c>
      <c r="AJ380" s="92">
        <f t="shared" si="185"/>
        <v>0</v>
      </c>
      <c r="AK380" s="78">
        <f t="shared" si="186"/>
        <v>0</v>
      </c>
      <c r="AL380" s="11"/>
      <c r="AM380" s="14"/>
      <c r="AN380" s="11"/>
      <c r="AO380" s="15"/>
      <c r="AP380" s="11"/>
      <c r="AQ380" s="11"/>
      <c r="AR380" s="11"/>
      <c r="AS380" s="75" t="str">
        <f t="shared" si="194"/>
        <v/>
      </c>
      <c r="AT380" s="75" t="str">
        <f t="shared" ca="1" si="195"/>
        <v/>
      </c>
      <c r="AU380" s="75" t="str">
        <f t="shared" si="196"/>
        <v/>
      </c>
      <c r="AV380" s="75" t="str">
        <f t="shared" ca="1" si="197"/>
        <v/>
      </c>
      <c r="AW380" s="169"/>
      <c r="AX380" s="169"/>
      <c r="AY380" s="75" t="str">
        <f t="shared" si="198"/>
        <v/>
      </c>
      <c r="AZ380" s="169"/>
      <c r="BA380" s="169"/>
      <c r="BB380" s="75" t="str">
        <f t="shared" si="199"/>
        <v/>
      </c>
      <c r="BC380" s="11"/>
      <c r="BH380" s="52"/>
      <c r="BI380" s="52"/>
      <c r="BJ380" s="52"/>
      <c r="BK380" s="52"/>
      <c r="BL380" s="52"/>
      <c r="BM380" s="52"/>
      <c r="BQ380" s="27"/>
      <c r="BR380" s="27"/>
      <c r="BS380" s="27"/>
      <c r="BT380" s="27"/>
      <c r="BU380" s="27"/>
      <c r="BV380" s="27"/>
      <c r="BW380" s="54"/>
      <c r="BX380" s="26"/>
      <c r="BY380" s="54"/>
      <c r="BZ380" s="26"/>
      <c r="CA380" s="26"/>
      <c r="CB380" s="26"/>
    </row>
    <row r="381" spans="1:80" ht="17.45" customHeight="1" thickBot="1">
      <c r="A381" s="94">
        <f t="shared" si="200"/>
        <v>53.7</v>
      </c>
      <c r="B381" s="180">
        <f t="shared" si="177"/>
        <v>46295</v>
      </c>
      <c r="C381" s="16"/>
      <c r="D381" s="17"/>
      <c r="E381" s="18"/>
      <c r="F381" s="17"/>
      <c r="G381" s="96">
        <f t="shared" si="203"/>
        <v>821</v>
      </c>
      <c r="H381" s="97">
        <f t="shared" si="203"/>
        <v>6136</v>
      </c>
      <c r="I381" s="98">
        <f t="shared" si="188"/>
        <v>0</v>
      </c>
      <c r="J381" s="99">
        <f t="shared" si="189"/>
        <v>0</v>
      </c>
      <c r="K381" s="99">
        <f t="shared" si="190"/>
        <v>0</v>
      </c>
      <c r="L381" s="99">
        <f t="shared" si="191"/>
        <v>0</v>
      </c>
      <c r="M381" s="99">
        <f t="shared" ca="1" si="192"/>
        <v>7.6404494382022445E-2</v>
      </c>
      <c r="N381" s="99">
        <f t="shared" ca="1" si="178"/>
        <v>2.802850356294536E-2</v>
      </c>
      <c r="O381" s="99">
        <f t="shared" si="193"/>
        <v>5.0000000000000001E-4</v>
      </c>
      <c r="P381" s="19"/>
      <c r="Q381" s="16"/>
      <c r="R381" s="19"/>
      <c r="S381" s="89">
        <f t="shared" si="179"/>
        <v>0</v>
      </c>
      <c r="T381" s="75">
        <f t="shared" si="180"/>
        <v>0</v>
      </c>
      <c r="U381" s="100">
        <f t="shared" si="181"/>
        <v>0</v>
      </c>
      <c r="V381" s="101">
        <f t="shared" si="182"/>
        <v>0</v>
      </c>
      <c r="W381" s="16"/>
      <c r="X381" s="8"/>
      <c r="Y381" s="12"/>
      <c r="Z381" s="12"/>
      <c r="AA381" s="12"/>
      <c r="AB381" s="12"/>
      <c r="AC381" s="102">
        <f t="shared" si="183"/>
        <v>0</v>
      </c>
      <c r="AD381" s="97">
        <f t="shared" si="184"/>
        <v>0</v>
      </c>
      <c r="AE381" s="98">
        <f t="shared" si="172"/>
        <v>0</v>
      </c>
      <c r="AF381" s="103">
        <f t="shared" si="173"/>
        <v>0</v>
      </c>
      <c r="AG381" s="104">
        <f t="shared" si="174"/>
        <v>0</v>
      </c>
      <c r="AH381" s="104">
        <f t="shared" si="175"/>
        <v>0</v>
      </c>
      <c r="AI381" s="99">
        <f t="shared" si="176"/>
        <v>0</v>
      </c>
      <c r="AJ381" s="103">
        <f t="shared" si="185"/>
        <v>0</v>
      </c>
      <c r="AK381" s="99">
        <f t="shared" si="186"/>
        <v>0</v>
      </c>
      <c r="AL381" s="17"/>
      <c r="AM381" s="20"/>
      <c r="AN381" s="17"/>
      <c r="AO381" s="21"/>
      <c r="AP381" s="17"/>
      <c r="AQ381" s="17"/>
      <c r="AR381" s="17"/>
      <c r="AS381" s="97" t="str">
        <f t="shared" si="194"/>
        <v/>
      </c>
      <c r="AT381" s="97" t="str">
        <f t="shared" ca="1" si="195"/>
        <v/>
      </c>
      <c r="AU381" s="97" t="str">
        <f t="shared" si="196"/>
        <v/>
      </c>
      <c r="AV381" s="97" t="str">
        <f t="shared" ca="1" si="197"/>
        <v/>
      </c>
      <c r="AW381" s="167"/>
      <c r="AX381" s="167"/>
      <c r="AY381" s="97" t="str">
        <f t="shared" si="198"/>
        <v/>
      </c>
      <c r="AZ381" s="167"/>
      <c r="BA381" s="167"/>
      <c r="BB381" s="97" t="str">
        <f t="shared" si="199"/>
        <v/>
      </c>
      <c r="BC381" s="17"/>
      <c r="BH381" s="52"/>
      <c r="BI381" s="52"/>
      <c r="BJ381" s="52"/>
      <c r="BK381" s="52"/>
      <c r="BL381" s="52"/>
      <c r="BM381" s="52"/>
      <c r="BQ381" s="27"/>
      <c r="BR381" s="27"/>
      <c r="BS381" s="27"/>
      <c r="BT381" s="27"/>
      <c r="BU381" s="27"/>
      <c r="BV381" s="27"/>
      <c r="BW381" s="54"/>
      <c r="BX381" s="26"/>
      <c r="BY381" s="54"/>
      <c r="BZ381" s="26"/>
      <c r="CA381" s="26"/>
      <c r="CB381" s="26"/>
    </row>
    <row r="382" spans="1:80" ht="17.45" customHeight="1" thickTop="1">
      <c r="A382" s="105">
        <f>A375+1</f>
        <v>54.1</v>
      </c>
      <c r="B382" s="178">
        <f>B381+1</f>
        <v>46296</v>
      </c>
      <c r="C382" s="4"/>
      <c r="D382" s="5"/>
      <c r="E382" s="6"/>
      <c r="F382" s="5"/>
      <c r="G382" s="74">
        <f t="shared" si="203"/>
        <v>821</v>
      </c>
      <c r="H382" s="75">
        <f t="shared" si="203"/>
        <v>6136</v>
      </c>
      <c r="I382" s="76">
        <f t="shared" si="188"/>
        <v>0</v>
      </c>
      <c r="J382" s="77">
        <f t="shared" si="189"/>
        <v>0</v>
      </c>
      <c r="K382" s="77">
        <f t="shared" si="190"/>
        <v>0</v>
      </c>
      <c r="L382" s="77">
        <f t="shared" si="191"/>
        <v>0</v>
      </c>
      <c r="M382" s="78">
        <f t="shared" ca="1" si="192"/>
        <v>7.6404494382022445E-2</v>
      </c>
      <c r="N382" s="78">
        <f t="shared" ca="1" si="178"/>
        <v>2.802850356294536E-2</v>
      </c>
      <c r="O382" s="78">
        <f t="shared" si="193"/>
        <v>5.0000000000000001E-4</v>
      </c>
      <c r="P382" s="13"/>
      <c r="Q382" s="8"/>
      <c r="R382" s="13"/>
      <c r="S382" s="79">
        <f t="shared" si="179"/>
        <v>0</v>
      </c>
      <c r="T382" s="80">
        <f t="shared" si="180"/>
        <v>0</v>
      </c>
      <c r="U382" s="90">
        <f t="shared" si="181"/>
        <v>0</v>
      </c>
      <c r="V382" s="82">
        <f t="shared" si="182"/>
        <v>0</v>
      </c>
      <c r="W382" s="4"/>
      <c r="X382" s="4"/>
      <c r="Y382" s="6"/>
      <c r="Z382" s="6"/>
      <c r="AA382" s="6"/>
      <c r="AB382" s="6"/>
      <c r="AC382" s="83">
        <f t="shared" si="183"/>
        <v>0</v>
      </c>
      <c r="AD382" s="80">
        <f t="shared" si="184"/>
        <v>0</v>
      </c>
      <c r="AE382" s="76">
        <f t="shared" si="172"/>
        <v>0</v>
      </c>
      <c r="AF382" s="84">
        <f t="shared" si="173"/>
        <v>0</v>
      </c>
      <c r="AG382" s="85">
        <f t="shared" si="174"/>
        <v>0</v>
      </c>
      <c r="AH382" s="85">
        <f t="shared" si="175"/>
        <v>0</v>
      </c>
      <c r="AI382" s="77">
        <f t="shared" si="176"/>
        <v>0</v>
      </c>
      <c r="AJ382" s="84">
        <f t="shared" si="185"/>
        <v>0</v>
      </c>
      <c r="AK382" s="77">
        <f t="shared" si="186"/>
        <v>0</v>
      </c>
      <c r="AL382" s="5"/>
      <c r="AM382" s="9"/>
      <c r="AN382" s="5"/>
      <c r="AO382" s="10"/>
      <c r="AP382" s="5"/>
      <c r="AQ382" s="5"/>
      <c r="AR382" s="5"/>
      <c r="AS382" s="80" t="str">
        <f t="shared" si="194"/>
        <v/>
      </c>
      <c r="AT382" s="80" t="str">
        <f t="shared" ca="1" si="195"/>
        <v/>
      </c>
      <c r="AU382" s="80" t="str">
        <f t="shared" si="196"/>
        <v/>
      </c>
      <c r="AV382" s="80" t="str">
        <f t="shared" ca="1" si="197"/>
        <v/>
      </c>
      <c r="AW382" s="165"/>
      <c r="AX382" s="165"/>
      <c r="AY382" s="80" t="str">
        <f t="shared" si="198"/>
        <v/>
      </c>
      <c r="AZ382" s="165"/>
      <c r="BA382" s="165"/>
      <c r="BB382" s="80" t="str">
        <f t="shared" si="199"/>
        <v/>
      </c>
      <c r="BC382" s="5"/>
      <c r="BH382" s="52"/>
      <c r="BI382" s="52"/>
      <c r="BJ382" s="52"/>
      <c r="BK382" s="52"/>
      <c r="BL382" s="52"/>
      <c r="BM382" s="52"/>
      <c r="BQ382" s="27"/>
      <c r="BR382" s="27"/>
      <c r="BS382" s="27"/>
      <c r="BT382" s="27"/>
      <c r="BU382" s="27"/>
      <c r="BV382" s="27"/>
      <c r="BW382" s="54"/>
      <c r="BX382" s="26"/>
      <c r="BY382" s="54"/>
      <c r="BZ382" s="26"/>
      <c r="CA382" s="26"/>
      <c r="CB382" s="26"/>
    </row>
    <row r="383" spans="1:80" ht="17.45" customHeight="1">
      <c r="A383" s="94">
        <f t="shared" si="200"/>
        <v>54.2</v>
      </c>
      <c r="B383" s="179">
        <f t="shared" si="177"/>
        <v>46297</v>
      </c>
      <c r="C383" s="8"/>
      <c r="D383" s="11"/>
      <c r="E383" s="12"/>
      <c r="F383" s="11"/>
      <c r="G383" s="74">
        <f t="shared" si="203"/>
        <v>821</v>
      </c>
      <c r="H383" s="75">
        <f t="shared" si="203"/>
        <v>6136</v>
      </c>
      <c r="I383" s="88">
        <f t="shared" si="188"/>
        <v>0</v>
      </c>
      <c r="J383" s="78">
        <f t="shared" si="189"/>
        <v>0</v>
      </c>
      <c r="K383" s="78">
        <f t="shared" si="190"/>
        <v>0</v>
      </c>
      <c r="L383" s="78">
        <f t="shared" si="191"/>
        <v>0</v>
      </c>
      <c r="M383" s="78">
        <f t="shared" ca="1" si="192"/>
        <v>7.6404494382022445E-2</v>
      </c>
      <c r="N383" s="78">
        <f t="shared" ca="1" si="178"/>
        <v>2.802850356294536E-2</v>
      </c>
      <c r="O383" s="78">
        <f t="shared" si="193"/>
        <v>5.0000000000000001E-4</v>
      </c>
      <c r="P383" s="13"/>
      <c r="Q383" s="8"/>
      <c r="R383" s="13"/>
      <c r="S383" s="89">
        <f t="shared" si="179"/>
        <v>0</v>
      </c>
      <c r="T383" s="75">
        <f t="shared" si="180"/>
        <v>0</v>
      </c>
      <c r="U383" s="90">
        <f t="shared" si="181"/>
        <v>0</v>
      </c>
      <c r="V383" s="82">
        <f t="shared" si="182"/>
        <v>0</v>
      </c>
      <c r="W383" s="8"/>
      <c r="X383" s="8"/>
      <c r="Y383" s="12"/>
      <c r="Z383" s="12"/>
      <c r="AA383" s="12"/>
      <c r="AB383" s="12"/>
      <c r="AC383" s="91">
        <f t="shared" si="183"/>
        <v>0</v>
      </c>
      <c r="AD383" s="75">
        <f t="shared" si="184"/>
        <v>0</v>
      </c>
      <c r="AE383" s="88">
        <f t="shared" si="172"/>
        <v>0</v>
      </c>
      <c r="AF383" s="92">
        <f t="shared" si="173"/>
        <v>0</v>
      </c>
      <c r="AG383" s="93">
        <f t="shared" si="174"/>
        <v>0</v>
      </c>
      <c r="AH383" s="93">
        <f t="shared" si="175"/>
        <v>0</v>
      </c>
      <c r="AI383" s="78">
        <f t="shared" si="176"/>
        <v>0</v>
      </c>
      <c r="AJ383" s="92">
        <f t="shared" si="185"/>
        <v>0</v>
      </c>
      <c r="AK383" s="78">
        <f t="shared" si="186"/>
        <v>0</v>
      </c>
      <c r="AL383" s="11"/>
      <c r="AM383" s="14"/>
      <c r="AN383" s="11"/>
      <c r="AO383" s="15"/>
      <c r="AP383" s="11"/>
      <c r="AQ383" s="11"/>
      <c r="AR383" s="11"/>
      <c r="AS383" s="75" t="str">
        <f t="shared" si="194"/>
        <v/>
      </c>
      <c r="AT383" s="75" t="str">
        <f t="shared" ca="1" si="195"/>
        <v/>
      </c>
      <c r="AU383" s="75" t="str">
        <f t="shared" si="196"/>
        <v/>
      </c>
      <c r="AV383" s="75" t="str">
        <f t="shared" ca="1" si="197"/>
        <v/>
      </c>
      <c r="AW383" s="169"/>
      <c r="AX383" s="169"/>
      <c r="AY383" s="75" t="str">
        <f t="shared" si="198"/>
        <v/>
      </c>
      <c r="AZ383" s="169"/>
      <c r="BA383" s="169"/>
      <c r="BB383" s="75" t="str">
        <f t="shared" si="199"/>
        <v/>
      </c>
      <c r="BC383" s="11"/>
      <c r="BH383" s="52"/>
      <c r="BI383" s="52"/>
      <c r="BJ383" s="52"/>
      <c r="BK383" s="52"/>
      <c r="BL383" s="52"/>
      <c r="BM383" s="52"/>
      <c r="BQ383" s="27"/>
      <c r="BR383" s="27"/>
      <c r="BS383" s="27"/>
      <c r="BT383" s="27"/>
      <c r="BU383" s="27"/>
      <c r="BV383" s="27"/>
      <c r="BW383" s="54"/>
      <c r="BX383" s="26"/>
      <c r="BY383" s="54"/>
      <c r="BZ383" s="26"/>
      <c r="CA383" s="26"/>
      <c r="CB383" s="26"/>
    </row>
    <row r="384" spans="1:80" ht="17.45" customHeight="1">
      <c r="A384" s="86">
        <f t="shared" si="200"/>
        <v>54.3</v>
      </c>
      <c r="B384" s="179">
        <f t="shared" si="177"/>
        <v>46298</v>
      </c>
      <c r="C384" s="8"/>
      <c r="D384" s="11"/>
      <c r="E384" s="12"/>
      <c r="F384" s="11"/>
      <c r="G384" s="74">
        <f t="shared" si="203"/>
        <v>821</v>
      </c>
      <c r="H384" s="75">
        <f t="shared" si="203"/>
        <v>6136</v>
      </c>
      <c r="I384" s="88">
        <f t="shared" si="188"/>
        <v>0</v>
      </c>
      <c r="J384" s="78">
        <f t="shared" si="189"/>
        <v>0</v>
      </c>
      <c r="K384" s="78">
        <f t="shared" si="190"/>
        <v>0</v>
      </c>
      <c r="L384" s="78">
        <f t="shared" si="191"/>
        <v>0</v>
      </c>
      <c r="M384" s="78">
        <f t="shared" ca="1" si="192"/>
        <v>7.6404494382022445E-2</v>
      </c>
      <c r="N384" s="78">
        <f t="shared" ca="1" si="178"/>
        <v>2.802850356294536E-2</v>
      </c>
      <c r="O384" s="78">
        <f t="shared" si="193"/>
        <v>5.0000000000000001E-4</v>
      </c>
      <c r="P384" s="13"/>
      <c r="Q384" s="8"/>
      <c r="R384" s="13"/>
      <c r="S384" s="89">
        <f t="shared" si="179"/>
        <v>0</v>
      </c>
      <c r="T384" s="75">
        <f t="shared" si="180"/>
        <v>0</v>
      </c>
      <c r="U384" s="90">
        <f t="shared" si="181"/>
        <v>0</v>
      </c>
      <c r="V384" s="82">
        <f t="shared" si="182"/>
        <v>0</v>
      </c>
      <c r="W384" s="8"/>
      <c r="X384" s="8"/>
      <c r="Y384" s="12"/>
      <c r="Z384" s="12"/>
      <c r="AA384" s="12"/>
      <c r="AB384" s="12"/>
      <c r="AC384" s="91">
        <f t="shared" si="183"/>
        <v>0</v>
      </c>
      <c r="AD384" s="75">
        <f t="shared" si="184"/>
        <v>0</v>
      </c>
      <c r="AE384" s="88">
        <f t="shared" si="172"/>
        <v>0</v>
      </c>
      <c r="AF384" s="92">
        <f t="shared" si="173"/>
        <v>0</v>
      </c>
      <c r="AG384" s="93">
        <f t="shared" si="174"/>
        <v>0</v>
      </c>
      <c r="AH384" s="93">
        <f t="shared" si="175"/>
        <v>0</v>
      </c>
      <c r="AI384" s="78">
        <f t="shared" si="176"/>
        <v>0</v>
      </c>
      <c r="AJ384" s="92">
        <f t="shared" si="185"/>
        <v>0</v>
      </c>
      <c r="AK384" s="78">
        <f t="shared" si="186"/>
        <v>0</v>
      </c>
      <c r="AL384" s="11"/>
      <c r="AM384" s="14"/>
      <c r="AN384" s="11"/>
      <c r="AO384" s="15"/>
      <c r="AP384" s="11"/>
      <c r="AQ384" s="11"/>
      <c r="AR384" s="11"/>
      <c r="AS384" s="75" t="str">
        <f t="shared" si="194"/>
        <v/>
      </c>
      <c r="AT384" s="75" t="str">
        <f t="shared" ca="1" si="195"/>
        <v/>
      </c>
      <c r="AU384" s="75" t="str">
        <f t="shared" si="196"/>
        <v/>
      </c>
      <c r="AV384" s="75" t="str">
        <f t="shared" ca="1" si="197"/>
        <v/>
      </c>
      <c r="AW384" s="169"/>
      <c r="AX384" s="169"/>
      <c r="AY384" s="75" t="str">
        <f t="shared" si="198"/>
        <v/>
      </c>
      <c r="AZ384" s="169"/>
      <c r="BA384" s="169"/>
      <c r="BB384" s="75" t="str">
        <f t="shared" si="199"/>
        <v/>
      </c>
      <c r="BC384" s="11"/>
      <c r="BH384" s="52"/>
      <c r="BI384" s="52"/>
      <c r="BJ384" s="52"/>
      <c r="BK384" s="52"/>
      <c r="BL384" s="52"/>
      <c r="BM384" s="52"/>
      <c r="BQ384" s="27"/>
      <c r="BR384" s="27"/>
      <c r="BS384" s="27"/>
      <c r="BT384" s="27"/>
      <c r="BU384" s="27"/>
      <c r="BV384" s="27"/>
      <c r="BW384" s="54"/>
      <c r="BX384" s="26"/>
      <c r="BY384" s="54"/>
      <c r="BZ384" s="26"/>
      <c r="CA384" s="26"/>
      <c r="CB384" s="26"/>
    </row>
    <row r="385" spans="1:80" ht="17.45" customHeight="1">
      <c r="A385" s="94">
        <f t="shared" si="200"/>
        <v>54.4</v>
      </c>
      <c r="B385" s="179">
        <f t="shared" si="177"/>
        <v>46299</v>
      </c>
      <c r="C385" s="8"/>
      <c r="D385" s="11"/>
      <c r="E385" s="12"/>
      <c r="F385" s="11"/>
      <c r="G385" s="74">
        <f t="shared" si="203"/>
        <v>821</v>
      </c>
      <c r="H385" s="75">
        <f t="shared" si="203"/>
        <v>6136</v>
      </c>
      <c r="I385" s="88">
        <f t="shared" si="188"/>
        <v>0</v>
      </c>
      <c r="J385" s="78">
        <f t="shared" si="189"/>
        <v>0</v>
      </c>
      <c r="K385" s="78">
        <f t="shared" si="190"/>
        <v>0</v>
      </c>
      <c r="L385" s="78">
        <f t="shared" si="191"/>
        <v>0</v>
      </c>
      <c r="M385" s="78">
        <f t="shared" ca="1" si="192"/>
        <v>7.6404494382022445E-2</v>
      </c>
      <c r="N385" s="78">
        <f t="shared" ca="1" si="178"/>
        <v>2.802850356294536E-2</v>
      </c>
      <c r="O385" s="78">
        <f t="shared" si="193"/>
        <v>5.0000000000000001E-4</v>
      </c>
      <c r="P385" s="13"/>
      <c r="Q385" s="8"/>
      <c r="R385" s="13"/>
      <c r="S385" s="89">
        <f t="shared" si="179"/>
        <v>0</v>
      </c>
      <c r="T385" s="75">
        <f t="shared" si="180"/>
        <v>0</v>
      </c>
      <c r="U385" s="90">
        <f t="shared" si="181"/>
        <v>0</v>
      </c>
      <c r="V385" s="82">
        <f t="shared" si="182"/>
        <v>0</v>
      </c>
      <c r="W385" s="8"/>
      <c r="X385" s="8"/>
      <c r="Y385" s="12"/>
      <c r="Z385" s="12"/>
      <c r="AA385" s="12"/>
      <c r="AB385" s="12"/>
      <c r="AC385" s="91">
        <f t="shared" si="183"/>
        <v>0</v>
      </c>
      <c r="AD385" s="75">
        <f t="shared" si="184"/>
        <v>0</v>
      </c>
      <c r="AE385" s="88">
        <f t="shared" si="172"/>
        <v>0</v>
      </c>
      <c r="AF385" s="92">
        <f t="shared" si="173"/>
        <v>0</v>
      </c>
      <c r="AG385" s="93">
        <f t="shared" si="174"/>
        <v>0</v>
      </c>
      <c r="AH385" s="93">
        <f t="shared" si="175"/>
        <v>0</v>
      </c>
      <c r="AI385" s="78">
        <f t="shared" si="176"/>
        <v>0</v>
      </c>
      <c r="AJ385" s="92">
        <f t="shared" si="185"/>
        <v>0</v>
      </c>
      <c r="AK385" s="78">
        <f t="shared" si="186"/>
        <v>0</v>
      </c>
      <c r="AL385" s="11"/>
      <c r="AM385" s="14"/>
      <c r="AN385" s="11"/>
      <c r="AO385" s="15"/>
      <c r="AP385" s="11"/>
      <c r="AQ385" s="11"/>
      <c r="AR385" s="11"/>
      <c r="AS385" s="75" t="str">
        <f t="shared" si="194"/>
        <v/>
      </c>
      <c r="AT385" s="75" t="str">
        <f t="shared" ca="1" si="195"/>
        <v/>
      </c>
      <c r="AU385" s="75" t="str">
        <f t="shared" si="196"/>
        <v/>
      </c>
      <c r="AV385" s="75" t="str">
        <f t="shared" ca="1" si="197"/>
        <v/>
      </c>
      <c r="AW385" s="169"/>
      <c r="AX385" s="169"/>
      <c r="AY385" s="75" t="str">
        <f t="shared" si="198"/>
        <v/>
      </c>
      <c r="AZ385" s="169"/>
      <c r="BA385" s="169"/>
      <c r="BB385" s="75" t="str">
        <f t="shared" si="199"/>
        <v/>
      </c>
      <c r="BC385" s="11"/>
      <c r="BH385" s="52"/>
      <c r="BI385" s="52"/>
      <c r="BJ385" s="52"/>
      <c r="BK385" s="52"/>
      <c r="BL385" s="52"/>
      <c r="BM385" s="52"/>
      <c r="BQ385" s="27"/>
      <c r="BR385" s="27"/>
      <c r="BS385" s="27"/>
      <c r="BT385" s="27"/>
      <c r="BU385" s="27"/>
      <c r="BV385" s="27"/>
      <c r="BW385" s="54"/>
      <c r="BX385" s="26"/>
      <c r="BY385" s="54"/>
      <c r="BZ385" s="26"/>
      <c r="CA385" s="26"/>
      <c r="CB385" s="26"/>
    </row>
    <row r="386" spans="1:80" ht="17.45" customHeight="1">
      <c r="A386" s="86">
        <f t="shared" si="200"/>
        <v>54.5</v>
      </c>
      <c r="B386" s="179">
        <f t="shared" si="177"/>
        <v>46300</v>
      </c>
      <c r="C386" s="8"/>
      <c r="D386" s="11"/>
      <c r="E386" s="12"/>
      <c r="F386" s="11"/>
      <c r="G386" s="74">
        <f t="shared" si="203"/>
        <v>821</v>
      </c>
      <c r="H386" s="75">
        <f t="shared" si="203"/>
        <v>6136</v>
      </c>
      <c r="I386" s="88">
        <f t="shared" si="188"/>
        <v>0</v>
      </c>
      <c r="J386" s="78">
        <f t="shared" si="189"/>
        <v>0</v>
      </c>
      <c r="K386" s="78">
        <f t="shared" si="190"/>
        <v>0</v>
      </c>
      <c r="L386" s="78">
        <f t="shared" si="191"/>
        <v>0</v>
      </c>
      <c r="M386" s="78">
        <f t="shared" ca="1" si="192"/>
        <v>7.6404494382022445E-2</v>
      </c>
      <c r="N386" s="78">
        <f t="shared" ca="1" si="178"/>
        <v>2.802850356294536E-2</v>
      </c>
      <c r="O386" s="78">
        <f t="shared" si="193"/>
        <v>5.0000000000000001E-4</v>
      </c>
      <c r="P386" s="13"/>
      <c r="Q386" s="8"/>
      <c r="R386" s="13"/>
      <c r="S386" s="89">
        <f t="shared" si="179"/>
        <v>0</v>
      </c>
      <c r="T386" s="75">
        <f t="shared" si="180"/>
        <v>0</v>
      </c>
      <c r="U386" s="90">
        <f t="shared" si="181"/>
        <v>0</v>
      </c>
      <c r="V386" s="82">
        <f t="shared" si="182"/>
        <v>0</v>
      </c>
      <c r="W386" s="8"/>
      <c r="X386" s="8"/>
      <c r="Y386" s="12"/>
      <c r="Z386" s="12"/>
      <c r="AA386" s="12"/>
      <c r="AB386" s="12"/>
      <c r="AC386" s="91">
        <f t="shared" si="183"/>
        <v>0</v>
      </c>
      <c r="AD386" s="75">
        <f t="shared" si="184"/>
        <v>0</v>
      </c>
      <c r="AE386" s="88">
        <f t="shared" si="172"/>
        <v>0</v>
      </c>
      <c r="AF386" s="92">
        <f t="shared" si="173"/>
        <v>0</v>
      </c>
      <c r="AG386" s="93">
        <f t="shared" si="174"/>
        <v>0</v>
      </c>
      <c r="AH386" s="93">
        <f t="shared" si="175"/>
        <v>0</v>
      </c>
      <c r="AI386" s="78">
        <f t="shared" si="176"/>
        <v>0</v>
      </c>
      <c r="AJ386" s="92">
        <f t="shared" si="185"/>
        <v>0</v>
      </c>
      <c r="AK386" s="78">
        <f t="shared" si="186"/>
        <v>0</v>
      </c>
      <c r="AL386" s="11"/>
      <c r="AM386" s="14"/>
      <c r="AN386" s="11"/>
      <c r="AO386" s="15"/>
      <c r="AP386" s="11"/>
      <c r="AQ386" s="11"/>
      <c r="AR386" s="11"/>
      <c r="AS386" s="75" t="str">
        <f t="shared" si="194"/>
        <v/>
      </c>
      <c r="AT386" s="75" t="str">
        <f t="shared" ca="1" si="195"/>
        <v/>
      </c>
      <c r="AU386" s="75" t="str">
        <f t="shared" si="196"/>
        <v/>
      </c>
      <c r="AV386" s="75" t="str">
        <f t="shared" ca="1" si="197"/>
        <v/>
      </c>
      <c r="AW386" s="169"/>
      <c r="AX386" s="169"/>
      <c r="AY386" s="75" t="str">
        <f t="shared" si="198"/>
        <v/>
      </c>
      <c r="AZ386" s="169"/>
      <c r="BA386" s="169"/>
      <c r="BB386" s="75" t="str">
        <f t="shared" si="199"/>
        <v/>
      </c>
      <c r="BC386" s="11"/>
      <c r="BH386" s="52"/>
      <c r="BI386" s="52"/>
      <c r="BJ386" s="52"/>
      <c r="BK386" s="52"/>
      <c r="BL386" s="52"/>
      <c r="BM386" s="52"/>
      <c r="BQ386" s="27"/>
      <c r="BR386" s="27"/>
      <c r="BS386" s="27"/>
      <c r="BT386" s="27"/>
      <c r="BU386" s="27"/>
      <c r="BV386" s="27"/>
      <c r="BW386" s="54"/>
      <c r="BX386" s="26"/>
      <c r="BY386" s="54"/>
      <c r="BZ386" s="26"/>
      <c r="CA386" s="26"/>
      <c r="CB386" s="26"/>
    </row>
    <row r="387" spans="1:80" ht="17.45" customHeight="1">
      <c r="A387" s="94">
        <f t="shared" si="200"/>
        <v>54.6</v>
      </c>
      <c r="B387" s="179">
        <f t="shared" si="177"/>
        <v>46301</v>
      </c>
      <c r="C387" s="8"/>
      <c r="D387" s="11"/>
      <c r="E387" s="12"/>
      <c r="F387" s="11"/>
      <c r="G387" s="74">
        <f t="shared" si="203"/>
        <v>821</v>
      </c>
      <c r="H387" s="75">
        <f t="shared" si="203"/>
        <v>6136</v>
      </c>
      <c r="I387" s="88">
        <f t="shared" si="188"/>
        <v>0</v>
      </c>
      <c r="J387" s="78">
        <f t="shared" si="189"/>
        <v>0</v>
      </c>
      <c r="K387" s="78">
        <f t="shared" si="190"/>
        <v>0</v>
      </c>
      <c r="L387" s="78">
        <f t="shared" si="191"/>
        <v>0</v>
      </c>
      <c r="M387" s="78">
        <f t="shared" ca="1" si="192"/>
        <v>7.6404494382022445E-2</v>
      </c>
      <c r="N387" s="78">
        <f t="shared" ca="1" si="178"/>
        <v>2.802850356294536E-2</v>
      </c>
      <c r="O387" s="78">
        <f t="shared" si="193"/>
        <v>5.0000000000000001E-4</v>
      </c>
      <c r="P387" s="13"/>
      <c r="Q387" s="8"/>
      <c r="R387" s="13"/>
      <c r="S387" s="89">
        <f t="shared" si="179"/>
        <v>0</v>
      </c>
      <c r="T387" s="75">
        <f t="shared" si="180"/>
        <v>0</v>
      </c>
      <c r="U387" s="90">
        <f t="shared" si="181"/>
        <v>0</v>
      </c>
      <c r="V387" s="82">
        <f t="shared" si="182"/>
        <v>0</v>
      </c>
      <c r="W387" s="8"/>
      <c r="X387" s="8"/>
      <c r="Y387" s="12"/>
      <c r="Z387" s="12"/>
      <c r="AA387" s="12"/>
      <c r="AB387" s="12"/>
      <c r="AC387" s="91">
        <f t="shared" si="183"/>
        <v>0</v>
      </c>
      <c r="AD387" s="75">
        <f t="shared" si="184"/>
        <v>0</v>
      </c>
      <c r="AE387" s="88">
        <f t="shared" si="172"/>
        <v>0</v>
      </c>
      <c r="AF387" s="92">
        <f t="shared" si="173"/>
        <v>0</v>
      </c>
      <c r="AG387" s="93">
        <f t="shared" si="174"/>
        <v>0</v>
      </c>
      <c r="AH387" s="93">
        <f t="shared" si="175"/>
        <v>0</v>
      </c>
      <c r="AI387" s="78">
        <f t="shared" si="176"/>
        <v>0</v>
      </c>
      <c r="AJ387" s="92">
        <f t="shared" si="185"/>
        <v>0</v>
      </c>
      <c r="AK387" s="78">
        <f t="shared" si="186"/>
        <v>0</v>
      </c>
      <c r="AL387" s="11"/>
      <c r="AM387" s="14"/>
      <c r="AN387" s="11"/>
      <c r="AO387" s="15"/>
      <c r="AP387" s="11"/>
      <c r="AQ387" s="11"/>
      <c r="AR387" s="11"/>
      <c r="AS387" s="75" t="str">
        <f t="shared" si="194"/>
        <v/>
      </c>
      <c r="AT387" s="75" t="str">
        <f t="shared" ca="1" si="195"/>
        <v/>
      </c>
      <c r="AU387" s="75" t="str">
        <f t="shared" si="196"/>
        <v/>
      </c>
      <c r="AV387" s="75" t="str">
        <f t="shared" ca="1" si="197"/>
        <v/>
      </c>
      <c r="AW387" s="169"/>
      <c r="AX387" s="169"/>
      <c r="AY387" s="75" t="str">
        <f t="shared" si="198"/>
        <v/>
      </c>
      <c r="AZ387" s="169"/>
      <c r="BA387" s="169"/>
      <c r="BB387" s="75" t="str">
        <f t="shared" si="199"/>
        <v/>
      </c>
      <c r="BC387" s="11"/>
      <c r="BH387" s="52"/>
      <c r="BI387" s="52"/>
      <c r="BJ387" s="52"/>
      <c r="BK387" s="52"/>
      <c r="BL387" s="52"/>
      <c r="BM387" s="52"/>
      <c r="BQ387" s="27"/>
      <c r="BR387" s="27"/>
      <c r="BS387" s="27"/>
      <c r="BT387" s="27"/>
      <c r="BU387" s="27"/>
      <c r="BV387" s="27"/>
      <c r="BW387" s="54"/>
      <c r="BX387" s="26"/>
      <c r="BY387" s="54"/>
      <c r="BZ387" s="26"/>
      <c r="CA387" s="26"/>
      <c r="CB387" s="26"/>
    </row>
    <row r="388" spans="1:80" ht="17.45" customHeight="1" thickBot="1">
      <c r="A388" s="86">
        <f t="shared" si="200"/>
        <v>54.7</v>
      </c>
      <c r="B388" s="180">
        <f t="shared" si="177"/>
        <v>46302</v>
      </c>
      <c r="C388" s="16"/>
      <c r="D388" s="17"/>
      <c r="E388" s="18"/>
      <c r="F388" s="17"/>
      <c r="G388" s="96">
        <f t="shared" si="203"/>
        <v>821</v>
      </c>
      <c r="H388" s="97">
        <f t="shared" si="203"/>
        <v>6136</v>
      </c>
      <c r="I388" s="98">
        <f t="shared" si="188"/>
        <v>0</v>
      </c>
      <c r="J388" s="99">
        <f t="shared" si="189"/>
        <v>0</v>
      </c>
      <c r="K388" s="99">
        <f t="shared" si="190"/>
        <v>0</v>
      </c>
      <c r="L388" s="99">
        <f t="shared" si="191"/>
        <v>0</v>
      </c>
      <c r="M388" s="99">
        <f t="shared" ca="1" si="192"/>
        <v>7.6404494382022445E-2</v>
      </c>
      <c r="N388" s="99">
        <f t="shared" ca="1" si="178"/>
        <v>2.802850356294536E-2</v>
      </c>
      <c r="O388" s="99">
        <f t="shared" si="193"/>
        <v>5.0000000000000001E-4</v>
      </c>
      <c r="P388" s="19"/>
      <c r="Q388" s="16"/>
      <c r="R388" s="19"/>
      <c r="S388" s="89">
        <f t="shared" si="179"/>
        <v>0</v>
      </c>
      <c r="T388" s="75">
        <f t="shared" si="180"/>
        <v>0</v>
      </c>
      <c r="U388" s="100">
        <f t="shared" si="181"/>
        <v>0</v>
      </c>
      <c r="V388" s="101">
        <f t="shared" si="182"/>
        <v>0</v>
      </c>
      <c r="W388" s="16"/>
      <c r="X388" s="8"/>
      <c r="Y388" s="12"/>
      <c r="Z388" s="12"/>
      <c r="AA388" s="12"/>
      <c r="AB388" s="12"/>
      <c r="AC388" s="102">
        <f t="shared" si="183"/>
        <v>0</v>
      </c>
      <c r="AD388" s="97">
        <f t="shared" si="184"/>
        <v>0</v>
      </c>
      <c r="AE388" s="98">
        <f t="shared" si="172"/>
        <v>0</v>
      </c>
      <c r="AF388" s="103">
        <f t="shared" si="173"/>
        <v>0</v>
      </c>
      <c r="AG388" s="104">
        <f t="shared" si="174"/>
        <v>0</v>
      </c>
      <c r="AH388" s="104">
        <f t="shared" si="175"/>
        <v>0</v>
      </c>
      <c r="AI388" s="99">
        <f t="shared" si="176"/>
        <v>0</v>
      </c>
      <c r="AJ388" s="103">
        <f t="shared" si="185"/>
        <v>0</v>
      </c>
      <c r="AK388" s="99">
        <f t="shared" si="186"/>
        <v>0</v>
      </c>
      <c r="AL388" s="17"/>
      <c r="AM388" s="20"/>
      <c r="AN388" s="17"/>
      <c r="AO388" s="21"/>
      <c r="AP388" s="17"/>
      <c r="AQ388" s="17"/>
      <c r="AR388" s="17"/>
      <c r="AS388" s="97" t="str">
        <f t="shared" si="194"/>
        <v/>
      </c>
      <c r="AT388" s="97" t="str">
        <f t="shared" ca="1" si="195"/>
        <v/>
      </c>
      <c r="AU388" s="97" t="str">
        <f t="shared" si="196"/>
        <v/>
      </c>
      <c r="AV388" s="97" t="str">
        <f t="shared" ca="1" si="197"/>
        <v/>
      </c>
      <c r="AW388" s="167"/>
      <c r="AX388" s="167"/>
      <c r="AY388" s="97" t="str">
        <f t="shared" si="198"/>
        <v/>
      </c>
      <c r="AZ388" s="167"/>
      <c r="BA388" s="167"/>
      <c r="BB388" s="97" t="str">
        <f t="shared" si="199"/>
        <v/>
      </c>
      <c r="BC388" s="17"/>
      <c r="BH388" s="52"/>
      <c r="BI388" s="52"/>
      <c r="BJ388" s="52"/>
      <c r="BK388" s="52"/>
      <c r="BL388" s="52"/>
      <c r="BM388" s="52"/>
      <c r="BQ388" s="27"/>
      <c r="BR388" s="27"/>
      <c r="BS388" s="27"/>
      <c r="BT388" s="27"/>
      <c r="BU388" s="27"/>
      <c r="BV388" s="27"/>
      <c r="BW388" s="54"/>
      <c r="BX388" s="26"/>
      <c r="BY388" s="54"/>
      <c r="BZ388" s="26"/>
      <c r="CA388" s="26"/>
      <c r="CB388" s="26"/>
    </row>
    <row r="389" spans="1:80" ht="17.45" customHeight="1" thickTop="1">
      <c r="A389" s="71">
        <f>A382+1</f>
        <v>55.1</v>
      </c>
      <c r="B389" s="178">
        <f>B388+1</f>
        <v>46303</v>
      </c>
      <c r="C389" s="4"/>
      <c r="D389" s="5"/>
      <c r="E389" s="6"/>
      <c r="F389" s="5"/>
      <c r="G389" s="74">
        <f t="shared" si="203"/>
        <v>821</v>
      </c>
      <c r="H389" s="75">
        <f t="shared" si="203"/>
        <v>6136</v>
      </c>
      <c r="I389" s="76">
        <f t="shared" si="188"/>
        <v>0</v>
      </c>
      <c r="J389" s="77">
        <f t="shared" si="189"/>
        <v>0</v>
      </c>
      <c r="K389" s="77">
        <f t="shared" si="190"/>
        <v>0</v>
      </c>
      <c r="L389" s="77">
        <f t="shared" si="191"/>
        <v>0</v>
      </c>
      <c r="M389" s="78">
        <f t="shared" ca="1" si="192"/>
        <v>7.6404494382022445E-2</v>
      </c>
      <c r="N389" s="78">
        <f t="shared" ca="1" si="178"/>
        <v>2.802850356294536E-2</v>
      </c>
      <c r="O389" s="78">
        <f t="shared" si="193"/>
        <v>5.0000000000000001E-4</v>
      </c>
      <c r="P389" s="13"/>
      <c r="Q389" s="8"/>
      <c r="R389" s="13"/>
      <c r="S389" s="79">
        <f t="shared" si="179"/>
        <v>0</v>
      </c>
      <c r="T389" s="80">
        <f t="shared" si="180"/>
        <v>0</v>
      </c>
      <c r="U389" s="90">
        <f t="shared" si="181"/>
        <v>0</v>
      </c>
      <c r="V389" s="82">
        <f t="shared" si="182"/>
        <v>0</v>
      </c>
      <c r="W389" s="4"/>
      <c r="X389" s="4"/>
      <c r="Y389" s="6"/>
      <c r="Z389" s="6"/>
      <c r="AA389" s="6"/>
      <c r="AB389" s="6"/>
      <c r="AC389" s="83">
        <f t="shared" si="183"/>
        <v>0</v>
      </c>
      <c r="AD389" s="80">
        <f t="shared" si="184"/>
        <v>0</v>
      </c>
      <c r="AE389" s="76">
        <f t="shared" ref="AE389:AE452" si="204">IFERROR(W389/H388,0)</f>
        <v>0</v>
      </c>
      <c r="AF389" s="84">
        <f t="shared" ref="AF389:AF452" si="205">IFERROR(X389/$W389,0)</f>
        <v>0</v>
      </c>
      <c r="AG389" s="85">
        <f t="shared" ref="AG389:AG452" si="206">IFERROR(Y389/$W389,0)</f>
        <v>0</v>
      </c>
      <c r="AH389" s="85">
        <f t="shared" ref="AH389:AH452" si="207">IFERROR(Z389/$W389,0)</f>
        <v>0</v>
      </c>
      <c r="AI389" s="77">
        <f t="shared" ref="AI389:AI452" si="208">IFERROR(AA389/$W389,0)</f>
        <v>0</v>
      </c>
      <c r="AJ389" s="84">
        <f t="shared" si="185"/>
        <v>0</v>
      </c>
      <c r="AK389" s="77">
        <f t="shared" si="186"/>
        <v>0</v>
      </c>
      <c r="AL389" s="5"/>
      <c r="AM389" s="9"/>
      <c r="AN389" s="5"/>
      <c r="AO389" s="10"/>
      <c r="AP389" s="5"/>
      <c r="AQ389" s="5"/>
      <c r="AR389" s="5"/>
      <c r="AS389" s="80" t="str">
        <f t="shared" si="194"/>
        <v/>
      </c>
      <c r="AT389" s="80" t="str">
        <f t="shared" ca="1" si="195"/>
        <v/>
      </c>
      <c r="AU389" s="80" t="str">
        <f t="shared" si="196"/>
        <v/>
      </c>
      <c r="AV389" s="80" t="str">
        <f t="shared" ca="1" si="197"/>
        <v/>
      </c>
      <c r="AW389" s="165"/>
      <c r="AX389" s="165"/>
      <c r="AY389" s="80" t="str">
        <f t="shared" si="198"/>
        <v/>
      </c>
      <c r="AZ389" s="165"/>
      <c r="BA389" s="165"/>
      <c r="BB389" s="80" t="str">
        <f t="shared" si="199"/>
        <v/>
      </c>
      <c r="BC389" s="5"/>
      <c r="BH389" s="52"/>
      <c r="BI389" s="52"/>
      <c r="BJ389" s="52"/>
      <c r="BK389" s="52"/>
      <c r="BL389" s="52"/>
      <c r="BM389" s="52"/>
      <c r="BQ389" s="27"/>
      <c r="BR389" s="27"/>
      <c r="BS389" s="27"/>
      <c r="BT389" s="27"/>
      <c r="BU389" s="27"/>
      <c r="BV389" s="27"/>
      <c r="BW389" s="54"/>
      <c r="BX389" s="26"/>
      <c r="BY389" s="54"/>
      <c r="BZ389" s="26"/>
      <c r="CA389" s="26"/>
      <c r="CB389" s="26"/>
    </row>
    <row r="390" spans="1:80" ht="17.45" customHeight="1">
      <c r="A390" s="86">
        <f t="shared" si="200"/>
        <v>55.2</v>
      </c>
      <c r="B390" s="179">
        <f t="shared" si="177"/>
        <v>46304</v>
      </c>
      <c r="C390" s="8"/>
      <c r="D390" s="11"/>
      <c r="E390" s="12"/>
      <c r="F390" s="11"/>
      <c r="G390" s="74">
        <f t="shared" si="203"/>
        <v>821</v>
      </c>
      <c r="H390" s="75">
        <f t="shared" si="203"/>
        <v>6136</v>
      </c>
      <c r="I390" s="88">
        <f t="shared" si="188"/>
        <v>0</v>
      </c>
      <c r="J390" s="78">
        <f t="shared" si="189"/>
        <v>0</v>
      </c>
      <c r="K390" s="78">
        <f t="shared" si="190"/>
        <v>0</v>
      </c>
      <c r="L390" s="78">
        <f t="shared" si="191"/>
        <v>0</v>
      </c>
      <c r="M390" s="78">
        <f t="shared" ca="1" si="192"/>
        <v>7.6404494382022445E-2</v>
      </c>
      <c r="N390" s="78">
        <f t="shared" ca="1" si="178"/>
        <v>2.802850356294536E-2</v>
      </c>
      <c r="O390" s="78">
        <f t="shared" si="193"/>
        <v>5.0000000000000001E-4</v>
      </c>
      <c r="P390" s="13"/>
      <c r="Q390" s="8"/>
      <c r="R390" s="13"/>
      <c r="S390" s="89">
        <f t="shared" si="179"/>
        <v>0</v>
      </c>
      <c r="T390" s="75">
        <f t="shared" si="180"/>
        <v>0</v>
      </c>
      <c r="U390" s="90">
        <f t="shared" si="181"/>
        <v>0</v>
      </c>
      <c r="V390" s="82">
        <f t="shared" si="182"/>
        <v>0</v>
      </c>
      <c r="W390" s="8"/>
      <c r="X390" s="8"/>
      <c r="Y390" s="12"/>
      <c r="Z390" s="12"/>
      <c r="AA390" s="12"/>
      <c r="AB390" s="12"/>
      <c r="AC390" s="91">
        <f t="shared" si="183"/>
        <v>0</v>
      </c>
      <c r="AD390" s="75">
        <f t="shared" si="184"/>
        <v>0</v>
      </c>
      <c r="AE390" s="88">
        <f t="shared" si="204"/>
        <v>0</v>
      </c>
      <c r="AF390" s="92">
        <f t="shared" si="205"/>
        <v>0</v>
      </c>
      <c r="AG390" s="93">
        <f t="shared" si="206"/>
        <v>0</v>
      </c>
      <c r="AH390" s="93">
        <f t="shared" si="207"/>
        <v>0</v>
      </c>
      <c r="AI390" s="78">
        <f t="shared" si="208"/>
        <v>0</v>
      </c>
      <c r="AJ390" s="92">
        <f t="shared" si="185"/>
        <v>0</v>
      </c>
      <c r="AK390" s="78">
        <f t="shared" si="186"/>
        <v>0</v>
      </c>
      <c r="AL390" s="11"/>
      <c r="AM390" s="14"/>
      <c r="AN390" s="11"/>
      <c r="AO390" s="15"/>
      <c r="AP390" s="11"/>
      <c r="AQ390" s="11"/>
      <c r="AR390" s="11"/>
      <c r="AS390" s="75" t="str">
        <f t="shared" si="194"/>
        <v/>
      </c>
      <c r="AT390" s="75" t="str">
        <f t="shared" ca="1" si="195"/>
        <v/>
      </c>
      <c r="AU390" s="75" t="str">
        <f t="shared" si="196"/>
        <v/>
      </c>
      <c r="AV390" s="75" t="str">
        <f t="shared" ca="1" si="197"/>
        <v/>
      </c>
      <c r="AW390" s="169"/>
      <c r="AX390" s="169"/>
      <c r="AY390" s="75" t="str">
        <f t="shared" si="198"/>
        <v/>
      </c>
      <c r="AZ390" s="169"/>
      <c r="BA390" s="169"/>
      <c r="BB390" s="75" t="str">
        <f t="shared" si="199"/>
        <v/>
      </c>
      <c r="BC390" s="11"/>
      <c r="BH390" s="52"/>
      <c r="BI390" s="52"/>
      <c r="BJ390" s="52"/>
      <c r="BK390" s="52"/>
      <c r="BL390" s="52"/>
      <c r="BM390" s="52"/>
      <c r="BQ390" s="27"/>
      <c r="BR390" s="27"/>
      <c r="BS390" s="27"/>
      <c r="BT390" s="27"/>
      <c r="BU390" s="27"/>
      <c r="BV390" s="27"/>
      <c r="BW390" s="54"/>
      <c r="BX390" s="26"/>
      <c r="BY390" s="54"/>
      <c r="BZ390" s="26"/>
      <c r="CA390" s="26"/>
      <c r="CB390" s="26"/>
    </row>
    <row r="391" spans="1:80" ht="17.45" customHeight="1">
      <c r="A391" s="94">
        <f t="shared" si="200"/>
        <v>55.3</v>
      </c>
      <c r="B391" s="179">
        <f t="shared" si="177"/>
        <v>46305</v>
      </c>
      <c r="C391" s="8"/>
      <c r="D391" s="11"/>
      <c r="E391" s="12"/>
      <c r="F391" s="11"/>
      <c r="G391" s="74">
        <f t="shared" si="203"/>
        <v>821</v>
      </c>
      <c r="H391" s="75">
        <f t="shared" si="203"/>
        <v>6136</v>
      </c>
      <c r="I391" s="88">
        <f t="shared" si="188"/>
        <v>0</v>
      </c>
      <c r="J391" s="78">
        <f t="shared" si="189"/>
        <v>0</v>
      </c>
      <c r="K391" s="78">
        <f t="shared" si="190"/>
        <v>0</v>
      </c>
      <c r="L391" s="78">
        <f t="shared" si="191"/>
        <v>0</v>
      </c>
      <c r="M391" s="78">
        <f t="shared" ca="1" si="192"/>
        <v>7.6404494382022445E-2</v>
      </c>
      <c r="N391" s="78">
        <f t="shared" ca="1" si="178"/>
        <v>2.802850356294536E-2</v>
      </c>
      <c r="O391" s="78">
        <f t="shared" si="193"/>
        <v>5.0000000000000001E-4</v>
      </c>
      <c r="P391" s="13"/>
      <c r="Q391" s="8"/>
      <c r="R391" s="13"/>
      <c r="S391" s="89">
        <f t="shared" si="179"/>
        <v>0</v>
      </c>
      <c r="T391" s="75">
        <f t="shared" si="180"/>
        <v>0</v>
      </c>
      <c r="U391" s="90">
        <f t="shared" si="181"/>
        <v>0</v>
      </c>
      <c r="V391" s="82">
        <f t="shared" si="182"/>
        <v>0</v>
      </c>
      <c r="W391" s="8"/>
      <c r="X391" s="8"/>
      <c r="Y391" s="12"/>
      <c r="Z391" s="12"/>
      <c r="AA391" s="12"/>
      <c r="AB391" s="12"/>
      <c r="AC391" s="91">
        <f t="shared" si="183"/>
        <v>0</v>
      </c>
      <c r="AD391" s="75">
        <f t="shared" si="184"/>
        <v>0</v>
      </c>
      <c r="AE391" s="88">
        <f t="shared" si="204"/>
        <v>0</v>
      </c>
      <c r="AF391" s="92">
        <f t="shared" si="205"/>
        <v>0</v>
      </c>
      <c r="AG391" s="93">
        <f t="shared" si="206"/>
        <v>0</v>
      </c>
      <c r="AH391" s="93">
        <f t="shared" si="207"/>
        <v>0</v>
      </c>
      <c r="AI391" s="78">
        <f t="shared" si="208"/>
        <v>0</v>
      </c>
      <c r="AJ391" s="92">
        <f t="shared" si="185"/>
        <v>0</v>
      </c>
      <c r="AK391" s="78">
        <f t="shared" si="186"/>
        <v>0</v>
      </c>
      <c r="AL391" s="11"/>
      <c r="AM391" s="14"/>
      <c r="AN391" s="11"/>
      <c r="AO391" s="15"/>
      <c r="AP391" s="11"/>
      <c r="AQ391" s="11"/>
      <c r="AR391" s="11"/>
      <c r="AS391" s="75" t="str">
        <f t="shared" si="194"/>
        <v/>
      </c>
      <c r="AT391" s="75" t="str">
        <f t="shared" ca="1" si="195"/>
        <v/>
      </c>
      <c r="AU391" s="75" t="str">
        <f t="shared" si="196"/>
        <v/>
      </c>
      <c r="AV391" s="75" t="str">
        <f t="shared" ca="1" si="197"/>
        <v/>
      </c>
      <c r="AW391" s="169"/>
      <c r="AX391" s="169"/>
      <c r="AY391" s="75" t="str">
        <f t="shared" si="198"/>
        <v/>
      </c>
      <c r="AZ391" s="169"/>
      <c r="BA391" s="169"/>
      <c r="BB391" s="75" t="str">
        <f t="shared" si="199"/>
        <v/>
      </c>
      <c r="BC391" s="11"/>
      <c r="BH391" s="52"/>
      <c r="BI391" s="52"/>
      <c r="BJ391" s="52"/>
      <c r="BK391" s="52"/>
      <c r="BL391" s="52"/>
      <c r="BM391" s="52"/>
      <c r="BQ391" s="27"/>
      <c r="BR391" s="27"/>
      <c r="BS391" s="27"/>
      <c r="BT391" s="27"/>
      <c r="BU391" s="27"/>
      <c r="BV391" s="27"/>
      <c r="BW391" s="54"/>
      <c r="BX391" s="26"/>
      <c r="BY391" s="54"/>
      <c r="BZ391" s="26"/>
      <c r="CA391" s="26"/>
      <c r="CB391" s="26"/>
    </row>
    <row r="392" spans="1:80" ht="17.45" customHeight="1">
      <c r="A392" s="86">
        <f t="shared" si="200"/>
        <v>55.4</v>
      </c>
      <c r="B392" s="179">
        <f t="shared" si="177"/>
        <v>46306</v>
      </c>
      <c r="C392" s="8"/>
      <c r="D392" s="11"/>
      <c r="E392" s="12"/>
      <c r="F392" s="11"/>
      <c r="G392" s="74">
        <f t="shared" si="203"/>
        <v>821</v>
      </c>
      <c r="H392" s="75">
        <f t="shared" si="203"/>
        <v>6136</v>
      </c>
      <c r="I392" s="88">
        <f t="shared" si="188"/>
        <v>0</v>
      </c>
      <c r="J392" s="78">
        <f t="shared" si="189"/>
        <v>0</v>
      </c>
      <c r="K392" s="78">
        <f t="shared" si="190"/>
        <v>0</v>
      </c>
      <c r="L392" s="78">
        <f t="shared" si="191"/>
        <v>0</v>
      </c>
      <c r="M392" s="78">
        <f t="shared" ca="1" si="192"/>
        <v>7.6404494382022445E-2</v>
      </c>
      <c r="N392" s="78">
        <f t="shared" ca="1" si="178"/>
        <v>2.802850356294536E-2</v>
      </c>
      <c r="O392" s="78">
        <f t="shared" si="193"/>
        <v>5.0000000000000001E-4</v>
      </c>
      <c r="P392" s="13"/>
      <c r="Q392" s="8"/>
      <c r="R392" s="13"/>
      <c r="S392" s="89">
        <f t="shared" si="179"/>
        <v>0</v>
      </c>
      <c r="T392" s="75">
        <f t="shared" si="180"/>
        <v>0</v>
      </c>
      <c r="U392" s="90">
        <f t="shared" si="181"/>
        <v>0</v>
      </c>
      <c r="V392" s="82">
        <f t="shared" si="182"/>
        <v>0</v>
      </c>
      <c r="W392" s="8"/>
      <c r="X392" s="8"/>
      <c r="Y392" s="12"/>
      <c r="Z392" s="12"/>
      <c r="AA392" s="12"/>
      <c r="AB392" s="12"/>
      <c r="AC392" s="91">
        <f t="shared" si="183"/>
        <v>0</v>
      </c>
      <c r="AD392" s="75">
        <f t="shared" si="184"/>
        <v>0</v>
      </c>
      <c r="AE392" s="88">
        <f t="shared" si="204"/>
        <v>0</v>
      </c>
      <c r="AF392" s="92">
        <f t="shared" si="205"/>
        <v>0</v>
      </c>
      <c r="AG392" s="93">
        <f t="shared" si="206"/>
        <v>0</v>
      </c>
      <c r="AH392" s="93">
        <f t="shared" si="207"/>
        <v>0</v>
      </c>
      <c r="AI392" s="78">
        <f t="shared" si="208"/>
        <v>0</v>
      </c>
      <c r="AJ392" s="92">
        <f t="shared" si="185"/>
        <v>0</v>
      </c>
      <c r="AK392" s="78">
        <f t="shared" si="186"/>
        <v>0</v>
      </c>
      <c r="AL392" s="11"/>
      <c r="AM392" s="14"/>
      <c r="AN392" s="11"/>
      <c r="AO392" s="15"/>
      <c r="AP392" s="11"/>
      <c r="AQ392" s="11"/>
      <c r="AR392" s="11"/>
      <c r="AS392" s="75" t="str">
        <f t="shared" si="194"/>
        <v/>
      </c>
      <c r="AT392" s="75" t="str">
        <f t="shared" ca="1" si="195"/>
        <v/>
      </c>
      <c r="AU392" s="75" t="str">
        <f t="shared" si="196"/>
        <v/>
      </c>
      <c r="AV392" s="75" t="str">
        <f t="shared" ca="1" si="197"/>
        <v/>
      </c>
      <c r="AW392" s="169"/>
      <c r="AX392" s="169"/>
      <c r="AY392" s="75" t="str">
        <f t="shared" si="198"/>
        <v/>
      </c>
      <c r="AZ392" s="169"/>
      <c r="BA392" s="169"/>
      <c r="BB392" s="75" t="str">
        <f t="shared" si="199"/>
        <v/>
      </c>
      <c r="BC392" s="11"/>
      <c r="BH392" s="52"/>
      <c r="BI392" s="52"/>
      <c r="BJ392" s="52"/>
      <c r="BK392" s="52"/>
      <c r="BL392" s="52"/>
      <c r="BM392" s="52"/>
      <c r="BQ392" s="27"/>
      <c r="BR392" s="27"/>
      <c r="BS392" s="27"/>
      <c r="BT392" s="27"/>
      <c r="BU392" s="27"/>
      <c r="BV392" s="27"/>
      <c r="BW392" s="54"/>
      <c r="BX392" s="26"/>
      <c r="BY392" s="54"/>
      <c r="BZ392" s="26"/>
      <c r="CA392" s="26"/>
      <c r="CB392" s="26"/>
    </row>
    <row r="393" spans="1:80" ht="17.45" customHeight="1">
      <c r="A393" s="94">
        <f t="shared" si="200"/>
        <v>55.5</v>
      </c>
      <c r="B393" s="179">
        <f t="shared" si="177"/>
        <v>46307</v>
      </c>
      <c r="C393" s="8"/>
      <c r="D393" s="11"/>
      <c r="E393" s="12"/>
      <c r="F393" s="11"/>
      <c r="G393" s="74">
        <f t="shared" si="203"/>
        <v>821</v>
      </c>
      <c r="H393" s="75">
        <f t="shared" si="203"/>
        <v>6136</v>
      </c>
      <c r="I393" s="88">
        <f t="shared" si="188"/>
        <v>0</v>
      </c>
      <c r="J393" s="78">
        <f t="shared" si="189"/>
        <v>0</v>
      </c>
      <c r="K393" s="78">
        <f t="shared" si="190"/>
        <v>0</v>
      </c>
      <c r="L393" s="78">
        <f t="shared" si="191"/>
        <v>0</v>
      </c>
      <c r="M393" s="78">
        <f t="shared" ca="1" si="192"/>
        <v>7.6404494382022445E-2</v>
      </c>
      <c r="N393" s="78">
        <f t="shared" ca="1" si="178"/>
        <v>2.802850356294536E-2</v>
      </c>
      <c r="O393" s="78">
        <f t="shared" si="193"/>
        <v>5.0000000000000001E-4</v>
      </c>
      <c r="P393" s="13"/>
      <c r="Q393" s="8"/>
      <c r="R393" s="13"/>
      <c r="S393" s="89">
        <f t="shared" si="179"/>
        <v>0</v>
      </c>
      <c r="T393" s="75">
        <f t="shared" si="180"/>
        <v>0</v>
      </c>
      <c r="U393" s="90">
        <f t="shared" si="181"/>
        <v>0</v>
      </c>
      <c r="V393" s="82">
        <f t="shared" si="182"/>
        <v>0</v>
      </c>
      <c r="W393" s="8"/>
      <c r="X393" s="8"/>
      <c r="Y393" s="12"/>
      <c r="Z393" s="12"/>
      <c r="AA393" s="12"/>
      <c r="AB393" s="12"/>
      <c r="AC393" s="91">
        <f t="shared" si="183"/>
        <v>0</v>
      </c>
      <c r="AD393" s="75">
        <f t="shared" si="184"/>
        <v>0</v>
      </c>
      <c r="AE393" s="88">
        <f t="shared" si="204"/>
        <v>0</v>
      </c>
      <c r="AF393" s="92">
        <f t="shared" si="205"/>
        <v>0</v>
      </c>
      <c r="AG393" s="93">
        <f t="shared" si="206"/>
        <v>0</v>
      </c>
      <c r="AH393" s="93">
        <f t="shared" si="207"/>
        <v>0</v>
      </c>
      <c r="AI393" s="78">
        <f t="shared" si="208"/>
        <v>0</v>
      </c>
      <c r="AJ393" s="92">
        <f t="shared" si="185"/>
        <v>0</v>
      </c>
      <c r="AK393" s="78">
        <f t="shared" si="186"/>
        <v>0</v>
      </c>
      <c r="AL393" s="11"/>
      <c r="AM393" s="14"/>
      <c r="AN393" s="11"/>
      <c r="AO393" s="15"/>
      <c r="AP393" s="11"/>
      <c r="AQ393" s="11"/>
      <c r="AR393" s="11"/>
      <c r="AS393" s="75" t="str">
        <f t="shared" si="194"/>
        <v/>
      </c>
      <c r="AT393" s="75" t="str">
        <f t="shared" ca="1" si="195"/>
        <v/>
      </c>
      <c r="AU393" s="75" t="str">
        <f t="shared" si="196"/>
        <v/>
      </c>
      <c r="AV393" s="75" t="str">
        <f t="shared" ca="1" si="197"/>
        <v/>
      </c>
      <c r="AW393" s="169"/>
      <c r="AX393" s="169"/>
      <c r="AY393" s="75" t="str">
        <f t="shared" si="198"/>
        <v/>
      </c>
      <c r="AZ393" s="169"/>
      <c r="BA393" s="169"/>
      <c r="BB393" s="75" t="str">
        <f t="shared" si="199"/>
        <v/>
      </c>
      <c r="BC393" s="11"/>
      <c r="BH393" s="52"/>
      <c r="BI393" s="52"/>
      <c r="BJ393" s="52"/>
      <c r="BK393" s="52"/>
      <c r="BL393" s="52"/>
      <c r="BM393" s="52"/>
      <c r="BQ393" s="27"/>
      <c r="BR393" s="27"/>
      <c r="BS393" s="27"/>
      <c r="BT393" s="27"/>
      <c r="BU393" s="27"/>
      <c r="BV393" s="27"/>
      <c r="BW393" s="54"/>
      <c r="BX393" s="26"/>
      <c r="BY393" s="54"/>
      <c r="BZ393" s="26"/>
      <c r="CA393" s="26"/>
      <c r="CB393" s="26"/>
    </row>
    <row r="394" spans="1:80" ht="17.45" customHeight="1">
      <c r="A394" s="86">
        <f t="shared" si="200"/>
        <v>55.6</v>
      </c>
      <c r="B394" s="179">
        <f t="shared" si="177"/>
        <v>46308</v>
      </c>
      <c r="C394" s="8"/>
      <c r="D394" s="11"/>
      <c r="E394" s="12"/>
      <c r="F394" s="11"/>
      <c r="G394" s="74">
        <f t="shared" si="203"/>
        <v>821</v>
      </c>
      <c r="H394" s="75">
        <f t="shared" si="203"/>
        <v>6136</v>
      </c>
      <c r="I394" s="88">
        <f t="shared" si="188"/>
        <v>0</v>
      </c>
      <c r="J394" s="78">
        <f t="shared" si="189"/>
        <v>0</v>
      </c>
      <c r="K394" s="78">
        <f t="shared" si="190"/>
        <v>0</v>
      </c>
      <c r="L394" s="78">
        <f t="shared" si="191"/>
        <v>0</v>
      </c>
      <c r="M394" s="78">
        <f t="shared" ca="1" si="192"/>
        <v>7.6404494382022445E-2</v>
      </c>
      <c r="N394" s="78">
        <f t="shared" ca="1" si="178"/>
        <v>2.802850356294536E-2</v>
      </c>
      <c r="O394" s="78">
        <f t="shared" si="193"/>
        <v>5.0000000000000001E-4</v>
      </c>
      <c r="P394" s="13"/>
      <c r="Q394" s="8"/>
      <c r="R394" s="13"/>
      <c r="S394" s="89">
        <f t="shared" si="179"/>
        <v>0</v>
      </c>
      <c r="T394" s="75">
        <f t="shared" si="180"/>
        <v>0</v>
      </c>
      <c r="U394" s="90">
        <f t="shared" si="181"/>
        <v>0</v>
      </c>
      <c r="V394" s="82">
        <f t="shared" si="182"/>
        <v>0</v>
      </c>
      <c r="W394" s="8"/>
      <c r="X394" s="8"/>
      <c r="Y394" s="12"/>
      <c r="Z394" s="12"/>
      <c r="AA394" s="12"/>
      <c r="AB394" s="12"/>
      <c r="AC394" s="91">
        <f t="shared" si="183"/>
        <v>0</v>
      </c>
      <c r="AD394" s="75">
        <f t="shared" si="184"/>
        <v>0</v>
      </c>
      <c r="AE394" s="88">
        <f t="shared" si="204"/>
        <v>0</v>
      </c>
      <c r="AF394" s="92">
        <f t="shared" si="205"/>
        <v>0</v>
      </c>
      <c r="AG394" s="93">
        <f t="shared" si="206"/>
        <v>0</v>
      </c>
      <c r="AH394" s="93">
        <f t="shared" si="207"/>
        <v>0</v>
      </c>
      <c r="AI394" s="78">
        <f t="shared" si="208"/>
        <v>0</v>
      </c>
      <c r="AJ394" s="92">
        <f t="shared" si="185"/>
        <v>0</v>
      </c>
      <c r="AK394" s="78">
        <f t="shared" si="186"/>
        <v>0</v>
      </c>
      <c r="AL394" s="11"/>
      <c r="AM394" s="14"/>
      <c r="AN394" s="11"/>
      <c r="AO394" s="15"/>
      <c r="AP394" s="11"/>
      <c r="AQ394" s="11"/>
      <c r="AR394" s="11"/>
      <c r="AS394" s="75" t="str">
        <f t="shared" si="194"/>
        <v/>
      </c>
      <c r="AT394" s="75" t="str">
        <f t="shared" ca="1" si="195"/>
        <v/>
      </c>
      <c r="AU394" s="75" t="str">
        <f t="shared" si="196"/>
        <v/>
      </c>
      <c r="AV394" s="75" t="str">
        <f t="shared" ca="1" si="197"/>
        <v/>
      </c>
      <c r="AW394" s="169"/>
      <c r="AX394" s="169"/>
      <c r="AY394" s="75" t="str">
        <f t="shared" si="198"/>
        <v/>
      </c>
      <c r="AZ394" s="169"/>
      <c r="BA394" s="169"/>
      <c r="BB394" s="75" t="str">
        <f t="shared" si="199"/>
        <v/>
      </c>
      <c r="BC394" s="11"/>
      <c r="BH394" s="52"/>
      <c r="BI394" s="52"/>
      <c r="BJ394" s="52"/>
      <c r="BK394" s="52"/>
      <c r="BL394" s="52"/>
      <c r="BM394" s="52"/>
      <c r="BQ394" s="27"/>
      <c r="BR394" s="27"/>
      <c r="BS394" s="27"/>
      <c r="BT394" s="27"/>
      <c r="BU394" s="27"/>
      <c r="BV394" s="27"/>
      <c r="BW394" s="54"/>
      <c r="BX394" s="26"/>
      <c r="BY394" s="54"/>
      <c r="BZ394" s="26"/>
      <c r="CA394" s="26"/>
      <c r="CB394" s="26"/>
    </row>
    <row r="395" spans="1:80" ht="17.45" customHeight="1" thickBot="1">
      <c r="A395" s="94">
        <f t="shared" si="200"/>
        <v>55.7</v>
      </c>
      <c r="B395" s="180">
        <f t="shared" ref="B395:B458" si="209">B394+1</f>
        <v>46309</v>
      </c>
      <c r="C395" s="16"/>
      <c r="D395" s="17"/>
      <c r="E395" s="18"/>
      <c r="F395" s="17"/>
      <c r="G395" s="96">
        <f t="shared" si="203"/>
        <v>821</v>
      </c>
      <c r="H395" s="97">
        <f t="shared" si="203"/>
        <v>6136</v>
      </c>
      <c r="I395" s="98">
        <f t="shared" si="188"/>
        <v>0</v>
      </c>
      <c r="J395" s="99">
        <f t="shared" si="189"/>
        <v>0</v>
      </c>
      <c r="K395" s="99">
        <f t="shared" si="190"/>
        <v>0</v>
      </c>
      <c r="L395" s="99">
        <f t="shared" si="191"/>
        <v>0</v>
      </c>
      <c r="M395" s="99">
        <f t="shared" ca="1" si="192"/>
        <v>7.6404494382022445E-2</v>
      </c>
      <c r="N395" s="99">
        <f t="shared" ref="N395:N458" ca="1" si="210">IF(ROW()=11,
   IF($B$3&gt;0,F395/$B$3,""),
   IF($B$3&gt;0,
      (OFFSET(N395,-1,0)*$B$3 + F395)/$B$3,
      "")
)</f>
        <v>2.802850356294536E-2</v>
      </c>
      <c r="O395" s="99">
        <f t="shared" si="193"/>
        <v>5.0000000000000001E-4</v>
      </c>
      <c r="P395" s="19"/>
      <c r="Q395" s="16"/>
      <c r="R395" s="19"/>
      <c r="S395" s="89">
        <f t="shared" ref="S395:S458" si="211">IF($P395="FULL FEED",Q395,Q395*2)</f>
        <v>0</v>
      </c>
      <c r="T395" s="75">
        <f t="shared" ref="T395:T458" si="212">IF($P395="FULL FEED",R395,R395*2)</f>
        <v>0</v>
      </c>
      <c r="U395" s="100">
        <f t="shared" ref="U395:U458" si="213">IF($P395="FULL FEED",(Q395*G395/1000),(Q395*2*G395/1000))</f>
        <v>0</v>
      </c>
      <c r="V395" s="101">
        <f t="shared" ref="V395:V458" si="214">IF($P395="FULL FEED",(R395*H395/1000),(R395*2*H395/1000))</f>
        <v>0</v>
      </c>
      <c r="W395" s="16"/>
      <c r="X395" s="8"/>
      <c r="Y395" s="12"/>
      <c r="Z395" s="12"/>
      <c r="AA395" s="12"/>
      <c r="AB395" s="12"/>
      <c r="AC395" s="102">
        <f t="shared" ref="AC395:AC458" si="215">SUM(X395,Y395,Z395,AA395)</f>
        <v>0</v>
      </c>
      <c r="AD395" s="97">
        <f t="shared" ref="AD395:AD458" si="216">W395-AC395</f>
        <v>0</v>
      </c>
      <c r="AE395" s="98">
        <f t="shared" si="204"/>
        <v>0</v>
      </c>
      <c r="AF395" s="103">
        <f t="shared" si="205"/>
        <v>0</v>
      </c>
      <c r="AG395" s="104">
        <f t="shared" si="206"/>
        <v>0</v>
      </c>
      <c r="AH395" s="104">
        <f t="shared" si="207"/>
        <v>0</v>
      </c>
      <c r="AI395" s="99">
        <f t="shared" si="208"/>
        <v>0</v>
      </c>
      <c r="AJ395" s="103">
        <f t="shared" ref="AJ395:AJ458" si="217">IFERROR(AC395/W395,0)</f>
        <v>0</v>
      </c>
      <c r="AK395" s="99">
        <f t="shared" ref="AK395:AK458" si="218">IFERROR(AD395/W395,0)</f>
        <v>0</v>
      </c>
      <c r="AL395" s="17"/>
      <c r="AM395" s="20"/>
      <c r="AN395" s="17"/>
      <c r="AO395" s="21"/>
      <c r="AP395" s="17"/>
      <c r="AQ395" s="17"/>
      <c r="AR395" s="17"/>
      <c r="AS395" s="97" t="str">
        <f t="shared" si="194"/>
        <v/>
      </c>
      <c r="AT395" s="97" t="str">
        <f t="shared" ca="1" si="195"/>
        <v/>
      </c>
      <c r="AU395" s="97" t="str">
        <f t="shared" si="196"/>
        <v/>
      </c>
      <c r="AV395" s="97" t="str">
        <f t="shared" ca="1" si="197"/>
        <v/>
      </c>
      <c r="AW395" s="167"/>
      <c r="AX395" s="167"/>
      <c r="AY395" s="97" t="str">
        <f t="shared" si="198"/>
        <v/>
      </c>
      <c r="AZ395" s="167"/>
      <c r="BA395" s="167"/>
      <c r="BB395" s="97" t="str">
        <f t="shared" si="199"/>
        <v/>
      </c>
      <c r="BC395" s="17"/>
      <c r="BH395" s="52"/>
      <c r="BI395" s="52"/>
      <c r="BJ395" s="52"/>
      <c r="BK395" s="52"/>
      <c r="BL395" s="52"/>
      <c r="BM395" s="52"/>
      <c r="BQ395" s="27"/>
      <c r="BR395" s="27"/>
      <c r="BS395" s="27"/>
      <c r="BT395" s="27"/>
      <c r="BU395" s="27"/>
      <c r="BV395" s="27"/>
      <c r="BW395" s="54"/>
      <c r="BX395" s="26"/>
      <c r="BY395" s="54"/>
      <c r="BZ395" s="26"/>
      <c r="CA395" s="26"/>
      <c r="CB395" s="26"/>
    </row>
    <row r="396" spans="1:80" ht="17.45" customHeight="1" thickTop="1">
      <c r="A396" s="105">
        <f>A389+1</f>
        <v>56.1</v>
      </c>
      <c r="B396" s="178">
        <f>B395+1</f>
        <v>46310</v>
      </c>
      <c r="C396" s="4"/>
      <c r="D396" s="5"/>
      <c r="E396" s="6"/>
      <c r="F396" s="5"/>
      <c r="G396" s="74">
        <f t="shared" ref="G396:H411" si="219">G395-E396-C396</f>
        <v>821</v>
      </c>
      <c r="H396" s="75">
        <f t="shared" si="219"/>
        <v>6136</v>
      </c>
      <c r="I396" s="76">
        <f t="shared" ref="I396:I459" si="220">IFERROR(C396/G395,0)</f>
        <v>0</v>
      </c>
      <c r="J396" s="77">
        <f t="shared" ref="J396:J459" si="221">IFERROR(E396/G395,0)</f>
        <v>0</v>
      </c>
      <c r="K396" s="77">
        <f t="shared" ref="K396:K459" si="222">IFERROR(D396/H395,0)</f>
        <v>0</v>
      </c>
      <c r="L396" s="77">
        <f t="shared" ref="L396:L459" si="223">IFERROR(F396/H395,0)</f>
        <v>0</v>
      </c>
      <c r="M396" s="78">
        <f t="shared" ref="M396:M459" ca="1" si="224">IF(ROW()=11,
   IF($B$4&gt;0,E396/$B$4,""),
   IF($B$4&gt;0,
      (OFFSET(M396,-1,0)*$B$4 + E396)/$B$4,
      "")
)</f>
        <v>7.6404494382022445E-2</v>
      </c>
      <c r="N396" s="78">
        <f t="shared" ca="1" si="210"/>
        <v>2.802850356294536E-2</v>
      </c>
      <c r="O396" s="78">
        <f t="shared" ref="O396:O459" si="225">$O$10</f>
        <v>5.0000000000000001E-4</v>
      </c>
      <c r="P396" s="13"/>
      <c r="Q396" s="8"/>
      <c r="R396" s="13"/>
      <c r="S396" s="79">
        <f t="shared" si="211"/>
        <v>0</v>
      </c>
      <c r="T396" s="80">
        <f t="shared" si="212"/>
        <v>0</v>
      </c>
      <c r="U396" s="90">
        <f t="shared" si="213"/>
        <v>0</v>
      </c>
      <c r="V396" s="82">
        <f t="shared" si="214"/>
        <v>0</v>
      </c>
      <c r="W396" s="4"/>
      <c r="X396" s="4"/>
      <c r="Y396" s="6"/>
      <c r="Z396" s="6"/>
      <c r="AA396" s="6"/>
      <c r="AB396" s="6"/>
      <c r="AC396" s="83">
        <f t="shared" si="215"/>
        <v>0</v>
      </c>
      <c r="AD396" s="80">
        <f t="shared" si="216"/>
        <v>0</v>
      </c>
      <c r="AE396" s="76">
        <f t="shared" si="204"/>
        <v>0</v>
      </c>
      <c r="AF396" s="84">
        <f t="shared" si="205"/>
        <v>0</v>
      </c>
      <c r="AG396" s="85">
        <f t="shared" si="206"/>
        <v>0</v>
      </c>
      <c r="AH396" s="85">
        <f t="shared" si="207"/>
        <v>0</v>
      </c>
      <c r="AI396" s="77">
        <f t="shared" si="208"/>
        <v>0</v>
      </c>
      <c r="AJ396" s="84">
        <f t="shared" si="217"/>
        <v>0</v>
      </c>
      <c r="AK396" s="77">
        <f t="shared" si="218"/>
        <v>0</v>
      </c>
      <c r="AL396" s="5"/>
      <c r="AM396" s="9"/>
      <c r="AN396" s="5"/>
      <c r="AO396" s="10"/>
      <c r="AP396" s="5"/>
      <c r="AQ396" s="5"/>
      <c r="AR396" s="5"/>
      <c r="AS396" s="80" t="str">
        <f t="shared" ref="AS396:AS459" si="226">IF(OR(AR396="",AP396=""),"", (AR396-AP396)/100*1000)</f>
        <v/>
      </c>
      <c r="AT396" s="80" t="str">
        <f t="shared" ref="AT396:AT459" ca="1" si="227">IF(OR(AP397="",OFFSET(AP397,-1,0)=""),"", (AP397-OFFSET(AP397,-1,0))/100*1000)</f>
        <v/>
      </c>
      <c r="AU396" s="80" t="str">
        <f t="shared" ref="AU396:AU459" si="228">IFERROR(IF(OR(AP396="",AR396="",K396="",L396=""),"", ((AR396-AP396)/100*1000)/(U396+V396)),0)</f>
        <v/>
      </c>
      <c r="AV396" s="80" t="str">
        <f t="shared" ref="AV396:AV459" ca="1" si="229">IF(OR(AP396="",AP397="",M396="",N396=""),"", ((AP397-AP396)/100*1000)/((G396+H396))*1000)</f>
        <v/>
      </c>
      <c r="AW396" s="165"/>
      <c r="AX396" s="165"/>
      <c r="AY396" s="80" t="str">
        <f t="shared" ref="AY396:AY459" si="230">IF(OR(AW396="",AX396=""),"",MOD(AX396-AW396,1)*24)</f>
        <v/>
      </c>
      <c r="AZ396" s="165"/>
      <c r="BA396" s="165"/>
      <c r="BB396" s="80" t="str">
        <f t="shared" ref="BB396:BB459" si="231">IF(OR(AZ396="",BA396=""),"",MOD(BA396-AZ396,1)*24)</f>
        <v/>
      </c>
      <c r="BC396" s="5"/>
      <c r="BH396" s="52"/>
      <c r="BI396" s="52"/>
      <c r="BJ396" s="52"/>
      <c r="BK396" s="52"/>
      <c r="BL396" s="52"/>
      <c r="BM396" s="52"/>
      <c r="BQ396" s="27"/>
      <c r="BR396" s="27"/>
      <c r="BS396" s="27"/>
      <c r="BT396" s="27"/>
      <c r="BU396" s="27"/>
      <c r="BV396" s="27"/>
      <c r="BW396" s="54"/>
      <c r="BX396" s="26"/>
      <c r="BY396" s="54"/>
      <c r="BZ396" s="26"/>
      <c r="CA396" s="26"/>
      <c r="CB396" s="26"/>
    </row>
    <row r="397" spans="1:80" ht="17.45" customHeight="1">
      <c r="A397" s="94">
        <f t="shared" si="200"/>
        <v>56.2</v>
      </c>
      <c r="B397" s="179">
        <f t="shared" si="209"/>
        <v>46311</v>
      </c>
      <c r="C397" s="8"/>
      <c r="D397" s="11"/>
      <c r="E397" s="12"/>
      <c r="F397" s="11"/>
      <c r="G397" s="74">
        <f t="shared" si="219"/>
        <v>821</v>
      </c>
      <c r="H397" s="75">
        <f t="shared" si="219"/>
        <v>6136</v>
      </c>
      <c r="I397" s="88">
        <f t="shared" si="220"/>
        <v>0</v>
      </c>
      <c r="J397" s="78">
        <f t="shared" si="221"/>
        <v>0</v>
      </c>
      <c r="K397" s="78">
        <f t="shared" si="222"/>
        <v>0</v>
      </c>
      <c r="L397" s="78">
        <f t="shared" si="223"/>
        <v>0</v>
      </c>
      <c r="M397" s="78">
        <f t="shared" ca="1" si="224"/>
        <v>7.6404494382022445E-2</v>
      </c>
      <c r="N397" s="78">
        <f t="shared" ca="1" si="210"/>
        <v>2.802850356294536E-2</v>
      </c>
      <c r="O397" s="78">
        <f t="shared" si="225"/>
        <v>5.0000000000000001E-4</v>
      </c>
      <c r="P397" s="13"/>
      <c r="Q397" s="8"/>
      <c r="R397" s="13"/>
      <c r="S397" s="89">
        <f t="shared" si="211"/>
        <v>0</v>
      </c>
      <c r="T397" s="75">
        <f t="shared" si="212"/>
        <v>0</v>
      </c>
      <c r="U397" s="90">
        <f t="shared" si="213"/>
        <v>0</v>
      </c>
      <c r="V397" s="82">
        <f t="shared" si="214"/>
        <v>0</v>
      </c>
      <c r="W397" s="8"/>
      <c r="X397" s="8"/>
      <c r="Y397" s="12"/>
      <c r="Z397" s="12"/>
      <c r="AA397" s="12"/>
      <c r="AB397" s="12"/>
      <c r="AC397" s="91">
        <f t="shared" si="215"/>
        <v>0</v>
      </c>
      <c r="AD397" s="75">
        <f t="shared" si="216"/>
        <v>0</v>
      </c>
      <c r="AE397" s="88">
        <f t="shared" si="204"/>
        <v>0</v>
      </c>
      <c r="AF397" s="92">
        <f t="shared" si="205"/>
        <v>0</v>
      </c>
      <c r="AG397" s="93">
        <f t="shared" si="206"/>
        <v>0</v>
      </c>
      <c r="AH397" s="93">
        <f t="shared" si="207"/>
        <v>0</v>
      </c>
      <c r="AI397" s="78">
        <f t="shared" si="208"/>
        <v>0</v>
      </c>
      <c r="AJ397" s="92">
        <f t="shared" si="217"/>
        <v>0</v>
      </c>
      <c r="AK397" s="78">
        <f t="shared" si="218"/>
        <v>0</v>
      </c>
      <c r="AL397" s="11"/>
      <c r="AM397" s="14"/>
      <c r="AN397" s="11"/>
      <c r="AO397" s="15"/>
      <c r="AP397" s="11"/>
      <c r="AQ397" s="11"/>
      <c r="AR397" s="11"/>
      <c r="AS397" s="75" t="str">
        <f t="shared" si="226"/>
        <v/>
      </c>
      <c r="AT397" s="75" t="str">
        <f t="shared" ca="1" si="227"/>
        <v/>
      </c>
      <c r="AU397" s="75" t="str">
        <f t="shared" si="228"/>
        <v/>
      </c>
      <c r="AV397" s="75" t="str">
        <f t="shared" ca="1" si="229"/>
        <v/>
      </c>
      <c r="AW397" s="169"/>
      <c r="AX397" s="169"/>
      <c r="AY397" s="75" t="str">
        <f t="shared" si="230"/>
        <v/>
      </c>
      <c r="AZ397" s="169"/>
      <c r="BA397" s="169"/>
      <c r="BB397" s="75" t="str">
        <f t="shared" si="231"/>
        <v/>
      </c>
      <c r="BC397" s="11"/>
      <c r="BH397" s="52"/>
      <c r="BI397" s="52"/>
      <c r="BJ397" s="52"/>
      <c r="BK397" s="52"/>
      <c r="BL397" s="52"/>
      <c r="BM397" s="52"/>
      <c r="BQ397" s="27"/>
      <c r="BR397" s="27"/>
      <c r="BS397" s="27"/>
      <c r="BT397" s="27"/>
      <c r="BU397" s="27"/>
      <c r="BV397" s="27"/>
      <c r="BW397" s="54"/>
      <c r="BX397" s="26"/>
      <c r="BY397" s="54"/>
      <c r="BZ397" s="26"/>
      <c r="CA397" s="26"/>
      <c r="CB397" s="26"/>
    </row>
    <row r="398" spans="1:80" ht="17.45" customHeight="1">
      <c r="A398" s="86">
        <f t="shared" si="200"/>
        <v>56.3</v>
      </c>
      <c r="B398" s="179">
        <f t="shared" si="209"/>
        <v>46312</v>
      </c>
      <c r="C398" s="8"/>
      <c r="D398" s="11"/>
      <c r="E398" s="12"/>
      <c r="F398" s="11"/>
      <c r="G398" s="74">
        <f t="shared" si="219"/>
        <v>821</v>
      </c>
      <c r="H398" s="75">
        <f t="shared" si="219"/>
        <v>6136</v>
      </c>
      <c r="I398" s="88">
        <f t="shared" si="220"/>
        <v>0</v>
      </c>
      <c r="J398" s="78">
        <f t="shared" si="221"/>
        <v>0</v>
      </c>
      <c r="K398" s="78">
        <f t="shared" si="222"/>
        <v>0</v>
      </c>
      <c r="L398" s="78">
        <f t="shared" si="223"/>
        <v>0</v>
      </c>
      <c r="M398" s="78">
        <f t="shared" ca="1" si="224"/>
        <v>7.6404494382022445E-2</v>
      </c>
      <c r="N398" s="78">
        <f t="shared" ca="1" si="210"/>
        <v>2.802850356294536E-2</v>
      </c>
      <c r="O398" s="78">
        <f t="shared" si="225"/>
        <v>5.0000000000000001E-4</v>
      </c>
      <c r="P398" s="13"/>
      <c r="Q398" s="8"/>
      <c r="R398" s="13"/>
      <c r="S398" s="89">
        <f t="shared" si="211"/>
        <v>0</v>
      </c>
      <c r="T398" s="75">
        <f t="shared" si="212"/>
        <v>0</v>
      </c>
      <c r="U398" s="90">
        <f t="shared" si="213"/>
        <v>0</v>
      </c>
      <c r="V398" s="82">
        <f t="shared" si="214"/>
        <v>0</v>
      </c>
      <c r="W398" s="8"/>
      <c r="X398" s="8"/>
      <c r="Y398" s="12"/>
      <c r="Z398" s="12"/>
      <c r="AA398" s="12"/>
      <c r="AB398" s="12"/>
      <c r="AC398" s="91">
        <f t="shared" si="215"/>
        <v>0</v>
      </c>
      <c r="AD398" s="75">
        <f t="shared" si="216"/>
        <v>0</v>
      </c>
      <c r="AE398" s="88">
        <f t="shared" si="204"/>
        <v>0</v>
      </c>
      <c r="AF398" s="92">
        <f t="shared" si="205"/>
        <v>0</v>
      </c>
      <c r="AG398" s="93">
        <f t="shared" si="206"/>
        <v>0</v>
      </c>
      <c r="AH398" s="93">
        <f t="shared" si="207"/>
        <v>0</v>
      </c>
      <c r="AI398" s="78">
        <f t="shared" si="208"/>
        <v>0</v>
      </c>
      <c r="AJ398" s="92">
        <f t="shared" si="217"/>
        <v>0</v>
      </c>
      <c r="AK398" s="78">
        <f t="shared" si="218"/>
        <v>0</v>
      </c>
      <c r="AL398" s="11"/>
      <c r="AM398" s="14"/>
      <c r="AN398" s="11"/>
      <c r="AO398" s="15"/>
      <c r="AP398" s="11"/>
      <c r="AQ398" s="11"/>
      <c r="AR398" s="11"/>
      <c r="AS398" s="75" t="str">
        <f t="shared" si="226"/>
        <v/>
      </c>
      <c r="AT398" s="75" t="str">
        <f t="shared" ca="1" si="227"/>
        <v/>
      </c>
      <c r="AU398" s="75" t="str">
        <f t="shared" si="228"/>
        <v/>
      </c>
      <c r="AV398" s="75" t="str">
        <f t="shared" ca="1" si="229"/>
        <v/>
      </c>
      <c r="AW398" s="169"/>
      <c r="AX398" s="169"/>
      <c r="AY398" s="75" t="str">
        <f t="shared" si="230"/>
        <v/>
      </c>
      <c r="AZ398" s="169"/>
      <c r="BA398" s="169"/>
      <c r="BB398" s="75" t="str">
        <f t="shared" si="231"/>
        <v/>
      </c>
      <c r="BC398" s="11"/>
      <c r="BH398" s="52"/>
      <c r="BI398" s="52"/>
      <c r="BJ398" s="52"/>
      <c r="BK398" s="52"/>
      <c r="BL398" s="52"/>
      <c r="BM398" s="52"/>
      <c r="BQ398" s="27"/>
      <c r="BR398" s="27"/>
      <c r="BS398" s="27"/>
      <c r="BT398" s="27"/>
      <c r="BU398" s="27"/>
      <c r="BV398" s="27"/>
      <c r="BW398" s="54"/>
      <c r="BX398" s="26"/>
      <c r="BY398" s="54"/>
      <c r="BZ398" s="26"/>
      <c r="CA398" s="26"/>
      <c r="CB398" s="26"/>
    </row>
    <row r="399" spans="1:80" ht="17.45" customHeight="1">
      <c r="A399" s="94">
        <f t="shared" si="200"/>
        <v>56.4</v>
      </c>
      <c r="B399" s="179">
        <f t="shared" si="209"/>
        <v>46313</v>
      </c>
      <c r="C399" s="8"/>
      <c r="D399" s="11"/>
      <c r="E399" s="12"/>
      <c r="F399" s="11"/>
      <c r="G399" s="74">
        <f t="shared" si="219"/>
        <v>821</v>
      </c>
      <c r="H399" s="75">
        <f t="shared" si="219"/>
        <v>6136</v>
      </c>
      <c r="I399" s="88">
        <f t="shared" si="220"/>
        <v>0</v>
      </c>
      <c r="J399" s="78">
        <f t="shared" si="221"/>
        <v>0</v>
      </c>
      <c r="K399" s="78">
        <f t="shared" si="222"/>
        <v>0</v>
      </c>
      <c r="L399" s="78">
        <f t="shared" si="223"/>
        <v>0</v>
      </c>
      <c r="M399" s="78">
        <f t="shared" ca="1" si="224"/>
        <v>7.6404494382022445E-2</v>
      </c>
      <c r="N399" s="78">
        <f t="shared" ca="1" si="210"/>
        <v>2.802850356294536E-2</v>
      </c>
      <c r="O399" s="78">
        <f t="shared" si="225"/>
        <v>5.0000000000000001E-4</v>
      </c>
      <c r="P399" s="13"/>
      <c r="Q399" s="8"/>
      <c r="R399" s="13"/>
      <c r="S399" s="89">
        <f t="shared" si="211"/>
        <v>0</v>
      </c>
      <c r="T399" s="75">
        <f t="shared" si="212"/>
        <v>0</v>
      </c>
      <c r="U399" s="90">
        <f t="shared" si="213"/>
        <v>0</v>
      </c>
      <c r="V399" s="82">
        <f t="shared" si="214"/>
        <v>0</v>
      </c>
      <c r="W399" s="8"/>
      <c r="X399" s="8"/>
      <c r="Y399" s="12"/>
      <c r="Z399" s="12"/>
      <c r="AA399" s="12"/>
      <c r="AB399" s="12"/>
      <c r="AC399" s="91">
        <f t="shared" si="215"/>
        <v>0</v>
      </c>
      <c r="AD399" s="75">
        <f t="shared" si="216"/>
        <v>0</v>
      </c>
      <c r="AE399" s="88">
        <f t="shared" si="204"/>
        <v>0</v>
      </c>
      <c r="AF399" s="92">
        <f t="shared" si="205"/>
        <v>0</v>
      </c>
      <c r="AG399" s="93">
        <f t="shared" si="206"/>
        <v>0</v>
      </c>
      <c r="AH399" s="93">
        <f t="shared" si="207"/>
        <v>0</v>
      </c>
      <c r="AI399" s="78">
        <f t="shared" si="208"/>
        <v>0</v>
      </c>
      <c r="AJ399" s="92">
        <f t="shared" si="217"/>
        <v>0</v>
      </c>
      <c r="AK399" s="78">
        <f t="shared" si="218"/>
        <v>0</v>
      </c>
      <c r="AL399" s="11"/>
      <c r="AM399" s="14"/>
      <c r="AN399" s="11"/>
      <c r="AO399" s="15"/>
      <c r="AP399" s="11"/>
      <c r="AQ399" s="11"/>
      <c r="AR399" s="11"/>
      <c r="AS399" s="75" t="str">
        <f t="shared" si="226"/>
        <v/>
      </c>
      <c r="AT399" s="75" t="str">
        <f t="shared" ca="1" si="227"/>
        <v/>
      </c>
      <c r="AU399" s="75" t="str">
        <f t="shared" si="228"/>
        <v/>
      </c>
      <c r="AV399" s="75" t="str">
        <f t="shared" ca="1" si="229"/>
        <v/>
      </c>
      <c r="AW399" s="169"/>
      <c r="AX399" s="169"/>
      <c r="AY399" s="75" t="str">
        <f t="shared" si="230"/>
        <v/>
      </c>
      <c r="AZ399" s="169"/>
      <c r="BA399" s="169"/>
      <c r="BB399" s="75" t="str">
        <f t="shared" si="231"/>
        <v/>
      </c>
      <c r="BC399" s="11"/>
      <c r="BH399" s="52"/>
      <c r="BI399" s="52"/>
      <c r="BJ399" s="52"/>
      <c r="BK399" s="52"/>
      <c r="BL399" s="52"/>
      <c r="BM399" s="52"/>
      <c r="BQ399" s="27"/>
      <c r="BR399" s="27"/>
      <c r="BS399" s="27"/>
      <c r="BT399" s="27"/>
      <c r="BU399" s="27"/>
      <c r="BV399" s="27"/>
      <c r="BW399" s="54"/>
      <c r="BX399" s="26"/>
      <c r="BY399" s="54"/>
      <c r="BZ399" s="26"/>
      <c r="CA399" s="26"/>
      <c r="CB399" s="26"/>
    </row>
    <row r="400" spans="1:80" ht="17.45" customHeight="1">
      <c r="A400" s="86">
        <f t="shared" si="200"/>
        <v>56.5</v>
      </c>
      <c r="B400" s="179">
        <f t="shared" si="209"/>
        <v>46314</v>
      </c>
      <c r="C400" s="8"/>
      <c r="D400" s="11"/>
      <c r="E400" s="12"/>
      <c r="F400" s="11"/>
      <c r="G400" s="74">
        <f t="shared" si="219"/>
        <v>821</v>
      </c>
      <c r="H400" s="75">
        <f t="shared" si="219"/>
        <v>6136</v>
      </c>
      <c r="I400" s="88">
        <f t="shared" si="220"/>
        <v>0</v>
      </c>
      <c r="J400" s="78">
        <f t="shared" si="221"/>
        <v>0</v>
      </c>
      <c r="K400" s="78">
        <f t="shared" si="222"/>
        <v>0</v>
      </c>
      <c r="L400" s="78">
        <f t="shared" si="223"/>
        <v>0</v>
      </c>
      <c r="M400" s="78">
        <f t="shared" ca="1" si="224"/>
        <v>7.6404494382022445E-2</v>
      </c>
      <c r="N400" s="78">
        <f t="shared" ca="1" si="210"/>
        <v>2.802850356294536E-2</v>
      </c>
      <c r="O400" s="78">
        <f t="shared" si="225"/>
        <v>5.0000000000000001E-4</v>
      </c>
      <c r="P400" s="13"/>
      <c r="Q400" s="8"/>
      <c r="R400" s="13"/>
      <c r="S400" s="89">
        <f t="shared" si="211"/>
        <v>0</v>
      </c>
      <c r="T400" s="75">
        <f t="shared" si="212"/>
        <v>0</v>
      </c>
      <c r="U400" s="90">
        <f t="shared" si="213"/>
        <v>0</v>
      </c>
      <c r="V400" s="82">
        <f t="shared" si="214"/>
        <v>0</v>
      </c>
      <c r="W400" s="8"/>
      <c r="X400" s="8"/>
      <c r="Y400" s="12"/>
      <c r="Z400" s="12"/>
      <c r="AA400" s="12"/>
      <c r="AB400" s="12"/>
      <c r="AC400" s="91">
        <f t="shared" si="215"/>
        <v>0</v>
      </c>
      <c r="AD400" s="75">
        <f t="shared" si="216"/>
        <v>0</v>
      </c>
      <c r="AE400" s="88">
        <f t="shared" si="204"/>
        <v>0</v>
      </c>
      <c r="AF400" s="92">
        <f t="shared" si="205"/>
        <v>0</v>
      </c>
      <c r="AG400" s="93">
        <f t="shared" si="206"/>
        <v>0</v>
      </c>
      <c r="AH400" s="93">
        <f t="shared" si="207"/>
        <v>0</v>
      </c>
      <c r="AI400" s="78">
        <f t="shared" si="208"/>
        <v>0</v>
      </c>
      <c r="AJ400" s="92">
        <f t="shared" si="217"/>
        <v>0</v>
      </c>
      <c r="AK400" s="78">
        <f t="shared" si="218"/>
        <v>0</v>
      </c>
      <c r="AL400" s="11"/>
      <c r="AM400" s="14"/>
      <c r="AN400" s="11"/>
      <c r="AO400" s="15"/>
      <c r="AP400" s="11"/>
      <c r="AQ400" s="11"/>
      <c r="AR400" s="11"/>
      <c r="AS400" s="75" t="str">
        <f t="shared" si="226"/>
        <v/>
      </c>
      <c r="AT400" s="75" t="str">
        <f t="shared" ca="1" si="227"/>
        <v/>
      </c>
      <c r="AU400" s="75" t="str">
        <f t="shared" si="228"/>
        <v/>
      </c>
      <c r="AV400" s="75" t="str">
        <f t="shared" ca="1" si="229"/>
        <v/>
      </c>
      <c r="AW400" s="169"/>
      <c r="AX400" s="169"/>
      <c r="AY400" s="75" t="str">
        <f t="shared" si="230"/>
        <v/>
      </c>
      <c r="AZ400" s="169"/>
      <c r="BA400" s="169"/>
      <c r="BB400" s="75" t="str">
        <f t="shared" si="231"/>
        <v/>
      </c>
      <c r="BC400" s="11"/>
      <c r="BH400" s="52"/>
      <c r="BI400" s="52"/>
      <c r="BJ400" s="52"/>
      <c r="BK400" s="52"/>
      <c r="BL400" s="52"/>
      <c r="BM400" s="52"/>
      <c r="BQ400" s="27"/>
      <c r="BR400" s="27"/>
      <c r="BS400" s="27"/>
      <c r="BT400" s="27"/>
      <c r="BU400" s="27"/>
      <c r="BV400" s="27"/>
      <c r="BW400" s="54"/>
      <c r="BX400" s="26"/>
      <c r="BY400" s="54"/>
      <c r="BZ400" s="26"/>
      <c r="CA400" s="26"/>
      <c r="CB400" s="26"/>
    </row>
    <row r="401" spans="1:80" ht="17.45" customHeight="1">
      <c r="A401" s="94">
        <f t="shared" si="200"/>
        <v>56.6</v>
      </c>
      <c r="B401" s="179">
        <f t="shared" si="209"/>
        <v>46315</v>
      </c>
      <c r="C401" s="8"/>
      <c r="D401" s="11"/>
      <c r="E401" s="12"/>
      <c r="F401" s="11"/>
      <c r="G401" s="74">
        <f t="shared" si="219"/>
        <v>821</v>
      </c>
      <c r="H401" s="75">
        <f t="shared" si="219"/>
        <v>6136</v>
      </c>
      <c r="I401" s="88">
        <f t="shared" si="220"/>
        <v>0</v>
      </c>
      <c r="J401" s="78">
        <f t="shared" si="221"/>
        <v>0</v>
      </c>
      <c r="K401" s="78">
        <f t="shared" si="222"/>
        <v>0</v>
      </c>
      <c r="L401" s="78">
        <f t="shared" si="223"/>
        <v>0</v>
      </c>
      <c r="M401" s="78">
        <f t="shared" ca="1" si="224"/>
        <v>7.6404494382022445E-2</v>
      </c>
      <c r="N401" s="78">
        <f t="shared" ca="1" si="210"/>
        <v>2.802850356294536E-2</v>
      </c>
      <c r="O401" s="78">
        <f t="shared" si="225"/>
        <v>5.0000000000000001E-4</v>
      </c>
      <c r="P401" s="13"/>
      <c r="Q401" s="8"/>
      <c r="R401" s="13"/>
      <c r="S401" s="89">
        <f t="shared" si="211"/>
        <v>0</v>
      </c>
      <c r="T401" s="75">
        <f t="shared" si="212"/>
        <v>0</v>
      </c>
      <c r="U401" s="90">
        <f t="shared" si="213"/>
        <v>0</v>
      </c>
      <c r="V401" s="82">
        <f t="shared" si="214"/>
        <v>0</v>
      </c>
      <c r="W401" s="8"/>
      <c r="X401" s="8"/>
      <c r="Y401" s="12"/>
      <c r="Z401" s="12"/>
      <c r="AA401" s="12"/>
      <c r="AB401" s="12"/>
      <c r="AC401" s="91">
        <f t="shared" si="215"/>
        <v>0</v>
      </c>
      <c r="AD401" s="75">
        <f t="shared" si="216"/>
        <v>0</v>
      </c>
      <c r="AE401" s="88">
        <f t="shared" si="204"/>
        <v>0</v>
      </c>
      <c r="AF401" s="92">
        <f t="shared" si="205"/>
        <v>0</v>
      </c>
      <c r="AG401" s="93">
        <f t="shared" si="206"/>
        <v>0</v>
      </c>
      <c r="AH401" s="93">
        <f t="shared" si="207"/>
        <v>0</v>
      </c>
      <c r="AI401" s="78">
        <f t="shared" si="208"/>
        <v>0</v>
      </c>
      <c r="AJ401" s="92">
        <f t="shared" si="217"/>
        <v>0</v>
      </c>
      <c r="AK401" s="78">
        <f t="shared" si="218"/>
        <v>0</v>
      </c>
      <c r="AL401" s="11"/>
      <c r="AM401" s="14"/>
      <c r="AN401" s="11"/>
      <c r="AO401" s="15"/>
      <c r="AP401" s="11"/>
      <c r="AQ401" s="11"/>
      <c r="AR401" s="11"/>
      <c r="AS401" s="75" t="str">
        <f t="shared" si="226"/>
        <v/>
      </c>
      <c r="AT401" s="75" t="str">
        <f t="shared" ca="1" si="227"/>
        <v/>
      </c>
      <c r="AU401" s="75" t="str">
        <f t="shared" si="228"/>
        <v/>
      </c>
      <c r="AV401" s="75" t="str">
        <f t="shared" ca="1" si="229"/>
        <v/>
      </c>
      <c r="AW401" s="169"/>
      <c r="AX401" s="169"/>
      <c r="AY401" s="75" t="str">
        <f t="shared" si="230"/>
        <v/>
      </c>
      <c r="AZ401" s="169"/>
      <c r="BA401" s="169"/>
      <c r="BB401" s="75" t="str">
        <f t="shared" si="231"/>
        <v/>
      </c>
      <c r="BC401" s="11"/>
      <c r="BH401" s="52"/>
      <c r="BI401" s="52"/>
      <c r="BJ401" s="52"/>
      <c r="BK401" s="52"/>
      <c r="BL401" s="52"/>
      <c r="BM401" s="52"/>
      <c r="BQ401" s="27"/>
      <c r="BR401" s="27"/>
      <c r="BS401" s="27"/>
      <c r="BT401" s="27"/>
      <c r="BU401" s="27"/>
      <c r="BV401" s="27"/>
      <c r="BW401" s="54"/>
      <c r="BX401" s="26"/>
      <c r="BY401" s="54"/>
      <c r="BZ401" s="26"/>
      <c r="CA401" s="26"/>
      <c r="CB401" s="26"/>
    </row>
    <row r="402" spans="1:80" ht="17.45" customHeight="1" thickBot="1">
      <c r="A402" s="86">
        <f t="shared" ref="A402:A465" si="232">A395+1</f>
        <v>56.7</v>
      </c>
      <c r="B402" s="180">
        <f t="shared" si="209"/>
        <v>46316</v>
      </c>
      <c r="C402" s="16"/>
      <c r="D402" s="17"/>
      <c r="E402" s="18"/>
      <c r="F402" s="17"/>
      <c r="G402" s="96">
        <f t="shared" si="219"/>
        <v>821</v>
      </c>
      <c r="H402" s="97">
        <f t="shared" si="219"/>
        <v>6136</v>
      </c>
      <c r="I402" s="98">
        <f t="shared" si="220"/>
        <v>0</v>
      </c>
      <c r="J402" s="99">
        <f t="shared" si="221"/>
        <v>0</v>
      </c>
      <c r="K402" s="99">
        <f t="shared" si="222"/>
        <v>0</v>
      </c>
      <c r="L402" s="99">
        <f t="shared" si="223"/>
        <v>0</v>
      </c>
      <c r="M402" s="99">
        <f t="shared" ca="1" si="224"/>
        <v>7.6404494382022445E-2</v>
      </c>
      <c r="N402" s="99">
        <f t="shared" ca="1" si="210"/>
        <v>2.802850356294536E-2</v>
      </c>
      <c r="O402" s="99">
        <f t="shared" si="225"/>
        <v>5.0000000000000001E-4</v>
      </c>
      <c r="P402" s="19"/>
      <c r="Q402" s="16"/>
      <c r="R402" s="19"/>
      <c r="S402" s="89">
        <f t="shared" si="211"/>
        <v>0</v>
      </c>
      <c r="T402" s="75">
        <f t="shared" si="212"/>
        <v>0</v>
      </c>
      <c r="U402" s="100">
        <f t="shared" si="213"/>
        <v>0</v>
      </c>
      <c r="V402" s="101">
        <f t="shared" si="214"/>
        <v>0</v>
      </c>
      <c r="W402" s="16"/>
      <c r="X402" s="8"/>
      <c r="Y402" s="12"/>
      <c r="Z402" s="12"/>
      <c r="AA402" s="12"/>
      <c r="AB402" s="12"/>
      <c r="AC402" s="102">
        <f t="shared" si="215"/>
        <v>0</v>
      </c>
      <c r="AD402" s="97">
        <f t="shared" si="216"/>
        <v>0</v>
      </c>
      <c r="AE402" s="98">
        <f t="shared" si="204"/>
        <v>0</v>
      </c>
      <c r="AF402" s="103">
        <f t="shared" si="205"/>
        <v>0</v>
      </c>
      <c r="AG402" s="104">
        <f t="shared" si="206"/>
        <v>0</v>
      </c>
      <c r="AH402" s="104">
        <f t="shared" si="207"/>
        <v>0</v>
      </c>
      <c r="AI402" s="99">
        <f t="shared" si="208"/>
        <v>0</v>
      </c>
      <c r="AJ402" s="103">
        <f t="shared" si="217"/>
        <v>0</v>
      </c>
      <c r="AK402" s="99">
        <f t="shared" si="218"/>
        <v>0</v>
      </c>
      <c r="AL402" s="17"/>
      <c r="AM402" s="20"/>
      <c r="AN402" s="17"/>
      <c r="AO402" s="21"/>
      <c r="AP402" s="17"/>
      <c r="AQ402" s="17"/>
      <c r="AR402" s="17"/>
      <c r="AS402" s="97" t="str">
        <f t="shared" si="226"/>
        <v/>
      </c>
      <c r="AT402" s="97" t="str">
        <f t="shared" ca="1" si="227"/>
        <v/>
      </c>
      <c r="AU402" s="97" t="str">
        <f t="shared" si="228"/>
        <v/>
      </c>
      <c r="AV402" s="97" t="str">
        <f t="shared" ca="1" si="229"/>
        <v/>
      </c>
      <c r="AW402" s="167"/>
      <c r="AX402" s="167"/>
      <c r="AY402" s="97" t="str">
        <f t="shared" si="230"/>
        <v/>
      </c>
      <c r="AZ402" s="167"/>
      <c r="BA402" s="167"/>
      <c r="BB402" s="97" t="str">
        <f t="shared" si="231"/>
        <v/>
      </c>
      <c r="BC402" s="17"/>
      <c r="BH402" s="52"/>
      <c r="BI402" s="52"/>
      <c r="BJ402" s="52"/>
      <c r="BK402" s="52"/>
      <c r="BL402" s="52"/>
      <c r="BM402" s="52"/>
      <c r="BQ402" s="27"/>
      <c r="BR402" s="27"/>
      <c r="BS402" s="27"/>
      <c r="BT402" s="27"/>
      <c r="BU402" s="27"/>
      <c r="BV402" s="27"/>
      <c r="BW402" s="54"/>
      <c r="BX402" s="26"/>
      <c r="BY402" s="54"/>
      <c r="BZ402" s="26"/>
      <c r="CA402" s="26"/>
      <c r="CB402" s="26"/>
    </row>
    <row r="403" spans="1:80" ht="17.45" customHeight="1" thickTop="1">
      <c r="A403" s="71">
        <f>A396+1</f>
        <v>57.1</v>
      </c>
      <c r="B403" s="178">
        <f>B402+1</f>
        <v>46317</v>
      </c>
      <c r="C403" s="4"/>
      <c r="D403" s="5"/>
      <c r="E403" s="6"/>
      <c r="F403" s="5"/>
      <c r="G403" s="74">
        <f t="shared" si="219"/>
        <v>821</v>
      </c>
      <c r="H403" s="75">
        <f t="shared" si="219"/>
        <v>6136</v>
      </c>
      <c r="I403" s="76">
        <f t="shared" si="220"/>
        <v>0</v>
      </c>
      <c r="J403" s="77">
        <f t="shared" si="221"/>
        <v>0</v>
      </c>
      <c r="K403" s="77">
        <f t="shared" si="222"/>
        <v>0</v>
      </c>
      <c r="L403" s="77">
        <f t="shared" si="223"/>
        <v>0</v>
      </c>
      <c r="M403" s="78">
        <f t="shared" ca="1" si="224"/>
        <v>7.6404494382022445E-2</v>
      </c>
      <c r="N403" s="78">
        <f t="shared" ca="1" si="210"/>
        <v>2.802850356294536E-2</v>
      </c>
      <c r="O403" s="78">
        <f t="shared" si="225"/>
        <v>5.0000000000000001E-4</v>
      </c>
      <c r="P403" s="13"/>
      <c r="Q403" s="8"/>
      <c r="R403" s="13"/>
      <c r="S403" s="79">
        <f t="shared" si="211"/>
        <v>0</v>
      </c>
      <c r="T403" s="80">
        <f t="shared" si="212"/>
        <v>0</v>
      </c>
      <c r="U403" s="90">
        <f t="shared" si="213"/>
        <v>0</v>
      </c>
      <c r="V403" s="82">
        <f t="shared" si="214"/>
        <v>0</v>
      </c>
      <c r="W403" s="4"/>
      <c r="X403" s="4"/>
      <c r="Y403" s="6"/>
      <c r="Z403" s="6"/>
      <c r="AA403" s="6"/>
      <c r="AB403" s="6"/>
      <c r="AC403" s="83">
        <f t="shared" si="215"/>
        <v>0</v>
      </c>
      <c r="AD403" s="80">
        <f t="shared" si="216"/>
        <v>0</v>
      </c>
      <c r="AE403" s="76">
        <f t="shared" si="204"/>
        <v>0</v>
      </c>
      <c r="AF403" s="84">
        <f t="shared" si="205"/>
        <v>0</v>
      </c>
      <c r="AG403" s="85">
        <f t="shared" si="206"/>
        <v>0</v>
      </c>
      <c r="AH403" s="85">
        <f t="shared" si="207"/>
        <v>0</v>
      </c>
      <c r="AI403" s="77">
        <f t="shared" si="208"/>
        <v>0</v>
      </c>
      <c r="AJ403" s="84">
        <f t="shared" si="217"/>
        <v>0</v>
      </c>
      <c r="AK403" s="77">
        <f t="shared" si="218"/>
        <v>0</v>
      </c>
      <c r="AL403" s="5"/>
      <c r="AM403" s="9"/>
      <c r="AN403" s="5"/>
      <c r="AO403" s="10"/>
      <c r="AP403" s="5"/>
      <c r="AQ403" s="5"/>
      <c r="AR403" s="5"/>
      <c r="AS403" s="80" t="str">
        <f t="shared" si="226"/>
        <v/>
      </c>
      <c r="AT403" s="80" t="str">
        <f t="shared" ca="1" si="227"/>
        <v/>
      </c>
      <c r="AU403" s="80" t="str">
        <f t="shared" si="228"/>
        <v/>
      </c>
      <c r="AV403" s="80" t="str">
        <f t="shared" ca="1" si="229"/>
        <v/>
      </c>
      <c r="AW403" s="165"/>
      <c r="AX403" s="165"/>
      <c r="AY403" s="80" t="str">
        <f t="shared" si="230"/>
        <v/>
      </c>
      <c r="AZ403" s="165"/>
      <c r="BA403" s="165"/>
      <c r="BB403" s="80" t="str">
        <f t="shared" si="231"/>
        <v/>
      </c>
      <c r="BC403" s="5"/>
      <c r="BH403" s="52"/>
      <c r="BI403" s="52"/>
      <c r="BJ403" s="52"/>
      <c r="BK403" s="52"/>
      <c r="BL403" s="52"/>
      <c r="BM403" s="52"/>
      <c r="BQ403" s="27"/>
      <c r="BR403" s="27"/>
      <c r="BS403" s="27"/>
      <c r="BT403" s="27"/>
      <c r="BU403" s="27"/>
      <c r="BV403" s="27"/>
      <c r="BW403" s="54"/>
      <c r="BX403" s="26"/>
      <c r="BY403" s="54"/>
      <c r="BZ403" s="26"/>
      <c r="CA403" s="26"/>
      <c r="CB403" s="26"/>
    </row>
    <row r="404" spans="1:80" ht="17.45" customHeight="1">
      <c r="A404" s="86">
        <f t="shared" si="232"/>
        <v>57.2</v>
      </c>
      <c r="B404" s="179">
        <f t="shared" si="209"/>
        <v>46318</v>
      </c>
      <c r="C404" s="8"/>
      <c r="D404" s="11"/>
      <c r="E404" s="12"/>
      <c r="F404" s="11"/>
      <c r="G404" s="74">
        <f t="shared" si="219"/>
        <v>821</v>
      </c>
      <c r="H404" s="75">
        <f t="shared" si="219"/>
        <v>6136</v>
      </c>
      <c r="I404" s="88">
        <f t="shared" si="220"/>
        <v>0</v>
      </c>
      <c r="J404" s="78">
        <f t="shared" si="221"/>
        <v>0</v>
      </c>
      <c r="K404" s="78">
        <f t="shared" si="222"/>
        <v>0</v>
      </c>
      <c r="L404" s="78">
        <f t="shared" si="223"/>
        <v>0</v>
      </c>
      <c r="M404" s="78">
        <f t="shared" ca="1" si="224"/>
        <v>7.6404494382022445E-2</v>
      </c>
      <c r="N404" s="78">
        <f t="shared" ca="1" si="210"/>
        <v>2.802850356294536E-2</v>
      </c>
      <c r="O404" s="78">
        <f t="shared" si="225"/>
        <v>5.0000000000000001E-4</v>
      </c>
      <c r="P404" s="13"/>
      <c r="Q404" s="8"/>
      <c r="R404" s="13"/>
      <c r="S404" s="89">
        <f t="shared" si="211"/>
        <v>0</v>
      </c>
      <c r="T404" s="75">
        <f t="shared" si="212"/>
        <v>0</v>
      </c>
      <c r="U404" s="90">
        <f t="shared" si="213"/>
        <v>0</v>
      </c>
      <c r="V404" s="82">
        <f t="shared" si="214"/>
        <v>0</v>
      </c>
      <c r="W404" s="8"/>
      <c r="X404" s="8"/>
      <c r="Y404" s="12"/>
      <c r="Z404" s="12"/>
      <c r="AA404" s="12"/>
      <c r="AB404" s="12"/>
      <c r="AC404" s="91">
        <f t="shared" si="215"/>
        <v>0</v>
      </c>
      <c r="AD404" s="75">
        <f t="shared" si="216"/>
        <v>0</v>
      </c>
      <c r="AE404" s="88">
        <f t="shared" si="204"/>
        <v>0</v>
      </c>
      <c r="AF404" s="92">
        <f t="shared" si="205"/>
        <v>0</v>
      </c>
      <c r="AG404" s="93">
        <f t="shared" si="206"/>
        <v>0</v>
      </c>
      <c r="AH404" s="93">
        <f t="shared" si="207"/>
        <v>0</v>
      </c>
      <c r="AI404" s="78">
        <f t="shared" si="208"/>
        <v>0</v>
      </c>
      <c r="AJ404" s="92">
        <f t="shared" si="217"/>
        <v>0</v>
      </c>
      <c r="AK404" s="78">
        <f t="shared" si="218"/>
        <v>0</v>
      </c>
      <c r="AL404" s="11"/>
      <c r="AM404" s="14"/>
      <c r="AN404" s="11"/>
      <c r="AO404" s="15"/>
      <c r="AP404" s="11"/>
      <c r="AQ404" s="11"/>
      <c r="AR404" s="11"/>
      <c r="AS404" s="75" t="str">
        <f t="shared" si="226"/>
        <v/>
      </c>
      <c r="AT404" s="75" t="str">
        <f t="shared" ca="1" si="227"/>
        <v/>
      </c>
      <c r="AU404" s="75" t="str">
        <f t="shared" si="228"/>
        <v/>
      </c>
      <c r="AV404" s="75" t="str">
        <f t="shared" ca="1" si="229"/>
        <v/>
      </c>
      <c r="AW404" s="169"/>
      <c r="AX404" s="169"/>
      <c r="AY404" s="75" t="str">
        <f t="shared" si="230"/>
        <v/>
      </c>
      <c r="AZ404" s="169"/>
      <c r="BA404" s="169"/>
      <c r="BB404" s="75" t="str">
        <f t="shared" si="231"/>
        <v/>
      </c>
      <c r="BC404" s="11"/>
      <c r="BH404" s="52"/>
      <c r="BI404" s="52"/>
      <c r="BJ404" s="52"/>
      <c r="BK404" s="52"/>
      <c r="BL404" s="52"/>
      <c r="BM404" s="52"/>
      <c r="BQ404" s="27"/>
      <c r="BR404" s="27"/>
      <c r="BS404" s="27"/>
      <c r="BT404" s="27"/>
      <c r="BU404" s="27"/>
      <c r="BV404" s="27"/>
      <c r="BW404" s="54"/>
      <c r="BX404" s="26"/>
      <c r="BY404" s="54"/>
      <c r="BZ404" s="26"/>
      <c r="CA404" s="26"/>
      <c r="CB404" s="26"/>
    </row>
    <row r="405" spans="1:80" ht="17.45" customHeight="1">
      <c r="A405" s="94">
        <f t="shared" si="232"/>
        <v>57.3</v>
      </c>
      <c r="B405" s="179">
        <f t="shared" si="209"/>
        <v>46319</v>
      </c>
      <c r="C405" s="8"/>
      <c r="D405" s="11"/>
      <c r="E405" s="12"/>
      <c r="F405" s="11"/>
      <c r="G405" s="74">
        <f t="shared" si="219"/>
        <v>821</v>
      </c>
      <c r="H405" s="75">
        <f t="shared" si="219"/>
        <v>6136</v>
      </c>
      <c r="I405" s="88">
        <f t="shared" si="220"/>
        <v>0</v>
      </c>
      <c r="J405" s="78">
        <f t="shared" si="221"/>
        <v>0</v>
      </c>
      <c r="K405" s="78">
        <f t="shared" si="222"/>
        <v>0</v>
      </c>
      <c r="L405" s="78">
        <f t="shared" si="223"/>
        <v>0</v>
      </c>
      <c r="M405" s="78">
        <f t="shared" ca="1" si="224"/>
        <v>7.6404494382022445E-2</v>
      </c>
      <c r="N405" s="78">
        <f t="shared" ca="1" si="210"/>
        <v>2.802850356294536E-2</v>
      </c>
      <c r="O405" s="78">
        <f t="shared" si="225"/>
        <v>5.0000000000000001E-4</v>
      </c>
      <c r="P405" s="13"/>
      <c r="Q405" s="8"/>
      <c r="R405" s="13"/>
      <c r="S405" s="89">
        <f t="shared" si="211"/>
        <v>0</v>
      </c>
      <c r="T405" s="75">
        <f t="shared" si="212"/>
        <v>0</v>
      </c>
      <c r="U405" s="90">
        <f t="shared" si="213"/>
        <v>0</v>
      </c>
      <c r="V405" s="82">
        <f t="shared" si="214"/>
        <v>0</v>
      </c>
      <c r="W405" s="8"/>
      <c r="X405" s="8"/>
      <c r="Y405" s="12"/>
      <c r="Z405" s="12"/>
      <c r="AA405" s="12"/>
      <c r="AB405" s="12"/>
      <c r="AC405" s="91">
        <f t="shared" si="215"/>
        <v>0</v>
      </c>
      <c r="AD405" s="75">
        <f t="shared" si="216"/>
        <v>0</v>
      </c>
      <c r="AE405" s="88">
        <f t="shared" si="204"/>
        <v>0</v>
      </c>
      <c r="AF405" s="92">
        <f t="shared" si="205"/>
        <v>0</v>
      </c>
      <c r="AG405" s="93">
        <f t="shared" si="206"/>
        <v>0</v>
      </c>
      <c r="AH405" s="93">
        <f t="shared" si="207"/>
        <v>0</v>
      </c>
      <c r="AI405" s="78">
        <f t="shared" si="208"/>
        <v>0</v>
      </c>
      <c r="AJ405" s="92">
        <f t="shared" si="217"/>
        <v>0</v>
      </c>
      <c r="AK405" s="78">
        <f t="shared" si="218"/>
        <v>0</v>
      </c>
      <c r="AL405" s="11"/>
      <c r="AM405" s="14"/>
      <c r="AN405" s="11"/>
      <c r="AO405" s="15"/>
      <c r="AP405" s="11"/>
      <c r="AQ405" s="11"/>
      <c r="AR405" s="11"/>
      <c r="AS405" s="75" t="str">
        <f t="shared" si="226"/>
        <v/>
      </c>
      <c r="AT405" s="75" t="str">
        <f t="shared" ca="1" si="227"/>
        <v/>
      </c>
      <c r="AU405" s="75" t="str">
        <f t="shared" si="228"/>
        <v/>
      </c>
      <c r="AV405" s="75" t="str">
        <f t="shared" ca="1" si="229"/>
        <v/>
      </c>
      <c r="AW405" s="169"/>
      <c r="AX405" s="169"/>
      <c r="AY405" s="75" t="str">
        <f t="shared" si="230"/>
        <v/>
      </c>
      <c r="AZ405" s="169"/>
      <c r="BA405" s="169"/>
      <c r="BB405" s="75" t="str">
        <f t="shared" si="231"/>
        <v/>
      </c>
      <c r="BC405" s="11"/>
      <c r="BH405" s="52"/>
      <c r="BI405" s="52"/>
      <c r="BJ405" s="52"/>
      <c r="BK405" s="52"/>
      <c r="BL405" s="52"/>
      <c r="BM405" s="52"/>
      <c r="BQ405" s="27"/>
      <c r="BR405" s="27"/>
      <c r="BS405" s="27"/>
      <c r="BT405" s="27"/>
      <c r="BU405" s="27"/>
      <c r="BV405" s="27"/>
      <c r="BW405" s="54"/>
      <c r="BX405" s="26"/>
      <c r="BY405" s="54"/>
      <c r="BZ405" s="26"/>
      <c r="CA405" s="26"/>
      <c r="CB405" s="26"/>
    </row>
    <row r="406" spans="1:80" ht="17.45" customHeight="1">
      <c r="A406" s="86">
        <f t="shared" si="232"/>
        <v>57.4</v>
      </c>
      <c r="B406" s="179">
        <f t="shared" si="209"/>
        <v>46320</v>
      </c>
      <c r="C406" s="8"/>
      <c r="D406" s="11"/>
      <c r="E406" s="12"/>
      <c r="F406" s="11"/>
      <c r="G406" s="74">
        <f t="shared" si="219"/>
        <v>821</v>
      </c>
      <c r="H406" s="75">
        <f t="shared" si="219"/>
        <v>6136</v>
      </c>
      <c r="I406" s="88">
        <f t="shared" si="220"/>
        <v>0</v>
      </c>
      <c r="J406" s="78">
        <f t="shared" si="221"/>
        <v>0</v>
      </c>
      <c r="K406" s="78">
        <f t="shared" si="222"/>
        <v>0</v>
      </c>
      <c r="L406" s="78">
        <f t="shared" si="223"/>
        <v>0</v>
      </c>
      <c r="M406" s="78">
        <f t="shared" ca="1" si="224"/>
        <v>7.6404494382022445E-2</v>
      </c>
      <c r="N406" s="78">
        <f t="shared" ca="1" si="210"/>
        <v>2.802850356294536E-2</v>
      </c>
      <c r="O406" s="78">
        <f t="shared" si="225"/>
        <v>5.0000000000000001E-4</v>
      </c>
      <c r="P406" s="13"/>
      <c r="Q406" s="8"/>
      <c r="R406" s="13"/>
      <c r="S406" s="89">
        <f t="shared" si="211"/>
        <v>0</v>
      </c>
      <c r="T406" s="75">
        <f t="shared" si="212"/>
        <v>0</v>
      </c>
      <c r="U406" s="90">
        <f t="shared" si="213"/>
        <v>0</v>
      </c>
      <c r="V406" s="82">
        <f t="shared" si="214"/>
        <v>0</v>
      </c>
      <c r="W406" s="8"/>
      <c r="X406" s="8"/>
      <c r="Y406" s="12"/>
      <c r="Z406" s="12"/>
      <c r="AA406" s="12"/>
      <c r="AB406" s="12"/>
      <c r="AC406" s="91">
        <f t="shared" si="215"/>
        <v>0</v>
      </c>
      <c r="AD406" s="75">
        <f t="shared" si="216"/>
        <v>0</v>
      </c>
      <c r="AE406" s="88">
        <f t="shared" si="204"/>
        <v>0</v>
      </c>
      <c r="AF406" s="92">
        <f t="shared" si="205"/>
        <v>0</v>
      </c>
      <c r="AG406" s="93">
        <f t="shared" si="206"/>
        <v>0</v>
      </c>
      <c r="AH406" s="93">
        <f t="shared" si="207"/>
        <v>0</v>
      </c>
      <c r="AI406" s="78">
        <f t="shared" si="208"/>
        <v>0</v>
      </c>
      <c r="AJ406" s="92">
        <f t="shared" si="217"/>
        <v>0</v>
      </c>
      <c r="AK406" s="78">
        <f t="shared" si="218"/>
        <v>0</v>
      </c>
      <c r="AL406" s="11"/>
      <c r="AM406" s="14"/>
      <c r="AN406" s="11"/>
      <c r="AO406" s="15"/>
      <c r="AP406" s="11"/>
      <c r="AQ406" s="11"/>
      <c r="AR406" s="11"/>
      <c r="AS406" s="75" t="str">
        <f t="shared" si="226"/>
        <v/>
      </c>
      <c r="AT406" s="75" t="str">
        <f t="shared" ca="1" si="227"/>
        <v/>
      </c>
      <c r="AU406" s="75" t="str">
        <f t="shared" si="228"/>
        <v/>
      </c>
      <c r="AV406" s="75" t="str">
        <f t="shared" ca="1" si="229"/>
        <v/>
      </c>
      <c r="AW406" s="169"/>
      <c r="AX406" s="169"/>
      <c r="AY406" s="75" t="str">
        <f t="shared" si="230"/>
        <v/>
      </c>
      <c r="AZ406" s="169"/>
      <c r="BA406" s="169"/>
      <c r="BB406" s="75" t="str">
        <f t="shared" si="231"/>
        <v/>
      </c>
      <c r="BC406" s="11"/>
      <c r="BH406" s="52"/>
      <c r="BI406" s="52"/>
      <c r="BJ406" s="52"/>
      <c r="BK406" s="52"/>
      <c r="BL406" s="52"/>
      <c r="BM406" s="52"/>
      <c r="BQ406" s="27"/>
      <c r="BR406" s="27"/>
      <c r="BS406" s="27"/>
      <c r="BT406" s="27"/>
      <c r="BU406" s="27"/>
      <c r="BV406" s="27"/>
      <c r="BW406" s="54"/>
      <c r="BX406" s="26"/>
      <c r="BY406" s="54"/>
      <c r="BZ406" s="26"/>
      <c r="CA406" s="26"/>
      <c r="CB406" s="26"/>
    </row>
    <row r="407" spans="1:80" ht="17.45" customHeight="1">
      <c r="A407" s="94">
        <f t="shared" si="232"/>
        <v>57.5</v>
      </c>
      <c r="B407" s="179">
        <f t="shared" si="209"/>
        <v>46321</v>
      </c>
      <c r="C407" s="8"/>
      <c r="D407" s="11"/>
      <c r="E407" s="12"/>
      <c r="F407" s="11"/>
      <c r="G407" s="74">
        <f t="shared" si="219"/>
        <v>821</v>
      </c>
      <c r="H407" s="75">
        <f t="shared" si="219"/>
        <v>6136</v>
      </c>
      <c r="I407" s="88">
        <f t="shared" si="220"/>
        <v>0</v>
      </c>
      <c r="J407" s="78">
        <f t="shared" si="221"/>
        <v>0</v>
      </c>
      <c r="K407" s="78">
        <f t="shared" si="222"/>
        <v>0</v>
      </c>
      <c r="L407" s="78">
        <f t="shared" si="223"/>
        <v>0</v>
      </c>
      <c r="M407" s="78">
        <f t="shared" ca="1" si="224"/>
        <v>7.6404494382022445E-2</v>
      </c>
      <c r="N407" s="78">
        <f t="shared" ca="1" si="210"/>
        <v>2.802850356294536E-2</v>
      </c>
      <c r="O407" s="78">
        <f t="shared" si="225"/>
        <v>5.0000000000000001E-4</v>
      </c>
      <c r="P407" s="13"/>
      <c r="Q407" s="8"/>
      <c r="R407" s="13"/>
      <c r="S407" s="89">
        <f t="shared" si="211"/>
        <v>0</v>
      </c>
      <c r="T407" s="75">
        <f t="shared" si="212"/>
        <v>0</v>
      </c>
      <c r="U407" s="90">
        <f t="shared" si="213"/>
        <v>0</v>
      </c>
      <c r="V407" s="82">
        <f t="shared" si="214"/>
        <v>0</v>
      </c>
      <c r="W407" s="8"/>
      <c r="X407" s="8"/>
      <c r="Y407" s="12"/>
      <c r="Z407" s="12"/>
      <c r="AA407" s="12"/>
      <c r="AB407" s="12"/>
      <c r="AC407" s="91">
        <f t="shared" si="215"/>
        <v>0</v>
      </c>
      <c r="AD407" s="75">
        <f t="shared" si="216"/>
        <v>0</v>
      </c>
      <c r="AE407" s="88">
        <f t="shared" si="204"/>
        <v>0</v>
      </c>
      <c r="AF407" s="92">
        <f t="shared" si="205"/>
        <v>0</v>
      </c>
      <c r="AG407" s="93">
        <f t="shared" si="206"/>
        <v>0</v>
      </c>
      <c r="AH407" s="93">
        <f t="shared" si="207"/>
        <v>0</v>
      </c>
      <c r="AI407" s="78">
        <f t="shared" si="208"/>
        <v>0</v>
      </c>
      <c r="AJ407" s="92">
        <f t="shared" si="217"/>
        <v>0</v>
      </c>
      <c r="AK407" s="78">
        <f t="shared" si="218"/>
        <v>0</v>
      </c>
      <c r="AL407" s="11"/>
      <c r="AM407" s="14"/>
      <c r="AN407" s="11"/>
      <c r="AO407" s="15"/>
      <c r="AP407" s="11"/>
      <c r="AQ407" s="11"/>
      <c r="AR407" s="11"/>
      <c r="AS407" s="75" t="str">
        <f t="shared" si="226"/>
        <v/>
      </c>
      <c r="AT407" s="75" t="str">
        <f t="shared" ca="1" si="227"/>
        <v/>
      </c>
      <c r="AU407" s="75" t="str">
        <f t="shared" si="228"/>
        <v/>
      </c>
      <c r="AV407" s="75" t="str">
        <f t="shared" ca="1" si="229"/>
        <v/>
      </c>
      <c r="AW407" s="169"/>
      <c r="AX407" s="169"/>
      <c r="AY407" s="75" t="str">
        <f t="shared" si="230"/>
        <v/>
      </c>
      <c r="AZ407" s="169"/>
      <c r="BA407" s="169"/>
      <c r="BB407" s="75" t="str">
        <f t="shared" si="231"/>
        <v/>
      </c>
      <c r="BC407" s="11"/>
      <c r="BH407" s="52"/>
      <c r="BI407" s="52"/>
      <c r="BJ407" s="52"/>
      <c r="BK407" s="52"/>
      <c r="BL407" s="52"/>
      <c r="BM407" s="52"/>
      <c r="BQ407" s="27"/>
      <c r="BR407" s="27"/>
      <c r="BS407" s="27"/>
      <c r="BT407" s="27"/>
      <c r="BU407" s="27"/>
      <c r="BV407" s="27"/>
      <c r="BW407" s="54"/>
      <c r="BX407" s="26"/>
      <c r="BY407" s="54"/>
      <c r="BZ407" s="26"/>
      <c r="CA407" s="26"/>
      <c r="CB407" s="26"/>
    </row>
    <row r="408" spans="1:80" ht="17.45" customHeight="1">
      <c r="A408" s="86">
        <f t="shared" si="232"/>
        <v>57.6</v>
      </c>
      <c r="B408" s="179">
        <f t="shared" si="209"/>
        <v>46322</v>
      </c>
      <c r="C408" s="8"/>
      <c r="D408" s="11"/>
      <c r="E408" s="12"/>
      <c r="F408" s="11"/>
      <c r="G408" s="74">
        <f t="shared" si="219"/>
        <v>821</v>
      </c>
      <c r="H408" s="75">
        <f t="shared" si="219"/>
        <v>6136</v>
      </c>
      <c r="I408" s="88">
        <f t="shared" si="220"/>
        <v>0</v>
      </c>
      <c r="J408" s="78">
        <f t="shared" si="221"/>
        <v>0</v>
      </c>
      <c r="K408" s="78">
        <f t="shared" si="222"/>
        <v>0</v>
      </c>
      <c r="L408" s="78">
        <f t="shared" si="223"/>
        <v>0</v>
      </c>
      <c r="M408" s="78">
        <f t="shared" ca="1" si="224"/>
        <v>7.6404494382022445E-2</v>
      </c>
      <c r="N408" s="78">
        <f t="shared" ca="1" si="210"/>
        <v>2.802850356294536E-2</v>
      </c>
      <c r="O408" s="78">
        <f t="shared" si="225"/>
        <v>5.0000000000000001E-4</v>
      </c>
      <c r="P408" s="13"/>
      <c r="Q408" s="8"/>
      <c r="R408" s="13"/>
      <c r="S408" s="89">
        <f t="shared" si="211"/>
        <v>0</v>
      </c>
      <c r="T408" s="75">
        <f t="shared" si="212"/>
        <v>0</v>
      </c>
      <c r="U408" s="90">
        <f t="shared" si="213"/>
        <v>0</v>
      </c>
      <c r="V408" s="82">
        <f t="shared" si="214"/>
        <v>0</v>
      </c>
      <c r="W408" s="8"/>
      <c r="X408" s="8"/>
      <c r="Y408" s="12"/>
      <c r="Z408" s="12"/>
      <c r="AA408" s="12"/>
      <c r="AB408" s="12"/>
      <c r="AC408" s="91">
        <f t="shared" si="215"/>
        <v>0</v>
      </c>
      <c r="AD408" s="75">
        <f t="shared" si="216"/>
        <v>0</v>
      </c>
      <c r="AE408" s="88">
        <f t="shared" si="204"/>
        <v>0</v>
      </c>
      <c r="AF408" s="92">
        <f t="shared" si="205"/>
        <v>0</v>
      </c>
      <c r="AG408" s="93">
        <f t="shared" si="206"/>
        <v>0</v>
      </c>
      <c r="AH408" s="93">
        <f t="shared" si="207"/>
        <v>0</v>
      </c>
      <c r="AI408" s="78">
        <f t="shared" si="208"/>
        <v>0</v>
      </c>
      <c r="AJ408" s="92">
        <f t="shared" si="217"/>
        <v>0</v>
      </c>
      <c r="AK408" s="78">
        <f t="shared" si="218"/>
        <v>0</v>
      </c>
      <c r="AL408" s="11"/>
      <c r="AM408" s="14"/>
      <c r="AN408" s="11"/>
      <c r="AO408" s="15"/>
      <c r="AP408" s="11"/>
      <c r="AQ408" s="11"/>
      <c r="AR408" s="11"/>
      <c r="AS408" s="75" t="str">
        <f t="shared" si="226"/>
        <v/>
      </c>
      <c r="AT408" s="75" t="str">
        <f t="shared" ca="1" si="227"/>
        <v/>
      </c>
      <c r="AU408" s="75" t="str">
        <f t="shared" si="228"/>
        <v/>
      </c>
      <c r="AV408" s="75" t="str">
        <f t="shared" ca="1" si="229"/>
        <v/>
      </c>
      <c r="AW408" s="169"/>
      <c r="AX408" s="169"/>
      <c r="AY408" s="75" t="str">
        <f t="shared" si="230"/>
        <v/>
      </c>
      <c r="AZ408" s="169"/>
      <c r="BA408" s="169"/>
      <c r="BB408" s="75" t="str">
        <f t="shared" si="231"/>
        <v/>
      </c>
      <c r="BC408" s="11"/>
      <c r="BH408" s="52"/>
      <c r="BI408" s="52"/>
      <c r="BJ408" s="52"/>
      <c r="BK408" s="52"/>
      <c r="BL408" s="52"/>
      <c r="BM408" s="52"/>
      <c r="BQ408" s="27"/>
      <c r="BR408" s="27"/>
      <c r="BS408" s="27"/>
      <c r="BT408" s="27"/>
      <c r="BU408" s="27"/>
      <c r="BV408" s="27"/>
      <c r="BW408" s="54"/>
      <c r="BX408" s="26"/>
      <c r="BY408" s="54"/>
      <c r="BZ408" s="26"/>
      <c r="CA408" s="26"/>
      <c r="CB408" s="26"/>
    </row>
    <row r="409" spans="1:80" ht="17.45" customHeight="1" thickBot="1">
      <c r="A409" s="94">
        <f t="shared" si="232"/>
        <v>57.7</v>
      </c>
      <c r="B409" s="180">
        <f t="shared" si="209"/>
        <v>46323</v>
      </c>
      <c r="C409" s="16"/>
      <c r="D409" s="17"/>
      <c r="E409" s="18"/>
      <c r="F409" s="17"/>
      <c r="G409" s="96">
        <f t="shared" si="219"/>
        <v>821</v>
      </c>
      <c r="H409" s="97">
        <f t="shared" si="219"/>
        <v>6136</v>
      </c>
      <c r="I409" s="98">
        <f t="shared" si="220"/>
        <v>0</v>
      </c>
      <c r="J409" s="99">
        <f t="shared" si="221"/>
        <v>0</v>
      </c>
      <c r="K409" s="99">
        <f t="shared" si="222"/>
        <v>0</v>
      </c>
      <c r="L409" s="99">
        <f t="shared" si="223"/>
        <v>0</v>
      </c>
      <c r="M409" s="99">
        <f t="shared" ca="1" si="224"/>
        <v>7.6404494382022445E-2</v>
      </c>
      <c r="N409" s="99">
        <f t="shared" ca="1" si="210"/>
        <v>2.802850356294536E-2</v>
      </c>
      <c r="O409" s="99">
        <f t="shared" si="225"/>
        <v>5.0000000000000001E-4</v>
      </c>
      <c r="P409" s="19"/>
      <c r="Q409" s="16"/>
      <c r="R409" s="19"/>
      <c r="S409" s="89">
        <f t="shared" si="211"/>
        <v>0</v>
      </c>
      <c r="T409" s="75">
        <f t="shared" si="212"/>
        <v>0</v>
      </c>
      <c r="U409" s="100">
        <f t="shared" si="213"/>
        <v>0</v>
      </c>
      <c r="V409" s="101">
        <f t="shared" si="214"/>
        <v>0</v>
      </c>
      <c r="W409" s="16"/>
      <c r="X409" s="8"/>
      <c r="Y409" s="12"/>
      <c r="Z409" s="12"/>
      <c r="AA409" s="12"/>
      <c r="AB409" s="12"/>
      <c r="AC409" s="102">
        <f t="shared" si="215"/>
        <v>0</v>
      </c>
      <c r="AD409" s="97">
        <f t="shared" si="216"/>
        <v>0</v>
      </c>
      <c r="AE409" s="98">
        <f t="shared" si="204"/>
        <v>0</v>
      </c>
      <c r="AF409" s="103">
        <f t="shared" si="205"/>
        <v>0</v>
      </c>
      <c r="AG409" s="104">
        <f t="shared" si="206"/>
        <v>0</v>
      </c>
      <c r="AH409" s="104">
        <f t="shared" si="207"/>
        <v>0</v>
      </c>
      <c r="AI409" s="99">
        <f t="shared" si="208"/>
        <v>0</v>
      </c>
      <c r="AJ409" s="103">
        <f t="shared" si="217"/>
        <v>0</v>
      </c>
      <c r="AK409" s="99">
        <f t="shared" si="218"/>
        <v>0</v>
      </c>
      <c r="AL409" s="17"/>
      <c r="AM409" s="20"/>
      <c r="AN409" s="17"/>
      <c r="AO409" s="21"/>
      <c r="AP409" s="17"/>
      <c r="AQ409" s="17"/>
      <c r="AR409" s="17"/>
      <c r="AS409" s="97" t="str">
        <f t="shared" si="226"/>
        <v/>
      </c>
      <c r="AT409" s="97" t="str">
        <f t="shared" ca="1" si="227"/>
        <v/>
      </c>
      <c r="AU409" s="97" t="str">
        <f t="shared" si="228"/>
        <v/>
      </c>
      <c r="AV409" s="97" t="str">
        <f t="shared" ca="1" si="229"/>
        <v/>
      </c>
      <c r="AW409" s="167"/>
      <c r="AX409" s="167"/>
      <c r="AY409" s="97" t="str">
        <f t="shared" si="230"/>
        <v/>
      </c>
      <c r="AZ409" s="167"/>
      <c r="BA409" s="167"/>
      <c r="BB409" s="97" t="str">
        <f t="shared" si="231"/>
        <v/>
      </c>
      <c r="BC409" s="17"/>
      <c r="BH409" s="52"/>
      <c r="BI409" s="52"/>
      <c r="BJ409" s="52"/>
      <c r="BK409" s="52"/>
      <c r="BL409" s="52"/>
      <c r="BM409" s="52"/>
      <c r="BQ409" s="27"/>
      <c r="BR409" s="27"/>
      <c r="BS409" s="27"/>
      <c r="BT409" s="27"/>
      <c r="BU409" s="27"/>
      <c r="BV409" s="27"/>
      <c r="BW409" s="54"/>
      <c r="BX409" s="26"/>
      <c r="BY409" s="54"/>
      <c r="BZ409" s="26"/>
      <c r="CA409" s="26"/>
      <c r="CB409" s="26"/>
    </row>
    <row r="410" spans="1:80" ht="17.45" customHeight="1" thickTop="1">
      <c r="A410" s="105">
        <f>A403+1</f>
        <v>58.1</v>
      </c>
      <c r="B410" s="178">
        <f>B409+1</f>
        <v>46324</v>
      </c>
      <c r="C410" s="4"/>
      <c r="D410" s="5"/>
      <c r="E410" s="6"/>
      <c r="F410" s="5"/>
      <c r="G410" s="74">
        <f t="shared" si="219"/>
        <v>821</v>
      </c>
      <c r="H410" s="75">
        <f t="shared" si="219"/>
        <v>6136</v>
      </c>
      <c r="I410" s="76">
        <f t="shared" si="220"/>
        <v>0</v>
      </c>
      <c r="J410" s="77">
        <f t="shared" si="221"/>
        <v>0</v>
      </c>
      <c r="K410" s="77">
        <f t="shared" si="222"/>
        <v>0</v>
      </c>
      <c r="L410" s="77">
        <f t="shared" si="223"/>
        <v>0</v>
      </c>
      <c r="M410" s="78">
        <f t="shared" ca="1" si="224"/>
        <v>7.6404494382022445E-2</v>
      </c>
      <c r="N410" s="78">
        <f t="shared" ca="1" si="210"/>
        <v>2.802850356294536E-2</v>
      </c>
      <c r="O410" s="78">
        <f t="shared" si="225"/>
        <v>5.0000000000000001E-4</v>
      </c>
      <c r="P410" s="13"/>
      <c r="Q410" s="8"/>
      <c r="R410" s="13"/>
      <c r="S410" s="79">
        <f t="shared" si="211"/>
        <v>0</v>
      </c>
      <c r="T410" s="80">
        <f t="shared" si="212"/>
        <v>0</v>
      </c>
      <c r="U410" s="90">
        <f t="shared" si="213"/>
        <v>0</v>
      </c>
      <c r="V410" s="82">
        <f t="shared" si="214"/>
        <v>0</v>
      </c>
      <c r="W410" s="4"/>
      <c r="X410" s="4"/>
      <c r="Y410" s="6"/>
      <c r="Z410" s="6"/>
      <c r="AA410" s="6"/>
      <c r="AB410" s="6"/>
      <c r="AC410" s="83">
        <f t="shared" si="215"/>
        <v>0</v>
      </c>
      <c r="AD410" s="80">
        <f t="shared" si="216"/>
        <v>0</v>
      </c>
      <c r="AE410" s="76">
        <f t="shared" si="204"/>
        <v>0</v>
      </c>
      <c r="AF410" s="84">
        <f t="shared" si="205"/>
        <v>0</v>
      </c>
      <c r="AG410" s="85">
        <f t="shared" si="206"/>
        <v>0</v>
      </c>
      <c r="AH410" s="85">
        <f t="shared" si="207"/>
        <v>0</v>
      </c>
      <c r="AI410" s="77">
        <f t="shared" si="208"/>
        <v>0</v>
      </c>
      <c r="AJ410" s="84">
        <f t="shared" si="217"/>
        <v>0</v>
      </c>
      <c r="AK410" s="77">
        <f t="shared" si="218"/>
        <v>0</v>
      </c>
      <c r="AL410" s="5"/>
      <c r="AM410" s="9"/>
      <c r="AN410" s="5"/>
      <c r="AO410" s="10"/>
      <c r="AP410" s="5"/>
      <c r="AQ410" s="5"/>
      <c r="AR410" s="5"/>
      <c r="AS410" s="80" t="str">
        <f t="shared" si="226"/>
        <v/>
      </c>
      <c r="AT410" s="80" t="str">
        <f t="shared" ca="1" si="227"/>
        <v/>
      </c>
      <c r="AU410" s="80" t="str">
        <f t="shared" si="228"/>
        <v/>
      </c>
      <c r="AV410" s="80" t="str">
        <f t="shared" ca="1" si="229"/>
        <v/>
      </c>
      <c r="AW410" s="165"/>
      <c r="AX410" s="165"/>
      <c r="AY410" s="80" t="str">
        <f t="shared" si="230"/>
        <v/>
      </c>
      <c r="AZ410" s="165"/>
      <c r="BA410" s="165"/>
      <c r="BB410" s="80" t="str">
        <f t="shared" si="231"/>
        <v/>
      </c>
      <c r="BC410" s="5"/>
      <c r="BH410" s="52"/>
      <c r="BI410" s="52"/>
      <c r="BJ410" s="52"/>
      <c r="BK410" s="52"/>
      <c r="BL410" s="52"/>
      <c r="BM410" s="52"/>
      <c r="BQ410" s="27"/>
      <c r="BR410" s="27"/>
      <c r="BS410" s="27"/>
      <c r="BT410" s="27"/>
      <c r="BU410" s="27"/>
      <c r="BV410" s="27"/>
      <c r="BW410" s="54"/>
      <c r="BX410" s="26"/>
      <c r="BY410" s="54"/>
      <c r="BZ410" s="26"/>
      <c r="CA410" s="26"/>
      <c r="CB410" s="26"/>
    </row>
    <row r="411" spans="1:80" ht="17.45" customHeight="1">
      <c r="A411" s="94">
        <f t="shared" si="232"/>
        <v>58.2</v>
      </c>
      <c r="B411" s="179">
        <f t="shared" si="209"/>
        <v>46325</v>
      </c>
      <c r="C411" s="8"/>
      <c r="D411" s="11"/>
      <c r="E411" s="12"/>
      <c r="F411" s="11"/>
      <c r="G411" s="74">
        <f t="shared" si="219"/>
        <v>821</v>
      </c>
      <c r="H411" s="75">
        <f t="shared" si="219"/>
        <v>6136</v>
      </c>
      <c r="I411" s="88">
        <f t="shared" si="220"/>
        <v>0</v>
      </c>
      <c r="J411" s="78">
        <f t="shared" si="221"/>
        <v>0</v>
      </c>
      <c r="K411" s="78">
        <f t="shared" si="222"/>
        <v>0</v>
      </c>
      <c r="L411" s="78">
        <f t="shared" si="223"/>
        <v>0</v>
      </c>
      <c r="M411" s="78">
        <f t="shared" ca="1" si="224"/>
        <v>7.6404494382022445E-2</v>
      </c>
      <c r="N411" s="78">
        <f t="shared" ca="1" si="210"/>
        <v>2.802850356294536E-2</v>
      </c>
      <c r="O411" s="78">
        <f t="shared" si="225"/>
        <v>5.0000000000000001E-4</v>
      </c>
      <c r="P411" s="13"/>
      <c r="Q411" s="8"/>
      <c r="R411" s="13"/>
      <c r="S411" s="89">
        <f t="shared" si="211"/>
        <v>0</v>
      </c>
      <c r="T411" s="75">
        <f t="shared" si="212"/>
        <v>0</v>
      </c>
      <c r="U411" s="90">
        <f t="shared" si="213"/>
        <v>0</v>
      </c>
      <c r="V411" s="82">
        <f t="shared" si="214"/>
        <v>0</v>
      </c>
      <c r="W411" s="8"/>
      <c r="X411" s="8"/>
      <c r="Y411" s="12"/>
      <c r="Z411" s="12"/>
      <c r="AA411" s="12"/>
      <c r="AB411" s="12"/>
      <c r="AC411" s="91">
        <f t="shared" si="215"/>
        <v>0</v>
      </c>
      <c r="AD411" s="75">
        <f t="shared" si="216"/>
        <v>0</v>
      </c>
      <c r="AE411" s="88">
        <f t="shared" si="204"/>
        <v>0</v>
      </c>
      <c r="AF411" s="92">
        <f t="shared" si="205"/>
        <v>0</v>
      </c>
      <c r="AG411" s="93">
        <f t="shared" si="206"/>
        <v>0</v>
      </c>
      <c r="AH411" s="93">
        <f t="shared" si="207"/>
        <v>0</v>
      </c>
      <c r="AI411" s="78">
        <f t="shared" si="208"/>
        <v>0</v>
      </c>
      <c r="AJ411" s="92">
        <f t="shared" si="217"/>
        <v>0</v>
      </c>
      <c r="AK411" s="78">
        <f t="shared" si="218"/>
        <v>0</v>
      </c>
      <c r="AL411" s="11"/>
      <c r="AM411" s="14"/>
      <c r="AN411" s="11"/>
      <c r="AO411" s="15"/>
      <c r="AP411" s="11"/>
      <c r="AQ411" s="11"/>
      <c r="AR411" s="11"/>
      <c r="AS411" s="75" t="str">
        <f t="shared" si="226"/>
        <v/>
      </c>
      <c r="AT411" s="75" t="str">
        <f t="shared" ca="1" si="227"/>
        <v/>
      </c>
      <c r="AU411" s="75" t="str">
        <f t="shared" si="228"/>
        <v/>
      </c>
      <c r="AV411" s="75" t="str">
        <f t="shared" ca="1" si="229"/>
        <v/>
      </c>
      <c r="AW411" s="169"/>
      <c r="AX411" s="169"/>
      <c r="AY411" s="75" t="str">
        <f t="shared" si="230"/>
        <v/>
      </c>
      <c r="AZ411" s="169"/>
      <c r="BA411" s="169"/>
      <c r="BB411" s="75" t="str">
        <f t="shared" si="231"/>
        <v/>
      </c>
      <c r="BC411" s="11"/>
      <c r="BH411" s="52"/>
      <c r="BI411" s="52"/>
      <c r="BJ411" s="52"/>
      <c r="BK411" s="52"/>
      <c r="BL411" s="52"/>
      <c r="BM411" s="52"/>
      <c r="BQ411" s="27"/>
      <c r="BR411" s="27"/>
      <c r="BS411" s="27"/>
      <c r="BT411" s="27"/>
      <c r="BU411" s="27"/>
      <c r="BV411" s="27"/>
      <c r="BW411" s="54"/>
      <c r="BX411" s="26"/>
      <c r="BY411" s="54"/>
      <c r="BZ411" s="26"/>
      <c r="CA411" s="26"/>
      <c r="CB411" s="26"/>
    </row>
    <row r="412" spans="1:80" ht="17.45" customHeight="1">
      <c r="A412" s="86">
        <f t="shared" si="232"/>
        <v>58.3</v>
      </c>
      <c r="B412" s="179">
        <f t="shared" si="209"/>
        <v>46326</v>
      </c>
      <c r="C412" s="8"/>
      <c r="D412" s="11"/>
      <c r="E412" s="12"/>
      <c r="F412" s="11"/>
      <c r="G412" s="74">
        <f t="shared" ref="G412:H427" si="233">G411-E412-C412</f>
        <v>821</v>
      </c>
      <c r="H412" s="75">
        <f t="shared" si="233"/>
        <v>6136</v>
      </c>
      <c r="I412" s="88">
        <f t="shared" si="220"/>
        <v>0</v>
      </c>
      <c r="J412" s="78">
        <f t="shared" si="221"/>
        <v>0</v>
      </c>
      <c r="K412" s="78">
        <f t="shared" si="222"/>
        <v>0</v>
      </c>
      <c r="L412" s="78">
        <f t="shared" si="223"/>
        <v>0</v>
      </c>
      <c r="M412" s="78">
        <f t="shared" ca="1" si="224"/>
        <v>7.6404494382022445E-2</v>
      </c>
      <c r="N412" s="78">
        <f t="shared" ca="1" si="210"/>
        <v>2.802850356294536E-2</v>
      </c>
      <c r="O412" s="78">
        <f t="shared" si="225"/>
        <v>5.0000000000000001E-4</v>
      </c>
      <c r="P412" s="13"/>
      <c r="Q412" s="8"/>
      <c r="R412" s="13"/>
      <c r="S412" s="89">
        <f t="shared" si="211"/>
        <v>0</v>
      </c>
      <c r="T412" s="75">
        <f t="shared" si="212"/>
        <v>0</v>
      </c>
      <c r="U412" s="90">
        <f t="shared" si="213"/>
        <v>0</v>
      </c>
      <c r="V412" s="82">
        <f t="shared" si="214"/>
        <v>0</v>
      </c>
      <c r="W412" s="8"/>
      <c r="X412" s="8"/>
      <c r="Y412" s="12"/>
      <c r="Z412" s="12"/>
      <c r="AA412" s="12"/>
      <c r="AB412" s="12"/>
      <c r="AC412" s="91">
        <f t="shared" si="215"/>
        <v>0</v>
      </c>
      <c r="AD412" s="75">
        <f t="shared" si="216"/>
        <v>0</v>
      </c>
      <c r="AE412" s="88">
        <f t="shared" si="204"/>
        <v>0</v>
      </c>
      <c r="AF412" s="92">
        <f t="shared" si="205"/>
        <v>0</v>
      </c>
      <c r="AG412" s="93">
        <f t="shared" si="206"/>
        <v>0</v>
      </c>
      <c r="AH412" s="93">
        <f t="shared" si="207"/>
        <v>0</v>
      </c>
      <c r="AI412" s="78">
        <f t="shared" si="208"/>
        <v>0</v>
      </c>
      <c r="AJ412" s="92">
        <f t="shared" si="217"/>
        <v>0</v>
      </c>
      <c r="AK412" s="78">
        <f t="shared" si="218"/>
        <v>0</v>
      </c>
      <c r="AL412" s="11"/>
      <c r="AM412" s="14"/>
      <c r="AN412" s="11"/>
      <c r="AO412" s="15"/>
      <c r="AP412" s="11"/>
      <c r="AQ412" s="11"/>
      <c r="AR412" s="11"/>
      <c r="AS412" s="75" t="str">
        <f t="shared" si="226"/>
        <v/>
      </c>
      <c r="AT412" s="75" t="str">
        <f t="shared" ca="1" si="227"/>
        <v/>
      </c>
      <c r="AU412" s="75" t="str">
        <f t="shared" si="228"/>
        <v/>
      </c>
      <c r="AV412" s="75" t="str">
        <f t="shared" ca="1" si="229"/>
        <v/>
      </c>
      <c r="AW412" s="169"/>
      <c r="AX412" s="169"/>
      <c r="AY412" s="75" t="str">
        <f t="shared" si="230"/>
        <v/>
      </c>
      <c r="AZ412" s="169"/>
      <c r="BA412" s="169"/>
      <c r="BB412" s="75" t="str">
        <f t="shared" si="231"/>
        <v/>
      </c>
      <c r="BC412" s="11"/>
      <c r="BH412" s="52"/>
      <c r="BI412" s="52"/>
      <c r="BJ412" s="52"/>
      <c r="BK412" s="52"/>
      <c r="BL412" s="52"/>
      <c r="BM412" s="52"/>
      <c r="BQ412" s="27"/>
      <c r="BR412" s="27"/>
      <c r="BS412" s="27"/>
      <c r="BT412" s="27"/>
      <c r="BU412" s="27"/>
      <c r="BV412" s="27"/>
      <c r="BW412" s="54"/>
      <c r="BX412" s="26"/>
      <c r="BY412" s="54"/>
      <c r="BZ412" s="26"/>
      <c r="CA412" s="26"/>
      <c r="CB412" s="26"/>
    </row>
    <row r="413" spans="1:80" ht="17.45" customHeight="1">
      <c r="A413" s="94">
        <f t="shared" si="232"/>
        <v>58.4</v>
      </c>
      <c r="B413" s="179">
        <f t="shared" si="209"/>
        <v>46327</v>
      </c>
      <c r="C413" s="8"/>
      <c r="D413" s="11"/>
      <c r="E413" s="12"/>
      <c r="F413" s="11"/>
      <c r="G413" s="74">
        <f t="shared" si="233"/>
        <v>821</v>
      </c>
      <c r="H413" s="75">
        <f t="shared" si="233"/>
        <v>6136</v>
      </c>
      <c r="I413" s="88">
        <f t="shared" si="220"/>
        <v>0</v>
      </c>
      <c r="J413" s="78">
        <f t="shared" si="221"/>
        <v>0</v>
      </c>
      <c r="K413" s="78">
        <f t="shared" si="222"/>
        <v>0</v>
      </c>
      <c r="L413" s="78">
        <f t="shared" si="223"/>
        <v>0</v>
      </c>
      <c r="M413" s="78">
        <f t="shared" ca="1" si="224"/>
        <v>7.6404494382022445E-2</v>
      </c>
      <c r="N413" s="78">
        <f t="shared" ca="1" si="210"/>
        <v>2.802850356294536E-2</v>
      </c>
      <c r="O413" s="78">
        <f t="shared" si="225"/>
        <v>5.0000000000000001E-4</v>
      </c>
      <c r="P413" s="13"/>
      <c r="Q413" s="8"/>
      <c r="R413" s="13"/>
      <c r="S413" s="89">
        <f t="shared" si="211"/>
        <v>0</v>
      </c>
      <c r="T413" s="75">
        <f t="shared" si="212"/>
        <v>0</v>
      </c>
      <c r="U413" s="90">
        <f t="shared" si="213"/>
        <v>0</v>
      </c>
      <c r="V413" s="82">
        <f t="shared" si="214"/>
        <v>0</v>
      </c>
      <c r="W413" s="8"/>
      <c r="X413" s="8"/>
      <c r="Y413" s="12"/>
      <c r="Z413" s="12"/>
      <c r="AA413" s="12"/>
      <c r="AB413" s="12"/>
      <c r="AC413" s="91">
        <f t="shared" si="215"/>
        <v>0</v>
      </c>
      <c r="AD413" s="75">
        <f t="shared" si="216"/>
        <v>0</v>
      </c>
      <c r="AE413" s="88">
        <f t="shared" si="204"/>
        <v>0</v>
      </c>
      <c r="AF413" s="92">
        <f t="shared" si="205"/>
        <v>0</v>
      </c>
      <c r="AG413" s="93">
        <f t="shared" si="206"/>
        <v>0</v>
      </c>
      <c r="AH413" s="93">
        <f t="shared" si="207"/>
        <v>0</v>
      </c>
      <c r="AI413" s="78">
        <f t="shared" si="208"/>
        <v>0</v>
      </c>
      <c r="AJ413" s="92">
        <f t="shared" si="217"/>
        <v>0</v>
      </c>
      <c r="AK413" s="78">
        <f t="shared" si="218"/>
        <v>0</v>
      </c>
      <c r="AL413" s="11"/>
      <c r="AM413" s="14"/>
      <c r="AN413" s="11"/>
      <c r="AO413" s="15"/>
      <c r="AP413" s="11"/>
      <c r="AQ413" s="11"/>
      <c r="AR413" s="11"/>
      <c r="AS413" s="75" t="str">
        <f t="shared" si="226"/>
        <v/>
      </c>
      <c r="AT413" s="75" t="str">
        <f t="shared" ca="1" si="227"/>
        <v/>
      </c>
      <c r="AU413" s="75" t="str">
        <f t="shared" si="228"/>
        <v/>
      </c>
      <c r="AV413" s="75" t="str">
        <f t="shared" ca="1" si="229"/>
        <v/>
      </c>
      <c r="AW413" s="169"/>
      <c r="AX413" s="169"/>
      <c r="AY413" s="75" t="str">
        <f t="shared" si="230"/>
        <v/>
      </c>
      <c r="AZ413" s="169"/>
      <c r="BA413" s="169"/>
      <c r="BB413" s="75" t="str">
        <f t="shared" si="231"/>
        <v/>
      </c>
      <c r="BC413" s="11"/>
      <c r="BH413" s="52"/>
      <c r="BI413" s="52"/>
      <c r="BJ413" s="52"/>
      <c r="BK413" s="52"/>
      <c r="BL413" s="52"/>
      <c r="BM413" s="52"/>
      <c r="BQ413" s="27"/>
      <c r="BR413" s="27"/>
      <c r="BS413" s="27"/>
      <c r="BT413" s="27"/>
      <c r="BU413" s="27"/>
      <c r="BV413" s="27"/>
      <c r="BW413" s="54"/>
      <c r="BX413" s="26"/>
      <c r="BY413" s="54"/>
      <c r="BZ413" s="26"/>
      <c r="CA413" s="26"/>
      <c r="CB413" s="26"/>
    </row>
    <row r="414" spans="1:80" ht="17.45" customHeight="1">
      <c r="A414" s="86">
        <f t="shared" si="232"/>
        <v>58.5</v>
      </c>
      <c r="B414" s="179">
        <f t="shared" si="209"/>
        <v>46328</v>
      </c>
      <c r="C414" s="8"/>
      <c r="D414" s="11"/>
      <c r="E414" s="12"/>
      <c r="F414" s="11"/>
      <c r="G414" s="74">
        <f t="shared" si="233"/>
        <v>821</v>
      </c>
      <c r="H414" s="75">
        <f t="shared" si="233"/>
        <v>6136</v>
      </c>
      <c r="I414" s="88">
        <f t="shared" si="220"/>
        <v>0</v>
      </c>
      <c r="J414" s="78">
        <f t="shared" si="221"/>
        <v>0</v>
      </c>
      <c r="K414" s="78">
        <f t="shared" si="222"/>
        <v>0</v>
      </c>
      <c r="L414" s="78">
        <f t="shared" si="223"/>
        <v>0</v>
      </c>
      <c r="M414" s="78">
        <f t="shared" ca="1" si="224"/>
        <v>7.6404494382022445E-2</v>
      </c>
      <c r="N414" s="78">
        <f t="shared" ca="1" si="210"/>
        <v>2.802850356294536E-2</v>
      </c>
      <c r="O414" s="78">
        <f t="shared" si="225"/>
        <v>5.0000000000000001E-4</v>
      </c>
      <c r="P414" s="13"/>
      <c r="Q414" s="8"/>
      <c r="R414" s="13"/>
      <c r="S414" s="89">
        <f t="shared" si="211"/>
        <v>0</v>
      </c>
      <c r="T414" s="75">
        <f t="shared" si="212"/>
        <v>0</v>
      </c>
      <c r="U414" s="90">
        <f t="shared" si="213"/>
        <v>0</v>
      </c>
      <c r="V414" s="82">
        <f t="shared" si="214"/>
        <v>0</v>
      </c>
      <c r="W414" s="8"/>
      <c r="X414" s="8"/>
      <c r="Y414" s="12"/>
      <c r="Z414" s="12"/>
      <c r="AA414" s="12"/>
      <c r="AB414" s="12"/>
      <c r="AC414" s="91">
        <f t="shared" si="215"/>
        <v>0</v>
      </c>
      <c r="AD414" s="75">
        <f t="shared" si="216"/>
        <v>0</v>
      </c>
      <c r="AE414" s="88">
        <f t="shared" si="204"/>
        <v>0</v>
      </c>
      <c r="AF414" s="92">
        <f t="shared" si="205"/>
        <v>0</v>
      </c>
      <c r="AG414" s="93">
        <f t="shared" si="206"/>
        <v>0</v>
      </c>
      <c r="AH414" s="93">
        <f t="shared" si="207"/>
        <v>0</v>
      </c>
      <c r="AI414" s="78">
        <f t="shared" si="208"/>
        <v>0</v>
      </c>
      <c r="AJ414" s="92">
        <f t="shared" si="217"/>
        <v>0</v>
      </c>
      <c r="AK414" s="78">
        <f t="shared" si="218"/>
        <v>0</v>
      </c>
      <c r="AL414" s="11"/>
      <c r="AM414" s="14"/>
      <c r="AN414" s="11"/>
      <c r="AO414" s="15"/>
      <c r="AP414" s="11"/>
      <c r="AQ414" s="11"/>
      <c r="AR414" s="11"/>
      <c r="AS414" s="75" t="str">
        <f t="shared" si="226"/>
        <v/>
      </c>
      <c r="AT414" s="75" t="str">
        <f t="shared" ca="1" si="227"/>
        <v/>
      </c>
      <c r="AU414" s="75" t="str">
        <f t="shared" si="228"/>
        <v/>
      </c>
      <c r="AV414" s="75" t="str">
        <f t="shared" ca="1" si="229"/>
        <v/>
      </c>
      <c r="AW414" s="169"/>
      <c r="AX414" s="169"/>
      <c r="AY414" s="75" t="str">
        <f t="shared" si="230"/>
        <v/>
      </c>
      <c r="AZ414" s="169"/>
      <c r="BA414" s="169"/>
      <c r="BB414" s="75" t="str">
        <f t="shared" si="231"/>
        <v/>
      </c>
      <c r="BC414" s="11"/>
      <c r="BH414" s="52"/>
      <c r="BI414" s="52"/>
      <c r="BJ414" s="52"/>
      <c r="BK414" s="52"/>
      <c r="BL414" s="52"/>
      <c r="BM414" s="52"/>
      <c r="BQ414" s="27"/>
      <c r="BR414" s="27"/>
      <c r="BS414" s="27"/>
      <c r="BT414" s="27"/>
      <c r="BU414" s="27"/>
      <c r="BV414" s="27"/>
      <c r="BW414" s="54"/>
      <c r="BX414" s="26"/>
      <c r="BY414" s="54"/>
      <c r="BZ414" s="26"/>
      <c r="CA414" s="26"/>
      <c r="CB414" s="26"/>
    </row>
    <row r="415" spans="1:80" ht="17.45" customHeight="1">
      <c r="A415" s="94">
        <f t="shared" si="232"/>
        <v>58.6</v>
      </c>
      <c r="B415" s="179">
        <f t="shared" si="209"/>
        <v>46329</v>
      </c>
      <c r="C415" s="8"/>
      <c r="D415" s="11"/>
      <c r="E415" s="12"/>
      <c r="F415" s="11"/>
      <c r="G415" s="74">
        <f t="shared" si="233"/>
        <v>821</v>
      </c>
      <c r="H415" s="75">
        <f t="shared" si="233"/>
        <v>6136</v>
      </c>
      <c r="I415" s="88">
        <f t="shared" si="220"/>
        <v>0</v>
      </c>
      <c r="J415" s="78">
        <f t="shared" si="221"/>
        <v>0</v>
      </c>
      <c r="K415" s="78">
        <f t="shared" si="222"/>
        <v>0</v>
      </c>
      <c r="L415" s="78">
        <f t="shared" si="223"/>
        <v>0</v>
      </c>
      <c r="M415" s="78">
        <f t="shared" ca="1" si="224"/>
        <v>7.6404494382022445E-2</v>
      </c>
      <c r="N415" s="78">
        <f t="shared" ca="1" si="210"/>
        <v>2.802850356294536E-2</v>
      </c>
      <c r="O415" s="78">
        <f t="shared" si="225"/>
        <v>5.0000000000000001E-4</v>
      </c>
      <c r="P415" s="13"/>
      <c r="Q415" s="8"/>
      <c r="R415" s="13"/>
      <c r="S415" s="89">
        <f t="shared" si="211"/>
        <v>0</v>
      </c>
      <c r="T415" s="75">
        <f t="shared" si="212"/>
        <v>0</v>
      </c>
      <c r="U415" s="90">
        <f t="shared" si="213"/>
        <v>0</v>
      </c>
      <c r="V415" s="82">
        <f t="shared" si="214"/>
        <v>0</v>
      </c>
      <c r="W415" s="8"/>
      <c r="X415" s="8"/>
      <c r="Y415" s="12"/>
      <c r="Z415" s="12"/>
      <c r="AA415" s="12"/>
      <c r="AB415" s="12"/>
      <c r="AC415" s="91">
        <f t="shared" si="215"/>
        <v>0</v>
      </c>
      <c r="AD415" s="75">
        <f t="shared" si="216"/>
        <v>0</v>
      </c>
      <c r="AE415" s="88">
        <f t="shared" si="204"/>
        <v>0</v>
      </c>
      <c r="AF415" s="92">
        <f t="shared" si="205"/>
        <v>0</v>
      </c>
      <c r="AG415" s="93">
        <f t="shared" si="206"/>
        <v>0</v>
      </c>
      <c r="AH415" s="93">
        <f t="shared" si="207"/>
        <v>0</v>
      </c>
      <c r="AI415" s="78">
        <f t="shared" si="208"/>
        <v>0</v>
      </c>
      <c r="AJ415" s="92">
        <f t="shared" si="217"/>
        <v>0</v>
      </c>
      <c r="AK415" s="78">
        <f t="shared" si="218"/>
        <v>0</v>
      </c>
      <c r="AL415" s="11"/>
      <c r="AM415" s="14"/>
      <c r="AN415" s="11"/>
      <c r="AO415" s="15"/>
      <c r="AP415" s="11"/>
      <c r="AQ415" s="11"/>
      <c r="AR415" s="11"/>
      <c r="AS415" s="75" t="str">
        <f t="shared" si="226"/>
        <v/>
      </c>
      <c r="AT415" s="75" t="str">
        <f t="shared" ca="1" si="227"/>
        <v/>
      </c>
      <c r="AU415" s="75" t="str">
        <f t="shared" si="228"/>
        <v/>
      </c>
      <c r="AV415" s="75" t="str">
        <f t="shared" ca="1" si="229"/>
        <v/>
      </c>
      <c r="AW415" s="169"/>
      <c r="AX415" s="169"/>
      <c r="AY415" s="75" t="str">
        <f t="shared" si="230"/>
        <v/>
      </c>
      <c r="AZ415" s="169"/>
      <c r="BA415" s="169"/>
      <c r="BB415" s="75" t="str">
        <f t="shared" si="231"/>
        <v/>
      </c>
      <c r="BC415" s="11"/>
      <c r="BH415" s="52"/>
      <c r="BI415" s="52"/>
      <c r="BJ415" s="52"/>
      <c r="BK415" s="52"/>
      <c r="BL415" s="52"/>
      <c r="BM415" s="52"/>
      <c r="BQ415" s="27"/>
      <c r="BR415" s="27"/>
      <c r="BS415" s="27"/>
      <c r="BT415" s="27"/>
      <c r="BU415" s="27"/>
      <c r="BV415" s="27"/>
      <c r="BW415" s="54"/>
      <c r="BX415" s="26"/>
      <c r="BY415" s="54"/>
      <c r="BZ415" s="26"/>
      <c r="CA415" s="26"/>
      <c r="CB415" s="26"/>
    </row>
    <row r="416" spans="1:80" ht="17.45" customHeight="1" thickBot="1">
      <c r="A416" s="86">
        <f t="shared" si="232"/>
        <v>58.7</v>
      </c>
      <c r="B416" s="180">
        <f t="shared" si="209"/>
        <v>46330</v>
      </c>
      <c r="C416" s="16"/>
      <c r="D416" s="17"/>
      <c r="E416" s="18"/>
      <c r="F416" s="17"/>
      <c r="G416" s="96">
        <f t="shared" si="233"/>
        <v>821</v>
      </c>
      <c r="H416" s="97">
        <f t="shared" si="233"/>
        <v>6136</v>
      </c>
      <c r="I416" s="98">
        <f t="shared" si="220"/>
        <v>0</v>
      </c>
      <c r="J416" s="99">
        <f t="shared" si="221"/>
        <v>0</v>
      </c>
      <c r="K416" s="99">
        <f t="shared" si="222"/>
        <v>0</v>
      </c>
      <c r="L416" s="99">
        <f t="shared" si="223"/>
        <v>0</v>
      </c>
      <c r="M416" s="99">
        <f t="shared" ca="1" si="224"/>
        <v>7.6404494382022445E-2</v>
      </c>
      <c r="N416" s="99">
        <f t="shared" ca="1" si="210"/>
        <v>2.802850356294536E-2</v>
      </c>
      <c r="O416" s="99">
        <f t="shared" si="225"/>
        <v>5.0000000000000001E-4</v>
      </c>
      <c r="P416" s="19"/>
      <c r="Q416" s="16"/>
      <c r="R416" s="19"/>
      <c r="S416" s="89">
        <f t="shared" si="211"/>
        <v>0</v>
      </c>
      <c r="T416" s="75">
        <f t="shared" si="212"/>
        <v>0</v>
      </c>
      <c r="U416" s="100">
        <f t="shared" si="213"/>
        <v>0</v>
      </c>
      <c r="V416" s="101">
        <f t="shared" si="214"/>
        <v>0</v>
      </c>
      <c r="W416" s="16"/>
      <c r="X416" s="8"/>
      <c r="Y416" s="12"/>
      <c r="Z416" s="12"/>
      <c r="AA416" s="12"/>
      <c r="AB416" s="12"/>
      <c r="AC416" s="102">
        <f t="shared" si="215"/>
        <v>0</v>
      </c>
      <c r="AD416" s="97">
        <f t="shared" si="216"/>
        <v>0</v>
      </c>
      <c r="AE416" s="98">
        <f t="shared" si="204"/>
        <v>0</v>
      </c>
      <c r="AF416" s="103">
        <f t="shared" si="205"/>
        <v>0</v>
      </c>
      <c r="AG416" s="104">
        <f t="shared" si="206"/>
        <v>0</v>
      </c>
      <c r="AH416" s="104">
        <f t="shared" si="207"/>
        <v>0</v>
      </c>
      <c r="AI416" s="99">
        <f t="shared" si="208"/>
        <v>0</v>
      </c>
      <c r="AJ416" s="103">
        <f t="shared" si="217"/>
        <v>0</v>
      </c>
      <c r="AK416" s="99">
        <f t="shared" si="218"/>
        <v>0</v>
      </c>
      <c r="AL416" s="17"/>
      <c r="AM416" s="20"/>
      <c r="AN416" s="17"/>
      <c r="AO416" s="21"/>
      <c r="AP416" s="17"/>
      <c r="AQ416" s="17"/>
      <c r="AR416" s="17"/>
      <c r="AS416" s="97" t="str">
        <f t="shared" si="226"/>
        <v/>
      </c>
      <c r="AT416" s="97" t="str">
        <f t="shared" ca="1" si="227"/>
        <v/>
      </c>
      <c r="AU416" s="97" t="str">
        <f t="shared" si="228"/>
        <v/>
      </c>
      <c r="AV416" s="97" t="str">
        <f t="shared" ca="1" si="229"/>
        <v/>
      </c>
      <c r="AW416" s="167"/>
      <c r="AX416" s="167"/>
      <c r="AY416" s="97" t="str">
        <f t="shared" si="230"/>
        <v/>
      </c>
      <c r="AZ416" s="167"/>
      <c r="BA416" s="167"/>
      <c r="BB416" s="97" t="str">
        <f t="shared" si="231"/>
        <v/>
      </c>
      <c r="BC416" s="17"/>
      <c r="BH416" s="52"/>
      <c r="BI416" s="52"/>
      <c r="BJ416" s="52"/>
      <c r="BK416" s="52"/>
      <c r="BL416" s="52"/>
      <c r="BM416" s="52"/>
      <c r="BQ416" s="27"/>
      <c r="BR416" s="27"/>
      <c r="BS416" s="27"/>
      <c r="BT416" s="27"/>
      <c r="BU416" s="27"/>
      <c r="BV416" s="27"/>
      <c r="BW416" s="54"/>
      <c r="BX416" s="26"/>
      <c r="BY416" s="54"/>
      <c r="BZ416" s="26"/>
      <c r="CA416" s="26"/>
      <c r="CB416" s="26"/>
    </row>
    <row r="417" spans="1:80" ht="17.45" customHeight="1" thickTop="1">
      <c r="A417" s="71">
        <f>A410+1</f>
        <v>59.1</v>
      </c>
      <c r="B417" s="178">
        <f>B416+1</f>
        <v>46331</v>
      </c>
      <c r="C417" s="4"/>
      <c r="D417" s="5"/>
      <c r="E417" s="6"/>
      <c r="F417" s="5"/>
      <c r="G417" s="74">
        <f t="shared" si="233"/>
        <v>821</v>
      </c>
      <c r="H417" s="75">
        <f t="shared" si="233"/>
        <v>6136</v>
      </c>
      <c r="I417" s="76">
        <f t="shared" si="220"/>
        <v>0</v>
      </c>
      <c r="J417" s="77">
        <f t="shared" si="221"/>
        <v>0</v>
      </c>
      <c r="K417" s="77">
        <f t="shared" si="222"/>
        <v>0</v>
      </c>
      <c r="L417" s="77">
        <f t="shared" si="223"/>
        <v>0</v>
      </c>
      <c r="M417" s="78">
        <f t="shared" ca="1" si="224"/>
        <v>7.6404494382022445E-2</v>
      </c>
      <c r="N417" s="78">
        <f t="shared" ca="1" si="210"/>
        <v>2.802850356294536E-2</v>
      </c>
      <c r="O417" s="78">
        <f t="shared" si="225"/>
        <v>5.0000000000000001E-4</v>
      </c>
      <c r="P417" s="13"/>
      <c r="Q417" s="8"/>
      <c r="R417" s="13"/>
      <c r="S417" s="79">
        <f t="shared" si="211"/>
        <v>0</v>
      </c>
      <c r="T417" s="80">
        <f t="shared" si="212"/>
        <v>0</v>
      </c>
      <c r="U417" s="90">
        <f t="shared" si="213"/>
        <v>0</v>
      </c>
      <c r="V417" s="82">
        <f t="shared" si="214"/>
        <v>0</v>
      </c>
      <c r="W417" s="4"/>
      <c r="X417" s="4"/>
      <c r="Y417" s="6"/>
      <c r="Z417" s="6"/>
      <c r="AA417" s="6"/>
      <c r="AB417" s="6"/>
      <c r="AC417" s="83">
        <f t="shared" si="215"/>
        <v>0</v>
      </c>
      <c r="AD417" s="80">
        <f t="shared" si="216"/>
        <v>0</v>
      </c>
      <c r="AE417" s="76">
        <f t="shared" si="204"/>
        <v>0</v>
      </c>
      <c r="AF417" s="84">
        <f t="shared" si="205"/>
        <v>0</v>
      </c>
      <c r="AG417" s="85">
        <f t="shared" si="206"/>
        <v>0</v>
      </c>
      <c r="AH417" s="85">
        <f t="shared" si="207"/>
        <v>0</v>
      </c>
      <c r="AI417" s="77">
        <f t="shared" si="208"/>
        <v>0</v>
      </c>
      <c r="AJ417" s="84">
        <f t="shared" si="217"/>
        <v>0</v>
      </c>
      <c r="AK417" s="77">
        <f t="shared" si="218"/>
        <v>0</v>
      </c>
      <c r="AL417" s="5"/>
      <c r="AM417" s="9"/>
      <c r="AN417" s="5"/>
      <c r="AO417" s="10"/>
      <c r="AP417" s="5"/>
      <c r="AQ417" s="5"/>
      <c r="AR417" s="5"/>
      <c r="AS417" s="80" t="str">
        <f t="shared" si="226"/>
        <v/>
      </c>
      <c r="AT417" s="80" t="str">
        <f t="shared" ca="1" si="227"/>
        <v/>
      </c>
      <c r="AU417" s="80" t="str">
        <f t="shared" si="228"/>
        <v/>
      </c>
      <c r="AV417" s="80" t="str">
        <f t="shared" ca="1" si="229"/>
        <v/>
      </c>
      <c r="AW417" s="165"/>
      <c r="AX417" s="165"/>
      <c r="AY417" s="80" t="str">
        <f t="shared" si="230"/>
        <v/>
      </c>
      <c r="AZ417" s="165"/>
      <c r="BA417" s="165"/>
      <c r="BB417" s="80" t="str">
        <f t="shared" si="231"/>
        <v/>
      </c>
      <c r="BC417" s="5"/>
      <c r="BH417" s="52"/>
      <c r="BI417" s="52"/>
      <c r="BJ417" s="52"/>
      <c r="BK417" s="52"/>
      <c r="BL417" s="52"/>
      <c r="BM417" s="52"/>
      <c r="BQ417" s="27"/>
      <c r="BR417" s="27"/>
      <c r="BS417" s="27"/>
      <c r="BT417" s="27"/>
      <c r="BU417" s="27"/>
      <c r="BV417" s="27"/>
      <c r="BW417" s="54"/>
      <c r="BX417" s="26"/>
      <c r="BY417" s="54"/>
      <c r="BZ417" s="26"/>
      <c r="CA417" s="26"/>
      <c r="CB417" s="26"/>
    </row>
    <row r="418" spans="1:80" ht="17.45" customHeight="1">
      <c r="A418" s="86">
        <f t="shared" si="232"/>
        <v>59.2</v>
      </c>
      <c r="B418" s="179">
        <f t="shared" si="209"/>
        <v>46332</v>
      </c>
      <c r="C418" s="8"/>
      <c r="D418" s="11"/>
      <c r="E418" s="12"/>
      <c r="F418" s="11"/>
      <c r="G418" s="74">
        <f t="shared" si="233"/>
        <v>821</v>
      </c>
      <c r="H418" s="75">
        <f t="shared" si="233"/>
        <v>6136</v>
      </c>
      <c r="I418" s="88">
        <f t="shared" si="220"/>
        <v>0</v>
      </c>
      <c r="J418" s="78">
        <f t="shared" si="221"/>
        <v>0</v>
      </c>
      <c r="K418" s="78">
        <f t="shared" si="222"/>
        <v>0</v>
      </c>
      <c r="L418" s="78">
        <f t="shared" si="223"/>
        <v>0</v>
      </c>
      <c r="M418" s="78">
        <f t="shared" ca="1" si="224"/>
        <v>7.6404494382022445E-2</v>
      </c>
      <c r="N418" s="78">
        <f t="shared" ca="1" si="210"/>
        <v>2.802850356294536E-2</v>
      </c>
      <c r="O418" s="78">
        <f t="shared" si="225"/>
        <v>5.0000000000000001E-4</v>
      </c>
      <c r="P418" s="13"/>
      <c r="Q418" s="8"/>
      <c r="R418" s="13"/>
      <c r="S418" s="89">
        <f t="shared" si="211"/>
        <v>0</v>
      </c>
      <c r="T418" s="75">
        <f t="shared" si="212"/>
        <v>0</v>
      </c>
      <c r="U418" s="90">
        <f t="shared" si="213"/>
        <v>0</v>
      </c>
      <c r="V418" s="82">
        <f t="shared" si="214"/>
        <v>0</v>
      </c>
      <c r="W418" s="8"/>
      <c r="X418" s="8"/>
      <c r="Y418" s="12"/>
      <c r="Z418" s="12"/>
      <c r="AA418" s="12"/>
      <c r="AB418" s="12"/>
      <c r="AC418" s="91">
        <f t="shared" si="215"/>
        <v>0</v>
      </c>
      <c r="AD418" s="75">
        <f t="shared" si="216"/>
        <v>0</v>
      </c>
      <c r="AE418" s="88">
        <f t="shared" si="204"/>
        <v>0</v>
      </c>
      <c r="AF418" s="92">
        <f t="shared" si="205"/>
        <v>0</v>
      </c>
      <c r="AG418" s="93">
        <f t="shared" si="206"/>
        <v>0</v>
      </c>
      <c r="AH418" s="93">
        <f t="shared" si="207"/>
        <v>0</v>
      </c>
      <c r="AI418" s="78">
        <f t="shared" si="208"/>
        <v>0</v>
      </c>
      <c r="AJ418" s="92">
        <f t="shared" si="217"/>
        <v>0</v>
      </c>
      <c r="AK418" s="78">
        <f t="shared" si="218"/>
        <v>0</v>
      </c>
      <c r="AL418" s="11"/>
      <c r="AM418" s="14"/>
      <c r="AN418" s="11"/>
      <c r="AO418" s="15"/>
      <c r="AP418" s="11"/>
      <c r="AQ418" s="11"/>
      <c r="AR418" s="11"/>
      <c r="AS418" s="75" t="str">
        <f t="shared" si="226"/>
        <v/>
      </c>
      <c r="AT418" s="75" t="str">
        <f t="shared" ca="1" si="227"/>
        <v/>
      </c>
      <c r="AU418" s="75" t="str">
        <f t="shared" si="228"/>
        <v/>
      </c>
      <c r="AV418" s="75" t="str">
        <f t="shared" ca="1" si="229"/>
        <v/>
      </c>
      <c r="AW418" s="169"/>
      <c r="AX418" s="169"/>
      <c r="AY418" s="75" t="str">
        <f t="shared" si="230"/>
        <v/>
      </c>
      <c r="AZ418" s="169"/>
      <c r="BA418" s="169"/>
      <c r="BB418" s="75" t="str">
        <f t="shared" si="231"/>
        <v/>
      </c>
      <c r="BC418" s="11"/>
      <c r="BH418" s="52"/>
      <c r="BI418" s="52"/>
      <c r="BJ418" s="52"/>
      <c r="BK418" s="52"/>
      <c r="BL418" s="52"/>
      <c r="BM418" s="52"/>
      <c r="BQ418" s="27"/>
      <c r="BR418" s="27"/>
      <c r="BS418" s="27"/>
      <c r="BT418" s="27"/>
      <c r="BU418" s="27"/>
      <c r="BV418" s="27"/>
      <c r="BW418" s="54"/>
      <c r="BX418" s="26"/>
      <c r="BY418" s="54"/>
      <c r="BZ418" s="26"/>
      <c r="CA418" s="26"/>
      <c r="CB418" s="26"/>
    </row>
    <row r="419" spans="1:80" ht="17.45" customHeight="1">
      <c r="A419" s="94">
        <f t="shared" si="232"/>
        <v>59.3</v>
      </c>
      <c r="B419" s="179">
        <f t="shared" si="209"/>
        <v>46333</v>
      </c>
      <c r="C419" s="8"/>
      <c r="D419" s="11"/>
      <c r="E419" s="12"/>
      <c r="F419" s="11"/>
      <c r="G419" s="74">
        <f t="shared" si="233"/>
        <v>821</v>
      </c>
      <c r="H419" s="75">
        <f t="shared" si="233"/>
        <v>6136</v>
      </c>
      <c r="I419" s="88">
        <f t="shared" si="220"/>
        <v>0</v>
      </c>
      <c r="J419" s="78">
        <f t="shared" si="221"/>
        <v>0</v>
      </c>
      <c r="K419" s="78">
        <f t="shared" si="222"/>
        <v>0</v>
      </c>
      <c r="L419" s="78">
        <f t="shared" si="223"/>
        <v>0</v>
      </c>
      <c r="M419" s="78">
        <f t="shared" ca="1" si="224"/>
        <v>7.6404494382022445E-2</v>
      </c>
      <c r="N419" s="78">
        <f t="shared" ca="1" si="210"/>
        <v>2.802850356294536E-2</v>
      </c>
      <c r="O419" s="78">
        <f t="shared" si="225"/>
        <v>5.0000000000000001E-4</v>
      </c>
      <c r="P419" s="13"/>
      <c r="Q419" s="8"/>
      <c r="R419" s="13"/>
      <c r="S419" s="89">
        <f t="shared" si="211"/>
        <v>0</v>
      </c>
      <c r="T419" s="75">
        <f t="shared" si="212"/>
        <v>0</v>
      </c>
      <c r="U419" s="90">
        <f t="shared" si="213"/>
        <v>0</v>
      </c>
      <c r="V419" s="82">
        <f t="shared" si="214"/>
        <v>0</v>
      </c>
      <c r="W419" s="8"/>
      <c r="X419" s="8"/>
      <c r="Y419" s="12"/>
      <c r="Z419" s="12"/>
      <c r="AA419" s="12"/>
      <c r="AB419" s="12"/>
      <c r="AC419" s="91">
        <f t="shared" si="215"/>
        <v>0</v>
      </c>
      <c r="AD419" s="75">
        <f t="shared" si="216"/>
        <v>0</v>
      </c>
      <c r="AE419" s="88">
        <f t="shared" si="204"/>
        <v>0</v>
      </c>
      <c r="AF419" s="92">
        <f t="shared" si="205"/>
        <v>0</v>
      </c>
      <c r="AG419" s="93">
        <f t="shared" si="206"/>
        <v>0</v>
      </c>
      <c r="AH419" s="93">
        <f t="shared" si="207"/>
        <v>0</v>
      </c>
      <c r="AI419" s="78">
        <f t="shared" si="208"/>
        <v>0</v>
      </c>
      <c r="AJ419" s="92">
        <f t="shared" si="217"/>
        <v>0</v>
      </c>
      <c r="AK419" s="78">
        <f t="shared" si="218"/>
        <v>0</v>
      </c>
      <c r="AL419" s="11"/>
      <c r="AM419" s="14"/>
      <c r="AN419" s="11"/>
      <c r="AO419" s="15"/>
      <c r="AP419" s="11"/>
      <c r="AQ419" s="11"/>
      <c r="AR419" s="11"/>
      <c r="AS419" s="75" t="str">
        <f t="shared" si="226"/>
        <v/>
      </c>
      <c r="AT419" s="75" t="str">
        <f t="shared" ca="1" si="227"/>
        <v/>
      </c>
      <c r="AU419" s="75" t="str">
        <f t="shared" si="228"/>
        <v/>
      </c>
      <c r="AV419" s="75" t="str">
        <f t="shared" ca="1" si="229"/>
        <v/>
      </c>
      <c r="AW419" s="169"/>
      <c r="AX419" s="169"/>
      <c r="AY419" s="75" t="str">
        <f t="shared" si="230"/>
        <v/>
      </c>
      <c r="AZ419" s="169"/>
      <c r="BA419" s="169"/>
      <c r="BB419" s="75" t="str">
        <f t="shared" si="231"/>
        <v/>
      </c>
      <c r="BC419" s="11"/>
      <c r="BH419" s="52"/>
      <c r="BI419" s="52"/>
      <c r="BJ419" s="52"/>
      <c r="BK419" s="52"/>
      <c r="BL419" s="52"/>
      <c r="BM419" s="52"/>
      <c r="BQ419" s="27"/>
      <c r="BR419" s="27"/>
      <c r="BS419" s="27"/>
      <c r="BT419" s="27"/>
      <c r="BU419" s="27"/>
      <c r="BV419" s="27"/>
      <c r="BW419" s="54"/>
      <c r="BX419" s="26"/>
      <c r="BY419" s="54"/>
      <c r="BZ419" s="26"/>
      <c r="CA419" s="26"/>
      <c r="CB419" s="26"/>
    </row>
    <row r="420" spans="1:80" ht="17.45" customHeight="1">
      <c r="A420" s="86">
        <f t="shared" si="232"/>
        <v>59.4</v>
      </c>
      <c r="B420" s="179">
        <f t="shared" si="209"/>
        <v>46334</v>
      </c>
      <c r="C420" s="8"/>
      <c r="D420" s="11"/>
      <c r="E420" s="12"/>
      <c r="F420" s="11"/>
      <c r="G420" s="74">
        <f t="shared" si="233"/>
        <v>821</v>
      </c>
      <c r="H420" s="75">
        <f t="shared" si="233"/>
        <v>6136</v>
      </c>
      <c r="I420" s="88">
        <f t="shared" si="220"/>
        <v>0</v>
      </c>
      <c r="J420" s="78">
        <f t="shared" si="221"/>
        <v>0</v>
      </c>
      <c r="K420" s="78">
        <f t="shared" si="222"/>
        <v>0</v>
      </c>
      <c r="L420" s="78">
        <f t="shared" si="223"/>
        <v>0</v>
      </c>
      <c r="M420" s="78">
        <f t="shared" ca="1" si="224"/>
        <v>7.6404494382022445E-2</v>
      </c>
      <c r="N420" s="78">
        <f t="shared" ca="1" si="210"/>
        <v>2.802850356294536E-2</v>
      </c>
      <c r="O420" s="78">
        <f t="shared" si="225"/>
        <v>5.0000000000000001E-4</v>
      </c>
      <c r="P420" s="13"/>
      <c r="Q420" s="8"/>
      <c r="R420" s="13"/>
      <c r="S420" s="89">
        <f t="shared" si="211"/>
        <v>0</v>
      </c>
      <c r="T420" s="75">
        <f t="shared" si="212"/>
        <v>0</v>
      </c>
      <c r="U420" s="90">
        <f t="shared" si="213"/>
        <v>0</v>
      </c>
      <c r="V420" s="82">
        <f t="shared" si="214"/>
        <v>0</v>
      </c>
      <c r="W420" s="8"/>
      <c r="X420" s="8"/>
      <c r="Y420" s="12"/>
      <c r="Z420" s="12"/>
      <c r="AA420" s="12"/>
      <c r="AB420" s="12"/>
      <c r="AC420" s="91">
        <f t="shared" si="215"/>
        <v>0</v>
      </c>
      <c r="AD420" s="75">
        <f t="shared" si="216"/>
        <v>0</v>
      </c>
      <c r="AE420" s="88">
        <f t="shared" si="204"/>
        <v>0</v>
      </c>
      <c r="AF420" s="92">
        <f t="shared" si="205"/>
        <v>0</v>
      </c>
      <c r="AG420" s="93">
        <f t="shared" si="206"/>
        <v>0</v>
      </c>
      <c r="AH420" s="93">
        <f t="shared" si="207"/>
        <v>0</v>
      </c>
      <c r="AI420" s="78">
        <f t="shared" si="208"/>
        <v>0</v>
      </c>
      <c r="AJ420" s="92">
        <f t="shared" si="217"/>
        <v>0</v>
      </c>
      <c r="AK420" s="78">
        <f t="shared" si="218"/>
        <v>0</v>
      </c>
      <c r="AL420" s="11"/>
      <c r="AM420" s="14"/>
      <c r="AN420" s="11"/>
      <c r="AO420" s="15"/>
      <c r="AP420" s="11"/>
      <c r="AQ420" s="11"/>
      <c r="AR420" s="11"/>
      <c r="AS420" s="75" t="str">
        <f t="shared" si="226"/>
        <v/>
      </c>
      <c r="AT420" s="75" t="str">
        <f t="shared" ca="1" si="227"/>
        <v/>
      </c>
      <c r="AU420" s="75" t="str">
        <f t="shared" si="228"/>
        <v/>
      </c>
      <c r="AV420" s="75" t="str">
        <f t="shared" ca="1" si="229"/>
        <v/>
      </c>
      <c r="AW420" s="169"/>
      <c r="AX420" s="169"/>
      <c r="AY420" s="75" t="str">
        <f t="shared" si="230"/>
        <v/>
      </c>
      <c r="AZ420" s="169"/>
      <c r="BA420" s="169"/>
      <c r="BB420" s="75" t="str">
        <f t="shared" si="231"/>
        <v/>
      </c>
      <c r="BC420" s="11"/>
      <c r="BH420" s="52"/>
      <c r="BI420" s="52"/>
      <c r="BJ420" s="52"/>
      <c r="BK420" s="52"/>
      <c r="BL420" s="52"/>
      <c r="BM420" s="52"/>
      <c r="BQ420" s="27"/>
      <c r="BR420" s="27"/>
      <c r="BS420" s="27"/>
      <c r="BT420" s="27"/>
      <c r="BU420" s="27"/>
      <c r="BV420" s="27"/>
      <c r="BW420" s="54"/>
      <c r="BX420" s="26"/>
      <c r="BY420" s="54"/>
      <c r="BZ420" s="26"/>
      <c r="CA420" s="26"/>
      <c r="CB420" s="26"/>
    </row>
    <row r="421" spans="1:80" ht="17.45" customHeight="1">
      <c r="A421" s="94">
        <f t="shared" si="232"/>
        <v>59.5</v>
      </c>
      <c r="B421" s="179">
        <f t="shared" si="209"/>
        <v>46335</v>
      </c>
      <c r="C421" s="8"/>
      <c r="D421" s="11"/>
      <c r="E421" s="12"/>
      <c r="F421" s="11"/>
      <c r="G421" s="74">
        <f t="shared" si="233"/>
        <v>821</v>
      </c>
      <c r="H421" s="75">
        <f t="shared" si="233"/>
        <v>6136</v>
      </c>
      <c r="I421" s="88">
        <f t="shared" si="220"/>
        <v>0</v>
      </c>
      <c r="J421" s="78">
        <f t="shared" si="221"/>
        <v>0</v>
      </c>
      <c r="K421" s="78">
        <f t="shared" si="222"/>
        <v>0</v>
      </c>
      <c r="L421" s="78">
        <f t="shared" si="223"/>
        <v>0</v>
      </c>
      <c r="M421" s="78">
        <f t="shared" ca="1" si="224"/>
        <v>7.6404494382022445E-2</v>
      </c>
      <c r="N421" s="78">
        <f t="shared" ca="1" si="210"/>
        <v>2.802850356294536E-2</v>
      </c>
      <c r="O421" s="78">
        <f t="shared" si="225"/>
        <v>5.0000000000000001E-4</v>
      </c>
      <c r="P421" s="13"/>
      <c r="Q421" s="8"/>
      <c r="R421" s="13"/>
      <c r="S421" s="89">
        <f t="shared" si="211"/>
        <v>0</v>
      </c>
      <c r="T421" s="75">
        <f t="shared" si="212"/>
        <v>0</v>
      </c>
      <c r="U421" s="90">
        <f t="shared" si="213"/>
        <v>0</v>
      </c>
      <c r="V421" s="82">
        <f t="shared" si="214"/>
        <v>0</v>
      </c>
      <c r="W421" s="8"/>
      <c r="X421" s="8"/>
      <c r="Y421" s="12"/>
      <c r="Z421" s="12"/>
      <c r="AA421" s="12"/>
      <c r="AB421" s="12"/>
      <c r="AC421" s="91">
        <f t="shared" si="215"/>
        <v>0</v>
      </c>
      <c r="AD421" s="75">
        <f t="shared" si="216"/>
        <v>0</v>
      </c>
      <c r="AE421" s="88">
        <f t="shared" si="204"/>
        <v>0</v>
      </c>
      <c r="AF421" s="92">
        <f t="shared" si="205"/>
        <v>0</v>
      </c>
      <c r="AG421" s="93">
        <f t="shared" si="206"/>
        <v>0</v>
      </c>
      <c r="AH421" s="93">
        <f t="shared" si="207"/>
        <v>0</v>
      </c>
      <c r="AI421" s="78">
        <f t="shared" si="208"/>
        <v>0</v>
      </c>
      <c r="AJ421" s="92">
        <f t="shared" si="217"/>
        <v>0</v>
      </c>
      <c r="AK421" s="78">
        <f t="shared" si="218"/>
        <v>0</v>
      </c>
      <c r="AL421" s="11"/>
      <c r="AM421" s="14"/>
      <c r="AN421" s="11"/>
      <c r="AO421" s="15"/>
      <c r="AP421" s="11"/>
      <c r="AQ421" s="11"/>
      <c r="AR421" s="11"/>
      <c r="AS421" s="75" t="str">
        <f t="shared" si="226"/>
        <v/>
      </c>
      <c r="AT421" s="75" t="str">
        <f t="shared" ca="1" si="227"/>
        <v/>
      </c>
      <c r="AU421" s="75" t="str">
        <f t="shared" si="228"/>
        <v/>
      </c>
      <c r="AV421" s="75" t="str">
        <f t="shared" ca="1" si="229"/>
        <v/>
      </c>
      <c r="AW421" s="169"/>
      <c r="AX421" s="169"/>
      <c r="AY421" s="75" t="str">
        <f t="shared" si="230"/>
        <v/>
      </c>
      <c r="AZ421" s="169"/>
      <c r="BA421" s="169"/>
      <c r="BB421" s="75" t="str">
        <f t="shared" si="231"/>
        <v/>
      </c>
      <c r="BC421" s="11"/>
      <c r="BH421" s="52"/>
      <c r="BI421" s="52"/>
      <c r="BJ421" s="52"/>
      <c r="BK421" s="52"/>
      <c r="BL421" s="52"/>
      <c r="BM421" s="52"/>
      <c r="BQ421" s="27"/>
      <c r="BR421" s="27"/>
      <c r="BS421" s="27"/>
      <c r="BT421" s="27"/>
      <c r="BU421" s="27"/>
      <c r="BV421" s="27"/>
      <c r="BW421" s="54"/>
      <c r="BX421" s="26"/>
      <c r="BY421" s="54"/>
      <c r="BZ421" s="26"/>
      <c r="CA421" s="26"/>
      <c r="CB421" s="26"/>
    </row>
    <row r="422" spans="1:80" ht="17.45" customHeight="1">
      <c r="A422" s="86">
        <f t="shared" si="232"/>
        <v>59.6</v>
      </c>
      <c r="B422" s="179">
        <f t="shared" si="209"/>
        <v>46336</v>
      </c>
      <c r="C422" s="8"/>
      <c r="D422" s="11"/>
      <c r="E422" s="12"/>
      <c r="F422" s="11"/>
      <c r="G422" s="74">
        <f t="shared" si="233"/>
        <v>821</v>
      </c>
      <c r="H422" s="75">
        <f t="shared" si="233"/>
        <v>6136</v>
      </c>
      <c r="I422" s="88">
        <f t="shared" si="220"/>
        <v>0</v>
      </c>
      <c r="J422" s="78">
        <f t="shared" si="221"/>
        <v>0</v>
      </c>
      <c r="K422" s="78">
        <f t="shared" si="222"/>
        <v>0</v>
      </c>
      <c r="L422" s="78">
        <f t="shared" si="223"/>
        <v>0</v>
      </c>
      <c r="M422" s="78">
        <f t="shared" ca="1" si="224"/>
        <v>7.6404494382022445E-2</v>
      </c>
      <c r="N422" s="78">
        <f t="shared" ca="1" si="210"/>
        <v>2.802850356294536E-2</v>
      </c>
      <c r="O422" s="78">
        <f t="shared" si="225"/>
        <v>5.0000000000000001E-4</v>
      </c>
      <c r="P422" s="13"/>
      <c r="Q422" s="8"/>
      <c r="R422" s="13"/>
      <c r="S422" s="89">
        <f t="shared" si="211"/>
        <v>0</v>
      </c>
      <c r="T422" s="75">
        <f t="shared" si="212"/>
        <v>0</v>
      </c>
      <c r="U422" s="90">
        <f t="shared" si="213"/>
        <v>0</v>
      </c>
      <c r="V422" s="82">
        <f t="shared" si="214"/>
        <v>0</v>
      </c>
      <c r="W422" s="8"/>
      <c r="X422" s="8"/>
      <c r="Y422" s="12"/>
      <c r="Z422" s="12"/>
      <c r="AA422" s="12"/>
      <c r="AB422" s="12"/>
      <c r="AC422" s="91">
        <f t="shared" si="215"/>
        <v>0</v>
      </c>
      <c r="AD422" s="75">
        <f t="shared" si="216"/>
        <v>0</v>
      </c>
      <c r="AE422" s="88">
        <f t="shared" si="204"/>
        <v>0</v>
      </c>
      <c r="AF422" s="92">
        <f t="shared" si="205"/>
        <v>0</v>
      </c>
      <c r="AG422" s="93">
        <f t="shared" si="206"/>
        <v>0</v>
      </c>
      <c r="AH422" s="93">
        <f t="shared" si="207"/>
        <v>0</v>
      </c>
      <c r="AI422" s="78">
        <f t="shared" si="208"/>
        <v>0</v>
      </c>
      <c r="AJ422" s="92">
        <f t="shared" si="217"/>
        <v>0</v>
      </c>
      <c r="AK422" s="78">
        <f t="shared" si="218"/>
        <v>0</v>
      </c>
      <c r="AL422" s="11"/>
      <c r="AM422" s="14"/>
      <c r="AN422" s="11"/>
      <c r="AO422" s="15"/>
      <c r="AP422" s="11"/>
      <c r="AQ422" s="11"/>
      <c r="AR422" s="11"/>
      <c r="AS422" s="75" t="str">
        <f t="shared" si="226"/>
        <v/>
      </c>
      <c r="AT422" s="75" t="str">
        <f t="shared" ca="1" si="227"/>
        <v/>
      </c>
      <c r="AU422" s="75" t="str">
        <f t="shared" si="228"/>
        <v/>
      </c>
      <c r="AV422" s="75" t="str">
        <f t="shared" ca="1" si="229"/>
        <v/>
      </c>
      <c r="AW422" s="169"/>
      <c r="AX422" s="169"/>
      <c r="AY422" s="75" t="str">
        <f t="shared" si="230"/>
        <v/>
      </c>
      <c r="AZ422" s="169"/>
      <c r="BA422" s="169"/>
      <c r="BB422" s="75" t="str">
        <f t="shared" si="231"/>
        <v/>
      </c>
      <c r="BC422" s="11"/>
      <c r="BH422" s="52"/>
      <c r="BI422" s="52"/>
      <c r="BJ422" s="52"/>
      <c r="BK422" s="52"/>
      <c r="BL422" s="52"/>
      <c r="BM422" s="52"/>
      <c r="BQ422" s="27"/>
      <c r="BR422" s="27"/>
      <c r="BS422" s="27"/>
      <c r="BT422" s="27"/>
      <c r="BU422" s="27"/>
      <c r="BV422" s="27"/>
      <c r="BW422" s="54"/>
      <c r="BX422" s="26"/>
      <c r="BY422" s="54"/>
      <c r="BZ422" s="26"/>
      <c r="CA422" s="26"/>
      <c r="CB422" s="26"/>
    </row>
    <row r="423" spans="1:80" ht="17.45" customHeight="1" thickBot="1">
      <c r="A423" s="94">
        <f t="shared" si="232"/>
        <v>59.7</v>
      </c>
      <c r="B423" s="180">
        <f t="shared" si="209"/>
        <v>46337</v>
      </c>
      <c r="C423" s="16"/>
      <c r="D423" s="17"/>
      <c r="E423" s="18"/>
      <c r="F423" s="17"/>
      <c r="G423" s="96">
        <f t="shared" si="233"/>
        <v>821</v>
      </c>
      <c r="H423" s="97">
        <f t="shared" si="233"/>
        <v>6136</v>
      </c>
      <c r="I423" s="98">
        <f t="shared" si="220"/>
        <v>0</v>
      </c>
      <c r="J423" s="99">
        <f t="shared" si="221"/>
        <v>0</v>
      </c>
      <c r="K423" s="99">
        <f t="shared" si="222"/>
        <v>0</v>
      </c>
      <c r="L423" s="99">
        <f t="shared" si="223"/>
        <v>0</v>
      </c>
      <c r="M423" s="99">
        <f t="shared" ca="1" si="224"/>
        <v>7.6404494382022445E-2</v>
      </c>
      <c r="N423" s="99">
        <f t="shared" ca="1" si="210"/>
        <v>2.802850356294536E-2</v>
      </c>
      <c r="O423" s="99">
        <f t="shared" si="225"/>
        <v>5.0000000000000001E-4</v>
      </c>
      <c r="P423" s="19"/>
      <c r="Q423" s="16"/>
      <c r="R423" s="19"/>
      <c r="S423" s="89">
        <f t="shared" si="211"/>
        <v>0</v>
      </c>
      <c r="T423" s="75">
        <f t="shared" si="212"/>
        <v>0</v>
      </c>
      <c r="U423" s="100">
        <f t="shared" si="213"/>
        <v>0</v>
      </c>
      <c r="V423" s="101">
        <f t="shared" si="214"/>
        <v>0</v>
      </c>
      <c r="W423" s="16"/>
      <c r="X423" s="8"/>
      <c r="Y423" s="12"/>
      <c r="Z423" s="12"/>
      <c r="AA423" s="12"/>
      <c r="AB423" s="12"/>
      <c r="AC423" s="102">
        <f t="shared" si="215"/>
        <v>0</v>
      </c>
      <c r="AD423" s="97">
        <f t="shared" si="216"/>
        <v>0</v>
      </c>
      <c r="AE423" s="98">
        <f t="shared" si="204"/>
        <v>0</v>
      </c>
      <c r="AF423" s="103">
        <f t="shared" si="205"/>
        <v>0</v>
      </c>
      <c r="AG423" s="104">
        <f t="shared" si="206"/>
        <v>0</v>
      </c>
      <c r="AH423" s="104">
        <f t="shared" si="207"/>
        <v>0</v>
      </c>
      <c r="AI423" s="99">
        <f t="shared" si="208"/>
        <v>0</v>
      </c>
      <c r="AJ423" s="103">
        <f t="shared" si="217"/>
        <v>0</v>
      </c>
      <c r="AK423" s="99">
        <f t="shared" si="218"/>
        <v>0</v>
      </c>
      <c r="AL423" s="17"/>
      <c r="AM423" s="20"/>
      <c r="AN423" s="17"/>
      <c r="AO423" s="21"/>
      <c r="AP423" s="17"/>
      <c r="AQ423" s="17"/>
      <c r="AR423" s="17"/>
      <c r="AS423" s="97" t="str">
        <f t="shared" si="226"/>
        <v/>
      </c>
      <c r="AT423" s="97" t="str">
        <f t="shared" ca="1" si="227"/>
        <v/>
      </c>
      <c r="AU423" s="97" t="str">
        <f t="shared" si="228"/>
        <v/>
      </c>
      <c r="AV423" s="97" t="str">
        <f t="shared" ca="1" si="229"/>
        <v/>
      </c>
      <c r="AW423" s="167"/>
      <c r="AX423" s="167"/>
      <c r="AY423" s="97" t="str">
        <f t="shared" si="230"/>
        <v/>
      </c>
      <c r="AZ423" s="167"/>
      <c r="BA423" s="167"/>
      <c r="BB423" s="97" t="str">
        <f t="shared" si="231"/>
        <v/>
      </c>
      <c r="BC423" s="17"/>
      <c r="BH423" s="52"/>
      <c r="BI423" s="52"/>
      <c r="BJ423" s="52"/>
      <c r="BK423" s="52"/>
      <c r="BL423" s="52"/>
      <c r="BM423" s="52"/>
      <c r="BQ423" s="27"/>
      <c r="BR423" s="27"/>
      <c r="BS423" s="27"/>
      <c r="BT423" s="27"/>
      <c r="BU423" s="27"/>
      <c r="BV423" s="27"/>
      <c r="BW423" s="54"/>
      <c r="BX423" s="26"/>
      <c r="BY423" s="54"/>
      <c r="BZ423" s="26"/>
      <c r="CA423" s="26"/>
      <c r="CB423" s="26"/>
    </row>
    <row r="424" spans="1:80" ht="17.45" customHeight="1" thickTop="1">
      <c r="A424" s="105">
        <f>A417+1</f>
        <v>60.1</v>
      </c>
      <c r="B424" s="178">
        <f>B423+1</f>
        <v>46338</v>
      </c>
      <c r="C424" s="4"/>
      <c r="D424" s="5"/>
      <c r="E424" s="6"/>
      <c r="F424" s="5"/>
      <c r="G424" s="74">
        <f t="shared" si="233"/>
        <v>821</v>
      </c>
      <c r="H424" s="75">
        <f t="shared" si="233"/>
        <v>6136</v>
      </c>
      <c r="I424" s="76">
        <f t="shared" si="220"/>
        <v>0</v>
      </c>
      <c r="J424" s="77">
        <f t="shared" si="221"/>
        <v>0</v>
      </c>
      <c r="K424" s="77">
        <f t="shared" si="222"/>
        <v>0</v>
      </c>
      <c r="L424" s="77">
        <f t="shared" si="223"/>
        <v>0</v>
      </c>
      <c r="M424" s="78">
        <f t="shared" ca="1" si="224"/>
        <v>7.6404494382022445E-2</v>
      </c>
      <c r="N424" s="78">
        <f t="shared" ca="1" si="210"/>
        <v>2.802850356294536E-2</v>
      </c>
      <c r="O424" s="78">
        <f t="shared" si="225"/>
        <v>5.0000000000000001E-4</v>
      </c>
      <c r="P424" s="13"/>
      <c r="Q424" s="8"/>
      <c r="R424" s="13"/>
      <c r="S424" s="79">
        <f t="shared" si="211"/>
        <v>0</v>
      </c>
      <c r="T424" s="80">
        <f t="shared" si="212"/>
        <v>0</v>
      </c>
      <c r="U424" s="90">
        <f t="shared" si="213"/>
        <v>0</v>
      </c>
      <c r="V424" s="82">
        <f t="shared" si="214"/>
        <v>0</v>
      </c>
      <c r="W424" s="4"/>
      <c r="X424" s="4"/>
      <c r="Y424" s="6"/>
      <c r="Z424" s="6"/>
      <c r="AA424" s="6"/>
      <c r="AB424" s="6"/>
      <c r="AC424" s="83">
        <f t="shared" si="215"/>
        <v>0</v>
      </c>
      <c r="AD424" s="80">
        <f t="shared" si="216"/>
        <v>0</v>
      </c>
      <c r="AE424" s="76">
        <f t="shared" si="204"/>
        <v>0</v>
      </c>
      <c r="AF424" s="84">
        <f t="shared" si="205"/>
        <v>0</v>
      </c>
      <c r="AG424" s="85">
        <f t="shared" si="206"/>
        <v>0</v>
      </c>
      <c r="AH424" s="85">
        <f t="shared" si="207"/>
        <v>0</v>
      </c>
      <c r="AI424" s="77">
        <f t="shared" si="208"/>
        <v>0</v>
      </c>
      <c r="AJ424" s="84">
        <f t="shared" si="217"/>
        <v>0</v>
      </c>
      <c r="AK424" s="77">
        <f t="shared" si="218"/>
        <v>0</v>
      </c>
      <c r="AL424" s="5"/>
      <c r="AM424" s="9"/>
      <c r="AN424" s="5"/>
      <c r="AO424" s="10"/>
      <c r="AP424" s="5"/>
      <c r="AQ424" s="5"/>
      <c r="AR424" s="5"/>
      <c r="AS424" s="80" t="str">
        <f t="shared" si="226"/>
        <v/>
      </c>
      <c r="AT424" s="80" t="str">
        <f t="shared" ca="1" si="227"/>
        <v/>
      </c>
      <c r="AU424" s="80" t="str">
        <f t="shared" si="228"/>
        <v/>
      </c>
      <c r="AV424" s="80" t="str">
        <f t="shared" ca="1" si="229"/>
        <v/>
      </c>
      <c r="AW424" s="165"/>
      <c r="AX424" s="165"/>
      <c r="AY424" s="80" t="str">
        <f t="shared" si="230"/>
        <v/>
      </c>
      <c r="AZ424" s="165"/>
      <c r="BA424" s="165"/>
      <c r="BB424" s="80" t="str">
        <f t="shared" si="231"/>
        <v/>
      </c>
      <c r="BC424" s="5"/>
      <c r="BH424" s="52"/>
      <c r="BI424" s="52"/>
      <c r="BJ424" s="52"/>
      <c r="BK424" s="52"/>
      <c r="BL424" s="52"/>
      <c r="BM424" s="52"/>
      <c r="BQ424" s="27"/>
      <c r="BR424" s="27"/>
      <c r="BS424" s="27"/>
      <c r="BT424" s="27"/>
      <c r="BU424" s="27"/>
      <c r="BV424" s="27"/>
      <c r="BW424" s="54"/>
      <c r="BX424" s="26"/>
      <c r="BY424" s="54"/>
      <c r="BZ424" s="26"/>
      <c r="CA424" s="26"/>
      <c r="CB424" s="26"/>
    </row>
    <row r="425" spans="1:80" ht="17.45" customHeight="1">
      <c r="A425" s="94">
        <f t="shared" si="232"/>
        <v>60.2</v>
      </c>
      <c r="B425" s="179">
        <f t="shared" si="209"/>
        <v>46339</v>
      </c>
      <c r="C425" s="8"/>
      <c r="D425" s="11"/>
      <c r="E425" s="12"/>
      <c r="F425" s="11"/>
      <c r="G425" s="74">
        <f t="shared" si="233"/>
        <v>821</v>
      </c>
      <c r="H425" s="75">
        <f t="shared" si="233"/>
        <v>6136</v>
      </c>
      <c r="I425" s="88">
        <f t="shared" si="220"/>
        <v>0</v>
      </c>
      <c r="J425" s="78">
        <f t="shared" si="221"/>
        <v>0</v>
      </c>
      <c r="K425" s="78">
        <f t="shared" si="222"/>
        <v>0</v>
      </c>
      <c r="L425" s="78">
        <f t="shared" si="223"/>
        <v>0</v>
      </c>
      <c r="M425" s="78">
        <f t="shared" ca="1" si="224"/>
        <v>7.6404494382022445E-2</v>
      </c>
      <c r="N425" s="78">
        <f t="shared" ca="1" si="210"/>
        <v>2.802850356294536E-2</v>
      </c>
      <c r="O425" s="78">
        <f t="shared" si="225"/>
        <v>5.0000000000000001E-4</v>
      </c>
      <c r="P425" s="13"/>
      <c r="Q425" s="8"/>
      <c r="R425" s="13"/>
      <c r="S425" s="89">
        <f t="shared" si="211"/>
        <v>0</v>
      </c>
      <c r="T425" s="75">
        <f t="shared" si="212"/>
        <v>0</v>
      </c>
      <c r="U425" s="90">
        <f t="shared" si="213"/>
        <v>0</v>
      </c>
      <c r="V425" s="82">
        <f t="shared" si="214"/>
        <v>0</v>
      </c>
      <c r="W425" s="8"/>
      <c r="X425" s="8"/>
      <c r="Y425" s="12"/>
      <c r="Z425" s="12"/>
      <c r="AA425" s="12"/>
      <c r="AB425" s="12"/>
      <c r="AC425" s="91">
        <f t="shared" si="215"/>
        <v>0</v>
      </c>
      <c r="AD425" s="75">
        <f t="shared" si="216"/>
        <v>0</v>
      </c>
      <c r="AE425" s="88">
        <f t="shared" si="204"/>
        <v>0</v>
      </c>
      <c r="AF425" s="92">
        <f t="shared" si="205"/>
        <v>0</v>
      </c>
      <c r="AG425" s="93">
        <f t="shared" si="206"/>
        <v>0</v>
      </c>
      <c r="AH425" s="93">
        <f t="shared" si="207"/>
        <v>0</v>
      </c>
      <c r="AI425" s="78">
        <f t="shared" si="208"/>
        <v>0</v>
      </c>
      <c r="AJ425" s="92">
        <f t="shared" si="217"/>
        <v>0</v>
      </c>
      <c r="AK425" s="78">
        <f t="shared" si="218"/>
        <v>0</v>
      </c>
      <c r="AL425" s="11"/>
      <c r="AM425" s="14"/>
      <c r="AN425" s="11"/>
      <c r="AO425" s="15"/>
      <c r="AP425" s="11"/>
      <c r="AQ425" s="11"/>
      <c r="AR425" s="11"/>
      <c r="AS425" s="75" t="str">
        <f t="shared" si="226"/>
        <v/>
      </c>
      <c r="AT425" s="75" t="str">
        <f t="shared" ca="1" si="227"/>
        <v/>
      </c>
      <c r="AU425" s="75" t="str">
        <f t="shared" si="228"/>
        <v/>
      </c>
      <c r="AV425" s="75" t="str">
        <f t="shared" ca="1" si="229"/>
        <v/>
      </c>
      <c r="AW425" s="169"/>
      <c r="AX425" s="169"/>
      <c r="AY425" s="75" t="str">
        <f t="shared" si="230"/>
        <v/>
      </c>
      <c r="AZ425" s="169"/>
      <c r="BA425" s="169"/>
      <c r="BB425" s="75" t="str">
        <f t="shared" si="231"/>
        <v/>
      </c>
      <c r="BC425" s="11"/>
      <c r="BH425" s="52"/>
      <c r="BI425" s="52"/>
      <c r="BJ425" s="52"/>
      <c r="BK425" s="52"/>
      <c r="BL425" s="52"/>
      <c r="BM425" s="52"/>
      <c r="BQ425" s="27"/>
      <c r="BR425" s="27"/>
      <c r="BS425" s="27"/>
      <c r="BT425" s="27"/>
      <c r="BU425" s="27"/>
      <c r="BV425" s="27"/>
      <c r="BW425" s="54"/>
      <c r="BX425" s="26"/>
      <c r="BY425" s="54"/>
      <c r="BZ425" s="26"/>
      <c r="CA425" s="26"/>
      <c r="CB425" s="26"/>
    </row>
    <row r="426" spans="1:80" ht="17.45" customHeight="1">
      <c r="A426" s="86">
        <f t="shared" si="232"/>
        <v>60.3</v>
      </c>
      <c r="B426" s="179">
        <f t="shared" si="209"/>
        <v>46340</v>
      </c>
      <c r="C426" s="8"/>
      <c r="D426" s="11"/>
      <c r="E426" s="12"/>
      <c r="F426" s="11"/>
      <c r="G426" s="74">
        <f t="shared" si="233"/>
        <v>821</v>
      </c>
      <c r="H426" s="75">
        <f t="shared" si="233"/>
        <v>6136</v>
      </c>
      <c r="I426" s="88">
        <f t="shared" si="220"/>
        <v>0</v>
      </c>
      <c r="J426" s="78">
        <f t="shared" si="221"/>
        <v>0</v>
      </c>
      <c r="K426" s="78">
        <f t="shared" si="222"/>
        <v>0</v>
      </c>
      <c r="L426" s="78">
        <f t="shared" si="223"/>
        <v>0</v>
      </c>
      <c r="M426" s="78">
        <f t="shared" ca="1" si="224"/>
        <v>7.6404494382022445E-2</v>
      </c>
      <c r="N426" s="78">
        <f t="shared" ca="1" si="210"/>
        <v>2.802850356294536E-2</v>
      </c>
      <c r="O426" s="78">
        <f t="shared" si="225"/>
        <v>5.0000000000000001E-4</v>
      </c>
      <c r="P426" s="13"/>
      <c r="Q426" s="8"/>
      <c r="R426" s="13"/>
      <c r="S426" s="89">
        <f t="shared" si="211"/>
        <v>0</v>
      </c>
      <c r="T426" s="75">
        <f t="shared" si="212"/>
        <v>0</v>
      </c>
      <c r="U426" s="90">
        <f t="shared" si="213"/>
        <v>0</v>
      </c>
      <c r="V426" s="82">
        <f t="shared" si="214"/>
        <v>0</v>
      </c>
      <c r="W426" s="8"/>
      <c r="X426" s="8"/>
      <c r="Y426" s="12"/>
      <c r="Z426" s="12"/>
      <c r="AA426" s="12"/>
      <c r="AB426" s="12"/>
      <c r="AC426" s="91">
        <f t="shared" si="215"/>
        <v>0</v>
      </c>
      <c r="AD426" s="75">
        <f t="shared" si="216"/>
        <v>0</v>
      </c>
      <c r="AE426" s="88">
        <f t="shared" si="204"/>
        <v>0</v>
      </c>
      <c r="AF426" s="92">
        <f t="shared" si="205"/>
        <v>0</v>
      </c>
      <c r="AG426" s="93">
        <f t="shared" si="206"/>
        <v>0</v>
      </c>
      <c r="AH426" s="93">
        <f t="shared" si="207"/>
        <v>0</v>
      </c>
      <c r="AI426" s="78">
        <f t="shared" si="208"/>
        <v>0</v>
      </c>
      <c r="AJ426" s="92">
        <f t="shared" si="217"/>
        <v>0</v>
      </c>
      <c r="AK426" s="78">
        <f t="shared" si="218"/>
        <v>0</v>
      </c>
      <c r="AL426" s="11"/>
      <c r="AM426" s="14"/>
      <c r="AN426" s="11"/>
      <c r="AO426" s="15"/>
      <c r="AP426" s="11"/>
      <c r="AQ426" s="11"/>
      <c r="AR426" s="11"/>
      <c r="AS426" s="75" t="str">
        <f t="shared" si="226"/>
        <v/>
      </c>
      <c r="AT426" s="75" t="str">
        <f t="shared" ca="1" si="227"/>
        <v/>
      </c>
      <c r="AU426" s="75" t="str">
        <f t="shared" si="228"/>
        <v/>
      </c>
      <c r="AV426" s="75" t="str">
        <f t="shared" ca="1" si="229"/>
        <v/>
      </c>
      <c r="AW426" s="169"/>
      <c r="AX426" s="169"/>
      <c r="AY426" s="75" t="str">
        <f t="shared" si="230"/>
        <v/>
      </c>
      <c r="AZ426" s="169"/>
      <c r="BA426" s="169"/>
      <c r="BB426" s="75" t="str">
        <f t="shared" si="231"/>
        <v/>
      </c>
      <c r="BC426" s="11"/>
      <c r="BH426" s="52"/>
      <c r="BI426" s="52"/>
      <c r="BJ426" s="52"/>
      <c r="BK426" s="52"/>
      <c r="BL426" s="52"/>
      <c r="BM426" s="52"/>
      <c r="BQ426" s="27"/>
      <c r="BR426" s="27"/>
      <c r="BS426" s="27"/>
      <c r="BT426" s="27"/>
      <c r="BU426" s="27"/>
      <c r="BV426" s="27"/>
      <c r="BW426" s="54"/>
      <c r="BX426" s="26"/>
      <c r="BY426" s="54"/>
      <c r="BZ426" s="26"/>
      <c r="CA426" s="26"/>
      <c r="CB426" s="26"/>
    </row>
    <row r="427" spans="1:80" ht="17.45" customHeight="1">
      <c r="A427" s="94">
        <f t="shared" si="232"/>
        <v>60.4</v>
      </c>
      <c r="B427" s="179">
        <f t="shared" si="209"/>
        <v>46341</v>
      </c>
      <c r="C427" s="8"/>
      <c r="D427" s="11"/>
      <c r="E427" s="12"/>
      <c r="F427" s="11"/>
      <c r="G427" s="74">
        <f t="shared" si="233"/>
        <v>821</v>
      </c>
      <c r="H427" s="75">
        <f t="shared" si="233"/>
        <v>6136</v>
      </c>
      <c r="I427" s="88">
        <f t="shared" si="220"/>
        <v>0</v>
      </c>
      <c r="J427" s="78">
        <f t="shared" si="221"/>
        <v>0</v>
      </c>
      <c r="K427" s="78">
        <f t="shared" si="222"/>
        <v>0</v>
      </c>
      <c r="L427" s="78">
        <f t="shared" si="223"/>
        <v>0</v>
      </c>
      <c r="M427" s="78">
        <f t="shared" ca="1" si="224"/>
        <v>7.6404494382022445E-2</v>
      </c>
      <c r="N427" s="78">
        <f t="shared" ca="1" si="210"/>
        <v>2.802850356294536E-2</v>
      </c>
      <c r="O427" s="78">
        <f t="shared" si="225"/>
        <v>5.0000000000000001E-4</v>
      </c>
      <c r="P427" s="13"/>
      <c r="Q427" s="8"/>
      <c r="R427" s="13"/>
      <c r="S427" s="89">
        <f t="shared" si="211"/>
        <v>0</v>
      </c>
      <c r="T427" s="75">
        <f t="shared" si="212"/>
        <v>0</v>
      </c>
      <c r="U427" s="90">
        <f t="shared" si="213"/>
        <v>0</v>
      </c>
      <c r="V427" s="82">
        <f t="shared" si="214"/>
        <v>0</v>
      </c>
      <c r="W427" s="8"/>
      <c r="X427" s="8"/>
      <c r="Y427" s="12"/>
      <c r="Z427" s="12"/>
      <c r="AA427" s="12"/>
      <c r="AB427" s="12"/>
      <c r="AC427" s="91">
        <f t="shared" si="215"/>
        <v>0</v>
      </c>
      <c r="AD427" s="75">
        <f t="shared" si="216"/>
        <v>0</v>
      </c>
      <c r="AE427" s="88">
        <f t="shared" si="204"/>
        <v>0</v>
      </c>
      <c r="AF427" s="92">
        <f t="shared" si="205"/>
        <v>0</v>
      </c>
      <c r="AG427" s="93">
        <f t="shared" si="206"/>
        <v>0</v>
      </c>
      <c r="AH427" s="93">
        <f t="shared" si="207"/>
        <v>0</v>
      </c>
      <c r="AI427" s="78">
        <f t="shared" si="208"/>
        <v>0</v>
      </c>
      <c r="AJ427" s="92">
        <f t="shared" si="217"/>
        <v>0</v>
      </c>
      <c r="AK427" s="78">
        <f t="shared" si="218"/>
        <v>0</v>
      </c>
      <c r="AL427" s="11"/>
      <c r="AM427" s="14"/>
      <c r="AN427" s="11"/>
      <c r="AO427" s="15"/>
      <c r="AP427" s="11"/>
      <c r="AQ427" s="11"/>
      <c r="AR427" s="11"/>
      <c r="AS427" s="75" t="str">
        <f t="shared" si="226"/>
        <v/>
      </c>
      <c r="AT427" s="75" t="str">
        <f t="shared" ca="1" si="227"/>
        <v/>
      </c>
      <c r="AU427" s="75" t="str">
        <f t="shared" si="228"/>
        <v/>
      </c>
      <c r="AV427" s="75" t="str">
        <f t="shared" ca="1" si="229"/>
        <v/>
      </c>
      <c r="AW427" s="169"/>
      <c r="AX427" s="169"/>
      <c r="AY427" s="75" t="str">
        <f t="shared" si="230"/>
        <v/>
      </c>
      <c r="AZ427" s="169"/>
      <c r="BA427" s="169"/>
      <c r="BB427" s="75" t="str">
        <f t="shared" si="231"/>
        <v/>
      </c>
      <c r="BC427" s="11"/>
      <c r="BH427" s="52"/>
      <c r="BI427" s="52"/>
      <c r="BJ427" s="52"/>
      <c r="BK427" s="52"/>
      <c r="BL427" s="52"/>
      <c r="BM427" s="52"/>
      <c r="BQ427" s="27"/>
      <c r="BR427" s="27"/>
      <c r="BS427" s="27"/>
      <c r="BT427" s="27"/>
      <c r="BU427" s="27"/>
      <c r="BV427" s="27"/>
      <c r="BW427" s="54"/>
      <c r="BX427" s="26"/>
      <c r="BY427" s="54"/>
      <c r="BZ427" s="26"/>
      <c r="CA427" s="26"/>
      <c r="CB427" s="26"/>
    </row>
    <row r="428" spans="1:80" ht="17.45" customHeight="1">
      <c r="A428" s="86">
        <f t="shared" si="232"/>
        <v>60.5</v>
      </c>
      <c r="B428" s="179">
        <f t="shared" si="209"/>
        <v>46342</v>
      </c>
      <c r="C428" s="8"/>
      <c r="D428" s="11"/>
      <c r="E428" s="12"/>
      <c r="F428" s="11"/>
      <c r="G428" s="74">
        <f t="shared" ref="G428:H443" si="234">G427-E428-C428</f>
        <v>821</v>
      </c>
      <c r="H428" s="75">
        <f t="shared" si="234"/>
        <v>6136</v>
      </c>
      <c r="I428" s="88">
        <f t="shared" si="220"/>
        <v>0</v>
      </c>
      <c r="J428" s="78">
        <f t="shared" si="221"/>
        <v>0</v>
      </c>
      <c r="K428" s="78">
        <f t="shared" si="222"/>
        <v>0</v>
      </c>
      <c r="L428" s="78">
        <f t="shared" si="223"/>
        <v>0</v>
      </c>
      <c r="M428" s="78">
        <f t="shared" ca="1" si="224"/>
        <v>7.6404494382022445E-2</v>
      </c>
      <c r="N428" s="78">
        <f t="shared" ca="1" si="210"/>
        <v>2.802850356294536E-2</v>
      </c>
      <c r="O428" s="78">
        <f t="shared" si="225"/>
        <v>5.0000000000000001E-4</v>
      </c>
      <c r="P428" s="13"/>
      <c r="Q428" s="8"/>
      <c r="R428" s="13"/>
      <c r="S428" s="89">
        <f t="shared" si="211"/>
        <v>0</v>
      </c>
      <c r="T428" s="75">
        <f t="shared" si="212"/>
        <v>0</v>
      </c>
      <c r="U428" s="90">
        <f t="shared" si="213"/>
        <v>0</v>
      </c>
      <c r="V428" s="82">
        <f t="shared" si="214"/>
        <v>0</v>
      </c>
      <c r="W428" s="8"/>
      <c r="X428" s="8"/>
      <c r="Y428" s="12"/>
      <c r="Z428" s="12"/>
      <c r="AA428" s="12"/>
      <c r="AB428" s="12"/>
      <c r="AC428" s="91">
        <f t="shared" si="215"/>
        <v>0</v>
      </c>
      <c r="AD428" s="75">
        <f t="shared" si="216"/>
        <v>0</v>
      </c>
      <c r="AE428" s="88">
        <f t="shared" si="204"/>
        <v>0</v>
      </c>
      <c r="AF428" s="92">
        <f t="shared" si="205"/>
        <v>0</v>
      </c>
      <c r="AG428" s="93">
        <f t="shared" si="206"/>
        <v>0</v>
      </c>
      <c r="AH428" s="93">
        <f t="shared" si="207"/>
        <v>0</v>
      </c>
      <c r="AI428" s="78">
        <f t="shared" si="208"/>
        <v>0</v>
      </c>
      <c r="AJ428" s="92">
        <f t="shared" si="217"/>
        <v>0</v>
      </c>
      <c r="AK428" s="78">
        <f t="shared" si="218"/>
        <v>0</v>
      </c>
      <c r="AL428" s="11"/>
      <c r="AM428" s="14"/>
      <c r="AN428" s="11"/>
      <c r="AO428" s="15"/>
      <c r="AP428" s="11"/>
      <c r="AQ428" s="11"/>
      <c r="AR428" s="11"/>
      <c r="AS428" s="75" t="str">
        <f t="shared" si="226"/>
        <v/>
      </c>
      <c r="AT428" s="75" t="str">
        <f t="shared" ca="1" si="227"/>
        <v/>
      </c>
      <c r="AU428" s="75" t="str">
        <f t="shared" si="228"/>
        <v/>
      </c>
      <c r="AV428" s="75" t="str">
        <f t="shared" ca="1" si="229"/>
        <v/>
      </c>
      <c r="AW428" s="169"/>
      <c r="AX428" s="169"/>
      <c r="AY428" s="75" t="str">
        <f t="shared" si="230"/>
        <v/>
      </c>
      <c r="AZ428" s="169"/>
      <c r="BA428" s="169"/>
      <c r="BB428" s="75" t="str">
        <f t="shared" si="231"/>
        <v/>
      </c>
      <c r="BC428" s="11"/>
      <c r="BH428" s="52"/>
      <c r="BI428" s="52"/>
      <c r="BJ428" s="52"/>
      <c r="BK428" s="52"/>
      <c r="BL428" s="52"/>
      <c r="BM428" s="52"/>
      <c r="BQ428" s="27"/>
      <c r="BR428" s="27"/>
      <c r="BS428" s="27"/>
      <c r="BT428" s="27"/>
      <c r="BU428" s="27"/>
      <c r="BV428" s="27"/>
      <c r="BW428" s="54"/>
      <c r="BX428" s="26"/>
      <c r="BY428" s="54"/>
      <c r="BZ428" s="26"/>
      <c r="CA428" s="26"/>
      <c r="CB428" s="26"/>
    </row>
    <row r="429" spans="1:80" ht="17.45" customHeight="1">
      <c r="A429" s="94">
        <f t="shared" si="232"/>
        <v>60.6</v>
      </c>
      <c r="B429" s="179">
        <f t="shared" si="209"/>
        <v>46343</v>
      </c>
      <c r="C429" s="8"/>
      <c r="D429" s="11"/>
      <c r="E429" s="12"/>
      <c r="F429" s="11"/>
      <c r="G429" s="74">
        <f t="shared" si="234"/>
        <v>821</v>
      </c>
      <c r="H429" s="75">
        <f t="shared" si="234"/>
        <v>6136</v>
      </c>
      <c r="I429" s="88">
        <f t="shared" si="220"/>
        <v>0</v>
      </c>
      <c r="J429" s="78">
        <f t="shared" si="221"/>
        <v>0</v>
      </c>
      <c r="K429" s="78">
        <f t="shared" si="222"/>
        <v>0</v>
      </c>
      <c r="L429" s="78">
        <f t="shared" si="223"/>
        <v>0</v>
      </c>
      <c r="M429" s="78">
        <f t="shared" ca="1" si="224"/>
        <v>7.6404494382022445E-2</v>
      </c>
      <c r="N429" s="78">
        <f t="shared" ca="1" si="210"/>
        <v>2.802850356294536E-2</v>
      </c>
      <c r="O429" s="78">
        <f t="shared" si="225"/>
        <v>5.0000000000000001E-4</v>
      </c>
      <c r="P429" s="13"/>
      <c r="Q429" s="8"/>
      <c r="R429" s="13"/>
      <c r="S429" s="89">
        <f t="shared" si="211"/>
        <v>0</v>
      </c>
      <c r="T429" s="75">
        <f t="shared" si="212"/>
        <v>0</v>
      </c>
      <c r="U429" s="90">
        <f t="shared" si="213"/>
        <v>0</v>
      </c>
      <c r="V429" s="82">
        <f t="shared" si="214"/>
        <v>0</v>
      </c>
      <c r="W429" s="8"/>
      <c r="X429" s="8"/>
      <c r="Y429" s="12"/>
      <c r="Z429" s="12"/>
      <c r="AA429" s="12"/>
      <c r="AB429" s="12"/>
      <c r="AC429" s="91">
        <f t="shared" si="215"/>
        <v>0</v>
      </c>
      <c r="AD429" s="75">
        <f t="shared" si="216"/>
        <v>0</v>
      </c>
      <c r="AE429" s="88">
        <f t="shared" si="204"/>
        <v>0</v>
      </c>
      <c r="AF429" s="92">
        <f t="shared" si="205"/>
        <v>0</v>
      </c>
      <c r="AG429" s="93">
        <f t="shared" si="206"/>
        <v>0</v>
      </c>
      <c r="AH429" s="93">
        <f t="shared" si="207"/>
        <v>0</v>
      </c>
      <c r="AI429" s="78">
        <f t="shared" si="208"/>
        <v>0</v>
      </c>
      <c r="AJ429" s="92">
        <f t="shared" si="217"/>
        <v>0</v>
      </c>
      <c r="AK429" s="78">
        <f t="shared" si="218"/>
        <v>0</v>
      </c>
      <c r="AL429" s="11"/>
      <c r="AM429" s="14"/>
      <c r="AN429" s="11"/>
      <c r="AO429" s="15"/>
      <c r="AP429" s="11"/>
      <c r="AQ429" s="11"/>
      <c r="AR429" s="11"/>
      <c r="AS429" s="75" t="str">
        <f t="shared" si="226"/>
        <v/>
      </c>
      <c r="AT429" s="75" t="str">
        <f t="shared" ca="1" si="227"/>
        <v/>
      </c>
      <c r="AU429" s="75" t="str">
        <f t="shared" si="228"/>
        <v/>
      </c>
      <c r="AV429" s="75" t="str">
        <f t="shared" ca="1" si="229"/>
        <v/>
      </c>
      <c r="AW429" s="169"/>
      <c r="AX429" s="169"/>
      <c r="AY429" s="75" t="str">
        <f t="shared" si="230"/>
        <v/>
      </c>
      <c r="AZ429" s="169"/>
      <c r="BA429" s="169"/>
      <c r="BB429" s="75" t="str">
        <f t="shared" si="231"/>
        <v/>
      </c>
      <c r="BC429" s="11"/>
      <c r="BH429" s="52"/>
      <c r="BI429" s="52"/>
      <c r="BJ429" s="52"/>
      <c r="BK429" s="52"/>
      <c r="BL429" s="52"/>
      <c r="BM429" s="52"/>
      <c r="BQ429" s="27"/>
      <c r="BR429" s="27"/>
      <c r="BS429" s="27"/>
      <c r="BT429" s="27"/>
      <c r="BU429" s="27"/>
      <c r="BV429" s="27"/>
      <c r="BW429" s="54"/>
      <c r="BX429" s="26"/>
      <c r="BY429" s="54"/>
      <c r="BZ429" s="26"/>
      <c r="CA429" s="26"/>
      <c r="CB429" s="26"/>
    </row>
    <row r="430" spans="1:80" ht="17.45" customHeight="1" thickBot="1">
      <c r="A430" s="86">
        <f t="shared" si="232"/>
        <v>60.7</v>
      </c>
      <c r="B430" s="180">
        <f t="shared" si="209"/>
        <v>46344</v>
      </c>
      <c r="C430" s="16"/>
      <c r="D430" s="17"/>
      <c r="E430" s="18"/>
      <c r="F430" s="17"/>
      <c r="G430" s="96">
        <f t="shared" si="234"/>
        <v>821</v>
      </c>
      <c r="H430" s="97">
        <f t="shared" si="234"/>
        <v>6136</v>
      </c>
      <c r="I430" s="98">
        <f t="shared" si="220"/>
        <v>0</v>
      </c>
      <c r="J430" s="99">
        <f t="shared" si="221"/>
        <v>0</v>
      </c>
      <c r="K430" s="99">
        <f t="shared" si="222"/>
        <v>0</v>
      </c>
      <c r="L430" s="99">
        <f t="shared" si="223"/>
        <v>0</v>
      </c>
      <c r="M430" s="99">
        <f t="shared" ca="1" si="224"/>
        <v>7.6404494382022445E-2</v>
      </c>
      <c r="N430" s="99">
        <f t="shared" ca="1" si="210"/>
        <v>2.802850356294536E-2</v>
      </c>
      <c r="O430" s="99">
        <f t="shared" si="225"/>
        <v>5.0000000000000001E-4</v>
      </c>
      <c r="P430" s="19"/>
      <c r="Q430" s="16"/>
      <c r="R430" s="19"/>
      <c r="S430" s="89">
        <f t="shared" si="211"/>
        <v>0</v>
      </c>
      <c r="T430" s="75">
        <f t="shared" si="212"/>
        <v>0</v>
      </c>
      <c r="U430" s="100">
        <f t="shared" si="213"/>
        <v>0</v>
      </c>
      <c r="V430" s="101">
        <f t="shared" si="214"/>
        <v>0</v>
      </c>
      <c r="W430" s="16"/>
      <c r="X430" s="8"/>
      <c r="Y430" s="12"/>
      <c r="Z430" s="12"/>
      <c r="AA430" s="12"/>
      <c r="AB430" s="12"/>
      <c r="AC430" s="102">
        <f t="shared" si="215"/>
        <v>0</v>
      </c>
      <c r="AD430" s="97">
        <f t="shared" si="216"/>
        <v>0</v>
      </c>
      <c r="AE430" s="98">
        <f t="shared" si="204"/>
        <v>0</v>
      </c>
      <c r="AF430" s="103">
        <f t="shared" si="205"/>
        <v>0</v>
      </c>
      <c r="AG430" s="104">
        <f t="shared" si="206"/>
        <v>0</v>
      </c>
      <c r="AH430" s="104">
        <f t="shared" si="207"/>
        <v>0</v>
      </c>
      <c r="AI430" s="99">
        <f t="shared" si="208"/>
        <v>0</v>
      </c>
      <c r="AJ430" s="103">
        <f t="shared" si="217"/>
        <v>0</v>
      </c>
      <c r="AK430" s="99">
        <f t="shared" si="218"/>
        <v>0</v>
      </c>
      <c r="AL430" s="17"/>
      <c r="AM430" s="20"/>
      <c r="AN430" s="17"/>
      <c r="AO430" s="21"/>
      <c r="AP430" s="17"/>
      <c r="AQ430" s="17"/>
      <c r="AR430" s="17"/>
      <c r="AS430" s="97" t="str">
        <f t="shared" si="226"/>
        <v/>
      </c>
      <c r="AT430" s="97" t="str">
        <f t="shared" ca="1" si="227"/>
        <v/>
      </c>
      <c r="AU430" s="97" t="str">
        <f t="shared" si="228"/>
        <v/>
      </c>
      <c r="AV430" s="97" t="str">
        <f t="shared" ca="1" si="229"/>
        <v/>
      </c>
      <c r="AW430" s="167"/>
      <c r="AX430" s="167"/>
      <c r="AY430" s="97" t="str">
        <f t="shared" si="230"/>
        <v/>
      </c>
      <c r="AZ430" s="167"/>
      <c r="BA430" s="167"/>
      <c r="BB430" s="97" t="str">
        <f t="shared" si="231"/>
        <v/>
      </c>
      <c r="BC430" s="17"/>
      <c r="BH430" s="52"/>
      <c r="BI430" s="52"/>
      <c r="BJ430" s="52"/>
      <c r="BK430" s="52"/>
      <c r="BL430" s="52"/>
      <c r="BM430" s="52"/>
      <c r="BQ430" s="27"/>
      <c r="BR430" s="27"/>
      <c r="BS430" s="27"/>
      <c r="BT430" s="27"/>
      <c r="BU430" s="27"/>
      <c r="BV430" s="27"/>
      <c r="BW430" s="54"/>
      <c r="BX430" s="26"/>
      <c r="BY430" s="54"/>
      <c r="BZ430" s="26"/>
      <c r="CA430" s="26"/>
      <c r="CB430" s="26"/>
    </row>
    <row r="431" spans="1:80" ht="17.45" customHeight="1" thickTop="1">
      <c r="A431" s="71">
        <f>A424+1</f>
        <v>61.1</v>
      </c>
      <c r="B431" s="178">
        <f>B430+1</f>
        <v>46345</v>
      </c>
      <c r="C431" s="4"/>
      <c r="D431" s="5"/>
      <c r="E431" s="6"/>
      <c r="F431" s="5"/>
      <c r="G431" s="74">
        <f t="shared" si="234"/>
        <v>821</v>
      </c>
      <c r="H431" s="75">
        <f t="shared" si="234"/>
        <v>6136</v>
      </c>
      <c r="I431" s="76">
        <f t="shared" si="220"/>
        <v>0</v>
      </c>
      <c r="J431" s="77">
        <f t="shared" si="221"/>
        <v>0</v>
      </c>
      <c r="K431" s="77">
        <f t="shared" si="222"/>
        <v>0</v>
      </c>
      <c r="L431" s="77">
        <f t="shared" si="223"/>
        <v>0</v>
      </c>
      <c r="M431" s="78">
        <f t="shared" ca="1" si="224"/>
        <v>7.6404494382022445E-2</v>
      </c>
      <c r="N431" s="78">
        <f t="shared" ca="1" si="210"/>
        <v>2.802850356294536E-2</v>
      </c>
      <c r="O431" s="78">
        <f t="shared" si="225"/>
        <v>5.0000000000000001E-4</v>
      </c>
      <c r="P431" s="13"/>
      <c r="Q431" s="8"/>
      <c r="R431" s="13"/>
      <c r="S431" s="79">
        <f t="shared" si="211"/>
        <v>0</v>
      </c>
      <c r="T431" s="80">
        <f t="shared" si="212"/>
        <v>0</v>
      </c>
      <c r="U431" s="90">
        <f t="shared" si="213"/>
        <v>0</v>
      </c>
      <c r="V431" s="82">
        <f t="shared" si="214"/>
        <v>0</v>
      </c>
      <c r="W431" s="4"/>
      <c r="X431" s="4"/>
      <c r="Y431" s="6"/>
      <c r="Z431" s="6"/>
      <c r="AA431" s="6"/>
      <c r="AB431" s="6"/>
      <c r="AC431" s="83">
        <f t="shared" si="215"/>
        <v>0</v>
      </c>
      <c r="AD431" s="80">
        <f t="shared" si="216"/>
        <v>0</v>
      </c>
      <c r="AE431" s="76">
        <f t="shared" si="204"/>
        <v>0</v>
      </c>
      <c r="AF431" s="84">
        <f t="shared" si="205"/>
        <v>0</v>
      </c>
      <c r="AG431" s="85">
        <f t="shared" si="206"/>
        <v>0</v>
      </c>
      <c r="AH431" s="85">
        <f t="shared" si="207"/>
        <v>0</v>
      </c>
      <c r="AI431" s="77">
        <f t="shared" si="208"/>
        <v>0</v>
      </c>
      <c r="AJ431" s="84">
        <f t="shared" si="217"/>
        <v>0</v>
      </c>
      <c r="AK431" s="77">
        <f t="shared" si="218"/>
        <v>0</v>
      </c>
      <c r="AL431" s="5"/>
      <c r="AM431" s="9"/>
      <c r="AN431" s="5"/>
      <c r="AO431" s="10"/>
      <c r="AP431" s="5"/>
      <c r="AQ431" s="5"/>
      <c r="AR431" s="5"/>
      <c r="AS431" s="80" t="str">
        <f t="shared" si="226"/>
        <v/>
      </c>
      <c r="AT431" s="80" t="str">
        <f t="shared" ca="1" si="227"/>
        <v/>
      </c>
      <c r="AU431" s="80" t="str">
        <f t="shared" si="228"/>
        <v/>
      </c>
      <c r="AV431" s="80" t="str">
        <f t="shared" ca="1" si="229"/>
        <v/>
      </c>
      <c r="AW431" s="165"/>
      <c r="AX431" s="165"/>
      <c r="AY431" s="80" t="str">
        <f t="shared" si="230"/>
        <v/>
      </c>
      <c r="AZ431" s="165"/>
      <c r="BA431" s="165"/>
      <c r="BB431" s="80" t="str">
        <f t="shared" si="231"/>
        <v/>
      </c>
      <c r="BC431" s="5"/>
      <c r="BH431" s="52"/>
      <c r="BI431" s="52"/>
      <c r="BJ431" s="52"/>
      <c r="BK431" s="52"/>
      <c r="BL431" s="52"/>
      <c r="BM431" s="52"/>
      <c r="BQ431" s="27"/>
      <c r="BR431" s="27"/>
      <c r="BS431" s="27"/>
      <c r="BT431" s="27"/>
      <c r="BU431" s="27"/>
      <c r="BV431" s="27"/>
      <c r="BW431" s="54"/>
      <c r="BX431" s="26"/>
      <c r="BY431" s="54"/>
      <c r="BZ431" s="26"/>
      <c r="CA431" s="26"/>
      <c r="CB431" s="26"/>
    </row>
    <row r="432" spans="1:80" ht="17.45" customHeight="1">
      <c r="A432" s="86">
        <f t="shared" si="232"/>
        <v>61.2</v>
      </c>
      <c r="B432" s="179">
        <f t="shared" si="209"/>
        <v>46346</v>
      </c>
      <c r="C432" s="8"/>
      <c r="D432" s="11"/>
      <c r="E432" s="12"/>
      <c r="F432" s="11"/>
      <c r="G432" s="74">
        <f t="shared" si="234"/>
        <v>821</v>
      </c>
      <c r="H432" s="75">
        <f t="shared" si="234"/>
        <v>6136</v>
      </c>
      <c r="I432" s="88">
        <f t="shared" si="220"/>
        <v>0</v>
      </c>
      <c r="J432" s="78">
        <f t="shared" si="221"/>
        <v>0</v>
      </c>
      <c r="K432" s="78">
        <f t="shared" si="222"/>
        <v>0</v>
      </c>
      <c r="L432" s="78">
        <f t="shared" si="223"/>
        <v>0</v>
      </c>
      <c r="M432" s="78">
        <f t="shared" ca="1" si="224"/>
        <v>7.6404494382022445E-2</v>
      </c>
      <c r="N432" s="78">
        <f t="shared" ca="1" si="210"/>
        <v>2.802850356294536E-2</v>
      </c>
      <c r="O432" s="78">
        <f t="shared" si="225"/>
        <v>5.0000000000000001E-4</v>
      </c>
      <c r="P432" s="13"/>
      <c r="Q432" s="8"/>
      <c r="R432" s="13"/>
      <c r="S432" s="89">
        <f t="shared" si="211"/>
        <v>0</v>
      </c>
      <c r="T432" s="75">
        <f t="shared" si="212"/>
        <v>0</v>
      </c>
      <c r="U432" s="90">
        <f t="shared" si="213"/>
        <v>0</v>
      </c>
      <c r="V432" s="82">
        <f t="shared" si="214"/>
        <v>0</v>
      </c>
      <c r="W432" s="8"/>
      <c r="X432" s="8"/>
      <c r="Y432" s="12"/>
      <c r="Z432" s="12"/>
      <c r="AA432" s="12"/>
      <c r="AB432" s="12"/>
      <c r="AC432" s="91">
        <f t="shared" si="215"/>
        <v>0</v>
      </c>
      <c r="AD432" s="75">
        <f t="shared" si="216"/>
        <v>0</v>
      </c>
      <c r="AE432" s="88">
        <f t="shared" si="204"/>
        <v>0</v>
      </c>
      <c r="AF432" s="92">
        <f t="shared" si="205"/>
        <v>0</v>
      </c>
      <c r="AG432" s="93">
        <f t="shared" si="206"/>
        <v>0</v>
      </c>
      <c r="AH432" s="93">
        <f t="shared" si="207"/>
        <v>0</v>
      </c>
      <c r="AI432" s="78">
        <f t="shared" si="208"/>
        <v>0</v>
      </c>
      <c r="AJ432" s="92">
        <f t="shared" si="217"/>
        <v>0</v>
      </c>
      <c r="AK432" s="78">
        <f t="shared" si="218"/>
        <v>0</v>
      </c>
      <c r="AL432" s="11"/>
      <c r="AM432" s="14"/>
      <c r="AN432" s="11"/>
      <c r="AO432" s="15"/>
      <c r="AP432" s="11"/>
      <c r="AQ432" s="11"/>
      <c r="AR432" s="11"/>
      <c r="AS432" s="75" t="str">
        <f t="shared" si="226"/>
        <v/>
      </c>
      <c r="AT432" s="75" t="str">
        <f t="shared" ca="1" si="227"/>
        <v/>
      </c>
      <c r="AU432" s="75" t="str">
        <f t="shared" si="228"/>
        <v/>
      </c>
      <c r="AV432" s="75" t="str">
        <f t="shared" ca="1" si="229"/>
        <v/>
      </c>
      <c r="AW432" s="169"/>
      <c r="AX432" s="169"/>
      <c r="AY432" s="75" t="str">
        <f t="shared" si="230"/>
        <v/>
      </c>
      <c r="AZ432" s="169"/>
      <c r="BA432" s="169"/>
      <c r="BB432" s="75" t="str">
        <f t="shared" si="231"/>
        <v/>
      </c>
      <c r="BC432" s="11"/>
      <c r="BH432" s="52"/>
      <c r="BI432" s="52"/>
      <c r="BJ432" s="52"/>
      <c r="BK432" s="52"/>
      <c r="BL432" s="52"/>
      <c r="BM432" s="52"/>
      <c r="BQ432" s="27"/>
      <c r="BR432" s="27"/>
      <c r="BS432" s="27"/>
      <c r="BT432" s="27"/>
      <c r="BU432" s="27"/>
      <c r="BV432" s="27"/>
      <c r="BW432" s="54"/>
      <c r="BX432" s="26"/>
      <c r="BY432" s="54"/>
      <c r="BZ432" s="26"/>
      <c r="CA432" s="26"/>
      <c r="CB432" s="26"/>
    </row>
    <row r="433" spans="1:80" ht="17.45" customHeight="1">
      <c r="A433" s="94">
        <f t="shared" si="232"/>
        <v>61.3</v>
      </c>
      <c r="B433" s="179">
        <f t="shared" si="209"/>
        <v>46347</v>
      </c>
      <c r="C433" s="8"/>
      <c r="D433" s="11"/>
      <c r="E433" s="12"/>
      <c r="F433" s="11"/>
      <c r="G433" s="74">
        <f t="shared" si="234"/>
        <v>821</v>
      </c>
      <c r="H433" s="75">
        <f t="shared" si="234"/>
        <v>6136</v>
      </c>
      <c r="I433" s="88">
        <f t="shared" si="220"/>
        <v>0</v>
      </c>
      <c r="J433" s="78">
        <f t="shared" si="221"/>
        <v>0</v>
      </c>
      <c r="K433" s="78">
        <f t="shared" si="222"/>
        <v>0</v>
      </c>
      <c r="L433" s="78">
        <f t="shared" si="223"/>
        <v>0</v>
      </c>
      <c r="M433" s="78">
        <f t="shared" ca="1" si="224"/>
        <v>7.6404494382022445E-2</v>
      </c>
      <c r="N433" s="78">
        <f t="shared" ca="1" si="210"/>
        <v>2.802850356294536E-2</v>
      </c>
      <c r="O433" s="78">
        <f t="shared" si="225"/>
        <v>5.0000000000000001E-4</v>
      </c>
      <c r="P433" s="13"/>
      <c r="Q433" s="8"/>
      <c r="R433" s="13"/>
      <c r="S433" s="89">
        <f t="shared" si="211"/>
        <v>0</v>
      </c>
      <c r="T433" s="75">
        <f t="shared" si="212"/>
        <v>0</v>
      </c>
      <c r="U433" s="90">
        <f t="shared" si="213"/>
        <v>0</v>
      </c>
      <c r="V433" s="82">
        <f t="shared" si="214"/>
        <v>0</v>
      </c>
      <c r="W433" s="8"/>
      <c r="X433" s="8"/>
      <c r="Y433" s="12"/>
      <c r="Z433" s="12"/>
      <c r="AA433" s="12"/>
      <c r="AB433" s="12"/>
      <c r="AC433" s="91">
        <f t="shared" si="215"/>
        <v>0</v>
      </c>
      <c r="AD433" s="75">
        <f t="shared" si="216"/>
        <v>0</v>
      </c>
      <c r="AE433" s="88">
        <f t="shared" si="204"/>
        <v>0</v>
      </c>
      <c r="AF433" s="92">
        <f t="shared" si="205"/>
        <v>0</v>
      </c>
      <c r="AG433" s="93">
        <f t="shared" si="206"/>
        <v>0</v>
      </c>
      <c r="AH433" s="93">
        <f t="shared" si="207"/>
        <v>0</v>
      </c>
      <c r="AI433" s="78">
        <f t="shared" si="208"/>
        <v>0</v>
      </c>
      <c r="AJ433" s="92">
        <f t="shared" si="217"/>
        <v>0</v>
      </c>
      <c r="AK433" s="78">
        <f t="shared" si="218"/>
        <v>0</v>
      </c>
      <c r="AL433" s="11"/>
      <c r="AM433" s="14"/>
      <c r="AN433" s="11"/>
      <c r="AO433" s="15"/>
      <c r="AP433" s="11"/>
      <c r="AQ433" s="11"/>
      <c r="AR433" s="11"/>
      <c r="AS433" s="75" t="str">
        <f t="shared" si="226"/>
        <v/>
      </c>
      <c r="AT433" s="75" t="str">
        <f t="shared" ca="1" si="227"/>
        <v/>
      </c>
      <c r="AU433" s="75" t="str">
        <f t="shared" si="228"/>
        <v/>
      </c>
      <c r="AV433" s="75" t="str">
        <f t="shared" ca="1" si="229"/>
        <v/>
      </c>
      <c r="AW433" s="169"/>
      <c r="AX433" s="169"/>
      <c r="AY433" s="75" t="str">
        <f t="shared" si="230"/>
        <v/>
      </c>
      <c r="AZ433" s="169"/>
      <c r="BA433" s="169"/>
      <c r="BB433" s="75" t="str">
        <f t="shared" si="231"/>
        <v/>
      </c>
      <c r="BC433" s="11"/>
      <c r="BH433" s="52"/>
      <c r="BI433" s="52"/>
      <c r="BJ433" s="52"/>
      <c r="BK433" s="52"/>
      <c r="BL433" s="52"/>
      <c r="BM433" s="52"/>
      <c r="BQ433" s="27"/>
      <c r="BR433" s="27"/>
      <c r="BS433" s="27"/>
      <c r="BT433" s="27"/>
      <c r="BU433" s="27"/>
      <c r="BV433" s="27"/>
      <c r="BW433" s="54"/>
      <c r="BX433" s="26"/>
      <c r="BY433" s="54"/>
      <c r="BZ433" s="26"/>
      <c r="CA433" s="26"/>
      <c r="CB433" s="26"/>
    </row>
    <row r="434" spans="1:80" ht="17.45" customHeight="1">
      <c r="A434" s="86">
        <f t="shared" si="232"/>
        <v>61.4</v>
      </c>
      <c r="B434" s="179">
        <f t="shared" si="209"/>
        <v>46348</v>
      </c>
      <c r="C434" s="8"/>
      <c r="D434" s="11"/>
      <c r="E434" s="12"/>
      <c r="F434" s="11"/>
      <c r="G434" s="74">
        <f t="shared" si="234"/>
        <v>821</v>
      </c>
      <c r="H434" s="75">
        <f t="shared" si="234"/>
        <v>6136</v>
      </c>
      <c r="I434" s="88">
        <f t="shared" si="220"/>
        <v>0</v>
      </c>
      <c r="J434" s="78">
        <f t="shared" si="221"/>
        <v>0</v>
      </c>
      <c r="K434" s="78">
        <f t="shared" si="222"/>
        <v>0</v>
      </c>
      <c r="L434" s="78">
        <f t="shared" si="223"/>
        <v>0</v>
      </c>
      <c r="M434" s="78">
        <f t="shared" ca="1" si="224"/>
        <v>7.6404494382022445E-2</v>
      </c>
      <c r="N434" s="78">
        <f t="shared" ca="1" si="210"/>
        <v>2.802850356294536E-2</v>
      </c>
      <c r="O434" s="78">
        <f t="shared" si="225"/>
        <v>5.0000000000000001E-4</v>
      </c>
      <c r="P434" s="13"/>
      <c r="Q434" s="8"/>
      <c r="R434" s="13"/>
      <c r="S434" s="89">
        <f t="shared" si="211"/>
        <v>0</v>
      </c>
      <c r="T434" s="75">
        <f t="shared" si="212"/>
        <v>0</v>
      </c>
      <c r="U434" s="90">
        <f t="shared" si="213"/>
        <v>0</v>
      </c>
      <c r="V434" s="82">
        <f t="shared" si="214"/>
        <v>0</v>
      </c>
      <c r="W434" s="8"/>
      <c r="X434" s="8"/>
      <c r="Y434" s="12"/>
      <c r="Z434" s="12"/>
      <c r="AA434" s="12"/>
      <c r="AB434" s="12"/>
      <c r="AC434" s="91">
        <f t="shared" si="215"/>
        <v>0</v>
      </c>
      <c r="AD434" s="75">
        <f t="shared" si="216"/>
        <v>0</v>
      </c>
      <c r="AE434" s="88">
        <f t="shared" si="204"/>
        <v>0</v>
      </c>
      <c r="AF434" s="92">
        <f t="shared" si="205"/>
        <v>0</v>
      </c>
      <c r="AG434" s="93">
        <f t="shared" si="206"/>
        <v>0</v>
      </c>
      <c r="AH434" s="93">
        <f t="shared" si="207"/>
        <v>0</v>
      </c>
      <c r="AI434" s="78">
        <f t="shared" si="208"/>
        <v>0</v>
      </c>
      <c r="AJ434" s="92">
        <f t="shared" si="217"/>
        <v>0</v>
      </c>
      <c r="AK434" s="78">
        <f t="shared" si="218"/>
        <v>0</v>
      </c>
      <c r="AL434" s="11"/>
      <c r="AM434" s="14"/>
      <c r="AN434" s="11"/>
      <c r="AO434" s="15"/>
      <c r="AP434" s="11"/>
      <c r="AQ434" s="11"/>
      <c r="AR434" s="11"/>
      <c r="AS434" s="75" t="str">
        <f t="shared" si="226"/>
        <v/>
      </c>
      <c r="AT434" s="75" t="str">
        <f t="shared" ca="1" si="227"/>
        <v/>
      </c>
      <c r="AU434" s="75" t="str">
        <f t="shared" si="228"/>
        <v/>
      </c>
      <c r="AV434" s="75" t="str">
        <f t="shared" ca="1" si="229"/>
        <v/>
      </c>
      <c r="AW434" s="169"/>
      <c r="AX434" s="169"/>
      <c r="AY434" s="75" t="str">
        <f t="shared" si="230"/>
        <v/>
      </c>
      <c r="AZ434" s="169"/>
      <c r="BA434" s="169"/>
      <c r="BB434" s="75" t="str">
        <f t="shared" si="231"/>
        <v/>
      </c>
      <c r="BC434" s="11"/>
      <c r="BH434" s="52"/>
      <c r="BI434" s="52"/>
      <c r="BJ434" s="52"/>
      <c r="BK434" s="52"/>
      <c r="BL434" s="52"/>
      <c r="BM434" s="52"/>
      <c r="BQ434" s="27"/>
      <c r="BR434" s="27"/>
      <c r="BS434" s="27"/>
      <c r="BT434" s="27"/>
      <c r="BU434" s="27"/>
      <c r="BV434" s="27"/>
      <c r="BW434" s="54"/>
      <c r="BX434" s="26"/>
      <c r="BY434" s="54"/>
      <c r="BZ434" s="26"/>
      <c r="CA434" s="26"/>
      <c r="CB434" s="26"/>
    </row>
    <row r="435" spans="1:80" ht="17.45" customHeight="1">
      <c r="A435" s="94">
        <f t="shared" si="232"/>
        <v>61.5</v>
      </c>
      <c r="B435" s="179">
        <f t="shared" si="209"/>
        <v>46349</v>
      </c>
      <c r="C435" s="8"/>
      <c r="D435" s="11"/>
      <c r="E435" s="12"/>
      <c r="F435" s="11"/>
      <c r="G435" s="74">
        <f t="shared" si="234"/>
        <v>821</v>
      </c>
      <c r="H435" s="75">
        <f t="shared" si="234"/>
        <v>6136</v>
      </c>
      <c r="I435" s="88">
        <f t="shared" si="220"/>
        <v>0</v>
      </c>
      <c r="J435" s="78">
        <f t="shared" si="221"/>
        <v>0</v>
      </c>
      <c r="K435" s="78">
        <f t="shared" si="222"/>
        <v>0</v>
      </c>
      <c r="L435" s="78">
        <f t="shared" si="223"/>
        <v>0</v>
      </c>
      <c r="M435" s="78">
        <f t="shared" ca="1" si="224"/>
        <v>7.6404494382022445E-2</v>
      </c>
      <c r="N435" s="78">
        <f t="shared" ca="1" si="210"/>
        <v>2.802850356294536E-2</v>
      </c>
      <c r="O435" s="78">
        <f t="shared" si="225"/>
        <v>5.0000000000000001E-4</v>
      </c>
      <c r="P435" s="13"/>
      <c r="Q435" s="8"/>
      <c r="R435" s="13"/>
      <c r="S435" s="89">
        <f t="shared" si="211"/>
        <v>0</v>
      </c>
      <c r="T435" s="75">
        <f t="shared" si="212"/>
        <v>0</v>
      </c>
      <c r="U435" s="90">
        <f t="shared" si="213"/>
        <v>0</v>
      </c>
      <c r="V435" s="82">
        <f t="shared" si="214"/>
        <v>0</v>
      </c>
      <c r="W435" s="8"/>
      <c r="X435" s="8"/>
      <c r="Y435" s="12"/>
      <c r="Z435" s="12"/>
      <c r="AA435" s="12"/>
      <c r="AB435" s="12"/>
      <c r="AC435" s="91">
        <f t="shared" si="215"/>
        <v>0</v>
      </c>
      <c r="AD435" s="75">
        <f t="shared" si="216"/>
        <v>0</v>
      </c>
      <c r="AE435" s="88">
        <f t="shared" si="204"/>
        <v>0</v>
      </c>
      <c r="AF435" s="92">
        <f t="shared" si="205"/>
        <v>0</v>
      </c>
      <c r="AG435" s="93">
        <f t="shared" si="206"/>
        <v>0</v>
      </c>
      <c r="AH435" s="93">
        <f t="shared" si="207"/>
        <v>0</v>
      </c>
      <c r="AI435" s="78">
        <f t="shared" si="208"/>
        <v>0</v>
      </c>
      <c r="AJ435" s="92">
        <f t="shared" si="217"/>
        <v>0</v>
      </c>
      <c r="AK435" s="78">
        <f t="shared" si="218"/>
        <v>0</v>
      </c>
      <c r="AL435" s="11"/>
      <c r="AM435" s="14"/>
      <c r="AN435" s="11"/>
      <c r="AO435" s="15"/>
      <c r="AP435" s="11"/>
      <c r="AQ435" s="11"/>
      <c r="AR435" s="11"/>
      <c r="AS435" s="75" t="str">
        <f t="shared" si="226"/>
        <v/>
      </c>
      <c r="AT435" s="75" t="str">
        <f t="shared" ca="1" si="227"/>
        <v/>
      </c>
      <c r="AU435" s="75" t="str">
        <f t="shared" si="228"/>
        <v/>
      </c>
      <c r="AV435" s="75" t="str">
        <f t="shared" ca="1" si="229"/>
        <v/>
      </c>
      <c r="AW435" s="169"/>
      <c r="AX435" s="169"/>
      <c r="AY435" s="75" t="str">
        <f t="shared" si="230"/>
        <v/>
      </c>
      <c r="AZ435" s="169"/>
      <c r="BA435" s="169"/>
      <c r="BB435" s="75" t="str">
        <f t="shared" si="231"/>
        <v/>
      </c>
      <c r="BC435" s="11"/>
      <c r="BH435" s="52"/>
      <c r="BI435" s="52"/>
      <c r="BJ435" s="52"/>
      <c r="BK435" s="52"/>
      <c r="BL435" s="52"/>
      <c r="BM435" s="52"/>
      <c r="BQ435" s="27"/>
      <c r="BR435" s="27"/>
      <c r="BS435" s="27"/>
      <c r="BT435" s="27"/>
      <c r="BU435" s="27"/>
      <c r="BV435" s="27"/>
      <c r="BW435" s="54"/>
      <c r="BX435" s="26"/>
      <c r="BY435" s="54"/>
      <c r="BZ435" s="26"/>
      <c r="CA435" s="26"/>
      <c r="CB435" s="26"/>
    </row>
    <row r="436" spans="1:80" ht="17.45" customHeight="1">
      <c r="A436" s="86">
        <f t="shared" si="232"/>
        <v>61.6</v>
      </c>
      <c r="B436" s="179">
        <f t="shared" si="209"/>
        <v>46350</v>
      </c>
      <c r="C436" s="8"/>
      <c r="D436" s="11"/>
      <c r="E436" s="12"/>
      <c r="F436" s="11"/>
      <c r="G436" s="74">
        <f t="shared" si="234"/>
        <v>821</v>
      </c>
      <c r="H436" s="75">
        <f t="shared" si="234"/>
        <v>6136</v>
      </c>
      <c r="I436" s="88">
        <f t="shared" si="220"/>
        <v>0</v>
      </c>
      <c r="J436" s="78">
        <f t="shared" si="221"/>
        <v>0</v>
      </c>
      <c r="K436" s="78">
        <f t="shared" si="222"/>
        <v>0</v>
      </c>
      <c r="L436" s="78">
        <f t="shared" si="223"/>
        <v>0</v>
      </c>
      <c r="M436" s="78">
        <f t="shared" ca="1" si="224"/>
        <v>7.6404494382022445E-2</v>
      </c>
      <c r="N436" s="78">
        <f t="shared" ca="1" si="210"/>
        <v>2.802850356294536E-2</v>
      </c>
      <c r="O436" s="78">
        <f t="shared" si="225"/>
        <v>5.0000000000000001E-4</v>
      </c>
      <c r="P436" s="13"/>
      <c r="Q436" s="8"/>
      <c r="R436" s="13"/>
      <c r="S436" s="89">
        <f t="shared" si="211"/>
        <v>0</v>
      </c>
      <c r="T436" s="75">
        <f t="shared" si="212"/>
        <v>0</v>
      </c>
      <c r="U436" s="90">
        <f t="shared" si="213"/>
        <v>0</v>
      </c>
      <c r="V436" s="82">
        <f t="shared" si="214"/>
        <v>0</v>
      </c>
      <c r="W436" s="8"/>
      <c r="X436" s="8"/>
      <c r="Y436" s="12"/>
      <c r="Z436" s="12"/>
      <c r="AA436" s="12"/>
      <c r="AB436" s="12"/>
      <c r="AC436" s="91">
        <f t="shared" si="215"/>
        <v>0</v>
      </c>
      <c r="AD436" s="75">
        <f t="shared" si="216"/>
        <v>0</v>
      </c>
      <c r="AE436" s="88">
        <f t="shared" si="204"/>
        <v>0</v>
      </c>
      <c r="AF436" s="92">
        <f t="shared" si="205"/>
        <v>0</v>
      </c>
      <c r="AG436" s="93">
        <f t="shared" si="206"/>
        <v>0</v>
      </c>
      <c r="AH436" s="93">
        <f t="shared" si="207"/>
        <v>0</v>
      </c>
      <c r="AI436" s="78">
        <f t="shared" si="208"/>
        <v>0</v>
      </c>
      <c r="AJ436" s="92">
        <f t="shared" si="217"/>
        <v>0</v>
      </c>
      <c r="AK436" s="78">
        <f t="shared" si="218"/>
        <v>0</v>
      </c>
      <c r="AL436" s="11"/>
      <c r="AM436" s="14"/>
      <c r="AN436" s="11"/>
      <c r="AO436" s="15"/>
      <c r="AP436" s="11"/>
      <c r="AQ436" s="11"/>
      <c r="AR436" s="11"/>
      <c r="AS436" s="75" t="str">
        <f t="shared" si="226"/>
        <v/>
      </c>
      <c r="AT436" s="75" t="str">
        <f t="shared" ca="1" si="227"/>
        <v/>
      </c>
      <c r="AU436" s="75" t="str">
        <f t="shared" si="228"/>
        <v/>
      </c>
      <c r="AV436" s="75" t="str">
        <f t="shared" ca="1" si="229"/>
        <v/>
      </c>
      <c r="AW436" s="169"/>
      <c r="AX436" s="169"/>
      <c r="AY436" s="75" t="str">
        <f t="shared" si="230"/>
        <v/>
      </c>
      <c r="AZ436" s="169"/>
      <c r="BA436" s="169"/>
      <c r="BB436" s="75" t="str">
        <f t="shared" si="231"/>
        <v/>
      </c>
      <c r="BC436" s="11"/>
      <c r="BH436" s="52"/>
      <c r="BI436" s="52"/>
      <c r="BJ436" s="52"/>
      <c r="BK436" s="52"/>
      <c r="BL436" s="52"/>
      <c r="BM436" s="52"/>
      <c r="BQ436" s="27"/>
      <c r="BR436" s="27"/>
      <c r="BS436" s="27"/>
      <c r="BT436" s="27"/>
      <c r="BU436" s="27"/>
      <c r="BV436" s="27"/>
      <c r="BW436" s="54"/>
      <c r="BX436" s="26"/>
      <c r="BY436" s="54"/>
      <c r="BZ436" s="26"/>
      <c r="CA436" s="26"/>
      <c r="CB436" s="26"/>
    </row>
    <row r="437" spans="1:80" ht="17.45" customHeight="1" thickBot="1">
      <c r="A437" s="94">
        <f t="shared" si="232"/>
        <v>61.7</v>
      </c>
      <c r="B437" s="180">
        <f t="shared" si="209"/>
        <v>46351</v>
      </c>
      <c r="C437" s="16"/>
      <c r="D437" s="17"/>
      <c r="E437" s="18"/>
      <c r="F437" s="17"/>
      <c r="G437" s="96">
        <f t="shared" si="234"/>
        <v>821</v>
      </c>
      <c r="H437" s="97">
        <f t="shared" si="234"/>
        <v>6136</v>
      </c>
      <c r="I437" s="98">
        <f t="shared" si="220"/>
        <v>0</v>
      </c>
      <c r="J437" s="99">
        <f t="shared" si="221"/>
        <v>0</v>
      </c>
      <c r="K437" s="99">
        <f t="shared" si="222"/>
        <v>0</v>
      </c>
      <c r="L437" s="99">
        <f t="shared" si="223"/>
        <v>0</v>
      </c>
      <c r="M437" s="99">
        <f t="shared" ca="1" si="224"/>
        <v>7.6404494382022445E-2</v>
      </c>
      <c r="N437" s="99">
        <f t="shared" ca="1" si="210"/>
        <v>2.802850356294536E-2</v>
      </c>
      <c r="O437" s="99">
        <f t="shared" si="225"/>
        <v>5.0000000000000001E-4</v>
      </c>
      <c r="P437" s="19"/>
      <c r="Q437" s="16"/>
      <c r="R437" s="19"/>
      <c r="S437" s="89">
        <f t="shared" si="211"/>
        <v>0</v>
      </c>
      <c r="T437" s="75">
        <f t="shared" si="212"/>
        <v>0</v>
      </c>
      <c r="U437" s="100">
        <f t="shared" si="213"/>
        <v>0</v>
      </c>
      <c r="V437" s="101">
        <f t="shared" si="214"/>
        <v>0</v>
      </c>
      <c r="W437" s="16"/>
      <c r="X437" s="8"/>
      <c r="Y437" s="12"/>
      <c r="Z437" s="12"/>
      <c r="AA437" s="12"/>
      <c r="AB437" s="12"/>
      <c r="AC437" s="102">
        <f t="shared" si="215"/>
        <v>0</v>
      </c>
      <c r="AD437" s="97">
        <f t="shared" si="216"/>
        <v>0</v>
      </c>
      <c r="AE437" s="98">
        <f t="shared" si="204"/>
        <v>0</v>
      </c>
      <c r="AF437" s="103">
        <f t="shared" si="205"/>
        <v>0</v>
      </c>
      <c r="AG437" s="104">
        <f t="shared" si="206"/>
        <v>0</v>
      </c>
      <c r="AH437" s="104">
        <f t="shared" si="207"/>
        <v>0</v>
      </c>
      <c r="AI437" s="99">
        <f t="shared" si="208"/>
        <v>0</v>
      </c>
      <c r="AJ437" s="103">
        <f t="shared" si="217"/>
        <v>0</v>
      </c>
      <c r="AK437" s="99">
        <f t="shared" si="218"/>
        <v>0</v>
      </c>
      <c r="AL437" s="17"/>
      <c r="AM437" s="20"/>
      <c r="AN437" s="17"/>
      <c r="AO437" s="21"/>
      <c r="AP437" s="17"/>
      <c r="AQ437" s="17"/>
      <c r="AR437" s="17"/>
      <c r="AS437" s="97" t="str">
        <f t="shared" si="226"/>
        <v/>
      </c>
      <c r="AT437" s="97" t="str">
        <f t="shared" ca="1" si="227"/>
        <v/>
      </c>
      <c r="AU437" s="97" t="str">
        <f t="shared" si="228"/>
        <v/>
      </c>
      <c r="AV437" s="97" t="str">
        <f t="shared" ca="1" si="229"/>
        <v/>
      </c>
      <c r="AW437" s="167"/>
      <c r="AX437" s="167"/>
      <c r="AY437" s="97" t="str">
        <f t="shared" si="230"/>
        <v/>
      </c>
      <c r="AZ437" s="167"/>
      <c r="BA437" s="167"/>
      <c r="BB437" s="97" t="str">
        <f t="shared" si="231"/>
        <v/>
      </c>
      <c r="BC437" s="17"/>
      <c r="BH437" s="52"/>
      <c r="BI437" s="52"/>
      <c r="BJ437" s="52"/>
      <c r="BK437" s="52"/>
      <c r="BL437" s="52"/>
      <c r="BM437" s="52"/>
      <c r="BQ437" s="27"/>
      <c r="BR437" s="27"/>
      <c r="BS437" s="27"/>
      <c r="BT437" s="27"/>
      <c r="BU437" s="27"/>
      <c r="BV437" s="27"/>
      <c r="BW437" s="54"/>
      <c r="BX437" s="26"/>
      <c r="BY437" s="54"/>
      <c r="BZ437" s="26"/>
      <c r="CA437" s="26"/>
      <c r="CB437" s="26"/>
    </row>
    <row r="438" spans="1:80" ht="17.45" customHeight="1" thickTop="1">
      <c r="A438" s="105">
        <f>A431+1</f>
        <v>62.1</v>
      </c>
      <c r="B438" s="178">
        <f>B437+1</f>
        <v>46352</v>
      </c>
      <c r="C438" s="4"/>
      <c r="D438" s="5"/>
      <c r="E438" s="6"/>
      <c r="F438" s="5"/>
      <c r="G438" s="74">
        <f t="shared" si="234"/>
        <v>821</v>
      </c>
      <c r="H438" s="75">
        <f t="shared" si="234"/>
        <v>6136</v>
      </c>
      <c r="I438" s="76">
        <f t="shared" si="220"/>
        <v>0</v>
      </c>
      <c r="J438" s="77">
        <f t="shared" si="221"/>
        <v>0</v>
      </c>
      <c r="K438" s="77">
        <f t="shared" si="222"/>
        <v>0</v>
      </c>
      <c r="L438" s="77">
        <f t="shared" si="223"/>
        <v>0</v>
      </c>
      <c r="M438" s="78">
        <f t="shared" ca="1" si="224"/>
        <v>7.6404494382022445E-2</v>
      </c>
      <c r="N438" s="78">
        <f t="shared" ca="1" si="210"/>
        <v>2.802850356294536E-2</v>
      </c>
      <c r="O438" s="78">
        <f t="shared" si="225"/>
        <v>5.0000000000000001E-4</v>
      </c>
      <c r="P438" s="13"/>
      <c r="Q438" s="8"/>
      <c r="R438" s="13"/>
      <c r="S438" s="79">
        <f t="shared" si="211"/>
        <v>0</v>
      </c>
      <c r="T438" s="80">
        <f t="shared" si="212"/>
        <v>0</v>
      </c>
      <c r="U438" s="90">
        <f t="shared" si="213"/>
        <v>0</v>
      </c>
      <c r="V438" s="82">
        <f t="shared" si="214"/>
        <v>0</v>
      </c>
      <c r="W438" s="4"/>
      <c r="X438" s="4"/>
      <c r="Y438" s="6"/>
      <c r="Z438" s="6"/>
      <c r="AA438" s="6"/>
      <c r="AB438" s="6"/>
      <c r="AC438" s="83">
        <f t="shared" si="215"/>
        <v>0</v>
      </c>
      <c r="AD438" s="80">
        <f t="shared" si="216"/>
        <v>0</v>
      </c>
      <c r="AE438" s="76">
        <f t="shared" si="204"/>
        <v>0</v>
      </c>
      <c r="AF438" s="84">
        <f t="shared" si="205"/>
        <v>0</v>
      </c>
      <c r="AG438" s="85">
        <f t="shared" si="206"/>
        <v>0</v>
      </c>
      <c r="AH438" s="85">
        <f t="shared" si="207"/>
        <v>0</v>
      </c>
      <c r="AI438" s="77">
        <f t="shared" si="208"/>
        <v>0</v>
      </c>
      <c r="AJ438" s="84">
        <f t="shared" si="217"/>
        <v>0</v>
      </c>
      <c r="AK438" s="77">
        <f t="shared" si="218"/>
        <v>0</v>
      </c>
      <c r="AL438" s="5"/>
      <c r="AM438" s="9"/>
      <c r="AN438" s="5"/>
      <c r="AO438" s="10"/>
      <c r="AP438" s="5"/>
      <c r="AQ438" s="5"/>
      <c r="AR438" s="5"/>
      <c r="AS438" s="80" t="str">
        <f t="shared" si="226"/>
        <v/>
      </c>
      <c r="AT438" s="80" t="str">
        <f t="shared" ca="1" si="227"/>
        <v/>
      </c>
      <c r="AU438" s="80" t="str">
        <f t="shared" si="228"/>
        <v/>
      </c>
      <c r="AV438" s="80" t="str">
        <f t="shared" ca="1" si="229"/>
        <v/>
      </c>
      <c r="AW438" s="165"/>
      <c r="AX438" s="165"/>
      <c r="AY438" s="80" t="str">
        <f t="shared" si="230"/>
        <v/>
      </c>
      <c r="AZ438" s="165"/>
      <c r="BA438" s="165"/>
      <c r="BB438" s="80" t="str">
        <f t="shared" si="231"/>
        <v/>
      </c>
      <c r="BC438" s="5"/>
      <c r="BH438" s="52"/>
      <c r="BI438" s="52"/>
      <c r="BJ438" s="52"/>
      <c r="BK438" s="52"/>
      <c r="BL438" s="52"/>
      <c r="BM438" s="52"/>
      <c r="BQ438" s="27"/>
      <c r="BR438" s="27"/>
      <c r="BS438" s="27"/>
      <c r="BT438" s="27"/>
      <c r="BU438" s="27"/>
      <c r="BV438" s="27"/>
      <c r="BW438" s="54"/>
      <c r="BX438" s="26"/>
      <c r="BY438" s="54"/>
      <c r="BZ438" s="26"/>
      <c r="CA438" s="26"/>
      <c r="CB438" s="26"/>
    </row>
    <row r="439" spans="1:80" ht="17.45" customHeight="1">
      <c r="A439" s="94">
        <f t="shared" si="232"/>
        <v>62.2</v>
      </c>
      <c r="B439" s="179">
        <f t="shared" si="209"/>
        <v>46353</v>
      </c>
      <c r="C439" s="8"/>
      <c r="D439" s="11"/>
      <c r="E439" s="12"/>
      <c r="F439" s="11"/>
      <c r="G439" s="74">
        <f t="shared" si="234"/>
        <v>821</v>
      </c>
      <c r="H439" s="75">
        <f t="shared" si="234"/>
        <v>6136</v>
      </c>
      <c r="I439" s="88">
        <f t="shared" si="220"/>
        <v>0</v>
      </c>
      <c r="J439" s="78">
        <f t="shared" si="221"/>
        <v>0</v>
      </c>
      <c r="K439" s="78">
        <f t="shared" si="222"/>
        <v>0</v>
      </c>
      <c r="L439" s="78">
        <f t="shared" si="223"/>
        <v>0</v>
      </c>
      <c r="M439" s="78">
        <f t="shared" ca="1" si="224"/>
        <v>7.6404494382022445E-2</v>
      </c>
      <c r="N439" s="78">
        <f t="shared" ca="1" si="210"/>
        <v>2.802850356294536E-2</v>
      </c>
      <c r="O439" s="78">
        <f t="shared" si="225"/>
        <v>5.0000000000000001E-4</v>
      </c>
      <c r="P439" s="13"/>
      <c r="Q439" s="8"/>
      <c r="R439" s="13"/>
      <c r="S439" s="89">
        <f t="shared" si="211"/>
        <v>0</v>
      </c>
      <c r="T439" s="75">
        <f t="shared" si="212"/>
        <v>0</v>
      </c>
      <c r="U439" s="90">
        <f t="shared" si="213"/>
        <v>0</v>
      </c>
      <c r="V439" s="82">
        <f t="shared" si="214"/>
        <v>0</v>
      </c>
      <c r="W439" s="8"/>
      <c r="X439" s="8"/>
      <c r="Y439" s="12"/>
      <c r="Z439" s="12"/>
      <c r="AA439" s="12"/>
      <c r="AB439" s="12"/>
      <c r="AC439" s="91">
        <f t="shared" si="215"/>
        <v>0</v>
      </c>
      <c r="AD439" s="75">
        <f t="shared" si="216"/>
        <v>0</v>
      </c>
      <c r="AE439" s="88">
        <f t="shared" si="204"/>
        <v>0</v>
      </c>
      <c r="AF439" s="92">
        <f t="shared" si="205"/>
        <v>0</v>
      </c>
      <c r="AG439" s="93">
        <f t="shared" si="206"/>
        <v>0</v>
      </c>
      <c r="AH439" s="93">
        <f t="shared" si="207"/>
        <v>0</v>
      </c>
      <c r="AI439" s="78">
        <f t="shared" si="208"/>
        <v>0</v>
      </c>
      <c r="AJ439" s="92">
        <f t="shared" si="217"/>
        <v>0</v>
      </c>
      <c r="AK439" s="78">
        <f t="shared" si="218"/>
        <v>0</v>
      </c>
      <c r="AL439" s="11"/>
      <c r="AM439" s="14"/>
      <c r="AN439" s="11"/>
      <c r="AO439" s="15"/>
      <c r="AP439" s="11"/>
      <c r="AQ439" s="11"/>
      <c r="AR439" s="11"/>
      <c r="AS439" s="75" t="str">
        <f t="shared" si="226"/>
        <v/>
      </c>
      <c r="AT439" s="75" t="str">
        <f t="shared" ca="1" si="227"/>
        <v/>
      </c>
      <c r="AU439" s="75" t="str">
        <f t="shared" si="228"/>
        <v/>
      </c>
      <c r="AV439" s="75" t="str">
        <f t="shared" ca="1" si="229"/>
        <v/>
      </c>
      <c r="AW439" s="169"/>
      <c r="AX439" s="169"/>
      <c r="AY439" s="75" t="str">
        <f t="shared" si="230"/>
        <v/>
      </c>
      <c r="AZ439" s="169"/>
      <c r="BA439" s="169"/>
      <c r="BB439" s="75" t="str">
        <f t="shared" si="231"/>
        <v/>
      </c>
      <c r="BC439" s="11"/>
      <c r="BH439" s="52"/>
      <c r="BI439" s="52"/>
      <c r="BJ439" s="52"/>
      <c r="BK439" s="52"/>
      <c r="BL439" s="52"/>
      <c r="BM439" s="52"/>
      <c r="BQ439" s="27"/>
      <c r="BR439" s="27"/>
      <c r="BS439" s="27"/>
      <c r="BT439" s="27"/>
      <c r="BU439" s="27"/>
      <c r="BV439" s="27"/>
      <c r="BW439" s="54"/>
      <c r="BX439" s="26"/>
      <c r="BY439" s="54"/>
      <c r="BZ439" s="26"/>
      <c r="CA439" s="26"/>
      <c r="CB439" s="26"/>
    </row>
    <row r="440" spans="1:80" ht="17.45" customHeight="1">
      <c r="A440" s="86">
        <f t="shared" si="232"/>
        <v>62.3</v>
      </c>
      <c r="B440" s="179">
        <f t="shared" si="209"/>
        <v>46354</v>
      </c>
      <c r="C440" s="8"/>
      <c r="D440" s="11"/>
      <c r="E440" s="12"/>
      <c r="F440" s="11"/>
      <c r="G440" s="74">
        <f t="shared" si="234"/>
        <v>821</v>
      </c>
      <c r="H440" s="75">
        <f t="shared" si="234"/>
        <v>6136</v>
      </c>
      <c r="I440" s="88">
        <f t="shared" si="220"/>
        <v>0</v>
      </c>
      <c r="J440" s="78">
        <f t="shared" si="221"/>
        <v>0</v>
      </c>
      <c r="K440" s="78">
        <f t="shared" si="222"/>
        <v>0</v>
      </c>
      <c r="L440" s="78">
        <f t="shared" si="223"/>
        <v>0</v>
      </c>
      <c r="M440" s="78">
        <f t="shared" ca="1" si="224"/>
        <v>7.6404494382022445E-2</v>
      </c>
      <c r="N440" s="78">
        <f t="shared" ca="1" si="210"/>
        <v>2.802850356294536E-2</v>
      </c>
      <c r="O440" s="78">
        <f t="shared" si="225"/>
        <v>5.0000000000000001E-4</v>
      </c>
      <c r="P440" s="13"/>
      <c r="Q440" s="8"/>
      <c r="R440" s="13"/>
      <c r="S440" s="89">
        <f t="shared" si="211"/>
        <v>0</v>
      </c>
      <c r="T440" s="75">
        <f t="shared" si="212"/>
        <v>0</v>
      </c>
      <c r="U440" s="90">
        <f t="shared" si="213"/>
        <v>0</v>
      </c>
      <c r="V440" s="82">
        <f t="shared" si="214"/>
        <v>0</v>
      </c>
      <c r="W440" s="8"/>
      <c r="X440" s="8"/>
      <c r="Y440" s="12"/>
      <c r="Z440" s="12"/>
      <c r="AA440" s="12"/>
      <c r="AB440" s="12"/>
      <c r="AC440" s="91">
        <f t="shared" si="215"/>
        <v>0</v>
      </c>
      <c r="AD440" s="75">
        <f t="shared" si="216"/>
        <v>0</v>
      </c>
      <c r="AE440" s="88">
        <f t="shared" si="204"/>
        <v>0</v>
      </c>
      <c r="AF440" s="92">
        <f t="shared" si="205"/>
        <v>0</v>
      </c>
      <c r="AG440" s="93">
        <f t="shared" si="206"/>
        <v>0</v>
      </c>
      <c r="AH440" s="93">
        <f t="shared" si="207"/>
        <v>0</v>
      </c>
      <c r="AI440" s="78">
        <f t="shared" si="208"/>
        <v>0</v>
      </c>
      <c r="AJ440" s="92">
        <f t="shared" si="217"/>
        <v>0</v>
      </c>
      <c r="AK440" s="78">
        <f t="shared" si="218"/>
        <v>0</v>
      </c>
      <c r="AL440" s="11"/>
      <c r="AM440" s="14"/>
      <c r="AN440" s="11"/>
      <c r="AO440" s="15"/>
      <c r="AP440" s="11"/>
      <c r="AQ440" s="11"/>
      <c r="AR440" s="11"/>
      <c r="AS440" s="75" t="str">
        <f t="shared" si="226"/>
        <v/>
      </c>
      <c r="AT440" s="75" t="str">
        <f t="shared" ca="1" si="227"/>
        <v/>
      </c>
      <c r="AU440" s="75" t="str">
        <f t="shared" si="228"/>
        <v/>
      </c>
      <c r="AV440" s="75" t="str">
        <f t="shared" ca="1" si="229"/>
        <v/>
      </c>
      <c r="AW440" s="169"/>
      <c r="AX440" s="169"/>
      <c r="AY440" s="75" t="str">
        <f t="shared" si="230"/>
        <v/>
      </c>
      <c r="AZ440" s="169"/>
      <c r="BA440" s="169"/>
      <c r="BB440" s="75" t="str">
        <f t="shared" si="231"/>
        <v/>
      </c>
      <c r="BC440" s="11"/>
      <c r="BH440" s="52"/>
      <c r="BI440" s="52"/>
      <c r="BJ440" s="52"/>
      <c r="BK440" s="52"/>
      <c r="BL440" s="52"/>
      <c r="BM440" s="52"/>
      <c r="BQ440" s="27"/>
      <c r="BR440" s="27"/>
      <c r="BS440" s="27"/>
      <c r="BT440" s="27"/>
      <c r="BU440" s="27"/>
      <c r="BV440" s="27"/>
      <c r="BW440" s="54"/>
      <c r="BX440" s="26"/>
      <c r="BY440" s="54"/>
      <c r="BZ440" s="26"/>
      <c r="CA440" s="26"/>
      <c r="CB440" s="26"/>
    </row>
    <row r="441" spans="1:80" ht="17.45" customHeight="1">
      <c r="A441" s="94">
        <f t="shared" si="232"/>
        <v>62.4</v>
      </c>
      <c r="B441" s="179">
        <f t="shared" si="209"/>
        <v>46355</v>
      </c>
      <c r="C441" s="8"/>
      <c r="D441" s="11"/>
      <c r="E441" s="12"/>
      <c r="F441" s="11"/>
      <c r="G441" s="74">
        <f t="shared" si="234"/>
        <v>821</v>
      </c>
      <c r="H441" s="75">
        <f t="shared" si="234"/>
        <v>6136</v>
      </c>
      <c r="I441" s="88">
        <f t="shared" si="220"/>
        <v>0</v>
      </c>
      <c r="J441" s="78">
        <f t="shared" si="221"/>
        <v>0</v>
      </c>
      <c r="K441" s="78">
        <f t="shared" si="222"/>
        <v>0</v>
      </c>
      <c r="L441" s="78">
        <f t="shared" si="223"/>
        <v>0</v>
      </c>
      <c r="M441" s="78">
        <f t="shared" ca="1" si="224"/>
        <v>7.6404494382022445E-2</v>
      </c>
      <c r="N441" s="78">
        <f t="shared" ca="1" si="210"/>
        <v>2.802850356294536E-2</v>
      </c>
      <c r="O441" s="78">
        <f t="shared" si="225"/>
        <v>5.0000000000000001E-4</v>
      </c>
      <c r="P441" s="13"/>
      <c r="Q441" s="8"/>
      <c r="R441" s="13"/>
      <c r="S441" s="89">
        <f t="shared" si="211"/>
        <v>0</v>
      </c>
      <c r="T441" s="75">
        <f t="shared" si="212"/>
        <v>0</v>
      </c>
      <c r="U441" s="90">
        <f t="shared" si="213"/>
        <v>0</v>
      </c>
      <c r="V441" s="82">
        <f t="shared" si="214"/>
        <v>0</v>
      </c>
      <c r="W441" s="8"/>
      <c r="X441" s="8"/>
      <c r="Y441" s="12"/>
      <c r="Z441" s="12"/>
      <c r="AA441" s="12"/>
      <c r="AB441" s="12"/>
      <c r="AC441" s="91">
        <f t="shared" si="215"/>
        <v>0</v>
      </c>
      <c r="AD441" s="75">
        <f t="shared" si="216"/>
        <v>0</v>
      </c>
      <c r="AE441" s="88">
        <f t="shared" si="204"/>
        <v>0</v>
      </c>
      <c r="AF441" s="92">
        <f t="shared" si="205"/>
        <v>0</v>
      </c>
      <c r="AG441" s="93">
        <f t="shared" si="206"/>
        <v>0</v>
      </c>
      <c r="AH441" s="93">
        <f t="shared" si="207"/>
        <v>0</v>
      </c>
      <c r="AI441" s="78">
        <f t="shared" si="208"/>
        <v>0</v>
      </c>
      <c r="AJ441" s="92">
        <f t="shared" si="217"/>
        <v>0</v>
      </c>
      <c r="AK441" s="78">
        <f t="shared" si="218"/>
        <v>0</v>
      </c>
      <c r="AL441" s="11"/>
      <c r="AM441" s="14"/>
      <c r="AN441" s="11"/>
      <c r="AO441" s="15"/>
      <c r="AP441" s="11"/>
      <c r="AQ441" s="11"/>
      <c r="AR441" s="11"/>
      <c r="AS441" s="75" t="str">
        <f t="shared" si="226"/>
        <v/>
      </c>
      <c r="AT441" s="75" t="str">
        <f t="shared" ca="1" si="227"/>
        <v/>
      </c>
      <c r="AU441" s="75" t="str">
        <f t="shared" si="228"/>
        <v/>
      </c>
      <c r="AV441" s="75" t="str">
        <f t="shared" ca="1" si="229"/>
        <v/>
      </c>
      <c r="AW441" s="169"/>
      <c r="AX441" s="169"/>
      <c r="AY441" s="75" t="str">
        <f t="shared" si="230"/>
        <v/>
      </c>
      <c r="AZ441" s="169"/>
      <c r="BA441" s="169"/>
      <c r="BB441" s="75" t="str">
        <f t="shared" si="231"/>
        <v/>
      </c>
      <c r="BC441" s="11"/>
      <c r="BH441" s="52"/>
      <c r="BI441" s="52"/>
      <c r="BJ441" s="52"/>
      <c r="BK441" s="52"/>
      <c r="BL441" s="52"/>
      <c r="BM441" s="52"/>
      <c r="BQ441" s="27"/>
      <c r="BR441" s="27"/>
      <c r="BS441" s="27"/>
      <c r="BT441" s="27"/>
      <c r="BU441" s="27"/>
      <c r="BV441" s="27"/>
      <c r="BW441" s="54"/>
      <c r="BX441" s="26"/>
      <c r="BY441" s="54"/>
      <c r="BZ441" s="26"/>
      <c r="CA441" s="26"/>
      <c r="CB441" s="26"/>
    </row>
    <row r="442" spans="1:80" ht="17.45" customHeight="1">
      <c r="A442" s="86">
        <f t="shared" si="232"/>
        <v>62.5</v>
      </c>
      <c r="B442" s="179">
        <f t="shared" si="209"/>
        <v>46356</v>
      </c>
      <c r="C442" s="8"/>
      <c r="D442" s="11"/>
      <c r="E442" s="12"/>
      <c r="F442" s="11"/>
      <c r="G442" s="74">
        <f t="shared" si="234"/>
        <v>821</v>
      </c>
      <c r="H442" s="75">
        <f t="shared" si="234"/>
        <v>6136</v>
      </c>
      <c r="I442" s="88">
        <f t="shared" si="220"/>
        <v>0</v>
      </c>
      <c r="J442" s="78">
        <f t="shared" si="221"/>
        <v>0</v>
      </c>
      <c r="K442" s="78">
        <f t="shared" si="222"/>
        <v>0</v>
      </c>
      <c r="L442" s="78">
        <f t="shared" si="223"/>
        <v>0</v>
      </c>
      <c r="M442" s="78">
        <f t="shared" ca="1" si="224"/>
        <v>7.6404494382022445E-2</v>
      </c>
      <c r="N442" s="78">
        <f t="shared" ca="1" si="210"/>
        <v>2.802850356294536E-2</v>
      </c>
      <c r="O442" s="78">
        <f t="shared" si="225"/>
        <v>5.0000000000000001E-4</v>
      </c>
      <c r="P442" s="13"/>
      <c r="Q442" s="8"/>
      <c r="R442" s="13"/>
      <c r="S442" s="89">
        <f t="shared" si="211"/>
        <v>0</v>
      </c>
      <c r="T442" s="75">
        <f t="shared" si="212"/>
        <v>0</v>
      </c>
      <c r="U442" s="90">
        <f t="shared" si="213"/>
        <v>0</v>
      </c>
      <c r="V442" s="82">
        <f t="shared" si="214"/>
        <v>0</v>
      </c>
      <c r="W442" s="8"/>
      <c r="X442" s="8"/>
      <c r="Y442" s="12"/>
      <c r="Z442" s="12"/>
      <c r="AA442" s="12"/>
      <c r="AB442" s="12"/>
      <c r="AC442" s="91">
        <f t="shared" si="215"/>
        <v>0</v>
      </c>
      <c r="AD442" s="75">
        <f t="shared" si="216"/>
        <v>0</v>
      </c>
      <c r="AE442" s="88">
        <f t="shared" si="204"/>
        <v>0</v>
      </c>
      <c r="AF442" s="92">
        <f t="shared" si="205"/>
        <v>0</v>
      </c>
      <c r="AG442" s="93">
        <f t="shared" si="206"/>
        <v>0</v>
      </c>
      <c r="AH442" s="93">
        <f t="shared" si="207"/>
        <v>0</v>
      </c>
      <c r="AI442" s="78">
        <f t="shared" si="208"/>
        <v>0</v>
      </c>
      <c r="AJ442" s="92">
        <f t="shared" si="217"/>
        <v>0</v>
      </c>
      <c r="AK442" s="78">
        <f t="shared" si="218"/>
        <v>0</v>
      </c>
      <c r="AL442" s="11"/>
      <c r="AM442" s="14"/>
      <c r="AN442" s="11"/>
      <c r="AO442" s="15"/>
      <c r="AP442" s="11"/>
      <c r="AQ442" s="11"/>
      <c r="AR442" s="11"/>
      <c r="AS442" s="75" t="str">
        <f t="shared" si="226"/>
        <v/>
      </c>
      <c r="AT442" s="75" t="str">
        <f t="shared" ca="1" si="227"/>
        <v/>
      </c>
      <c r="AU442" s="75" t="str">
        <f t="shared" si="228"/>
        <v/>
      </c>
      <c r="AV442" s="75" t="str">
        <f t="shared" ca="1" si="229"/>
        <v/>
      </c>
      <c r="AW442" s="169"/>
      <c r="AX442" s="169"/>
      <c r="AY442" s="75" t="str">
        <f t="shared" si="230"/>
        <v/>
      </c>
      <c r="AZ442" s="169"/>
      <c r="BA442" s="169"/>
      <c r="BB442" s="75" t="str">
        <f t="shared" si="231"/>
        <v/>
      </c>
      <c r="BC442" s="11"/>
      <c r="BH442" s="52"/>
      <c r="BI442" s="52"/>
      <c r="BJ442" s="52"/>
      <c r="BK442" s="52"/>
      <c r="BL442" s="52"/>
      <c r="BM442" s="52"/>
      <c r="BQ442" s="27"/>
      <c r="BR442" s="27"/>
      <c r="BS442" s="27"/>
      <c r="BT442" s="27"/>
      <c r="BU442" s="27"/>
      <c r="BV442" s="27"/>
      <c r="BW442" s="54"/>
      <c r="BX442" s="26"/>
      <c r="BY442" s="54"/>
      <c r="BZ442" s="26"/>
      <c r="CA442" s="26"/>
      <c r="CB442" s="26"/>
    </row>
    <row r="443" spans="1:80" ht="17.45" customHeight="1">
      <c r="A443" s="94">
        <f t="shared" si="232"/>
        <v>62.6</v>
      </c>
      <c r="B443" s="179">
        <f t="shared" si="209"/>
        <v>46357</v>
      </c>
      <c r="C443" s="8"/>
      <c r="D443" s="11"/>
      <c r="E443" s="12"/>
      <c r="F443" s="11"/>
      <c r="G443" s="74">
        <f t="shared" si="234"/>
        <v>821</v>
      </c>
      <c r="H443" s="75">
        <f t="shared" si="234"/>
        <v>6136</v>
      </c>
      <c r="I443" s="88">
        <f t="shared" si="220"/>
        <v>0</v>
      </c>
      <c r="J443" s="78">
        <f t="shared" si="221"/>
        <v>0</v>
      </c>
      <c r="K443" s="78">
        <f t="shared" si="222"/>
        <v>0</v>
      </c>
      <c r="L443" s="78">
        <f t="shared" si="223"/>
        <v>0</v>
      </c>
      <c r="M443" s="78">
        <f t="shared" ca="1" si="224"/>
        <v>7.6404494382022445E-2</v>
      </c>
      <c r="N443" s="78">
        <f t="shared" ca="1" si="210"/>
        <v>2.802850356294536E-2</v>
      </c>
      <c r="O443" s="78">
        <f t="shared" si="225"/>
        <v>5.0000000000000001E-4</v>
      </c>
      <c r="P443" s="13"/>
      <c r="Q443" s="8"/>
      <c r="R443" s="13"/>
      <c r="S443" s="89">
        <f t="shared" si="211"/>
        <v>0</v>
      </c>
      <c r="T443" s="75">
        <f t="shared" si="212"/>
        <v>0</v>
      </c>
      <c r="U443" s="90">
        <f t="shared" si="213"/>
        <v>0</v>
      </c>
      <c r="V443" s="82">
        <f t="shared" si="214"/>
        <v>0</v>
      </c>
      <c r="W443" s="8"/>
      <c r="X443" s="8"/>
      <c r="Y443" s="12"/>
      <c r="Z443" s="12"/>
      <c r="AA443" s="12"/>
      <c r="AB443" s="12"/>
      <c r="AC443" s="91">
        <f t="shared" si="215"/>
        <v>0</v>
      </c>
      <c r="AD443" s="75">
        <f t="shared" si="216"/>
        <v>0</v>
      </c>
      <c r="AE443" s="88">
        <f t="shared" si="204"/>
        <v>0</v>
      </c>
      <c r="AF443" s="92">
        <f t="shared" si="205"/>
        <v>0</v>
      </c>
      <c r="AG443" s="93">
        <f t="shared" si="206"/>
        <v>0</v>
      </c>
      <c r="AH443" s="93">
        <f t="shared" si="207"/>
        <v>0</v>
      </c>
      <c r="AI443" s="78">
        <f t="shared" si="208"/>
        <v>0</v>
      </c>
      <c r="AJ443" s="92">
        <f t="shared" si="217"/>
        <v>0</v>
      </c>
      <c r="AK443" s="78">
        <f t="shared" si="218"/>
        <v>0</v>
      </c>
      <c r="AL443" s="11"/>
      <c r="AM443" s="14"/>
      <c r="AN443" s="11"/>
      <c r="AO443" s="15"/>
      <c r="AP443" s="11"/>
      <c r="AQ443" s="11"/>
      <c r="AR443" s="11"/>
      <c r="AS443" s="75" t="str">
        <f t="shared" si="226"/>
        <v/>
      </c>
      <c r="AT443" s="75" t="str">
        <f t="shared" ca="1" si="227"/>
        <v/>
      </c>
      <c r="AU443" s="75" t="str">
        <f t="shared" si="228"/>
        <v/>
      </c>
      <c r="AV443" s="75" t="str">
        <f t="shared" ca="1" si="229"/>
        <v/>
      </c>
      <c r="AW443" s="169"/>
      <c r="AX443" s="169"/>
      <c r="AY443" s="75" t="str">
        <f t="shared" si="230"/>
        <v/>
      </c>
      <c r="AZ443" s="169"/>
      <c r="BA443" s="169"/>
      <c r="BB443" s="75" t="str">
        <f t="shared" si="231"/>
        <v/>
      </c>
      <c r="BC443" s="11"/>
      <c r="BH443" s="52"/>
      <c r="BI443" s="52"/>
      <c r="BJ443" s="52"/>
      <c r="BK443" s="52"/>
      <c r="BL443" s="52"/>
      <c r="BM443" s="52"/>
      <c r="BQ443" s="27"/>
      <c r="BR443" s="27"/>
      <c r="BS443" s="27"/>
      <c r="BT443" s="27"/>
      <c r="BU443" s="27"/>
      <c r="BV443" s="27"/>
      <c r="BW443" s="54"/>
      <c r="BX443" s="26"/>
      <c r="BY443" s="54"/>
      <c r="BZ443" s="26"/>
      <c r="CA443" s="26"/>
      <c r="CB443" s="26"/>
    </row>
    <row r="444" spans="1:80" ht="17.45" customHeight="1" thickBot="1">
      <c r="A444" s="86">
        <f t="shared" si="232"/>
        <v>62.7</v>
      </c>
      <c r="B444" s="180">
        <f t="shared" si="209"/>
        <v>46358</v>
      </c>
      <c r="C444" s="16"/>
      <c r="D444" s="17"/>
      <c r="E444" s="18"/>
      <c r="F444" s="17"/>
      <c r="G444" s="96">
        <f t="shared" ref="G444:H459" si="235">G443-E444-C444</f>
        <v>821</v>
      </c>
      <c r="H444" s="97">
        <f t="shared" si="235"/>
        <v>6136</v>
      </c>
      <c r="I444" s="98">
        <f t="shared" si="220"/>
        <v>0</v>
      </c>
      <c r="J444" s="99">
        <f t="shared" si="221"/>
        <v>0</v>
      </c>
      <c r="K444" s="99">
        <f t="shared" si="222"/>
        <v>0</v>
      </c>
      <c r="L444" s="99">
        <f t="shared" si="223"/>
        <v>0</v>
      </c>
      <c r="M444" s="99">
        <f t="shared" ca="1" si="224"/>
        <v>7.6404494382022445E-2</v>
      </c>
      <c r="N444" s="99">
        <f t="shared" ca="1" si="210"/>
        <v>2.802850356294536E-2</v>
      </c>
      <c r="O444" s="99">
        <f t="shared" si="225"/>
        <v>5.0000000000000001E-4</v>
      </c>
      <c r="P444" s="19"/>
      <c r="Q444" s="16"/>
      <c r="R444" s="19"/>
      <c r="S444" s="89">
        <f t="shared" si="211"/>
        <v>0</v>
      </c>
      <c r="T444" s="75">
        <f t="shared" si="212"/>
        <v>0</v>
      </c>
      <c r="U444" s="100">
        <f t="shared" si="213"/>
        <v>0</v>
      </c>
      <c r="V444" s="101">
        <f t="shared" si="214"/>
        <v>0</v>
      </c>
      <c r="W444" s="16"/>
      <c r="X444" s="8"/>
      <c r="Y444" s="12"/>
      <c r="Z444" s="12"/>
      <c r="AA444" s="12"/>
      <c r="AB444" s="12"/>
      <c r="AC444" s="102">
        <f t="shared" si="215"/>
        <v>0</v>
      </c>
      <c r="AD444" s="97">
        <f t="shared" si="216"/>
        <v>0</v>
      </c>
      <c r="AE444" s="98">
        <f t="shared" si="204"/>
        <v>0</v>
      </c>
      <c r="AF444" s="103">
        <f t="shared" si="205"/>
        <v>0</v>
      </c>
      <c r="AG444" s="104">
        <f t="shared" si="206"/>
        <v>0</v>
      </c>
      <c r="AH444" s="104">
        <f t="shared" si="207"/>
        <v>0</v>
      </c>
      <c r="AI444" s="99">
        <f t="shared" si="208"/>
        <v>0</v>
      </c>
      <c r="AJ444" s="103">
        <f t="shared" si="217"/>
        <v>0</v>
      </c>
      <c r="AK444" s="99">
        <f t="shared" si="218"/>
        <v>0</v>
      </c>
      <c r="AL444" s="17"/>
      <c r="AM444" s="20"/>
      <c r="AN444" s="17"/>
      <c r="AO444" s="21"/>
      <c r="AP444" s="17"/>
      <c r="AQ444" s="17"/>
      <c r="AR444" s="17"/>
      <c r="AS444" s="97" t="str">
        <f t="shared" si="226"/>
        <v/>
      </c>
      <c r="AT444" s="97" t="str">
        <f t="shared" ca="1" si="227"/>
        <v/>
      </c>
      <c r="AU444" s="97" t="str">
        <f t="shared" si="228"/>
        <v/>
      </c>
      <c r="AV444" s="97" t="str">
        <f t="shared" ca="1" si="229"/>
        <v/>
      </c>
      <c r="AW444" s="167"/>
      <c r="AX444" s="167"/>
      <c r="AY444" s="97" t="str">
        <f t="shared" si="230"/>
        <v/>
      </c>
      <c r="AZ444" s="167"/>
      <c r="BA444" s="167"/>
      <c r="BB444" s="97" t="str">
        <f t="shared" si="231"/>
        <v/>
      </c>
      <c r="BC444" s="17"/>
      <c r="BH444" s="52"/>
      <c r="BI444" s="52"/>
      <c r="BJ444" s="52"/>
      <c r="BK444" s="52"/>
      <c r="BL444" s="52"/>
      <c r="BM444" s="52"/>
      <c r="BQ444" s="27"/>
      <c r="BR444" s="27"/>
      <c r="BS444" s="27"/>
      <c r="BT444" s="27"/>
      <c r="BU444" s="27"/>
      <c r="BV444" s="27"/>
      <c r="BW444" s="54"/>
      <c r="BX444" s="26"/>
      <c r="BY444" s="54"/>
      <c r="BZ444" s="26"/>
      <c r="CA444" s="26"/>
      <c r="CB444" s="26"/>
    </row>
    <row r="445" spans="1:80" ht="17.45" customHeight="1" thickTop="1">
      <c r="A445" s="71">
        <f>A438+1</f>
        <v>63.1</v>
      </c>
      <c r="B445" s="178">
        <f>B444+1</f>
        <v>46359</v>
      </c>
      <c r="C445" s="4"/>
      <c r="D445" s="5"/>
      <c r="E445" s="6"/>
      <c r="F445" s="5"/>
      <c r="G445" s="74">
        <f t="shared" si="235"/>
        <v>821</v>
      </c>
      <c r="H445" s="75">
        <f t="shared" si="235"/>
        <v>6136</v>
      </c>
      <c r="I445" s="76">
        <f t="shared" si="220"/>
        <v>0</v>
      </c>
      <c r="J445" s="77">
        <f t="shared" si="221"/>
        <v>0</v>
      </c>
      <c r="K445" s="77">
        <f t="shared" si="222"/>
        <v>0</v>
      </c>
      <c r="L445" s="77">
        <f t="shared" si="223"/>
        <v>0</v>
      </c>
      <c r="M445" s="78">
        <f t="shared" ca="1" si="224"/>
        <v>7.6404494382022445E-2</v>
      </c>
      <c r="N445" s="78">
        <f t="shared" ca="1" si="210"/>
        <v>2.802850356294536E-2</v>
      </c>
      <c r="O445" s="78">
        <f t="shared" si="225"/>
        <v>5.0000000000000001E-4</v>
      </c>
      <c r="P445" s="13"/>
      <c r="Q445" s="8"/>
      <c r="R445" s="13"/>
      <c r="S445" s="79">
        <f t="shared" si="211"/>
        <v>0</v>
      </c>
      <c r="T445" s="80">
        <f t="shared" si="212"/>
        <v>0</v>
      </c>
      <c r="U445" s="90">
        <f t="shared" si="213"/>
        <v>0</v>
      </c>
      <c r="V445" s="82">
        <f t="shared" si="214"/>
        <v>0</v>
      </c>
      <c r="W445" s="4"/>
      <c r="X445" s="4"/>
      <c r="Y445" s="6"/>
      <c r="Z445" s="6"/>
      <c r="AA445" s="6"/>
      <c r="AB445" s="6"/>
      <c r="AC445" s="83">
        <f t="shared" si="215"/>
        <v>0</v>
      </c>
      <c r="AD445" s="80">
        <f t="shared" si="216"/>
        <v>0</v>
      </c>
      <c r="AE445" s="76">
        <f t="shared" si="204"/>
        <v>0</v>
      </c>
      <c r="AF445" s="84">
        <f t="shared" si="205"/>
        <v>0</v>
      </c>
      <c r="AG445" s="85">
        <f t="shared" si="206"/>
        <v>0</v>
      </c>
      <c r="AH445" s="85">
        <f t="shared" si="207"/>
        <v>0</v>
      </c>
      <c r="AI445" s="77">
        <f t="shared" si="208"/>
        <v>0</v>
      </c>
      <c r="AJ445" s="84">
        <f t="shared" si="217"/>
        <v>0</v>
      </c>
      <c r="AK445" s="77">
        <f t="shared" si="218"/>
        <v>0</v>
      </c>
      <c r="AL445" s="5"/>
      <c r="AM445" s="9"/>
      <c r="AN445" s="5"/>
      <c r="AO445" s="10"/>
      <c r="AP445" s="5"/>
      <c r="AQ445" s="5"/>
      <c r="AR445" s="5"/>
      <c r="AS445" s="80" t="str">
        <f t="shared" si="226"/>
        <v/>
      </c>
      <c r="AT445" s="80" t="str">
        <f t="shared" ca="1" si="227"/>
        <v/>
      </c>
      <c r="AU445" s="80" t="str">
        <f t="shared" si="228"/>
        <v/>
      </c>
      <c r="AV445" s="80" t="str">
        <f t="shared" ca="1" si="229"/>
        <v/>
      </c>
      <c r="AW445" s="165"/>
      <c r="AX445" s="165"/>
      <c r="AY445" s="80" t="str">
        <f t="shared" si="230"/>
        <v/>
      </c>
      <c r="AZ445" s="165"/>
      <c r="BA445" s="165"/>
      <c r="BB445" s="80" t="str">
        <f t="shared" si="231"/>
        <v/>
      </c>
      <c r="BC445" s="5"/>
      <c r="BH445" s="52"/>
      <c r="BI445" s="52"/>
      <c r="BJ445" s="52"/>
      <c r="BK445" s="52"/>
      <c r="BL445" s="52"/>
      <c r="BM445" s="52"/>
      <c r="BQ445" s="27"/>
      <c r="BR445" s="27"/>
      <c r="BS445" s="27"/>
      <c r="BT445" s="27"/>
      <c r="BU445" s="27"/>
      <c r="BV445" s="27"/>
      <c r="BW445" s="54"/>
      <c r="BX445" s="26"/>
      <c r="BY445" s="54"/>
      <c r="BZ445" s="26"/>
      <c r="CA445" s="26"/>
      <c r="CB445" s="26"/>
    </row>
    <row r="446" spans="1:80" ht="17.45" customHeight="1">
      <c r="A446" s="86">
        <f t="shared" si="232"/>
        <v>63.2</v>
      </c>
      <c r="B446" s="179">
        <f t="shared" si="209"/>
        <v>46360</v>
      </c>
      <c r="C446" s="8"/>
      <c r="D446" s="11"/>
      <c r="E446" s="12"/>
      <c r="F446" s="11"/>
      <c r="G446" s="74">
        <f t="shared" si="235"/>
        <v>821</v>
      </c>
      <c r="H446" s="75">
        <f t="shared" si="235"/>
        <v>6136</v>
      </c>
      <c r="I446" s="88">
        <f t="shared" si="220"/>
        <v>0</v>
      </c>
      <c r="J446" s="78">
        <f t="shared" si="221"/>
        <v>0</v>
      </c>
      <c r="K446" s="78">
        <f t="shared" si="222"/>
        <v>0</v>
      </c>
      <c r="L446" s="78">
        <f t="shared" si="223"/>
        <v>0</v>
      </c>
      <c r="M446" s="78">
        <f t="shared" ca="1" si="224"/>
        <v>7.6404494382022445E-2</v>
      </c>
      <c r="N446" s="78">
        <f t="shared" ca="1" si="210"/>
        <v>2.802850356294536E-2</v>
      </c>
      <c r="O446" s="78">
        <f t="shared" si="225"/>
        <v>5.0000000000000001E-4</v>
      </c>
      <c r="P446" s="13"/>
      <c r="Q446" s="8"/>
      <c r="R446" s="13"/>
      <c r="S446" s="89">
        <f t="shared" si="211"/>
        <v>0</v>
      </c>
      <c r="T446" s="75">
        <f t="shared" si="212"/>
        <v>0</v>
      </c>
      <c r="U446" s="90">
        <f t="shared" si="213"/>
        <v>0</v>
      </c>
      <c r="V446" s="82">
        <f t="shared" si="214"/>
        <v>0</v>
      </c>
      <c r="W446" s="8"/>
      <c r="X446" s="8"/>
      <c r="Y446" s="12"/>
      <c r="Z446" s="12"/>
      <c r="AA446" s="12"/>
      <c r="AB446" s="12"/>
      <c r="AC446" s="91">
        <f t="shared" si="215"/>
        <v>0</v>
      </c>
      <c r="AD446" s="75">
        <f t="shared" si="216"/>
        <v>0</v>
      </c>
      <c r="AE446" s="88">
        <f t="shared" si="204"/>
        <v>0</v>
      </c>
      <c r="AF446" s="92">
        <f t="shared" si="205"/>
        <v>0</v>
      </c>
      <c r="AG446" s="93">
        <f t="shared" si="206"/>
        <v>0</v>
      </c>
      <c r="AH446" s="93">
        <f t="shared" si="207"/>
        <v>0</v>
      </c>
      <c r="AI446" s="78">
        <f t="shared" si="208"/>
        <v>0</v>
      </c>
      <c r="AJ446" s="92">
        <f t="shared" si="217"/>
        <v>0</v>
      </c>
      <c r="AK446" s="78">
        <f t="shared" si="218"/>
        <v>0</v>
      </c>
      <c r="AL446" s="11"/>
      <c r="AM446" s="14"/>
      <c r="AN446" s="11"/>
      <c r="AO446" s="15"/>
      <c r="AP446" s="11"/>
      <c r="AQ446" s="11"/>
      <c r="AR446" s="11"/>
      <c r="AS446" s="75" t="str">
        <f t="shared" si="226"/>
        <v/>
      </c>
      <c r="AT446" s="75" t="str">
        <f t="shared" ca="1" si="227"/>
        <v/>
      </c>
      <c r="AU446" s="75" t="str">
        <f t="shared" si="228"/>
        <v/>
      </c>
      <c r="AV446" s="75" t="str">
        <f t="shared" ca="1" si="229"/>
        <v/>
      </c>
      <c r="AW446" s="169"/>
      <c r="AX446" s="169"/>
      <c r="AY446" s="75" t="str">
        <f t="shared" si="230"/>
        <v/>
      </c>
      <c r="AZ446" s="169"/>
      <c r="BA446" s="169"/>
      <c r="BB446" s="75" t="str">
        <f t="shared" si="231"/>
        <v/>
      </c>
      <c r="BC446" s="11"/>
      <c r="BH446" s="52"/>
      <c r="BI446" s="52"/>
      <c r="BJ446" s="52"/>
      <c r="BK446" s="52"/>
      <c r="BL446" s="52"/>
      <c r="BM446" s="52"/>
      <c r="BQ446" s="27"/>
      <c r="BR446" s="27"/>
      <c r="BS446" s="27"/>
      <c r="BT446" s="27"/>
      <c r="BU446" s="27"/>
      <c r="BV446" s="27"/>
      <c r="BW446" s="54"/>
      <c r="BX446" s="26"/>
      <c r="BY446" s="54"/>
      <c r="BZ446" s="26"/>
      <c r="CA446" s="26"/>
      <c r="CB446" s="26"/>
    </row>
    <row r="447" spans="1:80" ht="17.45" customHeight="1">
      <c r="A447" s="94">
        <f t="shared" si="232"/>
        <v>63.3</v>
      </c>
      <c r="B447" s="179">
        <f t="shared" si="209"/>
        <v>46361</v>
      </c>
      <c r="C447" s="8"/>
      <c r="D447" s="11"/>
      <c r="E447" s="12"/>
      <c r="F447" s="11"/>
      <c r="G447" s="74">
        <f t="shared" si="235"/>
        <v>821</v>
      </c>
      <c r="H447" s="75">
        <f t="shared" si="235"/>
        <v>6136</v>
      </c>
      <c r="I447" s="88">
        <f t="shared" si="220"/>
        <v>0</v>
      </c>
      <c r="J447" s="78">
        <f t="shared" si="221"/>
        <v>0</v>
      </c>
      <c r="K447" s="78">
        <f t="shared" si="222"/>
        <v>0</v>
      </c>
      <c r="L447" s="78">
        <f t="shared" si="223"/>
        <v>0</v>
      </c>
      <c r="M447" s="78">
        <f t="shared" ca="1" si="224"/>
        <v>7.6404494382022445E-2</v>
      </c>
      <c r="N447" s="78">
        <f t="shared" ca="1" si="210"/>
        <v>2.802850356294536E-2</v>
      </c>
      <c r="O447" s="78">
        <f t="shared" si="225"/>
        <v>5.0000000000000001E-4</v>
      </c>
      <c r="P447" s="13"/>
      <c r="Q447" s="8"/>
      <c r="R447" s="13"/>
      <c r="S447" s="89">
        <f t="shared" si="211"/>
        <v>0</v>
      </c>
      <c r="T447" s="75">
        <f t="shared" si="212"/>
        <v>0</v>
      </c>
      <c r="U447" s="90">
        <f t="shared" si="213"/>
        <v>0</v>
      </c>
      <c r="V447" s="82">
        <f t="shared" si="214"/>
        <v>0</v>
      </c>
      <c r="W447" s="8"/>
      <c r="X447" s="8"/>
      <c r="Y447" s="12"/>
      <c r="Z447" s="12"/>
      <c r="AA447" s="12"/>
      <c r="AB447" s="12"/>
      <c r="AC447" s="91">
        <f t="shared" si="215"/>
        <v>0</v>
      </c>
      <c r="AD447" s="75">
        <f t="shared" si="216"/>
        <v>0</v>
      </c>
      <c r="AE447" s="88">
        <f t="shared" si="204"/>
        <v>0</v>
      </c>
      <c r="AF447" s="92">
        <f t="shared" si="205"/>
        <v>0</v>
      </c>
      <c r="AG447" s="93">
        <f t="shared" si="206"/>
        <v>0</v>
      </c>
      <c r="AH447" s="93">
        <f t="shared" si="207"/>
        <v>0</v>
      </c>
      <c r="AI447" s="78">
        <f t="shared" si="208"/>
        <v>0</v>
      </c>
      <c r="AJ447" s="92">
        <f t="shared" si="217"/>
        <v>0</v>
      </c>
      <c r="AK447" s="78">
        <f t="shared" si="218"/>
        <v>0</v>
      </c>
      <c r="AL447" s="11"/>
      <c r="AM447" s="14"/>
      <c r="AN447" s="11"/>
      <c r="AO447" s="15"/>
      <c r="AP447" s="11"/>
      <c r="AQ447" s="11"/>
      <c r="AR447" s="11"/>
      <c r="AS447" s="75" t="str">
        <f t="shared" si="226"/>
        <v/>
      </c>
      <c r="AT447" s="75" t="str">
        <f t="shared" ca="1" si="227"/>
        <v/>
      </c>
      <c r="AU447" s="75" t="str">
        <f t="shared" si="228"/>
        <v/>
      </c>
      <c r="AV447" s="75" t="str">
        <f t="shared" ca="1" si="229"/>
        <v/>
      </c>
      <c r="AW447" s="169"/>
      <c r="AX447" s="169"/>
      <c r="AY447" s="75" t="str">
        <f t="shared" si="230"/>
        <v/>
      </c>
      <c r="AZ447" s="169"/>
      <c r="BA447" s="169"/>
      <c r="BB447" s="75" t="str">
        <f t="shared" si="231"/>
        <v/>
      </c>
      <c r="BC447" s="11"/>
      <c r="BH447" s="52"/>
      <c r="BI447" s="52"/>
      <c r="BJ447" s="52"/>
      <c r="BK447" s="52"/>
      <c r="BL447" s="52"/>
      <c r="BM447" s="52"/>
      <c r="BQ447" s="27"/>
      <c r="BR447" s="27"/>
      <c r="BS447" s="27"/>
      <c r="BT447" s="27"/>
      <c r="BU447" s="27"/>
      <c r="BV447" s="27"/>
      <c r="BW447" s="54"/>
      <c r="BX447" s="26"/>
      <c r="BY447" s="54"/>
      <c r="BZ447" s="26"/>
      <c r="CA447" s="26"/>
      <c r="CB447" s="26"/>
    </row>
    <row r="448" spans="1:80" ht="17.45" customHeight="1">
      <c r="A448" s="86">
        <f t="shared" si="232"/>
        <v>63.4</v>
      </c>
      <c r="B448" s="179">
        <f t="shared" si="209"/>
        <v>46362</v>
      </c>
      <c r="C448" s="8"/>
      <c r="D448" s="11"/>
      <c r="E448" s="12"/>
      <c r="F448" s="11"/>
      <c r="G448" s="74">
        <f t="shared" si="235"/>
        <v>821</v>
      </c>
      <c r="H448" s="75">
        <f t="shared" si="235"/>
        <v>6136</v>
      </c>
      <c r="I448" s="88">
        <f t="shared" si="220"/>
        <v>0</v>
      </c>
      <c r="J448" s="78">
        <f t="shared" si="221"/>
        <v>0</v>
      </c>
      <c r="K448" s="78">
        <f t="shared" si="222"/>
        <v>0</v>
      </c>
      <c r="L448" s="78">
        <f t="shared" si="223"/>
        <v>0</v>
      </c>
      <c r="M448" s="78">
        <f t="shared" ca="1" si="224"/>
        <v>7.6404494382022445E-2</v>
      </c>
      <c r="N448" s="78">
        <f t="shared" ca="1" si="210"/>
        <v>2.802850356294536E-2</v>
      </c>
      <c r="O448" s="78">
        <f t="shared" si="225"/>
        <v>5.0000000000000001E-4</v>
      </c>
      <c r="P448" s="13"/>
      <c r="Q448" s="8"/>
      <c r="R448" s="13"/>
      <c r="S448" s="89">
        <f t="shared" si="211"/>
        <v>0</v>
      </c>
      <c r="T448" s="75">
        <f t="shared" si="212"/>
        <v>0</v>
      </c>
      <c r="U448" s="90">
        <f t="shared" si="213"/>
        <v>0</v>
      </c>
      <c r="V448" s="82">
        <f t="shared" si="214"/>
        <v>0</v>
      </c>
      <c r="W448" s="8"/>
      <c r="X448" s="8"/>
      <c r="Y448" s="12"/>
      <c r="Z448" s="12"/>
      <c r="AA448" s="12"/>
      <c r="AB448" s="12"/>
      <c r="AC448" s="91">
        <f t="shared" si="215"/>
        <v>0</v>
      </c>
      <c r="AD448" s="75">
        <f t="shared" si="216"/>
        <v>0</v>
      </c>
      <c r="AE448" s="88">
        <f t="shared" si="204"/>
        <v>0</v>
      </c>
      <c r="AF448" s="92">
        <f t="shared" si="205"/>
        <v>0</v>
      </c>
      <c r="AG448" s="93">
        <f t="shared" si="206"/>
        <v>0</v>
      </c>
      <c r="AH448" s="93">
        <f t="shared" si="207"/>
        <v>0</v>
      </c>
      <c r="AI448" s="78">
        <f t="shared" si="208"/>
        <v>0</v>
      </c>
      <c r="AJ448" s="92">
        <f t="shared" si="217"/>
        <v>0</v>
      </c>
      <c r="AK448" s="78">
        <f t="shared" si="218"/>
        <v>0</v>
      </c>
      <c r="AL448" s="11"/>
      <c r="AM448" s="14"/>
      <c r="AN448" s="11"/>
      <c r="AO448" s="15"/>
      <c r="AP448" s="11"/>
      <c r="AQ448" s="11"/>
      <c r="AR448" s="11"/>
      <c r="AS448" s="75" t="str">
        <f t="shared" si="226"/>
        <v/>
      </c>
      <c r="AT448" s="75" t="str">
        <f t="shared" ca="1" si="227"/>
        <v/>
      </c>
      <c r="AU448" s="75" t="str">
        <f t="shared" si="228"/>
        <v/>
      </c>
      <c r="AV448" s="75" t="str">
        <f t="shared" ca="1" si="229"/>
        <v/>
      </c>
      <c r="AW448" s="169"/>
      <c r="AX448" s="169"/>
      <c r="AY448" s="75" t="str">
        <f t="shared" si="230"/>
        <v/>
      </c>
      <c r="AZ448" s="169"/>
      <c r="BA448" s="169"/>
      <c r="BB448" s="75" t="str">
        <f t="shared" si="231"/>
        <v/>
      </c>
      <c r="BC448" s="11"/>
      <c r="BH448" s="52"/>
      <c r="BI448" s="52"/>
      <c r="BJ448" s="52"/>
      <c r="BK448" s="52"/>
      <c r="BL448" s="52"/>
      <c r="BM448" s="52"/>
      <c r="BQ448" s="27"/>
      <c r="BR448" s="27"/>
      <c r="BS448" s="27"/>
      <c r="BT448" s="27"/>
      <c r="BU448" s="27"/>
      <c r="BV448" s="27"/>
      <c r="BW448" s="54"/>
      <c r="BX448" s="26"/>
      <c r="BY448" s="54"/>
      <c r="BZ448" s="26"/>
      <c r="CA448" s="26"/>
      <c r="CB448" s="26"/>
    </row>
    <row r="449" spans="1:80" ht="17.45" customHeight="1">
      <c r="A449" s="94">
        <f t="shared" si="232"/>
        <v>63.5</v>
      </c>
      <c r="B449" s="179">
        <f t="shared" si="209"/>
        <v>46363</v>
      </c>
      <c r="C449" s="8"/>
      <c r="D449" s="11"/>
      <c r="E449" s="12"/>
      <c r="F449" s="11"/>
      <c r="G449" s="74">
        <f t="shared" si="235"/>
        <v>821</v>
      </c>
      <c r="H449" s="75">
        <f t="shared" si="235"/>
        <v>6136</v>
      </c>
      <c r="I449" s="88">
        <f t="shared" si="220"/>
        <v>0</v>
      </c>
      <c r="J449" s="78">
        <f t="shared" si="221"/>
        <v>0</v>
      </c>
      <c r="K449" s="78">
        <f t="shared" si="222"/>
        <v>0</v>
      </c>
      <c r="L449" s="78">
        <f t="shared" si="223"/>
        <v>0</v>
      </c>
      <c r="M449" s="78">
        <f t="shared" ca="1" si="224"/>
        <v>7.6404494382022445E-2</v>
      </c>
      <c r="N449" s="78">
        <f t="shared" ca="1" si="210"/>
        <v>2.802850356294536E-2</v>
      </c>
      <c r="O449" s="78">
        <f t="shared" si="225"/>
        <v>5.0000000000000001E-4</v>
      </c>
      <c r="P449" s="13"/>
      <c r="Q449" s="8"/>
      <c r="R449" s="13"/>
      <c r="S449" s="89">
        <f t="shared" si="211"/>
        <v>0</v>
      </c>
      <c r="T449" s="75">
        <f t="shared" si="212"/>
        <v>0</v>
      </c>
      <c r="U449" s="90">
        <f t="shared" si="213"/>
        <v>0</v>
      </c>
      <c r="V449" s="82">
        <f t="shared" si="214"/>
        <v>0</v>
      </c>
      <c r="W449" s="8"/>
      <c r="X449" s="8"/>
      <c r="Y449" s="12"/>
      <c r="Z449" s="12"/>
      <c r="AA449" s="12"/>
      <c r="AB449" s="12"/>
      <c r="AC449" s="91">
        <f t="shared" si="215"/>
        <v>0</v>
      </c>
      <c r="AD449" s="75">
        <f t="shared" si="216"/>
        <v>0</v>
      </c>
      <c r="AE449" s="88">
        <f t="shared" si="204"/>
        <v>0</v>
      </c>
      <c r="AF449" s="92">
        <f t="shared" si="205"/>
        <v>0</v>
      </c>
      <c r="AG449" s="93">
        <f t="shared" si="206"/>
        <v>0</v>
      </c>
      <c r="AH449" s="93">
        <f t="shared" si="207"/>
        <v>0</v>
      </c>
      <c r="AI449" s="78">
        <f t="shared" si="208"/>
        <v>0</v>
      </c>
      <c r="AJ449" s="92">
        <f t="shared" si="217"/>
        <v>0</v>
      </c>
      <c r="AK449" s="78">
        <f t="shared" si="218"/>
        <v>0</v>
      </c>
      <c r="AL449" s="11"/>
      <c r="AM449" s="14"/>
      <c r="AN449" s="11"/>
      <c r="AO449" s="15"/>
      <c r="AP449" s="11"/>
      <c r="AQ449" s="11"/>
      <c r="AR449" s="11"/>
      <c r="AS449" s="75" t="str">
        <f t="shared" si="226"/>
        <v/>
      </c>
      <c r="AT449" s="75" t="str">
        <f t="shared" ca="1" si="227"/>
        <v/>
      </c>
      <c r="AU449" s="75" t="str">
        <f t="shared" si="228"/>
        <v/>
      </c>
      <c r="AV449" s="75" t="str">
        <f t="shared" ca="1" si="229"/>
        <v/>
      </c>
      <c r="AW449" s="169"/>
      <c r="AX449" s="169"/>
      <c r="AY449" s="75" t="str">
        <f t="shared" si="230"/>
        <v/>
      </c>
      <c r="AZ449" s="169"/>
      <c r="BA449" s="169"/>
      <c r="BB449" s="75" t="str">
        <f t="shared" si="231"/>
        <v/>
      </c>
      <c r="BC449" s="11"/>
      <c r="BH449" s="52"/>
      <c r="BI449" s="52"/>
      <c r="BJ449" s="52"/>
      <c r="BK449" s="52"/>
      <c r="BL449" s="52"/>
      <c r="BM449" s="52"/>
      <c r="BQ449" s="27"/>
      <c r="BR449" s="27"/>
      <c r="BS449" s="27"/>
      <c r="BT449" s="27"/>
      <c r="BU449" s="27"/>
      <c r="BV449" s="27"/>
      <c r="BW449" s="54"/>
      <c r="BX449" s="26"/>
      <c r="BY449" s="54"/>
      <c r="BZ449" s="26"/>
      <c r="CA449" s="26"/>
      <c r="CB449" s="26"/>
    </row>
    <row r="450" spans="1:80" ht="17.45" customHeight="1">
      <c r="A450" s="86">
        <f t="shared" si="232"/>
        <v>63.6</v>
      </c>
      <c r="B450" s="179">
        <f t="shared" si="209"/>
        <v>46364</v>
      </c>
      <c r="C450" s="8"/>
      <c r="D450" s="11"/>
      <c r="E450" s="12"/>
      <c r="F450" s="11"/>
      <c r="G450" s="74">
        <f t="shared" si="235"/>
        <v>821</v>
      </c>
      <c r="H450" s="75">
        <f t="shared" si="235"/>
        <v>6136</v>
      </c>
      <c r="I450" s="88">
        <f t="shared" si="220"/>
        <v>0</v>
      </c>
      <c r="J450" s="78">
        <f t="shared" si="221"/>
        <v>0</v>
      </c>
      <c r="K450" s="78">
        <f t="shared" si="222"/>
        <v>0</v>
      </c>
      <c r="L450" s="78">
        <f t="shared" si="223"/>
        <v>0</v>
      </c>
      <c r="M450" s="78">
        <f t="shared" ca="1" si="224"/>
        <v>7.6404494382022445E-2</v>
      </c>
      <c r="N450" s="78">
        <f t="shared" ca="1" si="210"/>
        <v>2.802850356294536E-2</v>
      </c>
      <c r="O450" s="78">
        <f t="shared" si="225"/>
        <v>5.0000000000000001E-4</v>
      </c>
      <c r="P450" s="13"/>
      <c r="Q450" s="8"/>
      <c r="R450" s="13"/>
      <c r="S450" s="89">
        <f t="shared" si="211"/>
        <v>0</v>
      </c>
      <c r="T450" s="75">
        <f t="shared" si="212"/>
        <v>0</v>
      </c>
      <c r="U450" s="90">
        <f t="shared" si="213"/>
        <v>0</v>
      </c>
      <c r="V450" s="82">
        <f t="shared" si="214"/>
        <v>0</v>
      </c>
      <c r="W450" s="8"/>
      <c r="X450" s="8"/>
      <c r="Y450" s="12"/>
      <c r="Z450" s="12"/>
      <c r="AA450" s="12"/>
      <c r="AB450" s="12"/>
      <c r="AC450" s="91">
        <f t="shared" si="215"/>
        <v>0</v>
      </c>
      <c r="AD450" s="75">
        <f t="shared" si="216"/>
        <v>0</v>
      </c>
      <c r="AE450" s="88">
        <f t="shared" si="204"/>
        <v>0</v>
      </c>
      <c r="AF450" s="92">
        <f t="shared" si="205"/>
        <v>0</v>
      </c>
      <c r="AG450" s="93">
        <f t="shared" si="206"/>
        <v>0</v>
      </c>
      <c r="AH450" s="93">
        <f t="shared" si="207"/>
        <v>0</v>
      </c>
      <c r="AI450" s="78">
        <f t="shared" si="208"/>
        <v>0</v>
      </c>
      <c r="AJ450" s="92">
        <f t="shared" si="217"/>
        <v>0</v>
      </c>
      <c r="AK450" s="78">
        <f t="shared" si="218"/>
        <v>0</v>
      </c>
      <c r="AL450" s="11"/>
      <c r="AM450" s="14"/>
      <c r="AN450" s="11"/>
      <c r="AO450" s="15"/>
      <c r="AP450" s="11"/>
      <c r="AQ450" s="11"/>
      <c r="AR450" s="11"/>
      <c r="AS450" s="75" t="str">
        <f t="shared" si="226"/>
        <v/>
      </c>
      <c r="AT450" s="75" t="str">
        <f t="shared" ca="1" si="227"/>
        <v/>
      </c>
      <c r="AU450" s="75" t="str">
        <f t="shared" si="228"/>
        <v/>
      </c>
      <c r="AV450" s="75" t="str">
        <f t="shared" ca="1" si="229"/>
        <v/>
      </c>
      <c r="AW450" s="169"/>
      <c r="AX450" s="169"/>
      <c r="AY450" s="75" t="str">
        <f t="shared" si="230"/>
        <v/>
      </c>
      <c r="AZ450" s="169"/>
      <c r="BA450" s="169"/>
      <c r="BB450" s="75" t="str">
        <f t="shared" si="231"/>
        <v/>
      </c>
      <c r="BC450" s="11"/>
      <c r="BH450" s="52"/>
      <c r="BI450" s="52"/>
      <c r="BJ450" s="52"/>
      <c r="BK450" s="52"/>
      <c r="BL450" s="52"/>
      <c r="BM450" s="52"/>
      <c r="BQ450" s="27"/>
      <c r="BR450" s="27"/>
      <c r="BS450" s="27"/>
      <c r="BT450" s="27"/>
      <c r="BU450" s="27"/>
      <c r="BV450" s="27"/>
      <c r="BW450" s="54"/>
      <c r="BX450" s="26"/>
      <c r="BY450" s="54"/>
      <c r="BZ450" s="26"/>
      <c r="CA450" s="26"/>
      <c r="CB450" s="26"/>
    </row>
    <row r="451" spans="1:80" ht="17.45" customHeight="1" thickBot="1">
      <c r="A451" s="94">
        <f t="shared" si="232"/>
        <v>63.7</v>
      </c>
      <c r="B451" s="180">
        <f t="shared" si="209"/>
        <v>46365</v>
      </c>
      <c r="C451" s="16"/>
      <c r="D451" s="17"/>
      <c r="E451" s="18"/>
      <c r="F451" s="17"/>
      <c r="G451" s="96">
        <f t="shared" si="235"/>
        <v>821</v>
      </c>
      <c r="H451" s="97">
        <f t="shared" si="235"/>
        <v>6136</v>
      </c>
      <c r="I451" s="98">
        <f t="shared" si="220"/>
        <v>0</v>
      </c>
      <c r="J451" s="99">
        <f t="shared" si="221"/>
        <v>0</v>
      </c>
      <c r="K451" s="99">
        <f t="shared" si="222"/>
        <v>0</v>
      </c>
      <c r="L451" s="99">
        <f t="shared" si="223"/>
        <v>0</v>
      </c>
      <c r="M451" s="99">
        <f t="shared" ca="1" si="224"/>
        <v>7.6404494382022445E-2</v>
      </c>
      <c r="N451" s="99">
        <f t="shared" ca="1" si="210"/>
        <v>2.802850356294536E-2</v>
      </c>
      <c r="O451" s="99">
        <f t="shared" si="225"/>
        <v>5.0000000000000001E-4</v>
      </c>
      <c r="P451" s="19"/>
      <c r="Q451" s="16"/>
      <c r="R451" s="19"/>
      <c r="S451" s="89">
        <f t="shared" si="211"/>
        <v>0</v>
      </c>
      <c r="T451" s="75">
        <f t="shared" si="212"/>
        <v>0</v>
      </c>
      <c r="U451" s="100">
        <f t="shared" si="213"/>
        <v>0</v>
      </c>
      <c r="V451" s="101">
        <f t="shared" si="214"/>
        <v>0</v>
      </c>
      <c r="W451" s="16"/>
      <c r="X451" s="8"/>
      <c r="Y451" s="12"/>
      <c r="Z451" s="12"/>
      <c r="AA451" s="12"/>
      <c r="AB451" s="12"/>
      <c r="AC451" s="102">
        <f t="shared" si="215"/>
        <v>0</v>
      </c>
      <c r="AD451" s="97">
        <f t="shared" si="216"/>
        <v>0</v>
      </c>
      <c r="AE451" s="98">
        <f t="shared" si="204"/>
        <v>0</v>
      </c>
      <c r="AF451" s="103">
        <f t="shared" si="205"/>
        <v>0</v>
      </c>
      <c r="AG451" s="104">
        <f t="shared" si="206"/>
        <v>0</v>
      </c>
      <c r="AH451" s="104">
        <f t="shared" si="207"/>
        <v>0</v>
      </c>
      <c r="AI451" s="99">
        <f t="shared" si="208"/>
        <v>0</v>
      </c>
      <c r="AJ451" s="103">
        <f t="shared" si="217"/>
        <v>0</v>
      </c>
      <c r="AK451" s="99">
        <f t="shared" si="218"/>
        <v>0</v>
      </c>
      <c r="AL451" s="17"/>
      <c r="AM451" s="20"/>
      <c r="AN451" s="17"/>
      <c r="AO451" s="21"/>
      <c r="AP451" s="17"/>
      <c r="AQ451" s="17"/>
      <c r="AR451" s="17"/>
      <c r="AS451" s="97" t="str">
        <f t="shared" si="226"/>
        <v/>
      </c>
      <c r="AT451" s="97" t="str">
        <f t="shared" ca="1" si="227"/>
        <v/>
      </c>
      <c r="AU451" s="97" t="str">
        <f t="shared" si="228"/>
        <v/>
      </c>
      <c r="AV451" s="97" t="str">
        <f t="shared" ca="1" si="229"/>
        <v/>
      </c>
      <c r="AW451" s="167"/>
      <c r="AX451" s="167"/>
      <c r="AY451" s="97" t="str">
        <f t="shared" si="230"/>
        <v/>
      </c>
      <c r="AZ451" s="167"/>
      <c r="BA451" s="167"/>
      <c r="BB451" s="97" t="str">
        <f t="shared" si="231"/>
        <v/>
      </c>
      <c r="BC451" s="17"/>
      <c r="BH451" s="52"/>
      <c r="BI451" s="52"/>
      <c r="BJ451" s="52"/>
      <c r="BK451" s="52"/>
      <c r="BL451" s="52"/>
      <c r="BM451" s="52"/>
      <c r="BQ451" s="27"/>
      <c r="BR451" s="27"/>
      <c r="BS451" s="27"/>
      <c r="BT451" s="27"/>
      <c r="BU451" s="27"/>
      <c r="BV451" s="27"/>
      <c r="BW451" s="54"/>
      <c r="BX451" s="26"/>
      <c r="BY451" s="54"/>
      <c r="BZ451" s="26"/>
      <c r="CA451" s="26"/>
      <c r="CB451" s="26"/>
    </row>
    <row r="452" spans="1:80" ht="17.45" customHeight="1" thickTop="1">
      <c r="A452" s="105">
        <f>A445+1</f>
        <v>64.099999999999994</v>
      </c>
      <c r="B452" s="178">
        <f>B451+1</f>
        <v>46366</v>
      </c>
      <c r="C452" s="4"/>
      <c r="D452" s="5"/>
      <c r="E452" s="6"/>
      <c r="F452" s="5"/>
      <c r="G452" s="74">
        <f t="shared" si="235"/>
        <v>821</v>
      </c>
      <c r="H452" s="75">
        <f t="shared" si="235"/>
        <v>6136</v>
      </c>
      <c r="I452" s="76">
        <f t="shared" si="220"/>
        <v>0</v>
      </c>
      <c r="J452" s="77">
        <f t="shared" si="221"/>
        <v>0</v>
      </c>
      <c r="K452" s="77">
        <f t="shared" si="222"/>
        <v>0</v>
      </c>
      <c r="L452" s="77">
        <f t="shared" si="223"/>
        <v>0</v>
      </c>
      <c r="M452" s="78">
        <f t="shared" ca="1" si="224"/>
        <v>7.6404494382022445E-2</v>
      </c>
      <c r="N452" s="78">
        <f t="shared" ca="1" si="210"/>
        <v>2.802850356294536E-2</v>
      </c>
      <c r="O452" s="78">
        <f t="shared" si="225"/>
        <v>5.0000000000000001E-4</v>
      </c>
      <c r="P452" s="13"/>
      <c r="Q452" s="8"/>
      <c r="R452" s="13"/>
      <c r="S452" s="79">
        <f t="shared" si="211"/>
        <v>0</v>
      </c>
      <c r="T452" s="80">
        <f t="shared" si="212"/>
        <v>0</v>
      </c>
      <c r="U452" s="90">
        <f t="shared" si="213"/>
        <v>0</v>
      </c>
      <c r="V452" s="82">
        <f t="shared" si="214"/>
        <v>0</v>
      </c>
      <c r="W452" s="4"/>
      <c r="X452" s="4"/>
      <c r="Y452" s="6"/>
      <c r="Z452" s="6"/>
      <c r="AA452" s="6"/>
      <c r="AB452" s="6"/>
      <c r="AC452" s="83">
        <f t="shared" si="215"/>
        <v>0</v>
      </c>
      <c r="AD452" s="80">
        <f t="shared" si="216"/>
        <v>0</v>
      </c>
      <c r="AE452" s="76">
        <f t="shared" si="204"/>
        <v>0</v>
      </c>
      <c r="AF452" s="84">
        <f t="shared" si="205"/>
        <v>0</v>
      </c>
      <c r="AG452" s="85">
        <f t="shared" si="206"/>
        <v>0</v>
      </c>
      <c r="AH452" s="85">
        <f t="shared" si="207"/>
        <v>0</v>
      </c>
      <c r="AI452" s="77">
        <f t="shared" si="208"/>
        <v>0</v>
      </c>
      <c r="AJ452" s="84">
        <f t="shared" si="217"/>
        <v>0</v>
      </c>
      <c r="AK452" s="77">
        <f t="shared" si="218"/>
        <v>0</v>
      </c>
      <c r="AL452" s="5"/>
      <c r="AM452" s="9"/>
      <c r="AN452" s="5"/>
      <c r="AO452" s="10"/>
      <c r="AP452" s="5"/>
      <c r="AQ452" s="5"/>
      <c r="AR452" s="5"/>
      <c r="AS452" s="80" t="str">
        <f t="shared" si="226"/>
        <v/>
      </c>
      <c r="AT452" s="80" t="str">
        <f t="shared" ca="1" si="227"/>
        <v/>
      </c>
      <c r="AU452" s="80" t="str">
        <f t="shared" si="228"/>
        <v/>
      </c>
      <c r="AV452" s="80" t="str">
        <f t="shared" ca="1" si="229"/>
        <v/>
      </c>
      <c r="AW452" s="165"/>
      <c r="AX452" s="165"/>
      <c r="AY452" s="80" t="str">
        <f t="shared" si="230"/>
        <v/>
      </c>
      <c r="AZ452" s="165"/>
      <c r="BA452" s="165"/>
      <c r="BB452" s="80" t="str">
        <f t="shared" si="231"/>
        <v/>
      </c>
      <c r="BC452" s="5"/>
      <c r="BH452" s="52"/>
      <c r="BI452" s="52"/>
      <c r="BJ452" s="52"/>
      <c r="BK452" s="52"/>
      <c r="BL452" s="52"/>
      <c r="BM452" s="52"/>
      <c r="BQ452" s="27"/>
      <c r="BR452" s="27"/>
      <c r="BS452" s="27"/>
      <c r="BT452" s="27"/>
      <c r="BU452" s="27"/>
      <c r="BV452" s="27"/>
      <c r="BW452" s="54"/>
      <c r="BX452" s="26"/>
      <c r="BY452" s="54"/>
      <c r="BZ452" s="26"/>
      <c r="CA452" s="26"/>
      <c r="CB452" s="26"/>
    </row>
    <row r="453" spans="1:80" ht="17.45" customHeight="1">
      <c r="A453" s="94">
        <f t="shared" si="232"/>
        <v>64.2</v>
      </c>
      <c r="B453" s="179">
        <f t="shared" si="209"/>
        <v>46367</v>
      </c>
      <c r="C453" s="8"/>
      <c r="D453" s="11"/>
      <c r="E453" s="12"/>
      <c r="F453" s="11"/>
      <c r="G453" s="74">
        <f t="shared" si="235"/>
        <v>821</v>
      </c>
      <c r="H453" s="75">
        <f t="shared" si="235"/>
        <v>6136</v>
      </c>
      <c r="I453" s="88">
        <f t="shared" si="220"/>
        <v>0</v>
      </c>
      <c r="J453" s="78">
        <f t="shared" si="221"/>
        <v>0</v>
      </c>
      <c r="K453" s="78">
        <f t="shared" si="222"/>
        <v>0</v>
      </c>
      <c r="L453" s="78">
        <f t="shared" si="223"/>
        <v>0</v>
      </c>
      <c r="M453" s="78">
        <f t="shared" ca="1" si="224"/>
        <v>7.6404494382022445E-2</v>
      </c>
      <c r="N453" s="78">
        <f t="shared" ca="1" si="210"/>
        <v>2.802850356294536E-2</v>
      </c>
      <c r="O453" s="78">
        <f t="shared" si="225"/>
        <v>5.0000000000000001E-4</v>
      </c>
      <c r="P453" s="13"/>
      <c r="Q453" s="8"/>
      <c r="R453" s="13"/>
      <c r="S453" s="89">
        <f t="shared" si="211"/>
        <v>0</v>
      </c>
      <c r="T453" s="75">
        <f t="shared" si="212"/>
        <v>0</v>
      </c>
      <c r="U453" s="90">
        <f t="shared" si="213"/>
        <v>0</v>
      </c>
      <c r="V453" s="82">
        <f t="shared" si="214"/>
        <v>0</v>
      </c>
      <c r="W453" s="8"/>
      <c r="X453" s="8"/>
      <c r="Y453" s="12"/>
      <c r="Z453" s="12"/>
      <c r="AA453" s="12"/>
      <c r="AB453" s="12"/>
      <c r="AC453" s="91">
        <f t="shared" si="215"/>
        <v>0</v>
      </c>
      <c r="AD453" s="75">
        <f t="shared" si="216"/>
        <v>0</v>
      </c>
      <c r="AE453" s="88">
        <f t="shared" ref="AE453:AE500" si="236">IFERROR(W453/H452,0)</f>
        <v>0</v>
      </c>
      <c r="AF453" s="92">
        <f t="shared" ref="AF453:AF500" si="237">IFERROR(X453/$W453,0)</f>
        <v>0</v>
      </c>
      <c r="AG453" s="93">
        <f t="shared" ref="AG453:AG500" si="238">IFERROR(Y453/$W453,0)</f>
        <v>0</v>
      </c>
      <c r="AH453" s="93">
        <f t="shared" ref="AH453:AH500" si="239">IFERROR(Z453/$W453,0)</f>
        <v>0</v>
      </c>
      <c r="AI453" s="78">
        <f t="shared" ref="AI453:AI500" si="240">IFERROR(AA453/$W453,0)</f>
        <v>0</v>
      </c>
      <c r="AJ453" s="92">
        <f t="shared" si="217"/>
        <v>0</v>
      </c>
      <c r="AK453" s="78">
        <f t="shared" si="218"/>
        <v>0</v>
      </c>
      <c r="AL453" s="11"/>
      <c r="AM453" s="14"/>
      <c r="AN453" s="11"/>
      <c r="AO453" s="15"/>
      <c r="AP453" s="11"/>
      <c r="AQ453" s="11"/>
      <c r="AR453" s="11"/>
      <c r="AS453" s="75" t="str">
        <f t="shared" si="226"/>
        <v/>
      </c>
      <c r="AT453" s="75" t="str">
        <f t="shared" ca="1" si="227"/>
        <v/>
      </c>
      <c r="AU453" s="75" t="str">
        <f t="shared" si="228"/>
        <v/>
      </c>
      <c r="AV453" s="75" t="str">
        <f t="shared" ca="1" si="229"/>
        <v/>
      </c>
      <c r="AW453" s="169"/>
      <c r="AX453" s="169"/>
      <c r="AY453" s="75" t="str">
        <f t="shared" si="230"/>
        <v/>
      </c>
      <c r="AZ453" s="169"/>
      <c r="BA453" s="169"/>
      <c r="BB453" s="75" t="str">
        <f t="shared" si="231"/>
        <v/>
      </c>
      <c r="BC453" s="11"/>
      <c r="BH453" s="52"/>
      <c r="BI453" s="52"/>
      <c r="BJ453" s="52"/>
      <c r="BK453" s="52"/>
      <c r="BL453" s="52"/>
      <c r="BM453" s="52"/>
      <c r="BQ453" s="27"/>
      <c r="BR453" s="27"/>
      <c r="BS453" s="27"/>
      <c r="BT453" s="27"/>
      <c r="BU453" s="27"/>
      <c r="BV453" s="27"/>
      <c r="BW453" s="54"/>
      <c r="BX453" s="26"/>
      <c r="BY453" s="54"/>
      <c r="BZ453" s="26"/>
      <c r="CA453" s="26"/>
      <c r="CB453" s="26"/>
    </row>
    <row r="454" spans="1:80" ht="17.45" customHeight="1">
      <c r="A454" s="86">
        <f t="shared" si="232"/>
        <v>64.3</v>
      </c>
      <c r="B454" s="179">
        <f t="shared" si="209"/>
        <v>46368</v>
      </c>
      <c r="C454" s="8"/>
      <c r="D454" s="11"/>
      <c r="E454" s="12"/>
      <c r="F454" s="11"/>
      <c r="G454" s="74">
        <f t="shared" si="235"/>
        <v>821</v>
      </c>
      <c r="H454" s="75">
        <f t="shared" si="235"/>
        <v>6136</v>
      </c>
      <c r="I454" s="88">
        <f t="shared" si="220"/>
        <v>0</v>
      </c>
      <c r="J454" s="78">
        <f t="shared" si="221"/>
        <v>0</v>
      </c>
      <c r="K454" s="78">
        <f t="shared" si="222"/>
        <v>0</v>
      </c>
      <c r="L454" s="78">
        <f t="shared" si="223"/>
        <v>0</v>
      </c>
      <c r="M454" s="78">
        <f t="shared" ca="1" si="224"/>
        <v>7.6404494382022445E-2</v>
      </c>
      <c r="N454" s="78">
        <f t="shared" ca="1" si="210"/>
        <v>2.802850356294536E-2</v>
      </c>
      <c r="O454" s="78">
        <f t="shared" si="225"/>
        <v>5.0000000000000001E-4</v>
      </c>
      <c r="P454" s="13"/>
      <c r="Q454" s="8"/>
      <c r="R454" s="13"/>
      <c r="S454" s="89">
        <f t="shared" si="211"/>
        <v>0</v>
      </c>
      <c r="T454" s="75">
        <f t="shared" si="212"/>
        <v>0</v>
      </c>
      <c r="U454" s="90">
        <f t="shared" si="213"/>
        <v>0</v>
      </c>
      <c r="V454" s="82">
        <f t="shared" si="214"/>
        <v>0</v>
      </c>
      <c r="W454" s="8"/>
      <c r="X454" s="8"/>
      <c r="Y454" s="12"/>
      <c r="Z454" s="12"/>
      <c r="AA454" s="12"/>
      <c r="AB454" s="12"/>
      <c r="AC454" s="91">
        <f t="shared" si="215"/>
        <v>0</v>
      </c>
      <c r="AD454" s="75">
        <f t="shared" si="216"/>
        <v>0</v>
      </c>
      <c r="AE454" s="88">
        <f t="shared" si="236"/>
        <v>0</v>
      </c>
      <c r="AF454" s="92">
        <f t="shared" si="237"/>
        <v>0</v>
      </c>
      <c r="AG454" s="93">
        <f t="shared" si="238"/>
        <v>0</v>
      </c>
      <c r="AH454" s="93">
        <f t="shared" si="239"/>
        <v>0</v>
      </c>
      <c r="AI454" s="78">
        <f t="shared" si="240"/>
        <v>0</v>
      </c>
      <c r="AJ454" s="92">
        <f t="shared" si="217"/>
        <v>0</v>
      </c>
      <c r="AK454" s="78">
        <f t="shared" si="218"/>
        <v>0</v>
      </c>
      <c r="AL454" s="11"/>
      <c r="AM454" s="14"/>
      <c r="AN454" s="11"/>
      <c r="AO454" s="15"/>
      <c r="AP454" s="11"/>
      <c r="AQ454" s="11"/>
      <c r="AR454" s="11"/>
      <c r="AS454" s="75" t="str">
        <f t="shared" si="226"/>
        <v/>
      </c>
      <c r="AT454" s="75" t="str">
        <f t="shared" ca="1" si="227"/>
        <v/>
      </c>
      <c r="AU454" s="75" t="str">
        <f t="shared" si="228"/>
        <v/>
      </c>
      <c r="AV454" s="75" t="str">
        <f t="shared" ca="1" si="229"/>
        <v/>
      </c>
      <c r="AW454" s="169"/>
      <c r="AX454" s="169"/>
      <c r="AY454" s="75" t="str">
        <f t="shared" si="230"/>
        <v/>
      </c>
      <c r="AZ454" s="169"/>
      <c r="BA454" s="169"/>
      <c r="BB454" s="75" t="str">
        <f t="shared" si="231"/>
        <v/>
      </c>
      <c r="BC454" s="11"/>
      <c r="BH454" s="52"/>
      <c r="BI454" s="52"/>
      <c r="BJ454" s="52"/>
      <c r="BK454" s="52"/>
      <c r="BL454" s="52"/>
      <c r="BM454" s="52"/>
      <c r="BQ454" s="27"/>
      <c r="BR454" s="27"/>
      <c r="BS454" s="27"/>
      <c r="BT454" s="27"/>
      <c r="BU454" s="27"/>
      <c r="BV454" s="27"/>
      <c r="BW454" s="54"/>
      <c r="BX454" s="26"/>
      <c r="BY454" s="54"/>
      <c r="BZ454" s="26"/>
      <c r="CA454" s="26"/>
      <c r="CB454" s="26"/>
    </row>
    <row r="455" spans="1:80" ht="17.45" customHeight="1">
      <c r="A455" s="94">
        <f t="shared" si="232"/>
        <v>64.400000000000006</v>
      </c>
      <c r="B455" s="179">
        <f t="shared" si="209"/>
        <v>46369</v>
      </c>
      <c r="C455" s="8"/>
      <c r="D455" s="11"/>
      <c r="E455" s="12"/>
      <c r="F455" s="11"/>
      <c r="G455" s="74">
        <f t="shared" si="235"/>
        <v>821</v>
      </c>
      <c r="H455" s="75">
        <f t="shared" si="235"/>
        <v>6136</v>
      </c>
      <c r="I455" s="88">
        <f t="shared" si="220"/>
        <v>0</v>
      </c>
      <c r="J455" s="78">
        <f t="shared" si="221"/>
        <v>0</v>
      </c>
      <c r="K455" s="78">
        <f t="shared" si="222"/>
        <v>0</v>
      </c>
      <c r="L455" s="78">
        <f t="shared" si="223"/>
        <v>0</v>
      </c>
      <c r="M455" s="78">
        <f t="shared" ca="1" si="224"/>
        <v>7.6404494382022445E-2</v>
      </c>
      <c r="N455" s="78">
        <f t="shared" ca="1" si="210"/>
        <v>2.802850356294536E-2</v>
      </c>
      <c r="O455" s="78">
        <f t="shared" si="225"/>
        <v>5.0000000000000001E-4</v>
      </c>
      <c r="P455" s="13"/>
      <c r="Q455" s="8"/>
      <c r="R455" s="13"/>
      <c r="S455" s="89">
        <f t="shared" si="211"/>
        <v>0</v>
      </c>
      <c r="T455" s="75">
        <f t="shared" si="212"/>
        <v>0</v>
      </c>
      <c r="U455" s="90">
        <f t="shared" si="213"/>
        <v>0</v>
      </c>
      <c r="V455" s="82">
        <f t="shared" si="214"/>
        <v>0</v>
      </c>
      <c r="W455" s="8"/>
      <c r="X455" s="8"/>
      <c r="Y455" s="12"/>
      <c r="Z455" s="12"/>
      <c r="AA455" s="12"/>
      <c r="AB455" s="12"/>
      <c r="AC455" s="91">
        <f t="shared" si="215"/>
        <v>0</v>
      </c>
      <c r="AD455" s="75">
        <f t="shared" si="216"/>
        <v>0</v>
      </c>
      <c r="AE455" s="88">
        <f t="shared" si="236"/>
        <v>0</v>
      </c>
      <c r="AF455" s="92">
        <f t="shared" si="237"/>
        <v>0</v>
      </c>
      <c r="AG455" s="93">
        <f t="shared" si="238"/>
        <v>0</v>
      </c>
      <c r="AH455" s="93">
        <f t="shared" si="239"/>
        <v>0</v>
      </c>
      <c r="AI455" s="78">
        <f t="shared" si="240"/>
        <v>0</v>
      </c>
      <c r="AJ455" s="92">
        <f t="shared" si="217"/>
        <v>0</v>
      </c>
      <c r="AK455" s="78">
        <f t="shared" si="218"/>
        <v>0</v>
      </c>
      <c r="AL455" s="11"/>
      <c r="AM455" s="14"/>
      <c r="AN455" s="11"/>
      <c r="AO455" s="15"/>
      <c r="AP455" s="11"/>
      <c r="AQ455" s="11"/>
      <c r="AR455" s="11"/>
      <c r="AS455" s="75" t="str">
        <f t="shared" si="226"/>
        <v/>
      </c>
      <c r="AT455" s="75" t="str">
        <f t="shared" ca="1" si="227"/>
        <v/>
      </c>
      <c r="AU455" s="75" t="str">
        <f t="shared" si="228"/>
        <v/>
      </c>
      <c r="AV455" s="75" t="str">
        <f t="shared" ca="1" si="229"/>
        <v/>
      </c>
      <c r="AW455" s="169"/>
      <c r="AX455" s="169"/>
      <c r="AY455" s="75" t="str">
        <f t="shared" si="230"/>
        <v/>
      </c>
      <c r="AZ455" s="169"/>
      <c r="BA455" s="169"/>
      <c r="BB455" s="75" t="str">
        <f t="shared" si="231"/>
        <v/>
      </c>
      <c r="BC455" s="11"/>
      <c r="BH455" s="52"/>
      <c r="BI455" s="52"/>
      <c r="BJ455" s="52"/>
      <c r="BK455" s="52"/>
      <c r="BL455" s="52"/>
      <c r="BM455" s="52"/>
      <c r="BQ455" s="27"/>
      <c r="BR455" s="27"/>
      <c r="BS455" s="27"/>
      <c r="BT455" s="27"/>
      <c r="BU455" s="27"/>
      <c r="BV455" s="27"/>
      <c r="BW455" s="54"/>
      <c r="BX455" s="26"/>
      <c r="BY455" s="54"/>
      <c r="BZ455" s="26"/>
      <c r="CA455" s="26"/>
      <c r="CB455" s="26"/>
    </row>
    <row r="456" spans="1:80" ht="17.45" customHeight="1">
      <c r="A456" s="86">
        <f t="shared" si="232"/>
        <v>64.5</v>
      </c>
      <c r="B456" s="179">
        <f t="shared" si="209"/>
        <v>46370</v>
      </c>
      <c r="C456" s="8"/>
      <c r="D456" s="11"/>
      <c r="E456" s="12"/>
      <c r="F456" s="11"/>
      <c r="G456" s="74">
        <f t="shared" si="235"/>
        <v>821</v>
      </c>
      <c r="H456" s="75">
        <f t="shared" si="235"/>
        <v>6136</v>
      </c>
      <c r="I456" s="88">
        <f t="shared" si="220"/>
        <v>0</v>
      </c>
      <c r="J456" s="78">
        <f t="shared" si="221"/>
        <v>0</v>
      </c>
      <c r="K456" s="78">
        <f t="shared" si="222"/>
        <v>0</v>
      </c>
      <c r="L456" s="78">
        <f t="shared" si="223"/>
        <v>0</v>
      </c>
      <c r="M456" s="78">
        <f t="shared" ca="1" si="224"/>
        <v>7.6404494382022445E-2</v>
      </c>
      <c r="N456" s="78">
        <f t="shared" ca="1" si="210"/>
        <v>2.802850356294536E-2</v>
      </c>
      <c r="O456" s="78">
        <f t="shared" si="225"/>
        <v>5.0000000000000001E-4</v>
      </c>
      <c r="P456" s="13"/>
      <c r="Q456" s="8"/>
      <c r="R456" s="13"/>
      <c r="S456" s="89">
        <f t="shared" si="211"/>
        <v>0</v>
      </c>
      <c r="T456" s="75">
        <f t="shared" si="212"/>
        <v>0</v>
      </c>
      <c r="U456" s="90">
        <f t="shared" si="213"/>
        <v>0</v>
      </c>
      <c r="V456" s="82">
        <f t="shared" si="214"/>
        <v>0</v>
      </c>
      <c r="W456" s="8"/>
      <c r="X456" s="8"/>
      <c r="Y456" s="12"/>
      <c r="Z456" s="12"/>
      <c r="AA456" s="12"/>
      <c r="AB456" s="12"/>
      <c r="AC456" s="91">
        <f t="shared" si="215"/>
        <v>0</v>
      </c>
      <c r="AD456" s="75">
        <f t="shared" si="216"/>
        <v>0</v>
      </c>
      <c r="AE456" s="88">
        <f t="shared" si="236"/>
        <v>0</v>
      </c>
      <c r="AF456" s="92">
        <f t="shared" si="237"/>
        <v>0</v>
      </c>
      <c r="AG456" s="93">
        <f t="shared" si="238"/>
        <v>0</v>
      </c>
      <c r="AH456" s="93">
        <f t="shared" si="239"/>
        <v>0</v>
      </c>
      <c r="AI456" s="78">
        <f t="shared" si="240"/>
        <v>0</v>
      </c>
      <c r="AJ456" s="92">
        <f t="shared" si="217"/>
        <v>0</v>
      </c>
      <c r="AK456" s="78">
        <f t="shared" si="218"/>
        <v>0</v>
      </c>
      <c r="AL456" s="11"/>
      <c r="AM456" s="14"/>
      <c r="AN456" s="11"/>
      <c r="AO456" s="15"/>
      <c r="AP456" s="11"/>
      <c r="AQ456" s="11"/>
      <c r="AR456" s="11"/>
      <c r="AS456" s="75" t="str">
        <f t="shared" si="226"/>
        <v/>
      </c>
      <c r="AT456" s="75" t="str">
        <f t="shared" ca="1" si="227"/>
        <v/>
      </c>
      <c r="AU456" s="75" t="str">
        <f t="shared" si="228"/>
        <v/>
      </c>
      <c r="AV456" s="75" t="str">
        <f t="shared" ca="1" si="229"/>
        <v/>
      </c>
      <c r="AW456" s="169"/>
      <c r="AX456" s="169"/>
      <c r="AY456" s="75" t="str">
        <f t="shared" si="230"/>
        <v/>
      </c>
      <c r="AZ456" s="169"/>
      <c r="BA456" s="169"/>
      <c r="BB456" s="75" t="str">
        <f t="shared" si="231"/>
        <v/>
      </c>
      <c r="BC456" s="11"/>
      <c r="BH456" s="52"/>
      <c r="BI456" s="52"/>
      <c r="BJ456" s="52"/>
      <c r="BK456" s="52"/>
      <c r="BL456" s="52"/>
      <c r="BM456" s="52"/>
      <c r="BQ456" s="27"/>
      <c r="BR456" s="27"/>
      <c r="BS456" s="27"/>
      <c r="BT456" s="27"/>
      <c r="BU456" s="27"/>
      <c r="BV456" s="27"/>
      <c r="BW456" s="54"/>
      <c r="BX456" s="26"/>
      <c r="BY456" s="54"/>
      <c r="BZ456" s="26"/>
      <c r="CA456" s="26"/>
      <c r="CB456" s="26"/>
    </row>
    <row r="457" spans="1:80" ht="17.45" customHeight="1">
      <c r="A457" s="94">
        <f t="shared" si="232"/>
        <v>64.599999999999994</v>
      </c>
      <c r="B457" s="179">
        <f t="shared" si="209"/>
        <v>46371</v>
      </c>
      <c r="C457" s="8"/>
      <c r="D457" s="11"/>
      <c r="E457" s="12"/>
      <c r="F457" s="11"/>
      <c r="G457" s="74">
        <f t="shared" si="235"/>
        <v>821</v>
      </c>
      <c r="H457" s="75">
        <f t="shared" si="235"/>
        <v>6136</v>
      </c>
      <c r="I457" s="88">
        <f t="shared" si="220"/>
        <v>0</v>
      </c>
      <c r="J457" s="78">
        <f t="shared" si="221"/>
        <v>0</v>
      </c>
      <c r="K457" s="78">
        <f t="shared" si="222"/>
        <v>0</v>
      </c>
      <c r="L457" s="78">
        <f t="shared" si="223"/>
        <v>0</v>
      </c>
      <c r="M457" s="78">
        <f t="shared" ca="1" si="224"/>
        <v>7.6404494382022445E-2</v>
      </c>
      <c r="N457" s="78">
        <f t="shared" ca="1" si="210"/>
        <v>2.802850356294536E-2</v>
      </c>
      <c r="O457" s="78">
        <f t="shared" si="225"/>
        <v>5.0000000000000001E-4</v>
      </c>
      <c r="P457" s="13"/>
      <c r="Q457" s="8"/>
      <c r="R457" s="13"/>
      <c r="S457" s="89">
        <f t="shared" si="211"/>
        <v>0</v>
      </c>
      <c r="T457" s="75">
        <f t="shared" si="212"/>
        <v>0</v>
      </c>
      <c r="U457" s="90">
        <f t="shared" si="213"/>
        <v>0</v>
      </c>
      <c r="V457" s="82">
        <f t="shared" si="214"/>
        <v>0</v>
      </c>
      <c r="W457" s="8"/>
      <c r="X457" s="8"/>
      <c r="Y457" s="12"/>
      <c r="Z457" s="12"/>
      <c r="AA457" s="12"/>
      <c r="AB457" s="12"/>
      <c r="AC457" s="91">
        <f t="shared" si="215"/>
        <v>0</v>
      </c>
      <c r="AD457" s="75">
        <f t="shared" si="216"/>
        <v>0</v>
      </c>
      <c r="AE457" s="88">
        <f t="shared" si="236"/>
        <v>0</v>
      </c>
      <c r="AF457" s="92">
        <f t="shared" si="237"/>
        <v>0</v>
      </c>
      <c r="AG457" s="93">
        <f t="shared" si="238"/>
        <v>0</v>
      </c>
      <c r="AH457" s="93">
        <f t="shared" si="239"/>
        <v>0</v>
      </c>
      <c r="AI457" s="78">
        <f t="shared" si="240"/>
        <v>0</v>
      </c>
      <c r="AJ457" s="92">
        <f t="shared" si="217"/>
        <v>0</v>
      </c>
      <c r="AK457" s="78">
        <f t="shared" si="218"/>
        <v>0</v>
      </c>
      <c r="AL457" s="11"/>
      <c r="AM457" s="14"/>
      <c r="AN457" s="11"/>
      <c r="AO457" s="15"/>
      <c r="AP457" s="11"/>
      <c r="AQ457" s="11"/>
      <c r="AR457" s="11"/>
      <c r="AS457" s="75" t="str">
        <f t="shared" si="226"/>
        <v/>
      </c>
      <c r="AT457" s="75" t="str">
        <f t="shared" ca="1" si="227"/>
        <v/>
      </c>
      <c r="AU457" s="75" t="str">
        <f t="shared" si="228"/>
        <v/>
      </c>
      <c r="AV457" s="75" t="str">
        <f t="shared" ca="1" si="229"/>
        <v/>
      </c>
      <c r="AW457" s="169"/>
      <c r="AX457" s="169"/>
      <c r="AY457" s="75" t="str">
        <f t="shared" si="230"/>
        <v/>
      </c>
      <c r="AZ457" s="169"/>
      <c r="BA457" s="169"/>
      <c r="BB457" s="75" t="str">
        <f t="shared" si="231"/>
        <v/>
      </c>
      <c r="BC457" s="11"/>
      <c r="BH457" s="52"/>
      <c r="BI457" s="52"/>
      <c r="BJ457" s="52"/>
      <c r="BK457" s="52"/>
      <c r="BL457" s="52"/>
      <c r="BM457" s="52"/>
      <c r="BQ457" s="27"/>
      <c r="BR457" s="27"/>
      <c r="BS457" s="27"/>
      <c r="BT457" s="27"/>
      <c r="BU457" s="27"/>
      <c r="BV457" s="27"/>
      <c r="BW457" s="54"/>
      <c r="BX457" s="26"/>
      <c r="BY457" s="54"/>
      <c r="BZ457" s="26"/>
      <c r="CA457" s="26"/>
      <c r="CB457" s="26"/>
    </row>
    <row r="458" spans="1:80" ht="17.45" customHeight="1" thickBot="1">
      <c r="A458" s="86">
        <f t="shared" si="232"/>
        <v>64.7</v>
      </c>
      <c r="B458" s="180">
        <f t="shared" si="209"/>
        <v>46372</v>
      </c>
      <c r="C458" s="16"/>
      <c r="D458" s="17"/>
      <c r="E458" s="18"/>
      <c r="F458" s="17"/>
      <c r="G458" s="96">
        <f t="shared" si="235"/>
        <v>821</v>
      </c>
      <c r="H458" s="97">
        <f t="shared" si="235"/>
        <v>6136</v>
      </c>
      <c r="I458" s="98">
        <f t="shared" si="220"/>
        <v>0</v>
      </c>
      <c r="J458" s="99">
        <f t="shared" si="221"/>
        <v>0</v>
      </c>
      <c r="K458" s="99">
        <f t="shared" si="222"/>
        <v>0</v>
      </c>
      <c r="L458" s="99">
        <f t="shared" si="223"/>
        <v>0</v>
      </c>
      <c r="M458" s="99">
        <f t="shared" ca="1" si="224"/>
        <v>7.6404494382022445E-2</v>
      </c>
      <c r="N458" s="99">
        <f t="shared" ca="1" si="210"/>
        <v>2.802850356294536E-2</v>
      </c>
      <c r="O458" s="99">
        <f t="shared" si="225"/>
        <v>5.0000000000000001E-4</v>
      </c>
      <c r="P458" s="19"/>
      <c r="Q458" s="16"/>
      <c r="R458" s="19"/>
      <c r="S458" s="89">
        <f t="shared" si="211"/>
        <v>0</v>
      </c>
      <c r="T458" s="75">
        <f t="shared" si="212"/>
        <v>0</v>
      </c>
      <c r="U458" s="100">
        <f t="shared" si="213"/>
        <v>0</v>
      </c>
      <c r="V458" s="101">
        <f t="shared" si="214"/>
        <v>0</v>
      </c>
      <c r="W458" s="16"/>
      <c r="X458" s="8"/>
      <c r="Y458" s="12"/>
      <c r="Z458" s="12"/>
      <c r="AA458" s="12"/>
      <c r="AB458" s="12"/>
      <c r="AC458" s="102">
        <f t="shared" si="215"/>
        <v>0</v>
      </c>
      <c r="AD458" s="97">
        <f t="shared" si="216"/>
        <v>0</v>
      </c>
      <c r="AE458" s="98">
        <f t="shared" si="236"/>
        <v>0</v>
      </c>
      <c r="AF458" s="103">
        <f t="shared" si="237"/>
        <v>0</v>
      </c>
      <c r="AG458" s="104">
        <f t="shared" si="238"/>
        <v>0</v>
      </c>
      <c r="AH458" s="104">
        <f t="shared" si="239"/>
        <v>0</v>
      </c>
      <c r="AI458" s="99">
        <f t="shared" si="240"/>
        <v>0</v>
      </c>
      <c r="AJ458" s="103">
        <f t="shared" si="217"/>
        <v>0</v>
      </c>
      <c r="AK458" s="99">
        <f t="shared" si="218"/>
        <v>0</v>
      </c>
      <c r="AL458" s="17"/>
      <c r="AM458" s="20"/>
      <c r="AN458" s="17"/>
      <c r="AO458" s="21"/>
      <c r="AP458" s="17"/>
      <c r="AQ458" s="17"/>
      <c r="AR458" s="17"/>
      <c r="AS458" s="97" t="str">
        <f t="shared" si="226"/>
        <v/>
      </c>
      <c r="AT458" s="97" t="str">
        <f t="shared" ca="1" si="227"/>
        <v/>
      </c>
      <c r="AU458" s="97" t="str">
        <f t="shared" si="228"/>
        <v/>
      </c>
      <c r="AV458" s="97" t="str">
        <f t="shared" ca="1" si="229"/>
        <v/>
      </c>
      <c r="AW458" s="167"/>
      <c r="AX458" s="167"/>
      <c r="AY458" s="97" t="str">
        <f t="shared" si="230"/>
        <v/>
      </c>
      <c r="AZ458" s="167"/>
      <c r="BA458" s="167"/>
      <c r="BB458" s="97" t="str">
        <f t="shared" si="231"/>
        <v/>
      </c>
      <c r="BC458" s="17"/>
      <c r="BH458" s="52"/>
      <c r="BI458" s="52"/>
      <c r="BJ458" s="52"/>
      <c r="BK458" s="52"/>
      <c r="BL458" s="52"/>
      <c r="BM458" s="52"/>
      <c r="BQ458" s="27"/>
      <c r="BR458" s="27"/>
      <c r="BS458" s="27"/>
      <c r="BT458" s="27"/>
      <c r="BU458" s="27"/>
      <c r="BV458" s="27"/>
      <c r="BW458" s="54"/>
      <c r="BX458" s="26"/>
      <c r="BY458" s="54"/>
      <c r="BZ458" s="26"/>
      <c r="CA458" s="26"/>
      <c r="CB458" s="26"/>
    </row>
    <row r="459" spans="1:80" ht="17.45" customHeight="1" thickTop="1">
      <c r="A459" s="71">
        <f>A452+1</f>
        <v>65.099999999999994</v>
      </c>
      <c r="B459" s="178">
        <f>B458+1</f>
        <v>46373</v>
      </c>
      <c r="C459" s="4"/>
      <c r="D459" s="5"/>
      <c r="E459" s="6"/>
      <c r="F459" s="5"/>
      <c r="G459" s="74">
        <f t="shared" si="235"/>
        <v>821</v>
      </c>
      <c r="H459" s="75">
        <f t="shared" si="235"/>
        <v>6136</v>
      </c>
      <c r="I459" s="76">
        <f t="shared" si="220"/>
        <v>0</v>
      </c>
      <c r="J459" s="77">
        <f t="shared" si="221"/>
        <v>0</v>
      </c>
      <c r="K459" s="77">
        <f t="shared" si="222"/>
        <v>0</v>
      </c>
      <c r="L459" s="77">
        <f t="shared" si="223"/>
        <v>0</v>
      </c>
      <c r="M459" s="78">
        <f t="shared" ca="1" si="224"/>
        <v>7.6404494382022445E-2</v>
      </c>
      <c r="N459" s="78">
        <f t="shared" ref="N459:N500" ca="1" si="241">IF(ROW()=11,
   IF($B$3&gt;0,F459/$B$3,""),
   IF($B$3&gt;0,
      (OFFSET(N459,-1,0)*$B$3 + F459)/$B$3,
      "")
)</f>
        <v>2.802850356294536E-2</v>
      </c>
      <c r="O459" s="78">
        <f t="shared" si="225"/>
        <v>5.0000000000000001E-4</v>
      </c>
      <c r="P459" s="13"/>
      <c r="Q459" s="8"/>
      <c r="R459" s="13"/>
      <c r="S459" s="79">
        <f t="shared" ref="S459:S500" si="242">IF($P459="FULL FEED",Q459,Q459*2)</f>
        <v>0</v>
      </c>
      <c r="T459" s="80">
        <f t="shared" ref="T459:T500" si="243">IF($P459="FULL FEED",R459,R459*2)</f>
        <v>0</v>
      </c>
      <c r="U459" s="90">
        <f t="shared" ref="U459:U500" si="244">IF($P459="FULL FEED",(Q459*G459/1000),(Q459*2*G459/1000))</f>
        <v>0</v>
      </c>
      <c r="V459" s="82">
        <f t="shared" ref="V459:V500" si="245">IF($P459="FULL FEED",(R459*H459/1000),(R459*2*H459/1000))</f>
        <v>0</v>
      </c>
      <c r="W459" s="4"/>
      <c r="X459" s="4"/>
      <c r="Y459" s="6"/>
      <c r="Z459" s="6"/>
      <c r="AA459" s="6"/>
      <c r="AB459" s="6"/>
      <c r="AC459" s="83">
        <f t="shared" ref="AC459:AC500" si="246">SUM(X459,Y459,Z459,AA459)</f>
        <v>0</v>
      </c>
      <c r="AD459" s="80">
        <f t="shared" ref="AD459:AD500" si="247">W459-AC459</f>
        <v>0</v>
      </c>
      <c r="AE459" s="76">
        <f t="shared" si="236"/>
        <v>0</v>
      </c>
      <c r="AF459" s="84">
        <f t="shared" si="237"/>
        <v>0</v>
      </c>
      <c r="AG459" s="85">
        <f t="shared" si="238"/>
        <v>0</v>
      </c>
      <c r="AH459" s="85">
        <f t="shared" si="239"/>
        <v>0</v>
      </c>
      <c r="AI459" s="77">
        <f t="shared" si="240"/>
        <v>0</v>
      </c>
      <c r="AJ459" s="84">
        <f t="shared" ref="AJ459:AJ500" si="248">IFERROR(AC459/W459,0)</f>
        <v>0</v>
      </c>
      <c r="AK459" s="77">
        <f t="shared" ref="AK459:AK500" si="249">IFERROR(AD459/W459,0)</f>
        <v>0</v>
      </c>
      <c r="AL459" s="5"/>
      <c r="AM459" s="9"/>
      <c r="AN459" s="5"/>
      <c r="AO459" s="10"/>
      <c r="AP459" s="5"/>
      <c r="AQ459" s="5"/>
      <c r="AR459" s="5"/>
      <c r="AS459" s="80" t="str">
        <f t="shared" si="226"/>
        <v/>
      </c>
      <c r="AT459" s="80" t="str">
        <f t="shared" ca="1" si="227"/>
        <v/>
      </c>
      <c r="AU459" s="80" t="str">
        <f t="shared" si="228"/>
        <v/>
      </c>
      <c r="AV459" s="80" t="str">
        <f t="shared" ca="1" si="229"/>
        <v/>
      </c>
      <c r="AW459" s="165"/>
      <c r="AX459" s="165"/>
      <c r="AY459" s="80" t="str">
        <f t="shared" si="230"/>
        <v/>
      </c>
      <c r="AZ459" s="165"/>
      <c r="BA459" s="165"/>
      <c r="BB459" s="80" t="str">
        <f t="shared" si="231"/>
        <v/>
      </c>
      <c r="BC459" s="5"/>
      <c r="BH459" s="52"/>
      <c r="BI459" s="52"/>
      <c r="BJ459" s="52"/>
      <c r="BK459" s="52"/>
      <c r="BL459" s="52"/>
      <c r="BM459" s="52"/>
      <c r="BQ459" s="27"/>
      <c r="BR459" s="27"/>
      <c r="BS459" s="27"/>
      <c r="BT459" s="27"/>
      <c r="BU459" s="27"/>
      <c r="BV459" s="27"/>
      <c r="BW459" s="54"/>
      <c r="BX459" s="26"/>
      <c r="BY459" s="54"/>
      <c r="BZ459" s="26"/>
      <c r="CA459" s="26"/>
      <c r="CB459" s="26"/>
    </row>
    <row r="460" spans="1:80" ht="17.45" customHeight="1">
      <c r="A460" s="86">
        <f t="shared" si="232"/>
        <v>65.2</v>
      </c>
      <c r="B460" s="179">
        <f t="shared" ref="B460:B500" si="250">B459+1</f>
        <v>46374</v>
      </c>
      <c r="C460" s="8"/>
      <c r="D460" s="11"/>
      <c r="E460" s="12"/>
      <c r="F460" s="11"/>
      <c r="G460" s="74">
        <f t="shared" ref="G460:H475" si="251">G459-E460-C460</f>
        <v>821</v>
      </c>
      <c r="H460" s="75">
        <f t="shared" si="251"/>
        <v>6136</v>
      </c>
      <c r="I460" s="88">
        <f t="shared" ref="I460:I500" si="252">IFERROR(C460/G459,0)</f>
        <v>0</v>
      </c>
      <c r="J460" s="78">
        <f t="shared" ref="J460:J500" si="253">IFERROR(E460/G459,0)</f>
        <v>0</v>
      </c>
      <c r="K460" s="78">
        <f t="shared" ref="K460:K500" si="254">IFERROR(D460/H459,0)</f>
        <v>0</v>
      </c>
      <c r="L460" s="78">
        <f t="shared" ref="L460:L500" si="255">IFERROR(F460/H459,0)</f>
        <v>0</v>
      </c>
      <c r="M460" s="78">
        <f t="shared" ref="M460:M500" ca="1" si="256">IF(ROW()=11,
   IF($B$4&gt;0,E460/$B$4,""),
   IF($B$4&gt;0,
      (OFFSET(M460,-1,0)*$B$4 + E460)/$B$4,
      "")
)</f>
        <v>7.6404494382022445E-2</v>
      </c>
      <c r="N460" s="78">
        <f t="shared" ca="1" si="241"/>
        <v>2.802850356294536E-2</v>
      </c>
      <c r="O460" s="78">
        <f t="shared" ref="O460:O500" si="257">$O$10</f>
        <v>5.0000000000000001E-4</v>
      </c>
      <c r="P460" s="13"/>
      <c r="Q460" s="8"/>
      <c r="R460" s="13"/>
      <c r="S460" s="89">
        <f t="shared" si="242"/>
        <v>0</v>
      </c>
      <c r="T460" s="75">
        <f t="shared" si="243"/>
        <v>0</v>
      </c>
      <c r="U460" s="90">
        <f t="shared" si="244"/>
        <v>0</v>
      </c>
      <c r="V460" s="82">
        <f t="shared" si="245"/>
        <v>0</v>
      </c>
      <c r="W460" s="8"/>
      <c r="X460" s="8"/>
      <c r="Y460" s="12"/>
      <c r="Z460" s="12"/>
      <c r="AA460" s="12"/>
      <c r="AB460" s="12"/>
      <c r="AC460" s="91">
        <f t="shared" si="246"/>
        <v>0</v>
      </c>
      <c r="AD460" s="75">
        <f t="shared" si="247"/>
        <v>0</v>
      </c>
      <c r="AE460" s="88">
        <f t="shared" si="236"/>
        <v>0</v>
      </c>
      <c r="AF460" s="92">
        <f t="shared" si="237"/>
        <v>0</v>
      </c>
      <c r="AG460" s="93">
        <f t="shared" si="238"/>
        <v>0</v>
      </c>
      <c r="AH460" s="93">
        <f t="shared" si="239"/>
        <v>0</v>
      </c>
      <c r="AI460" s="78">
        <f t="shared" si="240"/>
        <v>0</v>
      </c>
      <c r="AJ460" s="92">
        <f t="shared" si="248"/>
        <v>0</v>
      </c>
      <c r="AK460" s="78">
        <f t="shared" si="249"/>
        <v>0</v>
      </c>
      <c r="AL460" s="11"/>
      <c r="AM460" s="14"/>
      <c r="AN460" s="11"/>
      <c r="AO460" s="15"/>
      <c r="AP460" s="11"/>
      <c r="AQ460" s="11"/>
      <c r="AR460" s="11"/>
      <c r="AS460" s="75" t="str">
        <f t="shared" ref="AS460:AS500" si="258">IF(OR(AR460="",AP460=""),"", (AR460-AP460)/100*1000)</f>
        <v/>
      </c>
      <c r="AT460" s="75" t="str">
        <f t="shared" ref="AT460:AT500" ca="1" si="259">IF(OR(AP461="",OFFSET(AP461,-1,0)=""),"", (AP461-OFFSET(AP461,-1,0))/100*1000)</f>
        <v/>
      </c>
      <c r="AU460" s="75" t="str">
        <f t="shared" ref="AU460:AU500" si="260">IFERROR(IF(OR(AP460="",AR460="",K460="",L460=""),"", ((AR460-AP460)/100*1000)/(U460+V460)),0)</f>
        <v/>
      </c>
      <c r="AV460" s="75" t="str">
        <f t="shared" ref="AV460:AV500" ca="1" si="261">IF(OR(AP460="",AP461="",M460="",N460=""),"", ((AP461-AP460)/100*1000)/((G460+H460))*1000)</f>
        <v/>
      </c>
      <c r="AW460" s="169"/>
      <c r="AX460" s="169"/>
      <c r="AY460" s="75" t="str">
        <f t="shared" ref="AY460:AY500" si="262">IF(OR(AW460="",AX460=""),"",MOD(AX460-AW460,1)*24)</f>
        <v/>
      </c>
      <c r="AZ460" s="169"/>
      <c r="BA460" s="169"/>
      <c r="BB460" s="75" t="str">
        <f t="shared" ref="BB460:BB500" si="263">IF(OR(AZ460="",BA460=""),"",MOD(BA460-AZ460,1)*24)</f>
        <v/>
      </c>
      <c r="BC460" s="11"/>
      <c r="BH460" s="52"/>
      <c r="BI460" s="52"/>
      <c r="BJ460" s="52"/>
      <c r="BK460" s="52"/>
      <c r="BL460" s="52"/>
      <c r="BM460" s="52"/>
      <c r="BQ460" s="27"/>
      <c r="BR460" s="27"/>
      <c r="BS460" s="27"/>
      <c r="BT460" s="27"/>
      <c r="BU460" s="27"/>
      <c r="BV460" s="27"/>
      <c r="BW460" s="54"/>
      <c r="BX460" s="26"/>
      <c r="BY460" s="54"/>
      <c r="BZ460" s="26"/>
      <c r="CA460" s="26"/>
      <c r="CB460" s="26"/>
    </row>
    <row r="461" spans="1:80" ht="17.45" customHeight="1">
      <c r="A461" s="94">
        <f t="shared" si="232"/>
        <v>65.3</v>
      </c>
      <c r="B461" s="179">
        <f t="shared" si="250"/>
        <v>46375</v>
      </c>
      <c r="C461" s="8"/>
      <c r="D461" s="11"/>
      <c r="E461" s="12"/>
      <c r="F461" s="11"/>
      <c r="G461" s="74">
        <f t="shared" si="251"/>
        <v>821</v>
      </c>
      <c r="H461" s="75">
        <f t="shared" si="251"/>
        <v>6136</v>
      </c>
      <c r="I461" s="88">
        <f t="shared" si="252"/>
        <v>0</v>
      </c>
      <c r="J461" s="78">
        <f t="shared" si="253"/>
        <v>0</v>
      </c>
      <c r="K461" s="78">
        <f t="shared" si="254"/>
        <v>0</v>
      </c>
      <c r="L461" s="78">
        <f t="shared" si="255"/>
        <v>0</v>
      </c>
      <c r="M461" s="78">
        <f t="shared" ca="1" si="256"/>
        <v>7.6404494382022445E-2</v>
      </c>
      <c r="N461" s="78">
        <f t="shared" ca="1" si="241"/>
        <v>2.802850356294536E-2</v>
      </c>
      <c r="O461" s="78">
        <f t="shared" si="257"/>
        <v>5.0000000000000001E-4</v>
      </c>
      <c r="P461" s="13"/>
      <c r="Q461" s="8"/>
      <c r="R461" s="13"/>
      <c r="S461" s="89">
        <f t="shared" si="242"/>
        <v>0</v>
      </c>
      <c r="T461" s="75">
        <f t="shared" si="243"/>
        <v>0</v>
      </c>
      <c r="U461" s="90">
        <f t="shared" si="244"/>
        <v>0</v>
      </c>
      <c r="V461" s="82">
        <f t="shared" si="245"/>
        <v>0</v>
      </c>
      <c r="W461" s="8"/>
      <c r="X461" s="8"/>
      <c r="Y461" s="12"/>
      <c r="Z461" s="12"/>
      <c r="AA461" s="12"/>
      <c r="AB461" s="12"/>
      <c r="AC461" s="91">
        <f t="shared" si="246"/>
        <v>0</v>
      </c>
      <c r="AD461" s="75">
        <f t="shared" si="247"/>
        <v>0</v>
      </c>
      <c r="AE461" s="88">
        <f t="shared" si="236"/>
        <v>0</v>
      </c>
      <c r="AF461" s="92">
        <f t="shared" si="237"/>
        <v>0</v>
      </c>
      <c r="AG461" s="93">
        <f t="shared" si="238"/>
        <v>0</v>
      </c>
      <c r="AH461" s="93">
        <f t="shared" si="239"/>
        <v>0</v>
      </c>
      <c r="AI461" s="78">
        <f t="shared" si="240"/>
        <v>0</v>
      </c>
      <c r="AJ461" s="92">
        <f t="shared" si="248"/>
        <v>0</v>
      </c>
      <c r="AK461" s="78">
        <f t="shared" si="249"/>
        <v>0</v>
      </c>
      <c r="AL461" s="11"/>
      <c r="AM461" s="14"/>
      <c r="AN461" s="11"/>
      <c r="AO461" s="15"/>
      <c r="AP461" s="11"/>
      <c r="AQ461" s="11"/>
      <c r="AR461" s="11"/>
      <c r="AS461" s="75" t="str">
        <f t="shared" si="258"/>
        <v/>
      </c>
      <c r="AT461" s="75" t="str">
        <f t="shared" ca="1" si="259"/>
        <v/>
      </c>
      <c r="AU461" s="75" t="str">
        <f t="shared" si="260"/>
        <v/>
      </c>
      <c r="AV461" s="75" t="str">
        <f t="shared" ca="1" si="261"/>
        <v/>
      </c>
      <c r="AW461" s="169"/>
      <c r="AX461" s="169"/>
      <c r="AY461" s="75" t="str">
        <f t="shared" si="262"/>
        <v/>
      </c>
      <c r="AZ461" s="169"/>
      <c r="BA461" s="169"/>
      <c r="BB461" s="75" t="str">
        <f t="shared" si="263"/>
        <v/>
      </c>
      <c r="BC461" s="11"/>
      <c r="BH461" s="52"/>
      <c r="BI461" s="52"/>
      <c r="BJ461" s="52"/>
      <c r="BK461" s="52"/>
      <c r="BL461" s="52"/>
      <c r="BM461" s="52"/>
      <c r="BQ461" s="27"/>
      <c r="BR461" s="27"/>
      <c r="BS461" s="27"/>
      <c r="BT461" s="27"/>
      <c r="BU461" s="27"/>
      <c r="BV461" s="27"/>
      <c r="BW461" s="54"/>
      <c r="BX461" s="26"/>
      <c r="BY461" s="54"/>
      <c r="BZ461" s="26"/>
      <c r="CA461" s="26"/>
      <c r="CB461" s="26"/>
    </row>
    <row r="462" spans="1:80" ht="17.45" customHeight="1">
      <c r="A462" s="86">
        <f t="shared" si="232"/>
        <v>65.400000000000006</v>
      </c>
      <c r="B462" s="179">
        <f t="shared" si="250"/>
        <v>46376</v>
      </c>
      <c r="C462" s="8"/>
      <c r="D462" s="11"/>
      <c r="E462" s="12"/>
      <c r="F462" s="11"/>
      <c r="G462" s="74">
        <f t="shared" si="251"/>
        <v>821</v>
      </c>
      <c r="H462" s="75">
        <f t="shared" si="251"/>
        <v>6136</v>
      </c>
      <c r="I462" s="88">
        <f t="shared" si="252"/>
        <v>0</v>
      </c>
      <c r="J462" s="78">
        <f t="shared" si="253"/>
        <v>0</v>
      </c>
      <c r="K462" s="78">
        <f t="shared" si="254"/>
        <v>0</v>
      </c>
      <c r="L462" s="78">
        <f t="shared" si="255"/>
        <v>0</v>
      </c>
      <c r="M462" s="78">
        <f t="shared" ca="1" si="256"/>
        <v>7.6404494382022445E-2</v>
      </c>
      <c r="N462" s="78">
        <f t="shared" ca="1" si="241"/>
        <v>2.802850356294536E-2</v>
      </c>
      <c r="O462" s="78">
        <f t="shared" si="257"/>
        <v>5.0000000000000001E-4</v>
      </c>
      <c r="P462" s="13"/>
      <c r="Q462" s="8"/>
      <c r="R462" s="13"/>
      <c r="S462" s="89">
        <f t="shared" si="242"/>
        <v>0</v>
      </c>
      <c r="T462" s="75">
        <f t="shared" si="243"/>
        <v>0</v>
      </c>
      <c r="U462" s="90">
        <f t="shared" si="244"/>
        <v>0</v>
      </c>
      <c r="V462" s="82">
        <f t="shared" si="245"/>
        <v>0</v>
      </c>
      <c r="W462" s="8"/>
      <c r="X462" s="8"/>
      <c r="Y462" s="12"/>
      <c r="Z462" s="12"/>
      <c r="AA462" s="12"/>
      <c r="AB462" s="12"/>
      <c r="AC462" s="91">
        <f t="shared" si="246"/>
        <v>0</v>
      </c>
      <c r="AD462" s="75">
        <f t="shared" si="247"/>
        <v>0</v>
      </c>
      <c r="AE462" s="88">
        <f t="shared" si="236"/>
        <v>0</v>
      </c>
      <c r="AF462" s="92">
        <f t="shared" si="237"/>
        <v>0</v>
      </c>
      <c r="AG462" s="93">
        <f t="shared" si="238"/>
        <v>0</v>
      </c>
      <c r="AH462" s="93">
        <f t="shared" si="239"/>
        <v>0</v>
      </c>
      <c r="AI462" s="78">
        <f t="shared" si="240"/>
        <v>0</v>
      </c>
      <c r="AJ462" s="92">
        <f t="shared" si="248"/>
        <v>0</v>
      </c>
      <c r="AK462" s="78">
        <f t="shared" si="249"/>
        <v>0</v>
      </c>
      <c r="AL462" s="11"/>
      <c r="AM462" s="14"/>
      <c r="AN462" s="11"/>
      <c r="AO462" s="15"/>
      <c r="AP462" s="11"/>
      <c r="AQ462" s="11"/>
      <c r="AR462" s="11"/>
      <c r="AS462" s="75" t="str">
        <f t="shared" si="258"/>
        <v/>
      </c>
      <c r="AT462" s="75" t="str">
        <f t="shared" ca="1" si="259"/>
        <v/>
      </c>
      <c r="AU462" s="75" t="str">
        <f t="shared" si="260"/>
        <v/>
      </c>
      <c r="AV462" s="75" t="str">
        <f t="shared" ca="1" si="261"/>
        <v/>
      </c>
      <c r="AW462" s="169"/>
      <c r="AX462" s="169"/>
      <c r="AY462" s="75" t="str">
        <f t="shared" si="262"/>
        <v/>
      </c>
      <c r="AZ462" s="169"/>
      <c r="BA462" s="169"/>
      <c r="BB462" s="75" t="str">
        <f t="shared" si="263"/>
        <v/>
      </c>
      <c r="BC462" s="11"/>
      <c r="BH462" s="52"/>
      <c r="BI462" s="52"/>
      <c r="BJ462" s="52"/>
      <c r="BK462" s="52"/>
      <c r="BL462" s="52"/>
      <c r="BM462" s="52"/>
      <c r="BQ462" s="27"/>
      <c r="BR462" s="27"/>
      <c r="BS462" s="27"/>
      <c r="BT462" s="27"/>
      <c r="BU462" s="27"/>
      <c r="BV462" s="27"/>
      <c r="BW462" s="54"/>
      <c r="BX462" s="26"/>
      <c r="BY462" s="54"/>
      <c r="BZ462" s="26"/>
      <c r="CA462" s="26"/>
      <c r="CB462" s="26"/>
    </row>
    <row r="463" spans="1:80" ht="17.45" customHeight="1">
      <c r="A463" s="94">
        <f t="shared" si="232"/>
        <v>65.5</v>
      </c>
      <c r="B463" s="179">
        <f t="shared" si="250"/>
        <v>46377</v>
      </c>
      <c r="C463" s="8"/>
      <c r="D463" s="11"/>
      <c r="E463" s="12"/>
      <c r="F463" s="11"/>
      <c r="G463" s="74">
        <f t="shared" si="251"/>
        <v>821</v>
      </c>
      <c r="H463" s="75">
        <f t="shared" si="251"/>
        <v>6136</v>
      </c>
      <c r="I463" s="88">
        <f t="shared" si="252"/>
        <v>0</v>
      </c>
      <c r="J463" s="78">
        <f t="shared" si="253"/>
        <v>0</v>
      </c>
      <c r="K463" s="78">
        <f t="shared" si="254"/>
        <v>0</v>
      </c>
      <c r="L463" s="78">
        <f t="shared" si="255"/>
        <v>0</v>
      </c>
      <c r="M463" s="78">
        <f t="shared" ca="1" si="256"/>
        <v>7.6404494382022445E-2</v>
      </c>
      <c r="N463" s="78">
        <f t="shared" ca="1" si="241"/>
        <v>2.802850356294536E-2</v>
      </c>
      <c r="O463" s="78">
        <f t="shared" si="257"/>
        <v>5.0000000000000001E-4</v>
      </c>
      <c r="P463" s="13"/>
      <c r="Q463" s="8"/>
      <c r="R463" s="13"/>
      <c r="S463" s="89">
        <f t="shared" si="242"/>
        <v>0</v>
      </c>
      <c r="T463" s="75">
        <f t="shared" si="243"/>
        <v>0</v>
      </c>
      <c r="U463" s="90">
        <f t="shared" si="244"/>
        <v>0</v>
      </c>
      <c r="V463" s="82">
        <f t="shared" si="245"/>
        <v>0</v>
      </c>
      <c r="W463" s="8"/>
      <c r="X463" s="8"/>
      <c r="Y463" s="12"/>
      <c r="Z463" s="12"/>
      <c r="AA463" s="12"/>
      <c r="AB463" s="12"/>
      <c r="AC463" s="91">
        <f t="shared" si="246"/>
        <v>0</v>
      </c>
      <c r="AD463" s="75">
        <f t="shared" si="247"/>
        <v>0</v>
      </c>
      <c r="AE463" s="88">
        <f t="shared" si="236"/>
        <v>0</v>
      </c>
      <c r="AF463" s="92">
        <f t="shared" si="237"/>
        <v>0</v>
      </c>
      <c r="AG463" s="93">
        <f t="shared" si="238"/>
        <v>0</v>
      </c>
      <c r="AH463" s="93">
        <f t="shared" si="239"/>
        <v>0</v>
      </c>
      <c r="AI463" s="78">
        <f t="shared" si="240"/>
        <v>0</v>
      </c>
      <c r="AJ463" s="92">
        <f t="shared" si="248"/>
        <v>0</v>
      </c>
      <c r="AK463" s="78">
        <f t="shared" si="249"/>
        <v>0</v>
      </c>
      <c r="AL463" s="11"/>
      <c r="AM463" s="14"/>
      <c r="AN463" s="11"/>
      <c r="AO463" s="15"/>
      <c r="AP463" s="11"/>
      <c r="AQ463" s="11"/>
      <c r="AR463" s="11"/>
      <c r="AS463" s="75" t="str">
        <f t="shared" si="258"/>
        <v/>
      </c>
      <c r="AT463" s="75" t="str">
        <f t="shared" ca="1" si="259"/>
        <v/>
      </c>
      <c r="AU463" s="75" t="str">
        <f t="shared" si="260"/>
        <v/>
      </c>
      <c r="AV463" s="75" t="str">
        <f t="shared" ca="1" si="261"/>
        <v/>
      </c>
      <c r="AW463" s="169"/>
      <c r="AX463" s="169"/>
      <c r="AY463" s="75" t="str">
        <f t="shared" si="262"/>
        <v/>
      </c>
      <c r="AZ463" s="169"/>
      <c r="BA463" s="169"/>
      <c r="BB463" s="75" t="str">
        <f t="shared" si="263"/>
        <v/>
      </c>
      <c r="BC463" s="11"/>
      <c r="BH463" s="52"/>
      <c r="BI463" s="52"/>
      <c r="BJ463" s="52"/>
      <c r="BK463" s="52"/>
      <c r="BL463" s="52"/>
      <c r="BM463" s="52"/>
      <c r="BQ463" s="27"/>
      <c r="BR463" s="27"/>
      <c r="BS463" s="27"/>
      <c r="BT463" s="27"/>
      <c r="BU463" s="27"/>
      <c r="BV463" s="27"/>
      <c r="BW463" s="54"/>
      <c r="BX463" s="26"/>
      <c r="BY463" s="54"/>
      <c r="BZ463" s="26"/>
      <c r="CA463" s="26"/>
      <c r="CB463" s="26"/>
    </row>
    <row r="464" spans="1:80" ht="17.45" customHeight="1">
      <c r="A464" s="86">
        <f t="shared" si="232"/>
        <v>65.599999999999994</v>
      </c>
      <c r="B464" s="179">
        <f t="shared" si="250"/>
        <v>46378</v>
      </c>
      <c r="C464" s="8"/>
      <c r="D464" s="11"/>
      <c r="E464" s="12"/>
      <c r="F464" s="11"/>
      <c r="G464" s="74">
        <f t="shared" si="251"/>
        <v>821</v>
      </c>
      <c r="H464" s="75">
        <f t="shared" si="251"/>
        <v>6136</v>
      </c>
      <c r="I464" s="88">
        <f t="shared" si="252"/>
        <v>0</v>
      </c>
      <c r="J464" s="78">
        <f t="shared" si="253"/>
        <v>0</v>
      </c>
      <c r="K464" s="78">
        <f t="shared" si="254"/>
        <v>0</v>
      </c>
      <c r="L464" s="78">
        <f t="shared" si="255"/>
        <v>0</v>
      </c>
      <c r="M464" s="78">
        <f t="shared" ca="1" si="256"/>
        <v>7.6404494382022445E-2</v>
      </c>
      <c r="N464" s="78">
        <f t="shared" ca="1" si="241"/>
        <v>2.802850356294536E-2</v>
      </c>
      <c r="O464" s="78">
        <f t="shared" si="257"/>
        <v>5.0000000000000001E-4</v>
      </c>
      <c r="P464" s="13"/>
      <c r="Q464" s="8"/>
      <c r="R464" s="13"/>
      <c r="S464" s="89">
        <f t="shared" si="242"/>
        <v>0</v>
      </c>
      <c r="T464" s="75">
        <f t="shared" si="243"/>
        <v>0</v>
      </c>
      <c r="U464" s="90">
        <f t="shared" si="244"/>
        <v>0</v>
      </c>
      <c r="V464" s="82">
        <f t="shared" si="245"/>
        <v>0</v>
      </c>
      <c r="W464" s="8"/>
      <c r="X464" s="8"/>
      <c r="Y464" s="12"/>
      <c r="Z464" s="12"/>
      <c r="AA464" s="12"/>
      <c r="AB464" s="12"/>
      <c r="AC464" s="91">
        <f t="shared" si="246"/>
        <v>0</v>
      </c>
      <c r="AD464" s="75">
        <f t="shared" si="247"/>
        <v>0</v>
      </c>
      <c r="AE464" s="88">
        <f t="shared" si="236"/>
        <v>0</v>
      </c>
      <c r="AF464" s="92">
        <f t="shared" si="237"/>
        <v>0</v>
      </c>
      <c r="AG464" s="93">
        <f t="shared" si="238"/>
        <v>0</v>
      </c>
      <c r="AH464" s="93">
        <f t="shared" si="239"/>
        <v>0</v>
      </c>
      <c r="AI464" s="78">
        <f t="shared" si="240"/>
        <v>0</v>
      </c>
      <c r="AJ464" s="92">
        <f t="shared" si="248"/>
        <v>0</v>
      </c>
      <c r="AK464" s="78">
        <f t="shared" si="249"/>
        <v>0</v>
      </c>
      <c r="AL464" s="11"/>
      <c r="AM464" s="14"/>
      <c r="AN464" s="11"/>
      <c r="AO464" s="15"/>
      <c r="AP464" s="11"/>
      <c r="AQ464" s="11"/>
      <c r="AR464" s="11"/>
      <c r="AS464" s="75" t="str">
        <f t="shared" si="258"/>
        <v/>
      </c>
      <c r="AT464" s="75" t="str">
        <f t="shared" ca="1" si="259"/>
        <v/>
      </c>
      <c r="AU464" s="75" t="str">
        <f t="shared" si="260"/>
        <v/>
      </c>
      <c r="AV464" s="75" t="str">
        <f t="shared" ca="1" si="261"/>
        <v/>
      </c>
      <c r="AW464" s="169"/>
      <c r="AX464" s="169"/>
      <c r="AY464" s="75" t="str">
        <f t="shared" si="262"/>
        <v/>
      </c>
      <c r="AZ464" s="169"/>
      <c r="BA464" s="169"/>
      <c r="BB464" s="75" t="str">
        <f t="shared" si="263"/>
        <v/>
      </c>
      <c r="BC464" s="11"/>
      <c r="BH464" s="52"/>
      <c r="BI464" s="52"/>
      <c r="BJ464" s="52"/>
      <c r="BK464" s="52"/>
      <c r="BL464" s="52"/>
      <c r="BM464" s="52"/>
      <c r="BQ464" s="27"/>
      <c r="BR464" s="27"/>
      <c r="BS464" s="27"/>
      <c r="BT464" s="27"/>
      <c r="BU464" s="27"/>
      <c r="BV464" s="27"/>
      <c r="BW464" s="54"/>
      <c r="BX464" s="26"/>
      <c r="BY464" s="54"/>
      <c r="BZ464" s="26"/>
      <c r="CA464" s="26"/>
      <c r="CB464" s="26"/>
    </row>
    <row r="465" spans="1:80" ht="17.45" customHeight="1" thickBot="1">
      <c r="A465" s="94">
        <f t="shared" si="232"/>
        <v>65.7</v>
      </c>
      <c r="B465" s="180">
        <f t="shared" si="250"/>
        <v>46379</v>
      </c>
      <c r="C465" s="16"/>
      <c r="D465" s="17"/>
      <c r="E465" s="18"/>
      <c r="F465" s="17"/>
      <c r="G465" s="96">
        <f t="shared" si="251"/>
        <v>821</v>
      </c>
      <c r="H465" s="97">
        <f t="shared" si="251"/>
        <v>6136</v>
      </c>
      <c r="I465" s="98">
        <f t="shared" si="252"/>
        <v>0</v>
      </c>
      <c r="J465" s="99">
        <f t="shared" si="253"/>
        <v>0</v>
      </c>
      <c r="K465" s="99">
        <f t="shared" si="254"/>
        <v>0</v>
      </c>
      <c r="L465" s="99">
        <f t="shared" si="255"/>
        <v>0</v>
      </c>
      <c r="M465" s="99">
        <f t="shared" ca="1" si="256"/>
        <v>7.6404494382022445E-2</v>
      </c>
      <c r="N465" s="99">
        <f t="shared" ca="1" si="241"/>
        <v>2.802850356294536E-2</v>
      </c>
      <c r="O465" s="99">
        <f t="shared" si="257"/>
        <v>5.0000000000000001E-4</v>
      </c>
      <c r="P465" s="19"/>
      <c r="Q465" s="16"/>
      <c r="R465" s="19"/>
      <c r="S465" s="89">
        <f t="shared" si="242"/>
        <v>0</v>
      </c>
      <c r="T465" s="75">
        <f t="shared" si="243"/>
        <v>0</v>
      </c>
      <c r="U465" s="100">
        <f t="shared" si="244"/>
        <v>0</v>
      </c>
      <c r="V465" s="101">
        <f t="shared" si="245"/>
        <v>0</v>
      </c>
      <c r="W465" s="16"/>
      <c r="X465" s="8"/>
      <c r="Y465" s="12"/>
      <c r="Z465" s="12"/>
      <c r="AA465" s="12"/>
      <c r="AB465" s="12"/>
      <c r="AC465" s="102">
        <f t="shared" si="246"/>
        <v>0</v>
      </c>
      <c r="AD465" s="97">
        <f t="shared" si="247"/>
        <v>0</v>
      </c>
      <c r="AE465" s="98">
        <f t="shared" si="236"/>
        <v>0</v>
      </c>
      <c r="AF465" s="103">
        <f t="shared" si="237"/>
        <v>0</v>
      </c>
      <c r="AG465" s="104">
        <f t="shared" si="238"/>
        <v>0</v>
      </c>
      <c r="AH465" s="104">
        <f t="shared" si="239"/>
        <v>0</v>
      </c>
      <c r="AI465" s="99">
        <f t="shared" si="240"/>
        <v>0</v>
      </c>
      <c r="AJ465" s="103">
        <f t="shared" si="248"/>
        <v>0</v>
      </c>
      <c r="AK465" s="99">
        <f t="shared" si="249"/>
        <v>0</v>
      </c>
      <c r="AL465" s="17"/>
      <c r="AM465" s="20"/>
      <c r="AN465" s="17"/>
      <c r="AO465" s="21"/>
      <c r="AP465" s="17"/>
      <c r="AQ465" s="17"/>
      <c r="AR465" s="17"/>
      <c r="AS465" s="97" t="str">
        <f t="shared" si="258"/>
        <v/>
      </c>
      <c r="AT465" s="97" t="str">
        <f t="shared" ca="1" si="259"/>
        <v/>
      </c>
      <c r="AU465" s="97" t="str">
        <f t="shared" si="260"/>
        <v/>
      </c>
      <c r="AV465" s="97" t="str">
        <f t="shared" ca="1" si="261"/>
        <v/>
      </c>
      <c r="AW465" s="167"/>
      <c r="AX465" s="167"/>
      <c r="AY465" s="97" t="str">
        <f t="shared" si="262"/>
        <v/>
      </c>
      <c r="AZ465" s="167"/>
      <c r="BA465" s="167"/>
      <c r="BB465" s="97" t="str">
        <f t="shared" si="263"/>
        <v/>
      </c>
      <c r="BC465" s="17"/>
      <c r="BH465" s="52"/>
      <c r="BI465" s="52"/>
      <c r="BJ465" s="52"/>
      <c r="BK465" s="52"/>
      <c r="BL465" s="52"/>
      <c r="BM465" s="52"/>
      <c r="BQ465" s="27"/>
      <c r="BR465" s="27"/>
      <c r="BS465" s="27"/>
      <c r="BT465" s="27"/>
      <c r="BU465" s="27"/>
      <c r="BV465" s="27"/>
      <c r="BW465" s="54"/>
      <c r="BX465" s="26"/>
      <c r="BY465" s="54"/>
      <c r="BZ465" s="26"/>
      <c r="CA465" s="26"/>
      <c r="CB465" s="26"/>
    </row>
    <row r="466" spans="1:80" ht="17.45" customHeight="1" thickTop="1">
      <c r="A466" s="105">
        <f>A459+1</f>
        <v>66.099999999999994</v>
      </c>
      <c r="B466" s="178">
        <f>B465+1</f>
        <v>46380</v>
      </c>
      <c r="C466" s="4"/>
      <c r="D466" s="5"/>
      <c r="E466" s="6"/>
      <c r="F466" s="5"/>
      <c r="G466" s="74">
        <f t="shared" si="251"/>
        <v>821</v>
      </c>
      <c r="H466" s="75">
        <f t="shared" si="251"/>
        <v>6136</v>
      </c>
      <c r="I466" s="76">
        <f t="shared" si="252"/>
        <v>0</v>
      </c>
      <c r="J466" s="77">
        <f t="shared" si="253"/>
        <v>0</v>
      </c>
      <c r="K466" s="77">
        <f t="shared" si="254"/>
        <v>0</v>
      </c>
      <c r="L466" s="77">
        <f t="shared" si="255"/>
        <v>0</v>
      </c>
      <c r="M466" s="78">
        <f t="shared" ca="1" si="256"/>
        <v>7.6404494382022445E-2</v>
      </c>
      <c r="N466" s="78">
        <f t="shared" ca="1" si="241"/>
        <v>2.802850356294536E-2</v>
      </c>
      <c r="O466" s="78">
        <f t="shared" si="257"/>
        <v>5.0000000000000001E-4</v>
      </c>
      <c r="P466" s="13"/>
      <c r="Q466" s="8"/>
      <c r="R466" s="13"/>
      <c r="S466" s="79">
        <f t="shared" si="242"/>
        <v>0</v>
      </c>
      <c r="T466" s="80">
        <f t="shared" si="243"/>
        <v>0</v>
      </c>
      <c r="U466" s="90">
        <f t="shared" si="244"/>
        <v>0</v>
      </c>
      <c r="V466" s="82">
        <f t="shared" si="245"/>
        <v>0</v>
      </c>
      <c r="W466" s="4"/>
      <c r="X466" s="4"/>
      <c r="Y466" s="6"/>
      <c r="Z466" s="6"/>
      <c r="AA466" s="6"/>
      <c r="AB466" s="6"/>
      <c r="AC466" s="83">
        <f t="shared" si="246"/>
        <v>0</v>
      </c>
      <c r="AD466" s="80">
        <f t="shared" si="247"/>
        <v>0</v>
      </c>
      <c r="AE466" s="76">
        <f t="shared" si="236"/>
        <v>0</v>
      </c>
      <c r="AF466" s="84">
        <f t="shared" si="237"/>
        <v>0</v>
      </c>
      <c r="AG466" s="85">
        <f t="shared" si="238"/>
        <v>0</v>
      </c>
      <c r="AH466" s="85">
        <f t="shared" si="239"/>
        <v>0</v>
      </c>
      <c r="AI466" s="77">
        <f t="shared" si="240"/>
        <v>0</v>
      </c>
      <c r="AJ466" s="84">
        <f t="shared" si="248"/>
        <v>0</v>
      </c>
      <c r="AK466" s="77">
        <f t="shared" si="249"/>
        <v>0</v>
      </c>
      <c r="AL466" s="5"/>
      <c r="AM466" s="9"/>
      <c r="AN466" s="5"/>
      <c r="AO466" s="10"/>
      <c r="AP466" s="5"/>
      <c r="AQ466" s="5"/>
      <c r="AR466" s="5"/>
      <c r="AS466" s="80" t="str">
        <f t="shared" si="258"/>
        <v/>
      </c>
      <c r="AT466" s="80" t="str">
        <f t="shared" ca="1" si="259"/>
        <v/>
      </c>
      <c r="AU466" s="80" t="str">
        <f t="shared" si="260"/>
        <v/>
      </c>
      <c r="AV466" s="80" t="str">
        <f t="shared" ca="1" si="261"/>
        <v/>
      </c>
      <c r="AW466" s="165"/>
      <c r="AX466" s="165"/>
      <c r="AY466" s="80" t="str">
        <f t="shared" si="262"/>
        <v/>
      </c>
      <c r="AZ466" s="165"/>
      <c r="BA466" s="165"/>
      <c r="BB466" s="80" t="str">
        <f t="shared" si="263"/>
        <v/>
      </c>
      <c r="BC466" s="5"/>
      <c r="BH466" s="52"/>
      <c r="BI466" s="52"/>
      <c r="BJ466" s="52"/>
      <c r="BK466" s="52"/>
      <c r="BL466" s="52"/>
      <c r="BM466" s="52"/>
      <c r="BQ466" s="27"/>
      <c r="BR466" s="27"/>
      <c r="BS466" s="27"/>
      <c r="BT466" s="27"/>
      <c r="BU466" s="27"/>
      <c r="BV466" s="27"/>
      <c r="BW466" s="54"/>
      <c r="BX466" s="26"/>
      <c r="BY466" s="54"/>
      <c r="BZ466" s="26"/>
      <c r="CA466" s="26"/>
      <c r="CB466" s="26"/>
    </row>
    <row r="467" spans="1:80" ht="17.45" customHeight="1">
      <c r="A467" s="94">
        <f t="shared" ref="A467:A500" si="264">A460+1</f>
        <v>66.2</v>
      </c>
      <c r="B467" s="179">
        <f t="shared" si="250"/>
        <v>46381</v>
      </c>
      <c r="C467" s="8"/>
      <c r="D467" s="11"/>
      <c r="E467" s="12"/>
      <c r="F467" s="11"/>
      <c r="G467" s="74">
        <f t="shared" si="251"/>
        <v>821</v>
      </c>
      <c r="H467" s="75">
        <f t="shared" si="251"/>
        <v>6136</v>
      </c>
      <c r="I467" s="88">
        <f t="shared" si="252"/>
        <v>0</v>
      </c>
      <c r="J467" s="78">
        <f t="shared" si="253"/>
        <v>0</v>
      </c>
      <c r="K467" s="78">
        <f t="shared" si="254"/>
        <v>0</v>
      </c>
      <c r="L467" s="78">
        <f t="shared" si="255"/>
        <v>0</v>
      </c>
      <c r="M467" s="78">
        <f t="shared" ca="1" si="256"/>
        <v>7.6404494382022445E-2</v>
      </c>
      <c r="N467" s="78">
        <f t="shared" ca="1" si="241"/>
        <v>2.802850356294536E-2</v>
      </c>
      <c r="O467" s="78">
        <f t="shared" si="257"/>
        <v>5.0000000000000001E-4</v>
      </c>
      <c r="P467" s="13"/>
      <c r="Q467" s="8"/>
      <c r="R467" s="13"/>
      <c r="S467" s="89">
        <f t="shared" si="242"/>
        <v>0</v>
      </c>
      <c r="T467" s="75">
        <f t="shared" si="243"/>
        <v>0</v>
      </c>
      <c r="U467" s="90">
        <f t="shared" si="244"/>
        <v>0</v>
      </c>
      <c r="V467" s="82">
        <f t="shared" si="245"/>
        <v>0</v>
      </c>
      <c r="W467" s="8"/>
      <c r="X467" s="8"/>
      <c r="Y467" s="12"/>
      <c r="Z467" s="12"/>
      <c r="AA467" s="12"/>
      <c r="AB467" s="12"/>
      <c r="AC467" s="91">
        <f t="shared" si="246"/>
        <v>0</v>
      </c>
      <c r="AD467" s="75">
        <f t="shared" si="247"/>
        <v>0</v>
      </c>
      <c r="AE467" s="88">
        <f t="shared" si="236"/>
        <v>0</v>
      </c>
      <c r="AF467" s="92">
        <f t="shared" si="237"/>
        <v>0</v>
      </c>
      <c r="AG467" s="93">
        <f t="shared" si="238"/>
        <v>0</v>
      </c>
      <c r="AH467" s="93">
        <f t="shared" si="239"/>
        <v>0</v>
      </c>
      <c r="AI467" s="78">
        <f t="shared" si="240"/>
        <v>0</v>
      </c>
      <c r="AJ467" s="92">
        <f t="shared" si="248"/>
        <v>0</v>
      </c>
      <c r="AK467" s="78">
        <f t="shared" si="249"/>
        <v>0</v>
      </c>
      <c r="AL467" s="11"/>
      <c r="AM467" s="14"/>
      <c r="AN467" s="11"/>
      <c r="AO467" s="15"/>
      <c r="AP467" s="11"/>
      <c r="AQ467" s="11"/>
      <c r="AR467" s="11"/>
      <c r="AS467" s="75" t="str">
        <f t="shared" si="258"/>
        <v/>
      </c>
      <c r="AT467" s="75" t="str">
        <f t="shared" ca="1" si="259"/>
        <v/>
      </c>
      <c r="AU467" s="75" t="str">
        <f t="shared" si="260"/>
        <v/>
      </c>
      <c r="AV467" s="75" t="str">
        <f t="shared" ca="1" si="261"/>
        <v/>
      </c>
      <c r="AW467" s="169"/>
      <c r="AX467" s="169"/>
      <c r="AY467" s="75" t="str">
        <f t="shared" si="262"/>
        <v/>
      </c>
      <c r="AZ467" s="169"/>
      <c r="BA467" s="169"/>
      <c r="BB467" s="75" t="str">
        <f t="shared" si="263"/>
        <v/>
      </c>
      <c r="BC467" s="11"/>
      <c r="BH467" s="52"/>
      <c r="BI467" s="52"/>
      <c r="BJ467" s="52"/>
      <c r="BK467" s="52"/>
      <c r="BL467" s="52"/>
      <c r="BM467" s="52"/>
      <c r="BQ467" s="27"/>
      <c r="BR467" s="27"/>
      <c r="BS467" s="27"/>
      <c r="BT467" s="27"/>
      <c r="BU467" s="27"/>
      <c r="BV467" s="27"/>
      <c r="BW467" s="54"/>
      <c r="BX467" s="26"/>
      <c r="BY467" s="54"/>
      <c r="BZ467" s="26"/>
      <c r="CA467" s="26"/>
      <c r="CB467" s="26"/>
    </row>
    <row r="468" spans="1:80" ht="17.45" customHeight="1">
      <c r="A468" s="86">
        <f t="shared" si="264"/>
        <v>66.3</v>
      </c>
      <c r="B468" s="179">
        <f t="shared" si="250"/>
        <v>46382</v>
      </c>
      <c r="C468" s="8"/>
      <c r="D468" s="11"/>
      <c r="E468" s="12"/>
      <c r="F468" s="11"/>
      <c r="G468" s="74">
        <f t="shared" si="251"/>
        <v>821</v>
      </c>
      <c r="H468" s="75">
        <f t="shared" si="251"/>
        <v>6136</v>
      </c>
      <c r="I468" s="88">
        <f t="shared" si="252"/>
        <v>0</v>
      </c>
      <c r="J468" s="78">
        <f t="shared" si="253"/>
        <v>0</v>
      </c>
      <c r="K468" s="78">
        <f t="shared" si="254"/>
        <v>0</v>
      </c>
      <c r="L468" s="78">
        <f t="shared" si="255"/>
        <v>0</v>
      </c>
      <c r="M468" s="78">
        <f t="shared" ca="1" si="256"/>
        <v>7.6404494382022445E-2</v>
      </c>
      <c r="N468" s="78">
        <f t="shared" ca="1" si="241"/>
        <v>2.802850356294536E-2</v>
      </c>
      <c r="O468" s="78">
        <f t="shared" si="257"/>
        <v>5.0000000000000001E-4</v>
      </c>
      <c r="P468" s="13"/>
      <c r="Q468" s="8"/>
      <c r="R468" s="13"/>
      <c r="S468" s="89">
        <f t="shared" si="242"/>
        <v>0</v>
      </c>
      <c r="T468" s="75">
        <f t="shared" si="243"/>
        <v>0</v>
      </c>
      <c r="U468" s="90">
        <f t="shared" si="244"/>
        <v>0</v>
      </c>
      <c r="V468" s="82">
        <f t="shared" si="245"/>
        <v>0</v>
      </c>
      <c r="W468" s="8"/>
      <c r="X468" s="8"/>
      <c r="Y468" s="12"/>
      <c r="Z468" s="12"/>
      <c r="AA468" s="12"/>
      <c r="AB468" s="12"/>
      <c r="AC468" s="91">
        <f t="shared" si="246"/>
        <v>0</v>
      </c>
      <c r="AD468" s="75">
        <f t="shared" si="247"/>
        <v>0</v>
      </c>
      <c r="AE468" s="88">
        <f t="shared" si="236"/>
        <v>0</v>
      </c>
      <c r="AF468" s="92">
        <f t="shared" si="237"/>
        <v>0</v>
      </c>
      <c r="AG468" s="93">
        <f t="shared" si="238"/>
        <v>0</v>
      </c>
      <c r="AH468" s="93">
        <f t="shared" si="239"/>
        <v>0</v>
      </c>
      <c r="AI468" s="78">
        <f t="shared" si="240"/>
        <v>0</v>
      </c>
      <c r="AJ468" s="92">
        <f t="shared" si="248"/>
        <v>0</v>
      </c>
      <c r="AK468" s="78">
        <f t="shared" si="249"/>
        <v>0</v>
      </c>
      <c r="AL468" s="11"/>
      <c r="AM468" s="14"/>
      <c r="AN468" s="11"/>
      <c r="AO468" s="15"/>
      <c r="AP468" s="11"/>
      <c r="AQ468" s="11"/>
      <c r="AR468" s="11"/>
      <c r="AS468" s="75" t="str">
        <f t="shared" si="258"/>
        <v/>
      </c>
      <c r="AT468" s="75" t="str">
        <f t="shared" ca="1" si="259"/>
        <v/>
      </c>
      <c r="AU468" s="75" t="str">
        <f t="shared" si="260"/>
        <v/>
      </c>
      <c r="AV468" s="75" t="str">
        <f t="shared" ca="1" si="261"/>
        <v/>
      </c>
      <c r="AW468" s="169"/>
      <c r="AX468" s="169"/>
      <c r="AY468" s="75" t="str">
        <f t="shared" si="262"/>
        <v/>
      </c>
      <c r="AZ468" s="169"/>
      <c r="BA468" s="169"/>
      <c r="BB468" s="75" t="str">
        <f t="shared" si="263"/>
        <v/>
      </c>
      <c r="BC468" s="11"/>
      <c r="BH468" s="52"/>
      <c r="BI468" s="52"/>
      <c r="BJ468" s="52"/>
      <c r="BK468" s="52"/>
      <c r="BL468" s="52"/>
      <c r="BM468" s="52"/>
      <c r="BQ468" s="27"/>
      <c r="BR468" s="27"/>
      <c r="BS468" s="27"/>
      <c r="BT468" s="27"/>
      <c r="BU468" s="27"/>
      <c r="BV468" s="27"/>
      <c r="BW468" s="54"/>
      <c r="BX468" s="26"/>
      <c r="BY468" s="54"/>
      <c r="BZ468" s="26"/>
      <c r="CA468" s="26"/>
      <c r="CB468" s="26"/>
    </row>
    <row r="469" spans="1:80" ht="17.45" customHeight="1">
      <c r="A469" s="94">
        <f t="shared" si="264"/>
        <v>66.400000000000006</v>
      </c>
      <c r="B469" s="179">
        <f t="shared" si="250"/>
        <v>46383</v>
      </c>
      <c r="C469" s="8"/>
      <c r="D469" s="11"/>
      <c r="E469" s="12"/>
      <c r="F469" s="11"/>
      <c r="G469" s="74">
        <f t="shared" si="251"/>
        <v>821</v>
      </c>
      <c r="H469" s="75">
        <f t="shared" si="251"/>
        <v>6136</v>
      </c>
      <c r="I469" s="88">
        <f t="shared" si="252"/>
        <v>0</v>
      </c>
      <c r="J469" s="78">
        <f t="shared" si="253"/>
        <v>0</v>
      </c>
      <c r="K469" s="78">
        <f t="shared" si="254"/>
        <v>0</v>
      </c>
      <c r="L469" s="78">
        <f t="shared" si="255"/>
        <v>0</v>
      </c>
      <c r="M469" s="78">
        <f t="shared" ca="1" si="256"/>
        <v>7.6404494382022445E-2</v>
      </c>
      <c r="N469" s="78">
        <f t="shared" ca="1" si="241"/>
        <v>2.802850356294536E-2</v>
      </c>
      <c r="O469" s="78">
        <f t="shared" si="257"/>
        <v>5.0000000000000001E-4</v>
      </c>
      <c r="P469" s="13"/>
      <c r="Q469" s="8"/>
      <c r="R469" s="13"/>
      <c r="S469" s="89">
        <f t="shared" si="242"/>
        <v>0</v>
      </c>
      <c r="T469" s="75">
        <f t="shared" si="243"/>
        <v>0</v>
      </c>
      <c r="U469" s="90">
        <f t="shared" si="244"/>
        <v>0</v>
      </c>
      <c r="V469" s="82">
        <f t="shared" si="245"/>
        <v>0</v>
      </c>
      <c r="W469" s="8"/>
      <c r="X469" s="8"/>
      <c r="Y469" s="12"/>
      <c r="Z469" s="12"/>
      <c r="AA469" s="12"/>
      <c r="AB469" s="12"/>
      <c r="AC469" s="91">
        <f t="shared" si="246"/>
        <v>0</v>
      </c>
      <c r="AD469" s="75">
        <f t="shared" si="247"/>
        <v>0</v>
      </c>
      <c r="AE469" s="88">
        <f t="shared" si="236"/>
        <v>0</v>
      </c>
      <c r="AF469" s="92">
        <f t="shared" si="237"/>
        <v>0</v>
      </c>
      <c r="AG469" s="93">
        <f t="shared" si="238"/>
        <v>0</v>
      </c>
      <c r="AH469" s="93">
        <f t="shared" si="239"/>
        <v>0</v>
      </c>
      <c r="AI469" s="78">
        <f t="shared" si="240"/>
        <v>0</v>
      </c>
      <c r="AJ469" s="92">
        <f t="shared" si="248"/>
        <v>0</v>
      </c>
      <c r="AK469" s="78">
        <f t="shared" si="249"/>
        <v>0</v>
      </c>
      <c r="AL469" s="11"/>
      <c r="AM469" s="14"/>
      <c r="AN469" s="11"/>
      <c r="AO469" s="15"/>
      <c r="AP469" s="11"/>
      <c r="AQ469" s="11"/>
      <c r="AR469" s="11"/>
      <c r="AS469" s="75" t="str">
        <f t="shared" si="258"/>
        <v/>
      </c>
      <c r="AT469" s="75" t="str">
        <f t="shared" ca="1" si="259"/>
        <v/>
      </c>
      <c r="AU469" s="75" t="str">
        <f t="shared" si="260"/>
        <v/>
      </c>
      <c r="AV469" s="75" t="str">
        <f t="shared" ca="1" si="261"/>
        <v/>
      </c>
      <c r="AW469" s="169"/>
      <c r="AX469" s="169"/>
      <c r="AY469" s="75" t="str">
        <f t="shared" si="262"/>
        <v/>
      </c>
      <c r="AZ469" s="169"/>
      <c r="BA469" s="169"/>
      <c r="BB469" s="75" t="str">
        <f t="shared" si="263"/>
        <v/>
      </c>
      <c r="BC469" s="11"/>
      <c r="BH469" s="52"/>
      <c r="BI469" s="52"/>
      <c r="BJ469" s="52"/>
      <c r="BK469" s="52"/>
      <c r="BL469" s="52"/>
      <c r="BM469" s="52"/>
      <c r="BQ469" s="27"/>
      <c r="BR469" s="27"/>
      <c r="BS469" s="27"/>
      <c r="BT469" s="27"/>
      <c r="BU469" s="27"/>
      <c r="BV469" s="27"/>
      <c r="BW469" s="54"/>
      <c r="BX469" s="26"/>
      <c r="BY469" s="54"/>
      <c r="BZ469" s="26"/>
      <c r="CA469" s="26"/>
      <c r="CB469" s="26"/>
    </row>
    <row r="470" spans="1:80" ht="17.45" customHeight="1">
      <c r="A470" s="86">
        <f t="shared" si="264"/>
        <v>66.5</v>
      </c>
      <c r="B470" s="179">
        <f t="shared" si="250"/>
        <v>46384</v>
      </c>
      <c r="C470" s="8"/>
      <c r="D470" s="11"/>
      <c r="E470" s="12"/>
      <c r="F470" s="11"/>
      <c r="G470" s="74">
        <f t="shared" si="251"/>
        <v>821</v>
      </c>
      <c r="H470" s="75">
        <f t="shared" si="251"/>
        <v>6136</v>
      </c>
      <c r="I470" s="88">
        <f t="shared" si="252"/>
        <v>0</v>
      </c>
      <c r="J470" s="78">
        <f t="shared" si="253"/>
        <v>0</v>
      </c>
      <c r="K470" s="78">
        <f t="shared" si="254"/>
        <v>0</v>
      </c>
      <c r="L470" s="78">
        <f t="shared" si="255"/>
        <v>0</v>
      </c>
      <c r="M470" s="78">
        <f t="shared" ca="1" si="256"/>
        <v>7.6404494382022445E-2</v>
      </c>
      <c r="N470" s="78">
        <f t="shared" ca="1" si="241"/>
        <v>2.802850356294536E-2</v>
      </c>
      <c r="O470" s="78">
        <f t="shared" si="257"/>
        <v>5.0000000000000001E-4</v>
      </c>
      <c r="P470" s="13"/>
      <c r="Q470" s="8"/>
      <c r="R470" s="13"/>
      <c r="S470" s="89">
        <f t="shared" si="242"/>
        <v>0</v>
      </c>
      <c r="T470" s="75">
        <f t="shared" si="243"/>
        <v>0</v>
      </c>
      <c r="U470" s="90">
        <f t="shared" si="244"/>
        <v>0</v>
      </c>
      <c r="V470" s="82">
        <f t="shared" si="245"/>
        <v>0</v>
      </c>
      <c r="W470" s="8"/>
      <c r="X470" s="8"/>
      <c r="Y470" s="12"/>
      <c r="Z470" s="12"/>
      <c r="AA470" s="12"/>
      <c r="AB470" s="12"/>
      <c r="AC470" s="91">
        <f t="shared" si="246"/>
        <v>0</v>
      </c>
      <c r="AD470" s="75">
        <f t="shared" si="247"/>
        <v>0</v>
      </c>
      <c r="AE470" s="88">
        <f t="shared" si="236"/>
        <v>0</v>
      </c>
      <c r="AF470" s="92">
        <f t="shared" si="237"/>
        <v>0</v>
      </c>
      <c r="AG470" s="93">
        <f t="shared" si="238"/>
        <v>0</v>
      </c>
      <c r="AH470" s="93">
        <f t="shared" si="239"/>
        <v>0</v>
      </c>
      <c r="AI470" s="78">
        <f t="shared" si="240"/>
        <v>0</v>
      </c>
      <c r="AJ470" s="92">
        <f t="shared" si="248"/>
        <v>0</v>
      </c>
      <c r="AK470" s="78">
        <f t="shared" si="249"/>
        <v>0</v>
      </c>
      <c r="AL470" s="11"/>
      <c r="AM470" s="14"/>
      <c r="AN470" s="11"/>
      <c r="AO470" s="15"/>
      <c r="AP470" s="11"/>
      <c r="AQ470" s="11"/>
      <c r="AR470" s="11"/>
      <c r="AS470" s="75" t="str">
        <f t="shared" si="258"/>
        <v/>
      </c>
      <c r="AT470" s="75" t="str">
        <f t="shared" ca="1" si="259"/>
        <v/>
      </c>
      <c r="AU470" s="75" t="str">
        <f t="shared" si="260"/>
        <v/>
      </c>
      <c r="AV470" s="75" t="str">
        <f t="shared" ca="1" si="261"/>
        <v/>
      </c>
      <c r="AW470" s="169"/>
      <c r="AX470" s="169"/>
      <c r="AY470" s="75" t="str">
        <f t="shared" si="262"/>
        <v/>
      </c>
      <c r="AZ470" s="169"/>
      <c r="BA470" s="169"/>
      <c r="BB470" s="75" t="str">
        <f t="shared" si="263"/>
        <v/>
      </c>
      <c r="BC470" s="11"/>
      <c r="BH470" s="52"/>
      <c r="BI470" s="52"/>
      <c r="BJ470" s="52"/>
      <c r="BK470" s="52"/>
      <c r="BL470" s="52"/>
      <c r="BM470" s="52"/>
      <c r="BQ470" s="27"/>
      <c r="BR470" s="27"/>
      <c r="BS470" s="27"/>
      <c r="BT470" s="27"/>
      <c r="BU470" s="27"/>
      <c r="BV470" s="27"/>
      <c r="BW470" s="54"/>
      <c r="BX470" s="26"/>
      <c r="BY470" s="54"/>
      <c r="BZ470" s="26"/>
      <c r="CA470" s="26"/>
      <c r="CB470" s="26"/>
    </row>
    <row r="471" spans="1:80" ht="17.45" customHeight="1">
      <c r="A471" s="94">
        <f t="shared" si="264"/>
        <v>66.599999999999994</v>
      </c>
      <c r="B471" s="179">
        <f t="shared" si="250"/>
        <v>46385</v>
      </c>
      <c r="C471" s="8"/>
      <c r="D471" s="11"/>
      <c r="E471" s="12"/>
      <c r="F471" s="11"/>
      <c r="G471" s="74">
        <f t="shared" si="251"/>
        <v>821</v>
      </c>
      <c r="H471" s="75">
        <f t="shared" si="251"/>
        <v>6136</v>
      </c>
      <c r="I471" s="88">
        <f t="shared" si="252"/>
        <v>0</v>
      </c>
      <c r="J471" s="78">
        <f t="shared" si="253"/>
        <v>0</v>
      </c>
      <c r="K471" s="78">
        <f t="shared" si="254"/>
        <v>0</v>
      </c>
      <c r="L471" s="78">
        <f t="shared" si="255"/>
        <v>0</v>
      </c>
      <c r="M471" s="78">
        <f t="shared" ca="1" si="256"/>
        <v>7.6404494382022445E-2</v>
      </c>
      <c r="N471" s="78">
        <f t="shared" ca="1" si="241"/>
        <v>2.802850356294536E-2</v>
      </c>
      <c r="O471" s="78">
        <f t="shared" si="257"/>
        <v>5.0000000000000001E-4</v>
      </c>
      <c r="P471" s="13"/>
      <c r="Q471" s="8"/>
      <c r="R471" s="13"/>
      <c r="S471" s="89">
        <f t="shared" si="242"/>
        <v>0</v>
      </c>
      <c r="T471" s="75">
        <f t="shared" si="243"/>
        <v>0</v>
      </c>
      <c r="U471" s="90">
        <f t="shared" si="244"/>
        <v>0</v>
      </c>
      <c r="V471" s="82">
        <f t="shared" si="245"/>
        <v>0</v>
      </c>
      <c r="W471" s="8"/>
      <c r="X471" s="8"/>
      <c r="Y471" s="12"/>
      <c r="Z471" s="12"/>
      <c r="AA471" s="12"/>
      <c r="AB471" s="12"/>
      <c r="AC471" s="91">
        <f t="shared" si="246"/>
        <v>0</v>
      </c>
      <c r="AD471" s="75">
        <f t="shared" si="247"/>
        <v>0</v>
      </c>
      <c r="AE471" s="88">
        <f t="shared" si="236"/>
        <v>0</v>
      </c>
      <c r="AF471" s="92">
        <f t="shared" si="237"/>
        <v>0</v>
      </c>
      <c r="AG471" s="93">
        <f t="shared" si="238"/>
        <v>0</v>
      </c>
      <c r="AH471" s="93">
        <f t="shared" si="239"/>
        <v>0</v>
      </c>
      <c r="AI471" s="78">
        <f t="shared" si="240"/>
        <v>0</v>
      </c>
      <c r="AJ471" s="92">
        <f t="shared" si="248"/>
        <v>0</v>
      </c>
      <c r="AK471" s="78">
        <f t="shared" si="249"/>
        <v>0</v>
      </c>
      <c r="AL471" s="11"/>
      <c r="AM471" s="14"/>
      <c r="AN471" s="11"/>
      <c r="AO471" s="15"/>
      <c r="AP471" s="11"/>
      <c r="AQ471" s="11"/>
      <c r="AR471" s="11"/>
      <c r="AS471" s="75" t="str">
        <f t="shared" si="258"/>
        <v/>
      </c>
      <c r="AT471" s="75" t="str">
        <f t="shared" ca="1" si="259"/>
        <v/>
      </c>
      <c r="AU471" s="75" t="str">
        <f t="shared" si="260"/>
        <v/>
      </c>
      <c r="AV471" s="75" t="str">
        <f t="shared" ca="1" si="261"/>
        <v/>
      </c>
      <c r="AW471" s="169"/>
      <c r="AX471" s="169"/>
      <c r="AY471" s="75" t="str">
        <f t="shared" si="262"/>
        <v/>
      </c>
      <c r="AZ471" s="169"/>
      <c r="BA471" s="169"/>
      <c r="BB471" s="75" t="str">
        <f t="shared" si="263"/>
        <v/>
      </c>
      <c r="BC471" s="11"/>
      <c r="BH471" s="52"/>
      <c r="BI471" s="52"/>
      <c r="BJ471" s="52"/>
      <c r="BK471" s="52"/>
      <c r="BL471" s="52"/>
      <c r="BM471" s="52"/>
      <c r="BQ471" s="27"/>
      <c r="BR471" s="27"/>
      <c r="BS471" s="27"/>
      <c r="BT471" s="27"/>
      <c r="BU471" s="27"/>
      <c r="BV471" s="27"/>
      <c r="BW471" s="54"/>
      <c r="BX471" s="26"/>
      <c r="BY471" s="54"/>
      <c r="BZ471" s="26"/>
      <c r="CA471" s="26"/>
      <c r="CB471" s="26"/>
    </row>
    <row r="472" spans="1:80" ht="17.45" customHeight="1" thickBot="1">
      <c r="A472" s="86">
        <f t="shared" si="264"/>
        <v>66.7</v>
      </c>
      <c r="B472" s="180">
        <f t="shared" si="250"/>
        <v>46386</v>
      </c>
      <c r="C472" s="16"/>
      <c r="D472" s="17"/>
      <c r="E472" s="18"/>
      <c r="F472" s="17"/>
      <c r="G472" s="96">
        <f t="shared" si="251"/>
        <v>821</v>
      </c>
      <c r="H472" s="97">
        <f t="shared" si="251"/>
        <v>6136</v>
      </c>
      <c r="I472" s="98">
        <f t="shared" si="252"/>
        <v>0</v>
      </c>
      <c r="J472" s="99">
        <f t="shared" si="253"/>
        <v>0</v>
      </c>
      <c r="K472" s="99">
        <f t="shared" si="254"/>
        <v>0</v>
      </c>
      <c r="L472" s="99">
        <f t="shared" si="255"/>
        <v>0</v>
      </c>
      <c r="M472" s="99">
        <f t="shared" ca="1" si="256"/>
        <v>7.6404494382022445E-2</v>
      </c>
      <c r="N472" s="99">
        <f t="shared" ca="1" si="241"/>
        <v>2.802850356294536E-2</v>
      </c>
      <c r="O472" s="99">
        <f t="shared" si="257"/>
        <v>5.0000000000000001E-4</v>
      </c>
      <c r="P472" s="19"/>
      <c r="Q472" s="16"/>
      <c r="R472" s="19"/>
      <c r="S472" s="89">
        <f t="shared" si="242"/>
        <v>0</v>
      </c>
      <c r="T472" s="75">
        <f t="shared" si="243"/>
        <v>0</v>
      </c>
      <c r="U472" s="100">
        <f t="shared" si="244"/>
        <v>0</v>
      </c>
      <c r="V472" s="101">
        <f t="shared" si="245"/>
        <v>0</v>
      </c>
      <c r="W472" s="16"/>
      <c r="X472" s="8"/>
      <c r="Y472" s="12"/>
      <c r="Z472" s="12"/>
      <c r="AA472" s="12"/>
      <c r="AB472" s="12"/>
      <c r="AC472" s="102">
        <f t="shared" si="246"/>
        <v>0</v>
      </c>
      <c r="AD472" s="97">
        <f t="shared" si="247"/>
        <v>0</v>
      </c>
      <c r="AE472" s="98">
        <f t="shared" si="236"/>
        <v>0</v>
      </c>
      <c r="AF472" s="103">
        <f t="shared" si="237"/>
        <v>0</v>
      </c>
      <c r="AG472" s="104">
        <f t="shared" si="238"/>
        <v>0</v>
      </c>
      <c r="AH472" s="104">
        <f t="shared" si="239"/>
        <v>0</v>
      </c>
      <c r="AI472" s="99">
        <f t="shared" si="240"/>
        <v>0</v>
      </c>
      <c r="AJ472" s="103">
        <f t="shared" si="248"/>
        <v>0</v>
      </c>
      <c r="AK472" s="99">
        <f t="shared" si="249"/>
        <v>0</v>
      </c>
      <c r="AL472" s="17"/>
      <c r="AM472" s="20"/>
      <c r="AN472" s="17"/>
      <c r="AO472" s="21"/>
      <c r="AP472" s="17"/>
      <c r="AQ472" s="17"/>
      <c r="AR472" s="17"/>
      <c r="AS472" s="97" t="str">
        <f t="shared" si="258"/>
        <v/>
      </c>
      <c r="AT472" s="97" t="str">
        <f t="shared" ca="1" si="259"/>
        <v/>
      </c>
      <c r="AU472" s="97" t="str">
        <f t="shared" si="260"/>
        <v/>
      </c>
      <c r="AV472" s="97" t="str">
        <f t="shared" ca="1" si="261"/>
        <v/>
      </c>
      <c r="AW472" s="167"/>
      <c r="AX472" s="167"/>
      <c r="AY472" s="97" t="str">
        <f t="shared" si="262"/>
        <v/>
      </c>
      <c r="AZ472" s="167"/>
      <c r="BA472" s="167"/>
      <c r="BB472" s="97" t="str">
        <f t="shared" si="263"/>
        <v/>
      </c>
      <c r="BC472" s="17"/>
      <c r="BH472" s="52"/>
      <c r="BI472" s="52"/>
      <c r="BJ472" s="52"/>
      <c r="BK472" s="52"/>
      <c r="BL472" s="52"/>
      <c r="BM472" s="52"/>
      <c r="BQ472" s="27"/>
      <c r="BR472" s="27"/>
      <c r="BS472" s="27"/>
      <c r="BT472" s="27"/>
      <c r="BU472" s="27"/>
      <c r="BV472" s="27"/>
      <c r="BW472" s="54"/>
      <c r="BX472" s="26"/>
      <c r="BY472" s="54"/>
      <c r="BZ472" s="26"/>
      <c r="CA472" s="26"/>
      <c r="CB472" s="26"/>
    </row>
    <row r="473" spans="1:80" ht="17.45" customHeight="1" thickTop="1">
      <c r="A473" s="71">
        <f>A466+1</f>
        <v>67.099999999999994</v>
      </c>
      <c r="B473" s="178">
        <f>B472+1</f>
        <v>46387</v>
      </c>
      <c r="C473" s="4"/>
      <c r="D473" s="5"/>
      <c r="E473" s="6"/>
      <c r="F473" s="5"/>
      <c r="G473" s="74">
        <f t="shared" si="251"/>
        <v>821</v>
      </c>
      <c r="H473" s="75">
        <f t="shared" si="251"/>
        <v>6136</v>
      </c>
      <c r="I473" s="76">
        <f t="shared" si="252"/>
        <v>0</v>
      </c>
      <c r="J473" s="77">
        <f t="shared" si="253"/>
        <v>0</v>
      </c>
      <c r="K473" s="77">
        <f t="shared" si="254"/>
        <v>0</v>
      </c>
      <c r="L473" s="77">
        <f t="shared" si="255"/>
        <v>0</v>
      </c>
      <c r="M473" s="78">
        <f t="shared" ca="1" si="256"/>
        <v>7.6404494382022445E-2</v>
      </c>
      <c r="N473" s="78">
        <f t="shared" ca="1" si="241"/>
        <v>2.802850356294536E-2</v>
      </c>
      <c r="O473" s="78">
        <f t="shared" si="257"/>
        <v>5.0000000000000001E-4</v>
      </c>
      <c r="P473" s="13"/>
      <c r="Q473" s="8"/>
      <c r="R473" s="13"/>
      <c r="S473" s="79">
        <f t="shared" si="242"/>
        <v>0</v>
      </c>
      <c r="T473" s="80">
        <f t="shared" si="243"/>
        <v>0</v>
      </c>
      <c r="U473" s="90">
        <f t="shared" si="244"/>
        <v>0</v>
      </c>
      <c r="V473" s="82">
        <f t="shared" si="245"/>
        <v>0</v>
      </c>
      <c r="W473" s="4"/>
      <c r="X473" s="4"/>
      <c r="Y473" s="6"/>
      <c r="Z473" s="6"/>
      <c r="AA473" s="6"/>
      <c r="AB473" s="6"/>
      <c r="AC473" s="83">
        <f t="shared" si="246"/>
        <v>0</v>
      </c>
      <c r="AD473" s="80">
        <f t="shared" si="247"/>
        <v>0</v>
      </c>
      <c r="AE473" s="76">
        <f t="shared" si="236"/>
        <v>0</v>
      </c>
      <c r="AF473" s="84">
        <f t="shared" si="237"/>
        <v>0</v>
      </c>
      <c r="AG473" s="85">
        <f t="shared" si="238"/>
        <v>0</v>
      </c>
      <c r="AH473" s="85">
        <f t="shared" si="239"/>
        <v>0</v>
      </c>
      <c r="AI473" s="77">
        <f t="shared" si="240"/>
        <v>0</v>
      </c>
      <c r="AJ473" s="84">
        <f t="shared" si="248"/>
        <v>0</v>
      </c>
      <c r="AK473" s="77">
        <f t="shared" si="249"/>
        <v>0</v>
      </c>
      <c r="AL473" s="5"/>
      <c r="AM473" s="9"/>
      <c r="AN473" s="5"/>
      <c r="AO473" s="10"/>
      <c r="AP473" s="5"/>
      <c r="AQ473" s="5"/>
      <c r="AR473" s="5"/>
      <c r="AS473" s="80" t="str">
        <f t="shared" si="258"/>
        <v/>
      </c>
      <c r="AT473" s="80" t="str">
        <f t="shared" ca="1" si="259"/>
        <v/>
      </c>
      <c r="AU473" s="80" t="str">
        <f t="shared" si="260"/>
        <v/>
      </c>
      <c r="AV473" s="80" t="str">
        <f t="shared" ca="1" si="261"/>
        <v/>
      </c>
      <c r="AW473" s="165"/>
      <c r="AX473" s="165"/>
      <c r="AY473" s="80" t="str">
        <f t="shared" si="262"/>
        <v/>
      </c>
      <c r="AZ473" s="165"/>
      <c r="BA473" s="165"/>
      <c r="BB473" s="80" t="str">
        <f t="shared" si="263"/>
        <v/>
      </c>
      <c r="BC473" s="5"/>
      <c r="BH473" s="52"/>
      <c r="BI473" s="52"/>
      <c r="BJ473" s="52"/>
      <c r="BK473" s="52"/>
      <c r="BL473" s="52"/>
      <c r="BM473" s="52"/>
      <c r="BQ473" s="27"/>
      <c r="BR473" s="27"/>
      <c r="BS473" s="27"/>
      <c r="BT473" s="27"/>
      <c r="BU473" s="27"/>
      <c r="BV473" s="27"/>
      <c r="BW473" s="54"/>
      <c r="BX473" s="26"/>
      <c r="BY473" s="54"/>
      <c r="BZ473" s="26"/>
      <c r="CA473" s="26"/>
      <c r="CB473" s="26"/>
    </row>
    <row r="474" spans="1:80" ht="17.45" customHeight="1">
      <c r="A474" s="86">
        <f t="shared" si="264"/>
        <v>67.2</v>
      </c>
      <c r="B474" s="179">
        <f t="shared" si="250"/>
        <v>46388</v>
      </c>
      <c r="C474" s="8"/>
      <c r="D474" s="11"/>
      <c r="E474" s="12"/>
      <c r="F474" s="11"/>
      <c r="G474" s="74">
        <f t="shared" si="251"/>
        <v>821</v>
      </c>
      <c r="H474" s="75">
        <f t="shared" si="251"/>
        <v>6136</v>
      </c>
      <c r="I474" s="88">
        <f t="shared" si="252"/>
        <v>0</v>
      </c>
      <c r="J474" s="78">
        <f t="shared" si="253"/>
        <v>0</v>
      </c>
      <c r="K474" s="78">
        <f t="shared" si="254"/>
        <v>0</v>
      </c>
      <c r="L474" s="78">
        <f t="shared" si="255"/>
        <v>0</v>
      </c>
      <c r="M474" s="78">
        <f t="shared" ca="1" si="256"/>
        <v>7.6404494382022445E-2</v>
      </c>
      <c r="N474" s="78">
        <f t="shared" ca="1" si="241"/>
        <v>2.802850356294536E-2</v>
      </c>
      <c r="O474" s="78">
        <f t="shared" si="257"/>
        <v>5.0000000000000001E-4</v>
      </c>
      <c r="P474" s="13"/>
      <c r="Q474" s="8"/>
      <c r="R474" s="13"/>
      <c r="S474" s="89">
        <f t="shared" si="242"/>
        <v>0</v>
      </c>
      <c r="T474" s="75">
        <f t="shared" si="243"/>
        <v>0</v>
      </c>
      <c r="U474" s="90">
        <f t="shared" si="244"/>
        <v>0</v>
      </c>
      <c r="V474" s="82">
        <f t="shared" si="245"/>
        <v>0</v>
      </c>
      <c r="W474" s="8"/>
      <c r="X474" s="8"/>
      <c r="Y474" s="12"/>
      <c r="Z474" s="12"/>
      <c r="AA474" s="12"/>
      <c r="AB474" s="12"/>
      <c r="AC474" s="91">
        <f t="shared" si="246"/>
        <v>0</v>
      </c>
      <c r="AD474" s="75">
        <f t="shared" si="247"/>
        <v>0</v>
      </c>
      <c r="AE474" s="88">
        <f t="shared" si="236"/>
        <v>0</v>
      </c>
      <c r="AF474" s="92">
        <f t="shared" si="237"/>
        <v>0</v>
      </c>
      <c r="AG474" s="93">
        <f t="shared" si="238"/>
        <v>0</v>
      </c>
      <c r="AH474" s="93">
        <f t="shared" si="239"/>
        <v>0</v>
      </c>
      <c r="AI474" s="78">
        <f t="shared" si="240"/>
        <v>0</v>
      </c>
      <c r="AJ474" s="92">
        <f t="shared" si="248"/>
        <v>0</v>
      </c>
      <c r="AK474" s="78">
        <f t="shared" si="249"/>
        <v>0</v>
      </c>
      <c r="AL474" s="11"/>
      <c r="AM474" s="14"/>
      <c r="AN474" s="11"/>
      <c r="AO474" s="15"/>
      <c r="AP474" s="11"/>
      <c r="AQ474" s="11"/>
      <c r="AR474" s="11"/>
      <c r="AS474" s="75" t="str">
        <f t="shared" si="258"/>
        <v/>
      </c>
      <c r="AT474" s="75" t="str">
        <f t="shared" ca="1" si="259"/>
        <v/>
      </c>
      <c r="AU474" s="75" t="str">
        <f t="shared" si="260"/>
        <v/>
      </c>
      <c r="AV474" s="75" t="str">
        <f t="shared" ca="1" si="261"/>
        <v/>
      </c>
      <c r="AW474" s="169"/>
      <c r="AX474" s="169"/>
      <c r="AY474" s="75" t="str">
        <f t="shared" si="262"/>
        <v/>
      </c>
      <c r="AZ474" s="169"/>
      <c r="BA474" s="169"/>
      <c r="BB474" s="75" t="str">
        <f t="shared" si="263"/>
        <v/>
      </c>
      <c r="BC474" s="11"/>
      <c r="BH474" s="52"/>
      <c r="BI474" s="52"/>
      <c r="BJ474" s="52"/>
      <c r="BK474" s="52"/>
      <c r="BL474" s="52"/>
      <c r="BM474" s="52"/>
      <c r="BQ474" s="27"/>
      <c r="BR474" s="27"/>
      <c r="BS474" s="27"/>
      <c r="BT474" s="27"/>
      <c r="BU474" s="27"/>
      <c r="BV474" s="27"/>
      <c r="BW474" s="54"/>
      <c r="BX474" s="26"/>
      <c r="BY474" s="54"/>
      <c r="BZ474" s="26"/>
      <c r="CA474" s="26"/>
      <c r="CB474" s="26"/>
    </row>
    <row r="475" spans="1:80" ht="17.45" customHeight="1">
      <c r="A475" s="94">
        <f t="shared" si="264"/>
        <v>67.3</v>
      </c>
      <c r="B475" s="179">
        <f t="shared" si="250"/>
        <v>46389</v>
      </c>
      <c r="C475" s="8"/>
      <c r="D475" s="11"/>
      <c r="E475" s="12"/>
      <c r="F475" s="11"/>
      <c r="G475" s="74">
        <f t="shared" si="251"/>
        <v>821</v>
      </c>
      <c r="H475" s="75">
        <f t="shared" si="251"/>
        <v>6136</v>
      </c>
      <c r="I475" s="88">
        <f t="shared" si="252"/>
        <v>0</v>
      </c>
      <c r="J475" s="78">
        <f t="shared" si="253"/>
        <v>0</v>
      </c>
      <c r="K475" s="78">
        <f t="shared" si="254"/>
        <v>0</v>
      </c>
      <c r="L475" s="78">
        <f t="shared" si="255"/>
        <v>0</v>
      </c>
      <c r="M475" s="78">
        <f t="shared" ca="1" si="256"/>
        <v>7.6404494382022445E-2</v>
      </c>
      <c r="N475" s="78">
        <f t="shared" ca="1" si="241"/>
        <v>2.802850356294536E-2</v>
      </c>
      <c r="O475" s="78">
        <f t="shared" si="257"/>
        <v>5.0000000000000001E-4</v>
      </c>
      <c r="P475" s="13"/>
      <c r="Q475" s="8"/>
      <c r="R475" s="13"/>
      <c r="S475" s="89">
        <f t="shared" si="242"/>
        <v>0</v>
      </c>
      <c r="T475" s="75">
        <f t="shared" si="243"/>
        <v>0</v>
      </c>
      <c r="U475" s="90">
        <f t="shared" si="244"/>
        <v>0</v>
      </c>
      <c r="V475" s="82">
        <f t="shared" si="245"/>
        <v>0</v>
      </c>
      <c r="W475" s="8"/>
      <c r="X475" s="8"/>
      <c r="Y475" s="12"/>
      <c r="Z475" s="12"/>
      <c r="AA475" s="12"/>
      <c r="AB475" s="12"/>
      <c r="AC475" s="91">
        <f t="shared" si="246"/>
        <v>0</v>
      </c>
      <c r="AD475" s="75">
        <f t="shared" si="247"/>
        <v>0</v>
      </c>
      <c r="AE475" s="88">
        <f t="shared" si="236"/>
        <v>0</v>
      </c>
      <c r="AF475" s="92">
        <f t="shared" si="237"/>
        <v>0</v>
      </c>
      <c r="AG475" s="93">
        <f t="shared" si="238"/>
        <v>0</v>
      </c>
      <c r="AH475" s="93">
        <f t="shared" si="239"/>
        <v>0</v>
      </c>
      <c r="AI475" s="78">
        <f t="shared" si="240"/>
        <v>0</v>
      </c>
      <c r="AJ475" s="92">
        <f t="shared" si="248"/>
        <v>0</v>
      </c>
      <c r="AK475" s="78">
        <f t="shared" si="249"/>
        <v>0</v>
      </c>
      <c r="AL475" s="11"/>
      <c r="AM475" s="14"/>
      <c r="AN475" s="11"/>
      <c r="AO475" s="15"/>
      <c r="AP475" s="11"/>
      <c r="AQ475" s="11"/>
      <c r="AR475" s="11"/>
      <c r="AS475" s="75" t="str">
        <f t="shared" si="258"/>
        <v/>
      </c>
      <c r="AT475" s="75" t="str">
        <f t="shared" ca="1" si="259"/>
        <v/>
      </c>
      <c r="AU475" s="75" t="str">
        <f t="shared" si="260"/>
        <v/>
      </c>
      <c r="AV475" s="75" t="str">
        <f t="shared" ca="1" si="261"/>
        <v/>
      </c>
      <c r="AW475" s="169"/>
      <c r="AX475" s="169"/>
      <c r="AY475" s="75" t="str">
        <f t="shared" si="262"/>
        <v/>
      </c>
      <c r="AZ475" s="169"/>
      <c r="BA475" s="169"/>
      <c r="BB475" s="75" t="str">
        <f t="shared" si="263"/>
        <v/>
      </c>
      <c r="BC475" s="11"/>
      <c r="BH475" s="52"/>
      <c r="BI475" s="52"/>
      <c r="BJ475" s="52"/>
      <c r="BK475" s="52"/>
      <c r="BL475" s="52"/>
      <c r="BM475" s="52"/>
      <c r="BQ475" s="27"/>
      <c r="BR475" s="27"/>
      <c r="BS475" s="27"/>
      <c r="BT475" s="27"/>
      <c r="BU475" s="27"/>
      <c r="BV475" s="27"/>
      <c r="BW475" s="54"/>
      <c r="BX475" s="26"/>
      <c r="BY475" s="54"/>
      <c r="BZ475" s="26"/>
      <c r="CA475" s="26"/>
      <c r="CB475" s="26"/>
    </row>
    <row r="476" spans="1:80" ht="17.45" customHeight="1">
      <c r="A476" s="86">
        <f t="shared" si="264"/>
        <v>67.400000000000006</v>
      </c>
      <c r="B476" s="179">
        <f t="shared" si="250"/>
        <v>46390</v>
      </c>
      <c r="C476" s="8"/>
      <c r="D476" s="11"/>
      <c r="E476" s="12"/>
      <c r="F476" s="11"/>
      <c r="G476" s="74">
        <f t="shared" ref="G476:H491" si="265">G475-E476-C476</f>
        <v>821</v>
      </c>
      <c r="H476" s="75">
        <f t="shared" si="265"/>
        <v>6136</v>
      </c>
      <c r="I476" s="88">
        <f t="shared" si="252"/>
        <v>0</v>
      </c>
      <c r="J476" s="78">
        <f t="shared" si="253"/>
        <v>0</v>
      </c>
      <c r="K476" s="78">
        <f t="shared" si="254"/>
        <v>0</v>
      </c>
      <c r="L476" s="78">
        <f t="shared" si="255"/>
        <v>0</v>
      </c>
      <c r="M476" s="78">
        <f t="shared" ca="1" si="256"/>
        <v>7.6404494382022445E-2</v>
      </c>
      <c r="N476" s="78">
        <f t="shared" ca="1" si="241"/>
        <v>2.802850356294536E-2</v>
      </c>
      <c r="O476" s="78">
        <f t="shared" si="257"/>
        <v>5.0000000000000001E-4</v>
      </c>
      <c r="P476" s="13"/>
      <c r="Q476" s="8"/>
      <c r="R476" s="13"/>
      <c r="S476" s="89">
        <f t="shared" si="242"/>
        <v>0</v>
      </c>
      <c r="T476" s="75">
        <f t="shared" si="243"/>
        <v>0</v>
      </c>
      <c r="U476" s="90">
        <f t="shared" si="244"/>
        <v>0</v>
      </c>
      <c r="V476" s="82">
        <f t="shared" si="245"/>
        <v>0</v>
      </c>
      <c r="W476" s="8"/>
      <c r="X476" s="8"/>
      <c r="Y476" s="12"/>
      <c r="Z476" s="12"/>
      <c r="AA476" s="12"/>
      <c r="AB476" s="12"/>
      <c r="AC476" s="91">
        <f t="shared" si="246"/>
        <v>0</v>
      </c>
      <c r="AD476" s="75">
        <f t="shared" si="247"/>
        <v>0</v>
      </c>
      <c r="AE476" s="88">
        <f t="shared" si="236"/>
        <v>0</v>
      </c>
      <c r="AF476" s="92">
        <f t="shared" si="237"/>
        <v>0</v>
      </c>
      <c r="AG476" s="93">
        <f t="shared" si="238"/>
        <v>0</v>
      </c>
      <c r="AH476" s="93">
        <f t="shared" si="239"/>
        <v>0</v>
      </c>
      <c r="AI476" s="78">
        <f t="shared" si="240"/>
        <v>0</v>
      </c>
      <c r="AJ476" s="92">
        <f t="shared" si="248"/>
        <v>0</v>
      </c>
      <c r="AK476" s="78">
        <f t="shared" si="249"/>
        <v>0</v>
      </c>
      <c r="AL476" s="11"/>
      <c r="AM476" s="14"/>
      <c r="AN476" s="11"/>
      <c r="AO476" s="15"/>
      <c r="AP476" s="11"/>
      <c r="AQ476" s="11"/>
      <c r="AR476" s="11"/>
      <c r="AS476" s="75" t="str">
        <f t="shared" si="258"/>
        <v/>
      </c>
      <c r="AT476" s="75" t="str">
        <f t="shared" ca="1" si="259"/>
        <v/>
      </c>
      <c r="AU476" s="75" t="str">
        <f t="shared" si="260"/>
        <v/>
      </c>
      <c r="AV476" s="75" t="str">
        <f t="shared" ca="1" si="261"/>
        <v/>
      </c>
      <c r="AW476" s="169"/>
      <c r="AX476" s="169"/>
      <c r="AY476" s="75" t="str">
        <f t="shared" si="262"/>
        <v/>
      </c>
      <c r="AZ476" s="169"/>
      <c r="BA476" s="169"/>
      <c r="BB476" s="75" t="str">
        <f t="shared" si="263"/>
        <v/>
      </c>
      <c r="BC476" s="11"/>
      <c r="BH476" s="52"/>
      <c r="BI476" s="52"/>
      <c r="BJ476" s="52"/>
      <c r="BK476" s="52"/>
      <c r="BL476" s="52"/>
      <c r="BM476" s="52"/>
      <c r="BQ476" s="27"/>
      <c r="BR476" s="27"/>
      <c r="BS476" s="27"/>
      <c r="BT476" s="27"/>
      <c r="BU476" s="27"/>
      <c r="BV476" s="27"/>
      <c r="BW476" s="54"/>
      <c r="BX476" s="26"/>
      <c r="BY476" s="54"/>
      <c r="BZ476" s="26"/>
      <c r="CA476" s="26"/>
      <c r="CB476" s="26"/>
    </row>
    <row r="477" spans="1:80" ht="17.45" customHeight="1">
      <c r="A477" s="94">
        <f t="shared" si="264"/>
        <v>67.5</v>
      </c>
      <c r="B477" s="179">
        <f t="shared" si="250"/>
        <v>46391</v>
      </c>
      <c r="C477" s="8"/>
      <c r="D477" s="11"/>
      <c r="E477" s="12"/>
      <c r="F477" s="11"/>
      <c r="G477" s="74">
        <f t="shared" si="265"/>
        <v>821</v>
      </c>
      <c r="H477" s="75">
        <f t="shared" si="265"/>
        <v>6136</v>
      </c>
      <c r="I477" s="88">
        <f t="shared" si="252"/>
        <v>0</v>
      </c>
      <c r="J477" s="78">
        <f t="shared" si="253"/>
        <v>0</v>
      </c>
      <c r="K477" s="78">
        <f t="shared" si="254"/>
        <v>0</v>
      </c>
      <c r="L477" s="78">
        <f t="shared" si="255"/>
        <v>0</v>
      </c>
      <c r="M477" s="78">
        <f t="shared" ca="1" si="256"/>
        <v>7.6404494382022445E-2</v>
      </c>
      <c r="N477" s="78">
        <f t="shared" ca="1" si="241"/>
        <v>2.802850356294536E-2</v>
      </c>
      <c r="O477" s="78">
        <f t="shared" si="257"/>
        <v>5.0000000000000001E-4</v>
      </c>
      <c r="P477" s="13"/>
      <c r="Q477" s="8"/>
      <c r="R477" s="13"/>
      <c r="S477" s="89">
        <f t="shared" si="242"/>
        <v>0</v>
      </c>
      <c r="T477" s="75">
        <f t="shared" si="243"/>
        <v>0</v>
      </c>
      <c r="U477" s="90">
        <f t="shared" si="244"/>
        <v>0</v>
      </c>
      <c r="V477" s="82">
        <f t="shared" si="245"/>
        <v>0</v>
      </c>
      <c r="W477" s="8"/>
      <c r="X477" s="8"/>
      <c r="Y477" s="12"/>
      <c r="Z477" s="12"/>
      <c r="AA477" s="12"/>
      <c r="AB477" s="12"/>
      <c r="AC477" s="91">
        <f t="shared" si="246"/>
        <v>0</v>
      </c>
      <c r="AD477" s="75">
        <f t="shared" si="247"/>
        <v>0</v>
      </c>
      <c r="AE477" s="88">
        <f t="shared" si="236"/>
        <v>0</v>
      </c>
      <c r="AF477" s="92">
        <f t="shared" si="237"/>
        <v>0</v>
      </c>
      <c r="AG477" s="93">
        <f t="shared" si="238"/>
        <v>0</v>
      </c>
      <c r="AH477" s="93">
        <f t="shared" si="239"/>
        <v>0</v>
      </c>
      <c r="AI477" s="78">
        <f t="shared" si="240"/>
        <v>0</v>
      </c>
      <c r="AJ477" s="92">
        <f t="shared" si="248"/>
        <v>0</v>
      </c>
      <c r="AK477" s="78">
        <f t="shared" si="249"/>
        <v>0</v>
      </c>
      <c r="AL477" s="11"/>
      <c r="AM477" s="14"/>
      <c r="AN477" s="11"/>
      <c r="AO477" s="15"/>
      <c r="AP477" s="11"/>
      <c r="AQ477" s="11"/>
      <c r="AR477" s="11"/>
      <c r="AS477" s="75" t="str">
        <f t="shared" si="258"/>
        <v/>
      </c>
      <c r="AT477" s="75" t="str">
        <f t="shared" ca="1" si="259"/>
        <v/>
      </c>
      <c r="AU477" s="75" t="str">
        <f t="shared" si="260"/>
        <v/>
      </c>
      <c r="AV477" s="75" t="str">
        <f t="shared" ca="1" si="261"/>
        <v/>
      </c>
      <c r="AW477" s="169"/>
      <c r="AX477" s="169"/>
      <c r="AY477" s="75" t="str">
        <f t="shared" si="262"/>
        <v/>
      </c>
      <c r="AZ477" s="169"/>
      <c r="BA477" s="169"/>
      <c r="BB477" s="75" t="str">
        <f t="shared" si="263"/>
        <v/>
      </c>
      <c r="BC477" s="11"/>
      <c r="BH477" s="52"/>
      <c r="BI477" s="52"/>
      <c r="BJ477" s="52"/>
      <c r="BK477" s="52"/>
      <c r="BL477" s="52"/>
      <c r="BM477" s="52"/>
      <c r="BQ477" s="27"/>
      <c r="BR477" s="27"/>
      <c r="BS477" s="27"/>
      <c r="BT477" s="27"/>
      <c r="BU477" s="27"/>
      <c r="BV477" s="27"/>
      <c r="BW477" s="54"/>
      <c r="BX477" s="26"/>
      <c r="BY477" s="54"/>
      <c r="BZ477" s="26"/>
      <c r="CA477" s="26"/>
      <c r="CB477" s="26"/>
    </row>
    <row r="478" spans="1:80" ht="17.45" customHeight="1">
      <c r="A478" s="86">
        <f t="shared" si="264"/>
        <v>67.599999999999994</v>
      </c>
      <c r="B478" s="179">
        <f t="shared" si="250"/>
        <v>46392</v>
      </c>
      <c r="C478" s="8"/>
      <c r="D478" s="11"/>
      <c r="E478" s="12"/>
      <c r="F478" s="11"/>
      <c r="G478" s="74">
        <f t="shared" si="265"/>
        <v>821</v>
      </c>
      <c r="H478" s="75">
        <f t="shared" si="265"/>
        <v>6136</v>
      </c>
      <c r="I478" s="88">
        <f t="shared" si="252"/>
        <v>0</v>
      </c>
      <c r="J478" s="78">
        <f t="shared" si="253"/>
        <v>0</v>
      </c>
      <c r="K478" s="78">
        <f t="shared" si="254"/>
        <v>0</v>
      </c>
      <c r="L478" s="78">
        <f t="shared" si="255"/>
        <v>0</v>
      </c>
      <c r="M478" s="78">
        <f t="shared" ca="1" si="256"/>
        <v>7.6404494382022445E-2</v>
      </c>
      <c r="N478" s="78">
        <f t="shared" ca="1" si="241"/>
        <v>2.802850356294536E-2</v>
      </c>
      <c r="O478" s="78">
        <f t="shared" si="257"/>
        <v>5.0000000000000001E-4</v>
      </c>
      <c r="P478" s="13"/>
      <c r="Q478" s="8"/>
      <c r="R478" s="13"/>
      <c r="S478" s="89">
        <f t="shared" si="242"/>
        <v>0</v>
      </c>
      <c r="T478" s="75">
        <f t="shared" si="243"/>
        <v>0</v>
      </c>
      <c r="U478" s="90">
        <f t="shared" si="244"/>
        <v>0</v>
      </c>
      <c r="V478" s="82">
        <f t="shared" si="245"/>
        <v>0</v>
      </c>
      <c r="W478" s="8"/>
      <c r="X478" s="8"/>
      <c r="Y478" s="12"/>
      <c r="Z478" s="12"/>
      <c r="AA478" s="12"/>
      <c r="AB478" s="12"/>
      <c r="AC478" s="91">
        <f t="shared" si="246"/>
        <v>0</v>
      </c>
      <c r="AD478" s="75">
        <f t="shared" si="247"/>
        <v>0</v>
      </c>
      <c r="AE478" s="88">
        <f t="shared" si="236"/>
        <v>0</v>
      </c>
      <c r="AF478" s="92">
        <f t="shared" si="237"/>
        <v>0</v>
      </c>
      <c r="AG478" s="93">
        <f t="shared" si="238"/>
        <v>0</v>
      </c>
      <c r="AH478" s="93">
        <f t="shared" si="239"/>
        <v>0</v>
      </c>
      <c r="AI478" s="78">
        <f t="shared" si="240"/>
        <v>0</v>
      </c>
      <c r="AJ478" s="92">
        <f t="shared" si="248"/>
        <v>0</v>
      </c>
      <c r="AK478" s="78">
        <f t="shared" si="249"/>
        <v>0</v>
      </c>
      <c r="AL478" s="11"/>
      <c r="AM478" s="14"/>
      <c r="AN478" s="11"/>
      <c r="AO478" s="15"/>
      <c r="AP478" s="11"/>
      <c r="AQ478" s="11"/>
      <c r="AR478" s="11"/>
      <c r="AS478" s="75" t="str">
        <f t="shared" si="258"/>
        <v/>
      </c>
      <c r="AT478" s="75" t="str">
        <f t="shared" ca="1" si="259"/>
        <v/>
      </c>
      <c r="AU478" s="75" t="str">
        <f t="shared" si="260"/>
        <v/>
      </c>
      <c r="AV478" s="75" t="str">
        <f t="shared" ca="1" si="261"/>
        <v/>
      </c>
      <c r="AW478" s="169"/>
      <c r="AX478" s="169"/>
      <c r="AY478" s="75" t="str">
        <f t="shared" si="262"/>
        <v/>
      </c>
      <c r="AZ478" s="169"/>
      <c r="BA478" s="169"/>
      <c r="BB478" s="75" t="str">
        <f t="shared" si="263"/>
        <v/>
      </c>
      <c r="BC478" s="11"/>
      <c r="BH478" s="52"/>
      <c r="BI478" s="52"/>
      <c r="BJ478" s="52"/>
      <c r="BK478" s="52"/>
      <c r="BL478" s="52"/>
      <c r="BM478" s="52"/>
      <c r="BQ478" s="27"/>
      <c r="BR478" s="27"/>
      <c r="BS478" s="27"/>
      <c r="BT478" s="27"/>
      <c r="BU478" s="27"/>
      <c r="BV478" s="27"/>
      <c r="BW478" s="54"/>
      <c r="BX478" s="26"/>
      <c r="BY478" s="54"/>
      <c r="BZ478" s="26"/>
      <c r="CA478" s="26"/>
      <c r="CB478" s="26"/>
    </row>
    <row r="479" spans="1:80" ht="17.45" customHeight="1" thickBot="1">
      <c r="A479" s="94">
        <f t="shared" si="264"/>
        <v>67.7</v>
      </c>
      <c r="B479" s="180">
        <f t="shared" si="250"/>
        <v>46393</v>
      </c>
      <c r="C479" s="16"/>
      <c r="D479" s="17"/>
      <c r="E479" s="18"/>
      <c r="F479" s="17"/>
      <c r="G479" s="96">
        <f t="shared" si="265"/>
        <v>821</v>
      </c>
      <c r="H479" s="97">
        <f t="shared" si="265"/>
        <v>6136</v>
      </c>
      <c r="I479" s="98">
        <f t="shared" si="252"/>
        <v>0</v>
      </c>
      <c r="J479" s="99">
        <f t="shared" si="253"/>
        <v>0</v>
      </c>
      <c r="K479" s="99">
        <f t="shared" si="254"/>
        <v>0</v>
      </c>
      <c r="L479" s="99">
        <f t="shared" si="255"/>
        <v>0</v>
      </c>
      <c r="M479" s="99">
        <f t="shared" ca="1" si="256"/>
        <v>7.6404494382022445E-2</v>
      </c>
      <c r="N479" s="99">
        <f t="shared" ca="1" si="241"/>
        <v>2.802850356294536E-2</v>
      </c>
      <c r="O479" s="99">
        <f t="shared" si="257"/>
        <v>5.0000000000000001E-4</v>
      </c>
      <c r="P479" s="19"/>
      <c r="Q479" s="16"/>
      <c r="R479" s="19"/>
      <c r="S479" s="89">
        <f t="shared" si="242"/>
        <v>0</v>
      </c>
      <c r="T479" s="75">
        <f t="shared" si="243"/>
        <v>0</v>
      </c>
      <c r="U479" s="100">
        <f t="shared" si="244"/>
        <v>0</v>
      </c>
      <c r="V479" s="101">
        <f t="shared" si="245"/>
        <v>0</v>
      </c>
      <c r="W479" s="16"/>
      <c r="X479" s="8"/>
      <c r="Y479" s="12"/>
      <c r="Z479" s="12"/>
      <c r="AA479" s="12"/>
      <c r="AB479" s="12"/>
      <c r="AC479" s="102">
        <f t="shared" si="246"/>
        <v>0</v>
      </c>
      <c r="AD479" s="97">
        <f t="shared" si="247"/>
        <v>0</v>
      </c>
      <c r="AE479" s="98">
        <f t="shared" si="236"/>
        <v>0</v>
      </c>
      <c r="AF479" s="103">
        <f t="shared" si="237"/>
        <v>0</v>
      </c>
      <c r="AG479" s="104">
        <f t="shared" si="238"/>
        <v>0</v>
      </c>
      <c r="AH479" s="104">
        <f t="shared" si="239"/>
        <v>0</v>
      </c>
      <c r="AI479" s="99">
        <f t="shared" si="240"/>
        <v>0</v>
      </c>
      <c r="AJ479" s="103">
        <f t="shared" si="248"/>
        <v>0</v>
      </c>
      <c r="AK479" s="99">
        <f t="shared" si="249"/>
        <v>0</v>
      </c>
      <c r="AL479" s="17"/>
      <c r="AM479" s="20"/>
      <c r="AN479" s="17"/>
      <c r="AO479" s="21"/>
      <c r="AP479" s="17"/>
      <c r="AQ479" s="17"/>
      <c r="AR479" s="17"/>
      <c r="AS479" s="97" t="str">
        <f t="shared" si="258"/>
        <v/>
      </c>
      <c r="AT479" s="97" t="str">
        <f t="shared" ca="1" si="259"/>
        <v/>
      </c>
      <c r="AU479" s="97" t="str">
        <f t="shared" si="260"/>
        <v/>
      </c>
      <c r="AV479" s="97" t="str">
        <f t="shared" ca="1" si="261"/>
        <v/>
      </c>
      <c r="AW479" s="167"/>
      <c r="AX479" s="167"/>
      <c r="AY479" s="97" t="str">
        <f t="shared" si="262"/>
        <v/>
      </c>
      <c r="AZ479" s="167"/>
      <c r="BA479" s="167"/>
      <c r="BB479" s="97" t="str">
        <f t="shared" si="263"/>
        <v/>
      </c>
      <c r="BC479" s="17"/>
      <c r="BH479" s="52"/>
      <c r="BI479" s="52"/>
      <c r="BJ479" s="52"/>
      <c r="BK479" s="52"/>
      <c r="BL479" s="52"/>
      <c r="BM479" s="52"/>
      <c r="BQ479" s="27"/>
      <c r="BR479" s="27"/>
      <c r="BS479" s="27"/>
      <c r="BT479" s="27"/>
      <c r="BU479" s="27"/>
      <c r="BV479" s="27"/>
      <c r="BW479" s="54"/>
      <c r="BX479" s="26"/>
      <c r="BY479" s="54"/>
      <c r="BZ479" s="26"/>
      <c r="CA479" s="26"/>
      <c r="CB479" s="26"/>
    </row>
    <row r="480" spans="1:80" ht="17.45" customHeight="1" thickTop="1">
      <c r="A480" s="105">
        <f>A473+1</f>
        <v>68.099999999999994</v>
      </c>
      <c r="B480" s="178">
        <f>B479+1</f>
        <v>46394</v>
      </c>
      <c r="C480" s="4"/>
      <c r="D480" s="5"/>
      <c r="E480" s="6"/>
      <c r="F480" s="5"/>
      <c r="G480" s="74">
        <f t="shared" si="265"/>
        <v>821</v>
      </c>
      <c r="H480" s="75">
        <f t="shared" si="265"/>
        <v>6136</v>
      </c>
      <c r="I480" s="76">
        <f t="shared" si="252"/>
        <v>0</v>
      </c>
      <c r="J480" s="77">
        <f t="shared" si="253"/>
        <v>0</v>
      </c>
      <c r="K480" s="77">
        <f t="shared" si="254"/>
        <v>0</v>
      </c>
      <c r="L480" s="77">
        <f t="shared" si="255"/>
        <v>0</v>
      </c>
      <c r="M480" s="78">
        <f t="shared" ca="1" si="256"/>
        <v>7.6404494382022445E-2</v>
      </c>
      <c r="N480" s="78">
        <f t="shared" ca="1" si="241"/>
        <v>2.802850356294536E-2</v>
      </c>
      <c r="O480" s="78">
        <f t="shared" si="257"/>
        <v>5.0000000000000001E-4</v>
      </c>
      <c r="P480" s="13"/>
      <c r="Q480" s="8"/>
      <c r="R480" s="13"/>
      <c r="S480" s="79">
        <f t="shared" si="242"/>
        <v>0</v>
      </c>
      <c r="T480" s="80">
        <f t="shared" si="243"/>
        <v>0</v>
      </c>
      <c r="U480" s="90">
        <f t="shared" si="244"/>
        <v>0</v>
      </c>
      <c r="V480" s="82">
        <f t="shared" si="245"/>
        <v>0</v>
      </c>
      <c r="W480" s="4"/>
      <c r="X480" s="4"/>
      <c r="Y480" s="6"/>
      <c r="Z480" s="6"/>
      <c r="AA480" s="6"/>
      <c r="AB480" s="6"/>
      <c r="AC480" s="83">
        <f t="shared" si="246"/>
        <v>0</v>
      </c>
      <c r="AD480" s="80">
        <f t="shared" si="247"/>
        <v>0</v>
      </c>
      <c r="AE480" s="76">
        <f t="shared" si="236"/>
        <v>0</v>
      </c>
      <c r="AF480" s="84">
        <f t="shared" si="237"/>
        <v>0</v>
      </c>
      <c r="AG480" s="85">
        <f t="shared" si="238"/>
        <v>0</v>
      </c>
      <c r="AH480" s="85">
        <f t="shared" si="239"/>
        <v>0</v>
      </c>
      <c r="AI480" s="77">
        <f t="shared" si="240"/>
        <v>0</v>
      </c>
      <c r="AJ480" s="84">
        <f t="shared" si="248"/>
        <v>0</v>
      </c>
      <c r="AK480" s="77">
        <f t="shared" si="249"/>
        <v>0</v>
      </c>
      <c r="AL480" s="5"/>
      <c r="AM480" s="9"/>
      <c r="AN480" s="5"/>
      <c r="AO480" s="10"/>
      <c r="AP480" s="5"/>
      <c r="AQ480" s="5"/>
      <c r="AR480" s="5"/>
      <c r="AS480" s="80" t="str">
        <f t="shared" si="258"/>
        <v/>
      </c>
      <c r="AT480" s="80" t="str">
        <f t="shared" ca="1" si="259"/>
        <v/>
      </c>
      <c r="AU480" s="80" t="str">
        <f t="shared" si="260"/>
        <v/>
      </c>
      <c r="AV480" s="80" t="str">
        <f t="shared" ca="1" si="261"/>
        <v/>
      </c>
      <c r="AW480" s="165"/>
      <c r="AX480" s="165"/>
      <c r="AY480" s="80" t="str">
        <f t="shared" si="262"/>
        <v/>
      </c>
      <c r="AZ480" s="165"/>
      <c r="BA480" s="165"/>
      <c r="BB480" s="80" t="str">
        <f t="shared" si="263"/>
        <v/>
      </c>
      <c r="BC480" s="5"/>
      <c r="BH480" s="52"/>
      <c r="BI480" s="52"/>
      <c r="BJ480" s="52"/>
      <c r="BK480" s="52"/>
      <c r="BL480" s="52"/>
      <c r="BM480" s="52"/>
      <c r="BQ480" s="27"/>
      <c r="BR480" s="27"/>
      <c r="BS480" s="27"/>
      <c r="BT480" s="27"/>
      <c r="BU480" s="27"/>
      <c r="BV480" s="27"/>
      <c r="BW480" s="54"/>
      <c r="BX480" s="26"/>
      <c r="BY480" s="54"/>
      <c r="BZ480" s="26"/>
      <c r="CA480" s="26"/>
      <c r="CB480" s="26"/>
    </row>
    <row r="481" spans="1:80" ht="17.45" customHeight="1">
      <c r="A481" s="94">
        <f t="shared" si="264"/>
        <v>68.2</v>
      </c>
      <c r="B481" s="181">
        <f t="shared" si="250"/>
        <v>46395</v>
      </c>
      <c r="C481" s="8"/>
      <c r="D481" s="11"/>
      <c r="E481" s="12"/>
      <c r="F481" s="11"/>
      <c r="G481" s="74">
        <f t="shared" si="265"/>
        <v>821</v>
      </c>
      <c r="H481" s="75">
        <f t="shared" si="265"/>
        <v>6136</v>
      </c>
      <c r="I481" s="88">
        <f t="shared" si="252"/>
        <v>0</v>
      </c>
      <c r="J481" s="78">
        <f t="shared" si="253"/>
        <v>0</v>
      </c>
      <c r="K481" s="78">
        <f t="shared" si="254"/>
        <v>0</v>
      </c>
      <c r="L481" s="78">
        <f t="shared" si="255"/>
        <v>0</v>
      </c>
      <c r="M481" s="78">
        <f t="shared" ca="1" si="256"/>
        <v>7.6404494382022445E-2</v>
      </c>
      <c r="N481" s="78">
        <f t="shared" ca="1" si="241"/>
        <v>2.802850356294536E-2</v>
      </c>
      <c r="O481" s="78">
        <f t="shared" si="257"/>
        <v>5.0000000000000001E-4</v>
      </c>
      <c r="P481" s="13"/>
      <c r="Q481" s="8"/>
      <c r="R481" s="13"/>
      <c r="S481" s="89">
        <f t="shared" si="242"/>
        <v>0</v>
      </c>
      <c r="T481" s="75">
        <f t="shared" si="243"/>
        <v>0</v>
      </c>
      <c r="U481" s="90">
        <f t="shared" si="244"/>
        <v>0</v>
      </c>
      <c r="V481" s="82">
        <f t="shared" si="245"/>
        <v>0</v>
      </c>
      <c r="W481" s="8"/>
      <c r="X481" s="8"/>
      <c r="Y481" s="12"/>
      <c r="Z481" s="12"/>
      <c r="AA481" s="12"/>
      <c r="AB481" s="12"/>
      <c r="AC481" s="91">
        <f t="shared" si="246"/>
        <v>0</v>
      </c>
      <c r="AD481" s="75">
        <f t="shared" si="247"/>
        <v>0</v>
      </c>
      <c r="AE481" s="88">
        <f t="shared" si="236"/>
        <v>0</v>
      </c>
      <c r="AF481" s="92">
        <f t="shared" si="237"/>
        <v>0</v>
      </c>
      <c r="AG481" s="93">
        <f t="shared" si="238"/>
        <v>0</v>
      </c>
      <c r="AH481" s="93">
        <f t="shared" si="239"/>
        <v>0</v>
      </c>
      <c r="AI481" s="78">
        <f t="shared" si="240"/>
        <v>0</v>
      </c>
      <c r="AJ481" s="92">
        <f t="shared" si="248"/>
        <v>0</v>
      </c>
      <c r="AK481" s="78">
        <f t="shared" si="249"/>
        <v>0</v>
      </c>
      <c r="AL481" s="11"/>
      <c r="AM481" s="14"/>
      <c r="AN481" s="11"/>
      <c r="AO481" s="15"/>
      <c r="AP481" s="11"/>
      <c r="AQ481" s="11"/>
      <c r="AR481" s="11"/>
      <c r="AS481" s="75" t="str">
        <f t="shared" si="258"/>
        <v/>
      </c>
      <c r="AT481" s="75" t="str">
        <f t="shared" ca="1" si="259"/>
        <v/>
      </c>
      <c r="AU481" s="75" t="str">
        <f t="shared" si="260"/>
        <v/>
      </c>
      <c r="AV481" s="75" t="str">
        <f t="shared" ca="1" si="261"/>
        <v/>
      </c>
      <c r="AW481" s="169"/>
      <c r="AX481" s="169"/>
      <c r="AY481" s="75" t="str">
        <f t="shared" si="262"/>
        <v/>
      </c>
      <c r="AZ481" s="169"/>
      <c r="BA481" s="169"/>
      <c r="BB481" s="75" t="str">
        <f t="shared" si="263"/>
        <v/>
      </c>
      <c r="BC481" s="11"/>
      <c r="BH481" s="52"/>
      <c r="BI481" s="52"/>
      <c r="BJ481" s="52"/>
      <c r="BK481" s="52"/>
      <c r="BL481" s="52"/>
      <c r="BM481" s="52"/>
      <c r="BQ481" s="27"/>
      <c r="BR481" s="27"/>
      <c r="BS481" s="27"/>
      <c r="BT481" s="27"/>
      <c r="BU481" s="27"/>
      <c r="BV481" s="27"/>
      <c r="BW481" s="54"/>
      <c r="BX481" s="26"/>
      <c r="BY481" s="54"/>
      <c r="BZ481" s="26"/>
      <c r="CA481" s="26"/>
      <c r="CB481" s="26"/>
    </row>
    <row r="482" spans="1:80" ht="17.45" customHeight="1">
      <c r="A482" s="86">
        <f t="shared" si="264"/>
        <v>68.3</v>
      </c>
      <c r="B482" s="179">
        <f t="shared" si="250"/>
        <v>46396</v>
      </c>
      <c r="C482" s="8"/>
      <c r="D482" s="11"/>
      <c r="E482" s="12"/>
      <c r="F482" s="11"/>
      <c r="G482" s="74">
        <f t="shared" si="265"/>
        <v>821</v>
      </c>
      <c r="H482" s="75">
        <f t="shared" si="265"/>
        <v>6136</v>
      </c>
      <c r="I482" s="88">
        <f t="shared" si="252"/>
        <v>0</v>
      </c>
      <c r="J482" s="78">
        <f t="shared" si="253"/>
        <v>0</v>
      </c>
      <c r="K482" s="78">
        <f t="shared" si="254"/>
        <v>0</v>
      </c>
      <c r="L482" s="78">
        <f t="shared" si="255"/>
        <v>0</v>
      </c>
      <c r="M482" s="78">
        <f t="shared" ca="1" si="256"/>
        <v>7.6404494382022445E-2</v>
      </c>
      <c r="N482" s="78">
        <f t="shared" ca="1" si="241"/>
        <v>2.802850356294536E-2</v>
      </c>
      <c r="O482" s="78">
        <f t="shared" si="257"/>
        <v>5.0000000000000001E-4</v>
      </c>
      <c r="P482" s="13"/>
      <c r="Q482" s="8"/>
      <c r="R482" s="13"/>
      <c r="S482" s="89">
        <f t="shared" si="242"/>
        <v>0</v>
      </c>
      <c r="T482" s="75">
        <f t="shared" si="243"/>
        <v>0</v>
      </c>
      <c r="U482" s="90">
        <f t="shared" si="244"/>
        <v>0</v>
      </c>
      <c r="V482" s="82">
        <f t="shared" si="245"/>
        <v>0</v>
      </c>
      <c r="W482" s="8"/>
      <c r="X482" s="8"/>
      <c r="Y482" s="12"/>
      <c r="Z482" s="12"/>
      <c r="AA482" s="12"/>
      <c r="AB482" s="12"/>
      <c r="AC482" s="91">
        <f t="shared" si="246"/>
        <v>0</v>
      </c>
      <c r="AD482" s="75">
        <f t="shared" si="247"/>
        <v>0</v>
      </c>
      <c r="AE482" s="88">
        <f t="shared" si="236"/>
        <v>0</v>
      </c>
      <c r="AF482" s="92">
        <f t="shared" si="237"/>
        <v>0</v>
      </c>
      <c r="AG482" s="93">
        <f t="shared" si="238"/>
        <v>0</v>
      </c>
      <c r="AH482" s="93">
        <f t="shared" si="239"/>
        <v>0</v>
      </c>
      <c r="AI482" s="78">
        <f t="shared" si="240"/>
        <v>0</v>
      </c>
      <c r="AJ482" s="92">
        <f t="shared" si="248"/>
        <v>0</v>
      </c>
      <c r="AK482" s="78">
        <f t="shared" si="249"/>
        <v>0</v>
      </c>
      <c r="AL482" s="11"/>
      <c r="AM482" s="14"/>
      <c r="AN482" s="11"/>
      <c r="AO482" s="15"/>
      <c r="AP482" s="11"/>
      <c r="AQ482" s="11"/>
      <c r="AR482" s="11"/>
      <c r="AS482" s="75" t="str">
        <f t="shared" si="258"/>
        <v/>
      </c>
      <c r="AT482" s="75" t="str">
        <f t="shared" ca="1" si="259"/>
        <v/>
      </c>
      <c r="AU482" s="75" t="str">
        <f t="shared" si="260"/>
        <v/>
      </c>
      <c r="AV482" s="75" t="str">
        <f t="shared" ca="1" si="261"/>
        <v/>
      </c>
      <c r="AW482" s="169"/>
      <c r="AX482" s="169"/>
      <c r="AY482" s="75" t="str">
        <f t="shared" si="262"/>
        <v/>
      </c>
      <c r="AZ482" s="169"/>
      <c r="BA482" s="169"/>
      <c r="BB482" s="75" t="str">
        <f t="shared" si="263"/>
        <v/>
      </c>
      <c r="BC482" s="11"/>
      <c r="BH482" s="52"/>
      <c r="BI482" s="52"/>
      <c r="BJ482" s="52"/>
      <c r="BK482" s="52"/>
      <c r="BL482" s="52"/>
      <c r="BM482" s="52"/>
      <c r="BQ482" s="27"/>
      <c r="BR482" s="27"/>
      <c r="BS482" s="27"/>
      <c r="BT482" s="27"/>
      <c r="BU482" s="27"/>
      <c r="BV482" s="27"/>
      <c r="BW482" s="54"/>
      <c r="BX482" s="26"/>
      <c r="BY482" s="54"/>
      <c r="BZ482" s="26"/>
      <c r="CA482" s="26"/>
      <c r="CB482" s="26"/>
    </row>
    <row r="483" spans="1:80" ht="17.45" customHeight="1">
      <c r="A483" s="94">
        <f t="shared" si="264"/>
        <v>68.400000000000006</v>
      </c>
      <c r="B483" s="179">
        <f t="shared" si="250"/>
        <v>46397</v>
      </c>
      <c r="C483" s="8"/>
      <c r="D483" s="11"/>
      <c r="E483" s="12"/>
      <c r="F483" s="11"/>
      <c r="G483" s="74">
        <f t="shared" si="265"/>
        <v>821</v>
      </c>
      <c r="H483" s="75">
        <f t="shared" si="265"/>
        <v>6136</v>
      </c>
      <c r="I483" s="88">
        <f t="shared" si="252"/>
        <v>0</v>
      </c>
      <c r="J483" s="78">
        <f t="shared" si="253"/>
        <v>0</v>
      </c>
      <c r="K483" s="78">
        <f t="shared" si="254"/>
        <v>0</v>
      </c>
      <c r="L483" s="78">
        <f t="shared" si="255"/>
        <v>0</v>
      </c>
      <c r="M483" s="78">
        <f t="shared" ca="1" si="256"/>
        <v>7.6404494382022445E-2</v>
      </c>
      <c r="N483" s="78">
        <f t="shared" ca="1" si="241"/>
        <v>2.802850356294536E-2</v>
      </c>
      <c r="O483" s="78">
        <f t="shared" si="257"/>
        <v>5.0000000000000001E-4</v>
      </c>
      <c r="P483" s="13"/>
      <c r="Q483" s="8"/>
      <c r="R483" s="13"/>
      <c r="S483" s="89">
        <f t="shared" si="242"/>
        <v>0</v>
      </c>
      <c r="T483" s="75">
        <f t="shared" si="243"/>
        <v>0</v>
      </c>
      <c r="U483" s="90">
        <f t="shared" si="244"/>
        <v>0</v>
      </c>
      <c r="V483" s="82">
        <f t="shared" si="245"/>
        <v>0</v>
      </c>
      <c r="W483" s="8"/>
      <c r="X483" s="8"/>
      <c r="Y483" s="12"/>
      <c r="Z483" s="12"/>
      <c r="AA483" s="12"/>
      <c r="AB483" s="12"/>
      <c r="AC483" s="91">
        <f t="shared" si="246"/>
        <v>0</v>
      </c>
      <c r="AD483" s="75">
        <f t="shared" si="247"/>
        <v>0</v>
      </c>
      <c r="AE483" s="88">
        <f t="shared" si="236"/>
        <v>0</v>
      </c>
      <c r="AF483" s="92">
        <f t="shared" si="237"/>
        <v>0</v>
      </c>
      <c r="AG483" s="93">
        <f t="shared" si="238"/>
        <v>0</v>
      </c>
      <c r="AH483" s="93">
        <f t="shared" si="239"/>
        <v>0</v>
      </c>
      <c r="AI483" s="78">
        <f t="shared" si="240"/>
        <v>0</v>
      </c>
      <c r="AJ483" s="92">
        <f t="shared" si="248"/>
        <v>0</v>
      </c>
      <c r="AK483" s="78">
        <f t="shared" si="249"/>
        <v>0</v>
      </c>
      <c r="AL483" s="11"/>
      <c r="AM483" s="14"/>
      <c r="AN483" s="11"/>
      <c r="AO483" s="15"/>
      <c r="AP483" s="11"/>
      <c r="AQ483" s="11"/>
      <c r="AR483" s="11"/>
      <c r="AS483" s="75" t="str">
        <f t="shared" si="258"/>
        <v/>
      </c>
      <c r="AT483" s="75" t="str">
        <f t="shared" ca="1" si="259"/>
        <v/>
      </c>
      <c r="AU483" s="75" t="str">
        <f t="shared" si="260"/>
        <v/>
      </c>
      <c r="AV483" s="75" t="str">
        <f t="shared" ca="1" si="261"/>
        <v/>
      </c>
      <c r="AW483" s="169"/>
      <c r="AX483" s="169"/>
      <c r="AY483" s="75" t="str">
        <f t="shared" si="262"/>
        <v/>
      </c>
      <c r="AZ483" s="169"/>
      <c r="BA483" s="169"/>
      <c r="BB483" s="75" t="str">
        <f t="shared" si="263"/>
        <v/>
      </c>
      <c r="BC483" s="11"/>
      <c r="BH483" s="52"/>
      <c r="BI483" s="52"/>
      <c r="BJ483" s="52"/>
      <c r="BK483" s="52"/>
      <c r="BL483" s="52"/>
      <c r="BM483" s="52"/>
      <c r="BQ483" s="27"/>
      <c r="BR483" s="27"/>
      <c r="BS483" s="27"/>
      <c r="BT483" s="27"/>
      <c r="BU483" s="27"/>
      <c r="BV483" s="27"/>
      <c r="BW483" s="54"/>
      <c r="BX483" s="26"/>
      <c r="BY483" s="54"/>
      <c r="BZ483" s="26"/>
      <c r="CA483" s="26"/>
      <c r="CB483" s="26"/>
    </row>
    <row r="484" spans="1:80" ht="17.45" customHeight="1">
      <c r="A484" s="86">
        <f t="shared" si="264"/>
        <v>68.5</v>
      </c>
      <c r="B484" s="179">
        <f t="shared" si="250"/>
        <v>46398</v>
      </c>
      <c r="C484" s="8"/>
      <c r="D484" s="11"/>
      <c r="E484" s="12"/>
      <c r="F484" s="11"/>
      <c r="G484" s="74">
        <f t="shared" si="265"/>
        <v>821</v>
      </c>
      <c r="H484" s="75">
        <f t="shared" si="265"/>
        <v>6136</v>
      </c>
      <c r="I484" s="88">
        <f t="shared" si="252"/>
        <v>0</v>
      </c>
      <c r="J484" s="78">
        <f t="shared" si="253"/>
        <v>0</v>
      </c>
      <c r="K484" s="78">
        <f t="shared" si="254"/>
        <v>0</v>
      </c>
      <c r="L484" s="78">
        <f t="shared" si="255"/>
        <v>0</v>
      </c>
      <c r="M484" s="78">
        <f t="shared" ca="1" si="256"/>
        <v>7.6404494382022445E-2</v>
      </c>
      <c r="N484" s="78">
        <f t="shared" ca="1" si="241"/>
        <v>2.802850356294536E-2</v>
      </c>
      <c r="O484" s="78">
        <f t="shared" si="257"/>
        <v>5.0000000000000001E-4</v>
      </c>
      <c r="P484" s="13"/>
      <c r="Q484" s="8"/>
      <c r="R484" s="13"/>
      <c r="S484" s="89">
        <f t="shared" si="242"/>
        <v>0</v>
      </c>
      <c r="T484" s="75">
        <f t="shared" si="243"/>
        <v>0</v>
      </c>
      <c r="U484" s="90">
        <f t="shared" si="244"/>
        <v>0</v>
      </c>
      <c r="V484" s="82">
        <f t="shared" si="245"/>
        <v>0</v>
      </c>
      <c r="W484" s="8"/>
      <c r="X484" s="8"/>
      <c r="Y484" s="12"/>
      <c r="Z484" s="12"/>
      <c r="AA484" s="12"/>
      <c r="AB484" s="12"/>
      <c r="AC484" s="91">
        <f t="shared" si="246"/>
        <v>0</v>
      </c>
      <c r="AD484" s="75">
        <f t="shared" si="247"/>
        <v>0</v>
      </c>
      <c r="AE484" s="88">
        <f t="shared" si="236"/>
        <v>0</v>
      </c>
      <c r="AF484" s="92">
        <f t="shared" si="237"/>
        <v>0</v>
      </c>
      <c r="AG484" s="93">
        <f t="shared" si="238"/>
        <v>0</v>
      </c>
      <c r="AH484" s="93">
        <f t="shared" si="239"/>
        <v>0</v>
      </c>
      <c r="AI484" s="78">
        <f t="shared" si="240"/>
        <v>0</v>
      </c>
      <c r="AJ484" s="92">
        <f t="shared" si="248"/>
        <v>0</v>
      </c>
      <c r="AK484" s="78">
        <f t="shared" si="249"/>
        <v>0</v>
      </c>
      <c r="AL484" s="11"/>
      <c r="AM484" s="14"/>
      <c r="AN484" s="11"/>
      <c r="AO484" s="15"/>
      <c r="AP484" s="11"/>
      <c r="AQ484" s="11"/>
      <c r="AR484" s="11"/>
      <c r="AS484" s="75" t="str">
        <f t="shared" si="258"/>
        <v/>
      </c>
      <c r="AT484" s="75" t="str">
        <f t="shared" ca="1" si="259"/>
        <v/>
      </c>
      <c r="AU484" s="75" t="str">
        <f t="shared" si="260"/>
        <v/>
      </c>
      <c r="AV484" s="75" t="str">
        <f t="shared" ca="1" si="261"/>
        <v/>
      </c>
      <c r="AW484" s="169"/>
      <c r="AX484" s="169"/>
      <c r="AY484" s="75" t="str">
        <f t="shared" si="262"/>
        <v/>
      </c>
      <c r="AZ484" s="169"/>
      <c r="BA484" s="169"/>
      <c r="BB484" s="75" t="str">
        <f t="shared" si="263"/>
        <v/>
      </c>
      <c r="BC484" s="11"/>
      <c r="BH484" s="52"/>
      <c r="BI484" s="52"/>
      <c r="BJ484" s="52"/>
      <c r="BK484" s="52"/>
      <c r="BL484" s="52"/>
      <c r="BM484" s="52"/>
      <c r="BQ484" s="27"/>
      <c r="BR484" s="27"/>
      <c r="BS484" s="27"/>
      <c r="BT484" s="27"/>
      <c r="BU484" s="27"/>
      <c r="BV484" s="27"/>
      <c r="BW484" s="54"/>
      <c r="BX484" s="26"/>
      <c r="BY484" s="54"/>
      <c r="BZ484" s="26"/>
      <c r="CA484" s="26"/>
      <c r="CB484" s="26"/>
    </row>
    <row r="485" spans="1:80" ht="17.45" customHeight="1">
      <c r="A485" s="94">
        <f t="shared" si="264"/>
        <v>68.599999999999994</v>
      </c>
      <c r="B485" s="179">
        <f t="shared" si="250"/>
        <v>46399</v>
      </c>
      <c r="C485" s="8"/>
      <c r="D485" s="11"/>
      <c r="E485" s="12"/>
      <c r="F485" s="11"/>
      <c r="G485" s="74">
        <f t="shared" si="265"/>
        <v>821</v>
      </c>
      <c r="H485" s="75">
        <f t="shared" si="265"/>
        <v>6136</v>
      </c>
      <c r="I485" s="88">
        <f t="shared" si="252"/>
        <v>0</v>
      </c>
      <c r="J485" s="78">
        <f t="shared" si="253"/>
        <v>0</v>
      </c>
      <c r="K485" s="78">
        <f t="shared" si="254"/>
        <v>0</v>
      </c>
      <c r="L485" s="78">
        <f t="shared" si="255"/>
        <v>0</v>
      </c>
      <c r="M485" s="78">
        <f t="shared" ca="1" si="256"/>
        <v>7.6404494382022445E-2</v>
      </c>
      <c r="N485" s="78">
        <f t="shared" ca="1" si="241"/>
        <v>2.802850356294536E-2</v>
      </c>
      <c r="O485" s="78">
        <f t="shared" si="257"/>
        <v>5.0000000000000001E-4</v>
      </c>
      <c r="P485" s="13"/>
      <c r="Q485" s="8"/>
      <c r="R485" s="13"/>
      <c r="S485" s="89">
        <f t="shared" si="242"/>
        <v>0</v>
      </c>
      <c r="T485" s="75">
        <f t="shared" si="243"/>
        <v>0</v>
      </c>
      <c r="U485" s="90">
        <f t="shared" si="244"/>
        <v>0</v>
      </c>
      <c r="V485" s="82">
        <f t="shared" si="245"/>
        <v>0</v>
      </c>
      <c r="W485" s="8"/>
      <c r="X485" s="8"/>
      <c r="Y485" s="12"/>
      <c r="Z485" s="12"/>
      <c r="AA485" s="12"/>
      <c r="AB485" s="12"/>
      <c r="AC485" s="91">
        <f t="shared" si="246"/>
        <v>0</v>
      </c>
      <c r="AD485" s="75">
        <f t="shared" si="247"/>
        <v>0</v>
      </c>
      <c r="AE485" s="88">
        <f t="shared" si="236"/>
        <v>0</v>
      </c>
      <c r="AF485" s="92">
        <f t="shared" si="237"/>
        <v>0</v>
      </c>
      <c r="AG485" s="93">
        <f t="shared" si="238"/>
        <v>0</v>
      </c>
      <c r="AH485" s="93">
        <f t="shared" si="239"/>
        <v>0</v>
      </c>
      <c r="AI485" s="78">
        <f t="shared" si="240"/>
        <v>0</v>
      </c>
      <c r="AJ485" s="92">
        <f t="shared" si="248"/>
        <v>0</v>
      </c>
      <c r="AK485" s="78">
        <f t="shared" si="249"/>
        <v>0</v>
      </c>
      <c r="AL485" s="11"/>
      <c r="AM485" s="14"/>
      <c r="AN485" s="11"/>
      <c r="AO485" s="15"/>
      <c r="AP485" s="11"/>
      <c r="AQ485" s="11"/>
      <c r="AR485" s="11"/>
      <c r="AS485" s="75" t="str">
        <f t="shared" si="258"/>
        <v/>
      </c>
      <c r="AT485" s="75" t="str">
        <f t="shared" ca="1" si="259"/>
        <v/>
      </c>
      <c r="AU485" s="75" t="str">
        <f t="shared" si="260"/>
        <v/>
      </c>
      <c r="AV485" s="75" t="str">
        <f t="shared" ca="1" si="261"/>
        <v/>
      </c>
      <c r="AW485" s="169"/>
      <c r="AX485" s="169"/>
      <c r="AY485" s="75" t="str">
        <f t="shared" si="262"/>
        <v/>
      </c>
      <c r="AZ485" s="169"/>
      <c r="BA485" s="169"/>
      <c r="BB485" s="75" t="str">
        <f t="shared" si="263"/>
        <v/>
      </c>
      <c r="BC485" s="11"/>
      <c r="BH485" s="52"/>
      <c r="BI485" s="52"/>
      <c r="BJ485" s="52"/>
      <c r="BK485" s="52"/>
      <c r="BL485" s="52"/>
      <c r="BM485" s="52"/>
      <c r="BQ485" s="27"/>
      <c r="BR485" s="27"/>
      <c r="BS485" s="27"/>
      <c r="BT485" s="27"/>
      <c r="BU485" s="27"/>
      <c r="BV485" s="27"/>
      <c r="BW485" s="54"/>
      <c r="BX485" s="26"/>
      <c r="BY485" s="54"/>
      <c r="BZ485" s="26"/>
      <c r="CA485" s="26"/>
      <c r="CB485" s="26"/>
    </row>
    <row r="486" spans="1:80" ht="17.45" customHeight="1" thickBot="1">
      <c r="A486" s="86">
        <f t="shared" si="264"/>
        <v>68.7</v>
      </c>
      <c r="B486" s="180">
        <f t="shared" si="250"/>
        <v>46400</v>
      </c>
      <c r="C486" s="16"/>
      <c r="D486" s="17"/>
      <c r="E486" s="18"/>
      <c r="F486" s="17"/>
      <c r="G486" s="96">
        <f t="shared" si="265"/>
        <v>821</v>
      </c>
      <c r="H486" s="97">
        <f t="shared" si="265"/>
        <v>6136</v>
      </c>
      <c r="I486" s="98">
        <f t="shared" si="252"/>
        <v>0</v>
      </c>
      <c r="J486" s="99">
        <f t="shared" si="253"/>
        <v>0</v>
      </c>
      <c r="K486" s="99">
        <f t="shared" si="254"/>
        <v>0</v>
      </c>
      <c r="L486" s="99">
        <f t="shared" si="255"/>
        <v>0</v>
      </c>
      <c r="M486" s="99">
        <f t="shared" ca="1" si="256"/>
        <v>7.6404494382022445E-2</v>
      </c>
      <c r="N486" s="99">
        <f t="shared" ca="1" si="241"/>
        <v>2.802850356294536E-2</v>
      </c>
      <c r="O486" s="99">
        <f t="shared" si="257"/>
        <v>5.0000000000000001E-4</v>
      </c>
      <c r="P486" s="19"/>
      <c r="Q486" s="16"/>
      <c r="R486" s="19"/>
      <c r="S486" s="89">
        <f t="shared" si="242"/>
        <v>0</v>
      </c>
      <c r="T486" s="75">
        <f t="shared" si="243"/>
        <v>0</v>
      </c>
      <c r="U486" s="100">
        <f t="shared" si="244"/>
        <v>0</v>
      </c>
      <c r="V486" s="101">
        <f t="shared" si="245"/>
        <v>0</v>
      </c>
      <c r="W486" s="16"/>
      <c r="X486" s="8"/>
      <c r="Y486" s="12"/>
      <c r="Z486" s="12"/>
      <c r="AA486" s="12"/>
      <c r="AB486" s="12"/>
      <c r="AC486" s="102">
        <f t="shared" si="246"/>
        <v>0</v>
      </c>
      <c r="AD486" s="97">
        <f t="shared" si="247"/>
        <v>0</v>
      </c>
      <c r="AE486" s="98">
        <f t="shared" si="236"/>
        <v>0</v>
      </c>
      <c r="AF486" s="103">
        <f t="shared" si="237"/>
        <v>0</v>
      </c>
      <c r="AG486" s="104">
        <f t="shared" si="238"/>
        <v>0</v>
      </c>
      <c r="AH486" s="104">
        <f t="shared" si="239"/>
        <v>0</v>
      </c>
      <c r="AI486" s="99">
        <f t="shared" si="240"/>
        <v>0</v>
      </c>
      <c r="AJ486" s="103">
        <f t="shared" si="248"/>
        <v>0</v>
      </c>
      <c r="AK486" s="99">
        <f t="shared" si="249"/>
        <v>0</v>
      </c>
      <c r="AL486" s="17"/>
      <c r="AM486" s="20"/>
      <c r="AN486" s="17"/>
      <c r="AO486" s="21"/>
      <c r="AP486" s="17"/>
      <c r="AQ486" s="17"/>
      <c r="AR486" s="17"/>
      <c r="AS486" s="97" t="str">
        <f t="shared" si="258"/>
        <v/>
      </c>
      <c r="AT486" s="97" t="str">
        <f t="shared" ca="1" si="259"/>
        <v/>
      </c>
      <c r="AU486" s="97" t="str">
        <f t="shared" si="260"/>
        <v/>
      </c>
      <c r="AV486" s="97" t="str">
        <f t="shared" ca="1" si="261"/>
        <v/>
      </c>
      <c r="AW486" s="167"/>
      <c r="AX486" s="167"/>
      <c r="AY486" s="97" t="str">
        <f t="shared" si="262"/>
        <v/>
      </c>
      <c r="AZ486" s="167"/>
      <c r="BA486" s="167"/>
      <c r="BB486" s="97" t="str">
        <f t="shared" si="263"/>
        <v/>
      </c>
      <c r="BC486" s="17"/>
      <c r="BH486" s="52"/>
      <c r="BI486" s="52"/>
      <c r="BJ486" s="52"/>
      <c r="BK486" s="52"/>
      <c r="BL486" s="52"/>
      <c r="BM486" s="52"/>
      <c r="BQ486" s="27"/>
      <c r="BR486" s="27"/>
      <c r="BS486" s="27"/>
      <c r="BT486" s="27"/>
      <c r="BU486" s="27"/>
      <c r="BV486" s="27"/>
      <c r="BW486" s="54"/>
      <c r="BX486" s="26"/>
      <c r="BY486" s="54"/>
      <c r="BZ486" s="26"/>
      <c r="CA486" s="26"/>
      <c r="CB486" s="26"/>
    </row>
    <row r="487" spans="1:80" ht="17.45" customHeight="1" thickTop="1">
      <c r="A487" s="71">
        <f>A480+1</f>
        <v>69.099999999999994</v>
      </c>
      <c r="B487" s="178">
        <f>B486+1</f>
        <v>46401</v>
      </c>
      <c r="C487" s="4"/>
      <c r="D487" s="5"/>
      <c r="E487" s="6"/>
      <c r="F487" s="5"/>
      <c r="G487" s="74">
        <f t="shared" si="265"/>
        <v>821</v>
      </c>
      <c r="H487" s="75">
        <f t="shared" si="265"/>
        <v>6136</v>
      </c>
      <c r="I487" s="76">
        <f t="shared" si="252"/>
        <v>0</v>
      </c>
      <c r="J487" s="77">
        <f t="shared" si="253"/>
        <v>0</v>
      </c>
      <c r="K487" s="77">
        <f t="shared" si="254"/>
        <v>0</v>
      </c>
      <c r="L487" s="77">
        <f t="shared" si="255"/>
        <v>0</v>
      </c>
      <c r="M487" s="78">
        <f t="shared" ca="1" si="256"/>
        <v>7.6404494382022445E-2</v>
      </c>
      <c r="N487" s="78">
        <f t="shared" ca="1" si="241"/>
        <v>2.802850356294536E-2</v>
      </c>
      <c r="O487" s="78">
        <f t="shared" si="257"/>
        <v>5.0000000000000001E-4</v>
      </c>
      <c r="P487" s="13"/>
      <c r="Q487" s="8"/>
      <c r="R487" s="13"/>
      <c r="S487" s="79">
        <f t="shared" si="242"/>
        <v>0</v>
      </c>
      <c r="T487" s="80">
        <f t="shared" si="243"/>
        <v>0</v>
      </c>
      <c r="U487" s="90">
        <f t="shared" si="244"/>
        <v>0</v>
      </c>
      <c r="V487" s="82">
        <f t="shared" si="245"/>
        <v>0</v>
      </c>
      <c r="W487" s="4"/>
      <c r="X487" s="4"/>
      <c r="Y487" s="6"/>
      <c r="Z487" s="6"/>
      <c r="AA487" s="6"/>
      <c r="AB487" s="6"/>
      <c r="AC487" s="83">
        <f t="shared" si="246"/>
        <v>0</v>
      </c>
      <c r="AD487" s="80">
        <f t="shared" si="247"/>
        <v>0</v>
      </c>
      <c r="AE487" s="76">
        <f t="shared" si="236"/>
        <v>0</v>
      </c>
      <c r="AF487" s="84">
        <f t="shared" si="237"/>
        <v>0</v>
      </c>
      <c r="AG487" s="85">
        <f t="shared" si="238"/>
        <v>0</v>
      </c>
      <c r="AH487" s="85">
        <f t="shared" si="239"/>
        <v>0</v>
      </c>
      <c r="AI487" s="77">
        <f t="shared" si="240"/>
        <v>0</v>
      </c>
      <c r="AJ487" s="84">
        <f t="shared" si="248"/>
        <v>0</v>
      </c>
      <c r="AK487" s="77">
        <f t="shared" si="249"/>
        <v>0</v>
      </c>
      <c r="AL487" s="5"/>
      <c r="AM487" s="9"/>
      <c r="AN487" s="5"/>
      <c r="AO487" s="10"/>
      <c r="AP487" s="5"/>
      <c r="AQ487" s="5"/>
      <c r="AR487" s="5"/>
      <c r="AS487" s="80" t="str">
        <f t="shared" si="258"/>
        <v/>
      </c>
      <c r="AT487" s="80" t="str">
        <f t="shared" ca="1" si="259"/>
        <v/>
      </c>
      <c r="AU487" s="80" t="str">
        <f t="shared" si="260"/>
        <v/>
      </c>
      <c r="AV487" s="80" t="str">
        <f t="shared" ca="1" si="261"/>
        <v/>
      </c>
      <c r="AW487" s="165"/>
      <c r="AX487" s="165"/>
      <c r="AY487" s="80" t="str">
        <f t="shared" si="262"/>
        <v/>
      </c>
      <c r="AZ487" s="165"/>
      <c r="BA487" s="165"/>
      <c r="BB487" s="80" t="str">
        <f t="shared" si="263"/>
        <v/>
      </c>
      <c r="BC487" s="5"/>
      <c r="BH487" s="52"/>
      <c r="BI487" s="52"/>
      <c r="BJ487" s="52"/>
      <c r="BK487" s="52"/>
      <c r="BL487" s="52"/>
      <c r="BM487" s="52"/>
      <c r="BQ487" s="27"/>
      <c r="BR487" s="27"/>
      <c r="BS487" s="27"/>
      <c r="BT487" s="27"/>
      <c r="BU487" s="27"/>
      <c r="BV487" s="27"/>
      <c r="BW487" s="54"/>
      <c r="BX487" s="26"/>
      <c r="BY487" s="54"/>
      <c r="BZ487" s="26"/>
      <c r="CA487" s="26"/>
      <c r="CB487" s="26"/>
    </row>
    <row r="488" spans="1:80" ht="17.45" customHeight="1">
      <c r="A488" s="86">
        <f t="shared" si="264"/>
        <v>69.2</v>
      </c>
      <c r="B488" s="179">
        <f t="shared" si="250"/>
        <v>46402</v>
      </c>
      <c r="C488" s="8"/>
      <c r="D488" s="11"/>
      <c r="E488" s="12"/>
      <c r="F488" s="11"/>
      <c r="G488" s="74">
        <f t="shared" si="265"/>
        <v>821</v>
      </c>
      <c r="H488" s="75">
        <f t="shared" si="265"/>
        <v>6136</v>
      </c>
      <c r="I488" s="88">
        <f t="shared" si="252"/>
        <v>0</v>
      </c>
      <c r="J488" s="78">
        <f t="shared" si="253"/>
        <v>0</v>
      </c>
      <c r="K488" s="78">
        <f t="shared" si="254"/>
        <v>0</v>
      </c>
      <c r="L488" s="78">
        <f t="shared" si="255"/>
        <v>0</v>
      </c>
      <c r="M488" s="78">
        <f t="shared" ca="1" si="256"/>
        <v>7.6404494382022445E-2</v>
      </c>
      <c r="N488" s="78">
        <f t="shared" ca="1" si="241"/>
        <v>2.802850356294536E-2</v>
      </c>
      <c r="O488" s="78">
        <f t="shared" si="257"/>
        <v>5.0000000000000001E-4</v>
      </c>
      <c r="P488" s="13"/>
      <c r="Q488" s="8"/>
      <c r="R488" s="13"/>
      <c r="S488" s="89">
        <f t="shared" si="242"/>
        <v>0</v>
      </c>
      <c r="T488" s="75">
        <f t="shared" si="243"/>
        <v>0</v>
      </c>
      <c r="U488" s="90">
        <f t="shared" si="244"/>
        <v>0</v>
      </c>
      <c r="V488" s="82">
        <f t="shared" si="245"/>
        <v>0</v>
      </c>
      <c r="W488" s="8"/>
      <c r="X488" s="8"/>
      <c r="Y488" s="12"/>
      <c r="Z488" s="12"/>
      <c r="AA488" s="12"/>
      <c r="AB488" s="12"/>
      <c r="AC488" s="91">
        <f t="shared" si="246"/>
        <v>0</v>
      </c>
      <c r="AD488" s="75">
        <f t="shared" si="247"/>
        <v>0</v>
      </c>
      <c r="AE488" s="88">
        <f t="shared" si="236"/>
        <v>0</v>
      </c>
      <c r="AF488" s="92">
        <f t="shared" si="237"/>
        <v>0</v>
      </c>
      <c r="AG488" s="93">
        <f t="shared" si="238"/>
        <v>0</v>
      </c>
      <c r="AH488" s="93">
        <f t="shared" si="239"/>
        <v>0</v>
      </c>
      <c r="AI488" s="78">
        <f t="shared" si="240"/>
        <v>0</v>
      </c>
      <c r="AJ488" s="92">
        <f t="shared" si="248"/>
        <v>0</v>
      </c>
      <c r="AK488" s="78">
        <f t="shared" si="249"/>
        <v>0</v>
      </c>
      <c r="AL488" s="11"/>
      <c r="AM488" s="14"/>
      <c r="AN488" s="11"/>
      <c r="AO488" s="15"/>
      <c r="AP488" s="11"/>
      <c r="AQ488" s="11"/>
      <c r="AR488" s="11"/>
      <c r="AS488" s="75" t="str">
        <f t="shared" si="258"/>
        <v/>
      </c>
      <c r="AT488" s="75" t="str">
        <f t="shared" ca="1" si="259"/>
        <v/>
      </c>
      <c r="AU488" s="75" t="str">
        <f t="shared" si="260"/>
        <v/>
      </c>
      <c r="AV488" s="75" t="str">
        <f t="shared" ca="1" si="261"/>
        <v/>
      </c>
      <c r="AW488" s="169"/>
      <c r="AX488" s="169"/>
      <c r="AY488" s="75" t="str">
        <f t="shared" si="262"/>
        <v/>
      </c>
      <c r="AZ488" s="169"/>
      <c r="BA488" s="169"/>
      <c r="BB488" s="75" t="str">
        <f t="shared" si="263"/>
        <v/>
      </c>
      <c r="BC488" s="11"/>
      <c r="BH488" s="52"/>
      <c r="BI488" s="52"/>
      <c r="BJ488" s="52"/>
      <c r="BK488" s="52"/>
      <c r="BL488" s="52"/>
      <c r="BM488" s="52"/>
      <c r="BQ488" s="27"/>
      <c r="BR488" s="27"/>
      <c r="BS488" s="27"/>
      <c r="BT488" s="27"/>
      <c r="BU488" s="27"/>
      <c r="BV488" s="27"/>
      <c r="BW488" s="54"/>
      <c r="BX488" s="26"/>
      <c r="BY488" s="54"/>
      <c r="BZ488" s="26"/>
      <c r="CA488" s="26"/>
      <c r="CB488" s="26"/>
    </row>
    <row r="489" spans="1:80" ht="17.45" customHeight="1">
      <c r="A489" s="94">
        <f t="shared" si="264"/>
        <v>69.3</v>
      </c>
      <c r="B489" s="179">
        <f t="shared" si="250"/>
        <v>46403</v>
      </c>
      <c r="C489" s="8"/>
      <c r="D489" s="11"/>
      <c r="E489" s="12"/>
      <c r="F489" s="11"/>
      <c r="G489" s="74">
        <f t="shared" si="265"/>
        <v>821</v>
      </c>
      <c r="H489" s="75">
        <f t="shared" si="265"/>
        <v>6136</v>
      </c>
      <c r="I489" s="88">
        <f t="shared" si="252"/>
        <v>0</v>
      </c>
      <c r="J489" s="78">
        <f t="shared" si="253"/>
        <v>0</v>
      </c>
      <c r="K489" s="78">
        <f t="shared" si="254"/>
        <v>0</v>
      </c>
      <c r="L489" s="78">
        <f t="shared" si="255"/>
        <v>0</v>
      </c>
      <c r="M489" s="78">
        <f t="shared" ca="1" si="256"/>
        <v>7.6404494382022445E-2</v>
      </c>
      <c r="N489" s="78">
        <f t="shared" ca="1" si="241"/>
        <v>2.802850356294536E-2</v>
      </c>
      <c r="O489" s="78">
        <f t="shared" si="257"/>
        <v>5.0000000000000001E-4</v>
      </c>
      <c r="P489" s="13"/>
      <c r="Q489" s="8"/>
      <c r="R489" s="13"/>
      <c r="S489" s="89">
        <f t="shared" si="242"/>
        <v>0</v>
      </c>
      <c r="T489" s="75">
        <f t="shared" si="243"/>
        <v>0</v>
      </c>
      <c r="U489" s="90">
        <f t="shared" si="244"/>
        <v>0</v>
      </c>
      <c r="V489" s="82">
        <f t="shared" si="245"/>
        <v>0</v>
      </c>
      <c r="W489" s="8"/>
      <c r="X489" s="8"/>
      <c r="Y489" s="12"/>
      <c r="Z489" s="12"/>
      <c r="AA489" s="12"/>
      <c r="AB489" s="12"/>
      <c r="AC489" s="91">
        <f t="shared" si="246"/>
        <v>0</v>
      </c>
      <c r="AD489" s="75">
        <f t="shared" si="247"/>
        <v>0</v>
      </c>
      <c r="AE489" s="88">
        <f t="shared" si="236"/>
        <v>0</v>
      </c>
      <c r="AF489" s="92">
        <f t="shared" si="237"/>
        <v>0</v>
      </c>
      <c r="AG489" s="93">
        <f t="shared" si="238"/>
        <v>0</v>
      </c>
      <c r="AH489" s="93">
        <f t="shared" si="239"/>
        <v>0</v>
      </c>
      <c r="AI489" s="78">
        <f t="shared" si="240"/>
        <v>0</v>
      </c>
      <c r="AJ489" s="92">
        <f t="shared" si="248"/>
        <v>0</v>
      </c>
      <c r="AK489" s="78">
        <f t="shared" si="249"/>
        <v>0</v>
      </c>
      <c r="AL489" s="11"/>
      <c r="AM489" s="14"/>
      <c r="AN489" s="11"/>
      <c r="AO489" s="15"/>
      <c r="AP489" s="11"/>
      <c r="AQ489" s="11"/>
      <c r="AR489" s="11"/>
      <c r="AS489" s="75" t="str">
        <f t="shared" si="258"/>
        <v/>
      </c>
      <c r="AT489" s="75" t="str">
        <f t="shared" ca="1" si="259"/>
        <v/>
      </c>
      <c r="AU489" s="75" t="str">
        <f t="shared" si="260"/>
        <v/>
      </c>
      <c r="AV489" s="75" t="str">
        <f t="shared" ca="1" si="261"/>
        <v/>
      </c>
      <c r="AW489" s="169"/>
      <c r="AX489" s="169"/>
      <c r="AY489" s="75" t="str">
        <f t="shared" si="262"/>
        <v/>
      </c>
      <c r="AZ489" s="169"/>
      <c r="BA489" s="169"/>
      <c r="BB489" s="75" t="str">
        <f t="shared" si="263"/>
        <v/>
      </c>
      <c r="BC489" s="11"/>
      <c r="BH489" s="52"/>
      <c r="BI489" s="52"/>
      <c r="BJ489" s="52"/>
      <c r="BK489" s="52"/>
      <c r="BL489" s="52"/>
      <c r="BM489" s="52"/>
      <c r="BQ489" s="27"/>
      <c r="BR489" s="27"/>
      <c r="BS489" s="27"/>
      <c r="BT489" s="27"/>
      <c r="BU489" s="27"/>
      <c r="BV489" s="27"/>
      <c r="BW489" s="54"/>
      <c r="BX489" s="26"/>
      <c r="BY489" s="54"/>
      <c r="BZ489" s="26"/>
      <c r="CA489" s="26"/>
      <c r="CB489" s="26"/>
    </row>
    <row r="490" spans="1:80" ht="17.45" customHeight="1">
      <c r="A490" s="86">
        <f t="shared" si="264"/>
        <v>69.400000000000006</v>
      </c>
      <c r="B490" s="179">
        <f t="shared" si="250"/>
        <v>46404</v>
      </c>
      <c r="C490" s="8"/>
      <c r="D490" s="11"/>
      <c r="E490" s="12"/>
      <c r="F490" s="11"/>
      <c r="G490" s="74">
        <f t="shared" si="265"/>
        <v>821</v>
      </c>
      <c r="H490" s="75">
        <f t="shared" si="265"/>
        <v>6136</v>
      </c>
      <c r="I490" s="88">
        <f t="shared" si="252"/>
        <v>0</v>
      </c>
      <c r="J490" s="78">
        <f t="shared" si="253"/>
        <v>0</v>
      </c>
      <c r="K490" s="78">
        <f t="shared" si="254"/>
        <v>0</v>
      </c>
      <c r="L490" s="78">
        <f t="shared" si="255"/>
        <v>0</v>
      </c>
      <c r="M490" s="78">
        <f t="shared" ca="1" si="256"/>
        <v>7.6404494382022445E-2</v>
      </c>
      <c r="N490" s="78">
        <f t="shared" ca="1" si="241"/>
        <v>2.802850356294536E-2</v>
      </c>
      <c r="O490" s="78">
        <f t="shared" si="257"/>
        <v>5.0000000000000001E-4</v>
      </c>
      <c r="P490" s="13"/>
      <c r="Q490" s="8"/>
      <c r="R490" s="13"/>
      <c r="S490" s="89">
        <f t="shared" si="242"/>
        <v>0</v>
      </c>
      <c r="T490" s="75">
        <f t="shared" si="243"/>
        <v>0</v>
      </c>
      <c r="U490" s="90">
        <f t="shared" si="244"/>
        <v>0</v>
      </c>
      <c r="V490" s="82">
        <f t="shared" si="245"/>
        <v>0</v>
      </c>
      <c r="W490" s="8"/>
      <c r="X490" s="8"/>
      <c r="Y490" s="12"/>
      <c r="Z490" s="12"/>
      <c r="AA490" s="12"/>
      <c r="AB490" s="12"/>
      <c r="AC490" s="91">
        <f t="shared" si="246"/>
        <v>0</v>
      </c>
      <c r="AD490" s="75">
        <f t="shared" si="247"/>
        <v>0</v>
      </c>
      <c r="AE490" s="88">
        <f t="shared" si="236"/>
        <v>0</v>
      </c>
      <c r="AF490" s="92">
        <f t="shared" si="237"/>
        <v>0</v>
      </c>
      <c r="AG490" s="93">
        <f t="shared" si="238"/>
        <v>0</v>
      </c>
      <c r="AH490" s="93">
        <f t="shared" si="239"/>
        <v>0</v>
      </c>
      <c r="AI490" s="78">
        <f t="shared" si="240"/>
        <v>0</v>
      </c>
      <c r="AJ490" s="92">
        <f t="shared" si="248"/>
        <v>0</v>
      </c>
      <c r="AK490" s="78">
        <f t="shared" si="249"/>
        <v>0</v>
      </c>
      <c r="AL490" s="11"/>
      <c r="AM490" s="14"/>
      <c r="AN490" s="11"/>
      <c r="AO490" s="15"/>
      <c r="AP490" s="11"/>
      <c r="AQ490" s="11"/>
      <c r="AR490" s="11"/>
      <c r="AS490" s="75" t="str">
        <f t="shared" si="258"/>
        <v/>
      </c>
      <c r="AT490" s="75" t="str">
        <f t="shared" ca="1" si="259"/>
        <v/>
      </c>
      <c r="AU490" s="75" t="str">
        <f t="shared" si="260"/>
        <v/>
      </c>
      <c r="AV490" s="75" t="str">
        <f t="shared" ca="1" si="261"/>
        <v/>
      </c>
      <c r="AW490" s="169"/>
      <c r="AX490" s="169"/>
      <c r="AY490" s="75" t="str">
        <f t="shared" si="262"/>
        <v/>
      </c>
      <c r="AZ490" s="169"/>
      <c r="BA490" s="169"/>
      <c r="BB490" s="75" t="str">
        <f t="shared" si="263"/>
        <v/>
      </c>
      <c r="BC490" s="11"/>
      <c r="BH490" s="52"/>
      <c r="BI490" s="52"/>
      <c r="BJ490" s="52"/>
      <c r="BK490" s="52"/>
      <c r="BL490" s="52"/>
      <c r="BM490" s="52"/>
      <c r="BQ490" s="27"/>
      <c r="BR490" s="27"/>
      <c r="BS490" s="27"/>
      <c r="BT490" s="27"/>
      <c r="BU490" s="27"/>
      <c r="BV490" s="27"/>
      <c r="BW490" s="54"/>
      <c r="BX490" s="26"/>
      <c r="BY490" s="54"/>
      <c r="BZ490" s="26"/>
      <c r="CA490" s="26"/>
      <c r="CB490" s="26"/>
    </row>
    <row r="491" spans="1:80" ht="17.45" customHeight="1">
      <c r="A491" s="94">
        <f t="shared" si="264"/>
        <v>69.5</v>
      </c>
      <c r="B491" s="179">
        <f t="shared" si="250"/>
        <v>46405</v>
      </c>
      <c r="C491" s="8"/>
      <c r="D491" s="11"/>
      <c r="E491" s="12"/>
      <c r="F491" s="11"/>
      <c r="G491" s="74">
        <f t="shared" si="265"/>
        <v>821</v>
      </c>
      <c r="H491" s="75">
        <f t="shared" si="265"/>
        <v>6136</v>
      </c>
      <c r="I491" s="88">
        <f t="shared" si="252"/>
        <v>0</v>
      </c>
      <c r="J491" s="78">
        <f t="shared" si="253"/>
        <v>0</v>
      </c>
      <c r="K491" s="78">
        <f t="shared" si="254"/>
        <v>0</v>
      </c>
      <c r="L491" s="78">
        <f t="shared" si="255"/>
        <v>0</v>
      </c>
      <c r="M491" s="78">
        <f t="shared" ca="1" si="256"/>
        <v>7.6404494382022445E-2</v>
      </c>
      <c r="N491" s="78">
        <f t="shared" ca="1" si="241"/>
        <v>2.802850356294536E-2</v>
      </c>
      <c r="O491" s="78">
        <f t="shared" si="257"/>
        <v>5.0000000000000001E-4</v>
      </c>
      <c r="P491" s="13"/>
      <c r="Q491" s="8"/>
      <c r="R491" s="13"/>
      <c r="S491" s="89">
        <f t="shared" si="242"/>
        <v>0</v>
      </c>
      <c r="T491" s="75">
        <f t="shared" si="243"/>
        <v>0</v>
      </c>
      <c r="U491" s="90">
        <f t="shared" si="244"/>
        <v>0</v>
      </c>
      <c r="V491" s="82">
        <f t="shared" si="245"/>
        <v>0</v>
      </c>
      <c r="W491" s="8"/>
      <c r="X491" s="8"/>
      <c r="Y491" s="12"/>
      <c r="Z491" s="12"/>
      <c r="AA491" s="12"/>
      <c r="AB491" s="12"/>
      <c r="AC491" s="91">
        <f t="shared" si="246"/>
        <v>0</v>
      </c>
      <c r="AD491" s="75">
        <f t="shared" si="247"/>
        <v>0</v>
      </c>
      <c r="AE491" s="88">
        <f t="shared" si="236"/>
        <v>0</v>
      </c>
      <c r="AF491" s="92">
        <f t="shared" si="237"/>
        <v>0</v>
      </c>
      <c r="AG491" s="93">
        <f t="shared" si="238"/>
        <v>0</v>
      </c>
      <c r="AH491" s="93">
        <f t="shared" si="239"/>
        <v>0</v>
      </c>
      <c r="AI491" s="78">
        <f t="shared" si="240"/>
        <v>0</v>
      </c>
      <c r="AJ491" s="92">
        <f t="shared" si="248"/>
        <v>0</v>
      </c>
      <c r="AK491" s="78">
        <f t="shared" si="249"/>
        <v>0</v>
      </c>
      <c r="AL491" s="11"/>
      <c r="AM491" s="14"/>
      <c r="AN491" s="11"/>
      <c r="AO491" s="15"/>
      <c r="AP491" s="11"/>
      <c r="AQ491" s="11"/>
      <c r="AR491" s="11"/>
      <c r="AS491" s="75" t="str">
        <f t="shared" si="258"/>
        <v/>
      </c>
      <c r="AT491" s="75" t="str">
        <f t="shared" ca="1" si="259"/>
        <v/>
      </c>
      <c r="AU491" s="75" t="str">
        <f t="shared" si="260"/>
        <v/>
      </c>
      <c r="AV491" s="75" t="str">
        <f t="shared" ca="1" si="261"/>
        <v/>
      </c>
      <c r="AW491" s="169"/>
      <c r="AX491" s="169"/>
      <c r="AY491" s="75" t="str">
        <f t="shared" si="262"/>
        <v/>
      </c>
      <c r="AZ491" s="169"/>
      <c r="BA491" s="169"/>
      <c r="BB491" s="75" t="str">
        <f t="shared" si="263"/>
        <v/>
      </c>
      <c r="BC491" s="11"/>
      <c r="BH491" s="52"/>
      <c r="BI491" s="52"/>
      <c r="BJ491" s="52"/>
      <c r="BK491" s="52"/>
      <c r="BL491" s="52"/>
      <c r="BM491" s="52"/>
      <c r="BQ491" s="27"/>
      <c r="BR491" s="27"/>
      <c r="BS491" s="27"/>
      <c r="BT491" s="27"/>
      <c r="BU491" s="27"/>
      <c r="BV491" s="27"/>
      <c r="BW491" s="54"/>
      <c r="BX491" s="26"/>
      <c r="BY491" s="54"/>
      <c r="BZ491" s="26"/>
      <c r="CA491" s="26"/>
      <c r="CB491" s="26"/>
    </row>
    <row r="492" spans="1:80" ht="17.45" customHeight="1">
      <c r="A492" s="86">
        <f t="shared" si="264"/>
        <v>69.599999999999994</v>
      </c>
      <c r="B492" s="179">
        <f t="shared" si="250"/>
        <v>46406</v>
      </c>
      <c r="C492" s="8"/>
      <c r="D492" s="11"/>
      <c r="E492" s="12"/>
      <c r="F492" s="11"/>
      <c r="G492" s="74">
        <f t="shared" ref="G492:H500" si="266">G491-E492-C492</f>
        <v>821</v>
      </c>
      <c r="H492" s="75">
        <f t="shared" si="266"/>
        <v>6136</v>
      </c>
      <c r="I492" s="88">
        <f t="shared" si="252"/>
        <v>0</v>
      </c>
      <c r="J492" s="78">
        <f t="shared" si="253"/>
        <v>0</v>
      </c>
      <c r="K492" s="78">
        <f t="shared" si="254"/>
        <v>0</v>
      </c>
      <c r="L492" s="78">
        <f t="shared" si="255"/>
        <v>0</v>
      </c>
      <c r="M492" s="78">
        <f t="shared" ca="1" si="256"/>
        <v>7.6404494382022445E-2</v>
      </c>
      <c r="N492" s="78">
        <f t="shared" ca="1" si="241"/>
        <v>2.802850356294536E-2</v>
      </c>
      <c r="O492" s="78">
        <f t="shared" si="257"/>
        <v>5.0000000000000001E-4</v>
      </c>
      <c r="P492" s="13"/>
      <c r="Q492" s="8"/>
      <c r="R492" s="13"/>
      <c r="S492" s="89">
        <f t="shared" si="242"/>
        <v>0</v>
      </c>
      <c r="T492" s="75">
        <f t="shared" si="243"/>
        <v>0</v>
      </c>
      <c r="U492" s="90">
        <f t="shared" si="244"/>
        <v>0</v>
      </c>
      <c r="V492" s="82">
        <f t="shared" si="245"/>
        <v>0</v>
      </c>
      <c r="W492" s="8"/>
      <c r="X492" s="8"/>
      <c r="Y492" s="12"/>
      <c r="Z492" s="12"/>
      <c r="AA492" s="12"/>
      <c r="AB492" s="12"/>
      <c r="AC492" s="91">
        <f t="shared" si="246"/>
        <v>0</v>
      </c>
      <c r="AD492" s="75">
        <f t="shared" si="247"/>
        <v>0</v>
      </c>
      <c r="AE492" s="88">
        <f t="shared" si="236"/>
        <v>0</v>
      </c>
      <c r="AF492" s="92">
        <f t="shared" si="237"/>
        <v>0</v>
      </c>
      <c r="AG492" s="93">
        <f t="shared" si="238"/>
        <v>0</v>
      </c>
      <c r="AH492" s="93">
        <f t="shared" si="239"/>
        <v>0</v>
      </c>
      <c r="AI492" s="78">
        <f t="shared" si="240"/>
        <v>0</v>
      </c>
      <c r="AJ492" s="92">
        <f t="shared" si="248"/>
        <v>0</v>
      </c>
      <c r="AK492" s="78">
        <f t="shared" si="249"/>
        <v>0</v>
      </c>
      <c r="AL492" s="11"/>
      <c r="AM492" s="14"/>
      <c r="AN492" s="11"/>
      <c r="AO492" s="15"/>
      <c r="AP492" s="11"/>
      <c r="AQ492" s="11"/>
      <c r="AR492" s="11"/>
      <c r="AS492" s="75" t="str">
        <f t="shared" si="258"/>
        <v/>
      </c>
      <c r="AT492" s="75" t="str">
        <f t="shared" ca="1" si="259"/>
        <v/>
      </c>
      <c r="AU492" s="75" t="str">
        <f t="shared" si="260"/>
        <v/>
      </c>
      <c r="AV492" s="75" t="str">
        <f t="shared" ca="1" si="261"/>
        <v/>
      </c>
      <c r="AW492" s="169"/>
      <c r="AX492" s="169"/>
      <c r="AY492" s="75" t="str">
        <f t="shared" si="262"/>
        <v/>
      </c>
      <c r="AZ492" s="169"/>
      <c r="BA492" s="169"/>
      <c r="BB492" s="75" t="str">
        <f t="shared" si="263"/>
        <v/>
      </c>
      <c r="BC492" s="11"/>
      <c r="BH492" s="52"/>
      <c r="BI492" s="52"/>
      <c r="BJ492" s="52"/>
      <c r="BK492" s="52"/>
      <c r="BL492" s="52"/>
      <c r="BM492" s="52"/>
      <c r="BQ492" s="27"/>
      <c r="BR492" s="27"/>
      <c r="BS492" s="27"/>
      <c r="BT492" s="27"/>
      <c r="BU492" s="27"/>
      <c r="BV492" s="27"/>
      <c r="BW492" s="54"/>
      <c r="BX492" s="26"/>
      <c r="BY492" s="54"/>
      <c r="BZ492" s="26"/>
      <c r="CA492" s="26"/>
      <c r="CB492" s="26"/>
    </row>
    <row r="493" spans="1:80" ht="17.45" customHeight="1" thickBot="1">
      <c r="A493" s="94">
        <f t="shared" si="264"/>
        <v>69.7</v>
      </c>
      <c r="B493" s="180">
        <f t="shared" si="250"/>
        <v>46407</v>
      </c>
      <c r="C493" s="16"/>
      <c r="D493" s="17"/>
      <c r="E493" s="18"/>
      <c r="F493" s="17"/>
      <c r="G493" s="96">
        <f t="shared" si="266"/>
        <v>821</v>
      </c>
      <c r="H493" s="97">
        <f t="shared" si="266"/>
        <v>6136</v>
      </c>
      <c r="I493" s="98">
        <f t="shared" si="252"/>
        <v>0</v>
      </c>
      <c r="J493" s="99">
        <f t="shared" si="253"/>
        <v>0</v>
      </c>
      <c r="K493" s="99">
        <f t="shared" si="254"/>
        <v>0</v>
      </c>
      <c r="L493" s="99">
        <f t="shared" si="255"/>
        <v>0</v>
      </c>
      <c r="M493" s="99">
        <f t="shared" ca="1" si="256"/>
        <v>7.6404494382022445E-2</v>
      </c>
      <c r="N493" s="99">
        <f t="shared" ca="1" si="241"/>
        <v>2.802850356294536E-2</v>
      </c>
      <c r="O493" s="99">
        <f t="shared" si="257"/>
        <v>5.0000000000000001E-4</v>
      </c>
      <c r="P493" s="19"/>
      <c r="Q493" s="16"/>
      <c r="R493" s="19"/>
      <c r="S493" s="89">
        <f t="shared" si="242"/>
        <v>0</v>
      </c>
      <c r="T493" s="75">
        <f t="shared" si="243"/>
        <v>0</v>
      </c>
      <c r="U493" s="100">
        <f t="shared" si="244"/>
        <v>0</v>
      </c>
      <c r="V493" s="101">
        <f t="shared" si="245"/>
        <v>0</v>
      </c>
      <c r="W493" s="16"/>
      <c r="X493" s="8"/>
      <c r="Y493" s="12"/>
      <c r="Z493" s="12"/>
      <c r="AA493" s="12"/>
      <c r="AB493" s="12"/>
      <c r="AC493" s="102">
        <f t="shared" si="246"/>
        <v>0</v>
      </c>
      <c r="AD493" s="97">
        <f t="shared" si="247"/>
        <v>0</v>
      </c>
      <c r="AE493" s="98">
        <f t="shared" si="236"/>
        <v>0</v>
      </c>
      <c r="AF493" s="103">
        <f t="shared" si="237"/>
        <v>0</v>
      </c>
      <c r="AG493" s="104">
        <f t="shared" si="238"/>
        <v>0</v>
      </c>
      <c r="AH493" s="104">
        <f t="shared" si="239"/>
        <v>0</v>
      </c>
      <c r="AI493" s="99">
        <f t="shared" si="240"/>
        <v>0</v>
      </c>
      <c r="AJ493" s="103">
        <f t="shared" si="248"/>
        <v>0</v>
      </c>
      <c r="AK493" s="99">
        <f t="shared" si="249"/>
        <v>0</v>
      </c>
      <c r="AL493" s="17"/>
      <c r="AM493" s="20"/>
      <c r="AN493" s="17"/>
      <c r="AO493" s="21"/>
      <c r="AP493" s="17"/>
      <c r="AQ493" s="17"/>
      <c r="AR493" s="17"/>
      <c r="AS493" s="97" t="str">
        <f t="shared" si="258"/>
        <v/>
      </c>
      <c r="AT493" s="97" t="str">
        <f t="shared" ca="1" si="259"/>
        <v/>
      </c>
      <c r="AU493" s="97" t="str">
        <f t="shared" si="260"/>
        <v/>
      </c>
      <c r="AV493" s="97" t="str">
        <f t="shared" ca="1" si="261"/>
        <v/>
      </c>
      <c r="AW493" s="167"/>
      <c r="AX493" s="167"/>
      <c r="AY493" s="97" t="str">
        <f t="shared" si="262"/>
        <v/>
      </c>
      <c r="AZ493" s="167"/>
      <c r="BA493" s="167"/>
      <c r="BB493" s="97" t="str">
        <f t="shared" si="263"/>
        <v/>
      </c>
      <c r="BC493" s="17"/>
      <c r="BH493" s="52"/>
      <c r="BI493" s="52"/>
      <c r="BJ493" s="52"/>
      <c r="BK493" s="52"/>
      <c r="BL493" s="52"/>
      <c r="BM493" s="52"/>
      <c r="BQ493" s="27"/>
      <c r="BR493" s="27"/>
      <c r="BS493" s="27"/>
      <c r="BT493" s="27"/>
      <c r="BU493" s="27"/>
      <c r="BV493" s="27"/>
      <c r="BW493" s="54"/>
      <c r="BX493" s="26"/>
      <c r="BY493" s="54"/>
      <c r="BZ493" s="26"/>
      <c r="CA493" s="26"/>
      <c r="CB493" s="26"/>
    </row>
    <row r="494" spans="1:80" ht="17.45" customHeight="1" thickTop="1">
      <c r="A494" s="105">
        <f>A487+1</f>
        <v>70.099999999999994</v>
      </c>
      <c r="B494" s="178">
        <f>B493+1</f>
        <v>46408</v>
      </c>
      <c r="C494" s="4"/>
      <c r="D494" s="5"/>
      <c r="E494" s="6"/>
      <c r="F494" s="5"/>
      <c r="G494" s="74">
        <f t="shared" si="266"/>
        <v>821</v>
      </c>
      <c r="H494" s="75">
        <f t="shared" si="266"/>
        <v>6136</v>
      </c>
      <c r="I494" s="76">
        <f t="shared" si="252"/>
        <v>0</v>
      </c>
      <c r="J494" s="77">
        <f t="shared" si="253"/>
        <v>0</v>
      </c>
      <c r="K494" s="77">
        <f t="shared" si="254"/>
        <v>0</v>
      </c>
      <c r="L494" s="77">
        <f t="shared" si="255"/>
        <v>0</v>
      </c>
      <c r="M494" s="78">
        <f t="shared" ca="1" si="256"/>
        <v>7.6404494382022445E-2</v>
      </c>
      <c r="N494" s="78">
        <f t="shared" ca="1" si="241"/>
        <v>2.802850356294536E-2</v>
      </c>
      <c r="O494" s="78">
        <f t="shared" si="257"/>
        <v>5.0000000000000001E-4</v>
      </c>
      <c r="P494" s="13"/>
      <c r="Q494" s="8"/>
      <c r="R494" s="13"/>
      <c r="S494" s="79">
        <f t="shared" si="242"/>
        <v>0</v>
      </c>
      <c r="T494" s="80">
        <f t="shared" si="243"/>
        <v>0</v>
      </c>
      <c r="U494" s="90">
        <f t="shared" si="244"/>
        <v>0</v>
      </c>
      <c r="V494" s="82">
        <f t="shared" si="245"/>
        <v>0</v>
      </c>
      <c r="W494" s="4"/>
      <c r="X494" s="4"/>
      <c r="Y494" s="6"/>
      <c r="Z494" s="6"/>
      <c r="AA494" s="6"/>
      <c r="AB494" s="6"/>
      <c r="AC494" s="83">
        <f t="shared" si="246"/>
        <v>0</v>
      </c>
      <c r="AD494" s="80">
        <f t="shared" si="247"/>
        <v>0</v>
      </c>
      <c r="AE494" s="76">
        <f t="shared" si="236"/>
        <v>0</v>
      </c>
      <c r="AF494" s="84">
        <f t="shared" si="237"/>
        <v>0</v>
      </c>
      <c r="AG494" s="85">
        <f t="shared" si="238"/>
        <v>0</v>
      </c>
      <c r="AH494" s="85">
        <f t="shared" si="239"/>
        <v>0</v>
      </c>
      <c r="AI494" s="77">
        <f t="shared" si="240"/>
        <v>0</v>
      </c>
      <c r="AJ494" s="84">
        <f t="shared" si="248"/>
        <v>0</v>
      </c>
      <c r="AK494" s="77">
        <f t="shared" si="249"/>
        <v>0</v>
      </c>
      <c r="AL494" s="5"/>
      <c r="AM494" s="9"/>
      <c r="AN494" s="5"/>
      <c r="AO494" s="10"/>
      <c r="AP494" s="5"/>
      <c r="AQ494" s="5"/>
      <c r="AR494" s="5"/>
      <c r="AS494" s="80" t="str">
        <f t="shared" si="258"/>
        <v/>
      </c>
      <c r="AT494" s="80" t="str">
        <f t="shared" ca="1" si="259"/>
        <v/>
      </c>
      <c r="AU494" s="80" t="str">
        <f t="shared" si="260"/>
        <v/>
      </c>
      <c r="AV494" s="80" t="str">
        <f t="shared" ca="1" si="261"/>
        <v/>
      </c>
      <c r="AW494" s="165"/>
      <c r="AX494" s="165"/>
      <c r="AY494" s="80" t="str">
        <f t="shared" si="262"/>
        <v/>
      </c>
      <c r="AZ494" s="165"/>
      <c r="BA494" s="165"/>
      <c r="BB494" s="80" t="str">
        <f t="shared" si="263"/>
        <v/>
      </c>
      <c r="BC494" s="5"/>
      <c r="BH494" s="52"/>
      <c r="BI494" s="52"/>
      <c r="BJ494" s="52"/>
      <c r="BK494" s="52"/>
      <c r="BL494" s="52"/>
      <c r="BM494" s="52"/>
      <c r="BQ494" s="27"/>
      <c r="BR494" s="27"/>
      <c r="BS494" s="27"/>
      <c r="BT494" s="27"/>
      <c r="BU494" s="27"/>
      <c r="BV494" s="27"/>
      <c r="BW494" s="54"/>
      <c r="BX494" s="26"/>
      <c r="BY494" s="54"/>
      <c r="BZ494" s="26"/>
      <c r="CA494" s="26"/>
      <c r="CB494" s="26"/>
    </row>
    <row r="495" spans="1:80" ht="17.45" customHeight="1">
      <c r="A495" s="94">
        <f t="shared" si="264"/>
        <v>70.2</v>
      </c>
      <c r="B495" s="179">
        <f t="shared" si="250"/>
        <v>46409</v>
      </c>
      <c r="C495" s="8"/>
      <c r="D495" s="11"/>
      <c r="E495" s="12"/>
      <c r="F495" s="11"/>
      <c r="G495" s="74">
        <f t="shared" si="266"/>
        <v>821</v>
      </c>
      <c r="H495" s="75">
        <f t="shared" si="266"/>
        <v>6136</v>
      </c>
      <c r="I495" s="88">
        <f t="shared" si="252"/>
        <v>0</v>
      </c>
      <c r="J495" s="78">
        <f t="shared" si="253"/>
        <v>0</v>
      </c>
      <c r="K495" s="78">
        <f t="shared" si="254"/>
        <v>0</v>
      </c>
      <c r="L495" s="78">
        <f t="shared" si="255"/>
        <v>0</v>
      </c>
      <c r="M495" s="78">
        <f t="shared" ca="1" si="256"/>
        <v>7.6404494382022445E-2</v>
      </c>
      <c r="N495" s="78">
        <f t="shared" ca="1" si="241"/>
        <v>2.802850356294536E-2</v>
      </c>
      <c r="O495" s="78">
        <f t="shared" si="257"/>
        <v>5.0000000000000001E-4</v>
      </c>
      <c r="P495" s="13"/>
      <c r="Q495" s="8"/>
      <c r="R495" s="13"/>
      <c r="S495" s="89">
        <f t="shared" si="242"/>
        <v>0</v>
      </c>
      <c r="T495" s="75">
        <f t="shared" si="243"/>
        <v>0</v>
      </c>
      <c r="U495" s="90">
        <f t="shared" si="244"/>
        <v>0</v>
      </c>
      <c r="V495" s="82">
        <f t="shared" si="245"/>
        <v>0</v>
      </c>
      <c r="W495" s="8"/>
      <c r="X495" s="8"/>
      <c r="Y495" s="12"/>
      <c r="Z495" s="12"/>
      <c r="AA495" s="12"/>
      <c r="AB495" s="12"/>
      <c r="AC495" s="91">
        <f t="shared" si="246"/>
        <v>0</v>
      </c>
      <c r="AD495" s="75">
        <f t="shared" si="247"/>
        <v>0</v>
      </c>
      <c r="AE495" s="88">
        <f t="shared" si="236"/>
        <v>0</v>
      </c>
      <c r="AF495" s="92">
        <f t="shared" si="237"/>
        <v>0</v>
      </c>
      <c r="AG495" s="93">
        <f t="shared" si="238"/>
        <v>0</v>
      </c>
      <c r="AH495" s="93">
        <f t="shared" si="239"/>
        <v>0</v>
      </c>
      <c r="AI495" s="78">
        <f t="shared" si="240"/>
        <v>0</v>
      </c>
      <c r="AJ495" s="92">
        <f t="shared" si="248"/>
        <v>0</v>
      </c>
      <c r="AK495" s="78">
        <f t="shared" si="249"/>
        <v>0</v>
      </c>
      <c r="AL495" s="11"/>
      <c r="AM495" s="14"/>
      <c r="AN495" s="11"/>
      <c r="AO495" s="15"/>
      <c r="AP495" s="11"/>
      <c r="AQ495" s="11"/>
      <c r="AR495" s="11"/>
      <c r="AS495" s="75" t="str">
        <f t="shared" si="258"/>
        <v/>
      </c>
      <c r="AT495" s="75" t="str">
        <f t="shared" ca="1" si="259"/>
        <v/>
      </c>
      <c r="AU495" s="75" t="str">
        <f t="shared" si="260"/>
        <v/>
      </c>
      <c r="AV495" s="75" t="str">
        <f t="shared" ca="1" si="261"/>
        <v/>
      </c>
      <c r="AW495" s="169"/>
      <c r="AX495" s="169"/>
      <c r="AY495" s="75" t="str">
        <f t="shared" si="262"/>
        <v/>
      </c>
      <c r="AZ495" s="169"/>
      <c r="BA495" s="169"/>
      <c r="BB495" s="75" t="str">
        <f t="shared" si="263"/>
        <v/>
      </c>
      <c r="BC495" s="11"/>
      <c r="BH495" s="52"/>
      <c r="BI495" s="52"/>
      <c r="BJ495" s="52"/>
      <c r="BK495" s="52"/>
      <c r="BL495" s="52"/>
      <c r="BM495" s="52"/>
      <c r="BQ495" s="27"/>
      <c r="BR495" s="27"/>
      <c r="BS495" s="27"/>
      <c r="BT495" s="27"/>
      <c r="BU495" s="27"/>
      <c r="BV495" s="27"/>
      <c r="BW495" s="54"/>
      <c r="BX495" s="26"/>
      <c r="BY495" s="54"/>
      <c r="BZ495" s="26"/>
      <c r="CA495" s="26"/>
      <c r="CB495" s="26"/>
    </row>
    <row r="496" spans="1:80" ht="17.45" customHeight="1">
      <c r="A496" s="86">
        <f t="shared" si="264"/>
        <v>70.3</v>
      </c>
      <c r="B496" s="179">
        <f t="shared" si="250"/>
        <v>46410</v>
      </c>
      <c r="C496" s="8"/>
      <c r="D496" s="11"/>
      <c r="E496" s="12"/>
      <c r="F496" s="11"/>
      <c r="G496" s="74">
        <f t="shared" si="266"/>
        <v>821</v>
      </c>
      <c r="H496" s="75">
        <f t="shared" si="266"/>
        <v>6136</v>
      </c>
      <c r="I496" s="88">
        <f t="shared" si="252"/>
        <v>0</v>
      </c>
      <c r="J496" s="78">
        <f t="shared" si="253"/>
        <v>0</v>
      </c>
      <c r="K496" s="78">
        <f t="shared" si="254"/>
        <v>0</v>
      </c>
      <c r="L496" s="78">
        <f t="shared" si="255"/>
        <v>0</v>
      </c>
      <c r="M496" s="78">
        <f t="shared" ca="1" si="256"/>
        <v>7.6404494382022445E-2</v>
      </c>
      <c r="N496" s="78">
        <f t="shared" ca="1" si="241"/>
        <v>2.802850356294536E-2</v>
      </c>
      <c r="O496" s="78">
        <f t="shared" si="257"/>
        <v>5.0000000000000001E-4</v>
      </c>
      <c r="P496" s="13"/>
      <c r="Q496" s="8"/>
      <c r="R496" s="13"/>
      <c r="S496" s="89">
        <f t="shared" si="242"/>
        <v>0</v>
      </c>
      <c r="T496" s="75">
        <f t="shared" si="243"/>
        <v>0</v>
      </c>
      <c r="U496" s="90">
        <f t="shared" si="244"/>
        <v>0</v>
      </c>
      <c r="V496" s="82">
        <f t="shared" si="245"/>
        <v>0</v>
      </c>
      <c r="W496" s="8"/>
      <c r="X496" s="8"/>
      <c r="Y496" s="12"/>
      <c r="Z496" s="12"/>
      <c r="AA496" s="12"/>
      <c r="AB496" s="12"/>
      <c r="AC496" s="91">
        <f t="shared" si="246"/>
        <v>0</v>
      </c>
      <c r="AD496" s="75">
        <f t="shared" si="247"/>
        <v>0</v>
      </c>
      <c r="AE496" s="88">
        <f t="shared" si="236"/>
        <v>0</v>
      </c>
      <c r="AF496" s="92">
        <f t="shared" si="237"/>
        <v>0</v>
      </c>
      <c r="AG496" s="93">
        <f t="shared" si="238"/>
        <v>0</v>
      </c>
      <c r="AH496" s="93">
        <f t="shared" si="239"/>
        <v>0</v>
      </c>
      <c r="AI496" s="78">
        <f t="shared" si="240"/>
        <v>0</v>
      </c>
      <c r="AJ496" s="92">
        <f t="shared" si="248"/>
        <v>0</v>
      </c>
      <c r="AK496" s="78">
        <f t="shared" si="249"/>
        <v>0</v>
      </c>
      <c r="AL496" s="11"/>
      <c r="AM496" s="14"/>
      <c r="AN496" s="11"/>
      <c r="AO496" s="15"/>
      <c r="AP496" s="11"/>
      <c r="AQ496" s="11"/>
      <c r="AR496" s="11"/>
      <c r="AS496" s="75" t="str">
        <f t="shared" si="258"/>
        <v/>
      </c>
      <c r="AT496" s="75" t="str">
        <f t="shared" ca="1" si="259"/>
        <v/>
      </c>
      <c r="AU496" s="75" t="str">
        <f t="shared" si="260"/>
        <v/>
      </c>
      <c r="AV496" s="75" t="str">
        <f t="shared" ca="1" si="261"/>
        <v/>
      </c>
      <c r="AW496" s="169"/>
      <c r="AX496" s="169"/>
      <c r="AY496" s="75" t="str">
        <f t="shared" si="262"/>
        <v/>
      </c>
      <c r="AZ496" s="169"/>
      <c r="BA496" s="169"/>
      <c r="BB496" s="75" t="str">
        <f t="shared" si="263"/>
        <v/>
      </c>
      <c r="BC496" s="11"/>
      <c r="BH496" s="52"/>
      <c r="BI496" s="52"/>
      <c r="BJ496" s="52"/>
      <c r="BK496" s="52"/>
      <c r="BL496" s="52"/>
      <c r="BM496" s="52"/>
      <c r="BQ496" s="27"/>
      <c r="BR496" s="27"/>
      <c r="BS496" s="27"/>
      <c r="BT496" s="27"/>
      <c r="BU496" s="27"/>
      <c r="BV496" s="27"/>
      <c r="BW496" s="54"/>
      <c r="BX496" s="26"/>
      <c r="BY496" s="54"/>
      <c r="BZ496" s="26"/>
      <c r="CA496" s="26"/>
      <c r="CB496" s="26"/>
    </row>
    <row r="497" spans="1:80" ht="17.45" customHeight="1">
      <c r="A497" s="94">
        <f t="shared" si="264"/>
        <v>70.400000000000006</v>
      </c>
      <c r="B497" s="179">
        <f t="shared" si="250"/>
        <v>46411</v>
      </c>
      <c r="C497" s="8"/>
      <c r="D497" s="11"/>
      <c r="E497" s="12"/>
      <c r="F497" s="11"/>
      <c r="G497" s="74">
        <f t="shared" si="266"/>
        <v>821</v>
      </c>
      <c r="H497" s="75">
        <f t="shared" si="266"/>
        <v>6136</v>
      </c>
      <c r="I497" s="88">
        <f t="shared" si="252"/>
        <v>0</v>
      </c>
      <c r="J497" s="78">
        <f t="shared" si="253"/>
        <v>0</v>
      </c>
      <c r="K497" s="78">
        <f t="shared" si="254"/>
        <v>0</v>
      </c>
      <c r="L497" s="78">
        <f t="shared" si="255"/>
        <v>0</v>
      </c>
      <c r="M497" s="78">
        <f t="shared" ca="1" si="256"/>
        <v>7.6404494382022445E-2</v>
      </c>
      <c r="N497" s="78">
        <f t="shared" ca="1" si="241"/>
        <v>2.802850356294536E-2</v>
      </c>
      <c r="O497" s="78">
        <f t="shared" si="257"/>
        <v>5.0000000000000001E-4</v>
      </c>
      <c r="P497" s="13"/>
      <c r="Q497" s="8"/>
      <c r="R497" s="13"/>
      <c r="S497" s="89">
        <f t="shared" si="242"/>
        <v>0</v>
      </c>
      <c r="T497" s="75">
        <f t="shared" si="243"/>
        <v>0</v>
      </c>
      <c r="U497" s="90">
        <f t="shared" si="244"/>
        <v>0</v>
      </c>
      <c r="V497" s="82">
        <f t="shared" si="245"/>
        <v>0</v>
      </c>
      <c r="W497" s="8"/>
      <c r="X497" s="8"/>
      <c r="Y497" s="12"/>
      <c r="Z497" s="12"/>
      <c r="AA497" s="12"/>
      <c r="AB497" s="12"/>
      <c r="AC497" s="91">
        <f t="shared" si="246"/>
        <v>0</v>
      </c>
      <c r="AD497" s="75">
        <f t="shared" si="247"/>
        <v>0</v>
      </c>
      <c r="AE497" s="88">
        <f t="shared" si="236"/>
        <v>0</v>
      </c>
      <c r="AF497" s="92">
        <f t="shared" si="237"/>
        <v>0</v>
      </c>
      <c r="AG497" s="93">
        <f t="shared" si="238"/>
        <v>0</v>
      </c>
      <c r="AH497" s="93">
        <f t="shared" si="239"/>
        <v>0</v>
      </c>
      <c r="AI497" s="78">
        <f t="shared" si="240"/>
        <v>0</v>
      </c>
      <c r="AJ497" s="92">
        <f t="shared" si="248"/>
        <v>0</v>
      </c>
      <c r="AK497" s="78">
        <f t="shared" si="249"/>
        <v>0</v>
      </c>
      <c r="AL497" s="11"/>
      <c r="AM497" s="14"/>
      <c r="AN497" s="11"/>
      <c r="AO497" s="15"/>
      <c r="AP497" s="11"/>
      <c r="AQ497" s="11"/>
      <c r="AR497" s="11"/>
      <c r="AS497" s="75" t="str">
        <f t="shared" si="258"/>
        <v/>
      </c>
      <c r="AT497" s="75" t="str">
        <f t="shared" ca="1" si="259"/>
        <v/>
      </c>
      <c r="AU497" s="75" t="str">
        <f t="shared" si="260"/>
        <v/>
      </c>
      <c r="AV497" s="75" t="str">
        <f t="shared" ca="1" si="261"/>
        <v/>
      </c>
      <c r="AW497" s="169"/>
      <c r="AX497" s="169"/>
      <c r="AY497" s="75" t="str">
        <f t="shared" si="262"/>
        <v/>
      </c>
      <c r="AZ497" s="169"/>
      <c r="BA497" s="169"/>
      <c r="BB497" s="75" t="str">
        <f t="shared" si="263"/>
        <v/>
      </c>
      <c r="BC497" s="11"/>
      <c r="BH497" s="52"/>
      <c r="BI497" s="52"/>
      <c r="BJ497" s="52"/>
      <c r="BK497" s="52"/>
      <c r="BL497" s="52"/>
      <c r="BM497" s="52"/>
      <c r="BQ497" s="27"/>
      <c r="BR497" s="27"/>
      <c r="BS497" s="27"/>
      <c r="BT497" s="27"/>
      <c r="BU497" s="27"/>
      <c r="BV497" s="27"/>
      <c r="BW497" s="54"/>
      <c r="BX497" s="26"/>
      <c r="BY497" s="54"/>
      <c r="BZ497" s="26"/>
      <c r="CA497" s="26"/>
      <c r="CB497" s="26"/>
    </row>
    <row r="498" spans="1:80" ht="17.45" customHeight="1">
      <c r="A498" s="86">
        <f t="shared" si="264"/>
        <v>70.5</v>
      </c>
      <c r="B498" s="179">
        <f t="shared" si="250"/>
        <v>46412</v>
      </c>
      <c r="C498" s="8"/>
      <c r="D498" s="11"/>
      <c r="E498" s="12"/>
      <c r="F498" s="11"/>
      <c r="G498" s="74">
        <f t="shared" si="266"/>
        <v>821</v>
      </c>
      <c r="H498" s="75">
        <f t="shared" si="266"/>
        <v>6136</v>
      </c>
      <c r="I498" s="88">
        <f t="shared" si="252"/>
        <v>0</v>
      </c>
      <c r="J498" s="78">
        <f t="shared" si="253"/>
        <v>0</v>
      </c>
      <c r="K498" s="78">
        <f t="shared" si="254"/>
        <v>0</v>
      </c>
      <c r="L498" s="78">
        <f t="shared" si="255"/>
        <v>0</v>
      </c>
      <c r="M498" s="78">
        <f t="shared" ca="1" si="256"/>
        <v>7.6404494382022445E-2</v>
      </c>
      <c r="N498" s="78">
        <f t="shared" ca="1" si="241"/>
        <v>2.802850356294536E-2</v>
      </c>
      <c r="O498" s="78">
        <f t="shared" si="257"/>
        <v>5.0000000000000001E-4</v>
      </c>
      <c r="P498" s="13"/>
      <c r="Q498" s="8"/>
      <c r="R498" s="13"/>
      <c r="S498" s="89">
        <f t="shared" si="242"/>
        <v>0</v>
      </c>
      <c r="T498" s="75">
        <f t="shared" si="243"/>
        <v>0</v>
      </c>
      <c r="U498" s="90">
        <f t="shared" si="244"/>
        <v>0</v>
      </c>
      <c r="V498" s="82">
        <f t="shared" si="245"/>
        <v>0</v>
      </c>
      <c r="W498" s="8"/>
      <c r="X498" s="8"/>
      <c r="Y498" s="12"/>
      <c r="Z498" s="12"/>
      <c r="AA498" s="12"/>
      <c r="AB498" s="12"/>
      <c r="AC498" s="91">
        <f t="shared" si="246"/>
        <v>0</v>
      </c>
      <c r="AD498" s="75">
        <f t="shared" si="247"/>
        <v>0</v>
      </c>
      <c r="AE498" s="88">
        <f t="shared" si="236"/>
        <v>0</v>
      </c>
      <c r="AF498" s="92">
        <f t="shared" si="237"/>
        <v>0</v>
      </c>
      <c r="AG498" s="93">
        <f t="shared" si="238"/>
        <v>0</v>
      </c>
      <c r="AH498" s="93">
        <f t="shared" si="239"/>
        <v>0</v>
      </c>
      <c r="AI498" s="78">
        <f t="shared" si="240"/>
        <v>0</v>
      </c>
      <c r="AJ498" s="92">
        <f t="shared" si="248"/>
        <v>0</v>
      </c>
      <c r="AK498" s="78">
        <f t="shared" si="249"/>
        <v>0</v>
      </c>
      <c r="AL498" s="11"/>
      <c r="AM498" s="14"/>
      <c r="AN498" s="11"/>
      <c r="AO498" s="15"/>
      <c r="AP498" s="11"/>
      <c r="AQ498" s="11"/>
      <c r="AR498" s="11"/>
      <c r="AS498" s="75" t="str">
        <f t="shared" si="258"/>
        <v/>
      </c>
      <c r="AT498" s="75" t="str">
        <f t="shared" ca="1" si="259"/>
        <v/>
      </c>
      <c r="AU498" s="75" t="str">
        <f t="shared" si="260"/>
        <v/>
      </c>
      <c r="AV498" s="75" t="str">
        <f t="shared" ca="1" si="261"/>
        <v/>
      </c>
      <c r="AW498" s="169"/>
      <c r="AX498" s="169"/>
      <c r="AY498" s="75" t="str">
        <f t="shared" si="262"/>
        <v/>
      </c>
      <c r="AZ498" s="169"/>
      <c r="BA498" s="169"/>
      <c r="BB498" s="75" t="str">
        <f t="shared" si="263"/>
        <v/>
      </c>
      <c r="BC498" s="11"/>
      <c r="BH498" s="52"/>
      <c r="BI498" s="52"/>
      <c r="BJ498" s="52"/>
      <c r="BK498" s="52"/>
      <c r="BL498" s="52"/>
      <c r="BM498" s="52"/>
      <c r="BQ498" s="27"/>
      <c r="BR498" s="27"/>
      <c r="BS498" s="27"/>
      <c r="BT498" s="27"/>
      <c r="BU498" s="27"/>
      <c r="BV498" s="27"/>
      <c r="BW498" s="54"/>
      <c r="BX498" s="26"/>
      <c r="BY498" s="54"/>
      <c r="BZ498" s="26"/>
      <c r="CA498" s="26"/>
      <c r="CB498" s="26"/>
    </row>
    <row r="499" spans="1:80" ht="17.45" customHeight="1">
      <c r="A499" s="94">
        <f t="shared" si="264"/>
        <v>70.599999999999994</v>
      </c>
      <c r="B499" s="179">
        <f t="shared" si="250"/>
        <v>46413</v>
      </c>
      <c r="C499" s="8"/>
      <c r="D499" s="11"/>
      <c r="E499" s="12"/>
      <c r="F499" s="11"/>
      <c r="G499" s="74">
        <f t="shared" si="266"/>
        <v>821</v>
      </c>
      <c r="H499" s="75">
        <f t="shared" si="266"/>
        <v>6136</v>
      </c>
      <c r="I499" s="88">
        <f t="shared" si="252"/>
        <v>0</v>
      </c>
      <c r="J499" s="78">
        <f t="shared" si="253"/>
        <v>0</v>
      </c>
      <c r="K499" s="78">
        <f t="shared" si="254"/>
        <v>0</v>
      </c>
      <c r="L499" s="78">
        <f t="shared" si="255"/>
        <v>0</v>
      </c>
      <c r="M499" s="78">
        <f t="shared" ca="1" si="256"/>
        <v>7.6404494382022445E-2</v>
      </c>
      <c r="N499" s="78">
        <f t="shared" ca="1" si="241"/>
        <v>2.802850356294536E-2</v>
      </c>
      <c r="O499" s="78">
        <f t="shared" si="257"/>
        <v>5.0000000000000001E-4</v>
      </c>
      <c r="P499" s="13"/>
      <c r="Q499" s="8"/>
      <c r="R499" s="13"/>
      <c r="S499" s="89">
        <f t="shared" si="242"/>
        <v>0</v>
      </c>
      <c r="T499" s="75">
        <f t="shared" si="243"/>
        <v>0</v>
      </c>
      <c r="U499" s="90">
        <f t="shared" si="244"/>
        <v>0</v>
      </c>
      <c r="V499" s="82">
        <f t="shared" si="245"/>
        <v>0</v>
      </c>
      <c r="W499" s="8"/>
      <c r="X499" s="8"/>
      <c r="Y499" s="12"/>
      <c r="Z499" s="12"/>
      <c r="AA499" s="12"/>
      <c r="AB499" s="12"/>
      <c r="AC499" s="91">
        <f t="shared" si="246"/>
        <v>0</v>
      </c>
      <c r="AD499" s="75">
        <f t="shared" si="247"/>
        <v>0</v>
      </c>
      <c r="AE499" s="88">
        <f t="shared" si="236"/>
        <v>0</v>
      </c>
      <c r="AF499" s="92">
        <f t="shared" si="237"/>
        <v>0</v>
      </c>
      <c r="AG499" s="93">
        <f t="shared" si="238"/>
        <v>0</v>
      </c>
      <c r="AH499" s="93">
        <f t="shared" si="239"/>
        <v>0</v>
      </c>
      <c r="AI499" s="78">
        <f t="shared" si="240"/>
        <v>0</v>
      </c>
      <c r="AJ499" s="92">
        <f t="shared" si="248"/>
        <v>0</v>
      </c>
      <c r="AK499" s="78">
        <f t="shared" si="249"/>
        <v>0</v>
      </c>
      <c r="AL499" s="11"/>
      <c r="AM499" s="14"/>
      <c r="AN499" s="11"/>
      <c r="AO499" s="15"/>
      <c r="AP499" s="11"/>
      <c r="AQ499" s="11"/>
      <c r="AR499" s="11"/>
      <c r="AS499" s="75" t="str">
        <f t="shared" si="258"/>
        <v/>
      </c>
      <c r="AT499" s="75" t="str">
        <f t="shared" ca="1" si="259"/>
        <v/>
      </c>
      <c r="AU499" s="75" t="str">
        <f t="shared" si="260"/>
        <v/>
      </c>
      <c r="AV499" s="75" t="str">
        <f t="shared" ca="1" si="261"/>
        <v/>
      </c>
      <c r="AW499" s="169"/>
      <c r="AX499" s="169"/>
      <c r="AY499" s="75" t="str">
        <f t="shared" si="262"/>
        <v/>
      </c>
      <c r="AZ499" s="169"/>
      <c r="BA499" s="169"/>
      <c r="BB499" s="75" t="str">
        <f t="shared" si="263"/>
        <v/>
      </c>
      <c r="BC499" s="11"/>
      <c r="BH499" s="52"/>
      <c r="BI499" s="52"/>
      <c r="BJ499" s="52"/>
      <c r="BK499" s="52"/>
      <c r="BL499" s="52"/>
      <c r="BM499" s="52"/>
      <c r="BQ499" s="27"/>
      <c r="BR499" s="27"/>
      <c r="BS499" s="27"/>
      <c r="BT499" s="27"/>
      <c r="BU499" s="27"/>
      <c r="BV499" s="27"/>
      <c r="BW499" s="54"/>
      <c r="BX499" s="26"/>
      <c r="BY499" s="54"/>
      <c r="BZ499" s="26"/>
      <c r="CA499" s="26"/>
      <c r="CB499" s="26"/>
    </row>
    <row r="500" spans="1:80" ht="17.45" customHeight="1" thickBot="1">
      <c r="A500" s="112">
        <f t="shared" si="264"/>
        <v>70.7</v>
      </c>
      <c r="B500" s="180">
        <f t="shared" si="250"/>
        <v>46414</v>
      </c>
      <c r="C500" s="16"/>
      <c r="D500" s="17"/>
      <c r="E500" s="18"/>
      <c r="F500" s="17"/>
      <c r="G500" s="96">
        <f t="shared" si="266"/>
        <v>821</v>
      </c>
      <c r="H500" s="97">
        <f t="shared" si="266"/>
        <v>6136</v>
      </c>
      <c r="I500" s="98">
        <f t="shared" si="252"/>
        <v>0</v>
      </c>
      <c r="J500" s="99">
        <f t="shared" si="253"/>
        <v>0</v>
      </c>
      <c r="K500" s="99">
        <f t="shared" si="254"/>
        <v>0</v>
      </c>
      <c r="L500" s="99">
        <f t="shared" si="255"/>
        <v>0</v>
      </c>
      <c r="M500" s="99">
        <f t="shared" ca="1" si="256"/>
        <v>7.6404494382022445E-2</v>
      </c>
      <c r="N500" s="99">
        <f t="shared" ca="1" si="241"/>
        <v>2.802850356294536E-2</v>
      </c>
      <c r="O500" s="99">
        <f t="shared" si="257"/>
        <v>5.0000000000000001E-4</v>
      </c>
      <c r="P500" s="19"/>
      <c r="Q500" s="16"/>
      <c r="R500" s="19"/>
      <c r="S500" s="89">
        <f t="shared" si="242"/>
        <v>0</v>
      </c>
      <c r="T500" s="75">
        <f t="shared" si="243"/>
        <v>0</v>
      </c>
      <c r="U500" s="100">
        <f t="shared" si="244"/>
        <v>0</v>
      </c>
      <c r="V500" s="101">
        <f t="shared" si="245"/>
        <v>0</v>
      </c>
      <c r="W500" s="16"/>
      <c r="X500" s="16"/>
      <c r="Y500" s="18"/>
      <c r="Z500" s="18"/>
      <c r="AA500" s="18"/>
      <c r="AB500" s="18"/>
      <c r="AC500" s="102">
        <f t="shared" si="246"/>
        <v>0</v>
      </c>
      <c r="AD500" s="97">
        <f t="shared" si="247"/>
        <v>0</v>
      </c>
      <c r="AE500" s="98">
        <f t="shared" si="236"/>
        <v>0</v>
      </c>
      <c r="AF500" s="103">
        <f t="shared" si="237"/>
        <v>0</v>
      </c>
      <c r="AG500" s="104">
        <f t="shared" si="238"/>
        <v>0</v>
      </c>
      <c r="AH500" s="104">
        <f t="shared" si="239"/>
        <v>0</v>
      </c>
      <c r="AI500" s="99">
        <f t="shared" si="240"/>
        <v>0</v>
      </c>
      <c r="AJ500" s="103">
        <f t="shared" si="248"/>
        <v>0</v>
      </c>
      <c r="AK500" s="99">
        <f t="shared" si="249"/>
        <v>0</v>
      </c>
      <c r="AL500" s="17"/>
      <c r="AM500" s="20"/>
      <c r="AN500" s="17"/>
      <c r="AO500" s="21"/>
      <c r="AP500" s="17"/>
      <c r="AQ500" s="17"/>
      <c r="AR500" s="17"/>
      <c r="AS500" s="97" t="str">
        <f t="shared" si="258"/>
        <v/>
      </c>
      <c r="AT500" s="97" t="str">
        <f t="shared" ca="1" si="259"/>
        <v/>
      </c>
      <c r="AU500" s="97" t="str">
        <f t="shared" si="260"/>
        <v/>
      </c>
      <c r="AV500" s="97" t="str">
        <f t="shared" ca="1" si="261"/>
        <v/>
      </c>
      <c r="AW500" s="167"/>
      <c r="AX500" s="167"/>
      <c r="AY500" s="97" t="str">
        <f t="shared" si="262"/>
        <v/>
      </c>
      <c r="AZ500" s="167"/>
      <c r="BA500" s="167"/>
      <c r="BB500" s="97" t="str">
        <f t="shared" si="263"/>
        <v/>
      </c>
      <c r="BC500" s="17"/>
      <c r="BH500" s="52"/>
      <c r="BI500" s="52"/>
      <c r="BJ500" s="52"/>
      <c r="BK500" s="52"/>
      <c r="BL500" s="52"/>
      <c r="BM500" s="52"/>
      <c r="BQ500" s="27"/>
      <c r="BR500" s="27"/>
      <c r="BS500" s="27"/>
      <c r="BT500" s="27"/>
      <c r="BU500" s="27"/>
      <c r="BV500" s="27"/>
      <c r="BW500" s="54"/>
      <c r="BX500" s="26"/>
      <c r="BY500" s="54"/>
      <c r="BZ500" s="26"/>
      <c r="CA500" s="26"/>
      <c r="CB500" s="26"/>
    </row>
    <row r="501" spans="1:80" ht="17.45" customHeight="1" thickTop="1">
      <c r="A501" s="55"/>
      <c r="AH501" s="29"/>
    </row>
    <row r="502" spans="1:80" ht="17.45" customHeight="1">
      <c r="A502" s="55"/>
      <c r="AH502" s="29"/>
    </row>
    <row r="503" spans="1:80" ht="17.45" customHeight="1">
      <c r="A503" s="55"/>
      <c r="AH503" s="29"/>
    </row>
    <row r="504" spans="1:80" ht="17.45" customHeight="1" thickBot="1">
      <c r="A504" s="55"/>
      <c r="AH504" s="29"/>
    </row>
    <row r="505" spans="1:80" ht="33" customHeight="1" thickBot="1">
      <c r="A505" s="244" t="s">
        <v>5</v>
      </c>
      <c r="B505" s="205" t="s">
        <v>5</v>
      </c>
      <c r="C505" s="205" t="s">
        <v>5</v>
      </c>
      <c r="D505" s="205" t="s">
        <v>5</v>
      </c>
      <c r="E505" s="205" t="s">
        <v>5</v>
      </c>
      <c r="F505" s="205" t="s">
        <v>5</v>
      </c>
      <c r="G505" s="205" t="s">
        <v>5</v>
      </c>
      <c r="H505" s="205" t="s">
        <v>5</v>
      </c>
      <c r="I505" s="205" t="s">
        <v>5</v>
      </c>
      <c r="J505" s="205" t="s">
        <v>5</v>
      </c>
      <c r="K505" s="205" t="s">
        <v>5</v>
      </c>
      <c r="L505" s="205" t="s">
        <v>5</v>
      </c>
      <c r="M505" s="205" t="s">
        <v>5</v>
      </c>
      <c r="N505" s="205" t="s">
        <v>5</v>
      </c>
      <c r="O505" s="205" t="s">
        <v>5</v>
      </c>
      <c r="P505" s="205" t="s">
        <v>5</v>
      </c>
      <c r="Q505" s="205" t="s">
        <v>5</v>
      </c>
      <c r="R505" s="205" t="s">
        <v>5</v>
      </c>
      <c r="S505" s="205" t="s">
        <v>5</v>
      </c>
      <c r="T505" s="205" t="s">
        <v>5</v>
      </c>
      <c r="U505" s="205" t="s">
        <v>5</v>
      </c>
      <c r="V505" s="205" t="s">
        <v>5</v>
      </c>
      <c r="W505" s="205" t="s">
        <v>5</v>
      </c>
      <c r="X505" s="205" t="s">
        <v>5</v>
      </c>
      <c r="Y505" s="205" t="s">
        <v>5</v>
      </c>
      <c r="Z505" s="205" t="s">
        <v>5</v>
      </c>
      <c r="AA505" s="205" t="s">
        <v>5</v>
      </c>
      <c r="AB505" s="205" t="s">
        <v>5</v>
      </c>
      <c r="AC505" s="205" t="s">
        <v>5</v>
      </c>
      <c r="AD505" s="205" t="s">
        <v>5</v>
      </c>
      <c r="AE505" s="205" t="s">
        <v>5</v>
      </c>
      <c r="AF505" s="205" t="s">
        <v>5</v>
      </c>
      <c r="AG505" s="205" t="s">
        <v>5</v>
      </c>
      <c r="AH505" s="206" t="s">
        <v>5</v>
      </c>
      <c r="AI505" s="53"/>
      <c r="AK505" s="52"/>
      <c r="AL505" s="53"/>
      <c r="AN505" s="52"/>
      <c r="BF505" s="54"/>
      <c r="BG505" s="54"/>
      <c r="BL505" s="52"/>
      <c r="BM505" s="52"/>
    </row>
    <row r="506" spans="1:80" ht="33" customHeight="1" thickBot="1">
      <c r="A506" s="212" t="s">
        <v>87</v>
      </c>
      <c r="B506" s="212" t="s">
        <v>88</v>
      </c>
      <c r="C506" s="212" t="s">
        <v>6</v>
      </c>
      <c r="D506" s="212" t="s">
        <v>7</v>
      </c>
      <c r="E506" s="212" t="s">
        <v>8</v>
      </c>
      <c r="F506" s="212" t="s">
        <v>9</v>
      </c>
      <c r="G506" s="212" t="s">
        <v>10</v>
      </c>
      <c r="H506" s="212" t="s">
        <v>11</v>
      </c>
      <c r="I506" s="213" t="s">
        <v>13</v>
      </c>
      <c r="J506" s="241" t="s">
        <v>12</v>
      </c>
      <c r="K506" s="212" t="s">
        <v>15</v>
      </c>
      <c r="L506" s="212" t="s">
        <v>14</v>
      </c>
      <c r="M506" s="212" t="s">
        <v>17</v>
      </c>
      <c r="N506" s="212" t="s">
        <v>16</v>
      </c>
      <c r="O506" s="212" t="s">
        <v>18</v>
      </c>
      <c r="P506" s="212" t="s">
        <v>19</v>
      </c>
      <c r="Q506" s="212" t="s">
        <v>20</v>
      </c>
      <c r="R506" s="212" t="s">
        <v>21</v>
      </c>
      <c r="S506" s="212" t="s">
        <v>22</v>
      </c>
      <c r="T506" s="212" t="s">
        <v>23</v>
      </c>
      <c r="U506" s="212" t="s">
        <v>24</v>
      </c>
      <c r="V506" s="212" t="s">
        <v>25</v>
      </c>
      <c r="W506" s="212" t="s">
        <v>26</v>
      </c>
      <c r="X506" s="212" t="s">
        <v>27</v>
      </c>
      <c r="Y506" s="212" t="s">
        <v>28</v>
      </c>
      <c r="Z506" s="212" t="s">
        <v>29</v>
      </c>
      <c r="AA506" s="212" t="s">
        <v>30</v>
      </c>
      <c r="AB506" s="212" t="s">
        <v>31</v>
      </c>
      <c r="AC506" s="213" t="s">
        <v>32</v>
      </c>
      <c r="AD506" s="213" t="s">
        <v>33</v>
      </c>
      <c r="AE506" s="212" t="s">
        <v>34</v>
      </c>
      <c r="AF506" s="213" t="s">
        <v>35</v>
      </c>
      <c r="AG506" s="212" t="s">
        <v>36</v>
      </c>
      <c r="AH506" s="213" t="s">
        <v>37</v>
      </c>
      <c r="AI506" s="53"/>
      <c r="AK506" s="52"/>
      <c r="AL506" s="53"/>
      <c r="AN506" s="52"/>
      <c r="BF506" s="54"/>
      <c r="BG506" s="54"/>
      <c r="BL506" s="52"/>
      <c r="BM506" s="52"/>
    </row>
    <row r="507" spans="1:80" ht="33" customHeight="1" thickBot="1">
      <c r="A507" s="113"/>
      <c r="B507" s="113"/>
      <c r="C507" s="158" t="s">
        <v>38</v>
      </c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262" t="s">
        <v>39</v>
      </c>
      <c r="Q507" s="263"/>
      <c r="R507" s="264"/>
      <c r="S507" s="158" t="s">
        <v>40</v>
      </c>
      <c r="T507" s="159"/>
      <c r="U507" s="159"/>
      <c r="V507" s="159"/>
      <c r="W507" s="159"/>
      <c r="X507" s="159"/>
      <c r="Y507" s="159"/>
      <c r="Z507" s="159"/>
      <c r="AA507" s="159"/>
      <c r="AB507" s="160"/>
      <c r="AC507" s="262" t="s">
        <v>41</v>
      </c>
      <c r="AD507" s="263"/>
      <c r="AE507" s="263"/>
      <c r="AF507" s="263"/>
      <c r="AG507" s="263"/>
      <c r="AH507" s="264"/>
      <c r="AI507" s="53"/>
      <c r="AK507" s="52"/>
      <c r="AL507" s="53"/>
      <c r="AN507" s="52"/>
      <c r="BF507" s="54"/>
      <c r="BG507" s="54"/>
      <c r="BL507" s="52"/>
      <c r="BM507" s="52"/>
    </row>
    <row r="508" spans="1:80" ht="33" customHeight="1" thickBot="1">
      <c r="A508" s="114">
        <v>1</v>
      </c>
      <c r="B508" s="115">
        <f>B17</f>
        <v>45931</v>
      </c>
      <c r="C508" s="116">
        <f>SUM(E11:E17)</f>
        <v>2</v>
      </c>
      <c r="D508" s="117">
        <f>SUM(C11:C17)</f>
        <v>0</v>
      </c>
      <c r="E508" s="116">
        <f>SUM(F11:F17)</f>
        <v>17</v>
      </c>
      <c r="F508" s="117">
        <f>SUM(D11:D17)</f>
        <v>0</v>
      </c>
      <c r="G508" s="118">
        <f>INDEX($G$11:$G$500, MATCH($B508-6, $B$11:$B$500, 0))</f>
        <v>890</v>
      </c>
      <c r="H508" s="118">
        <f>INDEX($H$11:$H$500, MATCH($B508-6, $B$11:$B$500, 0))</f>
        <v>6308</v>
      </c>
      <c r="I508" s="118">
        <f t="shared" ref="I508:I539" si="267">LOOKUP(B508,$B$11:$B$500,$H$11:$H$500)</f>
        <v>6298</v>
      </c>
      <c r="J508" s="117">
        <f t="shared" ref="J508:J539" si="268">LOOKUP(B508,$B$11:$B$500,$G$11:$G$500)</f>
        <v>888</v>
      </c>
      <c r="K508" s="121">
        <f>C508/$G508</f>
        <v>2.2471910112359553E-3</v>
      </c>
      <c r="L508" s="121">
        <f>D508/$G508</f>
        <v>0</v>
      </c>
      <c r="M508" s="121">
        <f>E508/$H508</f>
        <v>2.694990488268865E-3</v>
      </c>
      <c r="N508" s="121">
        <f>F508/$H508</f>
        <v>0</v>
      </c>
      <c r="O508" s="121">
        <f>CHART!$AG$1</f>
        <v>3.0000000000000001E-3</v>
      </c>
      <c r="P508" s="119">
        <f>SUM(U11:U17)</f>
        <v>136.917</v>
      </c>
      <c r="Q508" s="120">
        <f>SUM(V11:V17)</f>
        <v>970.49599999999987</v>
      </c>
      <c r="R508" s="197">
        <f>P508+Q508</f>
        <v>1107.4129999999998</v>
      </c>
      <c r="S508" s="116">
        <f>SUM(W11:W17)</f>
        <v>0</v>
      </c>
      <c r="T508" s="121">
        <f>IFERROR($S508/($H508*7),0)</f>
        <v>0</v>
      </c>
      <c r="U508" s="121">
        <f t="shared" ref="U508:U539" si="269">IFERROR(S508/(I508*7),0)</f>
        <v>0</v>
      </c>
      <c r="V508" s="117">
        <f>SUM(AD11:AD17)</f>
        <v>0</v>
      </c>
      <c r="W508" s="30">
        <f t="shared" ref="W508:W539" ca="1" si="270">IFERROR(SUM(OFFSET($X$11, (ROW()-508)*7, 0, 7, 1))/S508, 0)</f>
        <v>0</v>
      </c>
      <c r="X508" s="30">
        <f t="shared" ref="X508:X539" ca="1" si="271">IFERROR(SUM(OFFSET($Y$11, (ROW()-508)*7, 0, 7, 1))/S508, 0)</f>
        <v>0</v>
      </c>
      <c r="Y508" s="30">
        <f t="shared" ref="Y508:Y539" ca="1" si="272">IFERROR(SUM(OFFSET($Z$11, (ROW()-508)*7, 0, 7, 1))/S508, 0)</f>
        <v>0</v>
      </c>
      <c r="Z508" s="30">
        <f t="shared" ref="Z508:Z539" ca="1" si="273">IFERROR(SUM(OFFSET($AA$11, (ROW()-508)*7, 0, 7, 1))/S508, 0)</f>
        <v>0</v>
      </c>
      <c r="AA508" s="30">
        <f t="shared" ref="AA508:AA539" si="274">IFERROR(V508/S508,0)</f>
        <v>0</v>
      </c>
      <c r="AB508" s="31">
        <f ca="1">IFERROR(AVERAGE(OFFSET($AB$11, (ROW()-508)*7, 0, 7, 1)), 0)</f>
        <v>0</v>
      </c>
      <c r="AC508" s="122">
        <f ca="1">IFERROR(AVERAGE(OFFSET($AL$11, (ROW()-508)*7, 0, 7, 1)),0)</f>
        <v>160</v>
      </c>
      <c r="AD508" s="32"/>
      <c r="AE508" s="122">
        <f ca="1">IFERROR(AVERAGE(OFFSET($AN$11, (ROW()-508)*7, 0, 7, 1)),0)</f>
        <v>151.25</v>
      </c>
      <c r="AF508" s="32"/>
      <c r="AG508" s="116">
        <v>150</v>
      </c>
      <c r="AH508" s="33">
        <v>115</v>
      </c>
      <c r="AI508" s="53"/>
      <c r="AK508" s="52"/>
      <c r="AL508" s="53"/>
      <c r="AN508" s="52"/>
      <c r="BF508" s="54"/>
      <c r="BG508" s="54"/>
      <c r="BL508" s="52"/>
      <c r="BM508" s="52"/>
    </row>
    <row r="509" spans="1:80" ht="33" customHeight="1" thickBot="1">
      <c r="A509" s="114">
        <f>A508+1</f>
        <v>2</v>
      </c>
      <c r="B509" s="115">
        <f>B24</f>
        <v>45938</v>
      </c>
      <c r="C509" s="116">
        <f>SUM(E18:E24)</f>
        <v>0</v>
      </c>
      <c r="D509" s="117">
        <f>SUM(C18:C24)</f>
        <v>0</v>
      </c>
      <c r="E509" s="116">
        <f>SUM(F18:F24)</f>
        <v>5</v>
      </c>
      <c r="F509" s="117">
        <f>SUM(D18:D24)</f>
        <v>0</v>
      </c>
      <c r="G509" s="118">
        <f t="shared" ref="G509:G572" si="275">INDEX($G$11:$G$500, MATCH($B509-6, $B$11:$B$500, 0))</f>
        <v>888</v>
      </c>
      <c r="H509" s="118">
        <f t="shared" ref="H509:H572" si="276">INDEX($H$11:$H$500, MATCH($B509-6, $B$11:$B$500, 0))</f>
        <v>6297</v>
      </c>
      <c r="I509" s="118">
        <f t="shared" si="267"/>
        <v>6293</v>
      </c>
      <c r="J509" s="117">
        <f t="shared" si="268"/>
        <v>888</v>
      </c>
      <c r="K509" s="121">
        <f t="shared" ref="K509:L572" si="277">C509/$G509</f>
        <v>0</v>
      </c>
      <c r="L509" s="121">
        <f t="shared" si="277"/>
        <v>0</v>
      </c>
      <c r="M509" s="121">
        <f t="shared" ref="M509:N572" si="278">E509/$H509</f>
        <v>7.9402890265205652E-4</v>
      </c>
      <c r="N509" s="121">
        <f t="shared" si="278"/>
        <v>0</v>
      </c>
      <c r="O509" s="121">
        <f>$O$508</f>
        <v>3.0000000000000001E-3</v>
      </c>
      <c r="P509" s="119">
        <f>SUM(U18:U24)</f>
        <v>289.488</v>
      </c>
      <c r="Q509" s="120">
        <f>SUM(V18:V24)</f>
        <v>1649.1680000000001</v>
      </c>
      <c r="R509" s="197">
        <f t="shared" ref="R509:R572" si="279">P509+Q509</f>
        <v>1938.6560000000002</v>
      </c>
      <c r="S509" s="116">
        <f>SUM(W18:W24)</f>
        <v>0</v>
      </c>
      <c r="T509" s="121">
        <f t="shared" ref="T509:T572" si="280">IFERROR($S509/($H509*7),0)</f>
        <v>0</v>
      </c>
      <c r="U509" s="121">
        <f t="shared" si="269"/>
        <v>0</v>
      </c>
      <c r="V509" s="117">
        <f>SUM(AD18:AD24)</f>
        <v>0</v>
      </c>
      <c r="W509" s="30">
        <f t="shared" ca="1" si="270"/>
        <v>0</v>
      </c>
      <c r="X509" s="30">
        <f t="shared" ca="1" si="271"/>
        <v>0</v>
      </c>
      <c r="Y509" s="30">
        <f t="shared" ca="1" si="272"/>
        <v>0</v>
      </c>
      <c r="Z509" s="30">
        <f t="shared" ca="1" si="273"/>
        <v>0</v>
      </c>
      <c r="AA509" s="30">
        <f t="shared" si="274"/>
        <v>0</v>
      </c>
      <c r="AB509" s="31">
        <f t="shared" ref="AB509:AB572" ca="1" si="281">IFERROR(AVERAGE(OFFSET($AB$11, (ROW()-508)*7, 0, 7, 1)), 0)</f>
        <v>0</v>
      </c>
      <c r="AC509" s="122">
        <f t="shared" ref="AC509:AC572" ca="1" si="282">IFERROR(AVERAGE(OFFSET($AL$11, (ROW()-508)*7, 0, 7, 1)),0)</f>
        <v>383</v>
      </c>
      <c r="AD509" s="32">
        <f t="shared" ref="AD509:AD572" ca="1" si="283">IFERROR(AVERAGE(OFFSET($AM$11, (ROW()-508)*7, 0, 7, 1)),0)</f>
        <v>0.56699999999999995</v>
      </c>
      <c r="AE509" s="122">
        <f t="shared" ref="AE509:AE572" ca="1" si="284">IFERROR(AVERAGE(OFFSET($AN$11, (ROW()-508)*7, 0, 7, 1)),0)</f>
        <v>294.5</v>
      </c>
      <c r="AF509" s="32">
        <f t="shared" ref="AF509:AF572" ca="1" si="285">IFERROR(AVERAGE(OFFSET($AO$11, (ROW()-508)*7, 0, 7, 1)),0)</f>
        <v>0.61674999999999991</v>
      </c>
      <c r="AG509" s="116">
        <v>320</v>
      </c>
      <c r="AH509" s="33">
        <v>215</v>
      </c>
      <c r="AI509" s="53"/>
      <c r="AK509" s="52"/>
      <c r="AL509" s="53"/>
      <c r="AN509" s="52"/>
      <c r="BF509" s="54"/>
      <c r="BG509" s="54"/>
      <c r="BL509" s="52"/>
      <c r="BM509" s="52"/>
    </row>
    <row r="510" spans="1:80" ht="33" customHeight="1" thickBot="1">
      <c r="A510" s="114">
        <f t="shared" ref="A510:A573" si="286">A509+1</f>
        <v>3</v>
      </c>
      <c r="B510" s="115">
        <f>B31</f>
        <v>45945</v>
      </c>
      <c r="C510" s="116">
        <f>SUM(E25:E31)</f>
        <v>3</v>
      </c>
      <c r="D510" s="117">
        <f>SUM(C25:C31)</f>
        <v>0</v>
      </c>
      <c r="E510" s="116">
        <f>SUM(F25:F31)</f>
        <v>5</v>
      </c>
      <c r="F510" s="117">
        <f>SUM(D25:D31)</f>
        <v>0</v>
      </c>
      <c r="G510" s="118">
        <f t="shared" si="275"/>
        <v>887</v>
      </c>
      <c r="H510" s="118">
        <f t="shared" si="276"/>
        <v>6293</v>
      </c>
      <c r="I510" s="118">
        <f t="shared" si="267"/>
        <v>6288</v>
      </c>
      <c r="J510" s="117">
        <f t="shared" si="268"/>
        <v>885</v>
      </c>
      <c r="K510" s="121">
        <f t="shared" si="277"/>
        <v>3.3821871476888386E-3</v>
      </c>
      <c r="L510" s="121">
        <f t="shared" si="277"/>
        <v>0</v>
      </c>
      <c r="M510" s="121">
        <f t="shared" si="278"/>
        <v>7.9453360877165108E-4</v>
      </c>
      <c r="N510" s="121">
        <f t="shared" si="278"/>
        <v>0</v>
      </c>
      <c r="O510" s="121">
        <f t="shared" ref="O510:O573" si="287">$O$508</f>
        <v>3.0000000000000001E-3</v>
      </c>
      <c r="P510" s="119">
        <f>SUM(U25:U31)</f>
        <v>372.12</v>
      </c>
      <c r="Q510" s="120">
        <f>SUM(V25:V31)</f>
        <v>1673.1779999999999</v>
      </c>
      <c r="R510" s="197">
        <f t="shared" si="279"/>
        <v>2045.2979999999998</v>
      </c>
      <c r="S510" s="116">
        <f>SUM(W25:W31)</f>
        <v>0</v>
      </c>
      <c r="T510" s="121">
        <f t="shared" si="280"/>
        <v>0</v>
      </c>
      <c r="U510" s="121">
        <f t="shared" si="269"/>
        <v>0</v>
      </c>
      <c r="V510" s="117">
        <f>SUM(AD25:AD31)</f>
        <v>0</v>
      </c>
      <c r="W510" s="30">
        <f t="shared" ca="1" si="270"/>
        <v>0</v>
      </c>
      <c r="X510" s="30">
        <f t="shared" ca="1" si="271"/>
        <v>0</v>
      </c>
      <c r="Y510" s="30">
        <f t="shared" ca="1" si="272"/>
        <v>0</v>
      </c>
      <c r="Z510" s="30">
        <f t="shared" ca="1" si="273"/>
        <v>0</v>
      </c>
      <c r="AA510" s="30">
        <f t="shared" si="274"/>
        <v>0</v>
      </c>
      <c r="AB510" s="31">
        <f t="shared" ca="1" si="281"/>
        <v>0</v>
      </c>
      <c r="AC510" s="122">
        <f t="shared" ca="1" si="282"/>
        <v>509</v>
      </c>
      <c r="AD510" s="32">
        <f t="shared" ca="1" si="283"/>
        <v>0.46700000000000003</v>
      </c>
      <c r="AE510" s="122">
        <f t="shared" ca="1" si="284"/>
        <v>389.25</v>
      </c>
      <c r="AF510" s="32">
        <f t="shared" ca="1" si="285"/>
        <v>0.5</v>
      </c>
      <c r="AG510" s="116">
        <v>525</v>
      </c>
      <c r="AH510" s="33">
        <v>345</v>
      </c>
      <c r="AI510" s="53"/>
      <c r="AK510" s="52"/>
      <c r="AL510" s="53"/>
      <c r="AN510" s="52"/>
      <c r="BF510" s="54"/>
      <c r="BG510" s="54"/>
      <c r="BL510" s="52"/>
      <c r="BM510" s="52"/>
    </row>
    <row r="511" spans="1:80" ht="33" customHeight="1" thickBot="1">
      <c r="A511" s="114">
        <f t="shared" si="286"/>
        <v>4</v>
      </c>
      <c r="B511" s="115">
        <f>B38</f>
        <v>45952</v>
      </c>
      <c r="C511" s="116">
        <f>SUM(E32:E38)</f>
        <v>6</v>
      </c>
      <c r="D511" s="117">
        <f>SUM(C32:C38)</f>
        <v>0</v>
      </c>
      <c r="E511" s="116">
        <f>SUM(F32:F38)</f>
        <v>5</v>
      </c>
      <c r="F511" s="117">
        <f>SUM(D32:D38)</f>
        <v>1</v>
      </c>
      <c r="G511" s="118">
        <f t="shared" si="275"/>
        <v>884</v>
      </c>
      <c r="H511" s="118">
        <f t="shared" si="276"/>
        <v>6288</v>
      </c>
      <c r="I511" s="118">
        <f t="shared" si="267"/>
        <v>6282</v>
      </c>
      <c r="J511" s="117">
        <f t="shared" si="268"/>
        <v>879</v>
      </c>
      <c r="K511" s="121">
        <f t="shared" si="277"/>
        <v>6.7873303167420816E-3</v>
      </c>
      <c r="L511" s="121">
        <f t="shared" si="277"/>
        <v>0</v>
      </c>
      <c r="M511" s="121">
        <f t="shared" si="278"/>
        <v>7.9516539440203557E-4</v>
      </c>
      <c r="N511" s="121">
        <f t="shared" si="278"/>
        <v>1.5903307888040714E-4</v>
      </c>
      <c r="O511" s="121">
        <f t="shared" si="287"/>
        <v>3.0000000000000001E-3</v>
      </c>
      <c r="P511" s="119">
        <f>SUM(U32:U38)</f>
        <v>370.14000000000004</v>
      </c>
      <c r="Q511" s="120">
        <f>SUM(V32:V38)</f>
        <v>1671.81</v>
      </c>
      <c r="R511" s="197">
        <f t="shared" si="279"/>
        <v>2041.95</v>
      </c>
      <c r="S511" s="116">
        <f>SUM(W32:W38)</f>
        <v>0</v>
      </c>
      <c r="T511" s="121">
        <f t="shared" si="280"/>
        <v>0</v>
      </c>
      <c r="U511" s="121">
        <f t="shared" si="269"/>
        <v>0</v>
      </c>
      <c r="V511" s="117">
        <f>SUM(AD32:AD38)</f>
        <v>0</v>
      </c>
      <c r="W511" s="30">
        <f t="shared" ca="1" si="270"/>
        <v>0</v>
      </c>
      <c r="X511" s="30">
        <f t="shared" ca="1" si="271"/>
        <v>0</v>
      </c>
      <c r="Y511" s="30">
        <f t="shared" ca="1" si="272"/>
        <v>0</v>
      </c>
      <c r="Z511" s="30">
        <f t="shared" ca="1" si="273"/>
        <v>0</v>
      </c>
      <c r="AA511" s="30">
        <f t="shared" si="274"/>
        <v>0</v>
      </c>
      <c r="AB511" s="31">
        <f t="shared" ca="1" si="281"/>
        <v>0</v>
      </c>
      <c r="AC511" s="122">
        <f t="shared" ca="1" si="282"/>
        <v>775.5</v>
      </c>
      <c r="AD511" s="32">
        <f t="shared" ca="1" si="283"/>
        <v>0.39200000000000002</v>
      </c>
      <c r="AE511" s="122">
        <f t="shared" ca="1" si="284"/>
        <v>511.75</v>
      </c>
      <c r="AF511" s="32">
        <f t="shared" ca="1" si="285"/>
        <v>0.5</v>
      </c>
      <c r="AG511" s="116">
        <v>755</v>
      </c>
      <c r="AH511" s="33">
        <v>475</v>
      </c>
      <c r="AI511" s="53"/>
      <c r="AK511" s="52"/>
      <c r="AL511" s="53"/>
      <c r="AN511" s="52"/>
      <c r="BF511" s="54"/>
      <c r="BG511" s="54"/>
      <c r="BL511" s="52"/>
      <c r="BM511" s="52"/>
    </row>
    <row r="512" spans="1:80" ht="33" customHeight="1" thickBot="1">
      <c r="A512" s="114">
        <f t="shared" si="286"/>
        <v>5</v>
      </c>
      <c r="B512" s="115">
        <f>B45</f>
        <v>45959</v>
      </c>
      <c r="C512" s="116">
        <f>SUM(E39:E45)</f>
        <v>6</v>
      </c>
      <c r="D512" s="117">
        <f>SUM(C39:C45)</f>
        <v>0</v>
      </c>
      <c r="E512" s="116">
        <f>SUM(F39:F45)</f>
        <v>11</v>
      </c>
      <c r="F512" s="117">
        <f>SUM(D39:D45)</f>
        <v>0</v>
      </c>
      <c r="G512" s="118">
        <f t="shared" si="275"/>
        <v>879</v>
      </c>
      <c r="H512" s="118">
        <f t="shared" si="276"/>
        <v>6280</v>
      </c>
      <c r="I512" s="118">
        <f t="shared" si="267"/>
        <v>6271</v>
      </c>
      <c r="J512" s="117">
        <f t="shared" si="268"/>
        <v>873</v>
      </c>
      <c r="K512" s="121">
        <f t="shared" si="277"/>
        <v>6.8259385665529011E-3</v>
      </c>
      <c r="L512" s="121">
        <f t="shared" si="277"/>
        <v>0</v>
      </c>
      <c r="M512" s="121">
        <f t="shared" si="278"/>
        <v>1.7515923566878981E-3</v>
      </c>
      <c r="N512" s="121">
        <f t="shared" si="278"/>
        <v>0</v>
      </c>
      <c r="O512" s="121">
        <f t="shared" si="287"/>
        <v>3.0000000000000001E-3</v>
      </c>
      <c r="P512" s="119">
        <f>SUM(U39:U45)</f>
        <v>367.8</v>
      </c>
      <c r="Q512" s="120">
        <f>SUM(V39:V45)</f>
        <v>1669.2640000000001</v>
      </c>
      <c r="R512" s="197">
        <f t="shared" si="279"/>
        <v>2037.0640000000001</v>
      </c>
      <c r="S512" s="116">
        <f>SUM(W39:W45)</f>
        <v>0</v>
      </c>
      <c r="T512" s="121">
        <f t="shared" si="280"/>
        <v>0</v>
      </c>
      <c r="U512" s="121">
        <f t="shared" si="269"/>
        <v>0</v>
      </c>
      <c r="V512" s="117">
        <f>SUM(AD39:AD45)</f>
        <v>0</v>
      </c>
      <c r="W512" s="30">
        <f t="shared" ca="1" si="270"/>
        <v>0</v>
      </c>
      <c r="X512" s="30">
        <f t="shared" ca="1" si="271"/>
        <v>0</v>
      </c>
      <c r="Y512" s="30">
        <f t="shared" ca="1" si="272"/>
        <v>0</v>
      </c>
      <c r="Z512" s="30">
        <f t="shared" ca="1" si="273"/>
        <v>0</v>
      </c>
      <c r="AA512" s="30">
        <f t="shared" si="274"/>
        <v>0</v>
      </c>
      <c r="AB512" s="31">
        <f t="shared" ca="1" si="281"/>
        <v>0</v>
      </c>
      <c r="AC512" s="122">
        <f t="shared" ca="1" si="282"/>
        <v>884</v>
      </c>
      <c r="AD512" s="32">
        <f t="shared" ca="1" si="283"/>
        <v>0.42500000000000004</v>
      </c>
      <c r="AE512" s="122">
        <f t="shared" ca="1" si="284"/>
        <v>612.5</v>
      </c>
      <c r="AF512" s="32">
        <f t="shared" ca="1" si="285"/>
        <v>0.50849999999999995</v>
      </c>
      <c r="AG512" s="116">
        <v>945</v>
      </c>
      <c r="AH512" s="33">
        <v>595</v>
      </c>
      <c r="AI512" s="53"/>
      <c r="AK512" s="52"/>
      <c r="AL512" s="53"/>
      <c r="AN512" s="52"/>
      <c r="BF512" s="54"/>
      <c r="BG512" s="54"/>
      <c r="BL512" s="52"/>
      <c r="BM512" s="52"/>
    </row>
    <row r="513" spans="1:65" ht="33" customHeight="1" thickBot="1">
      <c r="A513" s="114">
        <f t="shared" si="286"/>
        <v>6</v>
      </c>
      <c r="B513" s="115">
        <f>B52</f>
        <v>45966</v>
      </c>
      <c r="C513" s="116">
        <f>SUM(E46:E52)</f>
        <v>3</v>
      </c>
      <c r="D513" s="117">
        <f>SUM(C46:C52)</f>
        <v>0</v>
      </c>
      <c r="E513" s="116">
        <f>SUM(F46:F52)</f>
        <v>57</v>
      </c>
      <c r="F513" s="117">
        <f>SUM(D46:D52)</f>
        <v>0</v>
      </c>
      <c r="G513" s="118">
        <f t="shared" si="275"/>
        <v>873</v>
      </c>
      <c r="H513" s="118">
        <f t="shared" si="276"/>
        <v>6271</v>
      </c>
      <c r="I513" s="118">
        <f t="shared" si="267"/>
        <v>6214</v>
      </c>
      <c r="J513" s="117">
        <f t="shared" si="268"/>
        <v>870</v>
      </c>
      <c r="K513" s="121">
        <f t="shared" si="277"/>
        <v>3.4364261168384879E-3</v>
      </c>
      <c r="L513" s="121">
        <f t="shared" si="277"/>
        <v>0</v>
      </c>
      <c r="M513" s="121">
        <f t="shared" si="278"/>
        <v>9.0894594163610266E-3</v>
      </c>
      <c r="N513" s="121">
        <f t="shared" si="278"/>
        <v>0</v>
      </c>
      <c r="O513" s="121">
        <f t="shared" si="287"/>
        <v>3.0000000000000001E-3</v>
      </c>
      <c r="P513" s="119">
        <f>SUM(U46:U52)</f>
        <v>366.54</v>
      </c>
      <c r="Q513" s="120">
        <f>SUM(V46:V52)</f>
        <v>1666.3</v>
      </c>
      <c r="R513" s="197">
        <f t="shared" si="279"/>
        <v>2032.84</v>
      </c>
      <c r="S513" s="116">
        <f>SUM(W46:W52)</f>
        <v>0</v>
      </c>
      <c r="T513" s="121">
        <f t="shared" si="280"/>
        <v>0</v>
      </c>
      <c r="U513" s="121">
        <f t="shared" si="269"/>
        <v>0</v>
      </c>
      <c r="V513" s="117">
        <f>SUM(AD46:AD52)</f>
        <v>0</v>
      </c>
      <c r="W513" s="30">
        <f t="shared" ca="1" si="270"/>
        <v>0</v>
      </c>
      <c r="X513" s="30">
        <f t="shared" ca="1" si="271"/>
        <v>0</v>
      </c>
      <c r="Y513" s="30">
        <f t="shared" ca="1" si="272"/>
        <v>0</v>
      </c>
      <c r="Z513" s="30">
        <f t="shared" ca="1" si="273"/>
        <v>0</v>
      </c>
      <c r="AA513" s="30">
        <f t="shared" si="274"/>
        <v>0</v>
      </c>
      <c r="AB513" s="31">
        <f t="shared" ca="1" si="281"/>
        <v>0</v>
      </c>
      <c r="AC513" s="122">
        <f t="shared" ca="1" si="282"/>
        <v>1016</v>
      </c>
      <c r="AD513" s="32">
        <f t="shared" ca="1" si="283"/>
        <v>0.625</v>
      </c>
      <c r="AE513" s="122">
        <f t="shared" ca="1" si="284"/>
        <v>778.25</v>
      </c>
      <c r="AF513" s="32">
        <f t="shared" ca="1" si="285"/>
        <v>0.56225000000000003</v>
      </c>
      <c r="AG513" s="116">
        <v>1130</v>
      </c>
      <c r="AH513" s="33">
        <v>705</v>
      </c>
      <c r="AI513" s="53"/>
      <c r="AK513" s="52"/>
      <c r="AL513" s="53"/>
      <c r="AN513" s="52"/>
      <c r="BF513" s="54"/>
      <c r="BG513" s="54"/>
      <c r="BL513" s="52"/>
      <c r="BM513" s="52"/>
    </row>
    <row r="514" spans="1:65" ht="33" customHeight="1" thickBot="1">
      <c r="A514" s="114">
        <f t="shared" si="286"/>
        <v>7</v>
      </c>
      <c r="B514" s="115">
        <f>B59</f>
        <v>45973</v>
      </c>
      <c r="C514" s="116">
        <f>SUM(E53:E59)</f>
        <v>13</v>
      </c>
      <c r="D514" s="117">
        <f>SUM(C53:C59)</f>
        <v>0</v>
      </c>
      <c r="E514" s="116">
        <f>SUM(F53:F59)</f>
        <v>37</v>
      </c>
      <c r="F514" s="117">
        <f>SUM(D53:D59)</f>
        <v>0</v>
      </c>
      <c r="G514" s="118">
        <f t="shared" si="275"/>
        <v>864</v>
      </c>
      <c r="H514" s="118">
        <f t="shared" si="276"/>
        <v>6199</v>
      </c>
      <c r="I514" s="118">
        <f t="shared" si="267"/>
        <v>6177</v>
      </c>
      <c r="J514" s="117">
        <f t="shared" si="268"/>
        <v>857</v>
      </c>
      <c r="K514" s="121">
        <f t="shared" si="277"/>
        <v>1.5046296296296295E-2</v>
      </c>
      <c r="L514" s="121">
        <f t="shared" si="277"/>
        <v>0</v>
      </c>
      <c r="M514" s="121">
        <f t="shared" si="278"/>
        <v>5.9687046297789963E-3</v>
      </c>
      <c r="N514" s="121">
        <f t="shared" si="278"/>
        <v>0</v>
      </c>
      <c r="O514" s="121">
        <f t="shared" si="287"/>
        <v>3.0000000000000001E-3</v>
      </c>
      <c r="P514" s="119">
        <f>SUM(U53:U59)</f>
        <v>433.94399999999996</v>
      </c>
      <c r="Q514" s="120">
        <f>SUM(V53:V59)</f>
        <v>1881</v>
      </c>
      <c r="R514" s="197">
        <f t="shared" si="279"/>
        <v>2314.944</v>
      </c>
      <c r="S514" s="116">
        <f>SUM(W53:W59)</f>
        <v>0</v>
      </c>
      <c r="T514" s="121">
        <f t="shared" si="280"/>
        <v>0</v>
      </c>
      <c r="U514" s="121">
        <f t="shared" si="269"/>
        <v>0</v>
      </c>
      <c r="V514" s="117">
        <f>SUM(AD53:AD59)</f>
        <v>0</v>
      </c>
      <c r="W514" s="30">
        <f t="shared" ca="1" si="270"/>
        <v>0</v>
      </c>
      <c r="X514" s="30">
        <f t="shared" ca="1" si="271"/>
        <v>0</v>
      </c>
      <c r="Y514" s="30">
        <f t="shared" ca="1" si="272"/>
        <v>0</v>
      </c>
      <c r="Z514" s="30">
        <f t="shared" ca="1" si="273"/>
        <v>0</v>
      </c>
      <c r="AA514" s="30">
        <f t="shared" si="274"/>
        <v>0</v>
      </c>
      <c r="AB514" s="31">
        <f t="shared" ca="1" si="281"/>
        <v>0</v>
      </c>
      <c r="AC514" s="122">
        <f t="shared" ca="1" si="282"/>
        <v>1266.5</v>
      </c>
      <c r="AD514" s="32">
        <f t="shared" ca="1" si="283"/>
        <v>0.6915</v>
      </c>
      <c r="AE514" s="122">
        <f t="shared" ca="1" si="284"/>
        <v>892.25</v>
      </c>
      <c r="AF514" s="32">
        <f t="shared" ca="1" si="285"/>
        <v>0.59150000000000003</v>
      </c>
      <c r="AG514" s="116">
        <v>1280</v>
      </c>
      <c r="AH514" s="33">
        <v>805</v>
      </c>
      <c r="AI514" s="53"/>
      <c r="AK514" s="52"/>
      <c r="AL514" s="53"/>
      <c r="AN514" s="52"/>
      <c r="BF514" s="54"/>
      <c r="BG514" s="54"/>
      <c r="BL514" s="52"/>
      <c r="BM514" s="52"/>
    </row>
    <row r="515" spans="1:65" ht="33" customHeight="1" thickBot="1">
      <c r="A515" s="114">
        <f t="shared" si="286"/>
        <v>8</v>
      </c>
      <c r="B515" s="115">
        <f>B66</f>
        <v>45980</v>
      </c>
      <c r="C515" s="116">
        <f>SUM(E60:E66)</f>
        <v>9</v>
      </c>
      <c r="D515" s="117">
        <f>SUM(C60:C66)</f>
        <v>0</v>
      </c>
      <c r="E515" s="116">
        <f>SUM(F60:F66)</f>
        <v>23</v>
      </c>
      <c r="F515" s="117">
        <f>SUM(D60:D66)</f>
        <v>0</v>
      </c>
      <c r="G515" s="118">
        <f t="shared" si="275"/>
        <v>856</v>
      </c>
      <c r="H515" s="118">
        <f t="shared" si="276"/>
        <v>6171</v>
      </c>
      <c r="I515" s="118">
        <f t="shared" si="267"/>
        <v>6154</v>
      </c>
      <c r="J515" s="117">
        <f t="shared" si="268"/>
        <v>848</v>
      </c>
      <c r="K515" s="121">
        <f t="shared" si="277"/>
        <v>1.0514018691588784E-2</v>
      </c>
      <c r="L515" s="121">
        <f t="shared" si="277"/>
        <v>0</v>
      </c>
      <c r="M515" s="121">
        <f t="shared" si="278"/>
        <v>3.7271106789823366E-3</v>
      </c>
      <c r="N515" s="121">
        <f t="shared" si="278"/>
        <v>0</v>
      </c>
      <c r="O515" s="121">
        <f t="shared" si="287"/>
        <v>3.0000000000000001E-3</v>
      </c>
      <c r="P515" s="119">
        <f>SUM(U60:U66)</f>
        <v>326.38800000000003</v>
      </c>
      <c r="Q515" s="120">
        <f>SUM(V60:V66)</f>
        <v>1405.0119999999999</v>
      </c>
      <c r="R515" s="197">
        <f t="shared" si="279"/>
        <v>1731.4</v>
      </c>
      <c r="S515" s="116">
        <f>SUM(W60:W66)</f>
        <v>0</v>
      </c>
      <c r="T515" s="121">
        <f t="shared" si="280"/>
        <v>0</v>
      </c>
      <c r="U515" s="121">
        <f t="shared" si="269"/>
        <v>0</v>
      </c>
      <c r="V515" s="117">
        <f>SUM(AD60:AD66)</f>
        <v>0</v>
      </c>
      <c r="W515" s="30">
        <f t="shared" ca="1" si="270"/>
        <v>0</v>
      </c>
      <c r="X515" s="30">
        <f t="shared" ca="1" si="271"/>
        <v>0</v>
      </c>
      <c r="Y515" s="30">
        <f t="shared" ca="1" si="272"/>
        <v>0</v>
      </c>
      <c r="Z515" s="30">
        <f t="shared" ca="1" si="273"/>
        <v>0</v>
      </c>
      <c r="AA515" s="30">
        <f t="shared" si="274"/>
        <v>0</v>
      </c>
      <c r="AB515" s="31">
        <f t="shared" ca="1" si="281"/>
        <v>0</v>
      </c>
      <c r="AC515" s="122">
        <f t="shared" ca="1" si="282"/>
        <v>1367</v>
      </c>
      <c r="AD515" s="32">
        <f t="shared" ca="1" si="283"/>
        <v>0.77499999999999991</v>
      </c>
      <c r="AE515" s="122">
        <f t="shared" ca="1" si="284"/>
        <v>973.25</v>
      </c>
      <c r="AF515" s="32">
        <f t="shared" ca="1" si="285"/>
        <v>0.65024999999999999</v>
      </c>
      <c r="AG515" s="116">
        <v>1420</v>
      </c>
      <c r="AH515" s="33">
        <v>905</v>
      </c>
      <c r="AI515" s="53"/>
      <c r="AK515" s="52"/>
      <c r="AL515" s="53"/>
      <c r="AN515" s="52"/>
      <c r="BF515" s="54"/>
      <c r="BG515" s="54"/>
      <c r="BL515" s="52"/>
      <c r="BM515" s="52"/>
    </row>
    <row r="516" spans="1:65" ht="33" customHeight="1" thickBot="1">
      <c r="A516" s="114">
        <f t="shared" si="286"/>
        <v>9</v>
      </c>
      <c r="B516" s="115">
        <f>B73</f>
        <v>45987</v>
      </c>
      <c r="C516" s="116">
        <f>SUM(E67:E73)</f>
        <v>9</v>
      </c>
      <c r="D516" s="117">
        <f>SUM(C67:C73)</f>
        <v>0</v>
      </c>
      <c r="E516" s="116">
        <f>SUM(F67:F73)</f>
        <v>3</v>
      </c>
      <c r="F516" s="117">
        <f>SUM(D67:D73)</f>
        <v>1</v>
      </c>
      <c r="G516" s="118">
        <f t="shared" si="275"/>
        <v>846</v>
      </c>
      <c r="H516" s="118">
        <f t="shared" si="276"/>
        <v>6153</v>
      </c>
      <c r="I516" s="118">
        <f t="shared" si="267"/>
        <v>6150</v>
      </c>
      <c r="J516" s="117">
        <f t="shared" si="268"/>
        <v>839</v>
      </c>
      <c r="K516" s="121">
        <f t="shared" si="277"/>
        <v>1.0638297872340425E-2</v>
      </c>
      <c r="L516" s="121">
        <f t="shared" si="277"/>
        <v>0</v>
      </c>
      <c r="M516" s="121">
        <f t="shared" si="278"/>
        <v>4.8756704046806434E-4</v>
      </c>
      <c r="N516" s="121">
        <f t="shared" si="278"/>
        <v>1.6252234682268812E-4</v>
      </c>
      <c r="O516" s="121">
        <f t="shared" si="287"/>
        <v>3.0000000000000001E-3</v>
      </c>
      <c r="P516" s="119">
        <f>SUM(U67:U73)</f>
        <v>444.44400000000002</v>
      </c>
      <c r="Q516" s="120">
        <f>SUM(V67:V73)</f>
        <v>1869.98</v>
      </c>
      <c r="R516" s="197">
        <f t="shared" si="279"/>
        <v>2314.424</v>
      </c>
      <c r="S516" s="116">
        <f>SUM(W67:W73)</f>
        <v>0</v>
      </c>
      <c r="T516" s="121">
        <f t="shared" si="280"/>
        <v>0</v>
      </c>
      <c r="U516" s="121">
        <f t="shared" si="269"/>
        <v>0</v>
      </c>
      <c r="V516" s="117">
        <f>SUM(AD67:AD73)</f>
        <v>0</v>
      </c>
      <c r="W516" s="30">
        <f t="shared" ca="1" si="270"/>
        <v>0</v>
      </c>
      <c r="X516" s="30">
        <f t="shared" ca="1" si="271"/>
        <v>0</v>
      </c>
      <c r="Y516" s="30">
        <f t="shared" ca="1" si="272"/>
        <v>0</v>
      </c>
      <c r="Z516" s="30">
        <f t="shared" ca="1" si="273"/>
        <v>0</v>
      </c>
      <c r="AA516" s="30">
        <f t="shared" si="274"/>
        <v>0</v>
      </c>
      <c r="AB516" s="31">
        <f t="shared" ca="1" si="281"/>
        <v>0</v>
      </c>
      <c r="AC516" s="122">
        <f t="shared" ca="1" si="282"/>
        <v>1659</v>
      </c>
      <c r="AD516" s="32">
        <f t="shared" ca="1" si="283"/>
        <v>0.7</v>
      </c>
      <c r="AE516" s="122">
        <f t="shared" ca="1" si="284"/>
        <v>1082</v>
      </c>
      <c r="AF516" s="32">
        <f t="shared" ca="1" si="285"/>
        <v>0.6875</v>
      </c>
      <c r="AG516" s="116">
        <v>1545</v>
      </c>
      <c r="AH516" s="33">
        <v>1005</v>
      </c>
      <c r="AI516" s="53"/>
      <c r="AK516" s="52"/>
      <c r="AL516" s="53"/>
      <c r="AN516" s="52"/>
      <c r="BF516" s="54"/>
      <c r="BG516" s="54"/>
      <c r="BL516" s="52"/>
      <c r="BM516" s="52"/>
    </row>
    <row r="517" spans="1:65" ht="33" customHeight="1" thickBot="1">
      <c r="A517" s="114">
        <f t="shared" si="286"/>
        <v>10</v>
      </c>
      <c r="B517" s="115">
        <f>B80</f>
        <v>45994</v>
      </c>
      <c r="C517" s="116">
        <f>SUM(E74:E80)</f>
        <v>4</v>
      </c>
      <c r="D517" s="117">
        <f>SUM(C74:C80)</f>
        <v>0</v>
      </c>
      <c r="E517" s="116">
        <f>SUM(F74:F80)</f>
        <v>2</v>
      </c>
      <c r="F517" s="117">
        <f>SUM(D74:D80)</f>
        <v>0</v>
      </c>
      <c r="G517" s="118">
        <f t="shared" si="275"/>
        <v>838</v>
      </c>
      <c r="H517" s="118">
        <f t="shared" si="276"/>
        <v>6149</v>
      </c>
      <c r="I517" s="118">
        <f t="shared" si="267"/>
        <v>6148</v>
      </c>
      <c r="J517" s="117">
        <f t="shared" si="268"/>
        <v>835</v>
      </c>
      <c r="K517" s="121">
        <f t="shared" si="277"/>
        <v>4.7732696897374704E-3</v>
      </c>
      <c r="L517" s="121">
        <f t="shared" si="277"/>
        <v>0</v>
      </c>
      <c r="M517" s="121">
        <f t="shared" si="278"/>
        <v>3.2525613920962761E-4</v>
      </c>
      <c r="N517" s="121">
        <f t="shared" si="278"/>
        <v>0</v>
      </c>
      <c r="O517" s="121">
        <f t="shared" si="287"/>
        <v>3.0000000000000001E-3</v>
      </c>
      <c r="P517" s="119">
        <f>SUM(U74:U80)</f>
        <v>331.18799999999999</v>
      </c>
      <c r="Q517" s="120">
        <f>SUM(V74:V80)</f>
        <v>1401.896</v>
      </c>
      <c r="R517" s="197">
        <f t="shared" si="279"/>
        <v>1733.0839999999998</v>
      </c>
      <c r="S517" s="116">
        <f>SUM(W74:W80)</f>
        <v>0</v>
      </c>
      <c r="T517" s="121">
        <f t="shared" si="280"/>
        <v>0</v>
      </c>
      <c r="U517" s="121">
        <f t="shared" si="269"/>
        <v>0</v>
      </c>
      <c r="V517" s="117">
        <f>SUM(AD74:AD80)</f>
        <v>0</v>
      </c>
      <c r="W517" s="30">
        <f t="shared" ca="1" si="270"/>
        <v>0</v>
      </c>
      <c r="X517" s="30">
        <f t="shared" ca="1" si="271"/>
        <v>0</v>
      </c>
      <c r="Y517" s="30">
        <f t="shared" ca="1" si="272"/>
        <v>0</v>
      </c>
      <c r="Z517" s="30">
        <f t="shared" ca="1" si="273"/>
        <v>0</v>
      </c>
      <c r="AA517" s="30">
        <f t="shared" si="274"/>
        <v>0</v>
      </c>
      <c r="AB517" s="31">
        <f t="shared" ca="1" si="281"/>
        <v>0</v>
      </c>
      <c r="AC517" s="122">
        <f t="shared" ca="1" si="282"/>
        <v>1643</v>
      </c>
      <c r="AD517" s="32">
        <f t="shared" ca="1" si="283"/>
        <v>0.72500000000000009</v>
      </c>
      <c r="AE517" s="122">
        <f t="shared" ca="1" si="284"/>
        <v>1116</v>
      </c>
      <c r="AF517" s="32">
        <f t="shared" ca="1" si="285"/>
        <v>0.71225000000000005</v>
      </c>
      <c r="AG517" s="116">
        <v>1670</v>
      </c>
      <c r="AH517" s="33">
        <v>1105</v>
      </c>
      <c r="AI517" s="53"/>
      <c r="AK517" s="52"/>
      <c r="AL517" s="53"/>
      <c r="AN517" s="52"/>
      <c r="BF517" s="54"/>
      <c r="BG517" s="54"/>
      <c r="BL517" s="52"/>
      <c r="BM517" s="52"/>
    </row>
    <row r="518" spans="1:65" ht="33" customHeight="1" thickBot="1">
      <c r="A518" s="114">
        <f t="shared" si="286"/>
        <v>11</v>
      </c>
      <c r="B518" s="115">
        <f>B87</f>
        <v>46001</v>
      </c>
      <c r="C518" s="116">
        <f>SUM(E81:E87)</f>
        <v>2</v>
      </c>
      <c r="D518" s="117">
        <f>SUM(C81:C87)</f>
        <v>0</v>
      </c>
      <c r="E518" s="116">
        <f>SUM(F81:F87)</f>
        <v>0</v>
      </c>
      <c r="F518" s="117">
        <f>SUM(D81:D87)</f>
        <v>0</v>
      </c>
      <c r="G518" s="118">
        <f t="shared" si="275"/>
        <v>835</v>
      </c>
      <c r="H518" s="118">
        <f t="shared" si="276"/>
        <v>6148</v>
      </c>
      <c r="I518" s="118">
        <f t="shared" si="267"/>
        <v>6148</v>
      </c>
      <c r="J518" s="117">
        <f t="shared" si="268"/>
        <v>833</v>
      </c>
      <c r="K518" s="121">
        <f t="shared" si="277"/>
        <v>2.3952095808383233E-3</v>
      </c>
      <c r="L518" s="121">
        <f t="shared" si="277"/>
        <v>0</v>
      </c>
      <c r="M518" s="121">
        <f t="shared" si="278"/>
        <v>0</v>
      </c>
      <c r="N518" s="121">
        <f t="shared" si="278"/>
        <v>0</v>
      </c>
      <c r="O518" s="121">
        <f t="shared" si="287"/>
        <v>3.0000000000000001E-3</v>
      </c>
      <c r="P518" s="119">
        <f>SUM(U81:U87)</f>
        <v>465.36599999999999</v>
      </c>
      <c r="Q518" s="120">
        <f>SUM(V81:V87)</f>
        <v>2065.7280000000001</v>
      </c>
      <c r="R518" s="197">
        <f t="shared" si="279"/>
        <v>2531.0940000000001</v>
      </c>
      <c r="S518" s="116">
        <f>SUM(W81:W87)</f>
        <v>0</v>
      </c>
      <c r="T518" s="121">
        <f t="shared" si="280"/>
        <v>0</v>
      </c>
      <c r="U518" s="121">
        <f t="shared" si="269"/>
        <v>0</v>
      </c>
      <c r="V518" s="117">
        <f>SUM(AD81:AD87)</f>
        <v>0</v>
      </c>
      <c r="W518" s="30">
        <f t="shared" ca="1" si="270"/>
        <v>0</v>
      </c>
      <c r="X518" s="30">
        <f t="shared" ca="1" si="271"/>
        <v>0</v>
      </c>
      <c r="Y518" s="30">
        <f t="shared" ca="1" si="272"/>
        <v>0</v>
      </c>
      <c r="Z518" s="30">
        <f t="shared" ca="1" si="273"/>
        <v>0</v>
      </c>
      <c r="AA518" s="30">
        <f t="shared" si="274"/>
        <v>0</v>
      </c>
      <c r="AB518" s="31">
        <f t="shared" ca="1" si="281"/>
        <v>0</v>
      </c>
      <c r="AC518" s="122">
        <f t="shared" ca="1" si="282"/>
        <v>1710.5</v>
      </c>
      <c r="AD518" s="32">
        <f t="shared" ca="1" si="283"/>
        <v>0.68300000000000005</v>
      </c>
      <c r="AE518" s="122">
        <f t="shared" ca="1" si="284"/>
        <v>1213.5</v>
      </c>
      <c r="AF518" s="32">
        <f t="shared" ca="1" si="285"/>
        <v>0.68325000000000002</v>
      </c>
      <c r="AG518" s="116">
        <v>1795</v>
      </c>
      <c r="AH518" s="33">
        <v>1205</v>
      </c>
      <c r="AI518" s="53"/>
      <c r="AK518" s="52"/>
      <c r="AL518" s="53"/>
      <c r="AN518" s="52"/>
      <c r="BF518" s="54"/>
      <c r="BG518" s="54"/>
      <c r="BL518" s="52"/>
      <c r="BM518" s="52"/>
    </row>
    <row r="519" spans="1:65" ht="33" customHeight="1" thickBot="1">
      <c r="A519" s="114">
        <f t="shared" si="286"/>
        <v>12</v>
      </c>
      <c r="B519" s="115">
        <f>B94</f>
        <v>46008</v>
      </c>
      <c r="C519" s="116">
        <f>SUM(E88:E94)</f>
        <v>1</v>
      </c>
      <c r="D519" s="117">
        <f>SUM(C88:C94)</f>
        <v>0</v>
      </c>
      <c r="E519" s="116">
        <f>SUM(F88:F94)</f>
        <v>3</v>
      </c>
      <c r="F519" s="117">
        <f>SUM(D88:D94)</f>
        <v>0</v>
      </c>
      <c r="G519" s="118">
        <f t="shared" si="275"/>
        <v>833</v>
      </c>
      <c r="H519" s="118">
        <f t="shared" si="276"/>
        <v>6147</v>
      </c>
      <c r="I519" s="118">
        <f t="shared" si="267"/>
        <v>6145</v>
      </c>
      <c r="J519" s="117">
        <f t="shared" si="268"/>
        <v>832</v>
      </c>
      <c r="K519" s="121">
        <f t="shared" si="277"/>
        <v>1.2004801920768306E-3</v>
      </c>
      <c r="L519" s="121">
        <f t="shared" si="277"/>
        <v>0</v>
      </c>
      <c r="M519" s="121">
        <f t="shared" si="278"/>
        <v>4.880429477794046E-4</v>
      </c>
      <c r="N519" s="121">
        <f t="shared" si="278"/>
        <v>0</v>
      </c>
      <c r="O519" s="121">
        <f t="shared" si="287"/>
        <v>3.0000000000000001E-3</v>
      </c>
      <c r="P519" s="119">
        <f>SUM(U88:U94)</f>
        <v>364.70400000000001</v>
      </c>
      <c r="Q519" s="120">
        <f>SUM(V88:V94)</f>
        <v>1708.4</v>
      </c>
      <c r="R519" s="197">
        <f t="shared" si="279"/>
        <v>2073.1040000000003</v>
      </c>
      <c r="S519" s="116">
        <f>SUM(W88:W94)</f>
        <v>0</v>
      </c>
      <c r="T519" s="121">
        <f t="shared" si="280"/>
        <v>0</v>
      </c>
      <c r="U519" s="121">
        <f t="shared" si="269"/>
        <v>0</v>
      </c>
      <c r="V519" s="117">
        <f>SUM(AD88:AD94)</f>
        <v>0</v>
      </c>
      <c r="W519" s="30">
        <f t="shared" ca="1" si="270"/>
        <v>0</v>
      </c>
      <c r="X519" s="30">
        <f t="shared" ca="1" si="271"/>
        <v>0</v>
      </c>
      <c r="Y519" s="30">
        <f t="shared" ca="1" si="272"/>
        <v>0</v>
      </c>
      <c r="Z519" s="30">
        <f t="shared" ca="1" si="273"/>
        <v>0</v>
      </c>
      <c r="AA519" s="30">
        <f t="shared" si="274"/>
        <v>0</v>
      </c>
      <c r="AB519" s="31">
        <f t="shared" ca="1" si="281"/>
        <v>0</v>
      </c>
      <c r="AC519" s="122">
        <f t="shared" ca="1" si="282"/>
        <v>1843.5</v>
      </c>
      <c r="AD519" s="32">
        <f t="shared" ca="1" si="283"/>
        <v>0.68300000000000005</v>
      </c>
      <c r="AE519" s="122">
        <f t="shared" ca="1" si="284"/>
        <v>1267.5</v>
      </c>
      <c r="AF519" s="32">
        <f t="shared" ca="1" si="285"/>
        <v>0.7</v>
      </c>
      <c r="AG519" s="116">
        <v>1920</v>
      </c>
      <c r="AH519" s="33">
        <v>1305</v>
      </c>
      <c r="AI519" s="53"/>
      <c r="AK519" s="52"/>
      <c r="AL519" s="53"/>
      <c r="AN519" s="52"/>
      <c r="BF519" s="54"/>
      <c r="BG519" s="54"/>
      <c r="BL519" s="52"/>
      <c r="BM519" s="52"/>
    </row>
    <row r="520" spans="1:65" ht="33" customHeight="1" thickBot="1">
      <c r="A520" s="114">
        <f t="shared" si="286"/>
        <v>13</v>
      </c>
      <c r="B520" s="115">
        <f>B101</f>
        <v>46015</v>
      </c>
      <c r="C520" s="116">
        <f>SUM(E95:E101)</f>
        <v>1</v>
      </c>
      <c r="D520" s="117">
        <f>SUM(C95:C101)</f>
        <v>0</v>
      </c>
      <c r="E520" s="116">
        <f>SUM(F95:F101)</f>
        <v>2</v>
      </c>
      <c r="F520" s="117">
        <f>SUM(D95:D101)</f>
        <v>0</v>
      </c>
      <c r="G520" s="118">
        <f t="shared" si="275"/>
        <v>832</v>
      </c>
      <c r="H520" s="118">
        <f t="shared" si="276"/>
        <v>6145</v>
      </c>
      <c r="I520" s="118">
        <f t="shared" si="267"/>
        <v>6143</v>
      </c>
      <c r="J520" s="117">
        <f t="shared" si="268"/>
        <v>831</v>
      </c>
      <c r="K520" s="121">
        <f t="shared" si="277"/>
        <v>1.201923076923077E-3</v>
      </c>
      <c r="L520" s="121">
        <f t="shared" si="277"/>
        <v>0</v>
      </c>
      <c r="M520" s="121">
        <f t="shared" si="278"/>
        <v>3.2546786004882016E-4</v>
      </c>
      <c r="N520" s="121">
        <f t="shared" si="278"/>
        <v>0</v>
      </c>
      <c r="O520" s="121">
        <f t="shared" si="287"/>
        <v>3.0000000000000001E-3</v>
      </c>
      <c r="P520" s="119">
        <f>SUM(U95:U101)</f>
        <v>498.9</v>
      </c>
      <c r="Q520" s="120">
        <f>SUM(V95:V101)</f>
        <v>2408.5460000000003</v>
      </c>
      <c r="R520" s="197">
        <f t="shared" si="279"/>
        <v>2907.4460000000004</v>
      </c>
      <c r="S520" s="116">
        <f>SUM(W95:W101)</f>
        <v>0</v>
      </c>
      <c r="T520" s="121">
        <f t="shared" si="280"/>
        <v>0</v>
      </c>
      <c r="U520" s="121">
        <f t="shared" si="269"/>
        <v>0</v>
      </c>
      <c r="V520" s="117">
        <f>SUM(AD95:AD101)</f>
        <v>0</v>
      </c>
      <c r="W520" s="30">
        <f t="shared" ca="1" si="270"/>
        <v>0</v>
      </c>
      <c r="X520" s="30">
        <f t="shared" ca="1" si="271"/>
        <v>0</v>
      </c>
      <c r="Y520" s="30">
        <f t="shared" ca="1" si="272"/>
        <v>0</v>
      </c>
      <c r="Z520" s="30">
        <f t="shared" ca="1" si="273"/>
        <v>0</v>
      </c>
      <c r="AA520" s="30">
        <f t="shared" si="274"/>
        <v>0</v>
      </c>
      <c r="AB520" s="31">
        <f t="shared" ca="1" si="281"/>
        <v>0</v>
      </c>
      <c r="AC520" s="122">
        <f t="shared" ca="1" si="282"/>
        <v>2009.5</v>
      </c>
      <c r="AD520" s="32">
        <f t="shared" ca="1" si="283"/>
        <v>0.67500000000000004</v>
      </c>
      <c r="AE520" s="122">
        <f t="shared" ca="1" si="284"/>
        <v>1379.5</v>
      </c>
      <c r="AF520" s="32">
        <f t="shared" ca="1" si="285"/>
        <v>0.75</v>
      </c>
      <c r="AG520" s="116">
        <v>2045</v>
      </c>
      <c r="AH520" s="33">
        <v>1405</v>
      </c>
      <c r="AI520" s="53"/>
      <c r="AK520" s="52"/>
      <c r="AL520" s="53"/>
      <c r="AN520" s="52"/>
      <c r="BF520" s="54"/>
      <c r="BG520" s="54"/>
      <c r="BL520" s="52"/>
      <c r="BM520" s="52"/>
    </row>
    <row r="521" spans="1:65" ht="33" customHeight="1" thickBot="1">
      <c r="A521" s="114">
        <f t="shared" si="286"/>
        <v>14</v>
      </c>
      <c r="B521" s="115">
        <f>B108</f>
        <v>46022</v>
      </c>
      <c r="C521" s="116">
        <f>SUM(E102:E108)</f>
        <v>3</v>
      </c>
      <c r="D521" s="117">
        <f>SUM(C102:C108)</f>
        <v>0</v>
      </c>
      <c r="E521" s="116">
        <f>SUM(F102:F108)</f>
        <v>1</v>
      </c>
      <c r="F521" s="117">
        <f>SUM(D102:D108)</f>
        <v>0</v>
      </c>
      <c r="G521" s="118">
        <f t="shared" si="275"/>
        <v>831</v>
      </c>
      <c r="H521" s="118">
        <f t="shared" si="276"/>
        <v>6143</v>
      </c>
      <c r="I521" s="118">
        <f t="shared" si="267"/>
        <v>6142</v>
      </c>
      <c r="J521" s="117">
        <f t="shared" si="268"/>
        <v>828</v>
      </c>
      <c r="K521" s="121">
        <f t="shared" si="277"/>
        <v>3.6101083032490976E-3</v>
      </c>
      <c r="L521" s="121">
        <f t="shared" si="277"/>
        <v>0</v>
      </c>
      <c r="M521" s="121">
        <f t="shared" si="278"/>
        <v>1.6278691193228064E-4</v>
      </c>
      <c r="N521" s="121">
        <f t="shared" si="278"/>
        <v>0</v>
      </c>
      <c r="O521" s="121">
        <f t="shared" si="287"/>
        <v>3.0000000000000001E-3</v>
      </c>
      <c r="P521" s="119">
        <f>SUM(U102:U108)</f>
        <v>388.44</v>
      </c>
      <c r="Q521" s="120">
        <f>SUM(V102:V108)</f>
        <v>1916.5119999999999</v>
      </c>
      <c r="R521" s="197">
        <f t="shared" si="279"/>
        <v>2304.9519999999998</v>
      </c>
      <c r="S521" s="116">
        <f>SUM(W102:W108)</f>
        <v>0</v>
      </c>
      <c r="T521" s="121">
        <f t="shared" si="280"/>
        <v>0</v>
      </c>
      <c r="U521" s="121">
        <f t="shared" si="269"/>
        <v>0</v>
      </c>
      <c r="V521" s="117">
        <f>SUM(AD102:AD108)</f>
        <v>0</v>
      </c>
      <c r="W521" s="30">
        <f t="shared" ca="1" si="270"/>
        <v>0</v>
      </c>
      <c r="X521" s="30">
        <f t="shared" ca="1" si="271"/>
        <v>0</v>
      </c>
      <c r="Y521" s="30">
        <f t="shared" ca="1" si="272"/>
        <v>0</v>
      </c>
      <c r="Z521" s="30">
        <f t="shared" ca="1" si="273"/>
        <v>0</v>
      </c>
      <c r="AA521" s="30">
        <f t="shared" si="274"/>
        <v>0</v>
      </c>
      <c r="AB521" s="31">
        <f t="shared" ca="1" si="281"/>
        <v>0</v>
      </c>
      <c r="AC521" s="122">
        <f t="shared" ca="1" si="282"/>
        <v>2227.5</v>
      </c>
      <c r="AD521" s="32">
        <f t="shared" ca="1" si="283"/>
        <v>0.63300000000000001</v>
      </c>
      <c r="AE521" s="122">
        <f t="shared" ca="1" si="284"/>
        <v>1456.25</v>
      </c>
      <c r="AF521" s="32">
        <f t="shared" ca="1" si="285"/>
        <v>0.70850000000000002</v>
      </c>
      <c r="AG521" s="116">
        <v>2170</v>
      </c>
      <c r="AH521" s="33">
        <v>1505</v>
      </c>
      <c r="AI521" s="53"/>
      <c r="AK521" s="52"/>
      <c r="AL521" s="53"/>
      <c r="AN521" s="52"/>
      <c r="BF521" s="54"/>
      <c r="BG521" s="54"/>
      <c r="BL521" s="52"/>
      <c r="BM521" s="52"/>
    </row>
    <row r="522" spans="1:65" ht="33" customHeight="1" thickBot="1">
      <c r="A522" s="114">
        <f t="shared" si="286"/>
        <v>15</v>
      </c>
      <c r="B522" s="115">
        <f>B115</f>
        <v>46029</v>
      </c>
      <c r="C522" s="116">
        <f>SUM(E109:E115)</f>
        <v>2</v>
      </c>
      <c r="D522" s="117">
        <f>SUM(C109:C115)</f>
        <v>0</v>
      </c>
      <c r="E522" s="116">
        <f>SUM(F109:F115)</f>
        <v>3</v>
      </c>
      <c r="F522" s="117">
        <f>SUM(D109:D115)</f>
        <v>0</v>
      </c>
      <c r="G522" s="118">
        <f t="shared" si="275"/>
        <v>828</v>
      </c>
      <c r="H522" s="118">
        <f t="shared" si="276"/>
        <v>6141</v>
      </c>
      <c r="I522" s="118">
        <f t="shared" si="267"/>
        <v>6139</v>
      </c>
      <c r="J522" s="117">
        <f t="shared" si="268"/>
        <v>826</v>
      </c>
      <c r="K522" s="121">
        <f t="shared" si="277"/>
        <v>2.4154589371980675E-3</v>
      </c>
      <c r="L522" s="121">
        <f t="shared" si="277"/>
        <v>0</v>
      </c>
      <c r="M522" s="121">
        <f t="shared" si="278"/>
        <v>4.8851978505129456E-4</v>
      </c>
      <c r="N522" s="121">
        <f t="shared" si="278"/>
        <v>0</v>
      </c>
      <c r="O522" s="121">
        <f t="shared" si="287"/>
        <v>3.0000000000000001E-3</v>
      </c>
      <c r="P522" s="119">
        <f>SUM(U109:U115)</f>
        <v>530.928</v>
      </c>
      <c r="Q522" s="120">
        <f>SUM(V109:V115)</f>
        <v>2701.8159999999998</v>
      </c>
      <c r="R522" s="197">
        <f t="shared" si="279"/>
        <v>3232.7439999999997</v>
      </c>
      <c r="S522" s="116">
        <f>SUM(W109:W115)</f>
        <v>0</v>
      </c>
      <c r="T522" s="121">
        <f t="shared" si="280"/>
        <v>0</v>
      </c>
      <c r="U522" s="121">
        <f t="shared" si="269"/>
        <v>0</v>
      </c>
      <c r="V522" s="117">
        <f>SUM(AD109:AD115)</f>
        <v>0</v>
      </c>
      <c r="W522" s="30">
        <f t="shared" ca="1" si="270"/>
        <v>0</v>
      </c>
      <c r="X522" s="30">
        <f t="shared" ca="1" si="271"/>
        <v>0</v>
      </c>
      <c r="Y522" s="30">
        <f t="shared" ca="1" si="272"/>
        <v>0</v>
      </c>
      <c r="Z522" s="30">
        <f t="shared" ca="1" si="273"/>
        <v>0</v>
      </c>
      <c r="AA522" s="30">
        <f t="shared" si="274"/>
        <v>0</v>
      </c>
      <c r="AB522" s="31">
        <f t="shared" ca="1" si="281"/>
        <v>0</v>
      </c>
      <c r="AC522" s="122">
        <f t="shared" ca="1" si="282"/>
        <v>2270</v>
      </c>
      <c r="AD522" s="32">
        <f t="shared" ca="1" si="283"/>
        <v>0.65800000000000003</v>
      </c>
      <c r="AE522" s="122">
        <f t="shared" ca="1" si="284"/>
        <v>1553.75</v>
      </c>
      <c r="AF522" s="32">
        <f t="shared" ca="1" si="285"/>
        <v>0.77474999999999994</v>
      </c>
      <c r="AG522" s="116">
        <v>2295</v>
      </c>
      <c r="AH522" s="33">
        <v>1605</v>
      </c>
      <c r="AI522" s="53"/>
      <c r="AK522" s="52"/>
      <c r="AL522" s="53"/>
      <c r="AN522" s="52"/>
      <c r="BF522" s="54"/>
      <c r="BG522" s="54"/>
      <c r="BL522" s="52"/>
      <c r="BM522" s="52"/>
    </row>
    <row r="523" spans="1:65" ht="33" customHeight="1" thickBot="1">
      <c r="A523" s="114">
        <f t="shared" si="286"/>
        <v>16</v>
      </c>
      <c r="B523" s="115">
        <f>B122</f>
        <v>46036</v>
      </c>
      <c r="C523" s="116">
        <f>SUM(E116:E122)</f>
        <v>3</v>
      </c>
      <c r="D523" s="117">
        <f>SUM(C116:C122)</f>
        <v>0</v>
      </c>
      <c r="E523" s="116">
        <f>SUM(F116:F122)</f>
        <v>1</v>
      </c>
      <c r="F523" s="117">
        <f>SUM(D116:D122)</f>
        <v>0</v>
      </c>
      <c r="G523" s="118">
        <f t="shared" si="275"/>
        <v>826</v>
      </c>
      <c r="H523" s="118">
        <f t="shared" si="276"/>
        <v>6139</v>
      </c>
      <c r="I523" s="118">
        <f t="shared" si="267"/>
        <v>6138</v>
      </c>
      <c r="J523" s="117">
        <f t="shared" si="268"/>
        <v>823</v>
      </c>
      <c r="K523" s="121">
        <f t="shared" si="277"/>
        <v>3.6319612590799033E-3</v>
      </c>
      <c r="L523" s="121">
        <f t="shared" si="277"/>
        <v>0</v>
      </c>
      <c r="M523" s="121">
        <f t="shared" si="278"/>
        <v>1.6289297931259162E-4</v>
      </c>
      <c r="N523" s="121">
        <f t="shared" si="278"/>
        <v>0</v>
      </c>
      <c r="O523" s="121">
        <f t="shared" si="287"/>
        <v>3.0000000000000001E-3</v>
      </c>
      <c r="P523" s="119">
        <f>SUM(U116:U122)</f>
        <v>410.346</v>
      </c>
      <c r="Q523" s="120">
        <f>SUM(V116:V122)</f>
        <v>2160.808</v>
      </c>
      <c r="R523" s="197">
        <f t="shared" si="279"/>
        <v>2571.154</v>
      </c>
      <c r="S523" s="116">
        <f>SUM(W116:W122)</f>
        <v>0</v>
      </c>
      <c r="T523" s="121">
        <f t="shared" si="280"/>
        <v>0</v>
      </c>
      <c r="U523" s="121">
        <f t="shared" si="269"/>
        <v>0</v>
      </c>
      <c r="V523" s="117">
        <f>SUM(AD116:AD122)</f>
        <v>0</v>
      </c>
      <c r="W523" s="30">
        <f t="shared" ca="1" si="270"/>
        <v>0</v>
      </c>
      <c r="X523" s="30">
        <f t="shared" ca="1" si="271"/>
        <v>0</v>
      </c>
      <c r="Y523" s="30">
        <f t="shared" ca="1" si="272"/>
        <v>0</v>
      </c>
      <c r="Z523" s="30">
        <f t="shared" ca="1" si="273"/>
        <v>0</v>
      </c>
      <c r="AA523" s="30">
        <f t="shared" si="274"/>
        <v>0</v>
      </c>
      <c r="AB523" s="31">
        <f t="shared" ca="1" si="281"/>
        <v>0</v>
      </c>
      <c r="AC523" s="122">
        <f t="shared" ca="1" si="282"/>
        <v>2322</v>
      </c>
      <c r="AD523" s="32">
        <f t="shared" ca="1" si="283"/>
        <v>0.69199999999999995</v>
      </c>
      <c r="AE523" s="122">
        <f t="shared" ca="1" si="284"/>
        <v>1606</v>
      </c>
      <c r="AF523" s="32">
        <f t="shared" ca="1" si="285"/>
        <v>0.69174999999999998</v>
      </c>
      <c r="AG523" s="116">
        <v>2420</v>
      </c>
      <c r="AH523" s="33">
        <v>1710</v>
      </c>
      <c r="AI523" s="53"/>
      <c r="AK523" s="52"/>
      <c r="AL523" s="53"/>
      <c r="AN523" s="52"/>
      <c r="BF523" s="54"/>
      <c r="BG523" s="54"/>
      <c r="BL523" s="52"/>
      <c r="BM523" s="52"/>
    </row>
    <row r="524" spans="1:65" ht="33" customHeight="1" thickBot="1">
      <c r="A524" s="114">
        <f t="shared" si="286"/>
        <v>17</v>
      </c>
      <c r="B524" s="115">
        <f>B129</f>
        <v>46043</v>
      </c>
      <c r="C524" s="116">
        <f>SUM(E123:E129)</f>
        <v>1</v>
      </c>
      <c r="D524" s="117">
        <f>SUM(C123:C129)</f>
        <v>1</v>
      </c>
      <c r="E524" s="116">
        <f>SUM(F123:F129)</f>
        <v>2</v>
      </c>
      <c r="F524" s="117">
        <f>SUM(D123:D129)</f>
        <v>0</v>
      </c>
      <c r="G524" s="118">
        <f t="shared" si="275"/>
        <v>823</v>
      </c>
      <c r="H524" s="118">
        <f t="shared" si="276"/>
        <v>6138</v>
      </c>
      <c r="I524" s="118">
        <f t="shared" si="267"/>
        <v>6136</v>
      </c>
      <c r="J524" s="117">
        <f t="shared" si="268"/>
        <v>821</v>
      </c>
      <c r="K524" s="121">
        <f t="shared" si="277"/>
        <v>1.215066828675577E-3</v>
      </c>
      <c r="L524" s="121">
        <f t="shared" si="277"/>
        <v>1.215066828675577E-3</v>
      </c>
      <c r="M524" s="121">
        <f t="shared" si="278"/>
        <v>3.2583903551645487E-4</v>
      </c>
      <c r="N524" s="121">
        <f t="shared" si="278"/>
        <v>0</v>
      </c>
      <c r="O524" s="121">
        <f t="shared" si="287"/>
        <v>3.0000000000000001E-3</v>
      </c>
      <c r="P524" s="119">
        <f>SUM(U123:U129)</f>
        <v>434.01599999999996</v>
      </c>
      <c r="Q524" s="120">
        <f>SUM(V123:V129)</f>
        <v>2393.56</v>
      </c>
      <c r="R524" s="197">
        <f t="shared" si="279"/>
        <v>2827.576</v>
      </c>
      <c r="S524" s="116">
        <f>SUM(W123:W129)</f>
        <v>0</v>
      </c>
      <c r="T524" s="121">
        <f t="shared" si="280"/>
        <v>0</v>
      </c>
      <c r="U524" s="121">
        <f t="shared" si="269"/>
        <v>0</v>
      </c>
      <c r="V524" s="117">
        <f>SUM(AD123:AD129)</f>
        <v>0</v>
      </c>
      <c r="W524" s="30">
        <f t="shared" ca="1" si="270"/>
        <v>0</v>
      </c>
      <c r="X524" s="30">
        <f t="shared" ca="1" si="271"/>
        <v>0</v>
      </c>
      <c r="Y524" s="30">
        <f t="shared" ca="1" si="272"/>
        <v>0</v>
      </c>
      <c r="Z524" s="30">
        <f t="shared" ca="1" si="273"/>
        <v>0</v>
      </c>
      <c r="AA524" s="30">
        <f t="shared" si="274"/>
        <v>0</v>
      </c>
      <c r="AB524" s="31">
        <f t="shared" ca="1" si="281"/>
        <v>0</v>
      </c>
      <c r="AC524" s="122">
        <f t="shared" ca="1" si="282"/>
        <v>0</v>
      </c>
      <c r="AD524" s="32">
        <f t="shared" ca="1" si="283"/>
        <v>0</v>
      </c>
      <c r="AE524" s="122">
        <f t="shared" ca="1" si="284"/>
        <v>0</v>
      </c>
      <c r="AF524" s="32">
        <f t="shared" ca="1" si="285"/>
        <v>0</v>
      </c>
      <c r="AG524" s="116">
        <v>2560</v>
      </c>
      <c r="AH524" s="33">
        <v>1820</v>
      </c>
      <c r="AI524" s="53"/>
      <c r="AK524" s="52"/>
      <c r="AL524" s="53"/>
      <c r="AN524" s="52"/>
      <c r="BF524" s="54"/>
      <c r="BG524" s="54"/>
      <c r="BL524" s="52"/>
      <c r="BM524" s="52"/>
    </row>
    <row r="525" spans="1:65" ht="33" customHeight="1" thickBot="1">
      <c r="A525" s="114">
        <f t="shared" si="286"/>
        <v>18</v>
      </c>
      <c r="B525" s="115">
        <f>B136</f>
        <v>46050</v>
      </c>
      <c r="C525" s="116">
        <f>SUM(E130:E136)</f>
        <v>0</v>
      </c>
      <c r="D525" s="117">
        <f>SUM(C130:C136)</f>
        <v>0</v>
      </c>
      <c r="E525" s="116">
        <f>SUM(F130:F136)</f>
        <v>0</v>
      </c>
      <c r="F525" s="117">
        <f>SUM(D130:D136)</f>
        <v>0</v>
      </c>
      <c r="G525" s="118">
        <f t="shared" si="275"/>
        <v>821</v>
      </c>
      <c r="H525" s="118">
        <f t="shared" si="276"/>
        <v>6136</v>
      </c>
      <c r="I525" s="118">
        <f t="shared" si="267"/>
        <v>6136</v>
      </c>
      <c r="J525" s="117">
        <f t="shared" si="268"/>
        <v>821</v>
      </c>
      <c r="K525" s="121">
        <f t="shared" si="277"/>
        <v>0</v>
      </c>
      <c r="L525" s="121">
        <f t="shared" si="277"/>
        <v>0</v>
      </c>
      <c r="M525" s="121">
        <f t="shared" si="278"/>
        <v>0</v>
      </c>
      <c r="N525" s="121">
        <f t="shared" si="278"/>
        <v>0</v>
      </c>
      <c r="O525" s="121">
        <f t="shared" si="287"/>
        <v>3.0000000000000001E-3</v>
      </c>
      <c r="P525" s="119">
        <f>SUM(U130:U136)</f>
        <v>0</v>
      </c>
      <c r="Q525" s="120">
        <f>SUM(V130:V136)</f>
        <v>0</v>
      </c>
      <c r="R525" s="197">
        <f t="shared" si="279"/>
        <v>0</v>
      </c>
      <c r="S525" s="116">
        <f>SUM(W130:W136)</f>
        <v>0</v>
      </c>
      <c r="T525" s="121">
        <f t="shared" si="280"/>
        <v>0</v>
      </c>
      <c r="U525" s="121">
        <f t="shared" si="269"/>
        <v>0</v>
      </c>
      <c r="V525" s="117">
        <f>SUM(AD124:AD130)</f>
        <v>0</v>
      </c>
      <c r="W525" s="30">
        <f t="shared" ca="1" si="270"/>
        <v>0</v>
      </c>
      <c r="X525" s="30">
        <f t="shared" ca="1" si="271"/>
        <v>0</v>
      </c>
      <c r="Y525" s="30">
        <f t="shared" ca="1" si="272"/>
        <v>0</v>
      </c>
      <c r="Z525" s="30">
        <f t="shared" ca="1" si="273"/>
        <v>0</v>
      </c>
      <c r="AA525" s="30">
        <f t="shared" si="274"/>
        <v>0</v>
      </c>
      <c r="AB525" s="31">
        <f t="shared" ca="1" si="281"/>
        <v>0</v>
      </c>
      <c r="AC525" s="122">
        <f t="shared" ca="1" si="282"/>
        <v>0</v>
      </c>
      <c r="AD525" s="32">
        <f t="shared" ca="1" si="283"/>
        <v>0</v>
      </c>
      <c r="AE525" s="122">
        <f t="shared" ca="1" si="284"/>
        <v>0</v>
      </c>
      <c r="AF525" s="32">
        <f t="shared" ca="1" si="285"/>
        <v>0</v>
      </c>
      <c r="AG525" s="116">
        <v>2715</v>
      </c>
      <c r="AH525" s="33">
        <v>1945</v>
      </c>
      <c r="AI525" s="53"/>
      <c r="AK525" s="52"/>
      <c r="AL525" s="53"/>
      <c r="AN525" s="52"/>
      <c r="BF525" s="54"/>
      <c r="BG525" s="54"/>
      <c r="BL525" s="52"/>
      <c r="BM525" s="52"/>
    </row>
    <row r="526" spans="1:65" ht="33" customHeight="1" thickBot="1">
      <c r="A526" s="114">
        <f t="shared" si="286"/>
        <v>19</v>
      </c>
      <c r="B526" s="115">
        <f>B143</f>
        <v>46057</v>
      </c>
      <c r="C526" s="116">
        <f>SUM(E137:E143)</f>
        <v>0</v>
      </c>
      <c r="D526" s="117">
        <f>SUM(C137:C143)</f>
        <v>0</v>
      </c>
      <c r="E526" s="116">
        <f>SUM(F137:F143)</f>
        <v>0</v>
      </c>
      <c r="F526" s="117">
        <f>SUM(D137:D143)</f>
        <v>0</v>
      </c>
      <c r="G526" s="118">
        <f t="shared" si="275"/>
        <v>821</v>
      </c>
      <c r="H526" s="118">
        <f t="shared" si="276"/>
        <v>6136</v>
      </c>
      <c r="I526" s="118">
        <f t="shared" si="267"/>
        <v>6136</v>
      </c>
      <c r="J526" s="117">
        <f t="shared" si="268"/>
        <v>821</v>
      </c>
      <c r="K526" s="121">
        <f t="shared" si="277"/>
        <v>0</v>
      </c>
      <c r="L526" s="121">
        <f t="shared" si="277"/>
        <v>0</v>
      </c>
      <c r="M526" s="121">
        <f t="shared" si="278"/>
        <v>0</v>
      </c>
      <c r="N526" s="121">
        <f t="shared" si="278"/>
        <v>0</v>
      </c>
      <c r="O526" s="121">
        <f t="shared" si="287"/>
        <v>3.0000000000000001E-3</v>
      </c>
      <c r="P526" s="119">
        <f>SUM(U137:U143)</f>
        <v>0</v>
      </c>
      <c r="Q526" s="120">
        <f>SUM(V137:V143)</f>
        <v>0</v>
      </c>
      <c r="R526" s="197">
        <f t="shared" si="279"/>
        <v>0</v>
      </c>
      <c r="S526" s="116">
        <f>SUM(W137:W143)</f>
        <v>0</v>
      </c>
      <c r="T526" s="121">
        <f t="shared" si="280"/>
        <v>0</v>
      </c>
      <c r="U526" s="121">
        <f t="shared" si="269"/>
        <v>0</v>
      </c>
      <c r="V526" s="117">
        <f>SUM(AD137:AD143)</f>
        <v>0</v>
      </c>
      <c r="W526" s="30">
        <f t="shared" ca="1" si="270"/>
        <v>0</v>
      </c>
      <c r="X526" s="30">
        <f t="shared" ca="1" si="271"/>
        <v>0</v>
      </c>
      <c r="Y526" s="30">
        <f t="shared" ca="1" si="272"/>
        <v>0</v>
      </c>
      <c r="Z526" s="30">
        <f t="shared" ca="1" si="273"/>
        <v>0</v>
      </c>
      <c r="AA526" s="30">
        <f t="shared" si="274"/>
        <v>0</v>
      </c>
      <c r="AB526" s="31">
        <f t="shared" ca="1" si="281"/>
        <v>0</v>
      </c>
      <c r="AC526" s="122">
        <f t="shared" ca="1" si="282"/>
        <v>0</v>
      </c>
      <c r="AD526" s="32">
        <f t="shared" ca="1" si="283"/>
        <v>0</v>
      </c>
      <c r="AE526" s="122">
        <f t="shared" ca="1" si="284"/>
        <v>0</v>
      </c>
      <c r="AF526" s="32">
        <f t="shared" ca="1" si="285"/>
        <v>0</v>
      </c>
      <c r="AG526" s="116">
        <v>2875</v>
      </c>
      <c r="AH526" s="33">
        <v>2095</v>
      </c>
      <c r="AI526" s="53"/>
      <c r="AK526" s="52"/>
      <c r="AL526" s="53"/>
      <c r="AN526" s="52"/>
      <c r="BF526" s="54"/>
      <c r="BG526" s="54"/>
      <c r="BL526" s="52"/>
      <c r="BM526" s="52"/>
    </row>
    <row r="527" spans="1:65" ht="33" customHeight="1" thickBot="1">
      <c r="A527" s="114">
        <f t="shared" si="286"/>
        <v>20</v>
      </c>
      <c r="B527" s="115">
        <f>B150</f>
        <v>46064</v>
      </c>
      <c r="C527" s="116">
        <f>SUM(E144:E150)</f>
        <v>0</v>
      </c>
      <c r="D527" s="117">
        <f>SUM(C144:C150)</f>
        <v>0</v>
      </c>
      <c r="E527" s="116">
        <f>SUM(F144:F150)</f>
        <v>0</v>
      </c>
      <c r="F527" s="117">
        <f>SUM(D144:D150)</f>
        <v>0</v>
      </c>
      <c r="G527" s="118">
        <f t="shared" si="275"/>
        <v>821</v>
      </c>
      <c r="H527" s="118">
        <f t="shared" si="276"/>
        <v>6136</v>
      </c>
      <c r="I527" s="118">
        <f t="shared" si="267"/>
        <v>6136</v>
      </c>
      <c r="J527" s="117">
        <f t="shared" si="268"/>
        <v>821</v>
      </c>
      <c r="K527" s="121">
        <f t="shared" si="277"/>
        <v>0</v>
      </c>
      <c r="L527" s="121">
        <f t="shared" si="277"/>
        <v>0</v>
      </c>
      <c r="M527" s="121">
        <f t="shared" si="278"/>
        <v>0</v>
      </c>
      <c r="N527" s="121">
        <f t="shared" si="278"/>
        <v>0</v>
      </c>
      <c r="O527" s="121">
        <f t="shared" si="287"/>
        <v>3.0000000000000001E-3</v>
      </c>
      <c r="P527" s="119">
        <f>SUM(U144:U150)</f>
        <v>0</v>
      </c>
      <c r="Q527" s="120">
        <f>SUM(V144:V150)</f>
        <v>0</v>
      </c>
      <c r="R527" s="197">
        <f t="shared" si="279"/>
        <v>0</v>
      </c>
      <c r="S527" s="116">
        <f>SUM(W144:W150)</f>
        <v>0</v>
      </c>
      <c r="T527" s="121">
        <f t="shared" si="280"/>
        <v>0</v>
      </c>
      <c r="U527" s="121">
        <f t="shared" si="269"/>
        <v>0</v>
      </c>
      <c r="V527" s="117">
        <f>SUM(AD144:AD150)</f>
        <v>0</v>
      </c>
      <c r="W527" s="30">
        <f t="shared" ca="1" si="270"/>
        <v>0</v>
      </c>
      <c r="X527" s="30">
        <f t="shared" ca="1" si="271"/>
        <v>0</v>
      </c>
      <c r="Y527" s="30">
        <f t="shared" ca="1" si="272"/>
        <v>0</v>
      </c>
      <c r="Z527" s="30">
        <f t="shared" ca="1" si="273"/>
        <v>0</v>
      </c>
      <c r="AA527" s="30">
        <f t="shared" si="274"/>
        <v>0</v>
      </c>
      <c r="AB527" s="31">
        <f t="shared" ca="1" si="281"/>
        <v>0</v>
      </c>
      <c r="AC527" s="122">
        <f t="shared" ca="1" si="282"/>
        <v>0</v>
      </c>
      <c r="AD527" s="32">
        <f t="shared" ca="1" si="283"/>
        <v>0</v>
      </c>
      <c r="AE527" s="122">
        <f t="shared" ca="1" si="284"/>
        <v>0</v>
      </c>
      <c r="AF527" s="32">
        <f t="shared" ca="1" si="285"/>
        <v>0</v>
      </c>
      <c r="AG527" s="116">
        <v>3035</v>
      </c>
      <c r="AH527" s="33">
        <v>2245</v>
      </c>
      <c r="AI527" s="53"/>
      <c r="AK527" s="52"/>
      <c r="AL527" s="53"/>
      <c r="AN527" s="52"/>
      <c r="BF527" s="54"/>
      <c r="BG527" s="54"/>
      <c r="BL527" s="52"/>
      <c r="BM527" s="52"/>
    </row>
    <row r="528" spans="1:65" ht="33" customHeight="1" thickBot="1">
      <c r="A528" s="114">
        <f t="shared" si="286"/>
        <v>21</v>
      </c>
      <c r="B528" s="115">
        <f>B157</f>
        <v>46071</v>
      </c>
      <c r="C528" s="116">
        <f>SUM(E151:E157)</f>
        <v>0</v>
      </c>
      <c r="D528" s="117">
        <f>SUM(C151:C157)</f>
        <v>0</v>
      </c>
      <c r="E528" s="116">
        <f>SUM(F151:F157)</f>
        <v>0</v>
      </c>
      <c r="F528" s="117">
        <f>SUM(D151:D157)</f>
        <v>0</v>
      </c>
      <c r="G528" s="118">
        <f t="shared" si="275"/>
        <v>821</v>
      </c>
      <c r="H528" s="118">
        <f t="shared" si="276"/>
        <v>6136</v>
      </c>
      <c r="I528" s="118">
        <f t="shared" si="267"/>
        <v>6136</v>
      </c>
      <c r="J528" s="117">
        <f t="shared" si="268"/>
        <v>821</v>
      </c>
      <c r="K528" s="121">
        <f t="shared" si="277"/>
        <v>0</v>
      </c>
      <c r="L528" s="121">
        <f t="shared" si="277"/>
        <v>0</v>
      </c>
      <c r="M528" s="121">
        <f t="shared" si="278"/>
        <v>0</v>
      </c>
      <c r="N528" s="121">
        <f t="shared" si="278"/>
        <v>0</v>
      </c>
      <c r="O528" s="121">
        <f t="shared" si="287"/>
        <v>3.0000000000000001E-3</v>
      </c>
      <c r="P528" s="119">
        <f>SUM(U151:U157)</f>
        <v>0</v>
      </c>
      <c r="Q528" s="120">
        <f>SUM(V151:V157)</f>
        <v>0</v>
      </c>
      <c r="R528" s="197">
        <f t="shared" si="279"/>
        <v>0</v>
      </c>
      <c r="S528" s="116">
        <f>SUM(W151:W157)</f>
        <v>0</v>
      </c>
      <c r="T528" s="121">
        <f t="shared" si="280"/>
        <v>0</v>
      </c>
      <c r="U528" s="121">
        <f t="shared" si="269"/>
        <v>0</v>
      </c>
      <c r="V528" s="117">
        <f>SUM(AD151:AD157)</f>
        <v>0</v>
      </c>
      <c r="W528" s="30">
        <f t="shared" ca="1" si="270"/>
        <v>0</v>
      </c>
      <c r="X528" s="30">
        <f t="shared" ca="1" si="271"/>
        <v>0</v>
      </c>
      <c r="Y528" s="30">
        <f t="shared" ca="1" si="272"/>
        <v>0</v>
      </c>
      <c r="Z528" s="30">
        <f t="shared" ca="1" si="273"/>
        <v>0</v>
      </c>
      <c r="AA528" s="30">
        <f t="shared" si="274"/>
        <v>0</v>
      </c>
      <c r="AB528" s="31">
        <f t="shared" ca="1" si="281"/>
        <v>0</v>
      </c>
      <c r="AC528" s="122">
        <f t="shared" ca="1" si="282"/>
        <v>0</v>
      </c>
      <c r="AD528" s="32">
        <f t="shared" ca="1" si="283"/>
        <v>0</v>
      </c>
      <c r="AE528" s="122">
        <f t="shared" ca="1" si="284"/>
        <v>0</v>
      </c>
      <c r="AF528" s="32">
        <f t="shared" ca="1" si="285"/>
        <v>0</v>
      </c>
      <c r="AG528" s="116">
        <v>3195</v>
      </c>
      <c r="AH528" s="33">
        <v>2400</v>
      </c>
      <c r="AI528" s="53"/>
      <c r="AK528" s="52"/>
      <c r="AL528" s="53"/>
      <c r="AN528" s="52"/>
      <c r="BF528" s="54"/>
      <c r="BG528" s="54"/>
      <c r="BL528" s="52"/>
      <c r="BM528" s="52"/>
    </row>
    <row r="529" spans="1:65" ht="33" customHeight="1" thickBot="1">
      <c r="A529" s="114">
        <f t="shared" si="286"/>
        <v>22</v>
      </c>
      <c r="B529" s="115">
        <f>B164</f>
        <v>46078</v>
      </c>
      <c r="C529" s="116">
        <f>SUM(E158:E164)</f>
        <v>0</v>
      </c>
      <c r="D529" s="117">
        <f>SUM(C158:C164)</f>
        <v>0</v>
      </c>
      <c r="E529" s="116">
        <f>SUM(F158:F164)</f>
        <v>0</v>
      </c>
      <c r="F529" s="117">
        <f>SUM(D158:D164)</f>
        <v>0</v>
      </c>
      <c r="G529" s="118">
        <f t="shared" si="275"/>
        <v>821</v>
      </c>
      <c r="H529" s="118">
        <f t="shared" si="276"/>
        <v>6136</v>
      </c>
      <c r="I529" s="118">
        <f t="shared" si="267"/>
        <v>6136</v>
      </c>
      <c r="J529" s="117">
        <f t="shared" si="268"/>
        <v>821</v>
      </c>
      <c r="K529" s="121">
        <f t="shared" si="277"/>
        <v>0</v>
      </c>
      <c r="L529" s="121">
        <f t="shared" si="277"/>
        <v>0</v>
      </c>
      <c r="M529" s="121">
        <f t="shared" si="278"/>
        <v>0</v>
      </c>
      <c r="N529" s="121">
        <f t="shared" si="278"/>
        <v>0</v>
      </c>
      <c r="O529" s="121">
        <f t="shared" si="287"/>
        <v>3.0000000000000001E-3</v>
      </c>
      <c r="P529" s="119">
        <f>SUM(U158:U164)</f>
        <v>0</v>
      </c>
      <c r="Q529" s="120">
        <f>SUM(V158:V164)</f>
        <v>0</v>
      </c>
      <c r="R529" s="197">
        <f t="shared" si="279"/>
        <v>0</v>
      </c>
      <c r="S529" s="116">
        <f>SUM(W158:W164)</f>
        <v>0</v>
      </c>
      <c r="T529" s="121">
        <f t="shared" si="280"/>
        <v>0</v>
      </c>
      <c r="U529" s="121">
        <f t="shared" si="269"/>
        <v>0</v>
      </c>
      <c r="V529" s="117">
        <f>SUM(AD158:AD164)</f>
        <v>0</v>
      </c>
      <c r="W529" s="30">
        <f t="shared" ca="1" si="270"/>
        <v>0</v>
      </c>
      <c r="X529" s="30">
        <f t="shared" ca="1" si="271"/>
        <v>0</v>
      </c>
      <c r="Y529" s="30">
        <f t="shared" ca="1" si="272"/>
        <v>0</v>
      </c>
      <c r="Z529" s="30">
        <f t="shared" ca="1" si="273"/>
        <v>0</v>
      </c>
      <c r="AA529" s="30">
        <f t="shared" si="274"/>
        <v>0</v>
      </c>
      <c r="AB529" s="31">
        <f t="shared" ca="1" si="281"/>
        <v>0</v>
      </c>
      <c r="AC529" s="122">
        <f t="shared" ca="1" si="282"/>
        <v>0</v>
      </c>
      <c r="AD529" s="32">
        <f t="shared" ca="1" si="283"/>
        <v>0</v>
      </c>
      <c r="AE529" s="122">
        <f t="shared" ca="1" si="284"/>
        <v>0</v>
      </c>
      <c r="AF529" s="32">
        <f t="shared" ca="1" si="285"/>
        <v>0</v>
      </c>
      <c r="AG529" s="116">
        <v>3355</v>
      </c>
      <c r="AH529" s="33">
        <v>2550</v>
      </c>
      <c r="AI529" s="53"/>
      <c r="AK529" s="52"/>
      <c r="AL529" s="53"/>
      <c r="AN529" s="52"/>
      <c r="BF529" s="54"/>
      <c r="BG529" s="54"/>
      <c r="BL529" s="52"/>
      <c r="BM529" s="52"/>
    </row>
    <row r="530" spans="1:65" ht="33" customHeight="1" thickBot="1">
      <c r="A530" s="114">
        <f t="shared" si="286"/>
        <v>23</v>
      </c>
      <c r="B530" s="115">
        <f>B171</f>
        <v>46085</v>
      </c>
      <c r="C530" s="116">
        <f>SUM(E165:E171)</f>
        <v>0</v>
      </c>
      <c r="D530" s="117">
        <f>SUM(C165:C171)</f>
        <v>0</v>
      </c>
      <c r="E530" s="116">
        <f>SUM(F165:F171)</f>
        <v>0</v>
      </c>
      <c r="F530" s="117">
        <f>SUM(D165:D171)</f>
        <v>0</v>
      </c>
      <c r="G530" s="118">
        <f t="shared" si="275"/>
        <v>821</v>
      </c>
      <c r="H530" s="118">
        <f t="shared" si="276"/>
        <v>6136</v>
      </c>
      <c r="I530" s="118">
        <f t="shared" si="267"/>
        <v>6136</v>
      </c>
      <c r="J530" s="117">
        <f t="shared" si="268"/>
        <v>821</v>
      </c>
      <c r="K530" s="121">
        <f t="shared" si="277"/>
        <v>0</v>
      </c>
      <c r="L530" s="121">
        <f t="shared" si="277"/>
        <v>0</v>
      </c>
      <c r="M530" s="121">
        <f t="shared" si="278"/>
        <v>0</v>
      </c>
      <c r="N530" s="121">
        <f t="shared" si="278"/>
        <v>0</v>
      </c>
      <c r="O530" s="121">
        <f t="shared" si="287"/>
        <v>3.0000000000000001E-3</v>
      </c>
      <c r="P530" s="119">
        <f>SUM(U165:U171)</f>
        <v>0</v>
      </c>
      <c r="Q530" s="120">
        <f>SUM(V165:V171)</f>
        <v>0</v>
      </c>
      <c r="R530" s="197">
        <f t="shared" si="279"/>
        <v>0</v>
      </c>
      <c r="S530" s="116">
        <f>SUM(W165:W171)</f>
        <v>0</v>
      </c>
      <c r="T530" s="121">
        <f t="shared" si="280"/>
        <v>0</v>
      </c>
      <c r="U530" s="121">
        <f t="shared" si="269"/>
        <v>0</v>
      </c>
      <c r="V530" s="117">
        <f>SUM(AD165:AD171)</f>
        <v>0</v>
      </c>
      <c r="W530" s="30">
        <f t="shared" ca="1" si="270"/>
        <v>0</v>
      </c>
      <c r="X530" s="30">
        <f t="shared" ca="1" si="271"/>
        <v>0</v>
      </c>
      <c r="Y530" s="30">
        <f t="shared" ca="1" si="272"/>
        <v>0</v>
      </c>
      <c r="Z530" s="30">
        <f t="shared" ca="1" si="273"/>
        <v>0</v>
      </c>
      <c r="AA530" s="30">
        <f t="shared" si="274"/>
        <v>0</v>
      </c>
      <c r="AB530" s="31">
        <f t="shared" ca="1" si="281"/>
        <v>0</v>
      </c>
      <c r="AC530" s="122">
        <f t="shared" ca="1" si="282"/>
        <v>0</v>
      </c>
      <c r="AD530" s="32">
        <f t="shared" ca="1" si="283"/>
        <v>0</v>
      </c>
      <c r="AE530" s="122">
        <f t="shared" ca="1" si="284"/>
        <v>0</v>
      </c>
      <c r="AF530" s="32">
        <f t="shared" ca="1" si="285"/>
        <v>0</v>
      </c>
      <c r="AG530" s="116">
        <v>3515</v>
      </c>
      <c r="AH530" s="33">
        <v>2700</v>
      </c>
      <c r="AI530" s="53"/>
      <c r="AK530" s="52"/>
      <c r="AL530" s="53"/>
      <c r="AN530" s="52"/>
      <c r="BF530" s="54"/>
      <c r="BG530" s="54"/>
      <c r="BL530" s="52"/>
      <c r="BM530" s="52"/>
    </row>
    <row r="531" spans="1:65" ht="33" customHeight="1" thickBot="1">
      <c r="A531" s="114">
        <f t="shared" si="286"/>
        <v>24</v>
      </c>
      <c r="B531" s="115">
        <f>B178</f>
        <v>46092</v>
      </c>
      <c r="C531" s="116">
        <f>SUM(E172:E178)</f>
        <v>0</v>
      </c>
      <c r="D531" s="117">
        <f>SUM(C172:C178)</f>
        <v>0</v>
      </c>
      <c r="E531" s="116">
        <f>SUM(F172:F178)</f>
        <v>0</v>
      </c>
      <c r="F531" s="117">
        <f>SUM(D172:D178)</f>
        <v>0</v>
      </c>
      <c r="G531" s="118">
        <f t="shared" si="275"/>
        <v>821</v>
      </c>
      <c r="H531" s="118">
        <f t="shared" si="276"/>
        <v>6136</v>
      </c>
      <c r="I531" s="118">
        <f t="shared" si="267"/>
        <v>6136</v>
      </c>
      <c r="J531" s="117">
        <f t="shared" si="268"/>
        <v>821</v>
      </c>
      <c r="K531" s="121">
        <f t="shared" si="277"/>
        <v>0</v>
      </c>
      <c r="L531" s="121">
        <f t="shared" si="277"/>
        <v>0</v>
      </c>
      <c r="M531" s="121">
        <f t="shared" si="278"/>
        <v>0</v>
      </c>
      <c r="N531" s="121">
        <f t="shared" si="278"/>
        <v>0</v>
      </c>
      <c r="O531" s="121">
        <f t="shared" si="287"/>
        <v>3.0000000000000001E-3</v>
      </c>
      <c r="P531" s="119">
        <f>SUM(U172:U178)</f>
        <v>0</v>
      </c>
      <c r="Q531" s="120">
        <f>SUM(V172:V178)</f>
        <v>0</v>
      </c>
      <c r="R531" s="197">
        <f t="shared" si="279"/>
        <v>0</v>
      </c>
      <c r="S531" s="116">
        <f>SUM(W172:W178)</f>
        <v>0</v>
      </c>
      <c r="T531" s="121">
        <f t="shared" si="280"/>
        <v>0</v>
      </c>
      <c r="U531" s="121">
        <f t="shared" si="269"/>
        <v>0</v>
      </c>
      <c r="V531" s="117">
        <f>SUM(AD172:AD178)</f>
        <v>0</v>
      </c>
      <c r="W531" s="30">
        <f t="shared" ca="1" si="270"/>
        <v>0</v>
      </c>
      <c r="X531" s="30">
        <f t="shared" ca="1" si="271"/>
        <v>0</v>
      </c>
      <c r="Y531" s="30">
        <f t="shared" ca="1" si="272"/>
        <v>0</v>
      </c>
      <c r="Z531" s="30">
        <f t="shared" ca="1" si="273"/>
        <v>0</v>
      </c>
      <c r="AA531" s="30">
        <f t="shared" si="274"/>
        <v>0</v>
      </c>
      <c r="AB531" s="31">
        <f t="shared" ca="1" si="281"/>
        <v>0</v>
      </c>
      <c r="AC531" s="122">
        <f t="shared" ca="1" si="282"/>
        <v>0</v>
      </c>
      <c r="AD531" s="32">
        <f t="shared" ca="1" si="283"/>
        <v>0</v>
      </c>
      <c r="AE531" s="122">
        <f t="shared" ca="1" si="284"/>
        <v>0</v>
      </c>
      <c r="AF531" s="32">
        <f t="shared" ca="1" si="285"/>
        <v>0</v>
      </c>
      <c r="AG531" s="116">
        <v>3675</v>
      </c>
      <c r="AH531" s="33">
        <v>2845</v>
      </c>
      <c r="AI531" s="53"/>
      <c r="AK531" s="52"/>
      <c r="AL531" s="53"/>
      <c r="AN531" s="52"/>
      <c r="BF531" s="54"/>
      <c r="BG531" s="54"/>
      <c r="BL531" s="52"/>
      <c r="BM531" s="52"/>
    </row>
    <row r="532" spans="1:65" ht="33" customHeight="1" thickBot="1">
      <c r="A532" s="114">
        <f t="shared" si="286"/>
        <v>25</v>
      </c>
      <c r="B532" s="115">
        <f>B185</f>
        <v>46099</v>
      </c>
      <c r="C532" s="116">
        <f>SUM(E179:E185)</f>
        <v>0</v>
      </c>
      <c r="D532" s="117">
        <f>SUM(C179:C185)</f>
        <v>0</v>
      </c>
      <c r="E532" s="116">
        <f>SUM(F179:F185)</f>
        <v>0</v>
      </c>
      <c r="F532" s="117">
        <f>SUM(D179:D185)</f>
        <v>0</v>
      </c>
      <c r="G532" s="118">
        <f t="shared" si="275"/>
        <v>821</v>
      </c>
      <c r="H532" s="118">
        <f t="shared" si="276"/>
        <v>6136</v>
      </c>
      <c r="I532" s="118">
        <f t="shared" si="267"/>
        <v>6136</v>
      </c>
      <c r="J532" s="117">
        <f t="shared" si="268"/>
        <v>821</v>
      </c>
      <c r="K532" s="121">
        <f t="shared" si="277"/>
        <v>0</v>
      </c>
      <c r="L532" s="121">
        <f t="shared" si="277"/>
        <v>0</v>
      </c>
      <c r="M532" s="121">
        <f t="shared" si="278"/>
        <v>0</v>
      </c>
      <c r="N532" s="121">
        <f t="shared" si="278"/>
        <v>0</v>
      </c>
      <c r="O532" s="121">
        <f t="shared" si="287"/>
        <v>3.0000000000000001E-3</v>
      </c>
      <c r="P532" s="119">
        <f>SUM(U179:U185)</f>
        <v>0</v>
      </c>
      <c r="Q532" s="120">
        <f>SUM(V179:V185)</f>
        <v>0</v>
      </c>
      <c r="R532" s="197">
        <f t="shared" si="279"/>
        <v>0</v>
      </c>
      <c r="S532" s="116">
        <f>SUM(W179:W185)</f>
        <v>0</v>
      </c>
      <c r="T532" s="121">
        <f t="shared" si="280"/>
        <v>0</v>
      </c>
      <c r="U532" s="121">
        <f t="shared" si="269"/>
        <v>0</v>
      </c>
      <c r="V532" s="117">
        <f>SUM(AD179:AD185)</f>
        <v>0</v>
      </c>
      <c r="W532" s="30">
        <f t="shared" ca="1" si="270"/>
        <v>0</v>
      </c>
      <c r="X532" s="30">
        <f t="shared" ca="1" si="271"/>
        <v>0</v>
      </c>
      <c r="Y532" s="30">
        <f t="shared" ca="1" si="272"/>
        <v>0</v>
      </c>
      <c r="Z532" s="30">
        <f t="shared" ca="1" si="273"/>
        <v>0</v>
      </c>
      <c r="AA532" s="30">
        <f t="shared" si="274"/>
        <v>0</v>
      </c>
      <c r="AB532" s="31">
        <f t="shared" ca="1" si="281"/>
        <v>0</v>
      </c>
      <c r="AC532" s="122">
        <f t="shared" ca="1" si="282"/>
        <v>0</v>
      </c>
      <c r="AD532" s="32">
        <f t="shared" ca="1" si="283"/>
        <v>0</v>
      </c>
      <c r="AE532" s="122">
        <f t="shared" ca="1" si="284"/>
        <v>0</v>
      </c>
      <c r="AF532" s="32">
        <f t="shared" ca="1" si="285"/>
        <v>0</v>
      </c>
      <c r="AG532" s="116">
        <v>3825</v>
      </c>
      <c r="AH532" s="33">
        <v>2970</v>
      </c>
      <c r="AI532" s="53"/>
      <c r="AK532" s="52"/>
      <c r="AL532" s="53"/>
      <c r="AN532" s="52"/>
      <c r="BF532" s="54"/>
      <c r="BG532" s="54"/>
      <c r="BL532" s="52"/>
      <c r="BM532" s="52"/>
    </row>
    <row r="533" spans="1:65" ht="33" customHeight="1" thickBot="1">
      <c r="A533" s="114">
        <f t="shared" si="286"/>
        <v>26</v>
      </c>
      <c r="B533" s="115">
        <f>B192</f>
        <v>46106</v>
      </c>
      <c r="C533" s="116">
        <f>SUM(E186:E192)</f>
        <v>0</v>
      </c>
      <c r="D533" s="117">
        <f>SUM(C186:C192)</f>
        <v>0</v>
      </c>
      <c r="E533" s="116">
        <f>SUM(F186:F192)</f>
        <v>0</v>
      </c>
      <c r="F533" s="117">
        <f>SUM(D186:D192)</f>
        <v>0</v>
      </c>
      <c r="G533" s="118">
        <f t="shared" si="275"/>
        <v>821</v>
      </c>
      <c r="H533" s="118">
        <f t="shared" si="276"/>
        <v>6136</v>
      </c>
      <c r="I533" s="118">
        <f t="shared" si="267"/>
        <v>6136</v>
      </c>
      <c r="J533" s="117">
        <f t="shared" si="268"/>
        <v>821</v>
      </c>
      <c r="K533" s="121">
        <f t="shared" si="277"/>
        <v>0</v>
      </c>
      <c r="L533" s="121">
        <f t="shared" si="277"/>
        <v>0</v>
      </c>
      <c r="M533" s="121">
        <f t="shared" si="278"/>
        <v>0</v>
      </c>
      <c r="N533" s="121">
        <f t="shared" si="278"/>
        <v>0</v>
      </c>
      <c r="O533" s="121">
        <f t="shared" si="287"/>
        <v>3.0000000000000001E-3</v>
      </c>
      <c r="P533" s="119">
        <f>SUM(U186:U192)</f>
        <v>0</v>
      </c>
      <c r="Q533" s="120">
        <f>SUM(V186:V192)</f>
        <v>0</v>
      </c>
      <c r="R533" s="197">
        <f t="shared" si="279"/>
        <v>0</v>
      </c>
      <c r="S533" s="116">
        <f>SUM(W186:W192)</f>
        <v>0</v>
      </c>
      <c r="T533" s="121">
        <f t="shared" si="280"/>
        <v>0</v>
      </c>
      <c r="U533" s="121">
        <f t="shared" si="269"/>
        <v>0</v>
      </c>
      <c r="V533" s="117">
        <f>SUM(AD186:AD192)</f>
        <v>0</v>
      </c>
      <c r="W533" s="30">
        <f t="shared" ca="1" si="270"/>
        <v>0</v>
      </c>
      <c r="X533" s="30">
        <f t="shared" ca="1" si="271"/>
        <v>0</v>
      </c>
      <c r="Y533" s="30">
        <f t="shared" ca="1" si="272"/>
        <v>0</v>
      </c>
      <c r="Z533" s="30">
        <f t="shared" ca="1" si="273"/>
        <v>0</v>
      </c>
      <c r="AA533" s="30">
        <f t="shared" si="274"/>
        <v>0</v>
      </c>
      <c r="AB533" s="31">
        <f t="shared" ca="1" si="281"/>
        <v>0</v>
      </c>
      <c r="AC533" s="122">
        <f t="shared" ca="1" si="282"/>
        <v>0</v>
      </c>
      <c r="AD533" s="32">
        <f t="shared" ca="1" si="283"/>
        <v>0</v>
      </c>
      <c r="AE533" s="122">
        <f t="shared" ca="1" si="284"/>
        <v>0</v>
      </c>
      <c r="AF533" s="32">
        <f t="shared" ca="1" si="285"/>
        <v>0</v>
      </c>
      <c r="AG533" s="116">
        <v>3960</v>
      </c>
      <c r="AH533" s="33">
        <v>3080</v>
      </c>
      <c r="AI533" s="53"/>
      <c r="AK533" s="52"/>
      <c r="AL533" s="53"/>
      <c r="AN533" s="52"/>
      <c r="BF533" s="54"/>
      <c r="BG533" s="54"/>
      <c r="BL533" s="52"/>
      <c r="BM533" s="52"/>
    </row>
    <row r="534" spans="1:65" ht="33" customHeight="1" thickBot="1">
      <c r="A534" s="114">
        <f t="shared" si="286"/>
        <v>27</v>
      </c>
      <c r="B534" s="115">
        <f>B199</f>
        <v>46113</v>
      </c>
      <c r="C534" s="116">
        <f>SUM(E193:E199)</f>
        <v>0</v>
      </c>
      <c r="D534" s="117">
        <f>SUM(C193:C199)</f>
        <v>0</v>
      </c>
      <c r="E534" s="116">
        <f>SUM(F193:F199)</f>
        <v>0</v>
      </c>
      <c r="F534" s="117">
        <f>SUM(D193:D199)</f>
        <v>0</v>
      </c>
      <c r="G534" s="118">
        <f t="shared" si="275"/>
        <v>821</v>
      </c>
      <c r="H534" s="118">
        <f t="shared" si="276"/>
        <v>6136</v>
      </c>
      <c r="I534" s="118">
        <f t="shared" si="267"/>
        <v>6136</v>
      </c>
      <c r="J534" s="117">
        <f t="shared" si="268"/>
        <v>821</v>
      </c>
      <c r="K534" s="121">
        <f t="shared" si="277"/>
        <v>0</v>
      </c>
      <c r="L534" s="121">
        <f t="shared" si="277"/>
        <v>0</v>
      </c>
      <c r="M534" s="121">
        <f t="shared" si="278"/>
        <v>0</v>
      </c>
      <c r="N534" s="121">
        <f t="shared" si="278"/>
        <v>0</v>
      </c>
      <c r="O534" s="121">
        <f t="shared" si="287"/>
        <v>3.0000000000000001E-3</v>
      </c>
      <c r="P534" s="119">
        <f>SUM(U193:U199)</f>
        <v>0</v>
      </c>
      <c r="Q534" s="120">
        <f>SUM(V193:V199)</f>
        <v>0</v>
      </c>
      <c r="R534" s="197">
        <f t="shared" si="279"/>
        <v>0</v>
      </c>
      <c r="S534" s="116">
        <f>SUM(W193:W199)</f>
        <v>0</v>
      </c>
      <c r="T534" s="121">
        <f t="shared" si="280"/>
        <v>0</v>
      </c>
      <c r="U534" s="121">
        <f t="shared" si="269"/>
        <v>0</v>
      </c>
      <c r="V534" s="117">
        <f>SUM(AD193:AD199)</f>
        <v>0</v>
      </c>
      <c r="W534" s="30">
        <f t="shared" ca="1" si="270"/>
        <v>0</v>
      </c>
      <c r="X534" s="30">
        <f t="shared" ca="1" si="271"/>
        <v>0</v>
      </c>
      <c r="Y534" s="30">
        <f t="shared" ca="1" si="272"/>
        <v>0</v>
      </c>
      <c r="Z534" s="30">
        <f t="shared" ca="1" si="273"/>
        <v>0</v>
      </c>
      <c r="AA534" s="30">
        <f t="shared" si="274"/>
        <v>0</v>
      </c>
      <c r="AB534" s="31">
        <f t="shared" ca="1" si="281"/>
        <v>0</v>
      </c>
      <c r="AC534" s="122">
        <f t="shared" ca="1" si="282"/>
        <v>0</v>
      </c>
      <c r="AD534" s="32">
        <f t="shared" ca="1" si="283"/>
        <v>0</v>
      </c>
      <c r="AE534" s="122">
        <f t="shared" ca="1" si="284"/>
        <v>0</v>
      </c>
      <c r="AF534" s="32">
        <f t="shared" ca="1" si="285"/>
        <v>0</v>
      </c>
      <c r="AG534" s="116">
        <v>4035</v>
      </c>
      <c r="AH534" s="33">
        <v>3180</v>
      </c>
      <c r="AI534" s="53"/>
      <c r="AK534" s="52"/>
      <c r="AL534" s="53"/>
      <c r="AN534" s="52"/>
      <c r="BF534" s="54"/>
      <c r="BG534" s="54"/>
      <c r="BL534" s="52"/>
      <c r="BM534" s="52"/>
    </row>
    <row r="535" spans="1:65" ht="33" customHeight="1" thickBot="1">
      <c r="A535" s="114">
        <f t="shared" si="286"/>
        <v>28</v>
      </c>
      <c r="B535" s="115">
        <f>B206</f>
        <v>46120</v>
      </c>
      <c r="C535" s="116">
        <f>SUM(E200:E206)</f>
        <v>0</v>
      </c>
      <c r="D535" s="117">
        <f>SUM(C200:C206)</f>
        <v>0</v>
      </c>
      <c r="E535" s="116">
        <f>SUM(F200:F206)</f>
        <v>0</v>
      </c>
      <c r="F535" s="117">
        <f>SUM(D200:D206)</f>
        <v>0</v>
      </c>
      <c r="G535" s="118">
        <f t="shared" si="275"/>
        <v>821</v>
      </c>
      <c r="H535" s="118">
        <f t="shared" si="276"/>
        <v>6136</v>
      </c>
      <c r="I535" s="118">
        <f t="shared" si="267"/>
        <v>6136</v>
      </c>
      <c r="J535" s="117">
        <f t="shared" si="268"/>
        <v>821</v>
      </c>
      <c r="K535" s="121">
        <f t="shared" si="277"/>
        <v>0</v>
      </c>
      <c r="L535" s="121">
        <f t="shared" si="277"/>
        <v>0</v>
      </c>
      <c r="M535" s="121">
        <f t="shared" si="278"/>
        <v>0</v>
      </c>
      <c r="N535" s="121">
        <f t="shared" si="278"/>
        <v>0</v>
      </c>
      <c r="O535" s="121">
        <f t="shared" si="287"/>
        <v>3.0000000000000001E-3</v>
      </c>
      <c r="P535" s="119">
        <f>SUM(U200:U206)</f>
        <v>0</v>
      </c>
      <c r="Q535" s="120">
        <f>SUM(V200:V206)</f>
        <v>0</v>
      </c>
      <c r="R535" s="197">
        <f t="shared" si="279"/>
        <v>0</v>
      </c>
      <c r="S535" s="116">
        <f>SUM(W200:W206)</f>
        <v>0</v>
      </c>
      <c r="T535" s="121">
        <f t="shared" si="280"/>
        <v>0</v>
      </c>
      <c r="U535" s="121">
        <f t="shared" si="269"/>
        <v>0</v>
      </c>
      <c r="V535" s="117">
        <f>SUM(AD200:AD206)</f>
        <v>0</v>
      </c>
      <c r="W535" s="30">
        <f t="shared" ca="1" si="270"/>
        <v>0</v>
      </c>
      <c r="X535" s="30">
        <f t="shared" ca="1" si="271"/>
        <v>0</v>
      </c>
      <c r="Y535" s="30">
        <f t="shared" ca="1" si="272"/>
        <v>0</v>
      </c>
      <c r="Z535" s="30">
        <f t="shared" ca="1" si="273"/>
        <v>0</v>
      </c>
      <c r="AA535" s="30">
        <f t="shared" si="274"/>
        <v>0</v>
      </c>
      <c r="AB535" s="31">
        <f t="shared" ca="1" si="281"/>
        <v>0</v>
      </c>
      <c r="AC535" s="122">
        <f t="shared" ca="1" si="282"/>
        <v>0</v>
      </c>
      <c r="AD535" s="32">
        <f t="shared" ca="1" si="283"/>
        <v>0</v>
      </c>
      <c r="AE535" s="122">
        <f t="shared" ca="1" si="284"/>
        <v>0</v>
      </c>
      <c r="AF535" s="32">
        <f t="shared" ca="1" si="285"/>
        <v>0</v>
      </c>
      <c r="AG535" s="116">
        <v>4090</v>
      </c>
      <c r="AH535" s="33">
        <v>3275</v>
      </c>
      <c r="AI535" s="53"/>
      <c r="AK535" s="52"/>
      <c r="AL535" s="53"/>
      <c r="AN535" s="52"/>
      <c r="BF535" s="54"/>
      <c r="BG535" s="54"/>
      <c r="BL535" s="52"/>
      <c r="BM535" s="52"/>
    </row>
    <row r="536" spans="1:65" ht="33" customHeight="1" thickBot="1">
      <c r="A536" s="114">
        <f t="shared" si="286"/>
        <v>29</v>
      </c>
      <c r="B536" s="115">
        <f>B213</f>
        <v>46127</v>
      </c>
      <c r="C536" s="116">
        <f>SUM(E207:E213)</f>
        <v>0</v>
      </c>
      <c r="D536" s="117">
        <f>SUM(C207:C213)</f>
        <v>0</v>
      </c>
      <c r="E536" s="116">
        <f>SUM(F207:F213)</f>
        <v>0</v>
      </c>
      <c r="F536" s="117">
        <f>SUM(D207:D213)</f>
        <v>0</v>
      </c>
      <c r="G536" s="118">
        <f t="shared" si="275"/>
        <v>821</v>
      </c>
      <c r="H536" s="118">
        <f t="shared" si="276"/>
        <v>6136</v>
      </c>
      <c r="I536" s="118">
        <f t="shared" si="267"/>
        <v>6136</v>
      </c>
      <c r="J536" s="117">
        <f t="shared" si="268"/>
        <v>821</v>
      </c>
      <c r="K536" s="121">
        <f t="shared" si="277"/>
        <v>0</v>
      </c>
      <c r="L536" s="121">
        <f t="shared" si="277"/>
        <v>0</v>
      </c>
      <c r="M536" s="121">
        <f t="shared" si="278"/>
        <v>0</v>
      </c>
      <c r="N536" s="121">
        <f t="shared" si="278"/>
        <v>0</v>
      </c>
      <c r="O536" s="121">
        <f t="shared" si="287"/>
        <v>3.0000000000000001E-3</v>
      </c>
      <c r="P536" s="119">
        <f>SUM(U207:U213)</f>
        <v>0</v>
      </c>
      <c r="Q536" s="120">
        <f>SUM(V207:V213)</f>
        <v>0</v>
      </c>
      <c r="R536" s="197">
        <f t="shared" si="279"/>
        <v>0</v>
      </c>
      <c r="S536" s="116">
        <f>SUM(W207:W213)</f>
        <v>0</v>
      </c>
      <c r="T536" s="121">
        <f t="shared" si="280"/>
        <v>0</v>
      </c>
      <c r="U536" s="121">
        <f t="shared" si="269"/>
        <v>0</v>
      </c>
      <c r="V536" s="117">
        <f>SUM(AD207:AD213)</f>
        <v>0</v>
      </c>
      <c r="W536" s="30">
        <f t="shared" ca="1" si="270"/>
        <v>0</v>
      </c>
      <c r="X536" s="30">
        <f t="shared" ca="1" si="271"/>
        <v>0</v>
      </c>
      <c r="Y536" s="30">
        <f t="shared" ca="1" si="272"/>
        <v>0</v>
      </c>
      <c r="Z536" s="30">
        <f t="shared" ca="1" si="273"/>
        <v>0</v>
      </c>
      <c r="AA536" s="30">
        <f t="shared" si="274"/>
        <v>0</v>
      </c>
      <c r="AB536" s="31">
        <f t="shared" ca="1" si="281"/>
        <v>0</v>
      </c>
      <c r="AC536" s="122">
        <f t="shared" ca="1" si="282"/>
        <v>0</v>
      </c>
      <c r="AD536" s="32">
        <f t="shared" ca="1" si="283"/>
        <v>0</v>
      </c>
      <c r="AE536" s="122">
        <f t="shared" ca="1" si="284"/>
        <v>0</v>
      </c>
      <c r="AF536" s="32">
        <f t="shared" ca="1" si="285"/>
        <v>0</v>
      </c>
      <c r="AG536" s="116">
        <v>4120</v>
      </c>
      <c r="AH536" s="33">
        <v>3365</v>
      </c>
      <c r="AI536" s="53"/>
      <c r="AK536" s="52"/>
      <c r="AL536" s="53"/>
      <c r="AN536" s="52"/>
      <c r="BF536" s="54"/>
      <c r="BG536" s="54"/>
      <c r="BL536" s="52"/>
      <c r="BM536" s="52"/>
    </row>
    <row r="537" spans="1:65" ht="33" customHeight="1" thickBot="1">
      <c r="A537" s="114">
        <f t="shared" si="286"/>
        <v>30</v>
      </c>
      <c r="B537" s="115">
        <f>B220</f>
        <v>46134</v>
      </c>
      <c r="C537" s="116">
        <f>SUM(E214:E220)</f>
        <v>0</v>
      </c>
      <c r="D537" s="117">
        <f>SUM(C214:C220)</f>
        <v>0</v>
      </c>
      <c r="E537" s="116">
        <f>SUM(F214:F220)</f>
        <v>0</v>
      </c>
      <c r="F537" s="117">
        <f>SUM(D214:D220)</f>
        <v>0</v>
      </c>
      <c r="G537" s="118">
        <f t="shared" si="275"/>
        <v>821</v>
      </c>
      <c r="H537" s="118">
        <f t="shared" si="276"/>
        <v>6136</v>
      </c>
      <c r="I537" s="118">
        <f t="shared" si="267"/>
        <v>6136</v>
      </c>
      <c r="J537" s="117">
        <f t="shared" si="268"/>
        <v>821</v>
      </c>
      <c r="K537" s="121">
        <f t="shared" si="277"/>
        <v>0</v>
      </c>
      <c r="L537" s="121">
        <f t="shared" si="277"/>
        <v>0</v>
      </c>
      <c r="M537" s="121">
        <f t="shared" si="278"/>
        <v>0</v>
      </c>
      <c r="N537" s="121">
        <f t="shared" si="278"/>
        <v>0</v>
      </c>
      <c r="O537" s="121">
        <f t="shared" si="287"/>
        <v>3.0000000000000001E-3</v>
      </c>
      <c r="P537" s="119">
        <f>SUM(U214:U220)</f>
        <v>0</v>
      </c>
      <c r="Q537" s="120">
        <f>SUM(V214:V220)</f>
        <v>0</v>
      </c>
      <c r="R537" s="197">
        <f t="shared" si="279"/>
        <v>0</v>
      </c>
      <c r="S537" s="116">
        <f>SUM(W214:W220)</f>
        <v>0</v>
      </c>
      <c r="T537" s="121">
        <f t="shared" si="280"/>
        <v>0</v>
      </c>
      <c r="U537" s="121">
        <f t="shared" si="269"/>
        <v>0</v>
      </c>
      <c r="V537" s="117">
        <f>SUM(AD214:AD220)</f>
        <v>0</v>
      </c>
      <c r="W537" s="30">
        <f t="shared" ca="1" si="270"/>
        <v>0</v>
      </c>
      <c r="X537" s="30">
        <f t="shared" ca="1" si="271"/>
        <v>0</v>
      </c>
      <c r="Y537" s="30">
        <f t="shared" ca="1" si="272"/>
        <v>0</v>
      </c>
      <c r="Z537" s="30">
        <f t="shared" ca="1" si="273"/>
        <v>0</v>
      </c>
      <c r="AA537" s="30">
        <f t="shared" si="274"/>
        <v>0</v>
      </c>
      <c r="AB537" s="31">
        <f t="shared" ca="1" si="281"/>
        <v>0</v>
      </c>
      <c r="AC537" s="122">
        <f t="shared" ca="1" si="282"/>
        <v>0</v>
      </c>
      <c r="AD537" s="32">
        <f t="shared" ca="1" si="283"/>
        <v>0</v>
      </c>
      <c r="AE537" s="122">
        <f t="shared" ca="1" si="284"/>
        <v>0</v>
      </c>
      <c r="AF537" s="32">
        <f t="shared" ca="1" si="285"/>
        <v>0</v>
      </c>
      <c r="AG537" s="116">
        <v>4150</v>
      </c>
      <c r="AH537" s="33">
        <v>3415</v>
      </c>
      <c r="AI537" s="53"/>
      <c r="AK537" s="52"/>
      <c r="AL537" s="53"/>
      <c r="AN537" s="52"/>
      <c r="BF537" s="54"/>
      <c r="BG537" s="54"/>
      <c r="BL537" s="52"/>
      <c r="BM537" s="52"/>
    </row>
    <row r="538" spans="1:65" ht="33" customHeight="1" thickBot="1">
      <c r="A538" s="114">
        <f t="shared" si="286"/>
        <v>31</v>
      </c>
      <c r="B538" s="115">
        <f>B227</f>
        <v>46141</v>
      </c>
      <c r="C538" s="116">
        <f>SUM(E221:E227)</f>
        <v>0</v>
      </c>
      <c r="D538" s="117">
        <f>SUM(C221:C227)</f>
        <v>0</v>
      </c>
      <c r="E538" s="116">
        <f>SUM(F221:F227)</f>
        <v>0</v>
      </c>
      <c r="F538" s="117">
        <f>SUM(D221:D227)</f>
        <v>0</v>
      </c>
      <c r="G538" s="118">
        <f t="shared" si="275"/>
        <v>821</v>
      </c>
      <c r="H538" s="118">
        <f t="shared" si="276"/>
        <v>6136</v>
      </c>
      <c r="I538" s="118">
        <f t="shared" si="267"/>
        <v>6136</v>
      </c>
      <c r="J538" s="117">
        <f t="shared" si="268"/>
        <v>821</v>
      </c>
      <c r="K538" s="121">
        <f t="shared" si="277"/>
        <v>0</v>
      </c>
      <c r="L538" s="121">
        <f t="shared" si="277"/>
        <v>0</v>
      </c>
      <c r="M538" s="121">
        <f t="shared" si="278"/>
        <v>0</v>
      </c>
      <c r="N538" s="121">
        <f t="shared" si="278"/>
        <v>0</v>
      </c>
      <c r="O538" s="121">
        <f t="shared" si="287"/>
        <v>3.0000000000000001E-3</v>
      </c>
      <c r="P538" s="119">
        <f>SUM(U221:U227)</f>
        <v>0</v>
      </c>
      <c r="Q538" s="120">
        <f>SUM(V221:V227)</f>
        <v>0</v>
      </c>
      <c r="R538" s="197">
        <f t="shared" si="279"/>
        <v>0</v>
      </c>
      <c r="S538" s="116">
        <f>SUM(W221:W227)</f>
        <v>0</v>
      </c>
      <c r="T538" s="121">
        <f t="shared" si="280"/>
        <v>0</v>
      </c>
      <c r="U538" s="121">
        <f t="shared" si="269"/>
        <v>0</v>
      </c>
      <c r="V538" s="117">
        <f>SUM(AD221:AD227)</f>
        <v>0</v>
      </c>
      <c r="W538" s="30">
        <f t="shared" ca="1" si="270"/>
        <v>0</v>
      </c>
      <c r="X538" s="30">
        <f t="shared" ca="1" si="271"/>
        <v>0</v>
      </c>
      <c r="Y538" s="30">
        <f t="shared" ca="1" si="272"/>
        <v>0</v>
      </c>
      <c r="Z538" s="30">
        <f t="shared" ca="1" si="273"/>
        <v>0</v>
      </c>
      <c r="AA538" s="30">
        <f t="shared" si="274"/>
        <v>0</v>
      </c>
      <c r="AB538" s="31">
        <f t="shared" ca="1" si="281"/>
        <v>0</v>
      </c>
      <c r="AC538" s="122">
        <f t="shared" ca="1" si="282"/>
        <v>0</v>
      </c>
      <c r="AD538" s="32">
        <f t="shared" ca="1" si="283"/>
        <v>0</v>
      </c>
      <c r="AE538" s="122">
        <f t="shared" ca="1" si="284"/>
        <v>0</v>
      </c>
      <c r="AF538" s="32">
        <f t="shared" ca="1" si="285"/>
        <v>0</v>
      </c>
      <c r="AG538" s="116">
        <v>4180</v>
      </c>
      <c r="AH538" s="33">
        <v>3460</v>
      </c>
      <c r="AI538" s="53"/>
      <c r="AK538" s="52"/>
      <c r="AL538" s="53"/>
      <c r="AN538" s="52"/>
      <c r="BF538" s="54"/>
      <c r="BG538" s="54"/>
      <c r="BL538" s="52"/>
      <c r="BM538" s="52"/>
    </row>
    <row r="539" spans="1:65" ht="33" customHeight="1" thickBot="1">
      <c r="A539" s="114">
        <f t="shared" si="286"/>
        <v>32</v>
      </c>
      <c r="B539" s="115">
        <f>B234</f>
        <v>46148</v>
      </c>
      <c r="C539" s="116">
        <f>SUM(E228:E234)</f>
        <v>0</v>
      </c>
      <c r="D539" s="117">
        <f>SUM(C228:C234)</f>
        <v>0</v>
      </c>
      <c r="E539" s="116">
        <f>SUM(F228:F234)</f>
        <v>0</v>
      </c>
      <c r="F539" s="117">
        <f>SUM(D228:D234)</f>
        <v>0</v>
      </c>
      <c r="G539" s="118">
        <f t="shared" si="275"/>
        <v>821</v>
      </c>
      <c r="H539" s="118">
        <f t="shared" si="276"/>
        <v>6136</v>
      </c>
      <c r="I539" s="118">
        <f t="shared" si="267"/>
        <v>6136</v>
      </c>
      <c r="J539" s="117">
        <f t="shared" si="268"/>
        <v>821</v>
      </c>
      <c r="K539" s="121">
        <f t="shared" si="277"/>
        <v>0</v>
      </c>
      <c r="L539" s="121">
        <f t="shared" si="277"/>
        <v>0</v>
      </c>
      <c r="M539" s="121">
        <f t="shared" si="278"/>
        <v>0</v>
      </c>
      <c r="N539" s="121">
        <f t="shared" si="278"/>
        <v>0</v>
      </c>
      <c r="O539" s="121">
        <f t="shared" si="287"/>
        <v>3.0000000000000001E-3</v>
      </c>
      <c r="P539" s="119">
        <f>SUM(U228:U234)</f>
        <v>0</v>
      </c>
      <c r="Q539" s="120">
        <f>SUM(V228:V234)</f>
        <v>0</v>
      </c>
      <c r="R539" s="197">
        <f t="shared" si="279"/>
        <v>0</v>
      </c>
      <c r="S539" s="116">
        <f>SUM(W228:W234)</f>
        <v>0</v>
      </c>
      <c r="T539" s="121">
        <f t="shared" si="280"/>
        <v>0</v>
      </c>
      <c r="U539" s="121">
        <f t="shared" si="269"/>
        <v>0</v>
      </c>
      <c r="V539" s="117">
        <f>SUM(AD228:AD234)</f>
        <v>0</v>
      </c>
      <c r="W539" s="30">
        <f t="shared" ca="1" si="270"/>
        <v>0</v>
      </c>
      <c r="X539" s="30">
        <f t="shared" ca="1" si="271"/>
        <v>0</v>
      </c>
      <c r="Y539" s="30">
        <f t="shared" ca="1" si="272"/>
        <v>0</v>
      </c>
      <c r="Z539" s="30">
        <f t="shared" ca="1" si="273"/>
        <v>0</v>
      </c>
      <c r="AA539" s="30">
        <f t="shared" si="274"/>
        <v>0</v>
      </c>
      <c r="AB539" s="31">
        <f t="shared" ca="1" si="281"/>
        <v>0</v>
      </c>
      <c r="AC539" s="122">
        <f t="shared" ca="1" si="282"/>
        <v>0</v>
      </c>
      <c r="AD539" s="32">
        <f t="shared" ca="1" si="283"/>
        <v>0</v>
      </c>
      <c r="AE539" s="122">
        <f t="shared" ca="1" si="284"/>
        <v>0</v>
      </c>
      <c r="AF539" s="32">
        <f t="shared" ca="1" si="285"/>
        <v>0</v>
      </c>
      <c r="AG539" s="116">
        <v>4210</v>
      </c>
      <c r="AH539" s="33">
        <v>3500</v>
      </c>
      <c r="AI539" s="53"/>
      <c r="AK539" s="52"/>
      <c r="AL539" s="53"/>
      <c r="AN539" s="52"/>
      <c r="BF539" s="54"/>
      <c r="BG539" s="54"/>
      <c r="BL539" s="52"/>
      <c r="BM539" s="52"/>
    </row>
    <row r="540" spans="1:65" ht="33" customHeight="1" thickBot="1">
      <c r="A540" s="114">
        <f t="shared" si="286"/>
        <v>33</v>
      </c>
      <c r="B540" s="115">
        <f>B241</f>
        <v>46155</v>
      </c>
      <c r="C540" s="116">
        <f>SUM(E235:E241)</f>
        <v>0</v>
      </c>
      <c r="D540" s="117">
        <f>SUM(C235:C241)</f>
        <v>0</v>
      </c>
      <c r="E540" s="116">
        <f>SUM(F235:F241)</f>
        <v>0</v>
      </c>
      <c r="F540" s="117">
        <f>SUM(D235:D241)</f>
        <v>0</v>
      </c>
      <c r="G540" s="118">
        <f t="shared" si="275"/>
        <v>821</v>
      </c>
      <c r="H540" s="118">
        <f t="shared" si="276"/>
        <v>6136</v>
      </c>
      <c r="I540" s="118">
        <f t="shared" ref="I540:I571" si="288">LOOKUP(B540,$B$11:$B$500,$H$11:$H$500)</f>
        <v>6136</v>
      </c>
      <c r="J540" s="117">
        <f t="shared" ref="J540:J571" si="289">LOOKUP(B540,$B$11:$B$500,$G$11:$G$500)</f>
        <v>821</v>
      </c>
      <c r="K540" s="121">
        <f t="shared" si="277"/>
        <v>0</v>
      </c>
      <c r="L540" s="121">
        <f t="shared" si="277"/>
        <v>0</v>
      </c>
      <c r="M540" s="121">
        <f t="shared" si="278"/>
        <v>0</v>
      </c>
      <c r="N540" s="121">
        <f t="shared" si="278"/>
        <v>0</v>
      </c>
      <c r="O540" s="121">
        <f t="shared" si="287"/>
        <v>3.0000000000000001E-3</v>
      </c>
      <c r="P540" s="119">
        <f>SUM(U235:U241)</f>
        <v>0</v>
      </c>
      <c r="Q540" s="120">
        <f>SUM(V235:V241)</f>
        <v>0</v>
      </c>
      <c r="R540" s="197">
        <f t="shared" si="279"/>
        <v>0</v>
      </c>
      <c r="S540" s="116">
        <f>SUM(W235:W241)</f>
        <v>0</v>
      </c>
      <c r="T540" s="121">
        <f t="shared" si="280"/>
        <v>0</v>
      </c>
      <c r="U540" s="121">
        <f t="shared" ref="U540:U571" si="290">IFERROR(S540/(I540*7),0)</f>
        <v>0</v>
      </c>
      <c r="V540" s="117">
        <f>SUM(AD235:AD241)</f>
        <v>0</v>
      </c>
      <c r="W540" s="30">
        <f t="shared" ref="W540:W571" ca="1" si="291">IFERROR(SUM(OFFSET($X$11, (ROW()-508)*7, 0, 7, 1))/S540, 0)</f>
        <v>0</v>
      </c>
      <c r="X540" s="30">
        <f t="shared" ref="X540:X571" ca="1" si="292">IFERROR(SUM(OFFSET($Y$11, (ROW()-508)*7, 0, 7, 1))/S540, 0)</f>
        <v>0</v>
      </c>
      <c r="Y540" s="30">
        <f t="shared" ref="Y540:Y571" ca="1" si="293">IFERROR(SUM(OFFSET($Z$11, (ROW()-508)*7, 0, 7, 1))/S540, 0)</f>
        <v>0</v>
      </c>
      <c r="Z540" s="30">
        <f t="shared" ref="Z540:Z571" ca="1" si="294">IFERROR(SUM(OFFSET($AA$11, (ROW()-508)*7, 0, 7, 1))/S540, 0)</f>
        <v>0</v>
      </c>
      <c r="AA540" s="30">
        <f t="shared" ref="AA540:AA571" si="295">IFERROR(V540/S540,0)</f>
        <v>0</v>
      </c>
      <c r="AB540" s="31">
        <f t="shared" ca="1" si="281"/>
        <v>0</v>
      </c>
      <c r="AC540" s="122">
        <f t="shared" ca="1" si="282"/>
        <v>0</v>
      </c>
      <c r="AD540" s="32">
        <f t="shared" ca="1" si="283"/>
        <v>0</v>
      </c>
      <c r="AE540" s="122">
        <f t="shared" ca="1" si="284"/>
        <v>0</v>
      </c>
      <c r="AF540" s="32">
        <f t="shared" ca="1" si="285"/>
        <v>0</v>
      </c>
      <c r="AG540" s="116">
        <v>4240</v>
      </c>
      <c r="AH540" s="33">
        <v>3545</v>
      </c>
      <c r="AI540" s="53"/>
      <c r="AK540" s="52"/>
      <c r="AL540" s="53"/>
      <c r="AN540" s="52"/>
      <c r="BF540" s="54"/>
      <c r="BG540" s="54"/>
      <c r="BL540" s="52"/>
      <c r="BM540" s="52"/>
    </row>
    <row r="541" spans="1:65" ht="33" customHeight="1" thickBot="1">
      <c r="A541" s="114">
        <f t="shared" si="286"/>
        <v>34</v>
      </c>
      <c r="B541" s="115">
        <f>B248</f>
        <v>46162</v>
      </c>
      <c r="C541" s="116">
        <f>SUM(E242:E248)</f>
        <v>0</v>
      </c>
      <c r="D541" s="117">
        <f>SUM(C242:C248)</f>
        <v>0</v>
      </c>
      <c r="E541" s="116">
        <f>SUM(F242:F248)</f>
        <v>0</v>
      </c>
      <c r="F541" s="117">
        <f>SUM(D242:D248)</f>
        <v>0</v>
      </c>
      <c r="G541" s="118">
        <f t="shared" si="275"/>
        <v>821</v>
      </c>
      <c r="H541" s="118">
        <f t="shared" si="276"/>
        <v>6136</v>
      </c>
      <c r="I541" s="118">
        <f t="shared" si="288"/>
        <v>6136</v>
      </c>
      <c r="J541" s="117">
        <f t="shared" si="289"/>
        <v>821</v>
      </c>
      <c r="K541" s="121">
        <f t="shared" si="277"/>
        <v>0</v>
      </c>
      <c r="L541" s="121">
        <f t="shared" si="277"/>
        <v>0</v>
      </c>
      <c r="M541" s="121">
        <f t="shared" si="278"/>
        <v>0</v>
      </c>
      <c r="N541" s="121">
        <f t="shared" si="278"/>
        <v>0</v>
      </c>
      <c r="O541" s="121">
        <f t="shared" si="287"/>
        <v>3.0000000000000001E-3</v>
      </c>
      <c r="P541" s="119">
        <f>SUM(U242:U248)</f>
        <v>0</v>
      </c>
      <c r="Q541" s="120">
        <f>SUM(V242:V248)</f>
        <v>0</v>
      </c>
      <c r="R541" s="197">
        <f t="shared" si="279"/>
        <v>0</v>
      </c>
      <c r="S541" s="116">
        <f>SUM(W242:W248)</f>
        <v>0</v>
      </c>
      <c r="T541" s="121">
        <f t="shared" si="280"/>
        <v>0</v>
      </c>
      <c r="U541" s="121">
        <f t="shared" si="290"/>
        <v>0</v>
      </c>
      <c r="V541" s="117">
        <f>SUM(AD242:AD248)</f>
        <v>0</v>
      </c>
      <c r="W541" s="30">
        <f t="shared" ca="1" si="291"/>
        <v>0</v>
      </c>
      <c r="X541" s="30">
        <f t="shared" ca="1" si="292"/>
        <v>0</v>
      </c>
      <c r="Y541" s="30">
        <f t="shared" ca="1" si="293"/>
        <v>0</v>
      </c>
      <c r="Z541" s="30">
        <f t="shared" ca="1" si="294"/>
        <v>0</v>
      </c>
      <c r="AA541" s="30">
        <f t="shared" si="295"/>
        <v>0</v>
      </c>
      <c r="AB541" s="31">
        <f t="shared" ca="1" si="281"/>
        <v>0</v>
      </c>
      <c r="AC541" s="122">
        <f t="shared" ca="1" si="282"/>
        <v>0</v>
      </c>
      <c r="AD541" s="32">
        <f t="shared" ca="1" si="283"/>
        <v>0</v>
      </c>
      <c r="AE541" s="122">
        <f t="shared" ca="1" si="284"/>
        <v>0</v>
      </c>
      <c r="AF541" s="32">
        <f t="shared" ca="1" si="285"/>
        <v>0</v>
      </c>
      <c r="AG541" s="116">
        <v>4270</v>
      </c>
      <c r="AH541" s="33">
        <v>3585</v>
      </c>
      <c r="AI541" s="53"/>
      <c r="AK541" s="52"/>
      <c r="AL541" s="53"/>
      <c r="AN541" s="52"/>
      <c r="BF541" s="54"/>
      <c r="BG541" s="54"/>
      <c r="BL541" s="52"/>
      <c r="BM541" s="52"/>
    </row>
    <row r="542" spans="1:65" ht="33" customHeight="1" thickBot="1">
      <c r="A542" s="114">
        <f t="shared" si="286"/>
        <v>35</v>
      </c>
      <c r="B542" s="115">
        <f>B255</f>
        <v>46169</v>
      </c>
      <c r="C542" s="116">
        <f>SUM(E249:E255)</f>
        <v>0</v>
      </c>
      <c r="D542" s="117">
        <f>SUM(C249:C255)</f>
        <v>0</v>
      </c>
      <c r="E542" s="116">
        <f>SUM(F249:F255)</f>
        <v>0</v>
      </c>
      <c r="F542" s="117">
        <f>SUM(D249:D255)</f>
        <v>0</v>
      </c>
      <c r="G542" s="118">
        <f t="shared" si="275"/>
        <v>821</v>
      </c>
      <c r="H542" s="118">
        <f t="shared" si="276"/>
        <v>6136</v>
      </c>
      <c r="I542" s="118">
        <f t="shared" si="288"/>
        <v>6136</v>
      </c>
      <c r="J542" s="117">
        <f t="shared" si="289"/>
        <v>821</v>
      </c>
      <c r="K542" s="121">
        <f t="shared" si="277"/>
        <v>0</v>
      </c>
      <c r="L542" s="121">
        <f t="shared" si="277"/>
        <v>0</v>
      </c>
      <c r="M542" s="121">
        <f t="shared" si="278"/>
        <v>0</v>
      </c>
      <c r="N542" s="121">
        <f t="shared" si="278"/>
        <v>0</v>
      </c>
      <c r="O542" s="121">
        <f t="shared" si="287"/>
        <v>3.0000000000000001E-3</v>
      </c>
      <c r="P542" s="119">
        <f>SUM(U249:U255)</f>
        <v>0</v>
      </c>
      <c r="Q542" s="120">
        <f>SUM(V249:V255)</f>
        <v>0</v>
      </c>
      <c r="R542" s="197">
        <f t="shared" si="279"/>
        <v>0</v>
      </c>
      <c r="S542" s="116">
        <f>SUM(W249:W255)</f>
        <v>0</v>
      </c>
      <c r="T542" s="121">
        <f t="shared" si="280"/>
        <v>0</v>
      </c>
      <c r="U542" s="121">
        <f t="shared" si="290"/>
        <v>0</v>
      </c>
      <c r="V542" s="117">
        <f>SUM(AD249:AD255)</f>
        <v>0</v>
      </c>
      <c r="W542" s="30">
        <f t="shared" ca="1" si="291"/>
        <v>0</v>
      </c>
      <c r="X542" s="30">
        <f t="shared" ca="1" si="292"/>
        <v>0</v>
      </c>
      <c r="Y542" s="30">
        <f t="shared" ca="1" si="293"/>
        <v>0</v>
      </c>
      <c r="Z542" s="30">
        <f t="shared" ca="1" si="294"/>
        <v>0</v>
      </c>
      <c r="AA542" s="30">
        <f t="shared" si="295"/>
        <v>0</v>
      </c>
      <c r="AB542" s="31">
        <f t="shared" ca="1" si="281"/>
        <v>0</v>
      </c>
      <c r="AC542" s="122">
        <f t="shared" ca="1" si="282"/>
        <v>0</v>
      </c>
      <c r="AD542" s="32">
        <f t="shared" ca="1" si="283"/>
        <v>0</v>
      </c>
      <c r="AE542" s="122">
        <f t="shared" ca="1" si="284"/>
        <v>0</v>
      </c>
      <c r="AF542" s="32">
        <f t="shared" ca="1" si="285"/>
        <v>0</v>
      </c>
      <c r="AG542" s="116">
        <v>4300</v>
      </c>
      <c r="AH542" s="33">
        <v>3615</v>
      </c>
      <c r="AI542" s="53"/>
      <c r="AK542" s="52"/>
      <c r="AL542" s="53"/>
      <c r="AN542" s="52"/>
      <c r="BF542" s="54"/>
      <c r="BG542" s="54"/>
      <c r="BL542" s="52"/>
      <c r="BM542" s="52"/>
    </row>
    <row r="543" spans="1:65" ht="33" customHeight="1" thickBot="1">
      <c r="A543" s="114">
        <f t="shared" si="286"/>
        <v>36</v>
      </c>
      <c r="B543" s="115">
        <f>B262</f>
        <v>46176</v>
      </c>
      <c r="C543" s="116">
        <f>SUM(E256:E262)</f>
        <v>0</v>
      </c>
      <c r="D543" s="117">
        <f>SUM(C256:C262)</f>
        <v>0</v>
      </c>
      <c r="E543" s="116">
        <f>SUM(F256:F262)</f>
        <v>0</v>
      </c>
      <c r="F543" s="117">
        <f>SUM(D256:D262)</f>
        <v>0</v>
      </c>
      <c r="G543" s="118">
        <f t="shared" si="275"/>
        <v>821</v>
      </c>
      <c r="H543" s="118">
        <f t="shared" si="276"/>
        <v>6136</v>
      </c>
      <c r="I543" s="118">
        <f t="shared" si="288"/>
        <v>6136</v>
      </c>
      <c r="J543" s="117">
        <f t="shared" si="289"/>
        <v>821</v>
      </c>
      <c r="K543" s="121">
        <f t="shared" si="277"/>
        <v>0</v>
      </c>
      <c r="L543" s="121">
        <f t="shared" si="277"/>
        <v>0</v>
      </c>
      <c r="M543" s="121">
        <f t="shared" si="278"/>
        <v>0</v>
      </c>
      <c r="N543" s="121">
        <f t="shared" si="278"/>
        <v>0</v>
      </c>
      <c r="O543" s="121">
        <f t="shared" si="287"/>
        <v>3.0000000000000001E-3</v>
      </c>
      <c r="P543" s="119">
        <f>SUM(U256:U262)</f>
        <v>0</v>
      </c>
      <c r="Q543" s="120">
        <f>SUM(V256:V262)</f>
        <v>0</v>
      </c>
      <c r="R543" s="197">
        <f t="shared" si="279"/>
        <v>0</v>
      </c>
      <c r="S543" s="116">
        <f>SUM(W256:W262)</f>
        <v>0</v>
      </c>
      <c r="T543" s="121">
        <f t="shared" si="280"/>
        <v>0</v>
      </c>
      <c r="U543" s="121">
        <f t="shared" si="290"/>
        <v>0</v>
      </c>
      <c r="V543" s="117">
        <f>SUM(AD256:AD262)</f>
        <v>0</v>
      </c>
      <c r="W543" s="30">
        <f t="shared" ca="1" si="291"/>
        <v>0</v>
      </c>
      <c r="X543" s="30">
        <f t="shared" ca="1" si="292"/>
        <v>0</v>
      </c>
      <c r="Y543" s="30">
        <f t="shared" ca="1" si="293"/>
        <v>0</v>
      </c>
      <c r="Z543" s="30">
        <f t="shared" ca="1" si="294"/>
        <v>0</v>
      </c>
      <c r="AA543" s="30">
        <f t="shared" si="295"/>
        <v>0</v>
      </c>
      <c r="AB543" s="31">
        <f t="shared" ca="1" si="281"/>
        <v>0</v>
      </c>
      <c r="AC543" s="122">
        <f t="shared" ca="1" si="282"/>
        <v>0</v>
      </c>
      <c r="AD543" s="32">
        <f t="shared" ca="1" si="283"/>
        <v>0</v>
      </c>
      <c r="AE543" s="122">
        <f t="shared" ca="1" si="284"/>
        <v>0</v>
      </c>
      <c r="AF543" s="32">
        <f t="shared" ca="1" si="285"/>
        <v>0</v>
      </c>
      <c r="AG543" s="116">
        <v>4330</v>
      </c>
      <c r="AH543" s="33">
        <v>3645</v>
      </c>
      <c r="AI543" s="53"/>
      <c r="AK543" s="52"/>
      <c r="AL543" s="53"/>
      <c r="AN543" s="52"/>
      <c r="BF543" s="54"/>
      <c r="BG543" s="54"/>
      <c r="BL543" s="52"/>
      <c r="BM543" s="52"/>
    </row>
    <row r="544" spans="1:65" ht="33" customHeight="1" thickBot="1">
      <c r="A544" s="114">
        <f t="shared" si="286"/>
        <v>37</v>
      </c>
      <c r="B544" s="115">
        <f>B269</f>
        <v>46183</v>
      </c>
      <c r="C544" s="116">
        <f>SUM(E263:E269)</f>
        <v>0</v>
      </c>
      <c r="D544" s="117">
        <f>SUM(C263:C269)</f>
        <v>0</v>
      </c>
      <c r="E544" s="116">
        <f>SUM(F263:F269)</f>
        <v>0</v>
      </c>
      <c r="F544" s="117">
        <f>SUM(D263:D269)</f>
        <v>0</v>
      </c>
      <c r="G544" s="118">
        <f t="shared" si="275"/>
        <v>821</v>
      </c>
      <c r="H544" s="118">
        <f t="shared" si="276"/>
        <v>6136</v>
      </c>
      <c r="I544" s="118">
        <f t="shared" si="288"/>
        <v>6136</v>
      </c>
      <c r="J544" s="117">
        <f t="shared" si="289"/>
        <v>821</v>
      </c>
      <c r="K544" s="121">
        <f t="shared" si="277"/>
        <v>0</v>
      </c>
      <c r="L544" s="121">
        <f t="shared" si="277"/>
        <v>0</v>
      </c>
      <c r="M544" s="121">
        <f t="shared" si="278"/>
        <v>0</v>
      </c>
      <c r="N544" s="121">
        <f t="shared" si="278"/>
        <v>0</v>
      </c>
      <c r="O544" s="121">
        <f t="shared" si="287"/>
        <v>3.0000000000000001E-3</v>
      </c>
      <c r="P544" s="119">
        <f>SUM(U263:U269)</f>
        <v>0</v>
      </c>
      <c r="Q544" s="120">
        <f>SUM(V263:V269)</f>
        <v>0</v>
      </c>
      <c r="R544" s="197">
        <f t="shared" si="279"/>
        <v>0</v>
      </c>
      <c r="S544" s="116">
        <f>SUM(W263:W269)</f>
        <v>0</v>
      </c>
      <c r="T544" s="121">
        <f t="shared" si="280"/>
        <v>0</v>
      </c>
      <c r="U544" s="121">
        <f t="shared" si="290"/>
        <v>0</v>
      </c>
      <c r="V544" s="117">
        <f>SUM(AD263:AD269)</f>
        <v>0</v>
      </c>
      <c r="W544" s="30">
        <f t="shared" ca="1" si="291"/>
        <v>0</v>
      </c>
      <c r="X544" s="30">
        <f t="shared" ca="1" si="292"/>
        <v>0</v>
      </c>
      <c r="Y544" s="30">
        <f t="shared" ca="1" si="293"/>
        <v>0</v>
      </c>
      <c r="Z544" s="30">
        <f t="shared" ca="1" si="294"/>
        <v>0</v>
      </c>
      <c r="AA544" s="30">
        <f t="shared" si="295"/>
        <v>0</v>
      </c>
      <c r="AB544" s="31">
        <f t="shared" ca="1" si="281"/>
        <v>0</v>
      </c>
      <c r="AC544" s="122">
        <f t="shared" ca="1" si="282"/>
        <v>0</v>
      </c>
      <c r="AD544" s="32">
        <f t="shared" ca="1" si="283"/>
        <v>0</v>
      </c>
      <c r="AE544" s="122">
        <f t="shared" ca="1" si="284"/>
        <v>0</v>
      </c>
      <c r="AF544" s="32">
        <f t="shared" ca="1" si="285"/>
        <v>0</v>
      </c>
      <c r="AG544" s="116">
        <v>4360</v>
      </c>
      <c r="AH544" s="33">
        <v>3670</v>
      </c>
      <c r="AI544" s="53"/>
      <c r="AK544" s="52"/>
      <c r="AL544" s="53"/>
      <c r="AN544" s="52"/>
      <c r="BF544" s="54"/>
      <c r="BG544" s="54"/>
      <c r="BL544" s="52"/>
      <c r="BM544" s="52"/>
    </row>
    <row r="545" spans="1:65" ht="33" customHeight="1" thickBot="1">
      <c r="A545" s="114">
        <f t="shared" si="286"/>
        <v>38</v>
      </c>
      <c r="B545" s="115">
        <f>B276</f>
        <v>46190</v>
      </c>
      <c r="C545" s="116">
        <f>SUM(E270:E276)</f>
        <v>0</v>
      </c>
      <c r="D545" s="117">
        <f>SUM(C270:C276)</f>
        <v>0</v>
      </c>
      <c r="E545" s="116">
        <f>SUM(F270:F276)</f>
        <v>0</v>
      </c>
      <c r="F545" s="117">
        <f>SUM(D270:D276)</f>
        <v>0</v>
      </c>
      <c r="G545" s="118">
        <f t="shared" si="275"/>
        <v>821</v>
      </c>
      <c r="H545" s="118">
        <f t="shared" si="276"/>
        <v>6136</v>
      </c>
      <c r="I545" s="118">
        <f t="shared" si="288"/>
        <v>6136</v>
      </c>
      <c r="J545" s="117">
        <f t="shared" si="289"/>
        <v>821</v>
      </c>
      <c r="K545" s="121">
        <f t="shared" si="277"/>
        <v>0</v>
      </c>
      <c r="L545" s="121">
        <f t="shared" si="277"/>
        <v>0</v>
      </c>
      <c r="M545" s="121">
        <f t="shared" si="278"/>
        <v>0</v>
      </c>
      <c r="N545" s="121">
        <f t="shared" si="278"/>
        <v>0</v>
      </c>
      <c r="O545" s="121">
        <f t="shared" si="287"/>
        <v>3.0000000000000001E-3</v>
      </c>
      <c r="P545" s="119">
        <f>SUM(U270:U276)</f>
        <v>0</v>
      </c>
      <c r="Q545" s="120">
        <f>SUM(V270:V276)</f>
        <v>0</v>
      </c>
      <c r="R545" s="197">
        <f t="shared" si="279"/>
        <v>0</v>
      </c>
      <c r="S545" s="116">
        <f>SUM(W270:W276)</f>
        <v>0</v>
      </c>
      <c r="T545" s="121">
        <f t="shared" si="280"/>
        <v>0</v>
      </c>
      <c r="U545" s="121">
        <f t="shared" si="290"/>
        <v>0</v>
      </c>
      <c r="V545" s="117">
        <f>SUM(AD270:AD276)</f>
        <v>0</v>
      </c>
      <c r="W545" s="30">
        <f t="shared" ca="1" si="291"/>
        <v>0</v>
      </c>
      <c r="X545" s="30">
        <f t="shared" ca="1" si="292"/>
        <v>0</v>
      </c>
      <c r="Y545" s="30">
        <f t="shared" ca="1" si="293"/>
        <v>0</v>
      </c>
      <c r="Z545" s="30">
        <f t="shared" ca="1" si="294"/>
        <v>0</v>
      </c>
      <c r="AA545" s="30">
        <f t="shared" si="295"/>
        <v>0</v>
      </c>
      <c r="AB545" s="31">
        <f t="shared" ca="1" si="281"/>
        <v>0</v>
      </c>
      <c r="AC545" s="122">
        <f t="shared" ca="1" si="282"/>
        <v>0</v>
      </c>
      <c r="AD545" s="32">
        <f t="shared" ca="1" si="283"/>
        <v>0</v>
      </c>
      <c r="AE545" s="122">
        <f t="shared" ca="1" si="284"/>
        <v>0</v>
      </c>
      <c r="AF545" s="32">
        <f t="shared" ca="1" si="285"/>
        <v>0</v>
      </c>
      <c r="AG545" s="116">
        <v>4390</v>
      </c>
      <c r="AH545" s="33">
        <v>3695</v>
      </c>
      <c r="AI545" s="53"/>
      <c r="AK545" s="52"/>
      <c r="AL545" s="53"/>
      <c r="AN545" s="52"/>
      <c r="BF545" s="54"/>
      <c r="BG545" s="54"/>
      <c r="BL545" s="52"/>
      <c r="BM545" s="52"/>
    </row>
    <row r="546" spans="1:65" ht="33" customHeight="1" thickBot="1">
      <c r="A546" s="114">
        <f t="shared" si="286"/>
        <v>39</v>
      </c>
      <c r="B546" s="115">
        <f>B283</f>
        <v>46197</v>
      </c>
      <c r="C546" s="116">
        <f>SUM(E277:E283)</f>
        <v>0</v>
      </c>
      <c r="D546" s="117">
        <f>SUM(C277:C283)</f>
        <v>0</v>
      </c>
      <c r="E546" s="116">
        <f>SUM(F277:F283)</f>
        <v>0</v>
      </c>
      <c r="F546" s="117">
        <f>SUM(D277:D283)</f>
        <v>0</v>
      </c>
      <c r="G546" s="118">
        <f t="shared" si="275"/>
        <v>821</v>
      </c>
      <c r="H546" s="118">
        <f t="shared" si="276"/>
        <v>6136</v>
      </c>
      <c r="I546" s="118">
        <f t="shared" si="288"/>
        <v>6136</v>
      </c>
      <c r="J546" s="117">
        <f t="shared" si="289"/>
        <v>821</v>
      </c>
      <c r="K546" s="121">
        <f t="shared" si="277"/>
        <v>0</v>
      </c>
      <c r="L546" s="121">
        <f t="shared" si="277"/>
        <v>0</v>
      </c>
      <c r="M546" s="121">
        <f t="shared" si="278"/>
        <v>0</v>
      </c>
      <c r="N546" s="121">
        <f t="shared" si="278"/>
        <v>0</v>
      </c>
      <c r="O546" s="121">
        <f t="shared" si="287"/>
        <v>3.0000000000000001E-3</v>
      </c>
      <c r="P546" s="119">
        <f>SUM(U277:U283)</f>
        <v>0</v>
      </c>
      <c r="Q546" s="120">
        <f>SUM(V277:V283)</f>
        <v>0</v>
      </c>
      <c r="R546" s="197">
        <f t="shared" si="279"/>
        <v>0</v>
      </c>
      <c r="S546" s="116">
        <f>SUM(W277:W283)</f>
        <v>0</v>
      </c>
      <c r="T546" s="121">
        <f t="shared" si="280"/>
        <v>0</v>
      </c>
      <c r="U546" s="121">
        <f t="shared" si="290"/>
        <v>0</v>
      </c>
      <c r="V546" s="117">
        <f>SUM(AD277:AD283)</f>
        <v>0</v>
      </c>
      <c r="W546" s="30">
        <f t="shared" ca="1" si="291"/>
        <v>0</v>
      </c>
      <c r="X546" s="30">
        <f t="shared" ca="1" si="292"/>
        <v>0</v>
      </c>
      <c r="Y546" s="30">
        <f t="shared" ca="1" si="293"/>
        <v>0</v>
      </c>
      <c r="Z546" s="30">
        <f t="shared" ca="1" si="294"/>
        <v>0</v>
      </c>
      <c r="AA546" s="30">
        <f t="shared" si="295"/>
        <v>0</v>
      </c>
      <c r="AB546" s="31">
        <f t="shared" ca="1" si="281"/>
        <v>0</v>
      </c>
      <c r="AC546" s="122">
        <f t="shared" ca="1" si="282"/>
        <v>0</v>
      </c>
      <c r="AD546" s="32">
        <f t="shared" ca="1" si="283"/>
        <v>0</v>
      </c>
      <c r="AE546" s="122">
        <f t="shared" ca="1" si="284"/>
        <v>0</v>
      </c>
      <c r="AF546" s="32">
        <f t="shared" ca="1" si="285"/>
        <v>0</v>
      </c>
      <c r="AG546" s="116">
        <v>4420</v>
      </c>
      <c r="AH546" s="33">
        <v>3720</v>
      </c>
      <c r="AI546" s="53"/>
      <c r="AK546" s="52"/>
      <c r="AL546" s="53"/>
      <c r="AN546" s="52"/>
      <c r="BF546" s="54"/>
      <c r="BG546" s="54"/>
      <c r="BL546" s="52"/>
      <c r="BM546" s="52"/>
    </row>
    <row r="547" spans="1:65" ht="33" customHeight="1" thickBot="1">
      <c r="A547" s="114">
        <f t="shared" si="286"/>
        <v>40</v>
      </c>
      <c r="B547" s="115">
        <f>B290</f>
        <v>46204</v>
      </c>
      <c r="C547" s="116">
        <f>SUM(E284:E290)</f>
        <v>0</v>
      </c>
      <c r="D547" s="117">
        <f>SUM(C284:C290)</f>
        <v>0</v>
      </c>
      <c r="E547" s="116">
        <f>SUM(F284:F290)</f>
        <v>0</v>
      </c>
      <c r="F547" s="117">
        <f>SUM(D284:D290)</f>
        <v>0</v>
      </c>
      <c r="G547" s="118">
        <f t="shared" si="275"/>
        <v>821</v>
      </c>
      <c r="H547" s="118">
        <f t="shared" si="276"/>
        <v>6136</v>
      </c>
      <c r="I547" s="118">
        <f t="shared" si="288"/>
        <v>6136</v>
      </c>
      <c r="J547" s="117">
        <f t="shared" si="289"/>
        <v>821</v>
      </c>
      <c r="K547" s="121">
        <f t="shared" si="277"/>
        <v>0</v>
      </c>
      <c r="L547" s="121">
        <f t="shared" si="277"/>
        <v>0</v>
      </c>
      <c r="M547" s="121">
        <f t="shared" si="278"/>
        <v>0</v>
      </c>
      <c r="N547" s="121">
        <f t="shared" si="278"/>
        <v>0</v>
      </c>
      <c r="O547" s="121">
        <f t="shared" si="287"/>
        <v>3.0000000000000001E-3</v>
      </c>
      <c r="P547" s="119">
        <f>SUM(U284:U290)</f>
        <v>0</v>
      </c>
      <c r="Q547" s="120">
        <f>SUM(V284:V290)</f>
        <v>0</v>
      </c>
      <c r="R547" s="197">
        <f t="shared" si="279"/>
        <v>0</v>
      </c>
      <c r="S547" s="116">
        <f>SUM(W284:W290)</f>
        <v>0</v>
      </c>
      <c r="T547" s="121">
        <f t="shared" si="280"/>
        <v>0</v>
      </c>
      <c r="U547" s="121">
        <f t="shared" si="290"/>
        <v>0</v>
      </c>
      <c r="V547" s="117">
        <f>SUM(AD284:AD290)</f>
        <v>0</v>
      </c>
      <c r="W547" s="30">
        <f t="shared" ca="1" si="291"/>
        <v>0</v>
      </c>
      <c r="X547" s="30">
        <f t="shared" ca="1" si="292"/>
        <v>0</v>
      </c>
      <c r="Y547" s="30">
        <f t="shared" ca="1" si="293"/>
        <v>0</v>
      </c>
      <c r="Z547" s="30">
        <f t="shared" ca="1" si="294"/>
        <v>0</v>
      </c>
      <c r="AA547" s="30">
        <f t="shared" si="295"/>
        <v>0</v>
      </c>
      <c r="AB547" s="31">
        <f t="shared" ca="1" si="281"/>
        <v>0</v>
      </c>
      <c r="AC547" s="122">
        <f t="shared" ca="1" si="282"/>
        <v>0</v>
      </c>
      <c r="AD547" s="32">
        <f t="shared" ca="1" si="283"/>
        <v>0</v>
      </c>
      <c r="AE547" s="122">
        <f t="shared" ca="1" si="284"/>
        <v>0</v>
      </c>
      <c r="AF547" s="32">
        <f t="shared" ca="1" si="285"/>
        <v>0</v>
      </c>
      <c r="AG547" s="116">
        <v>4450</v>
      </c>
      <c r="AH547" s="33">
        <v>3740</v>
      </c>
      <c r="AI547" s="53"/>
      <c r="AK547" s="52"/>
      <c r="AL547" s="53"/>
      <c r="AN547" s="52"/>
      <c r="BF547" s="54"/>
      <c r="BG547" s="54"/>
      <c r="BL547" s="52"/>
      <c r="BM547" s="52"/>
    </row>
    <row r="548" spans="1:65" ht="33" customHeight="1" thickBot="1">
      <c r="A548" s="114">
        <f t="shared" si="286"/>
        <v>41</v>
      </c>
      <c r="B548" s="115">
        <f>B297</f>
        <v>46211</v>
      </c>
      <c r="C548" s="116">
        <f>SUM(E291:E297)</f>
        <v>0</v>
      </c>
      <c r="D548" s="117">
        <f>SUM(C291:C297)</f>
        <v>0</v>
      </c>
      <c r="E548" s="116">
        <f>SUM(F291:F297)</f>
        <v>0</v>
      </c>
      <c r="F548" s="117">
        <f>SUM(D291:D297)</f>
        <v>0</v>
      </c>
      <c r="G548" s="118">
        <f t="shared" si="275"/>
        <v>821</v>
      </c>
      <c r="H548" s="118">
        <f t="shared" si="276"/>
        <v>6136</v>
      </c>
      <c r="I548" s="118">
        <f t="shared" si="288"/>
        <v>6136</v>
      </c>
      <c r="J548" s="117">
        <f t="shared" si="289"/>
        <v>821</v>
      </c>
      <c r="K548" s="121">
        <f t="shared" si="277"/>
        <v>0</v>
      </c>
      <c r="L548" s="121">
        <f t="shared" si="277"/>
        <v>0</v>
      </c>
      <c r="M548" s="121">
        <f t="shared" si="278"/>
        <v>0</v>
      </c>
      <c r="N548" s="121">
        <f t="shared" si="278"/>
        <v>0</v>
      </c>
      <c r="O548" s="121">
        <f t="shared" si="287"/>
        <v>3.0000000000000001E-3</v>
      </c>
      <c r="P548" s="119">
        <f>SUM(U291:U297)</f>
        <v>0</v>
      </c>
      <c r="Q548" s="120">
        <f>SUM(V291:V297)</f>
        <v>0</v>
      </c>
      <c r="R548" s="197">
        <f t="shared" si="279"/>
        <v>0</v>
      </c>
      <c r="S548" s="116">
        <f>SUM(W291:W297)</f>
        <v>0</v>
      </c>
      <c r="T548" s="121">
        <f t="shared" si="280"/>
        <v>0</v>
      </c>
      <c r="U548" s="121">
        <f t="shared" si="290"/>
        <v>0</v>
      </c>
      <c r="V548" s="117">
        <f>SUM(AD291:AD297)</f>
        <v>0</v>
      </c>
      <c r="W548" s="30">
        <f t="shared" ca="1" si="291"/>
        <v>0</v>
      </c>
      <c r="X548" s="30">
        <f t="shared" ca="1" si="292"/>
        <v>0</v>
      </c>
      <c r="Y548" s="30">
        <f t="shared" ca="1" si="293"/>
        <v>0</v>
      </c>
      <c r="Z548" s="30">
        <f t="shared" ca="1" si="294"/>
        <v>0</v>
      </c>
      <c r="AA548" s="30">
        <f t="shared" si="295"/>
        <v>0</v>
      </c>
      <c r="AB548" s="31">
        <f t="shared" ca="1" si="281"/>
        <v>0</v>
      </c>
      <c r="AC548" s="122">
        <f t="shared" ca="1" si="282"/>
        <v>0</v>
      </c>
      <c r="AD548" s="32">
        <f t="shared" ca="1" si="283"/>
        <v>0</v>
      </c>
      <c r="AE548" s="122">
        <f t="shared" ca="1" si="284"/>
        <v>0</v>
      </c>
      <c r="AF548" s="32">
        <f t="shared" ca="1" si="285"/>
        <v>0</v>
      </c>
      <c r="AG548" s="116">
        <v>4480</v>
      </c>
      <c r="AH548" s="33">
        <v>3760</v>
      </c>
      <c r="AI548" s="53"/>
      <c r="AK548" s="52"/>
      <c r="AL548" s="53"/>
      <c r="AN548" s="52"/>
      <c r="BF548" s="54"/>
      <c r="BG548" s="54"/>
      <c r="BL548" s="52"/>
      <c r="BM548" s="52"/>
    </row>
    <row r="549" spans="1:65" ht="33" customHeight="1" thickBot="1">
      <c r="A549" s="114">
        <f t="shared" si="286"/>
        <v>42</v>
      </c>
      <c r="B549" s="115">
        <f>B304</f>
        <v>46218</v>
      </c>
      <c r="C549" s="116">
        <f>SUM(E298:E304)</f>
        <v>0</v>
      </c>
      <c r="D549" s="117">
        <f>SUM(C298:C304)</f>
        <v>0</v>
      </c>
      <c r="E549" s="116">
        <f>SUM(F298:F304)</f>
        <v>0</v>
      </c>
      <c r="F549" s="117">
        <f>SUM(D298:D304)</f>
        <v>0</v>
      </c>
      <c r="G549" s="118">
        <f t="shared" si="275"/>
        <v>821</v>
      </c>
      <c r="H549" s="118">
        <f t="shared" si="276"/>
        <v>6136</v>
      </c>
      <c r="I549" s="118">
        <f t="shared" si="288"/>
        <v>6136</v>
      </c>
      <c r="J549" s="117">
        <f t="shared" si="289"/>
        <v>821</v>
      </c>
      <c r="K549" s="121">
        <f t="shared" si="277"/>
        <v>0</v>
      </c>
      <c r="L549" s="121">
        <f t="shared" si="277"/>
        <v>0</v>
      </c>
      <c r="M549" s="121">
        <f t="shared" si="278"/>
        <v>0</v>
      </c>
      <c r="N549" s="121">
        <f t="shared" si="278"/>
        <v>0</v>
      </c>
      <c r="O549" s="121">
        <f t="shared" si="287"/>
        <v>3.0000000000000001E-3</v>
      </c>
      <c r="P549" s="119">
        <f>SUM(U298:U304)</f>
        <v>0</v>
      </c>
      <c r="Q549" s="120">
        <f>SUM(V298:V304)</f>
        <v>0</v>
      </c>
      <c r="R549" s="197">
        <f t="shared" si="279"/>
        <v>0</v>
      </c>
      <c r="S549" s="116">
        <f>SUM(W298:W304)</f>
        <v>0</v>
      </c>
      <c r="T549" s="121">
        <f t="shared" si="280"/>
        <v>0</v>
      </c>
      <c r="U549" s="121">
        <f t="shared" si="290"/>
        <v>0</v>
      </c>
      <c r="V549" s="117">
        <f>SUM(AD298:AD304)</f>
        <v>0</v>
      </c>
      <c r="W549" s="30">
        <f t="shared" ca="1" si="291"/>
        <v>0</v>
      </c>
      <c r="X549" s="30">
        <f t="shared" ca="1" si="292"/>
        <v>0</v>
      </c>
      <c r="Y549" s="30">
        <f t="shared" ca="1" si="293"/>
        <v>0</v>
      </c>
      <c r="Z549" s="30">
        <f t="shared" ca="1" si="294"/>
        <v>0</v>
      </c>
      <c r="AA549" s="30">
        <f t="shared" si="295"/>
        <v>0</v>
      </c>
      <c r="AB549" s="31">
        <f t="shared" ca="1" si="281"/>
        <v>0</v>
      </c>
      <c r="AC549" s="122">
        <f t="shared" ca="1" si="282"/>
        <v>0</v>
      </c>
      <c r="AD549" s="32">
        <f t="shared" ca="1" si="283"/>
        <v>0</v>
      </c>
      <c r="AE549" s="122">
        <f t="shared" ca="1" si="284"/>
        <v>0</v>
      </c>
      <c r="AF549" s="32">
        <f t="shared" ca="1" si="285"/>
        <v>0</v>
      </c>
      <c r="AG549" s="116">
        <v>4510</v>
      </c>
      <c r="AH549" s="33">
        <v>3780</v>
      </c>
      <c r="AI549" s="53"/>
      <c r="AK549" s="52"/>
      <c r="AL549" s="53"/>
      <c r="AN549" s="52"/>
      <c r="BF549" s="54"/>
      <c r="BG549" s="54"/>
      <c r="BL549" s="52"/>
      <c r="BM549" s="52"/>
    </row>
    <row r="550" spans="1:65" ht="33" customHeight="1" thickBot="1">
      <c r="A550" s="114">
        <f t="shared" si="286"/>
        <v>43</v>
      </c>
      <c r="B550" s="115">
        <f>B311</f>
        <v>46225</v>
      </c>
      <c r="C550" s="116">
        <f>SUM(E305:E311)</f>
        <v>0</v>
      </c>
      <c r="D550" s="117">
        <f>SUM(C305:C311)</f>
        <v>0</v>
      </c>
      <c r="E550" s="116">
        <f>SUM(F305:F311)</f>
        <v>0</v>
      </c>
      <c r="F550" s="117">
        <f>SUM(D305:D311)</f>
        <v>0</v>
      </c>
      <c r="G550" s="118">
        <f t="shared" si="275"/>
        <v>821</v>
      </c>
      <c r="H550" s="118">
        <f t="shared" si="276"/>
        <v>6136</v>
      </c>
      <c r="I550" s="118">
        <f t="shared" si="288"/>
        <v>6136</v>
      </c>
      <c r="J550" s="117">
        <f t="shared" si="289"/>
        <v>821</v>
      </c>
      <c r="K550" s="121">
        <f t="shared" si="277"/>
        <v>0</v>
      </c>
      <c r="L550" s="121">
        <f t="shared" si="277"/>
        <v>0</v>
      </c>
      <c r="M550" s="121">
        <f t="shared" si="278"/>
        <v>0</v>
      </c>
      <c r="N550" s="121">
        <f t="shared" si="278"/>
        <v>0</v>
      </c>
      <c r="O550" s="121">
        <f t="shared" si="287"/>
        <v>3.0000000000000001E-3</v>
      </c>
      <c r="P550" s="119">
        <f>SUM(U305:U311)</f>
        <v>0</v>
      </c>
      <c r="Q550" s="120">
        <f>SUM(V305:V311)</f>
        <v>0</v>
      </c>
      <c r="R550" s="197">
        <f t="shared" si="279"/>
        <v>0</v>
      </c>
      <c r="S550" s="116">
        <f>SUM(W305:W311)</f>
        <v>0</v>
      </c>
      <c r="T550" s="121">
        <f t="shared" si="280"/>
        <v>0</v>
      </c>
      <c r="U550" s="121">
        <f t="shared" si="290"/>
        <v>0</v>
      </c>
      <c r="V550" s="117">
        <f>SUM(AD305:AD311)</f>
        <v>0</v>
      </c>
      <c r="W550" s="30">
        <f t="shared" ca="1" si="291"/>
        <v>0</v>
      </c>
      <c r="X550" s="30">
        <f t="shared" ca="1" si="292"/>
        <v>0</v>
      </c>
      <c r="Y550" s="30">
        <f t="shared" ca="1" si="293"/>
        <v>0</v>
      </c>
      <c r="Z550" s="30">
        <f t="shared" ca="1" si="294"/>
        <v>0</v>
      </c>
      <c r="AA550" s="30">
        <f t="shared" si="295"/>
        <v>0</v>
      </c>
      <c r="AB550" s="31">
        <f t="shared" ca="1" si="281"/>
        <v>0</v>
      </c>
      <c r="AC550" s="122">
        <f t="shared" ca="1" si="282"/>
        <v>0</v>
      </c>
      <c r="AD550" s="32">
        <f t="shared" ca="1" si="283"/>
        <v>0</v>
      </c>
      <c r="AE550" s="122">
        <f t="shared" ca="1" si="284"/>
        <v>0</v>
      </c>
      <c r="AF550" s="32">
        <f t="shared" ca="1" si="285"/>
        <v>0</v>
      </c>
      <c r="AG550" s="116">
        <v>4540</v>
      </c>
      <c r="AH550" s="33">
        <v>3800</v>
      </c>
      <c r="AI550" s="53"/>
      <c r="AK550" s="52"/>
      <c r="AL550" s="53"/>
      <c r="AN550" s="52"/>
      <c r="BF550" s="54"/>
      <c r="BG550" s="54"/>
      <c r="BL550" s="52"/>
      <c r="BM550" s="52"/>
    </row>
    <row r="551" spans="1:65" ht="33" customHeight="1" thickBot="1">
      <c r="A551" s="114">
        <f t="shared" si="286"/>
        <v>44</v>
      </c>
      <c r="B551" s="115">
        <f>B318</f>
        <v>46232</v>
      </c>
      <c r="C551" s="116">
        <f>SUM(E312:E318)</f>
        <v>0</v>
      </c>
      <c r="D551" s="117">
        <f>SUM(C312:C318)</f>
        <v>0</v>
      </c>
      <c r="E551" s="116">
        <f>SUM(F312:F318)</f>
        <v>0</v>
      </c>
      <c r="F551" s="117">
        <f>SUM(D312:D318)</f>
        <v>0</v>
      </c>
      <c r="G551" s="118">
        <f t="shared" si="275"/>
        <v>821</v>
      </c>
      <c r="H551" s="118">
        <f t="shared" si="276"/>
        <v>6136</v>
      </c>
      <c r="I551" s="118">
        <f t="shared" si="288"/>
        <v>6136</v>
      </c>
      <c r="J551" s="117">
        <f t="shared" si="289"/>
        <v>821</v>
      </c>
      <c r="K551" s="121">
        <f t="shared" si="277"/>
        <v>0</v>
      </c>
      <c r="L551" s="121">
        <f t="shared" si="277"/>
        <v>0</v>
      </c>
      <c r="M551" s="121">
        <f t="shared" si="278"/>
        <v>0</v>
      </c>
      <c r="N551" s="121">
        <f t="shared" si="278"/>
        <v>0</v>
      </c>
      <c r="O551" s="121">
        <f t="shared" si="287"/>
        <v>3.0000000000000001E-3</v>
      </c>
      <c r="P551" s="119">
        <f>SUM(U312:U318)</f>
        <v>0</v>
      </c>
      <c r="Q551" s="120">
        <f>SUM(V312:V318)</f>
        <v>0</v>
      </c>
      <c r="R551" s="197">
        <f t="shared" si="279"/>
        <v>0</v>
      </c>
      <c r="S551" s="116">
        <f>SUM(W312:W318)</f>
        <v>0</v>
      </c>
      <c r="T551" s="121">
        <f t="shared" si="280"/>
        <v>0</v>
      </c>
      <c r="U551" s="121">
        <f t="shared" si="290"/>
        <v>0</v>
      </c>
      <c r="V551" s="117">
        <f>SUM(AD312:AD318)</f>
        <v>0</v>
      </c>
      <c r="W551" s="30">
        <f t="shared" ca="1" si="291"/>
        <v>0</v>
      </c>
      <c r="X551" s="30">
        <f t="shared" ca="1" si="292"/>
        <v>0</v>
      </c>
      <c r="Y551" s="30">
        <f t="shared" ca="1" si="293"/>
        <v>0</v>
      </c>
      <c r="Z551" s="30">
        <f t="shared" ca="1" si="294"/>
        <v>0</v>
      </c>
      <c r="AA551" s="30">
        <f t="shared" si="295"/>
        <v>0</v>
      </c>
      <c r="AB551" s="31">
        <f t="shared" ca="1" si="281"/>
        <v>0</v>
      </c>
      <c r="AC551" s="122">
        <f t="shared" ca="1" si="282"/>
        <v>0</v>
      </c>
      <c r="AD551" s="32">
        <f t="shared" ca="1" si="283"/>
        <v>0</v>
      </c>
      <c r="AE551" s="122">
        <f t="shared" ca="1" si="284"/>
        <v>0</v>
      </c>
      <c r="AF551" s="32">
        <f t="shared" ca="1" si="285"/>
        <v>0</v>
      </c>
      <c r="AG551" s="116">
        <v>4570</v>
      </c>
      <c r="AH551" s="33">
        <v>3820</v>
      </c>
      <c r="AI551" s="53"/>
      <c r="AK551" s="52"/>
      <c r="AL551" s="53"/>
      <c r="AN551" s="52"/>
      <c r="BF551" s="54"/>
      <c r="BG551" s="54"/>
      <c r="BL551" s="52"/>
      <c r="BM551" s="52"/>
    </row>
    <row r="552" spans="1:65" ht="33" customHeight="1" thickBot="1">
      <c r="A552" s="114">
        <f t="shared" si="286"/>
        <v>45</v>
      </c>
      <c r="B552" s="115">
        <f>B325</f>
        <v>46239</v>
      </c>
      <c r="C552" s="116">
        <f>SUM(E319:E325)</f>
        <v>0</v>
      </c>
      <c r="D552" s="117">
        <f>SUM(C319:C325)</f>
        <v>0</v>
      </c>
      <c r="E552" s="116">
        <f>SUM(F319:F325)</f>
        <v>0</v>
      </c>
      <c r="F552" s="117">
        <f>SUM(D319:D325)</f>
        <v>0</v>
      </c>
      <c r="G552" s="118">
        <f t="shared" si="275"/>
        <v>821</v>
      </c>
      <c r="H552" s="118">
        <f t="shared" si="276"/>
        <v>6136</v>
      </c>
      <c r="I552" s="118">
        <f t="shared" si="288"/>
        <v>6136</v>
      </c>
      <c r="J552" s="117">
        <f t="shared" si="289"/>
        <v>821</v>
      </c>
      <c r="K552" s="121">
        <f t="shared" si="277"/>
        <v>0</v>
      </c>
      <c r="L552" s="121">
        <f t="shared" si="277"/>
        <v>0</v>
      </c>
      <c r="M552" s="121">
        <f t="shared" si="278"/>
        <v>0</v>
      </c>
      <c r="N552" s="121">
        <f t="shared" si="278"/>
        <v>0</v>
      </c>
      <c r="O552" s="121">
        <f t="shared" si="287"/>
        <v>3.0000000000000001E-3</v>
      </c>
      <c r="P552" s="119">
        <f>SUM(U319:U325)</f>
        <v>0</v>
      </c>
      <c r="Q552" s="120">
        <f>SUM(V319:V325)</f>
        <v>0</v>
      </c>
      <c r="R552" s="197">
        <f t="shared" si="279"/>
        <v>0</v>
      </c>
      <c r="S552" s="116">
        <f>SUM(W319:W325)</f>
        <v>0</v>
      </c>
      <c r="T552" s="121">
        <f t="shared" si="280"/>
        <v>0</v>
      </c>
      <c r="U552" s="121">
        <f t="shared" si="290"/>
        <v>0</v>
      </c>
      <c r="V552" s="117">
        <f>SUM(AD319:AD325)</f>
        <v>0</v>
      </c>
      <c r="W552" s="30">
        <f t="shared" ca="1" si="291"/>
        <v>0</v>
      </c>
      <c r="X552" s="30">
        <f t="shared" ca="1" si="292"/>
        <v>0</v>
      </c>
      <c r="Y552" s="30">
        <f t="shared" ca="1" si="293"/>
        <v>0</v>
      </c>
      <c r="Z552" s="30">
        <f t="shared" ca="1" si="294"/>
        <v>0</v>
      </c>
      <c r="AA552" s="30">
        <f t="shared" si="295"/>
        <v>0</v>
      </c>
      <c r="AB552" s="31">
        <f t="shared" ca="1" si="281"/>
        <v>0</v>
      </c>
      <c r="AC552" s="122">
        <f t="shared" ca="1" si="282"/>
        <v>0</v>
      </c>
      <c r="AD552" s="32">
        <f t="shared" ca="1" si="283"/>
        <v>0</v>
      </c>
      <c r="AE552" s="122">
        <f t="shared" ca="1" si="284"/>
        <v>0</v>
      </c>
      <c r="AF552" s="32">
        <f t="shared" ca="1" si="285"/>
        <v>0</v>
      </c>
      <c r="AG552" s="116">
        <v>4600</v>
      </c>
      <c r="AH552" s="33">
        <v>3840</v>
      </c>
      <c r="AI552" s="53"/>
      <c r="AK552" s="52"/>
      <c r="AL552" s="53"/>
      <c r="AN552" s="52"/>
      <c r="BF552" s="54"/>
      <c r="BG552" s="54"/>
      <c r="BL552" s="52"/>
      <c r="BM552" s="52"/>
    </row>
    <row r="553" spans="1:65" ht="33" customHeight="1" thickBot="1">
      <c r="A553" s="114">
        <f t="shared" si="286"/>
        <v>46</v>
      </c>
      <c r="B553" s="115">
        <f>B332</f>
        <v>46246</v>
      </c>
      <c r="C553" s="116">
        <f>SUM(E326:E332)</f>
        <v>0</v>
      </c>
      <c r="D553" s="117">
        <f>SUM(C326:C332)</f>
        <v>0</v>
      </c>
      <c r="E553" s="116">
        <f>SUM(F326:F332)</f>
        <v>0</v>
      </c>
      <c r="F553" s="117">
        <f>SUM(D326:D332)</f>
        <v>0</v>
      </c>
      <c r="G553" s="118">
        <f t="shared" si="275"/>
        <v>821</v>
      </c>
      <c r="H553" s="118">
        <f t="shared" si="276"/>
        <v>6136</v>
      </c>
      <c r="I553" s="118">
        <f t="shared" si="288"/>
        <v>6136</v>
      </c>
      <c r="J553" s="117">
        <f t="shared" si="289"/>
        <v>821</v>
      </c>
      <c r="K553" s="121">
        <f t="shared" si="277"/>
        <v>0</v>
      </c>
      <c r="L553" s="121">
        <f t="shared" si="277"/>
        <v>0</v>
      </c>
      <c r="M553" s="121">
        <f t="shared" si="278"/>
        <v>0</v>
      </c>
      <c r="N553" s="121">
        <f t="shared" si="278"/>
        <v>0</v>
      </c>
      <c r="O553" s="121">
        <f t="shared" si="287"/>
        <v>3.0000000000000001E-3</v>
      </c>
      <c r="P553" s="119">
        <f>SUM(U326:U332)</f>
        <v>0</v>
      </c>
      <c r="Q553" s="120">
        <f>SUM(V326:V332)</f>
        <v>0</v>
      </c>
      <c r="R553" s="197">
        <f t="shared" si="279"/>
        <v>0</v>
      </c>
      <c r="S553" s="116">
        <f>SUM(W326:W332)</f>
        <v>0</v>
      </c>
      <c r="T553" s="121">
        <f t="shared" si="280"/>
        <v>0</v>
      </c>
      <c r="U553" s="121">
        <f t="shared" si="290"/>
        <v>0</v>
      </c>
      <c r="V553" s="117">
        <f>SUM(AD326:AD332)</f>
        <v>0</v>
      </c>
      <c r="W553" s="30">
        <f t="shared" ca="1" si="291"/>
        <v>0</v>
      </c>
      <c r="X553" s="30">
        <f t="shared" ca="1" si="292"/>
        <v>0</v>
      </c>
      <c r="Y553" s="30">
        <f t="shared" ca="1" si="293"/>
        <v>0</v>
      </c>
      <c r="Z553" s="30">
        <f t="shared" ca="1" si="294"/>
        <v>0</v>
      </c>
      <c r="AA553" s="30">
        <f t="shared" si="295"/>
        <v>0</v>
      </c>
      <c r="AB553" s="31">
        <f t="shared" ca="1" si="281"/>
        <v>0</v>
      </c>
      <c r="AC553" s="122">
        <f t="shared" ca="1" si="282"/>
        <v>0</v>
      </c>
      <c r="AD553" s="32">
        <f t="shared" ca="1" si="283"/>
        <v>0</v>
      </c>
      <c r="AE553" s="122">
        <f t="shared" ca="1" si="284"/>
        <v>0</v>
      </c>
      <c r="AF553" s="32">
        <f t="shared" ca="1" si="285"/>
        <v>0</v>
      </c>
      <c r="AG553" s="116">
        <v>4630</v>
      </c>
      <c r="AH553" s="33">
        <v>3860</v>
      </c>
      <c r="AI553" s="53"/>
      <c r="AK553" s="52"/>
      <c r="AL553" s="53"/>
      <c r="AN553" s="52"/>
      <c r="BF553" s="54"/>
      <c r="BG553" s="54"/>
      <c r="BL553" s="52"/>
      <c r="BM553" s="52"/>
    </row>
    <row r="554" spans="1:65" ht="33" customHeight="1" thickBot="1">
      <c r="A554" s="114">
        <f t="shared" si="286"/>
        <v>47</v>
      </c>
      <c r="B554" s="115">
        <f>B339</f>
        <v>46253</v>
      </c>
      <c r="C554" s="116">
        <f>SUM(E333:E339)</f>
        <v>0</v>
      </c>
      <c r="D554" s="117">
        <f>SUM(C333:C339)</f>
        <v>0</v>
      </c>
      <c r="E554" s="116">
        <f>SUM(F333:F339)</f>
        <v>0</v>
      </c>
      <c r="F554" s="117">
        <f>SUM(D333:D339)</f>
        <v>0</v>
      </c>
      <c r="G554" s="118">
        <f t="shared" si="275"/>
        <v>821</v>
      </c>
      <c r="H554" s="118">
        <f t="shared" si="276"/>
        <v>6136</v>
      </c>
      <c r="I554" s="118">
        <f t="shared" si="288"/>
        <v>6136</v>
      </c>
      <c r="J554" s="117">
        <f t="shared" si="289"/>
        <v>821</v>
      </c>
      <c r="K554" s="121">
        <f t="shared" si="277"/>
        <v>0</v>
      </c>
      <c r="L554" s="121">
        <f t="shared" si="277"/>
        <v>0</v>
      </c>
      <c r="M554" s="121">
        <f t="shared" si="278"/>
        <v>0</v>
      </c>
      <c r="N554" s="121">
        <f t="shared" si="278"/>
        <v>0</v>
      </c>
      <c r="O554" s="121">
        <f t="shared" si="287"/>
        <v>3.0000000000000001E-3</v>
      </c>
      <c r="P554" s="119">
        <f>SUM(U333:U339)</f>
        <v>0</v>
      </c>
      <c r="Q554" s="120">
        <f>SUM(V333:V339)</f>
        <v>0</v>
      </c>
      <c r="R554" s="197">
        <f t="shared" si="279"/>
        <v>0</v>
      </c>
      <c r="S554" s="116">
        <f>SUM(W333:W339)</f>
        <v>0</v>
      </c>
      <c r="T554" s="121">
        <f t="shared" si="280"/>
        <v>0</v>
      </c>
      <c r="U554" s="121">
        <f t="shared" si="290"/>
        <v>0</v>
      </c>
      <c r="V554" s="117">
        <f>SUM(AD333:AD339)</f>
        <v>0</v>
      </c>
      <c r="W554" s="30">
        <f t="shared" ca="1" si="291"/>
        <v>0</v>
      </c>
      <c r="X554" s="30">
        <f t="shared" ca="1" si="292"/>
        <v>0</v>
      </c>
      <c r="Y554" s="30">
        <f t="shared" ca="1" si="293"/>
        <v>0</v>
      </c>
      <c r="Z554" s="30">
        <f t="shared" ca="1" si="294"/>
        <v>0</v>
      </c>
      <c r="AA554" s="30">
        <f t="shared" si="295"/>
        <v>0</v>
      </c>
      <c r="AB554" s="31">
        <f t="shared" ca="1" si="281"/>
        <v>0</v>
      </c>
      <c r="AC554" s="122">
        <f t="shared" ca="1" si="282"/>
        <v>0</v>
      </c>
      <c r="AD554" s="32">
        <f t="shared" ca="1" si="283"/>
        <v>0</v>
      </c>
      <c r="AE554" s="122">
        <f t="shared" ca="1" si="284"/>
        <v>0</v>
      </c>
      <c r="AF554" s="32">
        <f t="shared" ca="1" si="285"/>
        <v>0</v>
      </c>
      <c r="AG554" s="116">
        <v>4660</v>
      </c>
      <c r="AH554" s="33">
        <v>3880</v>
      </c>
      <c r="AI554" s="53"/>
      <c r="AK554" s="52"/>
      <c r="AL554" s="53"/>
      <c r="AN554" s="52"/>
      <c r="BF554" s="54"/>
      <c r="BG554" s="54"/>
      <c r="BL554" s="52"/>
      <c r="BM554" s="52"/>
    </row>
    <row r="555" spans="1:65" ht="33" customHeight="1" thickBot="1">
      <c r="A555" s="114">
        <f t="shared" si="286"/>
        <v>48</v>
      </c>
      <c r="B555" s="115">
        <f>B346</f>
        <v>46260</v>
      </c>
      <c r="C555" s="116">
        <f>SUM(E340:E346)</f>
        <v>0</v>
      </c>
      <c r="D555" s="117">
        <f>SUM(C340:C346)</f>
        <v>0</v>
      </c>
      <c r="E555" s="116">
        <f>SUM(F340:F346)</f>
        <v>0</v>
      </c>
      <c r="F555" s="117">
        <f>SUM(D340:D346)</f>
        <v>0</v>
      </c>
      <c r="G555" s="118">
        <f t="shared" si="275"/>
        <v>821</v>
      </c>
      <c r="H555" s="118">
        <f t="shared" si="276"/>
        <v>6136</v>
      </c>
      <c r="I555" s="118">
        <f t="shared" si="288"/>
        <v>6136</v>
      </c>
      <c r="J555" s="117">
        <f t="shared" si="289"/>
        <v>821</v>
      </c>
      <c r="K555" s="121">
        <f t="shared" si="277"/>
        <v>0</v>
      </c>
      <c r="L555" s="121">
        <f t="shared" si="277"/>
        <v>0</v>
      </c>
      <c r="M555" s="121">
        <f t="shared" si="278"/>
        <v>0</v>
      </c>
      <c r="N555" s="121">
        <f t="shared" si="278"/>
        <v>0</v>
      </c>
      <c r="O555" s="121">
        <f t="shared" si="287"/>
        <v>3.0000000000000001E-3</v>
      </c>
      <c r="P555" s="119">
        <f>SUM(U340:U346)</f>
        <v>0</v>
      </c>
      <c r="Q555" s="120">
        <f>SUM(V340:V346)</f>
        <v>0</v>
      </c>
      <c r="R555" s="197">
        <f t="shared" si="279"/>
        <v>0</v>
      </c>
      <c r="S555" s="116">
        <f>SUM(W340:W346)</f>
        <v>0</v>
      </c>
      <c r="T555" s="121">
        <f t="shared" si="280"/>
        <v>0</v>
      </c>
      <c r="U555" s="121">
        <f t="shared" si="290"/>
        <v>0</v>
      </c>
      <c r="V555" s="117">
        <f>SUM(AD340:AD346)</f>
        <v>0</v>
      </c>
      <c r="W555" s="30">
        <f t="shared" ca="1" si="291"/>
        <v>0</v>
      </c>
      <c r="X555" s="30">
        <f t="shared" ca="1" si="292"/>
        <v>0</v>
      </c>
      <c r="Y555" s="30">
        <f t="shared" ca="1" si="293"/>
        <v>0</v>
      </c>
      <c r="Z555" s="30">
        <f t="shared" ca="1" si="294"/>
        <v>0</v>
      </c>
      <c r="AA555" s="30">
        <f t="shared" si="295"/>
        <v>0</v>
      </c>
      <c r="AB555" s="31">
        <f t="shared" ca="1" si="281"/>
        <v>0</v>
      </c>
      <c r="AC555" s="122">
        <f t="shared" ca="1" si="282"/>
        <v>0</v>
      </c>
      <c r="AD555" s="32">
        <f t="shared" ca="1" si="283"/>
        <v>0</v>
      </c>
      <c r="AE555" s="122">
        <f t="shared" ca="1" si="284"/>
        <v>0</v>
      </c>
      <c r="AF555" s="32">
        <f t="shared" ca="1" si="285"/>
        <v>0</v>
      </c>
      <c r="AG555" s="116">
        <v>4690</v>
      </c>
      <c r="AH555" s="33">
        <v>3900</v>
      </c>
      <c r="AI555" s="53"/>
      <c r="AK555" s="52"/>
      <c r="AL555" s="53"/>
      <c r="AN555" s="52"/>
      <c r="BF555" s="54"/>
      <c r="BG555" s="54"/>
      <c r="BL555" s="52"/>
      <c r="BM555" s="52"/>
    </row>
    <row r="556" spans="1:65" ht="33" customHeight="1" thickBot="1">
      <c r="A556" s="114">
        <f t="shared" si="286"/>
        <v>49</v>
      </c>
      <c r="B556" s="115">
        <f>B353</f>
        <v>46267</v>
      </c>
      <c r="C556" s="116">
        <f>SUM(E347:E353)</f>
        <v>0</v>
      </c>
      <c r="D556" s="117">
        <f>SUM(C347:C353)</f>
        <v>0</v>
      </c>
      <c r="E556" s="116">
        <f>SUM(F347:F353)</f>
        <v>0</v>
      </c>
      <c r="F556" s="117">
        <f>SUM(D347:D353)</f>
        <v>0</v>
      </c>
      <c r="G556" s="118">
        <f t="shared" si="275"/>
        <v>821</v>
      </c>
      <c r="H556" s="118">
        <f t="shared" si="276"/>
        <v>6136</v>
      </c>
      <c r="I556" s="118">
        <f t="shared" si="288"/>
        <v>6136</v>
      </c>
      <c r="J556" s="117">
        <f t="shared" si="289"/>
        <v>821</v>
      </c>
      <c r="K556" s="121">
        <f t="shared" si="277"/>
        <v>0</v>
      </c>
      <c r="L556" s="121">
        <f t="shared" si="277"/>
        <v>0</v>
      </c>
      <c r="M556" s="121">
        <f t="shared" si="278"/>
        <v>0</v>
      </c>
      <c r="N556" s="121">
        <f t="shared" si="278"/>
        <v>0</v>
      </c>
      <c r="O556" s="121">
        <f t="shared" si="287"/>
        <v>3.0000000000000001E-3</v>
      </c>
      <c r="P556" s="119">
        <f>SUM(U347:U353)</f>
        <v>0</v>
      </c>
      <c r="Q556" s="120">
        <f>SUM(V347:V353)</f>
        <v>0</v>
      </c>
      <c r="R556" s="197">
        <f t="shared" si="279"/>
        <v>0</v>
      </c>
      <c r="S556" s="116">
        <f>SUM(W347:W353)</f>
        <v>0</v>
      </c>
      <c r="T556" s="121">
        <f t="shared" si="280"/>
        <v>0</v>
      </c>
      <c r="U556" s="121">
        <f t="shared" si="290"/>
        <v>0</v>
      </c>
      <c r="V556" s="117">
        <f>SUM(AD347:AD353)</f>
        <v>0</v>
      </c>
      <c r="W556" s="30">
        <f t="shared" ca="1" si="291"/>
        <v>0</v>
      </c>
      <c r="X556" s="30">
        <f t="shared" ca="1" si="292"/>
        <v>0</v>
      </c>
      <c r="Y556" s="30">
        <f t="shared" ca="1" si="293"/>
        <v>0</v>
      </c>
      <c r="Z556" s="30">
        <f t="shared" ca="1" si="294"/>
        <v>0</v>
      </c>
      <c r="AA556" s="30">
        <f t="shared" si="295"/>
        <v>0</v>
      </c>
      <c r="AB556" s="31">
        <f t="shared" ca="1" si="281"/>
        <v>0</v>
      </c>
      <c r="AC556" s="122">
        <f t="shared" ca="1" si="282"/>
        <v>0</v>
      </c>
      <c r="AD556" s="32">
        <f t="shared" ca="1" si="283"/>
        <v>0</v>
      </c>
      <c r="AE556" s="122">
        <f t="shared" ca="1" si="284"/>
        <v>0</v>
      </c>
      <c r="AF556" s="32">
        <f t="shared" ca="1" si="285"/>
        <v>0</v>
      </c>
      <c r="AG556" s="116">
        <v>4720</v>
      </c>
      <c r="AH556" s="33">
        <v>3920</v>
      </c>
      <c r="AI556" s="53"/>
      <c r="AK556" s="52"/>
      <c r="AL556" s="53"/>
      <c r="AN556" s="52"/>
      <c r="BF556" s="54"/>
      <c r="BG556" s="54"/>
      <c r="BL556" s="52"/>
      <c r="BM556" s="52"/>
    </row>
    <row r="557" spans="1:65" ht="33" customHeight="1" thickBot="1">
      <c r="A557" s="114">
        <f t="shared" si="286"/>
        <v>50</v>
      </c>
      <c r="B557" s="115">
        <f>B360</f>
        <v>46274</v>
      </c>
      <c r="C557" s="116">
        <f>SUM(E354:E360)</f>
        <v>0</v>
      </c>
      <c r="D557" s="117">
        <f>SUM(C354:C360)</f>
        <v>0</v>
      </c>
      <c r="E557" s="116">
        <f>SUM(F354:F360)</f>
        <v>0</v>
      </c>
      <c r="F557" s="117">
        <f>SUM(D354:D360)</f>
        <v>0</v>
      </c>
      <c r="G557" s="118">
        <f t="shared" si="275"/>
        <v>821</v>
      </c>
      <c r="H557" s="118">
        <f t="shared" si="276"/>
        <v>6136</v>
      </c>
      <c r="I557" s="118">
        <f t="shared" si="288"/>
        <v>6136</v>
      </c>
      <c r="J557" s="117">
        <f t="shared" si="289"/>
        <v>821</v>
      </c>
      <c r="K557" s="121">
        <f t="shared" si="277"/>
        <v>0</v>
      </c>
      <c r="L557" s="121">
        <f t="shared" si="277"/>
        <v>0</v>
      </c>
      <c r="M557" s="121">
        <f t="shared" si="278"/>
        <v>0</v>
      </c>
      <c r="N557" s="121">
        <f t="shared" si="278"/>
        <v>0</v>
      </c>
      <c r="O557" s="121">
        <f t="shared" si="287"/>
        <v>3.0000000000000001E-3</v>
      </c>
      <c r="P557" s="119">
        <f>SUM(U354:U360)</f>
        <v>0</v>
      </c>
      <c r="Q557" s="120">
        <f>SUM(V354:V360)</f>
        <v>0</v>
      </c>
      <c r="R557" s="197">
        <f t="shared" si="279"/>
        <v>0</v>
      </c>
      <c r="S557" s="116">
        <f>SUM(W354:W360)</f>
        <v>0</v>
      </c>
      <c r="T557" s="121">
        <f t="shared" si="280"/>
        <v>0</v>
      </c>
      <c r="U557" s="121">
        <f t="shared" si="290"/>
        <v>0</v>
      </c>
      <c r="V557" s="117">
        <f>SUM(AD354:AD360)</f>
        <v>0</v>
      </c>
      <c r="W557" s="30">
        <f t="shared" ca="1" si="291"/>
        <v>0</v>
      </c>
      <c r="X557" s="30">
        <f t="shared" ca="1" si="292"/>
        <v>0</v>
      </c>
      <c r="Y557" s="30">
        <f t="shared" ca="1" si="293"/>
        <v>0</v>
      </c>
      <c r="Z557" s="30">
        <f t="shared" ca="1" si="294"/>
        <v>0</v>
      </c>
      <c r="AA557" s="30">
        <f t="shared" si="295"/>
        <v>0</v>
      </c>
      <c r="AB557" s="31">
        <f t="shared" ca="1" si="281"/>
        <v>0</v>
      </c>
      <c r="AC557" s="122">
        <f t="shared" ca="1" si="282"/>
        <v>0</v>
      </c>
      <c r="AD557" s="32">
        <f t="shared" ca="1" si="283"/>
        <v>0</v>
      </c>
      <c r="AE557" s="122">
        <f t="shared" ca="1" si="284"/>
        <v>0</v>
      </c>
      <c r="AF557" s="32">
        <f t="shared" ca="1" si="285"/>
        <v>0</v>
      </c>
      <c r="AG557" s="116">
        <v>4750</v>
      </c>
      <c r="AH557" s="33">
        <v>3940</v>
      </c>
      <c r="AI557" s="53"/>
      <c r="AK557" s="52"/>
      <c r="AL557" s="53"/>
      <c r="AN557" s="52"/>
      <c r="BF557" s="54"/>
      <c r="BG557" s="54"/>
      <c r="BL557" s="52"/>
      <c r="BM557" s="52"/>
    </row>
    <row r="558" spans="1:65" ht="33" customHeight="1" thickBot="1">
      <c r="A558" s="114">
        <f t="shared" si="286"/>
        <v>51</v>
      </c>
      <c r="B558" s="115">
        <f>B367</f>
        <v>46281</v>
      </c>
      <c r="C558" s="116">
        <f>SUM(E361:E367)</f>
        <v>0</v>
      </c>
      <c r="D558" s="117">
        <f>SUM(C361:C367)</f>
        <v>0</v>
      </c>
      <c r="E558" s="116">
        <f>SUM(F361:F367)</f>
        <v>0</v>
      </c>
      <c r="F558" s="117">
        <f>SUM(D361:D367)</f>
        <v>0</v>
      </c>
      <c r="G558" s="118">
        <f t="shared" si="275"/>
        <v>821</v>
      </c>
      <c r="H558" s="118">
        <f t="shared" si="276"/>
        <v>6136</v>
      </c>
      <c r="I558" s="118">
        <f t="shared" si="288"/>
        <v>6136</v>
      </c>
      <c r="J558" s="117">
        <f t="shared" si="289"/>
        <v>821</v>
      </c>
      <c r="K558" s="121">
        <f t="shared" si="277"/>
        <v>0</v>
      </c>
      <c r="L558" s="121">
        <f t="shared" si="277"/>
        <v>0</v>
      </c>
      <c r="M558" s="121">
        <f t="shared" si="278"/>
        <v>0</v>
      </c>
      <c r="N558" s="121">
        <f t="shared" si="278"/>
        <v>0</v>
      </c>
      <c r="O558" s="121">
        <f t="shared" si="287"/>
        <v>3.0000000000000001E-3</v>
      </c>
      <c r="P558" s="119">
        <f>SUM(U361:U367)</f>
        <v>0</v>
      </c>
      <c r="Q558" s="120">
        <f>SUM(V361:V367)</f>
        <v>0</v>
      </c>
      <c r="R558" s="197">
        <f t="shared" si="279"/>
        <v>0</v>
      </c>
      <c r="S558" s="116">
        <f>SUM(W361:W367)</f>
        <v>0</v>
      </c>
      <c r="T558" s="121">
        <f t="shared" si="280"/>
        <v>0</v>
      </c>
      <c r="U558" s="121">
        <f t="shared" si="290"/>
        <v>0</v>
      </c>
      <c r="V558" s="117">
        <f>SUM(AD361:AD367)</f>
        <v>0</v>
      </c>
      <c r="W558" s="30">
        <f t="shared" ca="1" si="291"/>
        <v>0</v>
      </c>
      <c r="X558" s="30">
        <f t="shared" ca="1" si="292"/>
        <v>0</v>
      </c>
      <c r="Y558" s="30">
        <f t="shared" ca="1" si="293"/>
        <v>0</v>
      </c>
      <c r="Z558" s="30">
        <f t="shared" ca="1" si="294"/>
        <v>0</v>
      </c>
      <c r="AA558" s="30">
        <f t="shared" si="295"/>
        <v>0</v>
      </c>
      <c r="AB558" s="31">
        <f t="shared" ca="1" si="281"/>
        <v>0</v>
      </c>
      <c r="AC558" s="122">
        <f t="shared" ca="1" si="282"/>
        <v>0</v>
      </c>
      <c r="AD558" s="32">
        <f t="shared" ca="1" si="283"/>
        <v>0</v>
      </c>
      <c r="AE558" s="122">
        <f t="shared" ca="1" si="284"/>
        <v>0</v>
      </c>
      <c r="AF558" s="32">
        <f t="shared" ca="1" si="285"/>
        <v>0</v>
      </c>
      <c r="AG558" s="116">
        <v>4775</v>
      </c>
      <c r="AH558" s="33">
        <v>3960</v>
      </c>
      <c r="AI558" s="53"/>
      <c r="AK558" s="52"/>
      <c r="AL558" s="53"/>
      <c r="AN558" s="52"/>
      <c r="BF558" s="54"/>
      <c r="BG558" s="54"/>
      <c r="BL558" s="52"/>
      <c r="BM558" s="52"/>
    </row>
    <row r="559" spans="1:65" ht="33" customHeight="1" thickBot="1">
      <c r="A559" s="114">
        <f t="shared" si="286"/>
        <v>52</v>
      </c>
      <c r="B559" s="115">
        <f>B374</f>
        <v>46288</v>
      </c>
      <c r="C559" s="116">
        <f>SUM(E368:E374)</f>
        <v>0</v>
      </c>
      <c r="D559" s="117">
        <f>SUM(C368:C374)</f>
        <v>0</v>
      </c>
      <c r="E559" s="116">
        <f>SUM(F368:F374)</f>
        <v>0</v>
      </c>
      <c r="F559" s="117">
        <f>SUM(D368:D374)</f>
        <v>0</v>
      </c>
      <c r="G559" s="118">
        <f t="shared" si="275"/>
        <v>821</v>
      </c>
      <c r="H559" s="118">
        <f t="shared" si="276"/>
        <v>6136</v>
      </c>
      <c r="I559" s="118">
        <f t="shared" si="288"/>
        <v>6136</v>
      </c>
      <c r="J559" s="117">
        <f t="shared" si="289"/>
        <v>821</v>
      </c>
      <c r="K559" s="121">
        <f t="shared" si="277"/>
        <v>0</v>
      </c>
      <c r="L559" s="121">
        <f t="shared" si="277"/>
        <v>0</v>
      </c>
      <c r="M559" s="121">
        <f t="shared" si="278"/>
        <v>0</v>
      </c>
      <c r="N559" s="121">
        <f t="shared" si="278"/>
        <v>0</v>
      </c>
      <c r="O559" s="121">
        <f t="shared" si="287"/>
        <v>3.0000000000000001E-3</v>
      </c>
      <c r="P559" s="119">
        <f>SUM(U368:U374)</f>
        <v>0</v>
      </c>
      <c r="Q559" s="120">
        <f>SUM(V368:V374)</f>
        <v>0</v>
      </c>
      <c r="R559" s="197">
        <f t="shared" si="279"/>
        <v>0</v>
      </c>
      <c r="S559" s="116">
        <f>SUM(W368:W374)</f>
        <v>0</v>
      </c>
      <c r="T559" s="121">
        <f t="shared" si="280"/>
        <v>0</v>
      </c>
      <c r="U559" s="121">
        <f t="shared" si="290"/>
        <v>0</v>
      </c>
      <c r="V559" s="117">
        <f>SUM(AD368:AD374)</f>
        <v>0</v>
      </c>
      <c r="W559" s="30">
        <f t="shared" ca="1" si="291"/>
        <v>0</v>
      </c>
      <c r="X559" s="30">
        <f t="shared" ca="1" si="292"/>
        <v>0</v>
      </c>
      <c r="Y559" s="30">
        <f t="shared" ca="1" si="293"/>
        <v>0</v>
      </c>
      <c r="Z559" s="30">
        <f t="shared" ca="1" si="294"/>
        <v>0</v>
      </c>
      <c r="AA559" s="30">
        <f t="shared" si="295"/>
        <v>0</v>
      </c>
      <c r="AB559" s="31">
        <f t="shared" ca="1" si="281"/>
        <v>0</v>
      </c>
      <c r="AC559" s="122">
        <f t="shared" ca="1" si="282"/>
        <v>0</v>
      </c>
      <c r="AD559" s="32">
        <f t="shared" ca="1" si="283"/>
        <v>0</v>
      </c>
      <c r="AE559" s="122">
        <f t="shared" ca="1" si="284"/>
        <v>0</v>
      </c>
      <c r="AF559" s="32">
        <f t="shared" ca="1" si="285"/>
        <v>0</v>
      </c>
      <c r="AG559" s="116">
        <v>4800</v>
      </c>
      <c r="AH559" s="33">
        <v>3975</v>
      </c>
      <c r="AI559" s="53"/>
      <c r="AK559" s="52"/>
      <c r="AL559" s="53"/>
      <c r="AN559" s="52"/>
      <c r="BF559" s="54"/>
      <c r="BG559" s="54"/>
      <c r="BL559" s="52"/>
      <c r="BM559" s="52"/>
    </row>
    <row r="560" spans="1:65" ht="33" customHeight="1" thickBot="1">
      <c r="A560" s="114">
        <f t="shared" si="286"/>
        <v>53</v>
      </c>
      <c r="B560" s="115">
        <f>B381</f>
        <v>46295</v>
      </c>
      <c r="C560" s="116">
        <f>SUM(E375:E381)</f>
        <v>0</v>
      </c>
      <c r="D560" s="117">
        <f>SUM(C375:C381)</f>
        <v>0</v>
      </c>
      <c r="E560" s="116">
        <f>SUM(F375:F381)</f>
        <v>0</v>
      </c>
      <c r="F560" s="117">
        <f>SUM(D375:D381)</f>
        <v>0</v>
      </c>
      <c r="G560" s="118">
        <f t="shared" si="275"/>
        <v>821</v>
      </c>
      <c r="H560" s="118">
        <f t="shared" si="276"/>
        <v>6136</v>
      </c>
      <c r="I560" s="118">
        <f t="shared" si="288"/>
        <v>6136</v>
      </c>
      <c r="J560" s="117">
        <f t="shared" si="289"/>
        <v>821</v>
      </c>
      <c r="K560" s="121">
        <f t="shared" si="277"/>
        <v>0</v>
      </c>
      <c r="L560" s="121">
        <f t="shared" si="277"/>
        <v>0</v>
      </c>
      <c r="M560" s="121">
        <f t="shared" si="278"/>
        <v>0</v>
      </c>
      <c r="N560" s="121">
        <f t="shared" si="278"/>
        <v>0</v>
      </c>
      <c r="O560" s="121">
        <f t="shared" si="287"/>
        <v>3.0000000000000001E-3</v>
      </c>
      <c r="P560" s="119">
        <f>SUM(U375:U381)</f>
        <v>0</v>
      </c>
      <c r="Q560" s="120">
        <f>SUM(V375:V381)</f>
        <v>0</v>
      </c>
      <c r="R560" s="197">
        <f t="shared" si="279"/>
        <v>0</v>
      </c>
      <c r="S560" s="116">
        <f>SUM(W375:W381)</f>
        <v>0</v>
      </c>
      <c r="T560" s="121">
        <f t="shared" si="280"/>
        <v>0</v>
      </c>
      <c r="U560" s="121">
        <f t="shared" si="290"/>
        <v>0</v>
      </c>
      <c r="V560" s="117">
        <f>SUM(AD375:AD381)</f>
        <v>0</v>
      </c>
      <c r="W560" s="30">
        <f t="shared" ca="1" si="291"/>
        <v>0</v>
      </c>
      <c r="X560" s="30">
        <f t="shared" ca="1" si="292"/>
        <v>0</v>
      </c>
      <c r="Y560" s="30">
        <f t="shared" ca="1" si="293"/>
        <v>0</v>
      </c>
      <c r="Z560" s="30">
        <f t="shared" ca="1" si="294"/>
        <v>0</v>
      </c>
      <c r="AA560" s="30">
        <f t="shared" si="295"/>
        <v>0</v>
      </c>
      <c r="AB560" s="31">
        <f t="shared" ca="1" si="281"/>
        <v>0</v>
      </c>
      <c r="AC560" s="122">
        <f t="shared" ca="1" si="282"/>
        <v>0</v>
      </c>
      <c r="AD560" s="32">
        <f t="shared" ca="1" si="283"/>
        <v>0</v>
      </c>
      <c r="AE560" s="122">
        <f t="shared" ca="1" si="284"/>
        <v>0</v>
      </c>
      <c r="AF560" s="32">
        <f t="shared" ca="1" si="285"/>
        <v>0</v>
      </c>
      <c r="AG560" s="116">
        <v>4825</v>
      </c>
      <c r="AH560" s="33">
        <v>3990</v>
      </c>
      <c r="AI560" s="53"/>
      <c r="AK560" s="52"/>
      <c r="AL560" s="53"/>
      <c r="AN560" s="52"/>
      <c r="BF560" s="54"/>
      <c r="BG560" s="54"/>
      <c r="BL560" s="52"/>
      <c r="BM560" s="52"/>
    </row>
    <row r="561" spans="1:65" ht="33" customHeight="1" thickBot="1">
      <c r="A561" s="114">
        <f t="shared" si="286"/>
        <v>54</v>
      </c>
      <c r="B561" s="115">
        <f>B388</f>
        <v>46302</v>
      </c>
      <c r="C561" s="116">
        <f>SUM(E382:E388)</f>
        <v>0</v>
      </c>
      <c r="D561" s="117">
        <f>SUM(C382:C388)</f>
        <v>0</v>
      </c>
      <c r="E561" s="116">
        <f>SUM(F382:F388)</f>
        <v>0</v>
      </c>
      <c r="F561" s="117">
        <f>SUM(D382:D388)</f>
        <v>0</v>
      </c>
      <c r="G561" s="118">
        <f t="shared" si="275"/>
        <v>821</v>
      </c>
      <c r="H561" s="118">
        <f t="shared" si="276"/>
        <v>6136</v>
      </c>
      <c r="I561" s="118">
        <f t="shared" si="288"/>
        <v>6136</v>
      </c>
      <c r="J561" s="117">
        <f t="shared" si="289"/>
        <v>821</v>
      </c>
      <c r="K561" s="121">
        <f t="shared" si="277"/>
        <v>0</v>
      </c>
      <c r="L561" s="121">
        <f t="shared" si="277"/>
        <v>0</v>
      </c>
      <c r="M561" s="121">
        <f t="shared" si="278"/>
        <v>0</v>
      </c>
      <c r="N561" s="121">
        <f t="shared" si="278"/>
        <v>0</v>
      </c>
      <c r="O561" s="121">
        <f t="shared" si="287"/>
        <v>3.0000000000000001E-3</v>
      </c>
      <c r="P561" s="119">
        <f>SUM(U382:U388)</f>
        <v>0</v>
      </c>
      <c r="Q561" s="120">
        <f>SUM(V382:V388)</f>
        <v>0</v>
      </c>
      <c r="R561" s="197">
        <f t="shared" si="279"/>
        <v>0</v>
      </c>
      <c r="S561" s="116">
        <f>SUM(W382:W388)</f>
        <v>0</v>
      </c>
      <c r="T561" s="121">
        <f t="shared" si="280"/>
        <v>0</v>
      </c>
      <c r="U561" s="121">
        <f t="shared" si="290"/>
        <v>0</v>
      </c>
      <c r="V561" s="117">
        <f>SUM(AD382:AD388)</f>
        <v>0</v>
      </c>
      <c r="W561" s="30">
        <f t="shared" ca="1" si="291"/>
        <v>0</v>
      </c>
      <c r="X561" s="30">
        <f t="shared" ca="1" si="292"/>
        <v>0</v>
      </c>
      <c r="Y561" s="30">
        <f t="shared" ca="1" si="293"/>
        <v>0</v>
      </c>
      <c r="Z561" s="30">
        <f t="shared" ca="1" si="294"/>
        <v>0</v>
      </c>
      <c r="AA561" s="30">
        <f t="shared" si="295"/>
        <v>0</v>
      </c>
      <c r="AB561" s="31">
        <f t="shared" ca="1" si="281"/>
        <v>0</v>
      </c>
      <c r="AC561" s="122">
        <f t="shared" ca="1" si="282"/>
        <v>0</v>
      </c>
      <c r="AD561" s="32">
        <f t="shared" ca="1" si="283"/>
        <v>0</v>
      </c>
      <c r="AE561" s="122">
        <f t="shared" ca="1" si="284"/>
        <v>0</v>
      </c>
      <c r="AF561" s="32">
        <f t="shared" ca="1" si="285"/>
        <v>0</v>
      </c>
      <c r="AG561" s="116">
        <v>4850</v>
      </c>
      <c r="AH561" s="33">
        <v>4000</v>
      </c>
      <c r="AI561" s="53"/>
      <c r="AK561" s="52"/>
      <c r="AL561" s="53"/>
      <c r="AN561" s="52"/>
      <c r="BF561" s="54"/>
      <c r="BG561" s="54"/>
      <c r="BL561" s="52"/>
      <c r="BM561" s="52"/>
    </row>
    <row r="562" spans="1:65" ht="33" customHeight="1" thickBot="1">
      <c r="A562" s="114">
        <f t="shared" si="286"/>
        <v>55</v>
      </c>
      <c r="B562" s="115">
        <f>B395</f>
        <v>46309</v>
      </c>
      <c r="C562" s="116">
        <f>SUM(E389:E395)</f>
        <v>0</v>
      </c>
      <c r="D562" s="117">
        <f>SUM(C389:C395)</f>
        <v>0</v>
      </c>
      <c r="E562" s="116">
        <f>SUM(F389:F395)</f>
        <v>0</v>
      </c>
      <c r="F562" s="117">
        <f>SUM(D389:D395)</f>
        <v>0</v>
      </c>
      <c r="G562" s="118">
        <f t="shared" si="275"/>
        <v>821</v>
      </c>
      <c r="H562" s="118">
        <f t="shared" si="276"/>
        <v>6136</v>
      </c>
      <c r="I562" s="118">
        <f t="shared" si="288"/>
        <v>6136</v>
      </c>
      <c r="J562" s="117">
        <f t="shared" si="289"/>
        <v>821</v>
      </c>
      <c r="K562" s="121">
        <f t="shared" si="277"/>
        <v>0</v>
      </c>
      <c r="L562" s="121">
        <f t="shared" si="277"/>
        <v>0</v>
      </c>
      <c r="M562" s="121">
        <f t="shared" si="278"/>
        <v>0</v>
      </c>
      <c r="N562" s="121">
        <f t="shared" si="278"/>
        <v>0</v>
      </c>
      <c r="O562" s="121">
        <f t="shared" si="287"/>
        <v>3.0000000000000001E-3</v>
      </c>
      <c r="P562" s="119">
        <f>SUM(U389:U395)</f>
        <v>0</v>
      </c>
      <c r="Q562" s="120">
        <f>SUM(V389:V395)</f>
        <v>0</v>
      </c>
      <c r="R562" s="197">
        <f t="shared" si="279"/>
        <v>0</v>
      </c>
      <c r="S562" s="116">
        <f>SUM(W389:W395)</f>
        <v>0</v>
      </c>
      <c r="T562" s="121">
        <f t="shared" si="280"/>
        <v>0</v>
      </c>
      <c r="U562" s="121">
        <f t="shared" si="290"/>
        <v>0</v>
      </c>
      <c r="V562" s="117">
        <f>SUM(AD389:AD395)</f>
        <v>0</v>
      </c>
      <c r="W562" s="30">
        <f t="shared" ca="1" si="291"/>
        <v>0</v>
      </c>
      <c r="X562" s="30">
        <f t="shared" ca="1" si="292"/>
        <v>0</v>
      </c>
      <c r="Y562" s="30">
        <f t="shared" ca="1" si="293"/>
        <v>0</v>
      </c>
      <c r="Z562" s="30">
        <f t="shared" ca="1" si="294"/>
        <v>0</v>
      </c>
      <c r="AA562" s="30">
        <f t="shared" si="295"/>
        <v>0</v>
      </c>
      <c r="AB562" s="31">
        <f t="shared" ca="1" si="281"/>
        <v>0</v>
      </c>
      <c r="AC562" s="122">
        <f t="shared" ca="1" si="282"/>
        <v>0</v>
      </c>
      <c r="AD562" s="32">
        <f t="shared" ca="1" si="283"/>
        <v>0</v>
      </c>
      <c r="AE562" s="122">
        <f t="shared" ca="1" si="284"/>
        <v>0</v>
      </c>
      <c r="AF562" s="32">
        <f t="shared" ca="1" si="285"/>
        <v>0</v>
      </c>
      <c r="AG562" s="116">
        <v>4875</v>
      </c>
      <c r="AH562" s="33">
        <v>4010</v>
      </c>
      <c r="AI562" s="53"/>
      <c r="AK562" s="52"/>
      <c r="AL562" s="53"/>
      <c r="AN562" s="52"/>
      <c r="BF562" s="54"/>
      <c r="BG562" s="54"/>
      <c r="BL562" s="52"/>
      <c r="BM562" s="52"/>
    </row>
    <row r="563" spans="1:65" ht="33" customHeight="1" thickBot="1">
      <c r="A563" s="114">
        <f t="shared" si="286"/>
        <v>56</v>
      </c>
      <c r="B563" s="115">
        <f>B402</f>
        <v>46316</v>
      </c>
      <c r="C563" s="116">
        <f>SUM(E396:E402)</f>
        <v>0</v>
      </c>
      <c r="D563" s="117">
        <f>SUM(C396:C402)</f>
        <v>0</v>
      </c>
      <c r="E563" s="116">
        <f>SUM(F396:F402)</f>
        <v>0</v>
      </c>
      <c r="F563" s="117">
        <f>SUM(D396:D402)</f>
        <v>0</v>
      </c>
      <c r="G563" s="118">
        <f t="shared" si="275"/>
        <v>821</v>
      </c>
      <c r="H563" s="118">
        <f t="shared" si="276"/>
        <v>6136</v>
      </c>
      <c r="I563" s="118">
        <f t="shared" si="288"/>
        <v>6136</v>
      </c>
      <c r="J563" s="117">
        <f t="shared" si="289"/>
        <v>821</v>
      </c>
      <c r="K563" s="121">
        <f t="shared" si="277"/>
        <v>0</v>
      </c>
      <c r="L563" s="121">
        <f t="shared" si="277"/>
        <v>0</v>
      </c>
      <c r="M563" s="121">
        <f t="shared" si="278"/>
        <v>0</v>
      </c>
      <c r="N563" s="121">
        <f t="shared" si="278"/>
        <v>0</v>
      </c>
      <c r="O563" s="121">
        <f t="shared" si="287"/>
        <v>3.0000000000000001E-3</v>
      </c>
      <c r="P563" s="119">
        <f>SUM(U396:U402)</f>
        <v>0</v>
      </c>
      <c r="Q563" s="120">
        <f>SUM(V396:V402)</f>
        <v>0</v>
      </c>
      <c r="R563" s="197">
        <f t="shared" si="279"/>
        <v>0</v>
      </c>
      <c r="S563" s="116">
        <f>SUM(W396:W402)</f>
        <v>0</v>
      </c>
      <c r="T563" s="121">
        <f t="shared" si="280"/>
        <v>0</v>
      </c>
      <c r="U563" s="121">
        <f t="shared" si="290"/>
        <v>0</v>
      </c>
      <c r="V563" s="117">
        <f>SUM(AD396:AD402)</f>
        <v>0</v>
      </c>
      <c r="W563" s="30">
        <f t="shared" ca="1" si="291"/>
        <v>0</v>
      </c>
      <c r="X563" s="30">
        <f t="shared" ca="1" si="292"/>
        <v>0</v>
      </c>
      <c r="Y563" s="30">
        <f t="shared" ca="1" si="293"/>
        <v>0</v>
      </c>
      <c r="Z563" s="30">
        <f t="shared" ca="1" si="294"/>
        <v>0</v>
      </c>
      <c r="AA563" s="30">
        <f t="shared" si="295"/>
        <v>0</v>
      </c>
      <c r="AB563" s="31">
        <f t="shared" ca="1" si="281"/>
        <v>0</v>
      </c>
      <c r="AC563" s="122">
        <f t="shared" ca="1" si="282"/>
        <v>0</v>
      </c>
      <c r="AD563" s="32">
        <f t="shared" ca="1" si="283"/>
        <v>0</v>
      </c>
      <c r="AE563" s="122">
        <f t="shared" ca="1" si="284"/>
        <v>0</v>
      </c>
      <c r="AF563" s="32">
        <f t="shared" ca="1" si="285"/>
        <v>0</v>
      </c>
      <c r="AG563" s="116">
        <v>4900</v>
      </c>
      <c r="AH563" s="33">
        <v>4020</v>
      </c>
      <c r="AI563" s="53"/>
      <c r="AK563" s="52"/>
      <c r="AL563" s="53"/>
      <c r="AN563" s="52"/>
      <c r="BF563" s="54"/>
      <c r="BG563" s="54"/>
      <c r="BL563" s="52"/>
      <c r="BM563" s="52"/>
    </row>
    <row r="564" spans="1:65" ht="33" customHeight="1" thickBot="1">
      <c r="A564" s="114">
        <f t="shared" si="286"/>
        <v>57</v>
      </c>
      <c r="B564" s="115">
        <f>B409</f>
        <v>46323</v>
      </c>
      <c r="C564" s="116">
        <f>SUM(E403:E409)</f>
        <v>0</v>
      </c>
      <c r="D564" s="117">
        <f>SUM(C403:C409)</f>
        <v>0</v>
      </c>
      <c r="E564" s="116">
        <f>SUM(F403:F409)</f>
        <v>0</v>
      </c>
      <c r="F564" s="117">
        <f>SUM(D403:D409)</f>
        <v>0</v>
      </c>
      <c r="G564" s="118">
        <f t="shared" si="275"/>
        <v>821</v>
      </c>
      <c r="H564" s="118">
        <f t="shared" si="276"/>
        <v>6136</v>
      </c>
      <c r="I564" s="118">
        <f t="shared" si="288"/>
        <v>6136</v>
      </c>
      <c r="J564" s="117">
        <f t="shared" si="289"/>
        <v>821</v>
      </c>
      <c r="K564" s="121">
        <f t="shared" si="277"/>
        <v>0</v>
      </c>
      <c r="L564" s="121">
        <f t="shared" si="277"/>
        <v>0</v>
      </c>
      <c r="M564" s="121">
        <f t="shared" si="278"/>
        <v>0</v>
      </c>
      <c r="N564" s="121">
        <f t="shared" si="278"/>
        <v>0</v>
      </c>
      <c r="O564" s="121">
        <f t="shared" si="287"/>
        <v>3.0000000000000001E-3</v>
      </c>
      <c r="P564" s="119">
        <f>SUM(U403:U409)</f>
        <v>0</v>
      </c>
      <c r="Q564" s="120">
        <f>SUM(V403:V409)</f>
        <v>0</v>
      </c>
      <c r="R564" s="197">
        <f t="shared" si="279"/>
        <v>0</v>
      </c>
      <c r="S564" s="116">
        <f>SUM(W403:W409)</f>
        <v>0</v>
      </c>
      <c r="T564" s="121">
        <f t="shared" si="280"/>
        <v>0</v>
      </c>
      <c r="U564" s="121">
        <f t="shared" si="290"/>
        <v>0</v>
      </c>
      <c r="V564" s="117">
        <f>SUM(AD403:AD409)</f>
        <v>0</v>
      </c>
      <c r="W564" s="30">
        <f t="shared" ca="1" si="291"/>
        <v>0</v>
      </c>
      <c r="X564" s="30">
        <f t="shared" ca="1" si="292"/>
        <v>0</v>
      </c>
      <c r="Y564" s="30">
        <f t="shared" ca="1" si="293"/>
        <v>0</v>
      </c>
      <c r="Z564" s="30">
        <f t="shared" ca="1" si="294"/>
        <v>0</v>
      </c>
      <c r="AA564" s="30">
        <f t="shared" si="295"/>
        <v>0</v>
      </c>
      <c r="AB564" s="31">
        <f t="shared" ca="1" si="281"/>
        <v>0</v>
      </c>
      <c r="AC564" s="122">
        <f t="shared" ca="1" si="282"/>
        <v>0</v>
      </c>
      <c r="AD564" s="32">
        <f t="shared" ca="1" si="283"/>
        <v>0</v>
      </c>
      <c r="AE564" s="122">
        <f t="shared" ca="1" si="284"/>
        <v>0</v>
      </c>
      <c r="AF564" s="32">
        <f t="shared" ca="1" si="285"/>
        <v>0</v>
      </c>
      <c r="AG564" s="116">
        <v>4925</v>
      </c>
      <c r="AH564" s="33">
        <v>4030</v>
      </c>
      <c r="AI564" s="53"/>
      <c r="AK564" s="52"/>
      <c r="AL564" s="53"/>
      <c r="AN564" s="52"/>
      <c r="BF564" s="54"/>
      <c r="BG564" s="54"/>
      <c r="BL564" s="52"/>
      <c r="BM564" s="52"/>
    </row>
    <row r="565" spans="1:65" ht="33" customHeight="1" thickBot="1">
      <c r="A565" s="114">
        <f t="shared" si="286"/>
        <v>58</v>
      </c>
      <c r="B565" s="115">
        <f>B416</f>
        <v>46330</v>
      </c>
      <c r="C565" s="116">
        <f>SUM(E410:E416)</f>
        <v>0</v>
      </c>
      <c r="D565" s="117">
        <f>SUM(C410:C416)</f>
        <v>0</v>
      </c>
      <c r="E565" s="116">
        <f>SUM(F410:F416)</f>
        <v>0</v>
      </c>
      <c r="F565" s="117">
        <f>SUM(D410:D416)</f>
        <v>0</v>
      </c>
      <c r="G565" s="118">
        <f t="shared" si="275"/>
        <v>821</v>
      </c>
      <c r="H565" s="118">
        <f t="shared" si="276"/>
        <v>6136</v>
      </c>
      <c r="I565" s="118">
        <f t="shared" si="288"/>
        <v>6136</v>
      </c>
      <c r="J565" s="117">
        <f t="shared" si="289"/>
        <v>821</v>
      </c>
      <c r="K565" s="121">
        <f t="shared" si="277"/>
        <v>0</v>
      </c>
      <c r="L565" s="121">
        <f t="shared" si="277"/>
        <v>0</v>
      </c>
      <c r="M565" s="121">
        <f t="shared" si="278"/>
        <v>0</v>
      </c>
      <c r="N565" s="121">
        <f t="shared" si="278"/>
        <v>0</v>
      </c>
      <c r="O565" s="121">
        <f t="shared" si="287"/>
        <v>3.0000000000000001E-3</v>
      </c>
      <c r="P565" s="119">
        <f>SUM(U410:U416)</f>
        <v>0</v>
      </c>
      <c r="Q565" s="120">
        <f>SUM(V410:V416)</f>
        <v>0</v>
      </c>
      <c r="R565" s="197">
        <f t="shared" si="279"/>
        <v>0</v>
      </c>
      <c r="S565" s="116">
        <f>SUM(W410:W416)</f>
        <v>0</v>
      </c>
      <c r="T565" s="121">
        <f t="shared" si="280"/>
        <v>0</v>
      </c>
      <c r="U565" s="121">
        <f t="shared" si="290"/>
        <v>0</v>
      </c>
      <c r="V565" s="117">
        <f>SUM(AD410:AD416)</f>
        <v>0</v>
      </c>
      <c r="W565" s="30">
        <f t="shared" ca="1" si="291"/>
        <v>0</v>
      </c>
      <c r="X565" s="30">
        <f t="shared" ca="1" si="292"/>
        <v>0</v>
      </c>
      <c r="Y565" s="30">
        <f t="shared" ca="1" si="293"/>
        <v>0</v>
      </c>
      <c r="Z565" s="30">
        <f t="shared" ca="1" si="294"/>
        <v>0</v>
      </c>
      <c r="AA565" s="30">
        <f t="shared" si="295"/>
        <v>0</v>
      </c>
      <c r="AB565" s="31">
        <f t="shared" ca="1" si="281"/>
        <v>0</v>
      </c>
      <c r="AC565" s="122">
        <f t="shared" ca="1" si="282"/>
        <v>0</v>
      </c>
      <c r="AD565" s="32">
        <f t="shared" ca="1" si="283"/>
        <v>0</v>
      </c>
      <c r="AE565" s="122">
        <f t="shared" ca="1" si="284"/>
        <v>0</v>
      </c>
      <c r="AF565" s="32">
        <f t="shared" ca="1" si="285"/>
        <v>0</v>
      </c>
      <c r="AG565" s="116">
        <v>4950</v>
      </c>
      <c r="AH565" s="33">
        <v>4040</v>
      </c>
      <c r="AI565" s="53"/>
      <c r="AK565" s="52"/>
      <c r="AL565" s="53"/>
      <c r="AN565" s="52"/>
      <c r="BF565" s="54"/>
      <c r="BG565" s="54"/>
      <c r="BL565" s="52"/>
      <c r="BM565" s="52"/>
    </row>
    <row r="566" spans="1:65" ht="33" customHeight="1" thickBot="1">
      <c r="A566" s="114">
        <f t="shared" si="286"/>
        <v>59</v>
      </c>
      <c r="B566" s="115">
        <f>B423</f>
        <v>46337</v>
      </c>
      <c r="C566" s="116">
        <f>SUM(E417:E423)</f>
        <v>0</v>
      </c>
      <c r="D566" s="117">
        <f>SUM(C417:C423)</f>
        <v>0</v>
      </c>
      <c r="E566" s="116">
        <f>SUM(F417:F423)</f>
        <v>0</v>
      </c>
      <c r="F566" s="117">
        <f>SUM(D417:D423)</f>
        <v>0</v>
      </c>
      <c r="G566" s="118">
        <f t="shared" si="275"/>
        <v>821</v>
      </c>
      <c r="H566" s="118">
        <f t="shared" si="276"/>
        <v>6136</v>
      </c>
      <c r="I566" s="118">
        <f t="shared" si="288"/>
        <v>6136</v>
      </c>
      <c r="J566" s="117">
        <f t="shared" si="289"/>
        <v>821</v>
      </c>
      <c r="K566" s="121">
        <f t="shared" si="277"/>
        <v>0</v>
      </c>
      <c r="L566" s="121">
        <f t="shared" si="277"/>
        <v>0</v>
      </c>
      <c r="M566" s="121">
        <f t="shared" si="278"/>
        <v>0</v>
      </c>
      <c r="N566" s="121">
        <f t="shared" si="278"/>
        <v>0</v>
      </c>
      <c r="O566" s="121">
        <f t="shared" si="287"/>
        <v>3.0000000000000001E-3</v>
      </c>
      <c r="P566" s="119">
        <f>SUM(U417:U423)</f>
        <v>0</v>
      </c>
      <c r="Q566" s="120">
        <f>SUM(V417:V423)</f>
        <v>0</v>
      </c>
      <c r="R566" s="197">
        <f t="shared" si="279"/>
        <v>0</v>
      </c>
      <c r="S566" s="116">
        <f>SUM(W417:W423)</f>
        <v>0</v>
      </c>
      <c r="T566" s="121">
        <f t="shared" si="280"/>
        <v>0</v>
      </c>
      <c r="U566" s="121">
        <f t="shared" si="290"/>
        <v>0</v>
      </c>
      <c r="V566" s="117">
        <f>SUM(AD417:AD423)</f>
        <v>0</v>
      </c>
      <c r="W566" s="30">
        <f t="shared" ca="1" si="291"/>
        <v>0</v>
      </c>
      <c r="X566" s="30">
        <f t="shared" ca="1" si="292"/>
        <v>0</v>
      </c>
      <c r="Y566" s="30">
        <f t="shared" ca="1" si="293"/>
        <v>0</v>
      </c>
      <c r="Z566" s="30">
        <f t="shared" ca="1" si="294"/>
        <v>0</v>
      </c>
      <c r="AA566" s="30">
        <f t="shared" si="295"/>
        <v>0</v>
      </c>
      <c r="AB566" s="31">
        <f t="shared" ca="1" si="281"/>
        <v>0</v>
      </c>
      <c r="AC566" s="122">
        <f t="shared" ca="1" si="282"/>
        <v>0</v>
      </c>
      <c r="AD566" s="32">
        <f t="shared" ca="1" si="283"/>
        <v>0</v>
      </c>
      <c r="AE566" s="122">
        <f t="shared" ca="1" si="284"/>
        <v>0</v>
      </c>
      <c r="AF566" s="32">
        <f t="shared" ca="1" si="285"/>
        <v>0</v>
      </c>
      <c r="AG566" s="116">
        <v>4975</v>
      </c>
      <c r="AH566" s="33">
        <v>4050</v>
      </c>
      <c r="AI566" s="53"/>
      <c r="AK566" s="52"/>
      <c r="AL566" s="53"/>
      <c r="AN566" s="52"/>
      <c r="BF566" s="54"/>
      <c r="BG566" s="54"/>
      <c r="BL566" s="52"/>
      <c r="BM566" s="52"/>
    </row>
    <row r="567" spans="1:65" ht="33" customHeight="1" thickBot="1">
      <c r="A567" s="114">
        <f t="shared" si="286"/>
        <v>60</v>
      </c>
      <c r="B567" s="115">
        <f>B430</f>
        <v>46344</v>
      </c>
      <c r="C567" s="116">
        <f>SUM(E424:E430)</f>
        <v>0</v>
      </c>
      <c r="D567" s="117">
        <f>SUM(C424:C430)</f>
        <v>0</v>
      </c>
      <c r="E567" s="116">
        <f>SUM(F424:F430)</f>
        <v>0</v>
      </c>
      <c r="F567" s="117">
        <f>SUM(D424:D430)</f>
        <v>0</v>
      </c>
      <c r="G567" s="118">
        <f t="shared" si="275"/>
        <v>821</v>
      </c>
      <c r="H567" s="118">
        <f t="shared" si="276"/>
        <v>6136</v>
      </c>
      <c r="I567" s="118">
        <f t="shared" si="288"/>
        <v>6136</v>
      </c>
      <c r="J567" s="117">
        <f t="shared" si="289"/>
        <v>821</v>
      </c>
      <c r="K567" s="121">
        <f t="shared" si="277"/>
        <v>0</v>
      </c>
      <c r="L567" s="121">
        <f t="shared" si="277"/>
        <v>0</v>
      </c>
      <c r="M567" s="121">
        <f t="shared" si="278"/>
        <v>0</v>
      </c>
      <c r="N567" s="121">
        <f t="shared" si="278"/>
        <v>0</v>
      </c>
      <c r="O567" s="121">
        <f t="shared" si="287"/>
        <v>3.0000000000000001E-3</v>
      </c>
      <c r="P567" s="119">
        <f>SUM(U424:U430)</f>
        <v>0</v>
      </c>
      <c r="Q567" s="120">
        <f>SUM(V424:V430)</f>
        <v>0</v>
      </c>
      <c r="R567" s="197">
        <f t="shared" si="279"/>
        <v>0</v>
      </c>
      <c r="S567" s="116">
        <f>SUM(W424:W430)</f>
        <v>0</v>
      </c>
      <c r="T567" s="121">
        <f t="shared" si="280"/>
        <v>0</v>
      </c>
      <c r="U567" s="121">
        <f t="shared" si="290"/>
        <v>0</v>
      </c>
      <c r="V567" s="117">
        <f>SUM(AD424:AD430)</f>
        <v>0</v>
      </c>
      <c r="W567" s="30">
        <f t="shared" ca="1" si="291"/>
        <v>0</v>
      </c>
      <c r="X567" s="30">
        <f t="shared" ca="1" si="292"/>
        <v>0</v>
      </c>
      <c r="Y567" s="30">
        <f t="shared" ca="1" si="293"/>
        <v>0</v>
      </c>
      <c r="Z567" s="30">
        <f t="shared" ca="1" si="294"/>
        <v>0</v>
      </c>
      <c r="AA567" s="30">
        <f t="shared" si="295"/>
        <v>0</v>
      </c>
      <c r="AB567" s="31">
        <f t="shared" ca="1" si="281"/>
        <v>0</v>
      </c>
      <c r="AC567" s="122">
        <f t="shared" ca="1" si="282"/>
        <v>0</v>
      </c>
      <c r="AD567" s="32">
        <f t="shared" ca="1" si="283"/>
        <v>0</v>
      </c>
      <c r="AE567" s="122">
        <f t="shared" ca="1" si="284"/>
        <v>0</v>
      </c>
      <c r="AF567" s="32">
        <f t="shared" ca="1" si="285"/>
        <v>0</v>
      </c>
      <c r="AG567" s="116">
        <v>5000</v>
      </c>
      <c r="AH567" s="33">
        <v>4060</v>
      </c>
      <c r="AI567" s="53"/>
      <c r="AK567" s="52"/>
      <c r="AL567" s="53"/>
      <c r="AN567" s="52"/>
      <c r="BF567" s="54"/>
      <c r="BG567" s="54"/>
      <c r="BL567" s="52"/>
      <c r="BM567" s="52"/>
    </row>
    <row r="568" spans="1:65" ht="33" customHeight="1" thickBot="1">
      <c r="A568" s="114">
        <f t="shared" si="286"/>
        <v>61</v>
      </c>
      <c r="B568" s="115">
        <f>B437</f>
        <v>46351</v>
      </c>
      <c r="C568" s="116">
        <f>SUM(E431:E437)</f>
        <v>0</v>
      </c>
      <c r="D568" s="117">
        <f>SUM(C431:C437)</f>
        <v>0</v>
      </c>
      <c r="E568" s="116">
        <f>SUM(F431:F437)</f>
        <v>0</v>
      </c>
      <c r="F568" s="117">
        <f>SUM(D431:D437)</f>
        <v>0</v>
      </c>
      <c r="G568" s="118">
        <f t="shared" si="275"/>
        <v>821</v>
      </c>
      <c r="H568" s="118">
        <f t="shared" si="276"/>
        <v>6136</v>
      </c>
      <c r="I568" s="118">
        <f t="shared" si="288"/>
        <v>6136</v>
      </c>
      <c r="J568" s="117">
        <f t="shared" si="289"/>
        <v>821</v>
      </c>
      <c r="K568" s="121">
        <f t="shared" si="277"/>
        <v>0</v>
      </c>
      <c r="L568" s="121">
        <f t="shared" si="277"/>
        <v>0</v>
      </c>
      <c r="M568" s="121">
        <f t="shared" si="278"/>
        <v>0</v>
      </c>
      <c r="N568" s="121">
        <f t="shared" si="278"/>
        <v>0</v>
      </c>
      <c r="O568" s="121">
        <f t="shared" si="287"/>
        <v>3.0000000000000001E-3</v>
      </c>
      <c r="P568" s="119">
        <f>SUM(U431:U437)</f>
        <v>0</v>
      </c>
      <c r="Q568" s="120">
        <f>SUM(V431:V437)</f>
        <v>0</v>
      </c>
      <c r="R568" s="197">
        <f t="shared" si="279"/>
        <v>0</v>
      </c>
      <c r="S568" s="116">
        <f>SUM(W431:W437)</f>
        <v>0</v>
      </c>
      <c r="T568" s="121">
        <f t="shared" si="280"/>
        <v>0</v>
      </c>
      <c r="U568" s="121">
        <f t="shared" si="290"/>
        <v>0</v>
      </c>
      <c r="V568" s="117">
        <f>SUM(AD431:AD437)</f>
        <v>0</v>
      </c>
      <c r="W568" s="30">
        <f t="shared" ca="1" si="291"/>
        <v>0</v>
      </c>
      <c r="X568" s="30">
        <f t="shared" ca="1" si="292"/>
        <v>0</v>
      </c>
      <c r="Y568" s="30">
        <f t="shared" ca="1" si="293"/>
        <v>0</v>
      </c>
      <c r="Z568" s="30">
        <f t="shared" ca="1" si="294"/>
        <v>0</v>
      </c>
      <c r="AA568" s="30">
        <f t="shared" si="295"/>
        <v>0</v>
      </c>
      <c r="AB568" s="31">
        <f t="shared" ca="1" si="281"/>
        <v>0</v>
      </c>
      <c r="AC568" s="122">
        <f t="shared" ca="1" si="282"/>
        <v>0</v>
      </c>
      <c r="AD568" s="32">
        <f t="shared" ca="1" si="283"/>
        <v>0</v>
      </c>
      <c r="AE568" s="122">
        <f t="shared" ca="1" si="284"/>
        <v>0</v>
      </c>
      <c r="AF568" s="32">
        <f t="shared" ca="1" si="285"/>
        <v>0</v>
      </c>
      <c r="AG568" s="116">
        <v>5025</v>
      </c>
      <c r="AH568" s="33">
        <v>4070</v>
      </c>
      <c r="AI568" s="53"/>
      <c r="AK568" s="52"/>
      <c r="AL568" s="53"/>
      <c r="AN568" s="52"/>
      <c r="BF568" s="54"/>
      <c r="BG568" s="54"/>
      <c r="BL568" s="52"/>
      <c r="BM568" s="52"/>
    </row>
    <row r="569" spans="1:65" ht="33" customHeight="1" thickBot="1">
      <c r="A569" s="114">
        <f t="shared" si="286"/>
        <v>62</v>
      </c>
      <c r="B569" s="115">
        <f>B444</f>
        <v>46358</v>
      </c>
      <c r="C569" s="116">
        <f>SUM(E438:E444)</f>
        <v>0</v>
      </c>
      <c r="D569" s="117">
        <f>SUM(C438:C444)</f>
        <v>0</v>
      </c>
      <c r="E569" s="116">
        <f>SUM(F438:F444)</f>
        <v>0</v>
      </c>
      <c r="F569" s="117">
        <f>SUM(D438:D444)</f>
        <v>0</v>
      </c>
      <c r="G569" s="118">
        <f t="shared" si="275"/>
        <v>821</v>
      </c>
      <c r="H569" s="118">
        <f t="shared" si="276"/>
        <v>6136</v>
      </c>
      <c r="I569" s="118">
        <f t="shared" si="288"/>
        <v>6136</v>
      </c>
      <c r="J569" s="117">
        <f t="shared" si="289"/>
        <v>821</v>
      </c>
      <c r="K569" s="121">
        <f t="shared" si="277"/>
        <v>0</v>
      </c>
      <c r="L569" s="121">
        <f t="shared" si="277"/>
        <v>0</v>
      </c>
      <c r="M569" s="121">
        <f t="shared" si="278"/>
        <v>0</v>
      </c>
      <c r="N569" s="121">
        <f t="shared" si="278"/>
        <v>0</v>
      </c>
      <c r="O569" s="121">
        <f t="shared" si="287"/>
        <v>3.0000000000000001E-3</v>
      </c>
      <c r="P569" s="119">
        <f>SUM(U438:U444)</f>
        <v>0</v>
      </c>
      <c r="Q569" s="120">
        <f>SUM(V438:V444)</f>
        <v>0</v>
      </c>
      <c r="R569" s="197">
        <f t="shared" si="279"/>
        <v>0</v>
      </c>
      <c r="S569" s="116">
        <f>SUM(W438:W444)</f>
        <v>0</v>
      </c>
      <c r="T569" s="121">
        <f t="shared" si="280"/>
        <v>0</v>
      </c>
      <c r="U569" s="121">
        <f t="shared" si="290"/>
        <v>0</v>
      </c>
      <c r="V569" s="117">
        <f>SUM(AD438:AD444)</f>
        <v>0</v>
      </c>
      <c r="W569" s="30">
        <f t="shared" ca="1" si="291"/>
        <v>0</v>
      </c>
      <c r="X569" s="30">
        <f t="shared" ca="1" si="292"/>
        <v>0</v>
      </c>
      <c r="Y569" s="30">
        <f t="shared" ca="1" si="293"/>
        <v>0</v>
      </c>
      <c r="Z569" s="30">
        <f t="shared" ca="1" si="294"/>
        <v>0</v>
      </c>
      <c r="AA569" s="30">
        <f t="shared" si="295"/>
        <v>0</v>
      </c>
      <c r="AB569" s="31">
        <f t="shared" ca="1" si="281"/>
        <v>0</v>
      </c>
      <c r="AC569" s="122">
        <f t="shared" ca="1" si="282"/>
        <v>0</v>
      </c>
      <c r="AD569" s="32">
        <f t="shared" ca="1" si="283"/>
        <v>0</v>
      </c>
      <c r="AE569" s="122">
        <f t="shared" ca="1" si="284"/>
        <v>0</v>
      </c>
      <c r="AF569" s="32">
        <f t="shared" ca="1" si="285"/>
        <v>0</v>
      </c>
      <c r="AG569" s="116">
        <v>5050</v>
      </c>
      <c r="AH569" s="33">
        <v>4080</v>
      </c>
      <c r="AI569" s="53"/>
      <c r="AK569" s="52"/>
      <c r="AL569" s="53"/>
      <c r="AN569" s="52"/>
      <c r="BF569" s="54"/>
      <c r="BG569" s="54"/>
      <c r="BL569" s="52"/>
      <c r="BM569" s="52"/>
    </row>
    <row r="570" spans="1:65" ht="33" customHeight="1" thickBot="1">
      <c r="A570" s="114">
        <f t="shared" si="286"/>
        <v>63</v>
      </c>
      <c r="B570" s="115">
        <f>B451</f>
        <v>46365</v>
      </c>
      <c r="C570" s="116">
        <f>SUM(E445:E451)</f>
        <v>0</v>
      </c>
      <c r="D570" s="117">
        <f>SUM(C445:C451)</f>
        <v>0</v>
      </c>
      <c r="E570" s="116">
        <f>SUM(F445:F451)</f>
        <v>0</v>
      </c>
      <c r="F570" s="117">
        <f>SUM(D445:D451)</f>
        <v>0</v>
      </c>
      <c r="G570" s="118">
        <f t="shared" si="275"/>
        <v>821</v>
      </c>
      <c r="H570" s="118">
        <f t="shared" si="276"/>
        <v>6136</v>
      </c>
      <c r="I570" s="118">
        <f t="shared" si="288"/>
        <v>6136</v>
      </c>
      <c r="J570" s="117">
        <f t="shared" si="289"/>
        <v>821</v>
      </c>
      <c r="K570" s="121">
        <f t="shared" si="277"/>
        <v>0</v>
      </c>
      <c r="L570" s="121">
        <f t="shared" si="277"/>
        <v>0</v>
      </c>
      <c r="M570" s="121">
        <f t="shared" si="278"/>
        <v>0</v>
      </c>
      <c r="N570" s="121">
        <f t="shared" si="278"/>
        <v>0</v>
      </c>
      <c r="O570" s="121">
        <f t="shared" si="287"/>
        <v>3.0000000000000001E-3</v>
      </c>
      <c r="P570" s="119">
        <f>SUM(U445:U451)</f>
        <v>0</v>
      </c>
      <c r="Q570" s="120">
        <f>SUM(V445:V451)</f>
        <v>0</v>
      </c>
      <c r="R570" s="197">
        <f t="shared" si="279"/>
        <v>0</v>
      </c>
      <c r="S570" s="116">
        <f>SUM(W445:W451)</f>
        <v>0</v>
      </c>
      <c r="T570" s="121">
        <f t="shared" si="280"/>
        <v>0</v>
      </c>
      <c r="U570" s="121">
        <f t="shared" si="290"/>
        <v>0</v>
      </c>
      <c r="V570" s="117">
        <f>SUM(AD445:AD451)</f>
        <v>0</v>
      </c>
      <c r="W570" s="30">
        <f t="shared" ca="1" si="291"/>
        <v>0</v>
      </c>
      <c r="X570" s="30">
        <f t="shared" ca="1" si="292"/>
        <v>0</v>
      </c>
      <c r="Y570" s="30">
        <f t="shared" ca="1" si="293"/>
        <v>0</v>
      </c>
      <c r="Z570" s="30">
        <f t="shared" ca="1" si="294"/>
        <v>0</v>
      </c>
      <c r="AA570" s="30">
        <f t="shared" si="295"/>
        <v>0</v>
      </c>
      <c r="AB570" s="31">
        <f t="shared" ca="1" si="281"/>
        <v>0</v>
      </c>
      <c r="AC570" s="122">
        <f t="shared" ca="1" si="282"/>
        <v>0</v>
      </c>
      <c r="AD570" s="32">
        <f t="shared" ca="1" si="283"/>
        <v>0</v>
      </c>
      <c r="AE570" s="122">
        <f t="shared" ca="1" si="284"/>
        <v>0</v>
      </c>
      <c r="AF570" s="32">
        <f t="shared" ca="1" si="285"/>
        <v>0</v>
      </c>
      <c r="AG570" s="116">
        <v>5075</v>
      </c>
      <c r="AH570" s="33">
        <v>4090</v>
      </c>
      <c r="AI570" s="53"/>
      <c r="AK570" s="52"/>
      <c r="AL570" s="53"/>
      <c r="AN570" s="52"/>
      <c r="BF570" s="54"/>
      <c r="BG570" s="54"/>
      <c r="BL570" s="52"/>
      <c r="BM570" s="52"/>
    </row>
    <row r="571" spans="1:65" ht="33" customHeight="1" thickBot="1">
      <c r="A571" s="114">
        <f t="shared" si="286"/>
        <v>64</v>
      </c>
      <c r="B571" s="115">
        <f>B458</f>
        <v>46372</v>
      </c>
      <c r="C571" s="116">
        <f>SUM(E452:E458)</f>
        <v>0</v>
      </c>
      <c r="D571" s="117">
        <f>SUM(C452:C458)</f>
        <v>0</v>
      </c>
      <c r="E571" s="116">
        <f>SUM(F452:F458)</f>
        <v>0</v>
      </c>
      <c r="F571" s="117">
        <f>SUM(D452:D458)</f>
        <v>0</v>
      </c>
      <c r="G571" s="118">
        <f t="shared" si="275"/>
        <v>821</v>
      </c>
      <c r="H571" s="118">
        <f t="shared" si="276"/>
        <v>6136</v>
      </c>
      <c r="I571" s="118">
        <f t="shared" si="288"/>
        <v>6136</v>
      </c>
      <c r="J571" s="117">
        <f t="shared" si="289"/>
        <v>821</v>
      </c>
      <c r="K571" s="121">
        <f t="shared" si="277"/>
        <v>0</v>
      </c>
      <c r="L571" s="121">
        <f t="shared" si="277"/>
        <v>0</v>
      </c>
      <c r="M571" s="121">
        <f t="shared" si="278"/>
        <v>0</v>
      </c>
      <c r="N571" s="121">
        <f t="shared" si="278"/>
        <v>0</v>
      </c>
      <c r="O571" s="121">
        <f t="shared" si="287"/>
        <v>3.0000000000000001E-3</v>
      </c>
      <c r="P571" s="119">
        <f>SUM(U452:U458)</f>
        <v>0</v>
      </c>
      <c r="Q571" s="120">
        <f>SUM(V452:V458)</f>
        <v>0</v>
      </c>
      <c r="R571" s="197">
        <f t="shared" si="279"/>
        <v>0</v>
      </c>
      <c r="S571" s="116">
        <f>SUM(W452:W458)</f>
        <v>0</v>
      </c>
      <c r="T571" s="121">
        <f t="shared" si="280"/>
        <v>0</v>
      </c>
      <c r="U571" s="121">
        <f t="shared" si="290"/>
        <v>0</v>
      </c>
      <c r="V571" s="117">
        <f>SUM(AD452:AD458)</f>
        <v>0</v>
      </c>
      <c r="W571" s="30">
        <f t="shared" ca="1" si="291"/>
        <v>0</v>
      </c>
      <c r="X571" s="30">
        <f t="shared" ca="1" si="292"/>
        <v>0</v>
      </c>
      <c r="Y571" s="30">
        <f t="shared" ca="1" si="293"/>
        <v>0</v>
      </c>
      <c r="Z571" s="30">
        <f t="shared" ca="1" si="294"/>
        <v>0</v>
      </c>
      <c r="AA571" s="30">
        <f t="shared" si="295"/>
        <v>0</v>
      </c>
      <c r="AB571" s="31">
        <f t="shared" ca="1" si="281"/>
        <v>0</v>
      </c>
      <c r="AC571" s="122">
        <f t="shared" ca="1" si="282"/>
        <v>0</v>
      </c>
      <c r="AD571" s="32">
        <f t="shared" ca="1" si="283"/>
        <v>0</v>
      </c>
      <c r="AE571" s="122">
        <f t="shared" ca="1" si="284"/>
        <v>0</v>
      </c>
      <c r="AF571" s="32">
        <f t="shared" ca="1" si="285"/>
        <v>0</v>
      </c>
      <c r="AG571" s="116">
        <v>5100</v>
      </c>
      <c r="AH571" s="33">
        <v>4100</v>
      </c>
      <c r="AI571" s="53"/>
      <c r="AK571" s="52"/>
      <c r="AL571" s="53"/>
      <c r="AN571" s="52"/>
      <c r="BF571" s="54"/>
      <c r="BG571" s="54"/>
      <c r="BL571" s="52"/>
      <c r="BM571" s="52"/>
    </row>
    <row r="572" spans="1:65" ht="33" customHeight="1" thickBot="1">
      <c r="A572" s="114">
        <f t="shared" si="286"/>
        <v>65</v>
      </c>
      <c r="B572" s="115">
        <f>B465</f>
        <v>46379</v>
      </c>
      <c r="C572" s="116">
        <f>SUM(E459:E465)</f>
        <v>0</v>
      </c>
      <c r="D572" s="117">
        <f>SUM(C459:C465)</f>
        <v>0</v>
      </c>
      <c r="E572" s="116">
        <f>SUM(F459:F465)</f>
        <v>0</v>
      </c>
      <c r="F572" s="117">
        <f>SUM(D459:D465)</f>
        <v>0</v>
      </c>
      <c r="G572" s="118">
        <f t="shared" si="275"/>
        <v>821</v>
      </c>
      <c r="H572" s="118">
        <f t="shared" si="276"/>
        <v>6136</v>
      </c>
      <c r="I572" s="118">
        <f t="shared" ref="I572:I577" si="296">LOOKUP(B572,$B$11:$B$500,$H$11:$H$500)</f>
        <v>6136</v>
      </c>
      <c r="J572" s="117">
        <f t="shared" ref="J572:J577" si="297">LOOKUP(B572,$B$11:$B$500,$G$11:$G$500)</f>
        <v>821</v>
      </c>
      <c r="K572" s="121">
        <f t="shared" si="277"/>
        <v>0</v>
      </c>
      <c r="L572" s="121">
        <f t="shared" si="277"/>
        <v>0</v>
      </c>
      <c r="M572" s="121">
        <f t="shared" si="278"/>
        <v>0</v>
      </c>
      <c r="N572" s="121">
        <f t="shared" si="278"/>
        <v>0</v>
      </c>
      <c r="O572" s="121">
        <f t="shared" si="287"/>
        <v>3.0000000000000001E-3</v>
      </c>
      <c r="P572" s="119">
        <f>SUM(U459:U465)</f>
        <v>0</v>
      </c>
      <c r="Q572" s="120">
        <f>SUM(V459:V465)</f>
        <v>0</v>
      </c>
      <c r="R572" s="197">
        <f t="shared" si="279"/>
        <v>0</v>
      </c>
      <c r="S572" s="116">
        <f>SUM(W459:W465)</f>
        <v>0</v>
      </c>
      <c r="T572" s="121">
        <f t="shared" si="280"/>
        <v>0</v>
      </c>
      <c r="U572" s="121">
        <f t="shared" ref="U572:U577" si="298">IFERROR(S572/(I572*7),0)</f>
        <v>0</v>
      </c>
      <c r="V572" s="117">
        <f>SUM(AD459:AD465)</f>
        <v>0</v>
      </c>
      <c r="W572" s="30">
        <f t="shared" ref="W572:W577" ca="1" si="299">IFERROR(SUM(OFFSET($X$11, (ROW()-508)*7, 0, 7, 1))/S572, 0)</f>
        <v>0</v>
      </c>
      <c r="X572" s="30">
        <f t="shared" ref="X572:X577" ca="1" si="300">IFERROR(SUM(OFFSET($Y$11, (ROW()-508)*7, 0, 7, 1))/S572, 0)</f>
        <v>0</v>
      </c>
      <c r="Y572" s="30">
        <f t="shared" ref="Y572:Y577" ca="1" si="301">IFERROR(SUM(OFFSET($Z$11, (ROW()-508)*7, 0, 7, 1))/S572, 0)</f>
        <v>0</v>
      </c>
      <c r="Z572" s="30">
        <f t="shared" ref="Z572:Z577" ca="1" si="302">IFERROR(SUM(OFFSET($AA$11, (ROW()-508)*7, 0, 7, 1))/S572, 0)</f>
        <v>0</v>
      </c>
      <c r="AA572" s="30">
        <f t="shared" ref="AA572:AA577" si="303">IFERROR(V572/S572,0)</f>
        <v>0</v>
      </c>
      <c r="AB572" s="31">
        <f t="shared" ca="1" si="281"/>
        <v>0</v>
      </c>
      <c r="AC572" s="122">
        <f t="shared" ca="1" si="282"/>
        <v>0</v>
      </c>
      <c r="AD572" s="32">
        <f t="shared" ca="1" si="283"/>
        <v>0</v>
      </c>
      <c r="AE572" s="122">
        <f t="shared" ca="1" si="284"/>
        <v>0</v>
      </c>
      <c r="AF572" s="32">
        <f t="shared" ca="1" si="285"/>
        <v>0</v>
      </c>
      <c r="AG572" s="116"/>
      <c r="AH572" s="33"/>
      <c r="AI572" s="53"/>
      <c r="AK572" s="52"/>
      <c r="AL572" s="53"/>
      <c r="AN572" s="52"/>
      <c r="BF572" s="54"/>
      <c r="BG572" s="54"/>
      <c r="BL572" s="52"/>
      <c r="BM572" s="52"/>
    </row>
    <row r="573" spans="1:65" ht="33" customHeight="1" thickBot="1">
      <c r="A573" s="114">
        <f t="shared" si="286"/>
        <v>66</v>
      </c>
      <c r="B573" s="115">
        <f>B472</f>
        <v>46386</v>
      </c>
      <c r="C573" s="116">
        <f>SUM(E466:E472)</f>
        <v>0</v>
      </c>
      <c r="D573" s="117">
        <f>SUM(C466:C472)</f>
        <v>0</v>
      </c>
      <c r="E573" s="116">
        <f>SUM(F466:F472)</f>
        <v>0</v>
      </c>
      <c r="F573" s="117">
        <f>SUM(D466:D472)</f>
        <v>0</v>
      </c>
      <c r="G573" s="118">
        <f t="shared" ref="G573:G577" si="304">INDEX($G$11:$G$500, MATCH($B573-6, $B$11:$B$500, 0))</f>
        <v>821</v>
      </c>
      <c r="H573" s="118">
        <f t="shared" ref="H573:H577" si="305">INDEX($H$11:$H$500, MATCH($B573-6, $B$11:$B$500, 0))</f>
        <v>6136</v>
      </c>
      <c r="I573" s="118">
        <f t="shared" si="296"/>
        <v>6136</v>
      </c>
      <c r="J573" s="117">
        <f t="shared" si="297"/>
        <v>821</v>
      </c>
      <c r="K573" s="121">
        <f t="shared" ref="K573:L577" si="306">C573/$G573</f>
        <v>0</v>
      </c>
      <c r="L573" s="121">
        <f t="shared" si="306"/>
        <v>0</v>
      </c>
      <c r="M573" s="121">
        <f t="shared" ref="M573:N577" si="307">E573/$H573</f>
        <v>0</v>
      </c>
      <c r="N573" s="121">
        <f t="shared" si="307"/>
        <v>0</v>
      </c>
      <c r="O573" s="121">
        <f t="shared" si="287"/>
        <v>3.0000000000000001E-3</v>
      </c>
      <c r="P573" s="119">
        <f>SUM(U466:U472)</f>
        <v>0</v>
      </c>
      <c r="Q573" s="120">
        <f>SUM(V466:V472)</f>
        <v>0</v>
      </c>
      <c r="R573" s="197">
        <f t="shared" ref="R573:R577" si="308">P573+Q573</f>
        <v>0</v>
      </c>
      <c r="S573" s="116">
        <f>SUM(W466:W472)</f>
        <v>0</v>
      </c>
      <c r="T573" s="121">
        <f t="shared" ref="T573:T577" si="309">IFERROR($S573/($H573*7),0)</f>
        <v>0</v>
      </c>
      <c r="U573" s="121">
        <f t="shared" si="298"/>
        <v>0</v>
      </c>
      <c r="V573" s="117">
        <f>SUM(AD466:AD472)</f>
        <v>0</v>
      </c>
      <c r="W573" s="30">
        <f t="shared" ca="1" si="299"/>
        <v>0</v>
      </c>
      <c r="X573" s="30">
        <f t="shared" ca="1" si="300"/>
        <v>0</v>
      </c>
      <c r="Y573" s="30">
        <f t="shared" ca="1" si="301"/>
        <v>0</v>
      </c>
      <c r="Z573" s="30">
        <f t="shared" ca="1" si="302"/>
        <v>0</v>
      </c>
      <c r="AA573" s="30">
        <f t="shared" si="303"/>
        <v>0</v>
      </c>
      <c r="AB573" s="31">
        <f t="shared" ref="AB573:AB577" ca="1" si="310">IFERROR(AVERAGE(OFFSET($AB$11, (ROW()-508)*7, 0, 7, 1)), 0)</f>
        <v>0</v>
      </c>
      <c r="AC573" s="122">
        <f t="shared" ref="AC573:AC577" ca="1" si="311">IFERROR(AVERAGE(OFFSET($AL$11, (ROW()-508)*7, 0, 7, 1)),0)</f>
        <v>0</v>
      </c>
      <c r="AD573" s="32">
        <f t="shared" ref="AD573:AD577" ca="1" si="312">IFERROR(AVERAGE(OFFSET($AM$11, (ROW()-508)*7, 0, 7, 1)),0)</f>
        <v>0</v>
      </c>
      <c r="AE573" s="122">
        <f t="shared" ref="AE573:AE577" ca="1" si="313">IFERROR(AVERAGE(OFFSET($AN$11, (ROW()-508)*7, 0, 7, 1)),0)</f>
        <v>0</v>
      </c>
      <c r="AF573" s="32">
        <f t="shared" ref="AF573:AF577" ca="1" si="314">IFERROR(AVERAGE(OFFSET($AO$11, (ROW()-508)*7, 0, 7, 1)),0)</f>
        <v>0</v>
      </c>
      <c r="AG573" s="116"/>
      <c r="AH573" s="33"/>
      <c r="AI573" s="53"/>
      <c r="AK573" s="52"/>
      <c r="AL573" s="53"/>
      <c r="AN573" s="52"/>
      <c r="BF573" s="54"/>
      <c r="BG573" s="54"/>
      <c r="BL573" s="52"/>
      <c r="BM573" s="52"/>
    </row>
    <row r="574" spans="1:65" ht="33" customHeight="1" thickBot="1">
      <c r="A574" s="114">
        <f t="shared" ref="A574:A577" si="315">A573+1</f>
        <v>67</v>
      </c>
      <c r="B574" s="115">
        <f>B479</f>
        <v>46393</v>
      </c>
      <c r="C574" s="116">
        <f>SUM(E473:E479)</f>
        <v>0</v>
      </c>
      <c r="D574" s="117">
        <f>SUM(C473:C479)</f>
        <v>0</v>
      </c>
      <c r="E574" s="116">
        <f>SUM(F473:F479)</f>
        <v>0</v>
      </c>
      <c r="F574" s="117">
        <f>SUM(D473:D479)</f>
        <v>0</v>
      </c>
      <c r="G574" s="118">
        <f t="shared" si="304"/>
        <v>821</v>
      </c>
      <c r="H574" s="118">
        <f t="shared" si="305"/>
        <v>6136</v>
      </c>
      <c r="I574" s="118">
        <f t="shared" si="296"/>
        <v>6136</v>
      </c>
      <c r="J574" s="117">
        <f t="shared" si="297"/>
        <v>821</v>
      </c>
      <c r="K574" s="121">
        <f t="shared" si="306"/>
        <v>0</v>
      </c>
      <c r="L574" s="121">
        <f t="shared" si="306"/>
        <v>0</v>
      </c>
      <c r="M574" s="121">
        <f t="shared" si="307"/>
        <v>0</v>
      </c>
      <c r="N574" s="121">
        <f t="shared" si="307"/>
        <v>0</v>
      </c>
      <c r="O574" s="121">
        <f t="shared" ref="O574:O577" si="316">$O$508</f>
        <v>3.0000000000000001E-3</v>
      </c>
      <c r="P574" s="119">
        <f>SUM(U473:U479)</f>
        <v>0</v>
      </c>
      <c r="Q574" s="120">
        <f>SUM(V473:V479)</f>
        <v>0</v>
      </c>
      <c r="R574" s="197">
        <f t="shared" si="308"/>
        <v>0</v>
      </c>
      <c r="S574" s="116">
        <f>SUM(W473:W479)</f>
        <v>0</v>
      </c>
      <c r="T574" s="121">
        <f t="shared" si="309"/>
        <v>0</v>
      </c>
      <c r="U574" s="121">
        <f t="shared" si="298"/>
        <v>0</v>
      </c>
      <c r="V574" s="117">
        <f>SUM(AD473:AD479)</f>
        <v>0</v>
      </c>
      <c r="W574" s="30">
        <f t="shared" ca="1" si="299"/>
        <v>0</v>
      </c>
      <c r="X574" s="30">
        <f t="shared" ca="1" si="300"/>
        <v>0</v>
      </c>
      <c r="Y574" s="30">
        <f t="shared" ca="1" si="301"/>
        <v>0</v>
      </c>
      <c r="Z574" s="30">
        <f t="shared" ca="1" si="302"/>
        <v>0</v>
      </c>
      <c r="AA574" s="30">
        <f t="shared" si="303"/>
        <v>0</v>
      </c>
      <c r="AB574" s="31">
        <f t="shared" ca="1" si="310"/>
        <v>0</v>
      </c>
      <c r="AC574" s="122">
        <f t="shared" ca="1" si="311"/>
        <v>0</v>
      </c>
      <c r="AD574" s="32">
        <f t="shared" ca="1" si="312"/>
        <v>0</v>
      </c>
      <c r="AE574" s="122">
        <f t="shared" ca="1" si="313"/>
        <v>0</v>
      </c>
      <c r="AF574" s="32">
        <f t="shared" ca="1" si="314"/>
        <v>0</v>
      </c>
      <c r="AG574" s="116"/>
      <c r="AH574" s="33"/>
      <c r="AI574" s="53"/>
      <c r="AK574" s="52"/>
      <c r="AL574" s="53"/>
      <c r="AN574" s="52"/>
      <c r="BF574" s="54"/>
      <c r="BG574" s="54"/>
      <c r="BL574" s="52"/>
      <c r="BM574" s="52"/>
    </row>
    <row r="575" spans="1:65" ht="33" customHeight="1" thickBot="1">
      <c r="A575" s="114">
        <f t="shared" si="315"/>
        <v>68</v>
      </c>
      <c r="B575" s="115">
        <f>B486</f>
        <v>46400</v>
      </c>
      <c r="C575" s="116">
        <f>SUM(E480:E486)</f>
        <v>0</v>
      </c>
      <c r="D575" s="117">
        <f>SUM(C480:C486)</f>
        <v>0</v>
      </c>
      <c r="E575" s="116">
        <f>SUM(F480:F486)</f>
        <v>0</v>
      </c>
      <c r="F575" s="117">
        <f>SUM(D480:D486)</f>
        <v>0</v>
      </c>
      <c r="G575" s="118">
        <f t="shared" si="304"/>
        <v>821</v>
      </c>
      <c r="H575" s="118">
        <f t="shared" si="305"/>
        <v>6136</v>
      </c>
      <c r="I575" s="118">
        <f t="shared" si="296"/>
        <v>6136</v>
      </c>
      <c r="J575" s="117">
        <f t="shared" si="297"/>
        <v>821</v>
      </c>
      <c r="K575" s="121">
        <f t="shared" si="306"/>
        <v>0</v>
      </c>
      <c r="L575" s="121">
        <f t="shared" si="306"/>
        <v>0</v>
      </c>
      <c r="M575" s="121">
        <f t="shared" si="307"/>
        <v>0</v>
      </c>
      <c r="N575" s="121">
        <f t="shared" si="307"/>
        <v>0</v>
      </c>
      <c r="O575" s="121">
        <f t="shared" si="316"/>
        <v>3.0000000000000001E-3</v>
      </c>
      <c r="P575" s="119">
        <f>SUM(U480:U486)</f>
        <v>0</v>
      </c>
      <c r="Q575" s="120">
        <f>SUM(V480:V486)</f>
        <v>0</v>
      </c>
      <c r="R575" s="197">
        <f t="shared" si="308"/>
        <v>0</v>
      </c>
      <c r="S575" s="116">
        <f>SUM(W480:W486)</f>
        <v>0</v>
      </c>
      <c r="T575" s="121">
        <f t="shared" si="309"/>
        <v>0</v>
      </c>
      <c r="U575" s="121">
        <f t="shared" si="298"/>
        <v>0</v>
      </c>
      <c r="V575" s="117">
        <f>SUM(AD480:AD486)</f>
        <v>0</v>
      </c>
      <c r="W575" s="30">
        <f t="shared" ca="1" si="299"/>
        <v>0</v>
      </c>
      <c r="X575" s="30">
        <f t="shared" ca="1" si="300"/>
        <v>0</v>
      </c>
      <c r="Y575" s="30">
        <f t="shared" ca="1" si="301"/>
        <v>0</v>
      </c>
      <c r="Z575" s="30">
        <f t="shared" ca="1" si="302"/>
        <v>0</v>
      </c>
      <c r="AA575" s="30">
        <f t="shared" si="303"/>
        <v>0</v>
      </c>
      <c r="AB575" s="31">
        <f t="shared" ca="1" si="310"/>
        <v>0</v>
      </c>
      <c r="AC575" s="122">
        <f t="shared" ca="1" si="311"/>
        <v>0</v>
      </c>
      <c r="AD575" s="32">
        <f t="shared" ca="1" si="312"/>
        <v>0</v>
      </c>
      <c r="AE575" s="122">
        <f t="shared" ca="1" si="313"/>
        <v>0</v>
      </c>
      <c r="AF575" s="32">
        <f t="shared" ca="1" si="314"/>
        <v>0</v>
      </c>
      <c r="AG575" s="116"/>
      <c r="AH575" s="33"/>
      <c r="AI575" s="53"/>
      <c r="AK575" s="52"/>
      <c r="AL575" s="53"/>
      <c r="AN575" s="52"/>
      <c r="BF575" s="54"/>
      <c r="BG575" s="54"/>
      <c r="BL575" s="52"/>
      <c r="BM575" s="52"/>
    </row>
    <row r="576" spans="1:65" ht="33" customHeight="1" thickBot="1">
      <c r="A576" s="114">
        <f t="shared" si="315"/>
        <v>69</v>
      </c>
      <c r="B576" s="115">
        <f>B493</f>
        <v>46407</v>
      </c>
      <c r="C576" s="116">
        <f>SUM(E487:E493)</f>
        <v>0</v>
      </c>
      <c r="D576" s="117">
        <f>SUM(C487:C493)</f>
        <v>0</v>
      </c>
      <c r="E576" s="116">
        <f>SUM(F487:F493)</f>
        <v>0</v>
      </c>
      <c r="F576" s="117">
        <f>SUM(D487:D493)</f>
        <v>0</v>
      </c>
      <c r="G576" s="118">
        <f t="shared" si="304"/>
        <v>821</v>
      </c>
      <c r="H576" s="118">
        <f t="shared" si="305"/>
        <v>6136</v>
      </c>
      <c r="I576" s="118">
        <f t="shared" si="296"/>
        <v>6136</v>
      </c>
      <c r="J576" s="117">
        <f t="shared" si="297"/>
        <v>821</v>
      </c>
      <c r="K576" s="121">
        <f t="shared" si="306"/>
        <v>0</v>
      </c>
      <c r="L576" s="121">
        <f t="shared" si="306"/>
        <v>0</v>
      </c>
      <c r="M576" s="121">
        <f t="shared" si="307"/>
        <v>0</v>
      </c>
      <c r="N576" s="121">
        <f t="shared" si="307"/>
        <v>0</v>
      </c>
      <c r="O576" s="121">
        <f t="shared" si="316"/>
        <v>3.0000000000000001E-3</v>
      </c>
      <c r="P576" s="119">
        <f>SUM(U487:U493)</f>
        <v>0</v>
      </c>
      <c r="Q576" s="120">
        <f>SUM(V487:V493)</f>
        <v>0</v>
      </c>
      <c r="R576" s="197">
        <f t="shared" si="308"/>
        <v>0</v>
      </c>
      <c r="S576" s="116">
        <f>SUM(W487:W493)</f>
        <v>0</v>
      </c>
      <c r="T576" s="121">
        <f t="shared" si="309"/>
        <v>0</v>
      </c>
      <c r="U576" s="121">
        <f t="shared" si="298"/>
        <v>0</v>
      </c>
      <c r="V576" s="117">
        <f>SUM(AD487:AD493)</f>
        <v>0</v>
      </c>
      <c r="W576" s="30">
        <f t="shared" ca="1" si="299"/>
        <v>0</v>
      </c>
      <c r="X576" s="30">
        <f t="shared" ca="1" si="300"/>
        <v>0</v>
      </c>
      <c r="Y576" s="30">
        <f t="shared" ca="1" si="301"/>
        <v>0</v>
      </c>
      <c r="Z576" s="30">
        <f t="shared" ca="1" si="302"/>
        <v>0</v>
      </c>
      <c r="AA576" s="30">
        <f t="shared" si="303"/>
        <v>0</v>
      </c>
      <c r="AB576" s="31">
        <f t="shared" ca="1" si="310"/>
        <v>0</v>
      </c>
      <c r="AC576" s="122">
        <f t="shared" ca="1" si="311"/>
        <v>0</v>
      </c>
      <c r="AD576" s="32">
        <f t="shared" ca="1" si="312"/>
        <v>0</v>
      </c>
      <c r="AE576" s="122">
        <f t="shared" ca="1" si="313"/>
        <v>0</v>
      </c>
      <c r="AF576" s="32">
        <f t="shared" ca="1" si="314"/>
        <v>0</v>
      </c>
      <c r="AG576" s="116"/>
      <c r="AH576" s="33"/>
      <c r="AI576" s="53"/>
      <c r="AK576" s="52"/>
      <c r="AL576" s="53"/>
      <c r="AN576" s="52"/>
      <c r="BF576" s="54"/>
      <c r="BG576" s="54"/>
      <c r="BL576" s="52"/>
      <c r="BM576" s="52"/>
    </row>
    <row r="577" spans="1:65" ht="33" customHeight="1" thickBot="1">
      <c r="A577" s="114">
        <f t="shared" si="315"/>
        <v>70</v>
      </c>
      <c r="B577" s="115">
        <f>B500</f>
        <v>46414</v>
      </c>
      <c r="C577" s="116">
        <f>SUM(E494:E500)</f>
        <v>0</v>
      </c>
      <c r="D577" s="117">
        <f>SUM(C494:C500)</f>
        <v>0</v>
      </c>
      <c r="E577" s="116">
        <f>SUM(F494:F500)</f>
        <v>0</v>
      </c>
      <c r="F577" s="117">
        <f>SUM(D494:D500)</f>
        <v>0</v>
      </c>
      <c r="G577" s="118">
        <f t="shared" si="304"/>
        <v>821</v>
      </c>
      <c r="H577" s="118">
        <f t="shared" si="305"/>
        <v>6136</v>
      </c>
      <c r="I577" s="118">
        <f t="shared" si="296"/>
        <v>6136</v>
      </c>
      <c r="J577" s="117">
        <f t="shared" si="297"/>
        <v>821</v>
      </c>
      <c r="K577" s="121">
        <f t="shared" si="306"/>
        <v>0</v>
      </c>
      <c r="L577" s="121">
        <f t="shared" si="306"/>
        <v>0</v>
      </c>
      <c r="M577" s="121">
        <f t="shared" si="307"/>
        <v>0</v>
      </c>
      <c r="N577" s="121">
        <f t="shared" si="307"/>
        <v>0</v>
      </c>
      <c r="O577" s="121">
        <f t="shared" si="316"/>
        <v>3.0000000000000001E-3</v>
      </c>
      <c r="P577" s="119">
        <f>SUM(U494:U500)</f>
        <v>0</v>
      </c>
      <c r="Q577" s="120">
        <f>SUM(V494:V500)</f>
        <v>0</v>
      </c>
      <c r="R577" s="197">
        <f t="shared" si="308"/>
        <v>0</v>
      </c>
      <c r="S577" s="116">
        <f>SUM(W494:W500)</f>
        <v>0</v>
      </c>
      <c r="T577" s="121">
        <f t="shared" si="309"/>
        <v>0</v>
      </c>
      <c r="U577" s="121">
        <f t="shared" si="298"/>
        <v>0</v>
      </c>
      <c r="V577" s="117">
        <f>SUM(AD494:AD500)</f>
        <v>0</v>
      </c>
      <c r="W577" s="30">
        <f t="shared" ca="1" si="299"/>
        <v>0</v>
      </c>
      <c r="X577" s="30">
        <f t="shared" ca="1" si="300"/>
        <v>0</v>
      </c>
      <c r="Y577" s="30">
        <f t="shared" ca="1" si="301"/>
        <v>0</v>
      </c>
      <c r="Z577" s="30">
        <f t="shared" ca="1" si="302"/>
        <v>0</v>
      </c>
      <c r="AA577" s="30">
        <f t="shared" si="303"/>
        <v>0</v>
      </c>
      <c r="AB577" s="31">
        <f t="shared" ca="1" si="310"/>
        <v>0</v>
      </c>
      <c r="AC577" s="122">
        <f t="shared" ca="1" si="311"/>
        <v>0</v>
      </c>
      <c r="AD577" s="32">
        <f t="shared" ca="1" si="312"/>
        <v>0</v>
      </c>
      <c r="AE577" s="122">
        <f t="shared" ca="1" si="313"/>
        <v>0</v>
      </c>
      <c r="AF577" s="32">
        <f t="shared" ca="1" si="314"/>
        <v>0</v>
      </c>
      <c r="AG577" s="116"/>
      <c r="AH577" s="33"/>
      <c r="AI577" s="53"/>
      <c r="AK577" s="52"/>
      <c r="AL577" s="53"/>
      <c r="AN577" s="52"/>
      <c r="BF577" s="54"/>
      <c r="BG577" s="54"/>
      <c r="BL577" s="52"/>
      <c r="BM577" s="52"/>
    </row>
    <row r="578" spans="1:65" ht="17.45" customHeight="1">
      <c r="AH578" s="29"/>
    </row>
    <row r="579" spans="1:65" ht="17.45" customHeight="1">
      <c r="AH579" s="29"/>
    </row>
    <row r="580" spans="1:65" ht="17.45" customHeight="1">
      <c r="AH580" s="29"/>
    </row>
    <row r="581" spans="1:65" ht="17.45" customHeight="1">
      <c r="AH581" s="29"/>
    </row>
    <row r="582" spans="1:65" ht="17.45" customHeight="1">
      <c r="AH582" s="29"/>
    </row>
    <row r="583" spans="1:65" ht="17.45" customHeight="1">
      <c r="AH583" s="29"/>
    </row>
    <row r="584" spans="1:65" ht="17.45" customHeight="1">
      <c r="AH584" s="29"/>
    </row>
    <row r="585" spans="1:65" ht="17.45" customHeight="1">
      <c r="AH585" s="29"/>
    </row>
    <row r="586" spans="1:65" ht="17.45" customHeight="1">
      <c r="AH586" s="29"/>
    </row>
    <row r="587" spans="1:65" ht="17.45" customHeight="1">
      <c r="AH587" s="29"/>
    </row>
    <row r="588" spans="1:65" ht="17.45" customHeight="1">
      <c r="AH588" s="29"/>
    </row>
    <row r="589" spans="1:65" ht="17.45" customHeight="1">
      <c r="AH589" s="29"/>
    </row>
    <row r="590" spans="1:65" ht="17.45" customHeight="1">
      <c r="AH590" s="29"/>
    </row>
    <row r="591" spans="1:65" ht="17.45" customHeight="1">
      <c r="AH591" s="29"/>
    </row>
    <row r="592" spans="1:65" ht="17.45" customHeight="1">
      <c r="AH592" s="29"/>
    </row>
    <row r="593" spans="34:34" ht="17.45" customHeight="1">
      <c r="AH593" s="29"/>
    </row>
    <row r="594" spans="34:34" ht="17.45" customHeight="1">
      <c r="AH594" s="29"/>
    </row>
    <row r="595" spans="34:34" ht="17.45" customHeight="1">
      <c r="AH595" s="29"/>
    </row>
    <row r="596" spans="34:34" ht="17.45" customHeight="1">
      <c r="AH596" s="29"/>
    </row>
    <row r="597" spans="34:34" ht="17.45" customHeight="1">
      <c r="AH597" s="29"/>
    </row>
    <row r="598" spans="34:34" ht="17.45" customHeight="1">
      <c r="AH598" s="29"/>
    </row>
    <row r="599" spans="34:34" ht="17.45" customHeight="1">
      <c r="AH599" s="29"/>
    </row>
    <row r="600" spans="34:34" ht="17.45" customHeight="1">
      <c r="AH600" s="29"/>
    </row>
    <row r="601" spans="34:34" ht="17.45" customHeight="1">
      <c r="AH601" s="29"/>
    </row>
    <row r="602" spans="34:34" ht="17.45" customHeight="1">
      <c r="AH602" s="29"/>
    </row>
    <row r="603" spans="34:34" ht="17.45" customHeight="1">
      <c r="AH603" s="29"/>
    </row>
    <row r="604" spans="34:34" ht="17.45" customHeight="1">
      <c r="AH604" s="29"/>
    </row>
    <row r="605" spans="34:34" ht="17.45" customHeight="1">
      <c r="AH605" s="29"/>
    </row>
    <row r="606" spans="34:34" ht="17.45" customHeight="1">
      <c r="AH606" s="29"/>
    </row>
    <row r="607" spans="34:34" ht="17.45" customHeight="1">
      <c r="AH607" s="29"/>
    </row>
    <row r="608" spans="34:34" ht="17.45" customHeight="1">
      <c r="AH608" s="29"/>
    </row>
    <row r="609" spans="34:34" ht="17.45" customHeight="1">
      <c r="AH609" s="29"/>
    </row>
    <row r="610" spans="34:34" ht="17.45" customHeight="1">
      <c r="AH610" s="29"/>
    </row>
    <row r="611" spans="34:34" ht="17.45" customHeight="1">
      <c r="AH611" s="29"/>
    </row>
    <row r="612" spans="34:34" ht="17.45" customHeight="1">
      <c r="AH612" s="29"/>
    </row>
    <row r="613" spans="34:34" ht="17.45" customHeight="1">
      <c r="AH613" s="29"/>
    </row>
    <row r="614" spans="34:34" ht="17.45" customHeight="1">
      <c r="AH614" s="29"/>
    </row>
    <row r="615" spans="34:34" ht="17.45" customHeight="1">
      <c r="AH615" s="29"/>
    </row>
    <row r="616" spans="34:34" ht="17.45" customHeight="1">
      <c r="AH616" s="29"/>
    </row>
    <row r="617" spans="34:34" ht="17.45" customHeight="1">
      <c r="AH617" s="29"/>
    </row>
    <row r="618" spans="34:34" ht="17.45" customHeight="1">
      <c r="AH618" s="29"/>
    </row>
    <row r="619" spans="34:34" ht="17.45" customHeight="1">
      <c r="AH619" s="29"/>
    </row>
    <row r="620" spans="34:34" ht="17.45" customHeight="1">
      <c r="AH620" s="29"/>
    </row>
    <row r="621" spans="34:34" ht="17.45" customHeight="1">
      <c r="AH621" s="29"/>
    </row>
    <row r="622" spans="34:34" ht="17.45" customHeight="1">
      <c r="AH622" s="29"/>
    </row>
    <row r="623" spans="34:34" ht="17.45" customHeight="1">
      <c r="AH623" s="29"/>
    </row>
    <row r="624" spans="34:34" ht="17.45" customHeight="1">
      <c r="AH624" s="29"/>
    </row>
    <row r="625" spans="34:34" ht="17.45" customHeight="1">
      <c r="AH625" s="29"/>
    </row>
    <row r="626" spans="34:34" ht="17.45" customHeight="1">
      <c r="AH626" s="29"/>
    </row>
    <row r="627" spans="34:34" ht="17.45" customHeight="1">
      <c r="AH627" s="29"/>
    </row>
    <row r="628" spans="34:34" ht="17.45" customHeight="1">
      <c r="AH628" s="29"/>
    </row>
    <row r="629" spans="34:34" ht="17.45" customHeight="1">
      <c r="AH629" s="29"/>
    </row>
    <row r="630" spans="34:34" ht="17.45" customHeight="1">
      <c r="AH630" s="29"/>
    </row>
    <row r="631" spans="34:34" ht="17.45" customHeight="1">
      <c r="AH631" s="29"/>
    </row>
    <row r="632" spans="34:34" ht="17.45" customHeight="1">
      <c r="AH632" s="29"/>
    </row>
    <row r="633" spans="34:34" ht="17.45" customHeight="1">
      <c r="AH633" s="29"/>
    </row>
    <row r="634" spans="34:34" ht="17.45" customHeight="1">
      <c r="AH634" s="29"/>
    </row>
    <row r="635" spans="34:34" ht="17.45" customHeight="1">
      <c r="AH635" s="29"/>
    </row>
    <row r="636" spans="34:34" ht="17.45" customHeight="1">
      <c r="AH636" s="29"/>
    </row>
    <row r="637" spans="34:34" ht="17.45" customHeight="1">
      <c r="AH637" s="29"/>
    </row>
    <row r="638" spans="34:34" ht="17.45" customHeight="1">
      <c r="AH638" s="29"/>
    </row>
    <row r="639" spans="34:34" ht="17.45" customHeight="1">
      <c r="AH639" s="29"/>
    </row>
    <row r="640" spans="34:34" ht="17.45" customHeight="1">
      <c r="AH640" s="29"/>
    </row>
    <row r="641" spans="34:34" ht="17.45" customHeight="1">
      <c r="AH641" s="29"/>
    </row>
    <row r="642" spans="34:34" ht="17.45" customHeight="1">
      <c r="AH642" s="29"/>
    </row>
    <row r="643" spans="34:34" ht="17.45" customHeight="1">
      <c r="AH643" s="29"/>
    </row>
    <row r="644" spans="34:34" ht="17.45" customHeight="1">
      <c r="AH644" s="29"/>
    </row>
    <row r="645" spans="34:34" ht="17.45" customHeight="1">
      <c r="AH645" s="29"/>
    </row>
    <row r="646" spans="34:34" ht="17.45" customHeight="1">
      <c r="AH646" s="29"/>
    </row>
    <row r="647" spans="34:34" ht="17.45" customHeight="1">
      <c r="AH647" s="29"/>
    </row>
    <row r="648" spans="34:34" ht="17.45" customHeight="1">
      <c r="AH648" s="29"/>
    </row>
    <row r="649" spans="34:34" ht="17.45" customHeight="1">
      <c r="AH649" s="29"/>
    </row>
    <row r="650" spans="34:34" ht="17.45" customHeight="1">
      <c r="AH650" s="29"/>
    </row>
    <row r="651" spans="34:34" ht="17.45" customHeight="1">
      <c r="AH651" s="29"/>
    </row>
    <row r="652" spans="34:34" ht="17.45" customHeight="1">
      <c r="AH652" s="29"/>
    </row>
    <row r="653" spans="34:34" ht="17.45" customHeight="1">
      <c r="AH653" s="29"/>
    </row>
    <row r="654" spans="34:34" ht="17.45" customHeight="1">
      <c r="AH654" s="29"/>
    </row>
    <row r="655" spans="34:34" ht="17.45" customHeight="1">
      <c r="AH655" s="29"/>
    </row>
    <row r="656" spans="34:34" ht="17.45" customHeight="1">
      <c r="AH656" s="29"/>
    </row>
    <row r="657" spans="34:34" ht="17.45" customHeight="1">
      <c r="AH657" s="29"/>
    </row>
    <row r="658" spans="34:34" ht="17.45" customHeight="1">
      <c r="AH658" s="29"/>
    </row>
    <row r="659" spans="34:34" ht="17.45" customHeight="1">
      <c r="AH659" s="29"/>
    </row>
    <row r="660" spans="34:34" ht="17.45" customHeight="1">
      <c r="AH660" s="29"/>
    </row>
    <row r="661" spans="34:34" ht="17.45" customHeight="1">
      <c r="AH661" s="29"/>
    </row>
    <row r="662" spans="34:34" ht="17.45" customHeight="1">
      <c r="AH662" s="29"/>
    </row>
    <row r="663" spans="34:34" ht="17.45" customHeight="1">
      <c r="AH663" s="29"/>
    </row>
    <row r="664" spans="34:34" ht="17.45" customHeight="1">
      <c r="AH664" s="29"/>
    </row>
    <row r="665" spans="34:34" ht="17.45" customHeight="1">
      <c r="AH665" s="29"/>
    </row>
    <row r="666" spans="34:34" ht="17.45" customHeight="1">
      <c r="AH666" s="29"/>
    </row>
    <row r="667" spans="34:34" ht="17.45" customHeight="1">
      <c r="AH667" s="29"/>
    </row>
    <row r="668" spans="34:34" ht="17.45" customHeight="1">
      <c r="AH668" s="29"/>
    </row>
    <row r="669" spans="34:34" ht="17.45" customHeight="1">
      <c r="AH669" s="29"/>
    </row>
    <row r="670" spans="34:34" ht="17.45" customHeight="1">
      <c r="AH670" s="29"/>
    </row>
    <row r="671" spans="34:34" ht="17.45" customHeight="1">
      <c r="AH671" s="29"/>
    </row>
    <row r="672" spans="34:34" ht="17.45" customHeight="1">
      <c r="AH672" s="29"/>
    </row>
    <row r="673" spans="34:34" ht="17.45" customHeight="1">
      <c r="AH673" s="29"/>
    </row>
    <row r="674" spans="34:34" ht="17.45" customHeight="1">
      <c r="AH674" s="29"/>
    </row>
    <row r="675" spans="34:34" ht="17.45" customHeight="1">
      <c r="AH675" s="29"/>
    </row>
    <row r="676" spans="34:34" ht="17.45" customHeight="1">
      <c r="AH676" s="29"/>
    </row>
    <row r="677" spans="34:34" ht="17.45" customHeight="1">
      <c r="AH677" s="29"/>
    </row>
    <row r="678" spans="34:34" ht="17.45" customHeight="1">
      <c r="AH678" s="29"/>
    </row>
    <row r="679" spans="34:34" ht="17.45" customHeight="1">
      <c r="AH679" s="29"/>
    </row>
    <row r="680" spans="34:34" ht="17.45" customHeight="1">
      <c r="AH680" s="29"/>
    </row>
    <row r="681" spans="34:34" ht="17.45" customHeight="1">
      <c r="AH681" s="29"/>
    </row>
    <row r="682" spans="34:34" ht="17.45" customHeight="1">
      <c r="AH682" s="29"/>
    </row>
    <row r="683" spans="34:34" ht="17.45" customHeight="1">
      <c r="AH683" s="29"/>
    </row>
    <row r="684" spans="34:34" ht="17.45" customHeight="1">
      <c r="AH684" s="29"/>
    </row>
    <row r="685" spans="34:34" ht="17.45" customHeight="1">
      <c r="AH685" s="29"/>
    </row>
    <row r="686" spans="34:34" ht="17.45" customHeight="1">
      <c r="AH686" s="29"/>
    </row>
    <row r="687" spans="34:34" ht="17.45" customHeight="1">
      <c r="AH687" s="29"/>
    </row>
    <row r="688" spans="34:34" ht="17.45" customHeight="1">
      <c r="AH688" s="29"/>
    </row>
    <row r="689" spans="34:34" ht="17.45" customHeight="1">
      <c r="AH689" s="29"/>
    </row>
    <row r="690" spans="34:34" ht="17.45" customHeight="1">
      <c r="AH690" s="29"/>
    </row>
    <row r="691" spans="34:34" ht="17.45" customHeight="1">
      <c r="AH691" s="29"/>
    </row>
    <row r="692" spans="34:34" ht="17.45" customHeight="1">
      <c r="AH692" s="29"/>
    </row>
    <row r="693" spans="34:34" ht="17.45" customHeight="1">
      <c r="AH693" s="29"/>
    </row>
    <row r="694" spans="34:34" ht="17.45" customHeight="1">
      <c r="AH694" s="29"/>
    </row>
    <row r="695" spans="34:34" ht="17.45" customHeight="1">
      <c r="AH695" s="29"/>
    </row>
    <row r="696" spans="34:34" ht="17.45" customHeight="1">
      <c r="AH696" s="29"/>
    </row>
    <row r="697" spans="34:34" ht="17.45" customHeight="1">
      <c r="AH697" s="29"/>
    </row>
    <row r="698" spans="34:34" ht="17.45" customHeight="1">
      <c r="AH698" s="29"/>
    </row>
    <row r="699" spans="34:34" ht="17.45" customHeight="1">
      <c r="AH699" s="29"/>
    </row>
    <row r="700" spans="34:34" ht="17.45" customHeight="1">
      <c r="AH700" s="29"/>
    </row>
    <row r="701" spans="34:34" ht="17.45" customHeight="1">
      <c r="AH701" s="29"/>
    </row>
    <row r="702" spans="34:34" ht="17.45" customHeight="1">
      <c r="AH702" s="29"/>
    </row>
    <row r="703" spans="34:34" ht="17.45" customHeight="1">
      <c r="AH703" s="29"/>
    </row>
    <row r="704" spans="34:34" ht="17.45" customHeight="1">
      <c r="AH704" s="29"/>
    </row>
    <row r="705" spans="34:34" ht="17.45" customHeight="1">
      <c r="AH705" s="29"/>
    </row>
    <row r="706" spans="34:34" ht="17.45" customHeight="1">
      <c r="AH706" s="29"/>
    </row>
    <row r="707" spans="34:34" ht="17.45" customHeight="1">
      <c r="AH707" s="29"/>
    </row>
    <row r="708" spans="34:34" ht="17.45" customHeight="1">
      <c r="AH708" s="29"/>
    </row>
    <row r="709" spans="34:34" ht="17.45" customHeight="1">
      <c r="AH709" s="29"/>
    </row>
    <row r="710" spans="34:34" ht="17.45" customHeight="1">
      <c r="AH710" s="29"/>
    </row>
    <row r="711" spans="34:34" ht="17.45" customHeight="1">
      <c r="AH711" s="29"/>
    </row>
    <row r="712" spans="34:34" ht="17.45" customHeight="1">
      <c r="AH712" s="29"/>
    </row>
    <row r="713" spans="34:34" ht="17.45" customHeight="1">
      <c r="AH713" s="29"/>
    </row>
    <row r="714" spans="34:34" ht="17.45" customHeight="1">
      <c r="AH714" s="29"/>
    </row>
    <row r="715" spans="34:34" ht="17.45" customHeight="1">
      <c r="AH715" s="29"/>
    </row>
    <row r="716" spans="34:34" ht="17.45" customHeight="1">
      <c r="AH716" s="29"/>
    </row>
    <row r="717" spans="34:34" ht="17.45" customHeight="1">
      <c r="AH717" s="29"/>
    </row>
    <row r="718" spans="34:34" ht="17.45" customHeight="1">
      <c r="AH718" s="29"/>
    </row>
    <row r="719" spans="34:34" ht="17.45" customHeight="1">
      <c r="AH719" s="29"/>
    </row>
    <row r="720" spans="34:34" ht="17.45" customHeight="1">
      <c r="AH720" s="29"/>
    </row>
    <row r="721" spans="34:34" ht="17.45" customHeight="1">
      <c r="AH721" s="29"/>
    </row>
    <row r="722" spans="34:34" ht="17.45" customHeight="1">
      <c r="AH722" s="29"/>
    </row>
    <row r="723" spans="34:34" ht="17.45" customHeight="1">
      <c r="AH723" s="29"/>
    </row>
    <row r="724" spans="34:34" ht="17.45" customHeight="1">
      <c r="AH724" s="29"/>
    </row>
    <row r="725" spans="34:34" ht="17.45" customHeight="1">
      <c r="AH725" s="29"/>
    </row>
    <row r="726" spans="34:34" ht="17.45" customHeight="1">
      <c r="AH726" s="29"/>
    </row>
    <row r="727" spans="34:34" ht="17.45" customHeight="1">
      <c r="AH727" s="29"/>
    </row>
    <row r="728" spans="34:34" ht="17.45" customHeight="1">
      <c r="AH728" s="29"/>
    </row>
    <row r="729" spans="34:34" ht="17.45" customHeight="1">
      <c r="AH729" s="29"/>
    </row>
    <row r="730" spans="34:34" ht="17.45" customHeight="1">
      <c r="AH730" s="29"/>
    </row>
    <row r="731" spans="34:34" ht="17.45" customHeight="1">
      <c r="AH731" s="29"/>
    </row>
    <row r="732" spans="34:34" ht="17.45" customHeight="1">
      <c r="AH732" s="29"/>
    </row>
    <row r="733" spans="34:34" ht="17.45" customHeight="1">
      <c r="AH733" s="29"/>
    </row>
    <row r="734" spans="34:34" ht="17.45" customHeight="1">
      <c r="AH734" s="29"/>
    </row>
    <row r="735" spans="34:34" ht="17.45" customHeight="1">
      <c r="AH735" s="29"/>
    </row>
    <row r="736" spans="34:34" ht="17.45" customHeight="1">
      <c r="AH736" s="29"/>
    </row>
    <row r="737" spans="34:34" ht="17.45" customHeight="1">
      <c r="AH737" s="29"/>
    </row>
    <row r="738" spans="34:34" ht="17.45" customHeight="1">
      <c r="AH738" s="29"/>
    </row>
    <row r="739" spans="34:34" ht="17.45" customHeight="1">
      <c r="AH739" s="29"/>
    </row>
    <row r="740" spans="34:34" ht="17.45" customHeight="1">
      <c r="AH740" s="29"/>
    </row>
    <row r="741" spans="34:34" ht="17.45" customHeight="1">
      <c r="AH741" s="29"/>
    </row>
    <row r="742" spans="34:34" ht="17.45" customHeight="1">
      <c r="AH742" s="29"/>
    </row>
    <row r="743" spans="34:34" ht="17.45" customHeight="1">
      <c r="AH743" s="29"/>
    </row>
    <row r="744" spans="34:34" ht="17.45" customHeight="1">
      <c r="AH744" s="29"/>
    </row>
    <row r="745" spans="34:34" ht="17.45" customHeight="1">
      <c r="AH745" s="29"/>
    </row>
    <row r="746" spans="34:34" ht="17.45" customHeight="1">
      <c r="AH746" s="29"/>
    </row>
    <row r="747" spans="34:34" ht="17.45" customHeight="1">
      <c r="AH747" s="29"/>
    </row>
    <row r="748" spans="34:34" ht="17.45" customHeight="1">
      <c r="AH748" s="29"/>
    </row>
    <row r="749" spans="34:34" ht="17.45" customHeight="1">
      <c r="AH749" s="29"/>
    </row>
    <row r="750" spans="34:34" ht="17.45" customHeight="1">
      <c r="AH750" s="29"/>
    </row>
    <row r="751" spans="34:34" ht="17.45" customHeight="1">
      <c r="AH751" s="29"/>
    </row>
    <row r="752" spans="34:34" ht="17.45" customHeight="1">
      <c r="AH752" s="29"/>
    </row>
    <row r="753" spans="34:34" ht="17.45" customHeight="1">
      <c r="AH753" s="29"/>
    </row>
    <row r="754" spans="34:34" ht="17.45" customHeight="1">
      <c r="AH754" s="29"/>
    </row>
    <row r="755" spans="34:34" ht="17.45" customHeight="1">
      <c r="AH755" s="29"/>
    </row>
    <row r="756" spans="34:34" ht="17.45" customHeight="1">
      <c r="AH756" s="29"/>
    </row>
    <row r="757" spans="34:34" ht="17.45" customHeight="1">
      <c r="AH757" s="29"/>
    </row>
    <row r="758" spans="34:34" ht="17.45" customHeight="1">
      <c r="AH758" s="29"/>
    </row>
    <row r="759" spans="34:34" ht="17.45" customHeight="1">
      <c r="AH759" s="29"/>
    </row>
    <row r="760" spans="34:34" ht="17.45" customHeight="1">
      <c r="AH760" s="29"/>
    </row>
    <row r="761" spans="34:34" ht="17.45" customHeight="1">
      <c r="AH761" s="29"/>
    </row>
    <row r="762" spans="34:34" ht="17.45" customHeight="1">
      <c r="AH762" s="29"/>
    </row>
    <row r="763" spans="34:34" ht="17.45" customHeight="1">
      <c r="AH763" s="29"/>
    </row>
    <row r="764" spans="34:34" ht="17.45" customHeight="1">
      <c r="AH764" s="29"/>
    </row>
    <row r="765" spans="34:34" ht="17.45" customHeight="1">
      <c r="AH765" s="29"/>
    </row>
    <row r="766" spans="34:34" ht="17.45" customHeight="1">
      <c r="AH766" s="29"/>
    </row>
    <row r="767" spans="34:34" ht="17.45" customHeight="1">
      <c r="AH767" s="29"/>
    </row>
    <row r="768" spans="34:34" ht="17.45" customHeight="1">
      <c r="AH768" s="29"/>
    </row>
    <row r="769" spans="34:34" ht="17.45" customHeight="1">
      <c r="AH769" s="29"/>
    </row>
    <row r="770" spans="34:34" ht="17.45" customHeight="1">
      <c r="AH770" s="29"/>
    </row>
    <row r="771" spans="34:34" ht="17.45" customHeight="1">
      <c r="AH771" s="29"/>
    </row>
    <row r="772" spans="34:34" ht="17.45" customHeight="1">
      <c r="AH772" s="29"/>
    </row>
    <row r="773" spans="34:34" ht="17.45" customHeight="1">
      <c r="AH773" s="29"/>
    </row>
    <row r="774" spans="34:34" ht="17.45" customHeight="1">
      <c r="AH774" s="29"/>
    </row>
    <row r="775" spans="34:34" ht="17.45" customHeight="1">
      <c r="AH775" s="29"/>
    </row>
    <row r="776" spans="34:34" ht="17.45" customHeight="1">
      <c r="AH776" s="29"/>
    </row>
    <row r="777" spans="34:34" ht="17.45" customHeight="1">
      <c r="AH777" s="29"/>
    </row>
    <row r="778" spans="34:34" ht="17.45" customHeight="1">
      <c r="AH778" s="29"/>
    </row>
    <row r="779" spans="34:34" ht="17.45" customHeight="1">
      <c r="AH779" s="29"/>
    </row>
    <row r="780" spans="34:34" ht="17.45" customHeight="1">
      <c r="AH780" s="29"/>
    </row>
    <row r="781" spans="34:34" ht="17.45" customHeight="1">
      <c r="AH781" s="29"/>
    </row>
    <row r="782" spans="34:34" ht="17.45" customHeight="1">
      <c r="AH782" s="29"/>
    </row>
    <row r="783" spans="34:34" ht="17.45" customHeight="1">
      <c r="AH783" s="29"/>
    </row>
    <row r="784" spans="34:34" ht="17.45" customHeight="1">
      <c r="AH784" s="29"/>
    </row>
    <row r="785" spans="34:34" ht="17.45" customHeight="1">
      <c r="AH785" s="29"/>
    </row>
    <row r="786" spans="34:34" ht="17.45" customHeight="1">
      <c r="AH786" s="29"/>
    </row>
    <row r="787" spans="34:34" ht="17.45" customHeight="1">
      <c r="AH787" s="29"/>
    </row>
    <row r="788" spans="34:34" ht="17.45" customHeight="1">
      <c r="AH788" s="29"/>
    </row>
    <row r="789" spans="34:34" ht="17.45" customHeight="1">
      <c r="AH789" s="29"/>
    </row>
    <row r="790" spans="34:34" ht="17.45" customHeight="1">
      <c r="AH790" s="29"/>
    </row>
    <row r="791" spans="34:34" ht="17.45" customHeight="1">
      <c r="AH791" s="29"/>
    </row>
    <row r="792" spans="34:34" ht="17.45" customHeight="1">
      <c r="AH792" s="29"/>
    </row>
    <row r="793" spans="34:34" ht="17.45" customHeight="1">
      <c r="AH793" s="29"/>
    </row>
    <row r="794" spans="34:34" ht="17.45" customHeight="1">
      <c r="AH794" s="29"/>
    </row>
    <row r="795" spans="34:34" ht="17.45" customHeight="1">
      <c r="AH795" s="29"/>
    </row>
    <row r="796" spans="34:34" ht="17.45" customHeight="1">
      <c r="AH796" s="29"/>
    </row>
    <row r="797" spans="34:34" ht="17.45" customHeight="1">
      <c r="AH797" s="29"/>
    </row>
    <row r="798" spans="34:34" ht="17.45" customHeight="1">
      <c r="AH798" s="29"/>
    </row>
    <row r="799" spans="34:34" ht="17.45" customHeight="1">
      <c r="AH799" s="29"/>
    </row>
    <row r="800" spans="34:34" ht="17.45" customHeight="1">
      <c r="AH800" s="29"/>
    </row>
    <row r="801" spans="34:34" ht="17.45" customHeight="1">
      <c r="AH801" s="29"/>
    </row>
    <row r="802" spans="34:34" ht="17.45" customHeight="1">
      <c r="AH802" s="29"/>
    </row>
    <row r="803" spans="34:34" ht="17.45" customHeight="1">
      <c r="AH803" s="29"/>
    </row>
    <row r="804" spans="34:34" ht="17.45" customHeight="1">
      <c r="AH804" s="29"/>
    </row>
    <row r="805" spans="34:34" ht="17.45" customHeight="1">
      <c r="AH805" s="29"/>
    </row>
    <row r="806" spans="34:34" ht="17.45" customHeight="1">
      <c r="AH806" s="29"/>
    </row>
    <row r="807" spans="34:34" ht="17.45" customHeight="1">
      <c r="AH807" s="29"/>
    </row>
    <row r="808" spans="34:34" ht="17.45" customHeight="1">
      <c r="AH808" s="29"/>
    </row>
    <row r="809" spans="34:34" ht="17.45" customHeight="1">
      <c r="AH809" s="29"/>
    </row>
    <row r="810" spans="34:34" ht="17.45" customHeight="1">
      <c r="AH810" s="29"/>
    </row>
    <row r="811" spans="34:34" ht="17.45" customHeight="1">
      <c r="AH811" s="29"/>
    </row>
    <row r="812" spans="34:34" ht="17.45" customHeight="1">
      <c r="AH812" s="29"/>
    </row>
    <row r="813" spans="34:34" ht="17.45" customHeight="1">
      <c r="AH813" s="29"/>
    </row>
    <row r="814" spans="34:34" ht="17.45" customHeight="1">
      <c r="AH814" s="29"/>
    </row>
    <row r="815" spans="34:34" ht="17.45" customHeight="1">
      <c r="AH815" s="29"/>
    </row>
    <row r="816" spans="34:34" ht="17.45" customHeight="1">
      <c r="AH816" s="29"/>
    </row>
    <row r="817" spans="34:34" ht="17.45" customHeight="1">
      <c r="AH817" s="29"/>
    </row>
    <row r="818" spans="34:34" ht="17.45" customHeight="1">
      <c r="AH818" s="29"/>
    </row>
    <row r="819" spans="34:34" ht="17.45" customHeight="1">
      <c r="AH819" s="29"/>
    </row>
    <row r="820" spans="34:34" ht="17.45" customHeight="1">
      <c r="AH820" s="29"/>
    </row>
    <row r="821" spans="34:34" ht="17.45" customHeight="1">
      <c r="AH821" s="29"/>
    </row>
    <row r="822" spans="34:34" ht="17.45" customHeight="1">
      <c r="AH822" s="29"/>
    </row>
    <row r="823" spans="34:34" ht="17.45" customHeight="1">
      <c r="AH823" s="29"/>
    </row>
    <row r="824" spans="34:34" ht="17.45" customHeight="1">
      <c r="AH824" s="29"/>
    </row>
    <row r="825" spans="34:34" ht="17.45" customHeight="1">
      <c r="AH825" s="29"/>
    </row>
    <row r="826" spans="34:34" ht="17.45" customHeight="1">
      <c r="AH826" s="29"/>
    </row>
    <row r="827" spans="34:34" ht="17.45" customHeight="1">
      <c r="AH827" s="29"/>
    </row>
    <row r="828" spans="34:34" ht="17.45" customHeight="1">
      <c r="AH828" s="29"/>
    </row>
    <row r="829" spans="34:34" ht="17.45" customHeight="1">
      <c r="AH829" s="29"/>
    </row>
    <row r="830" spans="34:34" ht="17.45" customHeight="1">
      <c r="AH830" s="29"/>
    </row>
    <row r="831" spans="34:34" ht="17.45" customHeight="1">
      <c r="AH831" s="29"/>
    </row>
    <row r="832" spans="34:34" ht="17.45" customHeight="1">
      <c r="AH832" s="29"/>
    </row>
    <row r="833" spans="34:34" ht="17.45" customHeight="1">
      <c r="AH833" s="29"/>
    </row>
    <row r="834" spans="34:34" ht="17.45" customHeight="1">
      <c r="AH834" s="29"/>
    </row>
    <row r="835" spans="34:34" ht="17.45" customHeight="1">
      <c r="AH835" s="29"/>
    </row>
    <row r="836" spans="34:34" ht="17.45" customHeight="1">
      <c r="AH836" s="29"/>
    </row>
    <row r="837" spans="34:34" ht="17.45" customHeight="1">
      <c r="AH837" s="29"/>
    </row>
    <row r="838" spans="34:34" ht="17.45" customHeight="1">
      <c r="AH838" s="29"/>
    </row>
    <row r="839" spans="34:34" ht="17.45" customHeight="1">
      <c r="AH839" s="29"/>
    </row>
    <row r="840" spans="34:34" ht="17.45" customHeight="1">
      <c r="AH840" s="29"/>
    </row>
    <row r="841" spans="34:34" ht="17.45" customHeight="1">
      <c r="AH841" s="29"/>
    </row>
    <row r="842" spans="34:34" ht="17.45" customHeight="1">
      <c r="AH842" s="29"/>
    </row>
    <row r="843" spans="34:34" ht="17.45" customHeight="1">
      <c r="AH843" s="29"/>
    </row>
    <row r="844" spans="34:34" ht="17.45" customHeight="1">
      <c r="AH844" s="29"/>
    </row>
    <row r="845" spans="34:34" ht="17.45" customHeight="1">
      <c r="AH845" s="29"/>
    </row>
    <row r="846" spans="34:34" ht="17.45" customHeight="1">
      <c r="AH846" s="29"/>
    </row>
    <row r="847" spans="34:34" ht="17.45" customHeight="1">
      <c r="AH847" s="29"/>
    </row>
    <row r="848" spans="34:34" ht="17.45" customHeight="1">
      <c r="AH848" s="29"/>
    </row>
    <row r="849" spans="34:34" ht="17.45" customHeight="1">
      <c r="AH849" s="29"/>
    </row>
    <row r="850" spans="34:34" ht="17.45" customHeight="1">
      <c r="AH850" s="29"/>
    </row>
    <row r="851" spans="34:34" ht="17.45" customHeight="1">
      <c r="AH851" s="29"/>
    </row>
    <row r="852" spans="34:34" ht="17.45" customHeight="1">
      <c r="AH852" s="29"/>
    </row>
    <row r="853" spans="34:34" ht="17.45" customHeight="1">
      <c r="AH853" s="29"/>
    </row>
    <row r="854" spans="34:34" ht="17.45" customHeight="1">
      <c r="AH854" s="29"/>
    </row>
    <row r="855" spans="34:34" ht="17.45" customHeight="1">
      <c r="AH855" s="29"/>
    </row>
    <row r="856" spans="34:34" ht="17.45" customHeight="1">
      <c r="AH856" s="29"/>
    </row>
    <row r="857" spans="34:34" ht="17.45" customHeight="1">
      <c r="AH857" s="29"/>
    </row>
    <row r="858" spans="34:34" ht="17.45" customHeight="1">
      <c r="AH858" s="29"/>
    </row>
    <row r="859" spans="34:34" ht="17.45" customHeight="1">
      <c r="AH859" s="29"/>
    </row>
    <row r="860" spans="34:34" ht="17.45" customHeight="1">
      <c r="AH860" s="29"/>
    </row>
    <row r="861" spans="34:34" ht="17.45" customHeight="1">
      <c r="AH861" s="29"/>
    </row>
    <row r="862" spans="34:34" ht="17.45" customHeight="1">
      <c r="AH862" s="29"/>
    </row>
    <row r="863" spans="34:34" ht="17.45" customHeight="1">
      <c r="AH863" s="29"/>
    </row>
    <row r="864" spans="34:34" ht="17.45" customHeight="1">
      <c r="AH864" s="29"/>
    </row>
    <row r="865" spans="34:34" ht="17.45" customHeight="1">
      <c r="AH865" s="29"/>
    </row>
    <row r="866" spans="34:34" ht="17.45" customHeight="1">
      <c r="AH866" s="29"/>
    </row>
    <row r="867" spans="34:34" ht="17.45" customHeight="1">
      <c r="AH867" s="29"/>
    </row>
    <row r="868" spans="34:34" ht="17.45" customHeight="1">
      <c r="AH868" s="29"/>
    </row>
    <row r="869" spans="34:34" ht="17.45" customHeight="1">
      <c r="AH869" s="29"/>
    </row>
    <row r="870" spans="34:34" ht="17.45" customHeight="1">
      <c r="AH870" s="29"/>
    </row>
    <row r="871" spans="34:34" ht="17.45" customHeight="1">
      <c r="AH871" s="29"/>
    </row>
    <row r="872" spans="34:34" ht="17.45" customHeight="1">
      <c r="AH872" s="29"/>
    </row>
    <row r="873" spans="34:34" ht="17.45" customHeight="1">
      <c r="AH873" s="29"/>
    </row>
    <row r="874" spans="34:34" ht="17.45" customHeight="1">
      <c r="AH874" s="29"/>
    </row>
    <row r="875" spans="34:34" ht="17.45" customHeight="1">
      <c r="AH875" s="29"/>
    </row>
    <row r="876" spans="34:34" ht="17.45" customHeight="1">
      <c r="AH876" s="29"/>
    </row>
    <row r="877" spans="34:34" ht="17.45" customHeight="1">
      <c r="AH877" s="29"/>
    </row>
    <row r="878" spans="34:34" ht="17.45" customHeight="1">
      <c r="AH878" s="29"/>
    </row>
    <row r="879" spans="34:34" ht="17.45" customHeight="1">
      <c r="AH879" s="29"/>
    </row>
    <row r="880" spans="34:34" ht="17.45" customHeight="1">
      <c r="AH880" s="29"/>
    </row>
    <row r="881" spans="34:34" ht="17.45" customHeight="1">
      <c r="AH881" s="29"/>
    </row>
    <row r="882" spans="34:34" ht="17.45" customHeight="1">
      <c r="AH882" s="29"/>
    </row>
    <row r="883" spans="34:34" ht="17.45" customHeight="1">
      <c r="AH883" s="29"/>
    </row>
    <row r="884" spans="34:34" ht="17.45" customHeight="1">
      <c r="AH884" s="29"/>
    </row>
    <row r="885" spans="34:34" ht="17.45" customHeight="1">
      <c r="AH885" s="29"/>
    </row>
    <row r="886" spans="34:34" ht="17.45" customHeight="1">
      <c r="AH886" s="29"/>
    </row>
    <row r="887" spans="34:34" ht="17.45" customHeight="1">
      <c r="AH887" s="29"/>
    </row>
    <row r="888" spans="34:34" ht="17.45" customHeight="1">
      <c r="AH888" s="29"/>
    </row>
    <row r="889" spans="34:34" ht="17.45" customHeight="1">
      <c r="AH889" s="29"/>
    </row>
    <row r="890" spans="34:34" ht="17.45" customHeight="1">
      <c r="AH890" s="29"/>
    </row>
    <row r="891" spans="34:34" ht="17.45" customHeight="1">
      <c r="AH891" s="29"/>
    </row>
    <row r="892" spans="34:34" ht="17.45" customHeight="1">
      <c r="AH892" s="29"/>
    </row>
    <row r="893" spans="34:34" ht="17.45" customHeight="1">
      <c r="AH893" s="29"/>
    </row>
    <row r="894" spans="34:34" ht="17.45" customHeight="1">
      <c r="AH894" s="29"/>
    </row>
    <row r="895" spans="34:34" ht="17.45" customHeight="1">
      <c r="AH895" s="29"/>
    </row>
    <row r="896" spans="34:34" ht="17.45" customHeight="1">
      <c r="AH896" s="29"/>
    </row>
    <row r="897" spans="34:34" ht="17.45" customHeight="1">
      <c r="AH897" s="29"/>
    </row>
    <row r="898" spans="34:34" ht="17.45" customHeight="1">
      <c r="AH898" s="29"/>
    </row>
    <row r="899" spans="34:34" ht="17.45" customHeight="1">
      <c r="AH899" s="29"/>
    </row>
    <row r="900" spans="34:34" ht="17.45" customHeight="1">
      <c r="AH900" s="29"/>
    </row>
    <row r="901" spans="34:34" ht="17.45" customHeight="1">
      <c r="AH901" s="29"/>
    </row>
    <row r="902" spans="34:34" ht="17.45" customHeight="1">
      <c r="AH902" s="29"/>
    </row>
    <row r="903" spans="34:34" ht="17.45" customHeight="1">
      <c r="AH903" s="29"/>
    </row>
    <row r="904" spans="34:34" ht="17.45" customHeight="1">
      <c r="AH904" s="29"/>
    </row>
    <row r="905" spans="34:34" ht="17.45" customHeight="1">
      <c r="AH905" s="29"/>
    </row>
    <row r="906" spans="34:34" ht="17.45" customHeight="1">
      <c r="AH906" s="29"/>
    </row>
    <row r="907" spans="34:34" ht="17.45" customHeight="1">
      <c r="AH907" s="29"/>
    </row>
    <row r="908" spans="34:34" ht="17.45" customHeight="1">
      <c r="AH908" s="29"/>
    </row>
    <row r="909" spans="34:34" ht="17.45" customHeight="1">
      <c r="AH909" s="29"/>
    </row>
    <row r="910" spans="34:34" ht="17.45" customHeight="1">
      <c r="AH910" s="29"/>
    </row>
    <row r="911" spans="34:34" ht="17.45" customHeight="1">
      <c r="AH911" s="29"/>
    </row>
    <row r="912" spans="34:34" ht="17.45" customHeight="1">
      <c r="AH912" s="29"/>
    </row>
    <row r="913" spans="34:34" ht="17.45" customHeight="1">
      <c r="AH913" s="29"/>
    </row>
    <row r="914" spans="34:34" ht="17.45" customHeight="1">
      <c r="AH914" s="29"/>
    </row>
    <row r="915" spans="34:34" ht="17.45" customHeight="1">
      <c r="AH915" s="29"/>
    </row>
    <row r="916" spans="34:34" ht="17.45" customHeight="1">
      <c r="AH916" s="29"/>
    </row>
    <row r="917" spans="34:34" ht="17.45" customHeight="1">
      <c r="AH917" s="29"/>
    </row>
    <row r="918" spans="34:34" ht="17.45" customHeight="1">
      <c r="AH918" s="29"/>
    </row>
    <row r="919" spans="34:34" ht="17.45" customHeight="1">
      <c r="AH919" s="29"/>
    </row>
    <row r="920" spans="34:34" ht="17.45" customHeight="1">
      <c r="AH920" s="29"/>
    </row>
    <row r="921" spans="34:34" ht="17.45" customHeight="1">
      <c r="AH921" s="29"/>
    </row>
    <row r="922" spans="34:34" ht="17.45" customHeight="1">
      <c r="AH922" s="29"/>
    </row>
    <row r="923" spans="34:34" ht="17.45" customHeight="1">
      <c r="AH923" s="29"/>
    </row>
    <row r="924" spans="34:34" ht="17.45" customHeight="1">
      <c r="AH924" s="29"/>
    </row>
    <row r="925" spans="34:34" ht="17.45" customHeight="1">
      <c r="AH925" s="29"/>
    </row>
    <row r="926" spans="34:34" ht="17.45" customHeight="1">
      <c r="AH926" s="29"/>
    </row>
    <row r="927" spans="34:34" ht="17.45" customHeight="1">
      <c r="AH927" s="29"/>
    </row>
    <row r="928" spans="34:34" ht="17.45" customHeight="1">
      <c r="AH928" s="29"/>
    </row>
    <row r="929" spans="34:34" ht="17.45" customHeight="1">
      <c r="AH929" s="29"/>
    </row>
    <row r="930" spans="34:34" ht="17.45" customHeight="1">
      <c r="AH930" s="29"/>
    </row>
    <row r="931" spans="34:34" ht="17.45" customHeight="1">
      <c r="AH931" s="29"/>
    </row>
    <row r="932" spans="34:34" ht="17.45" customHeight="1">
      <c r="AH932" s="29"/>
    </row>
    <row r="933" spans="34:34" ht="17.45" customHeight="1">
      <c r="AH933" s="29"/>
    </row>
    <row r="934" spans="34:34" ht="17.45" customHeight="1">
      <c r="AH934" s="29"/>
    </row>
    <row r="935" spans="34:34" ht="17.45" customHeight="1">
      <c r="AH935" s="29"/>
    </row>
    <row r="936" spans="34:34" ht="17.45" customHeight="1">
      <c r="AH936" s="29"/>
    </row>
    <row r="937" spans="34:34" ht="17.45" customHeight="1">
      <c r="AH937" s="29"/>
    </row>
    <row r="938" spans="34:34" ht="17.45" customHeight="1">
      <c r="AH938" s="29"/>
    </row>
    <row r="939" spans="34:34" ht="17.45" customHeight="1">
      <c r="AH939" s="29"/>
    </row>
    <row r="940" spans="34:34" ht="17.45" customHeight="1">
      <c r="AH940" s="29"/>
    </row>
    <row r="941" spans="34:34" ht="17.45" customHeight="1">
      <c r="AH941" s="29"/>
    </row>
    <row r="942" spans="34:34" ht="17.45" customHeight="1">
      <c r="AH942" s="29"/>
    </row>
    <row r="943" spans="34:34" ht="17.45" customHeight="1">
      <c r="AH943" s="29"/>
    </row>
    <row r="944" spans="34:34" ht="17.45" customHeight="1">
      <c r="AH944" s="29"/>
    </row>
    <row r="945" spans="34:34" ht="17.45" customHeight="1">
      <c r="AH945" s="29"/>
    </row>
    <row r="946" spans="34:34" ht="17.45" customHeight="1">
      <c r="AH946" s="29"/>
    </row>
    <row r="947" spans="34:34" ht="17.45" customHeight="1">
      <c r="AH947" s="29"/>
    </row>
    <row r="948" spans="34:34" ht="17.45" customHeight="1">
      <c r="AH948" s="29"/>
    </row>
    <row r="949" spans="34:34" ht="17.45" customHeight="1">
      <c r="AH949" s="29"/>
    </row>
    <row r="950" spans="34:34" ht="17.45" customHeight="1">
      <c r="AH950" s="29"/>
    </row>
    <row r="951" spans="34:34" ht="17.45" customHeight="1">
      <c r="AH951" s="29"/>
    </row>
    <row r="952" spans="34:34" ht="17.45" customHeight="1">
      <c r="AH952" s="29"/>
    </row>
    <row r="953" spans="34:34" ht="17.45" customHeight="1">
      <c r="AH953" s="29"/>
    </row>
    <row r="954" spans="34:34" ht="17.45" customHeight="1">
      <c r="AH954" s="29"/>
    </row>
    <row r="955" spans="34:34" ht="17.45" customHeight="1">
      <c r="AH955" s="29"/>
    </row>
    <row r="956" spans="34:34" ht="17.45" customHeight="1">
      <c r="AH956" s="29"/>
    </row>
    <row r="957" spans="34:34" ht="17.45" customHeight="1">
      <c r="AH957" s="29"/>
    </row>
    <row r="958" spans="34:34" ht="17.45" customHeight="1">
      <c r="AH958" s="29"/>
    </row>
    <row r="959" spans="34:34" ht="17.45" customHeight="1">
      <c r="AH959" s="29"/>
    </row>
    <row r="960" spans="34:34" ht="17.45" customHeight="1">
      <c r="AH960" s="29"/>
    </row>
    <row r="961" spans="34:34" ht="17.45" customHeight="1">
      <c r="AH961" s="29"/>
    </row>
    <row r="962" spans="34:34" ht="17.45" customHeight="1">
      <c r="AH962" s="29"/>
    </row>
    <row r="963" spans="34:34" ht="17.45" customHeight="1">
      <c r="AH963" s="29"/>
    </row>
    <row r="964" spans="34:34" ht="17.45" customHeight="1">
      <c r="AH964" s="29"/>
    </row>
    <row r="965" spans="34:34" ht="17.45" customHeight="1">
      <c r="AH965" s="29"/>
    </row>
    <row r="966" spans="34:34" ht="17.45" customHeight="1">
      <c r="AH966" s="29"/>
    </row>
    <row r="967" spans="34:34" ht="17.45" customHeight="1">
      <c r="AH967" s="29"/>
    </row>
    <row r="968" spans="34:34" ht="17.45" customHeight="1">
      <c r="AH968" s="29"/>
    </row>
    <row r="969" spans="34:34" ht="17.45" customHeight="1">
      <c r="AH969" s="29"/>
    </row>
    <row r="970" spans="34:34" ht="17.45" customHeight="1">
      <c r="AH970" s="29"/>
    </row>
    <row r="971" spans="34:34" ht="17.45" customHeight="1">
      <c r="AH971" s="29"/>
    </row>
    <row r="972" spans="34:34" ht="17.45" customHeight="1">
      <c r="AH972" s="29"/>
    </row>
    <row r="973" spans="34:34" ht="17.45" customHeight="1">
      <c r="AH973" s="29"/>
    </row>
    <row r="974" spans="34:34" ht="17.45" customHeight="1">
      <c r="AH974" s="29"/>
    </row>
    <row r="975" spans="34:34" ht="17.45" customHeight="1">
      <c r="AH975" s="29"/>
    </row>
    <row r="976" spans="34:34" ht="17.45" customHeight="1">
      <c r="AH976" s="29"/>
    </row>
    <row r="977" spans="34:34" ht="17.45" customHeight="1">
      <c r="AH977" s="29"/>
    </row>
    <row r="978" spans="34:34" ht="17.45" customHeight="1">
      <c r="AH978" s="29"/>
    </row>
    <row r="979" spans="34:34" ht="17.45" customHeight="1">
      <c r="AH979" s="29"/>
    </row>
    <row r="980" spans="34:34" ht="17.45" customHeight="1">
      <c r="AH980" s="29"/>
    </row>
    <row r="981" spans="34:34" ht="17.45" customHeight="1">
      <c r="AH981" s="29"/>
    </row>
    <row r="982" spans="34:34" ht="17.45" customHeight="1">
      <c r="AH982" s="29"/>
    </row>
    <row r="983" spans="34:34" ht="17.45" customHeight="1">
      <c r="AH983" s="29"/>
    </row>
    <row r="984" spans="34:34" ht="17.45" customHeight="1">
      <c r="AH984" s="29"/>
    </row>
    <row r="985" spans="34:34" ht="17.45" customHeight="1">
      <c r="AH985" s="29"/>
    </row>
    <row r="986" spans="34:34" ht="17.45" customHeight="1">
      <c r="AH986" s="29"/>
    </row>
    <row r="987" spans="34:34" ht="17.45" customHeight="1">
      <c r="AH987" s="29"/>
    </row>
    <row r="988" spans="34:34" ht="17.45" customHeight="1">
      <c r="AH988" s="29"/>
    </row>
    <row r="989" spans="34:34" ht="17.45" customHeight="1">
      <c r="AH989" s="29"/>
    </row>
    <row r="990" spans="34:34" ht="17.45" customHeight="1">
      <c r="AH990" s="29"/>
    </row>
    <row r="991" spans="34:34" ht="17.45" customHeight="1">
      <c r="AH991" s="29"/>
    </row>
    <row r="992" spans="34:34" ht="17.45" customHeight="1">
      <c r="AH992" s="29"/>
    </row>
  </sheetData>
  <sheetProtection formatColumns="0"/>
  <mergeCells count="8">
    <mergeCell ref="P507:R507"/>
    <mergeCell ref="AC507:AH507"/>
    <mergeCell ref="AW8:BB8"/>
    <mergeCell ref="C8:M8"/>
    <mergeCell ref="AL8:AO8"/>
    <mergeCell ref="AP8:AV8"/>
    <mergeCell ref="N8:V8"/>
    <mergeCell ref="X8:AK8"/>
  </mergeCells>
  <conditionalFormatting sqref="B10:B500">
    <cfRule type="expression" dxfId="3" priority="1">
      <formula>WEEKDAY(B10,1)=1</formula>
    </cfRule>
  </conditionalFormatting>
  <conditionalFormatting sqref="K11:L500">
    <cfRule type="cellIs" dxfId="2" priority="2" operator="greaterThan">
      <formula>0.00044</formula>
    </cfRule>
  </conditionalFormatting>
  <dataValidations count="2">
    <dataValidation allowBlank="1" showInputMessage="1" showErrorMessage="1" sqref="I578:M1048576 I11:L504 M501:M504 P506:P577 M11:O500 S506:T577 U508:V577 U506:V506 P7 S7:V7" xr:uid="{D216987E-68EE-409B-82DC-41A27303A351}"/>
    <dataValidation type="list" allowBlank="1" showInputMessage="1" showErrorMessage="1" sqref="P11:P500" xr:uid="{D4B044CF-EE66-41B8-BC0D-9054AE47C076}">
      <formula1>"FULL FEED,SKIP-A-DAY"</formula1>
    </dataValidation>
  </dataValidations>
  <pageMargins left="0.74803149606299213" right="0.74803149606299213" top="0.98425196850393704" bottom="0.98425196850393704" header="0.51181102362204722" footer="0.51181102362204722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5527-C880-486E-95BF-A4D467002493}">
  <sheetPr codeName="Sheet9">
    <tabColor theme="8" tint="0.39997558519241921"/>
  </sheetPr>
  <dimension ref="A1:CB992"/>
  <sheetViews>
    <sheetView showGridLines="0" tabSelected="1" zoomScale="56" zoomScaleNormal="55" workbookViewId="0">
      <pane xSplit="2" ySplit="10" topLeftCell="AI83" activePane="bottomRight" state="frozen"/>
      <selection pane="bottomRight" activeCell="AO87" sqref="AO87"/>
      <selection pane="bottomLeft" activeCell="A11" sqref="A11"/>
      <selection pane="topRight" activeCell="C1" sqref="C1"/>
    </sheetView>
  </sheetViews>
  <sheetFormatPr defaultColWidth="21.125" defaultRowHeight="17.45" customHeight="1" outlineLevelCol="1"/>
  <cols>
    <col min="1" max="2" width="21.125" style="52"/>
    <col min="3" max="3" width="23.125" style="54" customWidth="1"/>
    <col min="4" max="5" width="21.125" style="54"/>
    <col min="6" max="6" width="22" style="54" customWidth="1"/>
    <col min="7" max="15" width="21.125" style="52" customWidth="1" outlineLevel="1"/>
    <col min="16" max="16" width="22.5" style="52" bestFit="1" customWidth="1"/>
    <col min="17" max="18" width="21.125" style="52"/>
    <col min="19" max="22" width="21.125" style="52" customWidth="1" outlineLevel="1"/>
    <col min="23" max="28" width="21.125" style="52"/>
    <col min="29" max="35" width="21.125" style="52" customWidth="1" outlineLevel="1"/>
    <col min="36" max="36" width="13.125" style="52" customWidth="1" outlineLevel="1"/>
    <col min="37" max="37" width="13.125" style="53" customWidth="1" outlineLevel="1"/>
    <col min="38" max="39" width="21.125" style="52"/>
    <col min="40" max="40" width="21.125" style="53"/>
    <col min="41" max="44" width="21.125" style="52"/>
    <col min="45" max="48" width="21.125" style="52" customWidth="1" outlineLevel="1"/>
    <col min="49" max="50" width="21.125" style="52"/>
    <col min="51" max="51" width="21.125" style="52" customWidth="1" outlineLevel="1"/>
    <col min="52" max="53" width="21.125" style="52"/>
    <col min="54" max="54" width="21.125" style="52" customWidth="1" outlineLevel="1"/>
    <col min="55" max="59" width="21.125" style="52"/>
    <col min="60" max="65" width="21.125" style="54"/>
    <col min="66" max="16384" width="21.125" style="52"/>
  </cols>
  <sheetData>
    <row r="1" spans="1:80" ht="22.7" customHeight="1" thickBot="1">
      <c r="C1" s="52"/>
      <c r="D1" s="52"/>
      <c r="E1" s="52"/>
      <c r="F1" s="52"/>
    </row>
    <row r="2" spans="1:80" ht="22.7" customHeight="1" thickBot="1">
      <c r="A2" s="55" t="s">
        <v>0</v>
      </c>
      <c r="B2" s="56" t="e" cm="1">
        <f t="array" aca="1" ref="B2" ca="1">MID(CELL("filename",B2),FIND("]",CELL("filename",B2))+1,255)</f>
        <v>#VALUE!</v>
      </c>
      <c r="D2" s="52"/>
      <c r="E2" s="52"/>
      <c r="F2" s="52"/>
    </row>
    <row r="3" spans="1:80" ht="22.7" customHeight="1" thickBot="1">
      <c r="A3" s="55" t="s">
        <v>1</v>
      </c>
      <c r="B3" s="1">
        <v>5903</v>
      </c>
      <c r="C3" s="55" t="s">
        <v>2</v>
      </c>
      <c r="D3" s="2"/>
      <c r="E3" s="52"/>
    </row>
    <row r="4" spans="1:80" ht="22.7" customHeight="1" thickBot="1">
      <c r="A4" s="55" t="s">
        <v>3</v>
      </c>
      <c r="B4" s="1">
        <v>831</v>
      </c>
      <c r="C4" s="55" t="s">
        <v>2</v>
      </c>
      <c r="D4" s="2"/>
      <c r="E4" s="52"/>
    </row>
    <row r="5" spans="1:80" ht="22.7" customHeight="1" thickBot="1">
      <c r="A5" s="55" t="s">
        <v>4</v>
      </c>
      <c r="B5" s="3">
        <v>45952</v>
      </c>
      <c r="D5" s="57"/>
      <c r="E5" s="52"/>
      <c r="F5" s="52"/>
    </row>
    <row r="6" spans="1:80" ht="30" customHeight="1" thickBot="1">
      <c r="A6" s="203" t="e">
        <f ca="1">HYPERLINK("#'" &amp; $B$2 &amp; "'!A11","🔹 Daily")</f>
        <v>#VALUE!</v>
      </c>
      <c r="B6" s="204" t="str">
        <f>HYPERLINK("#Dashboard!A1", "📊 Dashboard")</f>
        <v>📊 Dashboard</v>
      </c>
      <c r="C6" s="205" t="s">
        <v>5</v>
      </c>
      <c r="D6" s="205" t="s">
        <v>5</v>
      </c>
      <c r="E6" s="205" t="s">
        <v>5</v>
      </c>
      <c r="F6" s="205" t="s">
        <v>5</v>
      </c>
      <c r="G6" s="205" t="s">
        <v>5</v>
      </c>
      <c r="H6" s="205" t="s">
        <v>5</v>
      </c>
      <c r="I6" s="205" t="s">
        <v>5</v>
      </c>
      <c r="J6" s="205" t="s">
        <v>5</v>
      </c>
      <c r="K6" s="205" t="s">
        <v>5</v>
      </c>
      <c r="L6" s="205" t="s">
        <v>5</v>
      </c>
      <c r="M6" s="205" t="s">
        <v>5</v>
      </c>
      <c r="N6" s="205" t="s">
        <v>5</v>
      </c>
      <c r="O6" s="205" t="s">
        <v>5</v>
      </c>
      <c r="P6" s="205" t="s">
        <v>5</v>
      </c>
      <c r="Q6" s="205" t="s">
        <v>5</v>
      </c>
      <c r="R6" s="205" t="s">
        <v>5</v>
      </c>
      <c r="S6" s="205" t="s">
        <v>5</v>
      </c>
      <c r="T6" s="205" t="s">
        <v>5</v>
      </c>
      <c r="U6" s="205" t="s">
        <v>5</v>
      </c>
      <c r="V6" s="205" t="s">
        <v>5</v>
      </c>
      <c r="W6" s="205" t="s">
        <v>5</v>
      </c>
      <c r="X6" s="205" t="s">
        <v>5</v>
      </c>
      <c r="Y6" s="205" t="s">
        <v>5</v>
      </c>
      <c r="Z6" s="205" t="s">
        <v>5</v>
      </c>
      <c r="AA6" s="205" t="s">
        <v>5</v>
      </c>
      <c r="AB6" s="205" t="s">
        <v>5</v>
      </c>
      <c r="AC6" s="205" t="s">
        <v>5</v>
      </c>
      <c r="AD6" s="205" t="s">
        <v>5</v>
      </c>
      <c r="AE6" s="205" t="s">
        <v>5</v>
      </c>
      <c r="AF6" s="205" t="s">
        <v>5</v>
      </c>
      <c r="AG6" s="205" t="s">
        <v>5</v>
      </c>
      <c r="AH6" s="206" t="s">
        <v>5</v>
      </c>
      <c r="AI6" s="207"/>
      <c r="AJ6" s="207"/>
      <c r="AK6" s="208"/>
      <c r="AL6" s="207"/>
      <c r="AM6" s="207"/>
      <c r="AN6" s="208"/>
      <c r="AO6" s="207"/>
      <c r="AP6" s="207"/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</row>
    <row r="7" spans="1:80" ht="30" customHeight="1" thickBot="1">
      <c r="A7" s="210" t="e">
        <f ca="1">HYPERLINK("#'" &amp; $B$2 &amp; "'!A508", "📆 Weekly Data")</f>
        <v>#VALUE!</v>
      </c>
      <c r="B7" s="211" t="str">
        <f>HYPERLINK("#Chart!A1","📈 Chart")</f>
        <v>📈 Chart</v>
      </c>
      <c r="C7" s="242" t="s">
        <v>6</v>
      </c>
      <c r="D7" s="242" t="s">
        <v>7</v>
      </c>
      <c r="E7" s="242" t="s">
        <v>8</v>
      </c>
      <c r="F7" s="242" t="s">
        <v>9</v>
      </c>
      <c r="G7" s="242" t="s">
        <v>10</v>
      </c>
      <c r="H7" s="242" t="s">
        <v>11</v>
      </c>
      <c r="I7" s="242" t="s">
        <v>12</v>
      </c>
      <c r="J7" s="242" t="s">
        <v>13</v>
      </c>
      <c r="K7" s="242" t="s">
        <v>14</v>
      </c>
      <c r="L7" s="242" t="s">
        <v>15</v>
      </c>
      <c r="M7" s="242" t="s">
        <v>16</v>
      </c>
      <c r="N7" s="242" t="s">
        <v>17</v>
      </c>
      <c r="O7" s="242" t="s">
        <v>18</v>
      </c>
      <c r="P7" s="242" t="s">
        <v>19</v>
      </c>
      <c r="Q7" s="242" t="s">
        <v>20</v>
      </c>
      <c r="R7" s="242" t="s">
        <v>21</v>
      </c>
      <c r="S7" s="242" t="s">
        <v>22</v>
      </c>
      <c r="T7" s="242" t="s">
        <v>23</v>
      </c>
      <c r="U7" s="242" t="s">
        <v>24</v>
      </c>
      <c r="V7" s="242" t="s">
        <v>25</v>
      </c>
      <c r="W7" s="242" t="s">
        <v>26</v>
      </c>
      <c r="X7" s="242" t="s">
        <v>27</v>
      </c>
      <c r="Y7" s="242" t="s">
        <v>28</v>
      </c>
      <c r="Z7" s="242" t="s">
        <v>29</v>
      </c>
      <c r="AA7" s="242" t="s">
        <v>30</v>
      </c>
      <c r="AB7" s="242" t="s">
        <v>31</v>
      </c>
      <c r="AC7" s="243" t="s">
        <v>32</v>
      </c>
      <c r="AD7" s="243" t="s">
        <v>33</v>
      </c>
      <c r="AE7" s="242" t="s">
        <v>34</v>
      </c>
      <c r="AF7" s="243" t="s">
        <v>35</v>
      </c>
      <c r="AG7" s="242" t="s">
        <v>36</v>
      </c>
      <c r="AH7" s="243" t="s">
        <v>37</v>
      </c>
      <c r="AI7" s="207"/>
      <c r="AJ7" s="207"/>
      <c r="AK7" s="208"/>
      <c r="AL7" s="207"/>
      <c r="AM7" s="207"/>
      <c r="AN7" s="208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</row>
    <row r="8" spans="1:80" ht="16.899999999999999" customHeight="1" thickBot="1">
      <c r="C8" s="262" t="s">
        <v>38</v>
      </c>
      <c r="D8" s="263"/>
      <c r="E8" s="263"/>
      <c r="F8" s="263"/>
      <c r="G8" s="263"/>
      <c r="H8" s="263"/>
      <c r="I8" s="263"/>
      <c r="J8" s="263"/>
      <c r="K8" s="263"/>
      <c r="L8" s="263"/>
      <c r="M8" s="264"/>
      <c r="N8" s="262" t="s">
        <v>39</v>
      </c>
      <c r="O8" s="263"/>
      <c r="P8" s="263"/>
      <c r="Q8" s="263"/>
      <c r="R8" s="263"/>
      <c r="S8" s="263"/>
      <c r="T8" s="263"/>
      <c r="U8" s="263" t="s">
        <v>40</v>
      </c>
      <c r="V8" s="264"/>
      <c r="W8" s="158"/>
      <c r="X8" s="263"/>
      <c r="Y8" s="263"/>
      <c r="Z8" s="263"/>
      <c r="AA8" s="263"/>
      <c r="AB8" s="263"/>
      <c r="AC8" s="263"/>
      <c r="AD8" s="263"/>
      <c r="AE8" s="263"/>
      <c r="AF8" s="263"/>
      <c r="AG8" s="263"/>
      <c r="AH8" s="263"/>
      <c r="AI8" s="263"/>
      <c r="AJ8" s="263"/>
      <c r="AK8" s="264"/>
      <c r="AL8" s="262" t="s">
        <v>41</v>
      </c>
      <c r="AM8" s="263"/>
      <c r="AN8" s="263"/>
      <c r="AO8" s="264"/>
      <c r="AP8" s="262" t="s">
        <v>42</v>
      </c>
      <c r="AQ8" s="263"/>
      <c r="AR8" s="263"/>
      <c r="AS8" s="263"/>
      <c r="AT8" s="263"/>
      <c r="AU8" s="263"/>
      <c r="AV8" s="264"/>
      <c r="AW8" s="262" t="s">
        <v>43</v>
      </c>
      <c r="AX8" s="263"/>
      <c r="AY8" s="263"/>
      <c r="AZ8" s="263"/>
      <c r="BA8" s="263"/>
      <c r="BB8" s="264"/>
      <c r="BC8" s="161" t="s">
        <v>44</v>
      </c>
      <c r="BH8" s="52"/>
      <c r="BI8" s="52"/>
      <c r="BJ8" s="52"/>
      <c r="BK8" s="52"/>
      <c r="BL8" s="52"/>
      <c r="BM8" s="52"/>
      <c r="BW8" s="54"/>
      <c r="BX8" s="54"/>
      <c r="BY8" s="54"/>
      <c r="BZ8" s="54"/>
      <c r="CA8" s="54"/>
      <c r="CB8" s="54"/>
    </row>
    <row r="9" spans="1:80" ht="30" customHeight="1" thickBot="1">
      <c r="A9" s="198" t="s">
        <v>45</v>
      </c>
      <c r="B9" s="199" t="s">
        <v>46</v>
      </c>
      <c r="C9" s="198" t="s">
        <v>7</v>
      </c>
      <c r="D9" s="198" t="s">
        <v>9</v>
      </c>
      <c r="E9" s="198" t="s">
        <v>6</v>
      </c>
      <c r="F9" s="198" t="s">
        <v>8</v>
      </c>
      <c r="G9" s="198" t="s">
        <v>47</v>
      </c>
      <c r="H9" s="198" t="s">
        <v>48</v>
      </c>
      <c r="I9" s="198" t="s">
        <v>14</v>
      </c>
      <c r="J9" s="198" t="s">
        <v>15</v>
      </c>
      <c r="K9" s="198" t="s">
        <v>16</v>
      </c>
      <c r="L9" s="198" t="s">
        <v>17</v>
      </c>
      <c r="M9" s="198" t="s">
        <v>49</v>
      </c>
      <c r="N9" s="198" t="s">
        <v>50</v>
      </c>
      <c r="O9" s="198" t="s">
        <v>18</v>
      </c>
      <c r="P9" s="198" t="s">
        <v>51</v>
      </c>
      <c r="Q9" s="198" t="s">
        <v>52</v>
      </c>
      <c r="R9" s="198" t="s">
        <v>53</v>
      </c>
      <c r="S9" s="198" t="s">
        <v>54</v>
      </c>
      <c r="T9" s="198" t="s">
        <v>55</v>
      </c>
      <c r="U9" s="198" t="s">
        <v>56</v>
      </c>
      <c r="V9" s="198" t="s">
        <v>57</v>
      </c>
      <c r="W9" s="200" t="s">
        <v>60</v>
      </c>
      <c r="X9" s="200" t="s">
        <v>61</v>
      </c>
      <c r="Y9" s="200" t="s">
        <v>62</v>
      </c>
      <c r="Z9" s="200" t="s">
        <v>63</v>
      </c>
      <c r="AA9" s="200" t="s">
        <v>64</v>
      </c>
      <c r="AB9" s="200" t="s">
        <v>65</v>
      </c>
      <c r="AC9" s="200" t="s">
        <v>66</v>
      </c>
      <c r="AD9" s="200" t="s">
        <v>67</v>
      </c>
      <c r="AE9" s="200" t="s">
        <v>68</v>
      </c>
      <c r="AF9" s="200" t="s">
        <v>26</v>
      </c>
      <c r="AG9" s="200" t="s">
        <v>27</v>
      </c>
      <c r="AH9" s="200" t="s">
        <v>28</v>
      </c>
      <c r="AI9" s="200" t="s">
        <v>29</v>
      </c>
      <c r="AJ9" s="200" t="s">
        <v>69</v>
      </c>
      <c r="AK9" s="200" t="s">
        <v>30</v>
      </c>
      <c r="AL9" s="201" t="s">
        <v>70</v>
      </c>
      <c r="AM9" s="202" t="s">
        <v>71</v>
      </c>
      <c r="AN9" s="201" t="s">
        <v>72</v>
      </c>
      <c r="AO9" s="201" t="s">
        <v>73</v>
      </c>
      <c r="AP9" s="201" t="s">
        <v>74</v>
      </c>
      <c r="AQ9" s="201" t="s">
        <v>75</v>
      </c>
      <c r="AR9" s="201" t="s">
        <v>76</v>
      </c>
      <c r="AS9" s="201" t="s">
        <v>77</v>
      </c>
      <c r="AT9" s="201" t="s">
        <v>78</v>
      </c>
      <c r="AU9" s="201" t="s">
        <v>79</v>
      </c>
      <c r="AV9" s="201" t="s">
        <v>80</v>
      </c>
      <c r="AW9" s="201" t="s">
        <v>81</v>
      </c>
      <c r="AX9" s="201" t="s">
        <v>82</v>
      </c>
      <c r="AY9" s="201" t="s">
        <v>83</v>
      </c>
      <c r="AZ9" s="201" t="s">
        <v>84</v>
      </c>
      <c r="BA9" s="201" t="s">
        <v>85</v>
      </c>
      <c r="BB9" s="201" t="s">
        <v>86</v>
      </c>
      <c r="BC9" s="201" t="s">
        <v>44</v>
      </c>
      <c r="BH9" s="52"/>
      <c r="BI9" s="52"/>
      <c r="BJ9" s="52"/>
      <c r="BK9" s="52"/>
      <c r="BL9" s="52"/>
      <c r="BM9" s="52"/>
      <c r="BW9" s="54"/>
      <c r="BX9" s="54"/>
      <c r="BY9" s="54"/>
      <c r="BZ9" s="54"/>
      <c r="CA9" s="54"/>
      <c r="CB9" s="54"/>
    </row>
    <row r="10" spans="1:80" ht="17.45" customHeight="1" thickTop="1" thickBot="1">
      <c r="A10" s="58">
        <v>0</v>
      </c>
      <c r="B10" s="174">
        <f>B5</f>
        <v>45952</v>
      </c>
      <c r="C10" s="60"/>
      <c r="D10" s="61"/>
      <c r="E10" s="60"/>
      <c r="F10" s="61"/>
      <c r="G10" s="62">
        <f>B4-D4</f>
        <v>831</v>
      </c>
      <c r="H10" s="63">
        <f>B3-D3</f>
        <v>5903</v>
      </c>
      <c r="I10" s="60"/>
      <c r="J10" s="60"/>
      <c r="K10" s="60"/>
      <c r="L10" s="64"/>
      <c r="M10" s="64"/>
      <c r="N10" s="64"/>
      <c r="O10" s="65">
        <v>5.0000000000000001E-4</v>
      </c>
      <c r="P10" s="66"/>
      <c r="Q10" s="60"/>
      <c r="R10" s="60"/>
      <c r="S10" s="60"/>
      <c r="T10" s="60"/>
      <c r="U10" s="60"/>
      <c r="V10" s="60"/>
      <c r="W10" s="67"/>
      <c r="X10" s="67"/>
      <c r="Y10" s="67"/>
      <c r="Z10" s="67"/>
      <c r="AA10" s="67"/>
      <c r="AB10" s="67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9"/>
      <c r="AN10" s="68"/>
      <c r="AO10" s="70"/>
      <c r="AP10" s="68"/>
      <c r="AQ10" s="68"/>
      <c r="AR10" s="68"/>
      <c r="AS10" s="68"/>
      <c r="AT10" s="68"/>
      <c r="AU10" s="68"/>
      <c r="AV10" s="70"/>
      <c r="AW10" s="68"/>
      <c r="AX10" s="68"/>
      <c r="AY10" s="68"/>
      <c r="AZ10" s="68"/>
      <c r="BA10" s="68"/>
      <c r="BB10" s="70"/>
      <c r="BC10" s="68"/>
      <c r="BH10" s="52"/>
      <c r="BI10" s="52"/>
      <c r="BJ10" s="52"/>
      <c r="BK10" s="52"/>
      <c r="BL10" s="52"/>
      <c r="BM10" s="52"/>
      <c r="BW10" s="54"/>
      <c r="BX10" s="54"/>
      <c r="BY10" s="54"/>
      <c r="BZ10" s="54"/>
      <c r="CA10" s="54"/>
      <c r="CB10" s="54"/>
    </row>
    <row r="11" spans="1:80" ht="17.45" customHeight="1" thickTop="1">
      <c r="A11" s="71">
        <f>A10+1.1</f>
        <v>1.1000000000000001</v>
      </c>
      <c r="B11" s="175">
        <f>B10+1</f>
        <v>45953</v>
      </c>
      <c r="C11" s="4"/>
      <c r="D11" s="5"/>
      <c r="E11" s="6">
        <v>1</v>
      </c>
      <c r="F11" s="5">
        <v>1</v>
      </c>
      <c r="G11" s="74">
        <f>G10-E11-C11</f>
        <v>830</v>
      </c>
      <c r="H11" s="75">
        <f>H10-F11-D11</f>
        <v>5902</v>
      </c>
      <c r="I11" s="76">
        <f>IFERROR(C11/G10,0)</f>
        <v>0</v>
      </c>
      <c r="J11" s="77">
        <f>IFERROR(E11/G10,0)</f>
        <v>1.2033694344163659E-3</v>
      </c>
      <c r="K11" s="77">
        <f>IFERROR(D11/H10,0)</f>
        <v>0</v>
      </c>
      <c r="L11" s="77">
        <f>IFERROR(F11/H10,0)</f>
        <v>1.6940538709130949E-4</v>
      </c>
      <c r="M11" s="78">
        <f ca="1">IF(ROW()=11,
   IF($B$4&gt;0,E11/$B$4,""),
   IF($B$4&gt;0,
      (OFFSET(M11,-1,0)*$B$4 + E11)/$B$4,
      "")
)</f>
        <v>1.2033694344163659E-3</v>
      </c>
      <c r="N11" s="78">
        <f t="shared" ref="N11:N74" ca="1" si="0">IF(ROW()=11,
   IF($B$3&gt;0,F11/$B$3,""),
   IF($B$3&gt;0,
      (OFFSET(N11,-1,0)*$B$3 + F11)/$B$3,
      "")
)</f>
        <v>1.6940538709130949E-4</v>
      </c>
      <c r="O11" s="78">
        <f>$O$10</f>
        <v>5.0000000000000001E-4</v>
      </c>
      <c r="P11" s="7" t="s">
        <v>184</v>
      </c>
      <c r="Q11" s="8">
        <v>11</v>
      </c>
      <c r="R11" s="7">
        <v>13</v>
      </c>
      <c r="S11" s="79">
        <f t="shared" ref="S11:S74" si="1">IF($P11="FULL FEED",Q11,Q11*2)</f>
        <v>11</v>
      </c>
      <c r="T11" s="80">
        <f t="shared" ref="T11:T74" si="2">IF($P11="FULL FEED",R11,R11*2)</f>
        <v>13</v>
      </c>
      <c r="U11" s="81">
        <f t="shared" ref="U11:U74" si="3">IF($P11="FULL FEED",(Q11*G11/1000),(Q11*2*G11/1000))</f>
        <v>9.1300000000000008</v>
      </c>
      <c r="V11" s="82">
        <f t="shared" ref="V11:V74" si="4">IF($P11="FULL FEED",(R11*H11/1000),(R11*2*H11/1000))</f>
        <v>76.725999999999999</v>
      </c>
      <c r="W11" s="4"/>
      <c r="X11" s="4"/>
      <c r="Y11" s="6"/>
      <c r="Z11" s="6"/>
      <c r="AA11" s="6"/>
      <c r="AB11" s="6"/>
      <c r="AC11" s="83">
        <f t="shared" ref="AC11:AC74" si="5">SUM(X11,Y11,Z11,AA11)</f>
        <v>0</v>
      </c>
      <c r="AD11" s="80">
        <f t="shared" ref="AD11:AD74" si="6">W11-AC11</f>
        <v>0</v>
      </c>
      <c r="AE11" s="76">
        <f t="shared" ref="AE11:AE42" si="7">IFERROR(W11/H10,0)</f>
        <v>0</v>
      </c>
      <c r="AF11" s="84">
        <f t="shared" ref="AF11:AF42" si="8">IFERROR(X11/$W11,0)</f>
        <v>0</v>
      </c>
      <c r="AG11" s="85">
        <f t="shared" ref="AG11:AG42" si="9">IFERROR(Y11/$W11,0)</f>
        <v>0</v>
      </c>
      <c r="AH11" s="85">
        <f t="shared" ref="AH11:AH42" si="10">IFERROR(Z11/$W11,0)</f>
        <v>0</v>
      </c>
      <c r="AI11" s="77">
        <f t="shared" ref="AI11:AI42" si="11">IFERROR(AA11/$W11,0)</f>
        <v>0</v>
      </c>
      <c r="AJ11" s="84">
        <f t="shared" ref="AJ11:AJ74" si="12">IFERROR(AC11/W11,0)</f>
        <v>0</v>
      </c>
      <c r="AK11" s="77">
        <f t="shared" ref="AK11:AK74" si="13">IFERROR(AD11/W11,0)</f>
        <v>0</v>
      </c>
      <c r="AL11" s="5">
        <v>138</v>
      </c>
      <c r="AM11" s="9"/>
      <c r="AN11" s="5">
        <v>132</v>
      </c>
      <c r="AO11" s="10"/>
      <c r="AP11" s="5"/>
      <c r="AQ11" s="5"/>
      <c r="AR11" s="5"/>
      <c r="AS11" s="80" t="str">
        <f>IF(OR(AR11="",AP11=""),"", (AR11-AP11)/100*1000)</f>
        <v/>
      </c>
      <c r="AT11" s="80" t="str">
        <f ca="1">IF(OR(AP12="",OFFSET(AP12,-1,0)=""),"", (AP12-OFFSET(AP12,-1,0))/100*1000)</f>
        <v/>
      </c>
      <c r="AU11" s="80" t="str">
        <f>IFERROR(IF(OR(AP11="",AR11="",K11="",L11=""),"", ((AR11-AP11)/100*1000)/(U11+V11)),0)</f>
        <v/>
      </c>
      <c r="AV11" s="80" t="str">
        <f ca="1">IF(OR(AP11="",AP12="",M11="",N11=""),"", ((AP12-AP11)/100*1000)/((G11+H11))*1000)</f>
        <v/>
      </c>
      <c r="AW11" s="165">
        <v>0.33333333333333331</v>
      </c>
      <c r="AX11" s="165">
        <v>0.66666666666666663</v>
      </c>
      <c r="AY11" s="80">
        <f>IF(OR(AW11="",AX11=""),"",MOD(AX11-AW11,1)*24)</f>
        <v>8</v>
      </c>
      <c r="AZ11" s="165">
        <v>0.33333333333333331</v>
      </c>
      <c r="BA11" s="165">
        <v>0.39583333333333331</v>
      </c>
      <c r="BB11" s="80">
        <f>IF(OR(AZ11="",BA11=""),"",MOD(BA11-AZ11,1)*24)</f>
        <v>1.5</v>
      </c>
      <c r="BC11" s="5"/>
      <c r="BH11" s="52"/>
      <c r="BI11" s="52"/>
      <c r="BJ11" s="52"/>
      <c r="BK11" s="52"/>
      <c r="BL11" s="52"/>
      <c r="BM11" s="52"/>
      <c r="BW11" s="54"/>
      <c r="BX11" s="54"/>
      <c r="BY11" s="54"/>
      <c r="BZ11" s="54"/>
      <c r="CA11" s="54"/>
      <c r="CB11" s="54"/>
    </row>
    <row r="12" spans="1:80" ht="17.45" customHeight="1">
      <c r="A12" s="86">
        <f t="shared" ref="A12:A17" si="14">A11+0.1</f>
        <v>1.2000000000000002</v>
      </c>
      <c r="B12" s="176">
        <f t="shared" ref="B12:B73" si="15">B11+1</f>
        <v>45954</v>
      </c>
      <c r="C12" s="8"/>
      <c r="D12" s="11"/>
      <c r="E12" s="12">
        <v>1</v>
      </c>
      <c r="F12" s="11">
        <v>1</v>
      </c>
      <c r="G12" s="74">
        <f t="shared" ref="G12:H27" si="16">G11-E12-C12</f>
        <v>829</v>
      </c>
      <c r="H12" s="75">
        <f t="shared" si="16"/>
        <v>5901</v>
      </c>
      <c r="I12" s="88">
        <f t="shared" ref="I12:I75" si="17">IFERROR(C12/G11,0)</f>
        <v>0</v>
      </c>
      <c r="J12" s="78">
        <f t="shared" ref="J12:J75" si="18">IFERROR(E12/G11,0)</f>
        <v>1.2048192771084338E-3</v>
      </c>
      <c r="K12" s="78">
        <f t="shared" ref="K12:K75" si="19">IFERROR(D12/H11,0)</f>
        <v>0</v>
      </c>
      <c r="L12" s="78">
        <f t="shared" ref="L12:L75" si="20">IFERROR(F12/H11,0)</f>
        <v>1.6943409013893597E-4</v>
      </c>
      <c r="M12" s="78">
        <f t="shared" ref="M12:M75" ca="1" si="21">IF(ROW()=11,
   IF($B$4&gt;0,E12/$B$4,""),
   IF($B$4&gt;0,
      (OFFSET(M12,-1,0)*$B$4 + E12)/$B$4,
      "")
)</f>
        <v>2.4067388688327317E-3</v>
      </c>
      <c r="N12" s="78">
        <f t="shared" ca="1" si="0"/>
        <v>3.3881077418261899E-4</v>
      </c>
      <c r="O12" s="78">
        <f t="shared" ref="O12:O75" si="22">$O$10</f>
        <v>5.0000000000000001E-4</v>
      </c>
      <c r="P12" s="13" t="s">
        <v>184</v>
      </c>
      <c r="Q12" s="8">
        <v>14</v>
      </c>
      <c r="R12" s="13">
        <v>16</v>
      </c>
      <c r="S12" s="89">
        <f t="shared" si="1"/>
        <v>14</v>
      </c>
      <c r="T12" s="75">
        <f t="shared" si="2"/>
        <v>16</v>
      </c>
      <c r="U12" s="90">
        <f t="shared" si="3"/>
        <v>11.606</v>
      </c>
      <c r="V12" s="82">
        <f t="shared" si="4"/>
        <v>94.415999999999997</v>
      </c>
      <c r="W12" s="8"/>
      <c r="X12" s="8"/>
      <c r="Y12" s="12"/>
      <c r="Z12" s="12"/>
      <c r="AA12" s="12"/>
      <c r="AB12" s="12"/>
      <c r="AC12" s="91">
        <f t="shared" si="5"/>
        <v>0</v>
      </c>
      <c r="AD12" s="75">
        <f t="shared" si="6"/>
        <v>0</v>
      </c>
      <c r="AE12" s="88">
        <f t="shared" si="7"/>
        <v>0</v>
      </c>
      <c r="AF12" s="92">
        <f t="shared" si="8"/>
        <v>0</v>
      </c>
      <c r="AG12" s="93">
        <f t="shared" si="9"/>
        <v>0</v>
      </c>
      <c r="AH12" s="93">
        <f t="shared" si="10"/>
        <v>0</v>
      </c>
      <c r="AI12" s="78">
        <f t="shared" si="11"/>
        <v>0</v>
      </c>
      <c r="AJ12" s="92">
        <f t="shared" si="12"/>
        <v>0</v>
      </c>
      <c r="AK12" s="78">
        <f t="shared" si="13"/>
        <v>0</v>
      </c>
      <c r="AL12" s="11"/>
      <c r="AM12" s="14"/>
      <c r="AN12" s="11">
        <v>134</v>
      </c>
      <c r="AO12" s="15"/>
      <c r="AP12" s="11"/>
      <c r="AQ12" s="11"/>
      <c r="AR12" s="11"/>
      <c r="AS12" s="75" t="str">
        <f t="shared" ref="AS12:AS75" si="23">IF(OR(AR12="",AP12=""),"", (AR12-AP12)/100*1000)</f>
        <v/>
      </c>
      <c r="AT12" s="75" t="str">
        <f t="shared" ref="AT12:AT75" ca="1" si="24">IF(OR(AP13="",OFFSET(AP13,-1,0)=""),"", (AP13-OFFSET(AP13,-1,0))/100*1000)</f>
        <v/>
      </c>
      <c r="AU12" s="75" t="str">
        <f t="shared" ref="AU12:AU75" si="25">IFERROR(IF(OR(AP12="",AR12="",K12="",L12=""),"", ((AR12-AP12)/100*1000)/(U12+V12)),0)</f>
        <v/>
      </c>
      <c r="AV12" s="75" t="str">
        <f t="shared" ref="AV12:AV75" ca="1" si="26">IF(OR(AP12="",AP13="",M12="",N12=""),"", ((AP13-AP12)/100*1000)/((G12+H12))*1000)</f>
        <v/>
      </c>
      <c r="AW12" s="169">
        <v>0.33333333333333331</v>
      </c>
      <c r="AX12" s="169">
        <v>0.66666666666666663</v>
      </c>
      <c r="AY12" s="75">
        <f t="shared" ref="AY12:AY75" si="27">IF(OR(AW12="",AX12=""),"",MOD(AX12-AW12,1)*24)</f>
        <v>8</v>
      </c>
      <c r="AZ12" s="169">
        <v>0.33333333333333331</v>
      </c>
      <c r="BA12" s="169">
        <v>0.39583333333333331</v>
      </c>
      <c r="BB12" s="75">
        <f t="shared" ref="BB12:BB75" si="28">IF(OR(AZ12="",BA12=""),"",MOD(BA12-AZ12,1)*24)</f>
        <v>1.5</v>
      </c>
      <c r="BC12" s="11"/>
      <c r="BH12" s="52"/>
      <c r="BI12" s="52"/>
      <c r="BJ12" s="52"/>
      <c r="BK12" s="52"/>
      <c r="BL12" s="52"/>
      <c r="BM12" s="52"/>
      <c r="BW12" s="54"/>
      <c r="BX12" s="54"/>
      <c r="BY12" s="54"/>
      <c r="BZ12" s="54"/>
      <c r="CA12" s="54"/>
      <c r="CB12" s="54"/>
    </row>
    <row r="13" spans="1:80" ht="17.45" customHeight="1">
      <c r="A13" s="94">
        <f t="shared" si="14"/>
        <v>1.3000000000000003</v>
      </c>
      <c r="B13" s="176">
        <f t="shared" si="15"/>
        <v>45955</v>
      </c>
      <c r="C13" s="8"/>
      <c r="D13" s="11"/>
      <c r="E13" s="12">
        <v>2</v>
      </c>
      <c r="F13" s="11">
        <v>3</v>
      </c>
      <c r="G13" s="74">
        <f t="shared" si="16"/>
        <v>827</v>
      </c>
      <c r="H13" s="75">
        <f t="shared" si="16"/>
        <v>5898</v>
      </c>
      <c r="I13" s="88">
        <f t="shared" si="17"/>
        <v>0</v>
      </c>
      <c r="J13" s="78">
        <f t="shared" si="18"/>
        <v>2.4125452352231603E-3</v>
      </c>
      <c r="K13" s="78">
        <f t="shared" si="19"/>
        <v>0</v>
      </c>
      <c r="L13" s="78">
        <f t="shared" si="20"/>
        <v>5.0838840874428064E-4</v>
      </c>
      <c r="M13" s="78">
        <f t="shared" ca="1" si="21"/>
        <v>4.8134777376654635E-3</v>
      </c>
      <c r="N13" s="78">
        <f t="shared" ca="1" si="0"/>
        <v>8.4702693545654747E-4</v>
      </c>
      <c r="O13" s="78">
        <f t="shared" si="22"/>
        <v>5.0000000000000001E-4</v>
      </c>
      <c r="P13" s="13" t="s">
        <v>184</v>
      </c>
      <c r="Q13" s="8">
        <v>17</v>
      </c>
      <c r="R13" s="13">
        <v>19</v>
      </c>
      <c r="S13" s="89">
        <f t="shared" si="1"/>
        <v>17</v>
      </c>
      <c r="T13" s="75">
        <f t="shared" si="2"/>
        <v>19</v>
      </c>
      <c r="U13" s="90">
        <f t="shared" si="3"/>
        <v>14.058999999999999</v>
      </c>
      <c r="V13" s="82">
        <f t="shared" si="4"/>
        <v>112.062</v>
      </c>
      <c r="W13" s="8"/>
      <c r="X13" s="8"/>
      <c r="Y13" s="12"/>
      <c r="Z13" s="12"/>
      <c r="AA13" s="12"/>
      <c r="AB13" s="12"/>
      <c r="AC13" s="91">
        <f t="shared" si="5"/>
        <v>0</v>
      </c>
      <c r="AD13" s="75">
        <f t="shared" si="6"/>
        <v>0</v>
      </c>
      <c r="AE13" s="88">
        <f t="shared" si="7"/>
        <v>0</v>
      </c>
      <c r="AF13" s="92">
        <f t="shared" si="8"/>
        <v>0</v>
      </c>
      <c r="AG13" s="93">
        <f t="shared" si="9"/>
        <v>0</v>
      </c>
      <c r="AH13" s="93">
        <f t="shared" si="10"/>
        <v>0</v>
      </c>
      <c r="AI13" s="78">
        <f t="shared" si="11"/>
        <v>0</v>
      </c>
      <c r="AJ13" s="92">
        <f t="shared" si="12"/>
        <v>0</v>
      </c>
      <c r="AK13" s="78">
        <f t="shared" si="13"/>
        <v>0</v>
      </c>
      <c r="AL13" s="11"/>
      <c r="AM13" s="14"/>
      <c r="AN13" s="11">
        <v>130</v>
      </c>
      <c r="AO13" s="15"/>
      <c r="AP13" s="11"/>
      <c r="AQ13" s="11"/>
      <c r="AR13" s="11"/>
      <c r="AS13" s="75" t="str">
        <f t="shared" si="23"/>
        <v/>
      </c>
      <c r="AT13" s="75" t="str">
        <f t="shared" ca="1" si="24"/>
        <v/>
      </c>
      <c r="AU13" s="75" t="str">
        <f t="shared" si="25"/>
        <v/>
      </c>
      <c r="AV13" s="75" t="str">
        <f t="shared" ca="1" si="26"/>
        <v/>
      </c>
      <c r="AW13" s="169">
        <v>0.33333333333333331</v>
      </c>
      <c r="AX13" s="169">
        <v>0.66666666666666663</v>
      </c>
      <c r="AY13" s="75">
        <f t="shared" si="27"/>
        <v>8</v>
      </c>
      <c r="AZ13" s="169">
        <v>0.33333333333333331</v>
      </c>
      <c r="BA13" s="169">
        <v>0.39583333333333331</v>
      </c>
      <c r="BB13" s="75">
        <f t="shared" si="28"/>
        <v>1.5</v>
      </c>
      <c r="BC13" s="11"/>
      <c r="BH13" s="52"/>
      <c r="BI13" s="52"/>
      <c r="BJ13" s="52"/>
      <c r="BK13" s="52"/>
      <c r="BL13" s="52"/>
      <c r="BM13" s="52"/>
      <c r="BW13" s="54"/>
      <c r="BX13" s="54"/>
      <c r="BY13" s="54"/>
      <c r="BZ13" s="54"/>
      <c r="CA13" s="54"/>
      <c r="CB13" s="54"/>
    </row>
    <row r="14" spans="1:80" ht="17.45" customHeight="1">
      <c r="A14" s="86">
        <f t="shared" si="14"/>
        <v>1.4000000000000004</v>
      </c>
      <c r="B14" s="176">
        <f t="shared" si="15"/>
        <v>45956</v>
      </c>
      <c r="C14" s="8"/>
      <c r="D14" s="11"/>
      <c r="E14" s="12"/>
      <c r="F14" s="11">
        <v>2</v>
      </c>
      <c r="G14" s="74">
        <f t="shared" si="16"/>
        <v>827</v>
      </c>
      <c r="H14" s="75">
        <f t="shared" si="16"/>
        <v>5896</v>
      </c>
      <c r="I14" s="88">
        <f t="shared" si="17"/>
        <v>0</v>
      </c>
      <c r="J14" s="78">
        <f t="shared" si="18"/>
        <v>0</v>
      </c>
      <c r="K14" s="78">
        <f t="shared" si="19"/>
        <v>0</v>
      </c>
      <c r="L14" s="78">
        <f t="shared" si="20"/>
        <v>3.3909799932180403E-4</v>
      </c>
      <c r="M14" s="78">
        <f t="shared" ca="1" si="21"/>
        <v>4.8134777376654635E-3</v>
      </c>
      <c r="N14" s="78">
        <f t="shared" ca="1" si="0"/>
        <v>1.1858377096391666E-3</v>
      </c>
      <c r="O14" s="78">
        <f t="shared" si="22"/>
        <v>5.0000000000000001E-4</v>
      </c>
      <c r="P14" s="13" t="s">
        <v>184</v>
      </c>
      <c r="Q14" s="8">
        <v>20</v>
      </c>
      <c r="R14" s="13">
        <v>22</v>
      </c>
      <c r="S14" s="89">
        <f t="shared" si="1"/>
        <v>20</v>
      </c>
      <c r="T14" s="75">
        <f t="shared" si="2"/>
        <v>22</v>
      </c>
      <c r="U14" s="90">
        <f t="shared" si="3"/>
        <v>16.54</v>
      </c>
      <c r="V14" s="82">
        <f t="shared" si="4"/>
        <v>129.71199999999999</v>
      </c>
      <c r="W14" s="8"/>
      <c r="X14" s="8"/>
      <c r="Y14" s="12"/>
      <c r="Z14" s="12"/>
      <c r="AA14" s="12"/>
      <c r="AB14" s="12"/>
      <c r="AC14" s="91">
        <f t="shared" si="5"/>
        <v>0</v>
      </c>
      <c r="AD14" s="75">
        <f t="shared" si="6"/>
        <v>0</v>
      </c>
      <c r="AE14" s="88">
        <f t="shared" si="7"/>
        <v>0</v>
      </c>
      <c r="AF14" s="92">
        <f t="shared" si="8"/>
        <v>0</v>
      </c>
      <c r="AG14" s="93">
        <f t="shared" si="9"/>
        <v>0</v>
      </c>
      <c r="AH14" s="93">
        <f t="shared" si="10"/>
        <v>0</v>
      </c>
      <c r="AI14" s="78">
        <f t="shared" si="11"/>
        <v>0</v>
      </c>
      <c r="AJ14" s="92">
        <f t="shared" si="12"/>
        <v>0</v>
      </c>
      <c r="AK14" s="78">
        <f t="shared" si="13"/>
        <v>0</v>
      </c>
      <c r="AL14" s="11"/>
      <c r="AM14" s="14"/>
      <c r="AN14" s="11">
        <v>134</v>
      </c>
      <c r="AO14" s="15"/>
      <c r="AP14" s="11"/>
      <c r="AQ14" s="11"/>
      <c r="AR14" s="11"/>
      <c r="AS14" s="75" t="str">
        <f t="shared" si="23"/>
        <v/>
      </c>
      <c r="AT14" s="75" t="str">
        <f t="shared" ca="1" si="24"/>
        <v/>
      </c>
      <c r="AU14" s="75" t="str">
        <f t="shared" si="25"/>
        <v/>
      </c>
      <c r="AV14" s="75" t="str">
        <f t="shared" ca="1" si="26"/>
        <v/>
      </c>
      <c r="AW14" s="169">
        <v>0.33333333333333331</v>
      </c>
      <c r="AX14" s="169">
        <v>0.66666666666666663</v>
      </c>
      <c r="AY14" s="75">
        <f t="shared" si="27"/>
        <v>8</v>
      </c>
      <c r="AZ14" s="169">
        <v>0.33333333333333331</v>
      </c>
      <c r="BA14" s="169">
        <v>0.39583333333333331</v>
      </c>
      <c r="BB14" s="75">
        <f t="shared" si="28"/>
        <v>1.5</v>
      </c>
      <c r="BC14" s="11"/>
      <c r="BH14" s="52"/>
      <c r="BI14" s="52"/>
      <c r="BJ14" s="52"/>
      <c r="BK14" s="52"/>
      <c r="BL14" s="52"/>
      <c r="BM14" s="52"/>
      <c r="BW14" s="54"/>
      <c r="BX14" s="54"/>
      <c r="BY14" s="54"/>
      <c r="BZ14" s="54"/>
      <c r="CA14" s="54"/>
      <c r="CB14" s="54"/>
    </row>
    <row r="15" spans="1:80" ht="17.45" customHeight="1">
      <c r="A15" s="94">
        <f t="shared" si="14"/>
        <v>1.5000000000000004</v>
      </c>
      <c r="B15" s="176">
        <f t="shared" si="15"/>
        <v>45957</v>
      </c>
      <c r="C15" s="8"/>
      <c r="D15" s="11"/>
      <c r="E15" s="12"/>
      <c r="F15" s="11"/>
      <c r="G15" s="74">
        <f t="shared" si="16"/>
        <v>827</v>
      </c>
      <c r="H15" s="75">
        <f t="shared" si="16"/>
        <v>5896</v>
      </c>
      <c r="I15" s="88">
        <f t="shared" si="17"/>
        <v>0</v>
      </c>
      <c r="J15" s="78">
        <f t="shared" si="18"/>
        <v>0</v>
      </c>
      <c r="K15" s="78">
        <f t="shared" si="19"/>
        <v>0</v>
      </c>
      <c r="L15" s="78">
        <f t="shared" si="20"/>
        <v>0</v>
      </c>
      <c r="M15" s="78">
        <f t="shared" ca="1" si="21"/>
        <v>4.8134777376654635E-3</v>
      </c>
      <c r="N15" s="78">
        <f t="shared" ca="1" si="0"/>
        <v>1.1858377096391666E-3</v>
      </c>
      <c r="O15" s="78">
        <f t="shared" si="22"/>
        <v>5.0000000000000001E-4</v>
      </c>
      <c r="P15" s="13" t="s">
        <v>184</v>
      </c>
      <c r="Q15" s="8">
        <v>23</v>
      </c>
      <c r="R15" s="13">
        <v>25</v>
      </c>
      <c r="S15" s="89">
        <f t="shared" si="1"/>
        <v>23</v>
      </c>
      <c r="T15" s="75">
        <f t="shared" si="2"/>
        <v>25</v>
      </c>
      <c r="U15" s="90">
        <f t="shared" si="3"/>
        <v>19.021000000000001</v>
      </c>
      <c r="V15" s="82">
        <f t="shared" si="4"/>
        <v>147.4</v>
      </c>
      <c r="W15" s="8"/>
      <c r="X15" s="8"/>
      <c r="Y15" s="12"/>
      <c r="Z15" s="12"/>
      <c r="AA15" s="12"/>
      <c r="AB15" s="12"/>
      <c r="AC15" s="91">
        <f t="shared" si="5"/>
        <v>0</v>
      </c>
      <c r="AD15" s="75">
        <f t="shared" si="6"/>
        <v>0</v>
      </c>
      <c r="AE15" s="88">
        <f t="shared" si="7"/>
        <v>0</v>
      </c>
      <c r="AF15" s="92">
        <f t="shared" si="8"/>
        <v>0</v>
      </c>
      <c r="AG15" s="93">
        <f t="shared" si="9"/>
        <v>0</v>
      </c>
      <c r="AH15" s="93">
        <f t="shared" si="10"/>
        <v>0</v>
      </c>
      <c r="AI15" s="78">
        <f t="shared" si="11"/>
        <v>0</v>
      </c>
      <c r="AJ15" s="92">
        <f t="shared" si="12"/>
        <v>0</v>
      </c>
      <c r="AK15" s="78">
        <f t="shared" si="13"/>
        <v>0</v>
      </c>
      <c r="AL15" s="11"/>
      <c r="AM15" s="14"/>
      <c r="AN15" s="11"/>
      <c r="AO15" s="15"/>
      <c r="AP15" s="11"/>
      <c r="AQ15" s="11"/>
      <c r="AR15" s="11"/>
      <c r="AS15" s="75" t="str">
        <f t="shared" si="23"/>
        <v/>
      </c>
      <c r="AT15" s="75" t="str">
        <f t="shared" ca="1" si="24"/>
        <v/>
      </c>
      <c r="AU15" s="75" t="str">
        <f t="shared" si="25"/>
        <v/>
      </c>
      <c r="AV15" s="75" t="str">
        <f t="shared" ca="1" si="26"/>
        <v/>
      </c>
      <c r="AW15" s="169">
        <v>0.33333333333333331</v>
      </c>
      <c r="AX15" s="169">
        <v>0.66666666666666663</v>
      </c>
      <c r="AY15" s="75">
        <f t="shared" si="27"/>
        <v>8</v>
      </c>
      <c r="AZ15" s="169">
        <v>0.33333333333333331</v>
      </c>
      <c r="BA15" s="169">
        <v>0.39583333333333331</v>
      </c>
      <c r="BB15" s="75">
        <f t="shared" si="28"/>
        <v>1.5</v>
      </c>
      <c r="BC15" s="11"/>
      <c r="BH15" s="52"/>
      <c r="BI15" s="52"/>
      <c r="BJ15" s="52"/>
      <c r="BK15" s="52"/>
      <c r="BL15" s="52"/>
      <c r="BM15" s="52"/>
      <c r="BW15" s="54"/>
      <c r="BX15" s="54"/>
      <c r="BY15" s="54"/>
      <c r="BZ15" s="54"/>
      <c r="CA15" s="54"/>
      <c r="CB15" s="54"/>
    </row>
    <row r="16" spans="1:80" ht="17.45" customHeight="1">
      <c r="A16" s="86">
        <f t="shared" si="14"/>
        <v>1.6000000000000005</v>
      </c>
      <c r="B16" s="176">
        <f t="shared" si="15"/>
        <v>45958</v>
      </c>
      <c r="C16" s="8"/>
      <c r="D16" s="11"/>
      <c r="E16" s="12"/>
      <c r="F16" s="11">
        <v>1</v>
      </c>
      <c r="G16" s="74">
        <f t="shared" si="16"/>
        <v>827</v>
      </c>
      <c r="H16" s="75">
        <f t="shared" si="16"/>
        <v>5895</v>
      </c>
      <c r="I16" s="88">
        <f t="shared" si="17"/>
        <v>0</v>
      </c>
      <c r="J16" s="78">
        <f t="shared" si="18"/>
        <v>0</v>
      </c>
      <c r="K16" s="78">
        <f t="shared" si="19"/>
        <v>0</v>
      </c>
      <c r="L16" s="78">
        <f t="shared" si="20"/>
        <v>1.6960651289009497E-4</v>
      </c>
      <c r="M16" s="78">
        <f t="shared" ca="1" si="21"/>
        <v>4.8134777376654635E-3</v>
      </c>
      <c r="N16" s="78">
        <f t="shared" ca="1" si="0"/>
        <v>1.355243096730476E-3</v>
      </c>
      <c r="O16" s="78">
        <f t="shared" si="22"/>
        <v>5.0000000000000001E-4</v>
      </c>
      <c r="P16" s="13" t="s">
        <v>184</v>
      </c>
      <c r="Q16" s="8">
        <v>26</v>
      </c>
      <c r="R16" s="13">
        <v>28</v>
      </c>
      <c r="S16" s="89">
        <f t="shared" si="1"/>
        <v>26</v>
      </c>
      <c r="T16" s="75">
        <f t="shared" si="2"/>
        <v>28</v>
      </c>
      <c r="U16" s="90">
        <f t="shared" si="3"/>
        <v>21.501999999999999</v>
      </c>
      <c r="V16" s="82">
        <f t="shared" si="4"/>
        <v>165.06</v>
      </c>
      <c r="W16" s="8"/>
      <c r="X16" s="8"/>
      <c r="Y16" s="12"/>
      <c r="Z16" s="12"/>
      <c r="AA16" s="12"/>
      <c r="AB16" s="12"/>
      <c r="AC16" s="91">
        <f t="shared" si="5"/>
        <v>0</v>
      </c>
      <c r="AD16" s="75">
        <f t="shared" si="6"/>
        <v>0</v>
      </c>
      <c r="AE16" s="88">
        <f t="shared" si="7"/>
        <v>0</v>
      </c>
      <c r="AF16" s="92">
        <f t="shared" si="8"/>
        <v>0</v>
      </c>
      <c r="AG16" s="93">
        <f t="shared" si="9"/>
        <v>0</v>
      </c>
      <c r="AH16" s="93">
        <f t="shared" si="10"/>
        <v>0</v>
      </c>
      <c r="AI16" s="78">
        <f t="shared" si="11"/>
        <v>0</v>
      </c>
      <c r="AJ16" s="92">
        <f t="shared" si="12"/>
        <v>0</v>
      </c>
      <c r="AK16" s="78">
        <f t="shared" si="13"/>
        <v>0</v>
      </c>
      <c r="AL16" s="11"/>
      <c r="AM16" s="14"/>
      <c r="AN16" s="11"/>
      <c r="AO16" s="15"/>
      <c r="AP16" s="11"/>
      <c r="AQ16" s="11"/>
      <c r="AR16" s="11"/>
      <c r="AS16" s="75" t="str">
        <f t="shared" si="23"/>
        <v/>
      </c>
      <c r="AT16" s="75" t="str">
        <f t="shared" ca="1" si="24"/>
        <v/>
      </c>
      <c r="AU16" s="75" t="str">
        <f t="shared" si="25"/>
        <v/>
      </c>
      <c r="AV16" s="75" t="str">
        <f t="shared" ca="1" si="26"/>
        <v/>
      </c>
      <c r="AW16" s="169">
        <v>0.33333333333333331</v>
      </c>
      <c r="AX16" s="169">
        <v>0.66666666666666663</v>
      </c>
      <c r="AY16" s="75">
        <f t="shared" si="27"/>
        <v>8</v>
      </c>
      <c r="AZ16" s="169">
        <v>0.33333333333333331</v>
      </c>
      <c r="BA16" s="169">
        <v>0.39583333333333331</v>
      </c>
      <c r="BB16" s="75">
        <f t="shared" si="28"/>
        <v>1.5</v>
      </c>
      <c r="BC16" s="11"/>
      <c r="BH16" s="52"/>
      <c r="BI16" s="52"/>
      <c r="BJ16" s="52"/>
      <c r="BK16" s="52"/>
      <c r="BL16" s="52"/>
      <c r="BM16" s="52"/>
      <c r="BW16" s="54"/>
      <c r="BX16" s="54"/>
      <c r="BY16" s="54"/>
      <c r="BZ16" s="54"/>
      <c r="CA16" s="54"/>
      <c r="CB16" s="54"/>
    </row>
    <row r="17" spans="1:80" ht="17.45" customHeight="1" thickBot="1">
      <c r="A17" s="94">
        <f t="shared" si="14"/>
        <v>1.7000000000000006</v>
      </c>
      <c r="B17" s="177">
        <f t="shared" si="15"/>
        <v>45959</v>
      </c>
      <c r="C17" s="16"/>
      <c r="D17" s="17"/>
      <c r="E17" s="18">
        <v>1</v>
      </c>
      <c r="F17" s="17">
        <v>1</v>
      </c>
      <c r="G17" s="96">
        <f t="shared" si="16"/>
        <v>826</v>
      </c>
      <c r="H17" s="97">
        <f t="shared" si="16"/>
        <v>5894</v>
      </c>
      <c r="I17" s="98">
        <f t="shared" si="17"/>
        <v>0</v>
      </c>
      <c r="J17" s="99">
        <f t="shared" si="18"/>
        <v>1.2091898428053204E-3</v>
      </c>
      <c r="K17" s="99">
        <f t="shared" si="19"/>
        <v>0</v>
      </c>
      <c r="L17" s="99">
        <f t="shared" si="20"/>
        <v>1.6963528413910093E-4</v>
      </c>
      <c r="M17" s="99">
        <f t="shared" ca="1" si="21"/>
        <v>6.0168471720818293E-3</v>
      </c>
      <c r="N17" s="99">
        <f t="shared" ca="1" si="0"/>
        <v>1.5246484838217856E-3</v>
      </c>
      <c r="O17" s="99">
        <f t="shared" si="22"/>
        <v>5.0000000000000001E-4</v>
      </c>
      <c r="P17" s="19" t="s">
        <v>184</v>
      </c>
      <c r="Q17" s="16">
        <v>29</v>
      </c>
      <c r="R17" s="19">
        <v>31</v>
      </c>
      <c r="S17" s="89">
        <f t="shared" si="1"/>
        <v>29</v>
      </c>
      <c r="T17" s="75">
        <f t="shared" si="2"/>
        <v>31</v>
      </c>
      <c r="U17" s="100">
        <f t="shared" si="3"/>
        <v>23.954000000000001</v>
      </c>
      <c r="V17" s="101">
        <f t="shared" si="4"/>
        <v>182.714</v>
      </c>
      <c r="W17" s="16"/>
      <c r="X17" s="16"/>
      <c r="Y17" s="12"/>
      <c r="Z17" s="12"/>
      <c r="AA17" s="12"/>
      <c r="AB17" s="12"/>
      <c r="AC17" s="102">
        <f t="shared" si="5"/>
        <v>0</v>
      </c>
      <c r="AD17" s="97">
        <f t="shared" si="6"/>
        <v>0</v>
      </c>
      <c r="AE17" s="98">
        <f t="shared" si="7"/>
        <v>0</v>
      </c>
      <c r="AF17" s="103">
        <f t="shared" si="8"/>
        <v>0</v>
      </c>
      <c r="AG17" s="104">
        <f t="shared" si="9"/>
        <v>0</v>
      </c>
      <c r="AH17" s="104">
        <f t="shared" si="10"/>
        <v>0</v>
      </c>
      <c r="AI17" s="99">
        <f t="shared" si="11"/>
        <v>0</v>
      </c>
      <c r="AJ17" s="103">
        <f t="shared" si="12"/>
        <v>0</v>
      </c>
      <c r="AK17" s="99">
        <f t="shared" si="13"/>
        <v>0</v>
      </c>
      <c r="AL17" s="17"/>
      <c r="AM17" s="20"/>
      <c r="AN17" s="17"/>
      <c r="AO17" s="21"/>
      <c r="AP17" s="17"/>
      <c r="AQ17" s="17"/>
      <c r="AR17" s="17"/>
      <c r="AS17" s="97" t="str">
        <f t="shared" si="23"/>
        <v/>
      </c>
      <c r="AT17" s="97" t="str">
        <f t="shared" ca="1" si="24"/>
        <v/>
      </c>
      <c r="AU17" s="97" t="str">
        <f t="shared" si="25"/>
        <v/>
      </c>
      <c r="AV17" s="97" t="str">
        <f t="shared" ca="1" si="26"/>
        <v/>
      </c>
      <c r="AW17" s="167">
        <v>0.33333333333333331</v>
      </c>
      <c r="AX17" s="167">
        <v>0.66666666666666663</v>
      </c>
      <c r="AY17" s="97">
        <f t="shared" si="27"/>
        <v>8</v>
      </c>
      <c r="AZ17" s="167">
        <v>0.33333333333333331</v>
      </c>
      <c r="BA17" s="167">
        <v>0.39583333333333331</v>
      </c>
      <c r="BB17" s="97">
        <f t="shared" si="28"/>
        <v>1.5</v>
      </c>
      <c r="BC17" s="17"/>
      <c r="BH17" s="52"/>
      <c r="BI17" s="52"/>
      <c r="BJ17" s="52"/>
      <c r="BK17" s="52"/>
      <c r="BL17" s="52"/>
      <c r="BM17" s="52"/>
      <c r="BW17" s="54"/>
      <c r="BX17" s="54"/>
      <c r="BY17" s="54"/>
      <c r="BZ17" s="54"/>
      <c r="CA17" s="54"/>
      <c r="CB17" s="54"/>
    </row>
    <row r="18" spans="1:80" ht="17.45" customHeight="1" thickTop="1">
      <c r="A18" s="105">
        <f>A11+1</f>
        <v>2.1</v>
      </c>
      <c r="B18" s="178">
        <f>B17+1</f>
        <v>45960</v>
      </c>
      <c r="C18" s="4"/>
      <c r="D18" s="5"/>
      <c r="E18" s="6"/>
      <c r="F18" s="5">
        <v>2</v>
      </c>
      <c r="G18" s="74">
        <f t="shared" si="16"/>
        <v>826</v>
      </c>
      <c r="H18" s="75">
        <f t="shared" si="16"/>
        <v>5892</v>
      </c>
      <c r="I18" s="76">
        <f t="shared" si="17"/>
        <v>0</v>
      </c>
      <c r="J18" s="77">
        <f t="shared" si="18"/>
        <v>0</v>
      </c>
      <c r="K18" s="77">
        <f t="shared" si="19"/>
        <v>0</v>
      </c>
      <c r="L18" s="77">
        <f t="shared" si="20"/>
        <v>3.3932813030200206E-4</v>
      </c>
      <c r="M18" s="78">
        <f t="shared" ca="1" si="21"/>
        <v>6.0168471720818293E-3</v>
      </c>
      <c r="N18" s="78">
        <f t="shared" ca="1" si="0"/>
        <v>1.8634592580044046E-3</v>
      </c>
      <c r="O18" s="78">
        <f t="shared" si="22"/>
        <v>5.0000000000000001E-4</v>
      </c>
      <c r="P18" s="7" t="s">
        <v>184</v>
      </c>
      <c r="Q18" s="8">
        <v>32</v>
      </c>
      <c r="R18" s="13">
        <v>34</v>
      </c>
      <c r="S18" s="79">
        <f t="shared" si="1"/>
        <v>32</v>
      </c>
      <c r="T18" s="80">
        <f t="shared" si="2"/>
        <v>34</v>
      </c>
      <c r="U18" s="90">
        <f t="shared" si="3"/>
        <v>26.431999999999999</v>
      </c>
      <c r="V18" s="82">
        <f t="shared" si="4"/>
        <v>200.328</v>
      </c>
      <c r="W18" s="4"/>
      <c r="X18" s="4"/>
      <c r="Y18" s="22"/>
      <c r="Z18" s="22"/>
      <c r="AA18" s="22"/>
      <c r="AB18" s="6"/>
      <c r="AC18" s="83">
        <f t="shared" si="5"/>
        <v>0</v>
      </c>
      <c r="AD18" s="80">
        <f t="shared" si="6"/>
        <v>0</v>
      </c>
      <c r="AE18" s="76">
        <f t="shared" si="7"/>
        <v>0</v>
      </c>
      <c r="AF18" s="84">
        <f t="shared" si="8"/>
        <v>0</v>
      </c>
      <c r="AG18" s="85">
        <f t="shared" si="9"/>
        <v>0</v>
      </c>
      <c r="AH18" s="85">
        <f t="shared" si="10"/>
        <v>0</v>
      </c>
      <c r="AI18" s="77">
        <f t="shared" si="11"/>
        <v>0</v>
      </c>
      <c r="AJ18" s="84">
        <f t="shared" si="12"/>
        <v>0</v>
      </c>
      <c r="AK18" s="77">
        <f t="shared" si="13"/>
        <v>0</v>
      </c>
      <c r="AL18" s="5">
        <v>249</v>
      </c>
      <c r="AM18" s="9"/>
      <c r="AN18" s="5">
        <v>227</v>
      </c>
      <c r="AO18" s="10"/>
      <c r="AP18" s="5"/>
      <c r="AQ18" s="5"/>
      <c r="AR18" s="5"/>
      <c r="AS18" s="80" t="str">
        <f t="shared" si="23"/>
        <v/>
      </c>
      <c r="AT18" s="80" t="str">
        <f t="shared" ca="1" si="24"/>
        <v/>
      </c>
      <c r="AU18" s="80" t="str">
        <f t="shared" si="25"/>
        <v/>
      </c>
      <c r="AV18" s="80" t="str">
        <f t="shared" ca="1" si="26"/>
        <v/>
      </c>
      <c r="AW18" s="165">
        <v>0.33333333333333331</v>
      </c>
      <c r="AX18" s="165">
        <v>0.66666666666666663</v>
      </c>
      <c r="AY18" s="80">
        <f t="shared" si="27"/>
        <v>8</v>
      </c>
      <c r="AZ18" s="165">
        <v>0.33333333333333331</v>
      </c>
      <c r="BA18" s="165">
        <v>0.39583333333333331</v>
      </c>
      <c r="BB18" s="80">
        <f t="shared" si="28"/>
        <v>1.5</v>
      </c>
      <c r="BC18" s="5"/>
      <c r="BH18" s="52"/>
      <c r="BI18" s="52"/>
      <c r="BJ18" s="52"/>
      <c r="BK18" s="52"/>
      <c r="BL18" s="52"/>
      <c r="BM18" s="52"/>
      <c r="BW18" s="54"/>
      <c r="BX18" s="54"/>
      <c r="BY18" s="54"/>
      <c r="BZ18" s="54"/>
      <c r="CA18" s="54"/>
      <c r="CB18" s="54"/>
    </row>
    <row r="19" spans="1:80" ht="17.45" customHeight="1">
      <c r="A19" s="94">
        <f t="shared" ref="A19:A80" si="29">A12+1</f>
        <v>2.2000000000000002</v>
      </c>
      <c r="B19" s="179">
        <f t="shared" si="15"/>
        <v>45961</v>
      </c>
      <c r="C19" s="8"/>
      <c r="D19" s="11"/>
      <c r="E19" s="12">
        <v>1</v>
      </c>
      <c r="F19" s="11"/>
      <c r="G19" s="74">
        <f t="shared" si="16"/>
        <v>825</v>
      </c>
      <c r="H19" s="75">
        <f t="shared" si="16"/>
        <v>5892</v>
      </c>
      <c r="I19" s="88">
        <f t="shared" si="17"/>
        <v>0</v>
      </c>
      <c r="J19" s="78">
        <f t="shared" si="18"/>
        <v>1.2106537530266344E-3</v>
      </c>
      <c r="K19" s="78">
        <f t="shared" si="19"/>
        <v>0</v>
      </c>
      <c r="L19" s="78">
        <f t="shared" si="20"/>
        <v>0</v>
      </c>
      <c r="M19" s="78">
        <f t="shared" ca="1" si="21"/>
        <v>7.2202166064981952E-3</v>
      </c>
      <c r="N19" s="78">
        <f t="shared" ca="1" si="0"/>
        <v>1.8634592580044046E-3</v>
      </c>
      <c r="O19" s="78">
        <f t="shared" si="22"/>
        <v>5.0000000000000001E-4</v>
      </c>
      <c r="P19" s="13" t="s">
        <v>184</v>
      </c>
      <c r="Q19" s="8">
        <v>35</v>
      </c>
      <c r="R19" s="13">
        <v>38</v>
      </c>
      <c r="S19" s="89">
        <f t="shared" si="1"/>
        <v>35</v>
      </c>
      <c r="T19" s="75">
        <f t="shared" si="2"/>
        <v>38</v>
      </c>
      <c r="U19" s="90">
        <f t="shared" si="3"/>
        <v>28.875</v>
      </c>
      <c r="V19" s="82">
        <f t="shared" si="4"/>
        <v>223.89599999999999</v>
      </c>
      <c r="W19" s="8"/>
      <c r="X19" s="8"/>
      <c r="Y19" s="23"/>
      <c r="Z19" s="23"/>
      <c r="AA19" s="23"/>
      <c r="AB19" s="12"/>
      <c r="AC19" s="91">
        <f t="shared" si="5"/>
        <v>0</v>
      </c>
      <c r="AD19" s="75">
        <f t="shared" si="6"/>
        <v>0</v>
      </c>
      <c r="AE19" s="88">
        <f t="shared" si="7"/>
        <v>0</v>
      </c>
      <c r="AF19" s="92">
        <f t="shared" si="8"/>
        <v>0</v>
      </c>
      <c r="AG19" s="93">
        <f t="shared" si="9"/>
        <v>0</v>
      </c>
      <c r="AH19" s="93">
        <f t="shared" si="10"/>
        <v>0</v>
      </c>
      <c r="AI19" s="78">
        <f t="shared" si="11"/>
        <v>0</v>
      </c>
      <c r="AJ19" s="92">
        <f t="shared" si="12"/>
        <v>0</v>
      </c>
      <c r="AK19" s="78">
        <f t="shared" si="13"/>
        <v>0</v>
      </c>
      <c r="AL19" s="11"/>
      <c r="AM19" s="14"/>
      <c r="AN19" s="11">
        <v>236</v>
      </c>
      <c r="AO19" s="15"/>
      <c r="AP19" s="11"/>
      <c r="AQ19" s="11"/>
      <c r="AR19" s="11"/>
      <c r="AS19" s="75" t="str">
        <f t="shared" si="23"/>
        <v/>
      </c>
      <c r="AT19" s="75" t="str">
        <f t="shared" ca="1" si="24"/>
        <v/>
      </c>
      <c r="AU19" s="75" t="str">
        <f t="shared" si="25"/>
        <v/>
      </c>
      <c r="AV19" s="75" t="str">
        <f t="shared" ca="1" si="26"/>
        <v/>
      </c>
      <c r="AW19" s="169">
        <v>0.33333333333333331</v>
      </c>
      <c r="AX19" s="169">
        <v>0.66666666666666663</v>
      </c>
      <c r="AY19" s="75">
        <f t="shared" si="27"/>
        <v>8</v>
      </c>
      <c r="AZ19" s="169">
        <v>0.33333333333333331</v>
      </c>
      <c r="BA19" s="169">
        <v>0.39583333333333331</v>
      </c>
      <c r="BB19" s="75">
        <f t="shared" si="28"/>
        <v>1.5</v>
      </c>
      <c r="BC19" s="11"/>
      <c r="BH19" s="52"/>
      <c r="BI19" s="52"/>
      <c r="BJ19" s="52"/>
      <c r="BK19" s="52"/>
      <c r="BL19" s="52"/>
      <c r="BM19" s="52"/>
      <c r="BW19" s="54"/>
      <c r="BX19" s="54"/>
      <c r="BY19" s="54"/>
      <c r="BZ19" s="54"/>
      <c r="CA19" s="54"/>
      <c r="CB19" s="54"/>
    </row>
    <row r="20" spans="1:80" ht="17.45" customHeight="1">
      <c r="A20" s="86">
        <f t="shared" si="29"/>
        <v>2.3000000000000003</v>
      </c>
      <c r="B20" s="179">
        <f t="shared" si="15"/>
        <v>45962</v>
      </c>
      <c r="C20" s="8"/>
      <c r="D20" s="11"/>
      <c r="E20" s="12"/>
      <c r="F20" s="11"/>
      <c r="G20" s="74">
        <f t="shared" si="16"/>
        <v>825</v>
      </c>
      <c r="H20" s="75">
        <f t="shared" si="16"/>
        <v>5892</v>
      </c>
      <c r="I20" s="88">
        <f t="shared" si="17"/>
        <v>0</v>
      </c>
      <c r="J20" s="78">
        <f t="shared" si="18"/>
        <v>0</v>
      </c>
      <c r="K20" s="78">
        <f t="shared" si="19"/>
        <v>0</v>
      </c>
      <c r="L20" s="78">
        <f t="shared" si="20"/>
        <v>0</v>
      </c>
      <c r="M20" s="78">
        <f t="shared" ca="1" si="21"/>
        <v>7.2202166064981952E-3</v>
      </c>
      <c r="N20" s="78">
        <f t="shared" ca="1" si="0"/>
        <v>1.8634592580044046E-3</v>
      </c>
      <c r="O20" s="78">
        <f t="shared" si="22"/>
        <v>5.0000000000000001E-4</v>
      </c>
      <c r="P20" s="13" t="s">
        <v>184</v>
      </c>
      <c r="Q20" s="8">
        <v>39</v>
      </c>
      <c r="R20" s="13">
        <v>38</v>
      </c>
      <c r="S20" s="89">
        <f t="shared" si="1"/>
        <v>39</v>
      </c>
      <c r="T20" s="75">
        <f t="shared" si="2"/>
        <v>38</v>
      </c>
      <c r="U20" s="90">
        <f t="shared" si="3"/>
        <v>32.174999999999997</v>
      </c>
      <c r="V20" s="82">
        <f t="shared" si="4"/>
        <v>223.89599999999999</v>
      </c>
      <c r="W20" s="8"/>
      <c r="X20" s="8"/>
      <c r="Y20" s="23"/>
      <c r="Z20" s="23"/>
      <c r="AA20" s="23"/>
      <c r="AB20" s="12"/>
      <c r="AC20" s="91">
        <f t="shared" si="5"/>
        <v>0</v>
      </c>
      <c r="AD20" s="75">
        <f t="shared" si="6"/>
        <v>0</v>
      </c>
      <c r="AE20" s="88">
        <f t="shared" si="7"/>
        <v>0</v>
      </c>
      <c r="AF20" s="92">
        <f t="shared" si="8"/>
        <v>0</v>
      </c>
      <c r="AG20" s="93">
        <f t="shared" si="9"/>
        <v>0</v>
      </c>
      <c r="AH20" s="93">
        <f t="shared" si="10"/>
        <v>0</v>
      </c>
      <c r="AI20" s="78">
        <f t="shared" si="11"/>
        <v>0</v>
      </c>
      <c r="AJ20" s="92">
        <f t="shared" si="12"/>
        <v>0</v>
      </c>
      <c r="AK20" s="78">
        <f t="shared" si="13"/>
        <v>0</v>
      </c>
      <c r="AL20" s="11"/>
      <c r="AM20" s="14"/>
      <c r="AN20" s="11">
        <v>241</v>
      </c>
      <c r="AO20" s="15"/>
      <c r="AP20" s="11"/>
      <c r="AQ20" s="11"/>
      <c r="AR20" s="11"/>
      <c r="AS20" s="75" t="str">
        <f t="shared" si="23"/>
        <v/>
      </c>
      <c r="AT20" s="75" t="str">
        <f t="shared" ca="1" si="24"/>
        <v/>
      </c>
      <c r="AU20" s="75" t="str">
        <f t="shared" si="25"/>
        <v/>
      </c>
      <c r="AV20" s="75" t="str">
        <f t="shared" ca="1" si="26"/>
        <v/>
      </c>
      <c r="AW20" s="169">
        <v>0.33333333333333331</v>
      </c>
      <c r="AX20" s="169">
        <v>0.66666666666666663</v>
      </c>
      <c r="AY20" s="75">
        <f t="shared" si="27"/>
        <v>8</v>
      </c>
      <c r="AZ20" s="169">
        <v>0.33333333333333331</v>
      </c>
      <c r="BA20" s="169">
        <v>0.39583333333333331</v>
      </c>
      <c r="BB20" s="75">
        <f t="shared" si="28"/>
        <v>1.5</v>
      </c>
      <c r="BC20" s="11"/>
      <c r="BH20" s="52"/>
      <c r="BI20" s="52"/>
      <c r="BJ20" s="52"/>
      <c r="BK20" s="52"/>
      <c r="BL20" s="52"/>
      <c r="BM20" s="52"/>
      <c r="BW20" s="54"/>
      <c r="BX20" s="54"/>
      <c r="BY20" s="54"/>
      <c r="BZ20" s="54"/>
      <c r="CA20" s="54"/>
      <c r="CB20" s="54"/>
    </row>
    <row r="21" spans="1:80" ht="17.45" customHeight="1">
      <c r="A21" s="94">
        <f t="shared" si="29"/>
        <v>2.4000000000000004</v>
      </c>
      <c r="B21" s="179">
        <f t="shared" si="15"/>
        <v>45963</v>
      </c>
      <c r="C21" s="8"/>
      <c r="D21" s="11"/>
      <c r="E21" s="12"/>
      <c r="F21" s="11"/>
      <c r="G21" s="74">
        <f t="shared" si="16"/>
        <v>825</v>
      </c>
      <c r="H21" s="75">
        <f t="shared" si="16"/>
        <v>5892</v>
      </c>
      <c r="I21" s="88">
        <f t="shared" si="17"/>
        <v>0</v>
      </c>
      <c r="J21" s="78">
        <f t="shared" si="18"/>
        <v>0</v>
      </c>
      <c r="K21" s="78">
        <f t="shared" si="19"/>
        <v>0</v>
      </c>
      <c r="L21" s="78">
        <f t="shared" si="20"/>
        <v>0</v>
      </c>
      <c r="M21" s="78">
        <f t="shared" ca="1" si="21"/>
        <v>7.2202166064981952E-3</v>
      </c>
      <c r="N21" s="78">
        <f t="shared" ca="1" si="0"/>
        <v>1.8634592580044046E-3</v>
      </c>
      <c r="O21" s="78">
        <f t="shared" si="22"/>
        <v>5.0000000000000001E-4</v>
      </c>
      <c r="P21" s="13" t="s">
        <v>184</v>
      </c>
      <c r="Q21" s="8">
        <v>42</v>
      </c>
      <c r="R21" s="13">
        <v>38</v>
      </c>
      <c r="S21" s="89">
        <f t="shared" si="1"/>
        <v>42</v>
      </c>
      <c r="T21" s="75">
        <f t="shared" si="2"/>
        <v>38</v>
      </c>
      <c r="U21" s="90">
        <f t="shared" si="3"/>
        <v>34.65</v>
      </c>
      <c r="V21" s="82">
        <f t="shared" si="4"/>
        <v>223.89599999999999</v>
      </c>
      <c r="W21" s="8"/>
      <c r="X21" s="8"/>
      <c r="Y21" s="23"/>
      <c r="Z21" s="23"/>
      <c r="AA21" s="23"/>
      <c r="AB21" s="12"/>
      <c r="AC21" s="91">
        <f t="shared" si="5"/>
        <v>0</v>
      </c>
      <c r="AD21" s="75">
        <f t="shared" si="6"/>
        <v>0</v>
      </c>
      <c r="AE21" s="88">
        <f t="shared" si="7"/>
        <v>0</v>
      </c>
      <c r="AF21" s="92">
        <f t="shared" si="8"/>
        <v>0</v>
      </c>
      <c r="AG21" s="93">
        <f t="shared" si="9"/>
        <v>0</v>
      </c>
      <c r="AH21" s="93">
        <f t="shared" si="10"/>
        <v>0</v>
      </c>
      <c r="AI21" s="78">
        <f t="shared" si="11"/>
        <v>0</v>
      </c>
      <c r="AJ21" s="92">
        <f t="shared" si="12"/>
        <v>0</v>
      </c>
      <c r="AK21" s="78">
        <f t="shared" si="13"/>
        <v>0</v>
      </c>
      <c r="AL21" s="11"/>
      <c r="AM21" s="14"/>
      <c r="AN21" s="11">
        <v>233</v>
      </c>
      <c r="AO21" s="15"/>
      <c r="AP21" s="11">
        <v>146</v>
      </c>
      <c r="AQ21" s="11">
        <v>155</v>
      </c>
      <c r="AR21" s="11">
        <v>171</v>
      </c>
      <c r="AS21" s="75">
        <f t="shared" si="23"/>
        <v>250</v>
      </c>
      <c r="AT21" s="75">
        <f t="shared" ca="1" si="24"/>
        <v>280</v>
      </c>
      <c r="AU21" s="75">
        <f t="shared" si="25"/>
        <v>0.96694592064855001</v>
      </c>
      <c r="AV21" s="75">
        <f t="shared" ca="1" si="26"/>
        <v>41.685276164954594</v>
      </c>
      <c r="AW21" s="169">
        <v>0.33333333333333331</v>
      </c>
      <c r="AX21" s="169">
        <v>0.66666666666666663</v>
      </c>
      <c r="AY21" s="75">
        <f t="shared" si="27"/>
        <v>8</v>
      </c>
      <c r="AZ21" s="169">
        <v>0.33333333333333331</v>
      </c>
      <c r="BA21" s="169">
        <v>0.39583333333333331</v>
      </c>
      <c r="BB21" s="75">
        <f t="shared" si="28"/>
        <v>1.5</v>
      </c>
      <c r="BC21" s="11"/>
      <c r="BH21" s="52"/>
      <c r="BI21" s="52"/>
      <c r="BJ21" s="52"/>
      <c r="BK21" s="52"/>
      <c r="BL21" s="52"/>
      <c r="BM21" s="52"/>
      <c r="BW21" s="54"/>
      <c r="BX21" s="54"/>
      <c r="BY21" s="54"/>
      <c r="BZ21" s="54"/>
      <c r="CA21" s="54"/>
      <c r="CB21" s="54"/>
    </row>
    <row r="22" spans="1:80" ht="17.45" customHeight="1">
      <c r="A22" s="86">
        <f t="shared" si="29"/>
        <v>2.5000000000000004</v>
      </c>
      <c r="B22" s="179">
        <f t="shared" si="15"/>
        <v>45964</v>
      </c>
      <c r="C22" s="8"/>
      <c r="D22" s="11"/>
      <c r="E22" s="12"/>
      <c r="F22" s="11">
        <v>2</v>
      </c>
      <c r="G22" s="74">
        <f t="shared" si="16"/>
        <v>825</v>
      </c>
      <c r="H22" s="75">
        <f t="shared" si="16"/>
        <v>5890</v>
      </c>
      <c r="I22" s="88">
        <f t="shared" si="17"/>
        <v>0</v>
      </c>
      <c r="J22" s="78">
        <f t="shared" si="18"/>
        <v>0</v>
      </c>
      <c r="K22" s="78">
        <f t="shared" si="19"/>
        <v>0</v>
      </c>
      <c r="L22" s="78">
        <f t="shared" si="20"/>
        <v>3.3944331296673454E-4</v>
      </c>
      <c r="M22" s="78">
        <f t="shared" ca="1" si="21"/>
        <v>7.2202166064981952E-3</v>
      </c>
      <c r="N22" s="78">
        <f t="shared" ca="1" si="0"/>
        <v>2.2022700321870235E-3</v>
      </c>
      <c r="O22" s="78">
        <f t="shared" si="22"/>
        <v>5.0000000000000001E-4</v>
      </c>
      <c r="P22" s="13" t="s">
        <v>184</v>
      </c>
      <c r="Q22" s="8">
        <v>45</v>
      </c>
      <c r="R22" s="13">
        <v>38</v>
      </c>
      <c r="S22" s="89">
        <f t="shared" si="1"/>
        <v>45</v>
      </c>
      <c r="T22" s="75">
        <f t="shared" si="2"/>
        <v>38</v>
      </c>
      <c r="U22" s="90">
        <f t="shared" si="3"/>
        <v>37.125</v>
      </c>
      <c r="V22" s="82">
        <f t="shared" si="4"/>
        <v>223.82</v>
      </c>
      <c r="W22" s="8"/>
      <c r="X22" s="8"/>
      <c r="Y22" s="23"/>
      <c r="Z22" s="23"/>
      <c r="AA22" s="23"/>
      <c r="AB22" s="12"/>
      <c r="AC22" s="91">
        <f t="shared" si="5"/>
        <v>0</v>
      </c>
      <c r="AD22" s="75">
        <f t="shared" si="6"/>
        <v>0</v>
      </c>
      <c r="AE22" s="88">
        <f t="shared" si="7"/>
        <v>0</v>
      </c>
      <c r="AF22" s="92">
        <f t="shared" si="8"/>
        <v>0</v>
      </c>
      <c r="AG22" s="93">
        <f t="shared" si="9"/>
        <v>0</v>
      </c>
      <c r="AH22" s="93">
        <f t="shared" si="10"/>
        <v>0</v>
      </c>
      <c r="AI22" s="78">
        <f t="shared" si="11"/>
        <v>0</v>
      </c>
      <c r="AJ22" s="92">
        <f t="shared" si="12"/>
        <v>0</v>
      </c>
      <c r="AK22" s="78">
        <f t="shared" si="13"/>
        <v>0</v>
      </c>
      <c r="AL22" s="11"/>
      <c r="AM22" s="14"/>
      <c r="AN22" s="11"/>
      <c r="AO22" s="15"/>
      <c r="AP22" s="11">
        <v>174</v>
      </c>
      <c r="AQ22" s="11">
        <v>189</v>
      </c>
      <c r="AR22" s="11">
        <v>206</v>
      </c>
      <c r="AS22" s="75">
        <f t="shared" si="23"/>
        <v>320</v>
      </c>
      <c r="AT22" s="75">
        <f t="shared" ca="1" si="24"/>
        <v>350</v>
      </c>
      <c r="AU22" s="75">
        <f t="shared" si="25"/>
        <v>1.2263120580965339</v>
      </c>
      <c r="AV22" s="75">
        <f t="shared" ca="1" si="26"/>
        <v>52.122114668652273</v>
      </c>
      <c r="AW22" s="169">
        <v>0.33333333333333331</v>
      </c>
      <c r="AX22" s="169">
        <v>0.66666666666666663</v>
      </c>
      <c r="AY22" s="75">
        <f t="shared" si="27"/>
        <v>8</v>
      </c>
      <c r="AZ22" s="169">
        <v>0.33333333333333331</v>
      </c>
      <c r="BA22" s="169">
        <v>0.39583333333333331</v>
      </c>
      <c r="BB22" s="75">
        <f t="shared" si="28"/>
        <v>1.5</v>
      </c>
      <c r="BC22" s="11"/>
      <c r="BH22" s="52"/>
      <c r="BI22" s="52"/>
      <c r="BJ22" s="52"/>
      <c r="BK22" s="52"/>
      <c r="BL22" s="52"/>
      <c r="BM22" s="52"/>
      <c r="BW22" s="54"/>
      <c r="BX22" s="54"/>
      <c r="BY22" s="54"/>
      <c r="BZ22" s="54"/>
      <c r="CA22" s="54"/>
      <c r="CB22" s="54"/>
    </row>
    <row r="23" spans="1:80" ht="17.45" customHeight="1">
      <c r="A23" s="94">
        <f t="shared" si="29"/>
        <v>2.6000000000000005</v>
      </c>
      <c r="B23" s="179">
        <f t="shared" si="15"/>
        <v>45965</v>
      </c>
      <c r="C23" s="8"/>
      <c r="D23" s="11"/>
      <c r="E23" s="12"/>
      <c r="F23" s="11"/>
      <c r="G23" s="74">
        <f t="shared" si="16"/>
        <v>825</v>
      </c>
      <c r="H23" s="75">
        <f t="shared" si="16"/>
        <v>5890</v>
      </c>
      <c r="I23" s="88">
        <f t="shared" si="17"/>
        <v>0</v>
      </c>
      <c r="J23" s="78">
        <f t="shared" si="18"/>
        <v>0</v>
      </c>
      <c r="K23" s="78">
        <f t="shared" si="19"/>
        <v>0</v>
      </c>
      <c r="L23" s="78">
        <f t="shared" si="20"/>
        <v>0</v>
      </c>
      <c r="M23" s="78">
        <f t="shared" ca="1" si="21"/>
        <v>7.2202166064981952E-3</v>
      </c>
      <c r="N23" s="78">
        <f t="shared" ca="1" si="0"/>
        <v>2.2022700321870235E-3</v>
      </c>
      <c r="O23" s="78">
        <f t="shared" si="22"/>
        <v>5.0000000000000001E-4</v>
      </c>
      <c r="P23" s="13" t="s">
        <v>184</v>
      </c>
      <c r="Q23" s="8">
        <v>50</v>
      </c>
      <c r="R23" s="13">
        <v>38</v>
      </c>
      <c r="S23" s="89">
        <f t="shared" si="1"/>
        <v>50</v>
      </c>
      <c r="T23" s="75">
        <f t="shared" si="2"/>
        <v>38</v>
      </c>
      <c r="U23" s="90">
        <f t="shared" si="3"/>
        <v>41.25</v>
      </c>
      <c r="V23" s="82">
        <f t="shared" si="4"/>
        <v>223.82</v>
      </c>
      <c r="W23" s="8"/>
      <c r="X23" s="8"/>
      <c r="Y23" s="23"/>
      <c r="Z23" s="23"/>
      <c r="AA23" s="23"/>
      <c r="AB23" s="12"/>
      <c r="AC23" s="91">
        <f t="shared" si="5"/>
        <v>0</v>
      </c>
      <c r="AD23" s="75">
        <f t="shared" si="6"/>
        <v>0</v>
      </c>
      <c r="AE23" s="88">
        <f t="shared" si="7"/>
        <v>0</v>
      </c>
      <c r="AF23" s="92">
        <f t="shared" si="8"/>
        <v>0</v>
      </c>
      <c r="AG23" s="93">
        <f t="shared" si="9"/>
        <v>0</v>
      </c>
      <c r="AH23" s="93">
        <f t="shared" si="10"/>
        <v>0</v>
      </c>
      <c r="AI23" s="78">
        <f t="shared" si="11"/>
        <v>0</v>
      </c>
      <c r="AJ23" s="92">
        <f t="shared" si="12"/>
        <v>0</v>
      </c>
      <c r="AK23" s="78">
        <f t="shared" si="13"/>
        <v>0</v>
      </c>
      <c r="AL23" s="11"/>
      <c r="AM23" s="14"/>
      <c r="AN23" s="11"/>
      <c r="AO23" s="15"/>
      <c r="AP23" s="11">
        <v>209</v>
      </c>
      <c r="AQ23" s="11">
        <v>224</v>
      </c>
      <c r="AR23" s="11">
        <v>243</v>
      </c>
      <c r="AS23" s="75">
        <f t="shared" si="23"/>
        <v>340</v>
      </c>
      <c r="AT23" s="75">
        <f t="shared" ca="1" si="24"/>
        <v>360</v>
      </c>
      <c r="AU23" s="75">
        <f t="shared" si="25"/>
        <v>1.2826800467800958</v>
      </c>
      <c r="AV23" s="75">
        <f t="shared" ca="1" si="26"/>
        <v>53.611317944899476</v>
      </c>
      <c r="AW23" s="169">
        <v>0.33333333333333331</v>
      </c>
      <c r="AX23" s="169">
        <v>0.66666666666666663</v>
      </c>
      <c r="AY23" s="75">
        <f t="shared" si="27"/>
        <v>8</v>
      </c>
      <c r="AZ23" s="169">
        <v>0.33333333333333331</v>
      </c>
      <c r="BA23" s="169">
        <v>0.39583333333333331</v>
      </c>
      <c r="BB23" s="75">
        <f t="shared" si="28"/>
        <v>1.5</v>
      </c>
      <c r="BC23" s="11"/>
      <c r="BH23" s="52"/>
      <c r="BI23" s="52"/>
      <c r="BJ23" s="52"/>
      <c r="BK23" s="52"/>
      <c r="BL23" s="52"/>
      <c r="BM23" s="52"/>
      <c r="BW23" s="54"/>
      <c r="BX23" s="54"/>
      <c r="BY23" s="54"/>
      <c r="BZ23" s="54"/>
      <c r="CA23" s="54"/>
      <c r="CB23" s="54"/>
    </row>
    <row r="24" spans="1:80" ht="17.45" customHeight="1" thickBot="1">
      <c r="A24" s="86">
        <f t="shared" si="29"/>
        <v>2.7000000000000006</v>
      </c>
      <c r="B24" s="180">
        <f t="shared" si="15"/>
        <v>45966</v>
      </c>
      <c r="C24" s="16"/>
      <c r="D24" s="17"/>
      <c r="E24" s="18"/>
      <c r="F24" s="17"/>
      <c r="G24" s="96">
        <f t="shared" si="16"/>
        <v>825</v>
      </c>
      <c r="H24" s="97">
        <f t="shared" si="16"/>
        <v>5890</v>
      </c>
      <c r="I24" s="98">
        <f t="shared" si="17"/>
        <v>0</v>
      </c>
      <c r="J24" s="99">
        <f t="shared" si="18"/>
        <v>0</v>
      </c>
      <c r="K24" s="99">
        <f t="shared" si="19"/>
        <v>0</v>
      </c>
      <c r="L24" s="99">
        <f t="shared" si="20"/>
        <v>0</v>
      </c>
      <c r="M24" s="99">
        <f t="shared" ca="1" si="21"/>
        <v>7.2202166064981952E-3</v>
      </c>
      <c r="N24" s="99">
        <f t="shared" ca="1" si="0"/>
        <v>2.2022700321870235E-3</v>
      </c>
      <c r="O24" s="99">
        <f t="shared" si="22"/>
        <v>5.0000000000000001E-4</v>
      </c>
      <c r="P24" s="19" t="s">
        <v>184</v>
      </c>
      <c r="Q24" s="16">
        <v>55</v>
      </c>
      <c r="R24" s="19">
        <v>38</v>
      </c>
      <c r="S24" s="89">
        <f t="shared" si="1"/>
        <v>55</v>
      </c>
      <c r="T24" s="75">
        <f t="shared" si="2"/>
        <v>38</v>
      </c>
      <c r="U24" s="100">
        <f t="shared" si="3"/>
        <v>45.375</v>
      </c>
      <c r="V24" s="101">
        <f t="shared" si="4"/>
        <v>223.82</v>
      </c>
      <c r="W24" s="16"/>
      <c r="X24" s="16"/>
      <c r="Y24" s="23"/>
      <c r="Z24" s="23"/>
      <c r="AA24" s="23"/>
      <c r="AB24" s="12"/>
      <c r="AC24" s="102">
        <f t="shared" si="5"/>
        <v>0</v>
      </c>
      <c r="AD24" s="97">
        <f t="shared" si="6"/>
        <v>0</v>
      </c>
      <c r="AE24" s="98">
        <f t="shared" si="7"/>
        <v>0</v>
      </c>
      <c r="AF24" s="103">
        <f t="shared" si="8"/>
        <v>0</v>
      </c>
      <c r="AG24" s="104">
        <f t="shared" si="9"/>
        <v>0</v>
      </c>
      <c r="AH24" s="104">
        <f t="shared" si="10"/>
        <v>0</v>
      </c>
      <c r="AI24" s="99">
        <f t="shared" si="11"/>
        <v>0</v>
      </c>
      <c r="AJ24" s="103">
        <f t="shared" si="12"/>
        <v>0</v>
      </c>
      <c r="AK24" s="99">
        <f t="shared" si="13"/>
        <v>0</v>
      </c>
      <c r="AL24" s="17"/>
      <c r="AM24" s="20"/>
      <c r="AN24" s="17"/>
      <c r="AO24" s="21"/>
      <c r="AP24" s="17">
        <v>245</v>
      </c>
      <c r="AQ24" s="17">
        <v>260</v>
      </c>
      <c r="AR24" s="17">
        <v>281</v>
      </c>
      <c r="AS24" s="97">
        <f t="shared" si="23"/>
        <v>360</v>
      </c>
      <c r="AT24" s="97">
        <f t="shared" ca="1" si="24"/>
        <v>430</v>
      </c>
      <c r="AU24" s="97">
        <f t="shared" si="25"/>
        <v>1.337320529727521</v>
      </c>
      <c r="AV24" s="97">
        <f t="shared" ca="1" si="26"/>
        <v>64.035740878629923</v>
      </c>
      <c r="AW24" s="167">
        <v>0.33333333333333331</v>
      </c>
      <c r="AX24" s="167">
        <v>0.66666666666666663</v>
      </c>
      <c r="AY24" s="97">
        <f t="shared" si="27"/>
        <v>8</v>
      </c>
      <c r="AZ24" s="167">
        <v>0.33333333333333331</v>
      </c>
      <c r="BA24" s="167">
        <v>0.39583333333333331</v>
      </c>
      <c r="BB24" s="97">
        <f t="shared" si="28"/>
        <v>1.5</v>
      </c>
      <c r="BC24" s="17"/>
      <c r="BH24" s="52"/>
      <c r="BI24" s="52"/>
      <c r="BJ24" s="52"/>
      <c r="BK24" s="52"/>
      <c r="BL24" s="52"/>
      <c r="BM24" s="52"/>
      <c r="BW24" s="54"/>
      <c r="BX24" s="54"/>
      <c r="BY24" s="54"/>
      <c r="BZ24" s="54"/>
      <c r="CA24" s="54"/>
      <c r="CB24" s="54"/>
    </row>
    <row r="25" spans="1:80" ht="17.45" customHeight="1" thickTop="1">
      <c r="A25" s="71">
        <f>A18+1</f>
        <v>3.1</v>
      </c>
      <c r="B25" s="178">
        <f>B24+1</f>
        <v>45967</v>
      </c>
      <c r="C25" s="4"/>
      <c r="D25" s="5"/>
      <c r="E25" s="6">
        <v>1</v>
      </c>
      <c r="F25" s="5"/>
      <c r="G25" s="74">
        <f t="shared" si="16"/>
        <v>824</v>
      </c>
      <c r="H25" s="75">
        <f t="shared" si="16"/>
        <v>5890</v>
      </c>
      <c r="I25" s="76">
        <f t="shared" si="17"/>
        <v>0</v>
      </c>
      <c r="J25" s="77">
        <f t="shared" si="18"/>
        <v>1.2121212121212121E-3</v>
      </c>
      <c r="K25" s="77">
        <f t="shared" si="19"/>
        <v>0</v>
      </c>
      <c r="L25" s="77">
        <f t="shared" si="20"/>
        <v>0</v>
      </c>
      <c r="M25" s="78">
        <f t="shared" ca="1" si="21"/>
        <v>8.4235860409145602E-3</v>
      </c>
      <c r="N25" s="78">
        <f t="shared" ca="1" si="0"/>
        <v>2.2022700321870235E-3</v>
      </c>
      <c r="O25" s="78">
        <f t="shared" si="22"/>
        <v>5.0000000000000001E-4</v>
      </c>
      <c r="P25" s="7" t="s">
        <v>184</v>
      </c>
      <c r="Q25" s="8">
        <v>58</v>
      </c>
      <c r="R25" s="13">
        <v>38</v>
      </c>
      <c r="S25" s="79">
        <f t="shared" si="1"/>
        <v>58</v>
      </c>
      <c r="T25" s="80">
        <f t="shared" si="2"/>
        <v>38</v>
      </c>
      <c r="U25" s="90">
        <f t="shared" si="3"/>
        <v>47.792000000000002</v>
      </c>
      <c r="V25" s="82">
        <f t="shared" si="4"/>
        <v>223.82</v>
      </c>
      <c r="W25" s="4"/>
      <c r="X25" s="4"/>
      <c r="Y25" s="22"/>
      <c r="Z25" s="22"/>
      <c r="AA25" s="22"/>
      <c r="AB25" s="6"/>
      <c r="AC25" s="83">
        <f t="shared" si="5"/>
        <v>0</v>
      </c>
      <c r="AD25" s="80">
        <f t="shared" si="6"/>
        <v>0</v>
      </c>
      <c r="AE25" s="76">
        <f t="shared" si="7"/>
        <v>0</v>
      </c>
      <c r="AF25" s="84">
        <f t="shared" si="8"/>
        <v>0</v>
      </c>
      <c r="AG25" s="85">
        <f t="shared" si="9"/>
        <v>0</v>
      </c>
      <c r="AH25" s="85">
        <f t="shared" si="10"/>
        <v>0</v>
      </c>
      <c r="AI25" s="77">
        <f t="shared" si="11"/>
        <v>0</v>
      </c>
      <c r="AJ25" s="84">
        <f t="shared" si="12"/>
        <v>0</v>
      </c>
      <c r="AK25" s="77">
        <f t="shared" si="13"/>
        <v>0</v>
      </c>
      <c r="AL25" s="5">
        <v>354</v>
      </c>
      <c r="AM25" s="9">
        <v>0.35</v>
      </c>
      <c r="AN25" s="5">
        <v>354</v>
      </c>
      <c r="AO25" s="10">
        <v>0.51700000000000002</v>
      </c>
      <c r="AP25" s="5">
        <v>288</v>
      </c>
      <c r="AQ25" s="5">
        <v>296</v>
      </c>
      <c r="AR25" s="5">
        <v>327</v>
      </c>
      <c r="AS25" s="80">
        <f t="shared" si="23"/>
        <v>390</v>
      </c>
      <c r="AT25" s="80">
        <f t="shared" ca="1" si="24"/>
        <v>460</v>
      </c>
      <c r="AU25" s="80">
        <f t="shared" si="25"/>
        <v>1.4358717582433767</v>
      </c>
      <c r="AV25" s="80">
        <f t="shared" ca="1" si="26"/>
        <v>68.513553768245458</v>
      </c>
      <c r="AW25" s="165">
        <v>0.33333333333333331</v>
      </c>
      <c r="AX25" s="165">
        <v>0.66666666666666663</v>
      </c>
      <c r="AY25" s="80">
        <f t="shared" si="27"/>
        <v>8</v>
      </c>
      <c r="AZ25" s="165">
        <v>0.33333333333333331</v>
      </c>
      <c r="BA25" s="165">
        <v>0.39583333333333331</v>
      </c>
      <c r="BB25" s="80">
        <f t="shared" si="28"/>
        <v>1.5</v>
      </c>
      <c r="BC25" s="5"/>
      <c r="BH25" s="52"/>
      <c r="BI25" s="52"/>
      <c r="BJ25" s="52"/>
      <c r="BK25" s="52"/>
      <c r="BL25" s="52"/>
      <c r="BM25" s="52"/>
      <c r="BW25" s="54"/>
      <c r="BX25" s="54"/>
      <c r="BY25" s="54"/>
      <c r="BZ25" s="54"/>
      <c r="CA25" s="54"/>
      <c r="CB25" s="54"/>
    </row>
    <row r="26" spans="1:80" ht="17.45" customHeight="1">
      <c r="A26" s="86">
        <f t="shared" si="29"/>
        <v>3.2</v>
      </c>
      <c r="B26" s="179">
        <f t="shared" si="15"/>
        <v>45968</v>
      </c>
      <c r="C26" s="8"/>
      <c r="D26" s="11"/>
      <c r="E26" s="12"/>
      <c r="F26" s="11"/>
      <c r="G26" s="74">
        <f t="shared" si="16"/>
        <v>824</v>
      </c>
      <c r="H26" s="75">
        <f t="shared" si="16"/>
        <v>5890</v>
      </c>
      <c r="I26" s="88">
        <f t="shared" si="17"/>
        <v>0</v>
      </c>
      <c r="J26" s="78">
        <f t="shared" si="18"/>
        <v>0</v>
      </c>
      <c r="K26" s="78">
        <f t="shared" si="19"/>
        <v>0</v>
      </c>
      <c r="L26" s="78">
        <f t="shared" si="20"/>
        <v>0</v>
      </c>
      <c r="M26" s="78">
        <f t="shared" ca="1" si="21"/>
        <v>8.4235860409145602E-3</v>
      </c>
      <c r="N26" s="78">
        <f t="shared" ca="1" si="0"/>
        <v>2.2022700321870235E-3</v>
      </c>
      <c r="O26" s="78">
        <f t="shared" si="22"/>
        <v>5.0000000000000001E-4</v>
      </c>
      <c r="P26" s="13" t="s">
        <v>184</v>
      </c>
      <c r="Q26" s="8">
        <v>60</v>
      </c>
      <c r="R26" s="13">
        <v>38</v>
      </c>
      <c r="S26" s="89">
        <f t="shared" si="1"/>
        <v>60</v>
      </c>
      <c r="T26" s="75">
        <f t="shared" si="2"/>
        <v>38</v>
      </c>
      <c r="U26" s="90">
        <f t="shared" si="3"/>
        <v>49.44</v>
      </c>
      <c r="V26" s="82">
        <f t="shared" si="4"/>
        <v>223.82</v>
      </c>
      <c r="W26" s="8"/>
      <c r="X26" s="8"/>
      <c r="Y26" s="23"/>
      <c r="Z26" s="23"/>
      <c r="AA26" s="23"/>
      <c r="AB26" s="12"/>
      <c r="AC26" s="91">
        <f t="shared" si="5"/>
        <v>0</v>
      </c>
      <c r="AD26" s="75">
        <f t="shared" si="6"/>
        <v>0</v>
      </c>
      <c r="AE26" s="88">
        <f t="shared" si="7"/>
        <v>0</v>
      </c>
      <c r="AF26" s="92">
        <f t="shared" si="8"/>
        <v>0</v>
      </c>
      <c r="AG26" s="93">
        <f t="shared" si="9"/>
        <v>0</v>
      </c>
      <c r="AH26" s="93">
        <f t="shared" si="10"/>
        <v>0</v>
      </c>
      <c r="AI26" s="78">
        <f t="shared" si="11"/>
        <v>0</v>
      </c>
      <c r="AJ26" s="92">
        <f t="shared" si="12"/>
        <v>0</v>
      </c>
      <c r="AK26" s="78">
        <f t="shared" si="13"/>
        <v>0</v>
      </c>
      <c r="AL26" s="11"/>
      <c r="AM26" s="14"/>
      <c r="AN26" s="11">
        <v>366</v>
      </c>
      <c r="AO26" s="15">
        <v>0.5</v>
      </c>
      <c r="AP26" s="11">
        <v>334</v>
      </c>
      <c r="AQ26" s="11">
        <v>351</v>
      </c>
      <c r="AR26" s="11">
        <v>372</v>
      </c>
      <c r="AS26" s="75">
        <f t="shared" si="23"/>
        <v>380</v>
      </c>
      <c r="AT26" s="75">
        <f t="shared" ca="1" si="24"/>
        <v>510</v>
      </c>
      <c r="AU26" s="75">
        <f t="shared" si="25"/>
        <v>1.3906169948034839</v>
      </c>
      <c r="AV26" s="75">
        <f t="shared" ca="1" si="26"/>
        <v>75.960679177837363</v>
      </c>
      <c r="AW26" s="169">
        <v>0.33333333333333331</v>
      </c>
      <c r="AX26" s="169">
        <v>0.66666666666666663</v>
      </c>
      <c r="AY26" s="75">
        <f t="shared" si="27"/>
        <v>8</v>
      </c>
      <c r="AZ26" s="169">
        <v>0.33333333333333331</v>
      </c>
      <c r="BA26" s="169">
        <v>0.39583333333333331</v>
      </c>
      <c r="BB26" s="75">
        <f t="shared" si="28"/>
        <v>1.5</v>
      </c>
      <c r="BC26" s="11"/>
      <c r="BH26" s="52"/>
      <c r="BI26" s="52"/>
      <c r="BJ26" s="52"/>
      <c r="BK26" s="52"/>
      <c r="BL26" s="52"/>
      <c r="BM26" s="52"/>
      <c r="BW26" s="54"/>
      <c r="BX26" s="54"/>
      <c r="BY26" s="54"/>
      <c r="BZ26" s="54"/>
      <c r="CA26" s="54"/>
      <c r="CB26" s="54"/>
    </row>
    <row r="27" spans="1:80" ht="17.45" customHeight="1">
      <c r="A27" s="94">
        <f t="shared" si="29"/>
        <v>3.3000000000000003</v>
      </c>
      <c r="B27" s="179">
        <f t="shared" si="15"/>
        <v>45969</v>
      </c>
      <c r="C27" s="8"/>
      <c r="D27" s="11"/>
      <c r="E27" s="12"/>
      <c r="F27" s="11"/>
      <c r="G27" s="74">
        <f t="shared" si="16"/>
        <v>824</v>
      </c>
      <c r="H27" s="75">
        <f t="shared" si="16"/>
        <v>5890</v>
      </c>
      <c r="I27" s="88">
        <f t="shared" si="17"/>
        <v>0</v>
      </c>
      <c r="J27" s="78">
        <f t="shared" si="18"/>
        <v>0</v>
      </c>
      <c r="K27" s="78">
        <f t="shared" si="19"/>
        <v>0</v>
      </c>
      <c r="L27" s="78">
        <f t="shared" si="20"/>
        <v>0</v>
      </c>
      <c r="M27" s="78">
        <f t="shared" ca="1" si="21"/>
        <v>8.4235860409145602E-3</v>
      </c>
      <c r="N27" s="78">
        <f t="shared" ca="1" si="0"/>
        <v>2.2022700321870235E-3</v>
      </c>
      <c r="O27" s="78">
        <f t="shared" si="22"/>
        <v>5.0000000000000001E-4</v>
      </c>
      <c r="P27" s="13" t="s">
        <v>184</v>
      </c>
      <c r="Q27" s="8">
        <v>60</v>
      </c>
      <c r="R27" s="13">
        <v>38</v>
      </c>
      <c r="S27" s="89">
        <f t="shared" si="1"/>
        <v>60</v>
      </c>
      <c r="T27" s="75">
        <f t="shared" si="2"/>
        <v>38</v>
      </c>
      <c r="U27" s="90">
        <f t="shared" si="3"/>
        <v>49.44</v>
      </c>
      <c r="V27" s="82">
        <f t="shared" si="4"/>
        <v>223.82</v>
      </c>
      <c r="W27" s="8"/>
      <c r="X27" s="8"/>
      <c r="Y27" s="23"/>
      <c r="Z27" s="23"/>
      <c r="AA27" s="23"/>
      <c r="AB27" s="12"/>
      <c r="AC27" s="91">
        <f t="shared" si="5"/>
        <v>0</v>
      </c>
      <c r="AD27" s="75">
        <f t="shared" si="6"/>
        <v>0</v>
      </c>
      <c r="AE27" s="88">
        <f t="shared" si="7"/>
        <v>0</v>
      </c>
      <c r="AF27" s="92">
        <f t="shared" si="8"/>
        <v>0</v>
      </c>
      <c r="AG27" s="93">
        <f t="shared" si="9"/>
        <v>0</v>
      </c>
      <c r="AH27" s="93">
        <f t="shared" si="10"/>
        <v>0</v>
      </c>
      <c r="AI27" s="78">
        <f t="shared" si="11"/>
        <v>0</v>
      </c>
      <c r="AJ27" s="92">
        <f t="shared" si="12"/>
        <v>0</v>
      </c>
      <c r="AK27" s="78">
        <f t="shared" si="13"/>
        <v>0</v>
      </c>
      <c r="AL27" s="11"/>
      <c r="AM27" s="14"/>
      <c r="AN27" s="11">
        <v>373</v>
      </c>
      <c r="AO27" s="15">
        <v>0.46700000000000003</v>
      </c>
      <c r="AP27" s="11">
        <v>385</v>
      </c>
      <c r="AQ27" s="11">
        <v>402</v>
      </c>
      <c r="AR27" s="11">
        <v>425</v>
      </c>
      <c r="AS27" s="75">
        <f t="shared" si="23"/>
        <v>400</v>
      </c>
      <c r="AT27" s="75">
        <f t="shared" ca="1" si="24"/>
        <v>530</v>
      </c>
      <c r="AU27" s="75">
        <f t="shared" si="25"/>
        <v>1.4638073629510358</v>
      </c>
      <c r="AV27" s="75">
        <f t="shared" ca="1" si="26"/>
        <v>78.939529341674117</v>
      </c>
      <c r="AW27" s="169">
        <v>0.33333333333333331</v>
      </c>
      <c r="AX27" s="169">
        <v>0.66666666666666663</v>
      </c>
      <c r="AY27" s="75">
        <f t="shared" si="27"/>
        <v>8</v>
      </c>
      <c r="AZ27" s="169">
        <v>0.33333333333333331</v>
      </c>
      <c r="BA27" s="169">
        <v>0.39583333333333331</v>
      </c>
      <c r="BB27" s="75">
        <f t="shared" si="28"/>
        <v>1.5</v>
      </c>
      <c r="BC27" s="11"/>
      <c r="BH27" s="52"/>
      <c r="BI27" s="52"/>
      <c r="BJ27" s="52"/>
      <c r="BK27" s="52"/>
      <c r="BL27" s="52"/>
      <c r="BM27" s="52"/>
      <c r="BW27" s="54"/>
      <c r="BX27" s="54"/>
      <c r="BY27" s="54"/>
      <c r="BZ27" s="54"/>
      <c r="CA27" s="54"/>
      <c r="CB27" s="54"/>
    </row>
    <row r="28" spans="1:80" ht="17.45" customHeight="1">
      <c r="A28" s="86">
        <f t="shared" si="29"/>
        <v>3.4000000000000004</v>
      </c>
      <c r="B28" s="179">
        <f t="shared" si="15"/>
        <v>45970</v>
      </c>
      <c r="C28" s="8"/>
      <c r="D28" s="11"/>
      <c r="E28" s="12"/>
      <c r="F28" s="11">
        <v>1</v>
      </c>
      <c r="G28" s="74">
        <f t="shared" ref="G28:H43" si="30">G27-E28-C28</f>
        <v>824</v>
      </c>
      <c r="H28" s="75">
        <f t="shared" si="30"/>
        <v>5889</v>
      </c>
      <c r="I28" s="88">
        <f t="shared" si="17"/>
        <v>0</v>
      </c>
      <c r="J28" s="78">
        <f t="shared" si="18"/>
        <v>0</v>
      </c>
      <c r="K28" s="78">
        <f t="shared" si="19"/>
        <v>0</v>
      </c>
      <c r="L28" s="78">
        <f t="shared" si="20"/>
        <v>1.6977928692699492E-4</v>
      </c>
      <c r="M28" s="78">
        <f t="shared" ca="1" si="21"/>
        <v>8.4235860409145602E-3</v>
      </c>
      <c r="N28" s="78">
        <f t="shared" ca="1" si="0"/>
        <v>2.3716754192783331E-3</v>
      </c>
      <c r="O28" s="78">
        <f t="shared" si="22"/>
        <v>5.0000000000000001E-4</v>
      </c>
      <c r="P28" s="13" t="s">
        <v>184</v>
      </c>
      <c r="Q28" s="8">
        <v>60</v>
      </c>
      <c r="R28" s="13">
        <v>38</v>
      </c>
      <c r="S28" s="89">
        <f t="shared" si="1"/>
        <v>60</v>
      </c>
      <c r="T28" s="75">
        <f t="shared" si="2"/>
        <v>38</v>
      </c>
      <c r="U28" s="90">
        <f t="shared" si="3"/>
        <v>49.44</v>
      </c>
      <c r="V28" s="82">
        <f t="shared" si="4"/>
        <v>223.78200000000001</v>
      </c>
      <c r="W28" s="8"/>
      <c r="X28" s="8"/>
      <c r="Y28" s="23"/>
      <c r="Z28" s="23"/>
      <c r="AA28" s="23"/>
      <c r="AB28" s="12"/>
      <c r="AC28" s="91">
        <f t="shared" si="5"/>
        <v>0</v>
      </c>
      <c r="AD28" s="75">
        <f t="shared" si="6"/>
        <v>0</v>
      </c>
      <c r="AE28" s="88">
        <f t="shared" si="7"/>
        <v>0</v>
      </c>
      <c r="AF28" s="92">
        <f t="shared" si="8"/>
        <v>0</v>
      </c>
      <c r="AG28" s="93">
        <f t="shared" si="9"/>
        <v>0</v>
      </c>
      <c r="AH28" s="93">
        <f t="shared" si="10"/>
        <v>0</v>
      </c>
      <c r="AI28" s="78">
        <f t="shared" si="11"/>
        <v>0</v>
      </c>
      <c r="AJ28" s="92">
        <f t="shared" si="12"/>
        <v>0</v>
      </c>
      <c r="AK28" s="78">
        <f t="shared" si="13"/>
        <v>0</v>
      </c>
      <c r="AL28" s="11"/>
      <c r="AM28" s="14"/>
      <c r="AN28" s="11">
        <v>355</v>
      </c>
      <c r="AO28" s="15">
        <v>0.46700000000000003</v>
      </c>
      <c r="AP28" s="11">
        <v>438</v>
      </c>
      <c r="AQ28" s="11">
        <v>455</v>
      </c>
      <c r="AR28" s="11">
        <v>481</v>
      </c>
      <c r="AS28" s="75">
        <f t="shared" si="23"/>
        <v>430</v>
      </c>
      <c r="AT28" s="75">
        <f t="shared" ca="1" si="24"/>
        <v>500</v>
      </c>
      <c r="AU28" s="75">
        <f t="shared" si="25"/>
        <v>1.5738117721120555</v>
      </c>
      <c r="AV28" s="75">
        <f t="shared" ca="1" si="26"/>
        <v>74.482347683598988</v>
      </c>
      <c r="AW28" s="169">
        <v>0.33333333333333331</v>
      </c>
      <c r="AX28" s="169">
        <v>0.66666666666666663</v>
      </c>
      <c r="AY28" s="75">
        <f t="shared" si="27"/>
        <v>8</v>
      </c>
      <c r="AZ28" s="169">
        <v>0.33333333333333331</v>
      </c>
      <c r="BA28" s="169">
        <v>0.39583333333333331</v>
      </c>
      <c r="BB28" s="75">
        <f t="shared" si="28"/>
        <v>1.5</v>
      </c>
      <c r="BC28" s="11"/>
      <c r="BH28" s="52"/>
      <c r="BI28" s="52"/>
      <c r="BJ28" s="52"/>
      <c r="BK28" s="52"/>
      <c r="BL28" s="52"/>
      <c r="BM28" s="52"/>
      <c r="BW28" s="54"/>
      <c r="BX28" s="54"/>
      <c r="BY28" s="54"/>
      <c r="BZ28" s="54"/>
      <c r="CA28" s="54"/>
      <c r="CB28" s="54"/>
    </row>
    <row r="29" spans="1:80" ht="17.45" customHeight="1">
      <c r="A29" s="94">
        <f t="shared" si="29"/>
        <v>3.5000000000000004</v>
      </c>
      <c r="B29" s="179">
        <f t="shared" si="15"/>
        <v>45971</v>
      </c>
      <c r="C29" s="8"/>
      <c r="D29" s="11"/>
      <c r="E29" s="12"/>
      <c r="F29" s="11">
        <v>2</v>
      </c>
      <c r="G29" s="74">
        <f t="shared" si="30"/>
        <v>824</v>
      </c>
      <c r="H29" s="75">
        <f t="shared" si="30"/>
        <v>5887</v>
      </c>
      <c r="I29" s="88">
        <f t="shared" si="17"/>
        <v>0</v>
      </c>
      <c r="J29" s="78">
        <f t="shared" si="18"/>
        <v>0</v>
      </c>
      <c r="K29" s="78">
        <f t="shared" si="19"/>
        <v>0</v>
      </c>
      <c r="L29" s="78">
        <f t="shared" si="20"/>
        <v>3.3961623365596876E-4</v>
      </c>
      <c r="M29" s="78">
        <f t="shared" ca="1" si="21"/>
        <v>8.4235860409145602E-3</v>
      </c>
      <c r="N29" s="78">
        <f t="shared" ca="1" si="0"/>
        <v>2.7104861934609519E-3</v>
      </c>
      <c r="O29" s="78">
        <f t="shared" si="22"/>
        <v>5.0000000000000001E-4</v>
      </c>
      <c r="P29" s="13" t="s">
        <v>184</v>
      </c>
      <c r="Q29" s="8">
        <v>60</v>
      </c>
      <c r="R29" s="13">
        <v>38</v>
      </c>
      <c r="S29" s="89">
        <f t="shared" si="1"/>
        <v>60</v>
      </c>
      <c r="T29" s="75">
        <f t="shared" si="2"/>
        <v>38</v>
      </c>
      <c r="U29" s="90">
        <f t="shared" si="3"/>
        <v>49.44</v>
      </c>
      <c r="V29" s="82">
        <f t="shared" si="4"/>
        <v>223.70599999999999</v>
      </c>
      <c r="W29" s="8"/>
      <c r="X29" s="8"/>
      <c r="Y29" s="23"/>
      <c r="Z29" s="23"/>
      <c r="AA29" s="23"/>
      <c r="AB29" s="12"/>
      <c r="AC29" s="91">
        <f t="shared" si="5"/>
        <v>0</v>
      </c>
      <c r="AD29" s="75">
        <f t="shared" si="6"/>
        <v>0</v>
      </c>
      <c r="AE29" s="88">
        <f t="shared" si="7"/>
        <v>0</v>
      </c>
      <c r="AF29" s="92">
        <f t="shared" si="8"/>
        <v>0</v>
      </c>
      <c r="AG29" s="93">
        <f t="shared" si="9"/>
        <v>0</v>
      </c>
      <c r="AH29" s="93">
        <f t="shared" si="10"/>
        <v>0</v>
      </c>
      <c r="AI29" s="78">
        <f t="shared" si="11"/>
        <v>0</v>
      </c>
      <c r="AJ29" s="92">
        <f t="shared" si="12"/>
        <v>0</v>
      </c>
      <c r="AK29" s="78">
        <f t="shared" si="13"/>
        <v>0</v>
      </c>
      <c r="AL29" s="11"/>
      <c r="AM29" s="14"/>
      <c r="AN29" s="11"/>
      <c r="AO29" s="15"/>
      <c r="AP29" s="11">
        <v>488</v>
      </c>
      <c r="AQ29" s="11">
        <v>504</v>
      </c>
      <c r="AR29" s="11">
        <v>530</v>
      </c>
      <c r="AS29" s="75">
        <f t="shared" si="23"/>
        <v>420</v>
      </c>
      <c r="AT29" s="75">
        <f t="shared" ca="1" si="24"/>
        <v>570</v>
      </c>
      <c r="AU29" s="75">
        <f t="shared" si="25"/>
        <v>1.5376392112643058</v>
      </c>
      <c r="AV29" s="75">
        <f t="shared" ca="1" si="26"/>
        <v>84.935181046043809</v>
      </c>
      <c r="AW29" s="169">
        <v>0.33333333333333331</v>
      </c>
      <c r="AX29" s="169">
        <v>0.66666666666666663</v>
      </c>
      <c r="AY29" s="75">
        <f t="shared" si="27"/>
        <v>8</v>
      </c>
      <c r="AZ29" s="169">
        <v>0.33333333333333331</v>
      </c>
      <c r="BA29" s="169">
        <v>0.39583333333333331</v>
      </c>
      <c r="BB29" s="75">
        <f t="shared" si="28"/>
        <v>1.5</v>
      </c>
      <c r="BC29" s="11"/>
      <c r="BH29" s="52"/>
      <c r="BI29" s="52"/>
      <c r="BJ29" s="52"/>
      <c r="BK29" s="52"/>
      <c r="BL29" s="52"/>
      <c r="BM29" s="52"/>
      <c r="BW29" s="54"/>
      <c r="BX29" s="54"/>
      <c r="BY29" s="54"/>
      <c r="BZ29" s="54"/>
      <c r="CA29" s="54"/>
      <c r="CB29" s="54"/>
    </row>
    <row r="30" spans="1:80" ht="17.45" customHeight="1">
      <c r="A30" s="86">
        <f t="shared" si="29"/>
        <v>3.6000000000000005</v>
      </c>
      <c r="B30" s="179">
        <f t="shared" si="15"/>
        <v>45972</v>
      </c>
      <c r="C30" s="8"/>
      <c r="D30" s="11"/>
      <c r="E30" s="12"/>
      <c r="F30" s="11">
        <v>1</v>
      </c>
      <c r="G30" s="74">
        <f t="shared" si="30"/>
        <v>824</v>
      </c>
      <c r="H30" s="75">
        <f t="shared" si="30"/>
        <v>5886</v>
      </c>
      <c r="I30" s="88">
        <f t="shared" si="17"/>
        <v>0</v>
      </c>
      <c r="J30" s="78">
        <f t="shared" si="18"/>
        <v>0</v>
      </c>
      <c r="K30" s="78">
        <f t="shared" si="19"/>
        <v>0</v>
      </c>
      <c r="L30" s="78">
        <f t="shared" si="20"/>
        <v>1.6986580601324953E-4</v>
      </c>
      <c r="M30" s="78">
        <f t="shared" ca="1" si="21"/>
        <v>8.4235860409145602E-3</v>
      </c>
      <c r="N30" s="78">
        <f t="shared" ca="1" si="0"/>
        <v>2.8798915805522615E-3</v>
      </c>
      <c r="O30" s="78">
        <f t="shared" si="22"/>
        <v>5.0000000000000001E-4</v>
      </c>
      <c r="P30" s="13" t="s">
        <v>184</v>
      </c>
      <c r="Q30" s="8">
        <v>60</v>
      </c>
      <c r="R30" s="13">
        <v>38</v>
      </c>
      <c r="S30" s="89">
        <f t="shared" si="1"/>
        <v>60</v>
      </c>
      <c r="T30" s="75">
        <f t="shared" si="2"/>
        <v>38</v>
      </c>
      <c r="U30" s="90">
        <f t="shared" si="3"/>
        <v>49.44</v>
      </c>
      <c r="V30" s="82">
        <f t="shared" si="4"/>
        <v>223.66800000000001</v>
      </c>
      <c r="W30" s="8"/>
      <c r="X30" s="8"/>
      <c r="Y30" s="23"/>
      <c r="Z30" s="23"/>
      <c r="AA30" s="23"/>
      <c r="AB30" s="12"/>
      <c r="AC30" s="91">
        <f t="shared" si="5"/>
        <v>0</v>
      </c>
      <c r="AD30" s="75">
        <f t="shared" si="6"/>
        <v>0</v>
      </c>
      <c r="AE30" s="88">
        <f t="shared" si="7"/>
        <v>0</v>
      </c>
      <c r="AF30" s="92">
        <f t="shared" si="8"/>
        <v>0</v>
      </c>
      <c r="AG30" s="93">
        <f t="shared" si="9"/>
        <v>0</v>
      </c>
      <c r="AH30" s="93">
        <f t="shared" si="10"/>
        <v>0</v>
      </c>
      <c r="AI30" s="78">
        <f t="shared" si="11"/>
        <v>0</v>
      </c>
      <c r="AJ30" s="92">
        <f t="shared" si="12"/>
        <v>0</v>
      </c>
      <c r="AK30" s="78">
        <f t="shared" si="13"/>
        <v>0</v>
      </c>
      <c r="AL30" s="11"/>
      <c r="AM30" s="14"/>
      <c r="AN30" s="11"/>
      <c r="AO30" s="15"/>
      <c r="AP30" s="11">
        <v>545</v>
      </c>
      <c r="AQ30" s="11">
        <v>557</v>
      </c>
      <c r="AR30" s="11">
        <v>583</v>
      </c>
      <c r="AS30" s="75">
        <f t="shared" si="23"/>
        <v>380</v>
      </c>
      <c r="AT30" s="75">
        <f t="shared" ca="1" si="24"/>
        <v>590</v>
      </c>
      <c r="AU30" s="75">
        <f t="shared" si="25"/>
        <v>1.3913909515649487</v>
      </c>
      <c r="AV30" s="75">
        <f t="shared" ca="1" si="26"/>
        <v>87.928464977645305</v>
      </c>
      <c r="AW30" s="169">
        <v>0.33333333333333331</v>
      </c>
      <c r="AX30" s="169">
        <v>0.66666666666666663</v>
      </c>
      <c r="AY30" s="75">
        <f t="shared" si="27"/>
        <v>8</v>
      </c>
      <c r="AZ30" s="169">
        <v>0.33333333333333331</v>
      </c>
      <c r="BA30" s="169">
        <v>0.39583333333333331</v>
      </c>
      <c r="BB30" s="75">
        <f t="shared" si="28"/>
        <v>1.5</v>
      </c>
      <c r="BC30" s="11"/>
      <c r="BH30" s="52"/>
      <c r="BI30" s="52"/>
      <c r="BJ30" s="52"/>
      <c r="BK30" s="52"/>
      <c r="BL30" s="52"/>
      <c r="BM30" s="52"/>
      <c r="BW30" s="54"/>
      <c r="BX30" s="54"/>
      <c r="BY30" s="54"/>
      <c r="BZ30" s="54"/>
      <c r="CA30" s="54"/>
      <c r="CB30" s="54"/>
    </row>
    <row r="31" spans="1:80" ht="17.45" customHeight="1" thickBot="1">
      <c r="A31" s="94">
        <f t="shared" si="29"/>
        <v>3.7000000000000006</v>
      </c>
      <c r="B31" s="180">
        <f t="shared" si="15"/>
        <v>45973</v>
      </c>
      <c r="C31" s="16"/>
      <c r="D31" s="17"/>
      <c r="E31" s="18">
        <v>1</v>
      </c>
      <c r="F31" s="17"/>
      <c r="G31" s="96">
        <f t="shared" si="30"/>
        <v>823</v>
      </c>
      <c r="H31" s="97">
        <f t="shared" si="30"/>
        <v>5886</v>
      </c>
      <c r="I31" s="98">
        <f t="shared" si="17"/>
        <v>0</v>
      </c>
      <c r="J31" s="99">
        <f t="shared" si="18"/>
        <v>1.2135922330097086E-3</v>
      </c>
      <c r="K31" s="99">
        <f t="shared" si="19"/>
        <v>0</v>
      </c>
      <c r="L31" s="99">
        <f t="shared" si="20"/>
        <v>0</v>
      </c>
      <c r="M31" s="99">
        <f t="shared" ca="1" si="21"/>
        <v>9.6269554753309252E-3</v>
      </c>
      <c r="N31" s="99">
        <f t="shared" ca="1" si="0"/>
        <v>2.8798915805522615E-3</v>
      </c>
      <c r="O31" s="99">
        <f t="shared" si="22"/>
        <v>5.0000000000000001E-4</v>
      </c>
      <c r="P31" s="19" t="s">
        <v>184</v>
      </c>
      <c r="Q31" s="16">
        <v>60</v>
      </c>
      <c r="R31" s="19">
        <v>38</v>
      </c>
      <c r="S31" s="89">
        <f t="shared" si="1"/>
        <v>60</v>
      </c>
      <c r="T31" s="75">
        <f t="shared" si="2"/>
        <v>38</v>
      </c>
      <c r="U31" s="100">
        <f t="shared" si="3"/>
        <v>49.38</v>
      </c>
      <c r="V31" s="101">
        <f t="shared" si="4"/>
        <v>223.66800000000001</v>
      </c>
      <c r="W31" s="16"/>
      <c r="X31" s="16"/>
      <c r="Y31" s="23"/>
      <c r="Z31" s="23"/>
      <c r="AA31" s="23"/>
      <c r="AB31" s="12"/>
      <c r="AC31" s="102">
        <f t="shared" si="5"/>
        <v>0</v>
      </c>
      <c r="AD31" s="97">
        <f t="shared" si="6"/>
        <v>0</v>
      </c>
      <c r="AE31" s="98">
        <f t="shared" si="7"/>
        <v>0</v>
      </c>
      <c r="AF31" s="103">
        <f t="shared" si="8"/>
        <v>0</v>
      </c>
      <c r="AG31" s="104">
        <f t="shared" si="9"/>
        <v>0</v>
      </c>
      <c r="AH31" s="104">
        <f t="shared" si="10"/>
        <v>0</v>
      </c>
      <c r="AI31" s="99">
        <f t="shared" si="11"/>
        <v>0</v>
      </c>
      <c r="AJ31" s="103">
        <f t="shared" si="12"/>
        <v>0</v>
      </c>
      <c r="AK31" s="99">
        <f t="shared" si="13"/>
        <v>0</v>
      </c>
      <c r="AL31" s="17"/>
      <c r="AM31" s="20"/>
      <c r="AN31" s="17"/>
      <c r="AO31" s="21"/>
      <c r="AP31" s="17">
        <v>604</v>
      </c>
      <c r="AQ31" s="17">
        <v>614</v>
      </c>
      <c r="AR31" s="17">
        <v>641</v>
      </c>
      <c r="AS31" s="97">
        <f t="shared" si="23"/>
        <v>370</v>
      </c>
      <c r="AT31" s="97">
        <f t="shared" ca="1" si="24"/>
        <v>400</v>
      </c>
      <c r="AU31" s="97">
        <f t="shared" si="25"/>
        <v>1.3550731007002432</v>
      </c>
      <c r="AV31" s="97">
        <f t="shared" ca="1" si="26"/>
        <v>59.621404084066178</v>
      </c>
      <c r="AW31" s="167">
        <v>0.33333333333333331</v>
      </c>
      <c r="AX31" s="167">
        <v>0.66666666666666663</v>
      </c>
      <c r="AY31" s="97">
        <f t="shared" si="27"/>
        <v>8</v>
      </c>
      <c r="AZ31" s="167">
        <v>0.33333333333333331</v>
      </c>
      <c r="BA31" s="167">
        <v>0.39583333333333331</v>
      </c>
      <c r="BB31" s="97">
        <f t="shared" si="28"/>
        <v>1.5</v>
      </c>
      <c r="BC31" s="17"/>
      <c r="BH31" s="52"/>
      <c r="BI31" s="52"/>
      <c r="BJ31" s="52"/>
      <c r="BK31" s="52"/>
      <c r="BL31" s="52"/>
      <c r="BM31" s="52"/>
      <c r="BW31" s="54"/>
      <c r="BX31" s="54"/>
      <c r="BY31" s="54"/>
      <c r="BZ31" s="54"/>
      <c r="CA31" s="54"/>
      <c r="CB31" s="54"/>
    </row>
    <row r="32" spans="1:80" ht="17.45" customHeight="1" thickTop="1">
      <c r="A32" s="105">
        <f>A25+1</f>
        <v>4.0999999999999996</v>
      </c>
      <c r="B32" s="178">
        <f>B31+1</f>
        <v>45974</v>
      </c>
      <c r="C32" s="4"/>
      <c r="D32" s="5"/>
      <c r="E32" s="6">
        <v>1</v>
      </c>
      <c r="F32" s="5"/>
      <c r="G32" s="74">
        <f t="shared" si="30"/>
        <v>822</v>
      </c>
      <c r="H32" s="75">
        <f t="shared" si="30"/>
        <v>5886</v>
      </c>
      <c r="I32" s="76">
        <f t="shared" si="17"/>
        <v>0</v>
      </c>
      <c r="J32" s="77">
        <f t="shared" si="18"/>
        <v>1.215066828675577E-3</v>
      </c>
      <c r="K32" s="77">
        <f t="shared" si="19"/>
        <v>0</v>
      </c>
      <c r="L32" s="77">
        <f t="shared" si="20"/>
        <v>0</v>
      </c>
      <c r="M32" s="78">
        <f t="shared" ca="1" si="21"/>
        <v>1.0830324909747292E-2</v>
      </c>
      <c r="N32" s="78">
        <f t="shared" ca="1" si="0"/>
        <v>2.8798915805522615E-3</v>
      </c>
      <c r="O32" s="78">
        <f t="shared" si="22"/>
        <v>5.0000000000000001E-4</v>
      </c>
      <c r="P32" s="7" t="s">
        <v>184</v>
      </c>
      <c r="Q32" s="8">
        <v>64</v>
      </c>
      <c r="R32" s="13">
        <v>38</v>
      </c>
      <c r="S32" s="79">
        <f t="shared" si="1"/>
        <v>64</v>
      </c>
      <c r="T32" s="80">
        <f t="shared" si="2"/>
        <v>38</v>
      </c>
      <c r="U32" s="90">
        <f t="shared" si="3"/>
        <v>52.607999999999997</v>
      </c>
      <c r="V32" s="82">
        <f t="shared" si="4"/>
        <v>223.66800000000001</v>
      </c>
      <c r="W32" s="4"/>
      <c r="X32" s="4"/>
      <c r="Y32" s="22"/>
      <c r="Z32" s="22"/>
      <c r="AA32" s="22"/>
      <c r="AB32" s="6"/>
      <c r="AC32" s="83">
        <f t="shared" si="5"/>
        <v>0</v>
      </c>
      <c r="AD32" s="80">
        <f t="shared" si="6"/>
        <v>0</v>
      </c>
      <c r="AE32" s="76">
        <f t="shared" si="7"/>
        <v>0</v>
      </c>
      <c r="AF32" s="84">
        <f t="shared" si="8"/>
        <v>0</v>
      </c>
      <c r="AG32" s="85">
        <f t="shared" si="9"/>
        <v>0</v>
      </c>
      <c r="AH32" s="85">
        <f t="shared" si="10"/>
        <v>0</v>
      </c>
      <c r="AI32" s="77">
        <f t="shared" si="11"/>
        <v>0</v>
      </c>
      <c r="AJ32" s="84">
        <f t="shared" si="12"/>
        <v>0</v>
      </c>
      <c r="AK32" s="77">
        <f t="shared" si="13"/>
        <v>0</v>
      </c>
      <c r="AL32" s="5">
        <v>588</v>
      </c>
      <c r="AM32" s="9">
        <v>0.5</v>
      </c>
      <c r="AN32" s="5">
        <v>532</v>
      </c>
      <c r="AO32" s="10">
        <v>0.5</v>
      </c>
      <c r="AP32" s="5">
        <v>644</v>
      </c>
      <c r="AQ32" s="5">
        <v>657</v>
      </c>
      <c r="AR32" s="5">
        <v>686</v>
      </c>
      <c r="AS32" s="80">
        <f t="shared" si="23"/>
        <v>420</v>
      </c>
      <c r="AT32" s="80">
        <f t="shared" ca="1" si="24"/>
        <v>450</v>
      </c>
      <c r="AU32" s="80">
        <f t="shared" si="25"/>
        <v>1.5202189115232594</v>
      </c>
      <c r="AV32" s="80">
        <f t="shared" ca="1" si="26"/>
        <v>67.084078711985683</v>
      </c>
      <c r="AW32" s="165">
        <v>0.33333333333333331</v>
      </c>
      <c r="AX32" s="165">
        <v>0.66666666666666663</v>
      </c>
      <c r="AY32" s="80">
        <f t="shared" si="27"/>
        <v>8</v>
      </c>
      <c r="AZ32" s="165">
        <v>0.33333333333333331</v>
      </c>
      <c r="BA32" s="165">
        <v>0.39583333333333331</v>
      </c>
      <c r="BB32" s="80">
        <f t="shared" si="28"/>
        <v>1.5</v>
      </c>
      <c r="BC32" s="5"/>
      <c r="BH32" s="52"/>
      <c r="BI32" s="52"/>
      <c r="BJ32" s="52"/>
      <c r="BK32" s="52"/>
      <c r="BL32" s="52"/>
      <c r="BM32" s="52"/>
      <c r="BW32" s="54"/>
      <c r="BX32" s="54"/>
      <c r="BY32" s="54"/>
      <c r="BZ32" s="54"/>
      <c r="CA32" s="54"/>
      <c r="CB32" s="54"/>
    </row>
    <row r="33" spans="1:80" ht="17.45" customHeight="1">
      <c r="A33" s="94">
        <f t="shared" si="29"/>
        <v>4.2</v>
      </c>
      <c r="B33" s="179">
        <f t="shared" si="15"/>
        <v>45975</v>
      </c>
      <c r="C33" s="8"/>
      <c r="D33" s="11"/>
      <c r="E33" s="12">
        <v>1</v>
      </c>
      <c r="F33" s="11">
        <v>3</v>
      </c>
      <c r="G33" s="74">
        <f t="shared" si="30"/>
        <v>821</v>
      </c>
      <c r="H33" s="75">
        <f t="shared" si="30"/>
        <v>5883</v>
      </c>
      <c r="I33" s="88">
        <f t="shared" si="17"/>
        <v>0</v>
      </c>
      <c r="J33" s="78">
        <f t="shared" si="18"/>
        <v>1.2165450121654502E-3</v>
      </c>
      <c r="K33" s="78">
        <f t="shared" si="19"/>
        <v>0</v>
      </c>
      <c r="L33" s="78">
        <f t="shared" si="20"/>
        <v>5.0968399592252807E-4</v>
      </c>
      <c r="M33" s="78">
        <f t="shared" ca="1" si="21"/>
        <v>1.2033694344163659E-2</v>
      </c>
      <c r="N33" s="78">
        <f t="shared" ca="1" si="0"/>
        <v>3.3881077418261899E-3</v>
      </c>
      <c r="O33" s="78">
        <f t="shared" si="22"/>
        <v>5.0000000000000001E-4</v>
      </c>
      <c r="P33" s="13" t="s">
        <v>184</v>
      </c>
      <c r="Q33" s="8">
        <v>64</v>
      </c>
      <c r="R33" s="13">
        <v>38</v>
      </c>
      <c r="S33" s="89">
        <f t="shared" si="1"/>
        <v>64</v>
      </c>
      <c r="T33" s="75">
        <f t="shared" si="2"/>
        <v>38</v>
      </c>
      <c r="U33" s="90">
        <f t="shared" si="3"/>
        <v>52.543999999999997</v>
      </c>
      <c r="V33" s="82">
        <f t="shared" si="4"/>
        <v>223.554</v>
      </c>
      <c r="W33" s="8"/>
      <c r="X33" s="8"/>
      <c r="Y33" s="23"/>
      <c r="Z33" s="23"/>
      <c r="AA33" s="23"/>
      <c r="AB33" s="12"/>
      <c r="AC33" s="91">
        <f t="shared" si="5"/>
        <v>0</v>
      </c>
      <c r="AD33" s="75">
        <f t="shared" si="6"/>
        <v>0</v>
      </c>
      <c r="AE33" s="88">
        <f t="shared" si="7"/>
        <v>0</v>
      </c>
      <c r="AF33" s="92">
        <f t="shared" si="8"/>
        <v>0</v>
      </c>
      <c r="AG33" s="93">
        <f t="shared" si="9"/>
        <v>0</v>
      </c>
      <c r="AH33" s="93">
        <f t="shared" si="10"/>
        <v>0</v>
      </c>
      <c r="AI33" s="78">
        <f t="shared" si="11"/>
        <v>0</v>
      </c>
      <c r="AJ33" s="92">
        <f t="shared" si="12"/>
        <v>0</v>
      </c>
      <c r="AK33" s="78">
        <f t="shared" si="13"/>
        <v>0</v>
      </c>
      <c r="AL33" s="11">
        <v>554</v>
      </c>
      <c r="AM33" s="14">
        <v>0.38300000000000001</v>
      </c>
      <c r="AN33" s="11">
        <v>540</v>
      </c>
      <c r="AO33" s="15">
        <v>0.6</v>
      </c>
      <c r="AP33" s="11">
        <v>689</v>
      </c>
      <c r="AQ33" s="11">
        <v>706</v>
      </c>
      <c r="AR33" s="11">
        <v>734</v>
      </c>
      <c r="AS33" s="75">
        <f t="shared" si="23"/>
        <v>450</v>
      </c>
      <c r="AT33" s="75">
        <f t="shared" ca="1" si="24"/>
        <v>500</v>
      </c>
      <c r="AU33" s="75">
        <f t="shared" si="25"/>
        <v>1.6298560655998957</v>
      </c>
      <c r="AV33" s="75">
        <f t="shared" ca="1" si="26"/>
        <v>74.582338902147967</v>
      </c>
      <c r="AW33" s="169">
        <v>0.33333333333333331</v>
      </c>
      <c r="AX33" s="169">
        <v>0.66666666666666663</v>
      </c>
      <c r="AY33" s="75">
        <f t="shared" si="27"/>
        <v>8</v>
      </c>
      <c r="AZ33" s="169">
        <v>0.33333333333333331</v>
      </c>
      <c r="BA33" s="169">
        <v>0.39583333333333331</v>
      </c>
      <c r="BB33" s="75">
        <f t="shared" si="28"/>
        <v>1.5</v>
      </c>
      <c r="BC33" s="11"/>
      <c r="BH33" s="52"/>
      <c r="BI33" s="52"/>
      <c r="BJ33" s="52"/>
      <c r="BK33" s="52"/>
      <c r="BL33" s="52"/>
      <c r="BM33" s="52"/>
      <c r="BW33" s="54"/>
      <c r="BX33" s="54"/>
      <c r="BY33" s="54"/>
      <c r="BZ33" s="54"/>
      <c r="CA33" s="54"/>
      <c r="CB33" s="54"/>
    </row>
    <row r="34" spans="1:80" ht="17.45" customHeight="1">
      <c r="A34" s="86">
        <f t="shared" si="29"/>
        <v>4.3000000000000007</v>
      </c>
      <c r="B34" s="179">
        <f t="shared" si="15"/>
        <v>45976</v>
      </c>
      <c r="C34" s="8"/>
      <c r="D34" s="11"/>
      <c r="E34" s="12"/>
      <c r="F34" s="11">
        <v>1</v>
      </c>
      <c r="G34" s="74">
        <f t="shared" si="30"/>
        <v>821</v>
      </c>
      <c r="H34" s="75">
        <f t="shared" si="30"/>
        <v>5882</v>
      </c>
      <c r="I34" s="88">
        <f t="shared" si="17"/>
        <v>0</v>
      </c>
      <c r="J34" s="78">
        <f t="shared" si="18"/>
        <v>0</v>
      </c>
      <c r="K34" s="78">
        <f t="shared" si="19"/>
        <v>0</v>
      </c>
      <c r="L34" s="78">
        <f t="shared" si="20"/>
        <v>1.6998130205677376E-4</v>
      </c>
      <c r="M34" s="78">
        <f t="shared" ca="1" si="21"/>
        <v>1.2033694344163659E-2</v>
      </c>
      <c r="N34" s="78">
        <f t="shared" ca="1" si="0"/>
        <v>3.5575131289174995E-3</v>
      </c>
      <c r="O34" s="78">
        <f t="shared" si="22"/>
        <v>5.0000000000000001E-4</v>
      </c>
      <c r="P34" s="13" t="s">
        <v>184</v>
      </c>
      <c r="Q34" s="8">
        <v>64</v>
      </c>
      <c r="R34" s="13">
        <v>38</v>
      </c>
      <c r="S34" s="89">
        <f t="shared" si="1"/>
        <v>64</v>
      </c>
      <c r="T34" s="75">
        <f t="shared" si="2"/>
        <v>38</v>
      </c>
      <c r="U34" s="90">
        <f t="shared" si="3"/>
        <v>52.543999999999997</v>
      </c>
      <c r="V34" s="82">
        <f t="shared" si="4"/>
        <v>223.51599999999999</v>
      </c>
      <c r="W34" s="8"/>
      <c r="X34" s="8"/>
      <c r="Y34" s="23"/>
      <c r="Z34" s="23"/>
      <c r="AA34" s="23"/>
      <c r="AB34" s="12"/>
      <c r="AC34" s="91">
        <f t="shared" si="5"/>
        <v>0</v>
      </c>
      <c r="AD34" s="75">
        <f t="shared" si="6"/>
        <v>0</v>
      </c>
      <c r="AE34" s="88">
        <f t="shared" si="7"/>
        <v>0</v>
      </c>
      <c r="AF34" s="92">
        <f t="shared" si="8"/>
        <v>0</v>
      </c>
      <c r="AG34" s="93">
        <f t="shared" si="9"/>
        <v>0</v>
      </c>
      <c r="AH34" s="93">
        <f t="shared" si="10"/>
        <v>0</v>
      </c>
      <c r="AI34" s="78">
        <f t="shared" si="11"/>
        <v>0</v>
      </c>
      <c r="AJ34" s="92">
        <f t="shared" si="12"/>
        <v>0</v>
      </c>
      <c r="AK34" s="78">
        <f t="shared" si="13"/>
        <v>0</v>
      </c>
      <c r="AL34" s="11"/>
      <c r="AM34" s="14"/>
      <c r="AN34" s="11">
        <v>571</v>
      </c>
      <c r="AO34" s="15">
        <v>0.55000000000000004</v>
      </c>
      <c r="AP34" s="11">
        <v>739</v>
      </c>
      <c r="AQ34" s="11">
        <v>756</v>
      </c>
      <c r="AR34" s="11">
        <v>785</v>
      </c>
      <c r="AS34" s="75">
        <f t="shared" si="23"/>
        <v>460</v>
      </c>
      <c r="AT34" s="75">
        <f t="shared" ca="1" si="24"/>
        <v>520</v>
      </c>
      <c r="AU34" s="75">
        <f t="shared" si="25"/>
        <v>1.6663044265739333</v>
      </c>
      <c r="AV34" s="75">
        <f t="shared" ca="1" si="26"/>
        <v>77.577204236908855</v>
      </c>
      <c r="AW34" s="169">
        <v>0.33333333333333331</v>
      </c>
      <c r="AX34" s="169">
        <v>0.66666666666666663</v>
      </c>
      <c r="AY34" s="75">
        <f t="shared" si="27"/>
        <v>8</v>
      </c>
      <c r="AZ34" s="169">
        <v>0.33333333333333331</v>
      </c>
      <c r="BA34" s="169">
        <v>0.39583333333333331</v>
      </c>
      <c r="BB34" s="75">
        <f t="shared" si="28"/>
        <v>1.5</v>
      </c>
      <c r="BC34" s="11"/>
      <c r="BH34" s="52"/>
      <c r="BI34" s="52"/>
      <c r="BJ34" s="52"/>
      <c r="BK34" s="52"/>
      <c r="BL34" s="52"/>
      <c r="BM34" s="52"/>
      <c r="BW34" s="54"/>
      <c r="BX34" s="54"/>
      <c r="BY34" s="54"/>
      <c r="BZ34" s="54"/>
      <c r="CA34" s="54"/>
      <c r="CB34" s="54"/>
    </row>
    <row r="35" spans="1:80" ht="17.45" customHeight="1">
      <c r="A35" s="94">
        <f t="shared" si="29"/>
        <v>4.4000000000000004</v>
      </c>
      <c r="B35" s="179">
        <f t="shared" si="15"/>
        <v>45977</v>
      </c>
      <c r="C35" s="8"/>
      <c r="D35" s="11"/>
      <c r="E35" s="12">
        <v>2</v>
      </c>
      <c r="F35" s="11">
        <v>2</v>
      </c>
      <c r="G35" s="74">
        <f t="shared" si="30"/>
        <v>819</v>
      </c>
      <c r="H35" s="75">
        <f t="shared" si="30"/>
        <v>5880</v>
      </c>
      <c r="I35" s="88">
        <f t="shared" si="17"/>
        <v>0</v>
      </c>
      <c r="J35" s="78">
        <f t="shared" si="18"/>
        <v>2.4360535931790498E-3</v>
      </c>
      <c r="K35" s="78">
        <f t="shared" si="19"/>
        <v>0</v>
      </c>
      <c r="L35" s="78">
        <f t="shared" si="20"/>
        <v>3.4002040122407346E-4</v>
      </c>
      <c r="M35" s="78">
        <f t="shared" ca="1" si="21"/>
        <v>1.444043321299639E-2</v>
      </c>
      <c r="N35" s="78">
        <f t="shared" ca="1" si="0"/>
        <v>3.8963239031001187E-3</v>
      </c>
      <c r="O35" s="78">
        <f t="shared" si="22"/>
        <v>5.0000000000000001E-4</v>
      </c>
      <c r="P35" s="13" t="s">
        <v>184</v>
      </c>
      <c r="Q35" s="8">
        <v>64</v>
      </c>
      <c r="R35" s="13">
        <v>38</v>
      </c>
      <c r="S35" s="89">
        <f t="shared" si="1"/>
        <v>64</v>
      </c>
      <c r="T35" s="75">
        <f t="shared" si="2"/>
        <v>38</v>
      </c>
      <c r="U35" s="90">
        <f t="shared" si="3"/>
        <v>52.415999999999997</v>
      </c>
      <c r="V35" s="82">
        <f t="shared" si="4"/>
        <v>223.44</v>
      </c>
      <c r="W35" s="8"/>
      <c r="X35" s="8"/>
      <c r="Y35" s="23"/>
      <c r="Z35" s="23"/>
      <c r="AA35" s="23"/>
      <c r="AB35" s="12"/>
      <c r="AC35" s="91">
        <f t="shared" si="5"/>
        <v>0</v>
      </c>
      <c r="AD35" s="75">
        <f t="shared" si="6"/>
        <v>0</v>
      </c>
      <c r="AE35" s="88">
        <f t="shared" si="7"/>
        <v>0</v>
      </c>
      <c r="AF35" s="92">
        <f t="shared" si="8"/>
        <v>0</v>
      </c>
      <c r="AG35" s="93">
        <f t="shared" si="9"/>
        <v>0</v>
      </c>
      <c r="AH35" s="93">
        <f t="shared" si="10"/>
        <v>0</v>
      </c>
      <c r="AI35" s="78">
        <f t="shared" si="11"/>
        <v>0</v>
      </c>
      <c r="AJ35" s="92">
        <f t="shared" si="12"/>
        <v>0</v>
      </c>
      <c r="AK35" s="78">
        <f t="shared" si="13"/>
        <v>0</v>
      </c>
      <c r="AL35" s="11"/>
      <c r="AM35" s="14"/>
      <c r="AN35" s="11">
        <v>599</v>
      </c>
      <c r="AO35" s="15">
        <v>0.45</v>
      </c>
      <c r="AP35" s="11">
        <v>791</v>
      </c>
      <c r="AQ35" s="11">
        <v>802</v>
      </c>
      <c r="AR35" s="11">
        <v>837</v>
      </c>
      <c r="AS35" s="75">
        <f t="shared" si="23"/>
        <v>460</v>
      </c>
      <c r="AT35" s="75">
        <f t="shared" ca="1" si="24"/>
        <v>500</v>
      </c>
      <c r="AU35" s="75">
        <f t="shared" si="25"/>
        <v>1.6675366858070877</v>
      </c>
      <c r="AV35" s="75">
        <f t="shared" ca="1" si="26"/>
        <v>74.638005672488433</v>
      </c>
      <c r="AW35" s="169">
        <v>0.33333333333333331</v>
      </c>
      <c r="AX35" s="169">
        <v>0.66666666666666663</v>
      </c>
      <c r="AY35" s="75">
        <f t="shared" si="27"/>
        <v>8</v>
      </c>
      <c r="AZ35" s="169">
        <v>0.33333333333333331</v>
      </c>
      <c r="BA35" s="169">
        <v>0.39583333333333331</v>
      </c>
      <c r="BB35" s="75">
        <f t="shared" si="28"/>
        <v>1.5</v>
      </c>
      <c r="BC35" s="11"/>
      <c r="BH35" s="52"/>
      <c r="BI35" s="52"/>
      <c r="BJ35" s="52"/>
      <c r="BK35" s="52"/>
      <c r="BL35" s="52"/>
      <c r="BM35" s="52"/>
      <c r="BW35" s="54"/>
      <c r="BX35" s="54"/>
      <c r="BY35" s="54"/>
      <c r="BZ35" s="54"/>
      <c r="CA35" s="54"/>
      <c r="CB35" s="54"/>
    </row>
    <row r="36" spans="1:80" ht="17.45" customHeight="1">
      <c r="A36" s="86">
        <f t="shared" si="29"/>
        <v>4.5</v>
      </c>
      <c r="B36" s="179">
        <f t="shared" si="15"/>
        <v>45978</v>
      </c>
      <c r="C36" s="8"/>
      <c r="D36" s="11"/>
      <c r="E36" s="12">
        <v>1</v>
      </c>
      <c r="F36" s="11">
        <v>2</v>
      </c>
      <c r="G36" s="74">
        <f t="shared" si="30"/>
        <v>818</v>
      </c>
      <c r="H36" s="75">
        <f t="shared" si="30"/>
        <v>5878</v>
      </c>
      <c r="I36" s="88">
        <f t="shared" si="17"/>
        <v>0</v>
      </c>
      <c r="J36" s="78">
        <f t="shared" si="18"/>
        <v>1.221001221001221E-3</v>
      </c>
      <c r="K36" s="78">
        <f t="shared" si="19"/>
        <v>0</v>
      </c>
      <c r="L36" s="78">
        <f t="shared" si="20"/>
        <v>3.4013605442176868E-4</v>
      </c>
      <c r="M36" s="78">
        <f t="shared" ca="1" si="21"/>
        <v>1.5643802647412757E-2</v>
      </c>
      <c r="N36" s="78">
        <f t="shared" ca="1" si="0"/>
        <v>4.2351346772827375E-3</v>
      </c>
      <c r="O36" s="78">
        <f t="shared" si="22"/>
        <v>5.0000000000000001E-4</v>
      </c>
      <c r="P36" s="13" t="s">
        <v>184</v>
      </c>
      <c r="Q36" s="8">
        <v>64</v>
      </c>
      <c r="R36" s="13">
        <v>38</v>
      </c>
      <c r="S36" s="89">
        <f t="shared" si="1"/>
        <v>64</v>
      </c>
      <c r="T36" s="75">
        <f t="shared" si="2"/>
        <v>38</v>
      </c>
      <c r="U36" s="90">
        <f t="shared" si="3"/>
        <v>52.351999999999997</v>
      </c>
      <c r="V36" s="82">
        <f t="shared" si="4"/>
        <v>223.364</v>
      </c>
      <c r="W36" s="8"/>
      <c r="X36" s="8"/>
      <c r="Y36" s="23"/>
      <c r="Z36" s="23"/>
      <c r="AA36" s="23"/>
      <c r="AB36" s="12"/>
      <c r="AC36" s="91">
        <f t="shared" si="5"/>
        <v>0</v>
      </c>
      <c r="AD36" s="75">
        <f t="shared" si="6"/>
        <v>0</v>
      </c>
      <c r="AE36" s="88">
        <f t="shared" si="7"/>
        <v>0</v>
      </c>
      <c r="AF36" s="92">
        <f t="shared" si="8"/>
        <v>0</v>
      </c>
      <c r="AG36" s="93">
        <f t="shared" si="9"/>
        <v>0</v>
      </c>
      <c r="AH36" s="93">
        <f t="shared" si="10"/>
        <v>0</v>
      </c>
      <c r="AI36" s="78">
        <f t="shared" si="11"/>
        <v>0</v>
      </c>
      <c r="AJ36" s="92">
        <f t="shared" si="12"/>
        <v>0</v>
      </c>
      <c r="AK36" s="78">
        <f t="shared" si="13"/>
        <v>0</v>
      </c>
      <c r="AL36" s="11"/>
      <c r="AM36" s="14"/>
      <c r="AN36" s="11"/>
      <c r="AO36" s="15"/>
      <c r="AP36" s="11">
        <v>841</v>
      </c>
      <c r="AQ36" s="11">
        <v>871</v>
      </c>
      <c r="AR36" s="11">
        <v>901</v>
      </c>
      <c r="AS36" s="75">
        <f t="shared" si="23"/>
        <v>600</v>
      </c>
      <c r="AT36" s="75">
        <f t="shared" ca="1" si="24"/>
        <v>680</v>
      </c>
      <c r="AU36" s="75">
        <f t="shared" si="25"/>
        <v>2.1761522726283569</v>
      </c>
      <c r="AV36" s="75">
        <f t="shared" ca="1" si="26"/>
        <v>101.5531660692951</v>
      </c>
      <c r="AW36" s="169">
        <v>0.33333333333333331</v>
      </c>
      <c r="AX36" s="169">
        <v>0.66666666666666663</v>
      </c>
      <c r="AY36" s="75">
        <f t="shared" si="27"/>
        <v>8</v>
      </c>
      <c r="AZ36" s="169">
        <v>0.33333333333333331</v>
      </c>
      <c r="BA36" s="169">
        <v>0.39583333333333331</v>
      </c>
      <c r="BB36" s="75">
        <f t="shared" si="28"/>
        <v>1.5</v>
      </c>
      <c r="BC36" s="11"/>
      <c r="BH36" s="52"/>
      <c r="BI36" s="52"/>
      <c r="BJ36" s="52"/>
      <c r="BK36" s="52"/>
      <c r="BL36" s="52"/>
      <c r="BM36" s="52"/>
      <c r="BW36" s="54"/>
      <c r="BX36" s="54"/>
      <c r="BY36" s="54"/>
      <c r="BZ36" s="54"/>
      <c r="CA36" s="54"/>
      <c r="CB36" s="54"/>
    </row>
    <row r="37" spans="1:80" ht="17.45" customHeight="1">
      <c r="A37" s="94">
        <f t="shared" si="29"/>
        <v>4.6000000000000005</v>
      </c>
      <c r="B37" s="179">
        <f t="shared" si="15"/>
        <v>45979</v>
      </c>
      <c r="C37" s="8"/>
      <c r="D37" s="11"/>
      <c r="E37" s="12">
        <v>1</v>
      </c>
      <c r="F37" s="11">
        <v>2</v>
      </c>
      <c r="G37" s="74">
        <f t="shared" si="30"/>
        <v>817</v>
      </c>
      <c r="H37" s="75">
        <f t="shared" si="30"/>
        <v>5876</v>
      </c>
      <c r="I37" s="88">
        <f t="shared" si="17"/>
        <v>0</v>
      </c>
      <c r="J37" s="78">
        <f t="shared" si="18"/>
        <v>1.2224938875305623E-3</v>
      </c>
      <c r="K37" s="78">
        <f t="shared" si="19"/>
        <v>0</v>
      </c>
      <c r="L37" s="78">
        <f t="shared" si="20"/>
        <v>3.4025178632187818E-4</v>
      </c>
      <c r="M37" s="78">
        <f t="shared" ca="1" si="21"/>
        <v>1.6847172081829124E-2</v>
      </c>
      <c r="N37" s="78">
        <f t="shared" ca="1" si="0"/>
        <v>4.5739454514653567E-3</v>
      </c>
      <c r="O37" s="78">
        <f t="shared" si="22"/>
        <v>5.0000000000000001E-4</v>
      </c>
      <c r="P37" s="13" t="s">
        <v>184</v>
      </c>
      <c r="Q37" s="8">
        <v>64</v>
      </c>
      <c r="R37" s="13">
        <v>38</v>
      </c>
      <c r="S37" s="89">
        <f t="shared" si="1"/>
        <v>64</v>
      </c>
      <c r="T37" s="75">
        <f t="shared" si="2"/>
        <v>38</v>
      </c>
      <c r="U37" s="90">
        <f t="shared" si="3"/>
        <v>52.287999999999997</v>
      </c>
      <c r="V37" s="82">
        <f t="shared" si="4"/>
        <v>223.28800000000001</v>
      </c>
      <c r="W37" s="8"/>
      <c r="X37" s="8"/>
      <c r="Y37" s="23"/>
      <c r="Z37" s="23"/>
      <c r="AA37" s="23"/>
      <c r="AB37" s="12"/>
      <c r="AC37" s="91">
        <f t="shared" si="5"/>
        <v>0</v>
      </c>
      <c r="AD37" s="75">
        <f t="shared" si="6"/>
        <v>0</v>
      </c>
      <c r="AE37" s="88">
        <f t="shared" si="7"/>
        <v>0</v>
      </c>
      <c r="AF37" s="92">
        <f t="shared" si="8"/>
        <v>0</v>
      </c>
      <c r="AG37" s="93">
        <f t="shared" si="9"/>
        <v>0</v>
      </c>
      <c r="AH37" s="93">
        <f t="shared" si="10"/>
        <v>0</v>
      </c>
      <c r="AI37" s="78">
        <f t="shared" si="11"/>
        <v>0</v>
      </c>
      <c r="AJ37" s="92">
        <f t="shared" si="12"/>
        <v>0</v>
      </c>
      <c r="AK37" s="78">
        <f t="shared" si="13"/>
        <v>0</v>
      </c>
      <c r="AL37" s="11"/>
      <c r="AM37" s="14"/>
      <c r="AN37" s="11"/>
      <c r="AO37" s="15"/>
      <c r="AP37" s="11">
        <v>909</v>
      </c>
      <c r="AQ37" s="11">
        <v>917</v>
      </c>
      <c r="AR37" s="11">
        <v>967</v>
      </c>
      <c r="AS37" s="75">
        <f t="shared" si="23"/>
        <v>580</v>
      </c>
      <c r="AT37" s="75">
        <f t="shared" ca="1" si="24"/>
        <v>760</v>
      </c>
      <c r="AU37" s="75">
        <f t="shared" si="25"/>
        <v>2.104682555810375</v>
      </c>
      <c r="AV37" s="75">
        <f t="shared" ca="1" si="26"/>
        <v>113.55147168683699</v>
      </c>
      <c r="AW37" s="169">
        <v>0.33333333333333331</v>
      </c>
      <c r="AX37" s="169">
        <v>0.66666666666666663</v>
      </c>
      <c r="AY37" s="75">
        <f t="shared" si="27"/>
        <v>8</v>
      </c>
      <c r="AZ37" s="169">
        <v>0.33333333333333331</v>
      </c>
      <c r="BA37" s="169">
        <v>0.39583333333333331</v>
      </c>
      <c r="BB37" s="75">
        <f t="shared" si="28"/>
        <v>1.5</v>
      </c>
      <c r="BC37" s="11"/>
      <c r="BH37" s="52"/>
      <c r="BI37" s="52"/>
      <c r="BJ37" s="52"/>
      <c r="BK37" s="52"/>
      <c r="BL37" s="52"/>
      <c r="BM37" s="52"/>
      <c r="BW37" s="54"/>
      <c r="BX37" s="54"/>
      <c r="BY37" s="54"/>
      <c r="BZ37" s="54"/>
      <c r="CA37" s="54"/>
      <c r="CB37" s="54"/>
    </row>
    <row r="38" spans="1:80" ht="17.45" customHeight="1" thickBot="1">
      <c r="A38" s="86">
        <f t="shared" si="29"/>
        <v>4.7000000000000011</v>
      </c>
      <c r="B38" s="180">
        <f t="shared" si="15"/>
        <v>45980</v>
      </c>
      <c r="C38" s="16"/>
      <c r="D38" s="17"/>
      <c r="E38" s="18">
        <v>1</v>
      </c>
      <c r="F38" s="17"/>
      <c r="G38" s="96">
        <f t="shared" si="30"/>
        <v>816</v>
      </c>
      <c r="H38" s="97">
        <f t="shared" si="30"/>
        <v>5876</v>
      </c>
      <c r="I38" s="98">
        <f t="shared" si="17"/>
        <v>0</v>
      </c>
      <c r="J38" s="99">
        <f t="shared" si="18"/>
        <v>1.2239902080783353E-3</v>
      </c>
      <c r="K38" s="99">
        <f t="shared" si="19"/>
        <v>0</v>
      </c>
      <c r="L38" s="99">
        <f t="shared" si="20"/>
        <v>0</v>
      </c>
      <c r="M38" s="99">
        <f t="shared" ca="1" si="21"/>
        <v>1.8050541516245491E-2</v>
      </c>
      <c r="N38" s="99">
        <f t="shared" ca="1" si="0"/>
        <v>4.5739454514653567E-3</v>
      </c>
      <c r="O38" s="99">
        <f t="shared" si="22"/>
        <v>5.0000000000000001E-4</v>
      </c>
      <c r="P38" s="19" t="s">
        <v>184</v>
      </c>
      <c r="Q38" s="16">
        <v>64</v>
      </c>
      <c r="R38" s="19">
        <v>38</v>
      </c>
      <c r="S38" s="89">
        <f t="shared" si="1"/>
        <v>64</v>
      </c>
      <c r="T38" s="75">
        <f t="shared" si="2"/>
        <v>38</v>
      </c>
      <c r="U38" s="100">
        <f t="shared" si="3"/>
        <v>52.223999999999997</v>
      </c>
      <c r="V38" s="101">
        <f t="shared" si="4"/>
        <v>223.28800000000001</v>
      </c>
      <c r="W38" s="16"/>
      <c r="X38" s="16"/>
      <c r="Y38" s="23"/>
      <c r="Z38" s="23"/>
      <c r="AA38" s="23"/>
      <c r="AB38" s="12"/>
      <c r="AC38" s="102">
        <f t="shared" si="5"/>
        <v>0</v>
      </c>
      <c r="AD38" s="97">
        <f t="shared" si="6"/>
        <v>0</v>
      </c>
      <c r="AE38" s="98">
        <f t="shared" si="7"/>
        <v>0</v>
      </c>
      <c r="AF38" s="103">
        <f t="shared" si="8"/>
        <v>0</v>
      </c>
      <c r="AG38" s="104">
        <f t="shared" si="9"/>
        <v>0</v>
      </c>
      <c r="AH38" s="104">
        <f t="shared" si="10"/>
        <v>0</v>
      </c>
      <c r="AI38" s="99">
        <f t="shared" si="11"/>
        <v>0</v>
      </c>
      <c r="AJ38" s="103">
        <f t="shared" si="12"/>
        <v>0</v>
      </c>
      <c r="AK38" s="99">
        <f t="shared" si="13"/>
        <v>0</v>
      </c>
      <c r="AL38" s="17"/>
      <c r="AM38" s="20"/>
      <c r="AN38" s="17"/>
      <c r="AO38" s="21"/>
      <c r="AP38" s="17">
        <v>985</v>
      </c>
      <c r="AQ38" s="17">
        <v>1015</v>
      </c>
      <c r="AR38" s="17">
        <v>1054</v>
      </c>
      <c r="AS38" s="97">
        <f t="shared" si="23"/>
        <v>690</v>
      </c>
      <c r="AT38" s="97">
        <f t="shared" ca="1" si="24"/>
        <v>750</v>
      </c>
      <c r="AU38" s="97">
        <f t="shared" si="25"/>
        <v>2.5044281192833706</v>
      </c>
      <c r="AV38" s="97">
        <f t="shared" ca="1" si="26"/>
        <v>112.07411835026898</v>
      </c>
      <c r="AW38" s="167">
        <v>0.33333333333333331</v>
      </c>
      <c r="AX38" s="167">
        <v>0.66666666666666663</v>
      </c>
      <c r="AY38" s="97">
        <f t="shared" si="27"/>
        <v>8</v>
      </c>
      <c r="AZ38" s="167">
        <v>0.33333333333333331</v>
      </c>
      <c r="BA38" s="167">
        <v>0.39583333333333331</v>
      </c>
      <c r="BB38" s="97">
        <f t="shared" si="28"/>
        <v>1.5</v>
      </c>
      <c r="BC38" s="17"/>
      <c r="BH38" s="52"/>
      <c r="BI38" s="52"/>
      <c r="BJ38" s="52"/>
      <c r="BK38" s="52"/>
      <c r="BL38" s="52"/>
      <c r="BM38" s="52"/>
      <c r="BW38" s="54"/>
      <c r="BX38" s="54"/>
      <c r="BY38" s="54"/>
      <c r="BZ38" s="54"/>
      <c r="CA38" s="54"/>
      <c r="CB38" s="54"/>
    </row>
    <row r="39" spans="1:80" ht="17.45" customHeight="1" thickTop="1">
      <c r="A39" s="71">
        <f>A32+1</f>
        <v>5.0999999999999996</v>
      </c>
      <c r="B39" s="178">
        <f>B38+1</f>
        <v>45981</v>
      </c>
      <c r="C39" s="4"/>
      <c r="D39" s="5"/>
      <c r="E39" s="6">
        <v>2</v>
      </c>
      <c r="F39" s="5"/>
      <c r="G39" s="74">
        <f t="shared" si="30"/>
        <v>814</v>
      </c>
      <c r="H39" s="75">
        <f t="shared" si="30"/>
        <v>5876</v>
      </c>
      <c r="I39" s="76">
        <f t="shared" si="17"/>
        <v>0</v>
      </c>
      <c r="J39" s="77">
        <f t="shared" si="18"/>
        <v>2.4509803921568627E-3</v>
      </c>
      <c r="K39" s="77">
        <f t="shared" si="19"/>
        <v>0</v>
      </c>
      <c r="L39" s="77">
        <f t="shared" si="20"/>
        <v>0</v>
      </c>
      <c r="M39" s="78">
        <f t="shared" ca="1" si="21"/>
        <v>2.0457280385078224E-2</v>
      </c>
      <c r="N39" s="78">
        <f t="shared" ca="1" si="0"/>
        <v>4.5739454514653567E-3</v>
      </c>
      <c r="O39" s="78">
        <f t="shared" si="22"/>
        <v>5.0000000000000001E-4</v>
      </c>
      <c r="P39" s="7" t="s">
        <v>184</v>
      </c>
      <c r="Q39" s="8">
        <v>64</v>
      </c>
      <c r="R39" s="13">
        <v>38</v>
      </c>
      <c r="S39" s="79">
        <f t="shared" si="1"/>
        <v>64</v>
      </c>
      <c r="T39" s="80">
        <f t="shared" si="2"/>
        <v>38</v>
      </c>
      <c r="U39" s="90">
        <f t="shared" si="3"/>
        <v>52.095999999999997</v>
      </c>
      <c r="V39" s="82">
        <f t="shared" si="4"/>
        <v>223.28800000000001</v>
      </c>
      <c r="W39" s="4"/>
      <c r="X39" s="4"/>
      <c r="Y39" s="22"/>
      <c r="Z39" s="22"/>
      <c r="AA39" s="22"/>
      <c r="AB39" s="6"/>
      <c r="AC39" s="83">
        <f t="shared" si="5"/>
        <v>0</v>
      </c>
      <c r="AD39" s="80">
        <f t="shared" si="6"/>
        <v>0</v>
      </c>
      <c r="AE39" s="76">
        <f t="shared" si="7"/>
        <v>0</v>
      </c>
      <c r="AF39" s="84">
        <f t="shared" si="8"/>
        <v>0</v>
      </c>
      <c r="AG39" s="85">
        <f t="shared" si="9"/>
        <v>0</v>
      </c>
      <c r="AH39" s="85">
        <f t="shared" si="10"/>
        <v>0</v>
      </c>
      <c r="AI39" s="77">
        <f t="shared" si="11"/>
        <v>0</v>
      </c>
      <c r="AJ39" s="84">
        <f t="shared" si="12"/>
        <v>0</v>
      </c>
      <c r="AK39" s="77">
        <f t="shared" si="13"/>
        <v>0</v>
      </c>
      <c r="AL39" s="5">
        <v>852</v>
      </c>
      <c r="AM39" s="9">
        <v>0.53300000000000003</v>
      </c>
      <c r="AN39" s="5">
        <v>591</v>
      </c>
      <c r="AO39" s="10">
        <v>0.41699999999999998</v>
      </c>
      <c r="AP39" s="5">
        <v>1060</v>
      </c>
      <c r="AQ39" s="5">
        <v>1085</v>
      </c>
      <c r="AR39" s="5">
        <v>1127</v>
      </c>
      <c r="AS39" s="80">
        <f t="shared" si="23"/>
        <v>670</v>
      </c>
      <c r="AT39" s="80">
        <f t="shared" ca="1" si="24"/>
        <v>850</v>
      </c>
      <c r="AU39" s="80">
        <f t="shared" si="25"/>
        <v>2.4329663306510181</v>
      </c>
      <c r="AV39" s="80">
        <f t="shared" ca="1" si="26"/>
        <v>127.05530642750374</v>
      </c>
      <c r="AW39" s="165">
        <v>0.33333333333333331</v>
      </c>
      <c r="AX39" s="165">
        <v>0.66666666666666663</v>
      </c>
      <c r="AY39" s="80">
        <f t="shared" si="27"/>
        <v>8</v>
      </c>
      <c r="AZ39" s="165">
        <v>0.33333333333333331</v>
      </c>
      <c r="BA39" s="165">
        <v>0.39583333333333331</v>
      </c>
      <c r="BB39" s="80">
        <f t="shared" si="28"/>
        <v>1.5</v>
      </c>
      <c r="BC39" s="5"/>
      <c r="BH39" s="52"/>
      <c r="BI39" s="52"/>
      <c r="BJ39" s="52"/>
      <c r="BK39" s="52"/>
      <c r="BL39" s="52"/>
      <c r="BM39" s="52"/>
      <c r="BW39" s="54"/>
      <c r="BX39" s="54"/>
      <c r="BY39" s="54"/>
      <c r="BZ39" s="54"/>
      <c r="CA39" s="54"/>
      <c r="CB39" s="54"/>
    </row>
    <row r="40" spans="1:80" ht="17.45" customHeight="1">
      <c r="A40" s="86">
        <f t="shared" si="29"/>
        <v>5.2</v>
      </c>
      <c r="B40" s="179">
        <f t="shared" si="15"/>
        <v>45982</v>
      </c>
      <c r="C40" s="8"/>
      <c r="D40" s="11"/>
      <c r="E40" s="12">
        <v>3</v>
      </c>
      <c r="F40" s="11">
        <v>1</v>
      </c>
      <c r="G40" s="74">
        <f t="shared" si="30"/>
        <v>811</v>
      </c>
      <c r="H40" s="75">
        <f t="shared" si="30"/>
        <v>5875</v>
      </c>
      <c r="I40" s="88">
        <f t="shared" si="17"/>
        <v>0</v>
      </c>
      <c r="J40" s="78">
        <f t="shared" si="18"/>
        <v>3.6855036855036856E-3</v>
      </c>
      <c r="K40" s="78">
        <f t="shared" si="19"/>
        <v>0</v>
      </c>
      <c r="L40" s="78">
        <f t="shared" si="20"/>
        <v>1.7018379850238256E-4</v>
      </c>
      <c r="M40" s="78">
        <f t="shared" ca="1" si="21"/>
        <v>2.4067388688327321E-2</v>
      </c>
      <c r="N40" s="78">
        <f t="shared" ca="1" si="0"/>
        <v>4.7433508385566663E-3</v>
      </c>
      <c r="O40" s="78">
        <f t="shared" si="22"/>
        <v>5.0000000000000001E-4</v>
      </c>
      <c r="P40" s="13" t="s">
        <v>186</v>
      </c>
      <c r="Q40" s="8"/>
      <c r="R40" s="13"/>
      <c r="S40" s="89">
        <f t="shared" si="1"/>
        <v>0</v>
      </c>
      <c r="T40" s="75">
        <f t="shared" si="2"/>
        <v>0</v>
      </c>
      <c r="U40" s="90">
        <f t="shared" si="3"/>
        <v>0</v>
      </c>
      <c r="V40" s="82">
        <f t="shared" si="4"/>
        <v>0</v>
      </c>
      <c r="W40" s="8"/>
      <c r="X40" s="8"/>
      <c r="Y40" s="23"/>
      <c r="Z40" s="23"/>
      <c r="AA40" s="23"/>
      <c r="AB40" s="12"/>
      <c r="AC40" s="91">
        <f t="shared" si="5"/>
        <v>0</v>
      </c>
      <c r="AD40" s="75">
        <f t="shared" si="6"/>
        <v>0</v>
      </c>
      <c r="AE40" s="88">
        <f t="shared" si="7"/>
        <v>0</v>
      </c>
      <c r="AF40" s="92">
        <f t="shared" si="8"/>
        <v>0</v>
      </c>
      <c r="AG40" s="93">
        <f t="shared" si="9"/>
        <v>0</v>
      </c>
      <c r="AH40" s="93">
        <f t="shared" si="10"/>
        <v>0</v>
      </c>
      <c r="AI40" s="78">
        <f t="shared" si="11"/>
        <v>0</v>
      </c>
      <c r="AJ40" s="92">
        <f t="shared" si="12"/>
        <v>0</v>
      </c>
      <c r="AK40" s="78">
        <f t="shared" si="13"/>
        <v>0</v>
      </c>
      <c r="AL40" s="11">
        <v>765</v>
      </c>
      <c r="AM40" s="14">
        <v>0.53300000000000003</v>
      </c>
      <c r="AN40" s="11">
        <v>659</v>
      </c>
      <c r="AO40" s="15">
        <v>0.5</v>
      </c>
      <c r="AP40" s="11">
        <v>1145</v>
      </c>
      <c r="AQ40" s="11">
        <v>1159</v>
      </c>
      <c r="AR40" s="11">
        <v>1173</v>
      </c>
      <c r="AS40" s="75">
        <f t="shared" si="23"/>
        <v>280</v>
      </c>
      <c r="AT40" s="75">
        <f t="shared" ca="1" si="24"/>
        <v>290</v>
      </c>
      <c r="AU40" s="75">
        <f t="shared" si="25"/>
        <v>0</v>
      </c>
      <c r="AV40" s="75">
        <f t="shared" ca="1" si="26"/>
        <v>43.374214777146278</v>
      </c>
      <c r="AW40" s="169">
        <v>0.33333333333333331</v>
      </c>
      <c r="AX40" s="169">
        <v>0.66666666666666663</v>
      </c>
      <c r="AY40" s="75">
        <f t="shared" si="27"/>
        <v>8</v>
      </c>
      <c r="AZ40" s="169">
        <v>0.33333333333333331</v>
      </c>
      <c r="BA40" s="169">
        <v>0.39583333333333331</v>
      </c>
      <c r="BB40" s="75">
        <f t="shared" si="28"/>
        <v>1.5</v>
      </c>
      <c r="BC40" s="11"/>
      <c r="BH40" s="52"/>
      <c r="BI40" s="52"/>
      <c r="BJ40" s="52"/>
      <c r="BK40" s="52"/>
      <c r="BL40" s="52"/>
      <c r="BM40" s="52"/>
      <c r="BW40" s="54"/>
      <c r="BX40" s="54"/>
      <c r="BY40" s="54"/>
      <c r="BZ40" s="54"/>
      <c r="CA40" s="54"/>
      <c r="CB40" s="54"/>
    </row>
    <row r="41" spans="1:80" ht="17.45" customHeight="1">
      <c r="A41" s="94">
        <f t="shared" si="29"/>
        <v>5.3000000000000007</v>
      </c>
      <c r="B41" s="179">
        <f t="shared" si="15"/>
        <v>45983</v>
      </c>
      <c r="C41" s="8"/>
      <c r="D41" s="11"/>
      <c r="E41" s="12"/>
      <c r="F41" s="11">
        <v>1</v>
      </c>
      <c r="G41" s="74">
        <f t="shared" si="30"/>
        <v>811</v>
      </c>
      <c r="H41" s="75">
        <f t="shared" si="30"/>
        <v>5874</v>
      </c>
      <c r="I41" s="88">
        <f t="shared" si="17"/>
        <v>0</v>
      </c>
      <c r="J41" s="78">
        <f t="shared" si="18"/>
        <v>0</v>
      </c>
      <c r="K41" s="78">
        <f t="shared" si="19"/>
        <v>0</v>
      </c>
      <c r="L41" s="78">
        <f t="shared" si="20"/>
        <v>1.7021276595744682E-4</v>
      </c>
      <c r="M41" s="78">
        <f t="shared" ca="1" si="21"/>
        <v>2.4067388688327321E-2</v>
      </c>
      <c r="N41" s="78">
        <f t="shared" ca="1" si="0"/>
        <v>4.9127562256479759E-3</v>
      </c>
      <c r="O41" s="78">
        <f t="shared" si="22"/>
        <v>5.0000000000000001E-4</v>
      </c>
      <c r="P41" s="13" t="s">
        <v>186</v>
      </c>
      <c r="Q41" s="8">
        <v>64</v>
      </c>
      <c r="R41" s="13">
        <v>38</v>
      </c>
      <c r="S41" s="89">
        <f t="shared" si="1"/>
        <v>128</v>
      </c>
      <c r="T41" s="75">
        <f t="shared" si="2"/>
        <v>76</v>
      </c>
      <c r="U41" s="90">
        <f t="shared" si="3"/>
        <v>103.80800000000001</v>
      </c>
      <c r="V41" s="82">
        <f t="shared" si="4"/>
        <v>446.42399999999998</v>
      </c>
      <c r="W41" s="8"/>
      <c r="X41" s="8"/>
      <c r="Y41" s="23"/>
      <c r="Z41" s="23"/>
      <c r="AA41" s="23"/>
      <c r="AB41" s="12"/>
      <c r="AC41" s="91">
        <f t="shared" si="5"/>
        <v>0</v>
      </c>
      <c r="AD41" s="75">
        <f t="shared" si="6"/>
        <v>0</v>
      </c>
      <c r="AE41" s="88">
        <f t="shared" si="7"/>
        <v>0</v>
      </c>
      <c r="AF41" s="92">
        <f t="shared" si="8"/>
        <v>0</v>
      </c>
      <c r="AG41" s="93">
        <f t="shared" si="9"/>
        <v>0</v>
      </c>
      <c r="AH41" s="93">
        <f t="shared" si="10"/>
        <v>0</v>
      </c>
      <c r="AI41" s="78">
        <f t="shared" si="11"/>
        <v>0</v>
      </c>
      <c r="AJ41" s="92">
        <f t="shared" si="12"/>
        <v>0</v>
      </c>
      <c r="AK41" s="78">
        <f t="shared" si="13"/>
        <v>0</v>
      </c>
      <c r="AL41" s="11"/>
      <c r="AM41" s="14"/>
      <c r="AN41" s="11">
        <v>656</v>
      </c>
      <c r="AO41" s="15">
        <v>0.51700000000000002</v>
      </c>
      <c r="AP41" s="11">
        <v>1174</v>
      </c>
      <c r="AQ41" s="11">
        <v>1202</v>
      </c>
      <c r="AR41" s="11">
        <v>1243</v>
      </c>
      <c r="AS41" s="75">
        <f t="shared" si="23"/>
        <v>690</v>
      </c>
      <c r="AT41" s="75">
        <f t="shared" ca="1" si="24"/>
        <v>830</v>
      </c>
      <c r="AU41" s="75">
        <f t="shared" si="25"/>
        <v>1.2540164875906892</v>
      </c>
      <c r="AV41" s="75">
        <f t="shared" ca="1" si="26"/>
        <v>124.15856394913986</v>
      </c>
      <c r="AW41" s="169">
        <v>0.33333333333333331</v>
      </c>
      <c r="AX41" s="169">
        <v>0.66666666666666663</v>
      </c>
      <c r="AY41" s="75">
        <f t="shared" si="27"/>
        <v>8</v>
      </c>
      <c r="AZ41" s="169">
        <v>0.33333333333333331</v>
      </c>
      <c r="BA41" s="169">
        <v>0.39583333333333331</v>
      </c>
      <c r="BB41" s="75">
        <f t="shared" si="28"/>
        <v>1.5</v>
      </c>
      <c r="BC41" s="11"/>
      <c r="BH41" s="52"/>
      <c r="BI41" s="52"/>
      <c r="BJ41" s="52"/>
      <c r="BK41" s="52"/>
      <c r="BL41" s="52"/>
      <c r="BM41" s="52"/>
      <c r="BW41" s="54"/>
      <c r="BX41" s="54"/>
      <c r="BY41" s="54"/>
      <c r="BZ41" s="54"/>
      <c r="CA41" s="54"/>
      <c r="CB41" s="54"/>
    </row>
    <row r="42" spans="1:80" ht="17.45" customHeight="1">
      <c r="A42" s="86">
        <f t="shared" si="29"/>
        <v>5.4</v>
      </c>
      <c r="B42" s="179">
        <f t="shared" si="15"/>
        <v>45984</v>
      </c>
      <c r="C42" s="8"/>
      <c r="D42" s="11"/>
      <c r="E42" s="12"/>
      <c r="F42" s="11"/>
      <c r="G42" s="74">
        <f t="shared" si="30"/>
        <v>811</v>
      </c>
      <c r="H42" s="75">
        <f t="shared" si="30"/>
        <v>5874</v>
      </c>
      <c r="I42" s="88">
        <f t="shared" si="17"/>
        <v>0</v>
      </c>
      <c r="J42" s="78">
        <f t="shared" si="18"/>
        <v>0</v>
      </c>
      <c r="K42" s="78">
        <f t="shared" si="19"/>
        <v>0</v>
      </c>
      <c r="L42" s="78">
        <f t="shared" si="20"/>
        <v>0</v>
      </c>
      <c r="M42" s="78">
        <f t="shared" ca="1" si="21"/>
        <v>2.4067388688327321E-2</v>
      </c>
      <c r="N42" s="78">
        <f t="shared" ca="1" si="0"/>
        <v>4.9127562256479759E-3</v>
      </c>
      <c r="O42" s="78">
        <f t="shared" si="22"/>
        <v>5.0000000000000001E-4</v>
      </c>
      <c r="P42" s="13" t="s">
        <v>186</v>
      </c>
      <c r="Q42" s="8"/>
      <c r="R42" s="13"/>
      <c r="S42" s="89">
        <f t="shared" si="1"/>
        <v>0</v>
      </c>
      <c r="T42" s="75">
        <f t="shared" si="2"/>
        <v>0</v>
      </c>
      <c r="U42" s="90">
        <f t="shared" si="3"/>
        <v>0</v>
      </c>
      <c r="V42" s="82">
        <f t="shared" si="4"/>
        <v>0</v>
      </c>
      <c r="W42" s="8"/>
      <c r="X42" s="8"/>
      <c r="Y42" s="23"/>
      <c r="Z42" s="23"/>
      <c r="AA42" s="23"/>
      <c r="AB42" s="12"/>
      <c r="AC42" s="91">
        <f t="shared" si="5"/>
        <v>0</v>
      </c>
      <c r="AD42" s="75">
        <f t="shared" si="6"/>
        <v>0</v>
      </c>
      <c r="AE42" s="88">
        <f t="shared" si="7"/>
        <v>0</v>
      </c>
      <c r="AF42" s="92">
        <f t="shared" si="8"/>
        <v>0</v>
      </c>
      <c r="AG42" s="93">
        <f t="shared" si="9"/>
        <v>0</v>
      </c>
      <c r="AH42" s="93">
        <f t="shared" si="10"/>
        <v>0</v>
      </c>
      <c r="AI42" s="78">
        <f t="shared" si="11"/>
        <v>0</v>
      </c>
      <c r="AJ42" s="92">
        <f t="shared" si="12"/>
        <v>0</v>
      </c>
      <c r="AK42" s="78">
        <f t="shared" si="13"/>
        <v>0</v>
      </c>
      <c r="AL42" s="11"/>
      <c r="AM42" s="14"/>
      <c r="AN42" s="11">
        <v>637</v>
      </c>
      <c r="AO42" s="15">
        <v>0.5</v>
      </c>
      <c r="AP42" s="11">
        <v>1257</v>
      </c>
      <c r="AQ42" s="11">
        <v>1280</v>
      </c>
      <c r="AR42" s="11">
        <v>1295</v>
      </c>
      <c r="AS42" s="75">
        <f t="shared" si="23"/>
        <v>380</v>
      </c>
      <c r="AT42" s="75">
        <f t="shared" ca="1" si="24"/>
        <v>420</v>
      </c>
      <c r="AU42" s="75">
        <f t="shared" si="25"/>
        <v>0</v>
      </c>
      <c r="AV42" s="75">
        <f t="shared" ca="1" si="26"/>
        <v>62.827225130890049</v>
      </c>
      <c r="AW42" s="169">
        <v>0.33333333333333331</v>
      </c>
      <c r="AX42" s="169">
        <v>0.66666666666666663</v>
      </c>
      <c r="AY42" s="75">
        <f t="shared" si="27"/>
        <v>8</v>
      </c>
      <c r="AZ42" s="169">
        <v>0.33333333333333331</v>
      </c>
      <c r="BA42" s="169">
        <v>0.39583333333333331</v>
      </c>
      <c r="BB42" s="75">
        <f t="shared" si="28"/>
        <v>1.5</v>
      </c>
      <c r="BC42" s="11"/>
      <c r="BH42" s="52"/>
      <c r="BI42" s="52"/>
      <c r="BJ42" s="52"/>
      <c r="BK42" s="52"/>
      <c r="BL42" s="52"/>
      <c r="BM42" s="52"/>
      <c r="BW42" s="54"/>
      <c r="BX42" s="54"/>
      <c r="BY42" s="54"/>
      <c r="BZ42" s="54"/>
      <c r="CA42" s="54"/>
      <c r="CB42" s="54"/>
    </row>
    <row r="43" spans="1:80" ht="17.45" customHeight="1">
      <c r="A43" s="94">
        <f t="shared" si="29"/>
        <v>5.5</v>
      </c>
      <c r="B43" s="179">
        <f t="shared" si="15"/>
        <v>45985</v>
      </c>
      <c r="C43" s="8"/>
      <c r="D43" s="11"/>
      <c r="E43" s="12">
        <v>1</v>
      </c>
      <c r="F43" s="11"/>
      <c r="G43" s="74">
        <f t="shared" si="30"/>
        <v>810</v>
      </c>
      <c r="H43" s="75">
        <f t="shared" si="30"/>
        <v>5874</v>
      </c>
      <c r="I43" s="88">
        <f t="shared" si="17"/>
        <v>0</v>
      </c>
      <c r="J43" s="78">
        <f t="shared" si="18"/>
        <v>1.2330456226880395E-3</v>
      </c>
      <c r="K43" s="78">
        <f t="shared" si="19"/>
        <v>0</v>
      </c>
      <c r="L43" s="78">
        <f t="shared" si="20"/>
        <v>0</v>
      </c>
      <c r="M43" s="78">
        <f t="shared" ca="1" si="21"/>
        <v>2.5270758122743688E-2</v>
      </c>
      <c r="N43" s="78">
        <f t="shared" ca="1" si="0"/>
        <v>4.9127562256479759E-3</v>
      </c>
      <c r="O43" s="78">
        <f t="shared" si="22"/>
        <v>5.0000000000000001E-4</v>
      </c>
      <c r="P43" s="13" t="s">
        <v>186</v>
      </c>
      <c r="Q43" s="8">
        <v>64</v>
      </c>
      <c r="R43" s="13">
        <v>38</v>
      </c>
      <c r="S43" s="89">
        <f t="shared" si="1"/>
        <v>128</v>
      </c>
      <c r="T43" s="75">
        <f t="shared" si="2"/>
        <v>76</v>
      </c>
      <c r="U43" s="90">
        <f t="shared" si="3"/>
        <v>103.68</v>
      </c>
      <c r="V43" s="82">
        <f t="shared" si="4"/>
        <v>446.42399999999998</v>
      </c>
      <c r="W43" s="8"/>
      <c r="X43" s="8"/>
      <c r="Y43" s="23"/>
      <c r="Z43" s="23"/>
      <c r="AA43" s="23"/>
      <c r="AB43" s="12"/>
      <c r="AC43" s="91">
        <f t="shared" si="5"/>
        <v>0</v>
      </c>
      <c r="AD43" s="75">
        <f t="shared" si="6"/>
        <v>0</v>
      </c>
      <c r="AE43" s="88">
        <f t="shared" ref="AE43:AE74" si="31">IFERROR(W43/H42,0)</f>
        <v>0</v>
      </c>
      <c r="AF43" s="92">
        <f t="shared" ref="AF43:AF74" si="32">IFERROR(X43/$W43,0)</f>
        <v>0</v>
      </c>
      <c r="AG43" s="93">
        <f t="shared" ref="AG43:AG74" si="33">IFERROR(Y43/$W43,0)</f>
        <v>0</v>
      </c>
      <c r="AH43" s="93">
        <f t="shared" ref="AH43:AH74" si="34">IFERROR(Z43/$W43,0)</f>
        <v>0</v>
      </c>
      <c r="AI43" s="78">
        <f t="shared" ref="AI43:AI74" si="35">IFERROR(AA43/$W43,0)</f>
        <v>0</v>
      </c>
      <c r="AJ43" s="92">
        <f t="shared" si="12"/>
        <v>0</v>
      </c>
      <c r="AK43" s="78">
        <f t="shared" si="13"/>
        <v>0</v>
      </c>
      <c r="AL43" s="11"/>
      <c r="AM43" s="14"/>
      <c r="AN43" s="11"/>
      <c r="AO43" s="15"/>
      <c r="AP43" s="11">
        <v>1299</v>
      </c>
      <c r="AQ43" s="11">
        <v>1329</v>
      </c>
      <c r="AR43" s="11">
        <v>1375</v>
      </c>
      <c r="AS43" s="75">
        <f t="shared" si="23"/>
        <v>760</v>
      </c>
      <c r="AT43" s="75">
        <f t="shared" ca="1" si="24"/>
        <v>890</v>
      </c>
      <c r="AU43" s="75">
        <f t="shared" si="25"/>
        <v>1.3815569419600657</v>
      </c>
      <c r="AV43" s="75">
        <f t="shared" ca="1" si="26"/>
        <v>133.15380011968881</v>
      </c>
      <c r="AW43" s="169">
        <v>0.33333333333333331</v>
      </c>
      <c r="AX43" s="169">
        <v>0.66666666666666663</v>
      </c>
      <c r="AY43" s="75">
        <f t="shared" si="27"/>
        <v>8</v>
      </c>
      <c r="AZ43" s="169">
        <v>0.33333333333333331</v>
      </c>
      <c r="BA43" s="169">
        <v>0.39583333333333331</v>
      </c>
      <c r="BB43" s="75">
        <f t="shared" si="28"/>
        <v>1.5</v>
      </c>
      <c r="BC43" s="11"/>
      <c r="BH43" s="52"/>
      <c r="BI43" s="52"/>
      <c r="BJ43" s="52"/>
      <c r="BK43" s="52"/>
      <c r="BL43" s="52"/>
      <c r="BM43" s="52"/>
      <c r="BW43" s="54"/>
      <c r="BX43" s="54"/>
      <c r="BY43" s="54"/>
      <c r="BZ43" s="54"/>
      <c r="CA43" s="54"/>
      <c r="CB43" s="54"/>
    </row>
    <row r="44" spans="1:80" ht="17.45" customHeight="1">
      <c r="A44" s="86">
        <f t="shared" si="29"/>
        <v>5.6000000000000005</v>
      </c>
      <c r="B44" s="179">
        <f t="shared" si="15"/>
        <v>45986</v>
      </c>
      <c r="C44" s="8"/>
      <c r="D44" s="11"/>
      <c r="E44" s="12"/>
      <c r="F44" s="11"/>
      <c r="G44" s="74">
        <f t="shared" ref="G44:H59" si="36">G43-E44-C44</f>
        <v>810</v>
      </c>
      <c r="H44" s="75">
        <f t="shared" si="36"/>
        <v>5874</v>
      </c>
      <c r="I44" s="88">
        <f t="shared" si="17"/>
        <v>0</v>
      </c>
      <c r="J44" s="78">
        <f t="shared" si="18"/>
        <v>0</v>
      </c>
      <c r="K44" s="78">
        <f t="shared" si="19"/>
        <v>0</v>
      </c>
      <c r="L44" s="78">
        <f t="shared" si="20"/>
        <v>0</v>
      </c>
      <c r="M44" s="78">
        <f t="shared" ca="1" si="21"/>
        <v>2.5270758122743688E-2</v>
      </c>
      <c r="N44" s="78">
        <f t="shared" ca="1" si="0"/>
        <v>4.9127562256479759E-3</v>
      </c>
      <c r="O44" s="78">
        <f t="shared" si="22"/>
        <v>5.0000000000000001E-4</v>
      </c>
      <c r="P44" s="13" t="s">
        <v>186</v>
      </c>
      <c r="Q44" s="8"/>
      <c r="R44" s="13"/>
      <c r="S44" s="89">
        <f t="shared" si="1"/>
        <v>0</v>
      </c>
      <c r="T44" s="75">
        <f t="shared" si="2"/>
        <v>0</v>
      </c>
      <c r="U44" s="90">
        <f t="shared" si="3"/>
        <v>0</v>
      </c>
      <c r="V44" s="82">
        <f t="shared" si="4"/>
        <v>0</v>
      </c>
      <c r="W44" s="8"/>
      <c r="X44" s="8"/>
      <c r="Y44" s="23"/>
      <c r="Z44" s="23"/>
      <c r="AA44" s="23"/>
      <c r="AB44" s="12"/>
      <c r="AC44" s="91">
        <f t="shared" si="5"/>
        <v>0</v>
      </c>
      <c r="AD44" s="75">
        <f t="shared" si="6"/>
        <v>0</v>
      </c>
      <c r="AE44" s="88">
        <f t="shared" si="31"/>
        <v>0</v>
      </c>
      <c r="AF44" s="92">
        <f t="shared" si="32"/>
        <v>0</v>
      </c>
      <c r="AG44" s="93">
        <f t="shared" si="33"/>
        <v>0</v>
      </c>
      <c r="AH44" s="93">
        <f t="shared" si="34"/>
        <v>0</v>
      </c>
      <c r="AI44" s="78">
        <f t="shared" si="35"/>
        <v>0</v>
      </c>
      <c r="AJ44" s="92">
        <f t="shared" si="12"/>
        <v>0</v>
      </c>
      <c r="AK44" s="78">
        <f t="shared" si="13"/>
        <v>0</v>
      </c>
      <c r="AL44" s="11"/>
      <c r="AM44" s="14"/>
      <c r="AN44" s="11"/>
      <c r="AO44" s="15"/>
      <c r="AP44" s="11">
        <v>1388</v>
      </c>
      <c r="AQ44" s="11">
        <v>1410</v>
      </c>
      <c r="AR44" s="11">
        <v>1429</v>
      </c>
      <c r="AS44" s="75">
        <f t="shared" si="23"/>
        <v>410</v>
      </c>
      <c r="AT44" s="75">
        <f t="shared" ca="1" si="24"/>
        <v>440</v>
      </c>
      <c r="AU44" s="75">
        <f t="shared" si="25"/>
        <v>0</v>
      </c>
      <c r="AV44" s="75">
        <f t="shared" ca="1" si="26"/>
        <v>65.82884500299221</v>
      </c>
      <c r="AW44" s="169">
        <v>0.33333333333333331</v>
      </c>
      <c r="AX44" s="169">
        <v>0.66666666666666663</v>
      </c>
      <c r="AY44" s="75">
        <f t="shared" si="27"/>
        <v>8</v>
      </c>
      <c r="AZ44" s="169">
        <v>0.33333333333333331</v>
      </c>
      <c r="BA44" s="169">
        <v>0.39583333333333331</v>
      </c>
      <c r="BB44" s="75">
        <f t="shared" si="28"/>
        <v>1.5</v>
      </c>
      <c r="BC44" s="11"/>
      <c r="BH44" s="52"/>
      <c r="BI44" s="52"/>
      <c r="BJ44" s="52"/>
      <c r="BK44" s="52"/>
      <c r="BL44" s="52"/>
      <c r="BM44" s="52"/>
      <c r="BW44" s="54"/>
      <c r="BX44" s="54"/>
      <c r="BY44" s="54"/>
      <c r="BZ44" s="54"/>
      <c r="CA44" s="54"/>
      <c r="CB44" s="54"/>
    </row>
    <row r="45" spans="1:80" ht="17.45" customHeight="1">
      <c r="A45" s="94">
        <f t="shared" si="29"/>
        <v>5.7000000000000011</v>
      </c>
      <c r="B45" s="180">
        <f t="shared" si="15"/>
        <v>45987</v>
      </c>
      <c r="C45" s="16"/>
      <c r="D45" s="17"/>
      <c r="E45" s="18">
        <v>1</v>
      </c>
      <c r="F45" s="17"/>
      <c r="G45" s="96">
        <f t="shared" si="36"/>
        <v>809</v>
      </c>
      <c r="H45" s="97">
        <f t="shared" si="36"/>
        <v>5874</v>
      </c>
      <c r="I45" s="98">
        <f t="shared" si="17"/>
        <v>0</v>
      </c>
      <c r="J45" s="99">
        <f t="shared" si="18"/>
        <v>1.2345679012345679E-3</v>
      </c>
      <c r="K45" s="99">
        <f t="shared" si="19"/>
        <v>0</v>
      </c>
      <c r="L45" s="99">
        <f t="shared" si="20"/>
        <v>0</v>
      </c>
      <c r="M45" s="99">
        <f t="shared" ca="1" si="21"/>
        <v>2.6474127557160051E-2</v>
      </c>
      <c r="N45" s="99">
        <f t="shared" ca="1" si="0"/>
        <v>4.9127562256479759E-3</v>
      </c>
      <c r="O45" s="99">
        <f t="shared" si="22"/>
        <v>5.0000000000000001E-4</v>
      </c>
      <c r="P45" s="19" t="s">
        <v>186</v>
      </c>
      <c r="Q45" s="16">
        <v>64</v>
      </c>
      <c r="R45" s="19">
        <v>41</v>
      </c>
      <c r="S45" s="89">
        <f t="shared" si="1"/>
        <v>128</v>
      </c>
      <c r="T45" s="75">
        <f t="shared" si="2"/>
        <v>82</v>
      </c>
      <c r="U45" s="100">
        <f t="shared" si="3"/>
        <v>103.55200000000001</v>
      </c>
      <c r="V45" s="101">
        <f t="shared" si="4"/>
        <v>481.66800000000001</v>
      </c>
      <c r="W45" s="16"/>
      <c r="X45" s="16"/>
      <c r="Y45" s="23"/>
      <c r="Z45" s="23"/>
      <c r="AA45" s="23"/>
      <c r="AB45" s="12"/>
      <c r="AC45" s="102">
        <f t="shared" si="5"/>
        <v>0</v>
      </c>
      <c r="AD45" s="97">
        <f t="shared" si="6"/>
        <v>0</v>
      </c>
      <c r="AE45" s="98">
        <f t="shared" si="31"/>
        <v>0</v>
      </c>
      <c r="AF45" s="103">
        <f t="shared" si="32"/>
        <v>0</v>
      </c>
      <c r="AG45" s="104">
        <f t="shared" si="33"/>
        <v>0</v>
      </c>
      <c r="AH45" s="104">
        <f t="shared" si="34"/>
        <v>0</v>
      </c>
      <c r="AI45" s="99">
        <f t="shared" si="35"/>
        <v>0</v>
      </c>
      <c r="AJ45" s="103">
        <f t="shared" si="12"/>
        <v>0</v>
      </c>
      <c r="AK45" s="99">
        <f t="shared" si="13"/>
        <v>0</v>
      </c>
      <c r="AL45" s="17"/>
      <c r="AM45" s="20"/>
      <c r="AN45" s="17"/>
      <c r="AO45" s="21"/>
      <c r="AP45" s="17">
        <v>1432</v>
      </c>
      <c r="AQ45" s="17">
        <v>1463</v>
      </c>
      <c r="AR45" s="17">
        <v>1510</v>
      </c>
      <c r="AS45" s="97">
        <f t="shared" si="23"/>
        <v>780</v>
      </c>
      <c r="AT45" s="97">
        <f t="shared" ca="1" si="24"/>
        <v>900</v>
      </c>
      <c r="AU45" s="97">
        <f t="shared" si="25"/>
        <v>1.3328320973309182</v>
      </c>
      <c r="AV45" s="97">
        <f t="shared" ca="1" si="26"/>
        <v>134.67005835702528</v>
      </c>
      <c r="AW45" s="169">
        <v>0.33333333333333331</v>
      </c>
      <c r="AX45" s="167">
        <v>0.66666666666666663</v>
      </c>
      <c r="AY45" s="97">
        <f t="shared" si="27"/>
        <v>8</v>
      </c>
      <c r="AZ45" s="167">
        <v>0.33333333333333331</v>
      </c>
      <c r="BA45" s="167">
        <v>0.39583333333333331</v>
      </c>
      <c r="BB45" s="97">
        <f t="shared" si="28"/>
        <v>1.5</v>
      </c>
      <c r="BC45" s="17" t="s">
        <v>213</v>
      </c>
      <c r="BH45" s="52"/>
      <c r="BI45" s="52"/>
      <c r="BJ45" s="52"/>
      <c r="BK45" s="52"/>
      <c r="BL45" s="52"/>
      <c r="BM45" s="52"/>
      <c r="BW45" s="54"/>
      <c r="BX45" s="54"/>
      <c r="BY45" s="54"/>
      <c r="BZ45" s="54"/>
      <c r="CA45" s="54"/>
      <c r="CB45" s="54"/>
    </row>
    <row r="46" spans="1:80" ht="17.45" customHeight="1">
      <c r="A46" s="105">
        <f>A39+1</f>
        <v>6.1</v>
      </c>
      <c r="B46" s="178">
        <f>B45+1</f>
        <v>45988</v>
      </c>
      <c r="C46" s="4"/>
      <c r="D46" s="5"/>
      <c r="E46" s="6">
        <v>2</v>
      </c>
      <c r="F46" s="5"/>
      <c r="G46" s="74">
        <f t="shared" si="36"/>
        <v>807</v>
      </c>
      <c r="H46" s="75">
        <f t="shared" si="36"/>
        <v>5874</v>
      </c>
      <c r="I46" s="76">
        <f t="shared" si="17"/>
        <v>0</v>
      </c>
      <c r="J46" s="77">
        <f t="shared" si="18"/>
        <v>2.472187886279357E-3</v>
      </c>
      <c r="K46" s="77">
        <f t="shared" si="19"/>
        <v>0</v>
      </c>
      <c r="L46" s="77">
        <f t="shared" si="20"/>
        <v>0</v>
      </c>
      <c r="M46" s="78">
        <f t="shared" ca="1" si="21"/>
        <v>2.8880866425992784E-2</v>
      </c>
      <c r="N46" s="78">
        <f t="shared" ca="1" si="0"/>
        <v>4.9127562256479759E-3</v>
      </c>
      <c r="O46" s="78">
        <f t="shared" si="22"/>
        <v>5.0000000000000001E-4</v>
      </c>
      <c r="P46" s="13" t="s">
        <v>186</v>
      </c>
      <c r="Q46" s="8"/>
      <c r="R46" s="13"/>
      <c r="S46" s="79">
        <f t="shared" si="1"/>
        <v>0</v>
      </c>
      <c r="T46" s="80">
        <f t="shared" si="2"/>
        <v>0</v>
      </c>
      <c r="U46" s="90">
        <f t="shared" si="3"/>
        <v>0</v>
      </c>
      <c r="V46" s="82">
        <f t="shared" si="4"/>
        <v>0</v>
      </c>
      <c r="W46" s="4"/>
      <c r="X46" s="4"/>
      <c r="Y46" s="22"/>
      <c r="Z46" s="22"/>
      <c r="AA46" s="22"/>
      <c r="AB46" s="6"/>
      <c r="AC46" s="83">
        <f t="shared" si="5"/>
        <v>0</v>
      </c>
      <c r="AD46" s="80">
        <f t="shared" si="6"/>
        <v>0</v>
      </c>
      <c r="AE46" s="76">
        <f t="shared" si="31"/>
        <v>0</v>
      </c>
      <c r="AF46" s="84">
        <f t="shared" si="32"/>
        <v>0</v>
      </c>
      <c r="AG46" s="85">
        <f t="shared" si="33"/>
        <v>0</v>
      </c>
      <c r="AH46" s="85">
        <f t="shared" si="34"/>
        <v>0</v>
      </c>
      <c r="AI46" s="77">
        <f t="shared" si="35"/>
        <v>0</v>
      </c>
      <c r="AJ46" s="84">
        <f t="shared" si="12"/>
        <v>0</v>
      </c>
      <c r="AK46" s="77">
        <f t="shared" si="13"/>
        <v>0</v>
      </c>
      <c r="AL46" s="5">
        <v>1151</v>
      </c>
      <c r="AM46" s="9">
        <v>0.53300000000000003</v>
      </c>
      <c r="AN46" s="5">
        <v>733</v>
      </c>
      <c r="AO46" s="10">
        <v>0.45</v>
      </c>
      <c r="AP46" s="5">
        <v>1522</v>
      </c>
      <c r="AQ46" s="5">
        <v>1539</v>
      </c>
      <c r="AR46" s="5">
        <v>1553</v>
      </c>
      <c r="AS46" s="80">
        <f t="shared" si="23"/>
        <v>310</v>
      </c>
      <c r="AT46" s="80">
        <f t="shared" ca="1" si="24"/>
        <v>340</v>
      </c>
      <c r="AU46" s="80">
        <f t="shared" si="25"/>
        <v>0</v>
      </c>
      <c r="AV46" s="80">
        <f t="shared" ca="1" si="26"/>
        <v>50.890585241730278</v>
      </c>
      <c r="AW46" s="165">
        <v>0.33333333333333331</v>
      </c>
      <c r="AX46" s="165">
        <v>0.66666666666666663</v>
      </c>
      <c r="AY46" s="80">
        <f t="shared" si="27"/>
        <v>8</v>
      </c>
      <c r="AZ46" s="165">
        <v>0.33333333333333331</v>
      </c>
      <c r="BA46" s="165">
        <v>0.39583333333333331</v>
      </c>
      <c r="BB46" s="80">
        <f t="shared" si="28"/>
        <v>1.5</v>
      </c>
      <c r="BC46" s="17" t="s">
        <v>213</v>
      </c>
      <c r="BH46" s="52"/>
      <c r="BI46" s="52"/>
      <c r="BJ46" s="52"/>
      <c r="BK46" s="52"/>
      <c r="BL46" s="52"/>
      <c r="BM46" s="52"/>
      <c r="BW46" s="54"/>
      <c r="BX46" s="54"/>
      <c r="BY46" s="54"/>
      <c r="BZ46" s="54"/>
      <c r="CA46" s="54"/>
      <c r="CB46" s="54"/>
    </row>
    <row r="47" spans="1:80" ht="17.45" customHeight="1">
      <c r="A47" s="94">
        <f t="shared" si="29"/>
        <v>6.2</v>
      </c>
      <c r="B47" s="179">
        <f t="shared" si="15"/>
        <v>45989</v>
      </c>
      <c r="C47" s="8"/>
      <c r="D47" s="11"/>
      <c r="E47" s="12">
        <v>3</v>
      </c>
      <c r="F47" s="11">
        <v>2</v>
      </c>
      <c r="G47" s="74">
        <f t="shared" si="36"/>
        <v>804</v>
      </c>
      <c r="H47" s="75">
        <f t="shared" si="36"/>
        <v>5872</v>
      </c>
      <c r="I47" s="88">
        <f t="shared" si="17"/>
        <v>0</v>
      </c>
      <c r="J47" s="78">
        <f t="shared" si="18"/>
        <v>3.7174721189591076E-3</v>
      </c>
      <c r="K47" s="78">
        <f t="shared" si="19"/>
        <v>0</v>
      </c>
      <c r="L47" s="78">
        <f t="shared" si="20"/>
        <v>3.4048348655090226E-4</v>
      </c>
      <c r="M47" s="78">
        <f t="shared" ca="1" si="21"/>
        <v>3.2490974729241881E-2</v>
      </c>
      <c r="N47" s="78">
        <f t="shared" ca="1" si="0"/>
        <v>5.2515669998305942E-3</v>
      </c>
      <c r="O47" s="78">
        <f t="shared" si="22"/>
        <v>5.0000000000000001E-4</v>
      </c>
      <c r="P47" s="13" t="s">
        <v>186</v>
      </c>
      <c r="Q47" s="8">
        <v>64</v>
      </c>
      <c r="R47" s="13">
        <v>41</v>
      </c>
      <c r="S47" s="89">
        <f t="shared" si="1"/>
        <v>128</v>
      </c>
      <c r="T47" s="75">
        <f t="shared" si="2"/>
        <v>82</v>
      </c>
      <c r="U47" s="90">
        <f t="shared" si="3"/>
        <v>102.91200000000001</v>
      </c>
      <c r="V47" s="82">
        <f t="shared" si="4"/>
        <v>481.50400000000002</v>
      </c>
      <c r="W47" s="8"/>
      <c r="X47" s="8"/>
      <c r="Y47" s="23"/>
      <c r="Z47" s="23"/>
      <c r="AA47" s="23"/>
      <c r="AB47" s="12"/>
      <c r="AC47" s="91">
        <f t="shared" si="5"/>
        <v>0</v>
      </c>
      <c r="AD47" s="75">
        <f t="shared" si="6"/>
        <v>0</v>
      </c>
      <c r="AE47" s="88">
        <f t="shared" si="31"/>
        <v>0</v>
      </c>
      <c r="AF47" s="92">
        <f t="shared" si="32"/>
        <v>0</v>
      </c>
      <c r="AG47" s="93">
        <f t="shared" si="33"/>
        <v>0</v>
      </c>
      <c r="AH47" s="93">
        <f t="shared" si="34"/>
        <v>0</v>
      </c>
      <c r="AI47" s="78">
        <f t="shared" si="35"/>
        <v>0</v>
      </c>
      <c r="AJ47" s="92">
        <f t="shared" si="12"/>
        <v>0</v>
      </c>
      <c r="AK47" s="78">
        <f t="shared" si="13"/>
        <v>0</v>
      </c>
      <c r="AL47" s="11">
        <v>1078</v>
      </c>
      <c r="AM47" s="14">
        <v>0.46700000000000003</v>
      </c>
      <c r="AN47" s="11">
        <v>748</v>
      </c>
      <c r="AO47" s="15">
        <v>0.56699999999999995</v>
      </c>
      <c r="AP47" s="11">
        <v>1556</v>
      </c>
      <c r="AQ47" s="11">
        <v>1588</v>
      </c>
      <c r="AR47" s="11">
        <v>1637</v>
      </c>
      <c r="AS47" s="75">
        <f t="shared" si="23"/>
        <v>810</v>
      </c>
      <c r="AT47" s="75">
        <f t="shared" ca="1" si="24"/>
        <v>950</v>
      </c>
      <c r="AU47" s="75">
        <f t="shared" si="25"/>
        <v>1.3859990144007008</v>
      </c>
      <c r="AV47" s="75">
        <f t="shared" ca="1" si="26"/>
        <v>142.30077890952666</v>
      </c>
      <c r="AW47" s="169">
        <v>0.33333333333333331</v>
      </c>
      <c r="AX47" s="169">
        <v>0.66666666666666663</v>
      </c>
      <c r="AY47" s="75">
        <f t="shared" si="27"/>
        <v>8</v>
      </c>
      <c r="AZ47" s="169">
        <v>0.33333333333333331</v>
      </c>
      <c r="BA47" s="169">
        <v>0.39583333333333331</v>
      </c>
      <c r="BB47" s="75">
        <f t="shared" si="28"/>
        <v>1.5</v>
      </c>
      <c r="BC47" s="17" t="s">
        <v>213</v>
      </c>
      <c r="BH47" s="52"/>
      <c r="BI47" s="52"/>
      <c r="BJ47" s="52"/>
      <c r="BK47" s="52"/>
      <c r="BL47" s="52"/>
      <c r="BM47" s="52"/>
      <c r="BW47" s="54"/>
      <c r="BX47" s="54"/>
      <c r="BY47" s="54"/>
      <c r="BZ47" s="54"/>
      <c r="CA47" s="54"/>
      <c r="CB47" s="54"/>
    </row>
    <row r="48" spans="1:80" ht="17.45" customHeight="1">
      <c r="A48" s="86">
        <f t="shared" si="29"/>
        <v>6.3000000000000007</v>
      </c>
      <c r="B48" s="179">
        <f t="shared" si="15"/>
        <v>45990</v>
      </c>
      <c r="C48" s="8"/>
      <c r="D48" s="11"/>
      <c r="E48" s="12">
        <v>2</v>
      </c>
      <c r="F48" s="11">
        <v>1</v>
      </c>
      <c r="G48" s="74">
        <f t="shared" si="36"/>
        <v>802</v>
      </c>
      <c r="H48" s="75">
        <f t="shared" si="36"/>
        <v>5871</v>
      </c>
      <c r="I48" s="88">
        <f t="shared" si="17"/>
        <v>0</v>
      </c>
      <c r="J48" s="78">
        <f t="shared" si="18"/>
        <v>2.4875621890547263E-3</v>
      </c>
      <c r="K48" s="78">
        <f t="shared" si="19"/>
        <v>0</v>
      </c>
      <c r="L48" s="78">
        <f t="shared" si="20"/>
        <v>1.7029972752043596E-4</v>
      </c>
      <c r="M48" s="78">
        <f t="shared" ca="1" si="21"/>
        <v>3.4897713598074614E-2</v>
      </c>
      <c r="N48" s="78">
        <f t="shared" ca="1" si="0"/>
        <v>5.4209723869219038E-3</v>
      </c>
      <c r="O48" s="78">
        <f t="shared" si="22"/>
        <v>5.0000000000000001E-4</v>
      </c>
      <c r="P48" s="13" t="s">
        <v>186</v>
      </c>
      <c r="Q48" s="8"/>
      <c r="R48" s="13"/>
      <c r="S48" s="89">
        <f t="shared" si="1"/>
        <v>0</v>
      </c>
      <c r="T48" s="75">
        <f t="shared" si="2"/>
        <v>0</v>
      </c>
      <c r="U48" s="90">
        <f t="shared" si="3"/>
        <v>0</v>
      </c>
      <c r="V48" s="82">
        <f t="shared" si="4"/>
        <v>0</v>
      </c>
      <c r="W48" s="8"/>
      <c r="X48" s="8"/>
      <c r="Y48" s="23"/>
      <c r="Z48" s="23"/>
      <c r="AA48" s="23"/>
      <c r="AB48" s="12"/>
      <c r="AC48" s="91">
        <f t="shared" si="5"/>
        <v>0</v>
      </c>
      <c r="AD48" s="75">
        <f t="shared" si="6"/>
        <v>0</v>
      </c>
      <c r="AE48" s="88">
        <f t="shared" si="31"/>
        <v>0</v>
      </c>
      <c r="AF48" s="92">
        <f t="shared" si="32"/>
        <v>0</v>
      </c>
      <c r="AG48" s="93">
        <f t="shared" si="33"/>
        <v>0</v>
      </c>
      <c r="AH48" s="93">
        <f t="shared" si="34"/>
        <v>0</v>
      </c>
      <c r="AI48" s="78">
        <f t="shared" si="35"/>
        <v>0</v>
      </c>
      <c r="AJ48" s="92">
        <f t="shared" si="12"/>
        <v>0</v>
      </c>
      <c r="AK48" s="78">
        <f t="shared" si="13"/>
        <v>0</v>
      </c>
      <c r="AL48" s="11"/>
      <c r="AM48" s="14"/>
      <c r="AN48" s="11">
        <v>754</v>
      </c>
      <c r="AO48" s="15">
        <v>0.45</v>
      </c>
      <c r="AP48" s="11">
        <v>1651</v>
      </c>
      <c r="AQ48" s="11">
        <v>1671</v>
      </c>
      <c r="AR48" s="11">
        <v>1687</v>
      </c>
      <c r="AS48" s="75">
        <f t="shared" si="23"/>
        <v>360</v>
      </c>
      <c r="AT48" s="75">
        <f t="shared" ca="1" si="24"/>
        <v>390</v>
      </c>
      <c r="AU48" s="75">
        <f t="shared" si="25"/>
        <v>0</v>
      </c>
      <c r="AV48" s="75">
        <f t="shared" ca="1" si="26"/>
        <v>58.444477746141168</v>
      </c>
      <c r="AW48" s="169">
        <v>0.33333333333333331</v>
      </c>
      <c r="AX48" s="169">
        <v>0.66666666666666663</v>
      </c>
      <c r="AY48" s="75">
        <f t="shared" si="27"/>
        <v>8</v>
      </c>
      <c r="AZ48" s="169">
        <v>0.33333333333333331</v>
      </c>
      <c r="BA48" s="169">
        <v>0.39583333333333331</v>
      </c>
      <c r="BB48" s="75">
        <f t="shared" si="28"/>
        <v>1.5</v>
      </c>
      <c r="BC48" s="11" t="s">
        <v>217</v>
      </c>
      <c r="BH48" s="52"/>
      <c r="BI48" s="52"/>
      <c r="BJ48" s="52"/>
      <c r="BK48" s="52"/>
      <c r="BL48" s="52"/>
      <c r="BM48" s="52"/>
      <c r="BW48" s="54"/>
      <c r="BX48" s="54"/>
      <c r="BY48" s="54"/>
      <c r="BZ48" s="54"/>
      <c r="CA48" s="54"/>
      <c r="CB48" s="54"/>
    </row>
    <row r="49" spans="1:80" ht="17.45" customHeight="1">
      <c r="A49" s="94">
        <f t="shared" si="29"/>
        <v>6.4</v>
      </c>
      <c r="B49" s="179">
        <f t="shared" si="15"/>
        <v>45991</v>
      </c>
      <c r="C49" s="8">
        <v>2</v>
      </c>
      <c r="D49" s="11"/>
      <c r="E49" s="12">
        <v>2</v>
      </c>
      <c r="F49" s="11">
        <v>2</v>
      </c>
      <c r="G49" s="74">
        <f t="shared" si="36"/>
        <v>798</v>
      </c>
      <c r="H49" s="75">
        <f t="shared" si="36"/>
        <v>5869</v>
      </c>
      <c r="I49" s="88">
        <f t="shared" si="17"/>
        <v>2.4937655860349127E-3</v>
      </c>
      <c r="J49" s="78">
        <f t="shared" si="18"/>
        <v>2.4937655860349127E-3</v>
      </c>
      <c r="K49" s="78">
        <f t="shared" si="19"/>
        <v>0</v>
      </c>
      <c r="L49" s="78">
        <f t="shared" si="20"/>
        <v>3.4065746891500596E-4</v>
      </c>
      <c r="M49" s="78">
        <f t="shared" ca="1" si="21"/>
        <v>3.7304452466907348E-2</v>
      </c>
      <c r="N49" s="78">
        <f t="shared" ca="1" si="0"/>
        <v>5.759783161104523E-3</v>
      </c>
      <c r="O49" s="78">
        <f t="shared" si="22"/>
        <v>5.0000000000000001E-4</v>
      </c>
      <c r="P49" s="13" t="s">
        <v>186</v>
      </c>
      <c r="Q49" s="8">
        <v>60</v>
      </c>
      <c r="R49" s="13">
        <v>41</v>
      </c>
      <c r="S49" s="89">
        <f t="shared" si="1"/>
        <v>120</v>
      </c>
      <c r="T49" s="75">
        <f t="shared" si="2"/>
        <v>82</v>
      </c>
      <c r="U49" s="90">
        <f t="shared" si="3"/>
        <v>95.76</v>
      </c>
      <c r="V49" s="82">
        <f t="shared" si="4"/>
        <v>481.25799999999998</v>
      </c>
      <c r="W49" s="8"/>
      <c r="X49" s="8"/>
      <c r="Y49" s="23"/>
      <c r="Z49" s="23"/>
      <c r="AA49" s="23"/>
      <c r="AB49" s="12"/>
      <c r="AC49" s="91">
        <f t="shared" si="5"/>
        <v>0</v>
      </c>
      <c r="AD49" s="75">
        <f t="shared" si="6"/>
        <v>0</v>
      </c>
      <c r="AE49" s="88">
        <f t="shared" si="31"/>
        <v>0</v>
      </c>
      <c r="AF49" s="92">
        <f t="shared" si="32"/>
        <v>0</v>
      </c>
      <c r="AG49" s="93">
        <f t="shared" si="33"/>
        <v>0</v>
      </c>
      <c r="AH49" s="93">
        <f t="shared" si="34"/>
        <v>0</v>
      </c>
      <c r="AI49" s="78">
        <f t="shared" si="35"/>
        <v>0</v>
      </c>
      <c r="AJ49" s="92">
        <f t="shared" si="12"/>
        <v>0</v>
      </c>
      <c r="AK49" s="78">
        <f t="shared" si="13"/>
        <v>0</v>
      </c>
      <c r="AL49" s="11"/>
      <c r="AM49" s="14"/>
      <c r="AN49" s="11">
        <v>774</v>
      </c>
      <c r="AO49" s="15">
        <v>0.5</v>
      </c>
      <c r="AP49" s="11">
        <v>1690</v>
      </c>
      <c r="AQ49" s="11">
        <v>1723</v>
      </c>
      <c r="AR49" s="11">
        <v>1778</v>
      </c>
      <c r="AS49" s="75">
        <f t="shared" si="23"/>
        <v>880</v>
      </c>
      <c r="AT49" s="75">
        <f t="shared" ca="1" si="24"/>
        <v>1000</v>
      </c>
      <c r="AU49" s="75">
        <f t="shared" si="25"/>
        <v>1.5250824064413935</v>
      </c>
      <c r="AV49" s="75">
        <f t="shared" ca="1" si="26"/>
        <v>149.99250037498123</v>
      </c>
      <c r="AW49" s="169">
        <v>0.33333333333333331</v>
      </c>
      <c r="AX49" s="169">
        <v>0.66666666666666663</v>
      </c>
      <c r="AY49" s="75">
        <f t="shared" si="27"/>
        <v>8</v>
      </c>
      <c r="AZ49" s="169">
        <v>0.33333333333333331</v>
      </c>
      <c r="BA49" s="169">
        <v>0.39583333333333331</v>
      </c>
      <c r="BB49" s="75">
        <f t="shared" si="28"/>
        <v>1.5</v>
      </c>
      <c r="BC49" s="11" t="s">
        <v>217</v>
      </c>
      <c r="BH49" s="52"/>
      <c r="BI49" s="52"/>
      <c r="BJ49" s="52"/>
      <c r="BK49" s="52"/>
      <c r="BL49" s="52"/>
      <c r="BM49" s="52"/>
      <c r="BW49" s="54"/>
      <c r="BX49" s="54"/>
      <c r="BY49" s="54"/>
      <c r="BZ49" s="54"/>
      <c r="CA49" s="54"/>
      <c r="CB49" s="54"/>
    </row>
    <row r="50" spans="1:80" ht="17.45" customHeight="1">
      <c r="A50" s="86">
        <f t="shared" si="29"/>
        <v>6.5</v>
      </c>
      <c r="B50" s="179">
        <f t="shared" si="15"/>
        <v>45992</v>
      </c>
      <c r="C50" s="8"/>
      <c r="D50" s="11"/>
      <c r="E50" s="12">
        <v>1</v>
      </c>
      <c r="F50" s="11">
        <v>2</v>
      </c>
      <c r="G50" s="74">
        <f t="shared" si="36"/>
        <v>797</v>
      </c>
      <c r="H50" s="75">
        <f t="shared" si="36"/>
        <v>5867</v>
      </c>
      <c r="I50" s="88">
        <f t="shared" si="17"/>
        <v>0</v>
      </c>
      <c r="J50" s="78">
        <f t="shared" si="18"/>
        <v>1.2531328320802004E-3</v>
      </c>
      <c r="K50" s="78">
        <f t="shared" si="19"/>
        <v>0</v>
      </c>
      <c r="L50" s="78">
        <f t="shared" si="20"/>
        <v>3.4077355597205659E-4</v>
      </c>
      <c r="M50" s="78">
        <f t="shared" ca="1" si="21"/>
        <v>3.8507821901323715E-2</v>
      </c>
      <c r="N50" s="78">
        <f t="shared" ca="1" si="0"/>
        <v>6.0985939352871422E-3</v>
      </c>
      <c r="O50" s="78">
        <f t="shared" si="22"/>
        <v>5.0000000000000001E-4</v>
      </c>
      <c r="P50" s="13" t="s">
        <v>186</v>
      </c>
      <c r="Q50" s="8"/>
      <c r="R50" s="13"/>
      <c r="S50" s="89">
        <f t="shared" si="1"/>
        <v>0</v>
      </c>
      <c r="T50" s="75">
        <f t="shared" si="2"/>
        <v>0</v>
      </c>
      <c r="U50" s="90">
        <f t="shared" si="3"/>
        <v>0</v>
      </c>
      <c r="V50" s="82">
        <f t="shared" si="4"/>
        <v>0</v>
      </c>
      <c r="W50" s="8"/>
      <c r="X50" s="8"/>
      <c r="Y50" s="23"/>
      <c r="Z50" s="23"/>
      <c r="AA50" s="23"/>
      <c r="AB50" s="12"/>
      <c r="AC50" s="91">
        <f t="shared" si="5"/>
        <v>0</v>
      </c>
      <c r="AD50" s="75">
        <f t="shared" si="6"/>
        <v>0</v>
      </c>
      <c r="AE50" s="88">
        <f t="shared" si="31"/>
        <v>0</v>
      </c>
      <c r="AF50" s="92">
        <f t="shared" si="32"/>
        <v>0</v>
      </c>
      <c r="AG50" s="93">
        <f t="shared" si="33"/>
        <v>0</v>
      </c>
      <c r="AH50" s="93">
        <f t="shared" si="34"/>
        <v>0</v>
      </c>
      <c r="AI50" s="78">
        <f t="shared" si="35"/>
        <v>0</v>
      </c>
      <c r="AJ50" s="92">
        <f t="shared" si="12"/>
        <v>0</v>
      </c>
      <c r="AK50" s="78">
        <f t="shared" si="13"/>
        <v>0</v>
      </c>
      <c r="AL50" s="11"/>
      <c r="AM50" s="14"/>
      <c r="AN50" s="11"/>
      <c r="AO50" s="15"/>
      <c r="AP50" s="11">
        <v>1790</v>
      </c>
      <c r="AQ50" s="11">
        <v>1805</v>
      </c>
      <c r="AR50" s="11">
        <v>1824</v>
      </c>
      <c r="AS50" s="75">
        <f t="shared" si="23"/>
        <v>340</v>
      </c>
      <c r="AT50" s="75">
        <f t="shared" ca="1" si="24"/>
        <v>380</v>
      </c>
      <c r="AU50" s="75">
        <f t="shared" si="25"/>
        <v>0</v>
      </c>
      <c r="AV50" s="75">
        <f t="shared" ca="1" si="26"/>
        <v>57.022809123649459</v>
      </c>
      <c r="AW50" s="169">
        <v>0.33333333333333331</v>
      </c>
      <c r="AX50" s="169">
        <v>0.66666666666666663</v>
      </c>
      <c r="AY50" s="75">
        <f t="shared" si="27"/>
        <v>8</v>
      </c>
      <c r="AZ50" s="169">
        <v>0.33333333333333331</v>
      </c>
      <c r="BA50" s="169">
        <v>0.39583333333333331</v>
      </c>
      <c r="BB50" s="75">
        <f t="shared" si="28"/>
        <v>1.5</v>
      </c>
      <c r="BC50" s="11" t="s">
        <v>217</v>
      </c>
      <c r="BH50" s="52"/>
      <c r="BI50" s="52"/>
      <c r="BJ50" s="52"/>
      <c r="BK50" s="52"/>
      <c r="BL50" s="52"/>
      <c r="BM50" s="52"/>
      <c r="BW50" s="54"/>
      <c r="BX50" s="54"/>
      <c r="BY50" s="54"/>
      <c r="BZ50" s="54"/>
      <c r="CA50" s="54"/>
      <c r="CB50" s="54"/>
    </row>
    <row r="51" spans="1:80" ht="17.45" customHeight="1">
      <c r="A51" s="94">
        <f t="shared" si="29"/>
        <v>6.6000000000000005</v>
      </c>
      <c r="B51" s="179">
        <f t="shared" si="15"/>
        <v>45993</v>
      </c>
      <c r="C51" s="8"/>
      <c r="D51" s="11"/>
      <c r="E51" s="12">
        <v>3</v>
      </c>
      <c r="F51" s="11"/>
      <c r="G51" s="74">
        <f t="shared" si="36"/>
        <v>794</v>
      </c>
      <c r="H51" s="75">
        <f t="shared" si="36"/>
        <v>5867</v>
      </c>
      <c r="I51" s="88">
        <f t="shared" si="17"/>
        <v>0</v>
      </c>
      <c r="J51" s="78">
        <f t="shared" si="18"/>
        <v>3.7641154328732747E-3</v>
      </c>
      <c r="K51" s="78">
        <f t="shared" si="19"/>
        <v>0</v>
      </c>
      <c r="L51" s="78">
        <f t="shared" si="20"/>
        <v>0</v>
      </c>
      <c r="M51" s="78">
        <f t="shared" ca="1" si="21"/>
        <v>4.2117930204572815E-2</v>
      </c>
      <c r="N51" s="78">
        <f t="shared" ca="1" si="0"/>
        <v>6.0985939352871422E-3</v>
      </c>
      <c r="O51" s="78">
        <f t="shared" si="22"/>
        <v>5.0000000000000001E-4</v>
      </c>
      <c r="P51" s="13" t="s">
        <v>186</v>
      </c>
      <c r="Q51" s="8">
        <v>60</v>
      </c>
      <c r="R51" s="13">
        <v>41</v>
      </c>
      <c r="S51" s="89">
        <f t="shared" si="1"/>
        <v>120</v>
      </c>
      <c r="T51" s="75">
        <f t="shared" si="2"/>
        <v>82</v>
      </c>
      <c r="U51" s="90">
        <f t="shared" si="3"/>
        <v>95.28</v>
      </c>
      <c r="V51" s="82">
        <f t="shared" si="4"/>
        <v>481.09399999999999</v>
      </c>
      <c r="W51" s="8"/>
      <c r="X51" s="8"/>
      <c r="Y51" s="23"/>
      <c r="Z51" s="23"/>
      <c r="AA51" s="23"/>
      <c r="AB51" s="12"/>
      <c r="AC51" s="91">
        <f t="shared" si="5"/>
        <v>0</v>
      </c>
      <c r="AD51" s="75">
        <f t="shared" si="6"/>
        <v>0</v>
      </c>
      <c r="AE51" s="88">
        <f t="shared" si="31"/>
        <v>0</v>
      </c>
      <c r="AF51" s="92">
        <f t="shared" si="32"/>
        <v>0</v>
      </c>
      <c r="AG51" s="93">
        <f t="shared" si="33"/>
        <v>0</v>
      </c>
      <c r="AH51" s="93">
        <f t="shared" si="34"/>
        <v>0</v>
      </c>
      <c r="AI51" s="78">
        <f t="shared" si="35"/>
        <v>0</v>
      </c>
      <c r="AJ51" s="92">
        <f t="shared" si="12"/>
        <v>0</v>
      </c>
      <c r="AK51" s="78">
        <f t="shared" si="13"/>
        <v>0</v>
      </c>
      <c r="AL51" s="11"/>
      <c r="AM51" s="14"/>
      <c r="AN51" s="11"/>
      <c r="AO51" s="15"/>
      <c r="AP51" s="11">
        <v>1828</v>
      </c>
      <c r="AQ51" s="11">
        <v>1882</v>
      </c>
      <c r="AR51" s="11">
        <v>1920</v>
      </c>
      <c r="AS51" s="75">
        <f t="shared" si="23"/>
        <v>920</v>
      </c>
      <c r="AT51" s="75">
        <f t="shared" ca="1" si="24"/>
        <v>1120</v>
      </c>
      <c r="AU51" s="75">
        <f t="shared" si="25"/>
        <v>1.5961858099081498</v>
      </c>
      <c r="AV51" s="75">
        <f t="shared" ca="1" si="26"/>
        <v>168.14292148326078</v>
      </c>
      <c r="AW51" s="169">
        <v>0.33333333333333331</v>
      </c>
      <c r="AX51" s="169">
        <v>0.66666666666666663</v>
      </c>
      <c r="AY51" s="75">
        <f t="shared" si="27"/>
        <v>8</v>
      </c>
      <c r="AZ51" s="169">
        <v>0.33333333333333331</v>
      </c>
      <c r="BA51" s="169">
        <v>0.39583333333333331</v>
      </c>
      <c r="BB51" s="75">
        <f t="shared" si="28"/>
        <v>1.5</v>
      </c>
      <c r="BC51" s="11" t="s">
        <v>217</v>
      </c>
      <c r="BH51" s="52"/>
      <c r="BI51" s="52"/>
      <c r="BJ51" s="52"/>
      <c r="BK51" s="52"/>
      <c r="BL51" s="52"/>
      <c r="BM51" s="52"/>
      <c r="BW51" s="54"/>
      <c r="BX51" s="54"/>
      <c r="BY51" s="54"/>
      <c r="BZ51" s="54"/>
      <c r="CA51" s="54"/>
      <c r="CB51" s="54"/>
    </row>
    <row r="52" spans="1:80" ht="17.45" customHeight="1" thickBot="1">
      <c r="A52" s="86">
        <f t="shared" si="29"/>
        <v>6.7000000000000011</v>
      </c>
      <c r="B52" s="180">
        <f t="shared" si="15"/>
        <v>45994</v>
      </c>
      <c r="C52" s="16"/>
      <c r="D52" s="17"/>
      <c r="E52" s="18">
        <v>2</v>
      </c>
      <c r="F52" s="17"/>
      <c r="G52" s="96">
        <f t="shared" si="36"/>
        <v>792</v>
      </c>
      <c r="H52" s="97">
        <f t="shared" si="36"/>
        <v>5867</v>
      </c>
      <c r="I52" s="98">
        <f t="shared" si="17"/>
        <v>0</v>
      </c>
      <c r="J52" s="99">
        <f t="shared" si="18"/>
        <v>2.5188916876574307E-3</v>
      </c>
      <c r="K52" s="99">
        <f t="shared" si="19"/>
        <v>0</v>
      </c>
      <c r="L52" s="99">
        <f t="shared" si="20"/>
        <v>0</v>
      </c>
      <c r="M52" s="99">
        <f t="shared" ca="1" si="21"/>
        <v>4.4524669073405541E-2</v>
      </c>
      <c r="N52" s="99">
        <f t="shared" ca="1" si="0"/>
        <v>6.0985939352871422E-3</v>
      </c>
      <c r="O52" s="99">
        <f t="shared" si="22"/>
        <v>5.0000000000000001E-4</v>
      </c>
      <c r="P52" s="19" t="s">
        <v>186</v>
      </c>
      <c r="Q52" s="16"/>
      <c r="R52" s="19"/>
      <c r="S52" s="89">
        <f t="shared" si="1"/>
        <v>0</v>
      </c>
      <c r="T52" s="75">
        <f t="shared" si="2"/>
        <v>0</v>
      </c>
      <c r="U52" s="100">
        <f t="shared" si="3"/>
        <v>0</v>
      </c>
      <c r="V52" s="101">
        <f t="shared" si="4"/>
        <v>0</v>
      </c>
      <c r="W52" s="16"/>
      <c r="X52" s="16"/>
      <c r="Y52" s="23"/>
      <c r="Z52" s="23"/>
      <c r="AA52" s="23"/>
      <c r="AB52" s="12"/>
      <c r="AC52" s="102">
        <f t="shared" si="5"/>
        <v>0</v>
      </c>
      <c r="AD52" s="97">
        <f t="shared" si="6"/>
        <v>0</v>
      </c>
      <c r="AE52" s="98">
        <f t="shared" si="31"/>
        <v>0</v>
      </c>
      <c r="AF52" s="103">
        <f t="shared" si="32"/>
        <v>0</v>
      </c>
      <c r="AG52" s="104">
        <f t="shared" si="33"/>
        <v>0</v>
      </c>
      <c r="AH52" s="104">
        <f t="shared" si="34"/>
        <v>0</v>
      </c>
      <c r="AI52" s="99">
        <f t="shared" si="35"/>
        <v>0</v>
      </c>
      <c r="AJ52" s="103">
        <f t="shared" si="12"/>
        <v>0</v>
      </c>
      <c r="AK52" s="99">
        <f t="shared" si="13"/>
        <v>0</v>
      </c>
      <c r="AL52" s="17"/>
      <c r="AM52" s="20"/>
      <c r="AN52" s="17"/>
      <c r="AO52" s="21"/>
      <c r="AP52" s="17">
        <v>1940</v>
      </c>
      <c r="AQ52" s="17">
        <v>1960</v>
      </c>
      <c r="AR52" s="17">
        <v>1980</v>
      </c>
      <c r="AS52" s="97">
        <f t="shared" si="23"/>
        <v>400</v>
      </c>
      <c r="AT52" s="97">
        <f t="shared" ca="1" si="24"/>
        <v>460</v>
      </c>
      <c r="AU52" s="97">
        <f t="shared" si="25"/>
        <v>0</v>
      </c>
      <c r="AV52" s="97">
        <f t="shared" ca="1" si="26"/>
        <v>69.079441357561194</v>
      </c>
      <c r="AW52" s="167">
        <v>0.33333333333333331</v>
      </c>
      <c r="AX52" s="167">
        <v>0.66666666666666663</v>
      </c>
      <c r="AY52" s="97">
        <f t="shared" si="27"/>
        <v>8</v>
      </c>
      <c r="AZ52" s="167">
        <v>0.33333333333333331</v>
      </c>
      <c r="BA52" s="167">
        <v>0.39583333333333331</v>
      </c>
      <c r="BB52" s="97">
        <f t="shared" si="28"/>
        <v>1.5</v>
      </c>
      <c r="BC52" s="17"/>
      <c r="BH52" s="52"/>
      <c r="BI52" s="52"/>
      <c r="BJ52" s="52"/>
      <c r="BK52" s="52"/>
      <c r="BL52" s="52"/>
      <c r="BM52" s="52"/>
      <c r="BW52" s="54"/>
      <c r="BX52" s="54"/>
      <c r="BY52" s="54"/>
      <c r="BZ52" s="54"/>
      <c r="CA52" s="54"/>
      <c r="CB52" s="54"/>
    </row>
    <row r="53" spans="1:80" ht="17.45" customHeight="1" thickTop="1">
      <c r="A53" s="71">
        <f>A46+1</f>
        <v>7.1</v>
      </c>
      <c r="B53" s="178">
        <f>B52+1</f>
        <v>45995</v>
      </c>
      <c r="C53" s="4"/>
      <c r="D53" s="5"/>
      <c r="E53" s="6"/>
      <c r="F53" s="5"/>
      <c r="G53" s="74">
        <f t="shared" si="36"/>
        <v>792</v>
      </c>
      <c r="H53" s="75">
        <f t="shared" si="36"/>
        <v>5867</v>
      </c>
      <c r="I53" s="76">
        <f t="shared" si="17"/>
        <v>0</v>
      </c>
      <c r="J53" s="77">
        <f t="shared" si="18"/>
        <v>0</v>
      </c>
      <c r="K53" s="77">
        <f t="shared" si="19"/>
        <v>0</v>
      </c>
      <c r="L53" s="77">
        <f t="shared" si="20"/>
        <v>0</v>
      </c>
      <c r="M53" s="78">
        <f t="shared" ca="1" si="21"/>
        <v>4.4524669073405541E-2</v>
      </c>
      <c r="N53" s="78">
        <f t="shared" ca="1" si="0"/>
        <v>6.0985939352871422E-3</v>
      </c>
      <c r="O53" s="78">
        <f t="shared" si="22"/>
        <v>5.0000000000000001E-4</v>
      </c>
      <c r="P53" s="13" t="s">
        <v>186</v>
      </c>
      <c r="Q53" s="8">
        <v>60</v>
      </c>
      <c r="R53" s="13">
        <v>41</v>
      </c>
      <c r="S53" s="79">
        <f t="shared" si="1"/>
        <v>120</v>
      </c>
      <c r="T53" s="80">
        <f t="shared" si="2"/>
        <v>82</v>
      </c>
      <c r="U53" s="90">
        <f t="shared" si="3"/>
        <v>95.04</v>
      </c>
      <c r="V53" s="82">
        <f t="shared" si="4"/>
        <v>481.09399999999999</v>
      </c>
      <c r="W53" s="4"/>
      <c r="X53" s="4"/>
      <c r="Y53" s="22"/>
      <c r="Z53" s="22"/>
      <c r="AA53" s="22"/>
      <c r="AB53" s="6"/>
      <c r="AC53" s="83">
        <f t="shared" si="5"/>
        <v>0</v>
      </c>
      <c r="AD53" s="80">
        <f t="shared" si="6"/>
        <v>0</v>
      </c>
      <c r="AE53" s="76">
        <f t="shared" si="31"/>
        <v>0</v>
      </c>
      <c r="AF53" s="84">
        <f t="shared" si="32"/>
        <v>0</v>
      </c>
      <c r="AG53" s="85">
        <f t="shared" si="33"/>
        <v>0</v>
      </c>
      <c r="AH53" s="85">
        <f t="shared" si="34"/>
        <v>0</v>
      </c>
      <c r="AI53" s="77">
        <f t="shared" si="35"/>
        <v>0</v>
      </c>
      <c r="AJ53" s="84">
        <f t="shared" si="12"/>
        <v>0</v>
      </c>
      <c r="AK53" s="77">
        <f t="shared" si="13"/>
        <v>0</v>
      </c>
      <c r="AL53" s="5">
        <v>1450</v>
      </c>
      <c r="AM53" s="9">
        <v>0.45</v>
      </c>
      <c r="AN53" s="5">
        <v>858</v>
      </c>
      <c r="AO53" s="10">
        <v>0.56699999999999995</v>
      </c>
      <c r="AP53" s="5">
        <v>1986</v>
      </c>
      <c r="AQ53" s="5">
        <v>2021</v>
      </c>
      <c r="AR53" s="5">
        <v>2070</v>
      </c>
      <c r="AS53" s="80">
        <f t="shared" si="23"/>
        <v>840</v>
      </c>
      <c r="AT53" s="80">
        <f t="shared" ca="1" si="24"/>
        <v>840</v>
      </c>
      <c r="AU53" s="80">
        <f t="shared" si="25"/>
        <v>1.4579941471949234</v>
      </c>
      <c r="AV53" s="80">
        <f t="shared" ca="1" si="26"/>
        <v>126.14506682685087</v>
      </c>
      <c r="AW53" s="165">
        <v>0.33333333333333331</v>
      </c>
      <c r="AX53" s="165">
        <v>0.66666666666666663</v>
      </c>
      <c r="AY53" s="80">
        <f t="shared" si="27"/>
        <v>8</v>
      </c>
      <c r="AZ53" s="165">
        <v>0.33333333333333331</v>
      </c>
      <c r="BA53" s="165">
        <v>0.39583333333333331</v>
      </c>
      <c r="BB53" s="80">
        <f t="shared" si="28"/>
        <v>1.5</v>
      </c>
      <c r="BC53" s="5" t="s">
        <v>207</v>
      </c>
      <c r="BH53" s="52"/>
      <c r="BI53" s="52"/>
      <c r="BJ53" s="52"/>
      <c r="BK53" s="52"/>
      <c r="BL53" s="52"/>
      <c r="BM53" s="52"/>
      <c r="BW53" s="54"/>
      <c r="BX53" s="54"/>
      <c r="BY53" s="54"/>
      <c r="BZ53" s="54"/>
      <c r="CA53" s="54"/>
      <c r="CB53" s="54"/>
    </row>
    <row r="54" spans="1:80" ht="17.45" customHeight="1">
      <c r="A54" s="86">
        <f t="shared" si="29"/>
        <v>7.2</v>
      </c>
      <c r="B54" s="179">
        <f t="shared" si="15"/>
        <v>45996</v>
      </c>
      <c r="C54" s="8"/>
      <c r="D54" s="11"/>
      <c r="E54" s="12"/>
      <c r="F54" s="11"/>
      <c r="G54" s="74">
        <f t="shared" si="36"/>
        <v>792</v>
      </c>
      <c r="H54" s="75">
        <f t="shared" si="36"/>
        <v>5867</v>
      </c>
      <c r="I54" s="88">
        <f t="shared" si="17"/>
        <v>0</v>
      </c>
      <c r="J54" s="78">
        <f t="shared" si="18"/>
        <v>0</v>
      </c>
      <c r="K54" s="78">
        <f t="shared" si="19"/>
        <v>0</v>
      </c>
      <c r="L54" s="78">
        <f t="shared" si="20"/>
        <v>0</v>
      </c>
      <c r="M54" s="78">
        <f t="shared" ca="1" si="21"/>
        <v>4.4524669073405541E-2</v>
      </c>
      <c r="N54" s="78">
        <f t="shared" ca="1" si="0"/>
        <v>6.0985939352871422E-3</v>
      </c>
      <c r="O54" s="78">
        <f t="shared" si="22"/>
        <v>5.0000000000000001E-4</v>
      </c>
      <c r="P54" s="13" t="s">
        <v>186</v>
      </c>
      <c r="Q54" s="8"/>
      <c r="R54" s="13"/>
      <c r="S54" s="89">
        <f t="shared" si="1"/>
        <v>0</v>
      </c>
      <c r="T54" s="75">
        <f t="shared" si="2"/>
        <v>0</v>
      </c>
      <c r="U54" s="90">
        <f t="shared" si="3"/>
        <v>0</v>
      </c>
      <c r="V54" s="82">
        <f t="shared" si="4"/>
        <v>0</v>
      </c>
      <c r="W54" s="8"/>
      <c r="X54" s="8"/>
      <c r="Y54" s="23"/>
      <c r="Z54" s="23"/>
      <c r="AA54" s="23"/>
      <c r="AB54" s="12"/>
      <c r="AC54" s="91">
        <f t="shared" si="5"/>
        <v>0</v>
      </c>
      <c r="AD54" s="75">
        <f t="shared" si="6"/>
        <v>0</v>
      </c>
      <c r="AE54" s="88">
        <f t="shared" si="31"/>
        <v>0</v>
      </c>
      <c r="AF54" s="92">
        <f t="shared" si="32"/>
        <v>0</v>
      </c>
      <c r="AG54" s="93">
        <f t="shared" si="33"/>
        <v>0</v>
      </c>
      <c r="AH54" s="93">
        <f t="shared" si="34"/>
        <v>0</v>
      </c>
      <c r="AI54" s="78">
        <f t="shared" si="35"/>
        <v>0</v>
      </c>
      <c r="AJ54" s="92">
        <f t="shared" si="12"/>
        <v>0</v>
      </c>
      <c r="AK54" s="78">
        <f t="shared" si="13"/>
        <v>0</v>
      </c>
      <c r="AL54" s="11">
        <v>1219</v>
      </c>
      <c r="AM54" s="14">
        <v>0.68300000000000005</v>
      </c>
      <c r="AN54" s="11">
        <v>880</v>
      </c>
      <c r="AO54" s="15">
        <v>0.66700000000000004</v>
      </c>
      <c r="AP54" s="11">
        <v>2070</v>
      </c>
      <c r="AQ54" s="11">
        <v>2106</v>
      </c>
      <c r="AR54" s="11">
        <v>2117</v>
      </c>
      <c r="AS54" s="75">
        <f t="shared" si="23"/>
        <v>470</v>
      </c>
      <c r="AT54" s="75">
        <f t="shared" ca="1" si="24"/>
        <v>500</v>
      </c>
      <c r="AU54" s="75">
        <f t="shared" si="25"/>
        <v>0</v>
      </c>
      <c r="AV54" s="75">
        <f t="shared" ca="1" si="26"/>
        <v>75.086349301696956</v>
      </c>
      <c r="AW54" s="169">
        <v>0.33333333333333331</v>
      </c>
      <c r="AX54" s="169">
        <v>0.66666666666666663</v>
      </c>
      <c r="AY54" s="75">
        <f t="shared" si="27"/>
        <v>8</v>
      </c>
      <c r="AZ54" s="169">
        <v>0.33333333333333331</v>
      </c>
      <c r="BA54" s="169">
        <v>0.39583333333333331</v>
      </c>
      <c r="BB54" s="75">
        <f t="shared" si="28"/>
        <v>1.5</v>
      </c>
      <c r="BC54" s="11" t="s">
        <v>207</v>
      </c>
      <c r="BH54" s="52"/>
      <c r="BI54" s="52"/>
      <c r="BJ54" s="52"/>
      <c r="BK54" s="52"/>
      <c r="BL54" s="52"/>
      <c r="BM54" s="52"/>
      <c r="BW54" s="54"/>
      <c r="BX54" s="54"/>
      <c r="BY54" s="54"/>
      <c r="BZ54" s="54"/>
      <c r="CA54" s="54"/>
      <c r="CB54" s="54"/>
    </row>
    <row r="55" spans="1:80" ht="17.45" customHeight="1">
      <c r="A55" s="94">
        <f t="shared" si="29"/>
        <v>7.3000000000000007</v>
      </c>
      <c r="B55" s="179">
        <f t="shared" si="15"/>
        <v>45997</v>
      </c>
      <c r="C55" s="8"/>
      <c r="D55" s="11"/>
      <c r="E55" s="12">
        <v>2</v>
      </c>
      <c r="F55" s="11"/>
      <c r="G55" s="74">
        <f t="shared" si="36"/>
        <v>790</v>
      </c>
      <c r="H55" s="75">
        <f t="shared" si="36"/>
        <v>5867</v>
      </c>
      <c r="I55" s="88">
        <f t="shared" si="17"/>
        <v>0</v>
      </c>
      <c r="J55" s="78">
        <f t="shared" si="18"/>
        <v>2.5252525252525255E-3</v>
      </c>
      <c r="K55" s="78">
        <f t="shared" si="19"/>
        <v>0</v>
      </c>
      <c r="L55" s="78">
        <f t="shared" si="20"/>
        <v>0</v>
      </c>
      <c r="M55" s="78">
        <f t="shared" ca="1" si="21"/>
        <v>4.6931407942238275E-2</v>
      </c>
      <c r="N55" s="78">
        <f t="shared" ca="1" si="0"/>
        <v>6.0985939352871422E-3</v>
      </c>
      <c r="O55" s="78">
        <f t="shared" si="22"/>
        <v>5.0000000000000001E-4</v>
      </c>
      <c r="P55" s="13" t="s">
        <v>186</v>
      </c>
      <c r="Q55" s="8">
        <v>60</v>
      </c>
      <c r="R55" s="13">
        <v>41</v>
      </c>
      <c r="S55" s="89">
        <f t="shared" si="1"/>
        <v>120</v>
      </c>
      <c r="T55" s="75">
        <f t="shared" si="2"/>
        <v>82</v>
      </c>
      <c r="U55" s="90">
        <f t="shared" si="3"/>
        <v>94.8</v>
      </c>
      <c r="V55" s="82">
        <f t="shared" si="4"/>
        <v>481.09399999999999</v>
      </c>
      <c r="W55" s="8"/>
      <c r="X55" s="8"/>
      <c r="Y55" s="23"/>
      <c r="Z55" s="23"/>
      <c r="AA55" s="23"/>
      <c r="AB55" s="12"/>
      <c r="AC55" s="91">
        <f t="shared" si="5"/>
        <v>0</v>
      </c>
      <c r="AD55" s="75">
        <f t="shared" si="6"/>
        <v>0</v>
      </c>
      <c r="AE55" s="88">
        <f t="shared" si="31"/>
        <v>0</v>
      </c>
      <c r="AF55" s="92">
        <f t="shared" si="32"/>
        <v>0</v>
      </c>
      <c r="AG55" s="93">
        <f t="shared" si="33"/>
        <v>0</v>
      </c>
      <c r="AH55" s="93">
        <f t="shared" si="34"/>
        <v>0</v>
      </c>
      <c r="AI55" s="78">
        <f t="shared" si="35"/>
        <v>0</v>
      </c>
      <c r="AJ55" s="92">
        <f t="shared" si="12"/>
        <v>0</v>
      </c>
      <c r="AK55" s="78">
        <f t="shared" si="13"/>
        <v>0</v>
      </c>
      <c r="AL55" s="11"/>
      <c r="AM55" s="14"/>
      <c r="AN55" s="11">
        <v>901</v>
      </c>
      <c r="AO55" s="15">
        <v>0.51700000000000002</v>
      </c>
      <c r="AP55" s="11">
        <v>2120</v>
      </c>
      <c r="AQ55" s="11">
        <v>2158</v>
      </c>
      <c r="AR55" s="11">
        <v>2199</v>
      </c>
      <c r="AS55" s="75">
        <f t="shared" si="23"/>
        <v>790</v>
      </c>
      <c r="AT55" s="75">
        <f t="shared" ca="1" si="24"/>
        <v>1000</v>
      </c>
      <c r="AU55" s="75">
        <f t="shared" si="25"/>
        <v>1.3717802234438976</v>
      </c>
      <c r="AV55" s="75">
        <f t="shared" ca="1" si="26"/>
        <v>150.2178158329578</v>
      </c>
      <c r="AW55" s="169">
        <v>0.33333333333333331</v>
      </c>
      <c r="AX55" s="169">
        <v>0.66666666666666663</v>
      </c>
      <c r="AY55" s="75">
        <f t="shared" si="27"/>
        <v>8</v>
      </c>
      <c r="AZ55" s="169">
        <v>0.33333333333333331</v>
      </c>
      <c r="BA55" s="169">
        <v>0.39583333333333331</v>
      </c>
      <c r="BB55" s="75">
        <f t="shared" si="28"/>
        <v>1.5</v>
      </c>
      <c r="BC55" s="11" t="s">
        <v>207</v>
      </c>
      <c r="BH55" s="52"/>
      <c r="BI55" s="52"/>
      <c r="BJ55" s="52"/>
      <c r="BK55" s="52"/>
      <c r="BL55" s="52"/>
      <c r="BM55" s="52"/>
      <c r="BW55" s="54"/>
      <c r="BX55" s="54"/>
      <c r="BY55" s="54"/>
      <c r="BZ55" s="54"/>
      <c r="CA55" s="54"/>
      <c r="CB55" s="54"/>
    </row>
    <row r="56" spans="1:80" ht="17.45" customHeight="1">
      <c r="A56" s="86">
        <f t="shared" si="29"/>
        <v>7.4</v>
      </c>
      <c r="B56" s="179">
        <f t="shared" si="15"/>
        <v>45998</v>
      </c>
      <c r="C56" s="8"/>
      <c r="D56" s="11"/>
      <c r="E56" s="12"/>
      <c r="F56" s="11"/>
      <c r="G56" s="74">
        <f t="shared" si="36"/>
        <v>790</v>
      </c>
      <c r="H56" s="75">
        <f t="shared" si="36"/>
        <v>5867</v>
      </c>
      <c r="I56" s="88">
        <f t="shared" si="17"/>
        <v>0</v>
      </c>
      <c r="J56" s="78">
        <f t="shared" si="18"/>
        <v>0</v>
      </c>
      <c r="K56" s="78">
        <f t="shared" si="19"/>
        <v>0</v>
      </c>
      <c r="L56" s="78">
        <f t="shared" si="20"/>
        <v>0</v>
      </c>
      <c r="M56" s="78">
        <f t="shared" ca="1" si="21"/>
        <v>4.6931407942238275E-2</v>
      </c>
      <c r="N56" s="78">
        <f t="shared" ca="1" si="0"/>
        <v>6.0985939352871422E-3</v>
      </c>
      <c r="O56" s="78">
        <f t="shared" si="22"/>
        <v>5.0000000000000001E-4</v>
      </c>
      <c r="P56" s="13" t="s">
        <v>186</v>
      </c>
      <c r="Q56" s="8"/>
      <c r="R56" s="13"/>
      <c r="S56" s="89">
        <f t="shared" si="1"/>
        <v>0</v>
      </c>
      <c r="T56" s="75">
        <f t="shared" si="2"/>
        <v>0</v>
      </c>
      <c r="U56" s="90">
        <f t="shared" si="3"/>
        <v>0</v>
      </c>
      <c r="V56" s="82">
        <f t="shared" si="4"/>
        <v>0</v>
      </c>
      <c r="W56" s="8"/>
      <c r="X56" s="8"/>
      <c r="Y56" s="23"/>
      <c r="Z56" s="23"/>
      <c r="AA56" s="23"/>
      <c r="AB56" s="12"/>
      <c r="AC56" s="91">
        <f t="shared" si="5"/>
        <v>0</v>
      </c>
      <c r="AD56" s="75">
        <f t="shared" si="6"/>
        <v>0</v>
      </c>
      <c r="AE56" s="88">
        <f t="shared" si="31"/>
        <v>0</v>
      </c>
      <c r="AF56" s="92">
        <f t="shared" si="32"/>
        <v>0</v>
      </c>
      <c r="AG56" s="93">
        <f t="shared" si="33"/>
        <v>0</v>
      </c>
      <c r="AH56" s="93">
        <f t="shared" si="34"/>
        <v>0</v>
      </c>
      <c r="AI56" s="78">
        <f t="shared" si="35"/>
        <v>0</v>
      </c>
      <c r="AJ56" s="92">
        <f t="shared" si="12"/>
        <v>0</v>
      </c>
      <c r="AK56" s="78">
        <f t="shared" si="13"/>
        <v>0</v>
      </c>
      <c r="AL56" s="11"/>
      <c r="AM56" s="14"/>
      <c r="AN56" s="11">
        <v>877</v>
      </c>
      <c r="AO56" s="15">
        <v>0.6</v>
      </c>
      <c r="AP56" s="11">
        <v>2220</v>
      </c>
      <c r="AQ56" s="11">
        <v>2231</v>
      </c>
      <c r="AR56" s="11">
        <v>2239</v>
      </c>
      <c r="AS56" s="75">
        <f t="shared" si="23"/>
        <v>190</v>
      </c>
      <c r="AT56" s="75">
        <f t="shared" ca="1" si="24"/>
        <v>220</v>
      </c>
      <c r="AU56" s="75">
        <f t="shared" si="25"/>
        <v>0</v>
      </c>
      <c r="AV56" s="75">
        <f t="shared" ca="1" si="26"/>
        <v>33.047919483250709</v>
      </c>
      <c r="AW56" s="169">
        <v>0.33333333333333331</v>
      </c>
      <c r="AX56" s="169">
        <v>0.66666666666666663</v>
      </c>
      <c r="AY56" s="75">
        <f t="shared" si="27"/>
        <v>8</v>
      </c>
      <c r="AZ56" s="169">
        <v>0.33333333333333331</v>
      </c>
      <c r="BA56" s="169">
        <v>0.39583333333333331</v>
      </c>
      <c r="BB56" s="75">
        <f t="shared" si="28"/>
        <v>1.5</v>
      </c>
      <c r="BC56" s="11" t="s">
        <v>207</v>
      </c>
      <c r="BH56" s="52"/>
      <c r="BI56" s="52"/>
      <c r="BJ56" s="52"/>
      <c r="BK56" s="52"/>
      <c r="BL56" s="52"/>
      <c r="BM56" s="52"/>
      <c r="BW56" s="54"/>
      <c r="BX56" s="54"/>
      <c r="BY56" s="54"/>
      <c r="BZ56" s="54"/>
      <c r="CA56" s="54"/>
      <c r="CB56" s="54"/>
    </row>
    <row r="57" spans="1:80" ht="17.45" customHeight="1">
      <c r="A57" s="94">
        <f t="shared" si="29"/>
        <v>7.5</v>
      </c>
      <c r="B57" s="179">
        <f t="shared" si="15"/>
        <v>45999</v>
      </c>
      <c r="C57" s="8"/>
      <c r="D57" s="11"/>
      <c r="E57" s="12"/>
      <c r="F57" s="11"/>
      <c r="G57" s="74">
        <f t="shared" si="36"/>
        <v>790</v>
      </c>
      <c r="H57" s="75">
        <f t="shared" si="36"/>
        <v>5867</v>
      </c>
      <c r="I57" s="88">
        <f t="shared" si="17"/>
        <v>0</v>
      </c>
      <c r="J57" s="78">
        <f t="shared" si="18"/>
        <v>0</v>
      </c>
      <c r="K57" s="78">
        <f t="shared" si="19"/>
        <v>0</v>
      </c>
      <c r="L57" s="78">
        <f t="shared" si="20"/>
        <v>0</v>
      </c>
      <c r="M57" s="78">
        <f t="shared" ca="1" si="21"/>
        <v>4.6931407942238275E-2</v>
      </c>
      <c r="N57" s="78">
        <f t="shared" ca="1" si="0"/>
        <v>6.0985939352871422E-3</v>
      </c>
      <c r="O57" s="78">
        <f t="shared" si="22"/>
        <v>5.0000000000000001E-4</v>
      </c>
      <c r="P57" s="13" t="s">
        <v>186</v>
      </c>
      <c r="Q57" s="8">
        <v>60</v>
      </c>
      <c r="R57" s="13">
        <v>41</v>
      </c>
      <c r="S57" s="89">
        <f t="shared" si="1"/>
        <v>120</v>
      </c>
      <c r="T57" s="75">
        <f t="shared" si="2"/>
        <v>82</v>
      </c>
      <c r="U57" s="90">
        <f t="shared" si="3"/>
        <v>94.8</v>
      </c>
      <c r="V57" s="82">
        <f t="shared" si="4"/>
        <v>481.09399999999999</v>
      </c>
      <c r="W57" s="8"/>
      <c r="X57" s="8"/>
      <c r="Y57" s="23"/>
      <c r="Z57" s="23"/>
      <c r="AA57" s="23"/>
      <c r="AB57" s="12"/>
      <c r="AC57" s="91">
        <f t="shared" si="5"/>
        <v>0</v>
      </c>
      <c r="AD57" s="75">
        <f t="shared" si="6"/>
        <v>0</v>
      </c>
      <c r="AE57" s="88">
        <f t="shared" si="31"/>
        <v>0</v>
      </c>
      <c r="AF57" s="92">
        <f t="shared" si="32"/>
        <v>0</v>
      </c>
      <c r="AG57" s="93">
        <f t="shared" si="33"/>
        <v>0</v>
      </c>
      <c r="AH57" s="93">
        <f t="shared" si="34"/>
        <v>0</v>
      </c>
      <c r="AI57" s="78">
        <f t="shared" si="35"/>
        <v>0</v>
      </c>
      <c r="AJ57" s="92">
        <f t="shared" si="12"/>
        <v>0</v>
      </c>
      <c r="AK57" s="78">
        <f t="shared" si="13"/>
        <v>0</v>
      </c>
      <c r="AL57" s="11"/>
      <c r="AM57" s="14"/>
      <c r="AN57" s="11"/>
      <c r="AO57" s="15"/>
      <c r="AP57" s="11">
        <v>2242</v>
      </c>
      <c r="AQ57" s="11">
        <v>2276</v>
      </c>
      <c r="AR57" s="11">
        <v>2827</v>
      </c>
      <c r="AS57" s="75">
        <f t="shared" si="23"/>
        <v>5850</v>
      </c>
      <c r="AT57" s="75">
        <f t="shared" ca="1" si="24"/>
        <v>940</v>
      </c>
      <c r="AU57" s="75">
        <f t="shared" si="25"/>
        <v>10.158119376135192</v>
      </c>
      <c r="AV57" s="75">
        <f t="shared" ca="1" si="26"/>
        <v>141.20474688298032</v>
      </c>
      <c r="AW57" s="169">
        <v>0.33333333333333331</v>
      </c>
      <c r="AX57" s="169">
        <v>0.66666666666666663</v>
      </c>
      <c r="AY57" s="75">
        <f t="shared" si="27"/>
        <v>8</v>
      </c>
      <c r="AZ57" s="169">
        <v>0.33333333333333331</v>
      </c>
      <c r="BA57" s="169">
        <v>0.39583333333333331</v>
      </c>
      <c r="BB57" s="75">
        <f t="shared" si="28"/>
        <v>1.5</v>
      </c>
      <c r="BC57" s="11" t="s">
        <v>207</v>
      </c>
      <c r="BH57" s="52"/>
      <c r="BI57" s="52"/>
      <c r="BJ57" s="52"/>
      <c r="BK57" s="52"/>
      <c r="BL57" s="52"/>
      <c r="BM57" s="52"/>
      <c r="BW57" s="54"/>
      <c r="BX57" s="54"/>
      <c r="BY57" s="54"/>
      <c r="BZ57" s="54"/>
      <c r="CA57" s="54"/>
      <c r="CB57" s="54"/>
    </row>
    <row r="58" spans="1:80" ht="17.45" customHeight="1">
      <c r="A58" s="86">
        <f t="shared" si="29"/>
        <v>7.6000000000000005</v>
      </c>
      <c r="B58" s="179">
        <f t="shared" si="15"/>
        <v>46000</v>
      </c>
      <c r="C58" s="8"/>
      <c r="D58" s="11"/>
      <c r="E58" s="12">
        <v>1</v>
      </c>
      <c r="F58" s="11"/>
      <c r="G58" s="74">
        <f t="shared" si="36"/>
        <v>789</v>
      </c>
      <c r="H58" s="75">
        <f t="shared" si="36"/>
        <v>5867</v>
      </c>
      <c r="I58" s="88">
        <f t="shared" si="17"/>
        <v>0</v>
      </c>
      <c r="J58" s="78">
        <f t="shared" si="18"/>
        <v>1.2658227848101266E-3</v>
      </c>
      <c r="K58" s="78">
        <f t="shared" si="19"/>
        <v>0</v>
      </c>
      <c r="L58" s="78">
        <f t="shared" si="20"/>
        <v>0</v>
      </c>
      <c r="M58" s="78">
        <f t="shared" ca="1" si="21"/>
        <v>4.8134777376654642E-2</v>
      </c>
      <c r="N58" s="78">
        <f t="shared" ca="1" si="0"/>
        <v>6.0985939352871422E-3</v>
      </c>
      <c r="O58" s="78">
        <f t="shared" si="22"/>
        <v>5.0000000000000001E-4</v>
      </c>
      <c r="P58" s="13" t="s">
        <v>186</v>
      </c>
      <c r="Q58" s="8"/>
      <c r="R58" s="13"/>
      <c r="S58" s="89">
        <f t="shared" si="1"/>
        <v>0</v>
      </c>
      <c r="T58" s="75">
        <f t="shared" si="2"/>
        <v>0</v>
      </c>
      <c r="U58" s="90">
        <f t="shared" si="3"/>
        <v>0</v>
      </c>
      <c r="V58" s="82">
        <f t="shared" si="4"/>
        <v>0</v>
      </c>
      <c r="W58" s="8"/>
      <c r="X58" s="8"/>
      <c r="Y58" s="23"/>
      <c r="Z58" s="23"/>
      <c r="AA58" s="23"/>
      <c r="AB58" s="12"/>
      <c r="AC58" s="91">
        <f t="shared" si="5"/>
        <v>0</v>
      </c>
      <c r="AD58" s="75">
        <f t="shared" si="6"/>
        <v>0</v>
      </c>
      <c r="AE58" s="88">
        <f t="shared" si="31"/>
        <v>0</v>
      </c>
      <c r="AF58" s="92">
        <f t="shared" si="32"/>
        <v>0</v>
      </c>
      <c r="AG58" s="93">
        <f t="shared" si="33"/>
        <v>0</v>
      </c>
      <c r="AH58" s="93">
        <f t="shared" si="34"/>
        <v>0</v>
      </c>
      <c r="AI58" s="78">
        <f t="shared" si="35"/>
        <v>0</v>
      </c>
      <c r="AJ58" s="92">
        <f t="shared" si="12"/>
        <v>0</v>
      </c>
      <c r="AK58" s="78">
        <f t="shared" si="13"/>
        <v>0</v>
      </c>
      <c r="AL58" s="11"/>
      <c r="AM58" s="14"/>
      <c r="AN58" s="11"/>
      <c r="AO58" s="15"/>
      <c r="AP58" s="11">
        <v>2336</v>
      </c>
      <c r="AQ58" s="11">
        <v>2350</v>
      </c>
      <c r="AR58" s="11">
        <v>2362</v>
      </c>
      <c r="AS58" s="75">
        <f t="shared" si="23"/>
        <v>260</v>
      </c>
      <c r="AT58" s="75">
        <f t="shared" ca="1" si="24"/>
        <v>280</v>
      </c>
      <c r="AU58" s="75">
        <f t="shared" si="25"/>
        <v>0</v>
      </c>
      <c r="AV58" s="75">
        <f t="shared" ca="1" si="26"/>
        <v>42.067307692307693</v>
      </c>
      <c r="AW58" s="169">
        <v>0.33333333333333331</v>
      </c>
      <c r="AX58" s="169">
        <v>0.66666666666666663</v>
      </c>
      <c r="AY58" s="75">
        <f t="shared" si="27"/>
        <v>8</v>
      </c>
      <c r="AZ58" s="169">
        <v>0.33333333333333331</v>
      </c>
      <c r="BA58" s="169">
        <v>0.39583333333333331</v>
      </c>
      <c r="BB58" s="75">
        <f t="shared" si="28"/>
        <v>1.5</v>
      </c>
      <c r="BC58" s="11"/>
      <c r="BH58" s="52"/>
      <c r="BI58" s="52"/>
      <c r="BJ58" s="52"/>
      <c r="BK58" s="52"/>
      <c r="BL58" s="52"/>
      <c r="BM58" s="52"/>
      <c r="BW58" s="54"/>
      <c r="BX58" s="54"/>
      <c r="BY58" s="54"/>
      <c r="BZ58" s="54"/>
      <c r="CA58" s="54"/>
      <c r="CB58" s="54"/>
    </row>
    <row r="59" spans="1:80" ht="17.45" customHeight="1" thickBot="1">
      <c r="A59" s="94">
        <f t="shared" si="29"/>
        <v>7.7000000000000011</v>
      </c>
      <c r="B59" s="180">
        <f t="shared" si="15"/>
        <v>46001</v>
      </c>
      <c r="C59" s="16"/>
      <c r="D59" s="17"/>
      <c r="E59" s="18"/>
      <c r="F59" s="17"/>
      <c r="G59" s="96">
        <f t="shared" si="36"/>
        <v>789</v>
      </c>
      <c r="H59" s="97">
        <f t="shared" si="36"/>
        <v>5867</v>
      </c>
      <c r="I59" s="98">
        <f t="shared" si="17"/>
        <v>0</v>
      </c>
      <c r="J59" s="99">
        <f t="shared" si="18"/>
        <v>0</v>
      </c>
      <c r="K59" s="99">
        <f t="shared" si="19"/>
        <v>0</v>
      </c>
      <c r="L59" s="99">
        <f t="shared" si="20"/>
        <v>0</v>
      </c>
      <c r="M59" s="99">
        <f t="shared" ca="1" si="21"/>
        <v>4.8134777376654642E-2</v>
      </c>
      <c r="N59" s="99">
        <f t="shared" ca="1" si="0"/>
        <v>6.0985939352871422E-3</v>
      </c>
      <c r="O59" s="99">
        <f t="shared" si="22"/>
        <v>5.0000000000000001E-4</v>
      </c>
      <c r="P59" s="19" t="s">
        <v>186</v>
      </c>
      <c r="Q59" s="16">
        <v>60</v>
      </c>
      <c r="R59" s="19">
        <v>41</v>
      </c>
      <c r="S59" s="89">
        <f t="shared" si="1"/>
        <v>120</v>
      </c>
      <c r="T59" s="75">
        <f t="shared" si="2"/>
        <v>82</v>
      </c>
      <c r="U59" s="100">
        <f t="shared" si="3"/>
        <v>94.68</v>
      </c>
      <c r="V59" s="101">
        <f t="shared" si="4"/>
        <v>481.09399999999999</v>
      </c>
      <c r="W59" s="16"/>
      <c r="X59" s="16"/>
      <c r="Y59" s="23"/>
      <c r="Z59" s="23"/>
      <c r="AA59" s="23"/>
      <c r="AB59" s="12"/>
      <c r="AC59" s="102">
        <f t="shared" si="5"/>
        <v>0</v>
      </c>
      <c r="AD59" s="97">
        <f t="shared" si="6"/>
        <v>0</v>
      </c>
      <c r="AE59" s="98">
        <f t="shared" si="31"/>
        <v>0</v>
      </c>
      <c r="AF59" s="103">
        <f t="shared" si="32"/>
        <v>0</v>
      </c>
      <c r="AG59" s="104">
        <f t="shared" si="33"/>
        <v>0</v>
      </c>
      <c r="AH59" s="104">
        <f t="shared" si="34"/>
        <v>0</v>
      </c>
      <c r="AI59" s="99">
        <f t="shared" si="35"/>
        <v>0</v>
      </c>
      <c r="AJ59" s="103">
        <f t="shared" si="12"/>
        <v>0</v>
      </c>
      <c r="AK59" s="99">
        <f t="shared" si="13"/>
        <v>0</v>
      </c>
      <c r="AL59" s="17"/>
      <c r="AM59" s="20"/>
      <c r="AN59" s="17"/>
      <c r="AO59" s="21"/>
      <c r="AP59" s="17">
        <v>2364</v>
      </c>
      <c r="AQ59" s="17">
        <v>2397</v>
      </c>
      <c r="AR59" s="17">
        <v>2450</v>
      </c>
      <c r="AS59" s="97">
        <f t="shared" si="23"/>
        <v>860</v>
      </c>
      <c r="AT59" s="97">
        <f t="shared" ca="1" si="24"/>
        <v>970</v>
      </c>
      <c r="AU59" s="97">
        <f t="shared" si="25"/>
        <v>1.4936416024342885</v>
      </c>
      <c r="AV59" s="97">
        <f t="shared" ca="1" si="26"/>
        <v>145.73317307692307</v>
      </c>
      <c r="AW59" s="167">
        <v>0.33333333333333331</v>
      </c>
      <c r="AX59" s="167">
        <v>0.66666666666666663</v>
      </c>
      <c r="AY59" s="97">
        <f t="shared" si="27"/>
        <v>8</v>
      </c>
      <c r="AZ59" s="167">
        <v>0.33333333333333331</v>
      </c>
      <c r="BA59" s="167">
        <v>0.39583333333333331</v>
      </c>
      <c r="BB59" s="97">
        <f t="shared" si="28"/>
        <v>1.5</v>
      </c>
      <c r="BC59" s="17" t="s">
        <v>213</v>
      </c>
      <c r="BH59" s="52"/>
      <c r="BI59" s="52"/>
      <c r="BJ59" s="52"/>
      <c r="BK59" s="52"/>
      <c r="BL59" s="52"/>
      <c r="BM59" s="52"/>
      <c r="BW59" s="54"/>
      <c r="BX59" s="54"/>
      <c r="BY59" s="54"/>
      <c r="BZ59" s="54"/>
      <c r="CA59" s="54"/>
      <c r="CB59" s="54"/>
    </row>
    <row r="60" spans="1:80" ht="17.45" customHeight="1" thickTop="1">
      <c r="A60" s="105">
        <f>A53+1</f>
        <v>8.1</v>
      </c>
      <c r="B60" s="178">
        <f>B59+1</f>
        <v>46002</v>
      </c>
      <c r="C60" s="4"/>
      <c r="D60" s="5"/>
      <c r="E60" s="6">
        <v>1</v>
      </c>
      <c r="F60" s="5"/>
      <c r="G60" s="74">
        <f t="shared" ref="G60:H75" si="37">G59-E60-C60</f>
        <v>788</v>
      </c>
      <c r="H60" s="75">
        <f t="shared" si="37"/>
        <v>5867</v>
      </c>
      <c r="I60" s="76">
        <f t="shared" si="17"/>
        <v>0</v>
      </c>
      <c r="J60" s="77">
        <f t="shared" si="18"/>
        <v>1.2674271229404308E-3</v>
      </c>
      <c r="K60" s="77">
        <f t="shared" si="19"/>
        <v>0</v>
      </c>
      <c r="L60" s="77">
        <f t="shared" si="20"/>
        <v>0</v>
      </c>
      <c r="M60" s="78">
        <f t="shared" ca="1" si="21"/>
        <v>4.9338146811071008E-2</v>
      </c>
      <c r="N60" s="78">
        <f t="shared" ca="1" si="0"/>
        <v>6.0985939352871422E-3</v>
      </c>
      <c r="O60" s="78">
        <f t="shared" si="22"/>
        <v>5.0000000000000001E-4</v>
      </c>
      <c r="P60" s="13" t="s">
        <v>186</v>
      </c>
      <c r="Q60" s="8"/>
      <c r="R60" s="13"/>
      <c r="S60" s="79">
        <f t="shared" si="1"/>
        <v>0</v>
      </c>
      <c r="T60" s="80">
        <f t="shared" si="2"/>
        <v>0</v>
      </c>
      <c r="U60" s="90">
        <f t="shared" si="3"/>
        <v>0</v>
      </c>
      <c r="V60" s="82">
        <f t="shared" si="4"/>
        <v>0</v>
      </c>
      <c r="W60" s="4"/>
      <c r="X60" s="4"/>
      <c r="Y60" s="22"/>
      <c r="Z60" s="22"/>
      <c r="AA60" s="22"/>
      <c r="AB60" s="6"/>
      <c r="AC60" s="83">
        <f t="shared" si="5"/>
        <v>0</v>
      </c>
      <c r="AD60" s="80">
        <f t="shared" si="6"/>
        <v>0</v>
      </c>
      <c r="AE60" s="76">
        <f t="shared" si="31"/>
        <v>0</v>
      </c>
      <c r="AF60" s="84">
        <f t="shared" si="32"/>
        <v>0</v>
      </c>
      <c r="AG60" s="85">
        <f t="shared" si="33"/>
        <v>0</v>
      </c>
      <c r="AH60" s="85">
        <f t="shared" si="34"/>
        <v>0</v>
      </c>
      <c r="AI60" s="77">
        <f t="shared" si="35"/>
        <v>0</v>
      </c>
      <c r="AJ60" s="84">
        <f t="shared" si="12"/>
        <v>0</v>
      </c>
      <c r="AK60" s="77">
        <f t="shared" si="13"/>
        <v>0</v>
      </c>
      <c r="AL60" s="5">
        <v>1427</v>
      </c>
      <c r="AM60" s="9">
        <v>0.58299999999999996</v>
      </c>
      <c r="AN60" s="5">
        <v>830</v>
      </c>
      <c r="AO60" s="10">
        <v>0.63300000000000001</v>
      </c>
      <c r="AP60" s="5">
        <v>2461</v>
      </c>
      <c r="AQ60" s="5">
        <v>2477</v>
      </c>
      <c r="AR60" s="5">
        <v>2487</v>
      </c>
      <c r="AS60" s="80">
        <f t="shared" si="23"/>
        <v>260</v>
      </c>
      <c r="AT60" s="80">
        <f t="shared" ca="1" si="24"/>
        <v>280</v>
      </c>
      <c r="AU60" s="80">
        <f t="shared" si="25"/>
        <v>0</v>
      </c>
      <c r="AV60" s="80">
        <f t="shared" ca="1" si="26"/>
        <v>42.073628850488355</v>
      </c>
      <c r="AW60" s="165">
        <v>0.33333333333333331</v>
      </c>
      <c r="AX60" s="165">
        <v>0.66666666666666663</v>
      </c>
      <c r="AY60" s="80">
        <f t="shared" si="27"/>
        <v>8</v>
      </c>
      <c r="AZ60" s="165">
        <v>0.33333333333333331</v>
      </c>
      <c r="BA60" s="165">
        <v>0.39583333333333331</v>
      </c>
      <c r="BB60" s="80">
        <f t="shared" si="28"/>
        <v>1.5</v>
      </c>
      <c r="BC60" s="5"/>
      <c r="BH60" s="52"/>
      <c r="BI60" s="52"/>
      <c r="BJ60" s="52"/>
      <c r="BK60" s="52"/>
      <c r="BL60" s="52"/>
      <c r="BM60" s="52"/>
      <c r="BW60" s="54"/>
      <c r="BX60" s="54"/>
      <c r="BY60" s="54"/>
      <c r="BZ60" s="54"/>
      <c r="CA60" s="54"/>
      <c r="CB60" s="54"/>
    </row>
    <row r="61" spans="1:80" ht="17.45" customHeight="1">
      <c r="A61" s="94">
        <f t="shared" si="29"/>
        <v>8.1999999999999993</v>
      </c>
      <c r="B61" s="179">
        <f t="shared" si="15"/>
        <v>46003</v>
      </c>
      <c r="C61" s="8"/>
      <c r="D61" s="11"/>
      <c r="E61" s="12"/>
      <c r="F61" s="11"/>
      <c r="G61" s="74">
        <f t="shared" si="37"/>
        <v>788</v>
      </c>
      <c r="H61" s="75">
        <f t="shared" si="37"/>
        <v>5867</v>
      </c>
      <c r="I61" s="88">
        <f t="shared" si="17"/>
        <v>0</v>
      </c>
      <c r="J61" s="78">
        <f t="shared" si="18"/>
        <v>0</v>
      </c>
      <c r="K61" s="78">
        <f t="shared" si="19"/>
        <v>0</v>
      </c>
      <c r="L61" s="78">
        <f t="shared" si="20"/>
        <v>0</v>
      </c>
      <c r="M61" s="78">
        <f t="shared" ca="1" si="21"/>
        <v>4.9338146811071008E-2</v>
      </c>
      <c r="N61" s="78">
        <f t="shared" ca="1" si="0"/>
        <v>6.0985939352871422E-3</v>
      </c>
      <c r="O61" s="78">
        <f t="shared" si="22"/>
        <v>5.0000000000000001E-4</v>
      </c>
      <c r="P61" s="13" t="s">
        <v>186</v>
      </c>
      <c r="Q61" s="8">
        <v>60</v>
      </c>
      <c r="R61" s="13">
        <v>41</v>
      </c>
      <c r="S61" s="89">
        <f t="shared" si="1"/>
        <v>120</v>
      </c>
      <c r="T61" s="75">
        <f t="shared" si="2"/>
        <v>82</v>
      </c>
      <c r="U61" s="90">
        <f t="shared" si="3"/>
        <v>94.56</v>
      </c>
      <c r="V61" s="82">
        <f t="shared" si="4"/>
        <v>481.09399999999999</v>
      </c>
      <c r="W61" s="8"/>
      <c r="X61" s="8"/>
      <c r="Y61" s="23"/>
      <c r="Z61" s="23"/>
      <c r="AA61" s="23"/>
      <c r="AB61" s="12"/>
      <c r="AC61" s="91">
        <f t="shared" si="5"/>
        <v>0</v>
      </c>
      <c r="AD61" s="75">
        <f t="shared" si="6"/>
        <v>0</v>
      </c>
      <c r="AE61" s="88">
        <f t="shared" si="31"/>
        <v>0</v>
      </c>
      <c r="AF61" s="92">
        <f t="shared" si="32"/>
        <v>0</v>
      </c>
      <c r="AG61" s="93">
        <f t="shared" si="33"/>
        <v>0</v>
      </c>
      <c r="AH61" s="93">
        <f t="shared" si="34"/>
        <v>0</v>
      </c>
      <c r="AI61" s="78">
        <f t="shared" si="35"/>
        <v>0</v>
      </c>
      <c r="AJ61" s="92">
        <f t="shared" si="12"/>
        <v>0</v>
      </c>
      <c r="AK61" s="78">
        <f t="shared" si="13"/>
        <v>0</v>
      </c>
      <c r="AL61" s="11">
        <v>1283</v>
      </c>
      <c r="AM61" s="14">
        <v>0.73299999999999998</v>
      </c>
      <c r="AN61" s="11">
        <v>932</v>
      </c>
      <c r="AO61" s="15">
        <v>0.56699999999999995</v>
      </c>
      <c r="AP61" s="11">
        <v>2489</v>
      </c>
      <c r="AQ61" s="11">
        <v>2521</v>
      </c>
      <c r="AR61" s="11">
        <v>2571</v>
      </c>
      <c r="AS61" s="75">
        <f t="shared" si="23"/>
        <v>820</v>
      </c>
      <c r="AT61" s="75">
        <f t="shared" ca="1" si="24"/>
        <v>970</v>
      </c>
      <c r="AU61" s="75">
        <f t="shared" si="25"/>
        <v>1.4244667803923885</v>
      </c>
      <c r="AV61" s="75">
        <f t="shared" ca="1" si="26"/>
        <v>145.75507137490609</v>
      </c>
      <c r="AW61" s="169">
        <v>0.33333333333333331</v>
      </c>
      <c r="AX61" s="169">
        <v>0.66666666666666663</v>
      </c>
      <c r="AY61" s="75">
        <f t="shared" si="27"/>
        <v>8</v>
      </c>
      <c r="AZ61" s="169">
        <v>0.33333333333333331</v>
      </c>
      <c r="BA61" s="169">
        <v>0.39583333333333331</v>
      </c>
      <c r="BB61" s="75">
        <f t="shared" si="28"/>
        <v>1.5</v>
      </c>
      <c r="BC61" s="11"/>
      <c r="BH61" s="52"/>
      <c r="BI61" s="52"/>
      <c r="BJ61" s="52"/>
      <c r="BK61" s="52"/>
      <c r="BL61" s="52"/>
      <c r="BM61" s="52"/>
      <c r="BW61" s="54"/>
      <c r="BX61" s="54"/>
      <c r="BY61" s="54"/>
      <c r="BZ61" s="54"/>
      <c r="CA61" s="54"/>
      <c r="CB61" s="54"/>
    </row>
    <row r="62" spans="1:80" ht="17.45" customHeight="1">
      <c r="A62" s="86">
        <f t="shared" si="29"/>
        <v>8.3000000000000007</v>
      </c>
      <c r="B62" s="179">
        <f t="shared" si="15"/>
        <v>46004</v>
      </c>
      <c r="C62" s="8">
        <v>1</v>
      </c>
      <c r="D62" s="11"/>
      <c r="E62" s="12">
        <v>1</v>
      </c>
      <c r="F62" s="11"/>
      <c r="G62" s="74">
        <f t="shared" si="37"/>
        <v>786</v>
      </c>
      <c r="H62" s="75">
        <f t="shared" si="37"/>
        <v>5867</v>
      </c>
      <c r="I62" s="88">
        <f t="shared" si="17"/>
        <v>1.2690355329949238E-3</v>
      </c>
      <c r="J62" s="78">
        <f t="shared" si="18"/>
        <v>1.2690355329949238E-3</v>
      </c>
      <c r="K62" s="78">
        <f t="shared" si="19"/>
        <v>0</v>
      </c>
      <c r="L62" s="78">
        <f t="shared" si="20"/>
        <v>0</v>
      </c>
      <c r="M62" s="78">
        <f t="shared" ca="1" si="21"/>
        <v>5.0541516245487375E-2</v>
      </c>
      <c r="N62" s="78">
        <f t="shared" ca="1" si="0"/>
        <v>6.0985939352871422E-3</v>
      </c>
      <c r="O62" s="78">
        <f t="shared" si="22"/>
        <v>5.0000000000000001E-4</v>
      </c>
      <c r="P62" s="13" t="s">
        <v>186</v>
      </c>
      <c r="Q62" s="8"/>
      <c r="R62" s="13"/>
      <c r="S62" s="89">
        <f t="shared" si="1"/>
        <v>0</v>
      </c>
      <c r="T62" s="75">
        <f t="shared" si="2"/>
        <v>0</v>
      </c>
      <c r="U62" s="90">
        <f t="shared" si="3"/>
        <v>0</v>
      </c>
      <c r="V62" s="82">
        <f t="shared" si="4"/>
        <v>0</v>
      </c>
      <c r="W62" s="8"/>
      <c r="X62" s="8"/>
      <c r="Y62" s="23"/>
      <c r="Z62" s="23"/>
      <c r="AA62" s="23"/>
      <c r="AB62" s="12"/>
      <c r="AC62" s="91">
        <f t="shared" si="5"/>
        <v>0</v>
      </c>
      <c r="AD62" s="75">
        <f t="shared" si="6"/>
        <v>0</v>
      </c>
      <c r="AE62" s="88">
        <f t="shared" si="31"/>
        <v>0</v>
      </c>
      <c r="AF62" s="92">
        <f t="shared" si="32"/>
        <v>0</v>
      </c>
      <c r="AG62" s="93">
        <f t="shared" si="33"/>
        <v>0</v>
      </c>
      <c r="AH62" s="93">
        <f t="shared" si="34"/>
        <v>0</v>
      </c>
      <c r="AI62" s="78">
        <f t="shared" si="35"/>
        <v>0</v>
      </c>
      <c r="AJ62" s="92">
        <f t="shared" si="12"/>
        <v>0</v>
      </c>
      <c r="AK62" s="78">
        <f t="shared" si="13"/>
        <v>0</v>
      </c>
      <c r="AL62" s="11"/>
      <c r="AM62" s="14"/>
      <c r="AN62" s="11">
        <v>957</v>
      </c>
      <c r="AO62" s="15">
        <v>0.7</v>
      </c>
      <c r="AP62" s="11">
        <v>2586</v>
      </c>
      <c r="AQ62" s="11">
        <v>2595</v>
      </c>
      <c r="AR62" s="11">
        <v>2602</v>
      </c>
      <c r="AS62" s="75">
        <f t="shared" si="23"/>
        <v>160</v>
      </c>
      <c r="AT62" s="75">
        <f t="shared" ca="1" si="24"/>
        <v>170</v>
      </c>
      <c r="AU62" s="75">
        <f t="shared" si="25"/>
        <v>0</v>
      </c>
      <c r="AV62" s="75">
        <f t="shared" ca="1" si="26"/>
        <v>25.552382383886968</v>
      </c>
      <c r="AW62" s="169">
        <v>0.33333333333333331</v>
      </c>
      <c r="AX62" s="169">
        <v>0.66666666666666663</v>
      </c>
      <c r="AY62" s="75">
        <f t="shared" si="27"/>
        <v>8</v>
      </c>
      <c r="AZ62" s="169">
        <v>0.33333333333333331</v>
      </c>
      <c r="BA62" s="169">
        <v>0.39583333333333331</v>
      </c>
      <c r="BB62" s="75">
        <f t="shared" si="28"/>
        <v>1.5</v>
      </c>
      <c r="BC62" s="11"/>
      <c r="BH62" s="52"/>
      <c r="BI62" s="52"/>
      <c r="BJ62" s="52"/>
      <c r="BK62" s="52"/>
      <c r="BL62" s="52"/>
      <c r="BM62" s="52"/>
      <c r="BW62" s="54"/>
      <c r="BX62" s="54"/>
      <c r="BY62" s="54"/>
      <c r="BZ62" s="54"/>
      <c r="CA62" s="54"/>
      <c r="CB62" s="54"/>
    </row>
    <row r="63" spans="1:80" ht="17.45" customHeight="1">
      <c r="A63" s="94">
        <f t="shared" si="29"/>
        <v>8.4</v>
      </c>
      <c r="B63" s="179">
        <f t="shared" si="15"/>
        <v>46005</v>
      </c>
      <c r="C63" s="8"/>
      <c r="D63" s="11"/>
      <c r="E63" s="12"/>
      <c r="F63" s="11"/>
      <c r="G63" s="74">
        <f t="shared" si="37"/>
        <v>786</v>
      </c>
      <c r="H63" s="75">
        <f t="shared" si="37"/>
        <v>5867</v>
      </c>
      <c r="I63" s="88">
        <f t="shared" si="17"/>
        <v>0</v>
      </c>
      <c r="J63" s="78">
        <f t="shared" si="18"/>
        <v>0</v>
      </c>
      <c r="K63" s="78">
        <f t="shared" si="19"/>
        <v>0</v>
      </c>
      <c r="L63" s="78">
        <f t="shared" si="20"/>
        <v>0</v>
      </c>
      <c r="M63" s="78">
        <f t="shared" ca="1" si="21"/>
        <v>5.0541516245487375E-2</v>
      </c>
      <c r="N63" s="78">
        <f t="shared" ca="1" si="0"/>
        <v>6.0985939352871422E-3</v>
      </c>
      <c r="O63" s="78">
        <f t="shared" si="22"/>
        <v>5.0000000000000001E-4</v>
      </c>
      <c r="P63" s="13" t="s">
        <v>186</v>
      </c>
      <c r="Q63" s="8">
        <v>60</v>
      </c>
      <c r="R63" s="13">
        <v>41</v>
      </c>
      <c r="S63" s="89">
        <f t="shared" si="1"/>
        <v>120</v>
      </c>
      <c r="T63" s="75">
        <f t="shared" si="2"/>
        <v>82</v>
      </c>
      <c r="U63" s="90">
        <f t="shared" si="3"/>
        <v>94.32</v>
      </c>
      <c r="V63" s="82">
        <f t="shared" si="4"/>
        <v>481.09399999999999</v>
      </c>
      <c r="W63" s="8"/>
      <c r="X63" s="8"/>
      <c r="Y63" s="23"/>
      <c r="Z63" s="23"/>
      <c r="AA63" s="23"/>
      <c r="AB63" s="12"/>
      <c r="AC63" s="91">
        <f t="shared" si="5"/>
        <v>0</v>
      </c>
      <c r="AD63" s="75">
        <f t="shared" si="6"/>
        <v>0</v>
      </c>
      <c r="AE63" s="88">
        <f t="shared" si="31"/>
        <v>0</v>
      </c>
      <c r="AF63" s="92">
        <f t="shared" si="32"/>
        <v>0</v>
      </c>
      <c r="AG63" s="93">
        <f t="shared" si="33"/>
        <v>0</v>
      </c>
      <c r="AH63" s="93">
        <f t="shared" si="34"/>
        <v>0</v>
      </c>
      <c r="AI63" s="78">
        <f t="shared" si="35"/>
        <v>0</v>
      </c>
      <c r="AJ63" s="92">
        <f t="shared" si="12"/>
        <v>0</v>
      </c>
      <c r="AK63" s="78">
        <f t="shared" si="13"/>
        <v>0</v>
      </c>
      <c r="AL63" s="11"/>
      <c r="AM63" s="14"/>
      <c r="AN63" s="11">
        <v>902</v>
      </c>
      <c r="AO63" s="15">
        <v>0.6</v>
      </c>
      <c r="AP63" s="11">
        <v>2603</v>
      </c>
      <c r="AQ63" s="11">
        <v>2638</v>
      </c>
      <c r="AR63" s="11">
        <v>2684</v>
      </c>
      <c r="AS63" s="75">
        <f t="shared" si="23"/>
        <v>810</v>
      </c>
      <c r="AT63" s="75">
        <f t="shared" ca="1" si="24"/>
        <v>930</v>
      </c>
      <c r="AU63" s="75">
        <f t="shared" si="25"/>
        <v>1.4076821210467594</v>
      </c>
      <c r="AV63" s="75">
        <f t="shared" ca="1" si="26"/>
        <v>139.78656245302869</v>
      </c>
      <c r="AW63" s="169">
        <v>0.33333333333333331</v>
      </c>
      <c r="AX63" s="169">
        <v>0.66666666666666663</v>
      </c>
      <c r="AY63" s="75">
        <f t="shared" si="27"/>
        <v>8</v>
      </c>
      <c r="AZ63" s="169">
        <v>0.33333333333333331</v>
      </c>
      <c r="BA63" s="169">
        <v>0.39583333333333331</v>
      </c>
      <c r="BB63" s="75">
        <f t="shared" si="28"/>
        <v>1.5</v>
      </c>
      <c r="BC63" s="11"/>
      <c r="BH63" s="52"/>
      <c r="BI63" s="52"/>
      <c r="BJ63" s="52"/>
      <c r="BK63" s="52"/>
      <c r="BL63" s="52"/>
      <c r="BM63" s="52"/>
      <c r="BW63" s="54"/>
      <c r="BX63" s="54"/>
      <c r="BY63" s="54"/>
      <c r="BZ63" s="54"/>
      <c r="CA63" s="54"/>
      <c r="CB63" s="54"/>
    </row>
    <row r="64" spans="1:80" ht="17.45" customHeight="1">
      <c r="A64" s="86">
        <f t="shared" si="29"/>
        <v>8.5</v>
      </c>
      <c r="B64" s="179">
        <f t="shared" si="15"/>
        <v>46006</v>
      </c>
      <c r="C64" s="8"/>
      <c r="D64" s="11"/>
      <c r="E64" s="12"/>
      <c r="F64" s="11"/>
      <c r="G64" s="74">
        <f t="shared" si="37"/>
        <v>786</v>
      </c>
      <c r="H64" s="75">
        <f t="shared" si="37"/>
        <v>5867</v>
      </c>
      <c r="I64" s="88">
        <f t="shared" si="17"/>
        <v>0</v>
      </c>
      <c r="J64" s="78">
        <f t="shared" si="18"/>
        <v>0</v>
      </c>
      <c r="K64" s="78">
        <f t="shared" si="19"/>
        <v>0</v>
      </c>
      <c r="L64" s="78">
        <f t="shared" si="20"/>
        <v>0</v>
      </c>
      <c r="M64" s="78">
        <f t="shared" ca="1" si="21"/>
        <v>5.0541516245487375E-2</v>
      </c>
      <c r="N64" s="78">
        <f t="shared" ca="1" si="0"/>
        <v>6.0985939352871422E-3</v>
      </c>
      <c r="O64" s="78">
        <f t="shared" si="22"/>
        <v>5.0000000000000001E-4</v>
      </c>
      <c r="P64" s="13" t="s">
        <v>186</v>
      </c>
      <c r="Q64" s="8"/>
      <c r="R64" s="13"/>
      <c r="S64" s="89">
        <f t="shared" si="1"/>
        <v>0</v>
      </c>
      <c r="T64" s="75">
        <f t="shared" si="2"/>
        <v>0</v>
      </c>
      <c r="U64" s="90">
        <f t="shared" si="3"/>
        <v>0</v>
      </c>
      <c r="V64" s="82">
        <f t="shared" si="4"/>
        <v>0</v>
      </c>
      <c r="W64" s="8"/>
      <c r="X64" s="8"/>
      <c r="Y64" s="23"/>
      <c r="Z64" s="23"/>
      <c r="AA64" s="23"/>
      <c r="AB64" s="12"/>
      <c r="AC64" s="91">
        <f t="shared" si="5"/>
        <v>0</v>
      </c>
      <c r="AD64" s="75">
        <f t="shared" si="6"/>
        <v>0</v>
      </c>
      <c r="AE64" s="88">
        <f t="shared" si="31"/>
        <v>0</v>
      </c>
      <c r="AF64" s="92">
        <f t="shared" si="32"/>
        <v>0</v>
      </c>
      <c r="AG64" s="93">
        <f t="shared" si="33"/>
        <v>0</v>
      </c>
      <c r="AH64" s="93">
        <f t="shared" si="34"/>
        <v>0</v>
      </c>
      <c r="AI64" s="78">
        <f t="shared" si="35"/>
        <v>0</v>
      </c>
      <c r="AJ64" s="92">
        <f t="shared" si="12"/>
        <v>0</v>
      </c>
      <c r="AK64" s="78">
        <f t="shared" si="13"/>
        <v>0</v>
      </c>
      <c r="AL64" s="11"/>
      <c r="AM64" s="14"/>
      <c r="AN64" s="11"/>
      <c r="AO64" s="15"/>
      <c r="AP64" s="11">
        <v>2696</v>
      </c>
      <c r="AQ64" s="11">
        <v>2714</v>
      </c>
      <c r="AR64" s="11">
        <v>2721</v>
      </c>
      <c r="AS64" s="75">
        <f t="shared" si="23"/>
        <v>250</v>
      </c>
      <c r="AT64" s="75">
        <f t="shared" ca="1" si="24"/>
        <v>290</v>
      </c>
      <c r="AU64" s="75">
        <f t="shared" si="25"/>
        <v>0</v>
      </c>
      <c r="AV64" s="75">
        <f t="shared" ca="1" si="26"/>
        <v>43.589358184277771</v>
      </c>
      <c r="AW64" s="169">
        <v>0.33333333333333331</v>
      </c>
      <c r="AX64" s="169">
        <v>0.66666666666666663</v>
      </c>
      <c r="AY64" s="75">
        <f t="shared" si="27"/>
        <v>8</v>
      </c>
      <c r="AZ64" s="169">
        <v>0.33333333333333331</v>
      </c>
      <c r="BA64" s="169">
        <v>0.39583333333333331</v>
      </c>
      <c r="BB64" s="75">
        <f t="shared" si="28"/>
        <v>1.5</v>
      </c>
      <c r="BC64" s="11"/>
      <c r="BH64" s="52"/>
      <c r="BI64" s="52"/>
      <c r="BJ64" s="52"/>
      <c r="BK64" s="52"/>
      <c r="BL64" s="52"/>
      <c r="BM64" s="52"/>
      <c r="BW64" s="54"/>
      <c r="BX64" s="54"/>
      <c r="BY64" s="54"/>
      <c r="BZ64" s="54"/>
      <c r="CA64" s="54"/>
      <c r="CB64" s="54"/>
    </row>
    <row r="65" spans="1:80" ht="17.45" customHeight="1">
      <c r="A65" s="94">
        <f t="shared" si="29"/>
        <v>8.6000000000000014</v>
      </c>
      <c r="B65" s="179">
        <f t="shared" si="15"/>
        <v>46007</v>
      </c>
      <c r="C65" s="8"/>
      <c r="D65" s="11"/>
      <c r="E65" s="12"/>
      <c r="F65" s="11">
        <v>1</v>
      </c>
      <c r="G65" s="74">
        <f t="shared" si="37"/>
        <v>786</v>
      </c>
      <c r="H65" s="75">
        <f t="shared" si="37"/>
        <v>5866</v>
      </c>
      <c r="I65" s="88">
        <f t="shared" si="17"/>
        <v>0</v>
      </c>
      <c r="J65" s="78">
        <f t="shared" si="18"/>
        <v>0</v>
      </c>
      <c r="K65" s="78">
        <f t="shared" si="19"/>
        <v>0</v>
      </c>
      <c r="L65" s="78">
        <f t="shared" si="20"/>
        <v>1.7044486108743821E-4</v>
      </c>
      <c r="M65" s="78">
        <f t="shared" ca="1" si="21"/>
        <v>5.0541516245487375E-2</v>
      </c>
      <c r="N65" s="78">
        <f t="shared" ca="1" si="0"/>
        <v>6.2679993223784519E-3</v>
      </c>
      <c r="O65" s="78">
        <f t="shared" si="22"/>
        <v>5.0000000000000001E-4</v>
      </c>
      <c r="P65" s="13" t="s">
        <v>186</v>
      </c>
      <c r="Q65" s="8">
        <v>60</v>
      </c>
      <c r="R65" s="13">
        <v>41</v>
      </c>
      <c r="S65" s="89">
        <f t="shared" si="1"/>
        <v>120</v>
      </c>
      <c r="T65" s="75">
        <f t="shared" si="2"/>
        <v>82</v>
      </c>
      <c r="U65" s="90">
        <f t="shared" si="3"/>
        <v>94.32</v>
      </c>
      <c r="V65" s="82">
        <f t="shared" si="4"/>
        <v>481.012</v>
      </c>
      <c r="W65" s="8"/>
      <c r="X65" s="8"/>
      <c r="Y65" s="23"/>
      <c r="Z65" s="23"/>
      <c r="AA65" s="23"/>
      <c r="AB65" s="12"/>
      <c r="AC65" s="91">
        <f t="shared" si="5"/>
        <v>0</v>
      </c>
      <c r="AD65" s="75">
        <f t="shared" si="6"/>
        <v>0</v>
      </c>
      <c r="AE65" s="88">
        <f t="shared" si="31"/>
        <v>0</v>
      </c>
      <c r="AF65" s="92">
        <f t="shared" si="32"/>
        <v>0</v>
      </c>
      <c r="AG65" s="93">
        <f t="shared" si="33"/>
        <v>0</v>
      </c>
      <c r="AH65" s="93">
        <f t="shared" si="34"/>
        <v>0</v>
      </c>
      <c r="AI65" s="78">
        <f t="shared" si="35"/>
        <v>0</v>
      </c>
      <c r="AJ65" s="92">
        <f t="shared" si="12"/>
        <v>0</v>
      </c>
      <c r="AK65" s="78">
        <f t="shared" si="13"/>
        <v>0</v>
      </c>
      <c r="AL65" s="11"/>
      <c r="AM65" s="14"/>
      <c r="AN65" s="11"/>
      <c r="AO65" s="15"/>
      <c r="AP65" s="11">
        <v>2725</v>
      </c>
      <c r="AQ65" s="11">
        <v>2758</v>
      </c>
      <c r="AR65" s="11">
        <v>2796</v>
      </c>
      <c r="AS65" s="75">
        <f t="shared" si="23"/>
        <v>710</v>
      </c>
      <c r="AT65" s="75">
        <f t="shared" ca="1" si="24"/>
        <v>830</v>
      </c>
      <c r="AU65" s="75">
        <f t="shared" si="25"/>
        <v>1.2340700673697969</v>
      </c>
      <c r="AV65" s="75">
        <f t="shared" ca="1" si="26"/>
        <v>124.77450390859892</v>
      </c>
      <c r="AW65" s="169">
        <v>0.33333333333333331</v>
      </c>
      <c r="AX65" s="169">
        <v>0.66666666666666663</v>
      </c>
      <c r="AY65" s="75">
        <f t="shared" si="27"/>
        <v>8</v>
      </c>
      <c r="AZ65" s="169">
        <v>0.33333333333333331</v>
      </c>
      <c r="BA65" s="169">
        <v>0.39583333333333331</v>
      </c>
      <c r="BB65" s="75">
        <f t="shared" si="28"/>
        <v>1.5</v>
      </c>
      <c r="BC65" s="11"/>
      <c r="BH65" s="52"/>
      <c r="BI65" s="52"/>
      <c r="BJ65" s="52"/>
      <c r="BK65" s="52"/>
      <c r="BL65" s="52"/>
      <c r="BM65" s="52"/>
      <c r="BW65" s="54"/>
      <c r="BX65" s="54"/>
      <c r="BY65" s="54"/>
      <c r="BZ65" s="54"/>
      <c r="CA65" s="54"/>
      <c r="CB65" s="54"/>
    </row>
    <row r="66" spans="1:80" ht="17.45" customHeight="1" thickBot="1">
      <c r="A66" s="86">
        <f t="shared" si="29"/>
        <v>8.7000000000000011</v>
      </c>
      <c r="B66" s="180">
        <f t="shared" si="15"/>
        <v>46008</v>
      </c>
      <c r="C66" s="16"/>
      <c r="D66" s="17"/>
      <c r="E66" s="18">
        <v>2</v>
      </c>
      <c r="F66" s="17"/>
      <c r="G66" s="96">
        <f t="shared" si="37"/>
        <v>784</v>
      </c>
      <c r="H66" s="97">
        <f t="shared" si="37"/>
        <v>5866</v>
      </c>
      <c r="I66" s="98">
        <f t="shared" si="17"/>
        <v>0</v>
      </c>
      <c r="J66" s="99">
        <f t="shared" si="18"/>
        <v>2.5445292620865142E-3</v>
      </c>
      <c r="K66" s="99">
        <f t="shared" si="19"/>
        <v>0</v>
      </c>
      <c r="L66" s="99">
        <f t="shared" si="20"/>
        <v>0</v>
      </c>
      <c r="M66" s="99">
        <f t="shared" ca="1" si="21"/>
        <v>5.2948255114320102E-2</v>
      </c>
      <c r="N66" s="99">
        <f t="shared" ca="1" si="0"/>
        <v>6.2679993223784519E-3</v>
      </c>
      <c r="O66" s="99">
        <f t="shared" si="22"/>
        <v>5.0000000000000001E-4</v>
      </c>
      <c r="P66" s="19" t="s">
        <v>186</v>
      </c>
      <c r="Q66" s="16"/>
      <c r="R66" s="19"/>
      <c r="S66" s="89">
        <f t="shared" si="1"/>
        <v>0</v>
      </c>
      <c r="T66" s="75">
        <f t="shared" si="2"/>
        <v>0</v>
      </c>
      <c r="U66" s="100">
        <f t="shared" si="3"/>
        <v>0</v>
      </c>
      <c r="V66" s="101">
        <f t="shared" si="4"/>
        <v>0</v>
      </c>
      <c r="W66" s="16"/>
      <c r="X66" s="16"/>
      <c r="Y66" s="23"/>
      <c r="Z66" s="23"/>
      <c r="AA66" s="23"/>
      <c r="AB66" s="12"/>
      <c r="AC66" s="102">
        <f t="shared" si="5"/>
        <v>0</v>
      </c>
      <c r="AD66" s="97">
        <f t="shared" si="6"/>
        <v>0</v>
      </c>
      <c r="AE66" s="98">
        <f t="shared" si="31"/>
        <v>0</v>
      </c>
      <c r="AF66" s="103">
        <f t="shared" si="32"/>
        <v>0</v>
      </c>
      <c r="AG66" s="104">
        <f t="shared" si="33"/>
        <v>0</v>
      </c>
      <c r="AH66" s="104">
        <f t="shared" si="34"/>
        <v>0</v>
      </c>
      <c r="AI66" s="99">
        <f t="shared" si="35"/>
        <v>0</v>
      </c>
      <c r="AJ66" s="103">
        <f t="shared" si="12"/>
        <v>0</v>
      </c>
      <c r="AK66" s="99">
        <f t="shared" si="13"/>
        <v>0</v>
      </c>
      <c r="AL66" s="17"/>
      <c r="AM66" s="20"/>
      <c r="AN66" s="17"/>
      <c r="AO66" s="21"/>
      <c r="AP66" s="17">
        <v>2808</v>
      </c>
      <c r="AQ66" s="17">
        <v>2823</v>
      </c>
      <c r="AR66" s="17">
        <v>2832</v>
      </c>
      <c r="AS66" s="97">
        <v>2916</v>
      </c>
      <c r="AT66" s="97">
        <f t="shared" ca="1" si="24"/>
        <v>290</v>
      </c>
      <c r="AU66" s="97">
        <f t="shared" si="25"/>
        <v>0</v>
      </c>
      <c r="AV66" s="97">
        <f t="shared" ca="1" si="26"/>
        <v>43.609022556390983</v>
      </c>
      <c r="AW66" s="167">
        <v>0.33333333333333331</v>
      </c>
      <c r="AX66" s="167">
        <v>0.66666666666666663</v>
      </c>
      <c r="AY66" s="97">
        <f t="shared" si="27"/>
        <v>8</v>
      </c>
      <c r="AZ66" s="167">
        <v>0.33333333333333331</v>
      </c>
      <c r="BA66" s="167">
        <v>0.39583333333333331</v>
      </c>
      <c r="BB66" s="97">
        <f t="shared" si="28"/>
        <v>1.5</v>
      </c>
      <c r="BC66" s="17"/>
      <c r="BH66" s="52"/>
      <c r="BI66" s="52"/>
      <c r="BJ66" s="52"/>
      <c r="BK66" s="52"/>
      <c r="BL66" s="52"/>
      <c r="BM66" s="52"/>
      <c r="BW66" s="54"/>
      <c r="BX66" s="54"/>
      <c r="BY66" s="54"/>
      <c r="BZ66" s="54"/>
      <c r="CA66" s="54"/>
      <c r="CB66" s="54"/>
    </row>
    <row r="67" spans="1:80" ht="17.45" customHeight="1" thickTop="1">
      <c r="A67" s="71">
        <f>A60+1</f>
        <v>9.1</v>
      </c>
      <c r="B67" s="178">
        <f>B66+1</f>
        <v>46009</v>
      </c>
      <c r="C67" s="4"/>
      <c r="D67" s="5"/>
      <c r="E67" s="6"/>
      <c r="F67" s="5">
        <v>2</v>
      </c>
      <c r="G67" s="74">
        <f t="shared" si="37"/>
        <v>784</v>
      </c>
      <c r="H67" s="75">
        <f t="shared" si="37"/>
        <v>5864</v>
      </c>
      <c r="I67" s="76">
        <f t="shared" si="17"/>
        <v>0</v>
      </c>
      <c r="J67" s="77">
        <f t="shared" si="18"/>
        <v>0</v>
      </c>
      <c r="K67" s="77">
        <f t="shared" si="19"/>
        <v>0</v>
      </c>
      <c r="L67" s="77">
        <f t="shared" si="20"/>
        <v>3.4094783498124785E-4</v>
      </c>
      <c r="M67" s="78">
        <f t="shared" ca="1" si="21"/>
        <v>5.2948255114320102E-2</v>
      </c>
      <c r="N67" s="78">
        <f t="shared" ca="1" si="0"/>
        <v>6.6068100965610711E-3</v>
      </c>
      <c r="O67" s="78">
        <f t="shared" si="22"/>
        <v>5.0000000000000001E-4</v>
      </c>
      <c r="P67" s="13" t="s">
        <v>186</v>
      </c>
      <c r="Q67" s="8">
        <v>63</v>
      </c>
      <c r="R67" s="13">
        <v>45</v>
      </c>
      <c r="S67" s="79">
        <f t="shared" si="1"/>
        <v>126</v>
      </c>
      <c r="T67" s="80">
        <f t="shared" si="2"/>
        <v>90</v>
      </c>
      <c r="U67" s="90">
        <f t="shared" si="3"/>
        <v>98.784000000000006</v>
      </c>
      <c r="V67" s="82">
        <f t="shared" si="4"/>
        <v>527.76</v>
      </c>
      <c r="W67" s="4"/>
      <c r="X67" s="4"/>
      <c r="Y67" s="22"/>
      <c r="Z67" s="22"/>
      <c r="AA67" s="22"/>
      <c r="AB67" s="6"/>
      <c r="AC67" s="83">
        <f t="shared" si="5"/>
        <v>0</v>
      </c>
      <c r="AD67" s="80">
        <f t="shared" si="6"/>
        <v>0</v>
      </c>
      <c r="AE67" s="76">
        <f t="shared" si="31"/>
        <v>0</v>
      </c>
      <c r="AF67" s="84">
        <f t="shared" si="32"/>
        <v>0</v>
      </c>
      <c r="AG67" s="85">
        <f t="shared" si="33"/>
        <v>0</v>
      </c>
      <c r="AH67" s="85">
        <f t="shared" si="34"/>
        <v>0</v>
      </c>
      <c r="AI67" s="77">
        <f t="shared" si="35"/>
        <v>0</v>
      </c>
      <c r="AJ67" s="84">
        <f t="shared" si="12"/>
        <v>0</v>
      </c>
      <c r="AK67" s="77">
        <f t="shared" si="13"/>
        <v>0</v>
      </c>
      <c r="AL67" s="5">
        <v>1539</v>
      </c>
      <c r="AM67" s="9">
        <v>0.68300000000000005</v>
      </c>
      <c r="AN67" s="5">
        <v>920</v>
      </c>
      <c r="AO67" s="10">
        <v>0.76700000000000002</v>
      </c>
      <c r="AP67" s="5">
        <v>2837</v>
      </c>
      <c r="AQ67" s="5">
        <v>2872</v>
      </c>
      <c r="AR67" s="5">
        <v>2916</v>
      </c>
      <c r="AS67" s="80">
        <f t="shared" si="23"/>
        <v>790</v>
      </c>
      <c r="AT67" s="80">
        <f t="shared" ca="1" si="24"/>
        <v>970</v>
      </c>
      <c r="AU67" s="80">
        <f t="shared" si="25"/>
        <v>1.2608851094256748</v>
      </c>
      <c r="AV67" s="80">
        <f t="shared" ca="1" si="26"/>
        <v>145.90854392298436</v>
      </c>
      <c r="AW67" s="165">
        <v>0.33333333333333331</v>
      </c>
      <c r="AX67" s="165">
        <v>0.66666666666666663</v>
      </c>
      <c r="AY67" s="80">
        <f t="shared" si="27"/>
        <v>8</v>
      </c>
      <c r="AZ67" s="165">
        <v>0.33333333333333331</v>
      </c>
      <c r="BA67" s="165">
        <v>0.39583333333333331</v>
      </c>
      <c r="BB67" s="80">
        <f t="shared" si="28"/>
        <v>1.5</v>
      </c>
      <c r="BC67" s="5"/>
      <c r="BH67" s="52"/>
      <c r="BI67" s="52"/>
      <c r="BJ67" s="52"/>
      <c r="BK67" s="52"/>
      <c r="BL67" s="52"/>
      <c r="BM67" s="52"/>
      <c r="BW67" s="54"/>
      <c r="BX67" s="54"/>
      <c r="BY67" s="54"/>
      <c r="BZ67" s="54"/>
      <c r="CA67" s="54"/>
      <c r="CB67" s="54"/>
    </row>
    <row r="68" spans="1:80" ht="17.45" customHeight="1">
      <c r="A68" s="86">
        <f t="shared" si="29"/>
        <v>9.1999999999999993</v>
      </c>
      <c r="B68" s="179">
        <f t="shared" si="15"/>
        <v>46010</v>
      </c>
      <c r="C68" s="8"/>
      <c r="D68" s="11"/>
      <c r="E68" s="12">
        <v>1</v>
      </c>
      <c r="F68" s="11"/>
      <c r="G68" s="74">
        <f t="shared" si="37"/>
        <v>783</v>
      </c>
      <c r="H68" s="75">
        <f t="shared" si="37"/>
        <v>5864</v>
      </c>
      <c r="I68" s="88">
        <f t="shared" si="17"/>
        <v>0</v>
      </c>
      <c r="J68" s="78">
        <f t="shared" si="18"/>
        <v>1.2755102040816326E-3</v>
      </c>
      <c r="K68" s="78">
        <f t="shared" si="19"/>
        <v>0</v>
      </c>
      <c r="L68" s="78">
        <f t="shared" si="20"/>
        <v>0</v>
      </c>
      <c r="M68" s="78">
        <f t="shared" ca="1" si="21"/>
        <v>5.4151624548736468E-2</v>
      </c>
      <c r="N68" s="78">
        <f t="shared" ca="1" si="0"/>
        <v>6.6068100965610711E-3</v>
      </c>
      <c r="O68" s="78">
        <f t="shared" si="22"/>
        <v>5.0000000000000001E-4</v>
      </c>
      <c r="P68" s="13" t="s">
        <v>186</v>
      </c>
      <c r="Q68" s="8"/>
      <c r="R68" s="13"/>
      <c r="S68" s="89">
        <f t="shared" si="1"/>
        <v>0</v>
      </c>
      <c r="T68" s="75">
        <f t="shared" si="2"/>
        <v>0</v>
      </c>
      <c r="U68" s="90">
        <f t="shared" si="3"/>
        <v>0</v>
      </c>
      <c r="V68" s="82">
        <f t="shared" si="4"/>
        <v>0</v>
      </c>
      <c r="W68" s="8"/>
      <c r="X68" s="8"/>
      <c r="Y68" s="23"/>
      <c r="Z68" s="23"/>
      <c r="AA68" s="23"/>
      <c r="AB68" s="12"/>
      <c r="AC68" s="91">
        <f t="shared" si="5"/>
        <v>0</v>
      </c>
      <c r="AD68" s="75">
        <f t="shared" si="6"/>
        <v>0</v>
      </c>
      <c r="AE68" s="88">
        <f t="shared" si="31"/>
        <v>0</v>
      </c>
      <c r="AF68" s="92">
        <f t="shared" si="32"/>
        <v>0</v>
      </c>
      <c r="AG68" s="93">
        <f t="shared" si="33"/>
        <v>0</v>
      </c>
      <c r="AH68" s="93">
        <f t="shared" si="34"/>
        <v>0</v>
      </c>
      <c r="AI68" s="78">
        <f t="shared" si="35"/>
        <v>0</v>
      </c>
      <c r="AJ68" s="92">
        <f t="shared" si="12"/>
        <v>0</v>
      </c>
      <c r="AK68" s="78">
        <f t="shared" si="13"/>
        <v>0</v>
      </c>
      <c r="AL68" s="11">
        <v>1442</v>
      </c>
      <c r="AM68" s="14">
        <v>0.81699999999999995</v>
      </c>
      <c r="AN68" s="11">
        <v>1020</v>
      </c>
      <c r="AO68" s="15">
        <v>0.5</v>
      </c>
      <c r="AP68" s="11">
        <v>2934</v>
      </c>
      <c r="AQ68" s="11">
        <v>2958</v>
      </c>
      <c r="AR68" s="11">
        <v>2970</v>
      </c>
      <c r="AS68" s="75">
        <f t="shared" si="23"/>
        <v>360</v>
      </c>
      <c r="AT68" s="75">
        <f t="shared" ca="1" si="24"/>
        <v>400</v>
      </c>
      <c r="AU68" s="75">
        <f t="shared" si="25"/>
        <v>0</v>
      </c>
      <c r="AV68" s="75">
        <f t="shared" ca="1" si="26"/>
        <v>60.177523694899953</v>
      </c>
      <c r="AW68" s="169">
        <v>0.33333333333333331</v>
      </c>
      <c r="AX68" s="169">
        <v>0.66666666666666663</v>
      </c>
      <c r="AY68" s="75">
        <f t="shared" si="27"/>
        <v>8</v>
      </c>
      <c r="AZ68" s="169">
        <v>0.33333333333333331</v>
      </c>
      <c r="BA68" s="169">
        <v>0.39583333333333331</v>
      </c>
      <c r="BB68" s="75">
        <f t="shared" si="28"/>
        <v>1.5</v>
      </c>
      <c r="BC68" s="11"/>
      <c r="BH68" s="52"/>
      <c r="BI68" s="52"/>
      <c r="BJ68" s="52"/>
      <c r="BK68" s="52"/>
      <c r="BL68" s="52"/>
      <c r="BM68" s="52"/>
      <c r="BW68" s="54"/>
      <c r="BX68" s="54"/>
      <c r="BY68" s="54"/>
      <c r="BZ68" s="54"/>
      <c r="CA68" s="54"/>
      <c r="CB68" s="54"/>
    </row>
    <row r="69" spans="1:80" ht="17.45" customHeight="1">
      <c r="A69" s="94">
        <f t="shared" si="29"/>
        <v>9.3000000000000007</v>
      </c>
      <c r="B69" s="179">
        <f t="shared" si="15"/>
        <v>46011</v>
      </c>
      <c r="C69" s="8"/>
      <c r="D69" s="11"/>
      <c r="E69" s="12">
        <v>2</v>
      </c>
      <c r="F69" s="11">
        <v>1</v>
      </c>
      <c r="G69" s="74">
        <f t="shared" si="37"/>
        <v>781</v>
      </c>
      <c r="H69" s="75">
        <f t="shared" si="37"/>
        <v>5863</v>
      </c>
      <c r="I69" s="88">
        <f t="shared" si="17"/>
        <v>0</v>
      </c>
      <c r="J69" s="78">
        <f t="shared" si="18"/>
        <v>2.554278416347382E-3</v>
      </c>
      <c r="K69" s="78">
        <f t="shared" si="19"/>
        <v>0</v>
      </c>
      <c r="L69" s="78">
        <f t="shared" si="20"/>
        <v>1.7053206002728513E-4</v>
      </c>
      <c r="M69" s="78">
        <f t="shared" ca="1" si="21"/>
        <v>5.6558363417569202E-2</v>
      </c>
      <c r="N69" s="78">
        <f t="shared" ca="1" si="0"/>
        <v>6.7762154836523798E-3</v>
      </c>
      <c r="O69" s="78">
        <f t="shared" si="22"/>
        <v>5.0000000000000001E-4</v>
      </c>
      <c r="P69" s="13" t="s">
        <v>186</v>
      </c>
      <c r="Q69" s="8">
        <v>63</v>
      </c>
      <c r="R69" s="13">
        <v>45</v>
      </c>
      <c r="S69" s="89">
        <f t="shared" si="1"/>
        <v>126</v>
      </c>
      <c r="T69" s="75">
        <f t="shared" si="2"/>
        <v>90</v>
      </c>
      <c r="U69" s="90">
        <f t="shared" si="3"/>
        <v>98.406000000000006</v>
      </c>
      <c r="V69" s="82">
        <f t="shared" si="4"/>
        <v>527.66999999999996</v>
      </c>
      <c r="W69" s="8"/>
      <c r="X69" s="8"/>
      <c r="Y69" s="23"/>
      <c r="Z69" s="23"/>
      <c r="AA69" s="23"/>
      <c r="AB69" s="12"/>
      <c r="AC69" s="91">
        <f t="shared" si="5"/>
        <v>0</v>
      </c>
      <c r="AD69" s="75">
        <f t="shared" si="6"/>
        <v>0</v>
      </c>
      <c r="AE69" s="88">
        <f t="shared" si="31"/>
        <v>0</v>
      </c>
      <c r="AF69" s="92">
        <f t="shared" si="32"/>
        <v>0</v>
      </c>
      <c r="AG69" s="93">
        <f t="shared" si="33"/>
        <v>0</v>
      </c>
      <c r="AH69" s="93">
        <f t="shared" si="34"/>
        <v>0</v>
      </c>
      <c r="AI69" s="78">
        <f t="shared" si="35"/>
        <v>0</v>
      </c>
      <c r="AJ69" s="92">
        <f t="shared" si="12"/>
        <v>0</v>
      </c>
      <c r="AK69" s="78">
        <f t="shared" si="13"/>
        <v>0</v>
      </c>
      <c r="AL69" s="11"/>
      <c r="AM69" s="14"/>
      <c r="AN69" s="11">
        <v>1018</v>
      </c>
      <c r="AO69" s="15">
        <v>0.66700000000000004</v>
      </c>
      <c r="AP69" s="11">
        <v>2974</v>
      </c>
      <c r="AQ69" s="11">
        <v>3003</v>
      </c>
      <c r="AR69" s="11">
        <v>3047</v>
      </c>
      <c r="AS69" s="75">
        <f t="shared" si="23"/>
        <v>730</v>
      </c>
      <c r="AT69" s="75">
        <f t="shared" ca="1" si="24"/>
        <v>940</v>
      </c>
      <c r="AU69" s="75">
        <f t="shared" si="25"/>
        <v>1.1659926270931964</v>
      </c>
      <c r="AV69" s="75">
        <f t="shared" ca="1" si="26"/>
        <v>141.48103552077063</v>
      </c>
      <c r="AW69" s="169">
        <v>0.33333333333333331</v>
      </c>
      <c r="AX69" s="169">
        <v>0.66666666666666663</v>
      </c>
      <c r="AY69" s="75">
        <f t="shared" si="27"/>
        <v>8</v>
      </c>
      <c r="AZ69" s="169">
        <v>0.33333333333333331</v>
      </c>
      <c r="BA69" s="169">
        <v>0.39583333333333331</v>
      </c>
      <c r="BB69" s="75">
        <f t="shared" si="28"/>
        <v>1.5</v>
      </c>
      <c r="BC69" s="11" t="s">
        <v>213</v>
      </c>
      <c r="BH69" s="52"/>
      <c r="BI69" s="52"/>
      <c r="BJ69" s="52"/>
      <c r="BK69" s="52"/>
      <c r="BL69" s="52"/>
      <c r="BM69" s="52"/>
      <c r="BW69" s="54"/>
      <c r="BX69" s="54"/>
      <c r="BY69" s="54"/>
      <c r="BZ69" s="54"/>
      <c r="CA69" s="54"/>
      <c r="CB69" s="54"/>
    </row>
    <row r="70" spans="1:80" ht="17.45" customHeight="1">
      <c r="A70" s="86">
        <f t="shared" si="29"/>
        <v>9.4</v>
      </c>
      <c r="B70" s="179">
        <f t="shared" si="15"/>
        <v>46012</v>
      </c>
      <c r="C70" s="8"/>
      <c r="D70" s="11"/>
      <c r="E70" s="12">
        <v>1</v>
      </c>
      <c r="F70" s="11"/>
      <c r="G70" s="74">
        <f t="shared" si="37"/>
        <v>780</v>
      </c>
      <c r="H70" s="75">
        <f t="shared" si="37"/>
        <v>5863</v>
      </c>
      <c r="I70" s="88">
        <f t="shared" si="17"/>
        <v>0</v>
      </c>
      <c r="J70" s="78">
        <f t="shared" si="18"/>
        <v>1.2804097311139564E-3</v>
      </c>
      <c r="K70" s="78">
        <f t="shared" si="19"/>
        <v>0</v>
      </c>
      <c r="L70" s="78">
        <f t="shared" si="20"/>
        <v>0</v>
      </c>
      <c r="M70" s="78">
        <f t="shared" ca="1" si="21"/>
        <v>5.7761732851985569E-2</v>
      </c>
      <c r="N70" s="78">
        <f t="shared" ca="1" si="0"/>
        <v>6.7762154836523798E-3</v>
      </c>
      <c r="O70" s="78">
        <f t="shared" si="22"/>
        <v>5.0000000000000001E-4</v>
      </c>
      <c r="P70" s="13" t="s">
        <v>186</v>
      </c>
      <c r="Q70" s="8"/>
      <c r="R70" s="13"/>
      <c r="S70" s="89">
        <f t="shared" si="1"/>
        <v>0</v>
      </c>
      <c r="T70" s="75">
        <f t="shared" si="2"/>
        <v>0</v>
      </c>
      <c r="U70" s="90">
        <f t="shared" si="3"/>
        <v>0</v>
      </c>
      <c r="V70" s="82">
        <f t="shared" si="4"/>
        <v>0</v>
      </c>
      <c r="W70" s="8"/>
      <c r="X70" s="8"/>
      <c r="Y70" s="23"/>
      <c r="Z70" s="23"/>
      <c r="AA70" s="23"/>
      <c r="AB70" s="12"/>
      <c r="AC70" s="91">
        <f t="shared" si="5"/>
        <v>0</v>
      </c>
      <c r="AD70" s="75">
        <f t="shared" si="6"/>
        <v>0</v>
      </c>
      <c r="AE70" s="88">
        <f t="shared" si="31"/>
        <v>0</v>
      </c>
      <c r="AF70" s="92">
        <f t="shared" si="32"/>
        <v>0</v>
      </c>
      <c r="AG70" s="93">
        <f t="shared" si="33"/>
        <v>0</v>
      </c>
      <c r="AH70" s="93">
        <f t="shared" si="34"/>
        <v>0</v>
      </c>
      <c r="AI70" s="78">
        <f t="shared" si="35"/>
        <v>0</v>
      </c>
      <c r="AJ70" s="92">
        <f t="shared" si="12"/>
        <v>0</v>
      </c>
      <c r="AK70" s="78">
        <f t="shared" si="13"/>
        <v>0</v>
      </c>
      <c r="AL70" s="11"/>
      <c r="AM70" s="14"/>
      <c r="AN70" s="11">
        <v>985</v>
      </c>
      <c r="AO70" s="15">
        <v>0.76700000000000002</v>
      </c>
      <c r="AP70" s="11">
        <v>3068</v>
      </c>
      <c r="AQ70" s="11">
        <v>3084</v>
      </c>
      <c r="AR70" s="11">
        <v>3091</v>
      </c>
      <c r="AS70" s="75">
        <f t="shared" si="23"/>
        <v>230</v>
      </c>
      <c r="AT70" s="75">
        <f t="shared" ca="1" si="24"/>
        <v>290</v>
      </c>
      <c r="AU70" s="75">
        <f t="shared" si="25"/>
        <v>0</v>
      </c>
      <c r="AV70" s="75">
        <f t="shared" ca="1" si="26"/>
        <v>43.654975161824474</v>
      </c>
      <c r="AW70" s="169">
        <v>0.33333333333333331</v>
      </c>
      <c r="AX70" s="169">
        <v>0.66666666666666663</v>
      </c>
      <c r="AY70" s="75">
        <f t="shared" si="27"/>
        <v>8</v>
      </c>
      <c r="AZ70" s="169">
        <v>0.33333333333333331</v>
      </c>
      <c r="BA70" s="169">
        <v>0.39583333333333331</v>
      </c>
      <c r="BB70" s="75">
        <f t="shared" si="28"/>
        <v>1.5</v>
      </c>
      <c r="BC70" s="11"/>
      <c r="BH70" s="52"/>
      <c r="BI70" s="52"/>
      <c r="BJ70" s="52"/>
      <c r="BK70" s="52"/>
      <c r="BL70" s="52"/>
      <c r="BM70" s="52"/>
      <c r="BW70" s="54"/>
      <c r="BX70" s="54"/>
      <c r="BY70" s="54"/>
      <c r="BZ70" s="54"/>
      <c r="CA70" s="54"/>
      <c r="CB70" s="54"/>
    </row>
    <row r="71" spans="1:80" ht="17.45" customHeight="1">
      <c r="A71" s="94">
        <f t="shared" si="29"/>
        <v>9.5</v>
      </c>
      <c r="B71" s="179">
        <f t="shared" si="15"/>
        <v>46013</v>
      </c>
      <c r="C71" s="8"/>
      <c r="D71" s="11"/>
      <c r="E71" s="12">
        <v>1</v>
      </c>
      <c r="F71" s="11">
        <v>2</v>
      </c>
      <c r="G71" s="74">
        <f t="shared" si="37"/>
        <v>779</v>
      </c>
      <c r="H71" s="75">
        <f t="shared" si="37"/>
        <v>5861</v>
      </c>
      <c r="I71" s="88">
        <f t="shared" si="17"/>
        <v>0</v>
      </c>
      <c r="J71" s="78">
        <f t="shared" si="18"/>
        <v>1.2820512820512821E-3</v>
      </c>
      <c r="K71" s="78">
        <f t="shared" si="19"/>
        <v>0</v>
      </c>
      <c r="L71" s="78">
        <f t="shared" si="20"/>
        <v>3.4112229234180454E-4</v>
      </c>
      <c r="M71" s="78">
        <f t="shared" ca="1" si="21"/>
        <v>5.8965102286401935E-2</v>
      </c>
      <c r="N71" s="78">
        <f t="shared" ca="1" si="0"/>
        <v>7.115026257834999E-3</v>
      </c>
      <c r="O71" s="78">
        <f t="shared" si="22"/>
        <v>5.0000000000000001E-4</v>
      </c>
      <c r="P71" s="13" t="s">
        <v>186</v>
      </c>
      <c r="Q71" s="8">
        <v>63</v>
      </c>
      <c r="R71" s="13">
        <v>45</v>
      </c>
      <c r="S71" s="89">
        <f t="shared" si="1"/>
        <v>126</v>
      </c>
      <c r="T71" s="75">
        <f t="shared" si="2"/>
        <v>90</v>
      </c>
      <c r="U71" s="90">
        <f t="shared" si="3"/>
        <v>98.153999999999996</v>
      </c>
      <c r="V71" s="82">
        <f t="shared" si="4"/>
        <v>527.49</v>
      </c>
      <c r="W71" s="8"/>
      <c r="X71" s="8"/>
      <c r="Y71" s="23"/>
      <c r="Z71" s="23"/>
      <c r="AA71" s="23"/>
      <c r="AB71" s="12"/>
      <c r="AC71" s="91">
        <f t="shared" si="5"/>
        <v>0</v>
      </c>
      <c r="AD71" s="75">
        <f t="shared" si="6"/>
        <v>0</v>
      </c>
      <c r="AE71" s="88">
        <f t="shared" si="31"/>
        <v>0</v>
      </c>
      <c r="AF71" s="92">
        <f t="shared" si="32"/>
        <v>0</v>
      </c>
      <c r="AG71" s="93">
        <f t="shared" si="33"/>
        <v>0</v>
      </c>
      <c r="AH71" s="93">
        <f t="shared" si="34"/>
        <v>0</v>
      </c>
      <c r="AI71" s="78">
        <f t="shared" si="35"/>
        <v>0</v>
      </c>
      <c r="AJ71" s="92">
        <f t="shared" si="12"/>
        <v>0</v>
      </c>
      <c r="AK71" s="78">
        <f t="shared" si="13"/>
        <v>0</v>
      </c>
      <c r="AL71" s="11"/>
      <c r="AM71" s="14"/>
      <c r="AN71" s="11"/>
      <c r="AO71" s="15"/>
      <c r="AP71" s="11">
        <v>3097</v>
      </c>
      <c r="AQ71" s="11">
        <v>3132</v>
      </c>
      <c r="AR71" s="11">
        <v>3186</v>
      </c>
      <c r="AS71" s="75">
        <f t="shared" si="23"/>
        <v>890</v>
      </c>
      <c r="AT71" s="75">
        <f t="shared" ca="1" si="24"/>
        <v>1090</v>
      </c>
      <c r="AU71" s="75">
        <f t="shared" si="25"/>
        <v>1.4225342207389506</v>
      </c>
      <c r="AV71" s="75">
        <f t="shared" ca="1" si="26"/>
        <v>164.15662650602408</v>
      </c>
      <c r="AW71" s="169">
        <v>0.33333333333333331</v>
      </c>
      <c r="AX71" s="169">
        <v>0.66666666666666663</v>
      </c>
      <c r="AY71" s="75">
        <f t="shared" si="27"/>
        <v>8</v>
      </c>
      <c r="AZ71" s="169">
        <v>0.33333333333333331</v>
      </c>
      <c r="BA71" s="169">
        <v>0.39583333333333331</v>
      </c>
      <c r="BB71" s="75">
        <f t="shared" si="28"/>
        <v>1.5</v>
      </c>
      <c r="BC71" s="11"/>
      <c r="BH71" s="52"/>
      <c r="BI71" s="52"/>
      <c r="BJ71" s="52"/>
      <c r="BK71" s="52"/>
      <c r="BL71" s="52"/>
      <c r="BM71" s="52"/>
      <c r="BW71" s="54"/>
      <c r="BX71" s="54"/>
      <c r="BY71" s="54"/>
      <c r="BZ71" s="54"/>
      <c r="CA71" s="54"/>
      <c r="CB71" s="54"/>
    </row>
    <row r="72" spans="1:80" ht="17.45" customHeight="1">
      <c r="A72" s="86">
        <f t="shared" si="29"/>
        <v>9.6000000000000014</v>
      </c>
      <c r="B72" s="179">
        <f t="shared" si="15"/>
        <v>46014</v>
      </c>
      <c r="C72" s="8"/>
      <c r="D72" s="11"/>
      <c r="E72" s="12">
        <v>2</v>
      </c>
      <c r="F72" s="11"/>
      <c r="G72" s="74">
        <f t="shared" si="37"/>
        <v>777</v>
      </c>
      <c r="H72" s="75">
        <f t="shared" si="37"/>
        <v>5861</v>
      </c>
      <c r="I72" s="88">
        <f t="shared" si="17"/>
        <v>0</v>
      </c>
      <c r="J72" s="78">
        <f t="shared" si="18"/>
        <v>2.5673940949935813E-3</v>
      </c>
      <c r="K72" s="78">
        <f t="shared" si="19"/>
        <v>0</v>
      </c>
      <c r="L72" s="78">
        <f t="shared" si="20"/>
        <v>0</v>
      </c>
      <c r="M72" s="78">
        <f t="shared" ca="1" si="21"/>
        <v>6.1371841155234669E-2</v>
      </c>
      <c r="N72" s="78">
        <f t="shared" ca="1" si="0"/>
        <v>7.115026257834999E-3</v>
      </c>
      <c r="O72" s="78">
        <f t="shared" si="22"/>
        <v>5.0000000000000001E-4</v>
      </c>
      <c r="P72" s="13" t="s">
        <v>186</v>
      </c>
      <c r="Q72" s="8"/>
      <c r="R72" s="13"/>
      <c r="S72" s="89">
        <f t="shared" si="1"/>
        <v>0</v>
      </c>
      <c r="T72" s="75">
        <f t="shared" si="2"/>
        <v>0</v>
      </c>
      <c r="U72" s="90">
        <f t="shared" si="3"/>
        <v>0</v>
      </c>
      <c r="V72" s="82">
        <f t="shared" si="4"/>
        <v>0</v>
      </c>
      <c r="W72" s="8"/>
      <c r="X72" s="8"/>
      <c r="Y72" s="23"/>
      <c r="Z72" s="23"/>
      <c r="AA72" s="23"/>
      <c r="AB72" s="12"/>
      <c r="AC72" s="91">
        <f t="shared" si="5"/>
        <v>0</v>
      </c>
      <c r="AD72" s="75">
        <f t="shared" si="6"/>
        <v>0</v>
      </c>
      <c r="AE72" s="88">
        <f t="shared" si="31"/>
        <v>0</v>
      </c>
      <c r="AF72" s="92">
        <f t="shared" si="32"/>
        <v>0</v>
      </c>
      <c r="AG72" s="93">
        <f t="shared" si="33"/>
        <v>0</v>
      </c>
      <c r="AH72" s="93">
        <f t="shared" si="34"/>
        <v>0</v>
      </c>
      <c r="AI72" s="78">
        <f t="shared" si="35"/>
        <v>0</v>
      </c>
      <c r="AJ72" s="92">
        <f t="shared" si="12"/>
        <v>0</v>
      </c>
      <c r="AK72" s="78">
        <f t="shared" si="13"/>
        <v>0</v>
      </c>
      <c r="AL72" s="11"/>
      <c r="AM72" s="14"/>
      <c r="AN72" s="11"/>
      <c r="AO72" s="15"/>
      <c r="AP72" s="11">
        <v>3206</v>
      </c>
      <c r="AQ72" s="11">
        <v>3222</v>
      </c>
      <c r="AR72" s="11">
        <v>3237</v>
      </c>
      <c r="AS72" s="75">
        <f t="shared" si="23"/>
        <v>310</v>
      </c>
      <c r="AT72" s="75">
        <f t="shared" ca="1" si="24"/>
        <v>330</v>
      </c>
      <c r="AU72" s="75">
        <f t="shared" si="25"/>
        <v>0</v>
      </c>
      <c r="AV72" s="75">
        <f t="shared" ca="1" si="26"/>
        <v>49.713769207592648</v>
      </c>
      <c r="AW72" s="169">
        <v>0.33333333333333331</v>
      </c>
      <c r="AX72" s="169">
        <v>0.66666666666666663</v>
      </c>
      <c r="AY72" s="75">
        <f t="shared" si="27"/>
        <v>8</v>
      </c>
      <c r="AZ72" s="169">
        <v>0.33333333333333331</v>
      </c>
      <c r="BA72" s="169">
        <v>0.39583333333333331</v>
      </c>
      <c r="BB72" s="75">
        <f t="shared" si="28"/>
        <v>1.5</v>
      </c>
      <c r="BC72" s="11"/>
      <c r="BH72" s="52"/>
      <c r="BI72" s="52"/>
      <c r="BJ72" s="52"/>
      <c r="BK72" s="52"/>
      <c r="BL72" s="52"/>
      <c r="BM72" s="52"/>
      <c r="BW72" s="54"/>
      <c r="BX72" s="54"/>
      <c r="BY72" s="54"/>
      <c r="BZ72" s="54"/>
      <c r="CA72" s="54"/>
      <c r="CB72" s="54"/>
    </row>
    <row r="73" spans="1:80" ht="17.45" customHeight="1" thickBot="1">
      <c r="A73" s="94">
        <f t="shared" si="29"/>
        <v>9.7000000000000011</v>
      </c>
      <c r="B73" s="180">
        <f t="shared" si="15"/>
        <v>46015</v>
      </c>
      <c r="C73" s="16"/>
      <c r="D73" s="17"/>
      <c r="E73" s="18"/>
      <c r="F73" s="17">
        <v>1</v>
      </c>
      <c r="G73" s="96">
        <f t="shared" si="37"/>
        <v>777</v>
      </c>
      <c r="H73" s="97">
        <f t="shared" si="37"/>
        <v>5860</v>
      </c>
      <c r="I73" s="98">
        <f t="shared" si="17"/>
        <v>0</v>
      </c>
      <c r="J73" s="99">
        <f t="shared" si="18"/>
        <v>0</v>
      </c>
      <c r="K73" s="99">
        <f t="shared" si="19"/>
        <v>0</v>
      </c>
      <c r="L73" s="99">
        <f t="shared" si="20"/>
        <v>1.7061934823408976E-4</v>
      </c>
      <c r="M73" s="99">
        <f t="shared" ca="1" si="21"/>
        <v>6.1371841155234669E-2</v>
      </c>
      <c r="N73" s="99">
        <f t="shared" ca="1" si="0"/>
        <v>7.2844316449263086E-3</v>
      </c>
      <c r="O73" s="99">
        <f t="shared" si="22"/>
        <v>5.0000000000000001E-4</v>
      </c>
      <c r="P73" s="19" t="s">
        <v>186</v>
      </c>
      <c r="Q73" s="16">
        <v>66</v>
      </c>
      <c r="R73" s="19">
        <v>49</v>
      </c>
      <c r="S73" s="89">
        <f t="shared" si="1"/>
        <v>132</v>
      </c>
      <c r="T73" s="75">
        <f t="shared" si="2"/>
        <v>98</v>
      </c>
      <c r="U73" s="100">
        <f t="shared" si="3"/>
        <v>102.56399999999999</v>
      </c>
      <c r="V73" s="101">
        <f t="shared" si="4"/>
        <v>574.28</v>
      </c>
      <c r="W73" s="16"/>
      <c r="X73" s="16"/>
      <c r="Y73" s="23"/>
      <c r="Z73" s="23"/>
      <c r="AA73" s="23"/>
      <c r="AB73" s="12"/>
      <c r="AC73" s="102">
        <f t="shared" si="5"/>
        <v>0</v>
      </c>
      <c r="AD73" s="97">
        <f t="shared" si="6"/>
        <v>0</v>
      </c>
      <c r="AE73" s="98">
        <f t="shared" si="31"/>
        <v>0</v>
      </c>
      <c r="AF73" s="103">
        <f t="shared" si="32"/>
        <v>0</v>
      </c>
      <c r="AG73" s="104">
        <f t="shared" si="33"/>
        <v>0</v>
      </c>
      <c r="AH73" s="104">
        <f t="shared" si="34"/>
        <v>0</v>
      </c>
      <c r="AI73" s="99">
        <f t="shared" si="35"/>
        <v>0</v>
      </c>
      <c r="AJ73" s="103">
        <f t="shared" si="12"/>
        <v>0</v>
      </c>
      <c r="AK73" s="99">
        <f t="shared" si="13"/>
        <v>0</v>
      </c>
      <c r="AL73" s="17"/>
      <c r="AM73" s="20"/>
      <c r="AN73" s="17"/>
      <c r="AO73" s="21"/>
      <c r="AP73" s="17">
        <v>3239</v>
      </c>
      <c r="AQ73" s="17">
        <v>3271</v>
      </c>
      <c r="AR73" s="17">
        <v>3322</v>
      </c>
      <c r="AS73" s="97">
        <f t="shared" si="23"/>
        <v>830</v>
      </c>
      <c r="AT73" s="97">
        <f t="shared" ca="1" si="24"/>
        <v>1080</v>
      </c>
      <c r="AU73" s="97">
        <f t="shared" si="25"/>
        <v>1.2262796153914344</v>
      </c>
      <c r="AV73" s="97">
        <f t="shared" ca="1" si="26"/>
        <v>162.72412234443274</v>
      </c>
      <c r="AW73" s="167">
        <v>0.33333333333333331</v>
      </c>
      <c r="AX73" s="167">
        <v>0.66666666666666663</v>
      </c>
      <c r="AY73" s="97">
        <f t="shared" si="27"/>
        <v>8</v>
      </c>
      <c r="AZ73" s="167">
        <v>0.33333333333333331</v>
      </c>
      <c r="BA73" s="167">
        <v>0.39583333333333331</v>
      </c>
      <c r="BB73" s="97">
        <f t="shared" si="28"/>
        <v>1.5</v>
      </c>
      <c r="BC73" s="17"/>
      <c r="BH73" s="52"/>
      <c r="BI73" s="52"/>
      <c r="BJ73" s="52"/>
      <c r="BK73" s="52"/>
      <c r="BL73" s="52"/>
      <c r="BM73" s="52"/>
      <c r="BW73" s="54"/>
      <c r="BX73" s="54"/>
      <c r="BY73" s="54"/>
      <c r="BZ73" s="54"/>
      <c r="CA73" s="54"/>
      <c r="CB73" s="54"/>
    </row>
    <row r="74" spans="1:80" ht="17.45" customHeight="1" thickTop="1">
      <c r="A74" s="105">
        <f>A67+1</f>
        <v>10.1</v>
      </c>
      <c r="B74" s="178">
        <f>B73+1</f>
        <v>46016</v>
      </c>
      <c r="C74" s="4"/>
      <c r="D74" s="5"/>
      <c r="E74" s="6">
        <v>1</v>
      </c>
      <c r="F74" s="5">
        <v>1</v>
      </c>
      <c r="G74" s="74">
        <f t="shared" si="37"/>
        <v>776</v>
      </c>
      <c r="H74" s="75">
        <f t="shared" si="37"/>
        <v>5859</v>
      </c>
      <c r="I74" s="76">
        <f t="shared" si="17"/>
        <v>0</v>
      </c>
      <c r="J74" s="77">
        <f t="shared" si="18"/>
        <v>1.287001287001287E-3</v>
      </c>
      <c r="K74" s="77">
        <f t="shared" si="19"/>
        <v>0</v>
      </c>
      <c r="L74" s="77">
        <f t="shared" si="20"/>
        <v>1.7064846416382253E-4</v>
      </c>
      <c r="M74" s="78">
        <f t="shared" ca="1" si="21"/>
        <v>6.2575210589651029E-2</v>
      </c>
      <c r="N74" s="78">
        <f t="shared" ca="1" si="0"/>
        <v>7.4538370320176182E-3</v>
      </c>
      <c r="O74" s="78">
        <f t="shared" si="22"/>
        <v>5.0000000000000001E-4</v>
      </c>
      <c r="P74" s="13" t="s">
        <v>186</v>
      </c>
      <c r="Q74" s="8"/>
      <c r="R74" s="13"/>
      <c r="S74" s="79">
        <f t="shared" si="1"/>
        <v>0</v>
      </c>
      <c r="T74" s="80">
        <f t="shared" si="2"/>
        <v>0</v>
      </c>
      <c r="U74" s="90">
        <f t="shared" si="3"/>
        <v>0</v>
      </c>
      <c r="V74" s="82">
        <f t="shared" si="4"/>
        <v>0</v>
      </c>
      <c r="W74" s="4"/>
      <c r="X74" s="4"/>
      <c r="Y74" s="22"/>
      <c r="Z74" s="22"/>
      <c r="AA74" s="22"/>
      <c r="AB74" s="6"/>
      <c r="AC74" s="83">
        <f t="shared" si="5"/>
        <v>0</v>
      </c>
      <c r="AD74" s="80">
        <f t="shared" si="6"/>
        <v>0</v>
      </c>
      <c r="AE74" s="76">
        <f t="shared" si="31"/>
        <v>0</v>
      </c>
      <c r="AF74" s="84">
        <f t="shared" si="32"/>
        <v>0</v>
      </c>
      <c r="AG74" s="85">
        <f t="shared" si="33"/>
        <v>0</v>
      </c>
      <c r="AH74" s="85">
        <f t="shared" si="34"/>
        <v>0</v>
      </c>
      <c r="AI74" s="77">
        <f t="shared" si="35"/>
        <v>0</v>
      </c>
      <c r="AJ74" s="84">
        <f t="shared" si="12"/>
        <v>0</v>
      </c>
      <c r="AK74" s="77">
        <f t="shared" si="13"/>
        <v>0</v>
      </c>
      <c r="AL74" s="5">
        <v>1649</v>
      </c>
      <c r="AM74" s="9">
        <v>0.63300000000000001</v>
      </c>
      <c r="AN74" s="5">
        <v>1013</v>
      </c>
      <c r="AO74" s="10">
        <v>0.66700000000000004</v>
      </c>
      <c r="AP74" s="5">
        <v>3347</v>
      </c>
      <c r="AQ74" s="5">
        <v>3362</v>
      </c>
      <c r="AR74" s="5">
        <v>3370</v>
      </c>
      <c r="AS74" s="80">
        <f t="shared" si="23"/>
        <v>230</v>
      </c>
      <c r="AT74" s="80">
        <f t="shared" ca="1" si="24"/>
        <v>280</v>
      </c>
      <c r="AU74" s="80">
        <f t="shared" si="25"/>
        <v>0</v>
      </c>
      <c r="AV74" s="80">
        <f t="shared" ca="1" si="26"/>
        <v>42.200452147701583</v>
      </c>
      <c r="AW74" s="165">
        <v>0.33333333333333331</v>
      </c>
      <c r="AX74" s="165">
        <v>0.66666666666666663</v>
      </c>
      <c r="AY74" s="80">
        <f t="shared" si="27"/>
        <v>8</v>
      </c>
      <c r="AZ74" s="165">
        <v>0.33333333333333331</v>
      </c>
      <c r="BA74" s="165">
        <v>0.39583333333333331</v>
      </c>
      <c r="BB74" s="80">
        <f t="shared" si="28"/>
        <v>1.5</v>
      </c>
      <c r="BC74" s="5"/>
      <c r="BH74" s="52"/>
      <c r="BI74" s="52"/>
      <c r="BJ74" s="52"/>
      <c r="BK74" s="52"/>
      <c r="BL74" s="52"/>
      <c r="BM74" s="52"/>
      <c r="BW74" s="54"/>
      <c r="BX74" s="54"/>
      <c r="BY74" s="54"/>
      <c r="BZ74" s="54"/>
      <c r="CA74" s="54"/>
      <c r="CB74" s="54"/>
    </row>
    <row r="75" spans="1:80" ht="17.45" customHeight="1">
      <c r="A75" s="94">
        <f t="shared" si="29"/>
        <v>10.199999999999999</v>
      </c>
      <c r="B75" s="179">
        <f t="shared" ref="B75:B138" si="38">B74+1</f>
        <v>46017</v>
      </c>
      <c r="C75" s="8"/>
      <c r="D75" s="11"/>
      <c r="E75" s="12"/>
      <c r="F75" s="11">
        <v>2</v>
      </c>
      <c r="G75" s="74">
        <f t="shared" si="37"/>
        <v>776</v>
      </c>
      <c r="H75" s="75">
        <f t="shared" si="37"/>
        <v>5857</v>
      </c>
      <c r="I75" s="88">
        <f t="shared" si="17"/>
        <v>0</v>
      </c>
      <c r="J75" s="78">
        <f t="shared" si="18"/>
        <v>0</v>
      </c>
      <c r="K75" s="78">
        <f t="shared" si="19"/>
        <v>0</v>
      </c>
      <c r="L75" s="78">
        <f t="shared" si="20"/>
        <v>3.413551800648575E-4</v>
      </c>
      <c r="M75" s="78">
        <f t="shared" ca="1" si="21"/>
        <v>6.2575210589651029E-2</v>
      </c>
      <c r="N75" s="78">
        <f t="shared" ref="N75:N138" ca="1" si="39">IF(ROW()=11,
   IF($B$3&gt;0,F75/$B$3,""),
   IF($B$3&gt;0,
      (OFFSET(N75,-1,0)*$B$3 + F75)/$B$3,
      "")
)</f>
        <v>7.7926478062002374E-3</v>
      </c>
      <c r="O75" s="78">
        <f t="shared" si="22"/>
        <v>5.0000000000000001E-4</v>
      </c>
      <c r="P75" s="13" t="s">
        <v>186</v>
      </c>
      <c r="Q75" s="8">
        <v>66</v>
      </c>
      <c r="R75" s="13">
        <v>49</v>
      </c>
      <c r="S75" s="89">
        <f t="shared" ref="S75:S138" si="40">IF($P75="FULL FEED",Q75,Q75*2)</f>
        <v>132</v>
      </c>
      <c r="T75" s="75">
        <f t="shared" ref="T75:T138" si="41">IF($P75="FULL FEED",R75,R75*2)</f>
        <v>98</v>
      </c>
      <c r="U75" s="90">
        <f t="shared" ref="U75:U138" si="42">IF($P75="FULL FEED",(Q75*G75/1000),(Q75*2*G75/1000))</f>
        <v>102.432</v>
      </c>
      <c r="V75" s="82">
        <f t="shared" ref="V75:V138" si="43">IF($P75="FULL FEED",(R75*H75/1000),(R75*2*H75/1000))</f>
        <v>573.98599999999999</v>
      </c>
      <c r="W75" s="8"/>
      <c r="X75" s="8"/>
      <c r="Y75" s="23"/>
      <c r="Z75" s="23"/>
      <c r="AA75" s="23"/>
      <c r="AB75" s="12"/>
      <c r="AC75" s="91">
        <f t="shared" ref="AC75:AC138" si="44">SUM(X75,Y75,Z75,AA75)</f>
        <v>0</v>
      </c>
      <c r="AD75" s="75">
        <f t="shared" ref="AD75:AD138" si="45">W75-AC75</f>
        <v>0</v>
      </c>
      <c r="AE75" s="88">
        <f t="shared" ref="AE75:AE106" si="46">IFERROR(W75/H74,0)</f>
        <v>0</v>
      </c>
      <c r="AF75" s="92">
        <f t="shared" ref="AF75:AF106" si="47">IFERROR(X75/$W75,0)</f>
        <v>0</v>
      </c>
      <c r="AG75" s="93">
        <f t="shared" ref="AG75:AG106" si="48">IFERROR(Y75/$W75,0)</f>
        <v>0</v>
      </c>
      <c r="AH75" s="93">
        <f t="shared" ref="AH75:AH106" si="49">IFERROR(Z75/$W75,0)</f>
        <v>0</v>
      </c>
      <c r="AI75" s="78">
        <f t="shared" ref="AI75:AI106" si="50">IFERROR(AA75/$W75,0)</f>
        <v>0</v>
      </c>
      <c r="AJ75" s="92">
        <f t="shared" ref="AJ75:AJ138" si="51">IFERROR(AC75/W75,0)</f>
        <v>0</v>
      </c>
      <c r="AK75" s="78">
        <f t="shared" ref="AK75:AK138" si="52">IFERROR(AD75/W75,0)</f>
        <v>0</v>
      </c>
      <c r="AL75" s="11">
        <v>1485</v>
      </c>
      <c r="AM75" s="14">
        <v>0.81699999999999995</v>
      </c>
      <c r="AN75" s="11">
        <v>1148</v>
      </c>
      <c r="AO75" s="15">
        <v>0.51700000000000002</v>
      </c>
      <c r="AP75" s="11">
        <v>3375</v>
      </c>
      <c r="AQ75" s="11">
        <v>3405</v>
      </c>
      <c r="AR75" s="11">
        <v>3462</v>
      </c>
      <c r="AS75" s="75">
        <f t="shared" si="23"/>
        <v>870</v>
      </c>
      <c r="AT75" s="75">
        <f t="shared" ca="1" si="24"/>
        <v>1040</v>
      </c>
      <c r="AU75" s="75">
        <f t="shared" si="25"/>
        <v>1.2861869435763094</v>
      </c>
      <c r="AV75" s="75">
        <f t="shared" ca="1" si="26"/>
        <v>156.79179858284337</v>
      </c>
      <c r="AW75" s="169">
        <v>0.33333333333333331</v>
      </c>
      <c r="AX75" s="169">
        <v>0.66666666666666663</v>
      </c>
      <c r="AY75" s="75">
        <f t="shared" si="27"/>
        <v>8</v>
      </c>
      <c r="AZ75" s="169">
        <v>0.33333333333333331</v>
      </c>
      <c r="BA75" s="169">
        <v>0.39583333333333331</v>
      </c>
      <c r="BB75" s="75">
        <f t="shared" si="28"/>
        <v>1.5</v>
      </c>
      <c r="BC75" s="11"/>
      <c r="BH75" s="52"/>
      <c r="BI75" s="52"/>
      <c r="BJ75" s="52"/>
      <c r="BK75" s="52"/>
      <c r="BL75" s="52"/>
      <c r="BM75" s="52"/>
      <c r="BW75" s="54"/>
      <c r="BX75" s="54"/>
      <c r="BY75" s="54"/>
      <c r="BZ75" s="54"/>
      <c r="CA75" s="54"/>
      <c r="CB75" s="54"/>
    </row>
    <row r="76" spans="1:80" ht="17.45" customHeight="1">
      <c r="A76" s="86">
        <f t="shared" si="29"/>
        <v>10.3</v>
      </c>
      <c r="B76" s="179">
        <f t="shared" si="38"/>
        <v>46018</v>
      </c>
      <c r="C76" s="8"/>
      <c r="D76" s="11"/>
      <c r="E76" s="12"/>
      <c r="F76" s="11">
        <v>1</v>
      </c>
      <c r="G76" s="74">
        <f t="shared" ref="G76:H91" si="53">G75-E76-C76</f>
        <v>776</v>
      </c>
      <c r="H76" s="75">
        <f t="shared" si="53"/>
        <v>5856</v>
      </c>
      <c r="I76" s="88">
        <f t="shared" ref="I76:I139" si="54">IFERROR(C76/G75,0)</f>
        <v>0</v>
      </c>
      <c r="J76" s="78">
        <f t="shared" ref="J76:J139" si="55">IFERROR(E76/G75,0)</f>
        <v>0</v>
      </c>
      <c r="K76" s="78">
        <f t="shared" ref="K76:K139" si="56">IFERROR(D76/H75,0)</f>
        <v>0</v>
      </c>
      <c r="L76" s="78">
        <f t="shared" ref="L76:L139" si="57">IFERROR(F76/H75,0)</f>
        <v>1.7073587160662456E-4</v>
      </c>
      <c r="M76" s="78">
        <f t="shared" ref="M76:M139" ca="1" si="58">IF(ROW()=11,
   IF($B$4&gt;0,E76/$B$4,""),
   IF($B$4&gt;0,
      (OFFSET(M76,-1,0)*$B$4 + E76)/$B$4,
      "")
)</f>
        <v>6.2575210589651029E-2</v>
      </c>
      <c r="N76" s="78">
        <f t="shared" ca="1" si="39"/>
        <v>7.9620531932915461E-3</v>
      </c>
      <c r="O76" s="78">
        <f t="shared" ref="O76:O139" si="59">$O$10</f>
        <v>5.0000000000000001E-4</v>
      </c>
      <c r="P76" s="13" t="s">
        <v>186</v>
      </c>
      <c r="Q76" s="8"/>
      <c r="R76" s="13"/>
      <c r="S76" s="89">
        <f t="shared" si="40"/>
        <v>0</v>
      </c>
      <c r="T76" s="75">
        <f t="shared" si="41"/>
        <v>0</v>
      </c>
      <c r="U76" s="90">
        <f t="shared" si="42"/>
        <v>0</v>
      </c>
      <c r="V76" s="82">
        <f t="shared" si="43"/>
        <v>0</v>
      </c>
      <c r="W76" s="8"/>
      <c r="X76" s="8"/>
      <c r="Y76" s="23"/>
      <c r="Z76" s="23"/>
      <c r="AA76" s="23"/>
      <c r="AB76" s="12"/>
      <c r="AC76" s="91">
        <f t="shared" si="44"/>
        <v>0</v>
      </c>
      <c r="AD76" s="75">
        <f t="shared" si="45"/>
        <v>0</v>
      </c>
      <c r="AE76" s="88">
        <f t="shared" si="46"/>
        <v>0</v>
      </c>
      <c r="AF76" s="92">
        <f t="shared" si="47"/>
        <v>0</v>
      </c>
      <c r="AG76" s="93">
        <f t="shared" si="48"/>
        <v>0</v>
      </c>
      <c r="AH76" s="93">
        <f t="shared" si="49"/>
        <v>0</v>
      </c>
      <c r="AI76" s="78">
        <f t="shared" si="50"/>
        <v>0</v>
      </c>
      <c r="AJ76" s="92">
        <f t="shared" si="51"/>
        <v>0</v>
      </c>
      <c r="AK76" s="78">
        <f t="shared" si="52"/>
        <v>0</v>
      </c>
      <c r="AL76" s="11"/>
      <c r="AM76" s="14"/>
      <c r="AN76" s="11">
        <v>1154</v>
      </c>
      <c r="AO76" s="15">
        <v>0.55000000000000004</v>
      </c>
      <c r="AP76" s="11">
        <v>3479</v>
      </c>
      <c r="AQ76" s="11">
        <v>3495</v>
      </c>
      <c r="AR76" s="11">
        <v>3502</v>
      </c>
      <c r="AS76" s="75">
        <f t="shared" ref="AS76:AS139" si="60">IF(OR(AR76="",AP76=""),"", (AR76-AP76)/100*1000)</f>
        <v>230</v>
      </c>
      <c r="AT76" s="75">
        <f t="shared" ref="AT76:AT139" ca="1" si="61">IF(OR(AP77="",OFFSET(AP77,-1,0)=""),"", (AP77-OFFSET(AP77,-1,0))/100*1000)</f>
        <v>250</v>
      </c>
      <c r="AU76" s="75">
        <f t="shared" ref="AU76:AU139" si="62">IFERROR(IF(OR(AP76="",AR76="",K76="",L76=""),"", ((AR76-AP76)/100*1000)/(U76+V76)),0)</f>
        <v>0</v>
      </c>
      <c r="AV76" s="75">
        <f t="shared" ref="AV76:AV139" ca="1" si="63">IF(OR(AP76="",AP77="",M76="",N76=""),"", ((AP77-AP76)/100*1000)/((G76+H76))*1000)</f>
        <v>37.696019300361876</v>
      </c>
      <c r="AW76" s="169">
        <v>0.33333333333333331</v>
      </c>
      <c r="AX76" s="169">
        <v>0.66666666666666663</v>
      </c>
      <c r="AY76" s="75">
        <f t="shared" ref="AY76:AY139" si="64">IF(OR(AW76="",AX76=""),"",MOD(AX76-AW76,1)*24)</f>
        <v>8</v>
      </c>
      <c r="AZ76" s="169">
        <v>0.33333333333333331</v>
      </c>
      <c r="BA76" s="169">
        <v>0.39583333333333331</v>
      </c>
      <c r="BB76" s="75">
        <f t="shared" ref="BB76:BB139" si="65">IF(OR(AZ76="",BA76=""),"",MOD(BA76-AZ76,1)*24)</f>
        <v>1.5</v>
      </c>
      <c r="BC76" s="11"/>
      <c r="BH76" s="52"/>
      <c r="BI76" s="52"/>
      <c r="BJ76" s="52"/>
      <c r="BK76" s="52"/>
      <c r="BL76" s="52"/>
      <c r="BM76" s="52"/>
      <c r="BW76" s="54"/>
      <c r="BX76" s="54"/>
      <c r="BY76" s="54"/>
      <c r="BZ76" s="54"/>
      <c r="CA76" s="54"/>
      <c r="CB76" s="54"/>
    </row>
    <row r="77" spans="1:80" ht="17.45" customHeight="1">
      <c r="A77" s="94">
        <f t="shared" si="29"/>
        <v>10.4</v>
      </c>
      <c r="B77" s="179">
        <f t="shared" si="38"/>
        <v>46019</v>
      </c>
      <c r="C77" s="8"/>
      <c r="D77" s="11"/>
      <c r="E77" s="12"/>
      <c r="F77" s="11"/>
      <c r="G77" s="74">
        <f t="shared" si="53"/>
        <v>776</v>
      </c>
      <c r="H77" s="75">
        <f t="shared" si="53"/>
        <v>5856</v>
      </c>
      <c r="I77" s="88">
        <f t="shared" si="54"/>
        <v>0</v>
      </c>
      <c r="J77" s="78">
        <f t="shared" si="55"/>
        <v>0</v>
      </c>
      <c r="K77" s="78">
        <f t="shared" si="56"/>
        <v>0</v>
      </c>
      <c r="L77" s="78">
        <f t="shared" si="57"/>
        <v>0</v>
      </c>
      <c r="M77" s="78">
        <f t="shared" ca="1" si="58"/>
        <v>6.2575210589651029E-2</v>
      </c>
      <c r="N77" s="78">
        <f t="shared" ca="1" si="39"/>
        <v>7.9620531932915461E-3</v>
      </c>
      <c r="O77" s="78">
        <f t="shared" si="59"/>
        <v>5.0000000000000001E-4</v>
      </c>
      <c r="P77" s="13" t="s">
        <v>186</v>
      </c>
      <c r="Q77" s="8">
        <v>66</v>
      </c>
      <c r="R77" s="13">
        <v>49</v>
      </c>
      <c r="S77" s="89">
        <f t="shared" si="40"/>
        <v>132</v>
      </c>
      <c r="T77" s="75">
        <f t="shared" si="41"/>
        <v>98</v>
      </c>
      <c r="U77" s="90">
        <f t="shared" si="42"/>
        <v>102.432</v>
      </c>
      <c r="V77" s="82">
        <f t="shared" si="43"/>
        <v>573.88800000000003</v>
      </c>
      <c r="W77" s="8"/>
      <c r="X77" s="8"/>
      <c r="Y77" s="23"/>
      <c r="Z77" s="23"/>
      <c r="AA77" s="23"/>
      <c r="AB77" s="12"/>
      <c r="AC77" s="91">
        <f t="shared" si="44"/>
        <v>0</v>
      </c>
      <c r="AD77" s="75">
        <f t="shared" si="45"/>
        <v>0</v>
      </c>
      <c r="AE77" s="88">
        <f t="shared" si="46"/>
        <v>0</v>
      </c>
      <c r="AF77" s="92">
        <f t="shared" si="47"/>
        <v>0</v>
      </c>
      <c r="AG77" s="93">
        <f t="shared" si="48"/>
        <v>0</v>
      </c>
      <c r="AH77" s="93">
        <f t="shared" si="49"/>
        <v>0</v>
      </c>
      <c r="AI77" s="78">
        <f t="shared" si="50"/>
        <v>0</v>
      </c>
      <c r="AJ77" s="92">
        <f t="shared" si="51"/>
        <v>0</v>
      </c>
      <c r="AK77" s="78">
        <f t="shared" si="52"/>
        <v>0</v>
      </c>
      <c r="AL77" s="11"/>
      <c r="AM77" s="14"/>
      <c r="AN77" s="11">
        <v>1099</v>
      </c>
      <c r="AO77" s="15">
        <v>0.78300000000000003</v>
      </c>
      <c r="AP77" s="11">
        <v>3504</v>
      </c>
      <c r="AQ77" s="11">
        <v>3532</v>
      </c>
      <c r="AR77" s="11">
        <v>3587</v>
      </c>
      <c r="AS77" s="75">
        <f t="shared" si="60"/>
        <v>830</v>
      </c>
      <c r="AT77" s="75">
        <f t="shared" ca="1" si="61"/>
        <v>1050</v>
      </c>
      <c r="AU77" s="75">
        <f t="shared" si="62"/>
        <v>1.2272297137449728</v>
      </c>
      <c r="AV77" s="75">
        <f t="shared" ca="1" si="63"/>
        <v>158.32328106151991</v>
      </c>
      <c r="AW77" s="169">
        <v>0.33333333333333331</v>
      </c>
      <c r="AX77" s="169">
        <v>0.66666666666666663</v>
      </c>
      <c r="AY77" s="75">
        <f t="shared" si="64"/>
        <v>8</v>
      </c>
      <c r="AZ77" s="169">
        <v>0.33333333333333331</v>
      </c>
      <c r="BA77" s="169">
        <v>0.39583333333333331</v>
      </c>
      <c r="BB77" s="75">
        <f t="shared" si="65"/>
        <v>1.5</v>
      </c>
      <c r="BC77" s="11" t="s">
        <v>213</v>
      </c>
      <c r="BH77" s="52"/>
      <c r="BI77" s="52"/>
      <c r="BJ77" s="52"/>
      <c r="BK77" s="52"/>
      <c r="BL77" s="52"/>
      <c r="BM77" s="52"/>
      <c r="BW77" s="54"/>
      <c r="BX77" s="54"/>
      <c r="BY77" s="54"/>
      <c r="BZ77" s="54"/>
      <c r="CA77" s="54"/>
      <c r="CB77" s="54"/>
    </row>
    <row r="78" spans="1:80" ht="17.45" customHeight="1">
      <c r="A78" s="86">
        <f t="shared" si="29"/>
        <v>10.5</v>
      </c>
      <c r="B78" s="179">
        <f t="shared" si="38"/>
        <v>46020</v>
      </c>
      <c r="C78" s="8"/>
      <c r="D78" s="11"/>
      <c r="E78" s="12">
        <v>1</v>
      </c>
      <c r="F78" s="11"/>
      <c r="G78" s="74">
        <f t="shared" si="53"/>
        <v>775</v>
      </c>
      <c r="H78" s="75">
        <f t="shared" si="53"/>
        <v>5856</v>
      </c>
      <c r="I78" s="88">
        <f t="shared" si="54"/>
        <v>0</v>
      </c>
      <c r="J78" s="78">
        <f t="shared" si="55"/>
        <v>1.288659793814433E-3</v>
      </c>
      <c r="K78" s="78">
        <f t="shared" si="56"/>
        <v>0</v>
      </c>
      <c r="L78" s="78">
        <f t="shared" si="57"/>
        <v>0</v>
      </c>
      <c r="M78" s="78">
        <f t="shared" ca="1" si="58"/>
        <v>6.3778580024067402E-2</v>
      </c>
      <c r="N78" s="78">
        <f t="shared" ca="1" si="39"/>
        <v>7.9620531932915461E-3</v>
      </c>
      <c r="O78" s="78">
        <f t="shared" si="59"/>
        <v>5.0000000000000001E-4</v>
      </c>
      <c r="P78" s="13" t="s">
        <v>186</v>
      </c>
      <c r="Q78" s="8"/>
      <c r="R78" s="13"/>
      <c r="S78" s="89">
        <f t="shared" si="40"/>
        <v>0</v>
      </c>
      <c r="T78" s="75">
        <f t="shared" si="41"/>
        <v>0</v>
      </c>
      <c r="U78" s="90">
        <f t="shared" si="42"/>
        <v>0</v>
      </c>
      <c r="V78" s="82">
        <f t="shared" si="43"/>
        <v>0</v>
      </c>
      <c r="W78" s="8"/>
      <c r="X78" s="8"/>
      <c r="Y78" s="23"/>
      <c r="Z78" s="23"/>
      <c r="AA78" s="23"/>
      <c r="AB78" s="12"/>
      <c r="AC78" s="91">
        <f t="shared" si="44"/>
        <v>0</v>
      </c>
      <c r="AD78" s="75">
        <f t="shared" si="45"/>
        <v>0</v>
      </c>
      <c r="AE78" s="88">
        <f t="shared" si="46"/>
        <v>0</v>
      </c>
      <c r="AF78" s="92">
        <f t="shared" si="47"/>
        <v>0</v>
      </c>
      <c r="AG78" s="93">
        <f t="shared" si="48"/>
        <v>0</v>
      </c>
      <c r="AH78" s="93">
        <f t="shared" si="49"/>
        <v>0</v>
      </c>
      <c r="AI78" s="78">
        <f t="shared" si="50"/>
        <v>0</v>
      </c>
      <c r="AJ78" s="92">
        <f t="shared" si="51"/>
        <v>0</v>
      </c>
      <c r="AK78" s="78">
        <f t="shared" si="52"/>
        <v>0</v>
      </c>
      <c r="AL78" s="11"/>
      <c r="AM78" s="14"/>
      <c r="AN78" s="11"/>
      <c r="AO78" s="15"/>
      <c r="AP78" s="11">
        <v>3609</v>
      </c>
      <c r="AQ78" s="11">
        <v>3627</v>
      </c>
      <c r="AR78" s="11">
        <v>3633</v>
      </c>
      <c r="AS78" s="75">
        <f t="shared" si="60"/>
        <v>240</v>
      </c>
      <c r="AT78" s="75">
        <f t="shared" ca="1" si="61"/>
        <v>300</v>
      </c>
      <c r="AU78" s="75">
        <f t="shared" si="62"/>
        <v>0</v>
      </c>
      <c r="AV78" s="75">
        <f t="shared" ca="1" si="63"/>
        <v>45.242044940431306</v>
      </c>
      <c r="AW78" s="169">
        <v>0.33333333333333331</v>
      </c>
      <c r="AX78" s="169">
        <v>0.66666666666666663</v>
      </c>
      <c r="AY78" s="75">
        <f t="shared" si="64"/>
        <v>8</v>
      </c>
      <c r="AZ78" s="169">
        <v>0.33333333333333331</v>
      </c>
      <c r="BA78" s="169">
        <v>0.39583333333333331</v>
      </c>
      <c r="BB78" s="75">
        <f t="shared" si="65"/>
        <v>1.5</v>
      </c>
      <c r="BC78" s="11" t="s">
        <v>212</v>
      </c>
      <c r="BH78" s="52"/>
      <c r="BI78" s="52"/>
      <c r="BJ78" s="52"/>
      <c r="BK78" s="52"/>
      <c r="BL78" s="52"/>
      <c r="BM78" s="52"/>
      <c r="BW78" s="54"/>
      <c r="BX78" s="54"/>
      <c r="BY78" s="54"/>
      <c r="BZ78" s="54"/>
      <c r="CA78" s="54"/>
      <c r="CB78" s="54"/>
    </row>
    <row r="79" spans="1:80" ht="17.45" customHeight="1">
      <c r="A79" s="94">
        <f t="shared" si="29"/>
        <v>10.600000000000001</v>
      </c>
      <c r="B79" s="179">
        <f t="shared" si="38"/>
        <v>46021</v>
      </c>
      <c r="C79" s="8"/>
      <c r="D79" s="11"/>
      <c r="E79" s="12"/>
      <c r="F79" s="11">
        <v>1</v>
      </c>
      <c r="G79" s="74">
        <f t="shared" si="53"/>
        <v>775</v>
      </c>
      <c r="H79" s="75">
        <f t="shared" si="53"/>
        <v>5855</v>
      </c>
      <c r="I79" s="88">
        <f t="shared" si="54"/>
        <v>0</v>
      </c>
      <c r="J79" s="78">
        <f t="shared" si="55"/>
        <v>0</v>
      </c>
      <c r="K79" s="78">
        <f t="shared" si="56"/>
        <v>0</v>
      </c>
      <c r="L79" s="78">
        <f t="shared" si="57"/>
        <v>1.7076502732240437E-4</v>
      </c>
      <c r="M79" s="78">
        <f t="shared" ca="1" si="58"/>
        <v>6.3778580024067402E-2</v>
      </c>
      <c r="N79" s="78">
        <f t="shared" ca="1" si="39"/>
        <v>8.1314585803828558E-3</v>
      </c>
      <c r="O79" s="78">
        <f t="shared" si="59"/>
        <v>5.0000000000000001E-4</v>
      </c>
      <c r="P79" s="13" t="s">
        <v>186</v>
      </c>
      <c r="Q79" s="8">
        <v>69</v>
      </c>
      <c r="R79" s="13">
        <v>52</v>
      </c>
      <c r="S79" s="89">
        <f t="shared" si="40"/>
        <v>138</v>
      </c>
      <c r="T79" s="75">
        <f t="shared" si="41"/>
        <v>104</v>
      </c>
      <c r="U79" s="90">
        <f t="shared" si="42"/>
        <v>106.95</v>
      </c>
      <c r="V79" s="82">
        <f t="shared" si="43"/>
        <v>608.91999999999996</v>
      </c>
      <c r="W79" s="8"/>
      <c r="X79" s="8"/>
      <c r="Y79" s="23"/>
      <c r="Z79" s="23"/>
      <c r="AA79" s="23"/>
      <c r="AB79" s="12"/>
      <c r="AC79" s="91">
        <f t="shared" si="44"/>
        <v>0</v>
      </c>
      <c r="AD79" s="75">
        <f t="shared" si="45"/>
        <v>0</v>
      </c>
      <c r="AE79" s="88">
        <f t="shared" si="46"/>
        <v>0</v>
      </c>
      <c r="AF79" s="92">
        <f t="shared" si="47"/>
        <v>0</v>
      </c>
      <c r="AG79" s="93">
        <f t="shared" si="48"/>
        <v>0</v>
      </c>
      <c r="AH79" s="93">
        <f t="shared" si="49"/>
        <v>0</v>
      </c>
      <c r="AI79" s="78">
        <f t="shared" si="50"/>
        <v>0</v>
      </c>
      <c r="AJ79" s="92">
        <f t="shared" si="51"/>
        <v>0</v>
      </c>
      <c r="AK79" s="78">
        <f t="shared" si="52"/>
        <v>0</v>
      </c>
      <c r="AL79" s="11"/>
      <c r="AM79" s="14"/>
      <c r="AN79" s="11"/>
      <c r="AO79" s="15"/>
      <c r="AP79" s="11">
        <v>3639</v>
      </c>
      <c r="AQ79" s="11">
        <v>3665</v>
      </c>
      <c r="AR79" s="11">
        <v>3725</v>
      </c>
      <c r="AS79" s="75">
        <f t="shared" si="60"/>
        <v>860</v>
      </c>
      <c r="AT79" s="75">
        <f t="shared" ca="1" si="61"/>
        <v>1090</v>
      </c>
      <c r="AU79" s="75">
        <f t="shared" si="62"/>
        <v>1.2013354379985193</v>
      </c>
      <c r="AV79" s="75">
        <f t="shared" ca="1" si="63"/>
        <v>164.40422322775265</v>
      </c>
      <c r="AW79" s="169">
        <v>0.33333333333333331</v>
      </c>
      <c r="AX79" s="169">
        <v>0.66666666666666663</v>
      </c>
      <c r="AY79" s="75">
        <f t="shared" si="64"/>
        <v>8</v>
      </c>
      <c r="AZ79" s="169">
        <v>0.33333333333333331</v>
      </c>
      <c r="BA79" s="169">
        <v>0.39583333333333331</v>
      </c>
      <c r="BB79" s="75">
        <f t="shared" si="65"/>
        <v>1.5</v>
      </c>
      <c r="BC79" s="11" t="s">
        <v>211</v>
      </c>
      <c r="BH79" s="52"/>
      <c r="BI79" s="52"/>
      <c r="BJ79" s="52"/>
      <c r="BK79" s="52"/>
      <c r="BL79" s="52"/>
      <c r="BM79" s="52"/>
      <c r="BW79" s="54"/>
      <c r="BX79" s="54"/>
      <c r="BY79" s="54"/>
      <c r="BZ79" s="54"/>
      <c r="CA79" s="54"/>
      <c r="CB79" s="54"/>
    </row>
    <row r="80" spans="1:80" ht="17.45" customHeight="1" thickBot="1">
      <c r="A80" s="86">
        <f t="shared" si="29"/>
        <v>10.700000000000001</v>
      </c>
      <c r="B80" s="180">
        <f t="shared" si="38"/>
        <v>46022</v>
      </c>
      <c r="C80" s="16"/>
      <c r="D80" s="17"/>
      <c r="E80" s="18">
        <v>1</v>
      </c>
      <c r="F80" s="17"/>
      <c r="G80" s="96">
        <f t="shared" si="53"/>
        <v>774</v>
      </c>
      <c r="H80" s="97">
        <f t="shared" si="53"/>
        <v>5855</v>
      </c>
      <c r="I80" s="98">
        <f t="shared" si="54"/>
        <v>0</v>
      </c>
      <c r="J80" s="99">
        <f t="shared" si="55"/>
        <v>1.2903225806451613E-3</v>
      </c>
      <c r="K80" s="99">
        <f t="shared" si="56"/>
        <v>0</v>
      </c>
      <c r="L80" s="99">
        <f t="shared" si="57"/>
        <v>0</v>
      </c>
      <c r="M80" s="99">
        <f t="shared" ca="1" si="58"/>
        <v>6.4981949458483776E-2</v>
      </c>
      <c r="N80" s="99">
        <f t="shared" ca="1" si="39"/>
        <v>8.1314585803828558E-3</v>
      </c>
      <c r="O80" s="99">
        <f t="shared" si="59"/>
        <v>5.0000000000000001E-4</v>
      </c>
      <c r="P80" s="19" t="s">
        <v>186</v>
      </c>
      <c r="Q80" s="16"/>
      <c r="R80" s="19"/>
      <c r="S80" s="89">
        <f t="shared" si="40"/>
        <v>0</v>
      </c>
      <c r="T80" s="75">
        <f t="shared" si="41"/>
        <v>0</v>
      </c>
      <c r="U80" s="100">
        <f t="shared" si="42"/>
        <v>0</v>
      </c>
      <c r="V80" s="101">
        <f t="shared" si="43"/>
        <v>0</v>
      </c>
      <c r="W80" s="16"/>
      <c r="X80" s="16"/>
      <c r="Y80" s="23"/>
      <c r="Z80" s="23"/>
      <c r="AA80" s="23"/>
      <c r="AB80" s="12"/>
      <c r="AC80" s="102">
        <f t="shared" si="44"/>
        <v>0</v>
      </c>
      <c r="AD80" s="97">
        <f t="shared" si="45"/>
        <v>0</v>
      </c>
      <c r="AE80" s="98">
        <f t="shared" si="46"/>
        <v>0</v>
      </c>
      <c r="AF80" s="103">
        <f t="shared" si="47"/>
        <v>0</v>
      </c>
      <c r="AG80" s="104">
        <f t="shared" si="48"/>
        <v>0</v>
      </c>
      <c r="AH80" s="104">
        <f t="shared" si="49"/>
        <v>0</v>
      </c>
      <c r="AI80" s="99">
        <f t="shared" si="50"/>
        <v>0</v>
      </c>
      <c r="AJ80" s="103">
        <f t="shared" si="51"/>
        <v>0</v>
      </c>
      <c r="AK80" s="99">
        <f t="shared" si="52"/>
        <v>0</v>
      </c>
      <c r="AL80" s="17"/>
      <c r="AM80" s="20"/>
      <c r="AN80" s="17"/>
      <c r="AO80" s="21"/>
      <c r="AP80" s="17">
        <v>3748</v>
      </c>
      <c r="AQ80" s="17">
        <v>3767</v>
      </c>
      <c r="AR80" s="17">
        <v>3777</v>
      </c>
      <c r="AS80" s="97">
        <f t="shared" si="60"/>
        <v>290</v>
      </c>
      <c r="AT80" s="97">
        <f t="shared" ca="1" si="61"/>
        <v>370</v>
      </c>
      <c r="AU80" s="97">
        <f t="shared" si="62"/>
        <v>0</v>
      </c>
      <c r="AV80" s="97">
        <f t="shared" ca="1" si="63"/>
        <v>55.815356765726357</v>
      </c>
      <c r="AW80" s="167">
        <v>0.33333333333333331</v>
      </c>
      <c r="AX80" s="167">
        <v>0.66666666666666663</v>
      </c>
      <c r="AY80" s="97">
        <f t="shared" si="64"/>
        <v>8</v>
      </c>
      <c r="AZ80" s="167">
        <v>0.33333333333333331</v>
      </c>
      <c r="BA80" s="167">
        <v>0.39583333333333331</v>
      </c>
      <c r="BB80" s="97">
        <f t="shared" si="65"/>
        <v>1.5</v>
      </c>
      <c r="BC80" s="17"/>
      <c r="BH80" s="52"/>
      <c r="BI80" s="52"/>
      <c r="BJ80" s="52"/>
      <c r="BK80" s="52"/>
      <c r="BL80" s="52"/>
      <c r="BM80" s="52"/>
      <c r="BW80" s="54"/>
      <c r="BX80" s="54"/>
      <c r="BY80" s="54"/>
      <c r="BZ80" s="54"/>
      <c r="CA80" s="54"/>
      <c r="CB80" s="54"/>
    </row>
    <row r="81" spans="1:80" ht="17.45" customHeight="1" thickTop="1">
      <c r="A81" s="71">
        <f>A74+1</f>
        <v>11.1</v>
      </c>
      <c r="B81" s="178">
        <f>B80+1</f>
        <v>46023</v>
      </c>
      <c r="C81" s="4"/>
      <c r="D81" s="5"/>
      <c r="E81" s="6"/>
      <c r="F81" s="5"/>
      <c r="G81" s="74">
        <f t="shared" si="53"/>
        <v>774</v>
      </c>
      <c r="H81" s="75">
        <f t="shared" si="53"/>
        <v>5855</v>
      </c>
      <c r="I81" s="76">
        <f t="shared" si="54"/>
        <v>0</v>
      </c>
      <c r="J81" s="77">
        <f t="shared" si="55"/>
        <v>0</v>
      </c>
      <c r="K81" s="77">
        <f t="shared" si="56"/>
        <v>0</v>
      </c>
      <c r="L81" s="77">
        <f t="shared" si="57"/>
        <v>0</v>
      </c>
      <c r="M81" s="78">
        <f t="shared" ca="1" si="58"/>
        <v>6.4981949458483776E-2</v>
      </c>
      <c r="N81" s="78">
        <f t="shared" ca="1" si="39"/>
        <v>8.1314585803828558E-3</v>
      </c>
      <c r="O81" s="78">
        <f t="shared" si="59"/>
        <v>5.0000000000000001E-4</v>
      </c>
      <c r="P81" s="13" t="s">
        <v>186</v>
      </c>
      <c r="Q81" s="8">
        <v>69</v>
      </c>
      <c r="R81" s="13">
        <v>52</v>
      </c>
      <c r="S81" s="79">
        <f t="shared" si="40"/>
        <v>138</v>
      </c>
      <c r="T81" s="80">
        <f t="shared" si="41"/>
        <v>104</v>
      </c>
      <c r="U81" s="90">
        <f t="shared" si="42"/>
        <v>106.812</v>
      </c>
      <c r="V81" s="82">
        <f t="shared" si="43"/>
        <v>608.91999999999996</v>
      </c>
      <c r="W81" s="4"/>
      <c r="X81" s="4"/>
      <c r="Y81" s="22"/>
      <c r="Z81" s="22"/>
      <c r="AA81" s="22"/>
      <c r="AB81" s="6"/>
      <c r="AC81" s="83">
        <f t="shared" si="44"/>
        <v>0</v>
      </c>
      <c r="AD81" s="80">
        <f t="shared" si="45"/>
        <v>0</v>
      </c>
      <c r="AE81" s="76">
        <f t="shared" si="46"/>
        <v>0</v>
      </c>
      <c r="AF81" s="84">
        <f t="shared" si="47"/>
        <v>0</v>
      </c>
      <c r="AG81" s="85">
        <f t="shared" si="48"/>
        <v>0</v>
      </c>
      <c r="AH81" s="85">
        <f t="shared" si="49"/>
        <v>0</v>
      </c>
      <c r="AI81" s="77">
        <f t="shared" si="50"/>
        <v>0</v>
      </c>
      <c r="AJ81" s="84">
        <f t="shared" si="51"/>
        <v>0</v>
      </c>
      <c r="AK81" s="77">
        <f t="shared" si="52"/>
        <v>0</v>
      </c>
      <c r="AL81" s="5">
        <v>1808</v>
      </c>
      <c r="AM81" s="9">
        <v>0.73299999999999998</v>
      </c>
      <c r="AN81" s="5">
        <v>1090</v>
      </c>
      <c r="AO81" s="10">
        <v>0.71699999999999997</v>
      </c>
      <c r="AP81" s="5">
        <v>3785</v>
      </c>
      <c r="AQ81" s="5">
        <v>3816</v>
      </c>
      <c r="AR81" s="5">
        <v>3873</v>
      </c>
      <c r="AS81" s="80">
        <f t="shared" si="60"/>
        <v>880</v>
      </c>
      <c r="AT81" s="80">
        <f t="shared" ca="1" si="61"/>
        <v>1130</v>
      </c>
      <c r="AU81" s="80">
        <f t="shared" si="62"/>
        <v>1.2295104871655871</v>
      </c>
      <c r="AV81" s="80">
        <f t="shared" ca="1" si="63"/>
        <v>170.46311660883995</v>
      </c>
      <c r="AW81" s="165">
        <v>0.33333333333333331</v>
      </c>
      <c r="AX81" s="165">
        <v>0.66666666666666663</v>
      </c>
      <c r="AY81" s="80">
        <f t="shared" si="64"/>
        <v>8</v>
      </c>
      <c r="AZ81" s="165">
        <v>0.33333333333333331</v>
      </c>
      <c r="BA81" s="165">
        <v>0.39583333333333331</v>
      </c>
      <c r="BB81" s="80">
        <f t="shared" si="65"/>
        <v>1.5</v>
      </c>
      <c r="BC81" s="5"/>
      <c r="BH81" s="52"/>
      <c r="BI81" s="52"/>
      <c r="BJ81" s="52"/>
      <c r="BK81" s="52"/>
      <c r="BL81" s="52"/>
      <c r="BM81" s="52"/>
      <c r="BO81" s="109"/>
      <c r="BP81" s="110"/>
      <c r="BQ81" s="24"/>
      <c r="BR81" s="24"/>
      <c r="BS81" s="24"/>
      <c r="BT81" s="24"/>
      <c r="BU81" s="24"/>
      <c r="BV81" s="24"/>
      <c r="BW81" s="73"/>
      <c r="BX81" s="25"/>
      <c r="BY81" s="54"/>
      <c r="BZ81" s="26"/>
      <c r="CA81" s="26"/>
      <c r="CB81" s="26"/>
    </row>
    <row r="82" spans="1:80" ht="17.45" customHeight="1">
      <c r="A82" s="86">
        <f t="shared" ref="A82:A145" si="66">A75+1</f>
        <v>11.2</v>
      </c>
      <c r="B82" s="179">
        <f t="shared" si="38"/>
        <v>46024</v>
      </c>
      <c r="C82" s="8"/>
      <c r="D82" s="11"/>
      <c r="E82" s="12">
        <v>2</v>
      </c>
      <c r="F82" s="11"/>
      <c r="G82" s="74">
        <f t="shared" si="53"/>
        <v>772</v>
      </c>
      <c r="H82" s="75">
        <f t="shared" si="53"/>
        <v>5855</v>
      </c>
      <c r="I82" s="88">
        <f t="shared" si="54"/>
        <v>0</v>
      </c>
      <c r="J82" s="78">
        <f t="shared" si="55"/>
        <v>2.5839793281653748E-3</v>
      </c>
      <c r="K82" s="78">
        <f t="shared" si="56"/>
        <v>0</v>
      </c>
      <c r="L82" s="78">
        <f t="shared" si="57"/>
        <v>0</v>
      </c>
      <c r="M82" s="78">
        <f t="shared" ca="1" si="58"/>
        <v>6.7388688327316509E-2</v>
      </c>
      <c r="N82" s="78">
        <f t="shared" ca="1" si="39"/>
        <v>8.1314585803828558E-3</v>
      </c>
      <c r="O82" s="78">
        <f t="shared" si="59"/>
        <v>5.0000000000000001E-4</v>
      </c>
      <c r="P82" s="13" t="s">
        <v>186</v>
      </c>
      <c r="Q82" s="8"/>
      <c r="R82" s="13"/>
      <c r="S82" s="89">
        <f t="shared" si="40"/>
        <v>0</v>
      </c>
      <c r="T82" s="75">
        <f t="shared" si="41"/>
        <v>0</v>
      </c>
      <c r="U82" s="90">
        <f t="shared" si="42"/>
        <v>0</v>
      </c>
      <c r="V82" s="82">
        <f t="shared" si="43"/>
        <v>0</v>
      </c>
      <c r="W82" s="8"/>
      <c r="X82" s="8"/>
      <c r="Y82" s="23"/>
      <c r="Z82" s="23"/>
      <c r="AA82" s="23"/>
      <c r="AB82" s="12"/>
      <c r="AC82" s="91">
        <f t="shared" si="44"/>
        <v>0</v>
      </c>
      <c r="AD82" s="75">
        <f t="shared" si="45"/>
        <v>0</v>
      </c>
      <c r="AE82" s="88">
        <f t="shared" si="46"/>
        <v>0</v>
      </c>
      <c r="AF82" s="92">
        <f t="shared" si="47"/>
        <v>0</v>
      </c>
      <c r="AG82" s="93">
        <f t="shared" si="48"/>
        <v>0</v>
      </c>
      <c r="AH82" s="93">
        <f t="shared" si="49"/>
        <v>0</v>
      </c>
      <c r="AI82" s="78">
        <f t="shared" si="50"/>
        <v>0</v>
      </c>
      <c r="AJ82" s="92">
        <f t="shared" si="51"/>
        <v>0</v>
      </c>
      <c r="AK82" s="78">
        <f t="shared" si="52"/>
        <v>0</v>
      </c>
      <c r="AL82" s="11">
        <v>1707</v>
      </c>
      <c r="AM82" s="14">
        <v>0.81699999999999995</v>
      </c>
      <c r="AN82" s="11">
        <v>1254</v>
      </c>
      <c r="AO82" s="15">
        <v>0.68300000000000005</v>
      </c>
      <c r="AP82" s="11">
        <v>3898</v>
      </c>
      <c r="AQ82" s="11">
        <v>3915</v>
      </c>
      <c r="AR82" s="11">
        <v>3929</v>
      </c>
      <c r="AS82" s="75">
        <f t="shared" si="60"/>
        <v>310</v>
      </c>
      <c r="AT82" s="75">
        <f t="shared" ca="1" si="61"/>
        <v>480</v>
      </c>
      <c r="AU82" s="75">
        <f t="shared" si="62"/>
        <v>0</v>
      </c>
      <c r="AV82" s="75">
        <f t="shared" ca="1" si="63"/>
        <v>72.430964237211398</v>
      </c>
      <c r="AW82" s="169">
        <v>0.33333333333333331</v>
      </c>
      <c r="AX82" s="169">
        <v>0.66666666666666663</v>
      </c>
      <c r="AY82" s="75">
        <f t="shared" si="64"/>
        <v>8</v>
      </c>
      <c r="AZ82" s="169">
        <v>0.33333333333333331</v>
      </c>
      <c r="BA82" s="169">
        <v>0.39583333333333331</v>
      </c>
      <c r="BB82" s="75">
        <f t="shared" si="65"/>
        <v>1.5</v>
      </c>
      <c r="BC82" s="11"/>
      <c r="BH82" s="52"/>
      <c r="BI82" s="52"/>
      <c r="BJ82" s="52"/>
      <c r="BK82" s="52"/>
      <c r="BL82" s="52"/>
      <c r="BM82" s="52"/>
      <c r="BQ82" s="27"/>
      <c r="BR82" s="27"/>
      <c r="BS82" s="27"/>
      <c r="BT82" s="27"/>
      <c r="BU82" s="27"/>
      <c r="BV82" s="27"/>
      <c r="BW82" s="54"/>
      <c r="BX82" s="26"/>
      <c r="BY82" s="54"/>
      <c r="BZ82" s="26"/>
      <c r="CA82" s="26"/>
      <c r="CB82" s="26"/>
    </row>
    <row r="83" spans="1:80" ht="17.45" customHeight="1">
      <c r="A83" s="94">
        <f t="shared" si="66"/>
        <v>11.3</v>
      </c>
      <c r="B83" s="179">
        <f t="shared" si="38"/>
        <v>46025</v>
      </c>
      <c r="C83" s="8"/>
      <c r="D83" s="11"/>
      <c r="E83" s="12"/>
      <c r="F83" s="11">
        <v>1</v>
      </c>
      <c r="G83" s="74">
        <f t="shared" si="53"/>
        <v>772</v>
      </c>
      <c r="H83" s="75">
        <f t="shared" si="53"/>
        <v>5854</v>
      </c>
      <c r="I83" s="88">
        <f t="shared" si="54"/>
        <v>0</v>
      </c>
      <c r="J83" s="78">
        <f t="shared" si="55"/>
        <v>0</v>
      </c>
      <c r="K83" s="78">
        <f t="shared" si="56"/>
        <v>0</v>
      </c>
      <c r="L83" s="78">
        <f t="shared" si="57"/>
        <v>1.7079419299743809E-4</v>
      </c>
      <c r="M83" s="78">
        <f t="shared" ca="1" si="58"/>
        <v>6.7388688327316509E-2</v>
      </c>
      <c r="N83" s="78">
        <f t="shared" ca="1" si="39"/>
        <v>8.3008639674741654E-3</v>
      </c>
      <c r="O83" s="78">
        <f t="shared" si="59"/>
        <v>5.0000000000000001E-4</v>
      </c>
      <c r="P83" s="13" t="s">
        <v>186</v>
      </c>
      <c r="Q83" s="8">
        <v>69</v>
      </c>
      <c r="R83" s="13">
        <v>52</v>
      </c>
      <c r="S83" s="89">
        <f t="shared" si="40"/>
        <v>138</v>
      </c>
      <c r="T83" s="75">
        <f t="shared" si="41"/>
        <v>104</v>
      </c>
      <c r="U83" s="90">
        <f t="shared" si="42"/>
        <v>106.536</v>
      </c>
      <c r="V83" s="82">
        <f t="shared" si="43"/>
        <v>608.81600000000003</v>
      </c>
      <c r="W83" s="8"/>
      <c r="X83" s="8"/>
      <c r="Y83" s="23"/>
      <c r="Z83" s="23"/>
      <c r="AA83" s="23"/>
      <c r="AB83" s="12"/>
      <c r="AC83" s="91">
        <f t="shared" si="44"/>
        <v>0</v>
      </c>
      <c r="AD83" s="75">
        <f t="shared" si="45"/>
        <v>0</v>
      </c>
      <c r="AE83" s="88">
        <f t="shared" si="46"/>
        <v>0</v>
      </c>
      <c r="AF83" s="92">
        <f t="shared" si="47"/>
        <v>0</v>
      </c>
      <c r="AG83" s="93">
        <f t="shared" si="48"/>
        <v>0</v>
      </c>
      <c r="AH83" s="93">
        <f t="shared" si="49"/>
        <v>0</v>
      </c>
      <c r="AI83" s="78">
        <f t="shared" si="50"/>
        <v>0</v>
      </c>
      <c r="AJ83" s="92">
        <f t="shared" si="51"/>
        <v>0</v>
      </c>
      <c r="AK83" s="78">
        <f t="shared" si="52"/>
        <v>0</v>
      </c>
      <c r="AL83" s="11"/>
      <c r="AM83" s="14"/>
      <c r="AN83" s="11">
        <v>1256</v>
      </c>
      <c r="AO83" s="15">
        <v>0.7</v>
      </c>
      <c r="AP83" s="11">
        <v>3946</v>
      </c>
      <c r="AQ83" s="11">
        <v>3958</v>
      </c>
      <c r="AR83" s="11">
        <v>4015</v>
      </c>
      <c r="AS83" s="75">
        <f t="shared" si="60"/>
        <v>690</v>
      </c>
      <c r="AT83" s="75">
        <f t="shared" ca="1" si="61"/>
        <v>950</v>
      </c>
      <c r="AU83" s="75">
        <f t="shared" si="62"/>
        <v>0.96456010467573994</v>
      </c>
      <c r="AV83" s="75">
        <f t="shared" ca="1" si="63"/>
        <v>143.37458496830669</v>
      </c>
      <c r="AW83" s="169">
        <v>0.33333333333333331</v>
      </c>
      <c r="AX83" s="169">
        <v>0.66666666666666663</v>
      </c>
      <c r="AY83" s="75">
        <f t="shared" si="64"/>
        <v>8</v>
      </c>
      <c r="AZ83" s="169">
        <v>0.33333333333333331</v>
      </c>
      <c r="BA83" s="169">
        <v>0.39583333333333331</v>
      </c>
      <c r="BB83" s="75">
        <f t="shared" si="65"/>
        <v>1.5</v>
      </c>
      <c r="BC83" s="11" t="s">
        <v>216</v>
      </c>
      <c r="BH83" s="52"/>
      <c r="BI83" s="52"/>
      <c r="BJ83" s="52"/>
      <c r="BK83" s="52"/>
      <c r="BL83" s="52"/>
      <c r="BM83" s="52"/>
      <c r="BP83" s="54"/>
      <c r="BQ83" s="27"/>
      <c r="BR83" s="27"/>
      <c r="BS83" s="27"/>
      <c r="BT83" s="27"/>
      <c r="BU83" s="27"/>
      <c r="BV83" s="27"/>
      <c r="BW83" s="54"/>
      <c r="BX83" s="26"/>
      <c r="BY83" s="54"/>
      <c r="BZ83" s="26"/>
      <c r="CA83" s="26"/>
      <c r="CB83" s="26"/>
    </row>
    <row r="84" spans="1:80" ht="17.45" customHeight="1">
      <c r="A84" s="86">
        <f t="shared" si="66"/>
        <v>11.4</v>
      </c>
      <c r="B84" s="179">
        <f t="shared" si="38"/>
        <v>46026</v>
      </c>
      <c r="C84" s="8"/>
      <c r="D84" s="11"/>
      <c r="E84" s="12"/>
      <c r="F84" s="11">
        <v>1</v>
      </c>
      <c r="G84" s="74">
        <f t="shared" si="53"/>
        <v>772</v>
      </c>
      <c r="H84" s="75">
        <f t="shared" si="53"/>
        <v>5853</v>
      </c>
      <c r="I84" s="88">
        <f t="shared" si="54"/>
        <v>0</v>
      </c>
      <c r="J84" s="78">
        <f t="shared" si="55"/>
        <v>0</v>
      </c>
      <c r="K84" s="78">
        <f t="shared" si="56"/>
        <v>0</v>
      </c>
      <c r="L84" s="78">
        <f t="shared" si="57"/>
        <v>1.7082336863682952E-4</v>
      </c>
      <c r="M84" s="78">
        <f t="shared" ca="1" si="58"/>
        <v>6.7388688327316509E-2</v>
      </c>
      <c r="N84" s="78">
        <f t="shared" ca="1" si="39"/>
        <v>8.470269354565475E-3</v>
      </c>
      <c r="O84" s="78">
        <f t="shared" si="59"/>
        <v>5.0000000000000001E-4</v>
      </c>
      <c r="P84" s="13" t="s">
        <v>186</v>
      </c>
      <c r="Q84" s="8"/>
      <c r="R84" s="13"/>
      <c r="S84" s="89">
        <f t="shared" si="40"/>
        <v>0</v>
      </c>
      <c r="T84" s="75">
        <f t="shared" si="41"/>
        <v>0</v>
      </c>
      <c r="U84" s="90">
        <f t="shared" si="42"/>
        <v>0</v>
      </c>
      <c r="V84" s="82">
        <f t="shared" si="43"/>
        <v>0</v>
      </c>
      <c r="W84" s="8"/>
      <c r="X84" s="8"/>
      <c r="Y84" s="23"/>
      <c r="Z84" s="23"/>
      <c r="AA84" s="23"/>
      <c r="AB84" s="12"/>
      <c r="AC84" s="91">
        <f t="shared" si="44"/>
        <v>0</v>
      </c>
      <c r="AD84" s="75">
        <f t="shared" si="45"/>
        <v>0</v>
      </c>
      <c r="AE84" s="88">
        <f t="shared" si="46"/>
        <v>0</v>
      </c>
      <c r="AF84" s="92">
        <f t="shared" si="47"/>
        <v>0</v>
      </c>
      <c r="AG84" s="93">
        <f t="shared" si="48"/>
        <v>0</v>
      </c>
      <c r="AH84" s="93">
        <f t="shared" si="49"/>
        <v>0</v>
      </c>
      <c r="AI84" s="78">
        <f t="shared" si="50"/>
        <v>0</v>
      </c>
      <c r="AJ84" s="92">
        <f t="shared" si="51"/>
        <v>0</v>
      </c>
      <c r="AK84" s="78">
        <f t="shared" si="52"/>
        <v>0</v>
      </c>
      <c r="AL84" s="11"/>
      <c r="AM84" s="14"/>
      <c r="AN84" s="11">
        <v>1209</v>
      </c>
      <c r="AO84" s="15">
        <v>0.63300000000000001</v>
      </c>
      <c r="AP84" s="11">
        <v>4041</v>
      </c>
      <c r="AQ84" s="11">
        <v>4057</v>
      </c>
      <c r="AR84" s="11">
        <v>4066</v>
      </c>
      <c r="AS84" s="75">
        <f t="shared" si="60"/>
        <v>250</v>
      </c>
      <c r="AT84" s="75">
        <f t="shared" ca="1" si="61"/>
        <v>370</v>
      </c>
      <c r="AU84" s="75">
        <f t="shared" si="62"/>
        <v>0</v>
      </c>
      <c r="AV84" s="75">
        <f t="shared" ca="1" si="63"/>
        <v>55.84905660377359</v>
      </c>
      <c r="AW84" s="169">
        <v>0.33333333333333331</v>
      </c>
      <c r="AX84" s="169">
        <v>0.66666666666666663</v>
      </c>
      <c r="AY84" s="75">
        <f t="shared" si="64"/>
        <v>8</v>
      </c>
      <c r="AZ84" s="169">
        <v>0.33333333333333331</v>
      </c>
      <c r="BA84" s="169">
        <v>0.39583333333333331</v>
      </c>
      <c r="BB84" s="75">
        <f t="shared" si="65"/>
        <v>1.5</v>
      </c>
      <c r="BC84" s="11" t="s">
        <v>216</v>
      </c>
      <c r="BH84" s="52"/>
      <c r="BI84" s="52"/>
      <c r="BJ84" s="52"/>
      <c r="BK84" s="52"/>
      <c r="BL84" s="52"/>
      <c r="BM84" s="52"/>
      <c r="BP84" s="54"/>
      <c r="BQ84" s="27"/>
      <c r="BR84" s="27"/>
      <c r="BS84" s="27"/>
      <c r="BT84" s="27"/>
      <c r="BU84" s="27"/>
      <c r="BV84" s="27"/>
      <c r="BW84" s="54"/>
      <c r="BX84" s="26"/>
      <c r="BY84" s="54"/>
      <c r="BZ84" s="26"/>
      <c r="CA84" s="26"/>
      <c r="CB84" s="26"/>
    </row>
    <row r="85" spans="1:80" ht="17.45" customHeight="1">
      <c r="A85" s="94">
        <f t="shared" si="66"/>
        <v>11.5</v>
      </c>
      <c r="B85" s="179">
        <f t="shared" si="38"/>
        <v>46027</v>
      </c>
      <c r="C85" s="8"/>
      <c r="D85" s="11"/>
      <c r="E85" s="12">
        <v>1</v>
      </c>
      <c r="F85" s="11"/>
      <c r="G85" s="74">
        <f t="shared" si="53"/>
        <v>771</v>
      </c>
      <c r="H85" s="75">
        <f t="shared" si="53"/>
        <v>5853</v>
      </c>
      <c r="I85" s="88">
        <f t="shared" si="54"/>
        <v>0</v>
      </c>
      <c r="J85" s="78">
        <f t="shared" si="55"/>
        <v>1.2953367875647669E-3</v>
      </c>
      <c r="K85" s="78">
        <f t="shared" si="56"/>
        <v>0</v>
      </c>
      <c r="L85" s="78">
        <f t="shared" si="57"/>
        <v>0</v>
      </c>
      <c r="M85" s="78">
        <f t="shared" ca="1" si="58"/>
        <v>6.8592057761732883E-2</v>
      </c>
      <c r="N85" s="78">
        <f t="shared" ca="1" si="39"/>
        <v>8.470269354565475E-3</v>
      </c>
      <c r="O85" s="78">
        <f t="shared" si="59"/>
        <v>5.0000000000000001E-4</v>
      </c>
      <c r="P85" s="13" t="s">
        <v>186</v>
      </c>
      <c r="Q85" s="8">
        <v>69</v>
      </c>
      <c r="R85" s="13">
        <v>52</v>
      </c>
      <c r="S85" s="89">
        <f t="shared" si="40"/>
        <v>138</v>
      </c>
      <c r="T85" s="75">
        <f t="shared" si="41"/>
        <v>104</v>
      </c>
      <c r="U85" s="90">
        <f t="shared" si="42"/>
        <v>106.398</v>
      </c>
      <c r="V85" s="82">
        <f t="shared" si="43"/>
        <v>608.71199999999999</v>
      </c>
      <c r="W85" s="8"/>
      <c r="X85" s="8"/>
      <c r="Y85" s="23"/>
      <c r="Z85" s="23"/>
      <c r="AA85" s="23"/>
      <c r="AB85" s="12"/>
      <c r="AC85" s="91">
        <f t="shared" si="44"/>
        <v>0</v>
      </c>
      <c r="AD85" s="75">
        <f t="shared" si="45"/>
        <v>0</v>
      </c>
      <c r="AE85" s="88">
        <f t="shared" si="46"/>
        <v>0</v>
      </c>
      <c r="AF85" s="92">
        <f t="shared" si="47"/>
        <v>0</v>
      </c>
      <c r="AG85" s="93">
        <f t="shared" si="48"/>
        <v>0</v>
      </c>
      <c r="AH85" s="93">
        <f t="shared" si="49"/>
        <v>0</v>
      </c>
      <c r="AI85" s="78">
        <f t="shared" si="50"/>
        <v>0</v>
      </c>
      <c r="AJ85" s="92">
        <f t="shared" si="51"/>
        <v>0</v>
      </c>
      <c r="AK85" s="78">
        <f t="shared" si="52"/>
        <v>0</v>
      </c>
      <c r="AL85" s="11"/>
      <c r="AM85" s="14"/>
      <c r="AN85" s="11"/>
      <c r="AO85" s="15"/>
      <c r="AP85" s="11">
        <v>4078</v>
      </c>
      <c r="AQ85" s="11">
        <v>4120</v>
      </c>
      <c r="AR85" s="11">
        <v>4155</v>
      </c>
      <c r="AS85" s="75">
        <f t="shared" si="60"/>
        <v>770</v>
      </c>
      <c r="AT85" s="75">
        <f t="shared" ca="1" si="61"/>
        <v>1160</v>
      </c>
      <c r="AU85" s="75">
        <f t="shared" si="62"/>
        <v>1.0767574219350868</v>
      </c>
      <c r="AV85" s="75">
        <f t="shared" ca="1" si="63"/>
        <v>175.12077294685992</v>
      </c>
      <c r="AW85" s="169">
        <v>0.33333333333333331</v>
      </c>
      <c r="AX85" s="169">
        <v>0.66666666666666663</v>
      </c>
      <c r="AY85" s="75">
        <f t="shared" si="64"/>
        <v>8</v>
      </c>
      <c r="AZ85" s="169">
        <v>0.33333333333333331</v>
      </c>
      <c r="BA85" s="169">
        <v>0.39583333333333331</v>
      </c>
      <c r="BB85" s="75">
        <f t="shared" si="65"/>
        <v>1.5</v>
      </c>
      <c r="BC85" s="11" t="s">
        <v>216</v>
      </c>
      <c r="BH85" s="52"/>
      <c r="BI85" s="52"/>
      <c r="BJ85" s="52"/>
      <c r="BK85" s="52"/>
      <c r="BL85" s="52"/>
      <c r="BM85" s="52"/>
      <c r="BP85" s="54"/>
      <c r="BQ85" s="27"/>
      <c r="BR85" s="27"/>
      <c r="BS85" s="27"/>
      <c r="BT85" s="27"/>
      <c r="BU85" s="27"/>
      <c r="BV85" s="27"/>
      <c r="BW85" s="54"/>
      <c r="BX85" s="26"/>
      <c r="BY85" s="54"/>
      <c r="BZ85" s="26"/>
      <c r="CA85" s="26"/>
      <c r="CB85" s="26"/>
    </row>
    <row r="86" spans="1:80" ht="17.45" customHeight="1">
      <c r="A86" s="86">
        <f t="shared" si="66"/>
        <v>11.600000000000001</v>
      </c>
      <c r="B86" s="179">
        <f t="shared" si="38"/>
        <v>46028</v>
      </c>
      <c r="C86" s="8"/>
      <c r="D86" s="11"/>
      <c r="E86" s="12"/>
      <c r="F86" s="11"/>
      <c r="G86" s="74">
        <f t="shared" si="53"/>
        <v>771</v>
      </c>
      <c r="H86" s="75">
        <f t="shared" si="53"/>
        <v>5853</v>
      </c>
      <c r="I86" s="88">
        <f t="shared" si="54"/>
        <v>0</v>
      </c>
      <c r="J86" s="78">
        <f t="shared" si="55"/>
        <v>0</v>
      </c>
      <c r="K86" s="78">
        <f t="shared" si="56"/>
        <v>0</v>
      </c>
      <c r="L86" s="78">
        <f t="shared" si="57"/>
        <v>0</v>
      </c>
      <c r="M86" s="78">
        <f t="shared" ca="1" si="58"/>
        <v>6.8592057761732883E-2</v>
      </c>
      <c r="N86" s="78">
        <f t="shared" ca="1" si="39"/>
        <v>8.470269354565475E-3</v>
      </c>
      <c r="O86" s="78">
        <f t="shared" si="59"/>
        <v>5.0000000000000001E-4</v>
      </c>
      <c r="P86" s="13" t="s">
        <v>186</v>
      </c>
      <c r="Q86" s="8"/>
      <c r="R86" s="13"/>
      <c r="S86" s="89">
        <f t="shared" si="40"/>
        <v>0</v>
      </c>
      <c r="T86" s="75">
        <f t="shared" si="41"/>
        <v>0</v>
      </c>
      <c r="U86" s="90">
        <f t="shared" si="42"/>
        <v>0</v>
      </c>
      <c r="V86" s="82">
        <f t="shared" si="43"/>
        <v>0</v>
      </c>
      <c r="W86" s="8"/>
      <c r="X86" s="8"/>
      <c r="Y86" s="23"/>
      <c r="Z86" s="23"/>
      <c r="AA86" s="23"/>
      <c r="AB86" s="12"/>
      <c r="AC86" s="91">
        <f t="shared" si="44"/>
        <v>0</v>
      </c>
      <c r="AD86" s="75">
        <f t="shared" si="45"/>
        <v>0</v>
      </c>
      <c r="AE86" s="88">
        <f t="shared" si="46"/>
        <v>0</v>
      </c>
      <c r="AF86" s="92">
        <f t="shared" si="47"/>
        <v>0</v>
      </c>
      <c r="AG86" s="93">
        <f t="shared" si="48"/>
        <v>0</v>
      </c>
      <c r="AH86" s="93">
        <f t="shared" si="49"/>
        <v>0</v>
      </c>
      <c r="AI86" s="78">
        <f t="shared" si="50"/>
        <v>0</v>
      </c>
      <c r="AJ86" s="92">
        <f t="shared" si="51"/>
        <v>0</v>
      </c>
      <c r="AK86" s="78">
        <f t="shared" si="52"/>
        <v>0</v>
      </c>
      <c r="AL86" s="11"/>
      <c r="AM86" s="14"/>
      <c r="AN86" s="11"/>
      <c r="AO86" s="15"/>
      <c r="AP86" s="11">
        <v>4194</v>
      </c>
      <c r="AQ86" s="11">
        <v>4214</v>
      </c>
      <c r="AR86" s="11">
        <v>4225</v>
      </c>
      <c r="AS86" s="75">
        <f t="shared" si="60"/>
        <v>310</v>
      </c>
      <c r="AT86" s="75">
        <f t="shared" ca="1" si="61"/>
        <v>370</v>
      </c>
      <c r="AU86" s="75">
        <f t="shared" si="62"/>
        <v>0</v>
      </c>
      <c r="AV86" s="75">
        <f t="shared" ca="1" si="63"/>
        <v>55.85748792270531</v>
      </c>
      <c r="AW86" s="169">
        <v>0.33333333333333331</v>
      </c>
      <c r="AX86" s="169">
        <v>0.66666666666666663</v>
      </c>
      <c r="AY86" s="75">
        <f t="shared" si="64"/>
        <v>8</v>
      </c>
      <c r="AZ86" s="169">
        <v>0.33333333333333331</v>
      </c>
      <c r="BA86" s="169">
        <v>0.39583333333333331</v>
      </c>
      <c r="BB86" s="75">
        <f t="shared" si="65"/>
        <v>1.5</v>
      </c>
      <c r="BC86" s="11"/>
      <c r="BH86" s="52"/>
      <c r="BI86" s="52"/>
      <c r="BJ86" s="52"/>
      <c r="BK86" s="52"/>
      <c r="BL86" s="52"/>
      <c r="BM86" s="52"/>
      <c r="BP86" s="54"/>
      <c r="BQ86" s="27"/>
      <c r="BR86" s="27"/>
      <c r="BS86" s="27"/>
      <c r="BT86" s="27"/>
      <c r="BU86" s="27"/>
      <c r="BV86" s="27"/>
      <c r="BW86" s="54"/>
      <c r="BX86" s="26"/>
      <c r="BY86" s="54"/>
      <c r="BZ86" s="26"/>
      <c r="CA86" s="26"/>
      <c r="CB86" s="26"/>
    </row>
    <row r="87" spans="1:80" ht="17.45" customHeight="1" thickBot="1">
      <c r="A87" s="94">
        <f t="shared" si="66"/>
        <v>11.700000000000001</v>
      </c>
      <c r="B87" s="180">
        <f t="shared" si="38"/>
        <v>46029</v>
      </c>
      <c r="C87" s="16"/>
      <c r="D87" s="17"/>
      <c r="E87" s="18"/>
      <c r="F87" s="17"/>
      <c r="G87" s="96">
        <f t="shared" si="53"/>
        <v>771</v>
      </c>
      <c r="H87" s="97">
        <f t="shared" si="53"/>
        <v>5853</v>
      </c>
      <c r="I87" s="98">
        <f t="shared" si="54"/>
        <v>0</v>
      </c>
      <c r="J87" s="99">
        <f t="shared" si="55"/>
        <v>0</v>
      </c>
      <c r="K87" s="99">
        <f t="shared" si="56"/>
        <v>0</v>
      </c>
      <c r="L87" s="99">
        <f t="shared" si="57"/>
        <v>0</v>
      </c>
      <c r="M87" s="99">
        <f t="shared" ca="1" si="58"/>
        <v>6.8592057761732883E-2</v>
      </c>
      <c r="N87" s="99">
        <f t="shared" ca="1" si="39"/>
        <v>8.470269354565475E-3</v>
      </c>
      <c r="O87" s="99">
        <f t="shared" si="59"/>
        <v>5.0000000000000001E-4</v>
      </c>
      <c r="P87" s="19" t="s">
        <v>186</v>
      </c>
      <c r="Q87" s="16">
        <v>69</v>
      </c>
      <c r="R87" s="19">
        <v>52</v>
      </c>
      <c r="S87" s="89">
        <f t="shared" si="40"/>
        <v>138</v>
      </c>
      <c r="T87" s="75">
        <f t="shared" si="41"/>
        <v>104</v>
      </c>
      <c r="U87" s="100">
        <f t="shared" si="42"/>
        <v>106.398</v>
      </c>
      <c r="V87" s="101">
        <f t="shared" si="43"/>
        <v>608.71199999999999</v>
      </c>
      <c r="W87" s="16"/>
      <c r="X87" s="16"/>
      <c r="Y87" s="23"/>
      <c r="Z87" s="23"/>
      <c r="AA87" s="23"/>
      <c r="AB87" s="12"/>
      <c r="AC87" s="102">
        <f t="shared" si="44"/>
        <v>0</v>
      </c>
      <c r="AD87" s="97">
        <f t="shared" si="45"/>
        <v>0</v>
      </c>
      <c r="AE87" s="98">
        <f t="shared" si="46"/>
        <v>0</v>
      </c>
      <c r="AF87" s="103">
        <f t="shared" si="47"/>
        <v>0</v>
      </c>
      <c r="AG87" s="104">
        <f t="shared" si="48"/>
        <v>0</v>
      </c>
      <c r="AH87" s="104">
        <f t="shared" si="49"/>
        <v>0</v>
      </c>
      <c r="AI87" s="99">
        <f t="shared" si="50"/>
        <v>0</v>
      </c>
      <c r="AJ87" s="103">
        <f t="shared" si="51"/>
        <v>0</v>
      </c>
      <c r="AK87" s="99">
        <f t="shared" si="52"/>
        <v>0</v>
      </c>
      <c r="AL87" s="17"/>
      <c r="AM87" s="20"/>
      <c r="AN87" s="17"/>
      <c r="AO87" s="21"/>
      <c r="AP87" s="17">
        <v>4231</v>
      </c>
      <c r="AQ87" s="17">
        <v>4260</v>
      </c>
      <c r="AR87" s="17">
        <v>4320</v>
      </c>
      <c r="AS87" s="97">
        <f t="shared" si="60"/>
        <v>890</v>
      </c>
      <c r="AT87" s="97">
        <f t="shared" ca="1" si="61"/>
        <v>1110</v>
      </c>
      <c r="AU87" s="97">
        <f t="shared" si="62"/>
        <v>1.24456377340549</v>
      </c>
      <c r="AV87" s="97">
        <f t="shared" ca="1" si="63"/>
        <v>167.57246376811594</v>
      </c>
      <c r="AW87" s="167">
        <v>0.33333333333333331</v>
      </c>
      <c r="AX87" s="167">
        <v>0.66666666666666663</v>
      </c>
      <c r="AY87" s="97">
        <f t="shared" si="64"/>
        <v>8</v>
      </c>
      <c r="AZ87" s="167">
        <v>0.33333333333333331</v>
      </c>
      <c r="BA87" s="167">
        <v>0.39583333333333331</v>
      </c>
      <c r="BB87" s="97">
        <f t="shared" si="65"/>
        <v>1.5</v>
      </c>
      <c r="BC87" s="17"/>
      <c r="BH87" s="52"/>
      <c r="BI87" s="52"/>
      <c r="BJ87" s="52"/>
      <c r="BK87" s="52"/>
      <c r="BL87" s="52"/>
      <c r="BM87" s="52"/>
      <c r="BP87" s="54"/>
      <c r="BQ87" s="27"/>
      <c r="BR87" s="27"/>
      <c r="BS87" s="27"/>
      <c r="BT87" s="27"/>
      <c r="BU87" s="27"/>
      <c r="BV87" s="27"/>
      <c r="BW87" s="54"/>
      <c r="BX87" s="26"/>
      <c r="BY87" s="54"/>
      <c r="BZ87" s="26"/>
      <c r="CA87" s="26"/>
      <c r="CB87" s="26"/>
    </row>
    <row r="88" spans="1:80" ht="17.45" customHeight="1" thickTop="1">
      <c r="A88" s="105">
        <f>A81+1</f>
        <v>12.1</v>
      </c>
      <c r="B88" s="178">
        <f>B87+1</f>
        <v>46030</v>
      </c>
      <c r="C88" s="4"/>
      <c r="D88" s="5"/>
      <c r="E88" s="6">
        <v>1</v>
      </c>
      <c r="F88" s="5">
        <v>1</v>
      </c>
      <c r="G88" s="74">
        <f t="shared" si="53"/>
        <v>770</v>
      </c>
      <c r="H88" s="75">
        <f t="shared" si="53"/>
        <v>5852</v>
      </c>
      <c r="I88" s="76">
        <f t="shared" si="54"/>
        <v>0</v>
      </c>
      <c r="J88" s="77">
        <f t="shared" si="55"/>
        <v>1.2970168612191958E-3</v>
      </c>
      <c r="K88" s="77">
        <f t="shared" si="56"/>
        <v>0</v>
      </c>
      <c r="L88" s="77">
        <f t="shared" si="57"/>
        <v>1.7085255424568598E-4</v>
      </c>
      <c r="M88" s="78">
        <f t="shared" ca="1" si="58"/>
        <v>6.9795427196149257E-2</v>
      </c>
      <c r="N88" s="78">
        <f t="shared" ca="1" si="39"/>
        <v>8.6396747416567846E-3</v>
      </c>
      <c r="O88" s="78">
        <f t="shared" si="59"/>
        <v>5.0000000000000001E-4</v>
      </c>
      <c r="P88" s="13" t="s">
        <v>186</v>
      </c>
      <c r="Q88" s="8"/>
      <c r="R88" s="13"/>
      <c r="S88" s="79">
        <f t="shared" si="40"/>
        <v>0</v>
      </c>
      <c r="T88" s="80">
        <f t="shared" si="41"/>
        <v>0</v>
      </c>
      <c r="U88" s="90">
        <f t="shared" si="42"/>
        <v>0</v>
      </c>
      <c r="V88" s="82">
        <f t="shared" si="43"/>
        <v>0</v>
      </c>
      <c r="W88" s="4"/>
      <c r="X88" s="4"/>
      <c r="Y88" s="22"/>
      <c r="Z88" s="22"/>
      <c r="AA88" s="22"/>
      <c r="AB88" s="6"/>
      <c r="AC88" s="83">
        <f t="shared" si="44"/>
        <v>0</v>
      </c>
      <c r="AD88" s="80">
        <f t="shared" si="45"/>
        <v>0</v>
      </c>
      <c r="AE88" s="76">
        <f t="shared" si="46"/>
        <v>0</v>
      </c>
      <c r="AF88" s="84">
        <f t="shared" si="47"/>
        <v>0</v>
      </c>
      <c r="AG88" s="85">
        <f t="shared" si="48"/>
        <v>0</v>
      </c>
      <c r="AH88" s="85">
        <f t="shared" si="49"/>
        <v>0</v>
      </c>
      <c r="AI88" s="77">
        <f t="shared" si="50"/>
        <v>0</v>
      </c>
      <c r="AJ88" s="84">
        <f t="shared" si="51"/>
        <v>0</v>
      </c>
      <c r="AK88" s="77">
        <f t="shared" si="52"/>
        <v>0</v>
      </c>
      <c r="AL88" s="5">
        <v>1949</v>
      </c>
      <c r="AM88" s="9">
        <v>0.7</v>
      </c>
      <c r="AN88" s="5">
        <v>1273</v>
      </c>
      <c r="AO88" s="10">
        <v>0.73299999999999998</v>
      </c>
      <c r="AP88" s="5">
        <v>4342</v>
      </c>
      <c r="AQ88" s="5">
        <v>4357</v>
      </c>
      <c r="AR88" s="5">
        <v>4367</v>
      </c>
      <c r="AS88" s="80">
        <f t="shared" si="60"/>
        <v>250</v>
      </c>
      <c r="AT88" s="80">
        <f t="shared" ca="1" si="61"/>
        <v>300</v>
      </c>
      <c r="AU88" s="80">
        <f t="shared" si="62"/>
        <v>0</v>
      </c>
      <c r="AV88" s="80">
        <f t="shared" ca="1" si="63"/>
        <v>45.303533675626703</v>
      </c>
      <c r="AW88" s="165">
        <v>0.33333333333333331</v>
      </c>
      <c r="AX88" s="165">
        <v>0.66666666666666663</v>
      </c>
      <c r="AY88" s="80">
        <f t="shared" si="64"/>
        <v>8</v>
      </c>
      <c r="AZ88" s="165">
        <v>0.33333333333333331</v>
      </c>
      <c r="BA88" s="165">
        <v>0.39583333333333331</v>
      </c>
      <c r="BB88" s="80">
        <f t="shared" si="65"/>
        <v>1.5</v>
      </c>
      <c r="BC88" s="5" t="s">
        <v>203</v>
      </c>
      <c r="BH88" s="52"/>
      <c r="BI88" s="52"/>
      <c r="BJ88" s="52"/>
      <c r="BK88" s="52"/>
      <c r="BL88" s="52"/>
      <c r="BM88" s="52"/>
      <c r="BP88" s="54"/>
      <c r="BQ88" s="27"/>
      <c r="BR88" s="27"/>
      <c r="BS88" s="27"/>
      <c r="BT88" s="27"/>
      <c r="BU88" s="27"/>
      <c r="BV88" s="27"/>
      <c r="BW88" s="54"/>
      <c r="BX88" s="26"/>
      <c r="BY88" s="54"/>
      <c r="BZ88" s="26"/>
      <c r="CA88" s="26"/>
      <c r="CB88" s="26"/>
    </row>
    <row r="89" spans="1:80" ht="17.45" customHeight="1">
      <c r="A89" s="94">
        <f t="shared" si="66"/>
        <v>12.2</v>
      </c>
      <c r="B89" s="179">
        <f t="shared" si="38"/>
        <v>46031</v>
      </c>
      <c r="C89" s="8"/>
      <c r="D89" s="11"/>
      <c r="E89" s="12">
        <v>1</v>
      </c>
      <c r="F89" s="11">
        <v>1</v>
      </c>
      <c r="G89" s="74">
        <f t="shared" si="53"/>
        <v>769</v>
      </c>
      <c r="H89" s="75">
        <f t="shared" si="53"/>
        <v>5851</v>
      </c>
      <c r="I89" s="88">
        <f t="shared" si="54"/>
        <v>0</v>
      </c>
      <c r="J89" s="78">
        <f t="shared" si="55"/>
        <v>1.2987012987012987E-3</v>
      </c>
      <c r="K89" s="78">
        <f t="shared" si="56"/>
        <v>0</v>
      </c>
      <c r="L89" s="78">
        <f t="shared" si="57"/>
        <v>1.7088174982911826E-4</v>
      </c>
      <c r="M89" s="78">
        <f t="shared" ca="1" si="58"/>
        <v>7.099879663056563E-2</v>
      </c>
      <c r="N89" s="78">
        <f t="shared" ca="1" si="39"/>
        <v>8.8090801287480942E-3</v>
      </c>
      <c r="O89" s="78">
        <f t="shared" si="59"/>
        <v>5.0000000000000001E-4</v>
      </c>
      <c r="P89" s="13" t="s">
        <v>186</v>
      </c>
      <c r="Q89" s="8">
        <v>72</v>
      </c>
      <c r="R89" s="13">
        <v>56</v>
      </c>
      <c r="S89" s="89">
        <f t="shared" si="40"/>
        <v>144</v>
      </c>
      <c r="T89" s="75">
        <f t="shared" si="41"/>
        <v>112</v>
      </c>
      <c r="U89" s="90">
        <f t="shared" si="42"/>
        <v>110.736</v>
      </c>
      <c r="V89" s="82">
        <f t="shared" si="43"/>
        <v>655.31200000000001</v>
      </c>
      <c r="W89" s="8"/>
      <c r="X89" s="8"/>
      <c r="Y89" s="23"/>
      <c r="Z89" s="23"/>
      <c r="AA89" s="23"/>
      <c r="AB89" s="12"/>
      <c r="AC89" s="91">
        <f t="shared" si="44"/>
        <v>0</v>
      </c>
      <c r="AD89" s="75">
        <f t="shared" si="45"/>
        <v>0</v>
      </c>
      <c r="AE89" s="88">
        <f t="shared" si="46"/>
        <v>0</v>
      </c>
      <c r="AF89" s="92">
        <f t="shared" si="47"/>
        <v>0</v>
      </c>
      <c r="AG89" s="93">
        <f t="shared" si="48"/>
        <v>0</v>
      </c>
      <c r="AH89" s="93">
        <f t="shared" si="49"/>
        <v>0</v>
      </c>
      <c r="AI89" s="78">
        <f t="shared" si="50"/>
        <v>0</v>
      </c>
      <c r="AJ89" s="92">
        <f t="shared" si="51"/>
        <v>0</v>
      </c>
      <c r="AK89" s="78">
        <f t="shared" si="52"/>
        <v>0</v>
      </c>
      <c r="AL89" s="11">
        <v>2018</v>
      </c>
      <c r="AM89" s="14">
        <v>0.78300000000000003</v>
      </c>
      <c r="AN89" s="11">
        <v>1453</v>
      </c>
      <c r="AO89" s="15">
        <v>0.68300000000000005</v>
      </c>
      <c r="AP89" s="11">
        <v>4372</v>
      </c>
      <c r="AQ89" s="11">
        <v>4398</v>
      </c>
      <c r="AR89" s="11">
        <v>4456</v>
      </c>
      <c r="AS89" s="75">
        <f t="shared" si="60"/>
        <v>840</v>
      </c>
      <c r="AT89" s="75">
        <f t="shared" ca="1" si="61"/>
        <v>1150</v>
      </c>
      <c r="AU89" s="75">
        <f t="shared" si="62"/>
        <v>1.0965370316220393</v>
      </c>
      <c r="AV89" s="75">
        <f t="shared" ca="1" si="63"/>
        <v>173.71601208459214</v>
      </c>
      <c r="AW89" s="169">
        <v>0.33333333333333331</v>
      </c>
      <c r="AX89" s="169">
        <v>0.66666666666666663</v>
      </c>
      <c r="AY89" s="75">
        <f t="shared" si="64"/>
        <v>8</v>
      </c>
      <c r="AZ89" s="169">
        <v>0.33333333333333331</v>
      </c>
      <c r="BA89" s="169">
        <v>0.39583333333333331</v>
      </c>
      <c r="BB89" s="75">
        <f t="shared" si="65"/>
        <v>1.5</v>
      </c>
      <c r="BC89" s="11" t="s">
        <v>203</v>
      </c>
      <c r="BH89" s="52"/>
      <c r="BI89" s="52"/>
      <c r="BJ89" s="52"/>
      <c r="BK89" s="52"/>
      <c r="BL89" s="52"/>
      <c r="BM89" s="52"/>
      <c r="BP89" s="54"/>
      <c r="BQ89" s="27"/>
      <c r="BR89" s="27"/>
      <c r="BS89" s="27"/>
      <c r="BT89" s="27"/>
      <c r="BU89" s="27"/>
      <c r="BV89" s="27"/>
      <c r="BW89" s="54"/>
      <c r="BX89" s="26"/>
      <c r="BY89" s="54"/>
      <c r="BZ89" s="26"/>
      <c r="CA89" s="26"/>
      <c r="CB89" s="26"/>
    </row>
    <row r="90" spans="1:80" ht="17.45" customHeight="1">
      <c r="A90" s="86">
        <f t="shared" si="66"/>
        <v>12.3</v>
      </c>
      <c r="B90" s="179">
        <f t="shared" si="38"/>
        <v>46032</v>
      </c>
      <c r="C90" s="8"/>
      <c r="D90" s="11"/>
      <c r="E90" s="12">
        <v>1</v>
      </c>
      <c r="F90" s="11"/>
      <c r="G90" s="74">
        <f t="shared" si="53"/>
        <v>768</v>
      </c>
      <c r="H90" s="75">
        <f t="shared" si="53"/>
        <v>5851</v>
      </c>
      <c r="I90" s="88">
        <f t="shared" si="54"/>
        <v>0</v>
      </c>
      <c r="J90" s="78">
        <f t="shared" si="55"/>
        <v>1.3003901170351106E-3</v>
      </c>
      <c r="K90" s="78">
        <f t="shared" si="56"/>
        <v>0</v>
      </c>
      <c r="L90" s="78">
        <f t="shared" si="57"/>
        <v>0</v>
      </c>
      <c r="M90" s="78">
        <f t="shared" ca="1" si="58"/>
        <v>7.220216606498199E-2</v>
      </c>
      <c r="N90" s="78">
        <f t="shared" ca="1" si="39"/>
        <v>8.8090801287480942E-3</v>
      </c>
      <c r="O90" s="78">
        <f t="shared" si="59"/>
        <v>5.0000000000000001E-4</v>
      </c>
      <c r="P90" s="13" t="s">
        <v>186</v>
      </c>
      <c r="Q90" s="8"/>
      <c r="R90" s="13"/>
      <c r="S90" s="89">
        <f t="shared" si="40"/>
        <v>0</v>
      </c>
      <c r="T90" s="75">
        <f t="shared" si="41"/>
        <v>0</v>
      </c>
      <c r="U90" s="90">
        <f t="shared" si="42"/>
        <v>0</v>
      </c>
      <c r="V90" s="82">
        <f t="shared" si="43"/>
        <v>0</v>
      </c>
      <c r="W90" s="8"/>
      <c r="X90" s="8"/>
      <c r="Y90" s="23"/>
      <c r="Z90" s="23"/>
      <c r="AA90" s="23"/>
      <c r="AB90" s="12"/>
      <c r="AC90" s="91">
        <f t="shared" si="44"/>
        <v>0</v>
      </c>
      <c r="AD90" s="75">
        <f t="shared" si="45"/>
        <v>0</v>
      </c>
      <c r="AE90" s="88">
        <f t="shared" si="46"/>
        <v>0</v>
      </c>
      <c r="AF90" s="92">
        <f t="shared" si="47"/>
        <v>0</v>
      </c>
      <c r="AG90" s="93">
        <f t="shared" si="48"/>
        <v>0</v>
      </c>
      <c r="AH90" s="93">
        <f t="shared" si="49"/>
        <v>0</v>
      </c>
      <c r="AI90" s="78">
        <f t="shared" si="50"/>
        <v>0</v>
      </c>
      <c r="AJ90" s="92">
        <f t="shared" si="51"/>
        <v>0</v>
      </c>
      <c r="AK90" s="78">
        <f t="shared" si="52"/>
        <v>0</v>
      </c>
      <c r="AL90" s="11"/>
      <c r="AM90" s="14"/>
      <c r="AN90" s="11">
        <v>1478</v>
      </c>
      <c r="AO90" s="15">
        <v>0.76700000000000002</v>
      </c>
      <c r="AP90" s="11">
        <v>4487</v>
      </c>
      <c r="AQ90" s="11">
        <v>4504</v>
      </c>
      <c r="AR90" s="11">
        <v>4516</v>
      </c>
      <c r="AS90" s="75">
        <f t="shared" si="60"/>
        <v>290</v>
      </c>
      <c r="AT90" s="75">
        <f t="shared" ca="1" si="61"/>
        <v>360</v>
      </c>
      <c r="AU90" s="75">
        <f t="shared" si="62"/>
        <v>0</v>
      </c>
      <c r="AV90" s="75">
        <f t="shared" ca="1" si="63"/>
        <v>54.388880495543134</v>
      </c>
      <c r="AW90" s="169">
        <v>0.33333333333333331</v>
      </c>
      <c r="AX90" s="169">
        <v>0.66666666666666663</v>
      </c>
      <c r="AY90" s="75">
        <f t="shared" si="64"/>
        <v>8</v>
      </c>
      <c r="AZ90" s="169">
        <v>0.33333333333333331</v>
      </c>
      <c r="BA90" s="169">
        <v>0.39583333333333331</v>
      </c>
      <c r="BB90" s="75">
        <f t="shared" si="65"/>
        <v>1.5</v>
      </c>
      <c r="BC90" s="11" t="s">
        <v>203</v>
      </c>
      <c r="BH90" s="52"/>
      <c r="BI90" s="52"/>
      <c r="BJ90" s="52"/>
      <c r="BK90" s="52"/>
      <c r="BL90" s="52"/>
      <c r="BM90" s="52"/>
      <c r="BP90" s="54"/>
      <c r="BQ90" s="27"/>
      <c r="BR90" s="27"/>
      <c r="BS90" s="27"/>
      <c r="BT90" s="27"/>
      <c r="BU90" s="27"/>
      <c r="BV90" s="27"/>
      <c r="BW90" s="54"/>
      <c r="BX90" s="26"/>
      <c r="BY90" s="54"/>
      <c r="BZ90" s="26"/>
      <c r="CA90" s="26"/>
      <c r="CB90" s="26"/>
    </row>
    <row r="91" spans="1:80" ht="17.45" customHeight="1">
      <c r="A91" s="94">
        <f t="shared" si="66"/>
        <v>12.4</v>
      </c>
      <c r="B91" s="179">
        <f t="shared" si="38"/>
        <v>46033</v>
      </c>
      <c r="C91" s="8"/>
      <c r="D91" s="11"/>
      <c r="E91" s="12"/>
      <c r="F91" s="11">
        <v>1</v>
      </c>
      <c r="G91" s="74">
        <f t="shared" si="53"/>
        <v>768</v>
      </c>
      <c r="H91" s="75">
        <f t="shared" si="53"/>
        <v>5850</v>
      </c>
      <c r="I91" s="88">
        <f t="shared" si="54"/>
        <v>0</v>
      </c>
      <c r="J91" s="78">
        <f t="shared" si="55"/>
        <v>0</v>
      </c>
      <c r="K91" s="78">
        <f t="shared" si="56"/>
        <v>0</v>
      </c>
      <c r="L91" s="78">
        <f t="shared" si="57"/>
        <v>1.7091095539224064E-4</v>
      </c>
      <c r="M91" s="78">
        <f t="shared" ca="1" si="58"/>
        <v>7.220216606498199E-2</v>
      </c>
      <c r="N91" s="78">
        <f t="shared" ca="1" si="39"/>
        <v>8.9784855158394038E-3</v>
      </c>
      <c r="O91" s="78">
        <f t="shared" si="59"/>
        <v>5.0000000000000001E-4</v>
      </c>
      <c r="P91" s="13" t="s">
        <v>186</v>
      </c>
      <c r="Q91" s="8">
        <v>72</v>
      </c>
      <c r="R91" s="13">
        <v>56</v>
      </c>
      <c r="S91" s="89">
        <f t="shared" si="40"/>
        <v>144</v>
      </c>
      <c r="T91" s="75">
        <f t="shared" si="41"/>
        <v>112</v>
      </c>
      <c r="U91" s="90">
        <f t="shared" si="42"/>
        <v>110.592</v>
      </c>
      <c r="V91" s="82">
        <f t="shared" si="43"/>
        <v>655.20000000000005</v>
      </c>
      <c r="W91" s="8"/>
      <c r="X91" s="8"/>
      <c r="Y91" s="23"/>
      <c r="Z91" s="23"/>
      <c r="AA91" s="23"/>
      <c r="AB91" s="12"/>
      <c r="AC91" s="91">
        <f t="shared" si="44"/>
        <v>0</v>
      </c>
      <c r="AD91" s="75">
        <f t="shared" si="45"/>
        <v>0</v>
      </c>
      <c r="AE91" s="88">
        <f t="shared" si="46"/>
        <v>0</v>
      </c>
      <c r="AF91" s="92">
        <f t="shared" si="47"/>
        <v>0</v>
      </c>
      <c r="AG91" s="93">
        <f t="shared" si="48"/>
        <v>0</v>
      </c>
      <c r="AH91" s="93">
        <f t="shared" si="49"/>
        <v>0</v>
      </c>
      <c r="AI91" s="78">
        <f t="shared" si="50"/>
        <v>0</v>
      </c>
      <c r="AJ91" s="92">
        <f t="shared" si="51"/>
        <v>0</v>
      </c>
      <c r="AK91" s="78">
        <f t="shared" si="52"/>
        <v>0</v>
      </c>
      <c r="AL91" s="11"/>
      <c r="AM91" s="14"/>
      <c r="AN91" s="11">
        <v>1423</v>
      </c>
      <c r="AO91" s="15">
        <v>0.75</v>
      </c>
      <c r="AP91" s="11">
        <v>4523</v>
      </c>
      <c r="AQ91" s="11">
        <v>4550</v>
      </c>
      <c r="AR91" s="11">
        <v>4612</v>
      </c>
      <c r="AS91" s="75">
        <f t="shared" si="60"/>
        <v>890</v>
      </c>
      <c r="AT91" s="75">
        <f t="shared" ca="1" si="61"/>
        <v>1180</v>
      </c>
      <c r="AU91" s="75">
        <f t="shared" si="62"/>
        <v>1.1621954786678366</v>
      </c>
      <c r="AV91" s="75">
        <f t="shared" ca="1" si="63"/>
        <v>178.30160169235418</v>
      </c>
      <c r="AW91" s="169">
        <v>0.33333333333333331</v>
      </c>
      <c r="AX91" s="169">
        <v>0.66666666666666663</v>
      </c>
      <c r="AY91" s="75">
        <f t="shared" si="64"/>
        <v>8</v>
      </c>
      <c r="AZ91" s="169">
        <v>0.33333333333333331</v>
      </c>
      <c r="BA91" s="169">
        <v>0.39583333333333331</v>
      </c>
      <c r="BB91" s="75">
        <f t="shared" si="65"/>
        <v>1.5</v>
      </c>
      <c r="BC91" s="11"/>
      <c r="BH91" s="52"/>
      <c r="BI91" s="52"/>
      <c r="BJ91" s="52"/>
      <c r="BK91" s="52"/>
      <c r="BL91" s="52"/>
      <c r="BM91" s="52"/>
      <c r="BP91" s="54"/>
      <c r="BQ91" s="27"/>
      <c r="BR91" s="27"/>
      <c r="BS91" s="27"/>
      <c r="BT91" s="27"/>
      <c r="BU91" s="27"/>
      <c r="BV91" s="27"/>
      <c r="BW91" s="54"/>
      <c r="BX91" s="26"/>
      <c r="BY91" s="54"/>
      <c r="BZ91" s="26"/>
      <c r="CA91" s="26"/>
      <c r="CB91" s="26"/>
    </row>
    <row r="92" spans="1:80" ht="17.45" customHeight="1">
      <c r="A92" s="86">
        <f t="shared" si="66"/>
        <v>12.5</v>
      </c>
      <c r="B92" s="179">
        <f t="shared" si="38"/>
        <v>46034</v>
      </c>
      <c r="C92" s="8"/>
      <c r="D92" s="11"/>
      <c r="E92" s="12">
        <v>1</v>
      </c>
      <c r="F92" s="11">
        <v>1</v>
      </c>
      <c r="G92" s="74">
        <f t="shared" ref="G92:H107" si="67">G91-E92-C92</f>
        <v>767</v>
      </c>
      <c r="H92" s="75">
        <f t="shared" si="67"/>
        <v>5849</v>
      </c>
      <c r="I92" s="88">
        <f t="shared" si="54"/>
        <v>0</v>
      </c>
      <c r="J92" s="78">
        <f t="shared" si="55"/>
        <v>1.3020833333333333E-3</v>
      </c>
      <c r="K92" s="78">
        <f t="shared" si="56"/>
        <v>0</v>
      </c>
      <c r="L92" s="78">
        <f t="shared" si="57"/>
        <v>1.7094017094017094E-4</v>
      </c>
      <c r="M92" s="78">
        <f t="shared" ca="1" si="58"/>
        <v>7.3405535499398364E-2</v>
      </c>
      <c r="N92" s="78">
        <f t="shared" ca="1" si="39"/>
        <v>9.1478909029307134E-3</v>
      </c>
      <c r="O92" s="78">
        <f t="shared" si="59"/>
        <v>5.0000000000000001E-4</v>
      </c>
      <c r="P92" s="13" t="s">
        <v>186</v>
      </c>
      <c r="Q92" s="8"/>
      <c r="R92" s="13"/>
      <c r="S92" s="89">
        <f t="shared" si="40"/>
        <v>0</v>
      </c>
      <c r="T92" s="75">
        <f t="shared" si="41"/>
        <v>0</v>
      </c>
      <c r="U92" s="90">
        <f t="shared" si="42"/>
        <v>0</v>
      </c>
      <c r="V92" s="82">
        <f t="shared" si="43"/>
        <v>0</v>
      </c>
      <c r="W92" s="8"/>
      <c r="X92" s="8"/>
      <c r="Y92" s="23"/>
      <c r="Z92" s="23"/>
      <c r="AA92" s="23"/>
      <c r="AB92" s="12"/>
      <c r="AC92" s="91">
        <f t="shared" si="44"/>
        <v>0</v>
      </c>
      <c r="AD92" s="75">
        <f t="shared" si="45"/>
        <v>0</v>
      </c>
      <c r="AE92" s="88">
        <f t="shared" si="46"/>
        <v>0</v>
      </c>
      <c r="AF92" s="92">
        <f t="shared" si="47"/>
        <v>0</v>
      </c>
      <c r="AG92" s="93">
        <f t="shared" si="48"/>
        <v>0</v>
      </c>
      <c r="AH92" s="93">
        <f t="shared" si="49"/>
        <v>0</v>
      </c>
      <c r="AI92" s="78">
        <f t="shared" si="50"/>
        <v>0</v>
      </c>
      <c r="AJ92" s="92">
        <f t="shared" si="51"/>
        <v>0</v>
      </c>
      <c r="AK92" s="78">
        <f t="shared" si="52"/>
        <v>0</v>
      </c>
      <c r="AL92" s="11"/>
      <c r="AM92" s="14"/>
      <c r="AN92" s="11"/>
      <c r="AO92" s="15"/>
      <c r="AP92" s="11">
        <v>4641</v>
      </c>
      <c r="AQ92" s="11">
        <v>4657</v>
      </c>
      <c r="AR92" s="11">
        <v>4671</v>
      </c>
      <c r="AS92" s="75">
        <f t="shared" si="60"/>
        <v>300</v>
      </c>
      <c r="AT92" s="75">
        <f t="shared" ca="1" si="61"/>
        <v>390</v>
      </c>
      <c r="AU92" s="75">
        <f t="shared" si="62"/>
        <v>0</v>
      </c>
      <c r="AV92" s="75">
        <f t="shared" ca="1" si="63"/>
        <v>58.948004836759367</v>
      </c>
      <c r="AW92" s="169">
        <v>0.33333333333333331</v>
      </c>
      <c r="AX92" s="169">
        <v>0.66666666666666663</v>
      </c>
      <c r="AY92" s="75">
        <f t="shared" si="64"/>
        <v>8</v>
      </c>
      <c r="AZ92" s="169">
        <v>0.33333333333333331</v>
      </c>
      <c r="BA92" s="169">
        <v>0.39583333333333331</v>
      </c>
      <c r="BB92" s="75">
        <f t="shared" si="65"/>
        <v>1.5</v>
      </c>
      <c r="BC92" s="11"/>
      <c r="BH92" s="52"/>
      <c r="BI92" s="52"/>
      <c r="BJ92" s="52"/>
      <c r="BK92" s="52"/>
      <c r="BL92" s="52"/>
      <c r="BM92" s="52"/>
      <c r="BP92" s="54"/>
      <c r="BQ92" s="27"/>
      <c r="BR92" s="27"/>
      <c r="BS92" s="27"/>
      <c r="BT92" s="27"/>
      <c r="BU92" s="27"/>
      <c r="BV92" s="27"/>
      <c r="BW92" s="54"/>
      <c r="BX92" s="26"/>
      <c r="BY92" s="54"/>
      <c r="BZ92" s="26"/>
      <c r="CA92" s="26"/>
      <c r="CB92" s="26"/>
    </row>
    <row r="93" spans="1:80" ht="17.45" customHeight="1">
      <c r="A93" s="94">
        <f t="shared" si="66"/>
        <v>12.600000000000001</v>
      </c>
      <c r="B93" s="179">
        <f t="shared" si="38"/>
        <v>46035</v>
      </c>
      <c r="C93" s="8"/>
      <c r="D93" s="11"/>
      <c r="E93" s="12"/>
      <c r="F93" s="11"/>
      <c r="G93" s="74">
        <f t="shared" si="67"/>
        <v>767</v>
      </c>
      <c r="H93" s="75">
        <f t="shared" si="67"/>
        <v>5849</v>
      </c>
      <c r="I93" s="88">
        <f t="shared" si="54"/>
        <v>0</v>
      </c>
      <c r="J93" s="78">
        <f t="shared" si="55"/>
        <v>0</v>
      </c>
      <c r="K93" s="78">
        <f t="shared" si="56"/>
        <v>0</v>
      </c>
      <c r="L93" s="78">
        <f t="shared" si="57"/>
        <v>0</v>
      </c>
      <c r="M93" s="78">
        <f t="shared" ca="1" si="58"/>
        <v>7.3405535499398364E-2</v>
      </c>
      <c r="N93" s="78">
        <f t="shared" ca="1" si="39"/>
        <v>9.1478909029307134E-3</v>
      </c>
      <c r="O93" s="78">
        <f t="shared" si="59"/>
        <v>5.0000000000000001E-4</v>
      </c>
      <c r="P93" s="13" t="s">
        <v>186</v>
      </c>
      <c r="Q93" s="8">
        <v>72</v>
      </c>
      <c r="R93" s="13">
        <v>56</v>
      </c>
      <c r="S93" s="89">
        <f t="shared" si="40"/>
        <v>144</v>
      </c>
      <c r="T93" s="75">
        <f t="shared" si="41"/>
        <v>112</v>
      </c>
      <c r="U93" s="90">
        <f t="shared" si="42"/>
        <v>110.44799999999999</v>
      </c>
      <c r="V93" s="82">
        <f t="shared" si="43"/>
        <v>655.08799999999997</v>
      </c>
      <c r="W93" s="8"/>
      <c r="X93" s="8"/>
      <c r="Y93" s="23"/>
      <c r="Z93" s="23"/>
      <c r="AA93" s="23"/>
      <c r="AB93" s="12"/>
      <c r="AC93" s="91">
        <f t="shared" si="44"/>
        <v>0</v>
      </c>
      <c r="AD93" s="75">
        <f t="shared" si="45"/>
        <v>0</v>
      </c>
      <c r="AE93" s="88">
        <f t="shared" si="46"/>
        <v>0</v>
      </c>
      <c r="AF93" s="92">
        <f t="shared" si="47"/>
        <v>0</v>
      </c>
      <c r="AG93" s="93">
        <f t="shared" si="48"/>
        <v>0</v>
      </c>
      <c r="AH93" s="93">
        <f t="shared" si="49"/>
        <v>0</v>
      </c>
      <c r="AI93" s="78">
        <f t="shared" si="50"/>
        <v>0</v>
      </c>
      <c r="AJ93" s="92">
        <f t="shared" si="51"/>
        <v>0</v>
      </c>
      <c r="AK93" s="78">
        <f t="shared" si="52"/>
        <v>0</v>
      </c>
      <c r="AL93" s="11"/>
      <c r="AM93" s="14"/>
      <c r="AN93" s="11"/>
      <c r="AO93" s="15"/>
      <c r="AP93" s="11">
        <v>4680</v>
      </c>
      <c r="AQ93" s="11">
        <v>4709</v>
      </c>
      <c r="AR93" s="11">
        <v>4770</v>
      </c>
      <c r="AS93" s="75">
        <f t="shared" si="60"/>
        <v>900</v>
      </c>
      <c r="AT93" s="75">
        <f t="shared" ca="1" si="61"/>
        <v>1230</v>
      </c>
      <c r="AU93" s="75">
        <f t="shared" si="62"/>
        <v>1.1756468670317268</v>
      </c>
      <c r="AV93" s="75">
        <f t="shared" ca="1" si="63"/>
        <v>185.91293833131803</v>
      </c>
      <c r="AW93" s="169">
        <v>0.33333333333333331</v>
      </c>
      <c r="AX93" s="169">
        <v>0.66666666666666663</v>
      </c>
      <c r="AY93" s="75">
        <f t="shared" si="64"/>
        <v>8</v>
      </c>
      <c r="AZ93" s="169">
        <v>0.33333333333333331</v>
      </c>
      <c r="BA93" s="169">
        <v>0.39583333333333331</v>
      </c>
      <c r="BB93" s="75">
        <f t="shared" si="65"/>
        <v>1.5</v>
      </c>
      <c r="BC93" s="11"/>
      <c r="BH93" s="52"/>
      <c r="BI93" s="52"/>
      <c r="BJ93" s="52"/>
      <c r="BK93" s="52"/>
      <c r="BL93" s="52"/>
      <c r="BM93" s="52"/>
      <c r="BP93" s="54"/>
      <c r="BQ93" s="27"/>
      <c r="BR93" s="27"/>
      <c r="BS93" s="27"/>
      <c r="BT93" s="27"/>
      <c r="BU93" s="27"/>
      <c r="BV93" s="27"/>
      <c r="BW93" s="54"/>
      <c r="BX93" s="26"/>
      <c r="BY93" s="54"/>
      <c r="BZ93" s="26"/>
      <c r="CA93" s="26"/>
      <c r="CB93" s="26"/>
    </row>
    <row r="94" spans="1:80" ht="17.45" customHeight="1" thickBot="1">
      <c r="A94" s="86">
        <f t="shared" si="66"/>
        <v>12.700000000000001</v>
      </c>
      <c r="B94" s="180">
        <f t="shared" si="38"/>
        <v>46036</v>
      </c>
      <c r="C94" s="16"/>
      <c r="D94" s="17"/>
      <c r="E94" s="18"/>
      <c r="F94" s="17"/>
      <c r="G94" s="96">
        <f t="shared" si="67"/>
        <v>767</v>
      </c>
      <c r="H94" s="97">
        <f t="shared" si="67"/>
        <v>5849</v>
      </c>
      <c r="I94" s="98">
        <f t="shared" si="54"/>
        <v>0</v>
      </c>
      <c r="J94" s="99">
        <f t="shared" si="55"/>
        <v>0</v>
      </c>
      <c r="K94" s="99">
        <f t="shared" si="56"/>
        <v>0</v>
      </c>
      <c r="L94" s="99">
        <f t="shared" si="57"/>
        <v>0</v>
      </c>
      <c r="M94" s="99">
        <f t="shared" ca="1" si="58"/>
        <v>7.3405535499398364E-2</v>
      </c>
      <c r="N94" s="99">
        <f t="shared" ca="1" si="39"/>
        <v>9.1478909029307134E-3</v>
      </c>
      <c r="O94" s="99">
        <f t="shared" si="59"/>
        <v>5.0000000000000001E-4</v>
      </c>
      <c r="P94" s="19" t="s">
        <v>186</v>
      </c>
      <c r="Q94" s="16"/>
      <c r="R94" s="19"/>
      <c r="S94" s="89">
        <f t="shared" si="40"/>
        <v>0</v>
      </c>
      <c r="T94" s="75">
        <f t="shared" si="41"/>
        <v>0</v>
      </c>
      <c r="U94" s="100">
        <f t="shared" si="42"/>
        <v>0</v>
      </c>
      <c r="V94" s="101">
        <f t="shared" si="43"/>
        <v>0</v>
      </c>
      <c r="W94" s="16"/>
      <c r="X94" s="16"/>
      <c r="Y94" s="23"/>
      <c r="Z94" s="23"/>
      <c r="AA94" s="23"/>
      <c r="AB94" s="12"/>
      <c r="AC94" s="102">
        <f t="shared" si="44"/>
        <v>0</v>
      </c>
      <c r="AD94" s="97">
        <f t="shared" si="45"/>
        <v>0</v>
      </c>
      <c r="AE94" s="98">
        <f t="shared" si="46"/>
        <v>0</v>
      </c>
      <c r="AF94" s="103">
        <f t="shared" si="47"/>
        <v>0</v>
      </c>
      <c r="AG94" s="104">
        <f t="shared" si="48"/>
        <v>0</v>
      </c>
      <c r="AH94" s="104">
        <f t="shared" si="49"/>
        <v>0</v>
      </c>
      <c r="AI94" s="99">
        <f t="shared" si="50"/>
        <v>0</v>
      </c>
      <c r="AJ94" s="103">
        <f t="shared" si="51"/>
        <v>0</v>
      </c>
      <c r="AK94" s="99">
        <f t="shared" si="52"/>
        <v>0</v>
      </c>
      <c r="AL94" s="17"/>
      <c r="AM94" s="20"/>
      <c r="AN94" s="17"/>
      <c r="AO94" s="21"/>
      <c r="AP94" s="17">
        <v>4803</v>
      </c>
      <c r="AQ94" s="17">
        <v>4818</v>
      </c>
      <c r="AR94" s="17">
        <v>4831</v>
      </c>
      <c r="AS94" s="97">
        <f t="shared" si="60"/>
        <v>280</v>
      </c>
      <c r="AT94" s="97">
        <f t="shared" ca="1" si="61"/>
        <v>370</v>
      </c>
      <c r="AU94" s="97">
        <f t="shared" si="62"/>
        <v>0</v>
      </c>
      <c r="AV94" s="97">
        <f t="shared" ca="1" si="63"/>
        <v>55.925030229746071</v>
      </c>
      <c r="AW94" s="167">
        <v>0.33333333333333331</v>
      </c>
      <c r="AX94" s="167">
        <v>0.66666666666666663</v>
      </c>
      <c r="AY94" s="97">
        <f t="shared" si="64"/>
        <v>8</v>
      </c>
      <c r="AZ94" s="167">
        <v>0.33333333333333331</v>
      </c>
      <c r="BA94" s="167">
        <v>0.39583333333333331</v>
      </c>
      <c r="BB94" s="97">
        <f t="shared" si="65"/>
        <v>1.5</v>
      </c>
      <c r="BC94" s="17"/>
      <c r="BH94" s="52"/>
      <c r="BI94" s="52"/>
      <c r="BJ94" s="52"/>
      <c r="BK94" s="52"/>
      <c r="BL94" s="52"/>
      <c r="BM94" s="52"/>
      <c r="BP94" s="54"/>
      <c r="BQ94" s="27"/>
      <c r="BR94" s="27"/>
      <c r="BS94" s="27"/>
      <c r="BT94" s="27"/>
      <c r="BU94" s="27"/>
      <c r="BV94" s="27"/>
      <c r="BW94" s="54"/>
      <c r="BX94" s="26"/>
      <c r="BY94" s="54"/>
      <c r="BZ94" s="26"/>
      <c r="CA94" s="26"/>
      <c r="CB94" s="26"/>
    </row>
    <row r="95" spans="1:80" ht="17.45" customHeight="1" thickTop="1">
      <c r="A95" s="71">
        <f>A88+1</f>
        <v>13.1</v>
      </c>
      <c r="B95" s="178">
        <f>B94+1</f>
        <v>46037</v>
      </c>
      <c r="C95" s="4"/>
      <c r="D95" s="5"/>
      <c r="E95" s="6"/>
      <c r="F95" s="5"/>
      <c r="G95" s="74">
        <f t="shared" si="67"/>
        <v>767</v>
      </c>
      <c r="H95" s="75">
        <f t="shared" si="67"/>
        <v>5849</v>
      </c>
      <c r="I95" s="76">
        <f t="shared" si="54"/>
        <v>0</v>
      </c>
      <c r="J95" s="77">
        <f t="shared" si="55"/>
        <v>0</v>
      </c>
      <c r="K95" s="77">
        <f t="shared" si="56"/>
        <v>0</v>
      </c>
      <c r="L95" s="77">
        <f t="shared" si="57"/>
        <v>0</v>
      </c>
      <c r="M95" s="78">
        <f t="shared" ca="1" si="58"/>
        <v>7.3405535499398364E-2</v>
      </c>
      <c r="N95" s="78">
        <f t="shared" ca="1" si="39"/>
        <v>9.1478909029307134E-3</v>
      </c>
      <c r="O95" s="78">
        <f t="shared" si="59"/>
        <v>5.0000000000000001E-4</v>
      </c>
      <c r="P95" s="13" t="s">
        <v>186</v>
      </c>
      <c r="Q95" s="8">
        <v>72</v>
      </c>
      <c r="R95" s="13">
        <v>56</v>
      </c>
      <c r="S95" s="79">
        <f t="shared" si="40"/>
        <v>144</v>
      </c>
      <c r="T95" s="80">
        <f t="shared" si="41"/>
        <v>112</v>
      </c>
      <c r="U95" s="90">
        <f t="shared" si="42"/>
        <v>110.44799999999999</v>
      </c>
      <c r="V95" s="82">
        <f t="shared" si="43"/>
        <v>655.08799999999997</v>
      </c>
      <c r="W95" s="4"/>
      <c r="X95" s="4"/>
      <c r="Y95" s="22"/>
      <c r="Z95" s="22"/>
      <c r="AA95" s="22"/>
      <c r="AB95" s="6"/>
      <c r="AC95" s="83">
        <f t="shared" si="44"/>
        <v>0</v>
      </c>
      <c r="AD95" s="80">
        <f t="shared" si="45"/>
        <v>0</v>
      </c>
      <c r="AE95" s="76">
        <f t="shared" si="46"/>
        <v>0</v>
      </c>
      <c r="AF95" s="84">
        <f t="shared" si="47"/>
        <v>0</v>
      </c>
      <c r="AG95" s="85">
        <f t="shared" si="48"/>
        <v>0</v>
      </c>
      <c r="AH95" s="85">
        <f t="shared" si="49"/>
        <v>0</v>
      </c>
      <c r="AI95" s="77">
        <f t="shared" si="50"/>
        <v>0</v>
      </c>
      <c r="AJ95" s="84">
        <f t="shared" si="51"/>
        <v>0</v>
      </c>
      <c r="AK95" s="77">
        <f t="shared" si="52"/>
        <v>0</v>
      </c>
      <c r="AL95" s="5"/>
      <c r="AM95" s="9"/>
      <c r="AN95" s="5"/>
      <c r="AO95" s="10"/>
      <c r="AP95" s="5">
        <v>4840</v>
      </c>
      <c r="AQ95" s="5">
        <v>4889</v>
      </c>
      <c r="AR95" s="5">
        <v>4948</v>
      </c>
      <c r="AS95" s="80">
        <f t="shared" si="60"/>
        <v>1080</v>
      </c>
      <c r="AT95" s="80">
        <f t="shared" ca="1" si="61"/>
        <v>1420</v>
      </c>
      <c r="AU95" s="80">
        <f t="shared" si="62"/>
        <v>1.4107762404380721</v>
      </c>
      <c r="AV95" s="80">
        <f t="shared" ca="1" si="63"/>
        <v>214.63119709794438</v>
      </c>
      <c r="AW95" s="165">
        <v>0.33333333333333331</v>
      </c>
      <c r="AX95" s="165">
        <v>0.66666666666666663</v>
      </c>
      <c r="AY95" s="80">
        <f t="shared" si="64"/>
        <v>8</v>
      </c>
      <c r="AZ95" s="165">
        <v>0.33333333333333331</v>
      </c>
      <c r="BA95" s="165">
        <v>0.39583333333333331</v>
      </c>
      <c r="BB95" s="80">
        <f t="shared" si="65"/>
        <v>1.5</v>
      </c>
      <c r="BC95" s="5"/>
      <c r="BH95" s="52"/>
      <c r="BI95" s="52"/>
      <c r="BJ95" s="52"/>
      <c r="BK95" s="52"/>
      <c r="BL95" s="52"/>
      <c r="BM95" s="52"/>
      <c r="BP95" s="54"/>
      <c r="BQ95" s="27"/>
      <c r="BR95" s="27"/>
      <c r="BS95" s="27"/>
      <c r="BT95" s="27"/>
      <c r="BU95" s="27"/>
      <c r="BV95" s="27"/>
      <c r="BW95" s="54"/>
      <c r="BX95" s="26"/>
      <c r="BY95" s="54"/>
      <c r="BZ95" s="26"/>
      <c r="CA95" s="26"/>
      <c r="CB95" s="26"/>
    </row>
    <row r="96" spans="1:80" ht="17.45" customHeight="1">
      <c r="A96" s="86">
        <f t="shared" si="66"/>
        <v>13.2</v>
      </c>
      <c r="B96" s="179">
        <f t="shared" si="38"/>
        <v>46038</v>
      </c>
      <c r="C96" s="8"/>
      <c r="D96" s="11"/>
      <c r="E96" s="12"/>
      <c r="F96" s="11"/>
      <c r="G96" s="74">
        <f t="shared" si="67"/>
        <v>767</v>
      </c>
      <c r="H96" s="75">
        <f t="shared" si="67"/>
        <v>5849</v>
      </c>
      <c r="I96" s="88">
        <f t="shared" si="54"/>
        <v>0</v>
      </c>
      <c r="J96" s="78">
        <f t="shared" si="55"/>
        <v>0</v>
      </c>
      <c r="K96" s="78">
        <f t="shared" si="56"/>
        <v>0</v>
      </c>
      <c r="L96" s="78">
        <f t="shared" si="57"/>
        <v>0</v>
      </c>
      <c r="M96" s="78">
        <f t="shared" ca="1" si="58"/>
        <v>7.3405535499398364E-2</v>
      </c>
      <c r="N96" s="78">
        <f t="shared" ca="1" si="39"/>
        <v>9.1478909029307134E-3</v>
      </c>
      <c r="O96" s="78">
        <f t="shared" si="59"/>
        <v>5.0000000000000001E-4</v>
      </c>
      <c r="P96" s="13" t="s">
        <v>186</v>
      </c>
      <c r="Q96" s="8"/>
      <c r="R96" s="13"/>
      <c r="S96" s="89">
        <f t="shared" si="40"/>
        <v>0</v>
      </c>
      <c r="T96" s="75">
        <f t="shared" si="41"/>
        <v>0</v>
      </c>
      <c r="U96" s="90">
        <f t="shared" si="42"/>
        <v>0</v>
      </c>
      <c r="V96" s="82">
        <f t="shared" si="43"/>
        <v>0</v>
      </c>
      <c r="W96" s="8"/>
      <c r="X96" s="8"/>
      <c r="Y96" s="23"/>
      <c r="Z96" s="23"/>
      <c r="AA96" s="23"/>
      <c r="AB96" s="12"/>
      <c r="AC96" s="91">
        <f t="shared" si="44"/>
        <v>0</v>
      </c>
      <c r="AD96" s="75">
        <f t="shared" si="45"/>
        <v>0</v>
      </c>
      <c r="AE96" s="88">
        <f t="shared" si="46"/>
        <v>0</v>
      </c>
      <c r="AF96" s="92">
        <f t="shared" si="47"/>
        <v>0</v>
      </c>
      <c r="AG96" s="93">
        <f t="shared" si="48"/>
        <v>0</v>
      </c>
      <c r="AH96" s="93">
        <f t="shared" si="49"/>
        <v>0</v>
      </c>
      <c r="AI96" s="78">
        <f t="shared" si="50"/>
        <v>0</v>
      </c>
      <c r="AJ96" s="92">
        <f t="shared" si="51"/>
        <v>0</v>
      </c>
      <c r="AK96" s="78">
        <f t="shared" si="52"/>
        <v>0</v>
      </c>
      <c r="AL96" s="11"/>
      <c r="AM96" s="14"/>
      <c r="AN96" s="11"/>
      <c r="AO96" s="15"/>
      <c r="AP96" s="11">
        <v>4982</v>
      </c>
      <c r="AQ96" s="11">
        <v>4997</v>
      </c>
      <c r="AR96" s="11">
        <v>5007</v>
      </c>
      <c r="AS96" s="75">
        <f t="shared" si="60"/>
        <v>250</v>
      </c>
      <c r="AT96" s="75">
        <f t="shared" ca="1" si="61"/>
        <v>380</v>
      </c>
      <c r="AU96" s="75">
        <f t="shared" si="62"/>
        <v>0</v>
      </c>
      <c r="AV96" s="75">
        <f t="shared" ca="1" si="63"/>
        <v>57.436517533252719</v>
      </c>
      <c r="AW96" s="169">
        <v>0.33333333333333331</v>
      </c>
      <c r="AX96" s="169">
        <v>0.66666666666666663</v>
      </c>
      <c r="AY96" s="75">
        <f t="shared" si="64"/>
        <v>8</v>
      </c>
      <c r="AZ96" s="169">
        <v>0.33333333333333331</v>
      </c>
      <c r="BA96" s="169">
        <v>0.39583333333333331</v>
      </c>
      <c r="BB96" s="75">
        <f t="shared" si="65"/>
        <v>1.5</v>
      </c>
      <c r="BC96" s="11" t="s">
        <v>203</v>
      </c>
      <c r="BH96" s="52"/>
      <c r="BI96" s="52"/>
      <c r="BJ96" s="52"/>
      <c r="BK96" s="52"/>
      <c r="BL96" s="52"/>
      <c r="BM96" s="52"/>
      <c r="BP96" s="54"/>
      <c r="BQ96" s="27"/>
      <c r="BR96" s="27"/>
      <c r="BS96" s="27"/>
      <c r="BT96" s="27"/>
      <c r="BU96" s="27"/>
      <c r="BV96" s="27"/>
      <c r="BW96" s="54"/>
      <c r="BX96" s="26"/>
      <c r="BY96" s="54"/>
      <c r="BZ96" s="26"/>
      <c r="CA96" s="26"/>
      <c r="CB96" s="26"/>
    </row>
    <row r="97" spans="1:80" ht="17.45" customHeight="1">
      <c r="A97" s="94">
        <f t="shared" si="66"/>
        <v>13.3</v>
      </c>
      <c r="B97" s="179">
        <f t="shared" si="38"/>
        <v>46039</v>
      </c>
      <c r="C97" s="8">
        <v>1</v>
      </c>
      <c r="D97" s="11"/>
      <c r="E97" s="12"/>
      <c r="F97" s="11"/>
      <c r="G97" s="74">
        <f t="shared" si="67"/>
        <v>766</v>
      </c>
      <c r="H97" s="75">
        <f t="shared" si="67"/>
        <v>5849</v>
      </c>
      <c r="I97" s="88">
        <f t="shared" si="54"/>
        <v>1.3037809647979139E-3</v>
      </c>
      <c r="J97" s="78">
        <f t="shared" si="55"/>
        <v>0</v>
      </c>
      <c r="K97" s="78">
        <f t="shared" si="56"/>
        <v>0</v>
      </c>
      <c r="L97" s="78">
        <f t="shared" si="57"/>
        <v>0</v>
      </c>
      <c r="M97" s="78">
        <f t="shared" ca="1" si="58"/>
        <v>7.3405535499398364E-2</v>
      </c>
      <c r="N97" s="78">
        <f t="shared" ca="1" si="39"/>
        <v>9.1478909029307134E-3</v>
      </c>
      <c r="O97" s="78">
        <f t="shared" si="59"/>
        <v>5.0000000000000001E-4</v>
      </c>
      <c r="P97" s="13" t="s">
        <v>186</v>
      </c>
      <c r="Q97" s="8">
        <v>72</v>
      </c>
      <c r="R97" s="13">
        <v>56</v>
      </c>
      <c r="S97" s="89">
        <f t="shared" si="40"/>
        <v>144</v>
      </c>
      <c r="T97" s="75">
        <f t="shared" si="41"/>
        <v>112</v>
      </c>
      <c r="U97" s="90">
        <f t="shared" si="42"/>
        <v>110.304</v>
      </c>
      <c r="V97" s="82">
        <f t="shared" si="43"/>
        <v>655.08799999999997</v>
      </c>
      <c r="W97" s="8"/>
      <c r="X97" s="8"/>
      <c r="Y97" s="23"/>
      <c r="Z97" s="23"/>
      <c r="AA97" s="23"/>
      <c r="AB97" s="12"/>
      <c r="AC97" s="91">
        <f t="shared" si="44"/>
        <v>0</v>
      </c>
      <c r="AD97" s="75">
        <f t="shared" si="45"/>
        <v>0</v>
      </c>
      <c r="AE97" s="88">
        <f t="shared" si="46"/>
        <v>0</v>
      </c>
      <c r="AF97" s="92">
        <f t="shared" si="47"/>
        <v>0</v>
      </c>
      <c r="AG97" s="93">
        <f t="shared" si="48"/>
        <v>0</v>
      </c>
      <c r="AH97" s="93">
        <f t="shared" si="49"/>
        <v>0</v>
      </c>
      <c r="AI97" s="78">
        <f t="shared" si="50"/>
        <v>0</v>
      </c>
      <c r="AJ97" s="92">
        <f t="shared" si="51"/>
        <v>0</v>
      </c>
      <c r="AK97" s="78">
        <f t="shared" si="52"/>
        <v>0</v>
      </c>
      <c r="AL97" s="11"/>
      <c r="AM97" s="14"/>
      <c r="AN97" s="11"/>
      <c r="AO97" s="15"/>
      <c r="AP97" s="11">
        <v>5020</v>
      </c>
      <c r="AQ97" s="11">
        <v>5047</v>
      </c>
      <c r="AR97" s="11">
        <v>5117</v>
      </c>
      <c r="AS97" s="75">
        <f t="shared" si="60"/>
        <v>970</v>
      </c>
      <c r="AT97" s="75">
        <f t="shared" ca="1" si="61"/>
        <v>1220</v>
      </c>
      <c r="AU97" s="75">
        <f t="shared" si="62"/>
        <v>1.2673244559650481</v>
      </c>
      <c r="AV97" s="75">
        <f t="shared" ca="1" si="63"/>
        <v>184.42932728647017</v>
      </c>
      <c r="AW97" s="169">
        <v>0.33333333333333331</v>
      </c>
      <c r="AX97" s="169">
        <v>0.66666666666666663</v>
      </c>
      <c r="AY97" s="75">
        <f t="shared" si="64"/>
        <v>8</v>
      </c>
      <c r="AZ97" s="169">
        <v>0.33333333333333331</v>
      </c>
      <c r="BA97" s="169">
        <v>0.39583333333333331</v>
      </c>
      <c r="BB97" s="75">
        <f t="shared" si="65"/>
        <v>1.5</v>
      </c>
      <c r="BC97" s="11"/>
      <c r="BH97" s="52"/>
      <c r="BI97" s="52"/>
      <c r="BJ97" s="52"/>
      <c r="BK97" s="52"/>
      <c r="BL97" s="52"/>
      <c r="BM97" s="52"/>
      <c r="BP97" s="54"/>
      <c r="BQ97" s="27"/>
      <c r="BR97" s="27"/>
      <c r="BS97" s="27"/>
      <c r="BT97" s="27"/>
      <c r="BU97" s="27"/>
      <c r="BV97" s="27"/>
      <c r="BW97" s="54"/>
      <c r="BX97" s="26"/>
      <c r="BY97" s="54"/>
      <c r="BZ97" s="26"/>
      <c r="CA97" s="26"/>
      <c r="CB97" s="26"/>
    </row>
    <row r="98" spans="1:80" ht="17.45" customHeight="1">
      <c r="A98" s="86">
        <f t="shared" si="66"/>
        <v>13.4</v>
      </c>
      <c r="B98" s="179">
        <f t="shared" si="38"/>
        <v>46040</v>
      </c>
      <c r="C98" s="8"/>
      <c r="D98" s="11"/>
      <c r="E98" s="12">
        <v>1</v>
      </c>
      <c r="F98" s="11">
        <v>1</v>
      </c>
      <c r="G98" s="74">
        <f t="shared" si="67"/>
        <v>765</v>
      </c>
      <c r="H98" s="75">
        <f t="shared" si="67"/>
        <v>5848</v>
      </c>
      <c r="I98" s="88">
        <f t="shared" si="54"/>
        <v>0</v>
      </c>
      <c r="J98" s="78">
        <f t="shared" si="55"/>
        <v>1.3054830287206266E-3</v>
      </c>
      <c r="K98" s="78">
        <f t="shared" si="56"/>
        <v>0</v>
      </c>
      <c r="L98" s="78">
        <f t="shared" si="57"/>
        <v>1.7096939647803043E-4</v>
      </c>
      <c r="M98" s="78">
        <f t="shared" ca="1" si="58"/>
        <v>7.4608904933814738E-2</v>
      </c>
      <c r="N98" s="78">
        <f t="shared" ca="1" si="39"/>
        <v>9.317296290022023E-3</v>
      </c>
      <c r="O98" s="78">
        <f t="shared" si="59"/>
        <v>5.0000000000000001E-4</v>
      </c>
      <c r="P98" s="13" t="s">
        <v>186</v>
      </c>
      <c r="Q98" s="8"/>
      <c r="R98" s="13"/>
      <c r="S98" s="89">
        <f t="shared" si="40"/>
        <v>0</v>
      </c>
      <c r="T98" s="75">
        <f t="shared" si="41"/>
        <v>0</v>
      </c>
      <c r="U98" s="90">
        <f t="shared" si="42"/>
        <v>0</v>
      </c>
      <c r="V98" s="82">
        <f t="shared" si="43"/>
        <v>0</v>
      </c>
      <c r="W98" s="8"/>
      <c r="X98" s="8"/>
      <c r="Y98" s="23"/>
      <c r="Z98" s="23"/>
      <c r="AA98" s="23"/>
      <c r="AB98" s="12"/>
      <c r="AC98" s="91">
        <f t="shared" si="44"/>
        <v>0</v>
      </c>
      <c r="AD98" s="75">
        <f t="shared" si="45"/>
        <v>0</v>
      </c>
      <c r="AE98" s="88">
        <f t="shared" si="46"/>
        <v>0</v>
      </c>
      <c r="AF98" s="92">
        <f t="shared" si="47"/>
        <v>0</v>
      </c>
      <c r="AG98" s="93">
        <f t="shared" si="48"/>
        <v>0</v>
      </c>
      <c r="AH98" s="93">
        <f t="shared" si="49"/>
        <v>0</v>
      </c>
      <c r="AI98" s="78">
        <f t="shared" si="50"/>
        <v>0</v>
      </c>
      <c r="AJ98" s="92">
        <f t="shared" si="51"/>
        <v>0</v>
      </c>
      <c r="AK98" s="78">
        <f t="shared" si="52"/>
        <v>0</v>
      </c>
      <c r="AL98" s="11"/>
      <c r="AM98" s="14"/>
      <c r="AN98" s="11"/>
      <c r="AO98" s="15"/>
      <c r="AP98" s="11">
        <v>5142</v>
      </c>
      <c r="AQ98" s="11">
        <v>5158</v>
      </c>
      <c r="AR98" s="11">
        <v>5173</v>
      </c>
      <c r="AS98" s="75">
        <f t="shared" si="60"/>
        <v>310</v>
      </c>
      <c r="AT98" s="75">
        <f t="shared" ca="1" si="61"/>
        <v>440</v>
      </c>
      <c r="AU98" s="75">
        <f t="shared" si="62"/>
        <v>0</v>
      </c>
      <c r="AV98" s="75">
        <f t="shared" ca="1" si="63"/>
        <v>66.535611673975509</v>
      </c>
      <c r="AW98" s="169">
        <v>0.33333333333333331</v>
      </c>
      <c r="AX98" s="169">
        <v>0.66666666666666663</v>
      </c>
      <c r="AY98" s="75">
        <f t="shared" si="64"/>
        <v>8</v>
      </c>
      <c r="AZ98" s="169">
        <v>0.33333333333333331</v>
      </c>
      <c r="BA98" s="169">
        <v>0.39583333333333331</v>
      </c>
      <c r="BB98" s="75">
        <f t="shared" si="65"/>
        <v>1.5</v>
      </c>
      <c r="BC98" s="11"/>
      <c r="BH98" s="52"/>
      <c r="BI98" s="52"/>
      <c r="BJ98" s="52"/>
      <c r="BK98" s="52"/>
      <c r="BL98" s="52"/>
      <c r="BM98" s="52"/>
      <c r="BP98" s="54"/>
      <c r="BQ98" s="27"/>
      <c r="BR98" s="27"/>
      <c r="BS98" s="27"/>
      <c r="BT98" s="27"/>
      <c r="BU98" s="27"/>
      <c r="BV98" s="27"/>
      <c r="BW98" s="54"/>
      <c r="BX98" s="26"/>
      <c r="BY98" s="54"/>
      <c r="BZ98" s="26"/>
      <c r="CA98" s="26"/>
      <c r="CB98" s="26"/>
    </row>
    <row r="99" spans="1:80" ht="17.45" customHeight="1">
      <c r="A99" s="94">
        <f t="shared" si="66"/>
        <v>13.5</v>
      </c>
      <c r="B99" s="179">
        <f t="shared" si="38"/>
        <v>46041</v>
      </c>
      <c r="C99" s="8"/>
      <c r="D99" s="11"/>
      <c r="E99" s="12"/>
      <c r="F99" s="11"/>
      <c r="G99" s="74">
        <f t="shared" si="67"/>
        <v>765</v>
      </c>
      <c r="H99" s="75">
        <f t="shared" si="67"/>
        <v>5848</v>
      </c>
      <c r="I99" s="88">
        <f t="shared" si="54"/>
        <v>0</v>
      </c>
      <c r="J99" s="78">
        <f t="shared" si="55"/>
        <v>0</v>
      </c>
      <c r="K99" s="78">
        <f t="shared" si="56"/>
        <v>0</v>
      </c>
      <c r="L99" s="78">
        <f t="shared" si="57"/>
        <v>0</v>
      </c>
      <c r="M99" s="78">
        <f t="shared" ca="1" si="58"/>
        <v>7.4608904933814738E-2</v>
      </c>
      <c r="N99" s="78">
        <f t="shared" ca="1" si="39"/>
        <v>9.317296290022023E-3</v>
      </c>
      <c r="O99" s="78">
        <f t="shared" si="59"/>
        <v>5.0000000000000001E-4</v>
      </c>
      <c r="P99" s="13" t="s">
        <v>186</v>
      </c>
      <c r="Q99" s="8">
        <v>72</v>
      </c>
      <c r="R99" s="13">
        <v>56</v>
      </c>
      <c r="S99" s="89">
        <f t="shared" si="40"/>
        <v>144</v>
      </c>
      <c r="T99" s="75">
        <f t="shared" si="41"/>
        <v>112</v>
      </c>
      <c r="U99" s="90">
        <f t="shared" si="42"/>
        <v>110.16</v>
      </c>
      <c r="V99" s="82">
        <f t="shared" si="43"/>
        <v>654.976</v>
      </c>
      <c r="W99" s="8"/>
      <c r="X99" s="8"/>
      <c r="Y99" s="23"/>
      <c r="Z99" s="23"/>
      <c r="AA99" s="23"/>
      <c r="AB99" s="12"/>
      <c r="AC99" s="91">
        <f t="shared" si="44"/>
        <v>0</v>
      </c>
      <c r="AD99" s="75">
        <f t="shared" si="45"/>
        <v>0</v>
      </c>
      <c r="AE99" s="88">
        <f t="shared" si="46"/>
        <v>0</v>
      </c>
      <c r="AF99" s="92">
        <f t="shared" si="47"/>
        <v>0</v>
      </c>
      <c r="AG99" s="93">
        <f t="shared" si="48"/>
        <v>0</v>
      </c>
      <c r="AH99" s="93">
        <f t="shared" si="49"/>
        <v>0</v>
      </c>
      <c r="AI99" s="78">
        <f t="shared" si="50"/>
        <v>0</v>
      </c>
      <c r="AJ99" s="92">
        <f t="shared" si="51"/>
        <v>0</v>
      </c>
      <c r="AK99" s="78">
        <f t="shared" si="52"/>
        <v>0</v>
      </c>
      <c r="AL99" s="11"/>
      <c r="AM99" s="14"/>
      <c r="AN99" s="11"/>
      <c r="AO99" s="15"/>
      <c r="AP99" s="11">
        <v>5186</v>
      </c>
      <c r="AQ99" s="11">
        <v>5212</v>
      </c>
      <c r="AR99" s="11">
        <v>5282</v>
      </c>
      <c r="AS99" s="75">
        <f t="shared" si="60"/>
        <v>960</v>
      </c>
      <c r="AT99" s="75" t="str">
        <f t="shared" ca="1" si="61"/>
        <v/>
      </c>
      <c r="AU99" s="75">
        <f t="shared" si="62"/>
        <v>1.2546789067564459</v>
      </c>
      <c r="AV99" s="75" t="str">
        <f t="shared" ca="1" si="63"/>
        <v/>
      </c>
      <c r="AW99" s="169">
        <v>0.33333333333333331</v>
      </c>
      <c r="AX99" s="169">
        <v>0.66666666666666663</v>
      </c>
      <c r="AY99" s="75">
        <f t="shared" si="64"/>
        <v>8</v>
      </c>
      <c r="AZ99" s="169">
        <v>0.33333333333333331</v>
      </c>
      <c r="BA99" s="169">
        <v>0.39583333333333331</v>
      </c>
      <c r="BB99" s="75">
        <f t="shared" si="65"/>
        <v>1.5</v>
      </c>
      <c r="BC99" s="11"/>
      <c r="BH99" s="52"/>
      <c r="BI99" s="52"/>
      <c r="BJ99" s="52"/>
      <c r="BK99" s="52"/>
      <c r="BL99" s="52"/>
      <c r="BM99" s="52"/>
      <c r="BP99" s="54"/>
      <c r="BQ99" s="27"/>
      <c r="BR99" s="27"/>
      <c r="BS99" s="27"/>
      <c r="BT99" s="27"/>
      <c r="BU99" s="27"/>
      <c r="BV99" s="27"/>
      <c r="BW99" s="54"/>
      <c r="BX99" s="26"/>
      <c r="BY99" s="54"/>
      <c r="BZ99" s="26"/>
      <c r="CA99" s="26"/>
      <c r="CB99" s="26"/>
    </row>
    <row r="100" spans="1:80" ht="17.45" customHeight="1">
      <c r="A100" s="86">
        <f t="shared" si="66"/>
        <v>13.600000000000001</v>
      </c>
      <c r="B100" s="179">
        <f t="shared" si="38"/>
        <v>46042</v>
      </c>
      <c r="C100" s="8"/>
      <c r="D100" s="11"/>
      <c r="E100" s="12"/>
      <c r="F100" s="11"/>
      <c r="G100" s="74">
        <f t="shared" si="67"/>
        <v>765</v>
      </c>
      <c r="H100" s="75">
        <f t="shared" si="67"/>
        <v>5848</v>
      </c>
      <c r="I100" s="88">
        <f t="shared" si="54"/>
        <v>0</v>
      </c>
      <c r="J100" s="78">
        <f t="shared" si="55"/>
        <v>0</v>
      </c>
      <c r="K100" s="78">
        <f t="shared" si="56"/>
        <v>0</v>
      </c>
      <c r="L100" s="78">
        <f t="shared" si="57"/>
        <v>0</v>
      </c>
      <c r="M100" s="78">
        <f t="shared" ca="1" si="58"/>
        <v>7.4608904933814738E-2</v>
      </c>
      <c r="N100" s="78">
        <f t="shared" ca="1" si="39"/>
        <v>9.317296290022023E-3</v>
      </c>
      <c r="O100" s="78">
        <f t="shared" si="59"/>
        <v>5.0000000000000001E-4</v>
      </c>
      <c r="P100" s="13" t="s">
        <v>186</v>
      </c>
      <c r="Q100" s="8"/>
      <c r="R100" s="13"/>
      <c r="S100" s="89">
        <f t="shared" si="40"/>
        <v>0</v>
      </c>
      <c r="T100" s="75">
        <f t="shared" si="41"/>
        <v>0</v>
      </c>
      <c r="U100" s="90">
        <f t="shared" si="42"/>
        <v>0</v>
      </c>
      <c r="V100" s="82">
        <f t="shared" si="43"/>
        <v>0</v>
      </c>
      <c r="W100" s="8"/>
      <c r="X100" s="8"/>
      <c r="Y100" s="23"/>
      <c r="Z100" s="23"/>
      <c r="AA100" s="23"/>
      <c r="AB100" s="12"/>
      <c r="AC100" s="91">
        <f t="shared" si="44"/>
        <v>0</v>
      </c>
      <c r="AD100" s="75">
        <f t="shared" si="45"/>
        <v>0</v>
      </c>
      <c r="AE100" s="88">
        <f t="shared" si="46"/>
        <v>0</v>
      </c>
      <c r="AF100" s="92">
        <f t="shared" si="47"/>
        <v>0</v>
      </c>
      <c r="AG100" s="93">
        <f t="shared" si="48"/>
        <v>0</v>
      </c>
      <c r="AH100" s="93">
        <f t="shared" si="49"/>
        <v>0</v>
      </c>
      <c r="AI100" s="78">
        <f t="shared" si="50"/>
        <v>0</v>
      </c>
      <c r="AJ100" s="92">
        <f t="shared" si="51"/>
        <v>0</v>
      </c>
      <c r="AK100" s="78">
        <f t="shared" si="52"/>
        <v>0</v>
      </c>
      <c r="AL100" s="11"/>
      <c r="AM100" s="14"/>
      <c r="AN100" s="11"/>
      <c r="AO100" s="15"/>
      <c r="AP100" s="11"/>
      <c r="AQ100" s="11"/>
      <c r="AR100" s="11"/>
      <c r="AS100" s="75" t="str">
        <f t="shared" si="60"/>
        <v/>
      </c>
      <c r="AT100" s="75" t="str">
        <f t="shared" ca="1" si="61"/>
        <v/>
      </c>
      <c r="AU100" s="75" t="str">
        <f t="shared" si="62"/>
        <v/>
      </c>
      <c r="AV100" s="75" t="str">
        <f t="shared" ca="1" si="63"/>
        <v/>
      </c>
      <c r="AW100" s="169">
        <v>0.33333333333333331</v>
      </c>
      <c r="AX100" s="169">
        <v>0.66666666666666663</v>
      </c>
      <c r="AY100" s="75">
        <f t="shared" si="64"/>
        <v>8</v>
      </c>
      <c r="AZ100" s="169">
        <v>0.33333333333333331</v>
      </c>
      <c r="BA100" s="169">
        <v>0.39583333333333331</v>
      </c>
      <c r="BB100" s="75">
        <f t="shared" si="65"/>
        <v>1.5</v>
      </c>
      <c r="BC100" s="11"/>
      <c r="BH100" s="52"/>
      <c r="BI100" s="52"/>
      <c r="BJ100" s="52"/>
      <c r="BK100" s="52"/>
      <c r="BL100" s="52"/>
      <c r="BM100" s="52"/>
      <c r="BP100" s="54"/>
      <c r="BQ100" s="27"/>
      <c r="BR100" s="27"/>
      <c r="BS100" s="27"/>
      <c r="BT100" s="27"/>
      <c r="BU100" s="27"/>
      <c r="BV100" s="27"/>
      <c r="BW100" s="54"/>
      <c r="BX100" s="26"/>
      <c r="BY100" s="54"/>
      <c r="BZ100" s="26"/>
      <c r="CA100" s="26"/>
      <c r="CB100" s="26"/>
    </row>
    <row r="101" spans="1:80" ht="17.45" customHeight="1" thickBot="1">
      <c r="A101" s="94">
        <f t="shared" si="66"/>
        <v>13.700000000000001</v>
      </c>
      <c r="B101" s="180">
        <f t="shared" si="38"/>
        <v>46043</v>
      </c>
      <c r="C101" s="16"/>
      <c r="D101" s="17"/>
      <c r="E101" s="18"/>
      <c r="F101" s="17"/>
      <c r="G101" s="96">
        <f t="shared" si="67"/>
        <v>765</v>
      </c>
      <c r="H101" s="97">
        <f t="shared" si="67"/>
        <v>5848</v>
      </c>
      <c r="I101" s="98">
        <f t="shared" si="54"/>
        <v>0</v>
      </c>
      <c r="J101" s="99">
        <f t="shared" si="55"/>
        <v>0</v>
      </c>
      <c r="K101" s="99">
        <f t="shared" si="56"/>
        <v>0</v>
      </c>
      <c r="L101" s="99">
        <f t="shared" si="57"/>
        <v>0</v>
      </c>
      <c r="M101" s="99">
        <f t="shared" ca="1" si="58"/>
        <v>7.4608904933814738E-2</v>
      </c>
      <c r="N101" s="99">
        <f t="shared" ca="1" si="39"/>
        <v>9.317296290022023E-3</v>
      </c>
      <c r="O101" s="99">
        <f t="shared" si="59"/>
        <v>5.0000000000000001E-4</v>
      </c>
      <c r="P101" s="19" t="s">
        <v>186</v>
      </c>
      <c r="Q101" s="16">
        <v>72</v>
      </c>
      <c r="R101" s="19">
        <v>56</v>
      </c>
      <c r="S101" s="89">
        <f t="shared" si="40"/>
        <v>144</v>
      </c>
      <c r="T101" s="75">
        <f t="shared" si="41"/>
        <v>112</v>
      </c>
      <c r="U101" s="100">
        <f t="shared" si="42"/>
        <v>110.16</v>
      </c>
      <c r="V101" s="101">
        <f t="shared" si="43"/>
        <v>654.976</v>
      </c>
      <c r="W101" s="16"/>
      <c r="X101" s="16"/>
      <c r="Y101" s="23"/>
      <c r="Z101" s="23"/>
      <c r="AA101" s="23"/>
      <c r="AB101" s="12"/>
      <c r="AC101" s="102">
        <f t="shared" si="44"/>
        <v>0</v>
      </c>
      <c r="AD101" s="97">
        <f t="shared" si="45"/>
        <v>0</v>
      </c>
      <c r="AE101" s="98">
        <f t="shared" si="46"/>
        <v>0</v>
      </c>
      <c r="AF101" s="103">
        <f t="shared" si="47"/>
        <v>0</v>
      </c>
      <c r="AG101" s="104">
        <f t="shared" si="48"/>
        <v>0</v>
      </c>
      <c r="AH101" s="104">
        <f t="shared" si="49"/>
        <v>0</v>
      </c>
      <c r="AI101" s="99">
        <f t="shared" si="50"/>
        <v>0</v>
      </c>
      <c r="AJ101" s="103">
        <f t="shared" si="51"/>
        <v>0</v>
      </c>
      <c r="AK101" s="99">
        <f t="shared" si="52"/>
        <v>0</v>
      </c>
      <c r="AL101" s="17"/>
      <c r="AM101" s="20"/>
      <c r="AN101" s="17"/>
      <c r="AO101" s="21"/>
      <c r="AP101" s="17"/>
      <c r="AQ101" s="17"/>
      <c r="AR101" s="17"/>
      <c r="AS101" s="97" t="str">
        <f t="shared" si="60"/>
        <v/>
      </c>
      <c r="AT101" s="97" t="str">
        <f t="shared" ca="1" si="61"/>
        <v/>
      </c>
      <c r="AU101" s="97" t="str">
        <f t="shared" si="62"/>
        <v/>
      </c>
      <c r="AV101" s="97" t="str">
        <f t="shared" ca="1" si="63"/>
        <v/>
      </c>
      <c r="AW101" s="167">
        <v>0.33333333333333331</v>
      </c>
      <c r="AX101" s="167">
        <v>0.66666666666666663</v>
      </c>
      <c r="AY101" s="97">
        <f t="shared" si="64"/>
        <v>8</v>
      </c>
      <c r="AZ101" s="167">
        <v>0.33333333333333331</v>
      </c>
      <c r="BA101" s="167">
        <v>0.39583333333333331</v>
      </c>
      <c r="BB101" s="97">
        <f t="shared" si="65"/>
        <v>1.5</v>
      </c>
      <c r="BC101" s="17"/>
      <c r="BH101" s="52"/>
      <c r="BI101" s="52"/>
      <c r="BJ101" s="52"/>
      <c r="BK101" s="52"/>
      <c r="BL101" s="52"/>
      <c r="BM101" s="52"/>
      <c r="BP101" s="54"/>
      <c r="BQ101" s="27"/>
      <c r="BR101" s="27"/>
      <c r="BS101" s="27"/>
      <c r="BT101" s="27"/>
      <c r="BU101" s="27"/>
      <c r="BV101" s="27"/>
      <c r="BW101" s="54"/>
      <c r="BX101" s="26"/>
      <c r="BY101" s="54"/>
      <c r="BZ101" s="26"/>
      <c r="CA101" s="26"/>
      <c r="CB101" s="26"/>
    </row>
    <row r="102" spans="1:80" ht="17.45" customHeight="1" thickTop="1">
      <c r="A102" s="105">
        <f>A95+1</f>
        <v>14.1</v>
      </c>
      <c r="B102" s="178">
        <f>B101+1</f>
        <v>46044</v>
      </c>
      <c r="C102" s="4"/>
      <c r="D102" s="5"/>
      <c r="E102" s="6"/>
      <c r="F102" s="5"/>
      <c r="G102" s="74">
        <f t="shared" si="67"/>
        <v>765</v>
      </c>
      <c r="H102" s="75">
        <f t="shared" si="67"/>
        <v>5848</v>
      </c>
      <c r="I102" s="76">
        <f t="shared" si="54"/>
        <v>0</v>
      </c>
      <c r="J102" s="77">
        <f t="shared" si="55"/>
        <v>0</v>
      </c>
      <c r="K102" s="77">
        <f t="shared" si="56"/>
        <v>0</v>
      </c>
      <c r="L102" s="77">
        <f t="shared" si="57"/>
        <v>0</v>
      </c>
      <c r="M102" s="78">
        <f t="shared" ca="1" si="58"/>
        <v>7.4608904933814738E-2</v>
      </c>
      <c r="N102" s="78">
        <f t="shared" ca="1" si="39"/>
        <v>9.317296290022023E-3</v>
      </c>
      <c r="O102" s="78">
        <f t="shared" si="59"/>
        <v>5.0000000000000001E-4</v>
      </c>
      <c r="P102" s="13"/>
      <c r="Q102" s="8"/>
      <c r="R102" s="13"/>
      <c r="S102" s="79">
        <f t="shared" si="40"/>
        <v>0</v>
      </c>
      <c r="T102" s="80">
        <f t="shared" si="41"/>
        <v>0</v>
      </c>
      <c r="U102" s="90">
        <f t="shared" si="42"/>
        <v>0</v>
      </c>
      <c r="V102" s="82">
        <f t="shared" si="43"/>
        <v>0</v>
      </c>
      <c r="W102" s="4"/>
      <c r="X102" s="4"/>
      <c r="Y102" s="22"/>
      <c r="Z102" s="22"/>
      <c r="AA102" s="22"/>
      <c r="AB102" s="6"/>
      <c r="AC102" s="83">
        <f t="shared" si="44"/>
        <v>0</v>
      </c>
      <c r="AD102" s="80">
        <f t="shared" si="45"/>
        <v>0</v>
      </c>
      <c r="AE102" s="76">
        <f t="shared" si="46"/>
        <v>0</v>
      </c>
      <c r="AF102" s="84">
        <f t="shared" si="47"/>
        <v>0</v>
      </c>
      <c r="AG102" s="85">
        <f t="shared" si="48"/>
        <v>0</v>
      </c>
      <c r="AH102" s="85">
        <f t="shared" si="49"/>
        <v>0</v>
      </c>
      <c r="AI102" s="77">
        <f t="shared" si="50"/>
        <v>0</v>
      </c>
      <c r="AJ102" s="84">
        <f t="shared" si="51"/>
        <v>0</v>
      </c>
      <c r="AK102" s="77">
        <f t="shared" si="52"/>
        <v>0</v>
      </c>
      <c r="AL102" s="5"/>
      <c r="AM102" s="9"/>
      <c r="AN102" s="5"/>
      <c r="AO102" s="10"/>
      <c r="AP102" s="5"/>
      <c r="AQ102" s="5"/>
      <c r="AR102" s="5"/>
      <c r="AS102" s="80" t="str">
        <f t="shared" si="60"/>
        <v/>
      </c>
      <c r="AT102" s="80" t="str">
        <f t="shared" ca="1" si="61"/>
        <v/>
      </c>
      <c r="AU102" s="80" t="str">
        <f t="shared" si="62"/>
        <v/>
      </c>
      <c r="AV102" s="80" t="str">
        <f t="shared" ca="1" si="63"/>
        <v/>
      </c>
      <c r="AW102" s="165"/>
      <c r="AX102" s="165"/>
      <c r="AY102" s="80" t="str">
        <f t="shared" si="64"/>
        <v/>
      </c>
      <c r="AZ102" s="165"/>
      <c r="BA102" s="165"/>
      <c r="BB102" s="80" t="str">
        <f t="shared" si="65"/>
        <v/>
      </c>
      <c r="BC102" s="5"/>
      <c r="BH102" s="52"/>
      <c r="BI102" s="52"/>
      <c r="BJ102" s="52"/>
      <c r="BK102" s="52"/>
      <c r="BL102" s="52"/>
      <c r="BM102" s="52"/>
      <c r="BP102" s="54"/>
      <c r="BQ102" s="27"/>
      <c r="BR102" s="27"/>
      <c r="BS102" s="27"/>
      <c r="BT102" s="27"/>
      <c r="BU102" s="27"/>
      <c r="BV102" s="27"/>
      <c r="BW102" s="54"/>
      <c r="BX102" s="26"/>
      <c r="BY102" s="54"/>
      <c r="BZ102" s="26"/>
      <c r="CA102" s="26"/>
      <c r="CB102" s="26"/>
    </row>
    <row r="103" spans="1:80" ht="17.45" customHeight="1">
      <c r="A103" s="94">
        <f t="shared" si="66"/>
        <v>14.2</v>
      </c>
      <c r="B103" s="179">
        <f t="shared" si="38"/>
        <v>46045</v>
      </c>
      <c r="C103" s="8"/>
      <c r="D103" s="11"/>
      <c r="E103" s="12"/>
      <c r="F103" s="11"/>
      <c r="G103" s="74">
        <f t="shared" si="67"/>
        <v>765</v>
      </c>
      <c r="H103" s="75">
        <f t="shared" si="67"/>
        <v>5848</v>
      </c>
      <c r="I103" s="88">
        <f t="shared" si="54"/>
        <v>0</v>
      </c>
      <c r="J103" s="78">
        <f t="shared" si="55"/>
        <v>0</v>
      </c>
      <c r="K103" s="78">
        <f t="shared" si="56"/>
        <v>0</v>
      </c>
      <c r="L103" s="78">
        <f t="shared" si="57"/>
        <v>0</v>
      </c>
      <c r="M103" s="78">
        <f t="shared" ca="1" si="58"/>
        <v>7.4608904933814738E-2</v>
      </c>
      <c r="N103" s="78">
        <f t="shared" ca="1" si="39"/>
        <v>9.317296290022023E-3</v>
      </c>
      <c r="O103" s="78">
        <f t="shared" si="59"/>
        <v>5.0000000000000001E-4</v>
      </c>
      <c r="P103" s="13"/>
      <c r="Q103" s="8"/>
      <c r="R103" s="13"/>
      <c r="S103" s="89">
        <f t="shared" si="40"/>
        <v>0</v>
      </c>
      <c r="T103" s="75">
        <f t="shared" si="41"/>
        <v>0</v>
      </c>
      <c r="U103" s="90">
        <f t="shared" si="42"/>
        <v>0</v>
      </c>
      <c r="V103" s="82">
        <f t="shared" si="43"/>
        <v>0</v>
      </c>
      <c r="W103" s="8"/>
      <c r="X103" s="8"/>
      <c r="Y103" s="23"/>
      <c r="Z103" s="23"/>
      <c r="AA103" s="23"/>
      <c r="AB103" s="12"/>
      <c r="AC103" s="91">
        <f t="shared" si="44"/>
        <v>0</v>
      </c>
      <c r="AD103" s="75">
        <f t="shared" si="45"/>
        <v>0</v>
      </c>
      <c r="AE103" s="88">
        <f t="shared" si="46"/>
        <v>0</v>
      </c>
      <c r="AF103" s="92">
        <f t="shared" si="47"/>
        <v>0</v>
      </c>
      <c r="AG103" s="93">
        <f t="shared" si="48"/>
        <v>0</v>
      </c>
      <c r="AH103" s="93">
        <f t="shared" si="49"/>
        <v>0</v>
      </c>
      <c r="AI103" s="78">
        <f t="shared" si="50"/>
        <v>0</v>
      </c>
      <c r="AJ103" s="92">
        <f t="shared" si="51"/>
        <v>0</v>
      </c>
      <c r="AK103" s="78">
        <f t="shared" si="52"/>
        <v>0</v>
      </c>
      <c r="AL103" s="11"/>
      <c r="AM103" s="14"/>
      <c r="AN103" s="11"/>
      <c r="AO103" s="15"/>
      <c r="AP103" s="11"/>
      <c r="AQ103" s="11"/>
      <c r="AR103" s="11"/>
      <c r="AS103" s="75" t="str">
        <f t="shared" si="60"/>
        <v/>
      </c>
      <c r="AT103" s="75" t="str">
        <f t="shared" ca="1" si="61"/>
        <v/>
      </c>
      <c r="AU103" s="75" t="str">
        <f t="shared" si="62"/>
        <v/>
      </c>
      <c r="AV103" s="75" t="str">
        <f t="shared" ca="1" si="63"/>
        <v/>
      </c>
      <c r="AW103" s="169"/>
      <c r="AX103" s="169"/>
      <c r="AY103" s="75" t="str">
        <f t="shared" si="64"/>
        <v/>
      </c>
      <c r="AZ103" s="169"/>
      <c r="BA103" s="169"/>
      <c r="BB103" s="75" t="str">
        <f t="shared" si="65"/>
        <v/>
      </c>
      <c r="BC103" s="11"/>
      <c r="BH103" s="52"/>
      <c r="BI103" s="52"/>
      <c r="BJ103" s="52"/>
      <c r="BK103" s="52"/>
      <c r="BL103" s="52"/>
      <c r="BM103" s="52"/>
      <c r="BP103" s="54"/>
      <c r="BQ103" s="27"/>
      <c r="BR103" s="27"/>
      <c r="BS103" s="27"/>
      <c r="BT103" s="27"/>
      <c r="BU103" s="27"/>
      <c r="BV103" s="27"/>
      <c r="BW103" s="54"/>
      <c r="BX103" s="26"/>
      <c r="BY103" s="54"/>
      <c r="BZ103" s="26"/>
      <c r="CA103" s="26"/>
      <c r="CB103" s="26"/>
    </row>
    <row r="104" spans="1:80" ht="17.45" customHeight="1">
      <c r="A104" s="86">
        <f t="shared" si="66"/>
        <v>14.3</v>
      </c>
      <c r="B104" s="179">
        <f t="shared" si="38"/>
        <v>46046</v>
      </c>
      <c r="C104" s="8"/>
      <c r="D104" s="11"/>
      <c r="E104" s="12"/>
      <c r="F104" s="11"/>
      <c r="G104" s="74">
        <f t="shared" si="67"/>
        <v>765</v>
      </c>
      <c r="H104" s="75">
        <f t="shared" si="67"/>
        <v>5848</v>
      </c>
      <c r="I104" s="88">
        <f t="shared" si="54"/>
        <v>0</v>
      </c>
      <c r="J104" s="78">
        <f t="shared" si="55"/>
        <v>0</v>
      </c>
      <c r="K104" s="78">
        <f t="shared" si="56"/>
        <v>0</v>
      </c>
      <c r="L104" s="78">
        <f t="shared" si="57"/>
        <v>0</v>
      </c>
      <c r="M104" s="78">
        <f t="shared" ca="1" si="58"/>
        <v>7.4608904933814738E-2</v>
      </c>
      <c r="N104" s="78">
        <f t="shared" ca="1" si="39"/>
        <v>9.317296290022023E-3</v>
      </c>
      <c r="O104" s="78">
        <f t="shared" si="59"/>
        <v>5.0000000000000001E-4</v>
      </c>
      <c r="P104" s="13"/>
      <c r="Q104" s="8"/>
      <c r="R104" s="13"/>
      <c r="S104" s="89">
        <f t="shared" si="40"/>
        <v>0</v>
      </c>
      <c r="T104" s="75">
        <f t="shared" si="41"/>
        <v>0</v>
      </c>
      <c r="U104" s="90">
        <f t="shared" si="42"/>
        <v>0</v>
      </c>
      <c r="V104" s="82">
        <f t="shared" si="43"/>
        <v>0</v>
      </c>
      <c r="W104" s="8"/>
      <c r="X104" s="8"/>
      <c r="Y104" s="23"/>
      <c r="Z104" s="23"/>
      <c r="AA104" s="23"/>
      <c r="AB104" s="12"/>
      <c r="AC104" s="91">
        <f t="shared" si="44"/>
        <v>0</v>
      </c>
      <c r="AD104" s="75">
        <f t="shared" si="45"/>
        <v>0</v>
      </c>
      <c r="AE104" s="88">
        <f t="shared" si="46"/>
        <v>0</v>
      </c>
      <c r="AF104" s="92">
        <f t="shared" si="47"/>
        <v>0</v>
      </c>
      <c r="AG104" s="93">
        <f t="shared" si="48"/>
        <v>0</v>
      </c>
      <c r="AH104" s="93">
        <f t="shared" si="49"/>
        <v>0</v>
      </c>
      <c r="AI104" s="78">
        <f t="shared" si="50"/>
        <v>0</v>
      </c>
      <c r="AJ104" s="92">
        <f t="shared" si="51"/>
        <v>0</v>
      </c>
      <c r="AK104" s="78">
        <f t="shared" si="52"/>
        <v>0</v>
      </c>
      <c r="AL104" s="11"/>
      <c r="AM104" s="14"/>
      <c r="AN104" s="11"/>
      <c r="AO104" s="15"/>
      <c r="AP104" s="11"/>
      <c r="AQ104" s="11"/>
      <c r="AR104" s="11"/>
      <c r="AS104" s="75" t="str">
        <f t="shared" si="60"/>
        <v/>
      </c>
      <c r="AT104" s="75" t="str">
        <f t="shared" ca="1" si="61"/>
        <v/>
      </c>
      <c r="AU104" s="75" t="str">
        <f t="shared" si="62"/>
        <v/>
      </c>
      <c r="AV104" s="75" t="str">
        <f t="shared" ca="1" si="63"/>
        <v/>
      </c>
      <c r="AW104" s="169"/>
      <c r="AX104" s="169"/>
      <c r="AY104" s="75" t="str">
        <f t="shared" si="64"/>
        <v/>
      </c>
      <c r="AZ104" s="169"/>
      <c r="BA104" s="169"/>
      <c r="BB104" s="75" t="str">
        <f t="shared" si="65"/>
        <v/>
      </c>
      <c r="BC104" s="11"/>
      <c r="BH104" s="52"/>
      <c r="BI104" s="52"/>
      <c r="BJ104" s="52"/>
      <c r="BK104" s="52"/>
      <c r="BL104" s="52"/>
      <c r="BM104" s="52"/>
      <c r="BP104" s="54"/>
      <c r="BQ104" s="27"/>
      <c r="BR104" s="27"/>
      <c r="BS104" s="27"/>
      <c r="BT104" s="27"/>
      <c r="BU104" s="27"/>
      <c r="BV104" s="27"/>
      <c r="BW104" s="54"/>
      <c r="BX104" s="26"/>
      <c r="BY104" s="54"/>
      <c r="BZ104" s="26"/>
      <c r="CA104" s="26"/>
      <c r="CB104" s="26"/>
    </row>
    <row r="105" spans="1:80" ht="17.45" customHeight="1">
      <c r="A105" s="94">
        <f t="shared" si="66"/>
        <v>14.4</v>
      </c>
      <c r="B105" s="179">
        <f t="shared" si="38"/>
        <v>46047</v>
      </c>
      <c r="C105" s="8"/>
      <c r="D105" s="11"/>
      <c r="E105" s="12"/>
      <c r="F105" s="11"/>
      <c r="G105" s="74">
        <f t="shared" si="67"/>
        <v>765</v>
      </c>
      <c r="H105" s="75">
        <f t="shared" si="67"/>
        <v>5848</v>
      </c>
      <c r="I105" s="88">
        <f t="shared" si="54"/>
        <v>0</v>
      </c>
      <c r="J105" s="78">
        <f t="shared" si="55"/>
        <v>0</v>
      </c>
      <c r="K105" s="78">
        <f t="shared" si="56"/>
        <v>0</v>
      </c>
      <c r="L105" s="78">
        <f t="shared" si="57"/>
        <v>0</v>
      </c>
      <c r="M105" s="78">
        <f t="shared" ca="1" si="58"/>
        <v>7.4608904933814738E-2</v>
      </c>
      <c r="N105" s="78">
        <f t="shared" ca="1" si="39"/>
        <v>9.317296290022023E-3</v>
      </c>
      <c r="O105" s="78">
        <f t="shared" si="59"/>
        <v>5.0000000000000001E-4</v>
      </c>
      <c r="P105" s="13"/>
      <c r="Q105" s="8"/>
      <c r="R105" s="13"/>
      <c r="S105" s="89">
        <f t="shared" si="40"/>
        <v>0</v>
      </c>
      <c r="T105" s="75">
        <f t="shared" si="41"/>
        <v>0</v>
      </c>
      <c r="U105" s="90">
        <f t="shared" si="42"/>
        <v>0</v>
      </c>
      <c r="V105" s="82">
        <f t="shared" si="43"/>
        <v>0</v>
      </c>
      <c r="W105" s="8"/>
      <c r="X105" s="8"/>
      <c r="Y105" s="23"/>
      <c r="Z105" s="23"/>
      <c r="AA105" s="23"/>
      <c r="AB105" s="12"/>
      <c r="AC105" s="91">
        <f t="shared" si="44"/>
        <v>0</v>
      </c>
      <c r="AD105" s="75">
        <f t="shared" si="45"/>
        <v>0</v>
      </c>
      <c r="AE105" s="88">
        <f t="shared" si="46"/>
        <v>0</v>
      </c>
      <c r="AF105" s="92">
        <f t="shared" si="47"/>
        <v>0</v>
      </c>
      <c r="AG105" s="93">
        <f t="shared" si="48"/>
        <v>0</v>
      </c>
      <c r="AH105" s="93">
        <f t="shared" si="49"/>
        <v>0</v>
      </c>
      <c r="AI105" s="78">
        <f t="shared" si="50"/>
        <v>0</v>
      </c>
      <c r="AJ105" s="92">
        <f t="shared" si="51"/>
        <v>0</v>
      </c>
      <c r="AK105" s="78">
        <f t="shared" si="52"/>
        <v>0</v>
      </c>
      <c r="AL105" s="11"/>
      <c r="AM105" s="14"/>
      <c r="AN105" s="11"/>
      <c r="AO105" s="15"/>
      <c r="AP105" s="11"/>
      <c r="AQ105" s="11"/>
      <c r="AR105" s="11"/>
      <c r="AS105" s="75" t="str">
        <f t="shared" si="60"/>
        <v/>
      </c>
      <c r="AT105" s="75" t="str">
        <f t="shared" ca="1" si="61"/>
        <v/>
      </c>
      <c r="AU105" s="75" t="str">
        <f t="shared" si="62"/>
        <v/>
      </c>
      <c r="AV105" s="75" t="str">
        <f t="shared" ca="1" si="63"/>
        <v/>
      </c>
      <c r="AW105" s="169"/>
      <c r="AX105" s="169"/>
      <c r="AY105" s="75" t="str">
        <f t="shared" si="64"/>
        <v/>
      </c>
      <c r="AZ105" s="169"/>
      <c r="BA105" s="169"/>
      <c r="BB105" s="75" t="str">
        <f t="shared" si="65"/>
        <v/>
      </c>
      <c r="BC105" s="11"/>
      <c r="BH105" s="52"/>
      <c r="BI105" s="52"/>
      <c r="BJ105" s="52"/>
      <c r="BK105" s="52"/>
      <c r="BL105" s="52"/>
      <c r="BM105" s="52"/>
      <c r="BP105" s="54"/>
      <c r="BQ105" s="27"/>
      <c r="BR105" s="27"/>
      <c r="BS105" s="27"/>
      <c r="BT105" s="27"/>
      <c r="BU105" s="27"/>
      <c r="BV105" s="27"/>
      <c r="BW105" s="54"/>
      <c r="BX105" s="26"/>
      <c r="BY105" s="54"/>
      <c r="BZ105" s="26"/>
      <c r="CA105" s="26"/>
      <c r="CB105" s="26"/>
    </row>
    <row r="106" spans="1:80" ht="17.45" customHeight="1">
      <c r="A106" s="86">
        <f t="shared" si="66"/>
        <v>14.5</v>
      </c>
      <c r="B106" s="179">
        <f t="shared" si="38"/>
        <v>46048</v>
      </c>
      <c r="C106" s="8"/>
      <c r="D106" s="11"/>
      <c r="E106" s="12"/>
      <c r="F106" s="11"/>
      <c r="G106" s="74">
        <f t="shared" si="67"/>
        <v>765</v>
      </c>
      <c r="H106" s="75">
        <f t="shared" si="67"/>
        <v>5848</v>
      </c>
      <c r="I106" s="88">
        <f t="shared" si="54"/>
        <v>0</v>
      </c>
      <c r="J106" s="78">
        <f t="shared" si="55"/>
        <v>0</v>
      </c>
      <c r="K106" s="78">
        <f t="shared" si="56"/>
        <v>0</v>
      </c>
      <c r="L106" s="78">
        <f t="shared" si="57"/>
        <v>0</v>
      </c>
      <c r="M106" s="78">
        <f t="shared" ca="1" si="58"/>
        <v>7.4608904933814738E-2</v>
      </c>
      <c r="N106" s="78">
        <f t="shared" ca="1" si="39"/>
        <v>9.317296290022023E-3</v>
      </c>
      <c r="O106" s="78">
        <f t="shared" si="59"/>
        <v>5.0000000000000001E-4</v>
      </c>
      <c r="P106" s="13"/>
      <c r="Q106" s="8"/>
      <c r="R106" s="13"/>
      <c r="S106" s="89">
        <f t="shared" si="40"/>
        <v>0</v>
      </c>
      <c r="T106" s="75">
        <f t="shared" si="41"/>
        <v>0</v>
      </c>
      <c r="U106" s="90">
        <f t="shared" si="42"/>
        <v>0</v>
      </c>
      <c r="V106" s="82">
        <f t="shared" si="43"/>
        <v>0</v>
      </c>
      <c r="W106" s="8"/>
      <c r="X106" s="8"/>
      <c r="Y106" s="23"/>
      <c r="Z106" s="23"/>
      <c r="AA106" s="23"/>
      <c r="AB106" s="12"/>
      <c r="AC106" s="91">
        <f t="shared" si="44"/>
        <v>0</v>
      </c>
      <c r="AD106" s="75">
        <f t="shared" si="45"/>
        <v>0</v>
      </c>
      <c r="AE106" s="88">
        <f t="shared" si="46"/>
        <v>0</v>
      </c>
      <c r="AF106" s="92">
        <f t="shared" si="47"/>
        <v>0</v>
      </c>
      <c r="AG106" s="93">
        <f t="shared" si="48"/>
        <v>0</v>
      </c>
      <c r="AH106" s="93">
        <f t="shared" si="49"/>
        <v>0</v>
      </c>
      <c r="AI106" s="78">
        <f t="shared" si="50"/>
        <v>0</v>
      </c>
      <c r="AJ106" s="92">
        <f t="shared" si="51"/>
        <v>0</v>
      </c>
      <c r="AK106" s="78">
        <f t="shared" si="52"/>
        <v>0</v>
      </c>
      <c r="AL106" s="11"/>
      <c r="AM106" s="14"/>
      <c r="AN106" s="11"/>
      <c r="AO106" s="15"/>
      <c r="AP106" s="11"/>
      <c r="AQ106" s="11"/>
      <c r="AR106" s="11"/>
      <c r="AS106" s="75" t="str">
        <f t="shared" si="60"/>
        <v/>
      </c>
      <c r="AT106" s="75" t="str">
        <f t="shared" ca="1" si="61"/>
        <v/>
      </c>
      <c r="AU106" s="75" t="str">
        <f t="shared" si="62"/>
        <v/>
      </c>
      <c r="AV106" s="75" t="str">
        <f t="shared" ca="1" si="63"/>
        <v/>
      </c>
      <c r="AW106" s="169"/>
      <c r="AX106" s="169"/>
      <c r="AY106" s="75" t="str">
        <f t="shared" si="64"/>
        <v/>
      </c>
      <c r="AZ106" s="169"/>
      <c r="BA106" s="169"/>
      <c r="BB106" s="75" t="str">
        <f t="shared" si="65"/>
        <v/>
      </c>
      <c r="BC106" s="11"/>
      <c r="BH106" s="52"/>
      <c r="BI106" s="52"/>
      <c r="BJ106" s="52"/>
      <c r="BK106" s="52"/>
      <c r="BL106" s="52"/>
      <c r="BM106" s="52"/>
      <c r="BP106" s="54"/>
      <c r="BQ106" s="27"/>
      <c r="BR106" s="27"/>
      <c r="BS106" s="27"/>
      <c r="BT106" s="27"/>
      <c r="BU106" s="27"/>
      <c r="BV106" s="27"/>
      <c r="BW106" s="54"/>
      <c r="BX106" s="26"/>
      <c r="BY106" s="54"/>
      <c r="BZ106" s="26"/>
      <c r="CA106" s="26"/>
      <c r="CB106" s="26"/>
    </row>
    <row r="107" spans="1:80" ht="17.45" customHeight="1">
      <c r="A107" s="94">
        <f t="shared" si="66"/>
        <v>14.600000000000001</v>
      </c>
      <c r="B107" s="179">
        <f t="shared" si="38"/>
        <v>46049</v>
      </c>
      <c r="C107" s="8"/>
      <c r="D107" s="11"/>
      <c r="E107" s="12"/>
      <c r="F107" s="11"/>
      <c r="G107" s="74">
        <f t="shared" si="67"/>
        <v>765</v>
      </c>
      <c r="H107" s="75">
        <f t="shared" si="67"/>
        <v>5848</v>
      </c>
      <c r="I107" s="88">
        <f t="shared" si="54"/>
        <v>0</v>
      </c>
      <c r="J107" s="78">
        <f t="shared" si="55"/>
        <v>0</v>
      </c>
      <c r="K107" s="78">
        <f t="shared" si="56"/>
        <v>0</v>
      </c>
      <c r="L107" s="78">
        <f t="shared" si="57"/>
        <v>0</v>
      </c>
      <c r="M107" s="78">
        <f t="shared" ca="1" si="58"/>
        <v>7.4608904933814738E-2</v>
      </c>
      <c r="N107" s="78">
        <f t="shared" ca="1" si="39"/>
        <v>9.317296290022023E-3</v>
      </c>
      <c r="O107" s="78">
        <f t="shared" si="59"/>
        <v>5.0000000000000001E-4</v>
      </c>
      <c r="P107" s="13"/>
      <c r="Q107" s="8"/>
      <c r="R107" s="13"/>
      <c r="S107" s="89">
        <f t="shared" si="40"/>
        <v>0</v>
      </c>
      <c r="T107" s="75">
        <f t="shared" si="41"/>
        <v>0</v>
      </c>
      <c r="U107" s="90">
        <f t="shared" si="42"/>
        <v>0</v>
      </c>
      <c r="V107" s="82">
        <f t="shared" si="43"/>
        <v>0</v>
      </c>
      <c r="W107" s="8"/>
      <c r="X107" s="8"/>
      <c r="Y107" s="23"/>
      <c r="Z107" s="23"/>
      <c r="AA107" s="23"/>
      <c r="AB107" s="12"/>
      <c r="AC107" s="91">
        <f t="shared" si="44"/>
        <v>0</v>
      </c>
      <c r="AD107" s="75">
        <f t="shared" si="45"/>
        <v>0</v>
      </c>
      <c r="AE107" s="88">
        <f t="shared" ref="AE107:AE130" si="68">IFERROR(W107/H106,0)</f>
        <v>0</v>
      </c>
      <c r="AF107" s="92">
        <f t="shared" ref="AF107:AF130" si="69">IFERROR(X107/$W107,0)</f>
        <v>0</v>
      </c>
      <c r="AG107" s="93">
        <f t="shared" ref="AG107:AG130" si="70">IFERROR(Y107/$W107,0)</f>
        <v>0</v>
      </c>
      <c r="AH107" s="93">
        <f t="shared" ref="AH107:AH130" si="71">IFERROR(Z107/$W107,0)</f>
        <v>0</v>
      </c>
      <c r="AI107" s="78">
        <f t="shared" ref="AI107:AI130" si="72">IFERROR(AA107/$W107,0)</f>
        <v>0</v>
      </c>
      <c r="AJ107" s="92">
        <f t="shared" si="51"/>
        <v>0</v>
      </c>
      <c r="AK107" s="78">
        <f t="shared" si="52"/>
        <v>0</v>
      </c>
      <c r="AL107" s="11"/>
      <c r="AM107" s="14"/>
      <c r="AN107" s="11"/>
      <c r="AO107" s="15"/>
      <c r="AP107" s="11"/>
      <c r="AQ107" s="11"/>
      <c r="AR107" s="11"/>
      <c r="AS107" s="75" t="str">
        <f t="shared" si="60"/>
        <v/>
      </c>
      <c r="AT107" s="75" t="str">
        <f t="shared" ca="1" si="61"/>
        <v/>
      </c>
      <c r="AU107" s="75" t="str">
        <f t="shared" si="62"/>
        <v/>
      </c>
      <c r="AV107" s="75" t="str">
        <f t="shared" ca="1" si="63"/>
        <v/>
      </c>
      <c r="AW107" s="169"/>
      <c r="AX107" s="169"/>
      <c r="AY107" s="75" t="str">
        <f t="shared" si="64"/>
        <v/>
      </c>
      <c r="AZ107" s="169"/>
      <c r="BA107" s="169"/>
      <c r="BB107" s="75" t="str">
        <f t="shared" si="65"/>
        <v/>
      </c>
      <c r="BC107" s="11"/>
      <c r="BH107" s="52"/>
      <c r="BI107" s="52"/>
      <c r="BJ107" s="52"/>
      <c r="BK107" s="52"/>
      <c r="BL107" s="52"/>
      <c r="BM107" s="52"/>
      <c r="BP107" s="54"/>
      <c r="BQ107" s="27"/>
      <c r="BR107" s="27"/>
      <c r="BS107" s="27"/>
      <c r="BT107" s="27"/>
      <c r="BU107" s="27"/>
      <c r="BV107" s="27"/>
      <c r="BW107" s="54"/>
      <c r="BX107" s="26"/>
      <c r="BY107" s="54"/>
      <c r="BZ107" s="26"/>
      <c r="CA107" s="26"/>
      <c r="CB107" s="26"/>
    </row>
    <row r="108" spans="1:80" ht="17.45" customHeight="1" thickBot="1">
      <c r="A108" s="86">
        <f t="shared" si="66"/>
        <v>14.700000000000001</v>
      </c>
      <c r="B108" s="180">
        <f t="shared" si="38"/>
        <v>46050</v>
      </c>
      <c r="C108" s="16"/>
      <c r="D108" s="17"/>
      <c r="E108" s="18"/>
      <c r="F108" s="17"/>
      <c r="G108" s="96">
        <f t="shared" ref="G108:H123" si="73">G107-E108-C108</f>
        <v>765</v>
      </c>
      <c r="H108" s="97">
        <f t="shared" si="73"/>
        <v>5848</v>
      </c>
      <c r="I108" s="98">
        <f t="shared" si="54"/>
        <v>0</v>
      </c>
      <c r="J108" s="99">
        <f t="shared" si="55"/>
        <v>0</v>
      </c>
      <c r="K108" s="99">
        <f t="shared" si="56"/>
        <v>0</v>
      </c>
      <c r="L108" s="99">
        <f t="shared" si="57"/>
        <v>0</v>
      </c>
      <c r="M108" s="99">
        <f t="shared" ca="1" si="58"/>
        <v>7.4608904933814738E-2</v>
      </c>
      <c r="N108" s="99">
        <f t="shared" ca="1" si="39"/>
        <v>9.317296290022023E-3</v>
      </c>
      <c r="O108" s="99">
        <f t="shared" si="59"/>
        <v>5.0000000000000001E-4</v>
      </c>
      <c r="P108" s="19"/>
      <c r="Q108" s="16"/>
      <c r="R108" s="19"/>
      <c r="S108" s="89">
        <f t="shared" si="40"/>
        <v>0</v>
      </c>
      <c r="T108" s="75">
        <f t="shared" si="41"/>
        <v>0</v>
      </c>
      <c r="U108" s="100">
        <f t="shared" si="42"/>
        <v>0</v>
      </c>
      <c r="V108" s="101">
        <f t="shared" si="43"/>
        <v>0</v>
      </c>
      <c r="W108" s="16"/>
      <c r="X108" s="16"/>
      <c r="Y108" s="23"/>
      <c r="Z108" s="23"/>
      <c r="AA108" s="23"/>
      <c r="AB108" s="12"/>
      <c r="AC108" s="102">
        <f t="shared" si="44"/>
        <v>0</v>
      </c>
      <c r="AD108" s="97">
        <f t="shared" si="45"/>
        <v>0</v>
      </c>
      <c r="AE108" s="98">
        <f t="shared" si="68"/>
        <v>0</v>
      </c>
      <c r="AF108" s="103">
        <f t="shared" si="69"/>
        <v>0</v>
      </c>
      <c r="AG108" s="104">
        <f t="shared" si="70"/>
        <v>0</v>
      </c>
      <c r="AH108" s="104">
        <f t="shared" si="71"/>
        <v>0</v>
      </c>
      <c r="AI108" s="99">
        <f t="shared" si="72"/>
        <v>0</v>
      </c>
      <c r="AJ108" s="103">
        <f t="shared" si="51"/>
        <v>0</v>
      </c>
      <c r="AK108" s="99">
        <f t="shared" si="52"/>
        <v>0</v>
      </c>
      <c r="AL108" s="17"/>
      <c r="AM108" s="20"/>
      <c r="AN108" s="17"/>
      <c r="AO108" s="21"/>
      <c r="AP108" s="17"/>
      <c r="AQ108" s="17"/>
      <c r="AR108" s="17"/>
      <c r="AS108" s="97" t="str">
        <f t="shared" si="60"/>
        <v/>
      </c>
      <c r="AT108" s="97" t="str">
        <f t="shared" ca="1" si="61"/>
        <v/>
      </c>
      <c r="AU108" s="97" t="str">
        <f t="shared" si="62"/>
        <v/>
      </c>
      <c r="AV108" s="97" t="str">
        <f t="shared" ca="1" si="63"/>
        <v/>
      </c>
      <c r="AW108" s="167"/>
      <c r="AX108" s="167"/>
      <c r="AY108" s="97" t="str">
        <f t="shared" si="64"/>
        <v/>
      </c>
      <c r="AZ108" s="167"/>
      <c r="BA108" s="167"/>
      <c r="BB108" s="97" t="str">
        <f t="shared" si="65"/>
        <v/>
      </c>
      <c r="BC108" s="17"/>
      <c r="BH108" s="52"/>
      <c r="BI108" s="52"/>
      <c r="BJ108" s="52"/>
      <c r="BK108" s="52"/>
      <c r="BL108" s="52"/>
      <c r="BM108" s="52"/>
      <c r="BP108" s="54"/>
      <c r="BQ108" s="27"/>
      <c r="BR108" s="27"/>
      <c r="BS108" s="27"/>
      <c r="BT108" s="27"/>
      <c r="BU108" s="27"/>
      <c r="BV108" s="27"/>
      <c r="BW108" s="54"/>
      <c r="BX108" s="26"/>
      <c r="BY108" s="54"/>
      <c r="BZ108" s="26"/>
      <c r="CA108" s="26"/>
      <c r="CB108" s="26"/>
    </row>
    <row r="109" spans="1:80" ht="17.45" customHeight="1" thickTop="1">
      <c r="A109" s="71">
        <f>A102+1</f>
        <v>15.1</v>
      </c>
      <c r="B109" s="178">
        <f>B108+1</f>
        <v>46051</v>
      </c>
      <c r="C109" s="4"/>
      <c r="D109" s="5"/>
      <c r="E109" s="6"/>
      <c r="F109" s="5"/>
      <c r="G109" s="74">
        <f t="shared" si="73"/>
        <v>765</v>
      </c>
      <c r="H109" s="75">
        <f t="shared" si="73"/>
        <v>5848</v>
      </c>
      <c r="I109" s="76">
        <f t="shared" si="54"/>
        <v>0</v>
      </c>
      <c r="J109" s="77">
        <f t="shared" si="55"/>
        <v>0</v>
      </c>
      <c r="K109" s="77">
        <f t="shared" si="56"/>
        <v>0</v>
      </c>
      <c r="L109" s="77">
        <f t="shared" si="57"/>
        <v>0</v>
      </c>
      <c r="M109" s="78">
        <f t="shared" ca="1" si="58"/>
        <v>7.4608904933814738E-2</v>
      </c>
      <c r="N109" s="78">
        <f t="shared" ca="1" si="39"/>
        <v>9.317296290022023E-3</v>
      </c>
      <c r="O109" s="78">
        <f t="shared" si="59"/>
        <v>5.0000000000000001E-4</v>
      </c>
      <c r="P109" s="13"/>
      <c r="Q109" s="8"/>
      <c r="R109" s="13"/>
      <c r="S109" s="79">
        <f t="shared" si="40"/>
        <v>0</v>
      </c>
      <c r="T109" s="80">
        <f t="shared" si="41"/>
        <v>0</v>
      </c>
      <c r="U109" s="90">
        <f t="shared" si="42"/>
        <v>0</v>
      </c>
      <c r="V109" s="82">
        <f t="shared" si="43"/>
        <v>0</v>
      </c>
      <c r="W109" s="4"/>
      <c r="X109" s="4"/>
      <c r="Y109" s="22"/>
      <c r="Z109" s="22"/>
      <c r="AA109" s="22"/>
      <c r="AB109" s="6"/>
      <c r="AC109" s="83">
        <f t="shared" si="44"/>
        <v>0</v>
      </c>
      <c r="AD109" s="80">
        <f t="shared" si="45"/>
        <v>0</v>
      </c>
      <c r="AE109" s="76">
        <f t="shared" si="68"/>
        <v>0</v>
      </c>
      <c r="AF109" s="84">
        <f t="shared" si="69"/>
        <v>0</v>
      </c>
      <c r="AG109" s="85">
        <f t="shared" si="70"/>
        <v>0</v>
      </c>
      <c r="AH109" s="85">
        <f t="shared" si="71"/>
        <v>0</v>
      </c>
      <c r="AI109" s="77">
        <f t="shared" si="72"/>
        <v>0</v>
      </c>
      <c r="AJ109" s="84">
        <f t="shared" si="51"/>
        <v>0</v>
      </c>
      <c r="AK109" s="77">
        <f t="shared" si="52"/>
        <v>0</v>
      </c>
      <c r="AL109" s="5"/>
      <c r="AM109" s="9"/>
      <c r="AN109" s="5"/>
      <c r="AO109" s="10"/>
      <c r="AP109" s="5"/>
      <c r="AQ109" s="5"/>
      <c r="AR109" s="5"/>
      <c r="AS109" s="80" t="str">
        <f t="shared" si="60"/>
        <v/>
      </c>
      <c r="AT109" s="80" t="str">
        <f t="shared" ca="1" si="61"/>
        <v/>
      </c>
      <c r="AU109" s="80" t="str">
        <f t="shared" si="62"/>
        <v/>
      </c>
      <c r="AV109" s="80" t="str">
        <f t="shared" ca="1" si="63"/>
        <v/>
      </c>
      <c r="AW109" s="165"/>
      <c r="AX109" s="165"/>
      <c r="AY109" s="80" t="str">
        <f t="shared" si="64"/>
        <v/>
      </c>
      <c r="AZ109" s="165"/>
      <c r="BA109" s="165"/>
      <c r="BB109" s="80" t="str">
        <f t="shared" si="65"/>
        <v/>
      </c>
      <c r="BC109" s="5"/>
      <c r="BH109" s="52"/>
      <c r="BI109" s="52"/>
      <c r="BJ109" s="52"/>
      <c r="BK109" s="52"/>
      <c r="BL109" s="52"/>
      <c r="BM109" s="52"/>
      <c r="BP109" s="54"/>
      <c r="BQ109" s="27"/>
      <c r="BR109" s="27"/>
      <c r="BS109" s="27"/>
      <c r="BT109" s="27"/>
      <c r="BU109" s="27"/>
      <c r="BV109" s="27"/>
      <c r="BW109" s="54"/>
      <c r="BX109" s="26"/>
      <c r="BY109" s="54"/>
      <c r="BZ109" s="26"/>
      <c r="CA109" s="26"/>
      <c r="CB109" s="26"/>
    </row>
    <row r="110" spans="1:80" ht="17.45" customHeight="1">
      <c r="A110" s="86">
        <f t="shared" si="66"/>
        <v>15.2</v>
      </c>
      <c r="B110" s="179">
        <f t="shared" si="38"/>
        <v>46052</v>
      </c>
      <c r="C110" s="8"/>
      <c r="D110" s="11"/>
      <c r="E110" s="12"/>
      <c r="F110" s="11"/>
      <c r="G110" s="74">
        <f t="shared" si="73"/>
        <v>765</v>
      </c>
      <c r="H110" s="75">
        <f t="shared" si="73"/>
        <v>5848</v>
      </c>
      <c r="I110" s="88">
        <f t="shared" si="54"/>
        <v>0</v>
      </c>
      <c r="J110" s="78">
        <f t="shared" si="55"/>
        <v>0</v>
      </c>
      <c r="K110" s="78">
        <f t="shared" si="56"/>
        <v>0</v>
      </c>
      <c r="L110" s="78">
        <f t="shared" si="57"/>
        <v>0</v>
      </c>
      <c r="M110" s="78">
        <f t="shared" ca="1" si="58"/>
        <v>7.4608904933814738E-2</v>
      </c>
      <c r="N110" s="78">
        <f t="shared" ca="1" si="39"/>
        <v>9.317296290022023E-3</v>
      </c>
      <c r="O110" s="78">
        <f t="shared" si="59"/>
        <v>5.0000000000000001E-4</v>
      </c>
      <c r="P110" s="13"/>
      <c r="Q110" s="8"/>
      <c r="R110" s="13"/>
      <c r="S110" s="89">
        <f t="shared" si="40"/>
        <v>0</v>
      </c>
      <c r="T110" s="75">
        <f t="shared" si="41"/>
        <v>0</v>
      </c>
      <c r="U110" s="90">
        <f t="shared" si="42"/>
        <v>0</v>
      </c>
      <c r="V110" s="82">
        <f t="shared" si="43"/>
        <v>0</v>
      </c>
      <c r="W110" s="8"/>
      <c r="X110" s="8"/>
      <c r="Y110" s="23"/>
      <c r="Z110" s="23"/>
      <c r="AA110" s="23"/>
      <c r="AB110" s="12"/>
      <c r="AC110" s="91">
        <f t="shared" si="44"/>
        <v>0</v>
      </c>
      <c r="AD110" s="75">
        <f t="shared" si="45"/>
        <v>0</v>
      </c>
      <c r="AE110" s="88">
        <f t="shared" si="68"/>
        <v>0</v>
      </c>
      <c r="AF110" s="92">
        <f t="shared" si="69"/>
        <v>0</v>
      </c>
      <c r="AG110" s="93">
        <f t="shared" si="70"/>
        <v>0</v>
      </c>
      <c r="AH110" s="93">
        <f t="shared" si="71"/>
        <v>0</v>
      </c>
      <c r="AI110" s="78">
        <f t="shared" si="72"/>
        <v>0</v>
      </c>
      <c r="AJ110" s="92">
        <f t="shared" si="51"/>
        <v>0</v>
      </c>
      <c r="AK110" s="78">
        <f t="shared" si="52"/>
        <v>0</v>
      </c>
      <c r="AL110" s="11"/>
      <c r="AM110" s="14"/>
      <c r="AN110" s="11"/>
      <c r="AO110" s="15"/>
      <c r="AP110" s="11"/>
      <c r="AQ110" s="11"/>
      <c r="AR110" s="11"/>
      <c r="AS110" s="75" t="str">
        <f t="shared" si="60"/>
        <v/>
      </c>
      <c r="AT110" s="75" t="str">
        <f t="shared" ca="1" si="61"/>
        <v/>
      </c>
      <c r="AU110" s="75" t="str">
        <f t="shared" si="62"/>
        <v/>
      </c>
      <c r="AV110" s="75" t="str">
        <f t="shared" ca="1" si="63"/>
        <v/>
      </c>
      <c r="AW110" s="169"/>
      <c r="AX110" s="169"/>
      <c r="AY110" s="75" t="str">
        <f t="shared" si="64"/>
        <v/>
      </c>
      <c r="AZ110" s="169"/>
      <c r="BA110" s="169"/>
      <c r="BB110" s="75" t="str">
        <f t="shared" si="65"/>
        <v/>
      </c>
      <c r="BC110" s="11"/>
      <c r="BH110" s="52"/>
      <c r="BI110" s="52"/>
      <c r="BJ110" s="52"/>
      <c r="BK110" s="52"/>
      <c r="BL110" s="52"/>
      <c r="BM110" s="52"/>
      <c r="BP110" s="54"/>
      <c r="BQ110" s="27"/>
      <c r="BR110" s="27"/>
      <c r="BS110" s="27"/>
      <c r="BT110" s="27"/>
      <c r="BU110" s="27"/>
      <c r="BV110" s="27"/>
      <c r="BW110" s="54"/>
      <c r="BX110" s="26"/>
      <c r="BY110" s="54"/>
      <c r="BZ110" s="26"/>
      <c r="CA110" s="26"/>
      <c r="CB110" s="26"/>
    </row>
    <row r="111" spans="1:80" ht="17.45" customHeight="1">
      <c r="A111" s="94">
        <f t="shared" si="66"/>
        <v>15.3</v>
      </c>
      <c r="B111" s="179">
        <f t="shared" si="38"/>
        <v>46053</v>
      </c>
      <c r="C111" s="8"/>
      <c r="D111" s="11"/>
      <c r="E111" s="12"/>
      <c r="F111" s="11"/>
      <c r="G111" s="74">
        <f t="shared" si="73"/>
        <v>765</v>
      </c>
      <c r="H111" s="75">
        <f t="shared" si="73"/>
        <v>5848</v>
      </c>
      <c r="I111" s="88">
        <f t="shared" si="54"/>
        <v>0</v>
      </c>
      <c r="J111" s="78">
        <f t="shared" si="55"/>
        <v>0</v>
      </c>
      <c r="K111" s="78">
        <f t="shared" si="56"/>
        <v>0</v>
      </c>
      <c r="L111" s="78">
        <f t="shared" si="57"/>
        <v>0</v>
      </c>
      <c r="M111" s="78">
        <f t="shared" ca="1" si="58"/>
        <v>7.4608904933814738E-2</v>
      </c>
      <c r="N111" s="78">
        <f t="shared" ca="1" si="39"/>
        <v>9.317296290022023E-3</v>
      </c>
      <c r="O111" s="78">
        <f t="shared" si="59"/>
        <v>5.0000000000000001E-4</v>
      </c>
      <c r="P111" s="13"/>
      <c r="Q111" s="8"/>
      <c r="R111" s="13"/>
      <c r="S111" s="89">
        <f t="shared" si="40"/>
        <v>0</v>
      </c>
      <c r="T111" s="75">
        <f t="shared" si="41"/>
        <v>0</v>
      </c>
      <c r="U111" s="90">
        <f t="shared" si="42"/>
        <v>0</v>
      </c>
      <c r="V111" s="82">
        <f t="shared" si="43"/>
        <v>0</v>
      </c>
      <c r="W111" s="8"/>
      <c r="X111" s="8"/>
      <c r="Y111" s="23"/>
      <c r="Z111" s="23"/>
      <c r="AA111" s="23"/>
      <c r="AB111" s="12"/>
      <c r="AC111" s="91">
        <f t="shared" si="44"/>
        <v>0</v>
      </c>
      <c r="AD111" s="75">
        <f t="shared" si="45"/>
        <v>0</v>
      </c>
      <c r="AE111" s="88">
        <f t="shared" si="68"/>
        <v>0</v>
      </c>
      <c r="AF111" s="92">
        <f t="shared" si="69"/>
        <v>0</v>
      </c>
      <c r="AG111" s="93">
        <f t="shared" si="70"/>
        <v>0</v>
      </c>
      <c r="AH111" s="93">
        <f t="shared" si="71"/>
        <v>0</v>
      </c>
      <c r="AI111" s="78">
        <f t="shared" si="72"/>
        <v>0</v>
      </c>
      <c r="AJ111" s="92">
        <f t="shared" si="51"/>
        <v>0</v>
      </c>
      <c r="AK111" s="78">
        <f t="shared" si="52"/>
        <v>0</v>
      </c>
      <c r="AL111" s="11"/>
      <c r="AM111" s="14"/>
      <c r="AN111" s="11"/>
      <c r="AO111" s="15"/>
      <c r="AP111" s="11"/>
      <c r="AQ111" s="11"/>
      <c r="AR111" s="11"/>
      <c r="AS111" s="75" t="str">
        <f t="shared" si="60"/>
        <v/>
      </c>
      <c r="AT111" s="75" t="str">
        <f t="shared" ca="1" si="61"/>
        <v/>
      </c>
      <c r="AU111" s="75" t="str">
        <f t="shared" si="62"/>
        <v/>
      </c>
      <c r="AV111" s="75" t="str">
        <f t="shared" ca="1" si="63"/>
        <v/>
      </c>
      <c r="AW111" s="169"/>
      <c r="AX111" s="169"/>
      <c r="AY111" s="75" t="str">
        <f t="shared" si="64"/>
        <v/>
      </c>
      <c r="AZ111" s="169"/>
      <c r="BA111" s="169"/>
      <c r="BB111" s="75" t="str">
        <f t="shared" si="65"/>
        <v/>
      </c>
      <c r="BC111" s="11"/>
      <c r="BH111" s="52"/>
      <c r="BI111" s="52"/>
      <c r="BJ111" s="52"/>
      <c r="BK111" s="52"/>
      <c r="BL111" s="52"/>
      <c r="BM111" s="52"/>
      <c r="BP111" s="54"/>
      <c r="BQ111" s="27"/>
      <c r="BR111" s="27"/>
      <c r="BS111" s="27"/>
      <c r="BT111" s="27"/>
      <c r="BU111" s="27"/>
      <c r="BV111" s="27"/>
      <c r="BW111" s="54"/>
      <c r="BX111" s="26"/>
      <c r="BY111" s="54"/>
      <c r="BZ111" s="26"/>
      <c r="CA111" s="26"/>
      <c r="CB111" s="26"/>
    </row>
    <row r="112" spans="1:80" ht="17.45" customHeight="1">
      <c r="A112" s="86">
        <f t="shared" si="66"/>
        <v>15.4</v>
      </c>
      <c r="B112" s="179">
        <f t="shared" si="38"/>
        <v>46054</v>
      </c>
      <c r="C112" s="8"/>
      <c r="D112" s="11"/>
      <c r="E112" s="12"/>
      <c r="F112" s="11"/>
      <c r="G112" s="74">
        <f t="shared" si="73"/>
        <v>765</v>
      </c>
      <c r="H112" s="75">
        <f t="shared" si="73"/>
        <v>5848</v>
      </c>
      <c r="I112" s="88">
        <f t="shared" si="54"/>
        <v>0</v>
      </c>
      <c r="J112" s="78">
        <f t="shared" si="55"/>
        <v>0</v>
      </c>
      <c r="K112" s="78">
        <f t="shared" si="56"/>
        <v>0</v>
      </c>
      <c r="L112" s="78">
        <f t="shared" si="57"/>
        <v>0</v>
      </c>
      <c r="M112" s="78">
        <f t="shared" ca="1" si="58"/>
        <v>7.4608904933814738E-2</v>
      </c>
      <c r="N112" s="78">
        <f t="shared" ca="1" si="39"/>
        <v>9.317296290022023E-3</v>
      </c>
      <c r="O112" s="78">
        <f t="shared" si="59"/>
        <v>5.0000000000000001E-4</v>
      </c>
      <c r="P112" s="13"/>
      <c r="Q112" s="8"/>
      <c r="R112" s="13"/>
      <c r="S112" s="89">
        <f t="shared" si="40"/>
        <v>0</v>
      </c>
      <c r="T112" s="75">
        <f t="shared" si="41"/>
        <v>0</v>
      </c>
      <c r="U112" s="90">
        <f t="shared" si="42"/>
        <v>0</v>
      </c>
      <c r="V112" s="82">
        <f t="shared" si="43"/>
        <v>0</v>
      </c>
      <c r="W112" s="8"/>
      <c r="X112" s="8"/>
      <c r="Y112" s="23"/>
      <c r="Z112" s="23"/>
      <c r="AA112" s="23"/>
      <c r="AB112" s="12"/>
      <c r="AC112" s="91">
        <f t="shared" si="44"/>
        <v>0</v>
      </c>
      <c r="AD112" s="75">
        <f t="shared" si="45"/>
        <v>0</v>
      </c>
      <c r="AE112" s="88">
        <f t="shared" si="68"/>
        <v>0</v>
      </c>
      <c r="AF112" s="92">
        <f t="shared" si="69"/>
        <v>0</v>
      </c>
      <c r="AG112" s="93">
        <f t="shared" si="70"/>
        <v>0</v>
      </c>
      <c r="AH112" s="93">
        <f t="shared" si="71"/>
        <v>0</v>
      </c>
      <c r="AI112" s="78">
        <f t="shared" si="72"/>
        <v>0</v>
      </c>
      <c r="AJ112" s="92">
        <f t="shared" si="51"/>
        <v>0</v>
      </c>
      <c r="AK112" s="78">
        <f t="shared" si="52"/>
        <v>0</v>
      </c>
      <c r="AL112" s="11"/>
      <c r="AM112" s="14"/>
      <c r="AN112" s="11"/>
      <c r="AO112" s="15"/>
      <c r="AP112" s="11"/>
      <c r="AQ112" s="11"/>
      <c r="AR112" s="11"/>
      <c r="AS112" s="75" t="str">
        <f t="shared" si="60"/>
        <v/>
      </c>
      <c r="AT112" s="75" t="str">
        <f t="shared" ca="1" si="61"/>
        <v/>
      </c>
      <c r="AU112" s="75" t="str">
        <f t="shared" si="62"/>
        <v/>
      </c>
      <c r="AV112" s="75" t="str">
        <f t="shared" ca="1" si="63"/>
        <v/>
      </c>
      <c r="AW112" s="169"/>
      <c r="AX112" s="169"/>
      <c r="AY112" s="75" t="str">
        <f t="shared" si="64"/>
        <v/>
      </c>
      <c r="AZ112" s="169"/>
      <c r="BA112" s="169"/>
      <c r="BB112" s="75" t="str">
        <f t="shared" si="65"/>
        <v/>
      </c>
      <c r="BC112" s="11"/>
      <c r="BH112" s="52"/>
      <c r="BI112" s="52"/>
      <c r="BJ112" s="52"/>
      <c r="BK112" s="52"/>
      <c r="BL112" s="52"/>
      <c r="BM112" s="52"/>
      <c r="BP112" s="54"/>
      <c r="BQ112" s="27"/>
      <c r="BR112" s="27"/>
      <c r="BS112" s="27"/>
      <c r="BT112" s="27"/>
      <c r="BU112" s="27"/>
      <c r="BV112" s="27"/>
      <c r="BW112" s="54"/>
      <c r="BX112" s="26"/>
      <c r="BY112" s="54"/>
      <c r="BZ112" s="26"/>
      <c r="CA112" s="26"/>
      <c r="CB112" s="26"/>
    </row>
    <row r="113" spans="1:80" ht="17.45" customHeight="1">
      <c r="A113" s="94">
        <f t="shared" si="66"/>
        <v>15.5</v>
      </c>
      <c r="B113" s="179">
        <f t="shared" si="38"/>
        <v>46055</v>
      </c>
      <c r="C113" s="8"/>
      <c r="D113" s="11"/>
      <c r="E113" s="12"/>
      <c r="F113" s="11"/>
      <c r="G113" s="74">
        <f t="shared" si="73"/>
        <v>765</v>
      </c>
      <c r="H113" s="75">
        <f t="shared" si="73"/>
        <v>5848</v>
      </c>
      <c r="I113" s="88">
        <f t="shared" si="54"/>
        <v>0</v>
      </c>
      <c r="J113" s="78">
        <f t="shared" si="55"/>
        <v>0</v>
      </c>
      <c r="K113" s="78">
        <f t="shared" si="56"/>
        <v>0</v>
      </c>
      <c r="L113" s="78">
        <f t="shared" si="57"/>
        <v>0</v>
      </c>
      <c r="M113" s="78">
        <f t="shared" ca="1" si="58"/>
        <v>7.4608904933814738E-2</v>
      </c>
      <c r="N113" s="78">
        <f t="shared" ca="1" si="39"/>
        <v>9.317296290022023E-3</v>
      </c>
      <c r="O113" s="78">
        <f t="shared" si="59"/>
        <v>5.0000000000000001E-4</v>
      </c>
      <c r="P113" s="13"/>
      <c r="Q113" s="8"/>
      <c r="R113" s="13"/>
      <c r="S113" s="89">
        <f t="shared" si="40"/>
        <v>0</v>
      </c>
      <c r="T113" s="75">
        <f t="shared" si="41"/>
        <v>0</v>
      </c>
      <c r="U113" s="90">
        <f t="shared" si="42"/>
        <v>0</v>
      </c>
      <c r="V113" s="82">
        <f t="shared" si="43"/>
        <v>0</v>
      </c>
      <c r="W113" s="8"/>
      <c r="X113" s="8"/>
      <c r="Y113" s="23"/>
      <c r="Z113" s="23"/>
      <c r="AA113" s="23"/>
      <c r="AB113" s="12"/>
      <c r="AC113" s="91">
        <f t="shared" si="44"/>
        <v>0</v>
      </c>
      <c r="AD113" s="75">
        <f t="shared" si="45"/>
        <v>0</v>
      </c>
      <c r="AE113" s="88">
        <f t="shared" si="68"/>
        <v>0</v>
      </c>
      <c r="AF113" s="92">
        <f t="shared" si="69"/>
        <v>0</v>
      </c>
      <c r="AG113" s="93">
        <f t="shared" si="70"/>
        <v>0</v>
      </c>
      <c r="AH113" s="93">
        <f t="shared" si="71"/>
        <v>0</v>
      </c>
      <c r="AI113" s="78">
        <f t="shared" si="72"/>
        <v>0</v>
      </c>
      <c r="AJ113" s="92">
        <f t="shared" si="51"/>
        <v>0</v>
      </c>
      <c r="AK113" s="78">
        <f t="shared" si="52"/>
        <v>0</v>
      </c>
      <c r="AL113" s="11"/>
      <c r="AM113" s="14"/>
      <c r="AN113" s="11"/>
      <c r="AO113" s="15"/>
      <c r="AP113" s="11"/>
      <c r="AQ113" s="11"/>
      <c r="AR113" s="11"/>
      <c r="AS113" s="75" t="str">
        <f t="shared" si="60"/>
        <v/>
      </c>
      <c r="AT113" s="75" t="str">
        <f t="shared" ca="1" si="61"/>
        <v/>
      </c>
      <c r="AU113" s="75" t="str">
        <f t="shared" si="62"/>
        <v/>
      </c>
      <c r="AV113" s="75" t="str">
        <f t="shared" ca="1" si="63"/>
        <v/>
      </c>
      <c r="AW113" s="169"/>
      <c r="AX113" s="169"/>
      <c r="AY113" s="75" t="str">
        <f t="shared" si="64"/>
        <v/>
      </c>
      <c r="AZ113" s="169"/>
      <c r="BA113" s="169"/>
      <c r="BB113" s="75" t="str">
        <f t="shared" si="65"/>
        <v/>
      </c>
      <c r="BC113" s="11"/>
      <c r="BH113" s="52"/>
      <c r="BI113" s="52"/>
      <c r="BJ113" s="52"/>
      <c r="BK113" s="52"/>
      <c r="BL113" s="52"/>
      <c r="BM113" s="52"/>
      <c r="BP113" s="54"/>
      <c r="BQ113" s="27"/>
      <c r="BR113" s="27"/>
      <c r="BS113" s="27"/>
      <c r="BT113" s="27"/>
      <c r="BU113" s="27"/>
      <c r="BV113" s="27"/>
      <c r="BW113" s="54"/>
      <c r="BX113" s="26"/>
      <c r="BY113" s="54"/>
      <c r="BZ113" s="26"/>
      <c r="CA113" s="26"/>
      <c r="CB113" s="26"/>
    </row>
    <row r="114" spans="1:80" ht="17.45" customHeight="1">
      <c r="A114" s="86">
        <f t="shared" si="66"/>
        <v>15.600000000000001</v>
      </c>
      <c r="B114" s="179">
        <f t="shared" si="38"/>
        <v>46056</v>
      </c>
      <c r="C114" s="8"/>
      <c r="D114" s="11"/>
      <c r="E114" s="12"/>
      <c r="F114" s="11"/>
      <c r="G114" s="74">
        <f t="shared" si="73"/>
        <v>765</v>
      </c>
      <c r="H114" s="75">
        <f t="shared" si="73"/>
        <v>5848</v>
      </c>
      <c r="I114" s="88">
        <f t="shared" si="54"/>
        <v>0</v>
      </c>
      <c r="J114" s="78">
        <f t="shared" si="55"/>
        <v>0</v>
      </c>
      <c r="K114" s="78">
        <f t="shared" si="56"/>
        <v>0</v>
      </c>
      <c r="L114" s="78">
        <f t="shared" si="57"/>
        <v>0</v>
      </c>
      <c r="M114" s="78">
        <f t="shared" ca="1" si="58"/>
        <v>7.4608904933814738E-2</v>
      </c>
      <c r="N114" s="78">
        <f t="shared" ca="1" si="39"/>
        <v>9.317296290022023E-3</v>
      </c>
      <c r="O114" s="78">
        <f t="shared" si="59"/>
        <v>5.0000000000000001E-4</v>
      </c>
      <c r="P114" s="13"/>
      <c r="Q114" s="8"/>
      <c r="R114" s="13"/>
      <c r="S114" s="89">
        <f t="shared" si="40"/>
        <v>0</v>
      </c>
      <c r="T114" s="75">
        <f t="shared" si="41"/>
        <v>0</v>
      </c>
      <c r="U114" s="90">
        <f t="shared" si="42"/>
        <v>0</v>
      </c>
      <c r="V114" s="82">
        <f t="shared" si="43"/>
        <v>0</v>
      </c>
      <c r="W114" s="8"/>
      <c r="X114" s="8"/>
      <c r="Y114" s="23"/>
      <c r="Z114" s="23"/>
      <c r="AA114" s="23"/>
      <c r="AB114" s="12"/>
      <c r="AC114" s="91">
        <f t="shared" si="44"/>
        <v>0</v>
      </c>
      <c r="AD114" s="75">
        <f t="shared" si="45"/>
        <v>0</v>
      </c>
      <c r="AE114" s="88">
        <f t="shared" si="68"/>
        <v>0</v>
      </c>
      <c r="AF114" s="92">
        <f t="shared" si="69"/>
        <v>0</v>
      </c>
      <c r="AG114" s="93">
        <f t="shared" si="70"/>
        <v>0</v>
      </c>
      <c r="AH114" s="93">
        <f t="shared" si="71"/>
        <v>0</v>
      </c>
      <c r="AI114" s="78">
        <f t="shared" si="72"/>
        <v>0</v>
      </c>
      <c r="AJ114" s="92">
        <f t="shared" si="51"/>
        <v>0</v>
      </c>
      <c r="AK114" s="78">
        <f t="shared" si="52"/>
        <v>0</v>
      </c>
      <c r="AL114" s="11"/>
      <c r="AM114" s="14"/>
      <c r="AN114" s="11"/>
      <c r="AO114" s="15"/>
      <c r="AP114" s="11"/>
      <c r="AQ114" s="11"/>
      <c r="AR114" s="11"/>
      <c r="AS114" s="75" t="str">
        <f t="shared" si="60"/>
        <v/>
      </c>
      <c r="AT114" s="75" t="str">
        <f t="shared" ca="1" si="61"/>
        <v/>
      </c>
      <c r="AU114" s="75" t="str">
        <f t="shared" si="62"/>
        <v/>
      </c>
      <c r="AV114" s="75" t="str">
        <f t="shared" ca="1" si="63"/>
        <v/>
      </c>
      <c r="AW114" s="169"/>
      <c r="AX114" s="169"/>
      <c r="AY114" s="75" t="str">
        <f t="shared" si="64"/>
        <v/>
      </c>
      <c r="AZ114" s="169"/>
      <c r="BA114" s="169"/>
      <c r="BB114" s="75" t="str">
        <f t="shared" si="65"/>
        <v/>
      </c>
      <c r="BC114" s="11"/>
      <c r="BH114" s="52"/>
      <c r="BI114" s="52"/>
      <c r="BJ114" s="52"/>
      <c r="BK114" s="52"/>
      <c r="BL114" s="52"/>
      <c r="BM114" s="52"/>
      <c r="BP114" s="54"/>
      <c r="BQ114" s="27"/>
      <c r="BR114" s="27"/>
      <c r="BS114" s="27"/>
      <c r="BT114" s="27"/>
      <c r="BU114" s="27"/>
      <c r="BV114" s="27"/>
      <c r="BW114" s="54"/>
      <c r="BX114" s="26"/>
      <c r="BY114" s="54"/>
      <c r="BZ114" s="26"/>
      <c r="CA114" s="26"/>
      <c r="CB114" s="26"/>
    </row>
    <row r="115" spans="1:80" ht="17.45" customHeight="1" thickBot="1">
      <c r="A115" s="94">
        <f t="shared" si="66"/>
        <v>15.700000000000001</v>
      </c>
      <c r="B115" s="180">
        <f t="shared" si="38"/>
        <v>46057</v>
      </c>
      <c r="C115" s="16"/>
      <c r="D115" s="17"/>
      <c r="E115" s="18"/>
      <c r="F115" s="17"/>
      <c r="G115" s="96">
        <f t="shared" si="73"/>
        <v>765</v>
      </c>
      <c r="H115" s="97">
        <f t="shared" si="73"/>
        <v>5848</v>
      </c>
      <c r="I115" s="98">
        <f t="shared" si="54"/>
        <v>0</v>
      </c>
      <c r="J115" s="99">
        <f t="shared" si="55"/>
        <v>0</v>
      </c>
      <c r="K115" s="99">
        <f t="shared" si="56"/>
        <v>0</v>
      </c>
      <c r="L115" s="99">
        <f t="shared" si="57"/>
        <v>0</v>
      </c>
      <c r="M115" s="99">
        <f t="shared" ca="1" si="58"/>
        <v>7.4608904933814738E-2</v>
      </c>
      <c r="N115" s="99">
        <f t="shared" ca="1" si="39"/>
        <v>9.317296290022023E-3</v>
      </c>
      <c r="O115" s="99">
        <f t="shared" si="59"/>
        <v>5.0000000000000001E-4</v>
      </c>
      <c r="P115" s="19"/>
      <c r="Q115" s="16"/>
      <c r="R115" s="19"/>
      <c r="S115" s="89">
        <f t="shared" si="40"/>
        <v>0</v>
      </c>
      <c r="T115" s="75">
        <f t="shared" si="41"/>
        <v>0</v>
      </c>
      <c r="U115" s="100">
        <f t="shared" si="42"/>
        <v>0</v>
      </c>
      <c r="V115" s="101">
        <f t="shared" si="43"/>
        <v>0</v>
      </c>
      <c r="W115" s="16"/>
      <c r="X115" s="16"/>
      <c r="Y115" s="23"/>
      <c r="Z115" s="23"/>
      <c r="AA115" s="23"/>
      <c r="AB115" s="12"/>
      <c r="AC115" s="102">
        <f t="shared" si="44"/>
        <v>0</v>
      </c>
      <c r="AD115" s="97">
        <f t="shared" si="45"/>
        <v>0</v>
      </c>
      <c r="AE115" s="98">
        <f t="shared" si="68"/>
        <v>0</v>
      </c>
      <c r="AF115" s="103">
        <f t="shared" si="69"/>
        <v>0</v>
      </c>
      <c r="AG115" s="104">
        <f t="shared" si="70"/>
        <v>0</v>
      </c>
      <c r="AH115" s="104">
        <f t="shared" si="71"/>
        <v>0</v>
      </c>
      <c r="AI115" s="99">
        <f t="shared" si="72"/>
        <v>0</v>
      </c>
      <c r="AJ115" s="103">
        <f t="shared" si="51"/>
        <v>0</v>
      </c>
      <c r="AK115" s="99">
        <f t="shared" si="52"/>
        <v>0</v>
      </c>
      <c r="AL115" s="17"/>
      <c r="AM115" s="20"/>
      <c r="AN115" s="17"/>
      <c r="AO115" s="21"/>
      <c r="AP115" s="17"/>
      <c r="AQ115" s="17"/>
      <c r="AR115" s="17"/>
      <c r="AS115" s="97" t="str">
        <f t="shared" si="60"/>
        <v/>
      </c>
      <c r="AT115" s="97" t="str">
        <f t="shared" ca="1" si="61"/>
        <v/>
      </c>
      <c r="AU115" s="97" t="str">
        <f t="shared" si="62"/>
        <v/>
      </c>
      <c r="AV115" s="97" t="str">
        <f t="shared" ca="1" si="63"/>
        <v/>
      </c>
      <c r="AW115" s="167"/>
      <c r="AX115" s="167"/>
      <c r="AY115" s="97" t="str">
        <f t="shared" si="64"/>
        <v/>
      </c>
      <c r="AZ115" s="167"/>
      <c r="BA115" s="167"/>
      <c r="BB115" s="97" t="str">
        <f t="shared" si="65"/>
        <v/>
      </c>
      <c r="BC115" s="17"/>
      <c r="BH115" s="52"/>
      <c r="BI115" s="52"/>
      <c r="BJ115" s="52"/>
      <c r="BK115" s="52"/>
      <c r="BL115" s="52"/>
      <c r="BM115" s="52"/>
      <c r="BP115" s="54"/>
      <c r="BQ115" s="27"/>
      <c r="BR115" s="27"/>
      <c r="BS115" s="27"/>
      <c r="BT115" s="27"/>
      <c r="BU115" s="27"/>
      <c r="BV115" s="27"/>
      <c r="BW115" s="54"/>
      <c r="BX115" s="26"/>
      <c r="BY115" s="54"/>
      <c r="BZ115" s="26"/>
      <c r="CA115" s="26"/>
      <c r="CB115" s="26"/>
    </row>
    <row r="116" spans="1:80" ht="17.45" customHeight="1" thickTop="1">
      <c r="A116" s="105">
        <f>A109+1</f>
        <v>16.100000000000001</v>
      </c>
      <c r="B116" s="178">
        <f>B115+1</f>
        <v>46058</v>
      </c>
      <c r="C116" s="4"/>
      <c r="D116" s="5"/>
      <c r="E116" s="6"/>
      <c r="F116" s="5"/>
      <c r="G116" s="74">
        <f t="shared" si="73"/>
        <v>765</v>
      </c>
      <c r="H116" s="75">
        <f t="shared" si="73"/>
        <v>5848</v>
      </c>
      <c r="I116" s="76">
        <f t="shared" si="54"/>
        <v>0</v>
      </c>
      <c r="J116" s="77">
        <f t="shared" si="55"/>
        <v>0</v>
      </c>
      <c r="K116" s="77">
        <f t="shared" si="56"/>
        <v>0</v>
      </c>
      <c r="L116" s="77">
        <f t="shared" si="57"/>
        <v>0</v>
      </c>
      <c r="M116" s="78">
        <f t="shared" ca="1" si="58"/>
        <v>7.4608904933814738E-2</v>
      </c>
      <c r="N116" s="78">
        <f t="shared" ca="1" si="39"/>
        <v>9.317296290022023E-3</v>
      </c>
      <c r="O116" s="78">
        <f t="shared" si="59"/>
        <v>5.0000000000000001E-4</v>
      </c>
      <c r="P116" s="13"/>
      <c r="Q116" s="8"/>
      <c r="R116" s="13"/>
      <c r="S116" s="79">
        <f t="shared" si="40"/>
        <v>0</v>
      </c>
      <c r="T116" s="80">
        <f t="shared" si="41"/>
        <v>0</v>
      </c>
      <c r="U116" s="90">
        <f t="shared" si="42"/>
        <v>0</v>
      </c>
      <c r="V116" s="82">
        <f t="shared" si="43"/>
        <v>0</v>
      </c>
      <c r="W116" s="4"/>
      <c r="X116" s="4"/>
      <c r="Y116" s="22"/>
      <c r="Z116" s="22"/>
      <c r="AA116" s="22"/>
      <c r="AB116" s="6"/>
      <c r="AC116" s="83">
        <f t="shared" si="44"/>
        <v>0</v>
      </c>
      <c r="AD116" s="80">
        <f t="shared" si="45"/>
        <v>0</v>
      </c>
      <c r="AE116" s="76">
        <f t="shared" si="68"/>
        <v>0</v>
      </c>
      <c r="AF116" s="84">
        <f t="shared" si="69"/>
        <v>0</v>
      </c>
      <c r="AG116" s="85">
        <f t="shared" si="70"/>
        <v>0</v>
      </c>
      <c r="AH116" s="85">
        <f t="shared" si="71"/>
        <v>0</v>
      </c>
      <c r="AI116" s="77">
        <f t="shared" si="72"/>
        <v>0</v>
      </c>
      <c r="AJ116" s="84">
        <f t="shared" si="51"/>
        <v>0</v>
      </c>
      <c r="AK116" s="77">
        <f t="shared" si="52"/>
        <v>0</v>
      </c>
      <c r="AL116" s="5"/>
      <c r="AM116" s="9"/>
      <c r="AN116" s="5"/>
      <c r="AO116" s="10"/>
      <c r="AP116" s="5"/>
      <c r="AQ116" s="5"/>
      <c r="AR116" s="5"/>
      <c r="AS116" s="80" t="str">
        <f t="shared" si="60"/>
        <v/>
      </c>
      <c r="AT116" s="80" t="str">
        <f t="shared" ca="1" si="61"/>
        <v/>
      </c>
      <c r="AU116" s="80" t="str">
        <f t="shared" si="62"/>
        <v/>
      </c>
      <c r="AV116" s="80" t="str">
        <f t="shared" ca="1" si="63"/>
        <v/>
      </c>
      <c r="AW116" s="165"/>
      <c r="AX116" s="165"/>
      <c r="AY116" s="80" t="str">
        <f t="shared" si="64"/>
        <v/>
      </c>
      <c r="AZ116" s="165"/>
      <c r="BA116" s="165"/>
      <c r="BB116" s="80" t="str">
        <f t="shared" si="65"/>
        <v/>
      </c>
      <c r="BC116" s="5"/>
      <c r="BH116" s="52"/>
      <c r="BI116" s="52"/>
      <c r="BJ116" s="52"/>
      <c r="BK116" s="52"/>
      <c r="BL116" s="52"/>
      <c r="BM116" s="52"/>
      <c r="BP116" s="54"/>
      <c r="BQ116" s="27"/>
      <c r="BR116" s="27"/>
      <c r="BS116" s="27"/>
      <c r="BT116" s="27"/>
      <c r="BU116" s="27"/>
      <c r="BV116" s="27"/>
      <c r="BW116" s="54"/>
      <c r="BX116" s="26"/>
      <c r="BY116" s="54"/>
      <c r="BZ116" s="26"/>
      <c r="CA116" s="26"/>
      <c r="CB116" s="26"/>
    </row>
    <row r="117" spans="1:80" ht="17.45" customHeight="1">
      <c r="A117" s="94">
        <f t="shared" si="66"/>
        <v>16.2</v>
      </c>
      <c r="B117" s="179">
        <f t="shared" si="38"/>
        <v>46059</v>
      </c>
      <c r="C117" s="8"/>
      <c r="D117" s="11"/>
      <c r="E117" s="12"/>
      <c r="F117" s="11"/>
      <c r="G117" s="74">
        <f t="shared" si="73"/>
        <v>765</v>
      </c>
      <c r="H117" s="75">
        <f t="shared" si="73"/>
        <v>5848</v>
      </c>
      <c r="I117" s="88">
        <f t="shared" si="54"/>
        <v>0</v>
      </c>
      <c r="J117" s="78">
        <f t="shared" si="55"/>
        <v>0</v>
      </c>
      <c r="K117" s="78">
        <f t="shared" si="56"/>
        <v>0</v>
      </c>
      <c r="L117" s="78">
        <f t="shared" si="57"/>
        <v>0</v>
      </c>
      <c r="M117" s="78">
        <f t="shared" ca="1" si="58"/>
        <v>7.4608904933814738E-2</v>
      </c>
      <c r="N117" s="78">
        <f t="shared" ca="1" si="39"/>
        <v>9.317296290022023E-3</v>
      </c>
      <c r="O117" s="78">
        <f t="shared" si="59"/>
        <v>5.0000000000000001E-4</v>
      </c>
      <c r="P117" s="13"/>
      <c r="Q117" s="8"/>
      <c r="R117" s="13"/>
      <c r="S117" s="89">
        <f t="shared" si="40"/>
        <v>0</v>
      </c>
      <c r="T117" s="75">
        <f t="shared" si="41"/>
        <v>0</v>
      </c>
      <c r="U117" s="90">
        <f t="shared" si="42"/>
        <v>0</v>
      </c>
      <c r="V117" s="82">
        <f t="shared" si="43"/>
        <v>0</v>
      </c>
      <c r="W117" s="8"/>
      <c r="X117" s="8"/>
      <c r="Y117" s="23"/>
      <c r="Z117" s="23"/>
      <c r="AA117" s="23"/>
      <c r="AB117" s="12"/>
      <c r="AC117" s="91">
        <f t="shared" si="44"/>
        <v>0</v>
      </c>
      <c r="AD117" s="75">
        <f t="shared" si="45"/>
        <v>0</v>
      </c>
      <c r="AE117" s="88">
        <f t="shared" si="68"/>
        <v>0</v>
      </c>
      <c r="AF117" s="92">
        <f t="shared" si="69"/>
        <v>0</v>
      </c>
      <c r="AG117" s="93">
        <f t="shared" si="70"/>
        <v>0</v>
      </c>
      <c r="AH117" s="93">
        <f t="shared" si="71"/>
        <v>0</v>
      </c>
      <c r="AI117" s="78">
        <f t="shared" si="72"/>
        <v>0</v>
      </c>
      <c r="AJ117" s="92">
        <f t="shared" si="51"/>
        <v>0</v>
      </c>
      <c r="AK117" s="78">
        <f t="shared" si="52"/>
        <v>0</v>
      </c>
      <c r="AL117" s="11"/>
      <c r="AM117" s="14"/>
      <c r="AN117" s="11"/>
      <c r="AO117" s="15"/>
      <c r="AP117" s="11"/>
      <c r="AQ117" s="11"/>
      <c r="AR117" s="11"/>
      <c r="AS117" s="75" t="str">
        <f t="shared" si="60"/>
        <v/>
      </c>
      <c r="AT117" s="75" t="str">
        <f t="shared" ca="1" si="61"/>
        <v/>
      </c>
      <c r="AU117" s="75" t="str">
        <f t="shared" si="62"/>
        <v/>
      </c>
      <c r="AV117" s="75" t="str">
        <f t="shared" ca="1" si="63"/>
        <v/>
      </c>
      <c r="AW117" s="169"/>
      <c r="AX117" s="169"/>
      <c r="AY117" s="75" t="str">
        <f t="shared" si="64"/>
        <v/>
      </c>
      <c r="AZ117" s="169"/>
      <c r="BA117" s="169"/>
      <c r="BB117" s="75" t="str">
        <f t="shared" si="65"/>
        <v/>
      </c>
      <c r="BC117" s="11"/>
      <c r="BH117" s="52"/>
      <c r="BI117" s="52"/>
      <c r="BJ117" s="52"/>
      <c r="BK117" s="52"/>
      <c r="BL117" s="52"/>
      <c r="BM117" s="52"/>
      <c r="BP117" s="54"/>
      <c r="BQ117" s="27"/>
      <c r="BR117" s="27"/>
      <c r="BS117" s="27"/>
      <c r="BT117" s="27"/>
      <c r="BU117" s="27"/>
      <c r="BV117" s="27"/>
      <c r="BW117" s="54"/>
      <c r="BX117" s="26"/>
      <c r="BY117" s="54"/>
      <c r="BZ117" s="26"/>
      <c r="CA117" s="26"/>
      <c r="CB117" s="26"/>
    </row>
    <row r="118" spans="1:80" ht="17.45" customHeight="1">
      <c r="A118" s="86">
        <f t="shared" si="66"/>
        <v>16.3</v>
      </c>
      <c r="B118" s="179">
        <f t="shared" si="38"/>
        <v>46060</v>
      </c>
      <c r="C118" s="8"/>
      <c r="D118" s="11"/>
      <c r="E118" s="12"/>
      <c r="F118" s="11"/>
      <c r="G118" s="74">
        <f t="shared" si="73"/>
        <v>765</v>
      </c>
      <c r="H118" s="75">
        <f t="shared" si="73"/>
        <v>5848</v>
      </c>
      <c r="I118" s="88">
        <f t="shared" si="54"/>
        <v>0</v>
      </c>
      <c r="J118" s="78">
        <f t="shared" si="55"/>
        <v>0</v>
      </c>
      <c r="K118" s="78">
        <f t="shared" si="56"/>
        <v>0</v>
      </c>
      <c r="L118" s="78">
        <f t="shared" si="57"/>
        <v>0</v>
      </c>
      <c r="M118" s="78">
        <f t="shared" ca="1" si="58"/>
        <v>7.4608904933814738E-2</v>
      </c>
      <c r="N118" s="78">
        <f t="shared" ca="1" si="39"/>
        <v>9.317296290022023E-3</v>
      </c>
      <c r="O118" s="78">
        <f t="shared" si="59"/>
        <v>5.0000000000000001E-4</v>
      </c>
      <c r="P118" s="13"/>
      <c r="Q118" s="8"/>
      <c r="R118" s="13"/>
      <c r="S118" s="89">
        <f t="shared" si="40"/>
        <v>0</v>
      </c>
      <c r="T118" s="75">
        <f t="shared" si="41"/>
        <v>0</v>
      </c>
      <c r="U118" s="90">
        <f t="shared" si="42"/>
        <v>0</v>
      </c>
      <c r="V118" s="82">
        <f t="shared" si="43"/>
        <v>0</v>
      </c>
      <c r="W118" s="8"/>
      <c r="X118" s="8"/>
      <c r="Y118" s="23"/>
      <c r="Z118" s="23"/>
      <c r="AA118" s="23"/>
      <c r="AB118" s="12"/>
      <c r="AC118" s="91">
        <f t="shared" si="44"/>
        <v>0</v>
      </c>
      <c r="AD118" s="75">
        <f t="shared" si="45"/>
        <v>0</v>
      </c>
      <c r="AE118" s="88">
        <f t="shared" si="68"/>
        <v>0</v>
      </c>
      <c r="AF118" s="92">
        <f t="shared" si="69"/>
        <v>0</v>
      </c>
      <c r="AG118" s="93">
        <f t="shared" si="70"/>
        <v>0</v>
      </c>
      <c r="AH118" s="93">
        <f t="shared" si="71"/>
        <v>0</v>
      </c>
      <c r="AI118" s="78">
        <f t="shared" si="72"/>
        <v>0</v>
      </c>
      <c r="AJ118" s="92">
        <f t="shared" si="51"/>
        <v>0</v>
      </c>
      <c r="AK118" s="78">
        <f t="shared" si="52"/>
        <v>0</v>
      </c>
      <c r="AL118" s="11"/>
      <c r="AM118" s="14"/>
      <c r="AN118" s="11"/>
      <c r="AO118" s="15"/>
      <c r="AP118" s="11"/>
      <c r="AQ118" s="11"/>
      <c r="AR118" s="11"/>
      <c r="AS118" s="75" t="str">
        <f t="shared" si="60"/>
        <v/>
      </c>
      <c r="AT118" s="75" t="str">
        <f t="shared" ca="1" si="61"/>
        <v/>
      </c>
      <c r="AU118" s="75" t="str">
        <f t="shared" si="62"/>
        <v/>
      </c>
      <c r="AV118" s="75" t="str">
        <f t="shared" ca="1" si="63"/>
        <v/>
      </c>
      <c r="AW118" s="169"/>
      <c r="AX118" s="169"/>
      <c r="AY118" s="75" t="str">
        <f t="shared" si="64"/>
        <v/>
      </c>
      <c r="AZ118" s="169"/>
      <c r="BA118" s="169"/>
      <c r="BB118" s="75" t="str">
        <f t="shared" si="65"/>
        <v/>
      </c>
      <c r="BC118" s="11"/>
      <c r="BH118" s="52"/>
      <c r="BI118" s="52"/>
      <c r="BJ118" s="52"/>
      <c r="BK118" s="52"/>
      <c r="BL118" s="52"/>
      <c r="BM118" s="52"/>
      <c r="BP118" s="54"/>
      <c r="BQ118" s="27"/>
      <c r="BR118" s="27"/>
      <c r="BS118" s="27"/>
      <c r="BT118" s="27"/>
      <c r="BU118" s="27"/>
      <c r="BV118" s="27"/>
      <c r="BW118" s="54"/>
      <c r="BX118" s="26"/>
      <c r="BY118" s="54"/>
      <c r="BZ118" s="26"/>
      <c r="CA118" s="26"/>
      <c r="CB118" s="26"/>
    </row>
    <row r="119" spans="1:80" ht="17.45" customHeight="1">
      <c r="A119" s="94">
        <f t="shared" si="66"/>
        <v>16.399999999999999</v>
      </c>
      <c r="B119" s="179">
        <f t="shared" si="38"/>
        <v>46061</v>
      </c>
      <c r="C119" s="8"/>
      <c r="D119" s="11"/>
      <c r="E119" s="12"/>
      <c r="F119" s="11"/>
      <c r="G119" s="74">
        <f t="shared" si="73"/>
        <v>765</v>
      </c>
      <c r="H119" s="75">
        <f t="shared" si="73"/>
        <v>5848</v>
      </c>
      <c r="I119" s="88">
        <f t="shared" si="54"/>
        <v>0</v>
      </c>
      <c r="J119" s="78">
        <f t="shared" si="55"/>
        <v>0</v>
      </c>
      <c r="K119" s="78">
        <f t="shared" si="56"/>
        <v>0</v>
      </c>
      <c r="L119" s="78">
        <f t="shared" si="57"/>
        <v>0</v>
      </c>
      <c r="M119" s="78">
        <f t="shared" ca="1" si="58"/>
        <v>7.4608904933814738E-2</v>
      </c>
      <c r="N119" s="78">
        <f t="shared" ca="1" si="39"/>
        <v>9.317296290022023E-3</v>
      </c>
      <c r="O119" s="78">
        <f t="shared" si="59"/>
        <v>5.0000000000000001E-4</v>
      </c>
      <c r="P119" s="13"/>
      <c r="Q119" s="8"/>
      <c r="R119" s="13"/>
      <c r="S119" s="89">
        <f t="shared" si="40"/>
        <v>0</v>
      </c>
      <c r="T119" s="75">
        <f t="shared" si="41"/>
        <v>0</v>
      </c>
      <c r="U119" s="90">
        <f t="shared" si="42"/>
        <v>0</v>
      </c>
      <c r="V119" s="82">
        <f t="shared" si="43"/>
        <v>0</v>
      </c>
      <c r="W119" s="8"/>
      <c r="X119" s="8"/>
      <c r="Y119" s="23"/>
      <c r="Z119" s="23"/>
      <c r="AA119" s="23"/>
      <c r="AB119" s="12"/>
      <c r="AC119" s="91">
        <f t="shared" si="44"/>
        <v>0</v>
      </c>
      <c r="AD119" s="75">
        <f t="shared" si="45"/>
        <v>0</v>
      </c>
      <c r="AE119" s="88">
        <f t="shared" si="68"/>
        <v>0</v>
      </c>
      <c r="AF119" s="92">
        <f t="shared" si="69"/>
        <v>0</v>
      </c>
      <c r="AG119" s="93">
        <f t="shared" si="70"/>
        <v>0</v>
      </c>
      <c r="AH119" s="93">
        <f t="shared" si="71"/>
        <v>0</v>
      </c>
      <c r="AI119" s="78">
        <f t="shared" si="72"/>
        <v>0</v>
      </c>
      <c r="AJ119" s="92">
        <f t="shared" si="51"/>
        <v>0</v>
      </c>
      <c r="AK119" s="78">
        <f t="shared" si="52"/>
        <v>0</v>
      </c>
      <c r="AL119" s="11"/>
      <c r="AM119" s="14"/>
      <c r="AN119" s="11"/>
      <c r="AO119" s="15"/>
      <c r="AP119" s="11"/>
      <c r="AQ119" s="11"/>
      <c r="AR119" s="11"/>
      <c r="AS119" s="75" t="str">
        <f t="shared" si="60"/>
        <v/>
      </c>
      <c r="AT119" s="75" t="str">
        <f t="shared" ca="1" si="61"/>
        <v/>
      </c>
      <c r="AU119" s="75" t="str">
        <f t="shared" si="62"/>
        <v/>
      </c>
      <c r="AV119" s="75" t="str">
        <f t="shared" ca="1" si="63"/>
        <v/>
      </c>
      <c r="AW119" s="169"/>
      <c r="AX119" s="169"/>
      <c r="AY119" s="75" t="str">
        <f t="shared" si="64"/>
        <v/>
      </c>
      <c r="AZ119" s="169"/>
      <c r="BA119" s="169"/>
      <c r="BB119" s="75" t="str">
        <f t="shared" si="65"/>
        <v/>
      </c>
      <c r="BC119" s="11"/>
      <c r="BH119" s="52"/>
      <c r="BI119" s="52"/>
      <c r="BJ119" s="52"/>
      <c r="BK119" s="52"/>
      <c r="BL119" s="52"/>
      <c r="BM119" s="52"/>
      <c r="BP119" s="54"/>
      <c r="BQ119" s="27"/>
      <c r="BR119" s="27"/>
      <c r="BS119" s="27"/>
      <c r="BT119" s="27"/>
      <c r="BU119" s="27"/>
      <c r="BV119" s="27"/>
      <c r="BW119" s="54"/>
      <c r="BX119" s="26"/>
      <c r="BY119" s="54"/>
      <c r="BZ119" s="26"/>
      <c r="CA119" s="26"/>
      <c r="CB119" s="26"/>
    </row>
    <row r="120" spans="1:80" ht="17.45" customHeight="1">
      <c r="A120" s="86">
        <f t="shared" si="66"/>
        <v>16.5</v>
      </c>
      <c r="B120" s="179">
        <f t="shared" si="38"/>
        <v>46062</v>
      </c>
      <c r="C120" s="8"/>
      <c r="D120" s="11"/>
      <c r="E120" s="12"/>
      <c r="F120" s="11"/>
      <c r="G120" s="74">
        <f t="shared" si="73"/>
        <v>765</v>
      </c>
      <c r="H120" s="75">
        <f t="shared" si="73"/>
        <v>5848</v>
      </c>
      <c r="I120" s="88">
        <f t="shared" si="54"/>
        <v>0</v>
      </c>
      <c r="J120" s="78">
        <f t="shared" si="55"/>
        <v>0</v>
      </c>
      <c r="K120" s="78">
        <f t="shared" si="56"/>
        <v>0</v>
      </c>
      <c r="L120" s="78">
        <f t="shared" si="57"/>
        <v>0</v>
      </c>
      <c r="M120" s="78">
        <f t="shared" ca="1" si="58"/>
        <v>7.4608904933814738E-2</v>
      </c>
      <c r="N120" s="78">
        <f t="shared" ca="1" si="39"/>
        <v>9.317296290022023E-3</v>
      </c>
      <c r="O120" s="78">
        <f t="shared" si="59"/>
        <v>5.0000000000000001E-4</v>
      </c>
      <c r="P120" s="13"/>
      <c r="Q120" s="8"/>
      <c r="R120" s="13"/>
      <c r="S120" s="89">
        <f t="shared" si="40"/>
        <v>0</v>
      </c>
      <c r="T120" s="75">
        <f t="shared" si="41"/>
        <v>0</v>
      </c>
      <c r="U120" s="90">
        <f t="shared" si="42"/>
        <v>0</v>
      </c>
      <c r="V120" s="82">
        <f t="shared" si="43"/>
        <v>0</v>
      </c>
      <c r="W120" s="8"/>
      <c r="X120" s="8"/>
      <c r="Y120" s="23"/>
      <c r="Z120" s="23"/>
      <c r="AA120" s="23"/>
      <c r="AB120" s="12"/>
      <c r="AC120" s="91">
        <f t="shared" si="44"/>
        <v>0</v>
      </c>
      <c r="AD120" s="75">
        <f t="shared" si="45"/>
        <v>0</v>
      </c>
      <c r="AE120" s="88">
        <f t="shared" si="68"/>
        <v>0</v>
      </c>
      <c r="AF120" s="92">
        <f t="shared" si="69"/>
        <v>0</v>
      </c>
      <c r="AG120" s="93">
        <f t="shared" si="70"/>
        <v>0</v>
      </c>
      <c r="AH120" s="93">
        <f t="shared" si="71"/>
        <v>0</v>
      </c>
      <c r="AI120" s="78">
        <f t="shared" si="72"/>
        <v>0</v>
      </c>
      <c r="AJ120" s="92">
        <f t="shared" si="51"/>
        <v>0</v>
      </c>
      <c r="AK120" s="78">
        <f t="shared" si="52"/>
        <v>0</v>
      </c>
      <c r="AL120" s="11"/>
      <c r="AM120" s="14"/>
      <c r="AN120" s="11"/>
      <c r="AO120" s="15"/>
      <c r="AP120" s="11"/>
      <c r="AQ120" s="11"/>
      <c r="AR120" s="11"/>
      <c r="AS120" s="75" t="str">
        <f t="shared" si="60"/>
        <v/>
      </c>
      <c r="AT120" s="75" t="str">
        <f t="shared" ca="1" si="61"/>
        <v/>
      </c>
      <c r="AU120" s="75" t="str">
        <f t="shared" si="62"/>
        <v/>
      </c>
      <c r="AV120" s="75" t="str">
        <f t="shared" ca="1" si="63"/>
        <v/>
      </c>
      <c r="AW120" s="169"/>
      <c r="AX120" s="169"/>
      <c r="AY120" s="75" t="str">
        <f t="shared" si="64"/>
        <v/>
      </c>
      <c r="AZ120" s="169"/>
      <c r="BA120" s="169"/>
      <c r="BB120" s="75" t="str">
        <f t="shared" si="65"/>
        <v/>
      </c>
      <c r="BC120" s="11"/>
      <c r="BH120" s="52"/>
      <c r="BI120" s="52"/>
      <c r="BJ120" s="52"/>
      <c r="BK120" s="52"/>
      <c r="BL120" s="52"/>
      <c r="BM120" s="52"/>
      <c r="BP120" s="54"/>
      <c r="BQ120" s="27"/>
      <c r="BR120" s="27"/>
      <c r="BS120" s="27"/>
      <c r="BT120" s="27"/>
      <c r="BU120" s="27"/>
      <c r="BV120" s="27"/>
      <c r="BW120" s="54"/>
      <c r="BX120" s="26"/>
      <c r="BY120" s="54"/>
      <c r="BZ120" s="26"/>
      <c r="CA120" s="26"/>
      <c r="CB120" s="26"/>
    </row>
    <row r="121" spans="1:80" ht="17.45" customHeight="1">
      <c r="A121" s="94">
        <f t="shared" si="66"/>
        <v>16.600000000000001</v>
      </c>
      <c r="B121" s="179">
        <f t="shared" si="38"/>
        <v>46063</v>
      </c>
      <c r="C121" s="8"/>
      <c r="D121" s="11"/>
      <c r="E121" s="12"/>
      <c r="F121" s="11"/>
      <c r="G121" s="74">
        <f t="shared" si="73"/>
        <v>765</v>
      </c>
      <c r="H121" s="75">
        <f t="shared" si="73"/>
        <v>5848</v>
      </c>
      <c r="I121" s="88">
        <f t="shared" si="54"/>
        <v>0</v>
      </c>
      <c r="J121" s="78">
        <f t="shared" si="55"/>
        <v>0</v>
      </c>
      <c r="K121" s="78">
        <f t="shared" si="56"/>
        <v>0</v>
      </c>
      <c r="L121" s="78">
        <f t="shared" si="57"/>
        <v>0</v>
      </c>
      <c r="M121" s="78">
        <f t="shared" ca="1" si="58"/>
        <v>7.4608904933814738E-2</v>
      </c>
      <c r="N121" s="78">
        <f t="shared" ca="1" si="39"/>
        <v>9.317296290022023E-3</v>
      </c>
      <c r="O121" s="78">
        <f t="shared" si="59"/>
        <v>5.0000000000000001E-4</v>
      </c>
      <c r="P121" s="13"/>
      <c r="Q121" s="8"/>
      <c r="R121" s="13"/>
      <c r="S121" s="89">
        <f t="shared" si="40"/>
        <v>0</v>
      </c>
      <c r="T121" s="75">
        <f t="shared" si="41"/>
        <v>0</v>
      </c>
      <c r="U121" s="90">
        <f t="shared" si="42"/>
        <v>0</v>
      </c>
      <c r="V121" s="82">
        <f t="shared" si="43"/>
        <v>0</v>
      </c>
      <c r="W121" s="8"/>
      <c r="X121" s="8"/>
      <c r="Y121" s="23"/>
      <c r="Z121" s="23"/>
      <c r="AA121" s="23"/>
      <c r="AB121" s="12"/>
      <c r="AC121" s="91">
        <f t="shared" si="44"/>
        <v>0</v>
      </c>
      <c r="AD121" s="75">
        <f t="shared" si="45"/>
        <v>0</v>
      </c>
      <c r="AE121" s="88">
        <f t="shared" si="68"/>
        <v>0</v>
      </c>
      <c r="AF121" s="92">
        <f t="shared" si="69"/>
        <v>0</v>
      </c>
      <c r="AG121" s="93">
        <f t="shared" si="70"/>
        <v>0</v>
      </c>
      <c r="AH121" s="93">
        <f t="shared" si="71"/>
        <v>0</v>
      </c>
      <c r="AI121" s="78">
        <f t="shared" si="72"/>
        <v>0</v>
      </c>
      <c r="AJ121" s="92">
        <f t="shared" si="51"/>
        <v>0</v>
      </c>
      <c r="AK121" s="78">
        <f t="shared" si="52"/>
        <v>0</v>
      </c>
      <c r="AL121" s="11"/>
      <c r="AM121" s="14"/>
      <c r="AN121" s="11"/>
      <c r="AO121" s="15"/>
      <c r="AP121" s="11"/>
      <c r="AQ121" s="11"/>
      <c r="AR121" s="11"/>
      <c r="AS121" s="75" t="str">
        <f t="shared" si="60"/>
        <v/>
      </c>
      <c r="AT121" s="75" t="str">
        <f t="shared" ca="1" si="61"/>
        <v/>
      </c>
      <c r="AU121" s="75" t="str">
        <f t="shared" si="62"/>
        <v/>
      </c>
      <c r="AV121" s="75" t="str">
        <f t="shared" ca="1" si="63"/>
        <v/>
      </c>
      <c r="AW121" s="169"/>
      <c r="AX121" s="169"/>
      <c r="AY121" s="75" t="str">
        <f t="shared" si="64"/>
        <v/>
      </c>
      <c r="AZ121" s="169"/>
      <c r="BA121" s="169"/>
      <c r="BB121" s="75" t="str">
        <f t="shared" si="65"/>
        <v/>
      </c>
      <c r="BC121" s="11"/>
      <c r="BH121" s="52"/>
      <c r="BI121" s="52"/>
      <c r="BJ121" s="52"/>
      <c r="BK121" s="52"/>
      <c r="BL121" s="52"/>
      <c r="BM121" s="52"/>
      <c r="BP121" s="54"/>
      <c r="BQ121" s="27"/>
      <c r="BR121" s="27"/>
      <c r="BS121" s="27"/>
      <c r="BT121" s="27"/>
      <c r="BU121" s="27"/>
      <c r="BV121" s="27"/>
      <c r="BW121" s="54"/>
      <c r="BX121" s="26"/>
      <c r="BY121" s="54"/>
      <c r="BZ121" s="26"/>
      <c r="CA121" s="26"/>
      <c r="CB121" s="26"/>
    </row>
    <row r="122" spans="1:80" ht="17.45" customHeight="1" thickBot="1">
      <c r="A122" s="86">
        <f t="shared" si="66"/>
        <v>16.700000000000003</v>
      </c>
      <c r="B122" s="180">
        <f t="shared" si="38"/>
        <v>46064</v>
      </c>
      <c r="C122" s="16"/>
      <c r="D122" s="17"/>
      <c r="E122" s="18"/>
      <c r="F122" s="17"/>
      <c r="G122" s="96">
        <f t="shared" si="73"/>
        <v>765</v>
      </c>
      <c r="H122" s="97">
        <f t="shared" si="73"/>
        <v>5848</v>
      </c>
      <c r="I122" s="98">
        <f t="shared" si="54"/>
        <v>0</v>
      </c>
      <c r="J122" s="99">
        <f t="shared" si="55"/>
        <v>0</v>
      </c>
      <c r="K122" s="99">
        <f t="shared" si="56"/>
        <v>0</v>
      </c>
      <c r="L122" s="99">
        <f t="shared" si="57"/>
        <v>0</v>
      </c>
      <c r="M122" s="99">
        <f t="shared" ca="1" si="58"/>
        <v>7.4608904933814738E-2</v>
      </c>
      <c r="N122" s="99">
        <f t="shared" ca="1" si="39"/>
        <v>9.317296290022023E-3</v>
      </c>
      <c r="O122" s="99">
        <f t="shared" si="59"/>
        <v>5.0000000000000001E-4</v>
      </c>
      <c r="P122" s="19"/>
      <c r="Q122" s="16"/>
      <c r="R122" s="19"/>
      <c r="S122" s="89">
        <f t="shared" si="40"/>
        <v>0</v>
      </c>
      <c r="T122" s="75">
        <f t="shared" si="41"/>
        <v>0</v>
      </c>
      <c r="U122" s="100">
        <f t="shared" si="42"/>
        <v>0</v>
      </c>
      <c r="V122" s="101">
        <f t="shared" si="43"/>
        <v>0</v>
      </c>
      <c r="W122" s="16"/>
      <c r="X122" s="16"/>
      <c r="Y122" s="23"/>
      <c r="Z122" s="23"/>
      <c r="AA122" s="23"/>
      <c r="AB122" s="12"/>
      <c r="AC122" s="102">
        <f t="shared" si="44"/>
        <v>0</v>
      </c>
      <c r="AD122" s="97">
        <f t="shared" si="45"/>
        <v>0</v>
      </c>
      <c r="AE122" s="98">
        <f t="shared" si="68"/>
        <v>0</v>
      </c>
      <c r="AF122" s="103">
        <f t="shared" si="69"/>
        <v>0</v>
      </c>
      <c r="AG122" s="104">
        <f t="shared" si="70"/>
        <v>0</v>
      </c>
      <c r="AH122" s="104">
        <f t="shared" si="71"/>
        <v>0</v>
      </c>
      <c r="AI122" s="99">
        <f t="shared" si="72"/>
        <v>0</v>
      </c>
      <c r="AJ122" s="103">
        <f t="shared" si="51"/>
        <v>0</v>
      </c>
      <c r="AK122" s="99">
        <f t="shared" si="52"/>
        <v>0</v>
      </c>
      <c r="AL122" s="17"/>
      <c r="AM122" s="20"/>
      <c r="AN122" s="17"/>
      <c r="AO122" s="21"/>
      <c r="AP122" s="17"/>
      <c r="AQ122" s="17"/>
      <c r="AR122" s="17"/>
      <c r="AS122" s="97" t="str">
        <f t="shared" si="60"/>
        <v/>
      </c>
      <c r="AT122" s="97" t="str">
        <f t="shared" ca="1" si="61"/>
        <v/>
      </c>
      <c r="AU122" s="97" t="str">
        <f t="shared" si="62"/>
        <v/>
      </c>
      <c r="AV122" s="97" t="str">
        <f t="shared" ca="1" si="63"/>
        <v/>
      </c>
      <c r="AW122" s="167"/>
      <c r="AX122" s="167"/>
      <c r="AY122" s="97" t="str">
        <f t="shared" si="64"/>
        <v/>
      </c>
      <c r="AZ122" s="167"/>
      <c r="BA122" s="167"/>
      <c r="BB122" s="97" t="str">
        <f t="shared" si="65"/>
        <v/>
      </c>
      <c r="BC122" s="17"/>
      <c r="BH122" s="52"/>
      <c r="BI122" s="52"/>
      <c r="BJ122" s="52"/>
      <c r="BK122" s="52"/>
      <c r="BL122" s="52"/>
      <c r="BM122" s="52"/>
      <c r="BP122" s="54"/>
      <c r="BQ122" s="27"/>
      <c r="BR122" s="27"/>
      <c r="BS122" s="27"/>
      <c r="BT122" s="27"/>
      <c r="BU122" s="27"/>
      <c r="BV122" s="27"/>
      <c r="BW122" s="54"/>
      <c r="BX122" s="26"/>
      <c r="BY122" s="54"/>
      <c r="BZ122" s="26"/>
      <c r="CA122" s="26"/>
      <c r="CB122" s="26"/>
    </row>
    <row r="123" spans="1:80" ht="17.45" customHeight="1" thickTop="1">
      <c r="A123" s="71">
        <f>A116+1</f>
        <v>17.100000000000001</v>
      </c>
      <c r="B123" s="178">
        <f>B122+1</f>
        <v>46065</v>
      </c>
      <c r="C123" s="4"/>
      <c r="D123" s="5"/>
      <c r="E123" s="6"/>
      <c r="F123" s="5"/>
      <c r="G123" s="74">
        <f t="shared" si="73"/>
        <v>765</v>
      </c>
      <c r="H123" s="75">
        <f t="shared" si="73"/>
        <v>5848</v>
      </c>
      <c r="I123" s="76">
        <f t="shared" si="54"/>
        <v>0</v>
      </c>
      <c r="J123" s="77">
        <f t="shared" si="55"/>
        <v>0</v>
      </c>
      <c r="K123" s="77">
        <f t="shared" si="56"/>
        <v>0</v>
      </c>
      <c r="L123" s="77">
        <f t="shared" si="57"/>
        <v>0</v>
      </c>
      <c r="M123" s="78">
        <f t="shared" ca="1" si="58"/>
        <v>7.4608904933814738E-2</v>
      </c>
      <c r="N123" s="78">
        <f t="shared" ca="1" si="39"/>
        <v>9.317296290022023E-3</v>
      </c>
      <c r="O123" s="78">
        <f t="shared" si="59"/>
        <v>5.0000000000000001E-4</v>
      </c>
      <c r="P123" s="13"/>
      <c r="Q123" s="8"/>
      <c r="R123" s="13"/>
      <c r="S123" s="79">
        <f t="shared" si="40"/>
        <v>0</v>
      </c>
      <c r="T123" s="80">
        <f t="shared" si="41"/>
        <v>0</v>
      </c>
      <c r="U123" s="90">
        <f t="shared" si="42"/>
        <v>0</v>
      </c>
      <c r="V123" s="82">
        <f t="shared" si="43"/>
        <v>0</v>
      </c>
      <c r="W123" s="4"/>
      <c r="X123" s="4"/>
      <c r="Y123" s="22"/>
      <c r="Z123" s="22"/>
      <c r="AA123" s="22"/>
      <c r="AB123" s="6"/>
      <c r="AC123" s="83">
        <f t="shared" si="44"/>
        <v>0</v>
      </c>
      <c r="AD123" s="80">
        <f t="shared" si="45"/>
        <v>0</v>
      </c>
      <c r="AE123" s="76">
        <f t="shared" si="68"/>
        <v>0</v>
      </c>
      <c r="AF123" s="84">
        <f t="shared" si="69"/>
        <v>0</v>
      </c>
      <c r="AG123" s="85">
        <f t="shared" si="70"/>
        <v>0</v>
      </c>
      <c r="AH123" s="85">
        <f t="shared" si="71"/>
        <v>0</v>
      </c>
      <c r="AI123" s="77">
        <f t="shared" si="72"/>
        <v>0</v>
      </c>
      <c r="AJ123" s="84">
        <f t="shared" si="51"/>
        <v>0</v>
      </c>
      <c r="AK123" s="77">
        <f t="shared" si="52"/>
        <v>0</v>
      </c>
      <c r="AL123" s="5"/>
      <c r="AM123" s="9"/>
      <c r="AN123" s="5"/>
      <c r="AO123" s="10"/>
      <c r="AP123" s="5"/>
      <c r="AQ123" s="5"/>
      <c r="AR123" s="5"/>
      <c r="AS123" s="80" t="str">
        <f t="shared" si="60"/>
        <v/>
      </c>
      <c r="AT123" s="80" t="str">
        <f t="shared" ca="1" si="61"/>
        <v/>
      </c>
      <c r="AU123" s="80" t="str">
        <f t="shared" si="62"/>
        <v/>
      </c>
      <c r="AV123" s="80" t="str">
        <f t="shared" ca="1" si="63"/>
        <v/>
      </c>
      <c r="AW123" s="165"/>
      <c r="AX123" s="165"/>
      <c r="AY123" s="80" t="str">
        <f t="shared" si="64"/>
        <v/>
      </c>
      <c r="AZ123" s="165"/>
      <c r="BA123" s="165"/>
      <c r="BB123" s="80" t="str">
        <f t="shared" si="65"/>
        <v/>
      </c>
      <c r="BC123" s="5"/>
      <c r="BH123" s="52"/>
      <c r="BI123" s="52"/>
      <c r="BJ123" s="52"/>
      <c r="BK123" s="52"/>
      <c r="BL123" s="52"/>
      <c r="BM123" s="52"/>
      <c r="BP123" s="54"/>
      <c r="BQ123" s="27"/>
      <c r="BR123" s="27"/>
      <c r="BS123" s="27"/>
      <c r="BT123" s="27"/>
      <c r="BU123" s="27"/>
      <c r="BV123" s="27"/>
      <c r="BW123" s="54"/>
      <c r="BX123" s="26"/>
      <c r="BY123" s="54"/>
      <c r="BZ123" s="26"/>
      <c r="CA123" s="26"/>
      <c r="CB123" s="26"/>
    </row>
    <row r="124" spans="1:80" ht="17.45" customHeight="1">
      <c r="A124" s="86">
        <f t="shared" si="66"/>
        <v>17.2</v>
      </c>
      <c r="B124" s="179">
        <f t="shared" si="38"/>
        <v>46066</v>
      </c>
      <c r="C124" s="8"/>
      <c r="D124" s="11"/>
      <c r="E124" s="12"/>
      <c r="F124" s="11"/>
      <c r="G124" s="74">
        <f t="shared" ref="G124:H139" si="74">G123-E124-C124</f>
        <v>765</v>
      </c>
      <c r="H124" s="75">
        <f t="shared" si="74"/>
        <v>5848</v>
      </c>
      <c r="I124" s="88">
        <f t="shared" si="54"/>
        <v>0</v>
      </c>
      <c r="J124" s="78">
        <f t="shared" si="55"/>
        <v>0</v>
      </c>
      <c r="K124" s="78">
        <f t="shared" si="56"/>
        <v>0</v>
      </c>
      <c r="L124" s="78">
        <f t="shared" si="57"/>
        <v>0</v>
      </c>
      <c r="M124" s="78">
        <f t="shared" ca="1" si="58"/>
        <v>7.4608904933814738E-2</v>
      </c>
      <c r="N124" s="78">
        <f t="shared" ca="1" si="39"/>
        <v>9.317296290022023E-3</v>
      </c>
      <c r="O124" s="78">
        <f t="shared" si="59"/>
        <v>5.0000000000000001E-4</v>
      </c>
      <c r="P124" s="13"/>
      <c r="Q124" s="8"/>
      <c r="R124" s="13"/>
      <c r="S124" s="89">
        <f t="shared" si="40"/>
        <v>0</v>
      </c>
      <c r="T124" s="75">
        <f t="shared" si="41"/>
        <v>0</v>
      </c>
      <c r="U124" s="90">
        <f t="shared" si="42"/>
        <v>0</v>
      </c>
      <c r="V124" s="82">
        <f t="shared" si="43"/>
        <v>0</v>
      </c>
      <c r="W124" s="8"/>
      <c r="X124" s="8"/>
      <c r="Y124" s="23"/>
      <c r="Z124" s="23"/>
      <c r="AA124" s="23"/>
      <c r="AB124" s="12"/>
      <c r="AC124" s="91">
        <f t="shared" si="44"/>
        <v>0</v>
      </c>
      <c r="AD124" s="75">
        <f t="shared" si="45"/>
        <v>0</v>
      </c>
      <c r="AE124" s="88">
        <f t="shared" si="68"/>
        <v>0</v>
      </c>
      <c r="AF124" s="92">
        <f t="shared" si="69"/>
        <v>0</v>
      </c>
      <c r="AG124" s="93">
        <f t="shared" si="70"/>
        <v>0</v>
      </c>
      <c r="AH124" s="93">
        <f t="shared" si="71"/>
        <v>0</v>
      </c>
      <c r="AI124" s="78">
        <f t="shared" si="72"/>
        <v>0</v>
      </c>
      <c r="AJ124" s="92">
        <f t="shared" si="51"/>
        <v>0</v>
      </c>
      <c r="AK124" s="78">
        <f t="shared" si="52"/>
        <v>0</v>
      </c>
      <c r="AL124" s="11"/>
      <c r="AM124" s="14"/>
      <c r="AN124" s="11"/>
      <c r="AO124" s="15"/>
      <c r="AP124" s="11"/>
      <c r="AQ124" s="11"/>
      <c r="AR124" s="11"/>
      <c r="AS124" s="75" t="str">
        <f t="shared" si="60"/>
        <v/>
      </c>
      <c r="AT124" s="75" t="str">
        <f t="shared" ca="1" si="61"/>
        <v/>
      </c>
      <c r="AU124" s="75" t="str">
        <f t="shared" si="62"/>
        <v/>
      </c>
      <c r="AV124" s="75" t="str">
        <f t="shared" ca="1" si="63"/>
        <v/>
      </c>
      <c r="AW124" s="169"/>
      <c r="AX124" s="169"/>
      <c r="AY124" s="75" t="str">
        <f t="shared" si="64"/>
        <v/>
      </c>
      <c r="AZ124" s="169"/>
      <c r="BA124" s="169"/>
      <c r="BB124" s="75" t="str">
        <f t="shared" si="65"/>
        <v/>
      </c>
      <c r="BC124" s="11"/>
      <c r="BH124" s="52"/>
      <c r="BI124" s="52"/>
      <c r="BJ124" s="52"/>
      <c r="BK124" s="52"/>
      <c r="BL124" s="52"/>
      <c r="BM124" s="52"/>
      <c r="BP124" s="54"/>
      <c r="BQ124" s="27"/>
      <c r="BR124" s="27"/>
      <c r="BS124" s="27"/>
      <c r="BT124" s="27"/>
      <c r="BU124" s="27"/>
      <c r="BV124" s="27"/>
      <c r="BW124" s="54"/>
      <c r="BX124" s="26"/>
      <c r="BY124" s="54"/>
      <c r="BZ124" s="26"/>
      <c r="CA124" s="26"/>
      <c r="CB124" s="26"/>
    </row>
    <row r="125" spans="1:80" ht="17.45" customHeight="1">
      <c r="A125" s="94">
        <f t="shared" si="66"/>
        <v>17.3</v>
      </c>
      <c r="B125" s="179">
        <f t="shared" si="38"/>
        <v>46067</v>
      </c>
      <c r="C125" s="8"/>
      <c r="D125" s="11"/>
      <c r="E125" s="12"/>
      <c r="F125" s="11"/>
      <c r="G125" s="74">
        <f t="shared" si="74"/>
        <v>765</v>
      </c>
      <c r="H125" s="75">
        <f t="shared" si="74"/>
        <v>5848</v>
      </c>
      <c r="I125" s="88">
        <f t="shared" si="54"/>
        <v>0</v>
      </c>
      <c r="J125" s="78">
        <f t="shared" si="55"/>
        <v>0</v>
      </c>
      <c r="K125" s="78">
        <f t="shared" si="56"/>
        <v>0</v>
      </c>
      <c r="L125" s="78">
        <f t="shared" si="57"/>
        <v>0</v>
      </c>
      <c r="M125" s="78">
        <f t="shared" ca="1" si="58"/>
        <v>7.4608904933814738E-2</v>
      </c>
      <c r="N125" s="78">
        <f t="shared" ca="1" si="39"/>
        <v>9.317296290022023E-3</v>
      </c>
      <c r="O125" s="78">
        <f t="shared" si="59"/>
        <v>5.0000000000000001E-4</v>
      </c>
      <c r="P125" s="13"/>
      <c r="Q125" s="8"/>
      <c r="R125" s="13"/>
      <c r="S125" s="89">
        <f t="shared" si="40"/>
        <v>0</v>
      </c>
      <c r="T125" s="75">
        <f t="shared" si="41"/>
        <v>0</v>
      </c>
      <c r="U125" s="90">
        <f t="shared" si="42"/>
        <v>0</v>
      </c>
      <c r="V125" s="82">
        <f t="shared" si="43"/>
        <v>0</v>
      </c>
      <c r="W125" s="8"/>
      <c r="X125" s="8"/>
      <c r="Y125" s="23"/>
      <c r="Z125" s="23"/>
      <c r="AA125" s="23"/>
      <c r="AB125" s="12"/>
      <c r="AC125" s="91">
        <f t="shared" si="44"/>
        <v>0</v>
      </c>
      <c r="AD125" s="75">
        <f t="shared" si="45"/>
        <v>0</v>
      </c>
      <c r="AE125" s="88">
        <f t="shared" si="68"/>
        <v>0</v>
      </c>
      <c r="AF125" s="92">
        <f t="shared" si="69"/>
        <v>0</v>
      </c>
      <c r="AG125" s="93">
        <f t="shared" si="70"/>
        <v>0</v>
      </c>
      <c r="AH125" s="93">
        <f t="shared" si="71"/>
        <v>0</v>
      </c>
      <c r="AI125" s="78">
        <f t="shared" si="72"/>
        <v>0</v>
      </c>
      <c r="AJ125" s="92">
        <f t="shared" si="51"/>
        <v>0</v>
      </c>
      <c r="AK125" s="78">
        <f t="shared" si="52"/>
        <v>0</v>
      </c>
      <c r="AL125" s="11"/>
      <c r="AM125" s="14"/>
      <c r="AN125" s="11"/>
      <c r="AO125" s="15"/>
      <c r="AP125" s="11"/>
      <c r="AQ125" s="11"/>
      <c r="AR125" s="11"/>
      <c r="AS125" s="75" t="str">
        <f t="shared" si="60"/>
        <v/>
      </c>
      <c r="AT125" s="75" t="str">
        <f t="shared" ca="1" si="61"/>
        <v/>
      </c>
      <c r="AU125" s="75" t="str">
        <f t="shared" si="62"/>
        <v/>
      </c>
      <c r="AV125" s="75" t="str">
        <f t="shared" ca="1" si="63"/>
        <v/>
      </c>
      <c r="AW125" s="169"/>
      <c r="AX125" s="169"/>
      <c r="AY125" s="75" t="str">
        <f t="shared" si="64"/>
        <v/>
      </c>
      <c r="AZ125" s="169"/>
      <c r="BA125" s="169"/>
      <c r="BB125" s="75" t="str">
        <f t="shared" si="65"/>
        <v/>
      </c>
      <c r="BC125" s="11"/>
      <c r="BH125" s="52"/>
      <c r="BI125" s="52"/>
      <c r="BJ125" s="52"/>
      <c r="BK125" s="52"/>
      <c r="BL125" s="52"/>
      <c r="BM125" s="52"/>
      <c r="BP125" s="54"/>
      <c r="BQ125" s="27"/>
      <c r="BR125" s="27"/>
      <c r="BS125" s="27"/>
      <c r="BT125" s="27"/>
      <c r="BU125" s="27"/>
      <c r="BV125" s="27"/>
      <c r="BW125" s="54"/>
      <c r="BX125" s="26"/>
      <c r="BY125" s="54"/>
      <c r="BZ125" s="26"/>
      <c r="CA125" s="26"/>
      <c r="CB125" s="26"/>
    </row>
    <row r="126" spans="1:80" ht="17.45" customHeight="1">
      <c r="A126" s="86">
        <f t="shared" si="66"/>
        <v>17.399999999999999</v>
      </c>
      <c r="B126" s="179">
        <f t="shared" si="38"/>
        <v>46068</v>
      </c>
      <c r="C126" s="8"/>
      <c r="D126" s="11"/>
      <c r="E126" s="12"/>
      <c r="F126" s="11"/>
      <c r="G126" s="74">
        <f t="shared" si="74"/>
        <v>765</v>
      </c>
      <c r="H126" s="75">
        <f t="shared" si="74"/>
        <v>5848</v>
      </c>
      <c r="I126" s="88">
        <f t="shared" si="54"/>
        <v>0</v>
      </c>
      <c r="J126" s="78">
        <f t="shared" si="55"/>
        <v>0</v>
      </c>
      <c r="K126" s="78">
        <f t="shared" si="56"/>
        <v>0</v>
      </c>
      <c r="L126" s="78">
        <f t="shared" si="57"/>
        <v>0</v>
      </c>
      <c r="M126" s="78">
        <f t="shared" ca="1" si="58"/>
        <v>7.4608904933814738E-2</v>
      </c>
      <c r="N126" s="78">
        <f t="shared" ca="1" si="39"/>
        <v>9.317296290022023E-3</v>
      </c>
      <c r="O126" s="78">
        <f t="shared" si="59"/>
        <v>5.0000000000000001E-4</v>
      </c>
      <c r="P126" s="13"/>
      <c r="Q126" s="8"/>
      <c r="R126" s="13"/>
      <c r="S126" s="89">
        <f t="shared" si="40"/>
        <v>0</v>
      </c>
      <c r="T126" s="75">
        <f t="shared" si="41"/>
        <v>0</v>
      </c>
      <c r="U126" s="90">
        <f t="shared" si="42"/>
        <v>0</v>
      </c>
      <c r="V126" s="82">
        <f t="shared" si="43"/>
        <v>0</v>
      </c>
      <c r="W126" s="8"/>
      <c r="X126" s="8"/>
      <c r="Y126" s="23"/>
      <c r="Z126" s="23"/>
      <c r="AA126" s="23"/>
      <c r="AB126" s="12"/>
      <c r="AC126" s="91">
        <f t="shared" si="44"/>
        <v>0</v>
      </c>
      <c r="AD126" s="75">
        <f t="shared" si="45"/>
        <v>0</v>
      </c>
      <c r="AE126" s="88">
        <f t="shared" si="68"/>
        <v>0</v>
      </c>
      <c r="AF126" s="92">
        <f t="shared" si="69"/>
        <v>0</v>
      </c>
      <c r="AG126" s="93">
        <f t="shared" si="70"/>
        <v>0</v>
      </c>
      <c r="AH126" s="93">
        <f t="shared" si="71"/>
        <v>0</v>
      </c>
      <c r="AI126" s="78">
        <f t="shared" si="72"/>
        <v>0</v>
      </c>
      <c r="AJ126" s="92">
        <f t="shared" si="51"/>
        <v>0</v>
      </c>
      <c r="AK126" s="78">
        <f t="shared" si="52"/>
        <v>0</v>
      </c>
      <c r="AL126" s="11"/>
      <c r="AM126" s="14"/>
      <c r="AN126" s="11"/>
      <c r="AO126" s="15"/>
      <c r="AP126" s="11"/>
      <c r="AQ126" s="11"/>
      <c r="AR126" s="11"/>
      <c r="AS126" s="75" t="str">
        <f t="shared" si="60"/>
        <v/>
      </c>
      <c r="AT126" s="75" t="str">
        <f t="shared" ca="1" si="61"/>
        <v/>
      </c>
      <c r="AU126" s="75" t="str">
        <f t="shared" si="62"/>
        <v/>
      </c>
      <c r="AV126" s="75" t="str">
        <f t="shared" ca="1" si="63"/>
        <v/>
      </c>
      <c r="AW126" s="169"/>
      <c r="AX126" s="169"/>
      <c r="AY126" s="75" t="str">
        <f t="shared" si="64"/>
        <v/>
      </c>
      <c r="AZ126" s="169"/>
      <c r="BA126" s="169"/>
      <c r="BB126" s="75" t="str">
        <f t="shared" si="65"/>
        <v/>
      </c>
      <c r="BC126" s="11"/>
      <c r="BH126" s="52"/>
      <c r="BI126" s="52"/>
      <c r="BJ126" s="52"/>
      <c r="BK126" s="52"/>
      <c r="BL126" s="52"/>
      <c r="BM126" s="52"/>
      <c r="BP126" s="54"/>
      <c r="BQ126" s="27"/>
      <c r="BR126" s="27"/>
      <c r="BS126" s="27"/>
      <c r="BT126" s="27"/>
      <c r="BU126" s="27"/>
      <c r="BV126" s="27"/>
      <c r="BW126" s="54"/>
      <c r="BX126" s="26"/>
      <c r="BY126" s="54"/>
      <c r="BZ126" s="26"/>
      <c r="CA126" s="26"/>
      <c r="CB126" s="26"/>
    </row>
    <row r="127" spans="1:80" ht="17.45" customHeight="1">
      <c r="A127" s="94">
        <f t="shared" si="66"/>
        <v>17.5</v>
      </c>
      <c r="B127" s="179">
        <f t="shared" si="38"/>
        <v>46069</v>
      </c>
      <c r="C127" s="8"/>
      <c r="D127" s="11"/>
      <c r="E127" s="12"/>
      <c r="F127" s="11"/>
      <c r="G127" s="74">
        <f t="shared" si="74"/>
        <v>765</v>
      </c>
      <c r="H127" s="75">
        <f t="shared" si="74"/>
        <v>5848</v>
      </c>
      <c r="I127" s="88">
        <f t="shared" si="54"/>
        <v>0</v>
      </c>
      <c r="J127" s="78">
        <f t="shared" si="55"/>
        <v>0</v>
      </c>
      <c r="K127" s="78">
        <f t="shared" si="56"/>
        <v>0</v>
      </c>
      <c r="L127" s="78">
        <f t="shared" si="57"/>
        <v>0</v>
      </c>
      <c r="M127" s="78">
        <f t="shared" ca="1" si="58"/>
        <v>7.4608904933814738E-2</v>
      </c>
      <c r="N127" s="78">
        <f t="shared" ca="1" si="39"/>
        <v>9.317296290022023E-3</v>
      </c>
      <c r="O127" s="78">
        <f t="shared" si="59"/>
        <v>5.0000000000000001E-4</v>
      </c>
      <c r="P127" s="13"/>
      <c r="Q127" s="8"/>
      <c r="R127" s="13"/>
      <c r="S127" s="89">
        <f t="shared" si="40"/>
        <v>0</v>
      </c>
      <c r="T127" s="75">
        <f t="shared" si="41"/>
        <v>0</v>
      </c>
      <c r="U127" s="90">
        <f t="shared" si="42"/>
        <v>0</v>
      </c>
      <c r="V127" s="82">
        <f t="shared" si="43"/>
        <v>0</v>
      </c>
      <c r="W127" s="8"/>
      <c r="X127" s="8"/>
      <c r="Y127" s="23"/>
      <c r="Z127" s="23"/>
      <c r="AA127" s="23"/>
      <c r="AB127" s="12"/>
      <c r="AC127" s="91">
        <f t="shared" si="44"/>
        <v>0</v>
      </c>
      <c r="AD127" s="75">
        <f t="shared" si="45"/>
        <v>0</v>
      </c>
      <c r="AE127" s="88">
        <f t="shared" si="68"/>
        <v>0</v>
      </c>
      <c r="AF127" s="92">
        <f t="shared" si="69"/>
        <v>0</v>
      </c>
      <c r="AG127" s="93">
        <f t="shared" si="70"/>
        <v>0</v>
      </c>
      <c r="AH127" s="93">
        <f t="shared" si="71"/>
        <v>0</v>
      </c>
      <c r="AI127" s="78">
        <f t="shared" si="72"/>
        <v>0</v>
      </c>
      <c r="AJ127" s="92">
        <f t="shared" si="51"/>
        <v>0</v>
      </c>
      <c r="AK127" s="78">
        <f t="shared" si="52"/>
        <v>0</v>
      </c>
      <c r="AL127" s="11"/>
      <c r="AM127" s="14"/>
      <c r="AN127" s="11"/>
      <c r="AO127" s="15"/>
      <c r="AP127" s="11"/>
      <c r="AQ127" s="11"/>
      <c r="AR127" s="11"/>
      <c r="AS127" s="75" t="str">
        <f t="shared" si="60"/>
        <v/>
      </c>
      <c r="AT127" s="75" t="str">
        <f t="shared" ca="1" si="61"/>
        <v/>
      </c>
      <c r="AU127" s="75" t="str">
        <f t="shared" si="62"/>
        <v/>
      </c>
      <c r="AV127" s="75" t="str">
        <f t="shared" ca="1" si="63"/>
        <v/>
      </c>
      <c r="AW127" s="169"/>
      <c r="AX127" s="169"/>
      <c r="AY127" s="75" t="str">
        <f t="shared" si="64"/>
        <v/>
      </c>
      <c r="AZ127" s="169"/>
      <c r="BA127" s="169"/>
      <c r="BB127" s="75" t="str">
        <f t="shared" si="65"/>
        <v/>
      </c>
      <c r="BC127" s="11"/>
      <c r="BH127" s="52"/>
      <c r="BI127" s="52"/>
      <c r="BJ127" s="52"/>
      <c r="BK127" s="52"/>
      <c r="BL127" s="52"/>
      <c r="BM127" s="52"/>
      <c r="BP127" s="54"/>
      <c r="BQ127" s="27"/>
      <c r="BR127" s="27"/>
      <c r="BS127" s="27"/>
      <c r="BT127" s="27"/>
      <c r="BU127" s="27"/>
      <c r="BV127" s="27"/>
      <c r="BW127" s="54"/>
      <c r="BX127" s="26"/>
      <c r="BY127" s="54"/>
      <c r="BZ127" s="26"/>
      <c r="CA127" s="26"/>
      <c r="CB127" s="26"/>
    </row>
    <row r="128" spans="1:80" ht="17.45" customHeight="1">
      <c r="A128" s="86">
        <f t="shared" si="66"/>
        <v>17.600000000000001</v>
      </c>
      <c r="B128" s="179">
        <f t="shared" si="38"/>
        <v>46070</v>
      </c>
      <c r="C128" s="8"/>
      <c r="D128" s="11"/>
      <c r="E128" s="12"/>
      <c r="F128" s="11"/>
      <c r="G128" s="74">
        <f t="shared" si="74"/>
        <v>765</v>
      </c>
      <c r="H128" s="75">
        <f t="shared" si="74"/>
        <v>5848</v>
      </c>
      <c r="I128" s="88">
        <f t="shared" si="54"/>
        <v>0</v>
      </c>
      <c r="J128" s="78">
        <f t="shared" si="55"/>
        <v>0</v>
      </c>
      <c r="K128" s="78">
        <f t="shared" si="56"/>
        <v>0</v>
      </c>
      <c r="L128" s="78">
        <f t="shared" si="57"/>
        <v>0</v>
      </c>
      <c r="M128" s="78">
        <f t="shared" ca="1" si="58"/>
        <v>7.4608904933814738E-2</v>
      </c>
      <c r="N128" s="78">
        <f t="shared" ca="1" si="39"/>
        <v>9.317296290022023E-3</v>
      </c>
      <c r="O128" s="78">
        <f t="shared" si="59"/>
        <v>5.0000000000000001E-4</v>
      </c>
      <c r="P128" s="13"/>
      <c r="Q128" s="8"/>
      <c r="R128" s="13"/>
      <c r="S128" s="89">
        <f t="shared" si="40"/>
        <v>0</v>
      </c>
      <c r="T128" s="75">
        <f t="shared" si="41"/>
        <v>0</v>
      </c>
      <c r="U128" s="90">
        <f t="shared" si="42"/>
        <v>0</v>
      </c>
      <c r="V128" s="82">
        <f t="shared" si="43"/>
        <v>0</v>
      </c>
      <c r="W128" s="8"/>
      <c r="X128" s="8"/>
      <c r="Y128" s="23"/>
      <c r="Z128" s="23"/>
      <c r="AA128" s="23"/>
      <c r="AB128" s="12"/>
      <c r="AC128" s="91">
        <f t="shared" si="44"/>
        <v>0</v>
      </c>
      <c r="AD128" s="75">
        <f t="shared" si="45"/>
        <v>0</v>
      </c>
      <c r="AE128" s="88">
        <f t="shared" si="68"/>
        <v>0</v>
      </c>
      <c r="AF128" s="92">
        <f t="shared" si="69"/>
        <v>0</v>
      </c>
      <c r="AG128" s="93">
        <f t="shared" si="70"/>
        <v>0</v>
      </c>
      <c r="AH128" s="93">
        <f t="shared" si="71"/>
        <v>0</v>
      </c>
      <c r="AI128" s="78">
        <f t="shared" si="72"/>
        <v>0</v>
      </c>
      <c r="AJ128" s="92">
        <f t="shared" si="51"/>
        <v>0</v>
      </c>
      <c r="AK128" s="78">
        <f t="shared" si="52"/>
        <v>0</v>
      </c>
      <c r="AL128" s="11"/>
      <c r="AM128" s="14"/>
      <c r="AN128" s="11"/>
      <c r="AO128" s="15"/>
      <c r="AP128" s="11"/>
      <c r="AQ128" s="11"/>
      <c r="AR128" s="11"/>
      <c r="AS128" s="75" t="str">
        <f t="shared" si="60"/>
        <v/>
      </c>
      <c r="AT128" s="75" t="str">
        <f t="shared" ca="1" si="61"/>
        <v/>
      </c>
      <c r="AU128" s="75" t="str">
        <f t="shared" si="62"/>
        <v/>
      </c>
      <c r="AV128" s="75" t="str">
        <f t="shared" ca="1" si="63"/>
        <v/>
      </c>
      <c r="AW128" s="169"/>
      <c r="AX128" s="169"/>
      <c r="AY128" s="75" t="str">
        <f t="shared" si="64"/>
        <v/>
      </c>
      <c r="AZ128" s="169"/>
      <c r="BA128" s="169"/>
      <c r="BB128" s="75" t="str">
        <f t="shared" si="65"/>
        <v/>
      </c>
      <c r="BC128" s="11"/>
      <c r="BH128" s="52"/>
      <c r="BI128" s="52"/>
      <c r="BJ128" s="52"/>
      <c r="BK128" s="52"/>
      <c r="BL128" s="52"/>
      <c r="BM128" s="52"/>
      <c r="BP128" s="54"/>
      <c r="BQ128" s="27"/>
      <c r="BR128" s="27"/>
      <c r="BS128" s="27"/>
      <c r="BT128" s="27"/>
      <c r="BU128" s="27"/>
      <c r="BV128" s="27"/>
      <c r="BW128" s="54"/>
      <c r="BX128" s="26"/>
      <c r="BY128" s="54"/>
      <c r="BZ128" s="26"/>
      <c r="CA128" s="26"/>
      <c r="CB128" s="26"/>
    </row>
    <row r="129" spans="1:80" ht="17.45" customHeight="1" thickBot="1">
      <c r="A129" s="94">
        <f t="shared" si="66"/>
        <v>17.700000000000003</v>
      </c>
      <c r="B129" s="180">
        <f t="shared" si="38"/>
        <v>46071</v>
      </c>
      <c r="C129" s="16"/>
      <c r="D129" s="17"/>
      <c r="E129" s="18"/>
      <c r="F129" s="17"/>
      <c r="G129" s="96">
        <f t="shared" si="74"/>
        <v>765</v>
      </c>
      <c r="H129" s="97">
        <f t="shared" si="74"/>
        <v>5848</v>
      </c>
      <c r="I129" s="98">
        <f t="shared" si="54"/>
        <v>0</v>
      </c>
      <c r="J129" s="99">
        <f t="shared" si="55"/>
        <v>0</v>
      </c>
      <c r="K129" s="99">
        <f t="shared" si="56"/>
        <v>0</v>
      </c>
      <c r="L129" s="99">
        <f t="shared" si="57"/>
        <v>0</v>
      </c>
      <c r="M129" s="99">
        <f t="shared" ca="1" si="58"/>
        <v>7.4608904933814738E-2</v>
      </c>
      <c r="N129" s="99">
        <f t="shared" ca="1" si="39"/>
        <v>9.317296290022023E-3</v>
      </c>
      <c r="O129" s="99">
        <f t="shared" si="59"/>
        <v>5.0000000000000001E-4</v>
      </c>
      <c r="P129" s="19"/>
      <c r="Q129" s="16"/>
      <c r="R129" s="19"/>
      <c r="S129" s="89">
        <f t="shared" si="40"/>
        <v>0</v>
      </c>
      <c r="T129" s="75">
        <f t="shared" si="41"/>
        <v>0</v>
      </c>
      <c r="U129" s="100">
        <f t="shared" si="42"/>
        <v>0</v>
      </c>
      <c r="V129" s="101">
        <f t="shared" si="43"/>
        <v>0</v>
      </c>
      <c r="W129" s="16"/>
      <c r="X129" s="16"/>
      <c r="Y129" s="23"/>
      <c r="Z129" s="23"/>
      <c r="AA129" s="23"/>
      <c r="AB129" s="12"/>
      <c r="AC129" s="102">
        <f t="shared" si="44"/>
        <v>0</v>
      </c>
      <c r="AD129" s="97">
        <f t="shared" si="45"/>
        <v>0</v>
      </c>
      <c r="AE129" s="98">
        <f t="shared" si="68"/>
        <v>0</v>
      </c>
      <c r="AF129" s="103">
        <f t="shared" si="69"/>
        <v>0</v>
      </c>
      <c r="AG129" s="104">
        <f t="shared" si="70"/>
        <v>0</v>
      </c>
      <c r="AH129" s="104">
        <f t="shared" si="71"/>
        <v>0</v>
      </c>
      <c r="AI129" s="99">
        <f t="shared" si="72"/>
        <v>0</v>
      </c>
      <c r="AJ129" s="103">
        <f t="shared" si="51"/>
        <v>0</v>
      </c>
      <c r="AK129" s="99">
        <f t="shared" si="52"/>
        <v>0</v>
      </c>
      <c r="AL129" s="17"/>
      <c r="AM129" s="20"/>
      <c r="AN129" s="17"/>
      <c r="AO129" s="21"/>
      <c r="AP129" s="17"/>
      <c r="AQ129" s="17"/>
      <c r="AR129" s="17"/>
      <c r="AS129" s="97" t="str">
        <f t="shared" si="60"/>
        <v/>
      </c>
      <c r="AT129" s="97" t="str">
        <f t="shared" ca="1" si="61"/>
        <v/>
      </c>
      <c r="AU129" s="97" t="str">
        <f t="shared" si="62"/>
        <v/>
      </c>
      <c r="AV129" s="97" t="str">
        <f t="shared" ca="1" si="63"/>
        <v/>
      </c>
      <c r="AW129" s="167"/>
      <c r="AX129" s="167"/>
      <c r="AY129" s="97" t="str">
        <f t="shared" si="64"/>
        <v/>
      </c>
      <c r="AZ129" s="167"/>
      <c r="BA129" s="167"/>
      <c r="BB129" s="97" t="str">
        <f t="shared" si="65"/>
        <v/>
      </c>
      <c r="BC129" s="17"/>
      <c r="BH129" s="52"/>
      <c r="BI129" s="52"/>
      <c r="BJ129" s="52"/>
      <c r="BK129" s="52"/>
      <c r="BL129" s="52"/>
      <c r="BM129" s="52"/>
      <c r="BP129" s="54"/>
      <c r="BQ129" s="27"/>
      <c r="BR129" s="27"/>
      <c r="BS129" s="27"/>
      <c r="BT129" s="27"/>
      <c r="BU129" s="27"/>
      <c r="BV129" s="27"/>
      <c r="BW129" s="54"/>
      <c r="BX129" s="26"/>
      <c r="BY129" s="54"/>
      <c r="BZ129" s="26"/>
      <c r="CA129" s="26"/>
      <c r="CB129" s="26"/>
    </row>
    <row r="130" spans="1:80" ht="17.45" customHeight="1" thickTop="1">
      <c r="A130" s="105">
        <f>A123+1</f>
        <v>18.100000000000001</v>
      </c>
      <c r="B130" s="178">
        <f>B129+1</f>
        <v>46072</v>
      </c>
      <c r="C130" s="4"/>
      <c r="D130" s="5"/>
      <c r="E130" s="6"/>
      <c r="F130" s="5"/>
      <c r="G130" s="74">
        <f t="shared" si="74"/>
        <v>765</v>
      </c>
      <c r="H130" s="75">
        <f t="shared" si="74"/>
        <v>5848</v>
      </c>
      <c r="I130" s="76">
        <f t="shared" si="54"/>
        <v>0</v>
      </c>
      <c r="J130" s="77">
        <f t="shared" si="55"/>
        <v>0</v>
      </c>
      <c r="K130" s="77">
        <f t="shared" si="56"/>
        <v>0</v>
      </c>
      <c r="L130" s="77">
        <f t="shared" si="57"/>
        <v>0</v>
      </c>
      <c r="M130" s="78">
        <f t="shared" ca="1" si="58"/>
        <v>7.4608904933814738E-2</v>
      </c>
      <c r="N130" s="78">
        <f t="shared" ca="1" si="39"/>
        <v>9.317296290022023E-3</v>
      </c>
      <c r="O130" s="78">
        <f t="shared" si="59"/>
        <v>5.0000000000000001E-4</v>
      </c>
      <c r="P130" s="13"/>
      <c r="Q130" s="8"/>
      <c r="R130" s="13"/>
      <c r="S130" s="79">
        <f t="shared" si="40"/>
        <v>0</v>
      </c>
      <c r="T130" s="80">
        <f t="shared" si="41"/>
        <v>0</v>
      </c>
      <c r="U130" s="90">
        <f t="shared" si="42"/>
        <v>0</v>
      </c>
      <c r="V130" s="82">
        <f t="shared" si="43"/>
        <v>0</v>
      </c>
      <c r="W130" s="4"/>
      <c r="X130" s="4"/>
      <c r="Y130" s="22"/>
      <c r="Z130" s="22"/>
      <c r="AA130" s="22"/>
      <c r="AB130" s="6"/>
      <c r="AC130" s="83">
        <f t="shared" si="44"/>
        <v>0</v>
      </c>
      <c r="AD130" s="80">
        <f t="shared" si="45"/>
        <v>0</v>
      </c>
      <c r="AE130" s="76">
        <f t="shared" si="68"/>
        <v>0</v>
      </c>
      <c r="AF130" s="84">
        <f t="shared" si="69"/>
        <v>0</v>
      </c>
      <c r="AG130" s="85">
        <f t="shared" si="70"/>
        <v>0</v>
      </c>
      <c r="AH130" s="85">
        <f t="shared" si="71"/>
        <v>0</v>
      </c>
      <c r="AI130" s="77">
        <f t="shared" si="72"/>
        <v>0</v>
      </c>
      <c r="AJ130" s="84">
        <f t="shared" si="51"/>
        <v>0</v>
      </c>
      <c r="AK130" s="77">
        <f t="shared" si="52"/>
        <v>0</v>
      </c>
      <c r="AL130" s="5"/>
      <c r="AM130" s="9"/>
      <c r="AN130" s="5"/>
      <c r="AO130" s="10"/>
      <c r="AP130" s="5"/>
      <c r="AQ130" s="5"/>
      <c r="AR130" s="5"/>
      <c r="AS130" s="80" t="str">
        <f t="shared" si="60"/>
        <v/>
      </c>
      <c r="AT130" s="80" t="str">
        <f t="shared" ca="1" si="61"/>
        <v/>
      </c>
      <c r="AU130" s="80" t="str">
        <f t="shared" si="62"/>
        <v/>
      </c>
      <c r="AV130" s="80" t="str">
        <f t="shared" ca="1" si="63"/>
        <v/>
      </c>
      <c r="AW130" s="165"/>
      <c r="AX130" s="165"/>
      <c r="AY130" s="80" t="str">
        <f t="shared" si="64"/>
        <v/>
      </c>
      <c r="AZ130" s="165"/>
      <c r="BA130" s="165"/>
      <c r="BB130" s="80" t="str">
        <f t="shared" si="65"/>
        <v/>
      </c>
      <c r="BC130" s="5"/>
      <c r="BH130" s="52"/>
      <c r="BI130" s="52"/>
      <c r="BJ130" s="52"/>
      <c r="BK130" s="52"/>
      <c r="BL130" s="52"/>
      <c r="BM130" s="52"/>
      <c r="BP130" s="54"/>
      <c r="BQ130" s="27"/>
      <c r="BR130" s="27"/>
      <c r="BS130" s="27"/>
      <c r="BT130" s="27"/>
      <c r="BU130" s="27"/>
      <c r="BV130" s="27"/>
      <c r="BW130" s="54"/>
      <c r="BX130" s="26"/>
      <c r="BY130" s="54"/>
      <c r="BZ130" s="26"/>
      <c r="CA130" s="26"/>
      <c r="CB130" s="26"/>
    </row>
    <row r="131" spans="1:80" ht="17.45" customHeight="1">
      <c r="A131" s="94">
        <f t="shared" si="66"/>
        <v>18.2</v>
      </c>
      <c r="B131" s="179">
        <f t="shared" si="38"/>
        <v>46073</v>
      </c>
      <c r="C131" s="8"/>
      <c r="D131" s="11"/>
      <c r="E131" s="12"/>
      <c r="F131" s="11"/>
      <c r="G131" s="74">
        <f t="shared" si="74"/>
        <v>765</v>
      </c>
      <c r="H131" s="75">
        <f t="shared" si="74"/>
        <v>5848</v>
      </c>
      <c r="I131" s="88">
        <f t="shared" si="54"/>
        <v>0</v>
      </c>
      <c r="J131" s="78">
        <f t="shared" si="55"/>
        <v>0</v>
      </c>
      <c r="K131" s="78">
        <f t="shared" si="56"/>
        <v>0</v>
      </c>
      <c r="L131" s="78">
        <f t="shared" si="57"/>
        <v>0</v>
      </c>
      <c r="M131" s="78">
        <f t="shared" ca="1" si="58"/>
        <v>7.4608904933814738E-2</v>
      </c>
      <c r="N131" s="78">
        <f t="shared" ca="1" si="39"/>
        <v>9.317296290022023E-3</v>
      </c>
      <c r="O131" s="78">
        <f t="shared" si="59"/>
        <v>5.0000000000000001E-4</v>
      </c>
      <c r="P131" s="13"/>
      <c r="Q131" s="8"/>
      <c r="R131" s="13"/>
      <c r="S131" s="89">
        <f t="shared" si="40"/>
        <v>0</v>
      </c>
      <c r="T131" s="75">
        <f t="shared" si="41"/>
        <v>0</v>
      </c>
      <c r="U131" s="90">
        <f t="shared" si="42"/>
        <v>0</v>
      </c>
      <c r="V131" s="82">
        <f t="shared" si="43"/>
        <v>0</v>
      </c>
      <c r="W131" s="123"/>
      <c r="X131" s="8"/>
      <c r="Y131" s="23"/>
      <c r="Z131" s="23"/>
      <c r="AA131" s="23"/>
      <c r="AB131" s="12"/>
      <c r="AC131" s="91">
        <f t="shared" si="44"/>
        <v>0</v>
      </c>
      <c r="AD131" s="75">
        <f>W132-AC131</f>
        <v>0</v>
      </c>
      <c r="AE131" s="88">
        <f>IFERROR(W132/H130,0)</f>
        <v>0</v>
      </c>
      <c r="AF131" s="92">
        <f>IFERROR(X131/$W132,0)</f>
        <v>0</v>
      </c>
      <c r="AG131" s="93">
        <f>IFERROR(Y131/$W132,0)</f>
        <v>0</v>
      </c>
      <c r="AH131" s="93">
        <f>IFERROR(Z131/$W132,0)</f>
        <v>0</v>
      </c>
      <c r="AI131" s="78">
        <f>IFERROR(AA131/$W132,0)</f>
        <v>0</v>
      </c>
      <c r="AJ131" s="92">
        <f>IFERROR(AC131/W132,0)</f>
        <v>0</v>
      </c>
      <c r="AK131" s="78">
        <f>IFERROR(AD131/W132,0)</f>
        <v>0</v>
      </c>
      <c r="AL131" s="11"/>
      <c r="AM131" s="14"/>
      <c r="AN131" s="11"/>
      <c r="AO131" s="15"/>
      <c r="AP131" s="11"/>
      <c r="AQ131" s="11"/>
      <c r="AR131" s="11"/>
      <c r="AS131" s="75" t="str">
        <f t="shared" si="60"/>
        <v/>
      </c>
      <c r="AT131" s="75" t="str">
        <f t="shared" ca="1" si="61"/>
        <v/>
      </c>
      <c r="AU131" s="75" t="str">
        <f t="shared" si="62"/>
        <v/>
      </c>
      <c r="AV131" s="75" t="str">
        <f t="shared" ca="1" si="63"/>
        <v/>
      </c>
      <c r="AW131" s="169"/>
      <c r="AX131" s="169"/>
      <c r="AY131" s="75" t="str">
        <f t="shared" si="64"/>
        <v/>
      </c>
      <c r="AZ131" s="169"/>
      <c r="BA131" s="169"/>
      <c r="BB131" s="75" t="str">
        <f t="shared" si="65"/>
        <v/>
      </c>
      <c r="BC131" s="11"/>
      <c r="BH131" s="52"/>
      <c r="BI131" s="52"/>
      <c r="BJ131" s="52"/>
      <c r="BK131" s="52"/>
      <c r="BL131" s="52"/>
      <c r="BM131" s="52"/>
      <c r="BP131" s="54"/>
      <c r="BQ131" s="27"/>
      <c r="BR131" s="27"/>
      <c r="BS131" s="27"/>
      <c r="BT131" s="27"/>
      <c r="BU131" s="27"/>
      <c r="BV131" s="27"/>
      <c r="BW131" s="54"/>
      <c r="BX131" s="26"/>
      <c r="BY131" s="54"/>
      <c r="BZ131" s="26"/>
      <c r="CA131" s="26"/>
      <c r="CB131" s="26"/>
    </row>
    <row r="132" spans="1:80" ht="17.45" customHeight="1">
      <c r="A132" s="86">
        <f t="shared" si="66"/>
        <v>18.3</v>
      </c>
      <c r="B132" s="179">
        <f t="shared" si="38"/>
        <v>46074</v>
      </c>
      <c r="C132" s="8"/>
      <c r="D132" s="11"/>
      <c r="E132" s="12"/>
      <c r="F132" s="11"/>
      <c r="G132" s="74">
        <f t="shared" si="74"/>
        <v>765</v>
      </c>
      <c r="H132" s="75">
        <f t="shared" si="74"/>
        <v>5848</v>
      </c>
      <c r="I132" s="88">
        <f t="shared" si="54"/>
        <v>0</v>
      </c>
      <c r="J132" s="78">
        <f t="shared" si="55"/>
        <v>0</v>
      </c>
      <c r="K132" s="78">
        <f t="shared" si="56"/>
        <v>0</v>
      </c>
      <c r="L132" s="78">
        <f t="shared" si="57"/>
        <v>0</v>
      </c>
      <c r="M132" s="78">
        <f t="shared" ca="1" si="58"/>
        <v>7.4608904933814738E-2</v>
      </c>
      <c r="N132" s="78">
        <f t="shared" ca="1" si="39"/>
        <v>9.317296290022023E-3</v>
      </c>
      <c r="O132" s="78">
        <f t="shared" si="59"/>
        <v>5.0000000000000001E-4</v>
      </c>
      <c r="P132" s="13"/>
      <c r="Q132" s="8"/>
      <c r="R132" s="13"/>
      <c r="S132" s="89">
        <f t="shared" si="40"/>
        <v>0</v>
      </c>
      <c r="T132" s="75">
        <f t="shared" si="41"/>
        <v>0</v>
      </c>
      <c r="U132" s="90">
        <f t="shared" si="42"/>
        <v>0</v>
      </c>
      <c r="V132" s="82">
        <f t="shared" si="43"/>
        <v>0</v>
      </c>
      <c r="W132" s="8"/>
      <c r="X132" s="8"/>
      <c r="Y132" s="23"/>
      <c r="Z132" s="23"/>
      <c r="AA132" s="23"/>
      <c r="AB132" s="12"/>
      <c r="AC132" s="91">
        <f t="shared" si="44"/>
        <v>0</v>
      </c>
      <c r="AD132" s="75">
        <f t="shared" ref="AD132:AD133" si="75">W133-AC132</f>
        <v>0</v>
      </c>
      <c r="AE132" s="88">
        <f>IFERROR(#REF!/H131,0)</f>
        <v>0</v>
      </c>
      <c r="AF132" s="92">
        <f>IFERROR(X132/#REF!,0)</f>
        <v>0</v>
      </c>
      <c r="AG132" s="93">
        <f>IFERROR(Y132/#REF!,0)</f>
        <v>0</v>
      </c>
      <c r="AH132" s="93">
        <f>IFERROR(Z132/#REF!,0)</f>
        <v>0</v>
      </c>
      <c r="AI132" s="78">
        <f>IFERROR(AA132/#REF!,0)</f>
        <v>0</v>
      </c>
      <c r="AJ132" s="92">
        <f>IFERROR(AC132/#REF!,0)</f>
        <v>0</v>
      </c>
      <c r="AK132" s="78">
        <f>IFERROR(AD132/#REF!,0)</f>
        <v>0</v>
      </c>
      <c r="AL132" s="11"/>
      <c r="AM132" s="14"/>
      <c r="AN132" s="11"/>
      <c r="AO132" s="15"/>
      <c r="AP132" s="11"/>
      <c r="AQ132" s="11"/>
      <c r="AR132" s="11"/>
      <c r="AS132" s="75" t="str">
        <f t="shared" si="60"/>
        <v/>
      </c>
      <c r="AT132" s="75" t="str">
        <f t="shared" ca="1" si="61"/>
        <v/>
      </c>
      <c r="AU132" s="75" t="str">
        <f t="shared" si="62"/>
        <v/>
      </c>
      <c r="AV132" s="75" t="str">
        <f t="shared" ca="1" si="63"/>
        <v/>
      </c>
      <c r="AW132" s="169"/>
      <c r="AX132" s="169"/>
      <c r="AY132" s="75" t="str">
        <f t="shared" si="64"/>
        <v/>
      </c>
      <c r="AZ132" s="169"/>
      <c r="BA132" s="169"/>
      <c r="BB132" s="75" t="str">
        <f t="shared" si="65"/>
        <v/>
      </c>
      <c r="BC132" s="11"/>
      <c r="BH132" s="52"/>
      <c r="BI132" s="52"/>
      <c r="BJ132" s="52"/>
      <c r="BK132" s="52"/>
      <c r="BL132" s="52"/>
      <c r="BM132" s="52"/>
      <c r="BP132" s="54"/>
      <c r="BQ132" s="27"/>
      <c r="BR132" s="27"/>
      <c r="BS132" s="27"/>
      <c r="BT132" s="27"/>
      <c r="BU132" s="27"/>
      <c r="BV132" s="27"/>
      <c r="BW132" s="54"/>
      <c r="BX132" s="26"/>
      <c r="BY132" s="54"/>
      <c r="BZ132" s="26"/>
      <c r="CA132" s="26"/>
      <c r="CB132" s="26"/>
    </row>
    <row r="133" spans="1:80" ht="17.45" customHeight="1">
      <c r="A133" s="94">
        <f t="shared" si="66"/>
        <v>18.399999999999999</v>
      </c>
      <c r="B133" s="179">
        <f t="shared" si="38"/>
        <v>46075</v>
      </c>
      <c r="C133" s="8"/>
      <c r="D133" s="11"/>
      <c r="E133" s="12"/>
      <c r="F133" s="11"/>
      <c r="G133" s="74">
        <f t="shared" si="74"/>
        <v>765</v>
      </c>
      <c r="H133" s="75">
        <f t="shared" si="74"/>
        <v>5848</v>
      </c>
      <c r="I133" s="88">
        <f t="shared" si="54"/>
        <v>0</v>
      </c>
      <c r="J133" s="78">
        <f t="shared" si="55"/>
        <v>0</v>
      </c>
      <c r="K133" s="78">
        <f t="shared" si="56"/>
        <v>0</v>
      </c>
      <c r="L133" s="78">
        <f t="shared" si="57"/>
        <v>0</v>
      </c>
      <c r="M133" s="78">
        <f t="shared" ca="1" si="58"/>
        <v>7.4608904933814738E-2</v>
      </c>
      <c r="N133" s="78">
        <f t="shared" ca="1" si="39"/>
        <v>9.317296290022023E-3</v>
      </c>
      <c r="O133" s="78">
        <f t="shared" si="59"/>
        <v>5.0000000000000001E-4</v>
      </c>
      <c r="P133" s="13"/>
      <c r="Q133" s="8"/>
      <c r="R133" s="13"/>
      <c r="S133" s="89">
        <f t="shared" si="40"/>
        <v>0</v>
      </c>
      <c r="T133" s="75">
        <f t="shared" si="41"/>
        <v>0</v>
      </c>
      <c r="U133" s="90">
        <f t="shared" si="42"/>
        <v>0</v>
      </c>
      <c r="V133" s="82">
        <f t="shared" si="43"/>
        <v>0</v>
      </c>
      <c r="W133" s="8"/>
      <c r="X133" s="8"/>
      <c r="Y133" s="23"/>
      <c r="Z133" s="23"/>
      <c r="AA133" s="23"/>
      <c r="AB133" s="12"/>
      <c r="AC133" s="91">
        <f t="shared" si="44"/>
        <v>0</v>
      </c>
      <c r="AD133" s="75">
        <f t="shared" si="75"/>
        <v>0</v>
      </c>
      <c r="AE133" s="88">
        <f t="shared" ref="AE133:AE196" si="76">IFERROR(W133/H132,0)</f>
        <v>0</v>
      </c>
      <c r="AF133" s="92">
        <f t="shared" ref="AF133:AF196" si="77">IFERROR(X133/$W133,0)</f>
        <v>0</v>
      </c>
      <c r="AG133" s="93">
        <f t="shared" ref="AG133:AG196" si="78">IFERROR(Y133/$W133,0)</f>
        <v>0</v>
      </c>
      <c r="AH133" s="93">
        <f t="shared" ref="AH133:AH196" si="79">IFERROR(Z133/$W133,0)</f>
        <v>0</v>
      </c>
      <c r="AI133" s="78">
        <f t="shared" ref="AI133:AI196" si="80">IFERROR(AA133/$W133,0)</f>
        <v>0</v>
      </c>
      <c r="AJ133" s="92">
        <f t="shared" si="51"/>
        <v>0</v>
      </c>
      <c r="AK133" s="78">
        <f t="shared" si="52"/>
        <v>0</v>
      </c>
      <c r="AL133" s="11"/>
      <c r="AM133" s="14"/>
      <c r="AN133" s="11"/>
      <c r="AO133" s="15"/>
      <c r="AP133" s="11"/>
      <c r="AQ133" s="11"/>
      <c r="AR133" s="11"/>
      <c r="AS133" s="75" t="str">
        <f t="shared" si="60"/>
        <v/>
      </c>
      <c r="AT133" s="75" t="str">
        <f t="shared" ca="1" si="61"/>
        <v/>
      </c>
      <c r="AU133" s="75" t="str">
        <f t="shared" si="62"/>
        <v/>
      </c>
      <c r="AV133" s="75" t="str">
        <f t="shared" ca="1" si="63"/>
        <v/>
      </c>
      <c r="AW133" s="169"/>
      <c r="AX133" s="169"/>
      <c r="AY133" s="75" t="str">
        <f t="shared" si="64"/>
        <v/>
      </c>
      <c r="AZ133" s="169"/>
      <c r="BA133" s="169"/>
      <c r="BB133" s="75" t="str">
        <f t="shared" si="65"/>
        <v/>
      </c>
      <c r="BC133" s="11"/>
      <c r="BH133" s="52"/>
      <c r="BI133" s="52"/>
      <c r="BJ133" s="52"/>
      <c r="BK133" s="52"/>
      <c r="BL133" s="52"/>
      <c r="BM133" s="52"/>
      <c r="BP133" s="54"/>
      <c r="BQ133" s="27"/>
      <c r="BR133" s="27"/>
      <c r="BS133" s="27"/>
      <c r="BT133" s="27"/>
      <c r="BU133" s="27"/>
      <c r="BV133" s="27"/>
      <c r="BW133" s="54"/>
      <c r="BX133" s="26"/>
      <c r="BY133" s="54"/>
      <c r="BZ133" s="26"/>
      <c r="CA133" s="26"/>
      <c r="CB133" s="26"/>
    </row>
    <row r="134" spans="1:80" ht="17.45" customHeight="1">
      <c r="A134" s="86">
        <f t="shared" si="66"/>
        <v>18.5</v>
      </c>
      <c r="B134" s="179">
        <f t="shared" si="38"/>
        <v>46076</v>
      </c>
      <c r="C134" s="8"/>
      <c r="D134" s="11"/>
      <c r="E134" s="12"/>
      <c r="F134" s="11"/>
      <c r="G134" s="74">
        <f t="shared" si="74"/>
        <v>765</v>
      </c>
      <c r="H134" s="75">
        <f t="shared" si="74"/>
        <v>5848</v>
      </c>
      <c r="I134" s="88">
        <f t="shared" si="54"/>
        <v>0</v>
      </c>
      <c r="J134" s="78">
        <f t="shared" si="55"/>
        <v>0</v>
      </c>
      <c r="K134" s="78">
        <f t="shared" si="56"/>
        <v>0</v>
      </c>
      <c r="L134" s="78">
        <f t="shared" si="57"/>
        <v>0</v>
      </c>
      <c r="M134" s="78">
        <f t="shared" ca="1" si="58"/>
        <v>7.4608904933814738E-2</v>
      </c>
      <c r="N134" s="78">
        <f t="shared" ca="1" si="39"/>
        <v>9.317296290022023E-3</v>
      </c>
      <c r="O134" s="78">
        <f t="shared" si="59"/>
        <v>5.0000000000000001E-4</v>
      </c>
      <c r="P134" s="13"/>
      <c r="Q134" s="8"/>
      <c r="R134" s="13"/>
      <c r="S134" s="89">
        <f t="shared" si="40"/>
        <v>0</v>
      </c>
      <c r="T134" s="75">
        <f t="shared" si="41"/>
        <v>0</v>
      </c>
      <c r="U134" s="90">
        <f t="shared" si="42"/>
        <v>0</v>
      </c>
      <c r="V134" s="82">
        <f t="shared" si="43"/>
        <v>0</v>
      </c>
      <c r="W134" s="8"/>
      <c r="X134" s="8"/>
      <c r="Y134" s="23"/>
      <c r="Z134" s="23"/>
      <c r="AA134" s="23"/>
      <c r="AB134" s="12"/>
      <c r="AC134" s="91">
        <f t="shared" si="44"/>
        <v>0</v>
      </c>
      <c r="AD134" s="75">
        <f t="shared" si="45"/>
        <v>0</v>
      </c>
      <c r="AE134" s="88">
        <f t="shared" si="76"/>
        <v>0</v>
      </c>
      <c r="AF134" s="92">
        <f t="shared" si="77"/>
        <v>0</v>
      </c>
      <c r="AG134" s="93">
        <f t="shared" si="78"/>
        <v>0</v>
      </c>
      <c r="AH134" s="93">
        <f t="shared" si="79"/>
        <v>0</v>
      </c>
      <c r="AI134" s="78">
        <f t="shared" si="80"/>
        <v>0</v>
      </c>
      <c r="AJ134" s="92">
        <f t="shared" si="51"/>
        <v>0</v>
      </c>
      <c r="AK134" s="78">
        <f t="shared" si="52"/>
        <v>0</v>
      </c>
      <c r="AL134" s="11"/>
      <c r="AM134" s="14"/>
      <c r="AN134" s="11"/>
      <c r="AO134" s="15"/>
      <c r="AP134" s="11"/>
      <c r="AQ134" s="11"/>
      <c r="AR134" s="11"/>
      <c r="AS134" s="75" t="str">
        <f t="shared" si="60"/>
        <v/>
      </c>
      <c r="AT134" s="75" t="str">
        <f t="shared" ca="1" si="61"/>
        <v/>
      </c>
      <c r="AU134" s="75" t="str">
        <f t="shared" si="62"/>
        <v/>
      </c>
      <c r="AV134" s="75" t="str">
        <f t="shared" ca="1" si="63"/>
        <v/>
      </c>
      <c r="AW134" s="169"/>
      <c r="AX134" s="169"/>
      <c r="AY134" s="75" t="str">
        <f t="shared" si="64"/>
        <v/>
      </c>
      <c r="AZ134" s="169"/>
      <c r="BA134" s="169"/>
      <c r="BB134" s="75" t="str">
        <f t="shared" si="65"/>
        <v/>
      </c>
      <c r="BC134" s="11"/>
      <c r="BH134" s="52"/>
      <c r="BI134" s="52"/>
      <c r="BJ134" s="52"/>
      <c r="BK134" s="52"/>
      <c r="BL134" s="52"/>
      <c r="BM134" s="52"/>
      <c r="BP134" s="54"/>
      <c r="BQ134" s="27"/>
      <c r="BR134" s="27"/>
      <c r="BS134" s="27"/>
      <c r="BT134" s="27"/>
      <c r="BU134" s="27"/>
      <c r="BV134" s="27"/>
      <c r="BW134" s="54"/>
      <c r="BX134" s="26"/>
      <c r="BY134" s="54"/>
      <c r="BZ134" s="26"/>
      <c r="CA134" s="26"/>
      <c r="CB134" s="26"/>
    </row>
    <row r="135" spans="1:80" ht="17.45" customHeight="1">
      <c r="A135" s="94">
        <f t="shared" si="66"/>
        <v>18.600000000000001</v>
      </c>
      <c r="B135" s="179">
        <f t="shared" si="38"/>
        <v>46077</v>
      </c>
      <c r="C135" s="8"/>
      <c r="D135" s="11"/>
      <c r="E135" s="12"/>
      <c r="F135" s="11"/>
      <c r="G135" s="74">
        <f t="shared" si="74"/>
        <v>765</v>
      </c>
      <c r="H135" s="75">
        <f t="shared" si="74"/>
        <v>5848</v>
      </c>
      <c r="I135" s="88">
        <f t="shared" si="54"/>
        <v>0</v>
      </c>
      <c r="J135" s="78">
        <f t="shared" si="55"/>
        <v>0</v>
      </c>
      <c r="K135" s="78">
        <f t="shared" si="56"/>
        <v>0</v>
      </c>
      <c r="L135" s="78">
        <f t="shared" si="57"/>
        <v>0</v>
      </c>
      <c r="M135" s="78">
        <f t="shared" ca="1" si="58"/>
        <v>7.4608904933814738E-2</v>
      </c>
      <c r="N135" s="78">
        <f t="shared" ca="1" si="39"/>
        <v>9.317296290022023E-3</v>
      </c>
      <c r="O135" s="78">
        <f t="shared" si="59"/>
        <v>5.0000000000000001E-4</v>
      </c>
      <c r="P135" s="13"/>
      <c r="Q135" s="8"/>
      <c r="R135" s="13"/>
      <c r="S135" s="89">
        <f t="shared" si="40"/>
        <v>0</v>
      </c>
      <c r="T135" s="75">
        <f t="shared" si="41"/>
        <v>0</v>
      </c>
      <c r="U135" s="90">
        <f t="shared" si="42"/>
        <v>0</v>
      </c>
      <c r="V135" s="82">
        <f t="shared" si="43"/>
        <v>0</v>
      </c>
      <c r="W135" s="8"/>
      <c r="X135" s="8"/>
      <c r="Y135" s="23"/>
      <c r="Z135" s="23"/>
      <c r="AA135" s="23"/>
      <c r="AB135" s="12"/>
      <c r="AC135" s="91">
        <f t="shared" si="44"/>
        <v>0</v>
      </c>
      <c r="AD135" s="75">
        <f t="shared" si="45"/>
        <v>0</v>
      </c>
      <c r="AE135" s="88">
        <f t="shared" si="76"/>
        <v>0</v>
      </c>
      <c r="AF135" s="92">
        <f t="shared" si="77"/>
        <v>0</v>
      </c>
      <c r="AG135" s="93">
        <f t="shared" si="78"/>
        <v>0</v>
      </c>
      <c r="AH135" s="93">
        <f t="shared" si="79"/>
        <v>0</v>
      </c>
      <c r="AI135" s="78">
        <f t="shared" si="80"/>
        <v>0</v>
      </c>
      <c r="AJ135" s="92">
        <f t="shared" si="51"/>
        <v>0</v>
      </c>
      <c r="AK135" s="78">
        <f t="shared" si="52"/>
        <v>0</v>
      </c>
      <c r="AL135" s="11"/>
      <c r="AM135" s="14"/>
      <c r="AN135" s="11"/>
      <c r="AO135" s="15"/>
      <c r="AP135" s="11"/>
      <c r="AQ135" s="11"/>
      <c r="AR135" s="11"/>
      <c r="AS135" s="75" t="str">
        <f t="shared" si="60"/>
        <v/>
      </c>
      <c r="AT135" s="75" t="str">
        <f t="shared" ca="1" si="61"/>
        <v/>
      </c>
      <c r="AU135" s="75" t="str">
        <f t="shared" si="62"/>
        <v/>
      </c>
      <c r="AV135" s="75" t="str">
        <f t="shared" ca="1" si="63"/>
        <v/>
      </c>
      <c r="AW135" s="169"/>
      <c r="AX135" s="169"/>
      <c r="AY135" s="75" t="str">
        <f t="shared" si="64"/>
        <v/>
      </c>
      <c r="AZ135" s="169"/>
      <c r="BA135" s="169"/>
      <c r="BB135" s="75" t="str">
        <f t="shared" si="65"/>
        <v/>
      </c>
      <c r="BC135" s="11"/>
      <c r="BH135" s="52"/>
      <c r="BI135" s="52"/>
      <c r="BJ135" s="52"/>
      <c r="BK135" s="52"/>
      <c r="BL135" s="52"/>
      <c r="BM135" s="52"/>
      <c r="BP135" s="54"/>
      <c r="BQ135" s="27"/>
      <c r="BR135" s="27"/>
      <c r="BS135" s="27"/>
      <c r="BT135" s="27"/>
      <c r="BU135" s="27"/>
      <c r="BV135" s="27"/>
      <c r="BW135" s="54"/>
      <c r="BX135" s="26"/>
      <c r="BY135" s="54"/>
      <c r="BZ135" s="26"/>
      <c r="CA135" s="26"/>
      <c r="CB135" s="26"/>
    </row>
    <row r="136" spans="1:80" ht="17.45" customHeight="1" thickBot="1">
      <c r="A136" s="86">
        <f t="shared" si="66"/>
        <v>18.700000000000003</v>
      </c>
      <c r="B136" s="180">
        <f t="shared" si="38"/>
        <v>46078</v>
      </c>
      <c r="C136" s="16"/>
      <c r="D136" s="17"/>
      <c r="E136" s="18"/>
      <c r="F136" s="17"/>
      <c r="G136" s="96">
        <f t="shared" si="74"/>
        <v>765</v>
      </c>
      <c r="H136" s="97">
        <f t="shared" si="74"/>
        <v>5848</v>
      </c>
      <c r="I136" s="98">
        <f t="shared" si="54"/>
        <v>0</v>
      </c>
      <c r="J136" s="99">
        <f t="shared" si="55"/>
        <v>0</v>
      </c>
      <c r="K136" s="99">
        <f t="shared" si="56"/>
        <v>0</v>
      </c>
      <c r="L136" s="99">
        <f t="shared" si="57"/>
        <v>0</v>
      </c>
      <c r="M136" s="99">
        <f t="shared" ca="1" si="58"/>
        <v>7.4608904933814738E-2</v>
      </c>
      <c r="N136" s="99">
        <f t="shared" ca="1" si="39"/>
        <v>9.317296290022023E-3</v>
      </c>
      <c r="O136" s="99">
        <f t="shared" si="59"/>
        <v>5.0000000000000001E-4</v>
      </c>
      <c r="P136" s="19"/>
      <c r="Q136" s="16"/>
      <c r="R136" s="19"/>
      <c r="S136" s="89">
        <f t="shared" si="40"/>
        <v>0</v>
      </c>
      <c r="T136" s="75">
        <f t="shared" si="41"/>
        <v>0</v>
      </c>
      <c r="U136" s="100">
        <f t="shared" si="42"/>
        <v>0</v>
      </c>
      <c r="V136" s="101">
        <f t="shared" si="43"/>
        <v>0</v>
      </c>
      <c r="W136" s="16"/>
      <c r="X136" s="16"/>
      <c r="Y136" s="23"/>
      <c r="Z136" s="23"/>
      <c r="AA136" s="23"/>
      <c r="AB136" s="12"/>
      <c r="AC136" s="102">
        <f t="shared" si="44"/>
        <v>0</v>
      </c>
      <c r="AD136" s="97">
        <f t="shared" si="45"/>
        <v>0</v>
      </c>
      <c r="AE136" s="98">
        <f t="shared" si="76"/>
        <v>0</v>
      </c>
      <c r="AF136" s="103">
        <f t="shared" si="77"/>
        <v>0</v>
      </c>
      <c r="AG136" s="104">
        <f t="shared" si="78"/>
        <v>0</v>
      </c>
      <c r="AH136" s="104">
        <f t="shared" si="79"/>
        <v>0</v>
      </c>
      <c r="AI136" s="99">
        <f t="shared" si="80"/>
        <v>0</v>
      </c>
      <c r="AJ136" s="103">
        <f t="shared" si="51"/>
        <v>0</v>
      </c>
      <c r="AK136" s="99">
        <f t="shared" si="52"/>
        <v>0</v>
      </c>
      <c r="AL136" s="17"/>
      <c r="AM136" s="20"/>
      <c r="AN136" s="17"/>
      <c r="AO136" s="21"/>
      <c r="AP136" s="17"/>
      <c r="AQ136" s="17"/>
      <c r="AR136" s="17"/>
      <c r="AS136" s="97" t="str">
        <f t="shared" si="60"/>
        <v/>
      </c>
      <c r="AT136" s="97" t="str">
        <f t="shared" ca="1" si="61"/>
        <v/>
      </c>
      <c r="AU136" s="97" t="str">
        <f t="shared" si="62"/>
        <v/>
      </c>
      <c r="AV136" s="97" t="str">
        <f t="shared" ca="1" si="63"/>
        <v/>
      </c>
      <c r="AW136" s="167"/>
      <c r="AX136" s="167"/>
      <c r="AY136" s="97" t="str">
        <f t="shared" si="64"/>
        <v/>
      </c>
      <c r="AZ136" s="167"/>
      <c r="BA136" s="167"/>
      <c r="BB136" s="97" t="str">
        <f t="shared" si="65"/>
        <v/>
      </c>
      <c r="BC136" s="17"/>
      <c r="BH136" s="52"/>
      <c r="BI136" s="52"/>
      <c r="BJ136" s="52"/>
      <c r="BK136" s="52"/>
      <c r="BL136" s="52"/>
      <c r="BM136" s="52"/>
      <c r="BP136" s="54"/>
      <c r="BQ136" s="27"/>
      <c r="BR136" s="27"/>
      <c r="BS136" s="27"/>
      <c r="BT136" s="27"/>
      <c r="BU136" s="27"/>
      <c r="BV136" s="27"/>
      <c r="BW136" s="54"/>
      <c r="BX136" s="26"/>
      <c r="BY136" s="54"/>
      <c r="BZ136" s="26"/>
      <c r="CA136" s="26"/>
      <c r="CB136" s="26"/>
    </row>
    <row r="137" spans="1:80" ht="17.45" customHeight="1" thickTop="1">
      <c r="A137" s="71">
        <f>A130+1</f>
        <v>19.100000000000001</v>
      </c>
      <c r="B137" s="178">
        <f>B136+1</f>
        <v>46079</v>
      </c>
      <c r="C137" s="4"/>
      <c r="D137" s="5"/>
      <c r="E137" s="6"/>
      <c r="F137" s="5"/>
      <c r="G137" s="74">
        <f t="shared" si="74"/>
        <v>765</v>
      </c>
      <c r="H137" s="75">
        <f t="shared" si="74"/>
        <v>5848</v>
      </c>
      <c r="I137" s="76">
        <f t="shared" si="54"/>
        <v>0</v>
      </c>
      <c r="J137" s="77">
        <f t="shared" si="55"/>
        <v>0</v>
      </c>
      <c r="K137" s="77">
        <f t="shared" si="56"/>
        <v>0</v>
      </c>
      <c r="L137" s="77">
        <f t="shared" si="57"/>
        <v>0</v>
      </c>
      <c r="M137" s="78">
        <f t="shared" ca="1" si="58"/>
        <v>7.4608904933814738E-2</v>
      </c>
      <c r="N137" s="78">
        <f t="shared" ca="1" si="39"/>
        <v>9.317296290022023E-3</v>
      </c>
      <c r="O137" s="78">
        <f t="shared" si="59"/>
        <v>5.0000000000000001E-4</v>
      </c>
      <c r="P137" s="13"/>
      <c r="Q137" s="8"/>
      <c r="R137" s="13"/>
      <c r="S137" s="79">
        <f t="shared" si="40"/>
        <v>0</v>
      </c>
      <c r="T137" s="80">
        <f t="shared" si="41"/>
        <v>0</v>
      </c>
      <c r="U137" s="90">
        <f t="shared" si="42"/>
        <v>0</v>
      </c>
      <c r="V137" s="82">
        <f t="shared" si="43"/>
        <v>0</v>
      </c>
      <c r="W137" s="4"/>
      <c r="X137" s="4"/>
      <c r="Y137" s="22"/>
      <c r="Z137" s="22"/>
      <c r="AA137" s="22"/>
      <c r="AB137" s="6"/>
      <c r="AC137" s="83">
        <f t="shared" si="44"/>
        <v>0</v>
      </c>
      <c r="AD137" s="80">
        <f t="shared" si="45"/>
        <v>0</v>
      </c>
      <c r="AE137" s="76">
        <f t="shared" si="76"/>
        <v>0</v>
      </c>
      <c r="AF137" s="84">
        <f t="shared" si="77"/>
        <v>0</v>
      </c>
      <c r="AG137" s="85">
        <f t="shared" si="78"/>
        <v>0</v>
      </c>
      <c r="AH137" s="85">
        <f t="shared" si="79"/>
        <v>0</v>
      </c>
      <c r="AI137" s="77">
        <f t="shared" si="80"/>
        <v>0</v>
      </c>
      <c r="AJ137" s="84">
        <f t="shared" si="51"/>
        <v>0</v>
      </c>
      <c r="AK137" s="77">
        <f t="shared" si="52"/>
        <v>0</v>
      </c>
      <c r="AL137" s="5"/>
      <c r="AM137" s="9"/>
      <c r="AN137" s="5"/>
      <c r="AO137" s="10"/>
      <c r="AP137" s="5"/>
      <c r="AQ137" s="5"/>
      <c r="AR137" s="5"/>
      <c r="AS137" s="80" t="str">
        <f t="shared" si="60"/>
        <v/>
      </c>
      <c r="AT137" s="80" t="str">
        <f t="shared" ca="1" si="61"/>
        <v/>
      </c>
      <c r="AU137" s="80" t="str">
        <f t="shared" si="62"/>
        <v/>
      </c>
      <c r="AV137" s="80" t="str">
        <f t="shared" ca="1" si="63"/>
        <v/>
      </c>
      <c r="AW137" s="165"/>
      <c r="AX137" s="165"/>
      <c r="AY137" s="80" t="str">
        <f t="shared" si="64"/>
        <v/>
      </c>
      <c r="AZ137" s="165"/>
      <c r="BA137" s="165"/>
      <c r="BB137" s="80" t="str">
        <f t="shared" si="65"/>
        <v/>
      </c>
      <c r="BC137" s="5"/>
      <c r="BH137" s="52"/>
      <c r="BI137" s="52"/>
      <c r="BJ137" s="52"/>
      <c r="BK137" s="52"/>
      <c r="BL137" s="52"/>
      <c r="BM137" s="52"/>
      <c r="BP137" s="54"/>
      <c r="BQ137" s="27"/>
      <c r="BR137" s="27"/>
      <c r="BS137" s="27"/>
      <c r="BT137" s="27"/>
      <c r="BU137" s="27"/>
      <c r="BV137" s="27"/>
      <c r="BW137" s="54"/>
      <c r="BX137" s="26"/>
      <c r="BY137" s="54"/>
      <c r="BZ137" s="26"/>
      <c r="CA137" s="26"/>
      <c r="CB137" s="26"/>
    </row>
    <row r="138" spans="1:80" ht="17.45" customHeight="1">
      <c r="A138" s="86">
        <f t="shared" si="66"/>
        <v>19.2</v>
      </c>
      <c r="B138" s="179">
        <f t="shared" si="38"/>
        <v>46080</v>
      </c>
      <c r="C138" s="8"/>
      <c r="D138" s="11"/>
      <c r="E138" s="12"/>
      <c r="F138" s="11"/>
      <c r="G138" s="74">
        <f t="shared" si="74"/>
        <v>765</v>
      </c>
      <c r="H138" s="75">
        <f t="shared" si="74"/>
        <v>5848</v>
      </c>
      <c r="I138" s="88">
        <f t="shared" si="54"/>
        <v>0</v>
      </c>
      <c r="J138" s="78">
        <f t="shared" si="55"/>
        <v>0</v>
      </c>
      <c r="K138" s="78">
        <f t="shared" si="56"/>
        <v>0</v>
      </c>
      <c r="L138" s="78">
        <f t="shared" si="57"/>
        <v>0</v>
      </c>
      <c r="M138" s="78">
        <f t="shared" ca="1" si="58"/>
        <v>7.4608904933814738E-2</v>
      </c>
      <c r="N138" s="78">
        <f t="shared" ca="1" si="39"/>
        <v>9.317296290022023E-3</v>
      </c>
      <c r="O138" s="78">
        <f t="shared" si="59"/>
        <v>5.0000000000000001E-4</v>
      </c>
      <c r="P138" s="13"/>
      <c r="Q138" s="8"/>
      <c r="R138" s="13"/>
      <c r="S138" s="89">
        <f t="shared" si="40"/>
        <v>0</v>
      </c>
      <c r="T138" s="75">
        <f t="shared" si="41"/>
        <v>0</v>
      </c>
      <c r="U138" s="90">
        <f t="shared" si="42"/>
        <v>0</v>
      </c>
      <c r="V138" s="82">
        <f t="shared" si="43"/>
        <v>0</v>
      </c>
      <c r="W138" s="8"/>
      <c r="X138" s="8"/>
      <c r="Y138" s="23"/>
      <c r="Z138" s="23"/>
      <c r="AA138" s="23"/>
      <c r="AB138" s="12"/>
      <c r="AC138" s="91">
        <f t="shared" si="44"/>
        <v>0</v>
      </c>
      <c r="AD138" s="75">
        <f t="shared" si="45"/>
        <v>0</v>
      </c>
      <c r="AE138" s="88">
        <f t="shared" si="76"/>
        <v>0</v>
      </c>
      <c r="AF138" s="92">
        <f t="shared" si="77"/>
        <v>0</v>
      </c>
      <c r="AG138" s="93">
        <f t="shared" si="78"/>
        <v>0</v>
      </c>
      <c r="AH138" s="93">
        <f t="shared" si="79"/>
        <v>0</v>
      </c>
      <c r="AI138" s="78">
        <f t="shared" si="80"/>
        <v>0</v>
      </c>
      <c r="AJ138" s="92">
        <f t="shared" si="51"/>
        <v>0</v>
      </c>
      <c r="AK138" s="78">
        <f t="shared" si="52"/>
        <v>0</v>
      </c>
      <c r="AL138" s="11"/>
      <c r="AM138" s="14"/>
      <c r="AN138" s="11"/>
      <c r="AO138" s="15"/>
      <c r="AP138" s="11"/>
      <c r="AQ138" s="11"/>
      <c r="AR138" s="11"/>
      <c r="AS138" s="75" t="str">
        <f t="shared" si="60"/>
        <v/>
      </c>
      <c r="AT138" s="75" t="str">
        <f t="shared" ca="1" si="61"/>
        <v/>
      </c>
      <c r="AU138" s="75" t="str">
        <f t="shared" si="62"/>
        <v/>
      </c>
      <c r="AV138" s="75" t="str">
        <f t="shared" ca="1" si="63"/>
        <v/>
      </c>
      <c r="AW138" s="169"/>
      <c r="AX138" s="169"/>
      <c r="AY138" s="75" t="str">
        <f t="shared" si="64"/>
        <v/>
      </c>
      <c r="AZ138" s="169"/>
      <c r="BA138" s="169"/>
      <c r="BB138" s="75" t="str">
        <f t="shared" si="65"/>
        <v/>
      </c>
      <c r="BC138" s="11"/>
      <c r="BH138" s="52"/>
      <c r="BI138" s="52"/>
      <c r="BJ138" s="52"/>
      <c r="BK138" s="52"/>
      <c r="BL138" s="52"/>
      <c r="BM138" s="52"/>
      <c r="BP138" s="54"/>
      <c r="BQ138" s="27"/>
      <c r="BR138" s="27"/>
      <c r="BS138" s="27"/>
      <c r="BT138" s="27"/>
      <c r="BU138" s="27"/>
      <c r="BV138" s="27"/>
      <c r="BW138" s="54"/>
      <c r="BX138" s="26"/>
      <c r="BY138" s="54"/>
      <c r="BZ138" s="26"/>
      <c r="CA138" s="26"/>
      <c r="CB138" s="26"/>
    </row>
    <row r="139" spans="1:80" ht="17.45" customHeight="1">
      <c r="A139" s="94">
        <f t="shared" si="66"/>
        <v>19.3</v>
      </c>
      <c r="B139" s="179">
        <f t="shared" ref="B139:B202" si="81">B138+1</f>
        <v>46081</v>
      </c>
      <c r="C139" s="8"/>
      <c r="D139" s="11"/>
      <c r="E139" s="12"/>
      <c r="F139" s="11"/>
      <c r="G139" s="74">
        <f t="shared" si="74"/>
        <v>765</v>
      </c>
      <c r="H139" s="75">
        <f t="shared" si="74"/>
        <v>5848</v>
      </c>
      <c r="I139" s="88">
        <f t="shared" si="54"/>
        <v>0</v>
      </c>
      <c r="J139" s="78">
        <f t="shared" si="55"/>
        <v>0</v>
      </c>
      <c r="K139" s="78">
        <f t="shared" si="56"/>
        <v>0</v>
      </c>
      <c r="L139" s="78">
        <f t="shared" si="57"/>
        <v>0</v>
      </c>
      <c r="M139" s="78">
        <f t="shared" ca="1" si="58"/>
        <v>7.4608904933814738E-2</v>
      </c>
      <c r="N139" s="78">
        <f t="shared" ref="N139:N202" ca="1" si="82">IF(ROW()=11,
   IF($B$3&gt;0,F139/$B$3,""),
   IF($B$3&gt;0,
      (OFFSET(N139,-1,0)*$B$3 + F139)/$B$3,
      "")
)</f>
        <v>9.317296290022023E-3</v>
      </c>
      <c r="O139" s="78">
        <f t="shared" si="59"/>
        <v>5.0000000000000001E-4</v>
      </c>
      <c r="P139" s="13"/>
      <c r="Q139" s="8"/>
      <c r="R139" s="13"/>
      <c r="S139" s="89">
        <f t="shared" ref="S139:S202" si="83">IF($P139="FULL FEED",Q139,Q139*2)</f>
        <v>0</v>
      </c>
      <c r="T139" s="75">
        <f t="shared" ref="T139:T202" si="84">IF($P139="FULL FEED",R139,R139*2)</f>
        <v>0</v>
      </c>
      <c r="U139" s="90">
        <f t="shared" ref="U139:U202" si="85">IF($P139="FULL FEED",(Q139*G139/1000),(Q139*2*G139/1000))</f>
        <v>0</v>
      </c>
      <c r="V139" s="82">
        <f t="shared" ref="V139:V202" si="86">IF($P139="FULL FEED",(R139*H139/1000),(R139*2*H139/1000))</f>
        <v>0</v>
      </c>
      <c r="W139" s="8"/>
      <c r="X139" s="8"/>
      <c r="Y139" s="23"/>
      <c r="Z139" s="23"/>
      <c r="AA139" s="23"/>
      <c r="AB139" s="12"/>
      <c r="AC139" s="91">
        <f t="shared" ref="AC139:AC202" si="87">SUM(X139,Y139,Z139,AA139)</f>
        <v>0</v>
      </c>
      <c r="AD139" s="75">
        <f t="shared" ref="AD139:AD202" si="88">W139-AC139</f>
        <v>0</v>
      </c>
      <c r="AE139" s="88">
        <f t="shared" si="76"/>
        <v>0</v>
      </c>
      <c r="AF139" s="92">
        <f t="shared" si="77"/>
        <v>0</v>
      </c>
      <c r="AG139" s="93">
        <f t="shared" si="78"/>
        <v>0</v>
      </c>
      <c r="AH139" s="93">
        <f t="shared" si="79"/>
        <v>0</v>
      </c>
      <c r="AI139" s="78">
        <f t="shared" si="80"/>
        <v>0</v>
      </c>
      <c r="AJ139" s="92">
        <f t="shared" ref="AJ139:AJ202" si="89">IFERROR(AC139/W139,0)</f>
        <v>0</v>
      </c>
      <c r="AK139" s="78">
        <f t="shared" ref="AK139:AK202" si="90">IFERROR(AD139/W139,0)</f>
        <v>0</v>
      </c>
      <c r="AL139" s="11"/>
      <c r="AM139" s="14"/>
      <c r="AN139" s="11"/>
      <c r="AO139" s="15"/>
      <c r="AP139" s="11"/>
      <c r="AQ139" s="11"/>
      <c r="AR139" s="11"/>
      <c r="AS139" s="75" t="str">
        <f t="shared" si="60"/>
        <v/>
      </c>
      <c r="AT139" s="75" t="str">
        <f t="shared" ca="1" si="61"/>
        <v/>
      </c>
      <c r="AU139" s="75" t="str">
        <f t="shared" si="62"/>
        <v/>
      </c>
      <c r="AV139" s="75" t="str">
        <f t="shared" ca="1" si="63"/>
        <v/>
      </c>
      <c r="AW139" s="169"/>
      <c r="AX139" s="169"/>
      <c r="AY139" s="75" t="str">
        <f t="shared" si="64"/>
        <v/>
      </c>
      <c r="AZ139" s="169"/>
      <c r="BA139" s="169"/>
      <c r="BB139" s="75" t="str">
        <f t="shared" si="65"/>
        <v/>
      </c>
      <c r="BC139" s="11"/>
      <c r="BH139" s="52"/>
      <c r="BI139" s="52"/>
      <c r="BJ139" s="52"/>
      <c r="BK139" s="52"/>
      <c r="BL139" s="52"/>
      <c r="BM139" s="52"/>
      <c r="BP139" s="54"/>
      <c r="BQ139" s="27"/>
      <c r="BR139" s="27"/>
      <c r="BS139" s="27"/>
      <c r="BT139" s="27"/>
      <c r="BU139" s="27"/>
      <c r="BV139" s="27"/>
      <c r="BW139" s="54"/>
      <c r="BX139" s="26"/>
      <c r="BY139" s="54"/>
      <c r="BZ139" s="26"/>
      <c r="CA139" s="26"/>
      <c r="CB139" s="26"/>
    </row>
    <row r="140" spans="1:80" ht="17.45" customHeight="1">
      <c r="A140" s="86">
        <f t="shared" si="66"/>
        <v>19.399999999999999</v>
      </c>
      <c r="B140" s="179">
        <f t="shared" si="81"/>
        <v>46082</v>
      </c>
      <c r="C140" s="8"/>
      <c r="D140" s="11"/>
      <c r="E140" s="12"/>
      <c r="F140" s="11"/>
      <c r="G140" s="74">
        <f t="shared" ref="G140:H155" si="91">G139-E140-C140</f>
        <v>765</v>
      </c>
      <c r="H140" s="75">
        <f t="shared" si="91"/>
        <v>5848</v>
      </c>
      <c r="I140" s="88">
        <f t="shared" ref="I140:I203" si="92">IFERROR(C140/G139,0)</f>
        <v>0</v>
      </c>
      <c r="J140" s="78">
        <f t="shared" ref="J140:J203" si="93">IFERROR(E140/G139,0)</f>
        <v>0</v>
      </c>
      <c r="K140" s="78">
        <f t="shared" ref="K140:K203" si="94">IFERROR(D140/H139,0)</f>
        <v>0</v>
      </c>
      <c r="L140" s="78">
        <f t="shared" ref="L140:L203" si="95">IFERROR(F140/H139,0)</f>
        <v>0</v>
      </c>
      <c r="M140" s="78">
        <f t="shared" ref="M140:M203" ca="1" si="96">IF(ROW()=11,
   IF($B$4&gt;0,E140/$B$4,""),
   IF($B$4&gt;0,
      (OFFSET(M140,-1,0)*$B$4 + E140)/$B$4,
      "")
)</f>
        <v>7.4608904933814738E-2</v>
      </c>
      <c r="N140" s="78">
        <f t="shared" ca="1" si="82"/>
        <v>9.317296290022023E-3</v>
      </c>
      <c r="O140" s="78">
        <f t="shared" ref="O140:O203" si="97">$O$10</f>
        <v>5.0000000000000001E-4</v>
      </c>
      <c r="P140" s="13"/>
      <c r="Q140" s="8"/>
      <c r="R140" s="13"/>
      <c r="S140" s="89">
        <f t="shared" si="83"/>
        <v>0</v>
      </c>
      <c r="T140" s="75">
        <f t="shared" si="84"/>
        <v>0</v>
      </c>
      <c r="U140" s="90">
        <f t="shared" si="85"/>
        <v>0</v>
      </c>
      <c r="V140" s="82">
        <f t="shared" si="86"/>
        <v>0</v>
      </c>
      <c r="W140" s="8"/>
      <c r="X140" s="8"/>
      <c r="Y140" s="23"/>
      <c r="Z140" s="23"/>
      <c r="AA140" s="23"/>
      <c r="AB140" s="12"/>
      <c r="AC140" s="91">
        <f t="shared" si="87"/>
        <v>0</v>
      </c>
      <c r="AD140" s="75">
        <f t="shared" si="88"/>
        <v>0</v>
      </c>
      <c r="AE140" s="88">
        <f t="shared" si="76"/>
        <v>0</v>
      </c>
      <c r="AF140" s="92">
        <f t="shared" si="77"/>
        <v>0</v>
      </c>
      <c r="AG140" s="93">
        <f t="shared" si="78"/>
        <v>0</v>
      </c>
      <c r="AH140" s="93">
        <f t="shared" si="79"/>
        <v>0</v>
      </c>
      <c r="AI140" s="78">
        <f t="shared" si="80"/>
        <v>0</v>
      </c>
      <c r="AJ140" s="92">
        <f t="shared" si="89"/>
        <v>0</v>
      </c>
      <c r="AK140" s="78">
        <f t="shared" si="90"/>
        <v>0</v>
      </c>
      <c r="AL140" s="11"/>
      <c r="AM140" s="14"/>
      <c r="AN140" s="11"/>
      <c r="AO140" s="15"/>
      <c r="AP140" s="11"/>
      <c r="AQ140" s="11"/>
      <c r="AR140" s="11"/>
      <c r="AS140" s="75" t="str">
        <f t="shared" ref="AS140:AS203" si="98">IF(OR(AR140="",AP140=""),"", (AR140-AP140)/100*1000)</f>
        <v/>
      </c>
      <c r="AT140" s="75" t="str">
        <f t="shared" ref="AT140:AT203" ca="1" si="99">IF(OR(AP141="",OFFSET(AP141,-1,0)=""),"", (AP141-OFFSET(AP141,-1,0))/100*1000)</f>
        <v/>
      </c>
      <c r="AU140" s="75" t="str">
        <f t="shared" ref="AU140:AU203" si="100">IFERROR(IF(OR(AP140="",AR140="",K140="",L140=""),"", ((AR140-AP140)/100*1000)/(U140+V140)),0)</f>
        <v/>
      </c>
      <c r="AV140" s="75" t="str">
        <f t="shared" ref="AV140:AV203" ca="1" si="101">IF(OR(AP140="",AP141="",M140="",N140=""),"", ((AP141-AP140)/100*1000)/((G140+H140))*1000)</f>
        <v/>
      </c>
      <c r="AW140" s="169"/>
      <c r="AX140" s="169"/>
      <c r="AY140" s="75" t="str">
        <f t="shared" ref="AY140:AY203" si="102">IF(OR(AW140="",AX140=""),"",MOD(AX140-AW140,1)*24)</f>
        <v/>
      </c>
      <c r="AZ140" s="169"/>
      <c r="BA140" s="169"/>
      <c r="BB140" s="75" t="str">
        <f t="shared" ref="BB140:BB203" si="103">IF(OR(AZ140="",BA140=""),"",MOD(BA140-AZ140,1)*24)</f>
        <v/>
      </c>
      <c r="BC140" s="11"/>
      <c r="BH140" s="52"/>
      <c r="BI140" s="52"/>
      <c r="BJ140" s="52"/>
      <c r="BK140" s="52"/>
      <c r="BL140" s="52"/>
      <c r="BM140" s="52"/>
      <c r="BP140" s="54"/>
      <c r="BQ140" s="27"/>
      <c r="BR140" s="27"/>
      <c r="BS140" s="27"/>
      <c r="BT140" s="27"/>
      <c r="BU140" s="27"/>
      <c r="BV140" s="27"/>
      <c r="BW140" s="54"/>
      <c r="BX140" s="26"/>
      <c r="BY140" s="54"/>
      <c r="BZ140" s="26"/>
      <c r="CA140" s="26"/>
      <c r="CB140" s="26"/>
    </row>
    <row r="141" spans="1:80" ht="17.45" customHeight="1">
      <c r="A141" s="94">
        <f t="shared" si="66"/>
        <v>19.5</v>
      </c>
      <c r="B141" s="179">
        <f t="shared" si="81"/>
        <v>46083</v>
      </c>
      <c r="C141" s="8"/>
      <c r="D141" s="11"/>
      <c r="E141" s="12"/>
      <c r="F141" s="11"/>
      <c r="G141" s="74">
        <f t="shared" si="91"/>
        <v>765</v>
      </c>
      <c r="H141" s="75">
        <f t="shared" si="91"/>
        <v>5848</v>
      </c>
      <c r="I141" s="88">
        <f t="shared" si="92"/>
        <v>0</v>
      </c>
      <c r="J141" s="78">
        <f t="shared" si="93"/>
        <v>0</v>
      </c>
      <c r="K141" s="78">
        <f t="shared" si="94"/>
        <v>0</v>
      </c>
      <c r="L141" s="78">
        <f t="shared" si="95"/>
        <v>0</v>
      </c>
      <c r="M141" s="78">
        <f t="shared" ca="1" si="96"/>
        <v>7.4608904933814738E-2</v>
      </c>
      <c r="N141" s="78">
        <f t="shared" ca="1" si="82"/>
        <v>9.317296290022023E-3</v>
      </c>
      <c r="O141" s="78">
        <f t="shared" si="97"/>
        <v>5.0000000000000001E-4</v>
      </c>
      <c r="P141" s="13"/>
      <c r="Q141" s="8"/>
      <c r="R141" s="13"/>
      <c r="S141" s="89">
        <f t="shared" si="83"/>
        <v>0</v>
      </c>
      <c r="T141" s="75">
        <f t="shared" si="84"/>
        <v>0</v>
      </c>
      <c r="U141" s="90">
        <f t="shared" si="85"/>
        <v>0</v>
      </c>
      <c r="V141" s="82">
        <f t="shared" si="86"/>
        <v>0</v>
      </c>
      <c r="W141" s="8"/>
      <c r="X141" s="8"/>
      <c r="Y141" s="23"/>
      <c r="Z141" s="23"/>
      <c r="AA141" s="23"/>
      <c r="AB141" s="12"/>
      <c r="AC141" s="91">
        <f t="shared" si="87"/>
        <v>0</v>
      </c>
      <c r="AD141" s="75">
        <f t="shared" si="88"/>
        <v>0</v>
      </c>
      <c r="AE141" s="88">
        <f t="shared" si="76"/>
        <v>0</v>
      </c>
      <c r="AF141" s="92">
        <f t="shared" si="77"/>
        <v>0</v>
      </c>
      <c r="AG141" s="93">
        <f t="shared" si="78"/>
        <v>0</v>
      </c>
      <c r="AH141" s="93">
        <f t="shared" si="79"/>
        <v>0</v>
      </c>
      <c r="AI141" s="78">
        <f t="shared" si="80"/>
        <v>0</v>
      </c>
      <c r="AJ141" s="92">
        <f t="shared" si="89"/>
        <v>0</v>
      </c>
      <c r="AK141" s="78">
        <f t="shared" si="90"/>
        <v>0</v>
      </c>
      <c r="AL141" s="11"/>
      <c r="AM141" s="14"/>
      <c r="AN141" s="11"/>
      <c r="AO141" s="15"/>
      <c r="AP141" s="11"/>
      <c r="AQ141" s="11"/>
      <c r="AR141" s="11"/>
      <c r="AS141" s="75" t="str">
        <f t="shared" si="98"/>
        <v/>
      </c>
      <c r="AT141" s="75" t="str">
        <f t="shared" ca="1" si="99"/>
        <v/>
      </c>
      <c r="AU141" s="75" t="str">
        <f t="shared" si="100"/>
        <v/>
      </c>
      <c r="AV141" s="75" t="str">
        <f t="shared" ca="1" si="101"/>
        <v/>
      </c>
      <c r="AW141" s="169"/>
      <c r="AX141" s="169"/>
      <c r="AY141" s="75" t="str">
        <f t="shared" si="102"/>
        <v/>
      </c>
      <c r="AZ141" s="169"/>
      <c r="BA141" s="169"/>
      <c r="BB141" s="75" t="str">
        <f t="shared" si="103"/>
        <v/>
      </c>
      <c r="BC141" s="11"/>
      <c r="BH141" s="52"/>
      <c r="BI141" s="52"/>
      <c r="BJ141" s="52"/>
      <c r="BK141" s="52"/>
      <c r="BL141" s="52"/>
      <c r="BM141" s="52"/>
      <c r="BP141" s="54"/>
      <c r="BQ141" s="27"/>
      <c r="BR141" s="27"/>
      <c r="BS141" s="27"/>
      <c r="BT141" s="27"/>
      <c r="BU141" s="27"/>
      <c r="BV141" s="27"/>
      <c r="BW141" s="54"/>
      <c r="BX141" s="26"/>
      <c r="BY141" s="54"/>
      <c r="BZ141" s="26"/>
      <c r="CA141" s="26"/>
      <c r="CB141" s="26"/>
    </row>
    <row r="142" spans="1:80" ht="17.45" customHeight="1">
      <c r="A142" s="86">
        <f t="shared" si="66"/>
        <v>19.600000000000001</v>
      </c>
      <c r="B142" s="179">
        <f t="shared" si="81"/>
        <v>46084</v>
      </c>
      <c r="C142" s="8"/>
      <c r="D142" s="11"/>
      <c r="E142" s="12"/>
      <c r="F142" s="11"/>
      <c r="G142" s="74">
        <f t="shared" si="91"/>
        <v>765</v>
      </c>
      <c r="H142" s="75">
        <f t="shared" si="91"/>
        <v>5848</v>
      </c>
      <c r="I142" s="88">
        <f t="shared" si="92"/>
        <v>0</v>
      </c>
      <c r="J142" s="78">
        <f t="shared" si="93"/>
        <v>0</v>
      </c>
      <c r="K142" s="78">
        <f t="shared" si="94"/>
        <v>0</v>
      </c>
      <c r="L142" s="78">
        <f t="shared" si="95"/>
        <v>0</v>
      </c>
      <c r="M142" s="78">
        <f t="shared" ca="1" si="96"/>
        <v>7.4608904933814738E-2</v>
      </c>
      <c r="N142" s="78">
        <f t="shared" ca="1" si="82"/>
        <v>9.317296290022023E-3</v>
      </c>
      <c r="O142" s="78">
        <f t="shared" si="97"/>
        <v>5.0000000000000001E-4</v>
      </c>
      <c r="P142" s="13"/>
      <c r="Q142" s="8"/>
      <c r="R142" s="13"/>
      <c r="S142" s="89">
        <f t="shared" si="83"/>
        <v>0</v>
      </c>
      <c r="T142" s="75">
        <f t="shared" si="84"/>
        <v>0</v>
      </c>
      <c r="U142" s="90">
        <f t="shared" si="85"/>
        <v>0</v>
      </c>
      <c r="V142" s="82">
        <f t="shared" si="86"/>
        <v>0</v>
      </c>
      <c r="W142" s="8"/>
      <c r="X142" s="8"/>
      <c r="Y142" s="23"/>
      <c r="Z142" s="23"/>
      <c r="AA142" s="23"/>
      <c r="AB142" s="12"/>
      <c r="AC142" s="91">
        <f t="shared" si="87"/>
        <v>0</v>
      </c>
      <c r="AD142" s="75">
        <f t="shared" si="88"/>
        <v>0</v>
      </c>
      <c r="AE142" s="88">
        <f t="shared" si="76"/>
        <v>0</v>
      </c>
      <c r="AF142" s="92">
        <f t="shared" si="77"/>
        <v>0</v>
      </c>
      <c r="AG142" s="93">
        <f t="shared" si="78"/>
        <v>0</v>
      </c>
      <c r="AH142" s="93">
        <f t="shared" si="79"/>
        <v>0</v>
      </c>
      <c r="AI142" s="78">
        <f t="shared" si="80"/>
        <v>0</v>
      </c>
      <c r="AJ142" s="92">
        <f t="shared" si="89"/>
        <v>0</v>
      </c>
      <c r="AK142" s="78">
        <f t="shared" si="90"/>
        <v>0</v>
      </c>
      <c r="AL142" s="11"/>
      <c r="AM142" s="14"/>
      <c r="AN142" s="11"/>
      <c r="AO142" s="15"/>
      <c r="AP142" s="11"/>
      <c r="AQ142" s="11"/>
      <c r="AR142" s="11"/>
      <c r="AS142" s="75" t="str">
        <f t="shared" si="98"/>
        <v/>
      </c>
      <c r="AT142" s="75" t="str">
        <f t="shared" ca="1" si="99"/>
        <v/>
      </c>
      <c r="AU142" s="75" t="str">
        <f t="shared" si="100"/>
        <v/>
      </c>
      <c r="AV142" s="75" t="str">
        <f t="shared" ca="1" si="101"/>
        <v/>
      </c>
      <c r="AW142" s="169"/>
      <c r="AX142" s="169"/>
      <c r="AY142" s="75" t="str">
        <f t="shared" si="102"/>
        <v/>
      </c>
      <c r="AZ142" s="169"/>
      <c r="BA142" s="169"/>
      <c r="BB142" s="75" t="str">
        <f t="shared" si="103"/>
        <v/>
      </c>
      <c r="BC142" s="11"/>
      <c r="BH142" s="52"/>
      <c r="BI142" s="52"/>
      <c r="BJ142" s="52"/>
      <c r="BK142" s="52"/>
      <c r="BL142" s="52"/>
      <c r="BM142" s="52"/>
      <c r="BP142" s="54"/>
      <c r="BQ142" s="27"/>
      <c r="BR142" s="27"/>
      <c r="BS142" s="27"/>
      <c r="BT142" s="27"/>
      <c r="BU142" s="27"/>
      <c r="BV142" s="27"/>
      <c r="BW142" s="54"/>
      <c r="BX142" s="26"/>
      <c r="BY142" s="54"/>
      <c r="BZ142" s="26"/>
      <c r="CA142" s="26"/>
      <c r="CB142" s="26"/>
    </row>
    <row r="143" spans="1:80" ht="17.45" customHeight="1" thickBot="1">
      <c r="A143" s="94">
        <f t="shared" si="66"/>
        <v>19.700000000000003</v>
      </c>
      <c r="B143" s="180">
        <f t="shared" si="81"/>
        <v>46085</v>
      </c>
      <c r="C143" s="16"/>
      <c r="D143" s="17"/>
      <c r="E143" s="18"/>
      <c r="F143" s="17"/>
      <c r="G143" s="96">
        <f t="shared" si="91"/>
        <v>765</v>
      </c>
      <c r="H143" s="97">
        <f t="shared" si="91"/>
        <v>5848</v>
      </c>
      <c r="I143" s="98">
        <f t="shared" si="92"/>
        <v>0</v>
      </c>
      <c r="J143" s="99">
        <f t="shared" si="93"/>
        <v>0</v>
      </c>
      <c r="K143" s="99">
        <f t="shared" si="94"/>
        <v>0</v>
      </c>
      <c r="L143" s="99">
        <f t="shared" si="95"/>
        <v>0</v>
      </c>
      <c r="M143" s="99">
        <f t="shared" ca="1" si="96"/>
        <v>7.4608904933814738E-2</v>
      </c>
      <c r="N143" s="99">
        <f t="shared" ca="1" si="82"/>
        <v>9.317296290022023E-3</v>
      </c>
      <c r="O143" s="99">
        <f t="shared" si="97"/>
        <v>5.0000000000000001E-4</v>
      </c>
      <c r="P143" s="19"/>
      <c r="Q143" s="16"/>
      <c r="R143" s="19"/>
      <c r="S143" s="89">
        <f t="shared" si="83"/>
        <v>0</v>
      </c>
      <c r="T143" s="75">
        <f t="shared" si="84"/>
        <v>0</v>
      </c>
      <c r="U143" s="100">
        <f t="shared" si="85"/>
        <v>0</v>
      </c>
      <c r="V143" s="101">
        <f t="shared" si="86"/>
        <v>0</v>
      </c>
      <c r="W143" s="16"/>
      <c r="X143" s="16"/>
      <c r="Y143" s="23"/>
      <c r="Z143" s="23"/>
      <c r="AA143" s="23"/>
      <c r="AB143" s="12"/>
      <c r="AC143" s="102">
        <f t="shared" si="87"/>
        <v>0</v>
      </c>
      <c r="AD143" s="97">
        <f t="shared" si="88"/>
        <v>0</v>
      </c>
      <c r="AE143" s="98">
        <f t="shared" si="76"/>
        <v>0</v>
      </c>
      <c r="AF143" s="103">
        <f t="shared" si="77"/>
        <v>0</v>
      </c>
      <c r="AG143" s="104">
        <f t="shared" si="78"/>
        <v>0</v>
      </c>
      <c r="AH143" s="104">
        <f t="shared" si="79"/>
        <v>0</v>
      </c>
      <c r="AI143" s="99">
        <f t="shared" si="80"/>
        <v>0</v>
      </c>
      <c r="AJ143" s="103">
        <f t="shared" si="89"/>
        <v>0</v>
      </c>
      <c r="AK143" s="99">
        <f t="shared" si="90"/>
        <v>0</v>
      </c>
      <c r="AL143" s="17"/>
      <c r="AM143" s="20"/>
      <c r="AN143" s="17"/>
      <c r="AO143" s="21"/>
      <c r="AP143" s="17"/>
      <c r="AQ143" s="17"/>
      <c r="AR143" s="17"/>
      <c r="AS143" s="97" t="str">
        <f t="shared" si="98"/>
        <v/>
      </c>
      <c r="AT143" s="97" t="str">
        <f t="shared" ca="1" si="99"/>
        <v/>
      </c>
      <c r="AU143" s="97" t="str">
        <f t="shared" si="100"/>
        <v/>
      </c>
      <c r="AV143" s="97" t="str">
        <f t="shared" ca="1" si="101"/>
        <v/>
      </c>
      <c r="AW143" s="167"/>
      <c r="AX143" s="167"/>
      <c r="AY143" s="97" t="str">
        <f t="shared" si="102"/>
        <v/>
      </c>
      <c r="AZ143" s="167"/>
      <c r="BA143" s="167"/>
      <c r="BB143" s="97" t="str">
        <f t="shared" si="103"/>
        <v/>
      </c>
      <c r="BC143" s="17"/>
      <c r="BH143" s="52"/>
      <c r="BI143" s="52"/>
      <c r="BJ143" s="52"/>
      <c r="BK143" s="52"/>
      <c r="BL143" s="52"/>
      <c r="BM143" s="52"/>
      <c r="BP143" s="54"/>
      <c r="BQ143" s="27"/>
      <c r="BR143" s="27"/>
      <c r="BS143" s="27"/>
      <c r="BT143" s="27"/>
      <c r="BU143" s="27"/>
      <c r="BV143" s="27"/>
      <c r="BW143" s="54"/>
      <c r="BX143" s="26"/>
      <c r="BY143" s="54"/>
      <c r="BZ143" s="26"/>
      <c r="CA143" s="26"/>
      <c r="CB143" s="26"/>
    </row>
    <row r="144" spans="1:80" ht="17.45" customHeight="1" thickTop="1">
      <c r="A144" s="105">
        <f>A137+1</f>
        <v>20.100000000000001</v>
      </c>
      <c r="B144" s="178">
        <f>B143+1</f>
        <v>46086</v>
      </c>
      <c r="C144" s="4"/>
      <c r="D144" s="5"/>
      <c r="E144" s="6"/>
      <c r="F144" s="5"/>
      <c r="G144" s="74">
        <f t="shared" si="91"/>
        <v>765</v>
      </c>
      <c r="H144" s="75">
        <f t="shared" si="91"/>
        <v>5848</v>
      </c>
      <c r="I144" s="76">
        <f t="shared" si="92"/>
        <v>0</v>
      </c>
      <c r="J144" s="77">
        <f t="shared" si="93"/>
        <v>0</v>
      </c>
      <c r="K144" s="77">
        <f t="shared" si="94"/>
        <v>0</v>
      </c>
      <c r="L144" s="77">
        <f t="shared" si="95"/>
        <v>0</v>
      </c>
      <c r="M144" s="78">
        <f t="shared" ca="1" si="96"/>
        <v>7.4608904933814738E-2</v>
      </c>
      <c r="N144" s="78">
        <f t="shared" ca="1" si="82"/>
        <v>9.317296290022023E-3</v>
      </c>
      <c r="O144" s="78">
        <f t="shared" si="97"/>
        <v>5.0000000000000001E-4</v>
      </c>
      <c r="P144" s="13"/>
      <c r="Q144" s="8"/>
      <c r="R144" s="13"/>
      <c r="S144" s="79">
        <f t="shared" si="83"/>
        <v>0</v>
      </c>
      <c r="T144" s="80">
        <f t="shared" si="84"/>
        <v>0</v>
      </c>
      <c r="U144" s="90">
        <f t="shared" si="85"/>
        <v>0</v>
      </c>
      <c r="V144" s="82">
        <f t="shared" si="86"/>
        <v>0</v>
      </c>
      <c r="W144" s="4"/>
      <c r="X144" s="4"/>
      <c r="Y144" s="22"/>
      <c r="Z144" s="22"/>
      <c r="AA144" s="22"/>
      <c r="AB144" s="6"/>
      <c r="AC144" s="83">
        <f t="shared" si="87"/>
        <v>0</v>
      </c>
      <c r="AD144" s="80">
        <f t="shared" si="88"/>
        <v>0</v>
      </c>
      <c r="AE144" s="76">
        <f t="shared" si="76"/>
        <v>0</v>
      </c>
      <c r="AF144" s="84">
        <f t="shared" si="77"/>
        <v>0</v>
      </c>
      <c r="AG144" s="85">
        <f t="shared" si="78"/>
        <v>0</v>
      </c>
      <c r="AH144" s="85">
        <f t="shared" si="79"/>
        <v>0</v>
      </c>
      <c r="AI144" s="77">
        <f t="shared" si="80"/>
        <v>0</v>
      </c>
      <c r="AJ144" s="84">
        <f t="shared" si="89"/>
        <v>0</v>
      </c>
      <c r="AK144" s="77">
        <f t="shared" si="90"/>
        <v>0</v>
      </c>
      <c r="AL144" s="5"/>
      <c r="AM144" s="9"/>
      <c r="AN144" s="5"/>
      <c r="AO144" s="10"/>
      <c r="AP144" s="5"/>
      <c r="AQ144" s="5"/>
      <c r="AR144" s="5"/>
      <c r="AS144" s="80" t="str">
        <f t="shared" si="98"/>
        <v/>
      </c>
      <c r="AT144" s="80" t="str">
        <f t="shared" ca="1" si="99"/>
        <v/>
      </c>
      <c r="AU144" s="80" t="str">
        <f t="shared" si="100"/>
        <v/>
      </c>
      <c r="AV144" s="80" t="str">
        <f t="shared" ca="1" si="101"/>
        <v/>
      </c>
      <c r="AW144" s="165"/>
      <c r="AX144" s="165"/>
      <c r="AY144" s="80" t="str">
        <f t="shared" si="102"/>
        <v/>
      </c>
      <c r="AZ144" s="165"/>
      <c r="BA144" s="165"/>
      <c r="BB144" s="80" t="str">
        <f t="shared" si="103"/>
        <v/>
      </c>
      <c r="BC144" s="5"/>
      <c r="BH144" s="52"/>
      <c r="BI144" s="52"/>
      <c r="BJ144" s="52"/>
      <c r="BK144" s="52"/>
      <c r="BL144" s="52"/>
      <c r="BM144" s="52"/>
      <c r="BP144" s="54"/>
      <c r="BQ144" s="27"/>
      <c r="BR144" s="27"/>
      <c r="BS144" s="27"/>
      <c r="BT144" s="27"/>
      <c r="BU144" s="27"/>
      <c r="BV144" s="27"/>
      <c r="BW144" s="54"/>
      <c r="BX144" s="26"/>
      <c r="BY144" s="54"/>
      <c r="BZ144" s="26"/>
      <c r="CA144" s="26"/>
      <c r="CB144" s="26"/>
    </row>
    <row r="145" spans="1:80" ht="17.45" customHeight="1">
      <c r="A145" s="94">
        <f t="shared" si="66"/>
        <v>20.2</v>
      </c>
      <c r="B145" s="179">
        <f t="shared" si="81"/>
        <v>46087</v>
      </c>
      <c r="C145" s="8"/>
      <c r="D145" s="11"/>
      <c r="E145" s="12"/>
      <c r="F145" s="11"/>
      <c r="G145" s="74">
        <f t="shared" si="91"/>
        <v>765</v>
      </c>
      <c r="H145" s="75">
        <f t="shared" si="91"/>
        <v>5848</v>
      </c>
      <c r="I145" s="88">
        <f t="shared" si="92"/>
        <v>0</v>
      </c>
      <c r="J145" s="78">
        <f t="shared" si="93"/>
        <v>0</v>
      </c>
      <c r="K145" s="78">
        <f t="shared" si="94"/>
        <v>0</v>
      </c>
      <c r="L145" s="78">
        <f t="shared" si="95"/>
        <v>0</v>
      </c>
      <c r="M145" s="78">
        <f t="shared" ca="1" si="96"/>
        <v>7.4608904933814738E-2</v>
      </c>
      <c r="N145" s="78">
        <f t="shared" ca="1" si="82"/>
        <v>9.317296290022023E-3</v>
      </c>
      <c r="O145" s="78">
        <f t="shared" si="97"/>
        <v>5.0000000000000001E-4</v>
      </c>
      <c r="P145" s="13"/>
      <c r="Q145" s="8"/>
      <c r="R145" s="13"/>
      <c r="S145" s="89">
        <f t="shared" si="83"/>
        <v>0</v>
      </c>
      <c r="T145" s="75">
        <f t="shared" si="84"/>
        <v>0</v>
      </c>
      <c r="U145" s="90">
        <f t="shared" si="85"/>
        <v>0</v>
      </c>
      <c r="V145" s="82">
        <f t="shared" si="86"/>
        <v>0</v>
      </c>
      <c r="W145" s="8"/>
      <c r="X145" s="8"/>
      <c r="Y145" s="23"/>
      <c r="Z145" s="23"/>
      <c r="AA145" s="23"/>
      <c r="AB145" s="12"/>
      <c r="AC145" s="91">
        <f t="shared" si="87"/>
        <v>0</v>
      </c>
      <c r="AD145" s="75">
        <f t="shared" si="88"/>
        <v>0</v>
      </c>
      <c r="AE145" s="88">
        <f t="shared" si="76"/>
        <v>0</v>
      </c>
      <c r="AF145" s="92">
        <f t="shared" si="77"/>
        <v>0</v>
      </c>
      <c r="AG145" s="93">
        <f t="shared" si="78"/>
        <v>0</v>
      </c>
      <c r="AH145" s="93">
        <f t="shared" si="79"/>
        <v>0</v>
      </c>
      <c r="AI145" s="78">
        <f t="shared" si="80"/>
        <v>0</v>
      </c>
      <c r="AJ145" s="92">
        <f t="shared" si="89"/>
        <v>0</v>
      </c>
      <c r="AK145" s="78">
        <f t="shared" si="90"/>
        <v>0</v>
      </c>
      <c r="AL145" s="11"/>
      <c r="AM145" s="14"/>
      <c r="AN145" s="11"/>
      <c r="AO145" s="15"/>
      <c r="AP145" s="11"/>
      <c r="AQ145" s="11"/>
      <c r="AR145" s="11"/>
      <c r="AS145" s="75" t="str">
        <f t="shared" si="98"/>
        <v/>
      </c>
      <c r="AT145" s="75" t="str">
        <f t="shared" ca="1" si="99"/>
        <v/>
      </c>
      <c r="AU145" s="75" t="str">
        <f t="shared" si="100"/>
        <v/>
      </c>
      <c r="AV145" s="75" t="str">
        <f t="shared" ca="1" si="101"/>
        <v/>
      </c>
      <c r="AW145" s="169"/>
      <c r="AX145" s="169"/>
      <c r="AY145" s="75" t="str">
        <f t="shared" si="102"/>
        <v/>
      </c>
      <c r="AZ145" s="169"/>
      <c r="BA145" s="169"/>
      <c r="BB145" s="75" t="str">
        <f t="shared" si="103"/>
        <v/>
      </c>
      <c r="BC145" s="11"/>
      <c r="BH145" s="52"/>
      <c r="BI145" s="52"/>
      <c r="BJ145" s="52"/>
      <c r="BK145" s="52"/>
      <c r="BL145" s="52"/>
      <c r="BM145" s="52"/>
      <c r="BP145" s="54"/>
      <c r="BQ145" s="27"/>
      <c r="BR145" s="27"/>
      <c r="BS145" s="27"/>
      <c r="BT145" s="27"/>
      <c r="BU145" s="27"/>
      <c r="BV145" s="27"/>
      <c r="BW145" s="54"/>
      <c r="BX145" s="26"/>
      <c r="BY145" s="54"/>
      <c r="BZ145" s="26"/>
      <c r="CA145" s="26"/>
      <c r="CB145" s="26"/>
    </row>
    <row r="146" spans="1:80" ht="17.45" customHeight="1">
      <c r="A146" s="86">
        <f t="shared" ref="A146:A209" si="104">A139+1</f>
        <v>20.3</v>
      </c>
      <c r="B146" s="179">
        <f t="shared" si="81"/>
        <v>46088</v>
      </c>
      <c r="C146" s="8"/>
      <c r="D146" s="11"/>
      <c r="E146" s="12"/>
      <c r="F146" s="11"/>
      <c r="G146" s="74">
        <f t="shared" si="91"/>
        <v>765</v>
      </c>
      <c r="H146" s="75">
        <f t="shared" si="91"/>
        <v>5848</v>
      </c>
      <c r="I146" s="88">
        <f t="shared" si="92"/>
        <v>0</v>
      </c>
      <c r="J146" s="78">
        <f t="shared" si="93"/>
        <v>0</v>
      </c>
      <c r="K146" s="78">
        <f t="shared" si="94"/>
        <v>0</v>
      </c>
      <c r="L146" s="78">
        <f t="shared" si="95"/>
        <v>0</v>
      </c>
      <c r="M146" s="78">
        <f t="shared" ca="1" si="96"/>
        <v>7.4608904933814738E-2</v>
      </c>
      <c r="N146" s="78">
        <f t="shared" ca="1" si="82"/>
        <v>9.317296290022023E-3</v>
      </c>
      <c r="O146" s="78">
        <f t="shared" si="97"/>
        <v>5.0000000000000001E-4</v>
      </c>
      <c r="P146" s="13"/>
      <c r="Q146" s="8"/>
      <c r="R146" s="13"/>
      <c r="S146" s="89">
        <f t="shared" si="83"/>
        <v>0</v>
      </c>
      <c r="T146" s="75">
        <f t="shared" si="84"/>
        <v>0</v>
      </c>
      <c r="U146" s="90">
        <f t="shared" si="85"/>
        <v>0</v>
      </c>
      <c r="V146" s="82">
        <f t="shared" si="86"/>
        <v>0</v>
      </c>
      <c r="W146" s="8"/>
      <c r="X146" s="8"/>
      <c r="Y146" s="23"/>
      <c r="Z146" s="23"/>
      <c r="AA146" s="23"/>
      <c r="AB146" s="12"/>
      <c r="AC146" s="91">
        <f t="shared" si="87"/>
        <v>0</v>
      </c>
      <c r="AD146" s="75">
        <f t="shared" si="88"/>
        <v>0</v>
      </c>
      <c r="AE146" s="88">
        <f t="shared" si="76"/>
        <v>0</v>
      </c>
      <c r="AF146" s="92">
        <f t="shared" si="77"/>
        <v>0</v>
      </c>
      <c r="AG146" s="93">
        <f t="shared" si="78"/>
        <v>0</v>
      </c>
      <c r="AH146" s="93">
        <f t="shared" si="79"/>
        <v>0</v>
      </c>
      <c r="AI146" s="78">
        <f t="shared" si="80"/>
        <v>0</v>
      </c>
      <c r="AJ146" s="92">
        <f t="shared" si="89"/>
        <v>0</v>
      </c>
      <c r="AK146" s="78">
        <f t="shared" si="90"/>
        <v>0</v>
      </c>
      <c r="AL146" s="11"/>
      <c r="AM146" s="14"/>
      <c r="AN146" s="11"/>
      <c r="AO146" s="15"/>
      <c r="AP146" s="11"/>
      <c r="AQ146" s="11"/>
      <c r="AR146" s="11"/>
      <c r="AS146" s="75" t="str">
        <f t="shared" si="98"/>
        <v/>
      </c>
      <c r="AT146" s="75" t="str">
        <f t="shared" ca="1" si="99"/>
        <v/>
      </c>
      <c r="AU146" s="75" t="str">
        <f t="shared" si="100"/>
        <v/>
      </c>
      <c r="AV146" s="75" t="str">
        <f t="shared" ca="1" si="101"/>
        <v/>
      </c>
      <c r="AW146" s="169"/>
      <c r="AX146" s="169"/>
      <c r="AY146" s="75" t="str">
        <f t="shared" si="102"/>
        <v/>
      </c>
      <c r="AZ146" s="169"/>
      <c r="BA146" s="169"/>
      <c r="BB146" s="75" t="str">
        <f t="shared" si="103"/>
        <v/>
      </c>
      <c r="BC146" s="11"/>
      <c r="BH146" s="52"/>
      <c r="BI146" s="52"/>
      <c r="BJ146" s="52"/>
      <c r="BK146" s="52"/>
      <c r="BL146" s="52"/>
      <c r="BM146" s="52"/>
      <c r="BP146" s="54"/>
      <c r="BQ146" s="27"/>
      <c r="BR146" s="27"/>
      <c r="BS146" s="27"/>
      <c r="BT146" s="27"/>
      <c r="BU146" s="27"/>
      <c r="BV146" s="27"/>
      <c r="BW146" s="54"/>
      <c r="BX146" s="26"/>
      <c r="BY146" s="54"/>
      <c r="BZ146" s="26"/>
      <c r="CA146" s="26"/>
      <c r="CB146" s="26"/>
    </row>
    <row r="147" spans="1:80" ht="17.45" customHeight="1">
      <c r="A147" s="94">
        <f t="shared" si="104"/>
        <v>20.399999999999999</v>
      </c>
      <c r="B147" s="179">
        <f t="shared" si="81"/>
        <v>46089</v>
      </c>
      <c r="C147" s="8"/>
      <c r="D147" s="11"/>
      <c r="E147" s="12"/>
      <c r="F147" s="11"/>
      <c r="G147" s="74">
        <f t="shared" si="91"/>
        <v>765</v>
      </c>
      <c r="H147" s="75">
        <f t="shared" si="91"/>
        <v>5848</v>
      </c>
      <c r="I147" s="88">
        <f t="shared" si="92"/>
        <v>0</v>
      </c>
      <c r="J147" s="78">
        <f t="shared" si="93"/>
        <v>0</v>
      </c>
      <c r="K147" s="78">
        <f t="shared" si="94"/>
        <v>0</v>
      </c>
      <c r="L147" s="78">
        <f t="shared" si="95"/>
        <v>0</v>
      </c>
      <c r="M147" s="78">
        <f t="shared" ca="1" si="96"/>
        <v>7.4608904933814738E-2</v>
      </c>
      <c r="N147" s="78">
        <f t="shared" ca="1" si="82"/>
        <v>9.317296290022023E-3</v>
      </c>
      <c r="O147" s="78">
        <f t="shared" si="97"/>
        <v>5.0000000000000001E-4</v>
      </c>
      <c r="P147" s="13"/>
      <c r="Q147" s="8"/>
      <c r="R147" s="13"/>
      <c r="S147" s="89">
        <f t="shared" si="83"/>
        <v>0</v>
      </c>
      <c r="T147" s="75">
        <f t="shared" si="84"/>
        <v>0</v>
      </c>
      <c r="U147" s="90">
        <f t="shared" si="85"/>
        <v>0</v>
      </c>
      <c r="V147" s="82">
        <f t="shared" si="86"/>
        <v>0</v>
      </c>
      <c r="W147" s="8"/>
      <c r="X147" s="8"/>
      <c r="Y147" s="23"/>
      <c r="Z147" s="23"/>
      <c r="AA147" s="23"/>
      <c r="AB147" s="12"/>
      <c r="AC147" s="91">
        <f t="shared" si="87"/>
        <v>0</v>
      </c>
      <c r="AD147" s="75">
        <f t="shared" si="88"/>
        <v>0</v>
      </c>
      <c r="AE147" s="88">
        <f t="shared" si="76"/>
        <v>0</v>
      </c>
      <c r="AF147" s="92">
        <f t="shared" si="77"/>
        <v>0</v>
      </c>
      <c r="AG147" s="93">
        <f t="shared" si="78"/>
        <v>0</v>
      </c>
      <c r="AH147" s="93">
        <f t="shared" si="79"/>
        <v>0</v>
      </c>
      <c r="AI147" s="78">
        <f t="shared" si="80"/>
        <v>0</v>
      </c>
      <c r="AJ147" s="92">
        <f t="shared" si="89"/>
        <v>0</v>
      </c>
      <c r="AK147" s="78">
        <f t="shared" si="90"/>
        <v>0</v>
      </c>
      <c r="AL147" s="11"/>
      <c r="AM147" s="14"/>
      <c r="AN147" s="11"/>
      <c r="AO147" s="15"/>
      <c r="AP147" s="11"/>
      <c r="AQ147" s="11"/>
      <c r="AR147" s="11"/>
      <c r="AS147" s="75" t="str">
        <f t="shared" si="98"/>
        <v/>
      </c>
      <c r="AT147" s="75" t="str">
        <f t="shared" ca="1" si="99"/>
        <v/>
      </c>
      <c r="AU147" s="75" t="str">
        <f t="shared" si="100"/>
        <v/>
      </c>
      <c r="AV147" s="75" t="str">
        <f t="shared" ca="1" si="101"/>
        <v/>
      </c>
      <c r="AW147" s="169"/>
      <c r="AX147" s="169"/>
      <c r="AY147" s="75" t="str">
        <f t="shared" si="102"/>
        <v/>
      </c>
      <c r="AZ147" s="169"/>
      <c r="BA147" s="169"/>
      <c r="BB147" s="75" t="str">
        <f t="shared" si="103"/>
        <v/>
      </c>
      <c r="BC147" s="11"/>
      <c r="BH147" s="52"/>
      <c r="BI147" s="52"/>
      <c r="BJ147" s="52"/>
      <c r="BK147" s="52"/>
      <c r="BL147" s="52"/>
      <c r="BM147" s="52"/>
      <c r="BP147" s="54"/>
      <c r="BQ147" s="27"/>
      <c r="BR147" s="27"/>
      <c r="BS147" s="27"/>
      <c r="BT147" s="27"/>
      <c r="BU147" s="27"/>
      <c r="BV147" s="27"/>
      <c r="BW147" s="54"/>
      <c r="BX147" s="26"/>
      <c r="BY147" s="54"/>
      <c r="BZ147" s="26"/>
      <c r="CA147" s="26"/>
      <c r="CB147" s="26"/>
    </row>
    <row r="148" spans="1:80" ht="17.45" customHeight="1">
      <c r="A148" s="86">
        <f t="shared" si="104"/>
        <v>20.5</v>
      </c>
      <c r="B148" s="179">
        <f t="shared" si="81"/>
        <v>46090</v>
      </c>
      <c r="C148" s="8"/>
      <c r="D148" s="11"/>
      <c r="E148" s="12"/>
      <c r="F148" s="11"/>
      <c r="G148" s="74">
        <f t="shared" si="91"/>
        <v>765</v>
      </c>
      <c r="H148" s="75">
        <f t="shared" si="91"/>
        <v>5848</v>
      </c>
      <c r="I148" s="88">
        <f t="shared" si="92"/>
        <v>0</v>
      </c>
      <c r="J148" s="78">
        <f t="shared" si="93"/>
        <v>0</v>
      </c>
      <c r="K148" s="78">
        <f t="shared" si="94"/>
        <v>0</v>
      </c>
      <c r="L148" s="78">
        <f t="shared" si="95"/>
        <v>0</v>
      </c>
      <c r="M148" s="78">
        <f t="shared" ca="1" si="96"/>
        <v>7.4608904933814738E-2</v>
      </c>
      <c r="N148" s="78">
        <f t="shared" ca="1" si="82"/>
        <v>9.317296290022023E-3</v>
      </c>
      <c r="O148" s="78">
        <f t="shared" si="97"/>
        <v>5.0000000000000001E-4</v>
      </c>
      <c r="P148" s="13"/>
      <c r="Q148" s="8"/>
      <c r="R148" s="13"/>
      <c r="S148" s="89">
        <f t="shared" si="83"/>
        <v>0</v>
      </c>
      <c r="T148" s="75">
        <f t="shared" si="84"/>
        <v>0</v>
      </c>
      <c r="U148" s="90">
        <f t="shared" si="85"/>
        <v>0</v>
      </c>
      <c r="V148" s="82">
        <f t="shared" si="86"/>
        <v>0</v>
      </c>
      <c r="W148" s="8"/>
      <c r="X148" s="8"/>
      <c r="Y148" s="23"/>
      <c r="Z148" s="23"/>
      <c r="AA148" s="23"/>
      <c r="AB148" s="12"/>
      <c r="AC148" s="91">
        <f t="shared" si="87"/>
        <v>0</v>
      </c>
      <c r="AD148" s="75">
        <f t="shared" si="88"/>
        <v>0</v>
      </c>
      <c r="AE148" s="88">
        <f t="shared" si="76"/>
        <v>0</v>
      </c>
      <c r="AF148" s="92">
        <f t="shared" si="77"/>
        <v>0</v>
      </c>
      <c r="AG148" s="93">
        <f t="shared" si="78"/>
        <v>0</v>
      </c>
      <c r="AH148" s="93">
        <f t="shared" si="79"/>
        <v>0</v>
      </c>
      <c r="AI148" s="78">
        <f t="shared" si="80"/>
        <v>0</v>
      </c>
      <c r="AJ148" s="92">
        <f t="shared" si="89"/>
        <v>0</v>
      </c>
      <c r="AK148" s="78">
        <f t="shared" si="90"/>
        <v>0</v>
      </c>
      <c r="AL148" s="11"/>
      <c r="AM148" s="14"/>
      <c r="AN148" s="11"/>
      <c r="AO148" s="15"/>
      <c r="AP148" s="11"/>
      <c r="AQ148" s="11"/>
      <c r="AR148" s="11"/>
      <c r="AS148" s="75" t="str">
        <f t="shared" si="98"/>
        <v/>
      </c>
      <c r="AT148" s="75" t="str">
        <f t="shared" ca="1" si="99"/>
        <v/>
      </c>
      <c r="AU148" s="75" t="str">
        <f t="shared" si="100"/>
        <v/>
      </c>
      <c r="AV148" s="75" t="str">
        <f t="shared" ca="1" si="101"/>
        <v/>
      </c>
      <c r="AW148" s="169"/>
      <c r="AX148" s="169"/>
      <c r="AY148" s="75" t="str">
        <f t="shared" si="102"/>
        <v/>
      </c>
      <c r="AZ148" s="169"/>
      <c r="BA148" s="169"/>
      <c r="BB148" s="75" t="str">
        <f t="shared" si="103"/>
        <v/>
      </c>
      <c r="BC148" s="11"/>
      <c r="BH148" s="52"/>
      <c r="BI148" s="52"/>
      <c r="BJ148" s="52"/>
      <c r="BK148" s="52"/>
      <c r="BL148" s="52"/>
      <c r="BM148" s="52"/>
      <c r="BP148" s="54"/>
      <c r="BQ148" s="27"/>
      <c r="BR148" s="27"/>
      <c r="BS148" s="27"/>
      <c r="BT148" s="27"/>
      <c r="BU148" s="27"/>
      <c r="BV148" s="27"/>
      <c r="BW148" s="54"/>
      <c r="BX148" s="26"/>
      <c r="BY148" s="54"/>
      <c r="BZ148" s="26"/>
      <c r="CA148" s="26"/>
      <c r="CB148" s="26"/>
    </row>
    <row r="149" spans="1:80" ht="17.45" customHeight="1">
      <c r="A149" s="94">
        <f t="shared" si="104"/>
        <v>20.6</v>
      </c>
      <c r="B149" s="179">
        <f t="shared" si="81"/>
        <v>46091</v>
      </c>
      <c r="C149" s="8"/>
      <c r="D149" s="11"/>
      <c r="E149" s="12"/>
      <c r="F149" s="11"/>
      <c r="G149" s="74">
        <f t="shared" si="91"/>
        <v>765</v>
      </c>
      <c r="H149" s="75">
        <f t="shared" si="91"/>
        <v>5848</v>
      </c>
      <c r="I149" s="88">
        <f t="shared" si="92"/>
        <v>0</v>
      </c>
      <c r="J149" s="78">
        <f t="shared" si="93"/>
        <v>0</v>
      </c>
      <c r="K149" s="78">
        <f t="shared" si="94"/>
        <v>0</v>
      </c>
      <c r="L149" s="78">
        <f t="shared" si="95"/>
        <v>0</v>
      </c>
      <c r="M149" s="78">
        <f t="shared" ca="1" si="96"/>
        <v>7.4608904933814738E-2</v>
      </c>
      <c r="N149" s="78">
        <f t="shared" ca="1" si="82"/>
        <v>9.317296290022023E-3</v>
      </c>
      <c r="O149" s="78">
        <f t="shared" si="97"/>
        <v>5.0000000000000001E-4</v>
      </c>
      <c r="P149" s="13"/>
      <c r="Q149" s="8"/>
      <c r="R149" s="13"/>
      <c r="S149" s="89">
        <f t="shared" si="83"/>
        <v>0</v>
      </c>
      <c r="T149" s="75">
        <f t="shared" si="84"/>
        <v>0</v>
      </c>
      <c r="U149" s="90">
        <f t="shared" si="85"/>
        <v>0</v>
      </c>
      <c r="V149" s="82">
        <f t="shared" si="86"/>
        <v>0</v>
      </c>
      <c r="W149" s="8"/>
      <c r="X149" s="8"/>
      <c r="Y149" s="23"/>
      <c r="Z149" s="23"/>
      <c r="AA149" s="23"/>
      <c r="AB149" s="12"/>
      <c r="AC149" s="91">
        <f t="shared" si="87"/>
        <v>0</v>
      </c>
      <c r="AD149" s="75">
        <f t="shared" si="88"/>
        <v>0</v>
      </c>
      <c r="AE149" s="88">
        <f t="shared" si="76"/>
        <v>0</v>
      </c>
      <c r="AF149" s="92">
        <f t="shared" si="77"/>
        <v>0</v>
      </c>
      <c r="AG149" s="93">
        <f t="shared" si="78"/>
        <v>0</v>
      </c>
      <c r="AH149" s="93">
        <f t="shared" si="79"/>
        <v>0</v>
      </c>
      <c r="AI149" s="78">
        <f t="shared" si="80"/>
        <v>0</v>
      </c>
      <c r="AJ149" s="92">
        <f t="shared" si="89"/>
        <v>0</v>
      </c>
      <c r="AK149" s="78">
        <f t="shared" si="90"/>
        <v>0</v>
      </c>
      <c r="AL149" s="11"/>
      <c r="AM149" s="14"/>
      <c r="AN149" s="11"/>
      <c r="AO149" s="15"/>
      <c r="AP149" s="11"/>
      <c r="AQ149" s="11"/>
      <c r="AR149" s="11"/>
      <c r="AS149" s="75" t="str">
        <f t="shared" si="98"/>
        <v/>
      </c>
      <c r="AT149" s="75" t="str">
        <f t="shared" ca="1" si="99"/>
        <v/>
      </c>
      <c r="AU149" s="75" t="str">
        <f t="shared" si="100"/>
        <v/>
      </c>
      <c r="AV149" s="75" t="str">
        <f t="shared" ca="1" si="101"/>
        <v/>
      </c>
      <c r="AW149" s="169"/>
      <c r="AX149" s="169"/>
      <c r="AY149" s="75" t="str">
        <f t="shared" si="102"/>
        <v/>
      </c>
      <c r="AZ149" s="169"/>
      <c r="BA149" s="169"/>
      <c r="BB149" s="75" t="str">
        <f t="shared" si="103"/>
        <v/>
      </c>
      <c r="BC149" s="11"/>
      <c r="BH149" s="52"/>
      <c r="BI149" s="52"/>
      <c r="BJ149" s="52"/>
      <c r="BK149" s="52"/>
      <c r="BL149" s="52"/>
      <c r="BM149" s="52"/>
      <c r="BP149" s="54"/>
      <c r="BQ149" s="27"/>
      <c r="BR149" s="27"/>
      <c r="BS149" s="27"/>
      <c r="BT149" s="27"/>
      <c r="BU149" s="27"/>
      <c r="BV149" s="27"/>
      <c r="BW149" s="54"/>
      <c r="BX149" s="26"/>
      <c r="BY149" s="54"/>
      <c r="BZ149" s="26"/>
      <c r="CA149" s="26"/>
      <c r="CB149" s="26"/>
    </row>
    <row r="150" spans="1:80" ht="17.45" customHeight="1" thickBot="1">
      <c r="A150" s="86">
        <f t="shared" si="104"/>
        <v>20.700000000000003</v>
      </c>
      <c r="B150" s="180">
        <f t="shared" si="81"/>
        <v>46092</v>
      </c>
      <c r="C150" s="16"/>
      <c r="D150" s="17"/>
      <c r="E150" s="18"/>
      <c r="F150" s="17"/>
      <c r="G150" s="96">
        <f t="shared" si="91"/>
        <v>765</v>
      </c>
      <c r="H150" s="97">
        <f t="shared" si="91"/>
        <v>5848</v>
      </c>
      <c r="I150" s="98">
        <f t="shared" si="92"/>
        <v>0</v>
      </c>
      <c r="J150" s="99">
        <f t="shared" si="93"/>
        <v>0</v>
      </c>
      <c r="K150" s="99">
        <f t="shared" si="94"/>
        <v>0</v>
      </c>
      <c r="L150" s="99">
        <f t="shared" si="95"/>
        <v>0</v>
      </c>
      <c r="M150" s="99">
        <f t="shared" ca="1" si="96"/>
        <v>7.4608904933814738E-2</v>
      </c>
      <c r="N150" s="99">
        <f t="shared" ca="1" si="82"/>
        <v>9.317296290022023E-3</v>
      </c>
      <c r="O150" s="99">
        <f t="shared" si="97"/>
        <v>5.0000000000000001E-4</v>
      </c>
      <c r="P150" s="19"/>
      <c r="Q150" s="16"/>
      <c r="R150" s="19"/>
      <c r="S150" s="89">
        <f t="shared" si="83"/>
        <v>0</v>
      </c>
      <c r="T150" s="75">
        <f t="shared" si="84"/>
        <v>0</v>
      </c>
      <c r="U150" s="100">
        <f t="shared" si="85"/>
        <v>0</v>
      </c>
      <c r="V150" s="101">
        <f t="shared" si="86"/>
        <v>0</v>
      </c>
      <c r="W150" s="16"/>
      <c r="X150" s="16"/>
      <c r="Y150" s="23"/>
      <c r="Z150" s="23"/>
      <c r="AA150" s="23"/>
      <c r="AB150" s="12"/>
      <c r="AC150" s="102">
        <f t="shared" si="87"/>
        <v>0</v>
      </c>
      <c r="AD150" s="97">
        <f t="shared" si="88"/>
        <v>0</v>
      </c>
      <c r="AE150" s="98">
        <f t="shared" si="76"/>
        <v>0</v>
      </c>
      <c r="AF150" s="103">
        <f t="shared" si="77"/>
        <v>0</v>
      </c>
      <c r="AG150" s="104">
        <f t="shared" si="78"/>
        <v>0</v>
      </c>
      <c r="AH150" s="104">
        <f t="shared" si="79"/>
        <v>0</v>
      </c>
      <c r="AI150" s="99">
        <f t="shared" si="80"/>
        <v>0</v>
      </c>
      <c r="AJ150" s="103">
        <f t="shared" si="89"/>
        <v>0</v>
      </c>
      <c r="AK150" s="99">
        <f t="shared" si="90"/>
        <v>0</v>
      </c>
      <c r="AL150" s="17"/>
      <c r="AM150" s="20"/>
      <c r="AN150" s="17"/>
      <c r="AO150" s="21"/>
      <c r="AP150" s="17"/>
      <c r="AQ150" s="17"/>
      <c r="AR150" s="17"/>
      <c r="AS150" s="97" t="str">
        <f t="shared" si="98"/>
        <v/>
      </c>
      <c r="AT150" s="97" t="str">
        <f t="shared" ca="1" si="99"/>
        <v/>
      </c>
      <c r="AU150" s="97" t="str">
        <f t="shared" si="100"/>
        <v/>
      </c>
      <c r="AV150" s="97" t="str">
        <f t="shared" ca="1" si="101"/>
        <v/>
      </c>
      <c r="AW150" s="167"/>
      <c r="AX150" s="167"/>
      <c r="AY150" s="97" t="str">
        <f t="shared" si="102"/>
        <v/>
      </c>
      <c r="AZ150" s="167"/>
      <c r="BA150" s="167"/>
      <c r="BB150" s="97" t="str">
        <f t="shared" si="103"/>
        <v/>
      </c>
      <c r="BC150" s="17"/>
      <c r="BH150" s="52"/>
      <c r="BI150" s="52"/>
      <c r="BJ150" s="52"/>
      <c r="BK150" s="52"/>
      <c r="BL150" s="52"/>
      <c r="BM150" s="52"/>
      <c r="BP150" s="54"/>
      <c r="BQ150" s="27"/>
      <c r="BR150" s="27"/>
      <c r="BS150" s="27"/>
      <c r="BT150" s="27"/>
      <c r="BU150" s="27"/>
      <c r="BV150" s="27"/>
      <c r="BW150" s="54"/>
      <c r="BX150" s="26"/>
      <c r="BY150" s="54"/>
      <c r="BZ150" s="26"/>
      <c r="CA150" s="26"/>
      <c r="CB150" s="26"/>
    </row>
    <row r="151" spans="1:80" ht="17.45" customHeight="1" thickTop="1">
      <c r="A151" s="71">
        <f>A144+1</f>
        <v>21.1</v>
      </c>
      <c r="B151" s="178">
        <f>B150+1</f>
        <v>46093</v>
      </c>
      <c r="C151" s="4"/>
      <c r="D151" s="5"/>
      <c r="E151" s="6"/>
      <c r="F151" s="5"/>
      <c r="G151" s="74">
        <f t="shared" si="91"/>
        <v>765</v>
      </c>
      <c r="H151" s="75">
        <f t="shared" si="91"/>
        <v>5848</v>
      </c>
      <c r="I151" s="76">
        <f t="shared" si="92"/>
        <v>0</v>
      </c>
      <c r="J151" s="77">
        <f t="shared" si="93"/>
        <v>0</v>
      </c>
      <c r="K151" s="77">
        <f t="shared" si="94"/>
        <v>0</v>
      </c>
      <c r="L151" s="77">
        <f t="shared" si="95"/>
        <v>0</v>
      </c>
      <c r="M151" s="78">
        <f t="shared" ca="1" si="96"/>
        <v>7.4608904933814738E-2</v>
      </c>
      <c r="N151" s="78">
        <f t="shared" ca="1" si="82"/>
        <v>9.317296290022023E-3</v>
      </c>
      <c r="O151" s="78">
        <f t="shared" si="97"/>
        <v>5.0000000000000001E-4</v>
      </c>
      <c r="P151" s="13"/>
      <c r="Q151" s="8"/>
      <c r="R151" s="13"/>
      <c r="S151" s="79">
        <f t="shared" si="83"/>
        <v>0</v>
      </c>
      <c r="T151" s="80">
        <f t="shared" si="84"/>
        <v>0</v>
      </c>
      <c r="U151" s="90">
        <f t="shared" si="85"/>
        <v>0</v>
      </c>
      <c r="V151" s="82">
        <f t="shared" si="86"/>
        <v>0</v>
      </c>
      <c r="W151" s="4"/>
      <c r="X151" s="4"/>
      <c r="Y151" s="22"/>
      <c r="Z151" s="22"/>
      <c r="AA151" s="22"/>
      <c r="AB151" s="6"/>
      <c r="AC151" s="83">
        <f t="shared" si="87"/>
        <v>0</v>
      </c>
      <c r="AD151" s="80">
        <f t="shared" si="88"/>
        <v>0</v>
      </c>
      <c r="AE151" s="76">
        <f t="shared" si="76"/>
        <v>0</v>
      </c>
      <c r="AF151" s="84">
        <f t="shared" si="77"/>
        <v>0</v>
      </c>
      <c r="AG151" s="85">
        <f t="shared" si="78"/>
        <v>0</v>
      </c>
      <c r="AH151" s="85">
        <f t="shared" si="79"/>
        <v>0</v>
      </c>
      <c r="AI151" s="77">
        <f t="shared" si="80"/>
        <v>0</v>
      </c>
      <c r="AJ151" s="84">
        <f t="shared" si="89"/>
        <v>0</v>
      </c>
      <c r="AK151" s="77">
        <f t="shared" si="90"/>
        <v>0</v>
      </c>
      <c r="AL151" s="5"/>
      <c r="AM151" s="9"/>
      <c r="AN151" s="5"/>
      <c r="AO151" s="10"/>
      <c r="AP151" s="5"/>
      <c r="AQ151" s="5"/>
      <c r="AR151" s="5"/>
      <c r="AS151" s="80" t="str">
        <f t="shared" si="98"/>
        <v/>
      </c>
      <c r="AT151" s="80" t="str">
        <f t="shared" ca="1" si="99"/>
        <v/>
      </c>
      <c r="AU151" s="80" t="str">
        <f t="shared" si="100"/>
        <v/>
      </c>
      <c r="AV151" s="80" t="str">
        <f t="shared" ca="1" si="101"/>
        <v/>
      </c>
      <c r="AW151" s="165"/>
      <c r="AX151" s="165"/>
      <c r="AY151" s="80" t="str">
        <f t="shared" si="102"/>
        <v/>
      </c>
      <c r="AZ151" s="165"/>
      <c r="BA151" s="165"/>
      <c r="BB151" s="80" t="str">
        <f t="shared" si="103"/>
        <v/>
      </c>
      <c r="BC151" s="5"/>
      <c r="BH151" s="52"/>
      <c r="BI151" s="52"/>
      <c r="BJ151" s="52"/>
      <c r="BK151" s="52"/>
      <c r="BL151" s="52"/>
      <c r="BM151" s="52"/>
      <c r="BP151" s="54"/>
      <c r="BQ151" s="27"/>
      <c r="BR151" s="27"/>
      <c r="BS151" s="27"/>
      <c r="BT151" s="27"/>
      <c r="BU151" s="27"/>
      <c r="BV151" s="27"/>
      <c r="BW151" s="54"/>
      <c r="BX151" s="26"/>
      <c r="BY151" s="54"/>
      <c r="BZ151" s="26"/>
      <c r="CA151" s="26"/>
      <c r="CB151" s="26"/>
    </row>
    <row r="152" spans="1:80" ht="17.45" customHeight="1">
      <c r="A152" s="86">
        <f t="shared" si="104"/>
        <v>21.2</v>
      </c>
      <c r="B152" s="179">
        <f t="shared" si="81"/>
        <v>46094</v>
      </c>
      <c r="C152" s="8"/>
      <c r="D152" s="11"/>
      <c r="E152" s="12"/>
      <c r="F152" s="11"/>
      <c r="G152" s="74">
        <f t="shared" si="91"/>
        <v>765</v>
      </c>
      <c r="H152" s="75">
        <f t="shared" si="91"/>
        <v>5848</v>
      </c>
      <c r="I152" s="88">
        <f t="shared" si="92"/>
        <v>0</v>
      </c>
      <c r="J152" s="78">
        <f t="shared" si="93"/>
        <v>0</v>
      </c>
      <c r="K152" s="78">
        <f t="shared" si="94"/>
        <v>0</v>
      </c>
      <c r="L152" s="78">
        <f t="shared" si="95"/>
        <v>0</v>
      </c>
      <c r="M152" s="78">
        <f t="shared" ca="1" si="96"/>
        <v>7.4608904933814738E-2</v>
      </c>
      <c r="N152" s="78">
        <f t="shared" ca="1" si="82"/>
        <v>9.317296290022023E-3</v>
      </c>
      <c r="O152" s="78">
        <f t="shared" si="97"/>
        <v>5.0000000000000001E-4</v>
      </c>
      <c r="P152" s="13"/>
      <c r="Q152" s="8"/>
      <c r="R152" s="13"/>
      <c r="S152" s="89">
        <f t="shared" si="83"/>
        <v>0</v>
      </c>
      <c r="T152" s="75">
        <f t="shared" si="84"/>
        <v>0</v>
      </c>
      <c r="U152" s="90">
        <f t="shared" si="85"/>
        <v>0</v>
      </c>
      <c r="V152" s="82">
        <f t="shared" si="86"/>
        <v>0</v>
      </c>
      <c r="W152" s="8"/>
      <c r="X152" s="8"/>
      <c r="Y152" s="23"/>
      <c r="Z152" s="23"/>
      <c r="AA152" s="23"/>
      <c r="AB152" s="12"/>
      <c r="AC152" s="91">
        <f t="shared" si="87"/>
        <v>0</v>
      </c>
      <c r="AD152" s="75">
        <f t="shared" si="88"/>
        <v>0</v>
      </c>
      <c r="AE152" s="88">
        <f t="shared" si="76"/>
        <v>0</v>
      </c>
      <c r="AF152" s="92">
        <f t="shared" si="77"/>
        <v>0</v>
      </c>
      <c r="AG152" s="93">
        <f t="shared" si="78"/>
        <v>0</v>
      </c>
      <c r="AH152" s="93">
        <f t="shared" si="79"/>
        <v>0</v>
      </c>
      <c r="AI152" s="78">
        <f t="shared" si="80"/>
        <v>0</v>
      </c>
      <c r="AJ152" s="92">
        <f t="shared" si="89"/>
        <v>0</v>
      </c>
      <c r="AK152" s="78">
        <f t="shared" si="90"/>
        <v>0</v>
      </c>
      <c r="AL152" s="11"/>
      <c r="AM152" s="14"/>
      <c r="AN152" s="11"/>
      <c r="AO152" s="15"/>
      <c r="AP152" s="11"/>
      <c r="AQ152" s="11"/>
      <c r="AR152" s="11"/>
      <c r="AS152" s="75" t="str">
        <f t="shared" si="98"/>
        <v/>
      </c>
      <c r="AT152" s="75" t="str">
        <f t="shared" ca="1" si="99"/>
        <v/>
      </c>
      <c r="AU152" s="75" t="str">
        <f t="shared" si="100"/>
        <v/>
      </c>
      <c r="AV152" s="75" t="str">
        <f t="shared" ca="1" si="101"/>
        <v/>
      </c>
      <c r="AW152" s="169"/>
      <c r="AX152" s="169"/>
      <c r="AY152" s="75" t="str">
        <f t="shared" si="102"/>
        <v/>
      </c>
      <c r="AZ152" s="169"/>
      <c r="BA152" s="169"/>
      <c r="BB152" s="75" t="str">
        <f t="shared" si="103"/>
        <v/>
      </c>
      <c r="BC152" s="11"/>
      <c r="BH152" s="52"/>
      <c r="BI152" s="52"/>
      <c r="BJ152" s="52"/>
      <c r="BK152" s="52"/>
      <c r="BL152" s="52"/>
      <c r="BM152" s="52"/>
      <c r="BP152" s="54"/>
      <c r="BQ152" s="27"/>
      <c r="BR152" s="27"/>
      <c r="BS152" s="27"/>
      <c r="BT152" s="27"/>
      <c r="BU152" s="27"/>
      <c r="BV152" s="27"/>
      <c r="BW152" s="54"/>
      <c r="BX152" s="26"/>
      <c r="BY152" s="54"/>
      <c r="BZ152" s="26"/>
      <c r="CA152" s="26"/>
      <c r="CB152" s="26"/>
    </row>
    <row r="153" spans="1:80" ht="17.45" customHeight="1">
      <c r="A153" s="94">
        <f t="shared" si="104"/>
        <v>21.3</v>
      </c>
      <c r="B153" s="179">
        <f t="shared" si="81"/>
        <v>46095</v>
      </c>
      <c r="C153" s="8"/>
      <c r="D153" s="11"/>
      <c r="E153" s="12"/>
      <c r="F153" s="11"/>
      <c r="G153" s="74">
        <f t="shared" si="91"/>
        <v>765</v>
      </c>
      <c r="H153" s="75">
        <f t="shared" si="91"/>
        <v>5848</v>
      </c>
      <c r="I153" s="88">
        <f t="shared" si="92"/>
        <v>0</v>
      </c>
      <c r="J153" s="78">
        <f t="shared" si="93"/>
        <v>0</v>
      </c>
      <c r="K153" s="78">
        <f t="shared" si="94"/>
        <v>0</v>
      </c>
      <c r="L153" s="78">
        <f t="shared" si="95"/>
        <v>0</v>
      </c>
      <c r="M153" s="78">
        <f t="shared" ca="1" si="96"/>
        <v>7.4608904933814738E-2</v>
      </c>
      <c r="N153" s="78">
        <f t="shared" ca="1" si="82"/>
        <v>9.317296290022023E-3</v>
      </c>
      <c r="O153" s="78">
        <f t="shared" si="97"/>
        <v>5.0000000000000001E-4</v>
      </c>
      <c r="P153" s="13"/>
      <c r="Q153" s="8"/>
      <c r="R153" s="13"/>
      <c r="S153" s="89">
        <f t="shared" si="83"/>
        <v>0</v>
      </c>
      <c r="T153" s="75">
        <f t="shared" si="84"/>
        <v>0</v>
      </c>
      <c r="U153" s="90">
        <f t="shared" si="85"/>
        <v>0</v>
      </c>
      <c r="V153" s="82">
        <f t="shared" si="86"/>
        <v>0</v>
      </c>
      <c r="W153" s="8"/>
      <c r="X153" s="8"/>
      <c r="Y153" s="23"/>
      <c r="Z153" s="23"/>
      <c r="AA153" s="23"/>
      <c r="AB153" s="12"/>
      <c r="AC153" s="91">
        <f t="shared" si="87"/>
        <v>0</v>
      </c>
      <c r="AD153" s="75">
        <f t="shared" si="88"/>
        <v>0</v>
      </c>
      <c r="AE153" s="88">
        <f t="shared" si="76"/>
        <v>0</v>
      </c>
      <c r="AF153" s="92">
        <f t="shared" si="77"/>
        <v>0</v>
      </c>
      <c r="AG153" s="93">
        <f t="shared" si="78"/>
        <v>0</v>
      </c>
      <c r="AH153" s="93">
        <f t="shared" si="79"/>
        <v>0</v>
      </c>
      <c r="AI153" s="78">
        <f t="shared" si="80"/>
        <v>0</v>
      </c>
      <c r="AJ153" s="92">
        <f t="shared" si="89"/>
        <v>0</v>
      </c>
      <c r="AK153" s="78">
        <f t="shared" si="90"/>
        <v>0</v>
      </c>
      <c r="AL153" s="11"/>
      <c r="AM153" s="14"/>
      <c r="AN153" s="11"/>
      <c r="AO153" s="15"/>
      <c r="AP153" s="11"/>
      <c r="AQ153" s="11"/>
      <c r="AR153" s="11"/>
      <c r="AS153" s="75" t="str">
        <f t="shared" si="98"/>
        <v/>
      </c>
      <c r="AT153" s="75" t="str">
        <f t="shared" ca="1" si="99"/>
        <v/>
      </c>
      <c r="AU153" s="75" t="str">
        <f t="shared" si="100"/>
        <v/>
      </c>
      <c r="AV153" s="75" t="str">
        <f t="shared" ca="1" si="101"/>
        <v/>
      </c>
      <c r="AW153" s="169"/>
      <c r="AX153" s="169"/>
      <c r="AY153" s="75" t="str">
        <f t="shared" si="102"/>
        <v/>
      </c>
      <c r="AZ153" s="169"/>
      <c r="BA153" s="169"/>
      <c r="BB153" s="75" t="str">
        <f t="shared" si="103"/>
        <v/>
      </c>
      <c r="BC153" s="11"/>
      <c r="BH153" s="52"/>
      <c r="BI153" s="52"/>
      <c r="BJ153" s="52"/>
      <c r="BK153" s="52"/>
      <c r="BL153" s="52"/>
      <c r="BM153" s="52"/>
      <c r="BQ153" s="27"/>
      <c r="BR153" s="27"/>
      <c r="BS153" s="27"/>
      <c r="BT153" s="27"/>
      <c r="BU153" s="27"/>
      <c r="BV153" s="27"/>
      <c r="BW153" s="54"/>
      <c r="BX153" s="26"/>
      <c r="BY153" s="54"/>
      <c r="BZ153" s="26"/>
      <c r="CA153" s="26"/>
      <c r="CB153" s="26"/>
    </row>
    <row r="154" spans="1:80" ht="17.45" customHeight="1">
      <c r="A154" s="86">
        <f t="shared" si="104"/>
        <v>21.4</v>
      </c>
      <c r="B154" s="179">
        <f t="shared" si="81"/>
        <v>46096</v>
      </c>
      <c r="C154" s="8"/>
      <c r="D154" s="11"/>
      <c r="E154" s="12"/>
      <c r="F154" s="11"/>
      <c r="G154" s="74">
        <f t="shared" si="91"/>
        <v>765</v>
      </c>
      <c r="H154" s="75">
        <f t="shared" si="91"/>
        <v>5848</v>
      </c>
      <c r="I154" s="88">
        <f t="shared" si="92"/>
        <v>0</v>
      </c>
      <c r="J154" s="78">
        <f t="shared" si="93"/>
        <v>0</v>
      </c>
      <c r="K154" s="78">
        <f t="shared" si="94"/>
        <v>0</v>
      </c>
      <c r="L154" s="78">
        <f t="shared" si="95"/>
        <v>0</v>
      </c>
      <c r="M154" s="78">
        <f t="shared" ca="1" si="96"/>
        <v>7.4608904933814738E-2</v>
      </c>
      <c r="N154" s="78">
        <f t="shared" ca="1" si="82"/>
        <v>9.317296290022023E-3</v>
      </c>
      <c r="O154" s="78">
        <f t="shared" si="97"/>
        <v>5.0000000000000001E-4</v>
      </c>
      <c r="P154" s="13"/>
      <c r="Q154" s="8"/>
      <c r="R154" s="13"/>
      <c r="S154" s="89">
        <f t="shared" si="83"/>
        <v>0</v>
      </c>
      <c r="T154" s="75">
        <f t="shared" si="84"/>
        <v>0</v>
      </c>
      <c r="U154" s="90">
        <f t="shared" si="85"/>
        <v>0</v>
      </c>
      <c r="V154" s="82">
        <f t="shared" si="86"/>
        <v>0</v>
      </c>
      <c r="W154" s="8"/>
      <c r="X154" s="8"/>
      <c r="Y154" s="23"/>
      <c r="Z154" s="23"/>
      <c r="AA154" s="23"/>
      <c r="AB154" s="12"/>
      <c r="AC154" s="91">
        <f t="shared" si="87"/>
        <v>0</v>
      </c>
      <c r="AD154" s="75">
        <f t="shared" si="88"/>
        <v>0</v>
      </c>
      <c r="AE154" s="88">
        <f t="shared" si="76"/>
        <v>0</v>
      </c>
      <c r="AF154" s="92">
        <f t="shared" si="77"/>
        <v>0</v>
      </c>
      <c r="AG154" s="93">
        <f t="shared" si="78"/>
        <v>0</v>
      </c>
      <c r="AH154" s="93">
        <f t="shared" si="79"/>
        <v>0</v>
      </c>
      <c r="AI154" s="78">
        <f t="shared" si="80"/>
        <v>0</v>
      </c>
      <c r="AJ154" s="92">
        <f t="shared" si="89"/>
        <v>0</v>
      </c>
      <c r="AK154" s="78">
        <f t="shared" si="90"/>
        <v>0</v>
      </c>
      <c r="AL154" s="11"/>
      <c r="AM154" s="14"/>
      <c r="AN154" s="11"/>
      <c r="AO154" s="15"/>
      <c r="AP154" s="11"/>
      <c r="AQ154" s="11"/>
      <c r="AR154" s="11"/>
      <c r="AS154" s="75" t="str">
        <f t="shared" si="98"/>
        <v/>
      </c>
      <c r="AT154" s="75" t="str">
        <f t="shared" ca="1" si="99"/>
        <v/>
      </c>
      <c r="AU154" s="75" t="str">
        <f t="shared" si="100"/>
        <v/>
      </c>
      <c r="AV154" s="75" t="str">
        <f t="shared" ca="1" si="101"/>
        <v/>
      </c>
      <c r="AW154" s="169"/>
      <c r="AX154" s="169"/>
      <c r="AY154" s="75" t="str">
        <f t="shared" si="102"/>
        <v/>
      </c>
      <c r="AZ154" s="169"/>
      <c r="BA154" s="169"/>
      <c r="BB154" s="75" t="str">
        <f t="shared" si="103"/>
        <v/>
      </c>
      <c r="BC154" s="11"/>
      <c r="BH154" s="52"/>
      <c r="BI154" s="52"/>
      <c r="BJ154" s="52"/>
      <c r="BK154" s="52"/>
      <c r="BL154" s="52"/>
      <c r="BM154" s="52"/>
      <c r="BQ154" s="27"/>
      <c r="BR154" s="27"/>
      <c r="BS154" s="27"/>
      <c r="BT154" s="27"/>
      <c r="BU154" s="27"/>
      <c r="BV154" s="27"/>
      <c r="BW154" s="54"/>
      <c r="BX154" s="26"/>
      <c r="BY154" s="54"/>
      <c r="BZ154" s="26"/>
      <c r="CA154" s="26"/>
      <c r="CB154" s="26"/>
    </row>
    <row r="155" spans="1:80" ht="17.45" customHeight="1">
      <c r="A155" s="94">
        <f t="shared" si="104"/>
        <v>21.5</v>
      </c>
      <c r="B155" s="179">
        <f t="shared" si="81"/>
        <v>46097</v>
      </c>
      <c r="C155" s="8"/>
      <c r="D155" s="11"/>
      <c r="E155" s="12"/>
      <c r="F155" s="11"/>
      <c r="G155" s="74">
        <f t="shared" si="91"/>
        <v>765</v>
      </c>
      <c r="H155" s="75">
        <f t="shared" si="91"/>
        <v>5848</v>
      </c>
      <c r="I155" s="88">
        <f t="shared" si="92"/>
        <v>0</v>
      </c>
      <c r="J155" s="78">
        <f t="shared" si="93"/>
        <v>0</v>
      </c>
      <c r="K155" s="78">
        <f t="shared" si="94"/>
        <v>0</v>
      </c>
      <c r="L155" s="78">
        <f t="shared" si="95"/>
        <v>0</v>
      </c>
      <c r="M155" s="78">
        <f t="shared" ca="1" si="96"/>
        <v>7.4608904933814738E-2</v>
      </c>
      <c r="N155" s="78">
        <f t="shared" ca="1" si="82"/>
        <v>9.317296290022023E-3</v>
      </c>
      <c r="O155" s="78">
        <f t="shared" si="97"/>
        <v>5.0000000000000001E-4</v>
      </c>
      <c r="P155" s="13"/>
      <c r="Q155" s="8"/>
      <c r="R155" s="13"/>
      <c r="S155" s="89">
        <f t="shared" si="83"/>
        <v>0</v>
      </c>
      <c r="T155" s="75">
        <f t="shared" si="84"/>
        <v>0</v>
      </c>
      <c r="U155" s="90">
        <f t="shared" si="85"/>
        <v>0</v>
      </c>
      <c r="V155" s="82">
        <f t="shared" si="86"/>
        <v>0</v>
      </c>
      <c r="W155" s="8"/>
      <c r="X155" s="8"/>
      <c r="Y155" s="23"/>
      <c r="Z155" s="23"/>
      <c r="AA155" s="23"/>
      <c r="AB155" s="12"/>
      <c r="AC155" s="91">
        <f t="shared" si="87"/>
        <v>0</v>
      </c>
      <c r="AD155" s="75">
        <f t="shared" si="88"/>
        <v>0</v>
      </c>
      <c r="AE155" s="88">
        <f t="shared" si="76"/>
        <v>0</v>
      </c>
      <c r="AF155" s="92">
        <f t="shared" si="77"/>
        <v>0</v>
      </c>
      <c r="AG155" s="93">
        <f t="shared" si="78"/>
        <v>0</v>
      </c>
      <c r="AH155" s="93">
        <f t="shared" si="79"/>
        <v>0</v>
      </c>
      <c r="AI155" s="78">
        <f t="shared" si="80"/>
        <v>0</v>
      </c>
      <c r="AJ155" s="92">
        <f t="shared" si="89"/>
        <v>0</v>
      </c>
      <c r="AK155" s="78">
        <f t="shared" si="90"/>
        <v>0</v>
      </c>
      <c r="AL155" s="11"/>
      <c r="AM155" s="14"/>
      <c r="AN155" s="11"/>
      <c r="AO155" s="15"/>
      <c r="AP155" s="11"/>
      <c r="AQ155" s="11"/>
      <c r="AR155" s="11"/>
      <c r="AS155" s="75" t="str">
        <f t="shared" si="98"/>
        <v/>
      </c>
      <c r="AT155" s="75" t="str">
        <f t="shared" ca="1" si="99"/>
        <v/>
      </c>
      <c r="AU155" s="75" t="str">
        <f t="shared" si="100"/>
        <v/>
      </c>
      <c r="AV155" s="75" t="str">
        <f t="shared" ca="1" si="101"/>
        <v/>
      </c>
      <c r="AW155" s="169"/>
      <c r="AX155" s="169"/>
      <c r="AY155" s="75" t="str">
        <f t="shared" si="102"/>
        <v/>
      </c>
      <c r="AZ155" s="169"/>
      <c r="BA155" s="169"/>
      <c r="BB155" s="75" t="str">
        <f t="shared" si="103"/>
        <v/>
      </c>
      <c r="BC155" s="11"/>
      <c r="BH155" s="52"/>
      <c r="BI155" s="52"/>
      <c r="BJ155" s="52"/>
      <c r="BK155" s="52"/>
      <c r="BL155" s="52"/>
      <c r="BM155" s="52"/>
      <c r="BQ155" s="27"/>
      <c r="BR155" s="27"/>
      <c r="BS155" s="27"/>
      <c r="BT155" s="27"/>
      <c r="BU155" s="27"/>
      <c r="BV155" s="27"/>
      <c r="BW155" s="54"/>
      <c r="BX155" s="26"/>
      <c r="BY155" s="54"/>
      <c r="BZ155" s="26"/>
      <c r="CA155" s="26"/>
      <c r="CB155" s="26"/>
    </row>
    <row r="156" spans="1:80" ht="17.45" customHeight="1">
      <c r="A156" s="86">
        <f t="shared" si="104"/>
        <v>21.6</v>
      </c>
      <c r="B156" s="179">
        <f t="shared" si="81"/>
        <v>46098</v>
      </c>
      <c r="C156" s="8"/>
      <c r="D156" s="11"/>
      <c r="E156" s="12"/>
      <c r="F156" s="11"/>
      <c r="G156" s="74">
        <f t="shared" ref="G156:H171" si="105">G155-E156-C156</f>
        <v>765</v>
      </c>
      <c r="H156" s="75">
        <f t="shared" si="105"/>
        <v>5848</v>
      </c>
      <c r="I156" s="88">
        <f t="shared" si="92"/>
        <v>0</v>
      </c>
      <c r="J156" s="78">
        <f t="shared" si="93"/>
        <v>0</v>
      </c>
      <c r="K156" s="78">
        <f t="shared" si="94"/>
        <v>0</v>
      </c>
      <c r="L156" s="78">
        <f t="shared" si="95"/>
        <v>0</v>
      </c>
      <c r="M156" s="78">
        <f t="shared" ca="1" si="96"/>
        <v>7.4608904933814738E-2</v>
      </c>
      <c r="N156" s="78">
        <f t="shared" ca="1" si="82"/>
        <v>9.317296290022023E-3</v>
      </c>
      <c r="O156" s="78">
        <f t="shared" si="97"/>
        <v>5.0000000000000001E-4</v>
      </c>
      <c r="P156" s="13"/>
      <c r="Q156" s="8"/>
      <c r="R156" s="13"/>
      <c r="S156" s="89">
        <f t="shared" si="83"/>
        <v>0</v>
      </c>
      <c r="T156" s="75">
        <f t="shared" si="84"/>
        <v>0</v>
      </c>
      <c r="U156" s="90">
        <f t="shared" si="85"/>
        <v>0</v>
      </c>
      <c r="V156" s="82">
        <f t="shared" si="86"/>
        <v>0</v>
      </c>
      <c r="W156" s="8"/>
      <c r="X156" s="8"/>
      <c r="Y156" s="23"/>
      <c r="Z156" s="23"/>
      <c r="AA156" s="23"/>
      <c r="AB156" s="12"/>
      <c r="AC156" s="91">
        <f t="shared" si="87"/>
        <v>0</v>
      </c>
      <c r="AD156" s="75">
        <f t="shared" si="88"/>
        <v>0</v>
      </c>
      <c r="AE156" s="88">
        <f t="shared" si="76"/>
        <v>0</v>
      </c>
      <c r="AF156" s="92">
        <f t="shared" si="77"/>
        <v>0</v>
      </c>
      <c r="AG156" s="93">
        <f t="shared" si="78"/>
        <v>0</v>
      </c>
      <c r="AH156" s="93">
        <f t="shared" si="79"/>
        <v>0</v>
      </c>
      <c r="AI156" s="78">
        <f t="shared" si="80"/>
        <v>0</v>
      </c>
      <c r="AJ156" s="92">
        <f t="shared" si="89"/>
        <v>0</v>
      </c>
      <c r="AK156" s="78">
        <f t="shared" si="90"/>
        <v>0</v>
      </c>
      <c r="AL156" s="11"/>
      <c r="AM156" s="14"/>
      <c r="AN156" s="11"/>
      <c r="AO156" s="15"/>
      <c r="AP156" s="11"/>
      <c r="AQ156" s="11"/>
      <c r="AR156" s="11"/>
      <c r="AS156" s="75" t="str">
        <f t="shared" si="98"/>
        <v/>
      </c>
      <c r="AT156" s="75" t="str">
        <f t="shared" ca="1" si="99"/>
        <v/>
      </c>
      <c r="AU156" s="75" t="str">
        <f t="shared" si="100"/>
        <v/>
      </c>
      <c r="AV156" s="75" t="str">
        <f t="shared" ca="1" si="101"/>
        <v/>
      </c>
      <c r="AW156" s="169"/>
      <c r="AX156" s="169"/>
      <c r="AY156" s="75" t="str">
        <f t="shared" si="102"/>
        <v/>
      </c>
      <c r="AZ156" s="169"/>
      <c r="BA156" s="169"/>
      <c r="BB156" s="75" t="str">
        <f t="shared" si="103"/>
        <v/>
      </c>
      <c r="BC156" s="11"/>
      <c r="BH156" s="52"/>
      <c r="BI156" s="52"/>
      <c r="BJ156" s="52"/>
      <c r="BK156" s="52"/>
      <c r="BL156" s="52"/>
      <c r="BM156" s="52"/>
      <c r="BQ156" s="27"/>
      <c r="BR156" s="27"/>
      <c r="BS156" s="27"/>
      <c r="BT156" s="27"/>
      <c r="BU156" s="27"/>
      <c r="BV156" s="27"/>
      <c r="BW156" s="54"/>
      <c r="BX156" s="26"/>
      <c r="BY156" s="54"/>
      <c r="BZ156" s="26"/>
      <c r="CA156" s="26"/>
      <c r="CB156" s="26"/>
    </row>
    <row r="157" spans="1:80" ht="17.45" customHeight="1" thickBot="1">
      <c r="A157" s="94">
        <f t="shared" si="104"/>
        <v>21.700000000000003</v>
      </c>
      <c r="B157" s="180">
        <f t="shared" si="81"/>
        <v>46099</v>
      </c>
      <c r="C157" s="16"/>
      <c r="D157" s="17"/>
      <c r="E157" s="18"/>
      <c r="F157" s="17"/>
      <c r="G157" s="96">
        <f t="shared" si="105"/>
        <v>765</v>
      </c>
      <c r="H157" s="97">
        <f t="shared" si="105"/>
        <v>5848</v>
      </c>
      <c r="I157" s="98">
        <f t="shared" si="92"/>
        <v>0</v>
      </c>
      <c r="J157" s="99">
        <f t="shared" si="93"/>
        <v>0</v>
      </c>
      <c r="K157" s="99">
        <f t="shared" si="94"/>
        <v>0</v>
      </c>
      <c r="L157" s="99">
        <f t="shared" si="95"/>
        <v>0</v>
      </c>
      <c r="M157" s="99">
        <f t="shared" ca="1" si="96"/>
        <v>7.4608904933814738E-2</v>
      </c>
      <c r="N157" s="99">
        <f t="shared" ca="1" si="82"/>
        <v>9.317296290022023E-3</v>
      </c>
      <c r="O157" s="99">
        <f t="shared" si="97"/>
        <v>5.0000000000000001E-4</v>
      </c>
      <c r="P157" s="19"/>
      <c r="Q157" s="16"/>
      <c r="R157" s="19"/>
      <c r="S157" s="89">
        <f t="shared" si="83"/>
        <v>0</v>
      </c>
      <c r="T157" s="75">
        <f t="shared" si="84"/>
        <v>0</v>
      </c>
      <c r="U157" s="100">
        <f t="shared" si="85"/>
        <v>0</v>
      </c>
      <c r="V157" s="101">
        <f t="shared" si="86"/>
        <v>0</v>
      </c>
      <c r="W157" s="16"/>
      <c r="X157" s="16"/>
      <c r="Y157" s="23"/>
      <c r="Z157" s="23"/>
      <c r="AA157" s="23"/>
      <c r="AB157" s="12"/>
      <c r="AC157" s="102">
        <f t="shared" si="87"/>
        <v>0</v>
      </c>
      <c r="AD157" s="97">
        <f t="shared" si="88"/>
        <v>0</v>
      </c>
      <c r="AE157" s="98">
        <f t="shared" si="76"/>
        <v>0</v>
      </c>
      <c r="AF157" s="103">
        <f t="shared" si="77"/>
        <v>0</v>
      </c>
      <c r="AG157" s="104">
        <f t="shared" si="78"/>
        <v>0</v>
      </c>
      <c r="AH157" s="104">
        <f t="shared" si="79"/>
        <v>0</v>
      </c>
      <c r="AI157" s="99">
        <f t="shared" si="80"/>
        <v>0</v>
      </c>
      <c r="AJ157" s="103">
        <f t="shared" si="89"/>
        <v>0</v>
      </c>
      <c r="AK157" s="99">
        <f t="shared" si="90"/>
        <v>0</v>
      </c>
      <c r="AL157" s="17"/>
      <c r="AM157" s="20"/>
      <c r="AN157" s="17"/>
      <c r="AO157" s="21"/>
      <c r="AP157" s="17"/>
      <c r="AQ157" s="17"/>
      <c r="AR157" s="17"/>
      <c r="AS157" s="97" t="str">
        <f t="shared" si="98"/>
        <v/>
      </c>
      <c r="AT157" s="97" t="str">
        <f t="shared" ca="1" si="99"/>
        <v/>
      </c>
      <c r="AU157" s="97" t="str">
        <f t="shared" si="100"/>
        <v/>
      </c>
      <c r="AV157" s="97" t="str">
        <f t="shared" ca="1" si="101"/>
        <v/>
      </c>
      <c r="AW157" s="167"/>
      <c r="AX157" s="167"/>
      <c r="AY157" s="97" t="str">
        <f t="shared" si="102"/>
        <v/>
      </c>
      <c r="AZ157" s="167"/>
      <c r="BA157" s="167"/>
      <c r="BB157" s="97" t="str">
        <f t="shared" si="103"/>
        <v/>
      </c>
      <c r="BC157" s="17"/>
      <c r="BH157" s="52"/>
      <c r="BI157" s="52"/>
      <c r="BJ157" s="52"/>
      <c r="BK157" s="52"/>
      <c r="BL157" s="52"/>
      <c r="BM157" s="52"/>
      <c r="BQ157" s="27"/>
      <c r="BR157" s="27"/>
      <c r="BS157" s="27"/>
      <c r="BT157" s="27"/>
      <c r="BU157" s="27"/>
      <c r="BV157" s="27"/>
      <c r="BW157" s="54"/>
      <c r="BX157" s="26"/>
      <c r="BY157" s="54"/>
      <c r="BZ157" s="26"/>
      <c r="CA157" s="26"/>
      <c r="CB157" s="26"/>
    </row>
    <row r="158" spans="1:80" ht="17.45" customHeight="1" thickTop="1">
      <c r="A158" s="105">
        <f>A151+1</f>
        <v>22.1</v>
      </c>
      <c r="B158" s="178">
        <f>B157+1</f>
        <v>46100</v>
      </c>
      <c r="C158" s="4"/>
      <c r="D158" s="5"/>
      <c r="E158" s="6"/>
      <c r="F158" s="5"/>
      <c r="G158" s="74">
        <f t="shared" si="105"/>
        <v>765</v>
      </c>
      <c r="H158" s="75">
        <f t="shared" si="105"/>
        <v>5848</v>
      </c>
      <c r="I158" s="76">
        <f t="shared" si="92"/>
        <v>0</v>
      </c>
      <c r="J158" s="77">
        <f t="shared" si="93"/>
        <v>0</v>
      </c>
      <c r="K158" s="77">
        <f t="shared" si="94"/>
        <v>0</v>
      </c>
      <c r="L158" s="77">
        <f t="shared" si="95"/>
        <v>0</v>
      </c>
      <c r="M158" s="78">
        <f t="shared" ca="1" si="96"/>
        <v>7.4608904933814738E-2</v>
      </c>
      <c r="N158" s="78">
        <f t="shared" ca="1" si="82"/>
        <v>9.317296290022023E-3</v>
      </c>
      <c r="O158" s="78">
        <f t="shared" si="97"/>
        <v>5.0000000000000001E-4</v>
      </c>
      <c r="P158" s="13"/>
      <c r="Q158" s="8"/>
      <c r="R158" s="13"/>
      <c r="S158" s="79">
        <f t="shared" si="83"/>
        <v>0</v>
      </c>
      <c r="T158" s="80">
        <f t="shared" si="84"/>
        <v>0</v>
      </c>
      <c r="U158" s="90">
        <f t="shared" si="85"/>
        <v>0</v>
      </c>
      <c r="V158" s="82">
        <f t="shared" si="86"/>
        <v>0</v>
      </c>
      <c r="W158" s="4"/>
      <c r="X158" s="4"/>
      <c r="Y158" s="22"/>
      <c r="Z158" s="22"/>
      <c r="AA158" s="22"/>
      <c r="AB158" s="6"/>
      <c r="AC158" s="83">
        <f t="shared" si="87"/>
        <v>0</v>
      </c>
      <c r="AD158" s="80">
        <f t="shared" si="88"/>
        <v>0</v>
      </c>
      <c r="AE158" s="76">
        <f t="shared" si="76"/>
        <v>0</v>
      </c>
      <c r="AF158" s="84">
        <f t="shared" si="77"/>
        <v>0</v>
      </c>
      <c r="AG158" s="85">
        <f t="shared" si="78"/>
        <v>0</v>
      </c>
      <c r="AH158" s="85">
        <f t="shared" si="79"/>
        <v>0</v>
      </c>
      <c r="AI158" s="77">
        <f t="shared" si="80"/>
        <v>0</v>
      </c>
      <c r="AJ158" s="84">
        <f t="shared" si="89"/>
        <v>0</v>
      </c>
      <c r="AK158" s="77">
        <f t="shared" si="90"/>
        <v>0</v>
      </c>
      <c r="AL158" s="5"/>
      <c r="AM158" s="9"/>
      <c r="AN158" s="5"/>
      <c r="AO158" s="10"/>
      <c r="AP158" s="5"/>
      <c r="AQ158" s="5"/>
      <c r="AR158" s="5"/>
      <c r="AS158" s="80" t="str">
        <f t="shared" si="98"/>
        <v/>
      </c>
      <c r="AT158" s="80" t="str">
        <f t="shared" ca="1" si="99"/>
        <v/>
      </c>
      <c r="AU158" s="80" t="str">
        <f t="shared" si="100"/>
        <v/>
      </c>
      <c r="AV158" s="80" t="str">
        <f t="shared" ca="1" si="101"/>
        <v/>
      </c>
      <c r="AW158" s="165"/>
      <c r="AX158" s="165"/>
      <c r="AY158" s="80" t="str">
        <f t="shared" si="102"/>
        <v/>
      </c>
      <c r="AZ158" s="165"/>
      <c r="BA158" s="165"/>
      <c r="BB158" s="80" t="str">
        <f t="shared" si="103"/>
        <v/>
      </c>
      <c r="BC158" s="5"/>
      <c r="BH158" s="52"/>
      <c r="BI158" s="52"/>
      <c r="BJ158" s="52"/>
      <c r="BK158" s="52"/>
      <c r="BL158" s="52"/>
      <c r="BM158" s="52"/>
      <c r="BQ158" s="27"/>
      <c r="BR158" s="27"/>
      <c r="BS158" s="27"/>
      <c r="BT158" s="27"/>
      <c r="BU158" s="27"/>
      <c r="BV158" s="27"/>
      <c r="BW158" s="54"/>
      <c r="BX158" s="26"/>
      <c r="BY158" s="54"/>
      <c r="BZ158" s="26"/>
      <c r="CA158" s="26"/>
      <c r="CB158" s="26"/>
    </row>
    <row r="159" spans="1:80" ht="17.45" customHeight="1">
      <c r="A159" s="94">
        <f t="shared" si="104"/>
        <v>22.2</v>
      </c>
      <c r="B159" s="179">
        <f t="shared" si="81"/>
        <v>46101</v>
      </c>
      <c r="C159" s="8"/>
      <c r="D159" s="11"/>
      <c r="E159" s="12"/>
      <c r="F159" s="11"/>
      <c r="G159" s="74">
        <f t="shared" si="105"/>
        <v>765</v>
      </c>
      <c r="H159" s="75">
        <f t="shared" si="105"/>
        <v>5848</v>
      </c>
      <c r="I159" s="88">
        <f t="shared" si="92"/>
        <v>0</v>
      </c>
      <c r="J159" s="78">
        <f t="shared" si="93"/>
        <v>0</v>
      </c>
      <c r="K159" s="78">
        <f t="shared" si="94"/>
        <v>0</v>
      </c>
      <c r="L159" s="78">
        <f t="shared" si="95"/>
        <v>0</v>
      </c>
      <c r="M159" s="78">
        <f t="shared" ca="1" si="96"/>
        <v>7.4608904933814738E-2</v>
      </c>
      <c r="N159" s="78">
        <f t="shared" ca="1" si="82"/>
        <v>9.317296290022023E-3</v>
      </c>
      <c r="O159" s="78">
        <f t="shared" si="97"/>
        <v>5.0000000000000001E-4</v>
      </c>
      <c r="P159" s="13"/>
      <c r="Q159" s="8"/>
      <c r="R159" s="13"/>
      <c r="S159" s="89">
        <f t="shared" si="83"/>
        <v>0</v>
      </c>
      <c r="T159" s="75">
        <f t="shared" si="84"/>
        <v>0</v>
      </c>
      <c r="U159" s="90">
        <f t="shared" si="85"/>
        <v>0</v>
      </c>
      <c r="V159" s="82">
        <f t="shared" si="86"/>
        <v>0</v>
      </c>
      <c r="W159" s="8"/>
      <c r="X159" s="8"/>
      <c r="Y159" s="23"/>
      <c r="Z159" s="23"/>
      <c r="AA159" s="23"/>
      <c r="AB159" s="12"/>
      <c r="AC159" s="91">
        <f t="shared" si="87"/>
        <v>0</v>
      </c>
      <c r="AD159" s="75">
        <f t="shared" si="88"/>
        <v>0</v>
      </c>
      <c r="AE159" s="88">
        <f t="shared" si="76"/>
        <v>0</v>
      </c>
      <c r="AF159" s="92">
        <f t="shared" si="77"/>
        <v>0</v>
      </c>
      <c r="AG159" s="93">
        <f t="shared" si="78"/>
        <v>0</v>
      </c>
      <c r="AH159" s="93">
        <f t="shared" si="79"/>
        <v>0</v>
      </c>
      <c r="AI159" s="78">
        <f t="shared" si="80"/>
        <v>0</v>
      </c>
      <c r="AJ159" s="92">
        <f t="shared" si="89"/>
        <v>0</v>
      </c>
      <c r="AK159" s="78">
        <f t="shared" si="90"/>
        <v>0</v>
      </c>
      <c r="AL159" s="11"/>
      <c r="AM159" s="14"/>
      <c r="AN159" s="11"/>
      <c r="AO159" s="15"/>
      <c r="AP159" s="11"/>
      <c r="AQ159" s="11"/>
      <c r="AR159" s="11"/>
      <c r="AS159" s="75" t="str">
        <f t="shared" si="98"/>
        <v/>
      </c>
      <c r="AT159" s="75" t="str">
        <f t="shared" ca="1" si="99"/>
        <v/>
      </c>
      <c r="AU159" s="75" t="str">
        <f t="shared" si="100"/>
        <v/>
      </c>
      <c r="AV159" s="75" t="str">
        <f t="shared" ca="1" si="101"/>
        <v/>
      </c>
      <c r="AW159" s="169"/>
      <c r="AX159" s="169"/>
      <c r="AY159" s="75" t="str">
        <f t="shared" si="102"/>
        <v/>
      </c>
      <c r="AZ159" s="169"/>
      <c r="BA159" s="169"/>
      <c r="BB159" s="75" t="str">
        <f t="shared" si="103"/>
        <v/>
      </c>
      <c r="BC159" s="11"/>
      <c r="BH159" s="52"/>
      <c r="BI159" s="52"/>
      <c r="BJ159" s="52"/>
      <c r="BK159" s="52"/>
      <c r="BL159" s="52"/>
      <c r="BM159" s="52"/>
      <c r="BQ159" s="27"/>
      <c r="BR159" s="27"/>
      <c r="BS159" s="27"/>
      <c r="BT159" s="27"/>
      <c r="BU159" s="27"/>
      <c r="BV159" s="27"/>
      <c r="BW159" s="54"/>
      <c r="BX159" s="26"/>
      <c r="BY159" s="54"/>
      <c r="BZ159" s="26"/>
      <c r="CA159" s="26"/>
      <c r="CB159" s="26"/>
    </row>
    <row r="160" spans="1:80" ht="17.45" customHeight="1">
      <c r="A160" s="86">
        <f t="shared" si="104"/>
        <v>22.3</v>
      </c>
      <c r="B160" s="179">
        <f t="shared" si="81"/>
        <v>46102</v>
      </c>
      <c r="C160" s="8"/>
      <c r="D160" s="11"/>
      <c r="E160" s="12"/>
      <c r="F160" s="11"/>
      <c r="G160" s="74">
        <f t="shared" si="105"/>
        <v>765</v>
      </c>
      <c r="H160" s="75">
        <f t="shared" si="105"/>
        <v>5848</v>
      </c>
      <c r="I160" s="88">
        <f t="shared" si="92"/>
        <v>0</v>
      </c>
      <c r="J160" s="78">
        <f t="shared" si="93"/>
        <v>0</v>
      </c>
      <c r="K160" s="78">
        <f t="shared" si="94"/>
        <v>0</v>
      </c>
      <c r="L160" s="78">
        <f t="shared" si="95"/>
        <v>0</v>
      </c>
      <c r="M160" s="78">
        <f t="shared" ca="1" si="96"/>
        <v>7.4608904933814738E-2</v>
      </c>
      <c r="N160" s="78">
        <f t="shared" ca="1" si="82"/>
        <v>9.317296290022023E-3</v>
      </c>
      <c r="O160" s="78">
        <f t="shared" si="97"/>
        <v>5.0000000000000001E-4</v>
      </c>
      <c r="P160" s="13"/>
      <c r="Q160" s="8"/>
      <c r="R160" s="13"/>
      <c r="S160" s="89">
        <f t="shared" si="83"/>
        <v>0</v>
      </c>
      <c r="T160" s="75">
        <f t="shared" si="84"/>
        <v>0</v>
      </c>
      <c r="U160" s="90">
        <f t="shared" si="85"/>
        <v>0</v>
      </c>
      <c r="V160" s="82">
        <f t="shared" si="86"/>
        <v>0</v>
      </c>
      <c r="W160" s="8"/>
      <c r="X160" s="8"/>
      <c r="Y160" s="23"/>
      <c r="Z160" s="23"/>
      <c r="AA160" s="23"/>
      <c r="AB160" s="12"/>
      <c r="AC160" s="91">
        <f t="shared" si="87"/>
        <v>0</v>
      </c>
      <c r="AD160" s="75">
        <f t="shared" si="88"/>
        <v>0</v>
      </c>
      <c r="AE160" s="88">
        <f t="shared" si="76"/>
        <v>0</v>
      </c>
      <c r="AF160" s="92">
        <f t="shared" si="77"/>
        <v>0</v>
      </c>
      <c r="AG160" s="93">
        <f t="shared" si="78"/>
        <v>0</v>
      </c>
      <c r="AH160" s="93">
        <f t="shared" si="79"/>
        <v>0</v>
      </c>
      <c r="AI160" s="78">
        <f t="shared" si="80"/>
        <v>0</v>
      </c>
      <c r="AJ160" s="92">
        <f t="shared" si="89"/>
        <v>0</v>
      </c>
      <c r="AK160" s="78">
        <f t="shared" si="90"/>
        <v>0</v>
      </c>
      <c r="AL160" s="11"/>
      <c r="AM160" s="14"/>
      <c r="AN160" s="11"/>
      <c r="AO160" s="15"/>
      <c r="AP160" s="11"/>
      <c r="AQ160" s="11"/>
      <c r="AR160" s="11"/>
      <c r="AS160" s="75" t="str">
        <f t="shared" si="98"/>
        <v/>
      </c>
      <c r="AT160" s="75" t="str">
        <f t="shared" ca="1" si="99"/>
        <v/>
      </c>
      <c r="AU160" s="75" t="str">
        <f t="shared" si="100"/>
        <v/>
      </c>
      <c r="AV160" s="75" t="str">
        <f t="shared" ca="1" si="101"/>
        <v/>
      </c>
      <c r="AW160" s="169"/>
      <c r="AX160" s="169"/>
      <c r="AY160" s="75" t="str">
        <f t="shared" si="102"/>
        <v/>
      </c>
      <c r="AZ160" s="169"/>
      <c r="BA160" s="169"/>
      <c r="BB160" s="75" t="str">
        <f t="shared" si="103"/>
        <v/>
      </c>
      <c r="BC160" s="11"/>
      <c r="BH160" s="52"/>
      <c r="BI160" s="52"/>
      <c r="BJ160" s="52"/>
      <c r="BK160" s="52"/>
      <c r="BL160" s="52"/>
      <c r="BM160" s="52"/>
      <c r="BQ160" s="27"/>
      <c r="BR160" s="27"/>
      <c r="BS160" s="27"/>
      <c r="BT160" s="27"/>
      <c r="BU160" s="27"/>
      <c r="BV160" s="27"/>
      <c r="BW160" s="54"/>
      <c r="BX160" s="26"/>
      <c r="BY160" s="54"/>
      <c r="BZ160" s="26"/>
      <c r="CA160" s="26"/>
      <c r="CB160" s="26"/>
    </row>
    <row r="161" spans="1:80" ht="17.45" customHeight="1">
      <c r="A161" s="94">
        <f t="shared" si="104"/>
        <v>22.4</v>
      </c>
      <c r="B161" s="179">
        <f t="shared" si="81"/>
        <v>46103</v>
      </c>
      <c r="C161" s="8"/>
      <c r="D161" s="11"/>
      <c r="E161" s="12"/>
      <c r="F161" s="11"/>
      <c r="G161" s="74">
        <f t="shared" si="105"/>
        <v>765</v>
      </c>
      <c r="H161" s="75">
        <f t="shared" si="105"/>
        <v>5848</v>
      </c>
      <c r="I161" s="88">
        <f t="shared" si="92"/>
        <v>0</v>
      </c>
      <c r="J161" s="78">
        <f t="shared" si="93"/>
        <v>0</v>
      </c>
      <c r="K161" s="78">
        <f t="shared" si="94"/>
        <v>0</v>
      </c>
      <c r="L161" s="78">
        <f t="shared" si="95"/>
        <v>0</v>
      </c>
      <c r="M161" s="78">
        <f t="shared" ca="1" si="96"/>
        <v>7.4608904933814738E-2</v>
      </c>
      <c r="N161" s="78">
        <f t="shared" ca="1" si="82"/>
        <v>9.317296290022023E-3</v>
      </c>
      <c r="O161" s="78">
        <f t="shared" si="97"/>
        <v>5.0000000000000001E-4</v>
      </c>
      <c r="P161" s="13"/>
      <c r="Q161" s="8"/>
      <c r="R161" s="13"/>
      <c r="S161" s="89">
        <f t="shared" si="83"/>
        <v>0</v>
      </c>
      <c r="T161" s="75">
        <f t="shared" si="84"/>
        <v>0</v>
      </c>
      <c r="U161" s="90">
        <f t="shared" si="85"/>
        <v>0</v>
      </c>
      <c r="V161" s="82">
        <f t="shared" si="86"/>
        <v>0</v>
      </c>
      <c r="W161" s="8"/>
      <c r="X161" s="8"/>
      <c r="Y161" s="23"/>
      <c r="Z161" s="23"/>
      <c r="AA161" s="23"/>
      <c r="AB161" s="12"/>
      <c r="AC161" s="91">
        <f t="shared" si="87"/>
        <v>0</v>
      </c>
      <c r="AD161" s="75">
        <f t="shared" si="88"/>
        <v>0</v>
      </c>
      <c r="AE161" s="88">
        <f t="shared" si="76"/>
        <v>0</v>
      </c>
      <c r="AF161" s="92">
        <f t="shared" si="77"/>
        <v>0</v>
      </c>
      <c r="AG161" s="93">
        <f t="shared" si="78"/>
        <v>0</v>
      </c>
      <c r="AH161" s="93">
        <f t="shared" si="79"/>
        <v>0</v>
      </c>
      <c r="AI161" s="78">
        <f t="shared" si="80"/>
        <v>0</v>
      </c>
      <c r="AJ161" s="92">
        <f t="shared" si="89"/>
        <v>0</v>
      </c>
      <c r="AK161" s="78">
        <f t="shared" si="90"/>
        <v>0</v>
      </c>
      <c r="AL161" s="11"/>
      <c r="AM161" s="14"/>
      <c r="AN161" s="11"/>
      <c r="AO161" s="15"/>
      <c r="AP161" s="11"/>
      <c r="AQ161" s="11"/>
      <c r="AR161" s="11"/>
      <c r="AS161" s="75" t="str">
        <f t="shared" si="98"/>
        <v/>
      </c>
      <c r="AT161" s="75" t="str">
        <f t="shared" ca="1" si="99"/>
        <v/>
      </c>
      <c r="AU161" s="75" t="str">
        <f t="shared" si="100"/>
        <v/>
      </c>
      <c r="AV161" s="75" t="str">
        <f t="shared" ca="1" si="101"/>
        <v/>
      </c>
      <c r="AW161" s="169"/>
      <c r="AX161" s="169"/>
      <c r="AY161" s="75" t="str">
        <f t="shared" si="102"/>
        <v/>
      </c>
      <c r="AZ161" s="169"/>
      <c r="BA161" s="169"/>
      <c r="BB161" s="75" t="str">
        <f t="shared" si="103"/>
        <v/>
      </c>
      <c r="BC161" s="11"/>
      <c r="BH161" s="52"/>
      <c r="BI161" s="52"/>
      <c r="BJ161" s="52"/>
      <c r="BK161" s="52"/>
      <c r="BL161" s="52"/>
      <c r="BM161" s="52"/>
      <c r="BQ161" s="27"/>
      <c r="BR161" s="27"/>
      <c r="BS161" s="27"/>
      <c r="BT161" s="27"/>
      <c r="BU161" s="27"/>
      <c r="BV161" s="27"/>
      <c r="BW161" s="54"/>
      <c r="BX161" s="26"/>
      <c r="BY161" s="54"/>
      <c r="BZ161" s="26"/>
      <c r="CA161" s="26"/>
      <c r="CB161" s="26"/>
    </row>
    <row r="162" spans="1:80" ht="17.45" customHeight="1">
      <c r="A162" s="86">
        <f t="shared" si="104"/>
        <v>22.5</v>
      </c>
      <c r="B162" s="179">
        <f t="shared" si="81"/>
        <v>46104</v>
      </c>
      <c r="C162" s="8"/>
      <c r="D162" s="11"/>
      <c r="E162" s="12"/>
      <c r="F162" s="11"/>
      <c r="G162" s="74">
        <f t="shared" si="105"/>
        <v>765</v>
      </c>
      <c r="H162" s="75">
        <f t="shared" si="105"/>
        <v>5848</v>
      </c>
      <c r="I162" s="88">
        <f t="shared" si="92"/>
        <v>0</v>
      </c>
      <c r="J162" s="78">
        <f t="shared" si="93"/>
        <v>0</v>
      </c>
      <c r="K162" s="78">
        <f t="shared" si="94"/>
        <v>0</v>
      </c>
      <c r="L162" s="78">
        <f t="shared" si="95"/>
        <v>0</v>
      </c>
      <c r="M162" s="78">
        <f t="shared" ca="1" si="96"/>
        <v>7.4608904933814738E-2</v>
      </c>
      <c r="N162" s="78">
        <f t="shared" ca="1" si="82"/>
        <v>9.317296290022023E-3</v>
      </c>
      <c r="O162" s="78">
        <f t="shared" si="97"/>
        <v>5.0000000000000001E-4</v>
      </c>
      <c r="P162" s="13"/>
      <c r="Q162" s="8"/>
      <c r="R162" s="13"/>
      <c r="S162" s="89">
        <f t="shared" si="83"/>
        <v>0</v>
      </c>
      <c r="T162" s="75">
        <f t="shared" si="84"/>
        <v>0</v>
      </c>
      <c r="U162" s="90">
        <f t="shared" si="85"/>
        <v>0</v>
      </c>
      <c r="V162" s="82">
        <f t="shared" si="86"/>
        <v>0</v>
      </c>
      <c r="W162" s="8"/>
      <c r="X162" s="8"/>
      <c r="Y162" s="23"/>
      <c r="Z162" s="23"/>
      <c r="AA162" s="23"/>
      <c r="AB162" s="12"/>
      <c r="AC162" s="91">
        <f t="shared" si="87"/>
        <v>0</v>
      </c>
      <c r="AD162" s="75">
        <f t="shared" si="88"/>
        <v>0</v>
      </c>
      <c r="AE162" s="88">
        <f t="shared" si="76"/>
        <v>0</v>
      </c>
      <c r="AF162" s="92">
        <f t="shared" si="77"/>
        <v>0</v>
      </c>
      <c r="AG162" s="93">
        <f t="shared" si="78"/>
        <v>0</v>
      </c>
      <c r="AH162" s="93">
        <f t="shared" si="79"/>
        <v>0</v>
      </c>
      <c r="AI162" s="78">
        <f t="shared" si="80"/>
        <v>0</v>
      </c>
      <c r="AJ162" s="92">
        <f t="shared" si="89"/>
        <v>0</v>
      </c>
      <c r="AK162" s="78">
        <f t="shared" si="90"/>
        <v>0</v>
      </c>
      <c r="AL162" s="11"/>
      <c r="AM162" s="14"/>
      <c r="AN162" s="11"/>
      <c r="AO162" s="15"/>
      <c r="AP162" s="11"/>
      <c r="AQ162" s="11"/>
      <c r="AR162" s="11"/>
      <c r="AS162" s="75" t="str">
        <f t="shared" si="98"/>
        <v/>
      </c>
      <c r="AT162" s="75" t="str">
        <f t="shared" ca="1" si="99"/>
        <v/>
      </c>
      <c r="AU162" s="75" t="str">
        <f t="shared" si="100"/>
        <v/>
      </c>
      <c r="AV162" s="75" t="str">
        <f t="shared" ca="1" si="101"/>
        <v/>
      </c>
      <c r="AW162" s="169"/>
      <c r="AX162" s="169"/>
      <c r="AY162" s="75" t="str">
        <f t="shared" si="102"/>
        <v/>
      </c>
      <c r="AZ162" s="169"/>
      <c r="BA162" s="169"/>
      <c r="BB162" s="75" t="str">
        <f t="shared" si="103"/>
        <v/>
      </c>
      <c r="BC162" s="11"/>
      <c r="BH162" s="52"/>
      <c r="BI162" s="52"/>
      <c r="BJ162" s="52"/>
      <c r="BK162" s="52"/>
      <c r="BL162" s="52"/>
      <c r="BM162" s="52"/>
      <c r="BQ162" s="27"/>
      <c r="BR162" s="27"/>
      <c r="BS162" s="27"/>
      <c r="BT162" s="27"/>
      <c r="BU162" s="27"/>
      <c r="BV162" s="27"/>
      <c r="BW162" s="54"/>
      <c r="BX162" s="26"/>
      <c r="BY162" s="54"/>
      <c r="BZ162" s="26"/>
      <c r="CA162" s="26"/>
      <c r="CB162" s="26"/>
    </row>
    <row r="163" spans="1:80" ht="17.45" customHeight="1">
      <c r="A163" s="94">
        <f t="shared" si="104"/>
        <v>22.6</v>
      </c>
      <c r="B163" s="179">
        <f t="shared" si="81"/>
        <v>46105</v>
      </c>
      <c r="C163" s="8"/>
      <c r="D163" s="11"/>
      <c r="E163" s="12"/>
      <c r="F163" s="11"/>
      <c r="G163" s="74">
        <f t="shared" si="105"/>
        <v>765</v>
      </c>
      <c r="H163" s="75">
        <f t="shared" si="105"/>
        <v>5848</v>
      </c>
      <c r="I163" s="88">
        <f t="shared" si="92"/>
        <v>0</v>
      </c>
      <c r="J163" s="78">
        <f t="shared" si="93"/>
        <v>0</v>
      </c>
      <c r="K163" s="78">
        <f t="shared" si="94"/>
        <v>0</v>
      </c>
      <c r="L163" s="78">
        <f t="shared" si="95"/>
        <v>0</v>
      </c>
      <c r="M163" s="78">
        <f t="shared" ca="1" si="96"/>
        <v>7.4608904933814738E-2</v>
      </c>
      <c r="N163" s="78">
        <f t="shared" ca="1" si="82"/>
        <v>9.317296290022023E-3</v>
      </c>
      <c r="O163" s="78">
        <f t="shared" si="97"/>
        <v>5.0000000000000001E-4</v>
      </c>
      <c r="P163" s="13"/>
      <c r="Q163" s="8"/>
      <c r="R163" s="13"/>
      <c r="S163" s="89">
        <f t="shared" si="83"/>
        <v>0</v>
      </c>
      <c r="T163" s="75">
        <f t="shared" si="84"/>
        <v>0</v>
      </c>
      <c r="U163" s="90">
        <f t="shared" si="85"/>
        <v>0</v>
      </c>
      <c r="V163" s="82">
        <f t="shared" si="86"/>
        <v>0</v>
      </c>
      <c r="W163" s="8"/>
      <c r="X163" s="8"/>
      <c r="Y163" s="23"/>
      <c r="Z163" s="23"/>
      <c r="AA163" s="23"/>
      <c r="AB163" s="12"/>
      <c r="AC163" s="91">
        <f t="shared" si="87"/>
        <v>0</v>
      </c>
      <c r="AD163" s="75">
        <f t="shared" si="88"/>
        <v>0</v>
      </c>
      <c r="AE163" s="88">
        <f t="shared" si="76"/>
        <v>0</v>
      </c>
      <c r="AF163" s="92">
        <f t="shared" si="77"/>
        <v>0</v>
      </c>
      <c r="AG163" s="93">
        <f t="shared" si="78"/>
        <v>0</v>
      </c>
      <c r="AH163" s="93">
        <f t="shared" si="79"/>
        <v>0</v>
      </c>
      <c r="AI163" s="78">
        <f t="shared" si="80"/>
        <v>0</v>
      </c>
      <c r="AJ163" s="92">
        <f t="shared" si="89"/>
        <v>0</v>
      </c>
      <c r="AK163" s="78">
        <f t="shared" si="90"/>
        <v>0</v>
      </c>
      <c r="AL163" s="11"/>
      <c r="AM163" s="14"/>
      <c r="AN163" s="11"/>
      <c r="AO163" s="15"/>
      <c r="AP163" s="11"/>
      <c r="AQ163" s="11"/>
      <c r="AR163" s="11"/>
      <c r="AS163" s="75" t="str">
        <f t="shared" si="98"/>
        <v/>
      </c>
      <c r="AT163" s="75" t="str">
        <f t="shared" ca="1" si="99"/>
        <v/>
      </c>
      <c r="AU163" s="75" t="str">
        <f t="shared" si="100"/>
        <v/>
      </c>
      <c r="AV163" s="75" t="str">
        <f t="shared" ca="1" si="101"/>
        <v/>
      </c>
      <c r="AW163" s="169"/>
      <c r="AX163" s="169"/>
      <c r="AY163" s="75" t="str">
        <f t="shared" si="102"/>
        <v/>
      </c>
      <c r="AZ163" s="169"/>
      <c r="BA163" s="169"/>
      <c r="BB163" s="75" t="str">
        <f t="shared" si="103"/>
        <v/>
      </c>
      <c r="BC163" s="11"/>
      <c r="BH163" s="52"/>
      <c r="BI163" s="52"/>
      <c r="BJ163" s="52"/>
      <c r="BK163" s="52"/>
      <c r="BL163" s="52"/>
      <c r="BM163" s="52"/>
      <c r="BQ163" s="27"/>
      <c r="BR163" s="27"/>
      <c r="BS163" s="27"/>
      <c r="BT163" s="27"/>
      <c r="BU163" s="27"/>
      <c r="BV163" s="27"/>
      <c r="BW163" s="54"/>
      <c r="BX163" s="26"/>
      <c r="BY163" s="54"/>
      <c r="BZ163" s="26"/>
      <c r="CA163" s="26"/>
      <c r="CB163" s="26"/>
    </row>
    <row r="164" spans="1:80" ht="17.45" customHeight="1" thickBot="1">
      <c r="A164" s="86">
        <f t="shared" si="104"/>
        <v>22.700000000000003</v>
      </c>
      <c r="B164" s="180">
        <f t="shared" si="81"/>
        <v>46106</v>
      </c>
      <c r="C164" s="16"/>
      <c r="D164" s="17"/>
      <c r="E164" s="18"/>
      <c r="F164" s="17"/>
      <c r="G164" s="96">
        <f t="shared" si="105"/>
        <v>765</v>
      </c>
      <c r="H164" s="97">
        <f t="shared" si="105"/>
        <v>5848</v>
      </c>
      <c r="I164" s="98">
        <f t="shared" si="92"/>
        <v>0</v>
      </c>
      <c r="J164" s="99">
        <f t="shared" si="93"/>
        <v>0</v>
      </c>
      <c r="K164" s="99">
        <f t="shared" si="94"/>
        <v>0</v>
      </c>
      <c r="L164" s="99">
        <f t="shared" si="95"/>
        <v>0</v>
      </c>
      <c r="M164" s="99">
        <f t="shared" ca="1" si="96"/>
        <v>7.4608904933814738E-2</v>
      </c>
      <c r="N164" s="99">
        <f t="shared" ca="1" si="82"/>
        <v>9.317296290022023E-3</v>
      </c>
      <c r="O164" s="99">
        <f t="shared" si="97"/>
        <v>5.0000000000000001E-4</v>
      </c>
      <c r="P164" s="19"/>
      <c r="Q164" s="16"/>
      <c r="R164" s="19"/>
      <c r="S164" s="89">
        <f t="shared" si="83"/>
        <v>0</v>
      </c>
      <c r="T164" s="75">
        <f t="shared" si="84"/>
        <v>0</v>
      </c>
      <c r="U164" s="100">
        <f t="shared" si="85"/>
        <v>0</v>
      </c>
      <c r="V164" s="101">
        <f t="shared" si="86"/>
        <v>0</v>
      </c>
      <c r="W164" s="16"/>
      <c r="X164" s="16"/>
      <c r="Y164" s="23"/>
      <c r="Z164" s="23"/>
      <c r="AA164" s="23"/>
      <c r="AB164" s="12"/>
      <c r="AC164" s="102">
        <f t="shared" si="87"/>
        <v>0</v>
      </c>
      <c r="AD164" s="97">
        <f t="shared" si="88"/>
        <v>0</v>
      </c>
      <c r="AE164" s="98">
        <f t="shared" si="76"/>
        <v>0</v>
      </c>
      <c r="AF164" s="103">
        <f t="shared" si="77"/>
        <v>0</v>
      </c>
      <c r="AG164" s="104">
        <f t="shared" si="78"/>
        <v>0</v>
      </c>
      <c r="AH164" s="104">
        <f t="shared" si="79"/>
        <v>0</v>
      </c>
      <c r="AI164" s="99">
        <f t="shared" si="80"/>
        <v>0</v>
      </c>
      <c r="AJ164" s="103">
        <f t="shared" si="89"/>
        <v>0</v>
      </c>
      <c r="AK164" s="99">
        <f t="shared" si="90"/>
        <v>0</v>
      </c>
      <c r="AL164" s="17"/>
      <c r="AM164" s="20"/>
      <c r="AN164" s="17"/>
      <c r="AO164" s="21"/>
      <c r="AP164" s="17"/>
      <c r="AQ164" s="17"/>
      <c r="AR164" s="17"/>
      <c r="AS164" s="97" t="str">
        <f t="shared" si="98"/>
        <v/>
      </c>
      <c r="AT164" s="97" t="str">
        <f t="shared" ca="1" si="99"/>
        <v/>
      </c>
      <c r="AU164" s="97" t="str">
        <f t="shared" si="100"/>
        <v/>
      </c>
      <c r="AV164" s="97" t="str">
        <f t="shared" ca="1" si="101"/>
        <v/>
      </c>
      <c r="AW164" s="167"/>
      <c r="AX164" s="167"/>
      <c r="AY164" s="97" t="str">
        <f t="shared" si="102"/>
        <v/>
      </c>
      <c r="AZ164" s="167"/>
      <c r="BA164" s="167"/>
      <c r="BB164" s="97" t="str">
        <f t="shared" si="103"/>
        <v/>
      </c>
      <c r="BC164" s="17"/>
      <c r="BH164" s="52"/>
      <c r="BI164" s="52"/>
      <c r="BJ164" s="52"/>
      <c r="BK164" s="52"/>
      <c r="BL164" s="52"/>
      <c r="BM164" s="52"/>
      <c r="BQ164" s="27"/>
      <c r="BR164" s="27"/>
      <c r="BS164" s="27"/>
      <c r="BT164" s="27"/>
      <c r="BU164" s="27"/>
      <c r="BV164" s="27"/>
      <c r="BW164" s="54"/>
      <c r="BX164" s="26"/>
      <c r="BY164" s="54"/>
      <c r="BZ164" s="26"/>
      <c r="CA164" s="26"/>
      <c r="CB164" s="26"/>
    </row>
    <row r="165" spans="1:80" ht="17.45" customHeight="1" thickTop="1">
      <c r="A165" s="71">
        <f>A158+1</f>
        <v>23.1</v>
      </c>
      <c r="B165" s="178">
        <f>B164+1</f>
        <v>46107</v>
      </c>
      <c r="C165" s="4"/>
      <c r="D165" s="5"/>
      <c r="E165" s="6"/>
      <c r="F165" s="5"/>
      <c r="G165" s="74">
        <f t="shared" si="105"/>
        <v>765</v>
      </c>
      <c r="H165" s="75">
        <f t="shared" si="105"/>
        <v>5848</v>
      </c>
      <c r="I165" s="76">
        <f t="shared" si="92"/>
        <v>0</v>
      </c>
      <c r="J165" s="77">
        <f t="shared" si="93"/>
        <v>0</v>
      </c>
      <c r="K165" s="77">
        <f t="shared" si="94"/>
        <v>0</v>
      </c>
      <c r="L165" s="77">
        <f t="shared" si="95"/>
        <v>0</v>
      </c>
      <c r="M165" s="78">
        <f t="shared" ca="1" si="96"/>
        <v>7.4608904933814738E-2</v>
      </c>
      <c r="N165" s="78">
        <f t="shared" ca="1" si="82"/>
        <v>9.317296290022023E-3</v>
      </c>
      <c r="O165" s="78">
        <f t="shared" si="97"/>
        <v>5.0000000000000001E-4</v>
      </c>
      <c r="P165" s="13"/>
      <c r="Q165" s="8"/>
      <c r="R165" s="13"/>
      <c r="S165" s="79">
        <f t="shared" si="83"/>
        <v>0</v>
      </c>
      <c r="T165" s="80">
        <f t="shared" si="84"/>
        <v>0</v>
      </c>
      <c r="U165" s="90">
        <f t="shared" si="85"/>
        <v>0</v>
      </c>
      <c r="V165" s="82">
        <f t="shared" si="86"/>
        <v>0</v>
      </c>
      <c r="W165" s="4"/>
      <c r="X165" s="4"/>
      <c r="Y165" s="22"/>
      <c r="Z165" s="22"/>
      <c r="AA165" s="22"/>
      <c r="AB165" s="6"/>
      <c r="AC165" s="83">
        <f t="shared" si="87"/>
        <v>0</v>
      </c>
      <c r="AD165" s="80">
        <f t="shared" si="88"/>
        <v>0</v>
      </c>
      <c r="AE165" s="76">
        <f t="shared" si="76"/>
        <v>0</v>
      </c>
      <c r="AF165" s="84">
        <f t="shared" si="77"/>
        <v>0</v>
      </c>
      <c r="AG165" s="85">
        <f t="shared" si="78"/>
        <v>0</v>
      </c>
      <c r="AH165" s="85">
        <f t="shared" si="79"/>
        <v>0</v>
      </c>
      <c r="AI165" s="77">
        <f t="shared" si="80"/>
        <v>0</v>
      </c>
      <c r="AJ165" s="84">
        <f t="shared" si="89"/>
        <v>0</v>
      </c>
      <c r="AK165" s="77">
        <f t="shared" si="90"/>
        <v>0</v>
      </c>
      <c r="AL165" s="5"/>
      <c r="AM165" s="9"/>
      <c r="AN165" s="5"/>
      <c r="AO165" s="10"/>
      <c r="AP165" s="5"/>
      <c r="AQ165" s="5"/>
      <c r="AR165" s="5"/>
      <c r="AS165" s="80" t="str">
        <f t="shared" si="98"/>
        <v/>
      </c>
      <c r="AT165" s="80" t="str">
        <f t="shared" ca="1" si="99"/>
        <v/>
      </c>
      <c r="AU165" s="80" t="str">
        <f t="shared" si="100"/>
        <v/>
      </c>
      <c r="AV165" s="80" t="str">
        <f t="shared" ca="1" si="101"/>
        <v/>
      </c>
      <c r="AW165" s="165"/>
      <c r="AX165" s="165"/>
      <c r="AY165" s="80" t="str">
        <f t="shared" si="102"/>
        <v/>
      </c>
      <c r="AZ165" s="165"/>
      <c r="BA165" s="165"/>
      <c r="BB165" s="80" t="str">
        <f t="shared" si="103"/>
        <v/>
      </c>
      <c r="BC165" s="5"/>
      <c r="BH165" s="52"/>
      <c r="BI165" s="52"/>
      <c r="BJ165" s="52"/>
      <c r="BK165" s="52"/>
      <c r="BL165" s="52"/>
      <c r="BM165" s="52"/>
      <c r="BQ165" s="27"/>
      <c r="BR165" s="27"/>
      <c r="BS165" s="27"/>
      <c r="BT165" s="27"/>
      <c r="BU165" s="27"/>
      <c r="BV165" s="27"/>
      <c r="BW165" s="54"/>
      <c r="BX165" s="26"/>
      <c r="BY165" s="54"/>
      <c r="BZ165" s="26"/>
      <c r="CA165" s="26"/>
      <c r="CB165" s="26"/>
    </row>
    <row r="166" spans="1:80" ht="17.45" customHeight="1">
      <c r="A166" s="86">
        <f t="shared" si="104"/>
        <v>23.2</v>
      </c>
      <c r="B166" s="179">
        <f t="shared" si="81"/>
        <v>46108</v>
      </c>
      <c r="C166" s="8"/>
      <c r="D166" s="11"/>
      <c r="E166" s="12"/>
      <c r="F166" s="11"/>
      <c r="G166" s="74">
        <f t="shared" si="105"/>
        <v>765</v>
      </c>
      <c r="H166" s="75">
        <f t="shared" si="105"/>
        <v>5848</v>
      </c>
      <c r="I166" s="88">
        <f t="shared" si="92"/>
        <v>0</v>
      </c>
      <c r="J166" s="78">
        <f t="shared" si="93"/>
        <v>0</v>
      </c>
      <c r="K166" s="78">
        <f t="shared" si="94"/>
        <v>0</v>
      </c>
      <c r="L166" s="78">
        <f t="shared" si="95"/>
        <v>0</v>
      </c>
      <c r="M166" s="78">
        <f t="shared" ca="1" si="96"/>
        <v>7.4608904933814738E-2</v>
      </c>
      <c r="N166" s="78">
        <f t="shared" ca="1" si="82"/>
        <v>9.317296290022023E-3</v>
      </c>
      <c r="O166" s="78">
        <f t="shared" si="97"/>
        <v>5.0000000000000001E-4</v>
      </c>
      <c r="P166" s="13"/>
      <c r="Q166" s="8"/>
      <c r="R166" s="13"/>
      <c r="S166" s="89">
        <f t="shared" si="83"/>
        <v>0</v>
      </c>
      <c r="T166" s="75">
        <f t="shared" si="84"/>
        <v>0</v>
      </c>
      <c r="U166" s="90">
        <f t="shared" si="85"/>
        <v>0</v>
      </c>
      <c r="V166" s="82">
        <f t="shared" si="86"/>
        <v>0</v>
      </c>
      <c r="W166" s="8"/>
      <c r="X166" s="8"/>
      <c r="Y166" s="23"/>
      <c r="Z166" s="23"/>
      <c r="AA166" s="23"/>
      <c r="AB166" s="12"/>
      <c r="AC166" s="91">
        <f t="shared" si="87"/>
        <v>0</v>
      </c>
      <c r="AD166" s="75">
        <f t="shared" si="88"/>
        <v>0</v>
      </c>
      <c r="AE166" s="88">
        <f t="shared" si="76"/>
        <v>0</v>
      </c>
      <c r="AF166" s="92">
        <f t="shared" si="77"/>
        <v>0</v>
      </c>
      <c r="AG166" s="93">
        <f t="shared" si="78"/>
        <v>0</v>
      </c>
      <c r="AH166" s="93">
        <f t="shared" si="79"/>
        <v>0</v>
      </c>
      <c r="AI166" s="78">
        <f t="shared" si="80"/>
        <v>0</v>
      </c>
      <c r="AJ166" s="92">
        <f t="shared" si="89"/>
        <v>0</v>
      </c>
      <c r="AK166" s="78">
        <f t="shared" si="90"/>
        <v>0</v>
      </c>
      <c r="AL166" s="11"/>
      <c r="AM166" s="14"/>
      <c r="AN166" s="11"/>
      <c r="AO166" s="15"/>
      <c r="AP166" s="11"/>
      <c r="AQ166" s="11"/>
      <c r="AR166" s="11"/>
      <c r="AS166" s="75" t="str">
        <f t="shared" si="98"/>
        <v/>
      </c>
      <c r="AT166" s="75" t="str">
        <f t="shared" ca="1" si="99"/>
        <v/>
      </c>
      <c r="AU166" s="75" t="str">
        <f t="shared" si="100"/>
        <v/>
      </c>
      <c r="AV166" s="75" t="str">
        <f t="shared" ca="1" si="101"/>
        <v/>
      </c>
      <c r="AW166" s="169"/>
      <c r="AX166" s="169"/>
      <c r="AY166" s="75" t="str">
        <f t="shared" si="102"/>
        <v/>
      </c>
      <c r="AZ166" s="169"/>
      <c r="BA166" s="169"/>
      <c r="BB166" s="75" t="str">
        <f t="shared" si="103"/>
        <v/>
      </c>
      <c r="BC166" s="11"/>
      <c r="BH166" s="52"/>
      <c r="BI166" s="52"/>
      <c r="BJ166" s="52"/>
      <c r="BK166" s="52"/>
      <c r="BL166" s="52"/>
      <c r="BM166" s="52"/>
      <c r="BQ166" s="27"/>
      <c r="BR166" s="27"/>
      <c r="BS166" s="27"/>
      <c r="BT166" s="27"/>
      <c r="BU166" s="27"/>
      <c r="BV166" s="27"/>
      <c r="BW166" s="54"/>
      <c r="BX166" s="26"/>
      <c r="BY166" s="54"/>
      <c r="BZ166" s="26"/>
      <c r="CA166" s="26"/>
      <c r="CB166" s="26"/>
    </row>
    <row r="167" spans="1:80" ht="17.45" customHeight="1">
      <c r="A167" s="94">
        <f t="shared" si="104"/>
        <v>23.3</v>
      </c>
      <c r="B167" s="179">
        <f t="shared" si="81"/>
        <v>46109</v>
      </c>
      <c r="C167" s="8"/>
      <c r="D167" s="11"/>
      <c r="E167" s="12"/>
      <c r="F167" s="11"/>
      <c r="G167" s="74">
        <f t="shared" si="105"/>
        <v>765</v>
      </c>
      <c r="H167" s="75">
        <f t="shared" si="105"/>
        <v>5848</v>
      </c>
      <c r="I167" s="88">
        <f t="shared" si="92"/>
        <v>0</v>
      </c>
      <c r="J167" s="78">
        <f t="shared" si="93"/>
        <v>0</v>
      </c>
      <c r="K167" s="78">
        <f t="shared" si="94"/>
        <v>0</v>
      </c>
      <c r="L167" s="78">
        <f t="shared" si="95"/>
        <v>0</v>
      </c>
      <c r="M167" s="78">
        <f t="shared" ca="1" si="96"/>
        <v>7.4608904933814738E-2</v>
      </c>
      <c r="N167" s="78">
        <f t="shared" ca="1" si="82"/>
        <v>9.317296290022023E-3</v>
      </c>
      <c r="O167" s="78">
        <f t="shared" si="97"/>
        <v>5.0000000000000001E-4</v>
      </c>
      <c r="P167" s="13"/>
      <c r="Q167" s="8"/>
      <c r="R167" s="13"/>
      <c r="S167" s="89">
        <f t="shared" si="83"/>
        <v>0</v>
      </c>
      <c r="T167" s="75">
        <f t="shared" si="84"/>
        <v>0</v>
      </c>
      <c r="U167" s="90">
        <f t="shared" si="85"/>
        <v>0</v>
      </c>
      <c r="V167" s="82">
        <f t="shared" si="86"/>
        <v>0</v>
      </c>
      <c r="W167" s="8"/>
      <c r="X167" s="8"/>
      <c r="Y167" s="23"/>
      <c r="Z167" s="23"/>
      <c r="AA167" s="23"/>
      <c r="AB167" s="12"/>
      <c r="AC167" s="91">
        <f t="shared" si="87"/>
        <v>0</v>
      </c>
      <c r="AD167" s="75">
        <f t="shared" si="88"/>
        <v>0</v>
      </c>
      <c r="AE167" s="88">
        <f t="shared" si="76"/>
        <v>0</v>
      </c>
      <c r="AF167" s="92">
        <f t="shared" si="77"/>
        <v>0</v>
      </c>
      <c r="AG167" s="93">
        <f t="shared" si="78"/>
        <v>0</v>
      </c>
      <c r="AH167" s="93">
        <f t="shared" si="79"/>
        <v>0</v>
      </c>
      <c r="AI167" s="78">
        <f t="shared" si="80"/>
        <v>0</v>
      </c>
      <c r="AJ167" s="92">
        <f t="shared" si="89"/>
        <v>0</v>
      </c>
      <c r="AK167" s="78">
        <f t="shared" si="90"/>
        <v>0</v>
      </c>
      <c r="AL167" s="11"/>
      <c r="AM167" s="14"/>
      <c r="AN167" s="11"/>
      <c r="AO167" s="15"/>
      <c r="AP167" s="11"/>
      <c r="AQ167" s="11"/>
      <c r="AR167" s="11"/>
      <c r="AS167" s="75" t="str">
        <f t="shared" si="98"/>
        <v/>
      </c>
      <c r="AT167" s="75" t="str">
        <f t="shared" ca="1" si="99"/>
        <v/>
      </c>
      <c r="AU167" s="75" t="str">
        <f t="shared" si="100"/>
        <v/>
      </c>
      <c r="AV167" s="75" t="str">
        <f t="shared" ca="1" si="101"/>
        <v/>
      </c>
      <c r="AW167" s="169"/>
      <c r="AX167" s="169"/>
      <c r="AY167" s="75" t="str">
        <f t="shared" si="102"/>
        <v/>
      </c>
      <c r="AZ167" s="169"/>
      <c r="BA167" s="169"/>
      <c r="BB167" s="75" t="str">
        <f t="shared" si="103"/>
        <v/>
      </c>
      <c r="BC167" s="11"/>
      <c r="BH167" s="52"/>
      <c r="BI167" s="52"/>
      <c r="BJ167" s="52"/>
      <c r="BK167" s="52"/>
      <c r="BL167" s="52"/>
      <c r="BM167" s="52"/>
      <c r="BQ167" s="27"/>
      <c r="BR167" s="27"/>
      <c r="BS167" s="27"/>
      <c r="BT167" s="27"/>
      <c r="BU167" s="27"/>
      <c r="BV167" s="27"/>
      <c r="BW167" s="54"/>
      <c r="BX167" s="26"/>
      <c r="BY167" s="54"/>
      <c r="BZ167" s="26"/>
      <c r="CA167" s="26"/>
      <c r="CB167" s="26"/>
    </row>
    <row r="168" spans="1:80" ht="17.45" customHeight="1">
      <c r="A168" s="86">
        <f t="shared" si="104"/>
        <v>23.4</v>
      </c>
      <c r="B168" s="179">
        <f t="shared" si="81"/>
        <v>46110</v>
      </c>
      <c r="C168" s="8"/>
      <c r="D168" s="11"/>
      <c r="E168" s="12"/>
      <c r="F168" s="11"/>
      <c r="G168" s="74">
        <f t="shared" si="105"/>
        <v>765</v>
      </c>
      <c r="H168" s="75">
        <f t="shared" si="105"/>
        <v>5848</v>
      </c>
      <c r="I168" s="88">
        <f t="shared" si="92"/>
        <v>0</v>
      </c>
      <c r="J168" s="78">
        <f t="shared" si="93"/>
        <v>0</v>
      </c>
      <c r="K168" s="78">
        <f t="shared" si="94"/>
        <v>0</v>
      </c>
      <c r="L168" s="78">
        <f t="shared" si="95"/>
        <v>0</v>
      </c>
      <c r="M168" s="78">
        <f t="shared" ca="1" si="96"/>
        <v>7.4608904933814738E-2</v>
      </c>
      <c r="N168" s="78">
        <f t="shared" ca="1" si="82"/>
        <v>9.317296290022023E-3</v>
      </c>
      <c r="O168" s="78">
        <f t="shared" si="97"/>
        <v>5.0000000000000001E-4</v>
      </c>
      <c r="P168" s="13"/>
      <c r="Q168" s="8"/>
      <c r="R168" s="13"/>
      <c r="S168" s="89">
        <f t="shared" si="83"/>
        <v>0</v>
      </c>
      <c r="T168" s="75">
        <f t="shared" si="84"/>
        <v>0</v>
      </c>
      <c r="U168" s="90">
        <f t="shared" si="85"/>
        <v>0</v>
      </c>
      <c r="V168" s="82">
        <f t="shared" si="86"/>
        <v>0</v>
      </c>
      <c r="W168" s="8"/>
      <c r="X168" s="8"/>
      <c r="Y168" s="23"/>
      <c r="Z168" s="23"/>
      <c r="AA168" s="23"/>
      <c r="AB168" s="12"/>
      <c r="AC168" s="91">
        <f t="shared" si="87"/>
        <v>0</v>
      </c>
      <c r="AD168" s="75">
        <f t="shared" si="88"/>
        <v>0</v>
      </c>
      <c r="AE168" s="88">
        <f t="shared" si="76"/>
        <v>0</v>
      </c>
      <c r="AF168" s="92">
        <f t="shared" si="77"/>
        <v>0</v>
      </c>
      <c r="AG168" s="93">
        <f t="shared" si="78"/>
        <v>0</v>
      </c>
      <c r="AH168" s="93">
        <f t="shared" si="79"/>
        <v>0</v>
      </c>
      <c r="AI168" s="78">
        <f t="shared" si="80"/>
        <v>0</v>
      </c>
      <c r="AJ168" s="92">
        <f t="shared" si="89"/>
        <v>0</v>
      </c>
      <c r="AK168" s="78">
        <f t="shared" si="90"/>
        <v>0</v>
      </c>
      <c r="AL168" s="11"/>
      <c r="AM168" s="14"/>
      <c r="AN168" s="11"/>
      <c r="AO168" s="15"/>
      <c r="AP168" s="11"/>
      <c r="AQ168" s="11"/>
      <c r="AR168" s="11"/>
      <c r="AS168" s="75" t="str">
        <f t="shared" si="98"/>
        <v/>
      </c>
      <c r="AT168" s="75" t="str">
        <f t="shared" ca="1" si="99"/>
        <v/>
      </c>
      <c r="AU168" s="75" t="str">
        <f t="shared" si="100"/>
        <v/>
      </c>
      <c r="AV168" s="75" t="str">
        <f t="shared" ca="1" si="101"/>
        <v/>
      </c>
      <c r="AW168" s="169"/>
      <c r="AX168" s="169"/>
      <c r="AY168" s="75" t="str">
        <f t="shared" si="102"/>
        <v/>
      </c>
      <c r="AZ168" s="169"/>
      <c r="BA168" s="169"/>
      <c r="BB168" s="75" t="str">
        <f t="shared" si="103"/>
        <v/>
      </c>
      <c r="BC168" s="11"/>
      <c r="BH168" s="52"/>
      <c r="BI168" s="52"/>
      <c r="BJ168" s="52"/>
      <c r="BK168" s="52"/>
      <c r="BL168" s="52"/>
      <c r="BM168" s="52"/>
      <c r="BQ168" s="27"/>
      <c r="BR168" s="27"/>
      <c r="BS168" s="27"/>
      <c r="BT168" s="27"/>
      <c r="BU168" s="27"/>
      <c r="BV168" s="27"/>
      <c r="BW168" s="54"/>
      <c r="BX168" s="26"/>
      <c r="BY168" s="54"/>
      <c r="BZ168" s="26"/>
      <c r="CA168" s="26"/>
      <c r="CB168" s="26"/>
    </row>
    <row r="169" spans="1:80" ht="17.45" customHeight="1">
      <c r="A169" s="94">
        <f t="shared" si="104"/>
        <v>23.5</v>
      </c>
      <c r="B169" s="179">
        <f t="shared" si="81"/>
        <v>46111</v>
      </c>
      <c r="C169" s="8"/>
      <c r="D169" s="11"/>
      <c r="E169" s="12"/>
      <c r="F169" s="11"/>
      <c r="G169" s="74">
        <f t="shared" si="105"/>
        <v>765</v>
      </c>
      <c r="H169" s="75">
        <f t="shared" si="105"/>
        <v>5848</v>
      </c>
      <c r="I169" s="88">
        <f t="shared" si="92"/>
        <v>0</v>
      </c>
      <c r="J169" s="78">
        <f t="shared" si="93"/>
        <v>0</v>
      </c>
      <c r="K169" s="78">
        <f t="shared" si="94"/>
        <v>0</v>
      </c>
      <c r="L169" s="78">
        <f t="shared" si="95"/>
        <v>0</v>
      </c>
      <c r="M169" s="78">
        <f t="shared" ca="1" si="96"/>
        <v>7.4608904933814738E-2</v>
      </c>
      <c r="N169" s="78">
        <f t="shared" ca="1" si="82"/>
        <v>9.317296290022023E-3</v>
      </c>
      <c r="O169" s="78">
        <f t="shared" si="97"/>
        <v>5.0000000000000001E-4</v>
      </c>
      <c r="P169" s="13"/>
      <c r="Q169" s="8"/>
      <c r="R169" s="13"/>
      <c r="S169" s="89">
        <f t="shared" si="83"/>
        <v>0</v>
      </c>
      <c r="T169" s="75">
        <f t="shared" si="84"/>
        <v>0</v>
      </c>
      <c r="U169" s="90">
        <f t="shared" si="85"/>
        <v>0</v>
      </c>
      <c r="V169" s="82">
        <f t="shared" si="86"/>
        <v>0</v>
      </c>
      <c r="W169" s="8"/>
      <c r="X169" s="8"/>
      <c r="Y169" s="23"/>
      <c r="Z169" s="23"/>
      <c r="AA169" s="23"/>
      <c r="AB169" s="12"/>
      <c r="AC169" s="91">
        <f t="shared" si="87"/>
        <v>0</v>
      </c>
      <c r="AD169" s="75">
        <f t="shared" si="88"/>
        <v>0</v>
      </c>
      <c r="AE169" s="88">
        <f t="shared" si="76"/>
        <v>0</v>
      </c>
      <c r="AF169" s="92">
        <f t="shared" si="77"/>
        <v>0</v>
      </c>
      <c r="AG169" s="93">
        <f t="shared" si="78"/>
        <v>0</v>
      </c>
      <c r="AH169" s="93">
        <f t="shared" si="79"/>
        <v>0</v>
      </c>
      <c r="AI169" s="78">
        <f t="shared" si="80"/>
        <v>0</v>
      </c>
      <c r="AJ169" s="92">
        <f t="shared" si="89"/>
        <v>0</v>
      </c>
      <c r="AK169" s="78">
        <f t="shared" si="90"/>
        <v>0</v>
      </c>
      <c r="AL169" s="11"/>
      <c r="AM169" s="14"/>
      <c r="AN169" s="11"/>
      <c r="AO169" s="15"/>
      <c r="AP169" s="11"/>
      <c r="AQ169" s="11"/>
      <c r="AR169" s="11"/>
      <c r="AS169" s="75" t="str">
        <f t="shared" si="98"/>
        <v/>
      </c>
      <c r="AT169" s="75" t="str">
        <f t="shared" ca="1" si="99"/>
        <v/>
      </c>
      <c r="AU169" s="75" t="str">
        <f t="shared" si="100"/>
        <v/>
      </c>
      <c r="AV169" s="75" t="str">
        <f t="shared" ca="1" si="101"/>
        <v/>
      </c>
      <c r="AW169" s="169"/>
      <c r="AX169" s="169"/>
      <c r="AY169" s="75" t="str">
        <f t="shared" si="102"/>
        <v/>
      </c>
      <c r="AZ169" s="169"/>
      <c r="BA169" s="169"/>
      <c r="BB169" s="75" t="str">
        <f t="shared" si="103"/>
        <v/>
      </c>
      <c r="BC169" s="11"/>
      <c r="BH169" s="52"/>
      <c r="BI169" s="52"/>
      <c r="BJ169" s="52"/>
      <c r="BK169" s="52"/>
      <c r="BL169" s="52"/>
      <c r="BM169" s="52"/>
      <c r="BQ169" s="27"/>
      <c r="BR169" s="27"/>
      <c r="BS169" s="27"/>
      <c r="BT169" s="27"/>
      <c r="BU169" s="27"/>
      <c r="BV169" s="27"/>
      <c r="BW169" s="54"/>
      <c r="BX169" s="26"/>
      <c r="BY169" s="54"/>
      <c r="BZ169" s="26"/>
      <c r="CA169" s="26"/>
      <c r="CB169" s="26"/>
    </row>
    <row r="170" spans="1:80" ht="17.45" customHeight="1">
      <c r="A170" s="86">
        <f t="shared" si="104"/>
        <v>23.6</v>
      </c>
      <c r="B170" s="179">
        <f t="shared" si="81"/>
        <v>46112</v>
      </c>
      <c r="C170" s="8"/>
      <c r="D170" s="11"/>
      <c r="E170" s="12"/>
      <c r="F170" s="11"/>
      <c r="G170" s="74">
        <f t="shared" si="105"/>
        <v>765</v>
      </c>
      <c r="H170" s="75">
        <f t="shared" si="105"/>
        <v>5848</v>
      </c>
      <c r="I170" s="88">
        <f t="shared" si="92"/>
        <v>0</v>
      </c>
      <c r="J170" s="78">
        <f t="shared" si="93"/>
        <v>0</v>
      </c>
      <c r="K170" s="78">
        <f t="shared" si="94"/>
        <v>0</v>
      </c>
      <c r="L170" s="78">
        <f t="shared" si="95"/>
        <v>0</v>
      </c>
      <c r="M170" s="78">
        <f t="shared" ca="1" si="96"/>
        <v>7.4608904933814738E-2</v>
      </c>
      <c r="N170" s="78">
        <f t="shared" ca="1" si="82"/>
        <v>9.317296290022023E-3</v>
      </c>
      <c r="O170" s="78">
        <f t="shared" si="97"/>
        <v>5.0000000000000001E-4</v>
      </c>
      <c r="P170" s="13"/>
      <c r="Q170" s="8"/>
      <c r="R170" s="13"/>
      <c r="S170" s="89">
        <f t="shared" si="83"/>
        <v>0</v>
      </c>
      <c r="T170" s="75">
        <f t="shared" si="84"/>
        <v>0</v>
      </c>
      <c r="U170" s="90">
        <f t="shared" si="85"/>
        <v>0</v>
      </c>
      <c r="V170" s="82">
        <f t="shared" si="86"/>
        <v>0</v>
      </c>
      <c r="W170" s="8"/>
      <c r="X170" s="8"/>
      <c r="Y170" s="23"/>
      <c r="Z170" s="23"/>
      <c r="AA170" s="23"/>
      <c r="AB170" s="12"/>
      <c r="AC170" s="91">
        <f t="shared" si="87"/>
        <v>0</v>
      </c>
      <c r="AD170" s="75">
        <f t="shared" si="88"/>
        <v>0</v>
      </c>
      <c r="AE170" s="88">
        <f t="shared" si="76"/>
        <v>0</v>
      </c>
      <c r="AF170" s="92">
        <f t="shared" si="77"/>
        <v>0</v>
      </c>
      <c r="AG170" s="93">
        <f t="shared" si="78"/>
        <v>0</v>
      </c>
      <c r="AH170" s="93">
        <f t="shared" si="79"/>
        <v>0</v>
      </c>
      <c r="AI170" s="78">
        <f t="shared" si="80"/>
        <v>0</v>
      </c>
      <c r="AJ170" s="92">
        <f t="shared" si="89"/>
        <v>0</v>
      </c>
      <c r="AK170" s="78">
        <f t="shared" si="90"/>
        <v>0</v>
      </c>
      <c r="AL170" s="11"/>
      <c r="AM170" s="14"/>
      <c r="AN170" s="11"/>
      <c r="AO170" s="15"/>
      <c r="AP170" s="11"/>
      <c r="AQ170" s="11"/>
      <c r="AR170" s="11"/>
      <c r="AS170" s="75" t="str">
        <f t="shared" si="98"/>
        <v/>
      </c>
      <c r="AT170" s="75" t="str">
        <f t="shared" ca="1" si="99"/>
        <v/>
      </c>
      <c r="AU170" s="75" t="str">
        <f t="shared" si="100"/>
        <v/>
      </c>
      <c r="AV170" s="75" t="str">
        <f t="shared" ca="1" si="101"/>
        <v/>
      </c>
      <c r="AW170" s="169"/>
      <c r="AX170" s="169"/>
      <c r="AY170" s="75" t="str">
        <f t="shared" si="102"/>
        <v/>
      </c>
      <c r="AZ170" s="169"/>
      <c r="BA170" s="169"/>
      <c r="BB170" s="75" t="str">
        <f t="shared" si="103"/>
        <v/>
      </c>
      <c r="BC170" s="11"/>
      <c r="BH170" s="52"/>
      <c r="BI170" s="52"/>
      <c r="BJ170" s="52"/>
      <c r="BK170" s="52"/>
      <c r="BL170" s="52"/>
      <c r="BM170" s="52"/>
      <c r="BQ170" s="27"/>
      <c r="BR170" s="27"/>
      <c r="BS170" s="27"/>
      <c r="BT170" s="27"/>
      <c r="BU170" s="27"/>
      <c r="BV170" s="27"/>
      <c r="BW170" s="54"/>
      <c r="BX170" s="26"/>
      <c r="BY170" s="54"/>
      <c r="BZ170" s="26"/>
      <c r="CA170" s="26"/>
      <c r="CB170" s="26"/>
    </row>
    <row r="171" spans="1:80" ht="17.45" customHeight="1" thickBot="1">
      <c r="A171" s="94">
        <f t="shared" si="104"/>
        <v>23.700000000000003</v>
      </c>
      <c r="B171" s="180">
        <f t="shared" si="81"/>
        <v>46113</v>
      </c>
      <c r="C171" s="16"/>
      <c r="D171" s="17"/>
      <c r="E171" s="18"/>
      <c r="F171" s="17"/>
      <c r="G171" s="96">
        <f t="shared" si="105"/>
        <v>765</v>
      </c>
      <c r="H171" s="97">
        <f t="shared" si="105"/>
        <v>5848</v>
      </c>
      <c r="I171" s="98">
        <f t="shared" si="92"/>
        <v>0</v>
      </c>
      <c r="J171" s="99">
        <f t="shared" si="93"/>
        <v>0</v>
      </c>
      <c r="K171" s="99">
        <f t="shared" si="94"/>
        <v>0</v>
      </c>
      <c r="L171" s="99">
        <f t="shared" si="95"/>
        <v>0</v>
      </c>
      <c r="M171" s="99">
        <f t="shared" ca="1" si="96"/>
        <v>7.4608904933814738E-2</v>
      </c>
      <c r="N171" s="99">
        <f t="shared" ca="1" si="82"/>
        <v>9.317296290022023E-3</v>
      </c>
      <c r="O171" s="99">
        <f t="shared" si="97"/>
        <v>5.0000000000000001E-4</v>
      </c>
      <c r="P171" s="19"/>
      <c r="Q171" s="16"/>
      <c r="R171" s="19"/>
      <c r="S171" s="89">
        <f t="shared" si="83"/>
        <v>0</v>
      </c>
      <c r="T171" s="75">
        <f t="shared" si="84"/>
        <v>0</v>
      </c>
      <c r="U171" s="100">
        <f t="shared" si="85"/>
        <v>0</v>
      </c>
      <c r="V171" s="101">
        <f t="shared" si="86"/>
        <v>0</v>
      </c>
      <c r="W171" s="16"/>
      <c r="X171" s="16"/>
      <c r="Y171" s="23"/>
      <c r="Z171" s="23"/>
      <c r="AA171" s="23"/>
      <c r="AB171" s="12"/>
      <c r="AC171" s="102">
        <f t="shared" si="87"/>
        <v>0</v>
      </c>
      <c r="AD171" s="97">
        <f t="shared" si="88"/>
        <v>0</v>
      </c>
      <c r="AE171" s="98">
        <f t="shared" si="76"/>
        <v>0</v>
      </c>
      <c r="AF171" s="103">
        <f t="shared" si="77"/>
        <v>0</v>
      </c>
      <c r="AG171" s="104">
        <f t="shared" si="78"/>
        <v>0</v>
      </c>
      <c r="AH171" s="104">
        <f t="shared" si="79"/>
        <v>0</v>
      </c>
      <c r="AI171" s="99">
        <f t="shared" si="80"/>
        <v>0</v>
      </c>
      <c r="AJ171" s="103">
        <f t="shared" si="89"/>
        <v>0</v>
      </c>
      <c r="AK171" s="99">
        <f t="shared" si="90"/>
        <v>0</v>
      </c>
      <c r="AL171" s="17"/>
      <c r="AM171" s="20"/>
      <c r="AN171" s="17"/>
      <c r="AO171" s="21"/>
      <c r="AP171" s="17"/>
      <c r="AQ171" s="17"/>
      <c r="AR171" s="17"/>
      <c r="AS171" s="97" t="str">
        <f t="shared" si="98"/>
        <v/>
      </c>
      <c r="AT171" s="97" t="str">
        <f t="shared" ca="1" si="99"/>
        <v/>
      </c>
      <c r="AU171" s="97" t="str">
        <f t="shared" si="100"/>
        <v/>
      </c>
      <c r="AV171" s="97" t="str">
        <f t="shared" ca="1" si="101"/>
        <v/>
      </c>
      <c r="AW171" s="167"/>
      <c r="AX171" s="167"/>
      <c r="AY171" s="97" t="str">
        <f t="shared" si="102"/>
        <v/>
      </c>
      <c r="AZ171" s="167"/>
      <c r="BA171" s="167"/>
      <c r="BB171" s="97" t="str">
        <f t="shared" si="103"/>
        <v/>
      </c>
      <c r="BC171" s="17"/>
      <c r="BH171" s="52"/>
      <c r="BI171" s="52"/>
      <c r="BJ171" s="52"/>
      <c r="BK171" s="52"/>
      <c r="BL171" s="52"/>
      <c r="BM171" s="52"/>
      <c r="BQ171" s="27"/>
      <c r="BR171" s="27"/>
      <c r="BS171" s="27"/>
      <c r="BT171" s="27"/>
      <c r="BU171" s="27"/>
      <c r="BV171" s="27"/>
      <c r="BW171" s="54"/>
      <c r="BX171" s="26"/>
      <c r="BY171" s="54"/>
      <c r="BZ171" s="26"/>
      <c r="CA171" s="26"/>
      <c r="CB171" s="26"/>
    </row>
    <row r="172" spans="1:80" ht="17.45" customHeight="1" thickTop="1">
      <c r="A172" s="105">
        <f>A165+1</f>
        <v>24.1</v>
      </c>
      <c r="B172" s="178">
        <f>B171+1</f>
        <v>46114</v>
      </c>
      <c r="C172" s="4"/>
      <c r="D172" s="5"/>
      <c r="E172" s="6"/>
      <c r="F172" s="5"/>
      <c r="G172" s="74">
        <f t="shared" ref="G172:H187" si="106">G171-E172-C172</f>
        <v>765</v>
      </c>
      <c r="H172" s="75">
        <f t="shared" si="106"/>
        <v>5848</v>
      </c>
      <c r="I172" s="76">
        <f t="shared" si="92"/>
        <v>0</v>
      </c>
      <c r="J172" s="77">
        <f t="shared" si="93"/>
        <v>0</v>
      </c>
      <c r="K172" s="77">
        <f t="shared" si="94"/>
        <v>0</v>
      </c>
      <c r="L172" s="77">
        <f t="shared" si="95"/>
        <v>0</v>
      </c>
      <c r="M172" s="78">
        <f t="shared" ca="1" si="96"/>
        <v>7.4608904933814738E-2</v>
      </c>
      <c r="N172" s="78">
        <f t="shared" ca="1" si="82"/>
        <v>9.317296290022023E-3</v>
      </c>
      <c r="O172" s="78">
        <f t="shared" si="97"/>
        <v>5.0000000000000001E-4</v>
      </c>
      <c r="P172" s="13"/>
      <c r="Q172" s="8"/>
      <c r="R172" s="13"/>
      <c r="S172" s="79">
        <f t="shared" si="83"/>
        <v>0</v>
      </c>
      <c r="T172" s="80">
        <f t="shared" si="84"/>
        <v>0</v>
      </c>
      <c r="U172" s="90">
        <f t="shared" si="85"/>
        <v>0</v>
      </c>
      <c r="V172" s="82">
        <f t="shared" si="86"/>
        <v>0</v>
      </c>
      <c r="W172" s="4"/>
      <c r="X172" s="4"/>
      <c r="Y172" s="22"/>
      <c r="Z172" s="22"/>
      <c r="AA172" s="22"/>
      <c r="AB172" s="6"/>
      <c r="AC172" s="83">
        <f t="shared" si="87"/>
        <v>0</v>
      </c>
      <c r="AD172" s="80">
        <f t="shared" si="88"/>
        <v>0</v>
      </c>
      <c r="AE172" s="76">
        <f t="shared" si="76"/>
        <v>0</v>
      </c>
      <c r="AF172" s="84">
        <f t="shared" si="77"/>
        <v>0</v>
      </c>
      <c r="AG172" s="85">
        <f t="shared" si="78"/>
        <v>0</v>
      </c>
      <c r="AH172" s="85">
        <f t="shared" si="79"/>
        <v>0</v>
      </c>
      <c r="AI172" s="77">
        <f t="shared" si="80"/>
        <v>0</v>
      </c>
      <c r="AJ172" s="84">
        <f t="shared" si="89"/>
        <v>0</v>
      </c>
      <c r="AK172" s="77">
        <f t="shared" si="90"/>
        <v>0</v>
      </c>
      <c r="AL172" s="5"/>
      <c r="AM172" s="9"/>
      <c r="AN172" s="5"/>
      <c r="AO172" s="10"/>
      <c r="AP172" s="5"/>
      <c r="AQ172" s="5"/>
      <c r="AR172" s="5"/>
      <c r="AS172" s="80" t="str">
        <f t="shared" si="98"/>
        <v/>
      </c>
      <c r="AT172" s="80" t="str">
        <f t="shared" ca="1" si="99"/>
        <v/>
      </c>
      <c r="AU172" s="80" t="str">
        <f t="shared" si="100"/>
        <v/>
      </c>
      <c r="AV172" s="80" t="str">
        <f t="shared" ca="1" si="101"/>
        <v/>
      </c>
      <c r="AW172" s="165"/>
      <c r="AX172" s="165"/>
      <c r="AY172" s="80" t="str">
        <f t="shared" si="102"/>
        <v/>
      </c>
      <c r="AZ172" s="165"/>
      <c r="BA172" s="165"/>
      <c r="BB172" s="80" t="str">
        <f t="shared" si="103"/>
        <v/>
      </c>
      <c r="BC172" s="5"/>
      <c r="BH172" s="52"/>
      <c r="BI172" s="52"/>
      <c r="BJ172" s="52"/>
      <c r="BK172" s="52"/>
      <c r="BL172" s="52"/>
      <c r="BM172" s="52"/>
      <c r="BQ172" s="27"/>
      <c r="BR172" s="27"/>
      <c r="BS172" s="27"/>
      <c r="BT172" s="27"/>
      <c r="BU172" s="27"/>
      <c r="BV172" s="27"/>
      <c r="BW172" s="54"/>
      <c r="BX172" s="26"/>
      <c r="BY172" s="54"/>
      <c r="BZ172" s="26"/>
      <c r="CA172" s="26"/>
      <c r="CB172" s="26"/>
    </row>
    <row r="173" spans="1:80" ht="17.45" customHeight="1">
      <c r="A173" s="94">
        <f t="shared" si="104"/>
        <v>24.2</v>
      </c>
      <c r="B173" s="179">
        <f t="shared" si="81"/>
        <v>46115</v>
      </c>
      <c r="C173" s="8"/>
      <c r="D173" s="11"/>
      <c r="E173" s="12"/>
      <c r="F173" s="11"/>
      <c r="G173" s="74">
        <f t="shared" si="106"/>
        <v>765</v>
      </c>
      <c r="H173" s="75">
        <f t="shared" si="106"/>
        <v>5848</v>
      </c>
      <c r="I173" s="88">
        <f t="shared" si="92"/>
        <v>0</v>
      </c>
      <c r="J173" s="78">
        <f t="shared" si="93"/>
        <v>0</v>
      </c>
      <c r="K173" s="78">
        <f t="shared" si="94"/>
        <v>0</v>
      </c>
      <c r="L173" s="78">
        <f t="shared" si="95"/>
        <v>0</v>
      </c>
      <c r="M173" s="78">
        <f t="shared" ca="1" si="96"/>
        <v>7.4608904933814738E-2</v>
      </c>
      <c r="N173" s="78">
        <f t="shared" ca="1" si="82"/>
        <v>9.317296290022023E-3</v>
      </c>
      <c r="O173" s="78">
        <f t="shared" si="97"/>
        <v>5.0000000000000001E-4</v>
      </c>
      <c r="P173" s="13"/>
      <c r="Q173" s="8"/>
      <c r="R173" s="13"/>
      <c r="S173" s="89">
        <f t="shared" si="83"/>
        <v>0</v>
      </c>
      <c r="T173" s="75">
        <f t="shared" si="84"/>
        <v>0</v>
      </c>
      <c r="U173" s="90">
        <f t="shared" si="85"/>
        <v>0</v>
      </c>
      <c r="V173" s="82">
        <f t="shared" si="86"/>
        <v>0</v>
      </c>
      <c r="W173" s="8"/>
      <c r="X173" s="8"/>
      <c r="Y173" s="23"/>
      <c r="Z173" s="23"/>
      <c r="AA173" s="23"/>
      <c r="AB173" s="12"/>
      <c r="AC173" s="91">
        <f t="shared" si="87"/>
        <v>0</v>
      </c>
      <c r="AD173" s="75">
        <f t="shared" si="88"/>
        <v>0</v>
      </c>
      <c r="AE173" s="88">
        <f t="shared" si="76"/>
        <v>0</v>
      </c>
      <c r="AF173" s="92">
        <f t="shared" si="77"/>
        <v>0</v>
      </c>
      <c r="AG173" s="93">
        <f t="shared" si="78"/>
        <v>0</v>
      </c>
      <c r="AH173" s="93">
        <f t="shared" si="79"/>
        <v>0</v>
      </c>
      <c r="AI173" s="78">
        <f t="shared" si="80"/>
        <v>0</v>
      </c>
      <c r="AJ173" s="92">
        <f t="shared" si="89"/>
        <v>0</v>
      </c>
      <c r="AK173" s="78">
        <f t="shared" si="90"/>
        <v>0</v>
      </c>
      <c r="AL173" s="11"/>
      <c r="AM173" s="14"/>
      <c r="AN173" s="11"/>
      <c r="AO173" s="15"/>
      <c r="AP173" s="11"/>
      <c r="AQ173" s="11"/>
      <c r="AR173" s="11"/>
      <c r="AS173" s="75" t="str">
        <f t="shared" si="98"/>
        <v/>
      </c>
      <c r="AT173" s="75" t="str">
        <f t="shared" ca="1" si="99"/>
        <v/>
      </c>
      <c r="AU173" s="75" t="str">
        <f t="shared" si="100"/>
        <v/>
      </c>
      <c r="AV173" s="75" t="str">
        <f t="shared" ca="1" si="101"/>
        <v/>
      </c>
      <c r="AW173" s="169"/>
      <c r="AX173" s="169"/>
      <c r="AY173" s="75" t="str">
        <f t="shared" si="102"/>
        <v/>
      </c>
      <c r="AZ173" s="169"/>
      <c r="BA173" s="169"/>
      <c r="BB173" s="75" t="str">
        <f t="shared" si="103"/>
        <v/>
      </c>
      <c r="BC173" s="11"/>
      <c r="BH173" s="52"/>
      <c r="BI173" s="52"/>
      <c r="BJ173" s="52"/>
      <c r="BK173" s="52"/>
      <c r="BL173" s="52"/>
      <c r="BM173" s="52"/>
      <c r="BQ173" s="27"/>
      <c r="BR173" s="27"/>
      <c r="BS173" s="27"/>
      <c r="BT173" s="27"/>
      <c r="BU173" s="27"/>
      <c r="BV173" s="27"/>
      <c r="BW173" s="54"/>
      <c r="BX173" s="26"/>
      <c r="BY173" s="54"/>
      <c r="BZ173" s="26"/>
      <c r="CA173" s="26"/>
      <c r="CB173" s="26"/>
    </row>
    <row r="174" spans="1:80" ht="17.45" customHeight="1">
      <c r="A174" s="86">
        <f t="shared" si="104"/>
        <v>24.3</v>
      </c>
      <c r="B174" s="179">
        <f t="shared" si="81"/>
        <v>46116</v>
      </c>
      <c r="C174" s="8"/>
      <c r="D174" s="11"/>
      <c r="E174" s="12"/>
      <c r="F174" s="11"/>
      <c r="G174" s="74">
        <f t="shared" si="106"/>
        <v>765</v>
      </c>
      <c r="H174" s="75">
        <f t="shared" si="106"/>
        <v>5848</v>
      </c>
      <c r="I174" s="88">
        <f t="shared" si="92"/>
        <v>0</v>
      </c>
      <c r="J174" s="78">
        <f t="shared" si="93"/>
        <v>0</v>
      </c>
      <c r="K174" s="78">
        <f t="shared" si="94"/>
        <v>0</v>
      </c>
      <c r="L174" s="78">
        <f t="shared" si="95"/>
        <v>0</v>
      </c>
      <c r="M174" s="78">
        <f t="shared" ca="1" si="96"/>
        <v>7.4608904933814738E-2</v>
      </c>
      <c r="N174" s="78">
        <f t="shared" ca="1" si="82"/>
        <v>9.317296290022023E-3</v>
      </c>
      <c r="O174" s="78">
        <f t="shared" si="97"/>
        <v>5.0000000000000001E-4</v>
      </c>
      <c r="P174" s="13"/>
      <c r="Q174" s="8"/>
      <c r="R174" s="13"/>
      <c r="S174" s="89">
        <f t="shared" si="83"/>
        <v>0</v>
      </c>
      <c r="T174" s="75">
        <f t="shared" si="84"/>
        <v>0</v>
      </c>
      <c r="U174" s="90">
        <f t="shared" si="85"/>
        <v>0</v>
      </c>
      <c r="V174" s="82">
        <f t="shared" si="86"/>
        <v>0</v>
      </c>
      <c r="W174" s="8"/>
      <c r="X174" s="8"/>
      <c r="Y174" s="23"/>
      <c r="Z174" s="23"/>
      <c r="AA174" s="23"/>
      <c r="AB174" s="12"/>
      <c r="AC174" s="91">
        <f t="shared" si="87"/>
        <v>0</v>
      </c>
      <c r="AD174" s="75">
        <f t="shared" si="88"/>
        <v>0</v>
      </c>
      <c r="AE174" s="88">
        <f t="shared" si="76"/>
        <v>0</v>
      </c>
      <c r="AF174" s="92">
        <f t="shared" si="77"/>
        <v>0</v>
      </c>
      <c r="AG174" s="93">
        <f t="shared" si="78"/>
        <v>0</v>
      </c>
      <c r="AH174" s="93">
        <f t="shared" si="79"/>
        <v>0</v>
      </c>
      <c r="AI174" s="78">
        <f t="shared" si="80"/>
        <v>0</v>
      </c>
      <c r="AJ174" s="92">
        <f t="shared" si="89"/>
        <v>0</v>
      </c>
      <c r="AK174" s="78">
        <f t="shared" si="90"/>
        <v>0</v>
      </c>
      <c r="AL174" s="11"/>
      <c r="AM174" s="14"/>
      <c r="AN174" s="11"/>
      <c r="AO174" s="15"/>
      <c r="AP174" s="11"/>
      <c r="AQ174" s="11"/>
      <c r="AR174" s="11"/>
      <c r="AS174" s="75" t="str">
        <f t="shared" si="98"/>
        <v/>
      </c>
      <c r="AT174" s="75" t="str">
        <f t="shared" ca="1" si="99"/>
        <v/>
      </c>
      <c r="AU174" s="75" t="str">
        <f t="shared" si="100"/>
        <v/>
      </c>
      <c r="AV174" s="75" t="str">
        <f t="shared" ca="1" si="101"/>
        <v/>
      </c>
      <c r="AW174" s="169"/>
      <c r="AX174" s="169"/>
      <c r="AY174" s="75" t="str">
        <f t="shared" si="102"/>
        <v/>
      </c>
      <c r="AZ174" s="169"/>
      <c r="BA174" s="169"/>
      <c r="BB174" s="75" t="str">
        <f t="shared" si="103"/>
        <v/>
      </c>
      <c r="BC174" s="11"/>
      <c r="BH174" s="52"/>
      <c r="BI174" s="52"/>
      <c r="BJ174" s="52"/>
      <c r="BK174" s="52"/>
      <c r="BL174" s="52"/>
      <c r="BM174" s="52"/>
      <c r="BQ174" s="27"/>
      <c r="BR174" s="27"/>
      <c r="BS174" s="27"/>
      <c r="BT174" s="27"/>
      <c r="BU174" s="27"/>
      <c r="BV174" s="27"/>
      <c r="BW174" s="54"/>
      <c r="BX174" s="26"/>
      <c r="BY174" s="54"/>
      <c r="BZ174" s="26"/>
      <c r="CA174" s="26"/>
      <c r="CB174" s="26"/>
    </row>
    <row r="175" spans="1:80" ht="17.45" customHeight="1">
      <c r="A175" s="94">
        <f t="shared" si="104"/>
        <v>24.4</v>
      </c>
      <c r="B175" s="179">
        <f t="shared" si="81"/>
        <v>46117</v>
      </c>
      <c r="C175" s="8"/>
      <c r="D175" s="11"/>
      <c r="E175" s="12"/>
      <c r="F175" s="11"/>
      <c r="G175" s="74">
        <f t="shared" si="106"/>
        <v>765</v>
      </c>
      <c r="H175" s="75">
        <f t="shared" si="106"/>
        <v>5848</v>
      </c>
      <c r="I175" s="88">
        <f t="shared" si="92"/>
        <v>0</v>
      </c>
      <c r="J175" s="78">
        <f t="shared" si="93"/>
        <v>0</v>
      </c>
      <c r="K175" s="78">
        <f t="shared" si="94"/>
        <v>0</v>
      </c>
      <c r="L175" s="78">
        <f t="shared" si="95"/>
        <v>0</v>
      </c>
      <c r="M175" s="78">
        <f t="shared" ca="1" si="96"/>
        <v>7.4608904933814738E-2</v>
      </c>
      <c r="N175" s="78">
        <f t="shared" ca="1" si="82"/>
        <v>9.317296290022023E-3</v>
      </c>
      <c r="O175" s="78">
        <f t="shared" si="97"/>
        <v>5.0000000000000001E-4</v>
      </c>
      <c r="P175" s="13"/>
      <c r="Q175" s="8"/>
      <c r="R175" s="13"/>
      <c r="S175" s="89">
        <f t="shared" si="83"/>
        <v>0</v>
      </c>
      <c r="T175" s="75">
        <f t="shared" si="84"/>
        <v>0</v>
      </c>
      <c r="U175" s="90">
        <f t="shared" si="85"/>
        <v>0</v>
      </c>
      <c r="V175" s="82">
        <f t="shared" si="86"/>
        <v>0</v>
      </c>
      <c r="W175" s="8"/>
      <c r="X175" s="8"/>
      <c r="Y175" s="23"/>
      <c r="Z175" s="23"/>
      <c r="AA175" s="23"/>
      <c r="AB175" s="12"/>
      <c r="AC175" s="91">
        <f t="shared" si="87"/>
        <v>0</v>
      </c>
      <c r="AD175" s="75">
        <f t="shared" si="88"/>
        <v>0</v>
      </c>
      <c r="AE175" s="88">
        <f t="shared" si="76"/>
        <v>0</v>
      </c>
      <c r="AF175" s="92">
        <f t="shared" si="77"/>
        <v>0</v>
      </c>
      <c r="AG175" s="93">
        <f t="shared" si="78"/>
        <v>0</v>
      </c>
      <c r="AH175" s="93">
        <f t="shared" si="79"/>
        <v>0</v>
      </c>
      <c r="AI175" s="78">
        <f t="shared" si="80"/>
        <v>0</v>
      </c>
      <c r="AJ175" s="92">
        <f t="shared" si="89"/>
        <v>0</v>
      </c>
      <c r="AK175" s="78">
        <f t="shared" si="90"/>
        <v>0</v>
      </c>
      <c r="AL175" s="11"/>
      <c r="AM175" s="14"/>
      <c r="AN175" s="11"/>
      <c r="AO175" s="15"/>
      <c r="AP175" s="11"/>
      <c r="AQ175" s="11"/>
      <c r="AR175" s="11"/>
      <c r="AS175" s="75" t="str">
        <f t="shared" si="98"/>
        <v/>
      </c>
      <c r="AT175" s="75" t="str">
        <f t="shared" ca="1" si="99"/>
        <v/>
      </c>
      <c r="AU175" s="75" t="str">
        <f t="shared" si="100"/>
        <v/>
      </c>
      <c r="AV175" s="75" t="str">
        <f t="shared" ca="1" si="101"/>
        <v/>
      </c>
      <c r="AW175" s="169"/>
      <c r="AX175" s="169"/>
      <c r="AY175" s="75" t="str">
        <f t="shared" si="102"/>
        <v/>
      </c>
      <c r="AZ175" s="169"/>
      <c r="BA175" s="169"/>
      <c r="BB175" s="75" t="str">
        <f t="shared" si="103"/>
        <v/>
      </c>
      <c r="BC175" s="11"/>
      <c r="BH175" s="52"/>
      <c r="BI175" s="52"/>
      <c r="BJ175" s="52"/>
      <c r="BK175" s="52"/>
      <c r="BL175" s="52"/>
      <c r="BM175" s="52"/>
      <c r="BQ175" s="27"/>
      <c r="BR175" s="27"/>
      <c r="BS175" s="27"/>
      <c r="BT175" s="27"/>
      <c r="BU175" s="27"/>
      <c r="BV175" s="27"/>
      <c r="BW175" s="54"/>
      <c r="BX175" s="26"/>
      <c r="BY175" s="54"/>
      <c r="BZ175" s="26"/>
      <c r="CA175" s="26"/>
      <c r="CB175" s="26"/>
    </row>
    <row r="176" spans="1:80" ht="17.45" customHeight="1">
      <c r="A176" s="86">
        <f t="shared" si="104"/>
        <v>24.5</v>
      </c>
      <c r="B176" s="179">
        <f t="shared" si="81"/>
        <v>46118</v>
      </c>
      <c r="C176" s="8"/>
      <c r="D176" s="11"/>
      <c r="E176" s="12"/>
      <c r="F176" s="11"/>
      <c r="G176" s="74">
        <f t="shared" si="106"/>
        <v>765</v>
      </c>
      <c r="H176" s="75">
        <f t="shared" si="106"/>
        <v>5848</v>
      </c>
      <c r="I176" s="88">
        <f t="shared" si="92"/>
        <v>0</v>
      </c>
      <c r="J176" s="78">
        <f t="shared" si="93"/>
        <v>0</v>
      </c>
      <c r="K176" s="78">
        <f t="shared" si="94"/>
        <v>0</v>
      </c>
      <c r="L176" s="78">
        <f t="shared" si="95"/>
        <v>0</v>
      </c>
      <c r="M176" s="78">
        <f t="shared" ca="1" si="96"/>
        <v>7.4608904933814738E-2</v>
      </c>
      <c r="N176" s="78">
        <f t="shared" ca="1" si="82"/>
        <v>9.317296290022023E-3</v>
      </c>
      <c r="O176" s="78">
        <f t="shared" si="97"/>
        <v>5.0000000000000001E-4</v>
      </c>
      <c r="P176" s="13"/>
      <c r="Q176" s="8"/>
      <c r="R176" s="13"/>
      <c r="S176" s="89">
        <f t="shared" si="83"/>
        <v>0</v>
      </c>
      <c r="T176" s="75">
        <f t="shared" si="84"/>
        <v>0</v>
      </c>
      <c r="U176" s="90">
        <f t="shared" si="85"/>
        <v>0</v>
      </c>
      <c r="V176" s="82">
        <f t="shared" si="86"/>
        <v>0</v>
      </c>
      <c r="W176" s="8"/>
      <c r="X176" s="8"/>
      <c r="Y176" s="23"/>
      <c r="Z176" s="23"/>
      <c r="AA176" s="23"/>
      <c r="AB176" s="12"/>
      <c r="AC176" s="91">
        <f t="shared" si="87"/>
        <v>0</v>
      </c>
      <c r="AD176" s="75">
        <f t="shared" si="88"/>
        <v>0</v>
      </c>
      <c r="AE176" s="88">
        <f t="shared" si="76"/>
        <v>0</v>
      </c>
      <c r="AF176" s="92">
        <f t="shared" si="77"/>
        <v>0</v>
      </c>
      <c r="AG176" s="93">
        <f t="shared" si="78"/>
        <v>0</v>
      </c>
      <c r="AH176" s="93">
        <f t="shared" si="79"/>
        <v>0</v>
      </c>
      <c r="AI176" s="78">
        <f t="shared" si="80"/>
        <v>0</v>
      </c>
      <c r="AJ176" s="92">
        <f t="shared" si="89"/>
        <v>0</v>
      </c>
      <c r="AK176" s="78">
        <f t="shared" si="90"/>
        <v>0</v>
      </c>
      <c r="AL176" s="11"/>
      <c r="AM176" s="14"/>
      <c r="AN176" s="11"/>
      <c r="AO176" s="15"/>
      <c r="AP176" s="11"/>
      <c r="AQ176" s="11"/>
      <c r="AR176" s="11"/>
      <c r="AS176" s="75" t="str">
        <f t="shared" si="98"/>
        <v/>
      </c>
      <c r="AT176" s="75" t="str">
        <f t="shared" ca="1" si="99"/>
        <v/>
      </c>
      <c r="AU176" s="75" t="str">
        <f t="shared" si="100"/>
        <v/>
      </c>
      <c r="AV176" s="75" t="str">
        <f t="shared" ca="1" si="101"/>
        <v/>
      </c>
      <c r="AW176" s="169"/>
      <c r="AX176" s="169"/>
      <c r="AY176" s="75" t="str">
        <f t="shared" si="102"/>
        <v/>
      </c>
      <c r="AZ176" s="169"/>
      <c r="BA176" s="169"/>
      <c r="BB176" s="75" t="str">
        <f t="shared" si="103"/>
        <v/>
      </c>
      <c r="BC176" s="11"/>
      <c r="BH176" s="52"/>
      <c r="BI176" s="52"/>
      <c r="BJ176" s="52"/>
      <c r="BK176" s="52"/>
      <c r="BL176" s="52"/>
      <c r="BM176" s="52"/>
      <c r="BQ176" s="27"/>
      <c r="BR176" s="27"/>
      <c r="BS176" s="27"/>
      <c r="BT176" s="27"/>
      <c r="BU176" s="27"/>
      <c r="BV176" s="27"/>
      <c r="BW176" s="54"/>
      <c r="BX176" s="26"/>
      <c r="BY176" s="54"/>
      <c r="BZ176" s="26"/>
      <c r="CA176" s="26"/>
      <c r="CB176" s="26"/>
    </row>
    <row r="177" spans="1:80" ht="17.45" customHeight="1">
      <c r="A177" s="94">
        <f t="shared" si="104"/>
        <v>24.6</v>
      </c>
      <c r="B177" s="179">
        <f t="shared" si="81"/>
        <v>46119</v>
      </c>
      <c r="C177" s="8"/>
      <c r="D177" s="11"/>
      <c r="E177" s="12"/>
      <c r="F177" s="11"/>
      <c r="G177" s="74">
        <f t="shared" si="106"/>
        <v>765</v>
      </c>
      <c r="H177" s="75">
        <f t="shared" si="106"/>
        <v>5848</v>
      </c>
      <c r="I177" s="88">
        <f t="shared" si="92"/>
        <v>0</v>
      </c>
      <c r="J177" s="78">
        <f t="shared" si="93"/>
        <v>0</v>
      </c>
      <c r="K177" s="78">
        <f t="shared" si="94"/>
        <v>0</v>
      </c>
      <c r="L177" s="78">
        <f t="shared" si="95"/>
        <v>0</v>
      </c>
      <c r="M177" s="78">
        <f t="shared" ca="1" si="96"/>
        <v>7.4608904933814738E-2</v>
      </c>
      <c r="N177" s="78">
        <f t="shared" ca="1" si="82"/>
        <v>9.317296290022023E-3</v>
      </c>
      <c r="O177" s="78">
        <f t="shared" si="97"/>
        <v>5.0000000000000001E-4</v>
      </c>
      <c r="P177" s="13"/>
      <c r="Q177" s="8"/>
      <c r="R177" s="13"/>
      <c r="S177" s="89">
        <f t="shared" si="83"/>
        <v>0</v>
      </c>
      <c r="T177" s="75">
        <f t="shared" si="84"/>
        <v>0</v>
      </c>
      <c r="U177" s="90">
        <f t="shared" si="85"/>
        <v>0</v>
      </c>
      <c r="V177" s="82">
        <f t="shared" si="86"/>
        <v>0</v>
      </c>
      <c r="W177" s="8"/>
      <c r="X177" s="8"/>
      <c r="Y177" s="23"/>
      <c r="Z177" s="23"/>
      <c r="AA177" s="23"/>
      <c r="AB177" s="12"/>
      <c r="AC177" s="91">
        <f t="shared" si="87"/>
        <v>0</v>
      </c>
      <c r="AD177" s="75">
        <f t="shared" si="88"/>
        <v>0</v>
      </c>
      <c r="AE177" s="88">
        <f t="shared" si="76"/>
        <v>0</v>
      </c>
      <c r="AF177" s="92">
        <f t="shared" si="77"/>
        <v>0</v>
      </c>
      <c r="AG177" s="93">
        <f t="shared" si="78"/>
        <v>0</v>
      </c>
      <c r="AH177" s="93">
        <f t="shared" si="79"/>
        <v>0</v>
      </c>
      <c r="AI177" s="78">
        <f t="shared" si="80"/>
        <v>0</v>
      </c>
      <c r="AJ177" s="92">
        <f t="shared" si="89"/>
        <v>0</v>
      </c>
      <c r="AK177" s="78">
        <f t="shared" si="90"/>
        <v>0</v>
      </c>
      <c r="AL177" s="11"/>
      <c r="AM177" s="14"/>
      <c r="AN177" s="11"/>
      <c r="AO177" s="15"/>
      <c r="AP177" s="11"/>
      <c r="AQ177" s="11"/>
      <c r="AR177" s="11"/>
      <c r="AS177" s="75" t="str">
        <f t="shared" si="98"/>
        <v/>
      </c>
      <c r="AT177" s="75" t="str">
        <f t="shared" ca="1" si="99"/>
        <v/>
      </c>
      <c r="AU177" s="75" t="str">
        <f t="shared" si="100"/>
        <v/>
      </c>
      <c r="AV177" s="75" t="str">
        <f t="shared" ca="1" si="101"/>
        <v/>
      </c>
      <c r="AW177" s="169"/>
      <c r="AX177" s="169"/>
      <c r="AY177" s="75" t="str">
        <f t="shared" si="102"/>
        <v/>
      </c>
      <c r="AZ177" s="169"/>
      <c r="BA177" s="169"/>
      <c r="BB177" s="75" t="str">
        <f t="shared" si="103"/>
        <v/>
      </c>
      <c r="BC177" s="11"/>
      <c r="BH177" s="52"/>
      <c r="BI177" s="52"/>
      <c r="BJ177" s="52"/>
      <c r="BK177" s="52"/>
      <c r="BL177" s="52"/>
      <c r="BM177" s="52"/>
      <c r="BQ177" s="27"/>
      <c r="BR177" s="27"/>
      <c r="BS177" s="27"/>
      <c r="BT177" s="27"/>
      <c r="BU177" s="27"/>
      <c r="BV177" s="27"/>
      <c r="BW177" s="54"/>
      <c r="BX177" s="26"/>
      <c r="BY177" s="54"/>
      <c r="BZ177" s="26"/>
      <c r="CA177" s="26"/>
      <c r="CB177" s="26"/>
    </row>
    <row r="178" spans="1:80" ht="17.45" customHeight="1" thickBot="1">
      <c r="A178" s="86">
        <f t="shared" si="104"/>
        <v>24.700000000000003</v>
      </c>
      <c r="B178" s="180">
        <f t="shared" si="81"/>
        <v>46120</v>
      </c>
      <c r="C178" s="16"/>
      <c r="D178" s="17"/>
      <c r="E178" s="18"/>
      <c r="F178" s="17"/>
      <c r="G178" s="96">
        <f t="shared" si="106"/>
        <v>765</v>
      </c>
      <c r="H178" s="97">
        <f t="shared" si="106"/>
        <v>5848</v>
      </c>
      <c r="I178" s="98">
        <f t="shared" si="92"/>
        <v>0</v>
      </c>
      <c r="J178" s="99">
        <f t="shared" si="93"/>
        <v>0</v>
      </c>
      <c r="K178" s="99">
        <f t="shared" si="94"/>
        <v>0</v>
      </c>
      <c r="L178" s="99">
        <f t="shared" si="95"/>
        <v>0</v>
      </c>
      <c r="M178" s="99">
        <f t="shared" ca="1" si="96"/>
        <v>7.4608904933814738E-2</v>
      </c>
      <c r="N178" s="99">
        <f t="shared" ca="1" si="82"/>
        <v>9.317296290022023E-3</v>
      </c>
      <c r="O178" s="99">
        <f t="shared" si="97"/>
        <v>5.0000000000000001E-4</v>
      </c>
      <c r="P178" s="19"/>
      <c r="Q178" s="16"/>
      <c r="R178" s="19"/>
      <c r="S178" s="89">
        <f t="shared" si="83"/>
        <v>0</v>
      </c>
      <c r="T178" s="75">
        <f t="shared" si="84"/>
        <v>0</v>
      </c>
      <c r="U178" s="100">
        <f t="shared" si="85"/>
        <v>0</v>
      </c>
      <c r="V178" s="101">
        <f t="shared" si="86"/>
        <v>0</v>
      </c>
      <c r="W178" s="16"/>
      <c r="X178" s="16"/>
      <c r="Y178" s="23"/>
      <c r="Z178" s="23"/>
      <c r="AA178" s="23"/>
      <c r="AB178" s="12"/>
      <c r="AC178" s="102">
        <f t="shared" si="87"/>
        <v>0</v>
      </c>
      <c r="AD178" s="97">
        <f t="shared" si="88"/>
        <v>0</v>
      </c>
      <c r="AE178" s="98">
        <f t="shared" si="76"/>
        <v>0</v>
      </c>
      <c r="AF178" s="103">
        <f t="shared" si="77"/>
        <v>0</v>
      </c>
      <c r="AG178" s="104">
        <f t="shared" si="78"/>
        <v>0</v>
      </c>
      <c r="AH178" s="104">
        <f t="shared" si="79"/>
        <v>0</v>
      </c>
      <c r="AI178" s="99">
        <f t="shared" si="80"/>
        <v>0</v>
      </c>
      <c r="AJ178" s="103">
        <f t="shared" si="89"/>
        <v>0</v>
      </c>
      <c r="AK178" s="99">
        <f t="shared" si="90"/>
        <v>0</v>
      </c>
      <c r="AL178" s="17"/>
      <c r="AM178" s="20"/>
      <c r="AN178" s="17"/>
      <c r="AO178" s="21"/>
      <c r="AP178" s="17"/>
      <c r="AQ178" s="17"/>
      <c r="AR178" s="17"/>
      <c r="AS178" s="97" t="str">
        <f t="shared" si="98"/>
        <v/>
      </c>
      <c r="AT178" s="97" t="str">
        <f t="shared" ca="1" si="99"/>
        <v/>
      </c>
      <c r="AU178" s="97" t="str">
        <f t="shared" si="100"/>
        <v/>
      </c>
      <c r="AV178" s="97" t="str">
        <f t="shared" ca="1" si="101"/>
        <v/>
      </c>
      <c r="AW178" s="167"/>
      <c r="AX178" s="167"/>
      <c r="AY178" s="97" t="str">
        <f t="shared" si="102"/>
        <v/>
      </c>
      <c r="AZ178" s="167"/>
      <c r="BA178" s="167"/>
      <c r="BB178" s="97" t="str">
        <f t="shared" si="103"/>
        <v/>
      </c>
      <c r="BC178" s="17"/>
      <c r="BH178" s="52"/>
      <c r="BI178" s="52"/>
      <c r="BJ178" s="52"/>
      <c r="BK178" s="52"/>
      <c r="BL178" s="52"/>
      <c r="BM178" s="52"/>
      <c r="BQ178" s="27"/>
      <c r="BR178" s="27"/>
      <c r="BS178" s="27"/>
      <c r="BT178" s="27"/>
      <c r="BU178" s="27"/>
      <c r="BV178" s="27"/>
      <c r="BW178" s="54"/>
      <c r="BX178" s="26"/>
      <c r="BY178" s="54"/>
      <c r="BZ178" s="26"/>
      <c r="CA178" s="26"/>
      <c r="CB178" s="26"/>
    </row>
    <row r="179" spans="1:80" ht="17.45" customHeight="1" thickTop="1">
      <c r="A179" s="71">
        <f>A172+1</f>
        <v>25.1</v>
      </c>
      <c r="B179" s="178">
        <f>B178+1</f>
        <v>46121</v>
      </c>
      <c r="C179" s="4"/>
      <c r="D179" s="5"/>
      <c r="E179" s="6"/>
      <c r="F179" s="5"/>
      <c r="G179" s="74">
        <f t="shared" si="106"/>
        <v>765</v>
      </c>
      <c r="H179" s="75">
        <f t="shared" si="106"/>
        <v>5848</v>
      </c>
      <c r="I179" s="76">
        <f t="shared" si="92"/>
        <v>0</v>
      </c>
      <c r="J179" s="77">
        <f t="shared" si="93"/>
        <v>0</v>
      </c>
      <c r="K179" s="77">
        <f t="shared" si="94"/>
        <v>0</v>
      </c>
      <c r="L179" s="77">
        <f t="shared" si="95"/>
        <v>0</v>
      </c>
      <c r="M179" s="78">
        <f t="shared" ca="1" si="96"/>
        <v>7.4608904933814738E-2</v>
      </c>
      <c r="N179" s="78">
        <f t="shared" ca="1" si="82"/>
        <v>9.317296290022023E-3</v>
      </c>
      <c r="O179" s="78">
        <f t="shared" si="97"/>
        <v>5.0000000000000001E-4</v>
      </c>
      <c r="P179" s="13"/>
      <c r="Q179" s="8"/>
      <c r="R179" s="13"/>
      <c r="S179" s="79">
        <f t="shared" si="83"/>
        <v>0</v>
      </c>
      <c r="T179" s="80">
        <f t="shared" si="84"/>
        <v>0</v>
      </c>
      <c r="U179" s="90">
        <f t="shared" si="85"/>
        <v>0</v>
      </c>
      <c r="V179" s="82">
        <f t="shared" si="86"/>
        <v>0</v>
      </c>
      <c r="W179" s="4"/>
      <c r="X179" s="4"/>
      <c r="Y179" s="22"/>
      <c r="Z179" s="22"/>
      <c r="AA179" s="22"/>
      <c r="AB179" s="6"/>
      <c r="AC179" s="83">
        <f t="shared" si="87"/>
        <v>0</v>
      </c>
      <c r="AD179" s="80">
        <f t="shared" si="88"/>
        <v>0</v>
      </c>
      <c r="AE179" s="76">
        <f t="shared" si="76"/>
        <v>0</v>
      </c>
      <c r="AF179" s="84">
        <f t="shared" si="77"/>
        <v>0</v>
      </c>
      <c r="AG179" s="85">
        <f t="shared" si="78"/>
        <v>0</v>
      </c>
      <c r="AH179" s="85">
        <f t="shared" si="79"/>
        <v>0</v>
      </c>
      <c r="AI179" s="77">
        <f t="shared" si="80"/>
        <v>0</v>
      </c>
      <c r="AJ179" s="84">
        <f t="shared" si="89"/>
        <v>0</v>
      </c>
      <c r="AK179" s="77">
        <f t="shared" si="90"/>
        <v>0</v>
      </c>
      <c r="AL179" s="5"/>
      <c r="AM179" s="9"/>
      <c r="AN179" s="5"/>
      <c r="AO179" s="10"/>
      <c r="AP179" s="5"/>
      <c r="AQ179" s="5"/>
      <c r="AR179" s="5"/>
      <c r="AS179" s="80" t="str">
        <f t="shared" si="98"/>
        <v/>
      </c>
      <c r="AT179" s="80" t="str">
        <f t="shared" ca="1" si="99"/>
        <v/>
      </c>
      <c r="AU179" s="80" t="str">
        <f t="shared" si="100"/>
        <v/>
      </c>
      <c r="AV179" s="80" t="str">
        <f t="shared" ca="1" si="101"/>
        <v/>
      </c>
      <c r="AW179" s="165"/>
      <c r="AX179" s="165"/>
      <c r="AY179" s="80" t="str">
        <f t="shared" si="102"/>
        <v/>
      </c>
      <c r="AZ179" s="165"/>
      <c r="BA179" s="165"/>
      <c r="BB179" s="80" t="str">
        <f t="shared" si="103"/>
        <v/>
      </c>
      <c r="BC179" s="5"/>
      <c r="BH179" s="52"/>
      <c r="BI179" s="52"/>
      <c r="BJ179" s="52"/>
      <c r="BK179" s="52"/>
      <c r="BL179" s="52"/>
      <c r="BM179" s="52"/>
      <c r="BQ179" s="27"/>
      <c r="BR179" s="27"/>
      <c r="BS179" s="27"/>
      <c r="BT179" s="27"/>
      <c r="BU179" s="27"/>
      <c r="BV179" s="27"/>
      <c r="BW179" s="54"/>
      <c r="BX179" s="26"/>
      <c r="BY179" s="54"/>
      <c r="BZ179" s="26"/>
      <c r="CA179" s="26"/>
      <c r="CB179" s="26"/>
    </row>
    <row r="180" spans="1:80" ht="17.45" customHeight="1">
      <c r="A180" s="86">
        <f t="shared" si="104"/>
        <v>25.2</v>
      </c>
      <c r="B180" s="179">
        <f t="shared" si="81"/>
        <v>46122</v>
      </c>
      <c r="C180" s="8"/>
      <c r="D180" s="11"/>
      <c r="E180" s="12"/>
      <c r="F180" s="11"/>
      <c r="G180" s="74">
        <f t="shared" si="106"/>
        <v>765</v>
      </c>
      <c r="H180" s="75">
        <f t="shared" si="106"/>
        <v>5848</v>
      </c>
      <c r="I180" s="88">
        <f t="shared" si="92"/>
        <v>0</v>
      </c>
      <c r="J180" s="78">
        <f t="shared" si="93"/>
        <v>0</v>
      </c>
      <c r="K180" s="78">
        <f t="shared" si="94"/>
        <v>0</v>
      </c>
      <c r="L180" s="78">
        <f t="shared" si="95"/>
        <v>0</v>
      </c>
      <c r="M180" s="78">
        <f t="shared" ca="1" si="96"/>
        <v>7.4608904933814738E-2</v>
      </c>
      <c r="N180" s="78">
        <f t="shared" ca="1" si="82"/>
        <v>9.317296290022023E-3</v>
      </c>
      <c r="O180" s="78">
        <f t="shared" si="97"/>
        <v>5.0000000000000001E-4</v>
      </c>
      <c r="P180" s="13"/>
      <c r="Q180" s="8"/>
      <c r="R180" s="13"/>
      <c r="S180" s="89">
        <f t="shared" si="83"/>
        <v>0</v>
      </c>
      <c r="T180" s="75">
        <f t="shared" si="84"/>
        <v>0</v>
      </c>
      <c r="U180" s="90">
        <f t="shared" si="85"/>
        <v>0</v>
      </c>
      <c r="V180" s="82">
        <f t="shared" si="86"/>
        <v>0</v>
      </c>
      <c r="W180" s="8"/>
      <c r="X180" s="8"/>
      <c r="Y180" s="23"/>
      <c r="Z180" s="23"/>
      <c r="AA180" s="23"/>
      <c r="AB180" s="12"/>
      <c r="AC180" s="91">
        <f t="shared" si="87"/>
        <v>0</v>
      </c>
      <c r="AD180" s="75">
        <f t="shared" si="88"/>
        <v>0</v>
      </c>
      <c r="AE180" s="88">
        <f t="shared" si="76"/>
        <v>0</v>
      </c>
      <c r="AF180" s="92">
        <f t="shared" si="77"/>
        <v>0</v>
      </c>
      <c r="AG180" s="93">
        <f t="shared" si="78"/>
        <v>0</v>
      </c>
      <c r="AH180" s="93">
        <f t="shared" si="79"/>
        <v>0</v>
      </c>
      <c r="AI180" s="78">
        <f t="shared" si="80"/>
        <v>0</v>
      </c>
      <c r="AJ180" s="92">
        <f t="shared" si="89"/>
        <v>0</v>
      </c>
      <c r="AK180" s="78">
        <f t="shared" si="90"/>
        <v>0</v>
      </c>
      <c r="AL180" s="11"/>
      <c r="AM180" s="14"/>
      <c r="AN180" s="11"/>
      <c r="AO180" s="15"/>
      <c r="AP180" s="11"/>
      <c r="AQ180" s="11"/>
      <c r="AR180" s="11"/>
      <c r="AS180" s="75" t="str">
        <f t="shared" si="98"/>
        <v/>
      </c>
      <c r="AT180" s="75" t="str">
        <f t="shared" ca="1" si="99"/>
        <v/>
      </c>
      <c r="AU180" s="75" t="str">
        <f t="shared" si="100"/>
        <v/>
      </c>
      <c r="AV180" s="75" t="str">
        <f t="shared" ca="1" si="101"/>
        <v/>
      </c>
      <c r="AW180" s="169"/>
      <c r="AX180" s="169"/>
      <c r="AY180" s="75" t="str">
        <f t="shared" si="102"/>
        <v/>
      </c>
      <c r="AZ180" s="169"/>
      <c r="BA180" s="169"/>
      <c r="BB180" s="75" t="str">
        <f t="shared" si="103"/>
        <v/>
      </c>
      <c r="BC180" s="11"/>
      <c r="BH180" s="52"/>
      <c r="BI180" s="52"/>
      <c r="BJ180" s="52"/>
      <c r="BK180" s="52"/>
      <c r="BL180" s="52"/>
      <c r="BM180" s="52"/>
      <c r="BQ180" s="27"/>
      <c r="BR180" s="27"/>
      <c r="BS180" s="27"/>
      <c r="BT180" s="27"/>
      <c r="BU180" s="27"/>
      <c r="BV180" s="27"/>
      <c r="BW180" s="54"/>
      <c r="BX180" s="26"/>
      <c r="BY180" s="54"/>
      <c r="BZ180" s="26"/>
      <c r="CA180" s="26"/>
      <c r="CB180" s="26"/>
    </row>
    <row r="181" spans="1:80" ht="17.45" customHeight="1">
      <c r="A181" s="94">
        <f t="shared" si="104"/>
        <v>25.3</v>
      </c>
      <c r="B181" s="179">
        <f t="shared" si="81"/>
        <v>46123</v>
      </c>
      <c r="C181" s="8"/>
      <c r="D181" s="11"/>
      <c r="E181" s="12"/>
      <c r="F181" s="11"/>
      <c r="G181" s="74">
        <f t="shared" si="106"/>
        <v>765</v>
      </c>
      <c r="H181" s="75">
        <f t="shared" si="106"/>
        <v>5848</v>
      </c>
      <c r="I181" s="88">
        <f t="shared" si="92"/>
        <v>0</v>
      </c>
      <c r="J181" s="78">
        <f t="shared" si="93"/>
        <v>0</v>
      </c>
      <c r="K181" s="78">
        <f t="shared" si="94"/>
        <v>0</v>
      </c>
      <c r="L181" s="78">
        <f t="shared" si="95"/>
        <v>0</v>
      </c>
      <c r="M181" s="78">
        <f t="shared" ca="1" si="96"/>
        <v>7.4608904933814738E-2</v>
      </c>
      <c r="N181" s="78">
        <f t="shared" ca="1" si="82"/>
        <v>9.317296290022023E-3</v>
      </c>
      <c r="O181" s="78">
        <f t="shared" si="97"/>
        <v>5.0000000000000001E-4</v>
      </c>
      <c r="P181" s="13"/>
      <c r="Q181" s="8"/>
      <c r="R181" s="13"/>
      <c r="S181" s="89">
        <f t="shared" si="83"/>
        <v>0</v>
      </c>
      <c r="T181" s="75">
        <f t="shared" si="84"/>
        <v>0</v>
      </c>
      <c r="U181" s="90">
        <f t="shared" si="85"/>
        <v>0</v>
      </c>
      <c r="V181" s="82">
        <f t="shared" si="86"/>
        <v>0</v>
      </c>
      <c r="W181" s="8"/>
      <c r="X181" s="8"/>
      <c r="Y181" s="23"/>
      <c r="Z181" s="23"/>
      <c r="AA181" s="23"/>
      <c r="AB181" s="12"/>
      <c r="AC181" s="91">
        <f t="shared" si="87"/>
        <v>0</v>
      </c>
      <c r="AD181" s="75">
        <f t="shared" si="88"/>
        <v>0</v>
      </c>
      <c r="AE181" s="88">
        <f t="shared" si="76"/>
        <v>0</v>
      </c>
      <c r="AF181" s="92">
        <f t="shared" si="77"/>
        <v>0</v>
      </c>
      <c r="AG181" s="93">
        <f t="shared" si="78"/>
        <v>0</v>
      </c>
      <c r="AH181" s="93">
        <f t="shared" si="79"/>
        <v>0</v>
      </c>
      <c r="AI181" s="78">
        <f t="shared" si="80"/>
        <v>0</v>
      </c>
      <c r="AJ181" s="92">
        <f t="shared" si="89"/>
        <v>0</v>
      </c>
      <c r="AK181" s="78">
        <f t="shared" si="90"/>
        <v>0</v>
      </c>
      <c r="AL181" s="11"/>
      <c r="AM181" s="14"/>
      <c r="AN181" s="11"/>
      <c r="AO181" s="15"/>
      <c r="AP181" s="11"/>
      <c r="AQ181" s="11"/>
      <c r="AR181" s="11"/>
      <c r="AS181" s="75" t="str">
        <f t="shared" si="98"/>
        <v/>
      </c>
      <c r="AT181" s="75" t="str">
        <f t="shared" ca="1" si="99"/>
        <v/>
      </c>
      <c r="AU181" s="75" t="str">
        <f t="shared" si="100"/>
        <v/>
      </c>
      <c r="AV181" s="75" t="str">
        <f t="shared" ca="1" si="101"/>
        <v/>
      </c>
      <c r="AW181" s="169"/>
      <c r="AX181" s="169"/>
      <c r="AY181" s="75" t="str">
        <f t="shared" si="102"/>
        <v/>
      </c>
      <c r="AZ181" s="169"/>
      <c r="BA181" s="169"/>
      <c r="BB181" s="75" t="str">
        <f t="shared" si="103"/>
        <v/>
      </c>
      <c r="BC181" s="11"/>
      <c r="BH181" s="52"/>
      <c r="BI181" s="52"/>
      <c r="BJ181" s="52"/>
      <c r="BK181" s="52"/>
      <c r="BL181" s="52"/>
      <c r="BM181" s="52"/>
      <c r="BQ181" s="27"/>
      <c r="BR181" s="27"/>
      <c r="BS181" s="27"/>
      <c r="BT181" s="27"/>
      <c r="BU181" s="27"/>
      <c r="BV181" s="27"/>
      <c r="BW181" s="54"/>
      <c r="BX181" s="26"/>
      <c r="BY181" s="54"/>
      <c r="BZ181" s="26"/>
      <c r="CA181" s="26"/>
      <c r="CB181" s="26"/>
    </row>
    <row r="182" spans="1:80" ht="17.45" customHeight="1">
      <c r="A182" s="86">
        <f t="shared" si="104"/>
        <v>25.4</v>
      </c>
      <c r="B182" s="179">
        <f t="shared" si="81"/>
        <v>46124</v>
      </c>
      <c r="C182" s="8"/>
      <c r="D182" s="11"/>
      <c r="E182" s="12"/>
      <c r="F182" s="11"/>
      <c r="G182" s="74">
        <f t="shared" si="106"/>
        <v>765</v>
      </c>
      <c r="H182" s="75">
        <f t="shared" si="106"/>
        <v>5848</v>
      </c>
      <c r="I182" s="88">
        <f t="shared" si="92"/>
        <v>0</v>
      </c>
      <c r="J182" s="78">
        <f t="shared" si="93"/>
        <v>0</v>
      </c>
      <c r="K182" s="78">
        <f t="shared" si="94"/>
        <v>0</v>
      </c>
      <c r="L182" s="78">
        <f t="shared" si="95"/>
        <v>0</v>
      </c>
      <c r="M182" s="78">
        <f t="shared" ca="1" si="96"/>
        <v>7.4608904933814738E-2</v>
      </c>
      <c r="N182" s="78">
        <f t="shared" ca="1" si="82"/>
        <v>9.317296290022023E-3</v>
      </c>
      <c r="O182" s="78">
        <f t="shared" si="97"/>
        <v>5.0000000000000001E-4</v>
      </c>
      <c r="P182" s="13"/>
      <c r="Q182" s="8"/>
      <c r="R182" s="13"/>
      <c r="S182" s="89">
        <f t="shared" si="83"/>
        <v>0</v>
      </c>
      <c r="T182" s="75">
        <f t="shared" si="84"/>
        <v>0</v>
      </c>
      <c r="U182" s="90">
        <f t="shared" si="85"/>
        <v>0</v>
      </c>
      <c r="V182" s="82">
        <f t="shared" si="86"/>
        <v>0</v>
      </c>
      <c r="W182" s="8"/>
      <c r="X182" s="8"/>
      <c r="Y182" s="23"/>
      <c r="Z182" s="23"/>
      <c r="AA182" s="23"/>
      <c r="AB182" s="12"/>
      <c r="AC182" s="91">
        <f t="shared" si="87"/>
        <v>0</v>
      </c>
      <c r="AD182" s="75">
        <f t="shared" si="88"/>
        <v>0</v>
      </c>
      <c r="AE182" s="88">
        <f t="shared" si="76"/>
        <v>0</v>
      </c>
      <c r="AF182" s="92">
        <f t="shared" si="77"/>
        <v>0</v>
      </c>
      <c r="AG182" s="93">
        <f t="shared" si="78"/>
        <v>0</v>
      </c>
      <c r="AH182" s="93">
        <f t="shared" si="79"/>
        <v>0</v>
      </c>
      <c r="AI182" s="78">
        <f t="shared" si="80"/>
        <v>0</v>
      </c>
      <c r="AJ182" s="92">
        <f t="shared" si="89"/>
        <v>0</v>
      </c>
      <c r="AK182" s="78">
        <f t="shared" si="90"/>
        <v>0</v>
      </c>
      <c r="AL182" s="11"/>
      <c r="AM182" s="14"/>
      <c r="AN182" s="11"/>
      <c r="AO182" s="15"/>
      <c r="AP182" s="11"/>
      <c r="AQ182" s="11"/>
      <c r="AR182" s="11"/>
      <c r="AS182" s="75" t="str">
        <f t="shared" si="98"/>
        <v/>
      </c>
      <c r="AT182" s="75" t="str">
        <f t="shared" ca="1" si="99"/>
        <v/>
      </c>
      <c r="AU182" s="75" t="str">
        <f t="shared" si="100"/>
        <v/>
      </c>
      <c r="AV182" s="75" t="str">
        <f t="shared" ca="1" si="101"/>
        <v/>
      </c>
      <c r="AW182" s="169"/>
      <c r="AX182" s="169"/>
      <c r="AY182" s="75" t="str">
        <f t="shared" si="102"/>
        <v/>
      </c>
      <c r="AZ182" s="169"/>
      <c r="BA182" s="169"/>
      <c r="BB182" s="75" t="str">
        <f t="shared" si="103"/>
        <v/>
      </c>
      <c r="BC182" s="11"/>
      <c r="BH182" s="52"/>
      <c r="BI182" s="52"/>
      <c r="BJ182" s="52"/>
      <c r="BK182" s="52"/>
      <c r="BL182" s="52"/>
      <c r="BM182" s="52"/>
      <c r="BQ182" s="27"/>
      <c r="BR182" s="27"/>
      <c r="BS182" s="27"/>
      <c r="BT182" s="27"/>
      <c r="BU182" s="27"/>
      <c r="BV182" s="27"/>
      <c r="BW182" s="54"/>
      <c r="BX182" s="26"/>
      <c r="BY182" s="54"/>
      <c r="BZ182" s="26"/>
      <c r="CA182" s="26"/>
      <c r="CB182" s="26"/>
    </row>
    <row r="183" spans="1:80" ht="17.45" customHeight="1">
      <c r="A183" s="94">
        <f t="shared" si="104"/>
        <v>25.5</v>
      </c>
      <c r="B183" s="179">
        <f t="shared" si="81"/>
        <v>46125</v>
      </c>
      <c r="C183" s="8"/>
      <c r="D183" s="11"/>
      <c r="E183" s="12"/>
      <c r="F183" s="11"/>
      <c r="G183" s="74">
        <f t="shared" si="106"/>
        <v>765</v>
      </c>
      <c r="H183" s="75">
        <f t="shared" si="106"/>
        <v>5848</v>
      </c>
      <c r="I183" s="88">
        <f t="shared" si="92"/>
        <v>0</v>
      </c>
      <c r="J183" s="78">
        <f t="shared" si="93"/>
        <v>0</v>
      </c>
      <c r="K183" s="78">
        <f t="shared" si="94"/>
        <v>0</v>
      </c>
      <c r="L183" s="78">
        <f t="shared" si="95"/>
        <v>0</v>
      </c>
      <c r="M183" s="78">
        <f t="shared" ca="1" si="96"/>
        <v>7.4608904933814738E-2</v>
      </c>
      <c r="N183" s="78">
        <f t="shared" ca="1" si="82"/>
        <v>9.317296290022023E-3</v>
      </c>
      <c r="O183" s="78">
        <f t="shared" si="97"/>
        <v>5.0000000000000001E-4</v>
      </c>
      <c r="P183" s="13"/>
      <c r="Q183" s="8"/>
      <c r="R183" s="13"/>
      <c r="S183" s="89">
        <f t="shared" si="83"/>
        <v>0</v>
      </c>
      <c r="T183" s="75">
        <f t="shared" si="84"/>
        <v>0</v>
      </c>
      <c r="U183" s="90">
        <f t="shared" si="85"/>
        <v>0</v>
      </c>
      <c r="V183" s="82">
        <f t="shared" si="86"/>
        <v>0</v>
      </c>
      <c r="W183" s="8"/>
      <c r="X183" s="8"/>
      <c r="Y183" s="23"/>
      <c r="Z183" s="23"/>
      <c r="AA183" s="23"/>
      <c r="AB183" s="12"/>
      <c r="AC183" s="91">
        <f t="shared" si="87"/>
        <v>0</v>
      </c>
      <c r="AD183" s="75">
        <f t="shared" si="88"/>
        <v>0</v>
      </c>
      <c r="AE183" s="88">
        <f t="shared" si="76"/>
        <v>0</v>
      </c>
      <c r="AF183" s="92">
        <f t="shared" si="77"/>
        <v>0</v>
      </c>
      <c r="AG183" s="93">
        <f t="shared" si="78"/>
        <v>0</v>
      </c>
      <c r="AH183" s="93">
        <f t="shared" si="79"/>
        <v>0</v>
      </c>
      <c r="AI183" s="78">
        <f t="shared" si="80"/>
        <v>0</v>
      </c>
      <c r="AJ183" s="92">
        <f t="shared" si="89"/>
        <v>0</v>
      </c>
      <c r="AK183" s="78">
        <f t="shared" si="90"/>
        <v>0</v>
      </c>
      <c r="AL183" s="11"/>
      <c r="AM183" s="14"/>
      <c r="AN183" s="11"/>
      <c r="AO183" s="15"/>
      <c r="AP183" s="11"/>
      <c r="AQ183" s="11"/>
      <c r="AR183" s="11"/>
      <c r="AS183" s="75" t="str">
        <f t="shared" si="98"/>
        <v/>
      </c>
      <c r="AT183" s="75" t="str">
        <f t="shared" ca="1" si="99"/>
        <v/>
      </c>
      <c r="AU183" s="75" t="str">
        <f t="shared" si="100"/>
        <v/>
      </c>
      <c r="AV183" s="75" t="str">
        <f t="shared" ca="1" si="101"/>
        <v/>
      </c>
      <c r="AW183" s="169"/>
      <c r="AX183" s="169"/>
      <c r="AY183" s="75" t="str">
        <f t="shared" si="102"/>
        <v/>
      </c>
      <c r="AZ183" s="169"/>
      <c r="BA183" s="169"/>
      <c r="BB183" s="75" t="str">
        <f t="shared" si="103"/>
        <v/>
      </c>
      <c r="BC183" s="11"/>
      <c r="BH183" s="52"/>
      <c r="BI183" s="52"/>
      <c r="BJ183" s="52"/>
      <c r="BK183" s="52"/>
      <c r="BL183" s="52"/>
      <c r="BM183" s="52"/>
      <c r="BQ183" s="27"/>
      <c r="BR183" s="27"/>
      <c r="BS183" s="27"/>
      <c r="BT183" s="27"/>
      <c r="BU183" s="27"/>
      <c r="BV183" s="27"/>
      <c r="BW183" s="54"/>
      <c r="BX183" s="26"/>
      <c r="BY183" s="54"/>
      <c r="BZ183" s="26"/>
      <c r="CA183" s="26"/>
      <c r="CB183" s="26"/>
    </row>
    <row r="184" spans="1:80" ht="17.45" customHeight="1">
      <c r="A184" s="86">
        <f t="shared" si="104"/>
        <v>25.6</v>
      </c>
      <c r="B184" s="179">
        <f t="shared" si="81"/>
        <v>46126</v>
      </c>
      <c r="C184" s="8"/>
      <c r="D184" s="11"/>
      <c r="E184" s="12"/>
      <c r="F184" s="11"/>
      <c r="G184" s="74">
        <f t="shared" si="106"/>
        <v>765</v>
      </c>
      <c r="H184" s="75">
        <f t="shared" si="106"/>
        <v>5848</v>
      </c>
      <c r="I184" s="88">
        <f t="shared" si="92"/>
        <v>0</v>
      </c>
      <c r="J184" s="78">
        <f t="shared" si="93"/>
        <v>0</v>
      </c>
      <c r="K184" s="78">
        <f t="shared" si="94"/>
        <v>0</v>
      </c>
      <c r="L184" s="78">
        <f t="shared" si="95"/>
        <v>0</v>
      </c>
      <c r="M184" s="78">
        <f t="shared" ca="1" si="96"/>
        <v>7.4608904933814738E-2</v>
      </c>
      <c r="N184" s="78">
        <f t="shared" ca="1" si="82"/>
        <v>9.317296290022023E-3</v>
      </c>
      <c r="O184" s="78">
        <f t="shared" si="97"/>
        <v>5.0000000000000001E-4</v>
      </c>
      <c r="P184" s="13"/>
      <c r="Q184" s="8"/>
      <c r="R184" s="13"/>
      <c r="S184" s="89">
        <f t="shared" si="83"/>
        <v>0</v>
      </c>
      <c r="T184" s="75">
        <f t="shared" si="84"/>
        <v>0</v>
      </c>
      <c r="U184" s="90">
        <f t="shared" si="85"/>
        <v>0</v>
      </c>
      <c r="V184" s="82">
        <f t="shared" si="86"/>
        <v>0</v>
      </c>
      <c r="W184" s="8"/>
      <c r="X184" s="8"/>
      <c r="Y184" s="23"/>
      <c r="Z184" s="23"/>
      <c r="AA184" s="23"/>
      <c r="AB184" s="12"/>
      <c r="AC184" s="91">
        <f t="shared" si="87"/>
        <v>0</v>
      </c>
      <c r="AD184" s="75">
        <f t="shared" si="88"/>
        <v>0</v>
      </c>
      <c r="AE184" s="88">
        <f t="shared" si="76"/>
        <v>0</v>
      </c>
      <c r="AF184" s="92">
        <f t="shared" si="77"/>
        <v>0</v>
      </c>
      <c r="AG184" s="93">
        <f t="shared" si="78"/>
        <v>0</v>
      </c>
      <c r="AH184" s="93">
        <f t="shared" si="79"/>
        <v>0</v>
      </c>
      <c r="AI184" s="78">
        <f t="shared" si="80"/>
        <v>0</v>
      </c>
      <c r="AJ184" s="92">
        <f t="shared" si="89"/>
        <v>0</v>
      </c>
      <c r="AK184" s="78">
        <f t="shared" si="90"/>
        <v>0</v>
      </c>
      <c r="AL184" s="11"/>
      <c r="AM184" s="14"/>
      <c r="AN184" s="11"/>
      <c r="AO184" s="15"/>
      <c r="AP184" s="11"/>
      <c r="AQ184" s="11"/>
      <c r="AR184" s="11"/>
      <c r="AS184" s="75" t="str">
        <f t="shared" si="98"/>
        <v/>
      </c>
      <c r="AT184" s="75" t="str">
        <f t="shared" ca="1" si="99"/>
        <v/>
      </c>
      <c r="AU184" s="75" t="str">
        <f t="shared" si="100"/>
        <v/>
      </c>
      <c r="AV184" s="75" t="str">
        <f t="shared" ca="1" si="101"/>
        <v/>
      </c>
      <c r="AW184" s="169"/>
      <c r="AX184" s="169"/>
      <c r="AY184" s="75" t="str">
        <f t="shared" si="102"/>
        <v/>
      </c>
      <c r="AZ184" s="169"/>
      <c r="BA184" s="169"/>
      <c r="BB184" s="75" t="str">
        <f t="shared" si="103"/>
        <v/>
      </c>
      <c r="BC184" s="11"/>
      <c r="BH184" s="52"/>
      <c r="BI184" s="52"/>
      <c r="BJ184" s="52"/>
      <c r="BK184" s="52"/>
      <c r="BL184" s="52"/>
      <c r="BM184" s="52"/>
      <c r="BQ184" s="27"/>
      <c r="BR184" s="27"/>
      <c r="BS184" s="27"/>
      <c r="BT184" s="27"/>
      <c r="BU184" s="27"/>
      <c r="BV184" s="27"/>
      <c r="BW184" s="54"/>
      <c r="BX184" s="26"/>
      <c r="BY184" s="54"/>
      <c r="BZ184" s="26"/>
      <c r="CA184" s="26"/>
      <c r="CB184" s="26"/>
    </row>
    <row r="185" spans="1:80" ht="17.45" customHeight="1" thickBot="1">
      <c r="A185" s="94">
        <f t="shared" si="104"/>
        <v>25.700000000000003</v>
      </c>
      <c r="B185" s="180">
        <f t="shared" si="81"/>
        <v>46127</v>
      </c>
      <c r="C185" s="16"/>
      <c r="D185" s="17"/>
      <c r="E185" s="18"/>
      <c r="F185" s="17"/>
      <c r="G185" s="96">
        <f t="shared" si="106"/>
        <v>765</v>
      </c>
      <c r="H185" s="97">
        <f t="shared" si="106"/>
        <v>5848</v>
      </c>
      <c r="I185" s="98">
        <f t="shared" si="92"/>
        <v>0</v>
      </c>
      <c r="J185" s="99">
        <f t="shared" si="93"/>
        <v>0</v>
      </c>
      <c r="K185" s="99">
        <f t="shared" si="94"/>
        <v>0</v>
      </c>
      <c r="L185" s="99">
        <f t="shared" si="95"/>
        <v>0</v>
      </c>
      <c r="M185" s="99">
        <f t="shared" ca="1" si="96"/>
        <v>7.4608904933814738E-2</v>
      </c>
      <c r="N185" s="99">
        <f t="shared" ca="1" si="82"/>
        <v>9.317296290022023E-3</v>
      </c>
      <c r="O185" s="99">
        <f t="shared" si="97"/>
        <v>5.0000000000000001E-4</v>
      </c>
      <c r="P185" s="19"/>
      <c r="Q185" s="16"/>
      <c r="R185" s="19"/>
      <c r="S185" s="89">
        <f t="shared" si="83"/>
        <v>0</v>
      </c>
      <c r="T185" s="75">
        <f t="shared" si="84"/>
        <v>0</v>
      </c>
      <c r="U185" s="100">
        <f t="shared" si="85"/>
        <v>0</v>
      </c>
      <c r="V185" s="101">
        <f t="shared" si="86"/>
        <v>0</v>
      </c>
      <c r="W185" s="16"/>
      <c r="X185" s="16"/>
      <c r="Y185" s="23"/>
      <c r="Z185" s="23"/>
      <c r="AA185" s="23"/>
      <c r="AB185" s="12"/>
      <c r="AC185" s="102">
        <f t="shared" si="87"/>
        <v>0</v>
      </c>
      <c r="AD185" s="97">
        <f t="shared" si="88"/>
        <v>0</v>
      </c>
      <c r="AE185" s="98">
        <f t="shared" si="76"/>
        <v>0</v>
      </c>
      <c r="AF185" s="103">
        <f t="shared" si="77"/>
        <v>0</v>
      </c>
      <c r="AG185" s="104">
        <f t="shared" si="78"/>
        <v>0</v>
      </c>
      <c r="AH185" s="104">
        <f t="shared" si="79"/>
        <v>0</v>
      </c>
      <c r="AI185" s="99">
        <f t="shared" si="80"/>
        <v>0</v>
      </c>
      <c r="AJ185" s="103">
        <f t="shared" si="89"/>
        <v>0</v>
      </c>
      <c r="AK185" s="99">
        <f t="shared" si="90"/>
        <v>0</v>
      </c>
      <c r="AL185" s="17"/>
      <c r="AM185" s="20"/>
      <c r="AN185" s="17"/>
      <c r="AO185" s="21"/>
      <c r="AP185" s="17"/>
      <c r="AQ185" s="17"/>
      <c r="AR185" s="17"/>
      <c r="AS185" s="97" t="str">
        <f t="shared" si="98"/>
        <v/>
      </c>
      <c r="AT185" s="97" t="str">
        <f t="shared" ca="1" si="99"/>
        <v/>
      </c>
      <c r="AU185" s="97" t="str">
        <f t="shared" si="100"/>
        <v/>
      </c>
      <c r="AV185" s="97" t="str">
        <f t="shared" ca="1" si="101"/>
        <v/>
      </c>
      <c r="AW185" s="167"/>
      <c r="AX185" s="167"/>
      <c r="AY185" s="97" t="str">
        <f t="shared" si="102"/>
        <v/>
      </c>
      <c r="AZ185" s="167"/>
      <c r="BA185" s="167"/>
      <c r="BB185" s="97" t="str">
        <f t="shared" si="103"/>
        <v/>
      </c>
      <c r="BC185" s="17"/>
      <c r="BH185" s="52"/>
      <c r="BI185" s="52"/>
      <c r="BJ185" s="52"/>
      <c r="BK185" s="52"/>
      <c r="BL185" s="52"/>
      <c r="BM185" s="52"/>
      <c r="BQ185" s="27"/>
      <c r="BR185" s="27"/>
      <c r="BS185" s="27"/>
      <c r="BT185" s="27"/>
      <c r="BU185" s="27"/>
      <c r="BV185" s="27"/>
      <c r="BW185" s="54"/>
      <c r="BX185" s="26"/>
      <c r="BY185" s="54"/>
      <c r="BZ185" s="26"/>
      <c r="CA185" s="26"/>
      <c r="CB185" s="26"/>
    </row>
    <row r="186" spans="1:80" ht="17.45" customHeight="1" thickTop="1">
      <c r="A186" s="105">
        <f>A179+1</f>
        <v>26.1</v>
      </c>
      <c r="B186" s="178">
        <f>B185+1</f>
        <v>46128</v>
      </c>
      <c r="C186" s="4"/>
      <c r="D186" s="5"/>
      <c r="E186" s="6"/>
      <c r="F186" s="5"/>
      <c r="G186" s="74">
        <f t="shared" si="106"/>
        <v>765</v>
      </c>
      <c r="H186" s="75">
        <f t="shared" si="106"/>
        <v>5848</v>
      </c>
      <c r="I186" s="76">
        <f t="shared" si="92"/>
        <v>0</v>
      </c>
      <c r="J186" s="77">
        <f t="shared" si="93"/>
        <v>0</v>
      </c>
      <c r="K186" s="77">
        <f t="shared" si="94"/>
        <v>0</v>
      </c>
      <c r="L186" s="77">
        <f t="shared" si="95"/>
        <v>0</v>
      </c>
      <c r="M186" s="78">
        <f t="shared" ca="1" si="96"/>
        <v>7.4608904933814738E-2</v>
      </c>
      <c r="N186" s="78">
        <f t="shared" ca="1" si="82"/>
        <v>9.317296290022023E-3</v>
      </c>
      <c r="O186" s="78">
        <f t="shared" si="97"/>
        <v>5.0000000000000001E-4</v>
      </c>
      <c r="P186" s="13"/>
      <c r="Q186" s="8"/>
      <c r="R186" s="13"/>
      <c r="S186" s="79">
        <f t="shared" si="83"/>
        <v>0</v>
      </c>
      <c r="T186" s="80">
        <f t="shared" si="84"/>
        <v>0</v>
      </c>
      <c r="U186" s="90">
        <f t="shared" si="85"/>
        <v>0</v>
      </c>
      <c r="V186" s="82">
        <f t="shared" si="86"/>
        <v>0</v>
      </c>
      <c r="W186" s="4"/>
      <c r="X186" s="4"/>
      <c r="Y186" s="22"/>
      <c r="Z186" s="22"/>
      <c r="AA186" s="22"/>
      <c r="AB186" s="6"/>
      <c r="AC186" s="83">
        <f t="shared" si="87"/>
        <v>0</v>
      </c>
      <c r="AD186" s="80">
        <f t="shared" si="88"/>
        <v>0</v>
      </c>
      <c r="AE186" s="76">
        <f t="shared" si="76"/>
        <v>0</v>
      </c>
      <c r="AF186" s="84">
        <f t="shared" si="77"/>
        <v>0</v>
      </c>
      <c r="AG186" s="85">
        <f t="shared" si="78"/>
        <v>0</v>
      </c>
      <c r="AH186" s="85">
        <f t="shared" si="79"/>
        <v>0</v>
      </c>
      <c r="AI186" s="77">
        <f t="shared" si="80"/>
        <v>0</v>
      </c>
      <c r="AJ186" s="84">
        <f t="shared" si="89"/>
        <v>0</v>
      </c>
      <c r="AK186" s="77">
        <f t="shared" si="90"/>
        <v>0</v>
      </c>
      <c r="AL186" s="5"/>
      <c r="AM186" s="9"/>
      <c r="AN186" s="5"/>
      <c r="AO186" s="10"/>
      <c r="AP186" s="5"/>
      <c r="AQ186" s="5"/>
      <c r="AR186" s="5"/>
      <c r="AS186" s="80" t="str">
        <f t="shared" si="98"/>
        <v/>
      </c>
      <c r="AT186" s="80" t="str">
        <f t="shared" ca="1" si="99"/>
        <v/>
      </c>
      <c r="AU186" s="80" t="str">
        <f t="shared" si="100"/>
        <v/>
      </c>
      <c r="AV186" s="80" t="str">
        <f t="shared" ca="1" si="101"/>
        <v/>
      </c>
      <c r="AW186" s="165"/>
      <c r="AX186" s="165"/>
      <c r="AY186" s="80" t="str">
        <f t="shared" si="102"/>
        <v/>
      </c>
      <c r="AZ186" s="165"/>
      <c r="BA186" s="165"/>
      <c r="BB186" s="80" t="str">
        <f t="shared" si="103"/>
        <v/>
      </c>
      <c r="BC186" s="5"/>
      <c r="BH186" s="52"/>
      <c r="BI186" s="52"/>
      <c r="BJ186" s="52"/>
      <c r="BK186" s="52"/>
      <c r="BL186" s="52"/>
      <c r="BM186" s="52"/>
      <c r="BQ186" s="27"/>
      <c r="BR186" s="27"/>
      <c r="BS186" s="27"/>
      <c r="BT186" s="27"/>
      <c r="BU186" s="27"/>
      <c r="BV186" s="27"/>
      <c r="BW186" s="54"/>
      <c r="BX186" s="26"/>
      <c r="BY186" s="54"/>
      <c r="BZ186" s="26"/>
      <c r="CA186" s="26"/>
      <c r="CB186" s="26"/>
    </row>
    <row r="187" spans="1:80" ht="17.45" customHeight="1">
      <c r="A187" s="94">
        <f t="shared" si="104"/>
        <v>26.2</v>
      </c>
      <c r="B187" s="179">
        <f t="shared" si="81"/>
        <v>46129</v>
      </c>
      <c r="C187" s="8"/>
      <c r="D187" s="11"/>
      <c r="E187" s="12"/>
      <c r="F187" s="11"/>
      <c r="G187" s="74">
        <f t="shared" si="106"/>
        <v>765</v>
      </c>
      <c r="H187" s="75">
        <f t="shared" si="106"/>
        <v>5848</v>
      </c>
      <c r="I187" s="88">
        <f t="shared" si="92"/>
        <v>0</v>
      </c>
      <c r="J187" s="78">
        <f t="shared" si="93"/>
        <v>0</v>
      </c>
      <c r="K187" s="78">
        <f t="shared" si="94"/>
        <v>0</v>
      </c>
      <c r="L187" s="78">
        <f t="shared" si="95"/>
        <v>0</v>
      </c>
      <c r="M187" s="78">
        <f t="shared" ca="1" si="96"/>
        <v>7.4608904933814738E-2</v>
      </c>
      <c r="N187" s="78">
        <f t="shared" ca="1" si="82"/>
        <v>9.317296290022023E-3</v>
      </c>
      <c r="O187" s="78">
        <f t="shared" si="97"/>
        <v>5.0000000000000001E-4</v>
      </c>
      <c r="P187" s="13"/>
      <c r="Q187" s="8"/>
      <c r="R187" s="13"/>
      <c r="S187" s="89">
        <f t="shared" si="83"/>
        <v>0</v>
      </c>
      <c r="T187" s="75">
        <f t="shared" si="84"/>
        <v>0</v>
      </c>
      <c r="U187" s="90">
        <f t="shared" si="85"/>
        <v>0</v>
      </c>
      <c r="V187" s="82">
        <f t="shared" si="86"/>
        <v>0</v>
      </c>
      <c r="W187" s="8"/>
      <c r="X187" s="8"/>
      <c r="Y187" s="23"/>
      <c r="Z187" s="23"/>
      <c r="AA187" s="23"/>
      <c r="AB187" s="12"/>
      <c r="AC187" s="91">
        <f t="shared" si="87"/>
        <v>0</v>
      </c>
      <c r="AD187" s="75">
        <f t="shared" si="88"/>
        <v>0</v>
      </c>
      <c r="AE187" s="88">
        <f t="shared" si="76"/>
        <v>0</v>
      </c>
      <c r="AF187" s="92">
        <f t="shared" si="77"/>
        <v>0</v>
      </c>
      <c r="AG187" s="93">
        <f t="shared" si="78"/>
        <v>0</v>
      </c>
      <c r="AH187" s="93">
        <f t="shared" si="79"/>
        <v>0</v>
      </c>
      <c r="AI187" s="78">
        <f t="shared" si="80"/>
        <v>0</v>
      </c>
      <c r="AJ187" s="92">
        <f t="shared" si="89"/>
        <v>0</v>
      </c>
      <c r="AK187" s="78">
        <f t="shared" si="90"/>
        <v>0</v>
      </c>
      <c r="AL187" s="11"/>
      <c r="AM187" s="14"/>
      <c r="AN187" s="11"/>
      <c r="AO187" s="15"/>
      <c r="AP187" s="11"/>
      <c r="AQ187" s="11"/>
      <c r="AR187" s="11"/>
      <c r="AS187" s="75" t="str">
        <f t="shared" si="98"/>
        <v/>
      </c>
      <c r="AT187" s="75" t="str">
        <f t="shared" ca="1" si="99"/>
        <v/>
      </c>
      <c r="AU187" s="75" t="str">
        <f t="shared" si="100"/>
        <v/>
      </c>
      <c r="AV187" s="75" t="str">
        <f t="shared" ca="1" si="101"/>
        <v/>
      </c>
      <c r="AW187" s="169"/>
      <c r="AX187" s="169"/>
      <c r="AY187" s="75" t="str">
        <f t="shared" si="102"/>
        <v/>
      </c>
      <c r="AZ187" s="169"/>
      <c r="BA187" s="169"/>
      <c r="BB187" s="75" t="str">
        <f t="shared" si="103"/>
        <v/>
      </c>
      <c r="BC187" s="11"/>
      <c r="BH187" s="52"/>
      <c r="BI187" s="52"/>
      <c r="BJ187" s="52"/>
      <c r="BK187" s="52"/>
      <c r="BL187" s="52"/>
      <c r="BM187" s="52"/>
      <c r="BQ187" s="27"/>
      <c r="BR187" s="27"/>
      <c r="BS187" s="27"/>
      <c r="BT187" s="27"/>
      <c r="BU187" s="27"/>
      <c r="BV187" s="27"/>
      <c r="BW187" s="54"/>
      <c r="BX187" s="26"/>
      <c r="BY187" s="54"/>
      <c r="BZ187" s="26"/>
      <c r="CA187" s="26"/>
      <c r="CB187" s="26"/>
    </row>
    <row r="188" spans="1:80" ht="17.45" customHeight="1">
      <c r="A188" s="86">
        <f t="shared" si="104"/>
        <v>26.3</v>
      </c>
      <c r="B188" s="179">
        <f t="shared" si="81"/>
        <v>46130</v>
      </c>
      <c r="C188" s="8"/>
      <c r="D188" s="11"/>
      <c r="E188" s="12"/>
      <c r="F188" s="11"/>
      <c r="G188" s="74">
        <f t="shared" ref="G188:H203" si="107">G187-E188-C188</f>
        <v>765</v>
      </c>
      <c r="H188" s="75">
        <f t="shared" si="107"/>
        <v>5848</v>
      </c>
      <c r="I188" s="88">
        <f t="shared" si="92"/>
        <v>0</v>
      </c>
      <c r="J188" s="78">
        <f t="shared" si="93"/>
        <v>0</v>
      </c>
      <c r="K188" s="78">
        <f t="shared" si="94"/>
        <v>0</v>
      </c>
      <c r="L188" s="78">
        <f t="shared" si="95"/>
        <v>0</v>
      </c>
      <c r="M188" s="78">
        <f t="shared" ca="1" si="96"/>
        <v>7.4608904933814738E-2</v>
      </c>
      <c r="N188" s="78">
        <f t="shared" ca="1" si="82"/>
        <v>9.317296290022023E-3</v>
      </c>
      <c r="O188" s="78">
        <f t="shared" si="97"/>
        <v>5.0000000000000001E-4</v>
      </c>
      <c r="P188" s="13"/>
      <c r="Q188" s="8"/>
      <c r="R188" s="13"/>
      <c r="S188" s="89">
        <f t="shared" si="83"/>
        <v>0</v>
      </c>
      <c r="T188" s="75">
        <f t="shared" si="84"/>
        <v>0</v>
      </c>
      <c r="U188" s="90">
        <f t="shared" si="85"/>
        <v>0</v>
      </c>
      <c r="V188" s="82">
        <f t="shared" si="86"/>
        <v>0</v>
      </c>
      <c r="W188" s="8"/>
      <c r="X188" s="8"/>
      <c r="Y188" s="23"/>
      <c r="Z188" s="23"/>
      <c r="AA188" s="23"/>
      <c r="AB188" s="12"/>
      <c r="AC188" s="91">
        <f t="shared" si="87"/>
        <v>0</v>
      </c>
      <c r="AD188" s="75">
        <f t="shared" si="88"/>
        <v>0</v>
      </c>
      <c r="AE188" s="88">
        <f t="shared" si="76"/>
        <v>0</v>
      </c>
      <c r="AF188" s="92">
        <f t="shared" si="77"/>
        <v>0</v>
      </c>
      <c r="AG188" s="93">
        <f t="shared" si="78"/>
        <v>0</v>
      </c>
      <c r="AH188" s="93">
        <f t="shared" si="79"/>
        <v>0</v>
      </c>
      <c r="AI188" s="78">
        <f t="shared" si="80"/>
        <v>0</v>
      </c>
      <c r="AJ188" s="92">
        <f t="shared" si="89"/>
        <v>0</v>
      </c>
      <c r="AK188" s="78">
        <f t="shared" si="90"/>
        <v>0</v>
      </c>
      <c r="AL188" s="11"/>
      <c r="AM188" s="14"/>
      <c r="AN188" s="11"/>
      <c r="AO188" s="15"/>
      <c r="AP188" s="11"/>
      <c r="AQ188" s="11"/>
      <c r="AR188" s="11"/>
      <c r="AS188" s="75" t="str">
        <f t="shared" si="98"/>
        <v/>
      </c>
      <c r="AT188" s="75" t="str">
        <f t="shared" ca="1" si="99"/>
        <v/>
      </c>
      <c r="AU188" s="75" t="str">
        <f t="shared" si="100"/>
        <v/>
      </c>
      <c r="AV188" s="75" t="str">
        <f t="shared" ca="1" si="101"/>
        <v/>
      </c>
      <c r="AW188" s="169"/>
      <c r="AX188" s="169"/>
      <c r="AY188" s="75" t="str">
        <f t="shared" si="102"/>
        <v/>
      </c>
      <c r="AZ188" s="169"/>
      <c r="BA188" s="169"/>
      <c r="BB188" s="75" t="str">
        <f t="shared" si="103"/>
        <v/>
      </c>
      <c r="BC188" s="11"/>
      <c r="BH188" s="52"/>
      <c r="BI188" s="52"/>
      <c r="BJ188" s="52"/>
      <c r="BK188" s="52"/>
      <c r="BL188" s="52"/>
      <c r="BM188" s="52"/>
      <c r="BQ188" s="27"/>
      <c r="BR188" s="27"/>
      <c r="BS188" s="27"/>
      <c r="BT188" s="27"/>
      <c r="BU188" s="27"/>
      <c r="BV188" s="27"/>
      <c r="BW188" s="54"/>
      <c r="BX188" s="26"/>
      <c r="BY188" s="54"/>
      <c r="BZ188" s="26"/>
      <c r="CA188" s="26"/>
      <c r="CB188" s="26"/>
    </row>
    <row r="189" spans="1:80" ht="17.45" customHeight="1">
      <c r="A189" s="94">
        <f t="shared" si="104"/>
        <v>26.4</v>
      </c>
      <c r="B189" s="179">
        <f t="shared" si="81"/>
        <v>46131</v>
      </c>
      <c r="C189" s="8"/>
      <c r="D189" s="11"/>
      <c r="E189" s="12"/>
      <c r="F189" s="11"/>
      <c r="G189" s="74">
        <f t="shared" si="107"/>
        <v>765</v>
      </c>
      <c r="H189" s="75">
        <f t="shared" si="107"/>
        <v>5848</v>
      </c>
      <c r="I189" s="88">
        <f t="shared" si="92"/>
        <v>0</v>
      </c>
      <c r="J189" s="78">
        <f t="shared" si="93"/>
        <v>0</v>
      </c>
      <c r="K189" s="78">
        <f t="shared" si="94"/>
        <v>0</v>
      </c>
      <c r="L189" s="78">
        <f t="shared" si="95"/>
        <v>0</v>
      </c>
      <c r="M189" s="78">
        <f t="shared" ca="1" si="96"/>
        <v>7.4608904933814738E-2</v>
      </c>
      <c r="N189" s="78">
        <f t="shared" ca="1" si="82"/>
        <v>9.317296290022023E-3</v>
      </c>
      <c r="O189" s="78">
        <f t="shared" si="97"/>
        <v>5.0000000000000001E-4</v>
      </c>
      <c r="P189" s="13"/>
      <c r="Q189" s="8"/>
      <c r="R189" s="13"/>
      <c r="S189" s="89">
        <f t="shared" si="83"/>
        <v>0</v>
      </c>
      <c r="T189" s="75">
        <f t="shared" si="84"/>
        <v>0</v>
      </c>
      <c r="U189" s="90">
        <f t="shared" si="85"/>
        <v>0</v>
      </c>
      <c r="V189" s="82">
        <f t="shared" si="86"/>
        <v>0</v>
      </c>
      <c r="W189" s="8"/>
      <c r="X189" s="8"/>
      <c r="Y189" s="23"/>
      <c r="Z189" s="23"/>
      <c r="AA189" s="23"/>
      <c r="AB189" s="12"/>
      <c r="AC189" s="91">
        <f t="shared" si="87"/>
        <v>0</v>
      </c>
      <c r="AD189" s="75">
        <f t="shared" si="88"/>
        <v>0</v>
      </c>
      <c r="AE189" s="88">
        <f t="shared" si="76"/>
        <v>0</v>
      </c>
      <c r="AF189" s="92">
        <f t="shared" si="77"/>
        <v>0</v>
      </c>
      <c r="AG189" s="93">
        <f t="shared" si="78"/>
        <v>0</v>
      </c>
      <c r="AH189" s="93">
        <f t="shared" si="79"/>
        <v>0</v>
      </c>
      <c r="AI189" s="78">
        <f t="shared" si="80"/>
        <v>0</v>
      </c>
      <c r="AJ189" s="92">
        <f t="shared" si="89"/>
        <v>0</v>
      </c>
      <c r="AK189" s="78">
        <f t="shared" si="90"/>
        <v>0</v>
      </c>
      <c r="AL189" s="11"/>
      <c r="AM189" s="14"/>
      <c r="AN189" s="11"/>
      <c r="AO189" s="15"/>
      <c r="AP189" s="11"/>
      <c r="AQ189" s="11"/>
      <c r="AR189" s="11"/>
      <c r="AS189" s="75" t="str">
        <f t="shared" si="98"/>
        <v/>
      </c>
      <c r="AT189" s="75" t="str">
        <f t="shared" ca="1" si="99"/>
        <v/>
      </c>
      <c r="AU189" s="75" t="str">
        <f t="shared" si="100"/>
        <v/>
      </c>
      <c r="AV189" s="75" t="str">
        <f t="shared" ca="1" si="101"/>
        <v/>
      </c>
      <c r="AW189" s="169"/>
      <c r="AX189" s="169"/>
      <c r="AY189" s="75" t="str">
        <f t="shared" si="102"/>
        <v/>
      </c>
      <c r="AZ189" s="169"/>
      <c r="BA189" s="169"/>
      <c r="BB189" s="75" t="str">
        <f t="shared" si="103"/>
        <v/>
      </c>
      <c r="BC189" s="11"/>
      <c r="BH189" s="52"/>
      <c r="BI189" s="52"/>
      <c r="BJ189" s="52"/>
      <c r="BK189" s="52"/>
      <c r="BL189" s="52"/>
      <c r="BM189" s="52"/>
      <c r="BQ189" s="27"/>
      <c r="BR189" s="27"/>
      <c r="BS189" s="27"/>
      <c r="BT189" s="27"/>
      <c r="BU189" s="27"/>
      <c r="BV189" s="27"/>
      <c r="BW189" s="54"/>
      <c r="BX189" s="26"/>
      <c r="BY189" s="54"/>
      <c r="BZ189" s="26"/>
      <c r="CA189" s="26"/>
      <c r="CB189" s="26"/>
    </row>
    <row r="190" spans="1:80" ht="17.45" customHeight="1">
      <c r="A190" s="86">
        <f t="shared" si="104"/>
        <v>26.5</v>
      </c>
      <c r="B190" s="179">
        <f t="shared" si="81"/>
        <v>46132</v>
      </c>
      <c r="C190" s="8"/>
      <c r="D190" s="11"/>
      <c r="E190" s="12"/>
      <c r="F190" s="11"/>
      <c r="G190" s="74">
        <f t="shared" si="107"/>
        <v>765</v>
      </c>
      <c r="H190" s="75">
        <f t="shared" si="107"/>
        <v>5848</v>
      </c>
      <c r="I190" s="88">
        <f t="shared" si="92"/>
        <v>0</v>
      </c>
      <c r="J190" s="78">
        <f t="shared" si="93"/>
        <v>0</v>
      </c>
      <c r="K190" s="78">
        <f t="shared" si="94"/>
        <v>0</v>
      </c>
      <c r="L190" s="78">
        <f t="shared" si="95"/>
        <v>0</v>
      </c>
      <c r="M190" s="78">
        <f t="shared" ca="1" si="96"/>
        <v>7.4608904933814738E-2</v>
      </c>
      <c r="N190" s="78">
        <f t="shared" ca="1" si="82"/>
        <v>9.317296290022023E-3</v>
      </c>
      <c r="O190" s="78">
        <f t="shared" si="97"/>
        <v>5.0000000000000001E-4</v>
      </c>
      <c r="P190" s="13"/>
      <c r="Q190" s="8"/>
      <c r="R190" s="13"/>
      <c r="S190" s="89">
        <f t="shared" si="83"/>
        <v>0</v>
      </c>
      <c r="T190" s="75">
        <f t="shared" si="84"/>
        <v>0</v>
      </c>
      <c r="U190" s="90">
        <f t="shared" si="85"/>
        <v>0</v>
      </c>
      <c r="V190" s="82">
        <f t="shared" si="86"/>
        <v>0</v>
      </c>
      <c r="W190" s="8"/>
      <c r="X190" s="8"/>
      <c r="Y190" s="23"/>
      <c r="Z190" s="23"/>
      <c r="AA190" s="23"/>
      <c r="AB190" s="12"/>
      <c r="AC190" s="91">
        <f t="shared" si="87"/>
        <v>0</v>
      </c>
      <c r="AD190" s="75">
        <f t="shared" si="88"/>
        <v>0</v>
      </c>
      <c r="AE190" s="88">
        <f t="shared" si="76"/>
        <v>0</v>
      </c>
      <c r="AF190" s="92">
        <f t="shared" si="77"/>
        <v>0</v>
      </c>
      <c r="AG190" s="93">
        <f t="shared" si="78"/>
        <v>0</v>
      </c>
      <c r="AH190" s="93">
        <f t="shared" si="79"/>
        <v>0</v>
      </c>
      <c r="AI190" s="78">
        <f t="shared" si="80"/>
        <v>0</v>
      </c>
      <c r="AJ190" s="92">
        <f t="shared" si="89"/>
        <v>0</v>
      </c>
      <c r="AK190" s="78">
        <f t="shared" si="90"/>
        <v>0</v>
      </c>
      <c r="AL190" s="11"/>
      <c r="AM190" s="14"/>
      <c r="AN190" s="11"/>
      <c r="AO190" s="15"/>
      <c r="AP190" s="11"/>
      <c r="AQ190" s="11"/>
      <c r="AR190" s="11"/>
      <c r="AS190" s="75" t="str">
        <f t="shared" si="98"/>
        <v/>
      </c>
      <c r="AT190" s="75" t="str">
        <f t="shared" ca="1" si="99"/>
        <v/>
      </c>
      <c r="AU190" s="75" t="str">
        <f t="shared" si="100"/>
        <v/>
      </c>
      <c r="AV190" s="75" t="str">
        <f t="shared" ca="1" si="101"/>
        <v/>
      </c>
      <c r="AW190" s="169"/>
      <c r="AX190" s="169"/>
      <c r="AY190" s="75" t="str">
        <f t="shared" si="102"/>
        <v/>
      </c>
      <c r="AZ190" s="169"/>
      <c r="BA190" s="169"/>
      <c r="BB190" s="75" t="str">
        <f t="shared" si="103"/>
        <v/>
      </c>
      <c r="BC190" s="11"/>
      <c r="BH190" s="52"/>
      <c r="BI190" s="52"/>
      <c r="BJ190" s="52"/>
      <c r="BK190" s="52"/>
      <c r="BL190" s="52"/>
      <c r="BM190" s="52"/>
      <c r="BQ190" s="27"/>
      <c r="BR190" s="27"/>
      <c r="BS190" s="27"/>
      <c r="BT190" s="27"/>
      <c r="BU190" s="27"/>
      <c r="BV190" s="27"/>
      <c r="BW190" s="54"/>
      <c r="BX190" s="26"/>
      <c r="BY190" s="54"/>
      <c r="BZ190" s="26"/>
      <c r="CA190" s="26"/>
      <c r="CB190" s="26"/>
    </row>
    <row r="191" spans="1:80" ht="17.45" customHeight="1">
      <c r="A191" s="94">
        <f t="shared" si="104"/>
        <v>26.6</v>
      </c>
      <c r="B191" s="179">
        <f t="shared" si="81"/>
        <v>46133</v>
      </c>
      <c r="C191" s="8"/>
      <c r="D191" s="11"/>
      <c r="E191" s="12"/>
      <c r="F191" s="11"/>
      <c r="G191" s="74">
        <f t="shared" si="107"/>
        <v>765</v>
      </c>
      <c r="H191" s="75">
        <f t="shared" si="107"/>
        <v>5848</v>
      </c>
      <c r="I191" s="88">
        <f t="shared" si="92"/>
        <v>0</v>
      </c>
      <c r="J191" s="78">
        <f t="shared" si="93"/>
        <v>0</v>
      </c>
      <c r="K191" s="78">
        <f t="shared" si="94"/>
        <v>0</v>
      </c>
      <c r="L191" s="78">
        <f t="shared" si="95"/>
        <v>0</v>
      </c>
      <c r="M191" s="78">
        <f t="shared" ca="1" si="96"/>
        <v>7.4608904933814738E-2</v>
      </c>
      <c r="N191" s="78">
        <f t="shared" ca="1" si="82"/>
        <v>9.317296290022023E-3</v>
      </c>
      <c r="O191" s="78">
        <f t="shared" si="97"/>
        <v>5.0000000000000001E-4</v>
      </c>
      <c r="P191" s="13"/>
      <c r="Q191" s="8"/>
      <c r="R191" s="13"/>
      <c r="S191" s="89">
        <f t="shared" si="83"/>
        <v>0</v>
      </c>
      <c r="T191" s="75">
        <f t="shared" si="84"/>
        <v>0</v>
      </c>
      <c r="U191" s="90">
        <f t="shared" si="85"/>
        <v>0</v>
      </c>
      <c r="V191" s="82">
        <f t="shared" si="86"/>
        <v>0</v>
      </c>
      <c r="W191" s="8"/>
      <c r="X191" s="8"/>
      <c r="Y191" s="23"/>
      <c r="Z191" s="23"/>
      <c r="AA191" s="23"/>
      <c r="AB191" s="12"/>
      <c r="AC191" s="91">
        <f t="shared" si="87"/>
        <v>0</v>
      </c>
      <c r="AD191" s="75">
        <f t="shared" si="88"/>
        <v>0</v>
      </c>
      <c r="AE191" s="88">
        <f t="shared" si="76"/>
        <v>0</v>
      </c>
      <c r="AF191" s="92">
        <f t="shared" si="77"/>
        <v>0</v>
      </c>
      <c r="AG191" s="93">
        <f t="shared" si="78"/>
        <v>0</v>
      </c>
      <c r="AH191" s="93">
        <f t="shared" si="79"/>
        <v>0</v>
      </c>
      <c r="AI191" s="78">
        <f t="shared" si="80"/>
        <v>0</v>
      </c>
      <c r="AJ191" s="92">
        <f t="shared" si="89"/>
        <v>0</v>
      </c>
      <c r="AK191" s="78">
        <f t="shared" si="90"/>
        <v>0</v>
      </c>
      <c r="AL191" s="11"/>
      <c r="AM191" s="14"/>
      <c r="AN191" s="11"/>
      <c r="AO191" s="15"/>
      <c r="AP191" s="11"/>
      <c r="AQ191" s="11"/>
      <c r="AR191" s="11"/>
      <c r="AS191" s="75" t="str">
        <f t="shared" si="98"/>
        <v/>
      </c>
      <c r="AT191" s="75" t="str">
        <f t="shared" ca="1" si="99"/>
        <v/>
      </c>
      <c r="AU191" s="75" t="str">
        <f t="shared" si="100"/>
        <v/>
      </c>
      <c r="AV191" s="75" t="str">
        <f t="shared" ca="1" si="101"/>
        <v/>
      </c>
      <c r="AW191" s="169"/>
      <c r="AX191" s="169"/>
      <c r="AY191" s="75" t="str">
        <f t="shared" si="102"/>
        <v/>
      </c>
      <c r="AZ191" s="169"/>
      <c r="BA191" s="169"/>
      <c r="BB191" s="75" t="str">
        <f t="shared" si="103"/>
        <v/>
      </c>
      <c r="BC191" s="11"/>
      <c r="BH191" s="52"/>
      <c r="BI191" s="52"/>
      <c r="BJ191" s="52"/>
      <c r="BK191" s="52"/>
      <c r="BL191" s="52"/>
      <c r="BM191" s="52"/>
      <c r="BQ191" s="27"/>
      <c r="BR191" s="27"/>
      <c r="BS191" s="27"/>
      <c r="BT191" s="27"/>
      <c r="BU191" s="27"/>
      <c r="BV191" s="27"/>
      <c r="BW191" s="54"/>
      <c r="BX191" s="26"/>
      <c r="BY191" s="54"/>
      <c r="BZ191" s="26"/>
      <c r="CA191" s="26"/>
      <c r="CB191" s="26"/>
    </row>
    <row r="192" spans="1:80" ht="17.45" customHeight="1" thickBot="1">
      <c r="A192" s="86">
        <f t="shared" si="104"/>
        <v>26.700000000000003</v>
      </c>
      <c r="B192" s="180">
        <f t="shared" si="81"/>
        <v>46134</v>
      </c>
      <c r="C192" s="16"/>
      <c r="D192" s="17"/>
      <c r="E192" s="18"/>
      <c r="F192" s="17"/>
      <c r="G192" s="96">
        <f t="shared" si="107"/>
        <v>765</v>
      </c>
      <c r="H192" s="97">
        <f t="shared" si="107"/>
        <v>5848</v>
      </c>
      <c r="I192" s="98">
        <f t="shared" si="92"/>
        <v>0</v>
      </c>
      <c r="J192" s="99">
        <f t="shared" si="93"/>
        <v>0</v>
      </c>
      <c r="K192" s="99">
        <f t="shared" si="94"/>
        <v>0</v>
      </c>
      <c r="L192" s="99">
        <f t="shared" si="95"/>
        <v>0</v>
      </c>
      <c r="M192" s="99">
        <f t="shared" ca="1" si="96"/>
        <v>7.4608904933814738E-2</v>
      </c>
      <c r="N192" s="99">
        <f t="shared" ca="1" si="82"/>
        <v>9.317296290022023E-3</v>
      </c>
      <c r="O192" s="99">
        <f t="shared" si="97"/>
        <v>5.0000000000000001E-4</v>
      </c>
      <c r="P192" s="19"/>
      <c r="Q192" s="16"/>
      <c r="R192" s="19"/>
      <c r="S192" s="89">
        <f t="shared" si="83"/>
        <v>0</v>
      </c>
      <c r="T192" s="75">
        <f t="shared" si="84"/>
        <v>0</v>
      </c>
      <c r="U192" s="100">
        <f t="shared" si="85"/>
        <v>0</v>
      </c>
      <c r="V192" s="101">
        <f t="shared" si="86"/>
        <v>0</v>
      </c>
      <c r="W192" s="16"/>
      <c r="X192" s="16"/>
      <c r="Y192" s="23"/>
      <c r="Z192" s="23"/>
      <c r="AA192" s="23"/>
      <c r="AB192" s="12"/>
      <c r="AC192" s="102">
        <f t="shared" si="87"/>
        <v>0</v>
      </c>
      <c r="AD192" s="97">
        <f t="shared" si="88"/>
        <v>0</v>
      </c>
      <c r="AE192" s="98">
        <f t="shared" si="76"/>
        <v>0</v>
      </c>
      <c r="AF192" s="103">
        <f t="shared" si="77"/>
        <v>0</v>
      </c>
      <c r="AG192" s="104">
        <f t="shared" si="78"/>
        <v>0</v>
      </c>
      <c r="AH192" s="104">
        <f t="shared" si="79"/>
        <v>0</v>
      </c>
      <c r="AI192" s="99">
        <f t="shared" si="80"/>
        <v>0</v>
      </c>
      <c r="AJ192" s="103">
        <f t="shared" si="89"/>
        <v>0</v>
      </c>
      <c r="AK192" s="99">
        <f t="shared" si="90"/>
        <v>0</v>
      </c>
      <c r="AL192" s="17"/>
      <c r="AM192" s="20"/>
      <c r="AN192" s="17"/>
      <c r="AO192" s="21"/>
      <c r="AP192" s="17"/>
      <c r="AQ192" s="17"/>
      <c r="AR192" s="17"/>
      <c r="AS192" s="97" t="str">
        <f t="shared" si="98"/>
        <v/>
      </c>
      <c r="AT192" s="97" t="str">
        <f t="shared" ca="1" si="99"/>
        <v/>
      </c>
      <c r="AU192" s="97" t="str">
        <f t="shared" si="100"/>
        <v/>
      </c>
      <c r="AV192" s="97" t="str">
        <f t="shared" ca="1" si="101"/>
        <v/>
      </c>
      <c r="AW192" s="167"/>
      <c r="AX192" s="167"/>
      <c r="AY192" s="97" t="str">
        <f t="shared" si="102"/>
        <v/>
      </c>
      <c r="AZ192" s="167"/>
      <c r="BA192" s="167"/>
      <c r="BB192" s="97" t="str">
        <f t="shared" si="103"/>
        <v/>
      </c>
      <c r="BC192" s="17"/>
      <c r="BH192" s="52"/>
      <c r="BI192" s="52"/>
      <c r="BJ192" s="52"/>
      <c r="BK192" s="52"/>
      <c r="BL192" s="52"/>
      <c r="BM192" s="52"/>
      <c r="BQ192" s="27"/>
      <c r="BR192" s="27"/>
      <c r="BS192" s="27"/>
      <c r="BT192" s="27"/>
      <c r="BU192" s="27"/>
      <c r="BV192" s="27"/>
      <c r="BW192" s="54"/>
      <c r="BX192" s="26"/>
      <c r="BY192" s="54"/>
      <c r="BZ192" s="26"/>
      <c r="CA192" s="26"/>
      <c r="CB192" s="26"/>
    </row>
    <row r="193" spans="1:80" ht="17.45" customHeight="1" thickTop="1">
      <c r="A193" s="71">
        <f>A186+1</f>
        <v>27.1</v>
      </c>
      <c r="B193" s="178">
        <f>B192+1</f>
        <v>46135</v>
      </c>
      <c r="C193" s="4"/>
      <c r="D193" s="5"/>
      <c r="E193" s="6"/>
      <c r="F193" s="5"/>
      <c r="G193" s="74">
        <f t="shared" si="107"/>
        <v>765</v>
      </c>
      <c r="H193" s="75">
        <f t="shared" si="107"/>
        <v>5848</v>
      </c>
      <c r="I193" s="76">
        <f t="shared" si="92"/>
        <v>0</v>
      </c>
      <c r="J193" s="77">
        <f t="shared" si="93"/>
        <v>0</v>
      </c>
      <c r="K193" s="77">
        <f t="shared" si="94"/>
        <v>0</v>
      </c>
      <c r="L193" s="77">
        <f t="shared" si="95"/>
        <v>0</v>
      </c>
      <c r="M193" s="78">
        <f t="shared" ca="1" si="96"/>
        <v>7.4608904933814738E-2</v>
      </c>
      <c r="N193" s="78">
        <f t="shared" ca="1" si="82"/>
        <v>9.317296290022023E-3</v>
      </c>
      <c r="O193" s="78">
        <f t="shared" si="97"/>
        <v>5.0000000000000001E-4</v>
      </c>
      <c r="P193" s="13"/>
      <c r="Q193" s="8"/>
      <c r="R193" s="13"/>
      <c r="S193" s="79">
        <f t="shared" si="83"/>
        <v>0</v>
      </c>
      <c r="T193" s="80">
        <f t="shared" si="84"/>
        <v>0</v>
      </c>
      <c r="U193" s="90">
        <f t="shared" si="85"/>
        <v>0</v>
      </c>
      <c r="V193" s="82">
        <f t="shared" si="86"/>
        <v>0</v>
      </c>
      <c r="W193" s="4"/>
      <c r="X193" s="4"/>
      <c r="Y193" s="6"/>
      <c r="Z193" s="6"/>
      <c r="AA193" s="6"/>
      <c r="AB193" s="6"/>
      <c r="AC193" s="83">
        <f t="shared" si="87"/>
        <v>0</v>
      </c>
      <c r="AD193" s="80">
        <f t="shared" si="88"/>
        <v>0</v>
      </c>
      <c r="AE193" s="76">
        <f t="shared" si="76"/>
        <v>0</v>
      </c>
      <c r="AF193" s="84">
        <f t="shared" si="77"/>
        <v>0</v>
      </c>
      <c r="AG193" s="85">
        <f t="shared" si="78"/>
        <v>0</v>
      </c>
      <c r="AH193" s="85">
        <f t="shared" si="79"/>
        <v>0</v>
      </c>
      <c r="AI193" s="77">
        <f t="shared" si="80"/>
        <v>0</v>
      </c>
      <c r="AJ193" s="84">
        <f t="shared" si="89"/>
        <v>0</v>
      </c>
      <c r="AK193" s="77">
        <f t="shared" si="90"/>
        <v>0</v>
      </c>
      <c r="AL193" s="5"/>
      <c r="AM193" s="9"/>
      <c r="AN193" s="5"/>
      <c r="AO193" s="10"/>
      <c r="AP193" s="5"/>
      <c r="AQ193" s="5"/>
      <c r="AR193" s="5"/>
      <c r="AS193" s="80" t="str">
        <f t="shared" si="98"/>
        <v/>
      </c>
      <c r="AT193" s="80" t="str">
        <f t="shared" ca="1" si="99"/>
        <v/>
      </c>
      <c r="AU193" s="80" t="str">
        <f t="shared" si="100"/>
        <v/>
      </c>
      <c r="AV193" s="80" t="str">
        <f t="shared" ca="1" si="101"/>
        <v/>
      </c>
      <c r="AW193" s="165"/>
      <c r="AX193" s="165"/>
      <c r="AY193" s="80" t="str">
        <f t="shared" si="102"/>
        <v/>
      </c>
      <c r="AZ193" s="165"/>
      <c r="BA193" s="165"/>
      <c r="BB193" s="80" t="str">
        <f t="shared" si="103"/>
        <v/>
      </c>
      <c r="BC193" s="5"/>
      <c r="BH193" s="52"/>
      <c r="BI193" s="52"/>
      <c r="BJ193" s="52"/>
      <c r="BK193" s="52"/>
      <c r="BL193" s="52"/>
      <c r="BM193" s="52"/>
      <c r="BQ193" s="27"/>
      <c r="BR193" s="27"/>
      <c r="BS193" s="27"/>
      <c r="BT193" s="27"/>
      <c r="BU193" s="27"/>
      <c r="BV193" s="27"/>
      <c r="BW193" s="54"/>
      <c r="BX193" s="26"/>
      <c r="BY193" s="54"/>
      <c r="BZ193" s="26"/>
      <c r="CA193" s="26"/>
      <c r="CB193" s="26"/>
    </row>
    <row r="194" spans="1:80" ht="17.45" customHeight="1">
      <c r="A194" s="86">
        <f t="shared" si="104"/>
        <v>27.2</v>
      </c>
      <c r="B194" s="179">
        <f t="shared" si="81"/>
        <v>46136</v>
      </c>
      <c r="C194" s="8"/>
      <c r="D194" s="11"/>
      <c r="E194" s="12"/>
      <c r="F194" s="11"/>
      <c r="G194" s="74">
        <f t="shared" si="107"/>
        <v>765</v>
      </c>
      <c r="H194" s="75">
        <f t="shared" si="107"/>
        <v>5848</v>
      </c>
      <c r="I194" s="88">
        <f t="shared" si="92"/>
        <v>0</v>
      </c>
      <c r="J194" s="78">
        <f t="shared" si="93"/>
        <v>0</v>
      </c>
      <c r="K194" s="78">
        <f t="shared" si="94"/>
        <v>0</v>
      </c>
      <c r="L194" s="78">
        <f t="shared" si="95"/>
        <v>0</v>
      </c>
      <c r="M194" s="78">
        <f t="shared" ca="1" si="96"/>
        <v>7.4608904933814738E-2</v>
      </c>
      <c r="N194" s="78">
        <f t="shared" ca="1" si="82"/>
        <v>9.317296290022023E-3</v>
      </c>
      <c r="O194" s="78">
        <f t="shared" si="97"/>
        <v>5.0000000000000001E-4</v>
      </c>
      <c r="P194" s="13"/>
      <c r="Q194" s="8"/>
      <c r="R194" s="13"/>
      <c r="S194" s="89">
        <f t="shared" si="83"/>
        <v>0</v>
      </c>
      <c r="T194" s="75">
        <f t="shared" si="84"/>
        <v>0</v>
      </c>
      <c r="U194" s="90">
        <f t="shared" si="85"/>
        <v>0</v>
      </c>
      <c r="V194" s="82">
        <f t="shared" si="86"/>
        <v>0</v>
      </c>
      <c r="W194" s="8"/>
      <c r="X194" s="8"/>
      <c r="Y194" s="12"/>
      <c r="Z194" s="12"/>
      <c r="AA194" s="12"/>
      <c r="AB194" s="12"/>
      <c r="AC194" s="91">
        <f t="shared" si="87"/>
        <v>0</v>
      </c>
      <c r="AD194" s="75">
        <f t="shared" si="88"/>
        <v>0</v>
      </c>
      <c r="AE194" s="88">
        <f t="shared" si="76"/>
        <v>0</v>
      </c>
      <c r="AF194" s="92">
        <f t="shared" si="77"/>
        <v>0</v>
      </c>
      <c r="AG194" s="93">
        <f t="shared" si="78"/>
        <v>0</v>
      </c>
      <c r="AH194" s="93">
        <f t="shared" si="79"/>
        <v>0</v>
      </c>
      <c r="AI194" s="78">
        <f t="shared" si="80"/>
        <v>0</v>
      </c>
      <c r="AJ194" s="92">
        <f t="shared" si="89"/>
        <v>0</v>
      </c>
      <c r="AK194" s="78">
        <f t="shared" si="90"/>
        <v>0</v>
      </c>
      <c r="AL194" s="11"/>
      <c r="AM194" s="14"/>
      <c r="AN194" s="11"/>
      <c r="AO194" s="15"/>
      <c r="AP194" s="11"/>
      <c r="AQ194" s="11"/>
      <c r="AR194" s="11"/>
      <c r="AS194" s="75" t="str">
        <f t="shared" si="98"/>
        <v/>
      </c>
      <c r="AT194" s="75" t="str">
        <f t="shared" ca="1" si="99"/>
        <v/>
      </c>
      <c r="AU194" s="75" t="str">
        <f t="shared" si="100"/>
        <v/>
      </c>
      <c r="AV194" s="75" t="str">
        <f t="shared" ca="1" si="101"/>
        <v/>
      </c>
      <c r="AW194" s="169"/>
      <c r="AX194" s="169"/>
      <c r="AY194" s="75" t="str">
        <f t="shared" si="102"/>
        <v/>
      </c>
      <c r="AZ194" s="169"/>
      <c r="BA194" s="169"/>
      <c r="BB194" s="75" t="str">
        <f t="shared" si="103"/>
        <v/>
      </c>
      <c r="BC194" s="11"/>
      <c r="BH194" s="52"/>
      <c r="BI194" s="52"/>
      <c r="BJ194" s="52"/>
      <c r="BK194" s="52"/>
      <c r="BL194" s="52"/>
      <c r="BM194" s="52"/>
      <c r="BQ194" s="27"/>
      <c r="BR194" s="27"/>
      <c r="BS194" s="27"/>
      <c r="BT194" s="27"/>
      <c r="BU194" s="27"/>
      <c r="BV194" s="27"/>
      <c r="BW194" s="54"/>
      <c r="BX194" s="26"/>
      <c r="BY194" s="54"/>
      <c r="BZ194" s="26"/>
      <c r="CA194" s="26"/>
      <c r="CB194" s="26"/>
    </row>
    <row r="195" spans="1:80" ht="17.45" customHeight="1">
      <c r="A195" s="94">
        <f t="shared" si="104"/>
        <v>27.3</v>
      </c>
      <c r="B195" s="179">
        <f t="shared" si="81"/>
        <v>46137</v>
      </c>
      <c r="C195" s="8"/>
      <c r="D195" s="11"/>
      <c r="E195" s="12"/>
      <c r="F195" s="11"/>
      <c r="G195" s="74">
        <f t="shared" si="107"/>
        <v>765</v>
      </c>
      <c r="H195" s="75">
        <f t="shared" si="107"/>
        <v>5848</v>
      </c>
      <c r="I195" s="88">
        <f t="shared" si="92"/>
        <v>0</v>
      </c>
      <c r="J195" s="78">
        <f t="shared" si="93"/>
        <v>0</v>
      </c>
      <c r="K195" s="78">
        <f t="shared" si="94"/>
        <v>0</v>
      </c>
      <c r="L195" s="78">
        <f t="shared" si="95"/>
        <v>0</v>
      </c>
      <c r="M195" s="78">
        <f t="shared" ca="1" si="96"/>
        <v>7.4608904933814738E-2</v>
      </c>
      <c r="N195" s="78">
        <f t="shared" ca="1" si="82"/>
        <v>9.317296290022023E-3</v>
      </c>
      <c r="O195" s="78">
        <f t="shared" si="97"/>
        <v>5.0000000000000001E-4</v>
      </c>
      <c r="P195" s="13"/>
      <c r="Q195" s="8"/>
      <c r="R195" s="13"/>
      <c r="S195" s="89">
        <f t="shared" si="83"/>
        <v>0</v>
      </c>
      <c r="T195" s="75">
        <f t="shared" si="84"/>
        <v>0</v>
      </c>
      <c r="U195" s="90">
        <f t="shared" si="85"/>
        <v>0</v>
      </c>
      <c r="V195" s="82">
        <f t="shared" si="86"/>
        <v>0</v>
      </c>
      <c r="W195" s="8"/>
      <c r="X195" s="8"/>
      <c r="Y195" s="12"/>
      <c r="Z195" s="12"/>
      <c r="AA195" s="12"/>
      <c r="AB195" s="12"/>
      <c r="AC195" s="91">
        <f t="shared" si="87"/>
        <v>0</v>
      </c>
      <c r="AD195" s="75">
        <f t="shared" si="88"/>
        <v>0</v>
      </c>
      <c r="AE195" s="88">
        <f t="shared" si="76"/>
        <v>0</v>
      </c>
      <c r="AF195" s="92">
        <f t="shared" si="77"/>
        <v>0</v>
      </c>
      <c r="AG195" s="93">
        <f t="shared" si="78"/>
        <v>0</v>
      </c>
      <c r="AH195" s="93">
        <f t="shared" si="79"/>
        <v>0</v>
      </c>
      <c r="AI195" s="78">
        <f t="shared" si="80"/>
        <v>0</v>
      </c>
      <c r="AJ195" s="92">
        <f t="shared" si="89"/>
        <v>0</v>
      </c>
      <c r="AK195" s="78">
        <f t="shared" si="90"/>
        <v>0</v>
      </c>
      <c r="AL195" s="11"/>
      <c r="AM195" s="14"/>
      <c r="AN195" s="11"/>
      <c r="AO195" s="15"/>
      <c r="AP195" s="11"/>
      <c r="AQ195" s="11"/>
      <c r="AR195" s="11"/>
      <c r="AS195" s="75" t="str">
        <f t="shared" si="98"/>
        <v/>
      </c>
      <c r="AT195" s="75" t="str">
        <f t="shared" ca="1" si="99"/>
        <v/>
      </c>
      <c r="AU195" s="75" t="str">
        <f t="shared" si="100"/>
        <v/>
      </c>
      <c r="AV195" s="75" t="str">
        <f t="shared" ca="1" si="101"/>
        <v/>
      </c>
      <c r="AW195" s="169"/>
      <c r="AX195" s="169"/>
      <c r="AY195" s="75" t="str">
        <f t="shared" si="102"/>
        <v/>
      </c>
      <c r="AZ195" s="169"/>
      <c r="BA195" s="169"/>
      <c r="BB195" s="75" t="str">
        <f t="shared" si="103"/>
        <v/>
      </c>
      <c r="BC195" s="11"/>
      <c r="BH195" s="52"/>
      <c r="BI195" s="52"/>
      <c r="BJ195" s="52"/>
      <c r="BK195" s="52"/>
      <c r="BL195" s="52"/>
      <c r="BM195" s="52"/>
      <c r="BQ195" s="27"/>
      <c r="BR195" s="27"/>
      <c r="BS195" s="27"/>
      <c r="BT195" s="27"/>
      <c r="BU195" s="27"/>
      <c r="BV195" s="27"/>
      <c r="BW195" s="54"/>
      <c r="BX195" s="26"/>
      <c r="BY195" s="54"/>
      <c r="BZ195" s="26"/>
      <c r="CA195" s="26"/>
      <c r="CB195" s="26"/>
    </row>
    <row r="196" spans="1:80" ht="17.45" customHeight="1">
      <c r="A196" s="86">
        <f t="shared" si="104"/>
        <v>27.4</v>
      </c>
      <c r="B196" s="179">
        <f t="shared" si="81"/>
        <v>46138</v>
      </c>
      <c r="C196" s="8"/>
      <c r="D196" s="11"/>
      <c r="E196" s="12"/>
      <c r="F196" s="11"/>
      <c r="G196" s="74">
        <f t="shared" si="107"/>
        <v>765</v>
      </c>
      <c r="H196" s="75">
        <f t="shared" si="107"/>
        <v>5848</v>
      </c>
      <c r="I196" s="88">
        <f t="shared" si="92"/>
        <v>0</v>
      </c>
      <c r="J196" s="78">
        <f t="shared" si="93"/>
        <v>0</v>
      </c>
      <c r="K196" s="78">
        <f t="shared" si="94"/>
        <v>0</v>
      </c>
      <c r="L196" s="78">
        <f t="shared" si="95"/>
        <v>0</v>
      </c>
      <c r="M196" s="78">
        <f t="shared" ca="1" si="96"/>
        <v>7.4608904933814738E-2</v>
      </c>
      <c r="N196" s="78">
        <f t="shared" ca="1" si="82"/>
        <v>9.317296290022023E-3</v>
      </c>
      <c r="O196" s="78">
        <f t="shared" si="97"/>
        <v>5.0000000000000001E-4</v>
      </c>
      <c r="P196" s="13"/>
      <c r="Q196" s="8"/>
      <c r="R196" s="13"/>
      <c r="S196" s="89">
        <f t="shared" si="83"/>
        <v>0</v>
      </c>
      <c r="T196" s="75">
        <f t="shared" si="84"/>
        <v>0</v>
      </c>
      <c r="U196" s="90">
        <f t="shared" si="85"/>
        <v>0</v>
      </c>
      <c r="V196" s="82">
        <f t="shared" si="86"/>
        <v>0</v>
      </c>
      <c r="W196" s="8"/>
      <c r="X196" s="8"/>
      <c r="Y196" s="12"/>
      <c r="Z196" s="12"/>
      <c r="AA196" s="12"/>
      <c r="AB196" s="12"/>
      <c r="AC196" s="91">
        <f t="shared" si="87"/>
        <v>0</v>
      </c>
      <c r="AD196" s="75">
        <f t="shared" si="88"/>
        <v>0</v>
      </c>
      <c r="AE196" s="88">
        <f t="shared" si="76"/>
        <v>0</v>
      </c>
      <c r="AF196" s="92">
        <f t="shared" si="77"/>
        <v>0</v>
      </c>
      <c r="AG196" s="93">
        <f t="shared" si="78"/>
        <v>0</v>
      </c>
      <c r="AH196" s="93">
        <f t="shared" si="79"/>
        <v>0</v>
      </c>
      <c r="AI196" s="78">
        <f t="shared" si="80"/>
        <v>0</v>
      </c>
      <c r="AJ196" s="92">
        <f t="shared" si="89"/>
        <v>0</v>
      </c>
      <c r="AK196" s="78">
        <f t="shared" si="90"/>
        <v>0</v>
      </c>
      <c r="AL196" s="11"/>
      <c r="AM196" s="14"/>
      <c r="AN196" s="11"/>
      <c r="AO196" s="15"/>
      <c r="AP196" s="11"/>
      <c r="AQ196" s="11"/>
      <c r="AR196" s="11"/>
      <c r="AS196" s="75" t="str">
        <f t="shared" si="98"/>
        <v/>
      </c>
      <c r="AT196" s="75" t="str">
        <f t="shared" ca="1" si="99"/>
        <v/>
      </c>
      <c r="AU196" s="75" t="str">
        <f t="shared" si="100"/>
        <v/>
      </c>
      <c r="AV196" s="75" t="str">
        <f t="shared" ca="1" si="101"/>
        <v/>
      </c>
      <c r="AW196" s="169"/>
      <c r="AX196" s="169"/>
      <c r="AY196" s="75" t="str">
        <f t="shared" si="102"/>
        <v/>
      </c>
      <c r="AZ196" s="169"/>
      <c r="BA196" s="169"/>
      <c r="BB196" s="75" t="str">
        <f t="shared" si="103"/>
        <v/>
      </c>
      <c r="BC196" s="11"/>
      <c r="BH196" s="52"/>
      <c r="BI196" s="52"/>
      <c r="BJ196" s="52"/>
      <c r="BK196" s="52"/>
      <c r="BL196" s="52"/>
      <c r="BM196" s="52"/>
      <c r="BQ196" s="27"/>
      <c r="BR196" s="27"/>
      <c r="BS196" s="27"/>
      <c r="BT196" s="27"/>
      <c r="BU196" s="27"/>
      <c r="BV196" s="27"/>
      <c r="BW196" s="54"/>
      <c r="BX196" s="26"/>
      <c r="BY196" s="54"/>
      <c r="BZ196" s="26"/>
      <c r="CA196" s="26"/>
      <c r="CB196" s="26"/>
    </row>
    <row r="197" spans="1:80" ht="17.45" customHeight="1">
      <c r="A197" s="94">
        <f t="shared" si="104"/>
        <v>27.5</v>
      </c>
      <c r="B197" s="179">
        <f t="shared" si="81"/>
        <v>46139</v>
      </c>
      <c r="C197" s="8"/>
      <c r="D197" s="11"/>
      <c r="E197" s="12"/>
      <c r="F197" s="11"/>
      <c r="G197" s="74">
        <f t="shared" si="107"/>
        <v>765</v>
      </c>
      <c r="H197" s="75">
        <f t="shared" si="107"/>
        <v>5848</v>
      </c>
      <c r="I197" s="88">
        <f t="shared" si="92"/>
        <v>0</v>
      </c>
      <c r="J197" s="78">
        <f t="shared" si="93"/>
        <v>0</v>
      </c>
      <c r="K197" s="78">
        <f t="shared" si="94"/>
        <v>0</v>
      </c>
      <c r="L197" s="78">
        <f t="shared" si="95"/>
        <v>0</v>
      </c>
      <c r="M197" s="78">
        <f t="shared" ca="1" si="96"/>
        <v>7.4608904933814738E-2</v>
      </c>
      <c r="N197" s="78">
        <f t="shared" ca="1" si="82"/>
        <v>9.317296290022023E-3</v>
      </c>
      <c r="O197" s="78">
        <f t="shared" si="97"/>
        <v>5.0000000000000001E-4</v>
      </c>
      <c r="P197" s="13"/>
      <c r="Q197" s="8"/>
      <c r="R197" s="13"/>
      <c r="S197" s="89">
        <f t="shared" si="83"/>
        <v>0</v>
      </c>
      <c r="T197" s="75">
        <f t="shared" si="84"/>
        <v>0</v>
      </c>
      <c r="U197" s="90">
        <f t="shared" si="85"/>
        <v>0</v>
      </c>
      <c r="V197" s="82">
        <f t="shared" si="86"/>
        <v>0</v>
      </c>
      <c r="W197" s="8"/>
      <c r="X197" s="8"/>
      <c r="Y197" s="12"/>
      <c r="Z197" s="12"/>
      <c r="AA197" s="12"/>
      <c r="AB197" s="12"/>
      <c r="AC197" s="91">
        <f t="shared" si="87"/>
        <v>0</v>
      </c>
      <c r="AD197" s="75">
        <f t="shared" si="88"/>
        <v>0</v>
      </c>
      <c r="AE197" s="88">
        <f t="shared" ref="AE197:AE260" si="108">IFERROR(W197/H196,0)</f>
        <v>0</v>
      </c>
      <c r="AF197" s="92">
        <f t="shared" ref="AF197:AF260" si="109">IFERROR(X197/$W197,0)</f>
        <v>0</v>
      </c>
      <c r="AG197" s="93">
        <f t="shared" ref="AG197:AG260" si="110">IFERROR(Y197/$W197,0)</f>
        <v>0</v>
      </c>
      <c r="AH197" s="93">
        <f t="shared" ref="AH197:AH260" si="111">IFERROR(Z197/$W197,0)</f>
        <v>0</v>
      </c>
      <c r="AI197" s="78">
        <f t="shared" ref="AI197:AI260" si="112">IFERROR(AA197/$W197,0)</f>
        <v>0</v>
      </c>
      <c r="AJ197" s="92">
        <f t="shared" si="89"/>
        <v>0</v>
      </c>
      <c r="AK197" s="78">
        <f t="shared" si="90"/>
        <v>0</v>
      </c>
      <c r="AL197" s="11"/>
      <c r="AM197" s="14"/>
      <c r="AN197" s="11"/>
      <c r="AO197" s="15"/>
      <c r="AP197" s="11"/>
      <c r="AQ197" s="11"/>
      <c r="AR197" s="11"/>
      <c r="AS197" s="75" t="str">
        <f t="shared" si="98"/>
        <v/>
      </c>
      <c r="AT197" s="75" t="str">
        <f t="shared" ca="1" si="99"/>
        <v/>
      </c>
      <c r="AU197" s="75" t="str">
        <f t="shared" si="100"/>
        <v/>
      </c>
      <c r="AV197" s="75" t="str">
        <f t="shared" ca="1" si="101"/>
        <v/>
      </c>
      <c r="AW197" s="169"/>
      <c r="AX197" s="169"/>
      <c r="AY197" s="75" t="str">
        <f t="shared" si="102"/>
        <v/>
      </c>
      <c r="AZ197" s="169"/>
      <c r="BA197" s="169"/>
      <c r="BB197" s="75" t="str">
        <f t="shared" si="103"/>
        <v/>
      </c>
      <c r="BC197" s="11"/>
      <c r="BH197" s="52"/>
      <c r="BI197" s="52"/>
      <c r="BJ197" s="52"/>
      <c r="BK197" s="52"/>
      <c r="BL197" s="52"/>
      <c r="BM197" s="52"/>
      <c r="BQ197" s="27"/>
      <c r="BR197" s="27"/>
      <c r="BS197" s="27"/>
      <c r="BT197" s="27"/>
      <c r="BU197" s="27"/>
      <c r="BV197" s="27"/>
      <c r="BW197" s="54"/>
      <c r="BX197" s="26"/>
      <c r="BY197" s="54"/>
      <c r="BZ197" s="26"/>
      <c r="CA197" s="26"/>
      <c r="CB197" s="26"/>
    </row>
    <row r="198" spans="1:80" ht="17.45" customHeight="1">
      <c r="A198" s="86">
        <f t="shared" si="104"/>
        <v>27.6</v>
      </c>
      <c r="B198" s="179">
        <f t="shared" si="81"/>
        <v>46140</v>
      </c>
      <c r="C198" s="8"/>
      <c r="D198" s="11"/>
      <c r="E198" s="12"/>
      <c r="F198" s="11"/>
      <c r="G198" s="74">
        <f t="shared" si="107"/>
        <v>765</v>
      </c>
      <c r="H198" s="75">
        <f t="shared" si="107"/>
        <v>5848</v>
      </c>
      <c r="I198" s="88">
        <f t="shared" si="92"/>
        <v>0</v>
      </c>
      <c r="J198" s="78">
        <f t="shared" si="93"/>
        <v>0</v>
      </c>
      <c r="K198" s="78">
        <f t="shared" si="94"/>
        <v>0</v>
      </c>
      <c r="L198" s="78">
        <f t="shared" si="95"/>
        <v>0</v>
      </c>
      <c r="M198" s="78">
        <f t="shared" ca="1" si="96"/>
        <v>7.4608904933814738E-2</v>
      </c>
      <c r="N198" s="78">
        <f t="shared" ca="1" si="82"/>
        <v>9.317296290022023E-3</v>
      </c>
      <c r="O198" s="78">
        <f t="shared" si="97"/>
        <v>5.0000000000000001E-4</v>
      </c>
      <c r="P198" s="13"/>
      <c r="Q198" s="8"/>
      <c r="R198" s="13"/>
      <c r="S198" s="89">
        <f t="shared" si="83"/>
        <v>0</v>
      </c>
      <c r="T198" s="75">
        <f t="shared" si="84"/>
        <v>0</v>
      </c>
      <c r="U198" s="90">
        <f t="shared" si="85"/>
        <v>0</v>
      </c>
      <c r="V198" s="82">
        <f t="shared" si="86"/>
        <v>0</v>
      </c>
      <c r="W198" s="8"/>
      <c r="X198" s="8"/>
      <c r="Y198" s="12"/>
      <c r="Z198" s="12"/>
      <c r="AA198" s="12"/>
      <c r="AB198" s="12"/>
      <c r="AC198" s="91">
        <f t="shared" si="87"/>
        <v>0</v>
      </c>
      <c r="AD198" s="75">
        <f t="shared" si="88"/>
        <v>0</v>
      </c>
      <c r="AE198" s="88">
        <f t="shared" si="108"/>
        <v>0</v>
      </c>
      <c r="AF198" s="92">
        <f t="shared" si="109"/>
        <v>0</v>
      </c>
      <c r="AG198" s="93">
        <f t="shared" si="110"/>
        <v>0</v>
      </c>
      <c r="AH198" s="93">
        <f t="shared" si="111"/>
        <v>0</v>
      </c>
      <c r="AI198" s="78">
        <f t="shared" si="112"/>
        <v>0</v>
      </c>
      <c r="AJ198" s="92">
        <f t="shared" si="89"/>
        <v>0</v>
      </c>
      <c r="AK198" s="78">
        <f t="shared" si="90"/>
        <v>0</v>
      </c>
      <c r="AL198" s="11"/>
      <c r="AM198" s="14"/>
      <c r="AN198" s="11"/>
      <c r="AO198" s="15"/>
      <c r="AP198" s="11"/>
      <c r="AQ198" s="11"/>
      <c r="AR198" s="11"/>
      <c r="AS198" s="75" t="str">
        <f t="shared" si="98"/>
        <v/>
      </c>
      <c r="AT198" s="75" t="str">
        <f t="shared" ca="1" si="99"/>
        <v/>
      </c>
      <c r="AU198" s="75" t="str">
        <f t="shared" si="100"/>
        <v/>
      </c>
      <c r="AV198" s="75" t="str">
        <f t="shared" ca="1" si="101"/>
        <v/>
      </c>
      <c r="AW198" s="169"/>
      <c r="AX198" s="169"/>
      <c r="AY198" s="75" t="str">
        <f t="shared" si="102"/>
        <v/>
      </c>
      <c r="AZ198" s="169"/>
      <c r="BA198" s="169"/>
      <c r="BB198" s="75" t="str">
        <f t="shared" si="103"/>
        <v/>
      </c>
      <c r="BC198" s="11"/>
      <c r="BH198" s="52"/>
      <c r="BI198" s="52"/>
      <c r="BJ198" s="52"/>
      <c r="BK198" s="52"/>
      <c r="BL198" s="52"/>
      <c r="BM198" s="52"/>
      <c r="BQ198" s="27"/>
      <c r="BR198" s="27"/>
      <c r="BS198" s="27"/>
      <c r="BT198" s="27"/>
      <c r="BU198" s="27"/>
      <c r="BV198" s="27"/>
      <c r="BW198" s="54"/>
      <c r="BX198" s="26"/>
      <c r="BY198" s="54"/>
      <c r="BZ198" s="26"/>
      <c r="CA198" s="26"/>
      <c r="CB198" s="26"/>
    </row>
    <row r="199" spans="1:80" ht="17.45" customHeight="1" thickBot="1">
      <c r="A199" s="94">
        <f t="shared" si="104"/>
        <v>27.700000000000003</v>
      </c>
      <c r="B199" s="180">
        <f t="shared" si="81"/>
        <v>46141</v>
      </c>
      <c r="C199" s="16"/>
      <c r="D199" s="17"/>
      <c r="E199" s="18"/>
      <c r="F199" s="17"/>
      <c r="G199" s="96">
        <f t="shared" si="107"/>
        <v>765</v>
      </c>
      <c r="H199" s="97">
        <f t="shared" si="107"/>
        <v>5848</v>
      </c>
      <c r="I199" s="98">
        <f t="shared" si="92"/>
        <v>0</v>
      </c>
      <c r="J199" s="99">
        <f t="shared" si="93"/>
        <v>0</v>
      </c>
      <c r="K199" s="99">
        <f t="shared" si="94"/>
        <v>0</v>
      </c>
      <c r="L199" s="99">
        <f t="shared" si="95"/>
        <v>0</v>
      </c>
      <c r="M199" s="99">
        <f t="shared" ca="1" si="96"/>
        <v>7.4608904933814738E-2</v>
      </c>
      <c r="N199" s="99">
        <f t="shared" ca="1" si="82"/>
        <v>9.317296290022023E-3</v>
      </c>
      <c r="O199" s="99">
        <f t="shared" si="97"/>
        <v>5.0000000000000001E-4</v>
      </c>
      <c r="P199" s="19"/>
      <c r="Q199" s="16"/>
      <c r="R199" s="19"/>
      <c r="S199" s="89">
        <f t="shared" si="83"/>
        <v>0</v>
      </c>
      <c r="T199" s="75">
        <f t="shared" si="84"/>
        <v>0</v>
      </c>
      <c r="U199" s="100">
        <f t="shared" si="85"/>
        <v>0</v>
      </c>
      <c r="V199" s="101">
        <f t="shared" si="86"/>
        <v>0</v>
      </c>
      <c r="W199" s="16"/>
      <c r="X199" s="8"/>
      <c r="Y199" s="12"/>
      <c r="Z199" s="12"/>
      <c r="AA199" s="12"/>
      <c r="AB199" s="12"/>
      <c r="AC199" s="102">
        <f t="shared" si="87"/>
        <v>0</v>
      </c>
      <c r="AD199" s="97">
        <f t="shared" si="88"/>
        <v>0</v>
      </c>
      <c r="AE199" s="98">
        <f t="shared" si="108"/>
        <v>0</v>
      </c>
      <c r="AF199" s="103">
        <f t="shared" si="109"/>
        <v>0</v>
      </c>
      <c r="AG199" s="104">
        <f t="shared" si="110"/>
        <v>0</v>
      </c>
      <c r="AH199" s="104">
        <f t="shared" si="111"/>
        <v>0</v>
      </c>
      <c r="AI199" s="99">
        <f t="shared" si="112"/>
        <v>0</v>
      </c>
      <c r="AJ199" s="103">
        <f t="shared" si="89"/>
        <v>0</v>
      </c>
      <c r="AK199" s="99">
        <f t="shared" si="90"/>
        <v>0</v>
      </c>
      <c r="AL199" s="17"/>
      <c r="AM199" s="20"/>
      <c r="AN199" s="17"/>
      <c r="AO199" s="21"/>
      <c r="AP199" s="17"/>
      <c r="AQ199" s="17"/>
      <c r="AR199" s="17"/>
      <c r="AS199" s="97" t="str">
        <f t="shared" si="98"/>
        <v/>
      </c>
      <c r="AT199" s="97" t="str">
        <f t="shared" ca="1" si="99"/>
        <v/>
      </c>
      <c r="AU199" s="97" t="str">
        <f t="shared" si="100"/>
        <v/>
      </c>
      <c r="AV199" s="97" t="str">
        <f t="shared" ca="1" si="101"/>
        <v/>
      </c>
      <c r="AW199" s="167"/>
      <c r="AX199" s="167"/>
      <c r="AY199" s="97" t="str">
        <f t="shared" si="102"/>
        <v/>
      </c>
      <c r="AZ199" s="167"/>
      <c r="BA199" s="167"/>
      <c r="BB199" s="97" t="str">
        <f t="shared" si="103"/>
        <v/>
      </c>
      <c r="BC199" s="17"/>
      <c r="BH199" s="52"/>
      <c r="BI199" s="52"/>
      <c r="BJ199" s="52"/>
      <c r="BK199" s="52"/>
      <c r="BL199" s="52"/>
      <c r="BM199" s="52"/>
      <c r="BQ199" s="27"/>
      <c r="BR199" s="27"/>
      <c r="BS199" s="27"/>
      <c r="BT199" s="27"/>
      <c r="BU199" s="27"/>
      <c r="BV199" s="27"/>
      <c r="BW199" s="54"/>
      <c r="BX199" s="26"/>
      <c r="BY199" s="54"/>
      <c r="BZ199" s="26"/>
      <c r="CA199" s="26"/>
      <c r="CB199" s="26"/>
    </row>
    <row r="200" spans="1:80" ht="17.45" customHeight="1" thickTop="1">
      <c r="A200" s="105">
        <f>A193+1</f>
        <v>28.1</v>
      </c>
      <c r="B200" s="178">
        <f>B199+1</f>
        <v>46142</v>
      </c>
      <c r="C200" s="4"/>
      <c r="D200" s="5"/>
      <c r="E200" s="6"/>
      <c r="F200" s="5"/>
      <c r="G200" s="74">
        <f t="shared" si="107"/>
        <v>765</v>
      </c>
      <c r="H200" s="75">
        <f t="shared" si="107"/>
        <v>5848</v>
      </c>
      <c r="I200" s="76">
        <f t="shared" si="92"/>
        <v>0</v>
      </c>
      <c r="J200" s="77">
        <f t="shared" si="93"/>
        <v>0</v>
      </c>
      <c r="K200" s="77">
        <f t="shared" si="94"/>
        <v>0</v>
      </c>
      <c r="L200" s="77">
        <f t="shared" si="95"/>
        <v>0</v>
      </c>
      <c r="M200" s="78">
        <f t="shared" ca="1" si="96"/>
        <v>7.4608904933814738E-2</v>
      </c>
      <c r="N200" s="78">
        <f t="shared" ca="1" si="82"/>
        <v>9.317296290022023E-3</v>
      </c>
      <c r="O200" s="78">
        <f t="shared" si="97"/>
        <v>5.0000000000000001E-4</v>
      </c>
      <c r="P200" s="13"/>
      <c r="Q200" s="8"/>
      <c r="R200" s="13"/>
      <c r="S200" s="79">
        <f t="shared" si="83"/>
        <v>0</v>
      </c>
      <c r="T200" s="80">
        <f t="shared" si="84"/>
        <v>0</v>
      </c>
      <c r="U200" s="90">
        <f t="shared" si="85"/>
        <v>0</v>
      </c>
      <c r="V200" s="82">
        <f t="shared" si="86"/>
        <v>0</v>
      </c>
      <c r="W200" s="4"/>
      <c r="X200" s="4"/>
      <c r="Y200" s="6"/>
      <c r="Z200" s="6"/>
      <c r="AA200" s="6"/>
      <c r="AB200" s="6"/>
      <c r="AC200" s="83">
        <f t="shared" si="87"/>
        <v>0</v>
      </c>
      <c r="AD200" s="80">
        <f t="shared" si="88"/>
        <v>0</v>
      </c>
      <c r="AE200" s="76">
        <f t="shared" si="108"/>
        <v>0</v>
      </c>
      <c r="AF200" s="84">
        <f t="shared" si="109"/>
        <v>0</v>
      </c>
      <c r="AG200" s="85">
        <f t="shared" si="110"/>
        <v>0</v>
      </c>
      <c r="AH200" s="85">
        <f t="shared" si="111"/>
        <v>0</v>
      </c>
      <c r="AI200" s="77">
        <f t="shared" si="112"/>
        <v>0</v>
      </c>
      <c r="AJ200" s="84">
        <f t="shared" si="89"/>
        <v>0</v>
      </c>
      <c r="AK200" s="77">
        <f t="shared" si="90"/>
        <v>0</v>
      </c>
      <c r="AL200" s="5"/>
      <c r="AM200" s="9"/>
      <c r="AN200" s="5"/>
      <c r="AO200" s="10"/>
      <c r="AP200" s="5"/>
      <c r="AQ200" s="5"/>
      <c r="AR200" s="5"/>
      <c r="AS200" s="80" t="str">
        <f t="shared" si="98"/>
        <v/>
      </c>
      <c r="AT200" s="80" t="str">
        <f t="shared" ca="1" si="99"/>
        <v/>
      </c>
      <c r="AU200" s="80" t="str">
        <f t="shared" si="100"/>
        <v/>
      </c>
      <c r="AV200" s="80" t="str">
        <f t="shared" ca="1" si="101"/>
        <v/>
      </c>
      <c r="AW200" s="165"/>
      <c r="AX200" s="165"/>
      <c r="AY200" s="80" t="str">
        <f t="shared" si="102"/>
        <v/>
      </c>
      <c r="AZ200" s="165"/>
      <c r="BA200" s="165"/>
      <c r="BB200" s="80" t="str">
        <f t="shared" si="103"/>
        <v/>
      </c>
      <c r="BC200" s="5"/>
      <c r="BH200" s="52"/>
      <c r="BI200" s="52"/>
      <c r="BJ200" s="52"/>
      <c r="BK200" s="52"/>
      <c r="BL200" s="52"/>
      <c r="BM200" s="52"/>
      <c r="BQ200" s="27"/>
      <c r="BR200" s="27"/>
      <c r="BS200" s="27"/>
      <c r="BT200" s="27"/>
      <c r="BU200" s="27"/>
      <c r="BV200" s="27"/>
      <c r="BW200" s="54"/>
      <c r="BX200" s="26"/>
      <c r="BY200" s="54"/>
      <c r="BZ200" s="26"/>
      <c r="CA200" s="26"/>
      <c r="CB200" s="26"/>
    </row>
    <row r="201" spans="1:80" ht="17.45" customHeight="1">
      <c r="A201" s="94">
        <f t="shared" si="104"/>
        <v>28.2</v>
      </c>
      <c r="B201" s="179">
        <f t="shared" si="81"/>
        <v>46143</v>
      </c>
      <c r="C201" s="8"/>
      <c r="D201" s="11"/>
      <c r="E201" s="12"/>
      <c r="F201" s="11"/>
      <c r="G201" s="74">
        <f t="shared" si="107"/>
        <v>765</v>
      </c>
      <c r="H201" s="75">
        <f t="shared" si="107"/>
        <v>5848</v>
      </c>
      <c r="I201" s="88">
        <f t="shared" si="92"/>
        <v>0</v>
      </c>
      <c r="J201" s="78">
        <f t="shared" si="93"/>
        <v>0</v>
      </c>
      <c r="K201" s="78">
        <f t="shared" si="94"/>
        <v>0</v>
      </c>
      <c r="L201" s="78">
        <f t="shared" si="95"/>
        <v>0</v>
      </c>
      <c r="M201" s="78">
        <f t="shared" ca="1" si="96"/>
        <v>7.4608904933814738E-2</v>
      </c>
      <c r="N201" s="78">
        <f t="shared" ca="1" si="82"/>
        <v>9.317296290022023E-3</v>
      </c>
      <c r="O201" s="78">
        <f t="shared" si="97"/>
        <v>5.0000000000000001E-4</v>
      </c>
      <c r="P201" s="13"/>
      <c r="Q201" s="8"/>
      <c r="R201" s="13"/>
      <c r="S201" s="89">
        <f t="shared" si="83"/>
        <v>0</v>
      </c>
      <c r="T201" s="75">
        <f t="shared" si="84"/>
        <v>0</v>
      </c>
      <c r="U201" s="90">
        <f t="shared" si="85"/>
        <v>0</v>
      </c>
      <c r="V201" s="82">
        <f t="shared" si="86"/>
        <v>0</v>
      </c>
      <c r="W201" s="8"/>
      <c r="X201" s="8"/>
      <c r="Y201" s="12"/>
      <c r="Z201" s="12"/>
      <c r="AA201" s="12"/>
      <c r="AB201" s="12"/>
      <c r="AC201" s="91">
        <f t="shared" si="87"/>
        <v>0</v>
      </c>
      <c r="AD201" s="75">
        <f t="shared" si="88"/>
        <v>0</v>
      </c>
      <c r="AE201" s="88">
        <f t="shared" si="108"/>
        <v>0</v>
      </c>
      <c r="AF201" s="92">
        <f t="shared" si="109"/>
        <v>0</v>
      </c>
      <c r="AG201" s="93">
        <f t="shared" si="110"/>
        <v>0</v>
      </c>
      <c r="AH201" s="93">
        <f t="shared" si="111"/>
        <v>0</v>
      </c>
      <c r="AI201" s="78">
        <f t="shared" si="112"/>
        <v>0</v>
      </c>
      <c r="AJ201" s="92">
        <f t="shared" si="89"/>
        <v>0</v>
      </c>
      <c r="AK201" s="78">
        <f t="shared" si="90"/>
        <v>0</v>
      </c>
      <c r="AL201" s="11"/>
      <c r="AM201" s="14"/>
      <c r="AN201" s="11"/>
      <c r="AO201" s="15"/>
      <c r="AP201" s="11"/>
      <c r="AQ201" s="11"/>
      <c r="AR201" s="11"/>
      <c r="AS201" s="75" t="str">
        <f t="shared" si="98"/>
        <v/>
      </c>
      <c r="AT201" s="75" t="str">
        <f t="shared" ca="1" si="99"/>
        <v/>
      </c>
      <c r="AU201" s="75" t="str">
        <f t="shared" si="100"/>
        <v/>
      </c>
      <c r="AV201" s="75" t="str">
        <f t="shared" ca="1" si="101"/>
        <v/>
      </c>
      <c r="AW201" s="169"/>
      <c r="AX201" s="169"/>
      <c r="AY201" s="75" t="str">
        <f t="shared" si="102"/>
        <v/>
      </c>
      <c r="AZ201" s="169"/>
      <c r="BA201" s="169"/>
      <c r="BB201" s="75" t="str">
        <f t="shared" si="103"/>
        <v/>
      </c>
      <c r="BC201" s="11"/>
      <c r="BH201" s="52"/>
      <c r="BI201" s="52"/>
      <c r="BJ201" s="52"/>
      <c r="BK201" s="52"/>
      <c r="BL201" s="52"/>
      <c r="BM201" s="52"/>
      <c r="BQ201" s="27"/>
      <c r="BR201" s="27"/>
      <c r="BS201" s="27"/>
      <c r="BT201" s="27"/>
      <c r="BU201" s="27"/>
      <c r="BV201" s="27"/>
      <c r="BW201" s="54"/>
      <c r="BX201" s="26"/>
      <c r="BY201" s="54"/>
      <c r="BZ201" s="26"/>
      <c r="CA201" s="26"/>
      <c r="CB201" s="26"/>
    </row>
    <row r="202" spans="1:80" ht="17.45" customHeight="1">
      <c r="A202" s="86">
        <f t="shared" si="104"/>
        <v>28.3</v>
      </c>
      <c r="B202" s="179">
        <f t="shared" si="81"/>
        <v>46144</v>
      </c>
      <c r="C202" s="8"/>
      <c r="D202" s="11"/>
      <c r="E202" s="12"/>
      <c r="F202" s="11"/>
      <c r="G202" s="74">
        <f t="shared" si="107"/>
        <v>765</v>
      </c>
      <c r="H202" s="75">
        <f t="shared" si="107"/>
        <v>5848</v>
      </c>
      <c r="I202" s="88">
        <f t="shared" si="92"/>
        <v>0</v>
      </c>
      <c r="J202" s="78">
        <f t="shared" si="93"/>
        <v>0</v>
      </c>
      <c r="K202" s="78">
        <f t="shared" si="94"/>
        <v>0</v>
      </c>
      <c r="L202" s="78">
        <f t="shared" si="95"/>
        <v>0</v>
      </c>
      <c r="M202" s="78">
        <f t="shared" ca="1" si="96"/>
        <v>7.4608904933814738E-2</v>
      </c>
      <c r="N202" s="78">
        <f t="shared" ca="1" si="82"/>
        <v>9.317296290022023E-3</v>
      </c>
      <c r="O202" s="78">
        <f t="shared" si="97"/>
        <v>5.0000000000000001E-4</v>
      </c>
      <c r="P202" s="13"/>
      <c r="Q202" s="8"/>
      <c r="R202" s="13"/>
      <c r="S202" s="89">
        <f t="shared" si="83"/>
        <v>0</v>
      </c>
      <c r="T202" s="75">
        <f t="shared" si="84"/>
        <v>0</v>
      </c>
      <c r="U202" s="90">
        <f t="shared" si="85"/>
        <v>0</v>
      </c>
      <c r="V202" s="82">
        <f t="shared" si="86"/>
        <v>0</v>
      </c>
      <c r="W202" s="8"/>
      <c r="X202" s="8"/>
      <c r="Y202" s="12"/>
      <c r="Z202" s="12"/>
      <c r="AA202" s="12"/>
      <c r="AB202" s="12"/>
      <c r="AC202" s="91">
        <f t="shared" si="87"/>
        <v>0</v>
      </c>
      <c r="AD202" s="75">
        <f t="shared" si="88"/>
        <v>0</v>
      </c>
      <c r="AE202" s="88">
        <f t="shared" si="108"/>
        <v>0</v>
      </c>
      <c r="AF202" s="92">
        <f t="shared" si="109"/>
        <v>0</v>
      </c>
      <c r="AG202" s="93">
        <f t="shared" si="110"/>
        <v>0</v>
      </c>
      <c r="AH202" s="93">
        <f t="shared" si="111"/>
        <v>0</v>
      </c>
      <c r="AI202" s="78">
        <f t="shared" si="112"/>
        <v>0</v>
      </c>
      <c r="AJ202" s="92">
        <f t="shared" si="89"/>
        <v>0</v>
      </c>
      <c r="AK202" s="78">
        <f t="shared" si="90"/>
        <v>0</v>
      </c>
      <c r="AL202" s="11"/>
      <c r="AM202" s="14"/>
      <c r="AN202" s="11"/>
      <c r="AO202" s="15"/>
      <c r="AP202" s="11"/>
      <c r="AQ202" s="11"/>
      <c r="AR202" s="11"/>
      <c r="AS202" s="75" t="str">
        <f t="shared" si="98"/>
        <v/>
      </c>
      <c r="AT202" s="75" t="str">
        <f t="shared" ca="1" si="99"/>
        <v/>
      </c>
      <c r="AU202" s="75" t="str">
        <f t="shared" si="100"/>
        <v/>
      </c>
      <c r="AV202" s="75" t="str">
        <f t="shared" ca="1" si="101"/>
        <v/>
      </c>
      <c r="AW202" s="169"/>
      <c r="AX202" s="169"/>
      <c r="AY202" s="75" t="str">
        <f t="shared" si="102"/>
        <v/>
      </c>
      <c r="AZ202" s="169"/>
      <c r="BA202" s="169"/>
      <c r="BB202" s="75" t="str">
        <f t="shared" si="103"/>
        <v/>
      </c>
      <c r="BC202" s="11"/>
      <c r="BH202" s="52"/>
      <c r="BI202" s="52"/>
      <c r="BJ202" s="52"/>
      <c r="BK202" s="52"/>
      <c r="BL202" s="52"/>
      <c r="BM202" s="52"/>
      <c r="BQ202" s="27"/>
      <c r="BR202" s="27"/>
      <c r="BS202" s="27"/>
      <c r="BT202" s="27"/>
      <c r="BU202" s="27"/>
      <c r="BV202" s="27"/>
      <c r="BW202" s="54"/>
      <c r="BX202" s="26"/>
      <c r="BY202" s="54"/>
      <c r="BZ202" s="26"/>
      <c r="CA202" s="26"/>
      <c r="CB202" s="26"/>
    </row>
    <row r="203" spans="1:80" ht="17.45" customHeight="1">
      <c r="A203" s="94">
        <f t="shared" si="104"/>
        <v>28.4</v>
      </c>
      <c r="B203" s="179">
        <f t="shared" ref="B203:B266" si="113">B202+1</f>
        <v>46145</v>
      </c>
      <c r="C203" s="8"/>
      <c r="D203" s="11"/>
      <c r="E203" s="12"/>
      <c r="F203" s="11"/>
      <c r="G203" s="74">
        <f t="shared" si="107"/>
        <v>765</v>
      </c>
      <c r="H203" s="75">
        <f t="shared" si="107"/>
        <v>5848</v>
      </c>
      <c r="I203" s="88">
        <f t="shared" si="92"/>
        <v>0</v>
      </c>
      <c r="J203" s="78">
        <f t="shared" si="93"/>
        <v>0</v>
      </c>
      <c r="K203" s="78">
        <f t="shared" si="94"/>
        <v>0</v>
      </c>
      <c r="L203" s="78">
        <f t="shared" si="95"/>
        <v>0</v>
      </c>
      <c r="M203" s="78">
        <f t="shared" ca="1" si="96"/>
        <v>7.4608904933814738E-2</v>
      </c>
      <c r="N203" s="78">
        <f t="shared" ref="N203:N266" ca="1" si="114">IF(ROW()=11,
   IF($B$3&gt;0,F203/$B$3,""),
   IF($B$3&gt;0,
      (OFFSET(N203,-1,0)*$B$3 + F203)/$B$3,
      "")
)</f>
        <v>9.317296290022023E-3</v>
      </c>
      <c r="O203" s="78">
        <f t="shared" si="97"/>
        <v>5.0000000000000001E-4</v>
      </c>
      <c r="P203" s="13"/>
      <c r="Q203" s="8"/>
      <c r="R203" s="13"/>
      <c r="S203" s="89">
        <f t="shared" ref="S203:S266" si="115">IF($P203="FULL FEED",Q203,Q203*2)</f>
        <v>0</v>
      </c>
      <c r="T203" s="75">
        <f t="shared" ref="T203:T266" si="116">IF($P203="FULL FEED",R203,R203*2)</f>
        <v>0</v>
      </c>
      <c r="U203" s="90">
        <f t="shared" ref="U203:U266" si="117">IF($P203="FULL FEED",(Q203*G203/1000),(Q203*2*G203/1000))</f>
        <v>0</v>
      </c>
      <c r="V203" s="82">
        <f t="shared" ref="V203:V266" si="118">IF($P203="FULL FEED",(R203*H203/1000),(R203*2*H203/1000))</f>
        <v>0</v>
      </c>
      <c r="W203" s="8"/>
      <c r="X203" s="8"/>
      <c r="Y203" s="12"/>
      <c r="Z203" s="12"/>
      <c r="AA203" s="12"/>
      <c r="AB203" s="12"/>
      <c r="AC203" s="91">
        <f t="shared" ref="AC203:AC266" si="119">SUM(X203,Y203,Z203,AA203)</f>
        <v>0</v>
      </c>
      <c r="AD203" s="75">
        <f t="shared" ref="AD203:AD266" si="120">W203-AC203</f>
        <v>0</v>
      </c>
      <c r="AE203" s="88">
        <f t="shared" si="108"/>
        <v>0</v>
      </c>
      <c r="AF203" s="92">
        <f t="shared" si="109"/>
        <v>0</v>
      </c>
      <c r="AG203" s="93">
        <f t="shared" si="110"/>
        <v>0</v>
      </c>
      <c r="AH203" s="93">
        <f t="shared" si="111"/>
        <v>0</v>
      </c>
      <c r="AI203" s="78">
        <f t="shared" si="112"/>
        <v>0</v>
      </c>
      <c r="AJ203" s="92">
        <f t="shared" ref="AJ203:AJ266" si="121">IFERROR(AC203/W203,0)</f>
        <v>0</v>
      </c>
      <c r="AK203" s="78">
        <f t="shared" ref="AK203:AK266" si="122">IFERROR(AD203/W203,0)</f>
        <v>0</v>
      </c>
      <c r="AL203" s="11"/>
      <c r="AM203" s="14"/>
      <c r="AN203" s="11"/>
      <c r="AO203" s="15"/>
      <c r="AP203" s="11"/>
      <c r="AQ203" s="11"/>
      <c r="AR203" s="11"/>
      <c r="AS203" s="75" t="str">
        <f t="shared" si="98"/>
        <v/>
      </c>
      <c r="AT203" s="75" t="str">
        <f t="shared" ca="1" si="99"/>
        <v/>
      </c>
      <c r="AU203" s="75" t="str">
        <f t="shared" si="100"/>
        <v/>
      </c>
      <c r="AV203" s="75" t="str">
        <f t="shared" ca="1" si="101"/>
        <v/>
      </c>
      <c r="AW203" s="169"/>
      <c r="AX203" s="169"/>
      <c r="AY203" s="75" t="str">
        <f t="shared" si="102"/>
        <v/>
      </c>
      <c r="AZ203" s="169"/>
      <c r="BA203" s="169"/>
      <c r="BB203" s="75" t="str">
        <f t="shared" si="103"/>
        <v/>
      </c>
      <c r="BC203" s="11"/>
      <c r="BH203" s="52"/>
      <c r="BI203" s="52"/>
      <c r="BJ203" s="52"/>
      <c r="BK203" s="52"/>
      <c r="BL203" s="52"/>
      <c r="BM203" s="52"/>
      <c r="BQ203" s="27"/>
      <c r="BR203" s="27"/>
      <c r="BS203" s="27"/>
      <c r="BT203" s="27"/>
      <c r="BU203" s="27"/>
      <c r="BV203" s="27"/>
      <c r="BW203" s="54"/>
      <c r="BX203" s="26"/>
      <c r="BY203" s="54"/>
      <c r="BZ203" s="26"/>
      <c r="CA203" s="26"/>
      <c r="CB203" s="26"/>
    </row>
    <row r="204" spans="1:80" ht="17.45" customHeight="1">
      <c r="A204" s="86">
        <f t="shared" si="104"/>
        <v>28.5</v>
      </c>
      <c r="B204" s="179">
        <f t="shared" si="113"/>
        <v>46146</v>
      </c>
      <c r="C204" s="8"/>
      <c r="D204" s="11"/>
      <c r="E204" s="12"/>
      <c r="F204" s="11"/>
      <c r="G204" s="74">
        <f t="shared" ref="G204:H219" si="123">G203-E204-C204</f>
        <v>765</v>
      </c>
      <c r="H204" s="75">
        <f t="shared" si="123"/>
        <v>5848</v>
      </c>
      <c r="I204" s="88">
        <f t="shared" ref="I204:I267" si="124">IFERROR(C204/G203,0)</f>
        <v>0</v>
      </c>
      <c r="J204" s="78">
        <f t="shared" ref="J204:J267" si="125">IFERROR(E204/G203,0)</f>
        <v>0</v>
      </c>
      <c r="K204" s="78">
        <f t="shared" ref="K204:K267" si="126">IFERROR(D204/H203,0)</f>
        <v>0</v>
      </c>
      <c r="L204" s="78">
        <f t="shared" ref="L204:L267" si="127">IFERROR(F204/H203,0)</f>
        <v>0</v>
      </c>
      <c r="M204" s="78">
        <f t="shared" ref="M204:M267" ca="1" si="128">IF(ROW()=11,
   IF($B$4&gt;0,E204/$B$4,""),
   IF($B$4&gt;0,
      (OFFSET(M204,-1,0)*$B$4 + E204)/$B$4,
      "")
)</f>
        <v>7.4608904933814738E-2</v>
      </c>
      <c r="N204" s="78">
        <f t="shared" ca="1" si="114"/>
        <v>9.317296290022023E-3</v>
      </c>
      <c r="O204" s="78">
        <f t="shared" ref="O204:O267" si="129">$O$10</f>
        <v>5.0000000000000001E-4</v>
      </c>
      <c r="P204" s="13"/>
      <c r="Q204" s="8"/>
      <c r="R204" s="13"/>
      <c r="S204" s="89">
        <f t="shared" si="115"/>
        <v>0</v>
      </c>
      <c r="T204" s="75">
        <f t="shared" si="116"/>
        <v>0</v>
      </c>
      <c r="U204" s="90">
        <f t="shared" si="117"/>
        <v>0</v>
      </c>
      <c r="V204" s="82">
        <f t="shared" si="118"/>
        <v>0</v>
      </c>
      <c r="W204" s="8"/>
      <c r="X204" s="8"/>
      <c r="Y204" s="12"/>
      <c r="Z204" s="12"/>
      <c r="AA204" s="12"/>
      <c r="AB204" s="12"/>
      <c r="AC204" s="91">
        <f t="shared" si="119"/>
        <v>0</v>
      </c>
      <c r="AD204" s="75">
        <f t="shared" si="120"/>
        <v>0</v>
      </c>
      <c r="AE204" s="88">
        <f t="shared" si="108"/>
        <v>0</v>
      </c>
      <c r="AF204" s="92">
        <f t="shared" si="109"/>
        <v>0</v>
      </c>
      <c r="AG204" s="93">
        <f t="shared" si="110"/>
        <v>0</v>
      </c>
      <c r="AH204" s="93">
        <f t="shared" si="111"/>
        <v>0</v>
      </c>
      <c r="AI204" s="78">
        <f t="shared" si="112"/>
        <v>0</v>
      </c>
      <c r="AJ204" s="92">
        <f t="shared" si="121"/>
        <v>0</v>
      </c>
      <c r="AK204" s="78">
        <f t="shared" si="122"/>
        <v>0</v>
      </c>
      <c r="AL204" s="11"/>
      <c r="AM204" s="14"/>
      <c r="AN204" s="11"/>
      <c r="AO204" s="15"/>
      <c r="AP204" s="11"/>
      <c r="AQ204" s="11"/>
      <c r="AR204" s="11"/>
      <c r="AS204" s="75" t="str">
        <f t="shared" ref="AS204:AS267" si="130">IF(OR(AR204="",AP204=""),"", (AR204-AP204)/100*1000)</f>
        <v/>
      </c>
      <c r="AT204" s="75" t="str">
        <f t="shared" ref="AT204:AT267" ca="1" si="131">IF(OR(AP205="",OFFSET(AP205,-1,0)=""),"", (AP205-OFFSET(AP205,-1,0))/100*1000)</f>
        <v/>
      </c>
      <c r="AU204" s="75" t="str">
        <f t="shared" ref="AU204:AU267" si="132">IFERROR(IF(OR(AP204="",AR204="",K204="",L204=""),"", ((AR204-AP204)/100*1000)/(U204+V204)),0)</f>
        <v/>
      </c>
      <c r="AV204" s="75" t="str">
        <f t="shared" ref="AV204:AV267" ca="1" si="133">IF(OR(AP204="",AP205="",M204="",N204=""),"", ((AP205-AP204)/100*1000)/((G204+H204))*1000)</f>
        <v/>
      </c>
      <c r="AW204" s="169"/>
      <c r="AX204" s="169"/>
      <c r="AY204" s="75" t="str">
        <f t="shared" ref="AY204:AY267" si="134">IF(OR(AW204="",AX204=""),"",MOD(AX204-AW204,1)*24)</f>
        <v/>
      </c>
      <c r="AZ204" s="169"/>
      <c r="BA204" s="169"/>
      <c r="BB204" s="75" t="str">
        <f t="shared" ref="BB204:BB267" si="135">IF(OR(AZ204="",BA204=""),"",MOD(BA204-AZ204,1)*24)</f>
        <v/>
      </c>
      <c r="BC204" s="11"/>
      <c r="BH204" s="52"/>
      <c r="BI204" s="52"/>
      <c r="BJ204" s="52"/>
      <c r="BK204" s="52"/>
      <c r="BL204" s="52"/>
      <c r="BM204" s="52"/>
      <c r="BQ204" s="27"/>
      <c r="BR204" s="27"/>
      <c r="BS204" s="27"/>
      <c r="BT204" s="27"/>
      <c r="BU204" s="27"/>
      <c r="BV204" s="27"/>
      <c r="BW204" s="54"/>
      <c r="BX204" s="26"/>
      <c r="BY204" s="54"/>
      <c r="BZ204" s="26"/>
      <c r="CA204" s="26"/>
      <c r="CB204" s="26"/>
    </row>
    <row r="205" spans="1:80" ht="17.45" customHeight="1">
      <c r="A205" s="94">
        <f t="shared" si="104"/>
        <v>28.6</v>
      </c>
      <c r="B205" s="179">
        <f t="shared" si="113"/>
        <v>46147</v>
      </c>
      <c r="C205" s="8"/>
      <c r="D205" s="11"/>
      <c r="E205" s="12"/>
      <c r="F205" s="11"/>
      <c r="G205" s="74">
        <f t="shared" si="123"/>
        <v>765</v>
      </c>
      <c r="H205" s="75">
        <f t="shared" si="123"/>
        <v>5848</v>
      </c>
      <c r="I205" s="88">
        <f t="shared" si="124"/>
        <v>0</v>
      </c>
      <c r="J205" s="78">
        <f t="shared" si="125"/>
        <v>0</v>
      </c>
      <c r="K205" s="78">
        <f t="shared" si="126"/>
        <v>0</v>
      </c>
      <c r="L205" s="78">
        <f t="shared" si="127"/>
        <v>0</v>
      </c>
      <c r="M205" s="78">
        <f t="shared" ca="1" si="128"/>
        <v>7.4608904933814738E-2</v>
      </c>
      <c r="N205" s="78">
        <f t="shared" ca="1" si="114"/>
        <v>9.317296290022023E-3</v>
      </c>
      <c r="O205" s="78">
        <f t="shared" si="129"/>
        <v>5.0000000000000001E-4</v>
      </c>
      <c r="P205" s="13"/>
      <c r="Q205" s="8"/>
      <c r="R205" s="13"/>
      <c r="S205" s="89">
        <f t="shared" si="115"/>
        <v>0</v>
      </c>
      <c r="T205" s="75">
        <f t="shared" si="116"/>
        <v>0</v>
      </c>
      <c r="U205" s="90">
        <f t="shared" si="117"/>
        <v>0</v>
      </c>
      <c r="V205" s="82">
        <f t="shared" si="118"/>
        <v>0</v>
      </c>
      <c r="W205" s="8"/>
      <c r="X205" s="8"/>
      <c r="Y205" s="12"/>
      <c r="Z205" s="12"/>
      <c r="AA205" s="12"/>
      <c r="AB205" s="12"/>
      <c r="AC205" s="91">
        <f t="shared" si="119"/>
        <v>0</v>
      </c>
      <c r="AD205" s="75">
        <f t="shared" si="120"/>
        <v>0</v>
      </c>
      <c r="AE205" s="88">
        <f t="shared" si="108"/>
        <v>0</v>
      </c>
      <c r="AF205" s="92">
        <f t="shared" si="109"/>
        <v>0</v>
      </c>
      <c r="AG205" s="93">
        <f t="shared" si="110"/>
        <v>0</v>
      </c>
      <c r="AH205" s="93">
        <f t="shared" si="111"/>
        <v>0</v>
      </c>
      <c r="AI205" s="78">
        <f t="shared" si="112"/>
        <v>0</v>
      </c>
      <c r="AJ205" s="92">
        <f t="shared" si="121"/>
        <v>0</v>
      </c>
      <c r="AK205" s="78">
        <f t="shared" si="122"/>
        <v>0</v>
      </c>
      <c r="AL205" s="11"/>
      <c r="AM205" s="14"/>
      <c r="AN205" s="11"/>
      <c r="AO205" s="15"/>
      <c r="AP205" s="11"/>
      <c r="AQ205" s="11"/>
      <c r="AR205" s="11"/>
      <c r="AS205" s="75" t="str">
        <f t="shared" si="130"/>
        <v/>
      </c>
      <c r="AT205" s="75" t="str">
        <f t="shared" ca="1" si="131"/>
        <v/>
      </c>
      <c r="AU205" s="75" t="str">
        <f t="shared" si="132"/>
        <v/>
      </c>
      <c r="AV205" s="75" t="str">
        <f t="shared" ca="1" si="133"/>
        <v/>
      </c>
      <c r="AW205" s="169"/>
      <c r="AX205" s="169"/>
      <c r="AY205" s="75" t="str">
        <f t="shared" si="134"/>
        <v/>
      </c>
      <c r="AZ205" s="169"/>
      <c r="BA205" s="169"/>
      <c r="BB205" s="75" t="str">
        <f t="shared" si="135"/>
        <v/>
      </c>
      <c r="BC205" s="11"/>
      <c r="BH205" s="52"/>
      <c r="BI205" s="52"/>
      <c r="BJ205" s="52"/>
      <c r="BK205" s="52"/>
      <c r="BL205" s="52"/>
      <c r="BM205" s="52"/>
      <c r="BQ205" s="27"/>
      <c r="BR205" s="27"/>
      <c r="BS205" s="27"/>
      <c r="BT205" s="27"/>
      <c r="BU205" s="27"/>
      <c r="BV205" s="27"/>
      <c r="BW205" s="54"/>
      <c r="BX205" s="26"/>
      <c r="BY205" s="54"/>
      <c r="BZ205" s="26"/>
      <c r="CA205" s="26"/>
      <c r="CB205" s="26"/>
    </row>
    <row r="206" spans="1:80" ht="17.45" customHeight="1" thickBot="1">
      <c r="A206" s="86">
        <f t="shared" si="104"/>
        <v>28.700000000000003</v>
      </c>
      <c r="B206" s="180">
        <f t="shared" si="113"/>
        <v>46148</v>
      </c>
      <c r="C206" s="16"/>
      <c r="D206" s="17"/>
      <c r="E206" s="18"/>
      <c r="F206" s="17"/>
      <c r="G206" s="96">
        <f t="shared" si="123"/>
        <v>765</v>
      </c>
      <c r="H206" s="97">
        <f t="shared" si="123"/>
        <v>5848</v>
      </c>
      <c r="I206" s="98">
        <f t="shared" si="124"/>
        <v>0</v>
      </c>
      <c r="J206" s="99">
        <f t="shared" si="125"/>
        <v>0</v>
      </c>
      <c r="K206" s="99">
        <f t="shared" si="126"/>
        <v>0</v>
      </c>
      <c r="L206" s="99">
        <f t="shared" si="127"/>
        <v>0</v>
      </c>
      <c r="M206" s="99">
        <f t="shared" ca="1" si="128"/>
        <v>7.4608904933814738E-2</v>
      </c>
      <c r="N206" s="99">
        <f t="shared" ca="1" si="114"/>
        <v>9.317296290022023E-3</v>
      </c>
      <c r="O206" s="99">
        <f t="shared" si="129"/>
        <v>5.0000000000000001E-4</v>
      </c>
      <c r="P206" s="19"/>
      <c r="Q206" s="16"/>
      <c r="R206" s="19"/>
      <c r="S206" s="89">
        <f t="shared" si="115"/>
        <v>0</v>
      </c>
      <c r="T206" s="75">
        <f t="shared" si="116"/>
        <v>0</v>
      </c>
      <c r="U206" s="100">
        <f t="shared" si="117"/>
        <v>0</v>
      </c>
      <c r="V206" s="101">
        <f t="shared" si="118"/>
        <v>0</v>
      </c>
      <c r="W206" s="16"/>
      <c r="X206" s="8"/>
      <c r="Y206" s="12"/>
      <c r="Z206" s="12"/>
      <c r="AA206" s="12"/>
      <c r="AB206" s="12"/>
      <c r="AC206" s="102">
        <f t="shared" si="119"/>
        <v>0</v>
      </c>
      <c r="AD206" s="97">
        <f t="shared" si="120"/>
        <v>0</v>
      </c>
      <c r="AE206" s="98">
        <f t="shared" si="108"/>
        <v>0</v>
      </c>
      <c r="AF206" s="103">
        <f t="shared" si="109"/>
        <v>0</v>
      </c>
      <c r="AG206" s="104">
        <f t="shared" si="110"/>
        <v>0</v>
      </c>
      <c r="AH206" s="104">
        <f t="shared" si="111"/>
        <v>0</v>
      </c>
      <c r="AI206" s="99">
        <f t="shared" si="112"/>
        <v>0</v>
      </c>
      <c r="AJ206" s="103">
        <f t="shared" si="121"/>
        <v>0</v>
      </c>
      <c r="AK206" s="99">
        <f t="shared" si="122"/>
        <v>0</v>
      </c>
      <c r="AL206" s="17"/>
      <c r="AM206" s="20"/>
      <c r="AN206" s="17"/>
      <c r="AO206" s="21"/>
      <c r="AP206" s="17"/>
      <c r="AQ206" s="17"/>
      <c r="AR206" s="17"/>
      <c r="AS206" s="97" t="str">
        <f t="shared" si="130"/>
        <v/>
      </c>
      <c r="AT206" s="97" t="str">
        <f t="shared" ca="1" si="131"/>
        <v/>
      </c>
      <c r="AU206" s="97" t="str">
        <f t="shared" si="132"/>
        <v/>
      </c>
      <c r="AV206" s="97" t="str">
        <f t="shared" ca="1" si="133"/>
        <v/>
      </c>
      <c r="AW206" s="167"/>
      <c r="AX206" s="167"/>
      <c r="AY206" s="97" t="str">
        <f t="shared" si="134"/>
        <v/>
      </c>
      <c r="AZ206" s="167"/>
      <c r="BA206" s="167"/>
      <c r="BB206" s="97" t="str">
        <f t="shared" si="135"/>
        <v/>
      </c>
      <c r="BC206" s="17"/>
      <c r="BH206" s="52"/>
      <c r="BI206" s="52"/>
      <c r="BJ206" s="52"/>
      <c r="BK206" s="52"/>
      <c r="BL206" s="52"/>
      <c r="BM206" s="52"/>
      <c r="BQ206" s="27"/>
      <c r="BR206" s="27"/>
      <c r="BS206" s="27"/>
      <c r="BT206" s="27"/>
      <c r="BU206" s="27"/>
      <c r="BV206" s="27"/>
      <c r="BW206" s="54"/>
      <c r="BX206" s="26"/>
      <c r="BY206" s="54"/>
      <c r="BZ206" s="26"/>
      <c r="CA206" s="26"/>
      <c r="CB206" s="26"/>
    </row>
    <row r="207" spans="1:80" ht="17.45" customHeight="1" thickTop="1">
      <c r="A207" s="71">
        <f>A200+1</f>
        <v>29.1</v>
      </c>
      <c r="B207" s="178">
        <f>B206+1</f>
        <v>46149</v>
      </c>
      <c r="C207" s="4"/>
      <c r="D207" s="5"/>
      <c r="E207" s="6"/>
      <c r="F207" s="5"/>
      <c r="G207" s="74">
        <f t="shared" si="123"/>
        <v>765</v>
      </c>
      <c r="H207" s="75">
        <f t="shared" si="123"/>
        <v>5848</v>
      </c>
      <c r="I207" s="76">
        <f t="shared" si="124"/>
        <v>0</v>
      </c>
      <c r="J207" s="77">
        <f t="shared" si="125"/>
        <v>0</v>
      </c>
      <c r="K207" s="77">
        <f t="shared" si="126"/>
        <v>0</v>
      </c>
      <c r="L207" s="77">
        <f t="shared" si="127"/>
        <v>0</v>
      </c>
      <c r="M207" s="78">
        <f t="shared" ca="1" si="128"/>
        <v>7.4608904933814738E-2</v>
      </c>
      <c r="N207" s="78">
        <f t="shared" ca="1" si="114"/>
        <v>9.317296290022023E-3</v>
      </c>
      <c r="O207" s="78">
        <f t="shared" si="129"/>
        <v>5.0000000000000001E-4</v>
      </c>
      <c r="P207" s="13"/>
      <c r="Q207" s="8"/>
      <c r="R207" s="13"/>
      <c r="S207" s="79">
        <f t="shared" si="115"/>
        <v>0</v>
      </c>
      <c r="T207" s="80">
        <f t="shared" si="116"/>
        <v>0</v>
      </c>
      <c r="U207" s="90">
        <f t="shared" si="117"/>
        <v>0</v>
      </c>
      <c r="V207" s="82">
        <f t="shared" si="118"/>
        <v>0</v>
      </c>
      <c r="W207" s="4"/>
      <c r="X207" s="4"/>
      <c r="Y207" s="6"/>
      <c r="Z207" s="6"/>
      <c r="AA207" s="6"/>
      <c r="AB207" s="6"/>
      <c r="AC207" s="83">
        <f t="shared" si="119"/>
        <v>0</v>
      </c>
      <c r="AD207" s="80">
        <f t="shared" si="120"/>
        <v>0</v>
      </c>
      <c r="AE207" s="76">
        <f t="shared" si="108"/>
        <v>0</v>
      </c>
      <c r="AF207" s="84">
        <f t="shared" si="109"/>
        <v>0</v>
      </c>
      <c r="AG207" s="85">
        <f t="shared" si="110"/>
        <v>0</v>
      </c>
      <c r="AH207" s="85">
        <f t="shared" si="111"/>
        <v>0</v>
      </c>
      <c r="AI207" s="77">
        <f t="shared" si="112"/>
        <v>0</v>
      </c>
      <c r="AJ207" s="84">
        <f t="shared" si="121"/>
        <v>0</v>
      </c>
      <c r="AK207" s="77">
        <f t="shared" si="122"/>
        <v>0</v>
      </c>
      <c r="AL207" s="5"/>
      <c r="AM207" s="9"/>
      <c r="AN207" s="5"/>
      <c r="AO207" s="10"/>
      <c r="AP207" s="5"/>
      <c r="AQ207" s="5"/>
      <c r="AR207" s="5"/>
      <c r="AS207" s="80" t="str">
        <f t="shared" si="130"/>
        <v/>
      </c>
      <c r="AT207" s="80" t="str">
        <f t="shared" ca="1" si="131"/>
        <v/>
      </c>
      <c r="AU207" s="80" t="str">
        <f t="shared" si="132"/>
        <v/>
      </c>
      <c r="AV207" s="80" t="str">
        <f t="shared" ca="1" si="133"/>
        <v/>
      </c>
      <c r="AW207" s="165"/>
      <c r="AX207" s="165"/>
      <c r="AY207" s="80" t="str">
        <f t="shared" si="134"/>
        <v/>
      </c>
      <c r="AZ207" s="165"/>
      <c r="BA207" s="165"/>
      <c r="BB207" s="80" t="str">
        <f t="shared" si="135"/>
        <v/>
      </c>
      <c r="BC207" s="5"/>
      <c r="BH207" s="52"/>
      <c r="BI207" s="52"/>
      <c r="BJ207" s="52"/>
      <c r="BK207" s="52"/>
      <c r="BL207" s="52"/>
      <c r="BM207" s="52"/>
      <c r="BQ207" s="27"/>
      <c r="BR207" s="27"/>
      <c r="BS207" s="27"/>
      <c r="BT207" s="27"/>
      <c r="BU207" s="27"/>
      <c r="BV207" s="27"/>
      <c r="BW207" s="54"/>
      <c r="BX207" s="26"/>
      <c r="BY207" s="54"/>
      <c r="BZ207" s="26"/>
      <c r="CA207" s="26"/>
      <c r="CB207" s="26"/>
    </row>
    <row r="208" spans="1:80" ht="17.45" customHeight="1">
      <c r="A208" s="86">
        <f t="shared" si="104"/>
        <v>29.2</v>
      </c>
      <c r="B208" s="179">
        <f t="shared" si="113"/>
        <v>46150</v>
      </c>
      <c r="C208" s="8"/>
      <c r="D208" s="11"/>
      <c r="E208" s="12"/>
      <c r="F208" s="11"/>
      <c r="G208" s="74">
        <f t="shared" si="123"/>
        <v>765</v>
      </c>
      <c r="H208" s="75">
        <f t="shared" si="123"/>
        <v>5848</v>
      </c>
      <c r="I208" s="88">
        <f t="shared" si="124"/>
        <v>0</v>
      </c>
      <c r="J208" s="78">
        <f t="shared" si="125"/>
        <v>0</v>
      </c>
      <c r="K208" s="78">
        <f t="shared" si="126"/>
        <v>0</v>
      </c>
      <c r="L208" s="78">
        <f t="shared" si="127"/>
        <v>0</v>
      </c>
      <c r="M208" s="78">
        <f t="shared" ca="1" si="128"/>
        <v>7.4608904933814738E-2</v>
      </c>
      <c r="N208" s="78">
        <f t="shared" ca="1" si="114"/>
        <v>9.317296290022023E-3</v>
      </c>
      <c r="O208" s="78">
        <f t="shared" si="129"/>
        <v>5.0000000000000001E-4</v>
      </c>
      <c r="P208" s="13"/>
      <c r="Q208" s="8"/>
      <c r="R208" s="13"/>
      <c r="S208" s="89">
        <f t="shared" si="115"/>
        <v>0</v>
      </c>
      <c r="T208" s="75">
        <f t="shared" si="116"/>
        <v>0</v>
      </c>
      <c r="U208" s="90">
        <f t="shared" si="117"/>
        <v>0</v>
      </c>
      <c r="V208" s="82">
        <f t="shared" si="118"/>
        <v>0</v>
      </c>
      <c r="W208" s="8"/>
      <c r="X208" s="8"/>
      <c r="Y208" s="12"/>
      <c r="Z208" s="12"/>
      <c r="AA208" s="12"/>
      <c r="AB208" s="28"/>
      <c r="AC208" s="91">
        <f t="shared" si="119"/>
        <v>0</v>
      </c>
      <c r="AD208" s="75">
        <f t="shared" si="120"/>
        <v>0</v>
      </c>
      <c r="AE208" s="88">
        <f t="shared" si="108"/>
        <v>0</v>
      </c>
      <c r="AF208" s="92">
        <f t="shared" si="109"/>
        <v>0</v>
      </c>
      <c r="AG208" s="93">
        <f t="shared" si="110"/>
        <v>0</v>
      </c>
      <c r="AH208" s="93">
        <f t="shared" si="111"/>
        <v>0</v>
      </c>
      <c r="AI208" s="78">
        <f t="shared" si="112"/>
        <v>0</v>
      </c>
      <c r="AJ208" s="92">
        <f t="shared" si="121"/>
        <v>0</v>
      </c>
      <c r="AK208" s="78">
        <f t="shared" si="122"/>
        <v>0</v>
      </c>
      <c r="AL208" s="11"/>
      <c r="AM208" s="14"/>
      <c r="AN208" s="11"/>
      <c r="AO208" s="15"/>
      <c r="AP208" s="11"/>
      <c r="AQ208" s="11"/>
      <c r="AR208" s="11"/>
      <c r="AS208" s="75" t="str">
        <f t="shared" si="130"/>
        <v/>
      </c>
      <c r="AT208" s="75" t="str">
        <f t="shared" ca="1" si="131"/>
        <v/>
      </c>
      <c r="AU208" s="75" t="str">
        <f t="shared" si="132"/>
        <v/>
      </c>
      <c r="AV208" s="75" t="str">
        <f t="shared" ca="1" si="133"/>
        <v/>
      </c>
      <c r="AW208" s="169"/>
      <c r="AX208" s="169"/>
      <c r="AY208" s="75" t="str">
        <f t="shared" si="134"/>
        <v/>
      </c>
      <c r="AZ208" s="169"/>
      <c r="BA208" s="169"/>
      <c r="BB208" s="75" t="str">
        <f t="shared" si="135"/>
        <v/>
      </c>
      <c r="BC208" s="11"/>
      <c r="BH208" s="52"/>
      <c r="BI208" s="52"/>
      <c r="BJ208" s="52"/>
      <c r="BK208" s="52"/>
      <c r="BL208" s="52"/>
      <c r="BM208" s="52"/>
      <c r="BQ208" s="27"/>
      <c r="BR208" s="27"/>
      <c r="BS208" s="27"/>
      <c r="BT208" s="27"/>
      <c r="BU208" s="27"/>
      <c r="BV208" s="27"/>
      <c r="BW208" s="54"/>
      <c r="BX208" s="26"/>
      <c r="BY208" s="54"/>
      <c r="BZ208" s="26"/>
      <c r="CA208" s="26"/>
      <c r="CB208" s="26"/>
    </row>
    <row r="209" spans="1:80" ht="17.45" customHeight="1">
      <c r="A209" s="94">
        <f t="shared" si="104"/>
        <v>29.3</v>
      </c>
      <c r="B209" s="179">
        <f t="shared" si="113"/>
        <v>46151</v>
      </c>
      <c r="C209" s="8"/>
      <c r="D209" s="11"/>
      <c r="E209" s="12"/>
      <c r="F209" s="11"/>
      <c r="G209" s="74">
        <f t="shared" si="123"/>
        <v>765</v>
      </c>
      <c r="H209" s="75">
        <f t="shared" si="123"/>
        <v>5848</v>
      </c>
      <c r="I209" s="88">
        <f t="shared" si="124"/>
        <v>0</v>
      </c>
      <c r="J209" s="78">
        <f t="shared" si="125"/>
        <v>0</v>
      </c>
      <c r="K209" s="78">
        <f t="shared" si="126"/>
        <v>0</v>
      </c>
      <c r="L209" s="78">
        <f t="shared" si="127"/>
        <v>0</v>
      </c>
      <c r="M209" s="78">
        <f t="shared" ca="1" si="128"/>
        <v>7.4608904933814738E-2</v>
      </c>
      <c r="N209" s="78">
        <f t="shared" ca="1" si="114"/>
        <v>9.317296290022023E-3</v>
      </c>
      <c r="O209" s="78">
        <f t="shared" si="129"/>
        <v>5.0000000000000001E-4</v>
      </c>
      <c r="P209" s="13"/>
      <c r="Q209" s="8"/>
      <c r="R209" s="13"/>
      <c r="S209" s="89">
        <f t="shared" si="115"/>
        <v>0</v>
      </c>
      <c r="T209" s="75">
        <f t="shared" si="116"/>
        <v>0</v>
      </c>
      <c r="U209" s="90">
        <f t="shared" si="117"/>
        <v>0</v>
      </c>
      <c r="V209" s="82">
        <f t="shared" si="118"/>
        <v>0</v>
      </c>
      <c r="W209" s="8"/>
      <c r="X209" s="8"/>
      <c r="Y209" s="12"/>
      <c r="Z209" s="12"/>
      <c r="AA209" s="12"/>
      <c r="AB209" s="28"/>
      <c r="AC209" s="91">
        <f t="shared" si="119"/>
        <v>0</v>
      </c>
      <c r="AD209" s="75">
        <f t="shared" si="120"/>
        <v>0</v>
      </c>
      <c r="AE209" s="88">
        <f t="shared" si="108"/>
        <v>0</v>
      </c>
      <c r="AF209" s="92">
        <f t="shared" si="109"/>
        <v>0</v>
      </c>
      <c r="AG209" s="93">
        <f t="shared" si="110"/>
        <v>0</v>
      </c>
      <c r="AH209" s="93">
        <f t="shared" si="111"/>
        <v>0</v>
      </c>
      <c r="AI209" s="78">
        <f t="shared" si="112"/>
        <v>0</v>
      </c>
      <c r="AJ209" s="92">
        <f t="shared" si="121"/>
        <v>0</v>
      </c>
      <c r="AK209" s="78">
        <f t="shared" si="122"/>
        <v>0</v>
      </c>
      <c r="AL209" s="11"/>
      <c r="AM209" s="14"/>
      <c r="AN209" s="11"/>
      <c r="AO209" s="15"/>
      <c r="AP209" s="11"/>
      <c r="AQ209" s="11"/>
      <c r="AR209" s="11"/>
      <c r="AS209" s="75" t="str">
        <f t="shared" si="130"/>
        <v/>
      </c>
      <c r="AT209" s="75" t="str">
        <f t="shared" ca="1" si="131"/>
        <v/>
      </c>
      <c r="AU209" s="75" t="str">
        <f t="shared" si="132"/>
        <v/>
      </c>
      <c r="AV209" s="75" t="str">
        <f t="shared" ca="1" si="133"/>
        <v/>
      </c>
      <c r="AW209" s="169"/>
      <c r="AX209" s="169"/>
      <c r="AY209" s="75" t="str">
        <f t="shared" si="134"/>
        <v/>
      </c>
      <c r="AZ209" s="169"/>
      <c r="BA209" s="169"/>
      <c r="BB209" s="75" t="str">
        <f t="shared" si="135"/>
        <v/>
      </c>
      <c r="BC209" s="11"/>
      <c r="BH209" s="52"/>
      <c r="BI209" s="52"/>
      <c r="BJ209" s="52"/>
      <c r="BK209" s="52"/>
      <c r="BL209" s="52"/>
      <c r="BM209" s="52"/>
      <c r="BQ209" s="27"/>
      <c r="BR209" s="27"/>
      <c r="BS209" s="27"/>
      <c r="BT209" s="27"/>
      <c r="BU209" s="27"/>
      <c r="BV209" s="27"/>
      <c r="BW209" s="54"/>
      <c r="BX209" s="26"/>
      <c r="BY209" s="54"/>
      <c r="BZ209" s="26"/>
      <c r="CA209" s="26"/>
      <c r="CB209" s="26"/>
    </row>
    <row r="210" spans="1:80" ht="17.45" customHeight="1">
      <c r="A210" s="86">
        <f t="shared" ref="A210:A273" si="136">A203+1</f>
        <v>29.4</v>
      </c>
      <c r="B210" s="179">
        <f t="shared" si="113"/>
        <v>46152</v>
      </c>
      <c r="C210" s="8"/>
      <c r="D210" s="11"/>
      <c r="E210" s="12"/>
      <c r="F210" s="11"/>
      <c r="G210" s="74">
        <f t="shared" si="123"/>
        <v>765</v>
      </c>
      <c r="H210" s="75">
        <f t="shared" si="123"/>
        <v>5848</v>
      </c>
      <c r="I210" s="88">
        <f t="shared" si="124"/>
        <v>0</v>
      </c>
      <c r="J210" s="78">
        <f t="shared" si="125"/>
        <v>0</v>
      </c>
      <c r="K210" s="78">
        <f t="shared" si="126"/>
        <v>0</v>
      </c>
      <c r="L210" s="78">
        <f t="shared" si="127"/>
        <v>0</v>
      </c>
      <c r="M210" s="78">
        <f t="shared" ca="1" si="128"/>
        <v>7.4608904933814738E-2</v>
      </c>
      <c r="N210" s="78">
        <f t="shared" ca="1" si="114"/>
        <v>9.317296290022023E-3</v>
      </c>
      <c r="O210" s="78">
        <f t="shared" si="129"/>
        <v>5.0000000000000001E-4</v>
      </c>
      <c r="P210" s="13"/>
      <c r="Q210" s="8"/>
      <c r="R210" s="13"/>
      <c r="S210" s="89">
        <f t="shared" si="115"/>
        <v>0</v>
      </c>
      <c r="T210" s="75">
        <f t="shared" si="116"/>
        <v>0</v>
      </c>
      <c r="U210" s="90">
        <f t="shared" si="117"/>
        <v>0</v>
      </c>
      <c r="V210" s="82">
        <f t="shared" si="118"/>
        <v>0</v>
      </c>
      <c r="W210" s="8"/>
      <c r="X210" s="8"/>
      <c r="Y210" s="12"/>
      <c r="Z210" s="12"/>
      <c r="AA210" s="12"/>
      <c r="AB210" s="12"/>
      <c r="AC210" s="91">
        <f t="shared" si="119"/>
        <v>0</v>
      </c>
      <c r="AD210" s="75">
        <f t="shared" si="120"/>
        <v>0</v>
      </c>
      <c r="AE210" s="88">
        <f t="shared" si="108"/>
        <v>0</v>
      </c>
      <c r="AF210" s="92">
        <f t="shared" si="109"/>
        <v>0</v>
      </c>
      <c r="AG210" s="93">
        <f t="shared" si="110"/>
        <v>0</v>
      </c>
      <c r="AH210" s="93">
        <f t="shared" si="111"/>
        <v>0</v>
      </c>
      <c r="AI210" s="78">
        <f t="shared" si="112"/>
        <v>0</v>
      </c>
      <c r="AJ210" s="92">
        <f t="shared" si="121"/>
        <v>0</v>
      </c>
      <c r="AK210" s="78">
        <f t="shared" si="122"/>
        <v>0</v>
      </c>
      <c r="AL210" s="11"/>
      <c r="AM210" s="14"/>
      <c r="AN210" s="11"/>
      <c r="AO210" s="15"/>
      <c r="AP210" s="11"/>
      <c r="AQ210" s="11"/>
      <c r="AR210" s="11"/>
      <c r="AS210" s="75" t="str">
        <f t="shared" si="130"/>
        <v/>
      </c>
      <c r="AT210" s="75" t="str">
        <f t="shared" ca="1" si="131"/>
        <v/>
      </c>
      <c r="AU210" s="75" t="str">
        <f t="shared" si="132"/>
        <v/>
      </c>
      <c r="AV210" s="75" t="str">
        <f t="shared" ca="1" si="133"/>
        <v/>
      </c>
      <c r="AW210" s="169"/>
      <c r="AX210" s="169"/>
      <c r="AY210" s="75" t="str">
        <f t="shared" si="134"/>
        <v/>
      </c>
      <c r="AZ210" s="169"/>
      <c r="BA210" s="169"/>
      <c r="BB210" s="75" t="str">
        <f t="shared" si="135"/>
        <v/>
      </c>
      <c r="BC210" s="11"/>
      <c r="BH210" s="52"/>
      <c r="BI210" s="52"/>
      <c r="BJ210" s="52"/>
      <c r="BK210" s="52"/>
      <c r="BL210" s="52"/>
      <c r="BM210" s="52"/>
      <c r="BQ210" s="27"/>
      <c r="BR210" s="27"/>
      <c r="BS210" s="27"/>
      <c r="BT210" s="27"/>
      <c r="BU210" s="27"/>
      <c r="BV210" s="27"/>
      <c r="BW210" s="54"/>
      <c r="BX210" s="26"/>
      <c r="BY210" s="54"/>
      <c r="BZ210" s="26"/>
      <c r="CA210" s="26"/>
      <c r="CB210" s="26"/>
    </row>
    <row r="211" spans="1:80" ht="17.45" customHeight="1">
      <c r="A211" s="94">
        <f t="shared" si="136"/>
        <v>29.5</v>
      </c>
      <c r="B211" s="179">
        <f t="shared" si="113"/>
        <v>46153</v>
      </c>
      <c r="C211" s="8"/>
      <c r="D211" s="11"/>
      <c r="E211" s="12"/>
      <c r="F211" s="11"/>
      <c r="G211" s="74">
        <f t="shared" si="123"/>
        <v>765</v>
      </c>
      <c r="H211" s="75">
        <f t="shared" si="123"/>
        <v>5848</v>
      </c>
      <c r="I211" s="88">
        <f t="shared" si="124"/>
        <v>0</v>
      </c>
      <c r="J211" s="78">
        <f t="shared" si="125"/>
        <v>0</v>
      </c>
      <c r="K211" s="78">
        <f t="shared" si="126"/>
        <v>0</v>
      </c>
      <c r="L211" s="78">
        <f t="shared" si="127"/>
        <v>0</v>
      </c>
      <c r="M211" s="78">
        <f t="shared" ca="1" si="128"/>
        <v>7.4608904933814738E-2</v>
      </c>
      <c r="N211" s="78">
        <f t="shared" ca="1" si="114"/>
        <v>9.317296290022023E-3</v>
      </c>
      <c r="O211" s="78">
        <f t="shared" si="129"/>
        <v>5.0000000000000001E-4</v>
      </c>
      <c r="P211" s="13"/>
      <c r="Q211" s="8"/>
      <c r="R211" s="13"/>
      <c r="S211" s="89">
        <f t="shared" si="115"/>
        <v>0</v>
      </c>
      <c r="T211" s="75">
        <f t="shared" si="116"/>
        <v>0</v>
      </c>
      <c r="U211" s="90">
        <f t="shared" si="117"/>
        <v>0</v>
      </c>
      <c r="V211" s="82">
        <f t="shared" si="118"/>
        <v>0</v>
      </c>
      <c r="W211" s="8"/>
      <c r="X211" s="8"/>
      <c r="Y211" s="12"/>
      <c r="Z211" s="12"/>
      <c r="AA211" s="12"/>
      <c r="AB211" s="12"/>
      <c r="AC211" s="91">
        <f t="shared" si="119"/>
        <v>0</v>
      </c>
      <c r="AD211" s="75">
        <f t="shared" si="120"/>
        <v>0</v>
      </c>
      <c r="AE211" s="88">
        <f t="shared" si="108"/>
        <v>0</v>
      </c>
      <c r="AF211" s="92">
        <f t="shared" si="109"/>
        <v>0</v>
      </c>
      <c r="AG211" s="93">
        <f t="shared" si="110"/>
        <v>0</v>
      </c>
      <c r="AH211" s="93">
        <f t="shared" si="111"/>
        <v>0</v>
      </c>
      <c r="AI211" s="78">
        <f t="shared" si="112"/>
        <v>0</v>
      </c>
      <c r="AJ211" s="92">
        <f t="shared" si="121"/>
        <v>0</v>
      </c>
      <c r="AK211" s="78">
        <f t="shared" si="122"/>
        <v>0</v>
      </c>
      <c r="AL211" s="11"/>
      <c r="AM211" s="14"/>
      <c r="AN211" s="11"/>
      <c r="AO211" s="15"/>
      <c r="AP211" s="11"/>
      <c r="AQ211" s="11"/>
      <c r="AR211" s="11"/>
      <c r="AS211" s="75" t="str">
        <f t="shared" si="130"/>
        <v/>
      </c>
      <c r="AT211" s="75" t="str">
        <f t="shared" ca="1" si="131"/>
        <v/>
      </c>
      <c r="AU211" s="75" t="str">
        <f t="shared" si="132"/>
        <v/>
      </c>
      <c r="AV211" s="75" t="str">
        <f t="shared" ca="1" si="133"/>
        <v/>
      </c>
      <c r="AW211" s="169"/>
      <c r="AX211" s="169"/>
      <c r="AY211" s="75" t="str">
        <f t="shared" si="134"/>
        <v/>
      </c>
      <c r="AZ211" s="169"/>
      <c r="BA211" s="169"/>
      <c r="BB211" s="75" t="str">
        <f t="shared" si="135"/>
        <v/>
      </c>
      <c r="BC211" s="11"/>
      <c r="BH211" s="52"/>
      <c r="BI211" s="52"/>
      <c r="BJ211" s="52"/>
      <c r="BK211" s="52"/>
      <c r="BL211" s="52"/>
      <c r="BM211" s="52"/>
      <c r="BQ211" s="27"/>
      <c r="BR211" s="27"/>
      <c r="BS211" s="27"/>
      <c r="BT211" s="27"/>
      <c r="BU211" s="27"/>
      <c r="BV211" s="27"/>
      <c r="BW211" s="54"/>
      <c r="BX211" s="26"/>
      <c r="BY211" s="54"/>
      <c r="BZ211" s="26"/>
      <c r="CA211" s="26"/>
      <c r="CB211" s="26"/>
    </row>
    <row r="212" spans="1:80" ht="17.45" customHeight="1">
      <c r="A212" s="86">
        <f t="shared" si="136"/>
        <v>29.6</v>
      </c>
      <c r="B212" s="179">
        <f t="shared" si="113"/>
        <v>46154</v>
      </c>
      <c r="C212" s="8"/>
      <c r="D212" s="11"/>
      <c r="E212" s="12"/>
      <c r="F212" s="11"/>
      <c r="G212" s="74">
        <f t="shared" si="123"/>
        <v>765</v>
      </c>
      <c r="H212" s="75">
        <f t="shared" si="123"/>
        <v>5848</v>
      </c>
      <c r="I212" s="88">
        <f t="shared" si="124"/>
        <v>0</v>
      </c>
      <c r="J212" s="78">
        <f t="shared" si="125"/>
        <v>0</v>
      </c>
      <c r="K212" s="78">
        <f t="shared" si="126"/>
        <v>0</v>
      </c>
      <c r="L212" s="78">
        <f t="shared" si="127"/>
        <v>0</v>
      </c>
      <c r="M212" s="78">
        <f t="shared" ca="1" si="128"/>
        <v>7.4608904933814738E-2</v>
      </c>
      <c r="N212" s="78">
        <f t="shared" ca="1" si="114"/>
        <v>9.317296290022023E-3</v>
      </c>
      <c r="O212" s="78">
        <f t="shared" si="129"/>
        <v>5.0000000000000001E-4</v>
      </c>
      <c r="P212" s="13"/>
      <c r="Q212" s="8"/>
      <c r="R212" s="13"/>
      <c r="S212" s="89">
        <f t="shared" si="115"/>
        <v>0</v>
      </c>
      <c r="T212" s="75">
        <f t="shared" si="116"/>
        <v>0</v>
      </c>
      <c r="U212" s="90">
        <f t="shared" si="117"/>
        <v>0</v>
      </c>
      <c r="V212" s="82">
        <f t="shared" si="118"/>
        <v>0</v>
      </c>
      <c r="W212" s="8"/>
      <c r="X212" s="8"/>
      <c r="Y212" s="12"/>
      <c r="Z212" s="12"/>
      <c r="AA212" s="12"/>
      <c r="AB212" s="12"/>
      <c r="AC212" s="91">
        <f t="shared" si="119"/>
        <v>0</v>
      </c>
      <c r="AD212" s="75">
        <f t="shared" si="120"/>
        <v>0</v>
      </c>
      <c r="AE212" s="88">
        <f t="shared" si="108"/>
        <v>0</v>
      </c>
      <c r="AF212" s="92">
        <f t="shared" si="109"/>
        <v>0</v>
      </c>
      <c r="AG212" s="93">
        <f t="shared" si="110"/>
        <v>0</v>
      </c>
      <c r="AH212" s="93">
        <f t="shared" si="111"/>
        <v>0</v>
      </c>
      <c r="AI212" s="78">
        <f t="shared" si="112"/>
        <v>0</v>
      </c>
      <c r="AJ212" s="92">
        <f t="shared" si="121"/>
        <v>0</v>
      </c>
      <c r="AK212" s="78">
        <f t="shared" si="122"/>
        <v>0</v>
      </c>
      <c r="AL212" s="11"/>
      <c r="AM212" s="14"/>
      <c r="AN212" s="11"/>
      <c r="AO212" s="15"/>
      <c r="AP212" s="11"/>
      <c r="AQ212" s="11"/>
      <c r="AR212" s="11"/>
      <c r="AS212" s="75" t="str">
        <f t="shared" si="130"/>
        <v/>
      </c>
      <c r="AT212" s="75" t="str">
        <f t="shared" ca="1" si="131"/>
        <v/>
      </c>
      <c r="AU212" s="75" t="str">
        <f t="shared" si="132"/>
        <v/>
      </c>
      <c r="AV212" s="75" t="str">
        <f t="shared" ca="1" si="133"/>
        <v/>
      </c>
      <c r="AW212" s="169"/>
      <c r="AX212" s="169"/>
      <c r="AY212" s="75" t="str">
        <f t="shared" si="134"/>
        <v/>
      </c>
      <c r="AZ212" s="169"/>
      <c r="BA212" s="169"/>
      <c r="BB212" s="75" t="str">
        <f t="shared" si="135"/>
        <v/>
      </c>
      <c r="BC212" s="11"/>
      <c r="BH212" s="52"/>
      <c r="BI212" s="52"/>
      <c r="BJ212" s="52"/>
      <c r="BK212" s="52"/>
      <c r="BL212" s="52"/>
      <c r="BM212" s="52"/>
      <c r="BQ212" s="27"/>
      <c r="BR212" s="27"/>
      <c r="BS212" s="27"/>
      <c r="BT212" s="27"/>
      <c r="BU212" s="27"/>
      <c r="BV212" s="27"/>
      <c r="BW212" s="54"/>
      <c r="BX212" s="26"/>
      <c r="BY212" s="54"/>
      <c r="BZ212" s="26"/>
      <c r="CA212" s="26"/>
      <c r="CB212" s="26"/>
    </row>
    <row r="213" spans="1:80" ht="17.45" customHeight="1" thickBot="1">
      <c r="A213" s="94">
        <f t="shared" si="136"/>
        <v>29.700000000000003</v>
      </c>
      <c r="B213" s="180">
        <f t="shared" si="113"/>
        <v>46155</v>
      </c>
      <c r="C213" s="16"/>
      <c r="D213" s="17"/>
      <c r="E213" s="18"/>
      <c r="F213" s="17"/>
      <c r="G213" s="96">
        <f t="shared" si="123"/>
        <v>765</v>
      </c>
      <c r="H213" s="97">
        <f t="shared" si="123"/>
        <v>5848</v>
      </c>
      <c r="I213" s="98">
        <f t="shared" si="124"/>
        <v>0</v>
      </c>
      <c r="J213" s="99">
        <f t="shared" si="125"/>
        <v>0</v>
      </c>
      <c r="K213" s="99">
        <f t="shared" si="126"/>
        <v>0</v>
      </c>
      <c r="L213" s="99">
        <f t="shared" si="127"/>
        <v>0</v>
      </c>
      <c r="M213" s="99">
        <f t="shared" ca="1" si="128"/>
        <v>7.4608904933814738E-2</v>
      </c>
      <c r="N213" s="99">
        <f t="shared" ca="1" si="114"/>
        <v>9.317296290022023E-3</v>
      </c>
      <c r="O213" s="99">
        <f t="shared" si="129"/>
        <v>5.0000000000000001E-4</v>
      </c>
      <c r="P213" s="19"/>
      <c r="Q213" s="16"/>
      <c r="R213" s="19"/>
      <c r="S213" s="89">
        <f t="shared" si="115"/>
        <v>0</v>
      </c>
      <c r="T213" s="75">
        <f t="shared" si="116"/>
        <v>0</v>
      </c>
      <c r="U213" s="100">
        <f t="shared" si="117"/>
        <v>0</v>
      </c>
      <c r="V213" s="101">
        <f t="shared" si="118"/>
        <v>0</v>
      </c>
      <c r="W213" s="16"/>
      <c r="X213" s="8"/>
      <c r="Y213" s="12"/>
      <c r="Z213" s="12"/>
      <c r="AA213" s="12"/>
      <c r="AB213" s="12"/>
      <c r="AC213" s="102">
        <f t="shared" si="119"/>
        <v>0</v>
      </c>
      <c r="AD213" s="97">
        <f t="shared" si="120"/>
        <v>0</v>
      </c>
      <c r="AE213" s="98">
        <f t="shared" si="108"/>
        <v>0</v>
      </c>
      <c r="AF213" s="103">
        <f t="shared" si="109"/>
        <v>0</v>
      </c>
      <c r="AG213" s="104">
        <f t="shared" si="110"/>
        <v>0</v>
      </c>
      <c r="AH213" s="104">
        <f t="shared" si="111"/>
        <v>0</v>
      </c>
      <c r="AI213" s="99">
        <f t="shared" si="112"/>
        <v>0</v>
      </c>
      <c r="AJ213" s="103">
        <f t="shared" si="121"/>
        <v>0</v>
      </c>
      <c r="AK213" s="99">
        <f t="shared" si="122"/>
        <v>0</v>
      </c>
      <c r="AL213" s="17"/>
      <c r="AM213" s="20"/>
      <c r="AN213" s="17"/>
      <c r="AO213" s="21"/>
      <c r="AP213" s="17"/>
      <c r="AQ213" s="17"/>
      <c r="AR213" s="17"/>
      <c r="AS213" s="97" t="str">
        <f t="shared" si="130"/>
        <v/>
      </c>
      <c r="AT213" s="97" t="str">
        <f t="shared" ca="1" si="131"/>
        <v/>
      </c>
      <c r="AU213" s="97" t="str">
        <f t="shared" si="132"/>
        <v/>
      </c>
      <c r="AV213" s="97" t="str">
        <f t="shared" ca="1" si="133"/>
        <v/>
      </c>
      <c r="AW213" s="167"/>
      <c r="AX213" s="167"/>
      <c r="AY213" s="97" t="str">
        <f t="shared" si="134"/>
        <v/>
      </c>
      <c r="AZ213" s="167"/>
      <c r="BA213" s="167"/>
      <c r="BB213" s="97" t="str">
        <f t="shared" si="135"/>
        <v/>
      </c>
      <c r="BC213" s="17"/>
      <c r="BH213" s="52"/>
      <c r="BI213" s="52"/>
      <c r="BJ213" s="52"/>
      <c r="BK213" s="52"/>
      <c r="BL213" s="52"/>
      <c r="BM213" s="52"/>
      <c r="BQ213" s="27"/>
      <c r="BR213" s="27"/>
      <c r="BS213" s="27"/>
      <c r="BT213" s="27"/>
      <c r="BU213" s="27"/>
      <c r="BV213" s="27"/>
      <c r="BW213" s="54"/>
      <c r="BX213" s="26"/>
      <c r="BY213" s="54"/>
      <c r="BZ213" s="26"/>
      <c r="CA213" s="26"/>
      <c r="CB213" s="26"/>
    </row>
    <row r="214" spans="1:80" ht="17.45" customHeight="1" thickTop="1">
      <c r="A214" s="105">
        <f>A207+1</f>
        <v>30.1</v>
      </c>
      <c r="B214" s="178">
        <f>B213+1</f>
        <v>46156</v>
      </c>
      <c r="C214" s="4"/>
      <c r="D214" s="5"/>
      <c r="E214" s="6"/>
      <c r="F214" s="5"/>
      <c r="G214" s="74">
        <f t="shared" si="123"/>
        <v>765</v>
      </c>
      <c r="H214" s="75">
        <f t="shared" si="123"/>
        <v>5848</v>
      </c>
      <c r="I214" s="76">
        <f t="shared" si="124"/>
        <v>0</v>
      </c>
      <c r="J214" s="77">
        <f t="shared" si="125"/>
        <v>0</v>
      </c>
      <c r="K214" s="77">
        <f t="shared" si="126"/>
        <v>0</v>
      </c>
      <c r="L214" s="77">
        <f t="shared" si="127"/>
        <v>0</v>
      </c>
      <c r="M214" s="78">
        <f t="shared" ca="1" si="128"/>
        <v>7.4608904933814738E-2</v>
      </c>
      <c r="N214" s="78">
        <f t="shared" ca="1" si="114"/>
        <v>9.317296290022023E-3</v>
      </c>
      <c r="O214" s="78">
        <f t="shared" si="129"/>
        <v>5.0000000000000001E-4</v>
      </c>
      <c r="P214" s="13"/>
      <c r="Q214" s="8"/>
      <c r="R214" s="13"/>
      <c r="S214" s="79">
        <f t="shared" si="115"/>
        <v>0</v>
      </c>
      <c r="T214" s="80">
        <f t="shared" si="116"/>
        <v>0</v>
      </c>
      <c r="U214" s="90">
        <f t="shared" si="117"/>
        <v>0</v>
      </c>
      <c r="V214" s="82">
        <f t="shared" si="118"/>
        <v>0</v>
      </c>
      <c r="W214" s="4"/>
      <c r="X214" s="4"/>
      <c r="Y214" s="6"/>
      <c r="Z214" s="6"/>
      <c r="AA214" s="6"/>
      <c r="AB214" s="6"/>
      <c r="AC214" s="83">
        <f t="shared" si="119"/>
        <v>0</v>
      </c>
      <c r="AD214" s="80">
        <f t="shared" si="120"/>
        <v>0</v>
      </c>
      <c r="AE214" s="76">
        <f t="shared" si="108"/>
        <v>0</v>
      </c>
      <c r="AF214" s="84">
        <f t="shared" si="109"/>
        <v>0</v>
      </c>
      <c r="AG214" s="85">
        <f t="shared" si="110"/>
        <v>0</v>
      </c>
      <c r="AH214" s="85">
        <f t="shared" si="111"/>
        <v>0</v>
      </c>
      <c r="AI214" s="77">
        <f t="shared" si="112"/>
        <v>0</v>
      </c>
      <c r="AJ214" s="84">
        <f t="shared" si="121"/>
        <v>0</v>
      </c>
      <c r="AK214" s="77">
        <f t="shared" si="122"/>
        <v>0</v>
      </c>
      <c r="AL214" s="5"/>
      <c r="AM214" s="9"/>
      <c r="AN214" s="5"/>
      <c r="AO214" s="10"/>
      <c r="AP214" s="5"/>
      <c r="AQ214" s="5"/>
      <c r="AR214" s="5"/>
      <c r="AS214" s="80" t="str">
        <f t="shared" si="130"/>
        <v/>
      </c>
      <c r="AT214" s="80" t="str">
        <f t="shared" ca="1" si="131"/>
        <v/>
      </c>
      <c r="AU214" s="80" t="str">
        <f t="shared" si="132"/>
        <v/>
      </c>
      <c r="AV214" s="80" t="str">
        <f t="shared" ca="1" si="133"/>
        <v/>
      </c>
      <c r="AW214" s="165"/>
      <c r="AX214" s="165"/>
      <c r="AY214" s="80" t="str">
        <f t="shared" si="134"/>
        <v/>
      </c>
      <c r="AZ214" s="165"/>
      <c r="BA214" s="165"/>
      <c r="BB214" s="80" t="str">
        <f t="shared" si="135"/>
        <v/>
      </c>
      <c r="BC214" s="5"/>
      <c r="BH214" s="52"/>
      <c r="BI214" s="52"/>
      <c r="BJ214" s="52"/>
      <c r="BK214" s="52"/>
      <c r="BL214" s="52"/>
      <c r="BM214" s="52"/>
      <c r="BQ214" s="27"/>
      <c r="BR214" s="27"/>
      <c r="BS214" s="27"/>
      <c r="BT214" s="27"/>
      <c r="BU214" s="27"/>
      <c r="BV214" s="27"/>
      <c r="BW214" s="54"/>
      <c r="BX214" s="26"/>
      <c r="BY214" s="54"/>
      <c r="BZ214" s="26"/>
      <c r="CA214" s="26"/>
      <c r="CB214" s="26"/>
    </row>
    <row r="215" spans="1:80" ht="17.45" customHeight="1">
      <c r="A215" s="94">
        <f t="shared" si="136"/>
        <v>30.2</v>
      </c>
      <c r="B215" s="179">
        <f t="shared" si="113"/>
        <v>46157</v>
      </c>
      <c r="C215" s="8"/>
      <c r="D215" s="11"/>
      <c r="E215" s="12"/>
      <c r="F215" s="11"/>
      <c r="G215" s="74">
        <f t="shared" si="123"/>
        <v>765</v>
      </c>
      <c r="H215" s="75">
        <f t="shared" si="123"/>
        <v>5848</v>
      </c>
      <c r="I215" s="88">
        <f t="shared" si="124"/>
        <v>0</v>
      </c>
      <c r="J215" s="78">
        <f t="shared" si="125"/>
        <v>0</v>
      </c>
      <c r="K215" s="78">
        <f t="shared" si="126"/>
        <v>0</v>
      </c>
      <c r="L215" s="78">
        <f t="shared" si="127"/>
        <v>0</v>
      </c>
      <c r="M215" s="78">
        <f t="shared" ca="1" si="128"/>
        <v>7.4608904933814738E-2</v>
      </c>
      <c r="N215" s="78">
        <f t="shared" ca="1" si="114"/>
        <v>9.317296290022023E-3</v>
      </c>
      <c r="O215" s="78">
        <f t="shared" si="129"/>
        <v>5.0000000000000001E-4</v>
      </c>
      <c r="P215" s="13"/>
      <c r="Q215" s="8"/>
      <c r="R215" s="13"/>
      <c r="S215" s="89">
        <f t="shared" si="115"/>
        <v>0</v>
      </c>
      <c r="T215" s="75">
        <f t="shared" si="116"/>
        <v>0</v>
      </c>
      <c r="U215" s="90">
        <f t="shared" si="117"/>
        <v>0</v>
      </c>
      <c r="V215" s="82">
        <f t="shared" si="118"/>
        <v>0</v>
      </c>
      <c r="W215" s="8"/>
      <c r="X215" s="8"/>
      <c r="Y215" s="12"/>
      <c r="Z215" s="12"/>
      <c r="AA215" s="12"/>
      <c r="AB215" s="12"/>
      <c r="AC215" s="91">
        <f t="shared" si="119"/>
        <v>0</v>
      </c>
      <c r="AD215" s="75">
        <f t="shared" si="120"/>
        <v>0</v>
      </c>
      <c r="AE215" s="88">
        <f t="shared" si="108"/>
        <v>0</v>
      </c>
      <c r="AF215" s="92">
        <f t="shared" si="109"/>
        <v>0</v>
      </c>
      <c r="AG215" s="93">
        <f t="shared" si="110"/>
        <v>0</v>
      </c>
      <c r="AH215" s="93">
        <f t="shared" si="111"/>
        <v>0</v>
      </c>
      <c r="AI215" s="78">
        <f t="shared" si="112"/>
        <v>0</v>
      </c>
      <c r="AJ215" s="92">
        <f t="shared" si="121"/>
        <v>0</v>
      </c>
      <c r="AK215" s="78">
        <f t="shared" si="122"/>
        <v>0</v>
      </c>
      <c r="AL215" s="11"/>
      <c r="AM215" s="14"/>
      <c r="AN215" s="11"/>
      <c r="AO215" s="15"/>
      <c r="AP215" s="11"/>
      <c r="AQ215" s="11"/>
      <c r="AR215" s="11"/>
      <c r="AS215" s="75" t="str">
        <f t="shared" si="130"/>
        <v/>
      </c>
      <c r="AT215" s="75" t="str">
        <f t="shared" ca="1" si="131"/>
        <v/>
      </c>
      <c r="AU215" s="75" t="str">
        <f t="shared" si="132"/>
        <v/>
      </c>
      <c r="AV215" s="75" t="str">
        <f t="shared" ca="1" si="133"/>
        <v/>
      </c>
      <c r="AW215" s="169"/>
      <c r="AX215" s="169"/>
      <c r="AY215" s="75" t="str">
        <f t="shared" si="134"/>
        <v/>
      </c>
      <c r="AZ215" s="169"/>
      <c r="BA215" s="169"/>
      <c r="BB215" s="75" t="str">
        <f t="shared" si="135"/>
        <v/>
      </c>
      <c r="BC215" s="11"/>
      <c r="BH215" s="52"/>
      <c r="BI215" s="52"/>
      <c r="BJ215" s="52"/>
      <c r="BK215" s="52"/>
      <c r="BL215" s="52"/>
      <c r="BM215" s="52"/>
      <c r="BQ215" s="27"/>
      <c r="BR215" s="27"/>
      <c r="BS215" s="27"/>
      <c r="BT215" s="27"/>
      <c r="BU215" s="27"/>
      <c r="BV215" s="27"/>
      <c r="BW215" s="54"/>
      <c r="BX215" s="26"/>
      <c r="BY215" s="54"/>
      <c r="BZ215" s="26"/>
      <c r="CA215" s="26"/>
      <c r="CB215" s="26"/>
    </row>
    <row r="216" spans="1:80" ht="17.45" customHeight="1">
      <c r="A216" s="86">
        <f t="shared" si="136"/>
        <v>30.3</v>
      </c>
      <c r="B216" s="179">
        <f t="shared" si="113"/>
        <v>46158</v>
      </c>
      <c r="C216" s="8"/>
      <c r="D216" s="11"/>
      <c r="E216" s="12"/>
      <c r="F216" s="11"/>
      <c r="G216" s="74">
        <f t="shared" si="123"/>
        <v>765</v>
      </c>
      <c r="H216" s="75">
        <f t="shared" si="123"/>
        <v>5848</v>
      </c>
      <c r="I216" s="88">
        <f t="shared" si="124"/>
        <v>0</v>
      </c>
      <c r="J216" s="78">
        <f t="shared" si="125"/>
        <v>0</v>
      </c>
      <c r="K216" s="78">
        <f t="shared" si="126"/>
        <v>0</v>
      </c>
      <c r="L216" s="78">
        <f t="shared" si="127"/>
        <v>0</v>
      </c>
      <c r="M216" s="78">
        <f t="shared" ca="1" si="128"/>
        <v>7.4608904933814738E-2</v>
      </c>
      <c r="N216" s="78">
        <f t="shared" ca="1" si="114"/>
        <v>9.317296290022023E-3</v>
      </c>
      <c r="O216" s="78">
        <f t="shared" si="129"/>
        <v>5.0000000000000001E-4</v>
      </c>
      <c r="P216" s="13"/>
      <c r="Q216" s="8"/>
      <c r="R216" s="13"/>
      <c r="S216" s="89">
        <f t="shared" si="115"/>
        <v>0</v>
      </c>
      <c r="T216" s="75">
        <f t="shared" si="116"/>
        <v>0</v>
      </c>
      <c r="U216" s="90">
        <f t="shared" si="117"/>
        <v>0</v>
      </c>
      <c r="V216" s="82">
        <f t="shared" si="118"/>
        <v>0</v>
      </c>
      <c r="W216" s="8"/>
      <c r="X216" s="8"/>
      <c r="Y216" s="12"/>
      <c r="Z216" s="12"/>
      <c r="AA216" s="12"/>
      <c r="AB216" s="12"/>
      <c r="AC216" s="91">
        <f t="shared" si="119"/>
        <v>0</v>
      </c>
      <c r="AD216" s="75">
        <f t="shared" si="120"/>
        <v>0</v>
      </c>
      <c r="AE216" s="88">
        <f t="shared" si="108"/>
        <v>0</v>
      </c>
      <c r="AF216" s="92">
        <f t="shared" si="109"/>
        <v>0</v>
      </c>
      <c r="AG216" s="93">
        <f t="shared" si="110"/>
        <v>0</v>
      </c>
      <c r="AH216" s="93">
        <f t="shared" si="111"/>
        <v>0</v>
      </c>
      <c r="AI216" s="78">
        <f t="shared" si="112"/>
        <v>0</v>
      </c>
      <c r="AJ216" s="92">
        <f t="shared" si="121"/>
        <v>0</v>
      </c>
      <c r="AK216" s="78">
        <f t="shared" si="122"/>
        <v>0</v>
      </c>
      <c r="AL216" s="11"/>
      <c r="AM216" s="14"/>
      <c r="AN216" s="11"/>
      <c r="AO216" s="15"/>
      <c r="AP216" s="11"/>
      <c r="AQ216" s="11"/>
      <c r="AR216" s="11"/>
      <c r="AS216" s="75" t="str">
        <f t="shared" si="130"/>
        <v/>
      </c>
      <c r="AT216" s="75" t="str">
        <f t="shared" ca="1" si="131"/>
        <v/>
      </c>
      <c r="AU216" s="75" t="str">
        <f t="shared" si="132"/>
        <v/>
      </c>
      <c r="AV216" s="75" t="str">
        <f t="shared" ca="1" si="133"/>
        <v/>
      </c>
      <c r="AW216" s="169"/>
      <c r="AX216" s="169"/>
      <c r="AY216" s="75" t="str">
        <f t="shared" si="134"/>
        <v/>
      </c>
      <c r="AZ216" s="169"/>
      <c r="BA216" s="169"/>
      <c r="BB216" s="75" t="str">
        <f t="shared" si="135"/>
        <v/>
      </c>
      <c r="BC216" s="11"/>
      <c r="BH216" s="52"/>
      <c r="BI216" s="52"/>
      <c r="BJ216" s="52"/>
      <c r="BK216" s="52"/>
      <c r="BL216" s="52"/>
      <c r="BM216" s="52"/>
      <c r="BQ216" s="27"/>
      <c r="BR216" s="27"/>
      <c r="BS216" s="27"/>
      <c r="BT216" s="27"/>
      <c r="BU216" s="27"/>
      <c r="BV216" s="27"/>
      <c r="BW216" s="54"/>
      <c r="BX216" s="26"/>
      <c r="BY216" s="54"/>
      <c r="BZ216" s="26"/>
      <c r="CA216" s="26"/>
      <c r="CB216" s="26"/>
    </row>
    <row r="217" spans="1:80" ht="17.45" customHeight="1">
      <c r="A217" s="94">
        <f t="shared" si="136"/>
        <v>30.4</v>
      </c>
      <c r="B217" s="179">
        <f t="shared" si="113"/>
        <v>46159</v>
      </c>
      <c r="C217" s="8"/>
      <c r="D217" s="11"/>
      <c r="E217" s="12"/>
      <c r="F217" s="11"/>
      <c r="G217" s="74">
        <f t="shared" si="123"/>
        <v>765</v>
      </c>
      <c r="H217" s="75">
        <f t="shared" si="123"/>
        <v>5848</v>
      </c>
      <c r="I217" s="88">
        <f t="shared" si="124"/>
        <v>0</v>
      </c>
      <c r="J217" s="78">
        <f t="shared" si="125"/>
        <v>0</v>
      </c>
      <c r="K217" s="78">
        <f t="shared" si="126"/>
        <v>0</v>
      </c>
      <c r="L217" s="78">
        <f t="shared" si="127"/>
        <v>0</v>
      </c>
      <c r="M217" s="78">
        <f t="shared" ca="1" si="128"/>
        <v>7.4608904933814738E-2</v>
      </c>
      <c r="N217" s="78">
        <f t="shared" ca="1" si="114"/>
        <v>9.317296290022023E-3</v>
      </c>
      <c r="O217" s="78">
        <f t="shared" si="129"/>
        <v>5.0000000000000001E-4</v>
      </c>
      <c r="P217" s="13"/>
      <c r="Q217" s="8"/>
      <c r="R217" s="13"/>
      <c r="S217" s="89">
        <f t="shared" si="115"/>
        <v>0</v>
      </c>
      <c r="T217" s="75">
        <f t="shared" si="116"/>
        <v>0</v>
      </c>
      <c r="U217" s="90">
        <f t="shared" si="117"/>
        <v>0</v>
      </c>
      <c r="V217" s="82">
        <f t="shared" si="118"/>
        <v>0</v>
      </c>
      <c r="W217" s="8"/>
      <c r="X217" s="8"/>
      <c r="Y217" s="12"/>
      <c r="Z217" s="12"/>
      <c r="AA217" s="12"/>
      <c r="AB217" s="12"/>
      <c r="AC217" s="91">
        <f t="shared" si="119"/>
        <v>0</v>
      </c>
      <c r="AD217" s="75">
        <f t="shared" si="120"/>
        <v>0</v>
      </c>
      <c r="AE217" s="88">
        <f t="shared" si="108"/>
        <v>0</v>
      </c>
      <c r="AF217" s="92">
        <f t="shared" si="109"/>
        <v>0</v>
      </c>
      <c r="AG217" s="93">
        <f t="shared" si="110"/>
        <v>0</v>
      </c>
      <c r="AH217" s="93">
        <f t="shared" si="111"/>
        <v>0</v>
      </c>
      <c r="AI217" s="78">
        <f t="shared" si="112"/>
        <v>0</v>
      </c>
      <c r="AJ217" s="92">
        <f t="shared" si="121"/>
        <v>0</v>
      </c>
      <c r="AK217" s="78">
        <f t="shared" si="122"/>
        <v>0</v>
      </c>
      <c r="AL217" s="11"/>
      <c r="AM217" s="14"/>
      <c r="AN217" s="11"/>
      <c r="AO217" s="15"/>
      <c r="AP217" s="11"/>
      <c r="AQ217" s="11"/>
      <c r="AR217" s="11"/>
      <c r="AS217" s="75" t="str">
        <f t="shared" si="130"/>
        <v/>
      </c>
      <c r="AT217" s="75" t="str">
        <f t="shared" ca="1" si="131"/>
        <v/>
      </c>
      <c r="AU217" s="75" t="str">
        <f t="shared" si="132"/>
        <v/>
      </c>
      <c r="AV217" s="75" t="str">
        <f t="shared" ca="1" si="133"/>
        <v/>
      </c>
      <c r="AW217" s="169"/>
      <c r="AX217" s="169"/>
      <c r="AY217" s="75" t="str">
        <f t="shared" si="134"/>
        <v/>
      </c>
      <c r="AZ217" s="169"/>
      <c r="BA217" s="169"/>
      <c r="BB217" s="75" t="str">
        <f t="shared" si="135"/>
        <v/>
      </c>
      <c r="BC217" s="11"/>
      <c r="BH217" s="52"/>
      <c r="BI217" s="52"/>
      <c r="BJ217" s="52"/>
      <c r="BK217" s="52"/>
      <c r="BL217" s="52"/>
      <c r="BM217" s="52"/>
      <c r="BQ217" s="27"/>
      <c r="BR217" s="27"/>
      <c r="BS217" s="27"/>
      <c r="BT217" s="27"/>
      <c r="BU217" s="27"/>
      <c r="BV217" s="27"/>
      <c r="BW217" s="54"/>
      <c r="BX217" s="26"/>
      <c r="BY217" s="54"/>
      <c r="BZ217" s="26"/>
      <c r="CA217" s="26"/>
      <c r="CB217" s="26"/>
    </row>
    <row r="218" spans="1:80" ht="17.45" customHeight="1">
      <c r="A218" s="86">
        <f t="shared" si="136"/>
        <v>30.5</v>
      </c>
      <c r="B218" s="179">
        <f t="shared" si="113"/>
        <v>46160</v>
      </c>
      <c r="C218" s="8"/>
      <c r="D218" s="11"/>
      <c r="E218" s="12"/>
      <c r="F218" s="11"/>
      <c r="G218" s="74">
        <f t="shared" si="123"/>
        <v>765</v>
      </c>
      <c r="H218" s="75">
        <f t="shared" si="123"/>
        <v>5848</v>
      </c>
      <c r="I218" s="88">
        <f t="shared" si="124"/>
        <v>0</v>
      </c>
      <c r="J218" s="78">
        <f t="shared" si="125"/>
        <v>0</v>
      </c>
      <c r="K218" s="78">
        <f t="shared" si="126"/>
        <v>0</v>
      </c>
      <c r="L218" s="78">
        <f t="shared" si="127"/>
        <v>0</v>
      </c>
      <c r="M218" s="78">
        <f t="shared" ca="1" si="128"/>
        <v>7.4608904933814738E-2</v>
      </c>
      <c r="N218" s="78">
        <f t="shared" ca="1" si="114"/>
        <v>9.317296290022023E-3</v>
      </c>
      <c r="O218" s="78">
        <f t="shared" si="129"/>
        <v>5.0000000000000001E-4</v>
      </c>
      <c r="P218" s="13"/>
      <c r="Q218" s="8"/>
      <c r="R218" s="13"/>
      <c r="S218" s="89">
        <f t="shared" si="115"/>
        <v>0</v>
      </c>
      <c r="T218" s="75">
        <f t="shared" si="116"/>
        <v>0</v>
      </c>
      <c r="U218" s="90">
        <f t="shared" si="117"/>
        <v>0</v>
      </c>
      <c r="V218" s="82">
        <f t="shared" si="118"/>
        <v>0</v>
      </c>
      <c r="W218" s="8"/>
      <c r="X218" s="8"/>
      <c r="Y218" s="12"/>
      <c r="Z218" s="12"/>
      <c r="AA218" s="12"/>
      <c r="AB218" s="12"/>
      <c r="AC218" s="91">
        <f t="shared" si="119"/>
        <v>0</v>
      </c>
      <c r="AD218" s="75">
        <f t="shared" si="120"/>
        <v>0</v>
      </c>
      <c r="AE218" s="88">
        <f t="shared" si="108"/>
        <v>0</v>
      </c>
      <c r="AF218" s="92">
        <f t="shared" si="109"/>
        <v>0</v>
      </c>
      <c r="AG218" s="93">
        <f t="shared" si="110"/>
        <v>0</v>
      </c>
      <c r="AH218" s="93">
        <f t="shared" si="111"/>
        <v>0</v>
      </c>
      <c r="AI218" s="78">
        <f t="shared" si="112"/>
        <v>0</v>
      </c>
      <c r="AJ218" s="92">
        <f t="shared" si="121"/>
        <v>0</v>
      </c>
      <c r="AK218" s="78">
        <f t="shared" si="122"/>
        <v>0</v>
      </c>
      <c r="AL218" s="11"/>
      <c r="AM218" s="14"/>
      <c r="AN218" s="11"/>
      <c r="AO218" s="15"/>
      <c r="AP218" s="11"/>
      <c r="AQ218" s="11"/>
      <c r="AR218" s="11"/>
      <c r="AS218" s="75" t="str">
        <f t="shared" si="130"/>
        <v/>
      </c>
      <c r="AT218" s="75" t="str">
        <f t="shared" ca="1" si="131"/>
        <v/>
      </c>
      <c r="AU218" s="75" t="str">
        <f t="shared" si="132"/>
        <v/>
      </c>
      <c r="AV218" s="75" t="str">
        <f t="shared" ca="1" si="133"/>
        <v/>
      </c>
      <c r="AW218" s="169"/>
      <c r="AX218" s="169"/>
      <c r="AY218" s="75" t="str">
        <f t="shared" si="134"/>
        <v/>
      </c>
      <c r="AZ218" s="169"/>
      <c r="BA218" s="169"/>
      <c r="BB218" s="75" t="str">
        <f t="shared" si="135"/>
        <v/>
      </c>
      <c r="BC218" s="11"/>
      <c r="BH218" s="52"/>
      <c r="BI218" s="52"/>
      <c r="BJ218" s="52"/>
      <c r="BK218" s="52"/>
      <c r="BL218" s="52"/>
      <c r="BM218" s="52"/>
      <c r="BQ218" s="27"/>
      <c r="BR218" s="27"/>
      <c r="BS218" s="27"/>
      <c r="BT218" s="27"/>
      <c r="BU218" s="27"/>
      <c r="BV218" s="27"/>
      <c r="BW218" s="54"/>
      <c r="BX218" s="26"/>
      <c r="BY218" s="54"/>
      <c r="BZ218" s="26"/>
      <c r="CA218" s="26"/>
      <c r="CB218" s="26"/>
    </row>
    <row r="219" spans="1:80" ht="17.45" customHeight="1">
      <c r="A219" s="94">
        <f t="shared" si="136"/>
        <v>30.6</v>
      </c>
      <c r="B219" s="179">
        <f t="shared" si="113"/>
        <v>46161</v>
      </c>
      <c r="C219" s="8"/>
      <c r="D219" s="11"/>
      <c r="E219" s="12"/>
      <c r="F219" s="11"/>
      <c r="G219" s="74">
        <f t="shared" si="123"/>
        <v>765</v>
      </c>
      <c r="H219" s="75">
        <f t="shared" si="123"/>
        <v>5848</v>
      </c>
      <c r="I219" s="88">
        <f t="shared" si="124"/>
        <v>0</v>
      </c>
      <c r="J219" s="78">
        <f t="shared" si="125"/>
        <v>0</v>
      </c>
      <c r="K219" s="78">
        <f t="shared" si="126"/>
        <v>0</v>
      </c>
      <c r="L219" s="78">
        <f t="shared" si="127"/>
        <v>0</v>
      </c>
      <c r="M219" s="78">
        <f t="shared" ca="1" si="128"/>
        <v>7.4608904933814738E-2</v>
      </c>
      <c r="N219" s="78">
        <f t="shared" ca="1" si="114"/>
        <v>9.317296290022023E-3</v>
      </c>
      <c r="O219" s="78">
        <f t="shared" si="129"/>
        <v>5.0000000000000001E-4</v>
      </c>
      <c r="P219" s="13"/>
      <c r="Q219" s="8"/>
      <c r="R219" s="13"/>
      <c r="S219" s="89">
        <f t="shared" si="115"/>
        <v>0</v>
      </c>
      <c r="T219" s="75">
        <f t="shared" si="116"/>
        <v>0</v>
      </c>
      <c r="U219" s="90">
        <f t="shared" si="117"/>
        <v>0</v>
      </c>
      <c r="V219" s="82">
        <f t="shared" si="118"/>
        <v>0</v>
      </c>
      <c r="W219" s="8"/>
      <c r="X219" s="8"/>
      <c r="Y219" s="12"/>
      <c r="Z219" s="12"/>
      <c r="AA219" s="12"/>
      <c r="AB219" s="12"/>
      <c r="AC219" s="91">
        <f t="shared" si="119"/>
        <v>0</v>
      </c>
      <c r="AD219" s="75">
        <f t="shared" si="120"/>
        <v>0</v>
      </c>
      <c r="AE219" s="88">
        <f t="shared" si="108"/>
        <v>0</v>
      </c>
      <c r="AF219" s="92">
        <f t="shared" si="109"/>
        <v>0</v>
      </c>
      <c r="AG219" s="93">
        <f t="shared" si="110"/>
        <v>0</v>
      </c>
      <c r="AH219" s="93">
        <f t="shared" si="111"/>
        <v>0</v>
      </c>
      <c r="AI219" s="78">
        <f t="shared" si="112"/>
        <v>0</v>
      </c>
      <c r="AJ219" s="92">
        <f t="shared" si="121"/>
        <v>0</v>
      </c>
      <c r="AK219" s="78">
        <f t="shared" si="122"/>
        <v>0</v>
      </c>
      <c r="AL219" s="11"/>
      <c r="AM219" s="14"/>
      <c r="AN219" s="11"/>
      <c r="AO219" s="15"/>
      <c r="AP219" s="11"/>
      <c r="AQ219" s="11"/>
      <c r="AR219" s="11"/>
      <c r="AS219" s="75" t="str">
        <f t="shared" si="130"/>
        <v/>
      </c>
      <c r="AT219" s="75" t="str">
        <f t="shared" ca="1" si="131"/>
        <v/>
      </c>
      <c r="AU219" s="75" t="str">
        <f t="shared" si="132"/>
        <v/>
      </c>
      <c r="AV219" s="75" t="str">
        <f t="shared" ca="1" si="133"/>
        <v/>
      </c>
      <c r="AW219" s="169"/>
      <c r="AX219" s="169"/>
      <c r="AY219" s="75" t="str">
        <f t="shared" si="134"/>
        <v/>
      </c>
      <c r="AZ219" s="169"/>
      <c r="BA219" s="169"/>
      <c r="BB219" s="75" t="str">
        <f t="shared" si="135"/>
        <v/>
      </c>
      <c r="BC219" s="11"/>
      <c r="BH219" s="52"/>
      <c r="BI219" s="52"/>
      <c r="BJ219" s="52"/>
      <c r="BK219" s="52"/>
      <c r="BL219" s="52"/>
      <c r="BM219" s="52"/>
      <c r="BQ219" s="27"/>
      <c r="BR219" s="27"/>
      <c r="BS219" s="27"/>
      <c r="BT219" s="27"/>
      <c r="BU219" s="27"/>
      <c r="BV219" s="27"/>
      <c r="BW219" s="54"/>
      <c r="BX219" s="26"/>
      <c r="BY219" s="54"/>
      <c r="BZ219" s="26"/>
      <c r="CA219" s="26"/>
      <c r="CB219" s="26"/>
    </row>
    <row r="220" spans="1:80" ht="17.45" customHeight="1" thickBot="1">
      <c r="A220" s="86">
        <f t="shared" si="136"/>
        <v>30.700000000000003</v>
      </c>
      <c r="B220" s="180">
        <f t="shared" si="113"/>
        <v>46162</v>
      </c>
      <c r="C220" s="16"/>
      <c r="D220" s="17"/>
      <c r="E220" s="18"/>
      <c r="F220" s="17"/>
      <c r="G220" s="96">
        <f t="shared" ref="G220:H235" si="137">G219-E220-C220</f>
        <v>765</v>
      </c>
      <c r="H220" s="97">
        <f t="shared" si="137"/>
        <v>5848</v>
      </c>
      <c r="I220" s="98">
        <f t="shared" si="124"/>
        <v>0</v>
      </c>
      <c r="J220" s="99">
        <f t="shared" si="125"/>
        <v>0</v>
      </c>
      <c r="K220" s="99">
        <f t="shared" si="126"/>
        <v>0</v>
      </c>
      <c r="L220" s="99">
        <f t="shared" si="127"/>
        <v>0</v>
      </c>
      <c r="M220" s="99">
        <f t="shared" ca="1" si="128"/>
        <v>7.4608904933814738E-2</v>
      </c>
      <c r="N220" s="99">
        <f t="shared" ca="1" si="114"/>
        <v>9.317296290022023E-3</v>
      </c>
      <c r="O220" s="99">
        <f t="shared" si="129"/>
        <v>5.0000000000000001E-4</v>
      </c>
      <c r="P220" s="19"/>
      <c r="Q220" s="16"/>
      <c r="R220" s="19"/>
      <c r="S220" s="89">
        <f t="shared" si="115"/>
        <v>0</v>
      </c>
      <c r="T220" s="75">
        <f t="shared" si="116"/>
        <v>0</v>
      </c>
      <c r="U220" s="100">
        <f t="shared" si="117"/>
        <v>0</v>
      </c>
      <c r="V220" s="101">
        <f t="shared" si="118"/>
        <v>0</v>
      </c>
      <c r="W220" s="16"/>
      <c r="X220" s="8"/>
      <c r="Y220" s="12"/>
      <c r="Z220" s="12"/>
      <c r="AA220" s="12"/>
      <c r="AB220" s="12"/>
      <c r="AC220" s="102">
        <f t="shared" si="119"/>
        <v>0</v>
      </c>
      <c r="AD220" s="97">
        <f t="shared" si="120"/>
        <v>0</v>
      </c>
      <c r="AE220" s="98">
        <f t="shared" si="108"/>
        <v>0</v>
      </c>
      <c r="AF220" s="103">
        <f t="shared" si="109"/>
        <v>0</v>
      </c>
      <c r="AG220" s="104">
        <f t="shared" si="110"/>
        <v>0</v>
      </c>
      <c r="AH220" s="104">
        <f t="shared" si="111"/>
        <v>0</v>
      </c>
      <c r="AI220" s="99">
        <f t="shared" si="112"/>
        <v>0</v>
      </c>
      <c r="AJ220" s="103">
        <f t="shared" si="121"/>
        <v>0</v>
      </c>
      <c r="AK220" s="99">
        <f t="shared" si="122"/>
        <v>0</v>
      </c>
      <c r="AL220" s="17"/>
      <c r="AM220" s="20"/>
      <c r="AN220" s="17"/>
      <c r="AO220" s="21"/>
      <c r="AP220" s="17"/>
      <c r="AQ220" s="17"/>
      <c r="AR220" s="17"/>
      <c r="AS220" s="97" t="str">
        <f t="shared" si="130"/>
        <v/>
      </c>
      <c r="AT220" s="97" t="str">
        <f t="shared" ca="1" si="131"/>
        <v/>
      </c>
      <c r="AU220" s="97" t="str">
        <f t="shared" si="132"/>
        <v/>
      </c>
      <c r="AV220" s="97" t="str">
        <f t="shared" ca="1" si="133"/>
        <v/>
      </c>
      <c r="AW220" s="167"/>
      <c r="AX220" s="167"/>
      <c r="AY220" s="97" t="str">
        <f t="shared" si="134"/>
        <v/>
      </c>
      <c r="AZ220" s="167"/>
      <c r="BA220" s="167"/>
      <c r="BB220" s="97" t="str">
        <f t="shared" si="135"/>
        <v/>
      </c>
      <c r="BC220" s="17"/>
      <c r="BH220" s="52"/>
      <c r="BI220" s="52"/>
      <c r="BJ220" s="52"/>
      <c r="BK220" s="52"/>
      <c r="BL220" s="52"/>
      <c r="BM220" s="52"/>
      <c r="BQ220" s="27"/>
      <c r="BR220" s="27"/>
      <c r="BS220" s="27"/>
      <c r="BT220" s="27"/>
      <c r="BU220" s="27"/>
      <c r="BV220" s="27"/>
      <c r="BW220" s="54"/>
      <c r="BX220" s="26"/>
      <c r="BY220" s="54"/>
      <c r="BZ220" s="26"/>
      <c r="CA220" s="26"/>
      <c r="CB220" s="26"/>
    </row>
    <row r="221" spans="1:80" ht="17.45" customHeight="1" thickTop="1">
      <c r="A221" s="71">
        <f>A214+1</f>
        <v>31.1</v>
      </c>
      <c r="B221" s="178">
        <f>B220+1</f>
        <v>46163</v>
      </c>
      <c r="C221" s="4"/>
      <c r="D221" s="5"/>
      <c r="E221" s="6"/>
      <c r="F221" s="5"/>
      <c r="G221" s="74">
        <f t="shared" si="137"/>
        <v>765</v>
      </c>
      <c r="H221" s="75">
        <f t="shared" si="137"/>
        <v>5848</v>
      </c>
      <c r="I221" s="76">
        <f t="shared" si="124"/>
        <v>0</v>
      </c>
      <c r="J221" s="77">
        <f t="shared" si="125"/>
        <v>0</v>
      </c>
      <c r="K221" s="77">
        <f t="shared" si="126"/>
        <v>0</v>
      </c>
      <c r="L221" s="77">
        <f t="shared" si="127"/>
        <v>0</v>
      </c>
      <c r="M221" s="78">
        <f t="shared" ca="1" si="128"/>
        <v>7.4608904933814738E-2</v>
      </c>
      <c r="N221" s="78">
        <f t="shared" ca="1" si="114"/>
        <v>9.317296290022023E-3</v>
      </c>
      <c r="O221" s="78">
        <f t="shared" si="129"/>
        <v>5.0000000000000001E-4</v>
      </c>
      <c r="P221" s="13"/>
      <c r="Q221" s="8"/>
      <c r="R221" s="13"/>
      <c r="S221" s="79">
        <f t="shared" si="115"/>
        <v>0</v>
      </c>
      <c r="T221" s="80">
        <f t="shared" si="116"/>
        <v>0</v>
      </c>
      <c r="U221" s="90">
        <f t="shared" si="117"/>
        <v>0</v>
      </c>
      <c r="V221" s="82">
        <f t="shared" si="118"/>
        <v>0</v>
      </c>
      <c r="W221" s="4"/>
      <c r="X221" s="4"/>
      <c r="Y221" s="6"/>
      <c r="Z221" s="6"/>
      <c r="AA221" s="6"/>
      <c r="AB221" s="6"/>
      <c r="AC221" s="83">
        <f t="shared" si="119"/>
        <v>0</v>
      </c>
      <c r="AD221" s="80">
        <f t="shared" si="120"/>
        <v>0</v>
      </c>
      <c r="AE221" s="76">
        <f t="shared" si="108"/>
        <v>0</v>
      </c>
      <c r="AF221" s="84">
        <f t="shared" si="109"/>
        <v>0</v>
      </c>
      <c r="AG221" s="85">
        <f t="shared" si="110"/>
        <v>0</v>
      </c>
      <c r="AH221" s="85">
        <f t="shared" si="111"/>
        <v>0</v>
      </c>
      <c r="AI221" s="77">
        <f t="shared" si="112"/>
        <v>0</v>
      </c>
      <c r="AJ221" s="84">
        <f t="shared" si="121"/>
        <v>0</v>
      </c>
      <c r="AK221" s="77">
        <f t="shared" si="122"/>
        <v>0</v>
      </c>
      <c r="AL221" s="5"/>
      <c r="AM221" s="9"/>
      <c r="AN221" s="5"/>
      <c r="AO221" s="10"/>
      <c r="AP221" s="5"/>
      <c r="AQ221" s="5"/>
      <c r="AR221" s="5"/>
      <c r="AS221" s="80" t="str">
        <f t="shared" si="130"/>
        <v/>
      </c>
      <c r="AT221" s="80" t="str">
        <f t="shared" ca="1" si="131"/>
        <v/>
      </c>
      <c r="AU221" s="80" t="str">
        <f t="shared" si="132"/>
        <v/>
      </c>
      <c r="AV221" s="80" t="str">
        <f t="shared" ca="1" si="133"/>
        <v/>
      </c>
      <c r="AW221" s="165"/>
      <c r="AX221" s="165"/>
      <c r="AY221" s="80" t="str">
        <f t="shared" si="134"/>
        <v/>
      </c>
      <c r="AZ221" s="165"/>
      <c r="BA221" s="165"/>
      <c r="BB221" s="80" t="str">
        <f t="shared" si="135"/>
        <v/>
      </c>
      <c r="BC221" s="5"/>
      <c r="BH221" s="52"/>
      <c r="BI221" s="52"/>
      <c r="BJ221" s="52"/>
      <c r="BK221" s="52"/>
      <c r="BL221" s="52"/>
      <c r="BM221" s="52"/>
      <c r="BQ221" s="27"/>
      <c r="BR221" s="27"/>
      <c r="BS221" s="27"/>
      <c r="BT221" s="27"/>
      <c r="BU221" s="27"/>
      <c r="BV221" s="27"/>
      <c r="BW221" s="54"/>
      <c r="BX221" s="26"/>
      <c r="BY221" s="54"/>
      <c r="BZ221" s="26"/>
      <c r="CA221" s="26"/>
      <c r="CB221" s="26"/>
    </row>
    <row r="222" spans="1:80" ht="17.45" customHeight="1">
      <c r="A222" s="86">
        <f t="shared" si="136"/>
        <v>31.2</v>
      </c>
      <c r="B222" s="179">
        <f t="shared" si="113"/>
        <v>46164</v>
      </c>
      <c r="C222" s="8"/>
      <c r="D222" s="11"/>
      <c r="E222" s="12"/>
      <c r="F222" s="11"/>
      <c r="G222" s="74">
        <f t="shared" si="137"/>
        <v>765</v>
      </c>
      <c r="H222" s="75">
        <f t="shared" si="137"/>
        <v>5848</v>
      </c>
      <c r="I222" s="88">
        <f t="shared" si="124"/>
        <v>0</v>
      </c>
      <c r="J222" s="78">
        <f t="shared" si="125"/>
        <v>0</v>
      </c>
      <c r="K222" s="78">
        <f t="shared" si="126"/>
        <v>0</v>
      </c>
      <c r="L222" s="78">
        <f t="shared" si="127"/>
        <v>0</v>
      </c>
      <c r="M222" s="78">
        <f t="shared" ca="1" si="128"/>
        <v>7.4608904933814738E-2</v>
      </c>
      <c r="N222" s="78">
        <f t="shared" ca="1" si="114"/>
        <v>9.317296290022023E-3</v>
      </c>
      <c r="O222" s="78">
        <f t="shared" si="129"/>
        <v>5.0000000000000001E-4</v>
      </c>
      <c r="P222" s="13"/>
      <c r="Q222" s="8"/>
      <c r="R222" s="13"/>
      <c r="S222" s="89">
        <f t="shared" si="115"/>
        <v>0</v>
      </c>
      <c r="T222" s="75">
        <f t="shared" si="116"/>
        <v>0</v>
      </c>
      <c r="U222" s="90">
        <f t="shared" si="117"/>
        <v>0</v>
      </c>
      <c r="V222" s="82">
        <f t="shared" si="118"/>
        <v>0</v>
      </c>
      <c r="W222" s="8"/>
      <c r="X222" s="8"/>
      <c r="Y222" s="12"/>
      <c r="Z222" s="12"/>
      <c r="AA222" s="12"/>
      <c r="AB222" s="12"/>
      <c r="AC222" s="91">
        <f t="shared" si="119"/>
        <v>0</v>
      </c>
      <c r="AD222" s="75">
        <f t="shared" si="120"/>
        <v>0</v>
      </c>
      <c r="AE222" s="88">
        <f t="shared" si="108"/>
        <v>0</v>
      </c>
      <c r="AF222" s="92">
        <f t="shared" si="109"/>
        <v>0</v>
      </c>
      <c r="AG222" s="93">
        <f t="shared" si="110"/>
        <v>0</v>
      </c>
      <c r="AH222" s="93">
        <f t="shared" si="111"/>
        <v>0</v>
      </c>
      <c r="AI222" s="78">
        <f t="shared" si="112"/>
        <v>0</v>
      </c>
      <c r="AJ222" s="92">
        <f t="shared" si="121"/>
        <v>0</v>
      </c>
      <c r="AK222" s="78">
        <f t="shared" si="122"/>
        <v>0</v>
      </c>
      <c r="AL222" s="11"/>
      <c r="AM222" s="14"/>
      <c r="AN222" s="11"/>
      <c r="AO222" s="15"/>
      <c r="AP222" s="11"/>
      <c r="AQ222" s="11"/>
      <c r="AR222" s="11"/>
      <c r="AS222" s="75" t="str">
        <f t="shared" si="130"/>
        <v/>
      </c>
      <c r="AT222" s="75" t="str">
        <f t="shared" ca="1" si="131"/>
        <v/>
      </c>
      <c r="AU222" s="75" t="str">
        <f t="shared" si="132"/>
        <v/>
      </c>
      <c r="AV222" s="75" t="str">
        <f t="shared" ca="1" si="133"/>
        <v/>
      </c>
      <c r="AW222" s="169"/>
      <c r="AX222" s="169"/>
      <c r="AY222" s="75" t="str">
        <f t="shared" si="134"/>
        <v/>
      </c>
      <c r="AZ222" s="169"/>
      <c r="BA222" s="169"/>
      <c r="BB222" s="75" t="str">
        <f t="shared" si="135"/>
        <v/>
      </c>
      <c r="BC222" s="11"/>
      <c r="BH222" s="52"/>
      <c r="BI222" s="52"/>
      <c r="BJ222" s="52"/>
      <c r="BK222" s="52"/>
      <c r="BL222" s="52"/>
      <c r="BM222" s="52"/>
      <c r="BQ222" s="27"/>
      <c r="BR222" s="27"/>
      <c r="BS222" s="27"/>
      <c r="BT222" s="27"/>
      <c r="BU222" s="27"/>
      <c r="BV222" s="27"/>
      <c r="BW222" s="54"/>
      <c r="BX222" s="26"/>
      <c r="BY222" s="54"/>
      <c r="BZ222" s="26"/>
      <c r="CA222" s="26"/>
      <c r="CB222" s="26"/>
    </row>
    <row r="223" spans="1:80" ht="17.45" customHeight="1">
      <c r="A223" s="94">
        <f t="shared" si="136"/>
        <v>31.3</v>
      </c>
      <c r="B223" s="179">
        <f t="shared" si="113"/>
        <v>46165</v>
      </c>
      <c r="C223" s="8"/>
      <c r="D223" s="11"/>
      <c r="E223" s="12"/>
      <c r="F223" s="11"/>
      <c r="G223" s="74">
        <f t="shared" si="137"/>
        <v>765</v>
      </c>
      <c r="H223" s="75">
        <f t="shared" si="137"/>
        <v>5848</v>
      </c>
      <c r="I223" s="88">
        <f t="shared" si="124"/>
        <v>0</v>
      </c>
      <c r="J223" s="78">
        <f t="shared" si="125"/>
        <v>0</v>
      </c>
      <c r="K223" s="78">
        <f t="shared" si="126"/>
        <v>0</v>
      </c>
      <c r="L223" s="78">
        <f t="shared" si="127"/>
        <v>0</v>
      </c>
      <c r="M223" s="78">
        <f t="shared" ca="1" si="128"/>
        <v>7.4608904933814738E-2</v>
      </c>
      <c r="N223" s="78">
        <f t="shared" ca="1" si="114"/>
        <v>9.317296290022023E-3</v>
      </c>
      <c r="O223" s="78">
        <f t="shared" si="129"/>
        <v>5.0000000000000001E-4</v>
      </c>
      <c r="P223" s="13"/>
      <c r="Q223" s="8"/>
      <c r="R223" s="13"/>
      <c r="S223" s="89">
        <f t="shared" si="115"/>
        <v>0</v>
      </c>
      <c r="T223" s="75">
        <f t="shared" si="116"/>
        <v>0</v>
      </c>
      <c r="U223" s="90">
        <f t="shared" si="117"/>
        <v>0</v>
      </c>
      <c r="V223" s="82">
        <f t="shared" si="118"/>
        <v>0</v>
      </c>
      <c r="W223" s="8"/>
      <c r="X223" s="8"/>
      <c r="Y223" s="12"/>
      <c r="Z223" s="12"/>
      <c r="AA223" s="12"/>
      <c r="AB223" s="12"/>
      <c r="AC223" s="91">
        <f t="shared" si="119"/>
        <v>0</v>
      </c>
      <c r="AD223" s="75">
        <f t="shared" si="120"/>
        <v>0</v>
      </c>
      <c r="AE223" s="88">
        <f t="shared" si="108"/>
        <v>0</v>
      </c>
      <c r="AF223" s="92">
        <f t="shared" si="109"/>
        <v>0</v>
      </c>
      <c r="AG223" s="93">
        <f t="shared" si="110"/>
        <v>0</v>
      </c>
      <c r="AH223" s="93">
        <f t="shared" si="111"/>
        <v>0</v>
      </c>
      <c r="AI223" s="78">
        <f t="shared" si="112"/>
        <v>0</v>
      </c>
      <c r="AJ223" s="92">
        <f t="shared" si="121"/>
        <v>0</v>
      </c>
      <c r="AK223" s="78">
        <f t="shared" si="122"/>
        <v>0</v>
      </c>
      <c r="AL223" s="11"/>
      <c r="AM223" s="14"/>
      <c r="AN223" s="11"/>
      <c r="AO223" s="15"/>
      <c r="AP223" s="11"/>
      <c r="AQ223" s="11"/>
      <c r="AR223" s="11"/>
      <c r="AS223" s="75" t="str">
        <f t="shared" si="130"/>
        <v/>
      </c>
      <c r="AT223" s="75" t="str">
        <f t="shared" ca="1" si="131"/>
        <v/>
      </c>
      <c r="AU223" s="75" t="str">
        <f t="shared" si="132"/>
        <v/>
      </c>
      <c r="AV223" s="75" t="str">
        <f t="shared" ca="1" si="133"/>
        <v/>
      </c>
      <c r="AW223" s="169"/>
      <c r="AX223" s="169"/>
      <c r="AY223" s="75" t="str">
        <f t="shared" si="134"/>
        <v/>
      </c>
      <c r="AZ223" s="169"/>
      <c r="BA223" s="169"/>
      <c r="BB223" s="75" t="str">
        <f t="shared" si="135"/>
        <v/>
      </c>
      <c r="BC223" s="11"/>
      <c r="BH223" s="52"/>
      <c r="BI223" s="52"/>
      <c r="BJ223" s="52"/>
      <c r="BK223" s="52"/>
      <c r="BL223" s="52"/>
      <c r="BM223" s="52"/>
      <c r="BQ223" s="27"/>
      <c r="BR223" s="27"/>
      <c r="BS223" s="27"/>
      <c r="BT223" s="27"/>
      <c r="BU223" s="27"/>
      <c r="BV223" s="27"/>
      <c r="BW223" s="54"/>
      <c r="BX223" s="26"/>
      <c r="BY223" s="54"/>
      <c r="BZ223" s="26"/>
      <c r="CA223" s="26"/>
      <c r="CB223" s="26"/>
    </row>
    <row r="224" spans="1:80" ht="17.45" customHeight="1">
      <c r="A224" s="86">
        <f t="shared" si="136"/>
        <v>31.4</v>
      </c>
      <c r="B224" s="179">
        <f t="shared" si="113"/>
        <v>46166</v>
      </c>
      <c r="C224" s="8"/>
      <c r="D224" s="11"/>
      <c r="E224" s="12"/>
      <c r="F224" s="11"/>
      <c r="G224" s="74">
        <f t="shared" si="137"/>
        <v>765</v>
      </c>
      <c r="H224" s="75">
        <f t="shared" si="137"/>
        <v>5848</v>
      </c>
      <c r="I224" s="88">
        <f t="shared" si="124"/>
        <v>0</v>
      </c>
      <c r="J224" s="78">
        <f t="shared" si="125"/>
        <v>0</v>
      </c>
      <c r="K224" s="78">
        <f t="shared" si="126"/>
        <v>0</v>
      </c>
      <c r="L224" s="78">
        <f t="shared" si="127"/>
        <v>0</v>
      </c>
      <c r="M224" s="78">
        <f t="shared" ca="1" si="128"/>
        <v>7.4608904933814738E-2</v>
      </c>
      <c r="N224" s="78">
        <f t="shared" ca="1" si="114"/>
        <v>9.317296290022023E-3</v>
      </c>
      <c r="O224" s="78">
        <f t="shared" si="129"/>
        <v>5.0000000000000001E-4</v>
      </c>
      <c r="P224" s="13"/>
      <c r="Q224" s="8"/>
      <c r="R224" s="13"/>
      <c r="S224" s="89">
        <f t="shared" si="115"/>
        <v>0</v>
      </c>
      <c r="T224" s="75">
        <f t="shared" si="116"/>
        <v>0</v>
      </c>
      <c r="U224" s="90">
        <f t="shared" si="117"/>
        <v>0</v>
      </c>
      <c r="V224" s="82">
        <f t="shared" si="118"/>
        <v>0</v>
      </c>
      <c r="W224" s="8"/>
      <c r="X224" s="8"/>
      <c r="Y224" s="12"/>
      <c r="Z224" s="12"/>
      <c r="AA224" s="12"/>
      <c r="AB224" s="12"/>
      <c r="AC224" s="91">
        <f t="shared" si="119"/>
        <v>0</v>
      </c>
      <c r="AD224" s="75">
        <f t="shared" si="120"/>
        <v>0</v>
      </c>
      <c r="AE224" s="88">
        <f t="shared" si="108"/>
        <v>0</v>
      </c>
      <c r="AF224" s="92">
        <f t="shared" si="109"/>
        <v>0</v>
      </c>
      <c r="AG224" s="93">
        <f t="shared" si="110"/>
        <v>0</v>
      </c>
      <c r="AH224" s="93">
        <f t="shared" si="111"/>
        <v>0</v>
      </c>
      <c r="AI224" s="78">
        <f t="shared" si="112"/>
        <v>0</v>
      </c>
      <c r="AJ224" s="92">
        <f t="shared" si="121"/>
        <v>0</v>
      </c>
      <c r="AK224" s="78">
        <f t="shared" si="122"/>
        <v>0</v>
      </c>
      <c r="AL224" s="11"/>
      <c r="AM224" s="14"/>
      <c r="AN224" s="11"/>
      <c r="AO224" s="15"/>
      <c r="AP224" s="11"/>
      <c r="AQ224" s="11"/>
      <c r="AR224" s="11"/>
      <c r="AS224" s="75" t="str">
        <f t="shared" si="130"/>
        <v/>
      </c>
      <c r="AT224" s="75" t="str">
        <f t="shared" ca="1" si="131"/>
        <v/>
      </c>
      <c r="AU224" s="75" t="str">
        <f t="shared" si="132"/>
        <v/>
      </c>
      <c r="AV224" s="75" t="str">
        <f t="shared" ca="1" si="133"/>
        <v/>
      </c>
      <c r="AW224" s="169"/>
      <c r="AX224" s="169"/>
      <c r="AY224" s="75" t="str">
        <f t="shared" si="134"/>
        <v/>
      </c>
      <c r="AZ224" s="169"/>
      <c r="BA224" s="169"/>
      <c r="BB224" s="75" t="str">
        <f t="shared" si="135"/>
        <v/>
      </c>
      <c r="BC224" s="11"/>
      <c r="BH224" s="52"/>
      <c r="BI224" s="52"/>
      <c r="BJ224" s="52"/>
      <c r="BK224" s="52"/>
      <c r="BL224" s="52"/>
      <c r="BM224" s="52"/>
      <c r="BQ224" s="27"/>
      <c r="BR224" s="27"/>
      <c r="BS224" s="27"/>
      <c r="BT224" s="27"/>
      <c r="BU224" s="27"/>
      <c r="BV224" s="27"/>
      <c r="BW224" s="54"/>
      <c r="BX224" s="26"/>
      <c r="BY224" s="54"/>
      <c r="BZ224" s="26"/>
      <c r="CA224" s="26"/>
      <c r="CB224" s="26"/>
    </row>
    <row r="225" spans="1:80" ht="17.45" customHeight="1">
      <c r="A225" s="94">
        <f t="shared" si="136"/>
        <v>31.5</v>
      </c>
      <c r="B225" s="179">
        <f t="shared" si="113"/>
        <v>46167</v>
      </c>
      <c r="C225" s="8"/>
      <c r="D225" s="11"/>
      <c r="E225" s="12"/>
      <c r="F225" s="11"/>
      <c r="G225" s="74">
        <f t="shared" si="137"/>
        <v>765</v>
      </c>
      <c r="H225" s="75">
        <f t="shared" si="137"/>
        <v>5848</v>
      </c>
      <c r="I225" s="88">
        <f t="shared" si="124"/>
        <v>0</v>
      </c>
      <c r="J225" s="78">
        <f t="shared" si="125"/>
        <v>0</v>
      </c>
      <c r="K225" s="78">
        <f t="shared" si="126"/>
        <v>0</v>
      </c>
      <c r="L225" s="78">
        <f t="shared" si="127"/>
        <v>0</v>
      </c>
      <c r="M225" s="78">
        <f t="shared" ca="1" si="128"/>
        <v>7.4608904933814738E-2</v>
      </c>
      <c r="N225" s="78">
        <f t="shared" ca="1" si="114"/>
        <v>9.317296290022023E-3</v>
      </c>
      <c r="O225" s="78">
        <f t="shared" si="129"/>
        <v>5.0000000000000001E-4</v>
      </c>
      <c r="P225" s="13"/>
      <c r="Q225" s="8"/>
      <c r="R225" s="13"/>
      <c r="S225" s="89">
        <f t="shared" si="115"/>
        <v>0</v>
      </c>
      <c r="T225" s="75">
        <f t="shared" si="116"/>
        <v>0</v>
      </c>
      <c r="U225" s="90">
        <f t="shared" si="117"/>
        <v>0</v>
      </c>
      <c r="V225" s="82">
        <f t="shared" si="118"/>
        <v>0</v>
      </c>
      <c r="W225" s="8"/>
      <c r="X225" s="8"/>
      <c r="Y225" s="12"/>
      <c r="Z225" s="12"/>
      <c r="AA225" s="12"/>
      <c r="AB225" s="12"/>
      <c r="AC225" s="91">
        <f t="shared" si="119"/>
        <v>0</v>
      </c>
      <c r="AD225" s="75">
        <f t="shared" si="120"/>
        <v>0</v>
      </c>
      <c r="AE225" s="88">
        <f t="shared" si="108"/>
        <v>0</v>
      </c>
      <c r="AF225" s="92">
        <f t="shared" si="109"/>
        <v>0</v>
      </c>
      <c r="AG225" s="93">
        <f t="shared" si="110"/>
        <v>0</v>
      </c>
      <c r="AH225" s="93">
        <f t="shared" si="111"/>
        <v>0</v>
      </c>
      <c r="AI225" s="78">
        <f t="shared" si="112"/>
        <v>0</v>
      </c>
      <c r="AJ225" s="92">
        <f t="shared" si="121"/>
        <v>0</v>
      </c>
      <c r="AK225" s="78">
        <f t="shared" si="122"/>
        <v>0</v>
      </c>
      <c r="AL225" s="11"/>
      <c r="AM225" s="14"/>
      <c r="AN225" s="11"/>
      <c r="AO225" s="15"/>
      <c r="AP225" s="11"/>
      <c r="AQ225" s="11"/>
      <c r="AR225" s="11"/>
      <c r="AS225" s="75" t="str">
        <f t="shared" si="130"/>
        <v/>
      </c>
      <c r="AT225" s="75" t="str">
        <f t="shared" ca="1" si="131"/>
        <v/>
      </c>
      <c r="AU225" s="75" t="str">
        <f t="shared" si="132"/>
        <v/>
      </c>
      <c r="AV225" s="75" t="str">
        <f t="shared" ca="1" si="133"/>
        <v/>
      </c>
      <c r="AW225" s="169"/>
      <c r="AX225" s="169"/>
      <c r="AY225" s="75" t="str">
        <f t="shared" si="134"/>
        <v/>
      </c>
      <c r="AZ225" s="169"/>
      <c r="BA225" s="169"/>
      <c r="BB225" s="75" t="str">
        <f t="shared" si="135"/>
        <v/>
      </c>
      <c r="BC225" s="11"/>
      <c r="BH225" s="52"/>
      <c r="BI225" s="52"/>
      <c r="BJ225" s="52"/>
      <c r="BK225" s="52"/>
      <c r="BL225" s="52"/>
      <c r="BM225" s="52"/>
      <c r="BQ225" s="27"/>
      <c r="BR225" s="27"/>
      <c r="BS225" s="27"/>
      <c r="BT225" s="27"/>
      <c r="BU225" s="27"/>
      <c r="BV225" s="27"/>
      <c r="BW225" s="54"/>
      <c r="BX225" s="26"/>
      <c r="BY225" s="54"/>
      <c r="BZ225" s="26"/>
      <c r="CA225" s="26"/>
      <c r="CB225" s="26"/>
    </row>
    <row r="226" spans="1:80" ht="17.45" customHeight="1">
      <c r="A226" s="86">
        <f t="shared" si="136"/>
        <v>31.6</v>
      </c>
      <c r="B226" s="179">
        <f t="shared" si="113"/>
        <v>46168</v>
      </c>
      <c r="C226" s="8"/>
      <c r="D226" s="11"/>
      <c r="E226" s="12"/>
      <c r="F226" s="11"/>
      <c r="G226" s="74">
        <f t="shared" si="137"/>
        <v>765</v>
      </c>
      <c r="H226" s="75">
        <f t="shared" si="137"/>
        <v>5848</v>
      </c>
      <c r="I226" s="88">
        <f t="shared" si="124"/>
        <v>0</v>
      </c>
      <c r="J226" s="78">
        <f t="shared" si="125"/>
        <v>0</v>
      </c>
      <c r="K226" s="78">
        <f t="shared" si="126"/>
        <v>0</v>
      </c>
      <c r="L226" s="78">
        <f t="shared" si="127"/>
        <v>0</v>
      </c>
      <c r="M226" s="78">
        <f t="shared" ca="1" si="128"/>
        <v>7.4608904933814738E-2</v>
      </c>
      <c r="N226" s="78">
        <f t="shared" ca="1" si="114"/>
        <v>9.317296290022023E-3</v>
      </c>
      <c r="O226" s="78">
        <f t="shared" si="129"/>
        <v>5.0000000000000001E-4</v>
      </c>
      <c r="P226" s="13"/>
      <c r="Q226" s="8"/>
      <c r="R226" s="13"/>
      <c r="S226" s="89">
        <f t="shared" si="115"/>
        <v>0</v>
      </c>
      <c r="T226" s="75">
        <f t="shared" si="116"/>
        <v>0</v>
      </c>
      <c r="U226" s="90">
        <f t="shared" si="117"/>
        <v>0</v>
      </c>
      <c r="V226" s="82">
        <f t="shared" si="118"/>
        <v>0</v>
      </c>
      <c r="W226" s="8"/>
      <c r="X226" s="8"/>
      <c r="Y226" s="12"/>
      <c r="Z226" s="12"/>
      <c r="AA226" s="12"/>
      <c r="AB226" s="12"/>
      <c r="AC226" s="91">
        <f t="shared" si="119"/>
        <v>0</v>
      </c>
      <c r="AD226" s="75">
        <f t="shared" si="120"/>
        <v>0</v>
      </c>
      <c r="AE226" s="88">
        <f t="shared" si="108"/>
        <v>0</v>
      </c>
      <c r="AF226" s="92">
        <f t="shared" si="109"/>
        <v>0</v>
      </c>
      <c r="AG226" s="93">
        <f t="shared" si="110"/>
        <v>0</v>
      </c>
      <c r="AH226" s="93">
        <f t="shared" si="111"/>
        <v>0</v>
      </c>
      <c r="AI226" s="78">
        <f t="shared" si="112"/>
        <v>0</v>
      </c>
      <c r="AJ226" s="92">
        <f t="shared" si="121"/>
        <v>0</v>
      </c>
      <c r="AK226" s="78">
        <f t="shared" si="122"/>
        <v>0</v>
      </c>
      <c r="AL226" s="11"/>
      <c r="AM226" s="14"/>
      <c r="AN226" s="11"/>
      <c r="AO226" s="15"/>
      <c r="AP226" s="11"/>
      <c r="AQ226" s="11"/>
      <c r="AR226" s="11"/>
      <c r="AS226" s="75" t="str">
        <f t="shared" si="130"/>
        <v/>
      </c>
      <c r="AT226" s="75" t="str">
        <f t="shared" ca="1" si="131"/>
        <v/>
      </c>
      <c r="AU226" s="75" t="str">
        <f t="shared" si="132"/>
        <v/>
      </c>
      <c r="AV226" s="75" t="str">
        <f t="shared" ca="1" si="133"/>
        <v/>
      </c>
      <c r="AW226" s="169"/>
      <c r="AX226" s="169"/>
      <c r="AY226" s="75" t="str">
        <f t="shared" si="134"/>
        <v/>
      </c>
      <c r="AZ226" s="169"/>
      <c r="BA226" s="169"/>
      <c r="BB226" s="75" t="str">
        <f t="shared" si="135"/>
        <v/>
      </c>
      <c r="BC226" s="11"/>
      <c r="BH226" s="52"/>
      <c r="BI226" s="52"/>
      <c r="BJ226" s="52"/>
      <c r="BK226" s="52"/>
      <c r="BL226" s="52"/>
      <c r="BM226" s="52"/>
      <c r="BQ226" s="27"/>
      <c r="BR226" s="27"/>
      <c r="BS226" s="27"/>
      <c r="BT226" s="27"/>
      <c r="BU226" s="27"/>
      <c r="BV226" s="27"/>
      <c r="BW226" s="54"/>
      <c r="BX226" s="26"/>
      <c r="BY226" s="54"/>
      <c r="BZ226" s="26"/>
      <c r="CA226" s="26"/>
      <c r="CB226" s="26"/>
    </row>
    <row r="227" spans="1:80" ht="17.45" customHeight="1" thickBot="1">
      <c r="A227" s="94">
        <f t="shared" si="136"/>
        <v>31.700000000000003</v>
      </c>
      <c r="B227" s="180">
        <f t="shared" si="113"/>
        <v>46169</v>
      </c>
      <c r="C227" s="16"/>
      <c r="D227" s="17"/>
      <c r="E227" s="18"/>
      <c r="F227" s="17"/>
      <c r="G227" s="96">
        <f t="shared" si="137"/>
        <v>765</v>
      </c>
      <c r="H227" s="97">
        <f t="shared" si="137"/>
        <v>5848</v>
      </c>
      <c r="I227" s="98">
        <f t="shared" si="124"/>
        <v>0</v>
      </c>
      <c r="J227" s="99">
        <f t="shared" si="125"/>
        <v>0</v>
      </c>
      <c r="K227" s="99">
        <f t="shared" si="126"/>
        <v>0</v>
      </c>
      <c r="L227" s="99">
        <f t="shared" si="127"/>
        <v>0</v>
      </c>
      <c r="M227" s="99">
        <f t="shared" ca="1" si="128"/>
        <v>7.4608904933814738E-2</v>
      </c>
      <c r="N227" s="99">
        <f t="shared" ca="1" si="114"/>
        <v>9.317296290022023E-3</v>
      </c>
      <c r="O227" s="99">
        <f t="shared" si="129"/>
        <v>5.0000000000000001E-4</v>
      </c>
      <c r="P227" s="19"/>
      <c r="Q227" s="16"/>
      <c r="R227" s="19"/>
      <c r="S227" s="89">
        <f t="shared" si="115"/>
        <v>0</v>
      </c>
      <c r="T227" s="75">
        <f t="shared" si="116"/>
        <v>0</v>
      </c>
      <c r="U227" s="100">
        <f t="shared" si="117"/>
        <v>0</v>
      </c>
      <c r="V227" s="101">
        <f t="shared" si="118"/>
        <v>0</v>
      </c>
      <c r="W227" s="16"/>
      <c r="X227" s="8"/>
      <c r="Y227" s="12"/>
      <c r="Z227" s="12"/>
      <c r="AA227" s="12"/>
      <c r="AB227" s="12"/>
      <c r="AC227" s="102">
        <f t="shared" si="119"/>
        <v>0</v>
      </c>
      <c r="AD227" s="97">
        <f t="shared" si="120"/>
        <v>0</v>
      </c>
      <c r="AE227" s="98">
        <f t="shared" si="108"/>
        <v>0</v>
      </c>
      <c r="AF227" s="103">
        <f t="shared" si="109"/>
        <v>0</v>
      </c>
      <c r="AG227" s="104">
        <f t="shared" si="110"/>
        <v>0</v>
      </c>
      <c r="AH227" s="104">
        <f t="shared" si="111"/>
        <v>0</v>
      </c>
      <c r="AI227" s="99">
        <f t="shared" si="112"/>
        <v>0</v>
      </c>
      <c r="AJ227" s="103">
        <f t="shared" si="121"/>
        <v>0</v>
      </c>
      <c r="AK227" s="99">
        <f t="shared" si="122"/>
        <v>0</v>
      </c>
      <c r="AL227" s="17"/>
      <c r="AM227" s="20"/>
      <c r="AN227" s="17"/>
      <c r="AO227" s="21"/>
      <c r="AP227" s="17"/>
      <c r="AQ227" s="17"/>
      <c r="AR227" s="17"/>
      <c r="AS227" s="97" t="str">
        <f t="shared" si="130"/>
        <v/>
      </c>
      <c r="AT227" s="97" t="str">
        <f t="shared" ca="1" si="131"/>
        <v/>
      </c>
      <c r="AU227" s="97" t="str">
        <f t="shared" si="132"/>
        <v/>
      </c>
      <c r="AV227" s="97" t="str">
        <f t="shared" ca="1" si="133"/>
        <v/>
      </c>
      <c r="AW227" s="167"/>
      <c r="AX227" s="167"/>
      <c r="AY227" s="97" t="str">
        <f t="shared" si="134"/>
        <v/>
      </c>
      <c r="AZ227" s="167"/>
      <c r="BA227" s="167"/>
      <c r="BB227" s="97" t="str">
        <f t="shared" si="135"/>
        <v/>
      </c>
      <c r="BC227" s="17"/>
      <c r="BH227" s="52"/>
      <c r="BI227" s="52"/>
      <c r="BJ227" s="52"/>
      <c r="BK227" s="52"/>
      <c r="BL227" s="52"/>
      <c r="BM227" s="52"/>
      <c r="BQ227" s="27"/>
      <c r="BR227" s="27"/>
      <c r="BS227" s="27"/>
      <c r="BT227" s="27"/>
      <c r="BU227" s="27"/>
      <c r="BV227" s="27"/>
      <c r="BW227" s="54"/>
      <c r="BX227" s="26"/>
      <c r="BY227" s="54"/>
      <c r="BZ227" s="26"/>
      <c r="CA227" s="26"/>
      <c r="CB227" s="26"/>
    </row>
    <row r="228" spans="1:80" ht="17.45" customHeight="1" thickTop="1">
      <c r="A228" s="105">
        <f>A221+1</f>
        <v>32.1</v>
      </c>
      <c r="B228" s="178">
        <f>B227+1</f>
        <v>46170</v>
      </c>
      <c r="C228" s="4"/>
      <c r="D228" s="5"/>
      <c r="E228" s="6"/>
      <c r="F228" s="5"/>
      <c r="G228" s="74">
        <f t="shared" si="137"/>
        <v>765</v>
      </c>
      <c r="H228" s="75">
        <f t="shared" si="137"/>
        <v>5848</v>
      </c>
      <c r="I228" s="76">
        <f t="shared" si="124"/>
        <v>0</v>
      </c>
      <c r="J228" s="77">
        <f t="shared" si="125"/>
        <v>0</v>
      </c>
      <c r="K228" s="77">
        <f t="shared" si="126"/>
        <v>0</v>
      </c>
      <c r="L228" s="77">
        <f t="shared" si="127"/>
        <v>0</v>
      </c>
      <c r="M228" s="78">
        <f t="shared" ca="1" si="128"/>
        <v>7.4608904933814738E-2</v>
      </c>
      <c r="N228" s="78">
        <f t="shared" ca="1" si="114"/>
        <v>9.317296290022023E-3</v>
      </c>
      <c r="O228" s="78">
        <f t="shared" si="129"/>
        <v>5.0000000000000001E-4</v>
      </c>
      <c r="P228" s="13"/>
      <c r="Q228" s="8"/>
      <c r="R228" s="13"/>
      <c r="S228" s="79">
        <f t="shared" si="115"/>
        <v>0</v>
      </c>
      <c r="T228" s="80">
        <f t="shared" si="116"/>
        <v>0</v>
      </c>
      <c r="U228" s="90">
        <f t="shared" si="117"/>
        <v>0</v>
      </c>
      <c r="V228" s="82">
        <f t="shared" si="118"/>
        <v>0</v>
      </c>
      <c r="W228" s="4"/>
      <c r="X228" s="4"/>
      <c r="Y228" s="6"/>
      <c r="Z228" s="6"/>
      <c r="AA228" s="6"/>
      <c r="AB228" s="6"/>
      <c r="AC228" s="83">
        <f t="shared" si="119"/>
        <v>0</v>
      </c>
      <c r="AD228" s="80">
        <f t="shared" si="120"/>
        <v>0</v>
      </c>
      <c r="AE228" s="76">
        <f t="shared" si="108"/>
        <v>0</v>
      </c>
      <c r="AF228" s="84">
        <f t="shared" si="109"/>
        <v>0</v>
      </c>
      <c r="AG228" s="85">
        <f t="shared" si="110"/>
        <v>0</v>
      </c>
      <c r="AH228" s="85">
        <f t="shared" si="111"/>
        <v>0</v>
      </c>
      <c r="AI228" s="77">
        <f t="shared" si="112"/>
        <v>0</v>
      </c>
      <c r="AJ228" s="84">
        <f t="shared" si="121"/>
        <v>0</v>
      </c>
      <c r="AK228" s="77">
        <f t="shared" si="122"/>
        <v>0</v>
      </c>
      <c r="AL228" s="5"/>
      <c r="AM228" s="9"/>
      <c r="AN228" s="5"/>
      <c r="AO228" s="10"/>
      <c r="AP228" s="5"/>
      <c r="AQ228" s="5"/>
      <c r="AR228" s="5"/>
      <c r="AS228" s="80" t="str">
        <f t="shared" si="130"/>
        <v/>
      </c>
      <c r="AT228" s="80" t="str">
        <f t="shared" ca="1" si="131"/>
        <v/>
      </c>
      <c r="AU228" s="80" t="str">
        <f t="shared" si="132"/>
        <v/>
      </c>
      <c r="AV228" s="80" t="str">
        <f t="shared" ca="1" si="133"/>
        <v/>
      </c>
      <c r="AW228" s="165"/>
      <c r="AX228" s="165"/>
      <c r="AY228" s="80" t="str">
        <f t="shared" si="134"/>
        <v/>
      </c>
      <c r="AZ228" s="165"/>
      <c r="BA228" s="165"/>
      <c r="BB228" s="80" t="str">
        <f t="shared" si="135"/>
        <v/>
      </c>
      <c r="BC228" s="5"/>
      <c r="BH228" s="52"/>
      <c r="BI228" s="52"/>
      <c r="BJ228" s="52"/>
      <c r="BK228" s="52"/>
      <c r="BL228" s="52"/>
      <c r="BM228" s="52"/>
      <c r="BQ228" s="27"/>
      <c r="BR228" s="27"/>
      <c r="BS228" s="27"/>
      <c r="BT228" s="27"/>
      <c r="BU228" s="27"/>
      <c r="BV228" s="27"/>
      <c r="BW228" s="54"/>
      <c r="BX228" s="26"/>
      <c r="BY228" s="54"/>
      <c r="BZ228" s="26"/>
      <c r="CA228" s="26"/>
      <c r="CB228" s="26"/>
    </row>
    <row r="229" spans="1:80" ht="17.45" customHeight="1">
      <c r="A229" s="94">
        <f t="shared" si="136"/>
        <v>32.200000000000003</v>
      </c>
      <c r="B229" s="179">
        <f t="shared" si="113"/>
        <v>46171</v>
      </c>
      <c r="C229" s="8"/>
      <c r="D229" s="11"/>
      <c r="E229" s="12"/>
      <c r="F229" s="11"/>
      <c r="G229" s="74">
        <f t="shared" si="137"/>
        <v>765</v>
      </c>
      <c r="H229" s="75">
        <f t="shared" si="137"/>
        <v>5848</v>
      </c>
      <c r="I229" s="88">
        <f t="shared" si="124"/>
        <v>0</v>
      </c>
      <c r="J229" s="78">
        <f t="shared" si="125"/>
        <v>0</v>
      </c>
      <c r="K229" s="78">
        <f t="shared" si="126"/>
        <v>0</v>
      </c>
      <c r="L229" s="78">
        <f t="shared" si="127"/>
        <v>0</v>
      </c>
      <c r="M229" s="78">
        <f t="shared" ca="1" si="128"/>
        <v>7.4608904933814738E-2</v>
      </c>
      <c r="N229" s="78">
        <f t="shared" ca="1" si="114"/>
        <v>9.317296290022023E-3</v>
      </c>
      <c r="O229" s="78">
        <f t="shared" si="129"/>
        <v>5.0000000000000001E-4</v>
      </c>
      <c r="P229" s="13"/>
      <c r="Q229" s="8"/>
      <c r="R229" s="13"/>
      <c r="S229" s="89">
        <f t="shared" si="115"/>
        <v>0</v>
      </c>
      <c r="T229" s="75">
        <f t="shared" si="116"/>
        <v>0</v>
      </c>
      <c r="U229" s="90">
        <f t="shared" si="117"/>
        <v>0</v>
      </c>
      <c r="V229" s="82">
        <f t="shared" si="118"/>
        <v>0</v>
      </c>
      <c r="W229" s="8"/>
      <c r="X229" s="8"/>
      <c r="Y229" s="12"/>
      <c r="Z229" s="12"/>
      <c r="AA229" s="12"/>
      <c r="AB229" s="12"/>
      <c r="AC229" s="91">
        <f t="shared" si="119"/>
        <v>0</v>
      </c>
      <c r="AD229" s="75">
        <f t="shared" si="120"/>
        <v>0</v>
      </c>
      <c r="AE229" s="88">
        <f t="shared" si="108"/>
        <v>0</v>
      </c>
      <c r="AF229" s="92">
        <f t="shared" si="109"/>
        <v>0</v>
      </c>
      <c r="AG229" s="93">
        <f t="shared" si="110"/>
        <v>0</v>
      </c>
      <c r="AH229" s="93">
        <f t="shared" si="111"/>
        <v>0</v>
      </c>
      <c r="AI229" s="78">
        <f t="shared" si="112"/>
        <v>0</v>
      </c>
      <c r="AJ229" s="92">
        <f t="shared" si="121"/>
        <v>0</v>
      </c>
      <c r="AK229" s="78">
        <f t="shared" si="122"/>
        <v>0</v>
      </c>
      <c r="AL229" s="11"/>
      <c r="AM229" s="14"/>
      <c r="AN229" s="11"/>
      <c r="AO229" s="15"/>
      <c r="AP229" s="11"/>
      <c r="AQ229" s="11"/>
      <c r="AR229" s="11"/>
      <c r="AS229" s="75" t="str">
        <f t="shared" si="130"/>
        <v/>
      </c>
      <c r="AT229" s="75" t="str">
        <f t="shared" ca="1" si="131"/>
        <v/>
      </c>
      <c r="AU229" s="75" t="str">
        <f t="shared" si="132"/>
        <v/>
      </c>
      <c r="AV229" s="75" t="str">
        <f t="shared" ca="1" si="133"/>
        <v/>
      </c>
      <c r="AW229" s="169"/>
      <c r="AX229" s="169"/>
      <c r="AY229" s="75" t="str">
        <f t="shared" si="134"/>
        <v/>
      </c>
      <c r="AZ229" s="169"/>
      <c r="BA229" s="169"/>
      <c r="BB229" s="75" t="str">
        <f t="shared" si="135"/>
        <v/>
      </c>
      <c r="BC229" s="11"/>
      <c r="BH229" s="52"/>
      <c r="BI229" s="52"/>
      <c r="BJ229" s="52"/>
      <c r="BK229" s="52"/>
      <c r="BL229" s="52"/>
      <c r="BM229" s="52"/>
      <c r="BQ229" s="27"/>
      <c r="BR229" s="27"/>
      <c r="BS229" s="27"/>
      <c r="BT229" s="27"/>
      <c r="BU229" s="27"/>
      <c r="BV229" s="27"/>
      <c r="BW229" s="54"/>
      <c r="BX229" s="26"/>
      <c r="BY229" s="54"/>
      <c r="BZ229" s="26"/>
      <c r="CA229" s="26"/>
      <c r="CB229" s="26"/>
    </row>
    <row r="230" spans="1:80" ht="17.45" customHeight="1">
      <c r="A230" s="86">
        <f t="shared" si="136"/>
        <v>32.299999999999997</v>
      </c>
      <c r="B230" s="179">
        <f t="shared" si="113"/>
        <v>46172</v>
      </c>
      <c r="C230" s="8"/>
      <c r="D230" s="11"/>
      <c r="E230" s="12"/>
      <c r="F230" s="11"/>
      <c r="G230" s="74">
        <f t="shared" si="137"/>
        <v>765</v>
      </c>
      <c r="H230" s="75">
        <f t="shared" si="137"/>
        <v>5848</v>
      </c>
      <c r="I230" s="88">
        <f t="shared" si="124"/>
        <v>0</v>
      </c>
      <c r="J230" s="78">
        <f t="shared" si="125"/>
        <v>0</v>
      </c>
      <c r="K230" s="78">
        <f t="shared" si="126"/>
        <v>0</v>
      </c>
      <c r="L230" s="78">
        <f t="shared" si="127"/>
        <v>0</v>
      </c>
      <c r="M230" s="78">
        <f t="shared" ca="1" si="128"/>
        <v>7.4608904933814738E-2</v>
      </c>
      <c r="N230" s="78">
        <f t="shared" ca="1" si="114"/>
        <v>9.317296290022023E-3</v>
      </c>
      <c r="O230" s="78">
        <f t="shared" si="129"/>
        <v>5.0000000000000001E-4</v>
      </c>
      <c r="P230" s="13"/>
      <c r="Q230" s="8"/>
      <c r="R230" s="13"/>
      <c r="S230" s="89">
        <f t="shared" si="115"/>
        <v>0</v>
      </c>
      <c r="T230" s="75">
        <f t="shared" si="116"/>
        <v>0</v>
      </c>
      <c r="U230" s="90">
        <f t="shared" si="117"/>
        <v>0</v>
      </c>
      <c r="V230" s="82">
        <f t="shared" si="118"/>
        <v>0</v>
      </c>
      <c r="W230" s="8"/>
      <c r="X230" s="8"/>
      <c r="Y230" s="12"/>
      <c r="Z230" s="12"/>
      <c r="AA230" s="12"/>
      <c r="AB230" s="12"/>
      <c r="AC230" s="91">
        <f t="shared" si="119"/>
        <v>0</v>
      </c>
      <c r="AD230" s="75">
        <f t="shared" si="120"/>
        <v>0</v>
      </c>
      <c r="AE230" s="88">
        <f t="shared" si="108"/>
        <v>0</v>
      </c>
      <c r="AF230" s="92">
        <f t="shared" si="109"/>
        <v>0</v>
      </c>
      <c r="AG230" s="93">
        <f t="shared" si="110"/>
        <v>0</v>
      </c>
      <c r="AH230" s="93">
        <f t="shared" si="111"/>
        <v>0</v>
      </c>
      <c r="AI230" s="78">
        <f t="shared" si="112"/>
        <v>0</v>
      </c>
      <c r="AJ230" s="92">
        <f t="shared" si="121"/>
        <v>0</v>
      </c>
      <c r="AK230" s="78">
        <f t="shared" si="122"/>
        <v>0</v>
      </c>
      <c r="AL230" s="11"/>
      <c r="AM230" s="14"/>
      <c r="AN230" s="11"/>
      <c r="AO230" s="15"/>
      <c r="AP230" s="11"/>
      <c r="AQ230" s="11"/>
      <c r="AR230" s="11"/>
      <c r="AS230" s="75" t="str">
        <f t="shared" si="130"/>
        <v/>
      </c>
      <c r="AT230" s="75" t="str">
        <f t="shared" ca="1" si="131"/>
        <v/>
      </c>
      <c r="AU230" s="75" t="str">
        <f t="shared" si="132"/>
        <v/>
      </c>
      <c r="AV230" s="75" t="str">
        <f t="shared" ca="1" si="133"/>
        <v/>
      </c>
      <c r="AW230" s="169"/>
      <c r="AX230" s="169"/>
      <c r="AY230" s="75" t="str">
        <f t="shared" si="134"/>
        <v/>
      </c>
      <c r="AZ230" s="169"/>
      <c r="BA230" s="169"/>
      <c r="BB230" s="75" t="str">
        <f t="shared" si="135"/>
        <v/>
      </c>
      <c r="BC230" s="11"/>
      <c r="BH230" s="52"/>
      <c r="BI230" s="52"/>
      <c r="BJ230" s="52"/>
      <c r="BK230" s="52"/>
      <c r="BL230" s="52"/>
      <c r="BM230" s="52"/>
      <c r="BQ230" s="27"/>
      <c r="BR230" s="27"/>
      <c r="BS230" s="27"/>
      <c r="BT230" s="27"/>
      <c r="BU230" s="27"/>
      <c r="BV230" s="27"/>
      <c r="BW230" s="54"/>
      <c r="BX230" s="26"/>
      <c r="BY230" s="54"/>
      <c r="BZ230" s="26"/>
      <c r="CA230" s="26"/>
      <c r="CB230" s="26"/>
    </row>
    <row r="231" spans="1:80" ht="17.45" customHeight="1">
      <c r="A231" s="94">
        <f t="shared" si="136"/>
        <v>32.4</v>
      </c>
      <c r="B231" s="179">
        <f t="shared" si="113"/>
        <v>46173</v>
      </c>
      <c r="C231" s="8"/>
      <c r="D231" s="11"/>
      <c r="E231" s="12"/>
      <c r="F231" s="11"/>
      <c r="G231" s="74">
        <f t="shared" si="137"/>
        <v>765</v>
      </c>
      <c r="H231" s="75">
        <f t="shared" si="137"/>
        <v>5848</v>
      </c>
      <c r="I231" s="88">
        <f t="shared" si="124"/>
        <v>0</v>
      </c>
      <c r="J231" s="78">
        <f t="shared" si="125"/>
        <v>0</v>
      </c>
      <c r="K231" s="78">
        <f t="shared" si="126"/>
        <v>0</v>
      </c>
      <c r="L231" s="78">
        <f t="shared" si="127"/>
        <v>0</v>
      </c>
      <c r="M231" s="78">
        <f t="shared" ca="1" si="128"/>
        <v>7.4608904933814738E-2</v>
      </c>
      <c r="N231" s="78">
        <f t="shared" ca="1" si="114"/>
        <v>9.317296290022023E-3</v>
      </c>
      <c r="O231" s="78">
        <f t="shared" si="129"/>
        <v>5.0000000000000001E-4</v>
      </c>
      <c r="P231" s="13"/>
      <c r="Q231" s="8"/>
      <c r="R231" s="13"/>
      <c r="S231" s="89">
        <f t="shared" si="115"/>
        <v>0</v>
      </c>
      <c r="T231" s="75">
        <f t="shared" si="116"/>
        <v>0</v>
      </c>
      <c r="U231" s="90">
        <f t="shared" si="117"/>
        <v>0</v>
      </c>
      <c r="V231" s="82">
        <f t="shared" si="118"/>
        <v>0</v>
      </c>
      <c r="W231" s="8"/>
      <c r="X231" s="8"/>
      <c r="Y231" s="12"/>
      <c r="Z231" s="12"/>
      <c r="AA231" s="12"/>
      <c r="AB231" s="12"/>
      <c r="AC231" s="91">
        <f t="shared" si="119"/>
        <v>0</v>
      </c>
      <c r="AD231" s="75">
        <f t="shared" si="120"/>
        <v>0</v>
      </c>
      <c r="AE231" s="88">
        <f t="shared" si="108"/>
        <v>0</v>
      </c>
      <c r="AF231" s="92">
        <f t="shared" si="109"/>
        <v>0</v>
      </c>
      <c r="AG231" s="93">
        <f t="shared" si="110"/>
        <v>0</v>
      </c>
      <c r="AH231" s="93">
        <f t="shared" si="111"/>
        <v>0</v>
      </c>
      <c r="AI231" s="78">
        <f t="shared" si="112"/>
        <v>0</v>
      </c>
      <c r="AJ231" s="92">
        <f t="shared" si="121"/>
        <v>0</v>
      </c>
      <c r="AK231" s="78">
        <f t="shared" si="122"/>
        <v>0</v>
      </c>
      <c r="AL231" s="11"/>
      <c r="AM231" s="14"/>
      <c r="AN231" s="11"/>
      <c r="AO231" s="15"/>
      <c r="AP231" s="11"/>
      <c r="AQ231" s="11"/>
      <c r="AR231" s="11"/>
      <c r="AS231" s="75" t="str">
        <f t="shared" si="130"/>
        <v/>
      </c>
      <c r="AT231" s="75" t="str">
        <f t="shared" ca="1" si="131"/>
        <v/>
      </c>
      <c r="AU231" s="75" t="str">
        <f t="shared" si="132"/>
        <v/>
      </c>
      <c r="AV231" s="75" t="str">
        <f t="shared" ca="1" si="133"/>
        <v/>
      </c>
      <c r="AW231" s="169"/>
      <c r="AX231" s="169"/>
      <c r="AY231" s="75" t="str">
        <f t="shared" si="134"/>
        <v/>
      </c>
      <c r="AZ231" s="169"/>
      <c r="BA231" s="169"/>
      <c r="BB231" s="75" t="str">
        <f t="shared" si="135"/>
        <v/>
      </c>
      <c r="BC231" s="11"/>
      <c r="BH231" s="52"/>
      <c r="BI231" s="52"/>
      <c r="BJ231" s="52"/>
      <c r="BK231" s="52"/>
      <c r="BL231" s="52"/>
      <c r="BM231" s="52"/>
      <c r="BQ231" s="27"/>
      <c r="BR231" s="27"/>
      <c r="BS231" s="27"/>
      <c r="BT231" s="27"/>
      <c r="BU231" s="27"/>
      <c r="BV231" s="27"/>
      <c r="BW231" s="54"/>
      <c r="BX231" s="26"/>
      <c r="BY231" s="54"/>
      <c r="BZ231" s="26"/>
      <c r="CA231" s="26"/>
      <c r="CB231" s="26"/>
    </row>
    <row r="232" spans="1:80" ht="17.45" customHeight="1">
      <c r="A232" s="86">
        <f t="shared" si="136"/>
        <v>32.5</v>
      </c>
      <c r="B232" s="179">
        <f t="shared" si="113"/>
        <v>46174</v>
      </c>
      <c r="C232" s="8"/>
      <c r="D232" s="11"/>
      <c r="E232" s="12"/>
      <c r="F232" s="11"/>
      <c r="G232" s="74">
        <f t="shared" si="137"/>
        <v>765</v>
      </c>
      <c r="H232" s="75">
        <f t="shared" si="137"/>
        <v>5848</v>
      </c>
      <c r="I232" s="88">
        <f t="shared" si="124"/>
        <v>0</v>
      </c>
      <c r="J232" s="78">
        <f t="shared" si="125"/>
        <v>0</v>
      </c>
      <c r="K232" s="78">
        <f t="shared" si="126"/>
        <v>0</v>
      </c>
      <c r="L232" s="78">
        <f t="shared" si="127"/>
        <v>0</v>
      </c>
      <c r="M232" s="78">
        <f t="shared" ca="1" si="128"/>
        <v>7.4608904933814738E-2</v>
      </c>
      <c r="N232" s="78">
        <f t="shared" ca="1" si="114"/>
        <v>9.317296290022023E-3</v>
      </c>
      <c r="O232" s="78">
        <f t="shared" si="129"/>
        <v>5.0000000000000001E-4</v>
      </c>
      <c r="P232" s="13"/>
      <c r="Q232" s="8"/>
      <c r="R232" s="13"/>
      <c r="S232" s="89">
        <f t="shared" si="115"/>
        <v>0</v>
      </c>
      <c r="T232" s="75">
        <f t="shared" si="116"/>
        <v>0</v>
      </c>
      <c r="U232" s="90">
        <f t="shared" si="117"/>
        <v>0</v>
      </c>
      <c r="V232" s="82">
        <f t="shared" si="118"/>
        <v>0</v>
      </c>
      <c r="W232" s="8"/>
      <c r="X232" s="8"/>
      <c r="Y232" s="12"/>
      <c r="Z232" s="12"/>
      <c r="AA232" s="12"/>
      <c r="AB232" s="12"/>
      <c r="AC232" s="91">
        <f t="shared" si="119"/>
        <v>0</v>
      </c>
      <c r="AD232" s="75">
        <f t="shared" si="120"/>
        <v>0</v>
      </c>
      <c r="AE232" s="88">
        <f t="shared" si="108"/>
        <v>0</v>
      </c>
      <c r="AF232" s="92">
        <f t="shared" si="109"/>
        <v>0</v>
      </c>
      <c r="AG232" s="93">
        <f t="shared" si="110"/>
        <v>0</v>
      </c>
      <c r="AH232" s="93">
        <f t="shared" si="111"/>
        <v>0</v>
      </c>
      <c r="AI232" s="78">
        <f t="shared" si="112"/>
        <v>0</v>
      </c>
      <c r="AJ232" s="92">
        <f t="shared" si="121"/>
        <v>0</v>
      </c>
      <c r="AK232" s="78">
        <f t="shared" si="122"/>
        <v>0</v>
      </c>
      <c r="AL232" s="11"/>
      <c r="AM232" s="14"/>
      <c r="AN232" s="11"/>
      <c r="AO232" s="15"/>
      <c r="AP232" s="11"/>
      <c r="AQ232" s="11"/>
      <c r="AR232" s="11"/>
      <c r="AS232" s="75" t="str">
        <f t="shared" si="130"/>
        <v/>
      </c>
      <c r="AT232" s="75" t="str">
        <f t="shared" ca="1" si="131"/>
        <v/>
      </c>
      <c r="AU232" s="75" t="str">
        <f t="shared" si="132"/>
        <v/>
      </c>
      <c r="AV232" s="75" t="str">
        <f t="shared" ca="1" si="133"/>
        <v/>
      </c>
      <c r="AW232" s="169"/>
      <c r="AX232" s="169"/>
      <c r="AY232" s="75" t="str">
        <f t="shared" si="134"/>
        <v/>
      </c>
      <c r="AZ232" s="169"/>
      <c r="BA232" s="169"/>
      <c r="BB232" s="75" t="str">
        <f t="shared" si="135"/>
        <v/>
      </c>
      <c r="BC232" s="11"/>
      <c r="BH232" s="52"/>
      <c r="BI232" s="52"/>
      <c r="BJ232" s="52"/>
      <c r="BK232" s="52"/>
      <c r="BL232" s="52"/>
      <c r="BM232" s="52"/>
      <c r="BQ232" s="27"/>
      <c r="BR232" s="27"/>
      <c r="BS232" s="27"/>
      <c r="BT232" s="27"/>
      <c r="BU232" s="27"/>
      <c r="BV232" s="27"/>
      <c r="BW232" s="54"/>
      <c r="BX232" s="26"/>
      <c r="BY232" s="54"/>
      <c r="BZ232" s="26"/>
      <c r="CA232" s="26"/>
      <c r="CB232" s="26"/>
    </row>
    <row r="233" spans="1:80" ht="17.45" customHeight="1">
      <c r="A233" s="94">
        <f t="shared" si="136"/>
        <v>32.6</v>
      </c>
      <c r="B233" s="179">
        <f t="shared" si="113"/>
        <v>46175</v>
      </c>
      <c r="C233" s="8"/>
      <c r="D233" s="11"/>
      <c r="E233" s="12"/>
      <c r="F233" s="11"/>
      <c r="G233" s="74">
        <f t="shared" si="137"/>
        <v>765</v>
      </c>
      <c r="H233" s="75">
        <f t="shared" si="137"/>
        <v>5848</v>
      </c>
      <c r="I233" s="88">
        <f t="shared" si="124"/>
        <v>0</v>
      </c>
      <c r="J233" s="78">
        <f t="shared" si="125"/>
        <v>0</v>
      </c>
      <c r="K233" s="78">
        <f t="shared" si="126"/>
        <v>0</v>
      </c>
      <c r="L233" s="78">
        <f t="shared" si="127"/>
        <v>0</v>
      </c>
      <c r="M233" s="78">
        <f t="shared" ca="1" si="128"/>
        <v>7.4608904933814738E-2</v>
      </c>
      <c r="N233" s="78">
        <f t="shared" ca="1" si="114"/>
        <v>9.317296290022023E-3</v>
      </c>
      <c r="O233" s="78">
        <f t="shared" si="129"/>
        <v>5.0000000000000001E-4</v>
      </c>
      <c r="P233" s="13"/>
      <c r="Q233" s="8"/>
      <c r="R233" s="13"/>
      <c r="S233" s="89">
        <f t="shared" si="115"/>
        <v>0</v>
      </c>
      <c r="T233" s="75">
        <f t="shared" si="116"/>
        <v>0</v>
      </c>
      <c r="U233" s="90">
        <f t="shared" si="117"/>
        <v>0</v>
      </c>
      <c r="V233" s="82">
        <f t="shared" si="118"/>
        <v>0</v>
      </c>
      <c r="W233" s="8"/>
      <c r="X233" s="8"/>
      <c r="Y233" s="12"/>
      <c r="Z233" s="12"/>
      <c r="AA233" s="12"/>
      <c r="AB233" s="12"/>
      <c r="AC233" s="91">
        <f t="shared" si="119"/>
        <v>0</v>
      </c>
      <c r="AD233" s="75">
        <f t="shared" si="120"/>
        <v>0</v>
      </c>
      <c r="AE233" s="88">
        <f t="shared" si="108"/>
        <v>0</v>
      </c>
      <c r="AF233" s="92">
        <f t="shared" si="109"/>
        <v>0</v>
      </c>
      <c r="AG233" s="93">
        <f t="shared" si="110"/>
        <v>0</v>
      </c>
      <c r="AH233" s="93">
        <f t="shared" si="111"/>
        <v>0</v>
      </c>
      <c r="AI233" s="78">
        <f t="shared" si="112"/>
        <v>0</v>
      </c>
      <c r="AJ233" s="92">
        <f t="shared" si="121"/>
        <v>0</v>
      </c>
      <c r="AK233" s="78">
        <f t="shared" si="122"/>
        <v>0</v>
      </c>
      <c r="AL233" s="11"/>
      <c r="AM233" s="14"/>
      <c r="AN233" s="11"/>
      <c r="AO233" s="15"/>
      <c r="AP233" s="11"/>
      <c r="AQ233" s="11"/>
      <c r="AR233" s="11"/>
      <c r="AS233" s="75" t="str">
        <f t="shared" si="130"/>
        <v/>
      </c>
      <c r="AT233" s="75" t="str">
        <f t="shared" ca="1" si="131"/>
        <v/>
      </c>
      <c r="AU233" s="75" t="str">
        <f t="shared" si="132"/>
        <v/>
      </c>
      <c r="AV233" s="75" t="str">
        <f t="shared" ca="1" si="133"/>
        <v/>
      </c>
      <c r="AW233" s="169"/>
      <c r="AX233" s="169"/>
      <c r="AY233" s="75" t="str">
        <f t="shared" si="134"/>
        <v/>
      </c>
      <c r="AZ233" s="169"/>
      <c r="BA233" s="169"/>
      <c r="BB233" s="75" t="str">
        <f t="shared" si="135"/>
        <v/>
      </c>
      <c r="BC233" s="11"/>
      <c r="BH233" s="52"/>
      <c r="BI233" s="52"/>
      <c r="BJ233" s="52"/>
      <c r="BK233" s="52"/>
      <c r="BL233" s="52"/>
      <c r="BM233" s="52"/>
      <c r="BQ233" s="27"/>
      <c r="BR233" s="27"/>
      <c r="BS233" s="27"/>
      <c r="BT233" s="27"/>
      <c r="BU233" s="27"/>
      <c r="BV233" s="27"/>
      <c r="BW233" s="54"/>
      <c r="BX233" s="26"/>
      <c r="BY233" s="54"/>
      <c r="BZ233" s="26"/>
      <c r="CA233" s="26"/>
      <c r="CB233" s="26"/>
    </row>
    <row r="234" spans="1:80" ht="17.45" customHeight="1" thickBot="1">
      <c r="A234" s="86">
        <f t="shared" si="136"/>
        <v>32.700000000000003</v>
      </c>
      <c r="B234" s="180">
        <f t="shared" si="113"/>
        <v>46176</v>
      </c>
      <c r="C234" s="16"/>
      <c r="D234" s="17"/>
      <c r="E234" s="18"/>
      <c r="F234" s="17"/>
      <c r="G234" s="96">
        <f t="shared" si="137"/>
        <v>765</v>
      </c>
      <c r="H234" s="97">
        <f t="shared" si="137"/>
        <v>5848</v>
      </c>
      <c r="I234" s="98">
        <f t="shared" si="124"/>
        <v>0</v>
      </c>
      <c r="J234" s="99">
        <f t="shared" si="125"/>
        <v>0</v>
      </c>
      <c r="K234" s="99">
        <f t="shared" si="126"/>
        <v>0</v>
      </c>
      <c r="L234" s="99">
        <f t="shared" si="127"/>
        <v>0</v>
      </c>
      <c r="M234" s="99">
        <f t="shared" ca="1" si="128"/>
        <v>7.4608904933814738E-2</v>
      </c>
      <c r="N234" s="99">
        <f t="shared" ca="1" si="114"/>
        <v>9.317296290022023E-3</v>
      </c>
      <c r="O234" s="99">
        <f t="shared" si="129"/>
        <v>5.0000000000000001E-4</v>
      </c>
      <c r="P234" s="19"/>
      <c r="Q234" s="16"/>
      <c r="R234" s="19"/>
      <c r="S234" s="89">
        <f t="shared" si="115"/>
        <v>0</v>
      </c>
      <c r="T234" s="75">
        <f t="shared" si="116"/>
        <v>0</v>
      </c>
      <c r="U234" s="100">
        <f t="shared" si="117"/>
        <v>0</v>
      </c>
      <c r="V234" s="101">
        <f t="shared" si="118"/>
        <v>0</v>
      </c>
      <c r="W234" s="16"/>
      <c r="X234" s="8"/>
      <c r="Y234" s="12"/>
      <c r="Z234" s="12"/>
      <c r="AA234" s="12"/>
      <c r="AB234" s="12"/>
      <c r="AC234" s="102">
        <f t="shared" si="119"/>
        <v>0</v>
      </c>
      <c r="AD234" s="97">
        <f t="shared" si="120"/>
        <v>0</v>
      </c>
      <c r="AE234" s="98">
        <f t="shared" si="108"/>
        <v>0</v>
      </c>
      <c r="AF234" s="103">
        <f t="shared" si="109"/>
        <v>0</v>
      </c>
      <c r="AG234" s="104">
        <f t="shared" si="110"/>
        <v>0</v>
      </c>
      <c r="AH234" s="104">
        <f t="shared" si="111"/>
        <v>0</v>
      </c>
      <c r="AI234" s="99">
        <f t="shared" si="112"/>
        <v>0</v>
      </c>
      <c r="AJ234" s="103">
        <f t="shared" si="121"/>
        <v>0</v>
      </c>
      <c r="AK234" s="99">
        <f t="shared" si="122"/>
        <v>0</v>
      </c>
      <c r="AL234" s="17"/>
      <c r="AM234" s="20"/>
      <c r="AN234" s="17"/>
      <c r="AO234" s="21"/>
      <c r="AP234" s="17"/>
      <c r="AQ234" s="17"/>
      <c r="AR234" s="17"/>
      <c r="AS234" s="97" t="str">
        <f t="shared" si="130"/>
        <v/>
      </c>
      <c r="AT234" s="97" t="str">
        <f t="shared" ca="1" si="131"/>
        <v/>
      </c>
      <c r="AU234" s="97" t="str">
        <f t="shared" si="132"/>
        <v/>
      </c>
      <c r="AV234" s="97" t="str">
        <f t="shared" ca="1" si="133"/>
        <v/>
      </c>
      <c r="AW234" s="167"/>
      <c r="AX234" s="167"/>
      <c r="AY234" s="97" t="str">
        <f t="shared" si="134"/>
        <v/>
      </c>
      <c r="AZ234" s="167"/>
      <c r="BA234" s="167"/>
      <c r="BB234" s="97" t="str">
        <f t="shared" si="135"/>
        <v/>
      </c>
      <c r="BC234" s="17"/>
      <c r="BH234" s="52"/>
      <c r="BI234" s="52"/>
      <c r="BJ234" s="52"/>
      <c r="BK234" s="52"/>
      <c r="BL234" s="52"/>
      <c r="BM234" s="52"/>
      <c r="BQ234" s="27"/>
      <c r="BR234" s="27"/>
      <c r="BS234" s="27"/>
      <c r="BT234" s="27"/>
      <c r="BU234" s="27"/>
      <c r="BV234" s="27"/>
      <c r="BW234" s="54"/>
      <c r="BX234" s="26"/>
      <c r="BY234" s="54"/>
      <c r="BZ234" s="26"/>
      <c r="CA234" s="26"/>
      <c r="CB234" s="26"/>
    </row>
    <row r="235" spans="1:80" ht="17.45" customHeight="1" thickTop="1">
      <c r="A235" s="71">
        <f>A228+1</f>
        <v>33.1</v>
      </c>
      <c r="B235" s="178">
        <f>B234+1</f>
        <v>46177</v>
      </c>
      <c r="C235" s="4"/>
      <c r="D235" s="5"/>
      <c r="E235" s="6"/>
      <c r="F235" s="5"/>
      <c r="G235" s="74">
        <f t="shared" si="137"/>
        <v>765</v>
      </c>
      <c r="H235" s="75">
        <f t="shared" si="137"/>
        <v>5848</v>
      </c>
      <c r="I235" s="76">
        <f t="shared" si="124"/>
        <v>0</v>
      </c>
      <c r="J235" s="77">
        <f t="shared" si="125"/>
        <v>0</v>
      </c>
      <c r="K235" s="77">
        <f t="shared" si="126"/>
        <v>0</v>
      </c>
      <c r="L235" s="77">
        <f t="shared" si="127"/>
        <v>0</v>
      </c>
      <c r="M235" s="78">
        <f t="shared" ca="1" si="128"/>
        <v>7.4608904933814738E-2</v>
      </c>
      <c r="N235" s="78">
        <f t="shared" ca="1" si="114"/>
        <v>9.317296290022023E-3</v>
      </c>
      <c r="O235" s="78">
        <f t="shared" si="129"/>
        <v>5.0000000000000001E-4</v>
      </c>
      <c r="P235" s="13"/>
      <c r="Q235" s="8"/>
      <c r="R235" s="13"/>
      <c r="S235" s="79">
        <f t="shared" si="115"/>
        <v>0</v>
      </c>
      <c r="T235" s="80">
        <f t="shared" si="116"/>
        <v>0</v>
      </c>
      <c r="U235" s="90">
        <f t="shared" si="117"/>
        <v>0</v>
      </c>
      <c r="V235" s="82">
        <f t="shared" si="118"/>
        <v>0</v>
      </c>
      <c r="W235" s="4"/>
      <c r="X235" s="4"/>
      <c r="Y235" s="6"/>
      <c r="Z235" s="6"/>
      <c r="AA235" s="6"/>
      <c r="AB235" s="6"/>
      <c r="AC235" s="83">
        <f t="shared" si="119"/>
        <v>0</v>
      </c>
      <c r="AD235" s="80">
        <f t="shared" si="120"/>
        <v>0</v>
      </c>
      <c r="AE235" s="76">
        <f t="shared" si="108"/>
        <v>0</v>
      </c>
      <c r="AF235" s="84">
        <f t="shared" si="109"/>
        <v>0</v>
      </c>
      <c r="AG235" s="85">
        <f t="shared" si="110"/>
        <v>0</v>
      </c>
      <c r="AH235" s="85">
        <f t="shared" si="111"/>
        <v>0</v>
      </c>
      <c r="AI235" s="77">
        <f t="shared" si="112"/>
        <v>0</v>
      </c>
      <c r="AJ235" s="84">
        <f t="shared" si="121"/>
        <v>0</v>
      </c>
      <c r="AK235" s="77">
        <f t="shared" si="122"/>
        <v>0</v>
      </c>
      <c r="AL235" s="5"/>
      <c r="AM235" s="9"/>
      <c r="AN235" s="5"/>
      <c r="AO235" s="10"/>
      <c r="AP235" s="5"/>
      <c r="AQ235" s="5"/>
      <c r="AR235" s="5"/>
      <c r="AS235" s="80" t="str">
        <f t="shared" si="130"/>
        <v/>
      </c>
      <c r="AT235" s="80" t="str">
        <f t="shared" ca="1" si="131"/>
        <v/>
      </c>
      <c r="AU235" s="80" t="str">
        <f t="shared" si="132"/>
        <v/>
      </c>
      <c r="AV235" s="80" t="str">
        <f t="shared" ca="1" si="133"/>
        <v/>
      </c>
      <c r="AW235" s="165"/>
      <c r="AX235" s="165"/>
      <c r="AY235" s="80" t="str">
        <f t="shared" si="134"/>
        <v/>
      </c>
      <c r="AZ235" s="165"/>
      <c r="BA235" s="165"/>
      <c r="BB235" s="80" t="str">
        <f t="shared" si="135"/>
        <v/>
      </c>
      <c r="BC235" s="5"/>
      <c r="BH235" s="52"/>
      <c r="BI235" s="52"/>
      <c r="BJ235" s="52"/>
      <c r="BK235" s="52"/>
      <c r="BL235" s="52"/>
      <c r="BM235" s="52"/>
      <c r="BQ235" s="27"/>
      <c r="BR235" s="27"/>
      <c r="BS235" s="27"/>
      <c r="BT235" s="27"/>
      <c r="BU235" s="27"/>
      <c r="BV235" s="27"/>
      <c r="BW235" s="54"/>
      <c r="BX235" s="26"/>
      <c r="BY235" s="54"/>
      <c r="BZ235" s="26"/>
      <c r="CA235" s="26"/>
      <c r="CB235" s="26"/>
    </row>
    <row r="236" spans="1:80" ht="17.45" customHeight="1">
      <c r="A236" s="86">
        <f t="shared" si="136"/>
        <v>33.200000000000003</v>
      </c>
      <c r="B236" s="179">
        <f t="shared" si="113"/>
        <v>46178</v>
      </c>
      <c r="C236" s="8"/>
      <c r="D236" s="11"/>
      <c r="E236" s="12"/>
      <c r="F236" s="11"/>
      <c r="G236" s="74">
        <f t="shared" ref="G236:H251" si="138">G235-E236-C236</f>
        <v>765</v>
      </c>
      <c r="H236" s="75">
        <f t="shared" si="138"/>
        <v>5848</v>
      </c>
      <c r="I236" s="88">
        <f t="shared" si="124"/>
        <v>0</v>
      </c>
      <c r="J236" s="78">
        <f t="shared" si="125"/>
        <v>0</v>
      </c>
      <c r="K236" s="78">
        <f t="shared" si="126"/>
        <v>0</v>
      </c>
      <c r="L236" s="78">
        <f t="shared" si="127"/>
        <v>0</v>
      </c>
      <c r="M236" s="78">
        <f t="shared" ca="1" si="128"/>
        <v>7.4608904933814738E-2</v>
      </c>
      <c r="N236" s="78">
        <f t="shared" ca="1" si="114"/>
        <v>9.317296290022023E-3</v>
      </c>
      <c r="O236" s="78">
        <f t="shared" si="129"/>
        <v>5.0000000000000001E-4</v>
      </c>
      <c r="P236" s="13"/>
      <c r="Q236" s="8"/>
      <c r="R236" s="13"/>
      <c r="S236" s="89">
        <f t="shared" si="115"/>
        <v>0</v>
      </c>
      <c r="T236" s="75">
        <f t="shared" si="116"/>
        <v>0</v>
      </c>
      <c r="U236" s="90">
        <f t="shared" si="117"/>
        <v>0</v>
      </c>
      <c r="V236" s="82">
        <f t="shared" si="118"/>
        <v>0</v>
      </c>
      <c r="W236" s="8"/>
      <c r="X236" s="8"/>
      <c r="Y236" s="12"/>
      <c r="Z236" s="12"/>
      <c r="AA236" s="12"/>
      <c r="AB236" s="12"/>
      <c r="AC236" s="91">
        <f t="shared" si="119"/>
        <v>0</v>
      </c>
      <c r="AD236" s="75">
        <f t="shared" si="120"/>
        <v>0</v>
      </c>
      <c r="AE236" s="88">
        <f t="shared" si="108"/>
        <v>0</v>
      </c>
      <c r="AF236" s="92">
        <f t="shared" si="109"/>
        <v>0</v>
      </c>
      <c r="AG236" s="93">
        <f t="shared" si="110"/>
        <v>0</v>
      </c>
      <c r="AH236" s="93">
        <f t="shared" si="111"/>
        <v>0</v>
      </c>
      <c r="AI236" s="78">
        <f t="shared" si="112"/>
        <v>0</v>
      </c>
      <c r="AJ236" s="92">
        <f t="shared" si="121"/>
        <v>0</v>
      </c>
      <c r="AK236" s="78">
        <f t="shared" si="122"/>
        <v>0</v>
      </c>
      <c r="AL236" s="11"/>
      <c r="AM236" s="14"/>
      <c r="AN236" s="11"/>
      <c r="AO236" s="15"/>
      <c r="AP236" s="11"/>
      <c r="AQ236" s="11"/>
      <c r="AR236" s="11"/>
      <c r="AS236" s="75" t="str">
        <f t="shared" si="130"/>
        <v/>
      </c>
      <c r="AT236" s="75" t="str">
        <f t="shared" ca="1" si="131"/>
        <v/>
      </c>
      <c r="AU236" s="75" t="str">
        <f t="shared" si="132"/>
        <v/>
      </c>
      <c r="AV236" s="75" t="str">
        <f t="shared" ca="1" si="133"/>
        <v/>
      </c>
      <c r="AW236" s="169"/>
      <c r="AX236" s="169"/>
      <c r="AY236" s="75" t="str">
        <f t="shared" si="134"/>
        <v/>
      </c>
      <c r="AZ236" s="169"/>
      <c r="BA236" s="169"/>
      <c r="BB236" s="75" t="str">
        <f t="shared" si="135"/>
        <v/>
      </c>
      <c r="BC236" s="11"/>
      <c r="BH236" s="52"/>
      <c r="BI236" s="52"/>
      <c r="BJ236" s="52"/>
      <c r="BK236" s="52"/>
      <c r="BL236" s="52"/>
      <c r="BM236" s="52"/>
      <c r="BQ236" s="27"/>
      <c r="BR236" s="27"/>
      <c r="BS236" s="27"/>
      <c r="BT236" s="27"/>
      <c r="BU236" s="27"/>
      <c r="BV236" s="27"/>
      <c r="BW236" s="54"/>
      <c r="BX236" s="26"/>
      <c r="BY236" s="54"/>
      <c r="BZ236" s="26"/>
      <c r="CA236" s="26"/>
      <c r="CB236" s="26"/>
    </row>
    <row r="237" spans="1:80" ht="17.45" customHeight="1">
      <c r="A237" s="94">
        <f t="shared" si="136"/>
        <v>33.299999999999997</v>
      </c>
      <c r="B237" s="179">
        <f t="shared" si="113"/>
        <v>46179</v>
      </c>
      <c r="C237" s="8"/>
      <c r="D237" s="11"/>
      <c r="E237" s="12"/>
      <c r="F237" s="11"/>
      <c r="G237" s="74">
        <f t="shared" si="138"/>
        <v>765</v>
      </c>
      <c r="H237" s="75">
        <f t="shared" si="138"/>
        <v>5848</v>
      </c>
      <c r="I237" s="88">
        <f t="shared" si="124"/>
        <v>0</v>
      </c>
      <c r="J237" s="78">
        <f t="shared" si="125"/>
        <v>0</v>
      </c>
      <c r="K237" s="78">
        <f t="shared" si="126"/>
        <v>0</v>
      </c>
      <c r="L237" s="78">
        <f t="shared" si="127"/>
        <v>0</v>
      </c>
      <c r="M237" s="78">
        <f t="shared" ca="1" si="128"/>
        <v>7.4608904933814738E-2</v>
      </c>
      <c r="N237" s="78">
        <f t="shared" ca="1" si="114"/>
        <v>9.317296290022023E-3</v>
      </c>
      <c r="O237" s="78">
        <f t="shared" si="129"/>
        <v>5.0000000000000001E-4</v>
      </c>
      <c r="P237" s="13"/>
      <c r="Q237" s="8"/>
      <c r="R237" s="13"/>
      <c r="S237" s="89">
        <f t="shared" si="115"/>
        <v>0</v>
      </c>
      <c r="T237" s="75">
        <f t="shared" si="116"/>
        <v>0</v>
      </c>
      <c r="U237" s="90">
        <f t="shared" si="117"/>
        <v>0</v>
      </c>
      <c r="V237" s="82">
        <f t="shared" si="118"/>
        <v>0</v>
      </c>
      <c r="W237" s="8"/>
      <c r="X237" s="8"/>
      <c r="Y237" s="12"/>
      <c r="Z237" s="12"/>
      <c r="AA237" s="12"/>
      <c r="AB237" s="12"/>
      <c r="AC237" s="91">
        <f t="shared" si="119"/>
        <v>0</v>
      </c>
      <c r="AD237" s="75">
        <f t="shared" si="120"/>
        <v>0</v>
      </c>
      <c r="AE237" s="88">
        <f t="shared" si="108"/>
        <v>0</v>
      </c>
      <c r="AF237" s="92">
        <f t="shared" si="109"/>
        <v>0</v>
      </c>
      <c r="AG237" s="93">
        <f t="shared" si="110"/>
        <v>0</v>
      </c>
      <c r="AH237" s="93">
        <f t="shared" si="111"/>
        <v>0</v>
      </c>
      <c r="AI237" s="78">
        <f t="shared" si="112"/>
        <v>0</v>
      </c>
      <c r="AJ237" s="92">
        <f t="shared" si="121"/>
        <v>0</v>
      </c>
      <c r="AK237" s="78">
        <f t="shared" si="122"/>
        <v>0</v>
      </c>
      <c r="AL237" s="11"/>
      <c r="AM237" s="14"/>
      <c r="AN237" s="11"/>
      <c r="AO237" s="15"/>
      <c r="AP237" s="11"/>
      <c r="AQ237" s="11"/>
      <c r="AR237" s="11"/>
      <c r="AS237" s="75" t="str">
        <f t="shared" si="130"/>
        <v/>
      </c>
      <c r="AT237" s="75" t="str">
        <f t="shared" ca="1" si="131"/>
        <v/>
      </c>
      <c r="AU237" s="75" t="str">
        <f t="shared" si="132"/>
        <v/>
      </c>
      <c r="AV237" s="75" t="str">
        <f t="shared" ca="1" si="133"/>
        <v/>
      </c>
      <c r="AW237" s="169"/>
      <c r="AX237" s="169"/>
      <c r="AY237" s="75" t="str">
        <f t="shared" si="134"/>
        <v/>
      </c>
      <c r="AZ237" s="169"/>
      <c r="BA237" s="169"/>
      <c r="BB237" s="75" t="str">
        <f t="shared" si="135"/>
        <v/>
      </c>
      <c r="BC237" s="11"/>
      <c r="BH237" s="52"/>
      <c r="BI237" s="52"/>
      <c r="BJ237" s="52"/>
      <c r="BK237" s="52"/>
      <c r="BL237" s="52"/>
      <c r="BM237" s="52"/>
      <c r="BQ237" s="27"/>
      <c r="BR237" s="27"/>
      <c r="BS237" s="27"/>
      <c r="BT237" s="27"/>
      <c r="BU237" s="27"/>
      <c r="BV237" s="27"/>
      <c r="BW237" s="54"/>
      <c r="BX237" s="26"/>
      <c r="BY237" s="54"/>
      <c r="BZ237" s="26"/>
      <c r="CA237" s="26"/>
      <c r="CB237" s="26"/>
    </row>
    <row r="238" spans="1:80" ht="17.45" customHeight="1">
      <c r="A238" s="86">
        <f t="shared" si="136"/>
        <v>33.4</v>
      </c>
      <c r="B238" s="179">
        <f t="shared" si="113"/>
        <v>46180</v>
      </c>
      <c r="C238" s="8"/>
      <c r="D238" s="11"/>
      <c r="E238" s="12"/>
      <c r="F238" s="11"/>
      <c r="G238" s="74">
        <f t="shared" si="138"/>
        <v>765</v>
      </c>
      <c r="H238" s="75">
        <f t="shared" si="138"/>
        <v>5848</v>
      </c>
      <c r="I238" s="88">
        <f t="shared" si="124"/>
        <v>0</v>
      </c>
      <c r="J238" s="78">
        <f t="shared" si="125"/>
        <v>0</v>
      </c>
      <c r="K238" s="78">
        <f t="shared" si="126"/>
        <v>0</v>
      </c>
      <c r="L238" s="78">
        <f t="shared" si="127"/>
        <v>0</v>
      </c>
      <c r="M238" s="78">
        <f t="shared" ca="1" si="128"/>
        <v>7.4608904933814738E-2</v>
      </c>
      <c r="N238" s="78">
        <f t="shared" ca="1" si="114"/>
        <v>9.317296290022023E-3</v>
      </c>
      <c r="O238" s="78">
        <f t="shared" si="129"/>
        <v>5.0000000000000001E-4</v>
      </c>
      <c r="P238" s="13"/>
      <c r="Q238" s="8"/>
      <c r="R238" s="13"/>
      <c r="S238" s="89">
        <f t="shared" si="115"/>
        <v>0</v>
      </c>
      <c r="T238" s="75">
        <f t="shared" si="116"/>
        <v>0</v>
      </c>
      <c r="U238" s="90">
        <f t="shared" si="117"/>
        <v>0</v>
      </c>
      <c r="V238" s="82">
        <f t="shared" si="118"/>
        <v>0</v>
      </c>
      <c r="W238" s="8"/>
      <c r="X238" s="8"/>
      <c r="Y238" s="12"/>
      <c r="Z238" s="12"/>
      <c r="AA238" s="12"/>
      <c r="AB238" s="12"/>
      <c r="AC238" s="91">
        <f t="shared" si="119"/>
        <v>0</v>
      </c>
      <c r="AD238" s="75">
        <f t="shared" si="120"/>
        <v>0</v>
      </c>
      <c r="AE238" s="88">
        <f t="shared" si="108"/>
        <v>0</v>
      </c>
      <c r="AF238" s="92">
        <f t="shared" si="109"/>
        <v>0</v>
      </c>
      <c r="AG238" s="93">
        <f t="shared" si="110"/>
        <v>0</v>
      </c>
      <c r="AH238" s="93">
        <f t="shared" si="111"/>
        <v>0</v>
      </c>
      <c r="AI238" s="78">
        <f t="shared" si="112"/>
        <v>0</v>
      </c>
      <c r="AJ238" s="92">
        <f t="shared" si="121"/>
        <v>0</v>
      </c>
      <c r="AK238" s="78">
        <f t="shared" si="122"/>
        <v>0</v>
      </c>
      <c r="AL238" s="11"/>
      <c r="AM238" s="14"/>
      <c r="AN238" s="11"/>
      <c r="AO238" s="15"/>
      <c r="AP238" s="11"/>
      <c r="AQ238" s="11"/>
      <c r="AR238" s="11"/>
      <c r="AS238" s="75" t="str">
        <f t="shared" si="130"/>
        <v/>
      </c>
      <c r="AT238" s="75" t="str">
        <f t="shared" ca="1" si="131"/>
        <v/>
      </c>
      <c r="AU238" s="75" t="str">
        <f t="shared" si="132"/>
        <v/>
      </c>
      <c r="AV238" s="75" t="str">
        <f t="shared" ca="1" si="133"/>
        <v/>
      </c>
      <c r="AW238" s="169"/>
      <c r="AX238" s="169"/>
      <c r="AY238" s="75" t="str">
        <f t="shared" si="134"/>
        <v/>
      </c>
      <c r="AZ238" s="169"/>
      <c r="BA238" s="169"/>
      <c r="BB238" s="75" t="str">
        <f t="shared" si="135"/>
        <v/>
      </c>
      <c r="BC238" s="11"/>
      <c r="BH238" s="52"/>
      <c r="BI238" s="52"/>
      <c r="BJ238" s="52"/>
      <c r="BK238" s="52"/>
      <c r="BL238" s="52"/>
      <c r="BM238" s="52"/>
      <c r="BQ238" s="27"/>
      <c r="BR238" s="27"/>
      <c r="BS238" s="27"/>
      <c r="BT238" s="27"/>
      <c r="BU238" s="27"/>
      <c r="BV238" s="27"/>
      <c r="BW238" s="54"/>
      <c r="BX238" s="26"/>
      <c r="BY238" s="54"/>
      <c r="BZ238" s="26"/>
      <c r="CA238" s="26"/>
      <c r="CB238" s="26"/>
    </row>
    <row r="239" spans="1:80" ht="17.45" customHeight="1">
      <c r="A239" s="94">
        <f t="shared" si="136"/>
        <v>33.5</v>
      </c>
      <c r="B239" s="179">
        <f t="shared" si="113"/>
        <v>46181</v>
      </c>
      <c r="C239" s="8"/>
      <c r="D239" s="11"/>
      <c r="E239" s="12"/>
      <c r="F239" s="11"/>
      <c r="G239" s="74">
        <f t="shared" si="138"/>
        <v>765</v>
      </c>
      <c r="H239" s="75">
        <f t="shared" si="138"/>
        <v>5848</v>
      </c>
      <c r="I239" s="88">
        <f t="shared" si="124"/>
        <v>0</v>
      </c>
      <c r="J239" s="78">
        <f t="shared" si="125"/>
        <v>0</v>
      </c>
      <c r="K239" s="78">
        <f t="shared" si="126"/>
        <v>0</v>
      </c>
      <c r="L239" s="78">
        <f t="shared" si="127"/>
        <v>0</v>
      </c>
      <c r="M239" s="78">
        <f t="shared" ca="1" si="128"/>
        <v>7.4608904933814738E-2</v>
      </c>
      <c r="N239" s="78">
        <f t="shared" ca="1" si="114"/>
        <v>9.317296290022023E-3</v>
      </c>
      <c r="O239" s="78">
        <f t="shared" si="129"/>
        <v>5.0000000000000001E-4</v>
      </c>
      <c r="P239" s="13"/>
      <c r="Q239" s="8"/>
      <c r="R239" s="13"/>
      <c r="S239" s="89">
        <f t="shared" si="115"/>
        <v>0</v>
      </c>
      <c r="T239" s="75">
        <f t="shared" si="116"/>
        <v>0</v>
      </c>
      <c r="U239" s="90">
        <f t="shared" si="117"/>
        <v>0</v>
      </c>
      <c r="V239" s="82">
        <f t="shared" si="118"/>
        <v>0</v>
      </c>
      <c r="W239" s="8"/>
      <c r="X239" s="8"/>
      <c r="Y239" s="12"/>
      <c r="Z239" s="12"/>
      <c r="AA239" s="12"/>
      <c r="AB239" s="12"/>
      <c r="AC239" s="91">
        <f t="shared" si="119"/>
        <v>0</v>
      </c>
      <c r="AD239" s="75">
        <f t="shared" si="120"/>
        <v>0</v>
      </c>
      <c r="AE239" s="88">
        <f t="shared" si="108"/>
        <v>0</v>
      </c>
      <c r="AF239" s="92">
        <f t="shared" si="109"/>
        <v>0</v>
      </c>
      <c r="AG239" s="93">
        <f t="shared" si="110"/>
        <v>0</v>
      </c>
      <c r="AH239" s="93">
        <f t="shared" si="111"/>
        <v>0</v>
      </c>
      <c r="AI239" s="78">
        <f t="shared" si="112"/>
        <v>0</v>
      </c>
      <c r="AJ239" s="92">
        <f t="shared" si="121"/>
        <v>0</v>
      </c>
      <c r="AK239" s="78">
        <f t="shared" si="122"/>
        <v>0</v>
      </c>
      <c r="AL239" s="11"/>
      <c r="AM239" s="14"/>
      <c r="AN239" s="11"/>
      <c r="AO239" s="15"/>
      <c r="AP239" s="11"/>
      <c r="AQ239" s="11"/>
      <c r="AR239" s="11"/>
      <c r="AS239" s="75" t="str">
        <f t="shared" si="130"/>
        <v/>
      </c>
      <c r="AT239" s="75" t="str">
        <f t="shared" ca="1" si="131"/>
        <v/>
      </c>
      <c r="AU239" s="75" t="str">
        <f t="shared" si="132"/>
        <v/>
      </c>
      <c r="AV239" s="75" t="str">
        <f t="shared" ca="1" si="133"/>
        <v/>
      </c>
      <c r="AW239" s="169"/>
      <c r="AX239" s="169"/>
      <c r="AY239" s="75" t="str">
        <f t="shared" si="134"/>
        <v/>
      </c>
      <c r="AZ239" s="169"/>
      <c r="BA239" s="169"/>
      <c r="BB239" s="75" t="str">
        <f t="shared" si="135"/>
        <v/>
      </c>
      <c r="BC239" s="11"/>
      <c r="BH239" s="52"/>
      <c r="BI239" s="52"/>
      <c r="BJ239" s="52"/>
      <c r="BK239" s="52"/>
      <c r="BL239" s="52"/>
      <c r="BM239" s="52"/>
      <c r="BQ239" s="27"/>
      <c r="BR239" s="27"/>
      <c r="BS239" s="27"/>
      <c r="BT239" s="27"/>
      <c r="BU239" s="27"/>
      <c r="BV239" s="27"/>
      <c r="BW239" s="54"/>
      <c r="BX239" s="26"/>
      <c r="BY239" s="54"/>
      <c r="BZ239" s="26"/>
      <c r="CA239" s="26"/>
      <c r="CB239" s="26"/>
    </row>
    <row r="240" spans="1:80" ht="17.45" customHeight="1">
      <c r="A240" s="86">
        <f t="shared" si="136"/>
        <v>33.6</v>
      </c>
      <c r="B240" s="179">
        <f t="shared" si="113"/>
        <v>46182</v>
      </c>
      <c r="C240" s="8"/>
      <c r="D240" s="11"/>
      <c r="E240" s="12"/>
      <c r="F240" s="11"/>
      <c r="G240" s="74">
        <f t="shared" si="138"/>
        <v>765</v>
      </c>
      <c r="H240" s="75">
        <f t="shared" si="138"/>
        <v>5848</v>
      </c>
      <c r="I240" s="88">
        <f t="shared" si="124"/>
        <v>0</v>
      </c>
      <c r="J240" s="78">
        <f t="shared" si="125"/>
        <v>0</v>
      </c>
      <c r="K240" s="78">
        <f t="shared" si="126"/>
        <v>0</v>
      </c>
      <c r="L240" s="78">
        <f t="shared" si="127"/>
        <v>0</v>
      </c>
      <c r="M240" s="78">
        <f t="shared" ca="1" si="128"/>
        <v>7.4608904933814738E-2</v>
      </c>
      <c r="N240" s="78">
        <f t="shared" ca="1" si="114"/>
        <v>9.317296290022023E-3</v>
      </c>
      <c r="O240" s="78">
        <f t="shared" si="129"/>
        <v>5.0000000000000001E-4</v>
      </c>
      <c r="P240" s="13"/>
      <c r="Q240" s="8"/>
      <c r="R240" s="13"/>
      <c r="S240" s="89">
        <f t="shared" si="115"/>
        <v>0</v>
      </c>
      <c r="T240" s="75">
        <f t="shared" si="116"/>
        <v>0</v>
      </c>
      <c r="U240" s="90">
        <f t="shared" si="117"/>
        <v>0</v>
      </c>
      <c r="V240" s="82">
        <f t="shared" si="118"/>
        <v>0</v>
      </c>
      <c r="W240" s="8"/>
      <c r="X240" s="8"/>
      <c r="Y240" s="12"/>
      <c r="Z240" s="12"/>
      <c r="AA240" s="12"/>
      <c r="AB240" s="12"/>
      <c r="AC240" s="91">
        <f t="shared" si="119"/>
        <v>0</v>
      </c>
      <c r="AD240" s="75">
        <f t="shared" si="120"/>
        <v>0</v>
      </c>
      <c r="AE240" s="88">
        <f t="shared" si="108"/>
        <v>0</v>
      </c>
      <c r="AF240" s="92">
        <f t="shared" si="109"/>
        <v>0</v>
      </c>
      <c r="AG240" s="93">
        <f t="shared" si="110"/>
        <v>0</v>
      </c>
      <c r="AH240" s="93">
        <f t="shared" si="111"/>
        <v>0</v>
      </c>
      <c r="AI240" s="78">
        <f t="shared" si="112"/>
        <v>0</v>
      </c>
      <c r="AJ240" s="92">
        <f t="shared" si="121"/>
        <v>0</v>
      </c>
      <c r="AK240" s="78">
        <f t="shared" si="122"/>
        <v>0</v>
      </c>
      <c r="AL240" s="11"/>
      <c r="AM240" s="14"/>
      <c r="AN240" s="11"/>
      <c r="AO240" s="15"/>
      <c r="AP240" s="11"/>
      <c r="AQ240" s="11"/>
      <c r="AR240" s="11"/>
      <c r="AS240" s="75" t="str">
        <f t="shared" si="130"/>
        <v/>
      </c>
      <c r="AT240" s="75" t="str">
        <f t="shared" ca="1" si="131"/>
        <v/>
      </c>
      <c r="AU240" s="75" t="str">
        <f t="shared" si="132"/>
        <v/>
      </c>
      <c r="AV240" s="75" t="str">
        <f t="shared" ca="1" si="133"/>
        <v/>
      </c>
      <c r="AW240" s="169"/>
      <c r="AX240" s="169"/>
      <c r="AY240" s="75" t="str">
        <f t="shared" si="134"/>
        <v/>
      </c>
      <c r="AZ240" s="169"/>
      <c r="BA240" s="169"/>
      <c r="BB240" s="75" t="str">
        <f t="shared" si="135"/>
        <v/>
      </c>
      <c r="BC240" s="11"/>
      <c r="BH240" s="52"/>
      <c r="BI240" s="52"/>
      <c r="BJ240" s="52"/>
      <c r="BK240" s="52"/>
      <c r="BL240" s="52"/>
      <c r="BM240" s="52"/>
      <c r="BQ240" s="27"/>
      <c r="BR240" s="27"/>
      <c r="BS240" s="27"/>
      <c r="BT240" s="27"/>
      <c r="BU240" s="27"/>
      <c r="BV240" s="27"/>
      <c r="BW240" s="54"/>
      <c r="BX240" s="26"/>
      <c r="BY240" s="54"/>
      <c r="BZ240" s="26"/>
      <c r="CA240" s="26"/>
      <c r="CB240" s="26"/>
    </row>
    <row r="241" spans="1:80" ht="17.45" customHeight="1" thickBot="1">
      <c r="A241" s="94">
        <f t="shared" si="136"/>
        <v>33.700000000000003</v>
      </c>
      <c r="B241" s="180">
        <f t="shared" si="113"/>
        <v>46183</v>
      </c>
      <c r="C241" s="16"/>
      <c r="D241" s="17"/>
      <c r="E241" s="18"/>
      <c r="F241" s="17"/>
      <c r="G241" s="96">
        <f t="shared" si="138"/>
        <v>765</v>
      </c>
      <c r="H241" s="97">
        <f t="shared" si="138"/>
        <v>5848</v>
      </c>
      <c r="I241" s="98">
        <f t="shared" si="124"/>
        <v>0</v>
      </c>
      <c r="J241" s="99">
        <f t="shared" si="125"/>
        <v>0</v>
      </c>
      <c r="K241" s="99">
        <f t="shared" si="126"/>
        <v>0</v>
      </c>
      <c r="L241" s="99">
        <f t="shared" si="127"/>
        <v>0</v>
      </c>
      <c r="M241" s="99">
        <f t="shared" ca="1" si="128"/>
        <v>7.4608904933814738E-2</v>
      </c>
      <c r="N241" s="99">
        <f t="shared" ca="1" si="114"/>
        <v>9.317296290022023E-3</v>
      </c>
      <c r="O241" s="99">
        <f t="shared" si="129"/>
        <v>5.0000000000000001E-4</v>
      </c>
      <c r="P241" s="19"/>
      <c r="Q241" s="16"/>
      <c r="R241" s="19"/>
      <c r="S241" s="89">
        <f t="shared" si="115"/>
        <v>0</v>
      </c>
      <c r="T241" s="75">
        <f t="shared" si="116"/>
        <v>0</v>
      </c>
      <c r="U241" s="100">
        <f t="shared" si="117"/>
        <v>0</v>
      </c>
      <c r="V241" s="101">
        <f t="shared" si="118"/>
        <v>0</v>
      </c>
      <c r="W241" s="16"/>
      <c r="X241" s="8"/>
      <c r="Y241" s="12"/>
      <c r="Z241" s="12"/>
      <c r="AA241" s="12"/>
      <c r="AB241" s="12"/>
      <c r="AC241" s="102">
        <f t="shared" si="119"/>
        <v>0</v>
      </c>
      <c r="AD241" s="97">
        <f t="shared" si="120"/>
        <v>0</v>
      </c>
      <c r="AE241" s="98">
        <f t="shared" si="108"/>
        <v>0</v>
      </c>
      <c r="AF241" s="103">
        <f t="shared" si="109"/>
        <v>0</v>
      </c>
      <c r="AG241" s="104">
        <f t="shared" si="110"/>
        <v>0</v>
      </c>
      <c r="AH241" s="104">
        <f t="shared" si="111"/>
        <v>0</v>
      </c>
      <c r="AI241" s="99">
        <f t="shared" si="112"/>
        <v>0</v>
      </c>
      <c r="AJ241" s="103">
        <f t="shared" si="121"/>
        <v>0</v>
      </c>
      <c r="AK241" s="99">
        <f t="shared" si="122"/>
        <v>0</v>
      </c>
      <c r="AL241" s="17"/>
      <c r="AM241" s="20"/>
      <c r="AN241" s="17"/>
      <c r="AO241" s="21"/>
      <c r="AP241" s="17"/>
      <c r="AQ241" s="17"/>
      <c r="AR241" s="17"/>
      <c r="AS241" s="97" t="str">
        <f t="shared" si="130"/>
        <v/>
      </c>
      <c r="AT241" s="97" t="str">
        <f t="shared" ca="1" si="131"/>
        <v/>
      </c>
      <c r="AU241" s="97" t="str">
        <f t="shared" si="132"/>
        <v/>
      </c>
      <c r="AV241" s="97" t="str">
        <f t="shared" ca="1" si="133"/>
        <v/>
      </c>
      <c r="AW241" s="167"/>
      <c r="AX241" s="167"/>
      <c r="AY241" s="97" t="str">
        <f t="shared" si="134"/>
        <v/>
      </c>
      <c r="AZ241" s="167"/>
      <c r="BA241" s="167"/>
      <c r="BB241" s="97" t="str">
        <f t="shared" si="135"/>
        <v/>
      </c>
      <c r="BC241" s="17"/>
      <c r="BH241" s="52"/>
      <c r="BI241" s="52"/>
      <c r="BJ241" s="52"/>
      <c r="BK241" s="52"/>
      <c r="BL241" s="52"/>
      <c r="BM241" s="52"/>
      <c r="BQ241" s="27"/>
      <c r="BR241" s="27"/>
      <c r="BS241" s="27"/>
      <c r="BT241" s="27"/>
      <c r="BU241" s="27"/>
      <c r="BV241" s="27"/>
      <c r="BW241" s="54"/>
      <c r="BX241" s="26"/>
      <c r="BY241" s="54"/>
      <c r="BZ241" s="26"/>
      <c r="CA241" s="26"/>
      <c r="CB241" s="26"/>
    </row>
    <row r="242" spans="1:80" ht="17.45" customHeight="1" thickTop="1">
      <c r="A242" s="105">
        <f>A235+1</f>
        <v>34.1</v>
      </c>
      <c r="B242" s="178">
        <f>B241+1</f>
        <v>46184</v>
      </c>
      <c r="C242" s="4"/>
      <c r="D242" s="5"/>
      <c r="E242" s="6"/>
      <c r="F242" s="5"/>
      <c r="G242" s="74">
        <f t="shared" si="138"/>
        <v>765</v>
      </c>
      <c r="H242" s="75">
        <f t="shared" si="138"/>
        <v>5848</v>
      </c>
      <c r="I242" s="76">
        <f t="shared" si="124"/>
        <v>0</v>
      </c>
      <c r="J242" s="77">
        <f t="shared" si="125"/>
        <v>0</v>
      </c>
      <c r="K242" s="77">
        <f t="shared" si="126"/>
        <v>0</v>
      </c>
      <c r="L242" s="77">
        <f t="shared" si="127"/>
        <v>0</v>
      </c>
      <c r="M242" s="78">
        <f t="shared" ca="1" si="128"/>
        <v>7.4608904933814738E-2</v>
      </c>
      <c r="N242" s="78">
        <f t="shared" ca="1" si="114"/>
        <v>9.317296290022023E-3</v>
      </c>
      <c r="O242" s="78">
        <f t="shared" si="129"/>
        <v>5.0000000000000001E-4</v>
      </c>
      <c r="P242" s="13"/>
      <c r="Q242" s="8"/>
      <c r="R242" s="13"/>
      <c r="S242" s="79">
        <f t="shared" si="115"/>
        <v>0</v>
      </c>
      <c r="T242" s="80">
        <f t="shared" si="116"/>
        <v>0</v>
      </c>
      <c r="U242" s="90">
        <f t="shared" si="117"/>
        <v>0</v>
      </c>
      <c r="V242" s="82">
        <f t="shared" si="118"/>
        <v>0</v>
      </c>
      <c r="W242" s="4"/>
      <c r="X242" s="4"/>
      <c r="Y242" s="6"/>
      <c r="Z242" s="6"/>
      <c r="AA242" s="6"/>
      <c r="AB242" s="6"/>
      <c r="AC242" s="83">
        <f t="shared" si="119"/>
        <v>0</v>
      </c>
      <c r="AD242" s="80">
        <f t="shared" si="120"/>
        <v>0</v>
      </c>
      <c r="AE242" s="76">
        <f t="shared" si="108"/>
        <v>0</v>
      </c>
      <c r="AF242" s="84">
        <f t="shared" si="109"/>
        <v>0</v>
      </c>
      <c r="AG242" s="85">
        <f t="shared" si="110"/>
        <v>0</v>
      </c>
      <c r="AH242" s="85">
        <f t="shared" si="111"/>
        <v>0</v>
      </c>
      <c r="AI242" s="77">
        <f t="shared" si="112"/>
        <v>0</v>
      </c>
      <c r="AJ242" s="84">
        <f t="shared" si="121"/>
        <v>0</v>
      </c>
      <c r="AK242" s="77">
        <f t="shared" si="122"/>
        <v>0</v>
      </c>
      <c r="AL242" s="5"/>
      <c r="AM242" s="9"/>
      <c r="AN242" s="5"/>
      <c r="AO242" s="10"/>
      <c r="AP242" s="5"/>
      <c r="AQ242" s="5"/>
      <c r="AR242" s="5"/>
      <c r="AS242" s="80" t="str">
        <f t="shared" si="130"/>
        <v/>
      </c>
      <c r="AT242" s="80" t="str">
        <f t="shared" ca="1" si="131"/>
        <v/>
      </c>
      <c r="AU242" s="80" t="str">
        <f t="shared" si="132"/>
        <v/>
      </c>
      <c r="AV242" s="80" t="str">
        <f t="shared" ca="1" si="133"/>
        <v/>
      </c>
      <c r="AW242" s="165"/>
      <c r="AX242" s="165"/>
      <c r="AY242" s="80" t="str">
        <f t="shared" si="134"/>
        <v/>
      </c>
      <c r="AZ242" s="165"/>
      <c r="BA242" s="165"/>
      <c r="BB242" s="80" t="str">
        <f t="shared" si="135"/>
        <v/>
      </c>
      <c r="BC242" s="5"/>
      <c r="BH242" s="52"/>
      <c r="BI242" s="52"/>
      <c r="BJ242" s="52"/>
      <c r="BK242" s="52"/>
      <c r="BL242" s="52"/>
      <c r="BM242" s="52"/>
      <c r="BQ242" s="27"/>
      <c r="BR242" s="27"/>
      <c r="BS242" s="27"/>
      <c r="BT242" s="27"/>
      <c r="BU242" s="27"/>
      <c r="BV242" s="27"/>
      <c r="BW242" s="54"/>
      <c r="BX242" s="26"/>
      <c r="BY242" s="54"/>
      <c r="BZ242" s="26"/>
      <c r="CA242" s="26"/>
      <c r="CB242" s="26"/>
    </row>
    <row r="243" spans="1:80" ht="17.45" customHeight="1">
      <c r="A243" s="94">
        <f t="shared" si="136"/>
        <v>34.200000000000003</v>
      </c>
      <c r="B243" s="179">
        <f t="shared" si="113"/>
        <v>46185</v>
      </c>
      <c r="C243" s="8"/>
      <c r="D243" s="11"/>
      <c r="E243" s="12"/>
      <c r="F243" s="11"/>
      <c r="G243" s="74">
        <f t="shared" si="138"/>
        <v>765</v>
      </c>
      <c r="H243" s="75">
        <f t="shared" si="138"/>
        <v>5848</v>
      </c>
      <c r="I243" s="88">
        <f t="shared" si="124"/>
        <v>0</v>
      </c>
      <c r="J243" s="78">
        <f t="shared" si="125"/>
        <v>0</v>
      </c>
      <c r="K243" s="78">
        <f t="shared" si="126"/>
        <v>0</v>
      </c>
      <c r="L243" s="78">
        <f t="shared" si="127"/>
        <v>0</v>
      </c>
      <c r="M243" s="78">
        <f t="shared" ca="1" si="128"/>
        <v>7.4608904933814738E-2</v>
      </c>
      <c r="N243" s="78">
        <f t="shared" ca="1" si="114"/>
        <v>9.317296290022023E-3</v>
      </c>
      <c r="O243" s="78">
        <f t="shared" si="129"/>
        <v>5.0000000000000001E-4</v>
      </c>
      <c r="P243" s="13"/>
      <c r="Q243" s="8"/>
      <c r="R243" s="13"/>
      <c r="S243" s="89">
        <f t="shared" si="115"/>
        <v>0</v>
      </c>
      <c r="T243" s="75">
        <f t="shared" si="116"/>
        <v>0</v>
      </c>
      <c r="U243" s="90">
        <f t="shared" si="117"/>
        <v>0</v>
      </c>
      <c r="V243" s="82">
        <f t="shared" si="118"/>
        <v>0</v>
      </c>
      <c r="W243" s="8"/>
      <c r="X243" s="8"/>
      <c r="Y243" s="12"/>
      <c r="Z243" s="12"/>
      <c r="AA243" s="12"/>
      <c r="AB243" s="12"/>
      <c r="AC243" s="91">
        <f t="shared" si="119"/>
        <v>0</v>
      </c>
      <c r="AD243" s="75">
        <f t="shared" si="120"/>
        <v>0</v>
      </c>
      <c r="AE243" s="88">
        <f t="shared" si="108"/>
        <v>0</v>
      </c>
      <c r="AF243" s="92">
        <f t="shared" si="109"/>
        <v>0</v>
      </c>
      <c r="AG243" s="93">
        <f t="shared" si="110"/>
        <v>0</v>
      </c>
      <c r="AH243" s="93">
        <f t="shared" si="111"/>
        <v>0</v>
      </c>
      <c r="AI243" s="78">
        <f t="shared" si="112"/>
        <v>0</v>
      </c>
      <c r="AJ243" s="92">
        <f t="shared" si="121"/>
        <v>0</v>
      </c>
      <c r="AK243" s="78">
        <f t="shared" si="122"/>
        <v>0</v>
      </c>
      <c r="AL243" s="11"/>
      <c r="AM243" s="14"/>
      <c r="AN243" s="11"/>
      <c r="AO243" s="15"/>
      <c r="AP243" s="11"/>
      <c r="AQ243" s="11"/>
      <c r="AR243" s="11"/>
      <c r="AS243" s="75" t="str">
        <f t="shared" si="130"/>
        <v/>
      </c>
      <c r="AT243" s="75" t="str">
        <f t="shared" ca="1" si="131"/>
        <v/>
      </c>
      <c r="AU243" s="75" t="str">
        <f t="shared" si="132"/>
        <v/>
      </c>
      <c r="AV243" s="75" t="str">
        <f t="shared" ca="1" si="133"/>
        <v/>
      </c>
      <c r="AW243" s="169"/>
      <c r="AX243" s="169"/>
      <c r="AY243" s="75" t="str">
        <f t="shared" si="134"/>
        <v/>
      </c>
      <c r="AZ243" s="169"/>
      <c r="BA243" s="169"/>
      <c r="BB243" s="75" t="str">
        <f t="shared" si="135"/>
        <v/>
      </c>
      <c r="BC243" s="11"/>
      <c r="BH243" s="52"/>
      <c r="BI243" s="52"/>
      <c r="BJ243" s="52"/>
      <c r="BK243" s="52"/>
      <c r="BL243" s="52"/>
      <c r="BM243" s="52"/>
      <c r="BQ243" s="27"/>
      <c r="BR243" s="27"/>
      <c r="BS243" s="27"/>
      <c r="BT243" s="27"/>
      <c r="BU243" s="27"/>
      <c r="BV243" s="27"/>
      <c r="BW243" s="54"/>
      <c r="BX243" s="26"/>
      <c r="BY243" s="54"/>
      <c r="BZ243" s="26"/>
      <c r="CA243" s="26"/>
      <c r="CB243" s="26"/>
    </row>
    <row r="244" spans="1:80" ht="17.45" customHeight="1">
      <c r="A244" s="86">
        <f t="shared" si="136"/>
        <v>34.299999999999997</v>
      </c>
      <c r="B244" s="179">
        <f t="shared" si="113"/>
        <v>46186</v>
      </c>
      <c r="C244" s="8"/>
      <c r="D244" s="11"/>
      <c r="E244" s="12"/>
      <c r="F244" s="11"/>
      <c r="G244" s="74">
        <f t="shared" si="138"/>
        <v>765</v>
      </c>
      <c r="H244" s="75">
        <f t="shared" si="138"/>
        <v>5848</v>
      </c>
      <c r="I244" s="88">
        <f t="shared" si="124"/>
        <v>0</v>
      </c>
      <c r="J244" s="78">
        <f t="shared" si="125"/>
        <v>0</v>
      </c>
      <c r="K244" s="78">
        <f t="shared" si="126"/>
        <v>0</v>
      </c>
      <c r="L244" s="78">
        <f t="shared" si="127"/>
        <v>0</v>
      </c>
      <c r="M244" s="78">
        <f t="shared" ca="1" si="128"/>
        <v>7.4608904933814738E-2</v>
      </c>
      <c r="N244" s="78">
        <f t="shared" ca="1" si="114"/>
        <v>9.317296290022023E-3</v>
      </c>
      <c r="O244" s="78">
        <f t="shared" si="129"/>
        <v>5.0000000000000001E-4</v>
      </c>
      <c r="P244" s="13"/>
      <c r="Q244" s="8"/>
      <c r="R244" s="13"/>
      <c r="S244" s="89">
        <f t="shared" si="115"/>
        <v>0</v>
      </c>
      <c r="T244" s="75">
        <f t="shared" si="116"/>
        <v>0</v>
      </c>
      <c r="U244" s="90">
        <f t="shared" si="117"/>
        <v>0</v>
      </c>
      <c r="V244" s="82">
        <f t="shared" si="118"/>
        <v>0</v>
      </c>
      <c r="W244" s="8"/>
      <c r="X244" s="8"/>
      <c r="Y244" s="12"/>
      <c r="Z244" s="12"/>
      <c r="AA244" s="12"/>
      <c r="AB244" s="12"/>
      <c r="AC244" s="91">
        <f t="shared" si="119"/>
        <v>0</v>
      </c>
      <c r="AD244" s="75">
        <f t="shared" si="120"/>
        <v>0</v>
      </c>
      <c r="AE244" s="88">
        <f t="shared" si="108"/>
        <v>0</v>
      </c>
      <c r="AF244" s="92">
        <f t="shared" si="109"/>
        <v>0</v>
      </c>
      <c r="AG244" s="93">
        <f t="shared" si="110"/>
        <v>0</v>
      </c>
      <c r="AH244" s="93">
        <f t="shared" si="111"/>
        <v>0</v>
      </c>
      <c r="AI244" s="78">
        <f t="shared" si="112"/>
        <v>0</v>
      </c>
      <c r="AJ244" s="92">
        <f t="shared" si="121"/>
        <v>0</v>
      </c>
      <c r="AK244" s="78">
        <f t="shared" si="122"/>
        <v>0</v>
      </c>
      <c r="AL244" s="11"/>
      <c r="AM244" s="14"/>
      <c r="AN244" s="11"/>
      <c r="AO244" s="15"/>
      <c r="AP244" s="11"/>
      <c r="AQ244" s="11"/>
      <c r="AR244" s="11"/>
      <c r="AS244" s="75" t="str">
        <f t="shared" si="130"/>
        <v/>
      </c>
      <c r="AT244" s="75" t="str">
        <f t="shared" ca="1" si="131"/>
        <v/>
      </c>
      <c r="AU244" s="75" t="str">
        <f t="shared" si="132"/>
        <v/>
      </c>
      <c r="AV244" s="75" t="str">
        <f t="shared" ca="1" si="133"/>
        <v/>
      </c>
      <c r="AW244" s="169"/>
      <c r="AX244" s="169"/>
      <c r="AY244" s="75" t="str">
        <f t="shared" si="134"/>
        <v/>
      </c>
      <c r="AZ244" s="169"/>
      <c r="BA244" s="169"/>
      <c r="BB244" s="75" t="str">
        <f t="shared" si="135"/>
        <v/>
      </c>
      <c r="BC244" s="11"/>
      <c r="BH244" s="52"/>
      <c r="BI244" s="52"/>
      <c r="BJ244" s="52"/>
      <c r="BK244" s="52"/>
      <c r="BL244" s="52"/>
      <c r="BM244" s="52"/>
      <c r="BQ244" s="27"/>
      <c r="BR244" s="27"/>
      <c r="BS244" s="27"/>
      <c r="BT244" s="27"/>
      <c r="BU244" s="27"/>
      <c r="BV244" s="27"/>
      <c r="BW244" s="54"/>
      <c r="BX244" s="26"/>
      <c r="BY244" s="54"/>
      <c r="BZ244" s="26"/>
      <c r="CA244" s="26"/>
      <c r="CB244" s="26"/>
    </row>
    <row r="245" spans="1:80" ht="17.45" customHeight="1">
      <c r="A245" s="94">
        <f t="shared" si="136"/>
        <v>34.4</v>
      </c>
      <c r="B245" s="179">
        <f t="shared" si="113"/>
        <v>46187</v>
      </c>
      <c r="C245" s="8"/>
      <c r="D245" s="11"/>
      <c r="E245" s="12"/>
      <c r="F245" s="11"/>
      <c r="G245" s="74">
        <f t="shared" si="138"/>
        <v>765</v>
      </c>
      <c r="H245" s="75">
        <f t="shared" si="138"/>
        <v>5848</v>
      </c>
      <c r="I245" s="88">
        <f t="shared" si="124"/>
        <v>0</v>
      </c>
      <c r="J245" s="78">
        <f t="shared" si="125"/>
        <v>0</v>
      </c>
      <c r="K245" s="78">
        <f t="shared" si="126"/>
        <v>0</v>
      </c>
      <c r="L245" s="78">
        <f t="shared" si="127"/>
        <v>0</v>
      </c>
      <c r="M245" s="78">
        <f t="shared" ca="1" si="128"/>
        <v>7.4608904933814738E-2</v>
      </c>
      <c r="N245" s="78">
        <f t="shared" ca="1" si="114"/>
        <v>9.317296290022023E-3</v>
      </c>
      <c r="O245" s="78">
        <f t="shared" si="129"/>
        <v>5.0000000000000001E-4</v>
      </c>
      <c r="P245" s="13"/>
      <c r="Q245" s="8"/>
      <c r="R245" s="13"/>
      <c r="S245" s="89">
        <f t="shared" si="115"/>
        <v>0</v>
      </c>
      <c r="T245" s="75">
        <f t="shared" si="116"/>
        <v>0</v>
      </c>
      <c r="U245" s="90">
        <f t="shared" si="117"/>
        <v>0</v>
      </c>
      <c r="V245" s="82">
        <f t="shared" si="118"/>
        <v>0</v>
      </c>
      <c r="W245" s="8"/>
      <c r="X245" s="8"/>
      <c r="Y245" s="12"/>
      <c r="Z245" s="12"/>
      <c r="AA245" s="12"/>
      <c r="AB245" s="12"/>
      <c r="AC245" s="91">
        <f t="shared" si="119"/>
        <v>0</v>
      </c>
      <c r="AD245" s="75">
        <f t="shared" si="120"/>
        <v>0</v>
      </c>
      <c r="AE245" s="88">
        <f t="shared" si="108"/>
        <v>0</v>
      </c>
      <c r="AF245" s="92">
        <f t="shared" si="109"/>
        <v>0</v>
      </c>
      <c r="AG245" s="93">
        <f t="shared" si="110"/>
        <v>0</v>
      </c>
      <c r="AH245" s="93">
        <f t="shared" si="111"/>
        <v>0</v>
      </c>
      <c r="AI245" s="78">
        <f t="shared" si="112"/>
        <v>0</v>
      </c>
      <c r="AJ245" s="92">
        <f t="shared" si="121"/>
        <v>0</v>
      </c>
      <c r="AK245" s="78">
        <f t="shared" si="122"/>
        <v>0</v>
      </c>
      <c r="AL245" s="11"/>
      <c r="AM245" s="14"/>
      <c r="AN245" s="11"/>
      <c r="AO245" s="15"/>
      <c r="AP245" s="11"/>
      <c r="AQ245" s="11"/>
      <c r="AR245" s="11"/>
      <c r="AS245" s="75" t="str">
        <f t="shared" si="130"/>
        <v/>
      </c>
      <c r="AT245" s="75" t="str">
        <f t="shared" ca="1" si="131"/>
        <v/>
      </c>
      <c r="AU245" s="75" t="str">
        <f t="shared" si="132"/>
        <v/>
      </c>
      <c r="AV245" s="75" t="str">
        <f t="shared" ca="1" si="133"/>
        <v/>
      </c>
      <c r="AW245" s="169"/>
      <c r="AX245" s="169"/>
      <c r="AY245" s="75" t="str">
        <f t="shared" si="134"/>
        <v/>
      </c>
      <c r="AZ245" s="169"/>
      <c r="BA245" s="169"/>
      <c r="BB245" s="75" t="str">
        <f t="shared" si="135"/>
        <v/>
      </c>
      <c r="BC245" s="11"/>
      <c r="BH245" s="52"/>
      <c r="BI245" s="52"/>
      <c r="BJ245" s="52"/>
      <c r="BK245" s="52"/>
      <c r="BL245" s="52"/>
      <c r="BM245" s="52"/>
      <c r="BQ245" s="27"/>
      <c r="BR245" s="27"/>
      <c r="BS245" s="27"/>
      <c r="BT245" s="27"/>
      <c r="BU245" s="27"/>
      <c r="BV245" s="27"/>
      <c r="BW245" s="54"/>
      <c r="BX245" s="26"/>
      <c r="BY245" s="54"/>
      <c r="BZ245" s="26"/>
      <c r="CA245" s="26"/>
      <c r="CB245" s="26"/>
    </row>
    <row r="246" spans="1:80" ht="17.45" customHeight="1">
      <c r="A246" s="86">
        <f t="shared" si="136"/>
        <v>34.5</v>
      </c>
      <c r="B246" s="179">
        <f t="shared" si="113"/>
        <v>46188</v>
      </c>
      <c r="C246" s="8"/>
      <c r="D246" s="11"/>
      <c r="E246" s="12"/>
      <c r="F246" s="11"/>
      <c r="G246" s="74">
        <f t="shared" si="138"/>
        <v>765</v>
      </c>
      <c r="H246" s="75">
        <f t="shared" si="138"/>
        <v>5848</v>
      </c>
      <c r="I246" s="88">
        <f t="shared" si="124"/>
        <v>0</v>
      </c>
      <c r="J246" s="78">
        <f t="shared" si="125"/>
        <v>0</v>
      </c>
      <c r="K246" s="78">
        <f t="shared" si="126"/>
        <v>0</v>
      </c>
      <c r="L246" s="78">
        <f t="shared" si="127"/>
        <v>0</v>
      </c>
      <c r="M246" s="78">
        <f t="shared" ca="1" si="128"/>
        <v>7.4608904933814738E-2</v>
      </c>
      <c r="N246" s="78">
        <f t="shared" ca="1" si="114"/>
        <v>9.317296290022023E-3</v>
      </c>
      <c r="O246" s="78">
        <f t="shared" si="129"/>
        <v>5.0000000000000001E-4</v>
      </c>
      <c r="P246" s="13"/>
      <c r="Q246" s="8"/>
      <c r="R246" s="13"/>
      <c r="S246" s="89">
        <f t="shared" si="115"/>
        <v>0</v>
      </c>
      <c r="T246" s="75">
        <f t="shared" si="116"/>
        <v>0</v>
      </c>
      <c r="U246" s="90">
        <f t="shared" si="117"/>
        <v>0</v>
      </c>
      <c r="V246" s="82">
        <f t="shared" si="118"/>
        <v>0</v>
      </c>
      <c r="W246" s="8"/>
      <c r="X246" s="8"/>
      <c r="Y246" s="12"/>
      <c r="Z246" s="12"/>
      <c r="AA246" s="12"/>
      <c r="AB246" s="12"/>
      <c r="AC246" s="91">
        <f t="shared" si="119"/>
        <v>0</v>
      </c>
      <c r="AD246" s="75">
        <f t="shared" si="120"/>
        <v>0</v>
      </c>
      <c r="AE246" s="88">
        <f t="shared" si="108"/>
        <v>0</v>
      </c>
      <c r="AF246" s="92">
        <f t="shared" si="109"/>
        <v>0</v>
      </c>
      <c r="AG246" s="93">
        <f t="shared" si="110"/>
        <v>0</v>
      </c>
      <c r="AH246" s="93">
        <f t="shared" si="111"/>
        <v>0</v>
      </c>
      <c r="AI246" s="78">
        <f t="shared" si="112"/>
        <v>0</v>
      </c>
      <c r="AJ246" s="92">
        <f t="shared" si="121"/>
        <v>0</v>
      </c>
      <c r="AK246" s="78">
        <f t="shared" si="122"/>
        <v>0</v>
      </c>
      <c r="AL246" s="11"/>
      <c r="AM246" s="14"/>
      <c r="AN246" s="11"/>
      <c r="AO246" s="15"/>
      <c r="AP246" s="11"/>
      <c r="AQ246" s="11"/>
      <c r="AR246" s="11"/>
      <c r="AS246" s="75" t="str">
        <f t="shared" si="130"/>
        <v/>
      </c>
      <c r="AT246" s="75" t="str">
        <f t="shared" ca="1" si="131"/>
        <v/>
      </c>
      <c r="AU246" s="75" t="str">
        <f t="shared" si="132"/>
        <v/>
      </c>
      <c r="AV246" s="75" t="str">
        <f t="shared" ca="1" si="133"/>
        <v/>
      </c>
      <c r="AW246" s="169"/>
      <c r="AX246" s="169"/>
      <c r="AY246" s="75" t="str">
        <f t="shared" si="134"/>
        <v/>
      </c>
      <c r="AZ246" s="169"/>
      <c r="BA246" s="169"/>
      <c r="BB246" s="75" t="str">
        <f t="shared" si="135"/>
        <v/>
      </c>
      <c r="BC246" s="11"/>
      <c r="BH246" s="52"/>
      <c r="BI246" s="52"/>
      <c r="BJ246" s="52"/>
      <c r="BK246" s="52"/>
      <c r="BL246" s="52"/>
      <c r="BM246" s="52"/>
      <c r="BQ246" s="27"/>
      <c r="BR246" s="27"/>
      <c r="BS246" s="27"/>
      <c r="BT246" s="27"/>
      <c r="BU246" s="27"/>
      <c r="BV246" s="27"/>
      <c r="BW246" s="54"/>
      <c r="BX246" s="26"/>
      <c r="BY246" s="54"/>
      <c r="BZ246" s="26"/>
      <c r="CA246" s="26"/>
      <c r="CB246" s="26"/>
    </row>
    <row r="247" spans="1:80" ht="17.45" customHeight="1">
      <c r="A247" s="94">
        <f t="shared" si="136"/>
        <v>34.6</v>
      </c>
      <c r="B247" s="179">
        <f t="shared" si="113"/>
        <v>46189</v>
      </c>
      <c r="C247" s="8"/>
      <c r="D247" s="11"/>
      <c r="E247" s="12"/>
      <c r="F247" s="11"/>
      <c r="G247" s="74">
        <f t="shared" si="138"/>
        <v>765</v>
      </c>
      <c r="H247" s="75">
        <f t="shared" si="138"/>
        <v>5848</v>
      </c>
      <c r="I247" s="88">
        <f t="shared" si="124"/>
        <v>0</v>
      </c>
      <c r="J247" s="78">
        <f t="shared" si="125"/>
        <v>0</v>
      </c>
      <c r="K247" s="78">
        <f t="shared" si="126"/>
        <v>0</v>
      </c>
      <c r="L247" s="78">
        <f t="shared" si="127"/>
        <v>0</v>
      </c>
      <c r="M247" s="78">
        <f t="shared" ca="1" si="128"/>
        <v>7.4608904933814738E-2</v>
      </c>
      <c r="N247" s="78">
        <f t="shared" ca="1" si="114"/>
        <v>9.317296290022023E-3</v>
      </c>
      <c r="O247" s="78">
        <f t="shared" si="129"/>
        <v>5.0000000000000001E-4</v>
      </c>
      <c r="P247" s="13"/>
      <c r="Q247" s="8"/>
      <c r="R247" s="13"/>
      <c r="S247" s="89">
        <f t="shared" si="115"/>
        <v>0</v>
      </c>
      <c r="T247" s="75">
        <f t="shared" si="116"/>
        <v>0</v>
      </c>
      <c r="U247" s="90">
        <f t="shared" si="117"/>
        <v>0</v>
      </c>
      <c r="V247" s="82">
        <f t="shared" si="118"/>
        <v>0</v>
      </c>
      <c r="W247" s="8"/>
      <c r="X247" s="8"/>
      <c r="Y247" s="12"/>
      <c r="Z247" s="12"/>
      <c r="AA247" s="12"/>
      <c r="AB247" s="12"/>
      <c r="AC247" s="91">
        <f t="shared" si="119"/>
        <v>0</v>
      </c>
      <c r="AD247" s="75">
        <f t="shared" si="120"/>
        <v>0</v>
      </c>
      <c r="AE247" s="88">
        <f t="shared" si="108"/>
        <v>0</v>
      </c>
      <c r="AF247" s="92">
        <f t="shared" si="109"/>
        <v>0</v>
      </c>
      <c r="AG247" s="93">
        <f t="shared" si="110"/>
        <v>0</v>
      </c>
      <c r="AH247" s="93">
        <f t="shared" si="111"/>
        <v>0</v>
      </c>
      <c r="AI247" s="78">
        <f t="shared" si="112"/>
        <v>0</v>
      </c>
      <c r="AJ247" s="92">
        <f t="shared" si="121"/>
        <v>0</v>
      </c>
      <c r="AK247" s="78">
        <f t="shared" si="122"/>
        <v>0</v>
      </c>
      <c r="AL247" s="11"/>
      <c r="AM247" s="14"/>
      <c r="AN247" s="11"/>
      <c r="AO247" s="15"/>
      <c r="AP247" s="11"/>
      <c r="AQ247" s="11"/>
      <c r="AR247" s="11"/>
      <c r="AS247" s="75" t="str">
        <f t="shared" si="130"/>
        <v/>
      </c>
      <c r="AT247" s="75" t="str">
        <f t="shared" ca="1" si="131"/>
        <v/>
      </c>
      <c r="AU247" s="75" t="str">
        <f t="shared" si="132"/>
        <v/>
      </c>
      <c r="AV247" s="75" t="str">
        <f t="shared" ca="1" si="133"/>
        <v/>
      </c>
      <c r="AW247" s="169"/>
      <c r="AX247" s="169"/>
      <c r="AY247" s="75" t="str">
        <f t="shared" si="134"/>
        <v/>
      </c>
      <c r="AZ247" s="169"/>
      <c r="BA247" s="169"/>
      <c r="BB247" s="75" t="str">
        <f t="shared" si="135"/>
        <v/>
      </c>
      <c r="BC247" s="11"/>
      <c r="BH247" s="52"/>
      <c r="BI247" s="52"/>
      <c r="BJ247" s="52"/>
      <c r="BK247" s="52"/>
      <c r="BL247" s="52"/>
      <c r="BM247" s="52"/>
      <c r="BQ247" s="27"/>
      <c r="BR247" s="27"/>
      <c r="BS247" s="27"/>
      <c r="BT247" s="27"/>
      <c r="BU247" s="27"/>
      <c r="BV247" s="27"/>
      <c r="BW247" s="54"/>
      <c r="BX247" s="26"/>
      <c r="BY247" s="54"/>
      <c r="BZ247" s="26"/>
      <c r="CA247" s="26"/>
      <c r="CB247" s="26"/>
    </row>
    <row r="248" spans="1:80" ht="17.45" customHeight="1" thickBot="1">
      <c r="A248" s="86">
        <f t="shared" si="136"/>
        <v>34.700000000000003</v>
      </c>
      <c r="B248" s="180">
        <f t="shared" si="113"/>
        <v>46190</v>
      </c>
      <c r="C248" s="16"/>
      <c r="D248" s="17"/>
      <c r="E248" s="18"/>
      <c r="F248" s="17"/>
      <c r="G248" s="96">
        <f t="shared" si="138"/>
        <v>765</v>
      </c>
      <c r="H248" s="97">
        <f t="shared" si="138"/>
        <v>5848</v>
      </c>
      <c r="I248" s="98">
        <f t="shared" si="124"/>
        <v>0</v>
      </c>
      <c r="J248" s="99">
        <f t="shared" si="125"/>
        <v>0</v>
      </c>
      <c r="K248" s="99">
        <f t="shared" si="126"/>
        <v>0</v>
      </c>
      <c r="L248" s="99">
        <f t="shared" si="127"/>
        <v>0</v>
      </c>
      <c r="M248" s="99">
        <f t="shared" ca="1" si="128"/>
        <v>7.4608904933814738E-2</v>
      </c>
      <c r="N248" s="99">
        <f t="shared" ca="1" si="114"/>
        <v>9.317296290022023E-3</v>
      </c>
      <c r="O248" s="99">
        <f t="shared" si="129"/>
        <v>5.0000000000000001E-4</v>
      </c>
      <c r="P248" s="19"/>
      <c r="Q248" s="16"/>
      <c r="R248" s="19"/>
      <c r="S248" s="89">
        <f t="shared" si="115"/>
        <v>0</v>
      </c>
      <c r="T248" s="75">
        <f t="shared" si="116"/>
        <v>0</v>
      </c>
      <c r="U248" s="100">
        <f t="shared" si="117"/>
        <v>0</v>
      </c>
      <c r="V248" s="101">
        <f t="shared" si="118"/>
        <v>0</v>
      </c>
      <c r="W248" s="16"/>
      <c r="X248" s="8"/>
      <c r="Y248" s="12"/>
      <c r="Z248" s="12"/>
      <c r="AA248" s="12"/>
      <c r="AB248" s="12"/>
      <c r="AC248" s="102">
        <f t="shared" si="119"/>
        <v>0</v>
      </c>
      <c r="AD248" s="97">
        <f t="shared" si="120"/>
        <v>0</v>
      </c>
      <c r="AE248" s="98">
        <f t="shared" si="108"/>
        <v>0</v>
      </c>
      <c r="AF248" s="103">
        <f t="shared" si="109"/>
        <v>0</v>
      </c>
      <c r="AG248" s="104">
        <f t="shared" si="110"/>
        <v>0</v>
      </c>
      <c r="AH248" s="104">
        <f t="shared" si="111"/>
        <v>0</v>
      </c>
      <c r="AI248" s="99">
        <f t="shared" si="112"/>
        <v>0</v>
      </c>
      <c r="AJ248" s="103">
        <f t="shared" si="121"/>
        <v>0</v>
      </c>
      <c r="AK248" s="99">
        <f t="shared" si="122"/>
        <v>0</v>
      </c>
      <c r="AL248" s="17"/>
      <c r="AM248" s="20"/>
      <c r="AN248" s="17"/>
      <c r="AO248" s="21"/>
      <c r="AP248" s="17"/>
      <c r="AQ248" s="17"/>
      <c r="AR248" s="17"/>
      <c r="AS248" s="97" t="str">
        <f t="shared" si="130"/>
        <v/>
      </c>
      <c r="AT248" s="97" t="str">
        <f t="shared" ca="1" si="131"/>
        <v/>
      </c>
      <c r="AU248" s="97" t="str">
        <f t="shared" si="132"/>
        <v/>
      </c>
      <c r="AV248" s="97" t="str">
        <f t="shared" ca="1" si="133"/>
        <v/>
      </c>
      <c r="AW248" s="167"/>
      <c r="AX248" s="167"/>
      <c r="AY248" s="97" t="str">
        <f t="shared" si="134"/>
        <v/>
      </c>
      <c r="AZ248" s="167"/>
      <c r="BA248" s="167"/>
      <c r="BB248" s="97" t="str">
        <f t="shared" si="135"/>
        <v/>
      </c>
      <c r="BC248" s="17"/>
      <c r="BH248" s="52"/>
      <c r="BI248" s="52"/>
      <c r="BJ248" s="52"/>
      <c r="BK248" s="52"/>
      <c r="BL248" s="52"/>
      <c r="BM248" s="52"/>
      <c r="BQ248" s="27"/>
      <c r="BR248" s="27"/>
      <c r="BS248" s="27"/>
      <c r="BT248" s="27"/>
      <c r="BU248" s="27"/>
      <c r="BV248" s="27"/>
      <c r="BW248" s="54"/>
      <c r="BX248" s="26"/>
      <c r="BY248" s="54"/>
      <c r="BZ248" s="26"/>
      <c r="CA248" s="26"/>
      <c r="CB248" s="26"/>
    </row>
    <row r="249" spans="1:80" ht="17.45" customHeight="1" thickTop="1">
      <c r="A249" s="71">
        <f>A242+1</f>
        <v>35.1</v>
      </c>
      <c r="B249" s="178">
        <f>B248+1</f>
        <v>46191</v>
      </c>
      <c r="C249" s="4"/>
      <c r="D249" s="5"/>
      <c r="E249" s="6"/>
      <c r="F249" s="5"/>
      <c r="G249" s="74">
        <f t="shared" si="138"/>
        <v>765</v>
      </c>
      <c r="H249" s="75">
        <f t="shared" si="138"/>
        <v>5848</v>
      </c>
      <c r="I249" s="76">
        <f t="shared" si="124"/>
        <v>0</v>
      </c>
      <c r="J249" s="77">
        <f t="shared" si="125"/>
        <v>0</v>
      </c>
      <c r="K249" s="77">
        <f t="shared" si="126"/>
        <v>0</v>
      </c>
      <c r="L249" s="77">
        <f t="shared" si="127"/>
        <v>0</v>
      </c>
      <c r="M249" s="78">
        <f t="shared" ca="1" si="128"/>
        <v>7.4608904933814738E-2</v>
      </c>
      <c r="N249" s="78">
        <f t="shared" ca="1" si="114"/>
        <v>9.317296290022023E-3</v>
      </c>
      <c r="O249" s="78">
        <f t="shared" si="129"/>
        <v>5.0000000000000001E-4</v>
      </c>
      <c r="P249" s="13"/>
      <c r="Q249" s="8"/>
      <c r="R249" s="13"/>
      <c r="S249" s="79">
        <f t="shared" si="115"/>
        <v>0</v>
      </c>
      <c r="T249" s="80">
        <f t="shared" si="116"/>
        <v>0</v>
      </c>
      <c r="U249" s="90">
        <f t="shared" si="117"/>
        <v>0</v>
      </c>
      <c r="V249" s="82">
        <f t="shared" si="118"/>
        <v>0</v>
      </c>
      <c r="W249" s="4"/>
      <c r="X249" s="4"/>
      <c r="Y249" s="6"/>
      <c r="Z249" s="6"/>
      <c r="AA249" s="6"/>
      <c r="AB249" s="6"/>
      <c r="AC249" s="83">
        <f t="shared" si="119"/>
        <v>0</v>
      </c>
      <c r="AD249" s="80">
        <f t="shared" si="120"/>
        <v>0</v>
      </c>
      <c r="AE249" s="76">
        <f t="shared" si="108"/>
        <v>0</v>
      </c>
      <c r="AF249" s="84">
        <f t="shared" si="109"/>
        <v>0</v>
      </c>
      <c r="AG249" s="85">
        <f t="shared" si="110"/>
        <v>0</v>
      </c>
      <c r="AH249" s="85">
        <f t="shared" si="111"/>
        <v>0</v>
      </c>
      <c r="AI249" s="77">
        <f t="shared" si="112"/>
        <v>0</v>
      </c>
      <c r="AJ249" s="84">
        <f t="shared" si="121"/>
        <v>0</v>
      </c>
      <c r="AK249" s="77">
        <f t="shared" si="122"/>
        <v>0</v>
      </c>
      <c r="AL249" s="5"/>
      <c r="AM249" s="9"/>
      <c r="AN249" s="5"/>
      <c r="AO249" s="10"/>
      <c r="AP249" s="5"/>
      <c r="AQ249" s="5"/>
      <c r="AR249" s="5"/>
      <c r="AS249" s="80" t="str">
        <f t="shared" si="130"/>
        <v/>
      </c>
      <c r="AT249" s="80" t="str">
        <f t="shared" ca="1" si="131"/>
        <v/>
      </c>
      <c r="AU249" s="80" t="str">
        <f t="shared" si="132"/>
        <v/>
      </c>
      <c r="AV249" s="80" t="str">
        <f t="shared" ca="1" si="133"/>
        <v/>
      </c>
      <c r="AW249" s="165"/>
      <c r="AX249" s="165"/>
      <c r="AY249" s="80" t="str">
        <f t="shared" si="134"/>
        <v/>
      </c>
      <c r="AZ249" s="165"/>
      <c r="BA249" s="165"/>
      <c r="BB249" s="80" t="str">
        <f t="shared" si="135"/>
        <v/>
      </c>
      <c r="BC249" s="5"/>
      <c r="BH249" s="52"/>
      <c r="BI249" s="52"/>
      <c r="BJ249" s="52"/>
      <c r="BK249" s="52"/>
      <c r="BL249" s="52"/>
      <c r="BM249" s="52"/>
      <c r="BQ249" s="27"/>
      <c r="BR249" s="27"/>
      <c r="BS249" s="27"/>
      <c r="BT249" s="27"/>
      <c r="BU249" s="27"/>
      <c r="BV249" s="27"/>
      <c r="BW249" s="54"/>
      <c r="BX249" s="26"/>
      <c r="BY249" s="54"/>
      <c r="BZ249" s="26"/>
      <c r="CA249" s="26"/>
      <c r="CB249" s="26"/>
    </row>
    <row r="250" spans="1:80" ht="17.45" customHeight="1">
      <c r="A250" s="86">
        <f t="shared" si="136"/>
        <v>35.200000000000003</v>
      </c>
      <c r="B250" s="179">
        <f t="shared" si="113"/>
        <v>46192</v>
      </c>
      <c r="C250" s="8"/>
      <c r="D250" s="11"/>
      <c r="E250" s="12"/>
      <c r="F250" s="11"/>
      <c r="G250" s="74">
        <f t="shared" si="138"/>
        <v>765</v>
      </c>
      <c r="H250" s="75">
        <f t="shared" si="138"/>
        <v>5848</v>
      </c>
      <c r="I250" s="88">
        <f t="shared" si="124"/>
        <v>0</v>
      </c>
      <c r="J250" s="78">
        <f t="shared" si="125"/>
        <v>0</v>
      </c>
      <c r="K250" s="78">
        <f t="shared" si="126"/>
        <v>0</v>
      </c>
      <c r="L250" s="78">
        <f t="shared" si="127"/>
        <v>0</v>
      </c>
      <c r="M250" s="78">
        <f t="shared" ca="1" si="128"/>
        <v>7.4608904933814738E-2</v>
      </c>
      <c r="N250" s="78">
        <f t="shared" ca="1" si="114"/>
        <v>9.317296290022023E-3</v>
      </c>
      <c r="O250" s="78">
        <f t="shared" si="129"/>
        <v>5.0000000000000001E-4</v>
      </c>
      <c r="P250" s="13"/>
      <c r="Q250" s="8"/>
      <c r="R250" s="13"/>
      <c r="S250" s="89">
        <f t="shared" si="115"/>
        <v>0</v>
      </c>
      <c r="T250" s="75">
        <f t="shared" si="116"/>
        <v>0</v>
      </c>
      <c r="U250" s="90">
        <f t="shared" si="117"/>
        <v>0</v>
      </c>
      <c r="V250" s="82">
        <f t="shared" si="118"/>
        <v>0</v>
      </c>
      <c r="W250" s="8"/>
      <c r="X250" s="8"/>
      <c r="Y250" s="12"/>
      <c r="Z250" s="12"/>
      <c r="AA250" s="12"/>
      <c r="AB250" s="12"/>
      <c r="AC250" s="91">
        <f t="shared" si="119"/>
        <v>0</v>
      </c>
      <c r="AD250" s="75">
        <f t="shared" si="120"/>
        <v>0</v>
      </c>
      <c r="AE250" s="88">
        <f t="shared" si="108"/>
        <v>0</v>
      </c>
      <c r="AF250" s="92">
        <f t="shared" si="109"/>
        <v>0</v>
      </c>
      <c r="AG250" s="93">
        <f t="shared" si="110"/>
        <v>0</v>
      </c>
      <c r="AH250" s="93">
        <f t="shared" si="111"/>
        <v>0</v>
      </c>
      <c r="AI250" s="78">
        <f t="shared" si="112"/>
        <v>0</v>
      </c>
      <c r="AJ250" s="92">
        <f t="shared" si="121"/>
        <v>0</v>
      </c>
      <c r="AK250" s="78">
        <f t="shared" si="122"/>
        <v>0</v>
      </c>
      <c r="AL250" s="11"/>
      <c r="AM250" s="14"/>
      <c r="AN250" s="11"/>
      <c r="AO250" s="15"/>
      <c r="AP250" s="11"/>
      <c r="AQ250" s="11"/>
      <c r="AR250" s="11"/>
      <c r="AS250" s="75" t="str">
        <f t="shared" si="130"/>
        <v/>
      </c>
      <c r="AT250" s="75" t="str">
        <f t="shared" ca="1" si="131"/>
        <v/>
      </c>
      <c r="AU250" s="75" t="str">
        <f t="shared" si="132"/>
        <v/>
      </c>
      <c r="AV250" s="75" t="str">
        <f t="shared" ca="1" si="133"/>
        <v/>
      </c>
      <c r="AW250" s="169"/>
      <c r="AX250" s="169"/>
      <c r="AY250" s="75" t="str">
        <f t="shared" si="134"/>
        <v/>
      </c>
      <c r="AZ250" s="169"/>
      <c r="BA250" s="169"/>
      <c r="BB250" s="75" t="str">
        <f t="shared" si="135"/>
        <v/>
      </c>
      <c r="BC250" s="11"/>
      <c r="BH250" s="52"/>
      <c r="BI250" s="52"/>
      <c r="BJ250" s="52"/>
      <c r="BK250" s="52"/>
      <c r="BL250" s="52"/>
      <c r="BM250" s="52"/>
      <c r="BQ250" s="27"/>
      <c r="BR250" s="27"/>
      <c r="BS250" s="27"/>
      <c r="BT250" s="27"/>
      <c r="BU250" s="27"/>
      <c r="BV250" s="27"/>
      <c r="BW250" s="54"/>
      <c r="BX250" s="26"/>
      <c r="BY250" s="54"/>
      <c r="BZ250" s="26"/>
      <c r="CA250" s="26"/>
      <c r="CB250" s="26"/>
    </row>
    <row r="251" spans="1:80" ht="17.45" customHeight="1">
      <c r="A251" s="94">
        <f t="shared" si="136"/>
        <v>35.299999999999997</v>
      </c>
      <c r="B251" s="179">
        <f t="shared" si="113"/>
        <v>46193</v>
      </c>
      <c r="C251" s="8"/>
      <c r="D251" s="11"/>
      <c r="E251" s="12"/>
      <c r="F251" s="11"/>
      <c r="G251" s="74">
        <f t="shared" si="138"/>
        <v>765</v>
      </c>
      <c r="H251" s="75">
        <f t="shared" si="138"/>
        <v>5848</v>
      </c>
      <c r="I251" s="88">
        <f t="shared" si="124"/>
        <v>0</v>
      </c>
      <c r="J251" s="78">
        <f t="shared" si="125"/>
        <v>0</v>
      </c>
      <c r="K251" s="78">
        <f t="shared" si="126"/>
        <v>0</v>
      </c>
      <c r="L251" s="78">
        <f t="shared" si="127"/>
        <v>0</v>
      </c>
      <c r="M251" s="78">
        <f t="shared" ca="1" si="128"/>
        <v>7.4608904933814738E-2</v>
      </c>
      <c r="N251" s="78">
        <f t="shared" ca="1" si="114"/>
        <v>9.317296290022023E-3</v>
      </c>
      <c r="O251" s="78">
        <f t="shared" si="129"/>
        <v>5.0000000000000001E-4</v>
      </c>
      <c r="P251" s="13"/>
      <c r="Q251" s="8"/>
      <c r="R251" s="13"/>
      <c r="S251" s="89">
        <f t="shared" si="115"/>
        <v>0</v>
      </c>
      <c r="T251" s="75">
        <f t="shared" si="116"/>
        <v>0</v>
      </c>
      <c r="U251" s="90">
        <f t="shared" si="117"/>
        <v>0</v>
      </c>
      <c r="V251" s="82">
        <f t="shared" si="118"/>
        <v>0</v>
      </c>
      <c r="W251" s="8"/>
      <c r="X251" s="8"/>
      <c r="Y251" s="12"/>
      <c r="Z251" s="12"/>
      <c r="AA251" s="12"/>
      <c r="AB251" s="12"/>
      <c r="AC251" s="91">
        <f t="shared" si="119"/>
        <v>0</v>
      </c>
      <c r="AD251" s="75">
        <f t="shared" si="120"/>
        <v>0</v>
      </c>
      <c r="AE251" s="88">
        <f t="shared" si="108"/>
        <v>0</v>
      </c>
      <c r="AF251" s="92">
        <f t="shared" si="109"/>
        <v>0</v>
      </c>
      <c r="AG251" s="93">
        <f t="shared" si="110"/>
        <v>0</v>
      </c>
      <c r="AH251" s="93">
        <f t="shared" si="111"/>
        <v>0</v>
      </c>
      <c r="AI251" s="78">
        <f t="shared" si="112"/>
        <v>0</v>
      </c>
      <c r="AJ251" s="92">
        <f t="shared" si="121"/>
        <v>0</v>
      </c>
      <c r="AK251" s="78">
        <f t="shared" si="122"/>
        <v>0</v>
      </c>
      <c r="AL251" s="11"/>
      <c r="AM251" s="14"/>
      <c r="AN251" s="11"/>
      <c r="AO251" s="15"/>
      <c r="AP251" s="11"/>
      <c r="AQ251" s="11"/>
      <c r="AR251" s="11"/>
      <c r="AS251" s="75" t="str">
        <f t="shared" si="130"/>
        <v/>
      </c>
      <c r="AT251" s="75" t="str">
        <f t="shared" ca="1" si="131"/>
        <v/>
      </c>
      <c r="AU251" s="75" t="str">
        <f t="shared" si="132"/>
        <v/>
      </c>
      <c r="AV251" s="75" t="str">
        <f t="shared" ca="1" si="133"/>
        <v/>
      </c>
      <c r="AW251" s="169"/>
      <c r="AX251" s="169"/>
      <c r="AY251" s="75" t="str">
        <f t="shared" si="134"/>
        <v/>
      </c>
      <c r="AZ251" s="169"/>
      <c r="BA251" s="169"/>
      <c r="BB251" s="75" t="str">
        <f t="shared" si="135"/>
        <v/>
      </c>
      <c r="BC251" s="11"/>
      <c r="BH251" s="52"/>
      <c r="BI251" s="52"/>
      <c r="BJ251" s="52"/>
      <c r="BK251" s="52"/>
      <c r="BL251" s="52"/>
      <c r="BM251" s="52"/>
      <c r="BQ251" s="27"/>
      <c r="BR251" s="27"/>
      <c r="BS251" s="27"/>
      <c r="BT251" s="27"/>
      <c r="BU251" s="27"/>
      <c r="BV251" s="27"/>
      <c r="BW251" s="54"/>
      <c r="BX251" s="26"/>
      <c r="BY251" s="54"/>
      <c r="BZ251" s="26"/>
      <c r="CA251" s="26"/>
      <c r="CB251" s="26"/>
    </row>
    <row r="252" spans="1:80" ht="17.45" customHeight="1">
      <c r="A252" s="86">
        <f t="shared" si="136"/>
        <v>35.4</v>
      </c>
      <c r="B252" s="179">
        <f t="shared" si="113"/>
        <v>46194</v>
      </c>
      <c r="C252" s="8"/>
      <c r="D252" s="11"/>
      <c r="E252" s="12"/>
      <c r="F252" s="11"/>
      <c r="G252" s="74">
        <f t="shared" ref="G252:H267" si="139">G251-E252-C252</f>
        <v>765</v>
      </c>
      <c r="H252" s="75">
        <f t="shared" si="139"/>
        <v>5848</v>
      </c>
      <c r="I252" s="88">
        <f t="shared" si="124"/>
        <v>0</v>
      </c>
      <c r="J252" s="78">
        <f t="shared" si="125"/>
        <v>0</v>
      </c>
      <c r="K252" s="78">
        <f t="shared" si="126"/>
        <v>0</v>
      </c>
      <c r="L252" s="78">
        <f t="shared" si="127"/>
        <v>0</v>
      </c>
      <c r="M252" s="78">
        <f t="shared" ca="1" si="128"/>
        <v>7.4608904933814738E-2</v>
      </c>
      <c r="N252" s="78">
        <f t="shared" ca="1" si="114"/>
        <v>9.317296290022023E-3</v>
      </c>
      <c r="O252" s="78">
        <f t="shared" si="129"/>
        <v>5.0000000000000001E-4</v>
      </c>
      <c r="P252" s="13"/>
      <c r="Q252" s="8"/>
      <c r="R252" s="13"/>
      <c r="S252" s="89">
        <f t="shared" si="115"/>
        <v>0</v>
      </c>
      <c r="T252" s="75">
        <f t="shared" si="116"/>
        <v>0</v>
      </c>
      <c r="U252" s="90">
        <f t="shared" si="117"/>
        <v>0</v>
      </c>
      <c r="V252" s="82">
        <f t="shared" si="118"/>
        <v>0</v>
      </c>
      <c r="W252" s="8"/>
      <c r="X252" s="8"/>
      <c r="Y252" s="12"/>
      <c r="Z252" s="12"/>
      <c r="AA252" s="12"/>
      <c r="AB252" s="12"/>
      <c r="AC252" s="91">
        <f t="shared" si="119"/>
        <v>0</v>
      </c>
      <c r="AD252" s="75">
        <f t="shared" si="120"/>
        <v>0</v>
      </c>
      <c r="AE252" s="88">
        <f t="shared" si="108"/>
        <v>0</v>
      </c>
      <c r="AF252" s="92">
        <f t="shared" si="109"/>
        <v>0</v>
      </c>
      <c r="AG252" s="93">
        <f t="shared" si="110"/>
        <v>0</v>
      </c>
      <c r="AH252" s="93">
        <f t="shared" si="111"/>
        <v>0</v>
      </c>
      <c r="AI252" s="78">
        <f t="shared" si="112"/>
        <v>0</v>
      </c>
      <c r="AJ252" s="92">
        <f t="shared" si="121"/>
        <v>0</v>
      </c>
      <c r="AK252" s="78">
        <f t="shared" si="122"/>
        <v>0</v>
      </c>
      <c r="AL252" s="11"/>
      <c r="AM252" s="14"/>
      <c r="AN252" s="11"/>
      <c r="AO252" s="15"/>
      <c r="AP252" s="11"/>
      <c r="AQ252" s="11"/>
      <c r="AR252" s="11"/>
      <c r="AS252" s="75" t="str">
        <f t="shared" si="130"/>
        <v/>
      </c>
      <c r="AT252" s="75" t="str">
        <f t="shared" ca="1" si="131"/>
        <v/>
      </c>
      <c r="AU252" s="75" t="str">
        <f t="shared" si="132"/>
        <v/>
      </c>
      <c r="AV252" s="75" t="str">
        <f t="shared" ca="1" si="133"/>
        <v/>
      </c>
      <c r="AW252" s="169"/>
      <c r="AX252" s="169"/>
      <c r="AY252" s="75" t="str">
        <f t="shared" si="134"/>
        <v/>
      </c>
      <c r="AZ252" s="169"/>
      <c r="BA252" s="169"/>
      <c r="BB252" s="75" t="str">
        <f t="shared" si="135"/>
        <v/>
      </c>
      <c r="BC252" s="11"/>
      <c r="BH252" s="52"/>
      <c r="BI252" s="52"/>
      <c r="BJ252" s="52"/>
      <c r="BK252" s="52"/>
      <c r="BL252" s="52"/>
      <c r="BM252" s="52"/>
      <c r="BQ252" s="27"/>
      <c r="BR252" s="27"/>
      <c r="BS252" s="27"/>
      <c r="BT252" s="27"/>
      <c r="BU252" s="27"/>
      <c r="BV252" s="27"/>
      <c r="BW252" s="54"/>
      <c r="BX252" s="26"/>
      <c r="BY252" s="54"/>
      <c r="BZ252" s="26"/>
      <c r="CA252" s="26"/>
      <c r="CB252" s="26"/>
    </row>
    <row r="253" spans="1:80" ht="17.45" customHeight="1">
      <c r="A253" s="94">
        <f t="shared" si="136"/>
        <v>35.5</v>
      </c>
      <c r="B253" s="179">
        <f t="shared" si="113"/>
        <v>46195</v>
      </c>
      <c r="C253" s="8"/>
      <c r="D253" s="11"/>
      <c r="E253" s="12"/>
      <c r="F253" s="11"/>
      <c r="G253" s="74">
        <f t="shared" si="139"/>
        <v>765</v>
      </c>
      <c r="H253" s="75">
        <f t="shared" si="139"/>
        <v>5848</v>
      </c>
      <c r="I253" s="88">
        <f t="shared" si="124"/>
        <v>0</v>
      </c>
      <c r="J253" s="78">
        <f t="shared" si="125"/>
        <v>0</v>
      </c>
      <c r="K253" s="78">
        <f t="shared" si="126"/>
        <v>0</v>
      </c>
      <c r="L253" s="78">
        <f t="shared" si="127"/>
        <v>0</v>
      </c>
      <c r="M253" s="78">
        <f t="shared" ca="1" si="128"/>
        <v>7.4608904933814738E-2</v>
      </c>
      <c r="N253" s="78">
        <f t="shared" ca="1" si="114"/>
        <v>9.317296290022023E-3</v>
      </c>
      <c r="O253" s="78">
        <f t="shared" si="129"/>
        <v>5.0000000000000001E-4</v>
      </c>
      <c r="P253" s="13"/>
      <c r="Q253" s="8"/>
      <c r="R253" s="13"/>
      <c r="S253" s="89">
        <f t="shared" si="115"/>
        <v>0</v>
      </c>
      <c r="T253" s="75">
        <f t="shared" si="116"/>
        <v>0</v>
      </c>
      <c r="U253" s="90">
        <f t="shared" si="117"/>
        <v>0</v>
      </c>
      <c r="V253" s="82">
        <f t="shared" si="118"/>
        <v>0</v>
      </c>
      <c r="W253" s="8"/>
      <c r="X253" s="8"/>
      <c r="Y253" s="12"/>
      <c r="Z253" s="12"/>
      <c r="AA253" s="12"/>
      <c r="AB253" s="12"/>
      <c r="AC253" s="91">
        <f t="shared" si="119"/>
        <v>0</v>
      </c>
      <c r="AD253" s="75">
        <f t="shared" si="120"/>
        <v>0</v>
      </c>
      <c r="AE253" s="88">
        <f t="shared" si="108"/>
        <v>0</v>
      </c>
      <c r="AF253" s="92">
        <f t="shared" si="109"/>
        <v>0</v>
      </c>
      <c r="AG253" s="93">
        <f t="shared" si="110"/>
        <v>0</v>
      </c>
      <c r="AH253" s="93">
        <f t="shared" si="111"/>
        <v>0</v>
      </c>
      <c r="AI253" s="78">
        <f t="shared" si="112"/>
        <v>0</v>
      </c>
      <c r="AJ253" s="92">
        <f t="shared" si="121"/>
        <v>0</v>
      </c>
      <c r="AK253" s="78">
        <f t="shared" si="122"/>
        <v>0</v>
      </c>
      <c r="AL253" s="11"/>
      <c r="AM253" s="14"/>
      <c r="AN253" s="11"/>
      <c r="AO253" s="15"/>
      <c r="AP253" s="11"/>
      <c r="AQ253" s="11"/>
      <c r="AR253" s="11"/>
      <c r="AS253" s="75" t="str">
        <f t="shared" si="130"/>
        <v/>
      </c>
      <c r="AT253" s="75" t="str">
        <f t="shared" ca="1" si="131"/>
        <v/>
      </c>
      <c r="AU253" s="75" t="str">
        <f t="shared" si="132"/>
        <v/>
      </c>
      <c r="AV253" s="75" t="str">
        <f t="shared" ca="1" si="133"/>
        <v/>
      </c>
      <c r="AW253" s="169"/>
      <c r="AX253" s="169"/>
      <c r="AY253" s="75" t="str">
        <f t="shared" si="134"/>
        <v/>
      </c>
      <c r="AZ253" s="169"/>
      <c r="BA253" s="169"/>
      <c r="BB253" s="75" t="str">
        <f t="shared" si="135"/>
        <v/>
      </c>
      <c r="BC253" s="11"/>
      <c r="BH253" s="52"/>
      <c r="BI253" s="52"/>
      <c r="BJ253" s="52"/>
      <c r="BK253" s="52"/>
      <c r="BL253" s="52"/>
      <c r="BM253" s="52"/>
      <c r="BQ253" s="27"/>
      <c r="BR253" s="27"/>
      <c r="BS253" s="27"/>
      <c r="BT253" s="27"/>
      <c r="BU253" s="27"/>
      <c r="BV253" s="27"/>
      <c r="BW253" s="54"/>
      <c r="BX253" s="26"/>
      <c r="BY253" s="54"/>
      <c r="BZ253" s="26"/>
      <c r="CA253" s="26"/>
      <c r="CB253" s="26"/>
    </row>
    <row r="254" spans="1:80" ht="17.45" customHeight="1">
      <c r="A254" s="86">
        <f t="shared" si="136"/>
        <v>35.6</v>
      </c>
      <c r="B254" s="179">
        <f t="shared" si="113"/>
        <v>46196</v>
      </c>
      <c r="C254" s="8"/>
      <c r="D254" s="11"/>
      <c r="E254" s="12"/>
      <c r="F254" s="11"/>
      <c r="G254" s="74">
        <f t="shared" si="139"/>
        <v>765</v>
      </c>
      <c r="H254" s="75">
        <f t="shared" si="139"/>
        <v>5848</v>
      </c>
      <c r="I254" s="88">
        <f t="shared" si="124"/>
        <v>0</v>
      </c>
      <c r="J254" s="78">
        <f t="shared" si="125"/>
        <v>0</v>
      </c>
      <c r="K254" s="78">
        <f t="shared" si="126"/>
        <v>0</v>
      </c>
      <c r="L254" s="78">
        <f t="shared" si="127"/>
        <v>0</v>
      </c>
      <c r="M254" s="78">
        <f t="shared" ca="1" si="128"/>
        <v>7.4608904933814738E-2</v>
      </c>
      <c r="N254" s="78">
        <f t="shared" ca="1" si="114"/>
        <v>9.317296290022023E-3</v>
      </c>
      <c r="O254" s="78">
        <f t="shared" si="129"/>
        <v>5.0000000000000001E-4</v>
      </c>
      <c r="P254" s="13"/>
      <c r="Q254" s="8"/>
      <c r="R254" s="13"/>
      <c r="S254" s="89">
        <f t="shared" si="115"/>
        <v>0</v>
      </c>
      <c r="T254" s="75">
        <f t="shared" si="116"/>
        <v>0</v>
      </c>
      <c r="U254" s="90">
        <f t="shared" si="117"/>
        <v>0</v>
      </c>
      <c r="V254" s="82">
        <f t="shared" si="118"/>
        <v>0</v>
      </c>
      <c r="W254" s="8"/>
      <c r="X254" s="8"/>
      <c r="Y254" s="12"/>
      <c r="Z254" s="12"/>
      <c r="AA254" s="12"/>
      <c r="AB254" s="12"/>
      <c r="AC254" s="91">
        <f t="shared" si="119"/>
        <v>0</v>
      </c>
      <c r="AD254" s="75">
        <f t="shared" si="120"/>
        <v>0</v>
      </c>
      <c r="AE254" s="88">
        <f t="shared" si="108"/>
        <v>0</v>
      </c>
      <c r="AF254" s="92">
        <f t="shared" si="109"/>
        <v>0</v>
      </c>
      <c r="AG254" s="93">
        <f t="shared" si="110"/>
        <v>0</v>
      </c>
      <c r="AH254" s="93">
        <f t="shared" si="111"/>
        <v>0</v>
      </c>
      <c r="AI254" s="78">
        <f t="shared" si="112"/>
        <v>0</v>
      </c>
      <c r="AJ254" s="92">
        <f t="shared" si="121"/>
        <v>0</v>
      </c>
      <c r="AK254" s="78">
        <f t="shared" si="122"/>
        <v>0</v>
      </c>
      <c r="AL254" s="11"/>
      <c r="AM254" s="14"/>
      <c r="AN254" s="11"/>
      <c r="AO254" s="15"/>
      <c r="AP254" s="11"/>
      <c r="AQ254" s="11"/>
      <c r="AR254" s="11"/>
      <c r="AS254" s="75" t="str">
        <f t="shared" si="130"/>
        <v/>
      </c>
      <c r="AT254" s="75" t="str">
        <f t="shared" ca="1" si="131"/>
        <v/>
      </c>
      <c r="AU254" s="75" t="str">
        <f t="shared" si="132"/>
        <v/>
      </c>
      <c r="AV254" s="75" t="str">
        <f t="shared" ca="1" si="133"/>
        <v/>
      </c>
      <c r="AW254" s="169"/>
      <c r="AX254" s="169"/>
      <c r="AY254" s="75" t="str">
        <f t="shared" si="134"/>
        <v/>
      </c>
      <c r="AZ254" s="169"/>
      <c r="BA254" s="169"/>
      <c r="BB254" s="75" t="str">
        <f t="shared" si="135"/>
        <v/>
      </c>
      <c r="BC254" s="11"/>
      <c r="BH254" s="52"/>
      <c r="BI254" s="52"/>
      <c r="BJ254" s="52"/>
      <c r="BK254" s="52"/>
      <c r="BL254" s="52"/>
      <c r="BM254" s="52"/>
      <c r="BQ254" s="27"/>
      <c r="BR254" s="27"/>
      <c r="BS254" s="27"/>
      <c r="BT254" s="27"/>
      <c r="BU254" s="27"/>
      <c r="BV254" s="27"/>
      <c r="BW254" s="54"/>
      <c r="BX254" s="26"/>
      <c r="BY254" s="54"/>
      <c r="BZ254" s="26"/>
      <c r="CA254" s="26"/>
      <c r="CB254" s="26"/>
    </row>
    <row r="255" spans="1:80" ht="17.45" customHeight="1" thickBot="1">
      <c r="A255" s="94">
        <f t="shared" si="136"/>
        <v>35.700000000000003</v>
      </c>
      <c r="B255" s="180">
        <f t="shared" si="113"/>
        <v>46197</v>
      </c>
      <c r="C255" s="16"/>
      <c r="D255" s="17"/>
      <c r="E255" s="18"/>
      <c r="F255" s="17"/>
      <c r="G255" s="96">
        <f t="shared" si="139"/>
        <v>765</v>
      </c>
      <c r="H255" s="97">
        <f t="shared" si="139"/>
        <v>5848</v>
      </c>
      <c r="I255" s="98">
        <f t="shared" si="124"/>
        <v>0</v>
      </c>
      <c r="J255" s="99">
        <f t="shared" si="125"/>
        <v>0</v>
      </c>
      <c r="K255" s="99">
        <f t="shared" si="126"/>
        <v>0</v>
      </c>
      <c r="L255" s="99">
        <f t="shared" si="127"/>
        <v>0</v>
      </c>
      <c r="M255" s="99">
        <f t="shared" ca="1" si="128"/>
        <v>7.4608904933814738E-2</v>
      </c>
      <c r="N255" s="99">
        <f t="shared" ca="1" si="114"/>
        <v>9.317296290022023E-3</v>
      </c>
      <c r="O255" s="99">
        <f t="shared" si="129"/>
        <v>5.0000000000000001E-4</v>
      </c>
      <c r="P255" s="19"/>
      <c r="Q255" s="16"/>
      <c r="R255" s="19"/>
      <c r="S255" s="89">
        <f t="shared" si="115"/>
        <v>0</v>
      </c>
      <c r="T255" s="75">
        <f t="shared" si="116"/>
        <v>0</v>
      </c>
      <c r="U255" s="100">
        <f t="shared" si="117"/>
        <v>0</v>
      </c>
      <c r="V255" s="101">
        <f t="shared" si="118"/>
        <v>0</v>
      </c>
      <c r="W255" s="16"/>
      <c r="X255" s="8"/>
      <c r="Y255" s="12"/>
      <c r="Z255" s="12"/>
      <c r="AA255" s="12"/>
      <c r="AB255" s="12"/>
      <c r="AC255" s="102">
        <f t="shared" si="119"/>
        <v>0</v>
      </c>
      <c r="AD255" s="97">
        <f t="shared" si="120"/>
        <v>0</v>
      </c>
      <c r="AE255" s="98">
        <f t="shared" si="108"/>
        <v>0</v>
      </c>
      <c r="AF255" s="103">
        <f t="shared" si="109"/>
        <v>0</v>
      </c>
      <c r="AG255" s="104">
        <f t="shared" si="110"/>
        <v>0</v>
      </c>
      <c r="AH255" s="104">
        <f t="shared" si="111"/>
        <v>0</v>
      </c>
      <c r="AI255" s="99">
        <f t="shared" si="112"/>
        <v>0</v>
      </c>
      <c r="AJ255" s="103">
        <f t="shared" si="121"/>
        <v>0</v>
      </c>
      <c r="AK255" s="99">
        <f t="shared" si="122"/>
        <v>0</v>
      </c>
      <c r="AL255" s="17"/>
      <c r="AM255" s="20"/>
      <c r="AN255" s="17"/>
      <c r="AO255" s="21"/>
      <c r="AP255" s="17"/>
      <c r="AQ255" s="17"/>
      <c r="AR255" s="17"/>
      <c r="AS255" s="97" t="str">
        <f t="shared" si="130"/>
        <v/>
      </c>
      <c r="AT255" s="97" t="str">
        <f t="shared" ca="1" si="131"/>
        <v/>
      </c>
      <c r="AU255" s="97" t="str">
        <f t="shared" si="132"/>
        <v/>
      </c>
      <c r="AV255" s="97" t="str">
        <f t="shared" ca="1" si="133"/>
        <v/>
      </c>
      <c r="AW255" s="167"/>
      <c r="AX255" s="167"/>
      <c r="AY255" s="97" t="str">
        <f t="shared" si="134"/>
        <v/>
      </c>
      <c r="AZ255" s="167"/>
      <c r="BA255" s="167"/>
      <c r="BB255" s="97" t="str">
        <f t="shared" si="135"/>
        <v/>
      </c>
      <c r="BC255" s="17"/>
      <c r="BH255" s="52"/>
      <c r="BI255" s="52"/>
      <c r="BJ255" s="52"/>
      <c r="BK255" s="52"/>
      <c r="BL255" s="52"/>
      <c r="BM255" s="52"/>
      <c r="BQ255" s="27"/>
      <c r="BR255" s="27"/>
      <c r="BS255" s="27"/>
      <c r="BT255" s="27"/>
      <c r="BU255" s="27"/>
      <c r="BV255" s="27"/>
      <c r="BW255" s="54"/>
      <c r="BX255" s="26"/>
      <c r="BY255" s="54"/>
      <c r="BZ255" s="26"/>
      <c r="CA255" s="26"/>
      <c r="CB255" s="26"/>
    </row>
    <row r="256" spans="1:80" ht="17.45" customHeight="1" thickTop="1">
      <c r="A256" s="105">
        <f>A249+1</f>
        <v>36.1</v>
      </c>
      <c r="B256" s="178">
        <f>B255+1</f>
        <v>46198</v>
      </c>
      <c r="C256" s="4"/>
      <c r="D256" s="5"/>
      <c r="E256" s="6"/>
      <c r="F256" s="5"/>
      <c r="G256" s="74">
        <f t="shared" si="139"/>
        <v>765</v>
      </c>
      <c r="H256" s="75">
        <f t="shared" si="139"/>
        <v>5848</v>
      </c>
      <c r="I256" s="76">
        <f t="shared" si="124"/>
        <v>0</v>
      </c>
      <c r="J256" s="77">
        <f t="shared" si="125"/>
        <v>0</v>
      </c>
      <c r="K256" s="77">
        <f t="shared" si="126"/>
        <v>0</v>
      </c>
      <c r="L256" s="77">
        <f t="shared" si="127"/>
        <v>0</v>
      </c>
      <c r="M256" s="78">
        <f t="shared" ca="1" si="128"/>
        <v>7.4608904933814738E-2</v>
      </c>
      <c r="N256" s="78">
        <f t="shared" ca="1" si="114"/>
        <v>9.317296290022023E-3</v>
      </c>
      <c r="O256" s="78">
        <f t="shared" si="129"/>
        <v>5.0000000000000001E-4</v>
      </c>
      <c r="P256" s="13"/>
      <c r="Q256" s="8"/>
      <c r="R256" s="13"/>
      <c r="S256" s="79">
        <f t="shared" si="115"/>
        <v>0</v>
      </c>
      <c r="T256" s="80">
        <f t="shared" si="116"/>
        <v>0</v>
      </c>
      <c r="U256" s="90">
        <f t="shared" si="117"/>
        <v>0</v>
      </c>
      <c r="V256" s="82">
        <f t="shared" si="118"/>
        <v>0</v>
      </c>
      <c r="W256" s="4"/>
      <c r="X256" s="4"/>
      <c r="Y256" s="6"/>
      <c r="Z256" s="6"/>
      <c r="AA256" s="6"/>
      <c r="AB256" s="6"/>
      <c r="AC256" s="83">
        <f t="shared" si="119"/>
        <v>0</v>
      </c>
      <c r="AD256" s="80">
        <f t="shared" si="120"/>
        <v>0</v>
      </c>
      <c r="AE256" s="76">
        <f t="shared" si="108"/>
        <v>0</v>
      </c>
      <c r="AF256" s="84">
        <f t="shared" si="109"/>
        <v>0</v>
      </c>
      <c r="AG256" s="85">
        <f t="shared" si="110"/>
        <v>0</v>
      </c>
      <c r="AH256" s="85">
        <f t="shared" si="111"/>
        <v>0</v>
      </c>
      <c r="AI256" s="77">
        <f t="shared" si="112"/>
        <v>0</v>
      </c>
      <c r="AJ256" s="84">
        <f t="shared" si="121"/>
        <v>0</v>
      </c>
      <c r="AK256" s="77">
        <f t="shared" si="122"/>
        <v>0</v>
      </c>
      <c r="AL256" s="5"/>
      <c r="AM256" s="9"/>
      <c r="AN256" s="5"/>
      <c r="AO256" s="10"/>
      <c r="AP256" s="5"/>
      <c r="AQ256" s="5"/>
      <c r="AR256" s="5"/>
      <c r="AS256" s="80" t="str">
        <f t="shared" si="130"/>
        <v/>
      </c>
      <c r="AT256" s="80" t="str">
        <f t="shared" ca="1" si="131"/>
        <v/>
      </c>
      <c r="AU256" s="80" t="str">
        <f t="shared" si="132"/>
        <v/>
      </c>
      <c r="AV256" s="80" t="str">
        <f t="shared" ca="1" si="133"/>
        <v/>
      </c>
      <c r="AW256" s="165"/>
      <c r="AX256" s="165"/>
      <c r="AY256" s="80" t="str">
        <f t="shared" si="134"/>
        <v/>
      </c>
      <c r="AZ256" s="165"/>
      <c r="BA256" s="165"/>
      <c r="BB256" s="80" t="str">
        <f t="shared" si="135"/>
        <v/>
      </c>
      <c r="BC256" s="5"/>
      <c r="BH256" s="52"/>
      <c r="BI256" s="52"/>
      <c r="BJ256" s="52"/>
      <c r="BK256" s="52"/>
      <c r="BL256" s="52"/>
      <c r="BM256" s="52"/>
      <c r="BQ256" s="27"/>
      <c r="BR256" s="27"/>
      <c r="BS256" s="27"/>
      <c r="BT256" s="27"/>
      <c r="BU256" s="27"/>
      <c r="BV256" s="27"/>
      <c r="BW256" s="54"/>
      <c r="BX256" s="26"/>
      <c r="BY256" s="54"/>
      <c r="BZ256" s="26"/>
      <c r="CA256" s="26"/>
      <c r="CB256" s="26"/>
    </row>
    <row r="257" spans="1:80" ht="17.45" customHeight="1">
      <c r="A257" s="94">
        <f t="shared" si="136"/>
        <v>36.200000000000003</v>
      </c>
      <c r="B257" s="179">
        <f t="shared" si="113"/>
        <v>46199</v>
      </c>
      <c r="C257" s="8"/>
      <c r="D257" s="11"/>
      <c r="E257" s="12"/>
      <c r="F257" s="11"/>
      <c r="G257" s="74">
        <f t="shared" si="139"/>
        <v>765</v>
      </c>
      <c r="H257" s="75">
        <f t="shared" si="139"/>
        <v>5848</v>
      </c>
      <c r="I257" s="88">
        <f t="shared" si="124"/>
        <v>0</v>
      </c>
      <c r="J257" s="78">
        <f t="shared" si="125"/>
        <v>0</v>
      </c>
      <c r="K257" s="78">
        <f t="shared" si="126"/>
        <v>0</v>
      </c>
      <c r="L257" s="78">
        <f t="shared" si="127"/>
        <v>0</v>
      </c>
      <c r="M257" s="78">
        <f t="shared" ca="1" si="128"/>
        <v>7.4608904933814738E-2</v>
      </c>
      <c r="N257" s="78">
        <f t="shared" ca="1" si="114"/>
        <v>9.317296290022023E-3</v>
      </c>
      <c r="O257" s="78">
        <f t="shared" si="129"/>
        <v>5.0000000000000001E-4</v>
      </c>
      <c r="P257" s="13"/>
      <c r="Q257" s="8"/>
      <c r="R257" s="13"/>
      <c r="S257" s="89">
        <f t="shared" si="115"/>
        <v>0</v>
      </c>
      <c r="T257" s="75">
        <f t="shared" si="116"/>
        <v>0</v>
      </c>
      <c r="U257" s="90">
        <f t="shared" si="117"/>
        <v>0</v>
      </c>
      <c r="V257" s="82">
        <f t="shared" si="118"/>
        <v>0</v>
      </c>
      <c r="W257" s="8"/>
      <c r="X257" s="8"/>
      <c r="Y257" s="12"/>
      <c r="Z257" s="12"/>
      <c r="AA257" s="12"/>
      <c r="AB257" s="12"/>
      <c r="AC257" s="91">
        <f t="shared" si="119"/>
        <v>0</v>
      </c>
      <c r="AD257" s="75">
        <f t="shared" si="120"/>
        <v>0</v>
      </c>
      <c r="AE257" s="88">
        <f t="shared" si="108"/>
        <v>0</v>
      </c>
      <c r="AF257" s="92">
        <f t="shared" si="109"/>
        <v>0</v>
      </c>
      <c r="AG257" s="93">
        <f t="shared" si="110"/>
        <v>0</v>
      </c>
      <c r="AH257" s="93">
        <f t="shared" si="111"/>
        <v>0</v>
      </c>
      <c r="AI257" s="78">
        <f t="shared" si="112"/>
        <v>0</v>
      </c>
      <c r="AJ257" s="92">
        <f t="shared" si="121"/>
        <v>0</v>
      </c>
      <c r="AK257" s="78">
        <f t="shared" si="122"/>
        <v>0</v>
      </c>
      <c r="AL257" s="11"/>
      <c r="AM257" s="14"/>
      <c r="AN257" s="11"/>
      <c r="AO257" s="15"/>
      <c r="AP257" s="11"/>
      <c r="AQ257" s="11"/>
      <c r="AR257" s="11"/>
      <c r="AS257" s="75" t="str">
        <f t="shared" si="130"/>
        <v/>
      </c>
      <c r="AT257" s="75" t="str">
        <f t="shared" ca="1" si="131"/>
        <v/>
      </c>
      <c r="AU257" s="75" t="str">
        <f t="shared" si="132"/>
        <v/>
      </c>
      <c r="AV257" s="75" t="str">
        <f t="shared" ca="1" si="133"/>
        <v/>
      </c>
      <c r="AW257" s="169"/>
      <c r="AX257" s="169"/>
      <c r="AY257" s="75" t="str">
        <f t="shared" si="134"/>
        <v/>
      </c>
      <c r="AZ257" s="169"/>
      <c r="BA257" s="169"/>
      <c r="BB257" s="75" t="str">
        <f t="shared" si="135"/>
        <v/>
      </c>
      <c r="BC257" s="11"/>
      <c r="BH257" s="52"/>
      <c r="BI257" s="52"/>
      <c r="BJ257" s="52"/>
      <c r="BK257" s="52"/>
      <c r="BL257" s="52"/>
      <c r="BM257" s="52"/>
      <c r="BQ257" s="27"/>
      <c r="BR257" s="27"/>
      <c r="BS257" s="27"/>
      <c r="BT257" s="27"/>
      <c r="BU257" s="27"/>
      <c r="BV257" s="27"/>
      <c r="BW257" s="54"/>
      <c r="BX257" s="26"/>
      <c r="BY257" s="54"/>
      <c r="BZ257" s="26"/>
      <c r="CA257" s="26"/>
      <c r="CB257" s="26"/>
    </row>
    <row r="258" spans="1:80" ht="17.45" customHeight="1">
      <c r="A258" s="86">
        <f t="shared" si="136"/>
        <v>36.299999999999997</v>
      </c>
      <c r="B258" s="179">
        <f t="shared" si="113"/>
        <v>46200</v>
      </c>
      <c r="C258" s="8"/>
      <c r="D258" s="11"/>
      <c r="E258" s="12"/>
      <c r="F258" s="11"/>
      <c r="G258" s="74">
        <f t="shared" si="139"/>
        <v>765</v>
      </c>
      <c r="H258" s="75">
        <f t="shared" si="139"/>
        <v>5848</v>
      </c>
      <c r="I258" s="88">
        <f t="shared" si="124"/>
        <v>0</v>
      </c>
      <c r="J258" s="78">
        <f t="shared" si="125"/>
        <v>0</v>
      </c>
      <c r="K258" s="78">
        <f t="shared" si="126"/>
        <v>0</v>
      </c>
      <c r="L258" s="78">
        <f t="shared" si="127"/>
        <v>0</v>
      </c>
      <c r="M258" s="78">
        <f t="shared" ca="1" si="128"/>
        <v>7.4608904933814738E-2</v>
      </c>
      <c r="N258" s="78">
        <f t="shared" ca="1" si="114"/>
        <v>9.317296290022023E-3</v>
      </c>
      <c r="O258" s="78">
        <f t="shared" si="129"/>
        <v>5.0000000000000001E-4</v>
      </c>
      <c r="P258" s="13"/>
      <c r="Q258" s="8"/>
      <c r="R258" s="13"/>
      <c r="S258" s="89">
        <f t="shared" si="115"/>
        <v>0</v>
      </c>
      <c r="T258" s="75">
        <f t="shared" si="116"/>
        <v>0</v>
      </c>
      <c r="U258" s="90">
        <f t="shared" si="117"/>
        <v>0</v>
      </c>
      <c r="V258" s="82">
        <f t="shared" si="118"/>
        <v>0</v>
      </c>
      <c r="W258" s="8"/>
      <c r="X258" s="8"/>
      <c r="Y258" s="12"/>
      <c r="Z258" s="12"/>
      <c r="AA258" s="12"/>
      <c r="AB258" s="12"/>
      <c r="AC258" s="91">
        <f t="shared" si="119"/>
        <v>0</v>
      </c>
      <c r="AD258" s="75">
        <f t="shared" si="120"/>
        <v>0</v>
      </c>
      <c r="AE258" s="88">
        <f t="shared" si="108"/>
        <v>0</v>
      </c>
      <c r="AF258" s="92">
        <f t="shared" si="109"/>
        <v>0</v>
      </c>
      <c r="AG258" s="93">
        <f t="shared" si="110"/>
        <v>0</v>
      </c>
      <c r="AH258" s="93">
        <f t="shared" si="111"/>
        <v>0</v>
      </c>
      <c r="AI258" s="78">
        <f t="shared" si="112"/>
        <v>0</v>
      </c>
      <c r="AJ258" s="92">
        <f t="shared" si="121"/>
        <v>0</v>
      </c>
      <c r="AK258" s="78">
        <f t="shared" si="122"/>
        <v>0</v>
      </c>
      <c r="AL258" s="11"/>
      <c r="AM258" s="14"/>
      <c r="AN258" s="11"/>
      <c r="AO258" s="15"/>
      <c r="AP258" s="11"/>
      <c r="AQ258" s="11"/>
      <c r="AR258" s="11"/>
      <c r="AS258" s="75" t="str">
        <f t="shared" si="130"/>
        <v/>
      </c>
      <c r="AT258" s="75" t="str">
        <f t="shared" ca="1" si="131"/>
        <v/>
      </c>
      <c r="AU258" s="75" t="str">
        <f t="shared" si="132"/>
        <v/>
      </c>
      <c r="AV258" s="75" t="str">
        <f t="shared" ca="1" si="133"/>
        <v/>
      </c>
      <c r="AW258" s="169"/>
      <c r="AX258" s="169"/>
      <c r="AY258" s="75" t="str">
        <f t="shared" si="134"/>
        <v/>
      </c>
      <c r="AZ258" s="169"/>
      <c r="BA258" s="169"/>
      <c r="BB258" s="75" t="str">
        <f t="shared" si="135"/>
        <v/>
      </c>
      <c r="BC258" s="11"/>
      <c r="BH258" s="52"/>
      <c r="BI258" s="52"/>
      <c r="BJ258" s="52"/>
      <c r="BK258" s="52"/>
      <c r="BL258" s="52"/>
      <c r="BM258" s="52"/>
      <c r="BQ258" s="27"/>
      <c r="BR258" s="27"/>
      <c r="BS258" s="27"/>
      <c r="BT258" s="27"/>
      <c r="BU258" s="27"/>
      <c r="BV258" s="27"/>
      <c r="BW258" s="54"/>
      <c r="BX258" s="26"/>
      <c r="BY258" s="54"/>
      <c r="BZ258" s="26"/>
      <c r="CA258" s="26"/>
      <c r="CB258" s="26"/>
    </row>
    <row r="259" spans="1:80" ht="17.45" customHeight="1">
      <c r="A259" s="94">
        <f t="shared" si="136"/>
        <v>36.4</v>
      </c>
      <c r="B259" s="179">
        <f t="shared" si="113"/>
        <v>46201</v>
      </c>
      <c r="C259" s="8"/>
      <c r="D259" s="11"/>
      <c r="E259" s="12"/>
      <c r="F259" s="11"/>
      <c r="G259" s="74">
        <f t="shared" si="139"/>
        <v>765</v>
      </c>
      <c r="H259" s="75">
        <f t="shared" si="139"/>
        <v>5848</v>
      </c>
      <c r="I259" s="88">
        <f t="shared" si="124"/>
        <v>0</v>
      </c>
      <c r="J259" s="78">
        <f t="shared" si="125"/>
        <v>0</v>
      </c>
      <c r="K259" s="78">
        <f t="shared" si="126"/>
        <v>0</v>
      </c>
      <c r="L259" s="78">
        <f t="shared" si="127"/>
        <v>0</v>
      </c>
      <c r="M259" s="78">
        <f t="shared" ca="1" si="128"/>
        <v>7.4608904933814738E-2</v>
      </c>
      <c r="N259" s="78">
        <f t="shared" ca="1" si="114"/>
        <v>9.317296290022023E-3</v>
      </c>
      <c r="O259" s="78">
        <f t="shared" si="129"/>
        <v>5.0000000000000001E-4</v>
      </c>
      <c r="P259" s="13"/>
      <c r="Q259" s="8"/>
      <c r="R259" s="13"/>
      <c r="S259" s="89">
        <f t="shared" si="115"/>
        <v>0</v>
      </c>
      <c r="T259" s="75">
        <f t="shared" si="116"/>
        <v>0</v>
      </c>
      <c r="U259" s="90">
        <f t="shared" si="117"/>
        <v>0</v>
      </c>
      <c r="V259" s="82">
        <f t="shared" si="118"/>
        <v>0</v>
      </c>
      <c r="W259" s="8"/>
      <c r="X259" s="8"/>
      <c r="Y259" s="12"/>
      <c r="Z259" s="12"/>
      <c r="AA259" s="12"/>
      <c r="AB259" s="12"/>
      <c r="AC259" s="91">
        <f t="shared" si="119"/>
        <v>0</v>
      </c>
      <c r="AD259" s="75">
        <f t="shared" si="120"/>
        <v>0</v>
      </c>
      <c r="AE259" s="88">
        <f t="shared" si="108"/>
        <v>0</v>
      </c>
      <c r="AF259" s="92">
        <f t="shared" si="109"/>
        <v>0</v>
      </c>
      <c r="AG259" s="93">
        <f t="shared" si="110"/>
        <v>0</v>
      </c>
      <c r="AH259" s="93">
        <f t="shared" si="111"/>
        <v>0</v>
      </c>
      <c r="AI259" s="78">
        <f t="shared" si="112"/>
        <v>0</v>
      </c>
      <c r="AJ259" s="92">
        <f t="shared" si="121"/>
        <v>0</v>
      </c>
      <c r="AK259" s="78">
        <f t="shared" si="122"/>
        <v>0</v>
      </c>
      <c r="AL259" s="11"/>
      <c r="AM259" s="14"/>
      <c r="AN259" s="11"/>
      <c r="AO259" s="15"/>
      <c r="AP259" s="11"/>
      <c r="AQ259" s="11"/>
      <c r="AR259" s="11"/>
      <c r="AS259" s="75" t="str">
        <f t="shared" si="130"/>
        <v/>
      </c>
      <c r="AT259" s="75" t="str">
        <f t="shared" ca="1" si="131"/>
        <v/>
      </c>
      <c r="AU259" s="75" t="str">
        <f t="shared" si="132"/>
        <v/>
      </c>
      <c r="AV259" s="75" t="str">
        <f t="shared" ca="1" si="133"/>
        <v/>
      </c>
      <c r="AW259" s="169"/>
      <c r="AX259" s="169"/>
      <c r="AY259" s="75" t="str">
        <f t="shared" si="134"/>
        <v/>
      </c>
      <c r="AZ259" s="169"/>
      <c r="BA259" s="169"/>
      <c r="BB259" s="75" t="str">
        <f t="shared" si="135"/>
        <v/>
      </c>
      <c r="BC259" s="11"/>
      <c r="BH259" s="52"/>
      <c r="BI259" s="52"/>
      <c r="BJ259" s="52"/>
      <c r="BK259" s="52"/>
      <c r="BL259" s="52"/>
      <c r="BM259" s="52"/>
      <c r="BQ259" s="27"/>
      <c r="BR259" s="27"/>
      <c r="BS259" s="27"/>
      <c r="BT259" s="27"/>
      <c r="BU259" s="27"/>
      <c r="BV259" s="27"/>
      <c r="BW259" s="54"/>
      <c r="BX259" s="26"/>
      <c r="BY259" s="54"/>
      <c r="BZ259" s="26"/>
      <c r="CA259" s="26"/>
      <c r="CB259" s="26"/>
    </row>
    <row r="260" spans="1:80" ht="17.45" customHeight="1">
      <c r="A260" s="86">
        <f t="shared" si="136"/>
        <v>36.5</v>
      </c>
      <c r="B260" s="179">
        <f t="shared" si="113"/>
        <v>46202</v>
      </c>
      <c r="C260" s="8"/>
      <c r="D260" s="11"/>
      <c r="E260" s="12"/>
      <c r="F260" s="11"/>
      <c r="G260" s="74">
        <f t="shared" si="139"/>
        <v>765</v>
      </c>
      <c r="H260" s="75">
        <f t="shared" si="139"/>
        <v>5848</v>
      </c>
      <c r="I260" s="88">
        <f t="shared" si="124"/>
        <v>0</v>
      </c>
      <c r="J260" s="78">
        <f t="shared" si="125"/>
        <v>0</v>
      </c>
      <c r="K260" s="78">
        <f t="shared" si="126"/>
        <v>0</v>
      </c>
      <c r="L260" s="78">
        <f t="shared" si="127"/>
        <v>0</v>
      </c>
      <c r="M260" s="78">
        <f t="shared" ca="1" si="128"/>
        <v>7.4608904933814738E-2</v>
      </c>
      <c r="N260" s="78">
        <f t="shared" ca="1" si="114"/>
        <v>9.317296290022023E-3</v>
      </c>
      <c r="O260" s="78">
        <f t="shared" si="129"/>
        <v>5.0000000000000001E-4</v>
      </c>
      <c r="P260" s="13"/>
      <c r="Q260" s="8"/>
      <c r="R260" s="13"/>
      <c r="S260" s="89">
        <f t="shared" si="115"/>
        <v>0</v>
      </c>
      <c r="T260" s="75">
        <f t="shared" si="116"/>
        <v>0</v>
      </c>
      <c r="U260" s="90">
        <f t="shared" si="117"/>
        <v>0</v>
      </c>
      <c r="V260" s="82">
        <f t="shared" si="118"/>
        <v>0</v>
      </c>
      <c r="W260" s="8"/>
      <c r="X260" s="8"/>
      <c r="Y260" s="12"/>
      <c r="Z260" s="12"/>
      <c r="AA260" s="12"/>
      <c r="AB260" s="12"/>
      <c r="AC260" s="91">
        <f t="shared" si="119"/>
        <v>0</v>
      </c>
      <c r="AD260" s="75">
        <f t="shared" si="120"/>
        <v>0</v>
      </c>
      <c r="AE260" s="88">
        <f t="shared" si="108"/>
        <v>0</v>
      </c>
      <c r="AF260" s="92">
        <f t="shared" si="109"/>
        <v>0</v>
      </c>
      <c r="AG260" s="93">
        <f t="shared" si="110"/>
        <v>0</v>
      </c>
      <c r="AH260" s="93">
        <f t="shared" si="111"/>
        <v>0</v>
      </c>
      <c r="AI260" s="78">
        <f t="shared" si="112"/>
        <v>0</v>
      </c>
      <c r="AJ260" s="92">
        <f t="shared" si="121"/>
        <v>0</v>
      </c>
      <c r="AK260" s="78">
        <f t="shared" si="122"/>
        <v>0</v>
      </c>
      <c r="AL260" s="11"/>
      <c r="AM260" s="14"/>
      <c r="AN260" s="11"/>
      <c r="AO260" s="15"/>
      <c r="AP260" s="11"/>
      <c r="AQ260" s="11"/>
      <c r="AR260" s="11"/>
      <c r="AS260" s="75" t="str">
        <f t="shared" si="130"/>
        <v/>
      </c>
      <c r="AT260" s="75" t="str">
        <f t="shared" ca="1" si="131"/>
        <v/>
      </c>
      <c r="AU260" s="75" t="str">
        <f t="shared" si="132"/>
        <v/>
      </c>
      <c r="AV260" s="75" t="str">
        <f t="shared" ca="1" si="133"/>
        <v/>
      </c>
      <c r="AW260" s="169"/>
      <c r="AX260" s="169"/>
      <c r="AY260" s="75" t="str">
        <f t="shared" si="134"/>
        <v/>
      </c>
      <c r="AZ260" s="169"/>
      <c r="BA260" s="169"/>
      <c r="BB260" s="75" t="str">
        <f t="shared" si="135"/>
        <v/>
      </c>
      <c r="BC260" s="11"/>
      <c r="BH260" s="52"/>
      <c r="BI260" s="52"/>
      <c r="BJ260" s="52"/>
      <c r="BK260" s="52"/>
      <c r="BL260" s="52"/>
      <c r="BM260" s="52"/>
      <c r="BQ260" s="27"/>
      <c r="BR260" s="27"/>
      <c r="BS260" s="27"/>
      <c r="BT260" s="27"/>
      <c r="BU260" s="27"/>
      <c r="BV260" s="27"/>
      <c r="BW260" s="54"/>
      <c r="BX260" s="26"/>
      <c r="BY260" s="54"/>
      <c r="BZ260" s="26"/>
      <c r="CA260" s="26"/>
      <c r="CB260" s="26"/>
    </row>
    <row r="261" spans="1:80" ht="17.45" customHeight="1">
      <c r="A261" s="94">
        <f t="shared" si="136"/>
        <v>36.6</v>
      </c>
      <c r="B261" s="179">
        <f t="shared" si="113"/>
        <v>46203</v>
      </c>
      <c r="C261" s="8"/>
      <c r="D261" s="11"/>
      <c r="E261" s="12"/>
      <c r="F261" s="11"/>
      <c r="G261" s="74">
        <f t="shared" si="139"/>
        <v>765</v>
      </c>
      <c r="H261" s="75">
        <f t="shared" si="139"/>
        <v>5848</v>
      </c>
      <c r="I261" s="88">
        <f t="shared" si="124"/>
        <v>0</v>
      </c>
      <c r="J261" s="78">
        <f t="shared" si="125"/>
        <v>0</v>
      </c>
      <c r="K261" s="78">
        <f t="shared" si="126"/>
        <v>0</v>
      </c>
      <c r="L261" s="78">
        <f t="shared" si="127"/>
        <v>0</v>
      </c>
      <c r="M261" s="78">
        <f t="shared" ca="1" si="128"/>
        <v>7.4608904933814738E-2</v>
      </c>
      <c r="N261" s="78">
        <f t="shared" ca="1" si="114"/>
        <v>9.317296290022023E-3</v>
      </c>
      <c r="O261" s="78">
        <f t="shared" si="129"/>
        <v>5.0000000000000001E-4</v>
      </c>
      <c r="P261" s="13"/>
      <c r="Q261" s="8"/>
      <c r="R261" s="13"/>
      <c r="S261" s="89">
        <f t="shared" si="115"/>
        <v>0</v>
      </c>
      <c r="T261" s="75">
        <f t="shared" si="116"/>
        <v>0</v>
      </c>
      <c r="U261" s="90">
        <f t="shared" si="117"/>
        <v>0</v>
      </c>
      <c r="V261" s="82">
        <f t="shared" si="118"/>
        <v>0</v>
      </c>
      <c r="W261" s="8"/>
      <c r="X261" s="8"/>
      <c r="Y261" s="12"/>
      <c r="Z261" s="12"/>
      <c r="AA261" s="12"/>
      <c r="AB261" s="12"/>
      <c r="AC261" s="91">
        <f t="shared" si="119"/>
        <v>0</v>
      </c>
      <c r="AD261" s="75">
        <f t="shared" si="120"/>
        <v>0</v>
      </c>
      <c r="AE261" s="88">
        <f t="shared" ref="AE261:AE324" si="140">IFERROR(W261/H260,0)</f>
        <v>0</v>
      </c>
      <c r="AF261" s="92">
        <f t="shared" ref="AF261:AF324" si="141">IFERROR(X261/$W261,0)</f>
        <v>0</v>
      </c>
      <c r="AG261" s="93">
        <f t="shared" ref="AG261:AG324" si="142">IFERROR(Y261/$W261,0)</f>
        <v>0</v>
      </c>
      <c r="AH261" s="93">
        <f t="shared" ref="AH261:AH324" si="143">IFERROR(Z261/$W261,0)</f>
        <v>0</v>
      </c>
      <c r="AI261" s="78">
        <f t="shared" ref="AI261:AI324" si="144">IFERROR(AA261/$W261,0)</f>
        <v>0</v>
      </c>
      <c r="AJ261" s="92">
        <f t="shared" si="121"/>
        <v>0</v>
      </c>
      <c r="AK261" s="78">
        <f t="shared" si="122"/>
        <v>0</v>
      </c>
      <c r="AL261" s="11"/>
      <c r="AM261" s="14"/>
      <c r="AN261" s="11"/>
      <c r="AO261" s="15"/>
      <c r="AP261" s="11"/>
      <c r="AQ261" s="11"/>
      <c r="AR261" s="11"/>
      <c r="AS261" s="75" t="str">
        <f t="shared" si="130"/>
        <v/>
      </c>
      <c r="AT261" s="75" t="str">
        <f t="shared" ca="1" si="131"/>
        <v/>
      </c>
      <c r="AU261" s="75" t="str">
        <f t="shared" si="132"/>
        <v/>
      </c>
      <c r="AV261" s="75" t="str">
        <f t="shared" ca="1" si="133"/>
        <v/>
      </c>
      <c r="AW261" s="169"/>
      <c r="AX261" s="169"/>
      <c r="AY261" s="75" t="str">
        <f t="shared" si="134"/>
        <v/>
      </c>
      <c r="AZ261" s="169"/>
      <c r="BA261" s="169"/>
      <c r="BB261" s="75" t="str">
        <f t="shared" si="135"/>
        <v/>
      </c>
      <c r="BC261" s="11"/>
      <c r="BH261" s="52"/>
      <c r="BI261" s="52"/>
      <c r="BJ261" s="52"/>
      <c r="BK261" s="52"/>
      <c r="BL261" s="52"/>
      <c r="BM261" s="52"/>
      <c r="BQ261" s="27"/>
      <c r="BR261" s="27"/>
      <c r="BS261" s="27"/>
      <c r="BT261" s="27"/>
      <c r="BU261" s="27"/>
      <c r="BV261" s="27"/>
      <c r="BW261" s="54"/>
      <c r="BX261" s="26"/>
      <c r="BY261" s="54"/>
      <c r="BZ261" s="26"/>
      <c r="CA261" s="26"/>
      <c r="CB261" s="26"/>
    </row>
    <row r="262" spans="1:80" ht="17.45" customHeight="1" thickBot="1">
      <c r="A262" s="86">
        <f t="shared" si="136"/>
        <v>36.700000000000003</v>
      </c>
      <c r="B262" s="180">
        <f t="shared" si="113"/>
        <v>46204</v>
      </c>
      <c r="C262" s="16"/>
      <c r="D262" s="17"/>
      <c r="E262" s="18"/>
      <c r="F262" s="17"/>
      <c r="G262" s="96">
        <f t="shared" si="139"/>
        <v>765</v>
      </c>
      <c r="H262" s="97">
        <f t="shared" si="139"/>
        <v>5848</v>
      </c>
      <c r="I262" s="98">
        <f t="shared" si="124"/>
        <v>0</v>
      </c>
      <c r="J262" s="99">
        <f t="shared" si="125"/>
        <v>0</v>
      </c>
      <c r="K262" s="99">
        <f t="shared" si="126"/>
        <v>0</v>
      </c>
      <c r="L262" s="99">
        <f t="shared" si="127"/>
        <v>0</v>
      </c>
      <c r="M262" s="99">
        <f t="shared" ca="1" si="128"/>
        <v>7.4608904933814738E-2</v>
      </c>
      <c r="N262" s="99">
        <f t="shared" ca="1" si="114"/>
        <v>9.317296290022023E-3</v>
      </c>
      <c r="O262" s="99">
        <f t="shared" si="129"/>
        <v>5.0000000000000001E-4</v>
      </c>
      <c r="P262" s="19"/>
      <c r="Q262" s="16"/>
      <c r="R262" s="19"/>
      <c r="S262" s="89">
        <f t="shared" si="115"/>
        <v>0</v>
      </c>
      <c r="T262" s="75">
        <f t="shared" si="116"/>
        <v>0</v>
      </c>
      <c r="U262" s="100">
        <f t="shared" si="117"/>
        <v>0</v>
      </c>
      <c r="V262" s="101">
        <f t="shared" si="118"/>
        <v>0</v>
      </c>
      <c r="W262" s="16"/>
      <c r="X262" s="8"/>
      <c r="Y262" s="12"/>
      <c r="Z262" s="12"/>
      <c r="AA262" s="12"/>
      <c r="AB262" s="12"/>
      <c r="AC262" s="102">
        <f t="shared" si="119"/>
        <v>0</v>
      </c>
      <c r="AD262" s="97">
        <f t="shared" si="120"/>
        <v>0</v>
      </c>
      <c r="AE262" s="98">
        <f t="shared" si="140"/>
        <v>0</v>
      </c>
      <c r="AF262" s="103">
        <f t="shared" si="141"/>
        <v>0</v>
      </c>
      <c r="AG262" s="104">
        <f t="shared" si="142"/>
        <v>0</v>
      </c>
      <c r="AH262" s="104">
        <f t="shared" si="143"/>
        <v>0</v>
      </c>
      <c r="AI262" s="99">
        <f t="shared" si="144"/>
        <v>0</v>
      </c>
      <c r="AJ262" s="103">
        <f t="shared" si="121"/>
        <v>0</v>
      </c>
      <c r="AK262" s="99">
        <f t="shared" si="122"/>
        <v>0</v>
      </c>
      <c r="AL262" s="17"/>
      <c r="AM262" s="20"/>
      <c r="AN262" s="17"/>
      <c r="AO262" s="21"/>
      <c r="AP262" s="17"/>
      <c r="AQ262" s="17"/>
      <c r="AR262" s="17"/>
      <c r="AS262" s="97" t="str">
        <f t="shared" si="130"/>
        <v/>
      </c>
      <c r="AT262" s="97" t="str">
        <f t="shared" ca="1" si="131"/>
        <v/>
      </c>
      <c r="AU262" s="97" t="str">
        <f t="shared" si="132"/>
        <v/>
      </c>
      <c r="AV262" s="97" t="str">
        <f t="shared" ca="1" si="133"/>
        <v/>
      </c>
      <c r="AW262" s="167"/>
      <c r="AX262" s="167"/>
      <c r="AY262" s="97" t="str">
        <f t="shared" si="134"/>
        <v/>
      </c>
      <c r="AZ262" s="167"/>
      <c r="BA262" s="167"/>
      <c r="BB262" s="97" t="str">
        <f t="shared" si="135"/>
        <v/>
      </c>
      <c r="BC262" s="17"/>
      <c r="BH262" s="52"/>
      <c r="BI262" s="52"/>
      <c r="BJ262" s="52"/>
      <c r="BK262" s="52"/>
      <c r="BL262" s="52"/>
      <c r="BM262" s="52"/>
      <c r="BQ262" s="27"/>
      <c r="BR262" s="27"/>
      <c r="BS262" s="27"/>
      <c r="BT262" s="27"/>
      <c r="BU262" s="27"/>
      <c r="BV262" s="27"/>
      <c r="BW262" s="54"/>
      <c r="BX262" s="26"/>
      <c r="BY262" s="54"/>
      <c r="BZ262" s="26"/>
      <c r="CA262" s="26"/>
      <c r="CB262" s="26"/>
    </row>
    <row r="263" spans="1:80" ht="17.45" customHeight="1" thickTop="1">
      <c r="A263" s="71">
        <f>A256+1</f>
        <v>37.1</v>
      </c>
      <c r="B263" s="178">
        <f>B262+1</f>
        <v>46205</v>
      </c>
      <c r="C263" s="4"/>
      <c r="D263" s="5"/>
      <c r="E263" s="6"/>
      <c r="F263" s="5"/>
      <c r="G263" s="74">
        <f t="shared" si="139"/>
        <v>765</v>
      </c>
      <c r="H263" s="75">
        <f t="shared" si="139"/>
        <v>5848</v>
      </c>
      <c r="I263" s="76">
        <f t="shared" si="124"/>
        <v>0</v>
      </c>
      <c r="J263" s="77">
        <f t="shared" si="125"/>
        <v>0</v>
      </c>
      <c r="K263" s="77">
        <f t="shared" si="126"/>
        <v>0</v>
      </c>
      <c r="L263" s="77">
        <f t="shared" si="127"/>
        <v>0</v>
      </c>
      <c r="M263" s="78">
        <f t="shared" ca="1" si="128"/>
        <v>7.4608904933814738E-2</v>
      </c>
      <c r="N263" s="78">
        <f t="shared" ca="1" si="114"/>
        <v>9.317296290022023E-3</v>
      </c>
      <c r="O263" s="78">
        <f t="shared" si="129"/>
        <v>5.0000000000000001E-4</v>
      </c>
      <c r="P263" s="13"/>
      <c r="Q263" s="8"/>
      <c r="R263" s="13"/>
      <c r="S263" s="79">
        <f t="shared" si="115"/>
        <v>0</v>
      </c>
      <c r="T263" s="80">
        <f t="shared" si="116"/>
        <v>0</v>
      </c>
      <c r="U263" s="90">
        <f t="shared" si="117"/>
        <v>0</v>
      </c>
      <c r="V263" s="82">
        <f t="shared" si="118"/>
        <v>0</v>
      </c>
      <c r="W263" s="4"/>
      <c r="X263" s="4"/>
      <c r="Y263" s="6"/>
      <c r="Z263" s="6"/>
      <c r="AA263" s="6"/>
      <c r="AB263" s="6"/>
      <c r="AC263" s="83">
        <f t="shared" si="119"/>
        <v>0</v>
      </c>
      <c r="AD263" s="80">
        <f t="shared" si="120"/>
        <v>0</v>
      </c>
      <c r="AE263" s="76">
        <f t="shared" si="140"/>
        <v>0</v>
      </c>
      <c r="AF263" s="84">
        <f t="shared" si="141"/>
        <v>0</v>
      </c>
      <c r="AG263" s="85">
        <f t="shared" si="142"/>
        <v>0</v>
      </c>
      <c r="AH263" s="85">
        <f t="shared" si="143"/>
        <v>0</v>
      </c>
      <c r="AI263" s="77">
        <f t="shared" si="144"/>
        <v>0</v>
      </c>
      <c r="AJ263" s="84">
        <f t="shared" si="121"/>
        <v>0</v>
      </c>
      <c r="AK263" s="77">
        <f t="shared" si="122"/>
        <v>0</v>
      </c>
      <c r="AL263" s="5"/>
      <c r="AM263" s="9"/>
      <c r="AN263" s="5"/>
      <c r="AO263" s="10"/>
      <c r="AP263" s="5"/>
      <c r="AQ263" s="5"/>
      <c r="AR263" s="5"/>
      <c r="AS263" s="80" t="str">
        <f t="shared" si="130"/>
        <v/>
      </c>
      <c r="AT263" s="80" t="str">
        <f t="shared" ca="1" si="131"/>
        <v/>
      </c>
      <c r="AU263" s="80" t="str">
        <f t="shared" si="132"/>
        <v/>
      </c>
      <c r="AV263" s="80" t="str">
        <f t="shared" ca="1" si="133"/>
        <v/>
      </c>
      <c r="AW263" s="165"/>
      <c r="AX263" s="165"/>
      <c r="AY263" s="80" t="str">
        <f t="shared" si="134"/>
        <v/>
      </c>
      <c r="AZ263" s="165"/>
      <c r="BA263" s="165"/>
      <c r="BB263" s="80" t="str">
        <f t="shared" si="135"/>
        <v/>
      </c>
      <c r="BC263" s="5"/>
      <c r="BH263" s="52"/>
      <c r="BI263" s="52"/>
      <c r="BJ263" s="52"/>
      <c r="BK263" s="52"/>
      <c r="BL263" s="52"/>
      <c r="BM263" s="52"/>
      <c r="BQ263" s="27"/>
      <c r="BR263" s="27"/>
      <c r="BS263" s="27"/>
      <c r="BT263" s="27"/>
      <c r="BU263" s="27"/>
      <c r="BV263" s="27"/>
      <c r="BW263" s="54"/>
      <c r="BX263" s="26"/>
      <c r="BY263" s="54"/>
      <c r="BZ263" s="26"/>
      <c r="CA263" s="26"/>
      <c r="CB263" s="26"/>
    </row>
    <row r="264" spans="1:80" ht="17.45" customHeight="1">
      <c r="A264" s="86">
        <f t="shared" si="136"/>
        <v>37.200000000000003</v>
      </c>
      <c r="B264" s="179">
        <f t="shared" si="113"/>
        <v>46206</v>
      </c>
      <c r="C264" s="8"/>
      <c r="D264" s="11"/>
      <c r="E264" s="12"/>
      <c r="F264" s="11"/>
      <c r="G264" s="74">
        <f t="shared" si="139"/>
        <v>765</v>
      </c>
      <c r="H264" s="75">
        <f t="shared" si="139"/>
        <v>5848</v>
      </c>
      <c r="I264" s="88">
        <f t="shared" si="124"/>
        <v>0</v>
      </c>
      <c r="J264" s="78">
        <f t="shared" si="125"/>
        <v>0</v>
      </c>
      <c r="K264" s="78">
        <f t="shared" si="126"/>
        <v>0</v>
      </c>
      <c r="L264" s="78">
        <f t="shared" si="127"/>
        <v>0</v>
      </c>
      <c r="M264" s="78">
        <f t="shared" ca="1" si="128"/>
        <v>7.4608904933814738E-2</v>
      </c>
      <c r="N264" s="78">
        <f t="shared" ca="1" si="114"/>
        <v>9.317296290022023E-3</v>
      </c>
      <c r="O264" s="78">
        <f t="shared" si="129"/>
        <v>5.0000000000000001E-4</v>
      </c>
      <c r="P264" s="13"/>
      <c r="Q264" s="8"/>
      <c r="R264" s="13"/>
      <c r="S264" s="89">
        <f t="shared" si="115"/>
        <v>0</v>
      </c>
      <c r="T264" s="75">
        <f t="shared" si="116"/>
        <v>0</v>
      </c>
      <c r="U264" s="90">
        <f t="shared" si="117"/>
        <v>0</v>
      </c>
      <c r="V264" s="82">
        <f t="shared" si="118"/>
        <v>0</v>
      </c>
      <c r="W264" s="8"/>
      <c r="X264" s="8"/>
      <c r="Y264" s="12"/>
      <c r="Z264" s="12"/>
      <c r="AA264" s="12"/>
      <c r="AB264" s="12"/>
      <c r="AC264" s="91">
        <f t="shared" si="119"/>
        <v>0</v>
      </c>
      <c r="AD264" s="75">
        <f t="shared" si="120"/>
        <v>0</v>
      </c>
      <c r="AE264" s="88">
        <f t="shared" si="140"/>
        <v>0</v>
      </c>
      <c r="AF264" s="92">
        <f t="shared" si="141"/>
        <v>0</v>
      </c>
      <c r="AG264" s="93">
        <f t="shared" si="142"/>
        <v>0</v>
      </c>
      <c r="AH264" s="93">
        <f t="shared" si="143"/>
        <v>0</v>
      </c>
      <c r="AI264" s="78">
        <f t="shared" si="144"/>
        <v>0</v>
      </c>
      <c r="AJ264" s="92">
        <f t="shared" si="121"/>
        <v>0</v>
      </c>
      <c r="AK264" s="78">
        <f t="shared" si="122"/>
        <v>0</v>
      </c>
      <c r="AL264" s="11"/>
      <c r="AM264" s="14"/>
      <c r="AN264" s="11"/>
      <c r="AO264" s="15"/>
      <c r="AP264" s="11"/>
      <c r="AQ264" s="11"/>
      <c r="AR264" s="11"/>
      <c r="AS264" s="75" t="str">
        <f t="shared" si="130"/>
        <v/>
      </c>
      <c r="AT264" s="75" t="str">
        <f t="shared" ca="1" si="131"/>
        <v/>
      </c>
      <c r="AU264" s="75" t="str">
        <f t="shared" si="132"/>
        <v/>
      </c>
      <c r="AV264" s="75" t="str">
        <f t="shared" ca="1" si="133"/>
        <v/>
      </c>
      <c r="AW264" s="169"/>
      <c r="AX264" s="169"/>
      <c r="AY264" s="75" t="str">
        <f t="shared" si="134"/>
        <v/>
      </c>
      <c r="AZ264" s="169"/>
      <c r="BA264" s="169"/>
      <c r="BB264" s="75" t="str">
        <f t="shared" si="135"/>
        <v/>
      </c>
      <c r="BC264" s="11"/>
      <c r="BH264" s="52"/>
      <c r="BI264" s="52"/>
      <c r="BJ264" s="52"/>
      <c r="BK264" s="52"/>
      <c r="BL264" s="52"/>
      <c r="BM264" s="52"/>
      <c r="BQ264" s="27"/>
      <c r="BR264" s="27"/>
      <c r="BS264" s="27"/>
      <c r="BT264" s="27"/>
      <c r="BU264" s="27"/>
      <c r="BV264" s="27"/>
      <c r="BW264" s="54"/>
      <c r="BX264" s="26"/>
      <c r="BY264" s="54"/>
      <c r="BZ264" s="26"/>
      <c r="CA264" s="26"/>
      <c r="CB264" s="26"/>
    </row>
    <row r="265" spans="1:80" ht="17.45" customHeight="1">
      <c r="A265" s="94">
        <f t="shared" si="136"/>
        <v>37.299999999999997</v>
      </c>
      <c r="B265" s="179">
        <f t="shared" si="113"/>
        <v>46207</v>
      </c>
      <c r="C265" s="8"/>
      <c r="D265" s="11"/>
      <c r="E265" s="12"/>
      <c r="F265" s="11"/>
      <c r="G265" s="74">
        <f t="shared" si="139"/>
        <v>765</v>
      </c>
      <c r="H265" s="75">
        <f t="shared" si="139"/>
        <v>5848</v>
      </c>
      <c r="I265" s="88">
        <f t="shared" si="124"/>
        <v>0</v>
      </c>
      <c r="J265" s="78">
        <f t="shared" si="125"/>
        <v>0</v>
      </c>
      <c r="K265" s="78">
        <f t="shared" si="126"/>
        <v>0</v>
      </c>
      <c r="L265" s="78">
        <f t="shared" si="127"/>
        <v>0</v>
      </c>
      <c r="M265" s="78">
        <f t="shared" ca="1" si="128"/>
        <v>7.4608904933814738E-2</v>
      </c>
      <c r="N265" s="78">
        <f t="shared" ca="1" si="114"/>
        <v>9.317296290022023E-3</v>
      </c>
      <c r="O265" s="78">
        <f t="shared" si="129"/>
        <v>5.0000000000000001E-4</v>
      </c>
      <c r="P265" s="13"/>
      <c r="Q265" s="8"/>
      <c r="R265" s="13"/>
      <c r="S265" s="89">
        <f t="shared" si="115"/>
        <v>0</v>
      </c>
      <c r="T265" s="75">
        <f t="shared" si="116"/>
        <v>0</v>
      </c>
      <c r="U265" s="90">
        <f t="shared" si="117"/>
        <v>0</v>
      </c>
      <c r="V265" s="82">
        <f t="shared" si="118"/>
        <v>0</v>
      </c>
      <c r="W265" s="8"/>
      <c r="X265" s="8"/>
      <c r="Y265" s="12"/>
      <c r="Z265" s="12"/>
      <c r="AA265" s="12"/>
      <c r="AB265" s="12"/>
      <c r="AC265" s="91">
        <f t="shared" si="119"/>
        <v>0</v>
      </c>
      <c r="AD265" s="75">
        <f t="shared" si="120"/>
        <v>0</v>
      </c>
      <c r="AE265" s="88">
        <f t="shared" si="140"/>
        <v>0</v>
      </c>
      <c r="AF265" s="92">
        <f t="shared" si="141"/>
        <v>0</v>
      </c>
      <c r="AG265" s="93">
        <f t="shared" si="142"/>
        <v>0</v>
      </c>
      <c r="AH265" s="93">
        <f t="shared" si="143"/>
        <v>0</v>
      </c>
      <c r="AI265" s="78">
        <f t="shared" si="144"/>
        <v>0</v>
      </c>
      <c r="AJ265" s="92">
        <f t="shared" si="121"/>
        <v>0</v>
      </c>
      <c r="AK265" s="78">
        <f t="shared" si="122"/>
        <v>0</v>
      </c>
      <c r="AL265" s="11"/>
      <c r="AM265" s="14"/>
      <c r="AN265" s="11"/>
      <c r="AO265" s="15"/>
      <c r="AP265" s="11"/>
      <c r="AQ265" s="11"/>
      <c r="AR265" s="11"/>
      <c r="AS265" s="75" t="str">
        <f t="shared" si="130"/>
        <v/>
      </c>
      <c r="AT265" s="75" t="str">
        <f t="shared" ca="1" si="131"/>
        <v/>
      </c>
      <c r="AU265" s="75" t="str">
        <f t="shared" si="132"/>
        <v/>
      </c>
      <c r="AV265" s="75" t="str">
        <f t="shared" ca="1" si="133"/>
        <v/>
      </c>
      <c r="AW265" s="169"/>
      <c r="AX265" s="169"/>
      <c r="AY265" s="75" t="str">
        <f t="shared" si="134"/>
        <v/>
      </c>
      <c r="AZ265" s="169"/>
      <c r="BA265" s="169"/>
      <c r="BB265" s="75" t="str">
        <f t="shared" si="135"/>
        <v/>
      </c>
      <c r="BC265" s="11"/>
      <c r="BH265" s="52"/>
      <c r="BI265" s="52"/>
      <c r="BJ265" s="52"/>
      <c r="BK265" s="52"/>
      <c r="BL265" s="52"/>
      <c r="BM265" s="52"/>
      <c r="BQ265" s="27"/>
      <c r="BR265" s="27"/>
      <c r="BS265" s="27"/>
      <c r="BT265" s="27"/>
      <c r="BU265" s="27"/>
      <c r="BV265" s="27"/>
      <c r="BW265" s="54"/>
      <c r="BX265" s="26"/>
      <c r="BY265" s="54"/>
      <c r="BZ265" s="26"/>
      <c r="CA265" s="26"/>
      <c r="CB265" s="26"/>
    </row>
    <row r="266" spans="1:80" ht="17.45" customHeight="1">
      <c r="A266" s="86">
        <f t="shared" si="136"/>
        <v>37.4</v>
      </c>
      <c r="B266" s="179">
        <f t="shared" si="113"/>
        <v>46208</v>
      </c>
      <c r="C266" s="8"/>
      <c r="D266" s="11"/>
      <c r="E266" s="12"/>
      <c r="F266" s="11"/>
      <c r="G266" s="74">
        <f t="shared" si="139"/>
        <v>765</v>
      </c>
      <c r="H266" s="75">
        <f t="shared" si="139"/>
        <v>5848</v>
      </c>
      <c r="I266" s="88">
        <f t="shared" si="124"/>
        <v>0</v>
      </c>
      <c r="J266" s="78">
        <f t="shared" si="125"/>
        <v>0</v>
      </c>
      <c r="K266" s="78">
        <f t="shared" si="126"/>
        <v>0</v>
      </c>
      <c r="L266" s="78">
        <f t="shared" si="127"/>
        <v>0</v>
      </c>
      <c r="M266" s="78">
        <f t="shared" ca="1" si="128"/>
        <v>7.4608904933814738E-2</v>
      </c>
      <c r="N266" s="78">
        <f t="shared" ca="1" si="114"/>
        <v>9.317296290022023E-3</v>
      </c>
      <c r="O266" s="78">
        <f t="shared" si="129"/>
        <v>5.0000000000000001E-4</v>
      </c>
      <c r="P266" s="13"/>
      <c r="Q266" s="8"/>
      <c r="R266" s="13"/>
      <c r="S266" s="89">
        <f t="shared" si="115"/>
        <v>0</v>
      </c>
      <c r="T266" s="75">
        <f t="shared" si="116"/>
        <v>0</v>
      </c>
      <c r="U266" s="90">
        <f t="shared" si="117"/>
        <v>0</v>
      </c>
      <c r="V266" s="82">
        <f t="shared" si="118"/>
        <v>0</v>
      </c>
      <c r="W266" s="8"/>
      <c r="X266" s="8"/>
      <c r="Y266" s="12"/>
      <c r="Z266" s="12"/>
      <c r="AA266" s="12"/>
      <c r="AB266" s="12"/>
      <c r="AC266" s="91">
        <f t="shared" si="119"/>
        <v>0</v>
      </c>
      <c r="AD266" s="75">
        <f t="shared" si="120"/>
        <v>0</v>
      </c>
      <c r="AE266" s="88">
        <f t="shared" si="140"/>
        <v>0</v>
      </c>
      <c r="AF266" s="92">
        <f t="shared" si="141"/>
        <v>0</v>
      </c>
      <c r="AG266" s="93">
        <f t="shared" si="142"/>
        <v>0</v>
      </c>
      <c r="AH266" s="93">
        <f t="shared" si="143"/>
        <v>0</v>
      </c>
      <c r="AI266" s="78">
        <f t="shared" si="144"/>
        <v>0</v>
      </c>
      <c r="AJ266" s="92">
        <f t="shared" si="121"/>
        <v>0</v>
      </c>
      <c r="AK266" s="78">
        <f t="shared" si="122"/>
        <v>0</v>
      </c>
      <c r="AL266" s="11"/>
      <c r="AM266" s="14"/>
      <c r="AN266" s="11"/>
      <c r="AO266" s="15"/>
      <c r="AP266" s="11"/>
      <c r="AQ266" s="11"/>
      <c r="AR266" s="11"/>
      <c r="AS266" s="75" t="str">
        <f t="shared" si="130"/>
        <v/>
      </c>
      <c r="AT266" s="75" t="str">
        <f t="shared" ca="1" si="131"/>
        <v/>
      </c>
      <c r="AU266" s="75" t="str">
        <f t="shared" si="132"/>
        <v/>
      </c>
      <c r="AV266" s="75" t="str">
        <f t="shared" ca="1" si="133"/>
        <v/>
      </c>
      <c r="AW266" s="169"/>
      <c r="AX266" s="169"/>
      <c r="AY266" s="75" t="str">
        <f t="shared" si="134"/>
        <v/>
      </c>
      <c r="AZ266" s="169"/>
      <c r="BA266" s="169"/>
      <c r="BB266" s="75" t="str">
        <f t="shared" si="135"/>
        <v/>
      </c>
      <c r="BC266" s="11"/>
      <c r="BH266" s="52"/>
      <c r="BI266" s="52"/>
      <c r="BJ266" s="52"/>
      <c r="BK266" s="52"/>
      <c r="BL266" s="52"/>
      <c r="BM266" s="52"/>
      <c r="BQ266" s="27"/>
      <c r="BR266" s="27"/>
      <c r="BS266" s="27"/>
      <c r="BT266" s="27"/>
      <c r="BU266" s="27"/>
      <c r="BV266" s="27"/>
      <c r="BW266" s="54"/>
      <c r="BX266" s="26"/>
      <c r="BY266" s="54"/>
      <c r="BZ266" s="26"/>
      <c r="CA266" s="26"/>
      <c r="CB266" s="26"/>
    </row>
    <row r="267" spans="1:80" ht="17.45" customHeight="1">
      <c r="A267" s="94">
        <f t="shared" si="136"/>
        <v>37.5</v>
      </c>
      <c r="B267" s="179">
        <f t="shared" ref="B267:B330" si="145">B266+1</f>
        <v>46209</v>
      </c>
      <c r="C267" s="8"/>
      <c r="D267" s="11"/>
      <c r="E267" s="12"/>
      <c r="F267" s="11"/>
      <c r="G267" s="74">
        <f t="shared" si="139"/>
        <v>765</v>
      </c>
      <c r="H267" s="75">
        <f t="shared" si="139"/>
        <v>5848</v>
      </c>
      <c r="I267" s="88">
        <f t="shared" si="124"/>
        <v>0</v>
      </c>
      <c r="J267" s="78">
        <f t="shared" si="125"/>
        <v>0</v>
      </c>
      <c r="K267" s="78">
        <f t="shared" si="126"/>
        <v>0</v>
      </c>
      <c r="L267" s="78">
        <f t="shared" si="127"/>
        <v>0</v>
      </c>
      <c r="M267" s="78">
        <f t="shared" ca="1" si="128"/>
        <v>7.4608904933814738E-2</v>
      </c>
      <c r="N267" s="78">
        <f t="shared" ref="N267:N330" ca="1" si="146">IF(ROW()=11,
   IF($B$3&gt;0,F267/$B$3,""),
   IF($B$3&gt;0,
      (OFFSET(N267,-1,0)*$B$3 + F267)/$B$3,
      "")
)</f>
        <v>9.317296290022023E-3</v>
      </c>
      <c r="O267" s="78">
        <f t="shared" si="129"/>
        <v>5.0000000000000001E-4</v>
      </c>
      <c r="P267" s="13"/>
      <c r="Q267" s="8"/>
      <c r="R267" s="13"/>
      <c r="S267" s="89">
        <f t="shared" ref="S267:S330" si="147">IF($P267="FULL FEED",Q267,Q267*2)</f>
        <v>0</v>
      </c>
      <c r="T267" s="75">
        <f t="shared" ref="T267:T330" si="148">IF($P267="FULL FEED",R267,R267*2)</f>
        <v>0</v>
      </c>
      <c r="U267" s="90">
        <f t="shared" ref="U267:U330" si="149">IF($P267="FULL FEED",(Q267*G267/1000),(Q267*2*G267/1000))</f>
        <v>0</v>
      </c>
      <c r="V267" s="82">
        <f t="shared" ref="V267:V330" si="150">IF($P267="FULL FEED",(R267*H267/1000),(R267*2*H267/1000))</f>
        <v>0</v>
      </c>
      <c r="W267" s="8"/>
      <c r="X267" s="8"/>
      <c r="Y267" s="12"/>
      <c r="Z267" s="12"/>
      <c r="AA267" s="12"/>
      <c r="AB267" s="12"/>
      <c r="AC267" s="91">
        <f t="shared" ref="AC267:AC330" si="151">SUM(X267,Y267,Z267,AA267)</f>
        <v>0</v>
      </c>
      <c r="AD267" s="75">
        <f t="shared" ref="AD267:AD330" si="152">W267-AC267</f>
        <v>0</v>
      </c>
      <c r="AE267" s="88">
        <f t="shared" si="140"/>
        <v>0</v>
      </c>
      <c r="AF267" s="92">
        <f t="shared" si="141"/>
        <v>0</v>
      </c>
      <c r="AG267" s="93">
        <f t="shared" si="142"/>
        <v>0</v>
      </c>
      <c r="AH267" s="93">
        <f t="shared" si="143"/>
        <v>0</v>
      </c>
      <c r="AI267" s="78">
        <f t="shared" si="144"/>
        <v>0</v>
      </c>
      <c r="AJ267" s="92">
        <f t="shared" ref="AJ267:AJ330" si="153">IFERROR(AC267/W267,0)</f>
        <v>0</v>
      </c>
      <c r="AK267" s="78">
        <f t="shared" ref="AK267:AK330" si="154">IFERROR(AD267/W267,0)</f>
        <v>0</v>
      </c>
      <c r="AL267" s="11"/>
      <c r="AM267" s="14"/>
      <c r="AN267" s="11"/>
      <c r="AO267" s="15"/>
      <c r="AP267" s="11"/>
      <c r="AQ267" s="11"/>
      <c r="AR267" s="11"/>
      <c r="AS267" s="75" t="str">
        <f t="shared" si="130"/>
        <v/>
      </c>
      <c r="AT267" s="75" t="str">
        <f t="shared" ca="1" si="131"/>
        <v/>
      </c>
      <c r="AU267" s="75" t="str">
        <f t="shared" si="132"/>
        <v/>
      </c>
      <c r="AV267" s="75" t="str">
        <f t="shared" ca="1" si="133"/>
        <v/>
      </c>
      <c r="AW267" s="169"/>
      <c r="AX267" s="169"/>
      <c r="AY267" s="75" t="str">
        <f t="shared" si="134"/>
        <v/>
      </c>
      <c r="AZ267" s="169"/>
      <c r="BA267" s="169"/>
      <c r="BB267" s="75" t="str">
        <f t="shared" si="135"/>
        <v/>
      </c>
      <c r="BC267" s="11"/>
      <c r="BH267" s="52"/>
      <c r="BI267" s="52"/>
      <c r="BJ267" s="52"/>
      <c r="BK267" s="52"/>
      <c r="BL267" s="52"/>
      <c r="BM267" s="52"/>
      <c r="BQ267" s="27"/>
      <c r="BR267" s="27"/>
      <c r="BS267" s="27"/>
      <c r="BT267" s="27"/>
      <c r="BU267" s="27"/>
      <c r="BV267" s="27"/>
      <c r="BW267" s="54"/>
      <c r="BX267" s="26"/>
      <c r="BY267" s="54"/>
      <c r="BZ267" s="26"/>
      <c r="CA267" s="26"/>
      <c r="CB267" s="26"/>
    </row>
    <row r="268" spans="1:80" ht="17.45" customHeight="1">
      <c r="A268" s="86">
        <f t="shared" si="136"/>
        <v>37.6</v>
      </c>
      <c r="B268" s="179">
        <f t="shared" si="145"/>
        <v>46210</v>
      </c>
      <c r="C268" s="8"/>
      <c r="D268" s="11"/>
      <c r="E268" s="12"/>
      <c r="F268" s="11"/>
      <c r="G268" s="74">
        <f t="shared" ref="G268:H283" si="155">G267-E268-C268</f>
        <v>765</v>
      </c>
      <c r="H268" s="75">
        <f t="shared" si="155"/>
        <v>5848</v>
      </c>
      <c r="I268" s="88">
        <f t="shared" ref="I268:I331" si="156">IFERROR(C268/G267,0)</f>
        <v>0</v>
      </c>
      <c r="J268" s="78">
        <f t="shared" ref="J268:J331" si="157">IFERROR(E268/G267,0)</f>
        <v>0</v>
      </c>
      <c r="K268" s="78">
        <f t="shared" ref="K268:K331" si="158">IFERROR(D268/H267,0)</f>
        <v>0</v>
      </c>
      <c r="L268" s="78">
        <f t="shared" ref="L268:L331" si="159">IFERROR(F268/H267,0)</f>
        <v>0</v>
      </c>
      <c r="M268" s="78">
        <f t="shared" ref="M268:M331" ca="1" si="160">IF(ROW()=11,
   IF($B$4&gt;0,E268/$B$4,""),
   IF($B$4&gt;0,
      (OFFSET(M268,-1,0)*$B$4 + E268)/$B$4,
      "")
)</f>
        <v>7.4608904933814738E-2</v>
      </c>
      <c r="N268" s="78">
        <f t="shared" ca="1" si="146"/>
        <v>9.317296290022023E-3</v>
      </c>
      <c r="O268" s="78">
        <f t="shared" ref="O268:O331" si="161">$O$10</f>
        <v>5.0000000000000001E-4</v>
      </c>
      <c r="P268" s="13"/>
      <c r="Q268" s="8"/>
      <c r="R268" s="13"/>
      <c r="S268" s="89">
        <f t="shared" si="147"/>
        <v>0</v>
      </c>
      <c r="T268" s="75">
        <f t="shared" si="148"/>
        <v>0</v>
      </c>
      <c r="U268" s="90">
        <f t="shared" si="149"/>
        <v>0</v>
      </c>
      <c r="V268" s="82">
        <f t="shared" si="150"/>
        <v>0</v>
      </c>
      <c r="W268" s="8"/>
      <c r="X268" s="8"/>
      <c r="Y268" s="12"/>
      <c r="Z268" s="12"/>
      <c r="AA268" s="12"/>
      <c r="AB268" s="12"/>
      <c r="AC268" s="91">
        <f t="shared" si="151"/>
        <v>0</v>
      </c>
      <c r="AD268" s="75">
        <f t="shared" si="152"/>
        <v>0</v>
      </c>
      <c r="AE268" s="88">
        <f t="shared" si="140"/>
        <v>0</v>
      </c>
      <c r="AF268" s="92">
        <f t="shared" si="141"/>
        <v>0</v>
      </c>
      <c r="AG268" s="93">
        <f t="shared" si="142"/>
        <v>0</v>
      </c>
      <c r="AH268" s="93">
        <f t="shared" si="143"/>
        <v>0</v>
      </c>
      <c r="AI268" s="78">
        <f t="shared" si="144"/>
        <v>0</v>
      </c>
      <c r="AJ268" s="92">
        <f t="shared" si="153"/>
        <v>0</v>
      </c>
      <c r="AK268" s="78">
        <f t="shared" si="154"/>
        <v>0</v>
      </c>
      <c r="AL268" s="11"/>
      <c r="AM268" s="14"/>
      <c r="AN268" s="11"/>
      <c r="AO268" s="15"/>
      <c r="AP268" s="11"/>
      <c r="AQ268" s="11"/>
      <c r="AR268" s="11"/>
      <c r="AS268" s="75" t="str">
        <f t="shared" ref="AS268:AS331" si="162">IF(OR(AR268="",AP268=""),"", (AR268-AP268)/100*1000)</f>
        <v/>
      </c>
      <c r="AT268" s="75" t="str">
        <f t="shared" ref="AT268:AT331" ca="1" si="163">IF(OR(AP269="",OFFSET(AP269,-1,0)=""),"", (AP269-OFFSET(AP269,-1,0))/100*1000)</f>
        <v/>
      </c>
      <c r="AU268" s="75" t="str">
        <f t="shared" ref="AU268:AU331" si="164">IFERROR(IF(OR(AP268="",AR268="",K268="",L268=""),"", ((AR268-AP268)/100*1000)/(U268+V268)),0)</f>
        <v/>
      </c>
      <c r="AV268" s="75" t="str">
        <f t="shared" ref="AV268:AV331" ca="1" si="165">IF(OR(AP268="",AP269="",M268="",N268=""),"", ((AP269-AP268)/100*1000)/((G268+H268))*1000)</f>
        <v/>
      </c>
      <c r="AW268" s="169"/>
      <c r="AX268" s="169"/>
      <c r="AY268" s="75" t="str">
        <f t="shared" ref="AY268:AY331" si="166">IF(OR(AW268="",AX268=""),"",MOD(AX268-AW268,1)*24)</f>
        <v/>
      </c>
      <c r="AZ268" s="169"/>
      <c r="BA268" s="169"/>
      <c r="BB268" s="75" t="str">
        <f t="shared" ref="BB268:BB331" si="167">IF(OR(AZ268="",BA268=""),"",MOD(BA268-AZ268,1)*24)</f>
        <v/>
      </c>
      <c r="BC268" s="11"/>
      <c r="BH268" s="52"/>
      <c r="BI268" s="52"/>
      <c r="BJ268" s="52"/>
      <c r="BK268" s="52"/>
      <c r="BL268" s="52"/>
      <c r="BM268" s="52"/>
      <c r="BQ268" s="27"/>
      <c r="BR268" s="27"/>
      <c r="BS268" s="27"/>
      <c r="BT268" s="27"/>
      <c r="BU268" s="27"/>
      <c r="BV268" s="27"/>
      <c r="BW268" s="54"/>
      <c r="BX268" s="26"/>
      <c r="BY268" s="54"/>
      <c r="BZ268" s="26"/>
      <c r="CA268" s="26"/>
      <c r="CB268" s="26"/>
    </row>
    <row r="269" spans="1:80" ht="17.45" customHeight="1" thickBot="1">
      <c r="A269" s="94">
        <f t="shared" si="136"/>
        <v>37.700000000000003</v>
      </c>
      <c r="B269" s="180">
        <f t="shared" si="145"/>
        <v>46211</v>
      </c>
      <c r="C269" s="16"/>
      <c r="D269" s="17"/>
      <c r="E269" s="18"/>
      <c r="F269" s="17"/>
      <c r="G269" s="96">
        <f t="shared" si="155"/>
        <v>765</v>
      </c>
      <c r="H269" s="97">
        <f t="shared" si="155"/>
        <v>5848</v>
      </c>
      <c r="I269" s="98">
        <f t="shared" si="156"/>
        <v>0</v>
      </c>
      <c r="J269" s="99">
        <f t="shared" si="157"/>
        <v>0</v>
      </c>
      <c r="K269" s="99">
        <f t="shared" si="158"/>
        <v>0</v>
      </c>
      <c r="L269" s="99">
        <f t="shared" si="159"/>
        <v>0</v>
      </c>
      <c r="M269" s="99">
        <f t="shared" ca="1" si="160"/>
        <v>7.4608904933814738E-2</v>
      </c>
      <c r="N269" s="99">
        <f t="shared" ca="1" si="146"/>
        <v>9.317296290022023E-3</v>
      </c>
      <c r="O269" s="99">
        <f t="shared" si="161"/>
        <v>5.0000000000000001E-4</v>
      </c>
      <c r="P269" s="19"/>
      <c r="Q269" s="16"/>
      <c r="R269" s="19"/>
      <c r="S269" s="89">
        <f t="shared" si="147"/>
        <v>0</v>
      </c>
      <c r="T269" s="75">
        <f t="shared" si="148"/>
        <v>0</v>
      </c>
      <c r="U269" s="100">
        <f t="shared" si="149"/>
        <v>0</v>
      </c>
      <c r="V269" s="101">
        <f t="shared" si="150"/>
        <v>0</v>
      </c>
      <c r="W269" s="16"/>
      <c r="X269" s="8"/>
      <c r="Y269" s="12"/>
      <c r="Z269" s="12"/>
      <c r="AA269" s="12"/>
      <c r="AB269" s="12"/>
      <c r="AC269" s="102">
        <f t="shared" si="151"/>
        <v>0</v>
      </c>
      <c r="AD269" s="97">
        <f t="shared" si="152"/>
        <v>0</v>
      </c>
      <c r="AE269" s="98">
        <f t="shared" si="140"/>
        <v>0</v>
      </c>
      <c r="AF269" s="103">
        <f t="shared" si="141"/>
        <v>0</v>
      </c>
      <c r="AG269" s="104">
        <f t="shared" si="142"/>
        <v>0</v>
      </c>
      <c r="AH269" s="104">
        <f t="shared" si="143"/>
        <v>0</v>
      </c>
      <c r="AI269" s="99">
        <f t="shared" si="144"/>
        <v>0</v>
      </c>
      <c r="AJ269" s="103">
        <f t="shared" si="153"/>
        <v>0</v>
      </c>
      <c r="AK269" s="99">
        <f t="shared" si="154"/>
        <v>0</v>
      </c>
      <c r="AL269" s="17"/>
      <c r="AM269" s="20"/>
      <c r="AN269" s="17"/>
      <c r="AO269" s="21"/>
      <c r="AP269" s="17"/>
      <c r="AQ269" s="17"/>
      <c r="AR269" s="17"/>
      <c r="AS269" s="97" t="str">
        <f t="shared" si="162"/>
        <v/>
      </c>
      <c r="AT269" s="97" t="str">
        <f t="shared" ca="1" si="163"/>
        <v/>
      </c>
      <c r="AU269" s="97" t="str">
        <f t="shared" si="164"/>
        <v/>
      </c>
      <c r="AV269" s="97" t="str">
        <f t="shared" ca="1" si="165"/>
        <v/>
      </c>
      <c r="AW269" s="167"/>
      <c r="AX269" s="167"/>
      <c r="AY269" s="97" t="str">
        <f t="shared" si="166"/>
        <v/>
      </c>
      <c r="AZ269" s="167"/>
      <c r="BA269" s="167"/>
      <c r="BB269" s="97" t="str">
        <f t="shared" si="167"/>
        <v/>
      </c>
      <c r="BC269" s="17"/>
      <c r="BH269" s="52"/>
      <c r="BI269" s="52"/>
      <c r="BJ269" s="52"/>
      <c r="BK269" s="52"/>
      <c r="BL269" s="52"/>
      <c r="BM269" s="52"/>
      <c r="BQ269" s="27"/>
      <c r="BR269" s="27"/>
      <c r="BS269" s="27"/>
      <c r="BT269" s="27"/>
      <c r="BU269" s="27"/>
      <c r="BV269" s="27"/>
      <c r="BW269" s="54"/>
      <c r="BX269" s="26"/>
      <c r="BY269" s="54"/>
      <c r="BZ269" s="26"/>
      <c r="CA269" s="26"/>
      <c r="CB269" s="26"/>
    </row>
    <row r="270" spans="1:80" ht="17.45" customHeight="1" thickTop="1">
      <c r="A270" s="105">
        <f>A263+1</f>
        <v>38.1</v>
      </c>
      <c r="B270" s="178">
        <f>B269+1</f>
        <v>46212</v>
      </c>
      <c r="C270" s="4"/>
      <c r="D270" s="5"/>
      <c r="E270" s="6"/>
      <c r="F270" s="5"/>
      <c r="G270" s="74">
        <f t="shared" si="155"/>
        <v>765</v>
      </c>
      <c r="H270" s="75">
        <f t="shared" si="155"/>
        <v>5848</v>
      </c>
      <c r="I270" s="76">
        <f t="shared" si="156"/>
        <v>0</v>
      </c>
      <c r="J270" s="77">
        <f t="shared" si="157"/>
        <v>0</v>
      </c>
      <c r="K270" s="77">
        <f t="shared" si="158"/>
        <v>0</v>
      </c>
      <c r="L270" s="77">
        <f t="shared" si="159"/>
        <v>0</v>
      </c>
      <c r="M270" s="78">
        <f t="shared" ca="1" si="160"/>
        <v>7.4608904933814738E-2</v>
      </c>
      <c r="N270" s="78">
        <f t="shared" ca="1" si="146"/>
        <v>9.317296290022023E-3</v>
      </c>
      <c r="O270" s="78">
        <f t="shared" si="161"/>
        <v>5.0000000000000001E-4</v>
      </c>
      <c r="P270" s="13"/>
      <c r="Q270" s="8"/>
      <c r="R270" s="13"/>
      <c r="S270" s="79">
        <f t="shared" si="147"/>
        <v>0</v>
      </c>
      <c r="T270" s="80">
        <f t="shared" si="148"/>
        <v>0</v>
      </c>
      <c r="U270" s="90">
        <f t="shared" si="149"/>
        <v>0</v>
      </c>
      <c r="V270" s="82">
        <f t="shared" si="150"/>
        <v>0</v>
      </c>
      <c r="W270" s="4"/>
      <c r="X270" s="4"/>
      <c r="Y270" s="6"/>
      <c r="Z270" s="6"/>
      <c r="AA270" s="6"/>
      <c r="AB270" s="6"/>
      <c r="AC270" s="83">
        <f t="shared" si="151"/>
        <v>0</v>
      </c>
      <c r="AD270" s="80">
        <f t="shared" si="152"/>
        <v>0</v>
      </c>
      <c r="AE270" s="76">
        <f t="shared" si="140"/>
        <v>0</v>
      </c>
      <c r="AF270" s="84">
        <f t="shared" si="141"/>
        <v>0</v>
      </c>
      <c r="AG270" s="85">
        <f t="shared" si="142"/>
        <v>0</v>
      </c>
      <c r="AH270" s="85">
        <f t="shared" si="143"/>
        <v>0</v>
      </c>
      <c r="AI270" s="77">
        <f t="shared" si="144"/>
        <v>0</v>
      </c>
      <c r="AJ270" s="84">
        <f t="shared" si="153"/>
        <v>0</v>
      </c>
      <c r="AK270" s="77">
        <f t="shared" si="154"/>
        <v>0</v>
      </c>
      <c r="AL270" s="5"/>
      <c r="AM270" s="9"/>
      <c r="AN270" s="5"/>
      <c r="AO270" s="10"/>
      <c r="AP270" s="5"/>
      <c r="AQ270" s="5"/>
      <c r="AR270" s="5"/>
      <c r="AS270" s="80" t="str">
        <f t="shared" si="162"/>
        <v/>
      </c>
      <c r="AT270" s="80" t="str">
        <f t="shared" ca="1" si="163"/>
        <v/>
      </c>
      <c r="AU270" s="80" t="str">
        <f t="shared" si="164"/>
        <v/>
      </c>
      <c r="AV270" s="80" t="str">
        <f t="shared" ca="1" si="165"/>
        <v/>
      </c>
      <c r="AW270" s="165"/>
      <c r="AX270" s="165"/>
      <c r="AY270" s="80" t="str">
        <f t="shared" si="166"/>
        <v/>
      </c>
      <c r="AZ270" s="165"/>
      <c r="BA270" s="165"/>
      <c r="BB270" s="80" t="str">
        <f t="shared" si="167"/>
        <v/>
      </c>
      <c r="BC270" s="5"/>
      <c r="BH270" s="52"/>
      <c r="BI270" s="52"/>
      <c r="BJ270" s="52"/>
      <c r="BK270" s="52"/>
      <c r="BL270" s="52"/>
      <c r="BM270" s="52"/>
      <c r="BQ270" s="27"/>
      <c r="BR270" s="27"/>
      <c r="BS270" s="27"/>
      <c r="BT270" s="27"/>
      <c r="BU270" s="27"/>
      <c r="BV270" s="27"/>
      <c r="BW270" s="54"/>
      <c r="BX270" s="26"/>
      <c r="BY270" s="54"/>
      <c r="BZ270" s="26"/>
      <c r="CA270" s="26"/>
      <c r="CB270" s="26"/>
    </row>
    <row r="271" spans="1:80" ht="17.45" customHeight="1">
      <c r="A271" s="94">
        <f t="shared" si="136"/>
        <v>38.200000000000003</v>
      </c>
      <c r="B271" s="179">
        <f t="shared" si="145"/>
        <v>46213</v>
      </c>
      <c r="C271" s="8"/>
      <c r="D271" s="11"/>
      <c r="E271" s="12"/>
      <c r="F271" s="11"/>
      <c r="G271" s="74">
        <f t="shared" si="155"/>
        <v>765</v>
      </c>
      <c r="H271" s="75">
        <f t="shared" si="155"/>
        <v>5848</v>
      </c>
      <c r="I271" s="88">
        <f t="shared" si="156"/>
        <v>0</v>
      </c>
      <c r="J271" s="78">
        <f t="shared" si="157"/>
        <v>0</v>
      </c>
      <c r="K271" s="78">
        <f t="shared" si="158"/>
        <v>0</v>
      </c>
      <c r="L271" s="78">
        <f t="shared" si="159"/>
        <v>0</v>
      </c>
      <c r="M271" s="78">
        <f t="shared" ca="1" si="160"/>
        <v>7.4608904933814738E-2</v>
      </c>
      <c r="N271" s="78">
        <f t="shared" ca="1" si="146"/>
        <v>9.317296290022023E-3</v>
      </c>
      <c r="O271" s="78">
        <f t="shared" si="161"/>
        <v>5.0000000000000001E-4</v>
      </c>
      <c r="P271" s="13"/>
      <c r="Q271" s="8"/>
      <c r="R271" s="13"/>
      <c r="S271" s="89">
        <f t="shared" si="147"/>
        <v>0</v>
      </c>
      <c r="T271" s="75">
        <f t="shared" si="148"/>
        <v>0</v>
      </c>
      <c r="U271" s="90">
        <f t="shared" si="149"/>
        <v>0</v>
      </c>
      <c r="V271" s="82">
        <f t="shared" si="150"/>
        <v>0</v>
      </c>
      <c r="W271" s="8"/>
      <c r="X271" s="8"/>
      <c r="Y271" s="12"/>
      <c r="Z271" s="12"/>
      <c r="AA271" s="12"/>
      <c r="AB271" s="12"/>
      <c r="AC271" s="91">
        <f t="shared" si="151"/>
        <v>0</v>
      </c>
      <c r="AD271" s="75">
        <f t="shared" si="152"/>
        <v>0</v>
      </c>
      <c r="AE271" s="88">
        <f t="shared" si="140"/>
        <v>0</v>
      </c>
      <c r="AF271" s="92">
        <f t="shared" si="141"/>
        <v>0</v>
      </c>
      <c r="AG271" s="93">
        <f t="shared" si="142"/>
        <v>0</v>
      </c>
      <c r="AH271" s="93">
        <f t="shared" si="143"/>
        <v>0</v>
      </c>
      <c r="AI271" s="78">
        <f t="shared" si="144"/>
        <v>0</v>
      </c>
      <c r="AJ271" s="92">
        <f t="shared" si="153"/>
        <v>0</v>
      </c>
      <c r="AK271" s="78">
        <f t="shared" si="154"/>
        <v>0</v>
      </c>
      <c r="AL271" s="11"/>
      <c r="AM271" s="14"/>
      <c r="AN271" s="11"/>
      <c r="AO271" s="15"/>
      <c r="AP271" s="11"/>
      <c r="AQ271" s="11"/>
      <c r="AR271" s="11"/>
      <c r="AS271" s="75" t="str">
        <f t="shared" si="162"/>
        <v/>
      </c>
      <c r="AT271" s="75" t="str">
        <f t="shared" ca="1" si="163"/>
        <v/>
      </c>
      <c r="AU271" s="75" t="str">
        <f t="shared" si="164"/>
        <v/>
      </c>
      <c r="AV271" s="75" t="str">
        <f t="shared" ca="1" si="165"/>
        <v/>
      </c>
      <c r="AW271" s="169"/>
      <c r="AX271" s="169"/>
      <c r="AY271" s="75" t="str">
        <f t="shared" si="166"/>
        <v/>
      </c>
      <c r="AZ271" s="169"/>
      <c r="BA271" s="169"/>
      <c r="BB271" s="75" t="str">
        <f t="shared" si="167"/>
        <v/>
      </c>
      <c r="BC271" s="11"/>
      <c r="BH271" s="52"/>
      <c r="BI271" s="52"/>
      <c r="BJ271" s="52"/>
      <c r="BK271" s="52"/>
      <c r="BL271" s="52"/>
      <c r="BM271" s="52"/>
      <c r="BQ271" s="27"/>
      <c r="BR271" s="27"/>
      <c r="BS271" s="27"/>
      <c r="BT271" s="27"/>
      <c r="BU271" s="27"/>
      <c r="BV271" s="27"/>
      <c r="BW271" s="54"/>
      <c r="BX271" s="26"/>
      <c r="BY271" s="54"/>
      <c r="BZ271" s="26"/>
      <c r="CA271" s="26"/>
      <c r="CB271" s="26"/>
    </row>
    <row r="272" spans="1:80" ht="17.45" customHeight="1">
      <c r="A272" s="86">
        <f t="shared" si="136"/>
        <v>38.299999999999997</v>
      </c>
      <c r="B272" s="179">
        <f t="shared" si="145"/>
        <v>46214</v>
      </c>
      <c r="C272" s="8"/>
      <c r="D272" s="11"/>
      <c r="E272" s="12"/>
      <c r="F272" s="11"/>
      <c r="G272" s="74">
        <f t="shared" si="155"/>
        <v>765</v>
      </c>
      <c r="H272" s="75">
        <f t="shared" si="155"/>
        <v>5848</v>
      </c>
      <c r="I272" s="88">
        <f t="shared" si="156"/>
        <v>0</v>
      </c>
      <c r="J272" s="78">
        <f t="shared" si="157"/>
        <v>0</v>
      </c>
      <c r="K272" s="78">
        <f t="shared" si="158"/>
        <v>0</v>
      </c>
      <c r="L272" s="78">
        <f t="shared" si="159"/>
        <v>0</v>
      </c>
      <c r="M272" s="78">
        <f t="shared" ca="1" si="160"/>
        <v>7.4608904933814738E-2</v>
      </c>
      <c r="N272" s="78">
        <f t="shared" ca="1" si="146"/>
        <v>9.317296290022023E-3</v>
      </c>
      <c r="O272" s="78">
        <f t="shared" si="161"/>
        <v>5.0000000000000001E-4</v>
      </c>
      <c r="P272" s="13"/>
      <c r="Q272" s="8"/>
      <c r="R272" s="13"/>
      <c r="S272" s="89">
        <f t="shared" si="147"/>
        <v>0</v>
      </c>
      <c r="T272" s="75">
        <f t="shared" si="148"/>
        <v>0</v>
      </c>
      <c r="U272" s="90">
        <f t="shared" si="149"/>
        <v>0</v>
      </c>
      <c r="V272" s="82">
        <f t="shared" si="150"/>
        <v>0</v>
      </c>
      <c r="W272" s="8"/>
      <c r="X272" s="8"/>
      <c r="Y272" s="12"/>
      <c r="Z272" s="12"/>
      <c r="AA272" s="12"/>
      <c r="AB272" s="12"/>
      <c r="AC272" s="91">
        <f t="shared" si="151"/>
        <v>0</v>
      </c>
      <c r="AD272" s="75">
        <f t="shared" si="152"/>
        <v>0</v>
      </c>
      <c r="AE272" s="88">
        <f t="shared" si="140"/>
        <v>0</v>
      </c>
      <c r="AF272" s="92">
        <f t="shared" si="141"/>
        <v>0</v>
      </c>
      <c r="AG272" s="93">
        <f t="shared" si="142"/>
        <v>0</v>
      </c>
      <c r="AH272" s="93">
        <f t="shared" si="143"/>
        <v>0</v>
      </c>
      <c r="AI272" s="78">
        <f t="shared" si="144"/>
        <v>0</v>
      </c>
      <c r="AJ272" s="92">
        <f t="shared" si="153"/>
        <v>0</v>
      </c>
      <c r="AK272" s="78">
        <f t="shared" si="154"/>
        <v>0</v>
      </c>
      <c r="AL272" s="11"/>
      <c r="AM272" s="14"/>
      <c r="AN272" s="11"/>
      <c r="AO272" s="15"/>
      <c r="AP272" s="11"/>
      <c r="AQ272" s="11"/>
      <c r="AR272" s="11"/>
      <c r="AS272" s="75" t="str">
        <f t="shared" si="162"/>
        <v/>
      </c>
      <c r="AT272" s="75" t="str">
        <f t="shared" ca="1" si="163"/>
        <v/>
      </c>
      <c r="AU272" s="75" t="str">
        <f t="shared" si="164"/>
        <v/>
      </c>
      <c r="AV272" s="75" t="str">
        <f t="shared" ca="1" si="165"/>
        <v/>
      </c>
      <c r="AW272" s="169"/>
      <c r="AX272" s="169"/>
      <c r="AY272" s="75" t="str">
        <f t="shared" si="166"/>
        <v/>
      </c>
      <c r="AZ272" s="169"/>
      <c r="BA272" s="169"/>
      <c r="BB272" s="75" t="str">
        <f t="shared" si="167"/>
        <v/>
      </c>
      <c r="BC272" s="11"/>
      <c r="BH272" s="52"/>
      <c r="BI272" s="52"/>
      <c r="BJ272" s="52"/>
      <c r="BK272" s="52"/>
      <c r="BL272" s="52"/>
      <c r="BM272" s="52"/>
      <c r="BQ272" s="27"/>
      <c r="BR272" s="27"/>
      <c r="BS272" s="27"/>
      <c r="BT272" s="27"/>
      <c r="BU272" s="27"/>
      <c r="BV272" s="27"/>
      <c r="BW272" s="54"/>
      <c r="BX272" s="26"/>
      <c r="BY272" s="54"/>
      <c r="BZ272" s="26"/>
      <c r="CA272" s="26"/>
      <c r="CB272" s="26"/>
    </row>
    <row r="273" spans="1:80" ht="17.45" customHeight="1">
      <c r="A273" s="94">
        <f t="shared" si="136"/>
        <v>38.4</v>
      </c>
      <c r="B273" s="179">
        <f t="shared" si="145"/>
        <v>46215</v>
      </c>
      <c r="C273" s="8"/>
      <c r="D273" s="11"/>
      <c r="E273" s="12"/>
      <c r="F273" s="11"/>
      <c r="G273" s="74">
        <f t="shared" si="155"/>
        <v>765</v>
      </c>
      <c r="H273" s="75">
        <f t="shared" si="155"/>
        <v>5848</v>
      </c>
      <c r="I273" s="88">
        <f t="shared" si="156"/>
        <v>0</v>
      </c>
      <c r="J273" s="78">
        <f t="shared" si="157"/>
        <v>0</v>
      </c>
      <c r="K273" s="78">
        <f t="shared" si="158"/>
        <v>0</v>
      </c>
      <c r="L273" s="78">
        <f t="shared" si="159"/>
        <v>0</v>
      </c>
      <c r="M273" s="78">
        <f t="shared" ca="1" si="160"/>
        <v>7.4608904933814738E-2</v>
      </c>
      <c r="N273" s="78">
        <f t="shared" ca="1" si="146"/>
        <v>9.317296290022023E-3</v>
      </c>
      <c r="O273" s="78">
        <f t="shared" si="161"/>
        <v>5.0000000000000001E-4</v>
      </c>
      <c r="P273" s="13"/>
      <c r="Q273" s="8"/>
      <c r="R273" s="13"/>
      <c r="S273" s="89">
        <f t="shared" si="147"/>
        <v>0</v>
      </c>
      <c r="T273" s="75">
        <f t="shared" si="148"/>
        <v>0</v>
      </c>
      <c r="U273" s="90">
        <f t="shared" si="149"/>
        <v>0</v>
      </c>
      <c r="V273" s="82">
        <f t="shared" si="150"/>
        <v>0</v>
      </c>
      <c r="W273" s="8"/>
      <c r="X273" s="8"/>
      <c r="Y273" s="12"/>
      <c r="Z273" s="12"/>
      <c r="AA273" s="12"/>
      <c r="AB273" s="12"/>
      <c r="AC273" s="91">
        <f t="shared" si="151"/>
        <v>0</v>
      </c>
      <c r="AD273" s="75">
        <f t="shared" si="152"/>
        <v>0</v>
      </c>
      <c r="AE273" s="88">
        <f t="shared" si="140"/>
        <v>0</v>
      </c>
      <c r="AF273" s="92">
        <f t="shared" si="141"/>
        <v>0</v>
      </c>
      <c r="AG273" s="93">
        <f t="shared" si="142"/>
        <v>0</v>
      </c>
      <c r="AH273" s="93">
        <f t="shared" si="143"/>
        <v>0</v>
      </c>
      <c r="AI273" s="78">
        <f t="shared" si="144"/>
        <v>0</v>
      </c>
      <c r="AJ273" s="92">
        <f t="shared" si="153"/>
        <v>0</v>
      </c>
      <c r="AK273" s="78">
        <f t="shared" si="154"/>
        <v>0</v>
      </c>
      <c r="AL273" s="11"/>
      <c r="AM273" s="14"/>
      <c r="AN273" s="11"/>
      <c r="AO273" s="15"/>
      <c r="AP273" s="11"/>
      <c r="AQ273" s="11"/>
      <c r="AR273" s="11"/>
      <c r="AS273" s="75" t="str">
        <f t="shared" si="162"/>
        <v/>
      </c>
      <c r="AT273" s="75" t="str">
        <f t="shared" ca="1" si="163"/>
        <v/>
      </c>
      <c r="AU273" s="75" t="str">
        <f t="shared" si="164"/>
        <v/>
      </c>
      <c r="AV273" s="75" t="str">
        <f t="shared" ca="1" si="165"/>
        <v/>
      </c>
      <c r="AW273" s="169"/>
      <c r="AX273" s="169"/>
      <c r="AY273" s="75" t="str">
        <f t="shared" si="166"/>
        <v/>
      </c>
      <c r="AZ273" s="169"/>
      <c r="BA273" s="169"/>
      <c r="BB273" s="75" t="str">
        <f t="shared" si="167"/>
        <v/>
      </c>
      <c r="BC273" s="11"/>
      <c r="BH273" s="52"/>
      <c r="BI273" s="52"/>
      <c r="BJ273" s="52"/>
      <c r="BK273" s="52"/>
      <c r="BL273" s="52"/>
      <c r="BM273" s="52"/>
      <c r="BQ273" s="27"/>
      <c r="BR273" s="27"/>
      <c r="BS273" s="27"/>
      <c r="BT273" s="27"/>
      <c r="BU273" s="27"/>
      <c r="BV273" s="27"/>
      <c r="BW273" s="54"/>
      <c r="BX273" s="26"/>
      <c r="BY273" s="54"/>
      <c r="BZ273" s="26"/>
      <c r="CA273" s="26"/>
      <c r="CB273" s="26"/>
    </row>
    <row r="274" spans="1:80" ht="17.45" customHeight="1">
      <c r="A274" s="86">
        <f t="shared" ref="A274:A337" si="168">A267+1</f>
        <v>38.5</v>
      </c>
      <c r="B274" s="179">
        <f t="shared" si="145"/>
        <v>46216</v>
      </c>
      <c r="C274" s="8"/>
      <c r="D274" s="11"/>
      <c r="E274" s="12"/>
      <c r="F274" s="11"/>
      <c r="G274" s="74">
        <f t="shared" si="155"/>
        <v>765</v>
      </c>
      <c r="H274" s="75">
        <f t="shared" si="155"/>
        <v>5848</v>
      </c>
      <c r="I274" s="88">
        <f t="shared" si="156"/>
        <v>0</v>
      </c>
      <c r="J274" s="78">
        <f t="shared" si="157"/>
        <v>0</v>
      </c>
      <c r="K274" s="78">
        <f t="shared" si="158"/>
        <v>0</v>
      </c>
      <c r="L274" s="78">
        <f t="shared" si="159"/>
        <v>0</v>
      </c>
      <c r="M274" s="78">
        <f t="shared" ca="1" si="160"/>
        <v>7.4608904933814738E-2</v>
      </c>
      <c r="N274" s="78">
        <f t="shared" ca="1" si="146"/>
        <v>9.317296290022023E-3</v>
      </c>
      <c r="O274" s="78">
        <f t="shared" si="161"/>
        <v>5.0000000000000001E-4</v>
      </c>
      <c r="P274" s="13"/>
      <c r="Q274" s="8"/>
      <c r="R274" s="13"/>
      <c r="S274" s="89">
        <f t="shared" si="147"/>
        <v>0</v>
      </c>
      <c r="T274" s="75">
        <f t="shared" si="148"/>
        <v>0</v>
      </c>
      <c r="U274" s="90">
        <f t="shared" si="149"/>
        <v>0</v>
      </c>
      <c r="V274" s="82">
        <f t="shared" si="150"/>
        <v>0</v>
      </c>
      <c r="W274" s="8"/>
      <c r="X274" s="8"/>
      <c r="Y274" s="12"/>
      <c r="Z274" s="12"/>
      <c r="AA274" s="12"/>
      <c r="AB274" s="12"/>
      <c r="AC274" s="91">
        <f t="shared" si="151"/>
        <v>0</v>
      </c>
      <c r="AD274" s="75">
        <f t="shared" si="152"/>
        <v>0</v>
      </c>
      <c r="AE274" s="88">
        <f t="shared" si="140"/>
        <v>0</v>
      </c>
      <c r="AF274" s="92">
        <f t="shared" si="141"/>
        <v>0</v>
      </c>
      <c r="AG274" s="93">
        <f t="shared" si="142"/>
        <v>0</v>
      </c>
      <c r="AH274" s="93">
        <f t="shared" si="143"/>
        <v>0</v>
      </c>
      <c r="AI274" s="78">
        <f t="shared" si="144"/>
        <v>0</v>
      </c>
      <c r="AJ274" s="92">
        <f t="shared" si="153"/>
        <v>0</v>
      </c>
      <c r="AK274" s="78">
        <f t="shared" si="154"/>
        <v>0</v>
      </c>
      <c r="AL274" s="11"/>
      <c r="AM274" s="14"/>
      <c r="AN274" s="11"/>
      <c r="AO274" s="15"/>
      <c r="AP274" s="11"/>
      <c r="AQ274" s="11"/>
      <c r="AR274" s="11"/>
      <c r="AS274" s="75" t="str">
        <f t="shared" si="162"/>
        <v/>
      </c>
      <c r="AT274" s="75" t="str">
        <f t="shared" ca="1" si="163"/>
        <v/>
      </c>
      <c r="AU274" s="75" t="str">
        <f t="shared" si="164"/>
        <v/>
      </c>
      <c r="AV274" s="75" t="str">
        <f t="shared" ca="1" si="165"/>
        <v/>
      </c>
      <c r="AW274" s="169"/>
      <c r="AX274" s="169"/>
      <c r="AY274" s="75" t="str">
        <f t="shared" si="166"/>
        <v/>
      </c>
      <c r="AZ274" s="169"/>
      <c r="BA274" s="169"/>
      <c r="BB274" s="75" t="str">
        <f t="shared" si="167"/>
        <v/>
      </c>
      <c r="BC274" s="11"/>
      <c r="BH274" s="52"/>
      <c r="BI274" s="52"/>
      <c r="BJ274" s="52"/>
      <c r="BK274" s="52"/>
      <c r="BL274" s="52"/>
      <c r="BM274" s="52"/>
      <c r="BQ274" s="27"/>
      <c r="BR274" s="27"/>
      <c r="BS274" s="27"/>
      <c r="BT274" s="27"/>
      <c r="BU274" s="27"/>
      <c r="BV274" s="27"/>
      <c r="BW274" s="54"/>
      <c r="BX274" s="26"/>
      <c r="BY274" s="54"/>
      <c r="BZ274" s="26"/>
      <c r="CA274" s="26"/>
      <c r="CB274" s="26"/>
    </row>
    <row r="275" spans="1:80" ht="17.45" customHeight="1">
      <c r="A275" s="94">
        <f t="shared" si="168"/>
        <v>38.6</v>
      </c>
      <c r="B275" s="179">
        <f t="shared" si="145"/>
        <v>46217</v>
      </c>
      <c r="C275" s="8"/>
      <c r="D275" s="11"/>
      <c r="E275" s="12"/>
      <c r="F275" s="11"/>
      <c r="G275" s="74">
        <f t="shared" si="155"/>
        <v>765</v>
      </c>
      <c r="H275" s="75">
        <f t="shared" si="155"/>
        <v>5848</v>
      </c>
      <c r="I275" s="88">
        <f t="shared" si="156"/>
        <v>0</v>
      </c>
      <c r="J275" s="78">
        <f t="shared" si="157"/>
        <v>0</v>
      </c>
      <c r="K275" s="78">
        <f t="shared" si="158"/>
        <v>0</v>
      </c>
      <c r="L275" s="78">
        <f t="shared" si="159"/>
        <v>0</v>
      </c>
      <c r="M275" s="78">
        <f t="shared" ca="1" si="160"/>
        <v>7.4608904933814738E-2</v>
      </c>
      <c r="N275" s="78">
        <f t="shared" ca="1" si="146"/>
        <v>9.317296290022023E-3</v>
      </c>
      <c r="O275" s="78">
        <f t="shared" si="161"/>
        <v>5.0000000000000001E-4</v>
      </c>
      <c r="P275" s="13"/>
      <c r="Q275" s="8"/>
      <c r="R275" s="13"/>
      <c r="S275" s="89">
        <f t="shared" si="147"/>
        <v>0</v>
      </c>
      <c r="T275" s="75">
        <f t="shared" si="148"/>
        <v>0</v>
      </c>
      <c r="U275" s="90">
        <f t="shared" si="149"/>
        <v>0</v>
      </c>
      <c r="V275" s="82">
        <f t="shared" si="150"/>
        <v>0</v>
      </c>
      <c r="W275" s="8"/>
      <c r="X275" s="8"/>
      <c r="Y275" s="12"/>
      <c r="Z275" s="12"/>
      <c r="AA275" s="12"/>
      <c r="AB275" s="12"/>
      <c r="AC275" s="91">
        <f t="shared" si="151"/>
        <v>0</v>
      </c>
      <c r="AD275" s="75">
        <f t="shared" si="152"/>
        <v>0</v>
      </c>
      <c r="AE275" s="88">
        <f t="shared" si="140"/>
        <v>0</v>
      </c>
      <c r="AF275" s="92">
        <f t="shared" si="141"/>
        <v>0</v>
      </c>
      <c r="AG275" s="93">
        <f t="shared" si="142"/>
        <v>0</v>
      </c>
      <c r="AH275" s="93">
        <f t="shared" si="143"/>
        <v>0</v>
      </c>
      <c r="AI275" s="78">
        <f t="shared" si="144"/>
        <v>0</v>
      </c>
      <c r="AJ275" s="92">
        <f t="shared" si="153"/>
        <v>0</v>
      </c>
      <c r="AK275" s="78">
        <f t="shared" si="154"/>
        <v>0</v>
      </c>
      <c r="AL275" s="11"/>
      <c r="AM275" s="14"/>
      <c r="AN275" s="11"/>
      <c r="AO275" s="15"/>
      <c r="AP275" s="11"/>
      <c r="AQ275" s="11"/>
      <c r="AR275" s="11"/>
      <c r="AS275" s="75" t="str">
        <f t="shared" si="162"/>
        <v/>
      </c>
      <c r="AT275" s="75" t="str">
        <f t="shared" ca="1" si="163"/>
        <v/>
      </c>
      <c r="AU275" s="75" t="str">
        <f t="shared" si="164"/>
        <v/>
      </c>
      <c r="AV275" s="75" t="str">
        <f t="shared" ca="1" si="165"/>
        <v/>
      </c>
      <c r="AW275" s="169"/>
      <c r="AX275" s="169"/>
      <c r="AY275" s="75" t="str">
        <f t="shared" si="166"/>
        <v/>
      </c>
      <c r="AZ275" s="169"/>
      <c r="BA275" s="169"/>
      <c r="BB275" s="75" t="str">
        <f t="shared" si="167"/>
        <v/>
      </c>
      <c r="BC275" s="11"/>
      <c r="BH275" s="52"/>
      <c r="BI275" s="52"/>
      <c r="BJ275" s="52"/>
      <c r="BK275" s="52"/>
      <c r="BL275" s="52"/>
      <c r="BM275" s="52"/>
      <c r="BQ275" s="27"/>
      <c r="BR275" s="27"/>
      <c r="BS275" s="27"/>
      <c r="BT275" s="27"/>
      <c r="BU275" s="27"/>
      <c r="BV275" s="27"/>
      <c r="BW275" s="54"/>
      <c r="BX275" s="26"/>
      <c r="BY275" s="54"/>
      <c r="BZ275" s="26"/>
      <c r="CA275" s="26"/>
      <c r="CB275" s="26"/>
    </row>
    <row r="276" spans="1:80" ht="17.45" customHeight="1" thickBot="1">
      <c r="A276" s="86">
        <f t="shared" si="168"/>
        <v>38.700000000000003</v>
      </c>
      <c r="B276" s="180">
        <f t="shared" si="145"/>
        <v>46218</v>
      </c>
      <c r="C276" s="16"/>
      <c r="D276" s="17"/>
      <c r="E276" s="18"/>
      <c r="F276" s="17"/>
      <c r="G276" s="96">
        <f t="shared" si="155"/>
        <v>765</v>
      </c>
      <c r="H276" s="97">
        <f t="shared" si="155"/>
        <v>5848</v>
      </c>
      <c r="I276" s="98">
        <f t="shared" si="156"/>
        <v>0</v>
      </c>
      <c r="J276" s="99">
        <f t="shared" si="157"/>
        <v>0</v>
      </c>
      <c r="K276" s="99">
        <f t="shared" si="158"/>
        <v>0</v>
      </c>
      <c r="L276" s="99">
        <f t="shared" si="159"/>
        <v>0</v>
      </c>
      <c r="M276" s="99">
        <f t="shared" ca="1" si="160"/>
        <v>7.4608904933814738E-2</v>
      </c>
      <c r="N276" s="99">
        <f t="shared" ca="1" si="146"/>
        <v>9.317296290022023E-3</v>
      </c>
      <c r="O276" s="99">
        <f t="shared" si="161"/>
        <v>5.0000000000000001E-4</v>
      </c>
      <c r="P276" s="19"/>
      <c r="Q276" s="16"/>
      <c r="R276" s="19"/>
      <c r="S276" s="89">
        <f t="shared" si="147"/>
        <v>0</v>
      </c>
      <c r="T276" s="75">
        <f t="shared" si="148"/>
        <v>0</v>
      </c>
      <c r="U276" s="100">
        <f t="shared" si="149"/>
        <v>0</v>
      </c>
      <c r="V276" s="101">
        <f t="shared" si="150"/>
        <v>0</v>
      </c>
      <c r="W276" s="16"/>
      <c r="X276" s="8"/>
      <c r="Y276" s="12"/>
      <c r="Z276" s="12"/>
      <c r="AA276" s="12"/>
      <c r="AB276" s="12"/>
      <c r="AC276" s="102">
        <f t="shared" si="151"/>
        <v>0</v>
      </c>
      <c r="AD276" s="97">
        <f t="shared" si="152"/>
        <v>0</v>
      </c>
      <c r="AE276" s="98">
        <f t="shared" si="140"/>
        <v>0</v>
      </c>
      <c r="AF276" s="103">
        <f t="shared" si="141"/>
        <v>0</v>
      </c>
      <c r="AG276" s="104">
        <f t="shared" si="142"/>
        <v>0</v>
      </c>
      <c r="AH276" s="104">
        <f t="shared" si="143"/>
        <v>0</v>
      </c>
      <c r="AI276" s="99">
        <f t="shared" si="144"/>
        <v>0</v>
      </c>
      <c r="AJ276" s="103">
        <f t="shared" si="153"/>
        <v>0</v>
      </c>
      <c r="AK276" s="99">
        <f t="shared" si="154"/>
        <v>0</v>
      </c>
      <c r="AL276" s="17"/>
      <c r="AM276" s="20"/>
      <c r="AN276" s="17"/>
      <c r="AO276" s="21"/>
      <c r="AP276" s="17"/>
      <c r="AQ276" s="17"/>
      <c r="AR276" s="17"/>
      <c r="AS276" s="97" t="str">
        <f t="shared" si="162"/>
        <v/>
      </c>
      <c r="AT276" s="97" t="str">
        <f t="shared" ca="1" si="163"/>
        <v/>
      </c>
      <c r="AU276" s="97" t="str">
        <f t="shared" si="164"/>
        <v/>
      </c>
      <c r="AV276" s="97" t="str">
        <f t="shared" ca="1" si="165"/>
        <v/>
      </c>
      <c r="AW276" s="167"/>
      <c r="AX276" s="167"/>
      <c r="AY276" s="97" t="str">
        <f t="shared" si="166"/>
        <v/>
      </c>
      <c r="AZ276" s="167"/>
      <c r="BA276" s="167"/>
      <c r="BB276" s="97" t="str">
        <f t="shared" si="167"/>
        <v/>
      </c>
      <c r="BC276" s="17"/>
      <c r="BH276" s="52"/>
      <c r="BI276" s="52"/>
      <c r="BJ276" s="52"/>
      <c r="BK276" s="52"/>
      <c r="BL276" s="52"/>
      <c r="BM276" s="52"/>
      <c r="BQ276" s="27"/>
      <c r="BR276" s="27"/>
      <c r="BS276" s="27"/>
      <c r="BT276" s="27"/>
      <c r="BU276" s="27"/>
      <c r="BV276" s="27"/>
      <c r="BW276" s="54"/>
      <c r="BX276" s="26"/>
      <c r="BY276" s="54"/>
      <c r="BZ276" s="26"/>
      <c r="CA276" s="26"/>
      <c r="CB276" s="26"/>
    </row>
    <row r="277" spans="1:80" ht="17.45" customHeight="1" thickTop="1">
      <c r="A277" s="71">
        <f>A270+1</f>
        <v>39.1</v>
      </c>
      <c r="B277" s="178">
        <f>B276+1</f>
        <v>46219</v>
      </c>
      <c r="C277" s="4"/>
      <c r="D277" s="5"/>
      <c r="E277" s="6"/>
      <c r="F277" s="5"/>
      <c r="G277" s="74">
        <f t="shared" si="155"/>
        <v>765</v>
      </c>
      <c r="H277" s="75">
        <f t="shared" si="155"/>
        <v>5848</v>
      </c>
      <c r="I277" s="76">
        <f t="shared" si="156"/>
        <v>0</v>
      </c>
      <c r="J277" s="77">
        <f t="shared" si="157"/>
        <v>0</v>
      </c>
      <c r="K277" s="77">
        <f t="shared" si="158"/>
        <v>0</v>
      </c>
      <c r="L277" s="77">
        <f t="shared" si="159"/>
        <v>0</v>
      </c>
      <c r="M277" s="78">
        <f t="shared" ca="1" si="160"/>
        <v>7.4608904933814738E-2</v>
      </c>
      <c r="N277" s="78">
        <f t="shared" ca="1" si="146"/>
        <v>9.317296290022023E-3</v>
      </c>
      <c r="O277" s="78">
        <f t="shared" si="161"/>
        <v>5.0000000000000001E-4</v>
      </c>
      <c r="P277" s="13"/>
      <c r="Q277" s="8"/>
      <c r="R277" s="13"/>
      <c r="S277" s="79">
        <f t="shared" si="147"/>
        <v>0</v>
      </c>
      <c r="T277" s="80">
        <f t="shared" si="148"/>
        <v>0</v>
      </c>
      <c r="U277" s="90">
        <f t="shared" si="149"/>
        <v>0</v>
      </c>
      <c r="V277" s="82">
        <f t="shared" si="150"/>
        <v>0</v>
      </c>
      <c r="W277" s="4"/>
      <c r="X277" s="4"/>
      <c r="Y277" s="6"/>
      <c r="Z277" s="6"/>
      <c r="AA277" s="6"/>
      <c r="AB277" s="6"/>
      <c r="AC277" s="83">
        <f t="shared" si="151"/>
        <v>0</v>
      </c>
      <c r="AD277" s="80">
        <f t="shared" si="152"/>
        <v>0</v>
      </c>
      <c r="AE277" s="76">
        <f t="shared" si="140"/>
        <v>0</v>
      </c>
      <c r="AF277" s="84">
        <f t="shared" si="141"/>
        <v>0</v>
      </c>
      <c r="AG277" s="85">
        <f t="shared" si="142"/>
        <v>0</v>
      </c>
      <c r="AH277" s="85">
        <f t="shared" si="143"/>
        <v>0</v>
      </c>
      <c r="AI277" s="77">
        <f t="shared" si="144"/>
        <v>0</v>
      </c>
      <c r="AJ277" s="84">
        <f t="shared" si="153"/>
        <v>0</v>
      </c>
      <c r="AK277" s="77">
        <f t="shared" si="154"/>
        <v>0</v>
      </c>
      <c r="AL277" s="5"/>
      <c r="AM277" s="9"/>
      <c r="AN277" s="5"/>
      <c r="AO277" s="10"/>
      <c r="AP277" s="5"/>
      <c r="AQ277" s="5"/>
      <c r="AR277" s="5"/>
      <c r="AS277" s="80" t="str">
        <f t="shared" si="162"/>
        <v/>
      </c>
      <c r="AT277" s="80" t="str">
        <f t="shared" ca="1" si="163"/>
        <v/>
      </c>
      <c r="AU277" s="80" t="str">
        <f t="shared" si="164"/>
        <v/>
      </c>
      <c r="AV277" s="80" t="str">
        <f t="shared" ca="1" si="165"/>
        <v/>
      </c>
      <c r="AW277" s="165"/>
      <c r="AX277" s="165"/>
      <c r="AY277" s="80" t="str">
        <f t="shared" si="166"/>
        <v/>
      </c>
      <c r="AZ277" s="165"/>
      <c r="BA277" s="165"/>
      <c r="BB277" s="80" t="str">
        <f t="shared" si="167"/>
        <v/>
      </c>
      <c r="BC277" s="5"/>
      <c r="BH277" s="52"/>
      <c r="BI277" s="52"/>
      <c r="BJ277" s="52"/>
      <c r="BK277" s="52"/>
      <c r="BL277" s="52"/>
      <c r="BM277" s="52"/>
      <c r="BQ277" s="27"/>
      <c r="BR277" s="27"/>
      <c r="BS277" s="27"/>
      <c r="BT277" s="27"/>
      <c r="BU277" s="27"/>
      <c r="BV277" s="27"/>
      <c r="BW277" s="54"/>
      <c r="BX277" s="26"/>
      <c r="BY277" s="54"/>
      <c r="BZ277" s="26"/>
      <c r="CA277" s="26"/>
      <c r="CB277" s="26"/>
    </row>
    <row r="278" spans="1:80" ht="17.45" customHeight="1">
      <c r="A278" s="86">
        <f t="shared" si="168"/>
        <v>39.200000000000003</v>
      </c>
      <c r="B278" s="179">
        <f t="shared" si="145"/>
        <v>46220</v>
      </c>
      <c r="C278" s="8"/>
      <c r="D278" s="11"/>
      <c r="E278" s="12"/>
      <c r="F278" s="11"/>
      <c r="G278" s="74">
        <f t="shared" si="155"/>
        <v>765</v>
      </c>
      <c r="H278" s="75">
        <f t="shared" si="155"/>
        <v>5848</v>
      </c>
      <c r="I278" s="88">
        <f t="shared" si="156"/>
        <v>0</v>
      </c>
      <c r="J278" s="78">
        <f t="shared" si="157"/>
        <v>0</v>
      </c>
      <c r="K278" s="78">
        <f t="shared" si="158"/>
        <v>0</v>
      </c>
      <c r="L278" s="78">
        <f t="shared" si="159"/>
        <v>0</v>
      </c>
      <c r="M278" s="78">
        <f t="shared" ca="1" si="160"/>
        <v>7.4608904933814738E-2</v>
      </c>
      <c r="N278" s="78">
        <f t="shared" ca="1" si="146"/>
        <v>9.317296290022023E-3</v>
      </c>
      <c r="O278" s="78">
        <f t="shared" si="161"/>
        <v>5.0000000000000001E-4</v>
      </c>
      <c r="P278" s="13"/>
      <c r="Q278" s="8"/>
      <c r="R278" s="13"/>
      <c r="S278" s="89">
        <f t="shared" si="147"/>
        <v>0</v>
      </c>
      <c r="T278" s="75">
        <f t="shared" si="148"/>
        <v>0</v>
      </c>
      <c r="U278" s="90">
        <f t="shared" si="149"/>
        <v>0</v>
      </c>
      <c r="V278" s="82">
        <f t="shared" si="150"/>
        <v>0</v>
      </c>
      <c r="W278" s="8"/>
      <c r="X278" s="8"/>
      <c r="Y278" s="12"/>
      <c r="Z278" s="12"/>
      <c r="AA278" s="12"/>
      <c r="AB278" s="12"/>
      <c r="AC278" s="91">
        <f t="shared" si="151"/>
        <v>0</v>
      </c>
      <c r="AD278" s="75">
        <f t="shared" si="152"/>
        <v>0</v>
      </c>
      <c r="AE278" s="88">
        <f t="shared" si="140"/>
        <v>0</v>
      </c>
      <c r="AF278" s="92">
        <f t="shared" si="141"/>
        <v>0</v>
      </c>
      <c r="AG278" s="93">
        <f t="shared" si="142"/>
        <v>0</v>
      </c>
      <c r="AH278" s="93">
        <f t="shared" si="143"/>
        <v>0</v>
      </c>
      <c r="AI278" s="78">
        <f t="shared" si="144"/>
        <v>0</v>
      </c>
      <c r="AJ278" s="92">
        <f t="shared" si="153"/>
        <v>0</v>
      </c>
      <c r="AK278" s="78">
        <f t="shared" si="154"/>
        <v>0</v>
      </c>
      <c r="AL278" s="11"/>
      <c r="AM278" s="14"/>
      <c r="AN278" s="11"/>
      <c r="AO278" s="15"/>
      <c r="AP278" s="11"/>
      <c r="AQ278" s="11"/>
      <c r="AR278" s="11"/>
      <c r="AS278" s="75" t="str">
        <f t="shared" si="162"/>
        <v/>
      </c>
      <c r="AT278" s="75" t="str">
        <f t="shared" ca="1" si="163"/>
        <v/>
      </c>
      <c r="AU278" s="75" t="str">
        <f t="shared" si="164"/>
        <v/>
      </c>
      <c r="AV278" s="75" t="str">
        <f t="shared" ca="1" si="165"/>
        <v/>
      </c>
      <c r="AW278" s="169"/>
      <c r="AX278" s="169"/>
      <c r="AY278" s="75" t="str">
        <f t="shared" si="166"/>
        <v/>
      </c>
      <c r="AZ278" s="169"/>
      <c r="BA278" s="169"/>
      <c r="BB278" s="75" t="str">
        <f t="shared" si="167"/>
        <v/>
      </c>
      <c r="BC278" s="11"/>
      <c r="BH278" s="52"/>
      <c r="BI278" s="52"/>
      <c r="BJ278" s="52"/>
      <c r="BK278" s="52"/>
      <c r="BL278" s="52"/>
      <c r="BM278" s="52"/>
      <c r="BQ278" s="27"/>
      <c r="BR278" s="27"/>
      <c r="BS278" s="27"/>
      <c r="BT278" s="27"/>
      <c r="BU278" s="27"/>
      <c r="BV278" s="27"/>
      <c r="BW278" s="54"/>
      <c r="BX278" s="26"/>
      <c r="BY278" s="54"/>
      <c r="BZ278" s="26"/>
      <c r="CA278" s="26"/>
      <c r="CB278" s="26"/>
    </row>
    <row r="279" spans="1:80" ht="17.45" customHeight="1">
      <c r="A279" s="94">
        <f t="shared" si="168"/>
        <v>39.299999999999997</v>
      </c>
      <c r="B279" s="179">
        <f t="shared" si="145"/>
        <v>46221</v>
      </c>
      <c r="C279" s="8"/>
      <c r="D279" s="11"/>
      <c r="E279" s="12"/>
      <c r="F279" s="11"/>
      <c r="G279" s="74">
        <f t="shared" si="155"/>
        <v>765</v>
      </c>
      <c r="H279" s="75">
        <f t="shared" si="155"/>
        <v>5848</v>
      </c>
      <c r="I279" s="88">
        <f t="shared" si="156"/>
        <v>0</v>
      </c>
      <c r="J279" s="78">
        <f t="shared" si="157"/>
        <v>0</v>
      </c>
      <c r="K279" s="78">
        <f t="shared" si="158"/>
        <v>0</v>
      </c>
      <c r="L279" s="78">
        <f t="shared" si="159"/>
        <v>0</v>
      </c>
      <c r="M279" s="78">
        <f t="shared" ca="1" si="160"/>
        <v>7.4608904933814738E-2</v>
      </c>
      <c r="N279" s="78">
        <f t="shared" ca="1" si="146"/>
        <v>9.317296290022023E-3</v>
      </c>
      <c r="O279" s="78">
        <f t="shared" si="161"/>
        <v>5.0000000000000001E-4</v>
      </c>
      <c r="P279" s="13"/>
      <c r="Q279" s="8"/>
      <c r="R279" s="13"/>
      <c r="S279" s="89">
        <f t="shared" si="147"/>
        <v>0</v>
      </c>
      <c r="T279" s="75">
        <f t="shared" si="148"/>
        <v>0</v>
      </c>
      <c r="U279" s="90">
        <f t="shared" si="149"/>
        <v>0</v>
      </c>
      <c r="V279" s="82">
        <f t="shared" si="150"/>
        <v>0</v>
      </c>
      <c r="W279" s="8"/>
      <c r="X279" s="8"/>
      <c r="Y279" s="12"/>
      <c r="Z279" s="12"/>
      <c r="AA279" s="12"/>
      <c r="AB279" s="12"/>
      <c r="AC279" s="91">
        <f t="shared" si="151"/>
        <v>0</v>
      </c>
      <c r="AD279" s="75">
        <f t="shared" si="152"/>
        <v>0</v>
      </c>
      <c r="AE279" s="88">
        <f t="shared" si="140"/>
        <v>0</v>
      </c>
      <c r="AF279" s="92">
        <f t="shared" si="141"/>
        <v>0</v>
      </c>
      <c r="AG279" s="93">
        <f t="shared" si="142"/>
        <v>0</v>
      </c>
      <c r="AH279" s="93">
        <f t="shared" si="143"/>
        <v>0</v>
      </c>
      <c r="AI279" s="78">
        <f t="shared" si="144"/>
        <v>0</v>
      </c>
      <c r="AJ279" s="92">
        <f t="shared" si="153"/>
        <v>0</v>
      </c>
      <c r="AK279" s="78">
        <f t="shared" si="154"/>
        <v>0</v>
      </c>
      <c r="AL279" s="11"/>
      <c r="AM279" s="14"/>
      <c r="AN279" s="11"/>
      <c r="AO279" s="15"/>
      <c r="AP279" s="11"/>
      <c r="AQ279" s="11"/>
      <c r="AR279" s="11"/>
      <c r="AS279" s="75" t="str">
        <f t="shared" si="162"/>
        <v/>
      </c>
      <c r="AT279" s="75" t="str">
        <f t="shared" ca="1" si="163"/>
        <v/>
      </c>
      <c r="AU279" s="75" t="str">
        <f t="shared" si="164"/>
        <v/>
      </c>
      <c r="AV279" s="75" t="str">
        <f t="shared" ca="1" si="165"/>
        <v/>
      </c>
      <c r="AW279" s="169"/>
      <c r="AX279" s="169"/>
      <c r="AY279" s="75" t="str">
        <f t="shared" si="166"/>
        <v/>
      </c>
      <c r="AZ279" s="169"/>
      <c r="BA279" s="169"/>
      <c r="BB279" s="75" t="str">
        <f t="shared" si="167"/>
        <v/>
      </c>
      <c r="BC279" s="11"/>
      <c r="BH279" s="52"/>
      <c r="BI279" s="52"/>
      <c r="BJ279" s="52"/>
      <c r="BK279" s="52"/>
      <c r="BL279" s="52"/>
      <c r="BM279" s="52"/>
      <c r="BQ279" s="27"/>
      <c r="BR279" s="27"/>
      <c r="BS279" s="27"/>
      <c r="BT279" s="27"/>
      <c r="BU279" s="27"/>
      <c r="BV279" s="27"/>
      <c r="BW279" s="54"/>
      <c r="BX279" s="26"/>
      <c r="BY279" s="54"/>
      <c r="BZ279" s="26"/>
      <c r="CA279" s="26"/>
      <c r="CB279" s="26"/>
    </row>
    <row r="280" spans="1:80" ht="17.45" customHeight="1">
      <c r="A280" s="86">
        <f t="shared" si="168"/>
        <v>39.4</v>
      </c>
      <c r="B280" s="179">
        <f t="shared" si="145"/>
        <v>46222</v>
      </c>
      <c r="C280" s="8"/>
      <c r="D280" s="11"/>
      <c r="E280" s="12"/>
      <c r="F280" s="11"/>
      <c r="G280" s="74">
        <f t="shared" si="155"/>
        <v>765</v>
      </c>
      <c r="H280" s="75">
        <f t="shared" si="155"/>
        <v>5848</v>
      </c>
      <c r="I280" s="88">
        <f t="shared" si="156"/>
        <v>0</v>
      </c>
      <c r="J280" s="78">
        <f t="shared" si="157"/>
        <v>0</v>
      </c>
      <c r="K280" s="78">
        <f t="shared" si="158"/>
        <v>0</v>
      </c>
      <c r="L280" s="78">
        <f t="shared" si="159"/>
        <v>0</v>
      </c>
      <c r="M280" s="78">
        <f t="shared" ca="1" si="160"/>
        <v>7.4608904933814738E-2</v>
      </c>
      <c r="N280" s="78">
        <f t="shared" ca="1" si="146"/>
        <v>9.317296290022023E-3</v>
      </c>
      <c r="O280" s="78">
        <f t="shared" si="161"/>
        <v>5.0000000000000001E-4</v>
      </c>
      <c r="P280" s="13"/>
      <c r="Q280" s="8"/>
      <c r="R280" s="13"/>
      <c r="S280" s="89">
        <f t="shared" si="147"/>
        <v>0</v>
      </c>
      <c r="T280" s="75">
        <f t="shared" si="148"/>
        <v>0</v>
      </c>
      <c r="U280" s="90">
        <f t="shared" si="149"/>
        <v>0</v>
      </c>
      <c r="V280" s="82">
        <f t="shared" si="150"/>
        <v>0</v>
      </c>
      <c r="W280" s="8"/>
      <c r="X280" s="8"/>
      <c r="Y280" s="12"/>
      <c r="Z280" s="12"/>
      <c r="AA280" s="12"/>
      <c r="AB280" s="12"/>
      <c r="AC280" s="91">
        <f t="shared" si="151"/>
        <v>0</v>
      </c>
      <c r="AD280" s="75">
        <f t="shared" si="152"/>
        <v>0</v>
      </c>
      <c r="AE280" s="88">
        <f t="shared" si="140"/>
        <v>0</v>
      </c>
      <c r="AF280" s="92">
        <f t="shared" si="141"/>
        <v>0</v>
      </c>
      <c r="AG280" s="93">
        <f t="shared" si="142"/>
        <v>0</v>
      </c>
      <c r="AH280" s="93">
        <f t="shared" si="143"/>
        <v>0</v>
      </c>
      <c r="AI280" s="78">
        <f t="shared" si="144"/>
        <v>0</v>
      </c>
      <c r="AJ280" s="92">
        <f t="shared" si="153"/>
        <v>0</v>
      </c>
      <c r="AK280" s="78">
        <f t="shared" si="154"/>
        <v>0</v>
      </c>
      <c r="AL280" s="11"/>
      <c r="AM280" s="14"/>
      <c r="AN280" s="11"/>
      <c r="AO280" s="15"/>
      <c r="AP280" s="11"/>
      <c r="AQ280" s="11"/>
      <c r="AR280" s="11"/>
      <c r="AS280" s="75" t="str">
        <f t="shared" si="162"/>
        <v/>
      </c>
      <c r="AT280" s="75" t="str">
        <f t="shared" ca="1" si="163"/>
        <v/>
      </c>
      <c r="AU280" s="75" t="str">
        <f t="shared" si="164"/>
        <v/>
      </c>
      <c r="AV280" s="75" t="str">
        <f t="shared" ca="1" si="165"/>
        <v/>
      </c>
      <c r="AW280" s="169"/>
      <c r="AX280" s="169"/>
      <c r="AY280" s="75" t="str">
        <f t="shared" si="166"/>
        <v/>
      </c>
      <c r="AZ280" s="169"/>
      <c r="BA280" s="169"/>
      <c r="BB280" s="75" t="str">
        <f t="shared" si="167"/>
        <v/>
      </c>
      <c r="BC280" s="11"/>
      <c r="BH280" s="52"/>
      <c r="BI280" s="52"/>
      <c r="BJ280" s="52"/>
      <c r="BK280" s="52"/>
      <c r="BL280" s="52"/>
      <c r="BM280" s="52"/>
      <c r="BQ280" s="27"/>
      <c r="BR280" s="27"/>
      <c r="BS280" s="27"/>
      <c r="BT280" s="27"/>
      <c r="BU280" s="27"/>
      <c r="BV280" s="27"/>
      <c r="BW280" s="54"/>
      <c r="BX280" s="26"/>
      <c r="BY280" s="54"/>
      <c r="BZ280" s="26"/>
      <c r="CA280" s="26"/>
      <c r="CB280" s="26"/>
    </row>
    <row r="281" spans="1:80" ht="17.45" customHeight="1">
      <c r="A281" s="94">
        <f t="shared" si="168"/>
        <v>39.5</v>
      </c>
      <c r="B281" s="179">
        <f t="shared" si="145"/>
        <v>46223</v>
      </c>
      <c r="C281" s="8"/>
      <c r="D281" s="11"/>
      <c r="E281" s="12"/>
      <c r="F281" s="11"/>
      <c r="G281" s="74">
        <f t="shared" si="155"/>
        <v>765</v>
      </c>
      <c r="H281" s="75">
        <f t="shared" si="155"/>
        <v>5848</v>
      </c>
      <c r="I281" s="88">
        <f t="shared" si="156"/>
        <v>0</v>
      </c>
      <c r="J281" s="78">
        <f t="shared" si="157"/>
        <v>0</v>
      </c>
      <c r="K281" s="78">
        <f t="shared" si="158"/>
        <v>0</v>
      </c>
      <c r="L281" s="78">
        <f t="shared" si="159"/>
        <v>0</v>
      </c>
      <c r="M281" s="78">
        <f t="shared" ca="1" si="160"/>
        <v>7.4608904933814738E-2</v>
      </c>
      <c r="N281" s="78">
        <f t="shared" ca="1" si="146"/>
        <v>9.317296290022023E-3</v>
      </c>
      <c r="O281" s="78">
        <f t="shared" si="161"/>
        <v>5.0000000000000001E-4</v>
      </c>
      <c r="P281" s="13"/>
      <c r="Q281" s="8"/>
      <c r="R281" s="13"/>
      <c r="S281" s="89">
        <f t="shared" si="147"/>
        <v>0</v>
      </c>
      <c r="T281" s="75">
        <f t="shared" si="148"/>
        <v>0</v>
      </c>
      <c r="U281" s="90">
        <f t="shared" si="149"/>
        <v>0</v>
      </c>
      <c r="V281" s="82">
        <f t="shared" si="150"/>
        <v>0</v>
      </c>
      <c r="W281" s="8"/>
      <c r="X281" s="8"/>
      <c r="Y281" s="12"/>
      <c r="Z281" s="12"/>
      <c r="AA281" s="12"/>
      <c r="AB281" s="12"/>
      <c r="AC281" s="91">
        <f t="shared" si="151"/>
        <v>0</v>
      </c>
      <c r="AD281" s="75">
        <f t="shared" si="152"/>
        <v>0</v>
      </c>
      <c r="AE281" s="88">
        <f t="shared" si="140"/>
        <v>0</v>
      </c>
      <c r="AF281" s="92">
        <f t="shared" si="141"/>
        <v>0</v>
      </c>
      <c r="AG281" s="93">
        <f t="shared" si="142"/>
        <v>0</v>
      </c>
      <c r="AH281" s="93">
        <f t="shared" si="143"/>
        <v>0</v>
      </c>
      <c r="AI281" s="78">
        <f t="shared" si="144"/>
        <v>0</v>
      </c>
      <c r="AJ281" s="92">
        <f t="shared" si="153"/>
        <v>0</v>
      </c>
      <c r="AK281" s="78">
        <f t="shared" si="154"/>
        <v>0</v>
      </c>
      <c r="AL281" s="11"/>
      <c r="AM281" s="14"/>
      <c r="AN281" s="11"/>
      <c r="AO281" s="15"/>
      <c r="AP281" s="11"/>
      <c r="AQ281" s="11"/>
      <c r="AR281" s="11"/>
      <c r="AS281" s="75" t="str">
        <f t="shared" si="162"/>
        <v/>
      </c>
      <c r="AT281" s="75" t="str">
        <f t="shared" ca="1" si="163"/>
        <v/>
      </c>
      <c r="AU281" s="75" t="str">
        <f t="shared" si="164"/>
        <v/>
      </c>
      <c r="AV281" s="75" t="str">
        <f t="shared" ca="1" si="165"/>
        <v/>
      </c>
      <c r="AW281" s="169"/>
      <c r="AX281" s="169"/>
      <c r="AY281" s="75" t="str">
        <f t="shared" si="166"/>
        <v/>
      </c>
      <c r="AZ281" s="169"/>
      <c r="BA281" s="169"/>
      <c r="BB281" s="75" t="str">
        <f t="shared" si="167"/>
        <v/>
      </c>
      <c r="BC281" s="11"/>
      <c r="BH281" s="52"/>
      <c r="BI281" s="52"/>
      <c r="BJ281" s="52"/>
      <c r="BK281" s="52"/>
      <c r="BL281" s="52"/>
      <c r="BM281" s="52"/>
      <c r="BQ281" s="27"/>
      <c r="BR281" s="27"/>
      <c r="BS281" s="27"/>
      <c r="BT281" s="27"/>
      <c r="BU281" s="27"/>
      <c r="BV281" s="27"/>
      <c r="BW281" s="54"/>
      <c r="BX281" s="26"/>
      <c r="BY281" s="54"/>
      <c r="BZ281" s="26"/>
      <c r="CA281" s="26"/>
      <c r="CB281" s="26"/>
    </row>
    <row r="282" spans="1:80" ht="17.45" customHeight="1">
      <c r="A282" s="86">
        <f t="shared" si="168"/>
        <v>39.6</v>
      </c>
      <c r="B282" s="179">
        <f t="shared" si="145"/>
        <v>46224</v>
      </c>
      <c r="C282" s="8"/>
      <c r="D282" s="11"/>
      <c r="E282" s="12"/>
      <c r="F282" s="11"/>
      <c r="G282" s="74">
        <f t="shared" si="155"/>
        <v>765</v>
      </c>
      <c r="H282" s="75">
        <f t="shared" si="155"/>
        <v>5848</v>
      </c>
      <c r="I282" s="88">
        <f t="shared" si="156"/>
        <v>0</v>
      </c>
      <c r="J282" s="78">
        <f t="shared" si="157"/>
        <v>0</v>
      </c>
      <c r="K282" s="78">
        <f t="shared" si="158"/>
        <v>0</v>
      </c>
      <c r="L282" s="78">
        <f t="shared" si="159"/>
        <v>0</v>
      </c>
      <c r="M282" s="78">
        <f t="shared" ca="1" si="160"/>
        <v>7.4608904933814738E-2</v>
      </c>
      <c r="N282" s="78">
        <f t="shared" ca="1" si="146"/>
        <v>9.317296290022023E-3</v>
      </c>
      <c r="O282" s="78">
        <f t="shared" si="161"/>
        <v>5.0000000000000001E-4</v>
      </c>
      <c r="P282" s="13"/>
      <c r="Q282" s="8"/>
      <c r="R282" s="13"/>
      <c r="S282" s="89">
        <f t="shared" si="147"/>
        <v>0</v>
      </c>
      <c r="T282" s="75">
        <f t="shared" si="148"/>
        <v>0</v>
      </c>
      <c r="U282" s="90">
        <f t="shared" si="149"/>
        <v>0</v>
      </c>
      <c r="V282" s="82">
        <f t="shared" si="150"/>
        <v>0</v>
      </c>
      <c r="W282" s="8"/>
      <c r="X282" s="8"/>
      <c r="Y282" s="12"/>
      <c r="Z282" s="12"/>
      <c r="AA282" s="12"/>
      <c r="AB282" s="12"/>
      <c r="AC282" s="91">
        <f t="shared" si="151"/>
        <v>0</v>
      </c>
      <c r="AD282" s="75">
        <f t="shared" si="152"/>
        <v>0</v>
      </c>
      <c r="AE282" s="88">
        <f t="shared" si="140"/>
        <v>0</v>
      </c>
      <c r="AF282" s="92">
        <f t="shared" si="141"/>
        <v>0</v>
      </c>
      <c r="AG282" s="93">
        <f t="shared" si="142"/>
        <v>0</v>
      </c>
      <c r="AH282" s="93">
        <f t="shared" si="143"/>
        <v>0</v>
      </c>
      <c r="AI282" s="78">
        <f t="shared" si="144"/>
        <v>0</v>
      </c>
      <c r="AJ282" s="92">
        <f t="shared" si="153"/>
        <v>0</v>
      </c>
      <c r="AK282" s="78">
        <f t="shared" si="154"/>
        <v>0</v>
      </c>
      <c r="AL282" s="11"/>
      <c r="AM282" s="14"/>
      <c r="AN282" s="11"/>
      <c r="AO282" s="15"/>
      <c r="AP282" s="11"/>
      <c r="AQ282" s="11"/>
      <c r="AR282" s="11"/>
      <c r="AS282" s="75" t="str">
        <f t="shared" si="162"/>
        <v/>
      </c>
      <c r="AT282" s="75" t="str">
        <f t="shared" ca="1" si="163"/>
        <v/>
      </c>
      <c r="AU282" s="75" t="str">
        <f t="shared" si="164"/>
        <v/>
      </c>
      <c r="AV282" s="75" t="str">
        <f t="shared" ca="1" si="165"/>
        <v/>
      </c>
      <c r="AW282" s="169"/>
      <c r="AX282" s="169"/>
      <c r="AY282" s="75" t="str">
        <f t="shared" si="166"/>
        <v/>
      </c>
      <c r="AZ282" s="169"/>
      <c r="BA282" s="169"/>
      <c r="BB282" s="75" t="str">
        <f t="shared" si="167"/>
        <v/>
      </c>
      <c r="BC282" s="11"/>
      <c r="BH282" s="52"/>
      <c r="BI282" s="52"/>
      <c r="BJ282" s="52"/>
      <c r="BK282" s="52"/>
      <c r="BL282" s="52"/>
      <c r="BM282" s="52"/>
      <c r="BQ282" s="27"/>
      <c r="BR282" s="27"/>
      <c r="BS282" s="27"/>
      <c r="BT282" s="27"/>
      <c r="BU282" s="27"/>
      <c r="BV282" s="27"/>
      <c r="BW282" s="54"/>
      <c r="BX282" s="26"/>
      <c r="BY282" s="54"/>
      <c r="BZ282" s="26"/>
      <c r="CA282" s="26"/>
      <c r="CB282" s="26"/>
    </row>
    <row r="283" spans="1:80" ht="17.45" customHeight="1" thickBot="1">
      <c r="A283" s="94">
        <f t="shared" si="168"/>
        <v>39.700000000000003</v>
      </c>
      <c r="B283" s="180">
        <f t="shared" si="145"/>
        <v>46225</v>
      </c>
      <c r="C283" s="16"/>
      <c r="D283" s="17"/>
      <c r="E283" s="18"/>
      <c r="F283" s="17"/>
      <c r="G283" s="96">
        <f t="shared" si="155"/>
        <v>765</v>
      </c>
      <c r="H283" s="97">
        <f t="shared" si="155"/>
        <v>5848</v>
      </c>
      <c r="I283" s="98">
        <f t="shared" si="156"/>
        <v>0</v>
      </c>
      <c r="J283" s="99">
        <f t="shared" si="157"/>
        <v>0</v>
      </c>
      <c r="K283" s="99">
        <f t="shared" si="158"/>
        <v>0</v>
      </c>
      <c r="L283" s="99">
        <f t="shared" si="159"/>
        <v>0</v>
      </c>
      <c r="M283" s="99">
        <f t="shared" ca="1" si="160"/>
        <v>7.4608904933814738E-2</v>
      </c>
      <c r="N283" s="99">
        <f t="shared" ca="1" si="146"/>
        <v>9.317296290022023E-3</v>
      </c>
      <c r="O283" s="99">
        <f t="shared" si="161"/>
        <v>5.0000000000000001E-4</v>
      </c>
      <c r="P283" s="19"/>
      <c r="Q283" s="16"/>
      <c r="R283" s="19"/>
      <c r="S283" s="89">
        <f t="shared" si="147"/>
        <v>0</v>
      </c>
      <c r="T283" s="75">
        <f t="shared" si="148"/>
        <v>0</v>
      </c>
      <c r="U283" s="100">
        <f t="shared" si="149"/>
        <v>0</v>
      </c>
      <c r="V283" s="101">
        <f t="shared" si="150"/>
        <v>0</v>
      </c>
      <c r="W283" s="16"/>
      <c r="X283" s="8"/>
      <c r="Y283" s="12"/>
      <c r="Z283" s="12"/>
      <c r="AA283" s="12"/>
      <c r="AB283" s="12"/>
      <c r="AC283" s="102">
        <f t="shared" si="151"/>
        <v>0</v>
      </c>
      <c r="AD283" s="97">
        <f t="shared" si="152"/>
        <v>0</v>
      </c>
      <c r="AE283" s="98">
        <f t="shared" si="140"/>
        <v>0</v>
      </c>
      <c r="AF283" s="103">
        <f t="shared" si="141"/>
        <v>0</v>
      </c>
      <c r="AG283" s="104">
        <f t="shared" si="142"/>
        <v>0</v>
      </c>
      <c r="AH283" s="104">
        <f t="shared" si="143"/>
        <v>0</v>
      </c>
      <c r="AI283" s="99">
        <f t="shared" si="144"/>
        <v>0</v>
      </c>
      <c r="AJ283" s="103">
        <f t="shared" si="153"/>
        <v>0</v>
      </c>
      <c r="AK283" s="99">
        <f t="shared" si="154"/>
        <v>0</v>
      </c>
      <c r="AL283" s="17"/>
      <c r="AM283" s="20"/>
      <c r="AN283" s="17"/>
      <c r="AO283" s="21"/>
      <c r="AP283" s="17"/>
      <c r="AQ283" s="17"/>
      <c r="AR283" s="17"/>
      <c r="AS283" s="97" t="str">
        <f t="shared" si="162"/>
        <v/>
      </c>
      <c r="AT283" s="97" t="str">
        <f t="shared" ca="1" si="163"/>
        <v/>
      </c>
      <c r="AU283" s="97" t="str">
        <f t="shared" si="164"/>
        <v/>
      </c>
      <c r="AV283" s="97" t="str">
        <f t="shared" ca="1" si="165"/>
        <v/>
      </c>
      <c r="AW283" s="167"/>
      <c r="AX283" s="167"/>
      <c r="AY283" s="97" t="str">
        <f t="shared" si="166"/>
        <v/>
      </c>
      <c r="AZ283" s="167"/>
      <c r="BA283" s="167"/>
      <c r="BB283" s="97" t="str">
        <f t="shared" si="167"/>
        <v/>
      </c>
      <c r="BC283" s="17"/>
      <c r="BH283" s="52"/>
      <c r="BI283" s="52"/>
      <c r="BJ283" s="52"/>
      <c r="BK283" s="52"/>
      <c r="BL283" s="52"/>
      <c r="BM283" s="52"/>
      <c r="BQ283" s="27"/>
      <c r="BR283" s="27"/>
      <c r="BS283" s="27"/>
      <c r="BT283" s="27"/>
      <c r="BU283" s="27"/>
      <c r="BV283" s="27"/>
      <c r="BW283" s="54"/>
      <c r="BX283" s="26"/>
      <c r="BY283" s="54"/>
      <c r="BZ283" s="26"/>
      <c r="CA283" s="26"/>
      <c r="CB283" s="26"/>
    </row>
    <row r="284" spans="1:80" ht="17.45" customHeight="1" thickTop="1">
      <c r="A284" s="105">
        <f>A277+1</f>
        <v>40.1</v>
      </c>
      <c r="B284" s="178">
        <f>B283+1</f>
        <v>46226</v>
      </c>
      <c r="C284" s="4"/>
      <c r="D284" s="5"/>
      <c r="E284" s="6"/>
      <c r="F284" s="5"/>
      <c r="G284" s="74">
        <f t="shared" ref="G284:H299" si="169">G283-E284-C284</f>
        <v>765</v>
      </c>
      <c r="H284" s="75">
        <f t="shared" si="169"/>
        <v>5848</v>
      </c>
      <c r="I284" s="76">
        <f t="shared" si="156"/>
        <v>0</v>
      </c>
      <c r="J284" s="77">
        <f t="shared" si="157"/>
        <v>0</v>
      </c>
      <c r="K284" s="77">
        <f t="shared" si="158"/>
        <v>0</v>
      </c>
      <c r="L284" s="77">
        <f t="shared" si="159"/>
        <v>0</v>
      </c>
      <c r="M284" s="78">
        <f t="shared" ca="1" si="160"/>
        <v>7.4608904933814738E-2</v>
      </c>
      <c r="N284" s="78">
        <f t="shared" ca="1" si="146"/>
        <v>9.317296290022023E-3</v>
      </c>
      <c r="O284" s="78">
        <f t="shared" si="161"/>
        <v>5.0000000000000001E-4</v>
      </c>
      <c r="P284" s="13"/>
      <c r="Q284" s="8"/>
      <c r="R284" s="13"/>
      <c r="S284" s="79">
        <f t="shared" si="147"/>
        <v>0</v>
      </c>
      <c r="T284" s="80">
        <f t="shared" si="148"/>
        <v>0</v>
      </c>
      <c r="U284" s="90">
        <f t="shared" si="149"/>
        <v>0</v>
      </c>
      <c r="V284" s="82">
        <f t="shared" si="150"/>
        <v>0</v>
      </c>
      <c r="W284" s="4"/>
      <c r="X284" s="4"/>
      <c r="Y284" s="6"/>
      <c r="Z284" s="6"/>
      <c r="AA284" s="6"/>
      <c r="AB284" s="6"/>
      <c r="AC284" s="83">
        <f t="shared" si="151"/>
        <v>0</v>
      </c>
      <c r="AD284" s="80">
        <f t="shared" si="152"/>
        <v>0</v>
      </c>
      <c r="AE284" s="76">
        <f t="shared" si="140"/>
        <v>0</v>
      </c>
      <c r="AF284" s="84">
        <f t="shared" si="141"/>
        <v>0</v>
      </c>
      <c r="AG284" s="85">
        <f t="shared" si="142"/>
        <v>0</v>
      </c>
      <c r="AH284" s="85">
        <f t="shared" si="143"/>
        <v>0</v>
      </c>
      <c r="AI284" s="77">
        <f t="shared" si="144"/>
        <v>0</v>
      </c>
      <c r="AJ284" s="84">
        <f t="shared" si="153"/>
        <v>0</v>
      </c>
      <c r="AK284" s="77">
        <f t="shared" si="154"/>
        <v>0</v>
      </c>
      <c r="AL284" s="5"/>
      <c r="AM284" s="9"/>
      <c r="AN284" s="5"/>
      <c r="AO284" s="10"/>
      <c r="AP284" s="5"/>
      <c r="AQ284" s="5"/>
      <c r="AR284" s="5"/>
      <c r="AS284" s="80" t="str">
        <f t="shared" si="162"/>
        <v/>
      </c>
      <c r="AT284" s="80" t="str">
        <f t="shared" ca="1" si="163"/>
        <v/>
      </c>
      <c r="AU284" s="80" t="str">
        <f t="shared" si="164"/>
        <v/>
      </c>
      <c r="AV284" s="80" t="str">
        <f t="shared" ca="1" si="165"/>
        <v/>
      </c>
      <c r="AW284" s="165"/>
      <c r="AX284" s="165"/>
      <c r="AY284" s="80" t="str">
        <f t="shared" si="166"/>
        <v/>
      </c>
      <c r="AZ284" s="165"/>
      <c r="BA284" s="165"/>
      <c r="BB284" s="80" t="str">
        <f t="shared" si="167"/>
        <v/>
      </c>
      <c r="BC284" s="5"/>
      <c r="BH284" s="52"/>
      <c r="BI284" s="52"/>
      <c r="BJ284" s="52"/>
      <c r="BK284" s="52"/>
      <c r="BL284" s="52"/>
      <c r="BM284" s="52"/>
      <c r="BQ284" s="27"/>
      <c r="BR284" s="27"/>
      <c r="BS284" s="27"/>
      <c r="BT284" s="27"/>
      <c r="BU284" s="27"/>
      <c r="BV284" s="27"/>
      <c r="BW284" s="54"/>
      <c r="BX284" s="26"/>
      <c r="BY284" s="54"/>
      <c r="BZ284" s="26"/>
      <c r="CA284" s="26"/>
      <c r="CB284" s="26"/>
    </row>
    <row r="285" spans="1:80" ht="17.45" customHeight="1">
      <c r="A285" s="94">
        <f t="shared" si="168"/>
        <v>40.200000000000003</v>
      </c>
      <c r="B285" s="179">
        <f t="shared" si="145"/>
        <v>46227</v>
      </c>
      <c r="C285" s="8"/>
      <c r="D285" s="11"/>
      <c r="E285" s="12"/>
      <c r="F285" s="11"/>
      <c r="G285" s="74">
        <f t="shared" si="169"/>
        <v>765</v>
      </c>
      <c r="H285" s="75">
        <f t="shared" si="169"/>
        <v>5848</v>
      </c>
      <c r="I285" s="88">
        <f t="shared" si="156"/>
        <v>0</v>
      </c>
      <c r="J285" s="78">
        <f t="shared" si="157"/>
        <v>0</v>
      </c>
      <c r="K285" s="78">
        <f t="shared" si="158"/>
        <v>0</v>
      </c>
      <c r="L285" s="78">
        <f t="shared" si="159"/>
        <v>0</v>
      </c>
      <c r="M285" s="78">
        <f t="shared" ca="1" si="160"/>
        <v>7.4608904933814738E-2</v>
      </c>
      <c r="N285" s="78">
        <f t="shared" ca="1" si="146"/>
        <v>9.317296290022023E-3</v>
      </c>
      <c r="O285" s="78">
        <f t="shared" si="161"/>
        <v>5.0000000000000001E-4</v>
      </c>
      <c r="P285" s="13"/>
      <c r="Q285" s="8"/>
      <c r="R285" s="13"/>
      <c r="S285" s="89">
        <f t="shared" si="147"/>
        <v>0</v>
      </c>
      <c r="T285" s="75">
        <f t="shared" si="148"/>
        <v>0</v>
      </c>
      <c r="U285" s="90">
        <f t="shared" si="149"/>
        <v>0</v>
      </c>
      <c r="V285" s="82">
        <f t="shared" si="150"/>
        <v>0</v>
      </c>
      <c r="W285" s="8"/>
      <c r="X285" s="8"/>
      <c r="Y285" s="12"/>
      <c r="Z285" s="12"/>
      <c r="AA285" s="12"/>
      <c r="AB285" s="12"/>
      <c r="AC285" s="91">
        <f t="shared" si="151"/>
        <v>0</v>
      </c>
      <c r="AD285" s="75">
        <f t="shared" si="152"/>
        <v>0</v>
      </c>
      <c r="AE285" s="88">
        <f t="shared" si="140"/>
        <v>0</v>
      </c>
      <c r="AF285" s="92">
        <f t="shared" si="141"/>
        <v>0</v>
      </c>
      <c r="AG285" s="93">
        <f t="shared" si="142"/>
        <v>0</v>
      </c>
      <c r="AH285" s="93">
        <f t="shared" si="143"/>
        <v>0</v>
      </c>
      <c r="AI285" s="78">
        <f t="shared" si="144"/>
        <v>0</v>
      </c>
      <c r="AJ285" s="92">
        <f t="shared" si="153"/>
        <v>0</v>
      </c>
      <c r="AK285" s="78">
        <f t="shared" si="154"/>
        <v>0</v>
      </c>
      <c r="AL285" s="11"/>
      <c r="AM285" s="14"/>
      <c r="AN285" s="11"/>
      <c r="AO285" s="15"/>
      <c r="AP285" s="11"/>
      <c r="AQ285" s="11"/>
      <c r="AR285" s="11"/>
      <c r="AS285" s="75" t="str">
        <f t="shared" si="162"/>
        <v/>
      </c>
      <c r="AT285" s="75" t="str">
        <f t="shared" ca="1" si="163"/>
        <v/>
      </c>
      <c r="AU285" s="75" t="str">
        <f t="shared" si="164"/>
        <v/>
      </c>
      <c r="AV285" s="75" t="str">
        <f t="shared" ca="1" si="165"/>
        <v/>
      </c>
      <c r="AW285" s="169"/>
      <c r="AX285" s="169"/>
      <c r="AY285" s="75" t="str">
        <f t="shared" si="166"/>
        <v/>
      </c>
      <c r="AZ285" s="169"/>
      <c r="BA285" s="169"/>
      <c r="BB285" s="75" t="str">
        <f t="shared" si="167"/>
        <v/>
      </c>
      <c r="BC285" s="11"/>
      <c r="BH285" s="52"/>
      <c r="BI285" s="52"/>
      <c r="BJ285" s="52"/>
      <c r="BK285" s="52"/>
      <c r="BL285" s="52"/>
      <c r="BM285" s="52"/>
      <c r="BQ285" s="27"/>
      <c r="BR285" s="27"/>
      <c r="BS285" s="27"/>
      <c r="BT285" s="27"/>
      <c r="BU285" s="27"/>
      <c r="BV285" s="27"/>
      <c r="BW285" s="54"/>
      <c r="BX285" s="26"/>
      <c r="BY285" s="54"/>
      <c r="BZ285" s="26"/>
      <c r="CA285" s="26"/>
      <c r="CB285" s="26"/>
    </row>
    <row r="286" spans="1:80" ht="17.45" customHeight="1">
      <c r="A286" s="86">
        <f t="shared" si="168"/>
        <v>40.299999999999997</v>
      </c>
      <c r="B286" s="179">
        <f t="shared" si="145"/>
        <v>46228</v>
      </c>
      <c r="C286" s="8"/>
      <c r="D286" s="11"/>
      <c r="E286" s="12"/>
      <c r="F286" s="11"/>
      <c r="G286" s="74">
        <f t="shared" si="169"/>
        <v>765</v>
      </c>
      <c r="H286" s="75">
        <f t="shared" si="169"/>
        <v>5848</v>
      </c>
      <c r="I286" s="88">
        <f t="shared" si="156"/>
        <v>0</v>
      </c>
      <c r="J286" s="78">
        <f t="shared" si="157"/>
        <v>0</v>
      </c>
      <c r="K286" s="78">
        <f t="shared" si="158"/>
        <v>0</v>
      </c>
      <c r="L286" s="78">
        <f t="shared" si="159"/>
        <v>0</v>
      </c>
      <c r="M286" s="78">
        <f t="shared" ca="1" si="160"/>
        <v>7.4608904933814738E-2</v>
      </c>
      <c r="N286" s="78">
        <f t="shared" ca="1" si="146"/>
        <v>9.317296290022023E-3</v>
      </c>
      <c r="O286" s="78">
        <f t="shared" si="161"/>
        <v>5.0000000000000001E-4</v>
      </c>
      <c r="P286" s="13"/>
      <c r="Q286" s="8"/>
      <c r="R286" s="13"/>
      <c r="S286" s="89">
        <f t="shared" si="147"/>
        <v>0</v>
      </c>
      <c r="T286" s="75">
        <f t="shared" si="148"/>
        <v>0</v>
      </c>
      <c r="U286" s="90">
        <f t="shared" si="149"/>
        <v>0</v>
      </c>
      <c r="V286" s="82">
        <f t="shared" si="150"/>
        <v>0</v>
      </c>
      <c r="W286" s="8"/>
      <c r="X286" s="8"/>
      <c r="Y286" s="12"/>
      <c r="Z286" s="12"/>
      <c r="AA286" s="12"/>
      <c r="AB286" s="12"/>
      <c r="AC286" s="91">
        <f t="shared" si="151"/>
        <v>0</v>
      </c>
      <c r="AD286" s="75">
        <f t="shared" si="152"/>
        <v>0</v>
      </c>
      <c r="AE286" s="88">
        <f t="shared" si="140"/>
        <v>0</v>
      </c>
      <c r="AF286" s="92">
        <f t="shared" si="141"/>
        <v>0</v>
      </c>
      <c r="AG286" s="93">
        <f t="shared" si="142"/>
        <v>0</v>
      </c>
      <c r="AH286" s="93">
        <f t="shared" si="143"/>
        <v>0</v>
      </c>
      <c r="AI286" s="78">
        <f t="shared" si="144"/>
        <v>0</v>
      </c>
      <c r="AJ286" s="92">
        <f t="shared" si="153"/>
        <v>0</v>
      </c>
      <c r="AK286" s="78">
        <f t="shared" si="154"/>
        <v>0</v>
      </c>
      <c r="AL286" s="11"/>
      <c r="AM286" s="14"/>
      <c r="AN286" s="11"/>
      <c r="AO286" s="15"/>
      <c r="AP286" s="11"/>
      <c r="AQ286" s="11"/>
      <c r="AR286" s="11"/>
      <c r="AS286" s="75" t="str">
        <f t="shared" si="162"/>
        <v/>
      </c>
      <c r="AT286" s="75" t="str">
        <f t="shared" ca="1" si="163"/>
        <v/>
      </c>
      <c r="AU286" s="75" t="str">
        <f t="shared" si="164"/>
        <v/>
      </c>
      <c r="AV286" s="75" t="str">
        <f t="shared" ca="1" si="165"/>
        <v/>
      </c>
      <c r="AW286" s="169"/>
      <c r="AX286" s="169"/>
      <c r="AY286" s="75" t="str">
        <f t="shared" si="166"/>
        <v/>
      </c>
      <c r="AZ286" s="169"/>
      <c r="BA286" s="169"/>
      <c r="BB286" s="75" t="str">
        <f t="shared" si="167"/>
        <v/>
      </c>
      <c r="BC286" s="11"/>
      <c r="BH286" s="52"/>
      <c r="BI286" s="52"/>
      <c r="BJ286" s="52"/>
      <c r="BK286" s="52"/>
      <c r="BL286" s="52"/>
      <c r="BM286" s="52"/>
      <c r="BQ286" s="27"/>
      <c r="BR286" s="27"/>
      <c r="BS286" s="27"/>
      <c r="BT286" s="27"/>
      <c r="BU286" s="27"/>
      <c r="BV286" s="27"/>
      <c r="BW286" s="54"/>
      <c r="BX286" s="26"/>
      <c r="BY286" s="54"/>
      <c r="BZ286" s="26"/>
      <c r="CA286" s="26"/>
      <c r="CB286" s="26"/>
    </row>
    <row r="287" spans="1:80" ht="17.45" customHeight="1">
      <c r="A287" s="94">
        <f t="shared" si="168"/>
        <v>40.4</v>
      </c>
      <c r="B287" s="179">
        <f t="shared" si="145"/>
        <v>46229</v>
      </c>
      <c r="C287" s="8"/>
      <c r="D287" s="11"/>
      <c r="E287" s="12"/>
      <c r="F287" s="11"/>
      <c r="G287" s="74">
        <f t="shared" si="169"/>
        <v>765</v>
      </c>
      <c r="H287" s="75">
        <f t="shared" si="169"/>
        <v>5848</v>
      </c>
      <c r="I287" s="88">
        <f t="shared" si="156"/>
        <v>0</v>
      </c>
      <c r="J287" s="78">
        <f t="shared" si="157"/>
        <v>0</v>
      </c>
      <c r="K287" s="78">
        <f t="shared" si="158"/>
        <v>0</v>
      </c>
      <c r="L287" s="78">
        <f t="shared" si="159"/>
        <v>0</v>
      </c>
      <c r="M287" s="78">
        <f t="shared" ca="1" si="160"/>
        <v>7.4608904933814738E-2</v>
      </c>
      <c r="N287" s="78">
        <f t="shared" ca="1" si="146"/>
        <v>9.317296290022023E-3</v>
      </c>
      <c r="O287" s="78">
        <f t="shared" si="161"/>
        <v>5.0000000000000001E-4</v>
      </c>
      <c r="P287" s="13"/>
      <c r="Q287" s="8"/>
      <c r="R287" s="13"/>
      <c r="S287" s="89">
        <f t="shared" si="147"/>
        <v>0</v>
      </c>
      <c r="T287" s="75">
        <f t="shared" si="148"/>
        <v>0</v>
      </c>
      <c r="U287" s="90">
        <f t="shared" si="149"/>
        <v>0</v>
      </c>
      <c r="V287" s="82">
        <f t="shared" si="150"/>
        <v>0</v>
      </c>
      <c r="W287" s="8"/>
      <c r="X287" s="8"/>
      <c r="Y287" s="12"/>
      <c r="Z287" s="12"/>
      <c r="AA287" s="12"/>
      <c r="AB287" s="12"/>
      <c r="AC287" s="91">
        <f t="shared" si="151"/>
        <v>0</v>
      </c>
      <c r="AD287" s="75">
        <f t="shared" si="152"/>
        <v>0</v>
      </c>
      <c r="AE287" s="88">
        <f t="shared" si="140"/>
        <v>0</v>
      </c>
      <c r="AF287" s="92">
        <f t="shared" si="141"/>
        <v>0</v>
      </c>
      <c r="AG287" s="93">
        <f t="shared" si="142"/>
        <v>0</v>
      </c>
      <c r="AH287" s="93">
        <f t="shared" si="143"/>
        <v>0</v>
      </c>
      <c r="AI287" s="78">
        <f t="shared" si="144"/>
        <v>0</v>
      </c>
      <c r="AJ287" s="92">
        <f t="shared" si="153"/>
        <v>0</v>
      </c>
      <c r="AK287" s="78">
        <f t="shared" si="154"/>
        <v>0</v>
      </c>
      <c r="AL287" s="11"/>
      <c r="AM287" s="14"/>
      <c r="AN287" s="11"/>
      <c r="AO287" s="15"/>
      <c r="AP287" s="11"/>
      <c r="AQ287" s="11"/>
      <c r="AR287" s="11"/>
      <c r="AS287" s="75" t="str">
        <f t="shared" si="162"/>
        <v/>
      </c>
      <c r="AT287" s="75" t="str">
        <f t="shared" ca="1" si="163"/>
        <v/>
      </c>
      <c r="AU287" s="75" t="str">
        <f t="shared" si="164"/>
        <v/>
      </c>
      <c r="AV287" s="75" t="str">
        <f t="shared" ca="1" si="165"/>
        <v/>
      </c>
      <c r="AW287" s="169"/>
      <c r="AX287" s="169"/>
      <c r="AY287" s="75" t="str">
        <f t="shared" si="166"/>
        <v/>
      </c>
      <c r="AZ287" s="169"/>
      <c r="BA287" s="169"/>
      <c r="BB287" s="75" t="str">
        <f t="shared" si="167"/>
        <v/>
      </c>
      <c r="BC287" s="11"/>
      <c r="BH287" s="52"/>
      <c r="BI287" s="52"/>
      <c r="BJ287" s="52"/>
      <c r="BK287" s="52"/>
      <c r="BL287" s="52"/>
      <c r="BM287" s="52"/>
      <c r="BQ287" s="27"/>
      <c r="BR287" s="27"/>
      <c r="BS287" s="27"/>
      <c r="BT287" s="27"/>
      <c r="BU287" s="27"/>
      <c r="BV287" s="27"/>
      <c r="BW287" s="54"/>
      <c r="BX287" s="26"/>
      <c r="BY287" s="54"/>
      <c r="BZ287" s="26"/>
      <c r="CA287" s="26"/>
      <c r="CB287" s="26"/>
    </row>
    <row r="288" spans="1:80" ht="17.45" customHeight="1">
      <c r="A288" s="86">
        <f t="shared" si="168"/>
        <v>40.5</v>
      </c>
      <c r="B288" s="179">
        <f t="shared" si="145"/>
        <v>46230</v>
      </c>
      <c r="C288" s="8"/>
      <c r="D288" s="11"/>
      <c r="E288" s="12"/>
      <c r="F288" s="11"/>
      <c r="G288" s="74">
        <f t="shared" si="169"/>
        <v>765</v>
      </c>
      <c r="H288" s="75">
        <f t="shared" si="169"/>
        <v>5848</v>
      </c>
      <c r="I288" s="88">
        <f t="shared" si="156"/>
        <v>0</v>
      </c>
      <c r="J288" s="78">
        <f t="shared" si="157"/>
        <v>0</v>
      </c>
      <c r="K288" s="78">
        <f t="shared" si="158"/>
        <v>0</v>
      </c>
      <c r="L288" s="78">
        <f t="shared" si="159"/>
        <v>0</v>
      </c>
      <c r="M288" s="78">
        <f t="shared" ca="1" si="160"/>
        <v>7.4608904933814738E-2</v>
      </c>
      <c r="N288" s="78">
        <f t="shared" ca="1" si="146"/>
        <v>9.317296290022023E-3</v>
      </c>
      <c r="O288" s="78">
        <f t="shared" si="161"/>
        <v>5.0000000000000001E-4</v>
      </c>
      <c r="P288" s="13"/>
      <c r="Q288" s="8"/>
      <c r="R288" s="13"/>
      <c r="S288" s="89">
        <f t="shared" si="147"/>
        <v>0</v>
      </c>
      <c r="T288" s="75">
        <f t="shared" si="148"/>
        <v>0</v>
      </c>
      <c r="U288" s="90">
        <f t="shared" si="149"/>
        <v>0</v>
      </c>
      <c r="V288" s="82">
        <f t="shared" si="150"/>
        <v>0</v>
      </c>
      <c r="W288" s="8"/>
      <c r="X288" s="8"/>
      <c r="Y288" s="12"/>
      <c r="Z288" s="12"/>
      <c r="AA288" s="12"/>
      <c r="AB288" s="12"/>
      <c r="AC288" s="91">
        <f t="shared" si="151"/>
        <v>0</v>
      </c>
      <c r="AD288" s="75">
        <f t="shared" si="152"/>
        <v>0</v>
      </c>
      <c r="AE288" s="88">
        <f t="shared" si="140"/>
        <v>0</v>
      </c>
      <c r="AF288" s="92">
        <f t="shared" si="141"/>
        <v>0</v>
      </c>
      <c r="AG288" s="93">
        <f t="shared" si="142"/>
        <v>0</v>
      </c>
      <c r="AH288" s="93">
        <f t="shared" si="143"/>
        <v>0</v>
      </c>
      <c r="AI288" s="78">
        <f t="shared" si="144"/>
        <v>0</v>
      </c>
      <c r="AJ288" s="92">
        <f t="shared" si="153"/>
        <v>0</v>
      </c>
      <c r="AK288" s="78">
        <f t="shared" si="154"/>
        <v>0</v>
      </c>
      <c r="AL288" s="11"/>
      <c r="AM288" s="14"/>
      <c r="AN288" s="11"/>
      <c r="AO288" s="15"/>
      <c r="AP288" s="11"/>
      <c r="AQ288" s="11"/>
      <c r="AR288" s="11"/>
      <c r="AS288" s="75" t="str">
        <f t="shared" si="162"/>
        <v/>
      </c>
      <c r="AT288" s="75" t="str">
        <f t="shared" ca="1" si="163"/>
        <v/>
      </c>
      <c r="AU288" s="75" t="str">
        <f t="shared" si="164"/>
        <v/>
      </c>
      <c r="AV288" s="75" t="str">
        <f t="shared" ca="1" si="165"/>
        <v/>
      </c>
      <c r="AW288" s="169"/>
      <c r="AX288" s="169"/>
      <c r="AY288" s="75" t="str">
        <f t="shared" si="166"/>
        <v/>
      </c>
      <c r="AZ288" s="169"/>
      <c r="BA288" s="169"/>
      <c r="BB288" s="75" t="str">
        <f t="shared" si="167"/>
        <v/>
      </c>
      <c r="BC288" s="11"/>
      <c r="BH288" s="52"/>
      <c r="BI288" s="52"/>
      <c r="BJ288" s="52"/>
      <c r="BK288" s="52"/>
      <c r="BL288" s="52"/>
      <c r="BM288" s="52"/>
      <c r="BQ288" s="27"/>
      <c r="BR288" s="27"/>
      <c r="BS288" s="27"/>
      <c r="BT288" s="27"/>
      <c r="BU288" s="27"/>
      <c r="BV288" s="27"/>
      <c r="BW288" s="54"/>
      <c r="BX288" s="26"/>
      <c r="BY288" s="54"/>
      <c r="BZ288" s="26"/>
      <c r="CA288" s="26"/>
      <c r="CB288" s="26"/>
    </row>
    <row r="289" spans="1:80" ht="17.45" customHeight="1">
      <c r="A289" s="94">
        <f t="shared" si="168"/>
        <v>40.6</v>
      </c>
      <c r="B289" s="179">
        <f t="shared" si="145"/>
        <v>46231</v>
      </c>
      <c r="C289" s="8"/>
      <c r="D289" s="11"/>
      <c r="E289" s="12"/>
      <c r="F289" s="11"/>
      <c r="G289" s="74">
        <f t="shared" si="169"/>
        <v>765</v>
      </c>
      <c r="H289" s="75">
        <f t="shared" si="169"/>
        <v>5848</v>
      </c>
      <c r="I289" s="88">
        <f t="shared" si="156"/>
        <v>0</v>
      </c>
      <c r="J289" s="78">
        <f t="shared" si="157"/>
        <v>0</v>
      </c>
      <c r="K289" s="78">
        <f t="shared" si="158"/>
        <v>0</v>
      </c>
      <c r="L289" s="78">
        <f t="shared" si="159"/>
        <v>0</v>
      </c>
      <c r="M289" s="78">
        <f t="shared" ca="1" si="160"/>
        <v>7.4608904933814738E-2</v>
      </c>
      <c r="N289" s="78">
        <f t="shared" ca="1" si="146"/>
        <v>9.317296290022023E-3</v>
      </c>
      <c r="O289" s="78">
        <f t="shared" si="161"/>
        <v>5.0000000000000001E-4</v>
      </c>
      <c r="P289" s="13"/>
      <c r="Q289" s="8"/>
      <c r="R289" s="13"/>
      <c r="S289" s="89">
        <f t="shared" si="147"/>
        <v>0</v>
      </c>
      <c r="T289" s="75">
        <f t="shared" si="148"/>
        <v>0</v>
      </c>
      <c r="U289" s="90">
        <f t="shared" si="149"/>
        <v>0</v>
      </c>
      <c r="V289" s="82">
        <f t="shared" si="150"/>
        <v>0</v>
      </c>
      <c r="W289" s="8"/>
      <c r="X289" s="8"/>
      <c r="Y289" s="12"/>
      <c r="Z289" s="12"/>
      <c r="AA289" s="12"/>
      <c r="AB289" s="12"/>
      <c r="AC289" s="91">
        <f t="shared" si="151"/>
        <v>0</v>
      </c>
      <c r="AD289" s="75">
        <f t="shared" si="152"/>
        <v>0</v>
      </c>
      <c r="AE289" s="88">
        <f t="shared" si="140"/>
        <v>0</v>
      </c>
      <c r="AF289" s="92">
        <f t="shared" si="141"/>
        <v>0</v>
      </c>
      <c r="AG289" s="93">
        <f t="shared" si="142"/>
        <v>0</v>
      </c>
      <c r="AH289" s="93">
        <f t="shared" si="143"/>
        <v>0</v>
      </c>
      <c r="AI289" s="78">
        <f t="shared" si="144"/>
        <v>0</v>
      </c>
      <c r="AJ289" s="92">
        <f t="shared" si="153"/>
        <v>0</v>
      </c>
      <c r="AK289" s="78">
        <f t="shared" si="154"/>
        <v>0</v>
      </c>
      <c r="AL289" s="11"/>
      <c r="AM289" s="14"/>
      <c r="AN289" s="11"/>
      <c r="AO289" s="15"/>
      <c r="AP289" s="11"/>
      <c r="AQ289" s="11"/>
      <c r="AR289" s="11"/>
      <c r="AS289" s="75" t="str">
        <f t="shared" si="162"/>
        <v/>
      </c>
      <c r="AT289" s="75" t="str">
        <f t="shared" ca="1" si="163"/>
        <v/>
      </c>
      <c r="AU289" s="75" t="str">
        <f t="shared" si="164"/>
        <v/>
      </c>
      <c r="AV289" s="75" t="str">
        <f t="shared" ca="1" si="165"/>
        <v/>
      </c>
      <c r="AW289" s="169"/>
      <c r="AX289" s="169"/>
      <c r="AY289" s="75" t="str">
        <f t="shared" si="166"/>
        <v/>
      </c>
      <c r="AZ289" s="169"/>
      <c r="BA289" s="169"/>
      <c r="BB289" s="75" t="str">
        <f t="shared" si="167"/>
        <v/>
      </c>
      <c r="BC289" s="11"/>
      <c r="BH289" s="52"/>
      <c r="BI289" s="52"/>
      <c r="BJ289" s="52"/>
      <c r="BK289" s="52"/>
      <c r="BL289" s="52"/>
      <c r="BM289" s="52"/>
      <c r="BQ289" s="27"/>
      <c r="BR289" s="27"/>
      <c r="BS289" s="27"/>
      <c r="BT289" s="27"/>
      <c r="BU289" s="27"/>
      <c r="BV289" s="27"/>
      <c r="BW289" s="54"/>
      <c r="BX289" s="26"/>
      <c r="BY289" s="54"/>
      <c r="BZ289" s="26"/>
      <c r="CA289" s="26"/>
      <c r="CB289" s="26"/>
    </row>
    <row r="290" spans="1:80" ht="17.45" customHeight="1" thickBot="1">
      <c r="A290" s="86">
        <f t="shared" si="168"/>
        <v>40.700000000000003</v>
      </c>
      <c r="B290" s="180">
        <f t="shared" si="145"/>
        <v>46232</v>
      </c>
      <c r="C290" s="16"/>
      <c r="D290" s="17"/>
      <c r="E290" s="18"/>
      <c r="F290" s="17"/>
      <c r="G290" s="96">
        <f t="shared" si="169"/>
        <v>765</v>
      </c>
      <c r="H290" s="97">
        <f t="shared" si="169"/>
        <v>5848</v>
      </c>
      <c r="I290" s="98">
        <f t="shared" si="156"/>
        <v>0</v>
      </c>
      <c r="J290" s="99">
        <f t="shared" si="157"/>
        <v>0</v>
      </c>
      <c r="K290" s="99">
        <f t="shared" si="158"/>
        <v>0</v>
      </c>
      <c r="L290" s="99">
        <f t="shared" si="159"/>
        <v>0</v>
      </c>
      <c r="M290" s="99">
        <f t="shared" ca="1" si="160"/>
        <v>7.4608904933814738E-2</v>
      </c>
      <c r="N290" s="99">
        <f t="shared" ca="1" si="146"/>
        <v>9.317296290022023E-3</v>
      </c>
      <c r="O290" s="99">
        <f t="shared" si="161"/>
        <v>5.0000000000000001E-4</v>
      </c>
      <c r="P290" s="19"/>
      <c r="Q290" s="16"/>
      <c r="R290" s="19"/>
      <c r="S290" s="89">
        <f t="shared" si="147"/>
        <v>0</v>
      </c>
      <c r="T290" s="75">
        <f t="shared" si="148"/>
        <v>0</v>
      </c>
      <c r="U290" s="100">
        <f t="shared" si="149"/>
        <v>0</v>
      </c>
      <c r="V290" s="101">
        <f t="shared" si="150"/>
        <v>0</v>
      </c>
      <c r="W290" s="16"/>
      <c r="X290" s="8"/>
      <c r="Y290" s="12"/>
      <c r="Z290" s="12"/>
      <c r="AA290" s="12"/>
      <c r="AB290" s="12"/>
      <c r="AC290" s="102">
        <f t="shared" si="151"/>
        <v>0</v>
      </c>
      <c r="AD290" s="97">
        <f t="shared" si="152"/>
        <v>0</v>
      </c>
      <c r="AE290" s="98">
        <f t="shared" si="140"/>
        <v>0</v>
      </c>
      <c r="AF290" s="103">
        <f t="shared" si="141"/>
        <v>0</v>
      </c>
      <c r="AG290" s="104">
        <f t="shared" si="142"/>
        <v>0</v>
      </c>
      <c r="AH290" s="104">
        <f t="shared" si="143"/>
        <v>0</v>
      </c>
      <c r="AI290" s="99">
        <f t="shared" si="144"/>
        <v>0</v>
      </c>
      <c r="AJ290" s="103">
        <f t="shared" si="153"/>
        <v>0</v>
      </c>
      <c r="AK290" s="99">
        <f t="shared" si="154"/>
        <v>0</v>
      </c>
      <c r="AL290" s="17"/>
      <c r="AM290" s="20"/>
      <c r="AN290" s="17"/>
      <c r="AO290" s="21"/>
      <c r="AP290" s="17"/>
      <c r="AQ290" s="17"/>
      <c r="AR290" s="17"/>
      <c r="AS290" s="97" t="str">
        <f t="shared" si="162"/>
        <v/>
      </c>
      <c r="AT290" s="97" t="str">
        <f t="shared" ca="1" si="163"/>
        <v/>
      </c>
      <c r="AU290" s="97" t="str">
        <f t="shared" si="164"/>
        <v/>
      </c>
      <c r="AV290" s="97" t="str">
        <f t="shared" ca="1" si="165"/>
        <v/>
      </c>
      <c r="AW290" s="167"/>
      <c r="AX290" s="167"/>
      <c r="AY290" s="97" t="str">
        <f t="shared" si="166"/>
        <v/>
      </c>
      <c r="AZ290" s="167"/>
      <c r="BA290" s="167"/>
      <c r="BB290" s="97" t="str">
        <f t="shared" si="167"/>
        <v/>
      </c>
      <c r="BC290" s="17"/>
      <c r="BH290" s="52"/>
      <c r="BI290" s="52"/>
      <c r="BJ290" s="52"/>
      <c r="BK290" s="52"/>
      <c r="BL290" s="52"/>
      <c r="BM290" s="52"/>
      <c r="BQ290" s="27"/>
      <c r="BR290" s="27"/>
      <c r="BS290" s="27"/>
      <c r="BT290" s="27"/>
      <c r="BU290" s="27"/>
      <c r="BV290" s="27"/>
      <c r="BW290" s="54"/>
      <c r="BX290" s="26"/>
      <c r="BY290" s="54"/>
      <c r="BZ290" s="26"/>
      <c r="CA290" s="26"/>
      <c r="CB290" s="26"/>
    </row>
    <row r="291" spans="1:80" ht="17.45" customHeight="1" thickTop="1">
      <c r="A291" s="71">
        <f>A284+1</f>
        <v>41.1</v>
      </c>
      <c r="B291" s="178">
        <f>B290+1</f>
        <v>46233</v>
      </c>
      <c r="C291" s="4"/>
      <c r="D291" s="5"/>
      <c r="E291" s="6"/>
      <c r="F291" s="5"/>
      <c r="G291" s="74">
        <f t="shared" si="169"/>
        <v>765</v>
      </c>
      <c r="H291" s="75">
        <f t="shared" si="169"/>
        <v>5848</v>
      </c>
      <c r="I291" s="76">
        <f t="shared" si="156"/>
        <v>0</v>
      </c>
      <c r="J291" s="77">
        <f t="shared" si="157"/>
        <v>0</v>
      </c>
      <c r="K291" s="77">
        <f t="shared" si="158"/>
        <v>0</v>
      </c>
      <c r="L291" s="77">
        <f t="shared" si="159"/>
        <v>0</v>
      </c>
      <c r="M291" s="78">
        <f t="shared" ca="1" si="160"/>
        <v>7.4608904933814738E-2</v>
      </c>
      <c r="N291" s="78">
        <f t="shared" ca="1" si="146"/>
        <v>9.317296290022023E-3</v>
      </c>
      <c r="O291" s="78">
        <f t="shared" si="161"/>
        <v>5.0000000000000001E-4</v>
      </c>
      <c r="P291" s="13"/>
      <c r="Q291" s="8"/>
      <c r="R291" s="13"/>
      <c r="S291" s="79">
        <f t="shared" si="147"/>
        <v>0</v>
      </c>
      <c r="T291" s="80">
        <f t="shared" si="148"/>
        <v>0</v>
      </c>
      <c r="U291" s="90">
        <f t="shared" si="149"/>
        <v>0</v>
      </c>
      <c r="V291" s="82">
        <f t="shared" si="150"/>
        <v>0</v>
      </c>
      <c r="W291" s="4"/>
      <c r="X291" s="4"/>
      <c r="Y291" s="6"/>
      <c r="Z291" s="6"/>
      <c r="AA291" s="6"/>
      <c r="AB291" s="6"/>
      <c r="AC291" s="83">
        <f t="shared" si="151"/>
        <v>0</v>
      </c>
      <c r="AD291" s="80">
        <f t="shared" si="152"/>
        <v>0</v>
      </c>
      <c r="AE291" s="76">
        <f t="shared" si="140"/>
        <v>0</v>
      </c>
      <c r="AF291" s="84">
        <f t="shared" si="141"/>
        <v>0</v>
      </c>
      <c r="AG291" s="85">
        <f t="shared" si="142"/>
        <v>0</v>
      </c>
      <c r="AH291" s="85">
        <f t="shared" si="143"/>
        <v>0</v>
      </c>
      <c r="AI291" s="77">
        <f t="shared" si="144"/>
        <v>0</v>
      </c>
      <c r="AJ291" s="84">
        <f t="shared" si="153"/>
        <v>0</v>
      </c>
      <c r="AK291" s="77">
        <f t="shared" si="154"/>
        <v>0</v>
      </c>
      <c r="AL291" s="5"/>
      <c r="AM291" s="9"/>
      <c r="AN291" s="5"/>
      <c r="AO291" s="10"/>
      <c r="AP291" s="5"/>
      <c r="AQ291" s="5"/>
      <c r="AR291" s="5"/>
      <c r="AS291" s="80" t="str">
        <f t="shared" si="162"/>
        <v/>
      </c>
      <c r="AT291" s="80" t="str">
        <f t="shared" ca="1" si="163"/>
        <v/>
      </c>
      <c r="AU291" s="80" t="str">
        <f t="shared" si="164"/>
        <v/>
      </c>
      <c r="AV291" s="80" t="str">
        <f t="shared" ca="1" si="165"/>
        <v/>
      </c>
      <c r="AW291" s="165"/>
      <c r="AX291" s="165"/>
      <c r="AY291" s="80" t="str">
        <f t="shared" si="166"/>
        <v/>
      </c>
      <c r="AZ291" s="165"/>
      <c r="BA291" s="165"/>
      <c r="BB291" s="80" t="str">
        <f t="shared" si="167"/>
        <v/>
      </c>
      <c r="BC291" s="5"/>
      <c r="BH291" s="52"/>
      <c r="BI291" s="52"/>
      <c r="BJ291" s="52"/>
      <c r="BK291" s="52"/>
      <c r="BL291" s="52"/>
      <c r="BM291" s="52"/>
      <c r="BQ291" s="27"/>
      <c r="BR291" s="27"/>
      <c r="BS291" s="27"/>
      <c r="BT291" s="27"/>
      <c r="BU291" s="27"/>
      <c r="BV291" s="27"/>
      <c r="BW291" s="54"/>
      <c r="BX291" s="26"/>
      <c r="BY291" s="54"/>
      <c r="BZ291" s="26"/>
      <c r="CA291" s="26"/>
      <c r="CB291" s="26"/>
    </row>
    <row r="292" spans="1:80" ht="17.45" customHeight="1">
      <c r="A292" s="86">
        <f t="shared" si="168"/>
        <v>41.2</v>
      </c>
      <c r="B292" s="179">
        <f t="shared" si="145"/>
        <v>46234</v>
      </c>
      <c r="C292" s="8"/>
      <c r="D292" s="11"/>
      <c r="E292" s="12"/>
      <c r="F292" s="11"/>
      <c r="G292" s="74">
        <f t="shared" si="169"/>
        <v>765</v>
      </c>
      <c r="H292" s="75">
        <f t="shared" si="169"/>
        <v>5848</v>
      </c>
      <c r="I292" s="88">
        <f t="shared" si="156"/>
        <v>0</v>
      </c>
      <c r="J292" s="78">
        <f t="shared" si="157"/>
        <v>0</v>
      </c>
      <c r="K292" s="78">
        <f t="shared" si="158"/>
        <v>0</v>
      </c>
      <c r="L292" s="78">
        <f t="shared" si="159"/>
        <v>0</v>
      </c>
      <c r="M292" s="78">
        <f t="shared" ca="1" si="160"/>
        <v>7.4608904933814738E-2</v>
      </c>
      <c r="N292" s="78">
        <f t="shared" ca="1" si="146"/>
        <v>9.317296290022023E-3</v>
      </c>
      <c r="O292" s="78">
        <f t="shared" si="161"/>
        <v>5.0000000000000001E-4</v>
      </c>
      <c r="P292" s="13"/>
      <c r="Q292" s="8"/>
      <c r="R292" s="13"/>
      <c r="S292" s="89">
        <f t="shared" si="147"/>
        <v>0</v>
      </c>
      <c r="T292" s="75">
        <f t="shared" si="148"/>
        <v>0</v>
      </c>
      <c r="U292" s="90">
        <f t="shared" si="149"/>
        <v>0</v>
      </c>
      <c r="V292" s="82">
        <f t="shared" si="150"/>
        <v>0</v>
      </c>
      <c r="W292" s="8"/>
      <c r="X292" s="8"/>
      <c r="Y292" s="12"/>
      <c r="Z292" s="12"/>
      <c r="AA292" s="12"/>
      <c r="AB292" s="12"/>
      <c r="AC292" s="91">
        <f t="shared" si="151"/>
        <v>0</v>
      </c>
      <c r="AD292" s="75">
        <f t="shared" si="152"/>
        <v>0</v>
      </c>
      <c r="AE292" s="88">
        <f t="shared" si="140"/>
        <v>0</v>
      </c>
      <c r="AF292" s="92">
        <f t="shared" si="141"/>
        <v>0</v>
      </c>
      <c r="AG292" s="93">
        <f t="shared" si="142"/>
        <v>0</v>
      </c>
      <c r="AH292" s="93">
        <f t="shared" si="143"/>
        <v>0</v>
      </c>
      <c r="AI292" s="78">
        <f t="shared" si="144"/>
        <v>0</v>
      </c>
      <c r="AJ292" s="92">
        <f t="shared" si="153"/>
        <v>0</v>
      </c>
      <c r="AK292" s="78">
        <f t="shared" si="154"/>
        <v>0</v>
      </c>
      <c r="AL292" s="11"/>
      <c r="AM292" s="14"/>
      <c r="AN292" s="11"/>
      <c r="AO292" s="15"/>
      <c r="AP292" s="11"/>
      <c r="AQ292" s="11"/>
      <c r="AR292" s="11"/>
      <c r="AS292" s="75" t="str">
        <f t="shared" si="162"/>
        <v/>
      </c>
      <c r="AT292" s="75" t="str">
        <f t="shared" ca="1" si="163"/>
        <v/>
      </c>
      <c r="AU292" s="75" t="str">
        <f t="shared" si="164"/>
        <v/>
      </c>
      <c r="AV292" s="75" t="str">
        <f t="shared" ca="1" si="165"/>
        <v/>
      </c>
      <c r="AW292" s="169"/>
      <c r="AX292" s="169"/>
      <c r="AY292" s="75" t="str">
        <f t="shared" si="166"/>
        <v/>
      </c>
      <c r="AZ292" s="169"/>
      <c r="BA292" s="169"/>
      <c r="BB292" s="75" t="str">
        <f t="shared" si="167"/>
        <v/>
      </c>
      <c r="BC292" s="11"/>
      <c r="BH292" s="52"/>
      <c r="BI292" s="52"/>
      <c r="BJ292" s="52"/>
      <c r="BK292" s="52"/>
      <c r="BL292" s="52"/>
      <c r="BM292" s="52"/>
      <c r="BQ292" s="27"/>
      <c r="BR292" s="27"/>
      <c r="BS292" s="27"/>
      <c r="BT292" s="27"/>
      <c r="BU292" s="27"/>
      <c r="BV292" s="27"/>
      <c r="BW292" s="54"/>
      <c r="BX292" s="26"/>
      <c r="BY292" s="54"/>
      <c r="BZ292" s="26"/>
      <c r="CA292" s="26"/>
      <c r="CB292" s="26"/>
    </row>
    <row r="293" spans="1:80" ht="17.45" customHeight="1">
      <c r="A293" s="94">
        <f t="shared" si="168"/>
        <v>41.3</v>
      </c>
      <c r="B293" s="179">
        <f t="shared" si="145"/>
        <v>46235</v>
      </c>
      <c r="C293" s="8"/>
      <c r="D293" s="11"/>
      <c r="E293" s="12"/>
      <c r="F293" s="11"/>
      <c r="G293" s="74">
        <f t="shared" si="169"/>
        <v>765</v>
      </c>
      <c r="H293" s="75">
        <f t="shared" si="169"/>
        <v>5848</v>
      </c>
      <c r="I293" s="88">
        <f t="shared" si="156"/>
        <v>0</v>
      </c>
      <c r="J293" s="78">
        <f t="shared" si="157"/>
        <v>0</v>
      </c>
      <c r="K293" s="78">
        <f t="shared" si="158"/>
        <v>0</v>
      </c>
      <c r="L293" s="78">
        <f t="shared" si="159"/>
        <v>0</v>
      </c>
      <c r="M293" s="78">
        <f t="shared" ca="1" si="160"/>
        <v>7.4608904933814738E-2</v>
      </c>
      <c r="N293" s="78">
        <f t="shared" ca="1" si="146"/>
        <v>9.317296290022023E-3</v>
      </c>
      <c r="O293" s="78">
        <f t="shared" si="161"/>
        <v>5.0000000000000001E-4</v>
      </c>
      <c r="P293" s="13"/>
      <c r="Q293" s="8"/>
      <c r="R293" s="13"/>
      <c r="S293" s="89">
        <f t="shared" si="147"/>
        <v>0</v>
      </c>
      <c r="T293" s="75">
        <f t="shared" si="148"/>
        <v>0</v>
      </c>
      <c r="U293" s="90">
        <f t="shared" si="149"/>
        <v>0</v>
      </c>
      <c r="V293" s="82">
        <f t="shared" si="150"/>
        <v>0</v>
      </c>
      <c r="W293" s="8"/>
      <c r="X293" s="8"/>
      <c r="Y293" s="12"/>
      <c r="Z293" s="12"/>
      <c r="AA293" s="12"/>
      <c r="AB293" s="12"/>
      <c r="AC293" s="91">
        <f t="shared" si="151"/>
        <v>0</v>
      </c>
      <c r="AD293" s="75">
        <f t="shared" si="152"/>
        <v>0</v>
      </c>
      <c r="AE293" s="88">
        <f t="shared" si="140"/>
        <v>0</v>
      </c>
      <c r="AF293" s="92">
        <f t="shared" si="141"/>
        <v>0</v>
      </c>
      <c r="AG293" s="93">
        <f t="shared" si="142"/>
        <v>0</v>
      </c>
      <c r="AH293" s="93">
        <f t="shared" si="143"/>
        <v>0</v>
      </c>
      <c r="AI293" s="78">
        <f t="shared" si="144"/>
        <v>0</v>
      </c>
      <c r="AJ293" s="92">
        <f t="shared" si="153"/>
        <v>0</v>
      </c>
      <c r="AK293" s="78">
        <f t="shared" si="154"/>
        <v>0</v>
      </c>
      <c r="AL293" s="11"/>
      <c r="AM293" s="14"/>
      <c r="AN293" s="11"/>
      <c r="AO293" s="15"/>
      <c r="AP293" s="11"/>
      <c r="AQ293" s="11"/>
      <c r="AR293" s="11"/>
      <c r="AS293" s="75" t="str">
        <f t="shared" si="162"/>
        <v/>
      </c>
      <c r="AT293" s="75" t="str">
        <f t="shared" ca="1" si="163"/>
        <v/>
      </c>
      <c r="AU293" s="75" t="str">
        <f t="shared" si="164"/>
        <v/>
      </c>
      <c r="AV293" s="75" t="str">
        <f t="shared" ca="1" si="165"/>
        <v/>
      </c>
      <c r="AW293" s="169"/>
      <c r="AX293" s="169"/>
      <c r="AY293" s="75" t="str">
        <f t="shared" si="166"/>
        <v/>
      </c>
      <c r="AZ293" s="169"/>
      <c r="BA293" s="169"/>
      <c r="BB293" s="75" t="str">
        <f t="shared" si="167"/>
        <v/>
      </c>
      <c r="BC293" s="11"/>
      <c r="BH293" s="52"/>
      <c r="BI293" s="52"/>
      <c r="BJ293" s="52"/>
      <c r="BK293" s="52"/>
      <c r="BL293" s="52"/>
      <c r="BM293" s="52"/>
      <c r="BQ293" s="27"/>
      <c r="BR293" s="27"/>
      <c r="BS293" s="27"/>
      <c r="BT293" s="27"/>
      <c r="BU293" s="27"/>
      <c r="BV293" s="27"/>
      <c r="BW293" s="54"/>
      <c r="BX293" s="26"/>
      <c r="BY293" s="54"/>
      <c r="BZ293" s="26"/>
      <c r="CA293" s="26"/>
      <c r="CB293" s="26"/>
    </row>
    <row r="294" spans="1:80" ht="17.45" customHeight="1">
      <c r="A294" s="86">
        <f t="shared" si="168"/>
        <v>41.4</v>
      </c>
      <c r="B294" s="179">
        <f t="shared" si="145"/>
        <v>46236</v>
      </c>
      <c r="C294" s="8"/>
      <c r="D294" s="11"/>
      <c r="E294" s="12"/>
      <c r="F294" s="11"/>
      <c r="G294" s="74">
        <f t="shared" si="169"/>
        <v>765</v>
      </c>
      <c r="H294" s="75">
        <f t="shared" si="169"/>
        <v>5848</v>
      </c>
      <c r="I294" s="88">
        <f t="shared" si="156"/>
        <v>0</v>
      </c>
      <c r="J294" s="78">
        <f t="shared" si="157"/>
        <v>0</v>
      </c>
      <c r="K294" s="78">
        <f t="shared" si="158"/>
        <v>0</v>
      </c>
      <c r="L294" s="78">
        <f t="shared" si="159"/>
        <v>0</v>
      </c>
      <c r="M294" s="78">
        <f t="shared" ca="1" si="160"/>
        <v>7.4608904933814738E-2</v>
      </c>
      <c r="N294" s="78">
        <f t="shared" ca="1" si="146"/>
        <v>9.317296290022023E-3</v>
      </c>
      <c r="O294" s="78">
        <f t="shared" si="161"/>
        <v>5.0000000000000001E-4</v>
      </c>
      <c r="P294" s="13"/>
      <c r="Q294" s="8"/>
      <c r="R294" s="13"/>
      <c r="S294" s="89">
        <f t="shared" si="147"/>
        <v>0</v>
      </c>
      <c r="T294" s="75">
        <f t="shared" si="148"/>
        <v>0</v>
      </c>
      <c r="U294" s="90">
        <f t="shared" si="149"/>
        <v>0</v>
      </c>
      <c r="V294" s="82">
        <f t="shared" si="150"/>
        <v>0</v>
      </c>
      <c r="W294" s="8"/>
      <c r="X294" s="8"/>
      <c r="Y294" s="12"/>
      <c r="Z294" s="12"/>
      <c r="AA294" s="12"/>
      <c r="AB294" s="12"/>
      <c r="AC294" s="91">
        <f t="shared" si="151"/>
        <v>0</v>
      </c>
      <c r="AD294" s="75">
        <f t="shared" si="152"/>
        <v>0</v>
      </c>
      <c r="AE294" s="88">
        <f t="shared" si="140"/>
        <v>0</v>
      </c>
      <c r="AF294" s="92">
        <f t="shared" si="141"/>
        <v>0</v>
      </c>
      <c r="AG294" s="93">
        <f t="shared" si="142"/>
        <v>0</v>
      </c>
      <c r="AH294" s="93">
        <f t="shared" si="143"/>
        <v>0</v>
      </c>
      <c r="AI294" s="78">
        <f t="shared" si="144"/>
        <v>0</v>
      </c>
      <c r="AJ294" s="92">
        <f t="shared" si="153"/>
        <v>0</v>
      </c>
      <c r="AK294" s="78">
        <f t="shared" si="154"/>
        <v>0</v>
      </c>
      <c r="AL294" s="11"/>
      <c r="AM294" s="14"/>
      <c r="AN294" s="11"/>
      <c r="AO294" s="15"/>
      <c r="AP294" s="11"/>
      <c r="AQ294" s="11"/>
      <c r="AR294" s="11"/>
      <c r="AS294" s="75" t="str">
        <f t="shared" si="162"/>
        <v/>
      </c>
      <c r="AT294" s="75" t="str">
        <f t="shared" ca="1" si="163"/>
        <v/>
      </c>
      <c r="AU294" s="75" t="str">
        <f t="shared" si="164"/>
        <v/>
      </c>
      <c r="AV294" s="75" t="str">
        <f t="shared" ca="1" si="165"/>
        <v/>
      </c>
      <c r="AW294" s="169"/>
      <c r="AX294" s="169"/>
      <c r="AY294" s="75" t="str">
        <f t="shared" si="166"/>
        <v/>
      </c>
      <c r="AZ294" s="169"/>
      <c r="BA294" s="169"/>
      <c r="BB294" s="75" t="str">
        <f t="shared" si="167"/>
        <v/>
      </c>
      <c r="BC294" s="11"/>
      <c r="BH294" s="52"/>
      <c r="BI294" s="52"/>
      <c r="BJ294" s="52"/>
      <c r="BK294" s="52"/>
      <c r="BL294" s="52"/>
      <c r="BM294" s="52"/>
      <c r="BQ294" s="27"/>
      <c r="BR294" s="27"/>
      <c r="BS294" s="27"/>
      <c r="BT294" s="27"/>
      <c r="BU294" s="27"/>
      <c r="BV294" s="27"/>
      <c r="BW294" s="54"/>
      <c r="BX294" s="26"/>
      <c r="BY294" s="54"/>
      <c r="BZ294" s="26"/>
      <c r="CA294" s="26"/>
      <c r="CB294" s="26"/>
    </row>
    <row r="295" spans="1:80" ht="17.45" customHeight="1">
      <c r="A295" s="94">
        <f t="shared" si="168"/>
        <v>41.5</v>
      </c>
      <c r="B295" s="179">
        <f t="shared" si="145"/>
        <v>46237</v>
      </c>
      <c r="C295" s="8"/>
      <c r="D295" s="11"/>
      <c r="E295" s="12"/>
      <c r="F295" s="11"/>
      <c r="G295" s="74">
        <f t="shared" si="169"/>
        <v>765</v>
      </c>
      <c r="H295" s="75">
        <f t="shared" si="169"/>
        <v>5848</v>
      </c>
      <c r="I295" s="88">
        <f t="shared" si="156"/>
        <v>0</v>
      </c>
      <c r="J295" s="78">
        <f t="shared" si="157"/>
        <v>0</v>
      </c>
      <c r="K295" s="78">
        <f t="shared" si="158"/>
        <v>0</v>
      </c>
      <c r="L295" s="78">
        <f t="shared" si="159"/>
        <v>0</v>
      </c>
      <c r="M295" s="78">
        <f t="shared" ca="1" si="160"/>
        <v>7.4608904933814738E-2</v>
      </c>
      <c r="N295" s="78">
        <f t="shared" ca="1" si="146"/>
        <v>9.317296290022023E-3</v>
      </c>
      <c r="O295" s="78">
        <f t="shared" si="161"/>
        <v>5.0000000000000001E-4</v>
      </c>
      <c r="P295" s="13"/>
      <c r="Q295" s="8"/>
      <c r="R295" s="13"/>
      <c r="S295" s="89">
        <f t="shared" si="147"/>
        <v>0</v>
      </c>
      <c r="T295" s="75">
        <f t="shared" si="148"/>
        <v>0</v>
      </c>
      <c r="U295" s="90">
        <f t="shared" si="149"/>
        <v>0</v>
      </c>
      <c r="V295" s="82">
        <f t="shared" si="150"/>
        <v>0</v>
      </c>
      <c r="W295" s="8"/>
      <c r="X295" s="8"/>
      <c r="Y295" s="12"/>
      <c r="Z295" s="12"/>
      <c r="AA295" s="12"/>
      <c r="AB295" s="12"/>
      <c r="AC295" s="91">
        <f t="shared" si="151"/>
        <v>0</v>
      </c>
      <c r="AD295" s="75">
        <f t="shared" si="152"/>
        <v>0</v>
      </c>
      <c r="AE295" s="88">
        <f t="shared" si="140"/>
        <v>0</v>
      </c>
      <c r="AF295" s="92">
        <f t="shared" si="141"/>
        <v>0</v>
      </c>
      <c r="AG295" s="93">
        <f t="shared" si="142"/>
        <v>0</v>
      </c>
      <c r="AH295" s="93">
        <f t="shared" si="143"/>
        <v>0</v>
      </c>
      <c r="AI295" s="78">
        <f t="shared" si="144"/>
        <v>0</v>
      </c>
      <c r="AJ295" s="92">
        <f t="shared" si="153"/>
        <v>0</v>
      </c>
      <c r="AK295" s="78">
        <f t="shared" si="154"/>
        <v>0</v>
      </c>
      <c r="AL295" s="11"/>
      <c r="AM295" s="14"/>
      <c r="AN295" s="11"/>
      <c r="AO295" s="15"/>
      <c r="AP295" s="11"/>
      <c r="AQ295" s="11"/>
      <c r="AR295" s="11"/>
      <c r="AS295" s="75" t="str">
        <f t="shared" si="162"/>
        <v/>
      </c>
      <c r="AT295" s="75" t="str">
        <f t="shared" ca="1" si="163"/>
        <v/>
      </c>
      <c r="AU295" s="75" t="str">
        <f t="shared" si="164"/>
        <v/>
      </c>
      <c r="AV295" s="75" t="str">
        <f t="shared" ca="1" si="165"/>
        <v/>
      </c>
      <c r="AW295" s="169"/>
      <c r="AX295" s="169"/>
      <c r="AY295" s="75" t="str">
        <f t="shared" si="166"/>
        <v/>
      </c>
      <c r="AZ295" s="169"/>
      <c r="BA295" s="169"/>
      <c r="BB295" s="75" t="str">
        <f t="shared" si="167"/>
        <v/>
      </c>
      <c r="BC295" s="11"/>
      <c r="BH295" s="52"/>
      <c r="BI295" s="52"/>
      <c r="BJ295" s="52"/>
      <c r="BK295" s="52"/>
      <c r="BL295" s="52"/>
      <c r="BM295" s="52"/>
      <c r="BQ295" s="27"/>
      <c r="BR295" s="27"/>
      <c r="BS295" s="27"/>
      <c r="BT295" s="27"/>
      <c r="BU295" s="27"/>
      <c r="BV295" s="27"/>
      <c r="BW295" s="54"/>
      <c r="BX295" s="26"/>
      <c r="BY295" s="54"/>
      <c r="BZ295" s="26"/>
      <c r="CA295" s="26"/>
      <c r="CB295" s="26"/>
    </row>
    <row r="296" spans="1:80" ht="17.45" customHeight="1">
      <c r="A296" s="86">
        <f t="shared" si="168"/>
        <v>41.6</v>
      </c>
      <c r="B296" s="179">
        <f t="shared" si="145"/>
        <v>46238</v>
      </c>
      <c r="C296" s="8"/>
      <c r="D296" s="11"/>
      <c r="E296" s="12"/>
      <c r="F296" s="11"/>
      <c r="G296" s="74">
        <f t="shared" si="169"/>
        <v>765</v>
      </c>
      <c r="H296" s="75">
        <f t="shared" si="169"/>
        <v>5848</v>
      </c>
      <c r="I296" s="88">
        <f t="shared" si="156"/>
        <v>0</v>
      </c>
      <c r="J296" s="78">
        <f t="shared" si="157"/>
        <v>0</v>
      </c>
      <c r="K296" s="78">
        <f t="shared" si="158"/>
        <v>0</v>
      </c>
      <c r="L296" s="78">
        <f t="shared" si="159"/>
        <v>0</v>
      </c>
      <c r="M296" s="78">
        <f t="shared" ca="1" si="160"/>
        <v>7.4608904933814738E-2</v>
      </c>
      <c r="N296" s="78">
        <f t="shared" ca="1" si="146"/>
        <v>9.317296290022023E-3</v>
      </c>
      <c r="O296" s="78">
        <f t="shared" si="161"/>
        <v>5.0000000000000001E-4</v>
      </c>
      <c r="P296" s="13"/>
      <c r="Q296" s="8"/>
      <c r="R296" s="13"/>
      <c r="S296" s="89">
        <f t="shared" si="147"/>
        <v>0</v>
      </c>
      <c r="T296" s="75">
        <f t="shared" si="148"/>
        <v>0</v>
      </c>
      <c r="U296" s="90">
        <f t="shared" si="149"/>
        <v>0</v>
      </c>
      <c r="V296" s="82">
        <f t="shared" si="150"/>
        <v>0</v>
      </c>
      <c r="W296" s="8"/>
      <c r="X296" s="8"/>
      <c r="Y296" s="12"/>
      <c r="Z296" s="12"/>
      <c r="AA296" s="12"/>
      <c r="AB296" s="12"/>
      <c r="AC296" s="91">
        <f t="shared" si="151"/>
        <v>0</v>
      </c>
      <c r="AD296" s="75">
        <f t="shared" si="152"/>
        <v>0</v>
      </c>
      <c r="AE296" s="88">
        <f t="shared" si="140"/>
        <v>0</v>
      </c>
      <c r="AF296" s="92">
        <f t="shared" si="141"/>
        <v>0</v>
      </c>
      <c r="AG296" s="93">
        <f t="shared" si="142"/>
        <v>0</v>
      </c>
      <c r="AH296" s="93">
        <f t="shared" si="143"/>
        <v>0</v>
      </c>
      <c r="AI296" s="78">
        <f t="shared" si="144"/>
        <v>0</v>
      </c>
      <c r="AJ296" s="92">
        <f t="shared" si="153"/>
        <v>0</v>
      </c>
      <c r="AK296" s="78">
        <f t="shared" si="154"/>
        <v>0</v>
      </c>
      <c r="AL296" s="11"/>
      <c r="AM296" s="14"/>
      <c r="AN296" s="11"/>
      <c r="AO296" s="15"/>
      <c r="AP296" s="11"/>
      <c r="AQ296" s="11"/>
      <c r="AR296" s="11"/>
      <c r="AS296" s="75" t="str">
        <f t="shared" si="162"/>
        <v/>
      </c>
      <c r="AT296" s="75" t="str">
        <f t="shared" ca="1" si="163"/>
        <v/>
      </c>
      <c r="AU296" s="75" t="str">
        <f t="shared" si="164"/>
        <v/>
      </c>
      <c r="AV296" s="75" t="str">
        <f t="shared" ca="1" si="165"/>
        <v/>
      </c>
      <c r="AW296" s="169"/>
      <c r="AX296" s="169"/>
      <c r="AY296" s="75" t="str">
        <f t="shared" si="166"/>
        <v/>
      </c>
      <c r="AZ296" s="169"/>
      <c r="BA296" s="169"/>
      <c r="BB296" s="75" t="str">
        <f t="shared" si="167"/>
        <v/>
      </c>
      <c r="BC296" s="11"/>
      <c r="BH296" s="52"/>
      <c r="BI296" s="52"/>
      <c r="BJ296" s="52"/>
      <c r="BK296" s="52"/>
      <c r="BL296" s="52"/>
      <c r="BM296" s="52"/>
      <c r="BQ296" s="27"/>
      <c r="BR296" s="27"/>
      <c r="BS296" s="27"/>
      <c r="BT296" s="27"/>
      <c r="BU296" s="27"/>
      <c r="BV296" s="27"/>
      <c r="BW296" s="54"/>
      <c r="BX296" s="26"/>
      <c r="BY296" s="54"/>
      <c r="BZ296" s="26"/>
      <c r="CA296" s="26"/>
      <c r="CB296" s="26"/>
    </row>
    <row r="297" spans="1:80" ht="17.45" customHeight="1" thickBot="1">
      <c r="A297" s="94">
        <f t="shared" si="168"/>
        <v>41.7</v>
      </c>
      <c r="B297" s="180">
        <f t="shared" si="145"/>
        <v>46239</v>
      </c>
      <c r="C297" s="16"/>
      <c r="D297" s="17"/>
      <c r="E297" s="18"/>
      <c r="F297" s="17"/>
      <c r="G297" s="96">
        <f t="shared" si="169"/>
        <v>765</v>
      </c>
      <c r="H297" s="97">
        <f t="shared" si="169"/>
        <v>5848</v>
      </c>
      <c r="I297" s="98">
        <f t="shared" si="156"/>
        <v>0</v>
      </c>
      <c r="J297" s="99">
        <f t="shared" si="157"/>
        <v>0</v>
      </c>
      <c r="K297" s="99">
        <f t="shared" si="158"/>
        <v>0</v>
      </c>
      <c r="L297" s="99">
        <f t="shared" si="159"/>
        <v>0</v>
      </c>
      <c r="M297" s="99">
        <f t="shared" ca="1" si="160"/>
        <v>7.4608904933814738E-2</v>
      </c>
      <c r="N297" s="99">
        <f t="shared" ca="1" si="146"/>
        <v>9.317296290022023E-3</v>
      </c>
      <c r="O297" s="99">
        <f t="shared" si="161"/>
        <v>5.0000000000000001E-4</v>
      </c>
      <c r="P297" s="19"/>
      <c r="Q297" s="16"/>
      <c r="R297" s="19"/>
      <c r="S297" s="89">
        <f t="shared" si="147"/>
        <v>0</v>
      </c>
      <c r="T297" s="75">
        <f t="shared" si="148"/>
        <v>0</v>
      </c>
      <c r="U297" s="100">
        <f t="shared" si="149"/>
        <v>0</v>
      </c>
      <c r="V297" s="101">
        <f t="shared" si="150"/>
        <v>0</v>
      </c>
      <c r="W297" s="16"/>
      <c r="X297" s="8"/>
      <c r="Y297" s="12"/>
      <c r="Z297" s="12"/>
      <c r="AA297" s="12"/>
      <c r="AB297" s="12"/>
      <c r="AC297" s="102">
        <f t="shared" si="151"/>
        <v>0</v>
      </c>
      <c r="AD297" s="97">
        <f t="shared" si="152"/>
        <v>0</v>
      </c>
      <c r="AE297" s="98">
        <f t="shared" si="140"/>
        <v>0</v>
      </c>
      <c r="AF297" s="103">
        <f t="shared" si="141"/>
        <v>0</v>
      </c>
      <c r="AG297" s="104">
        <f t="shared" si="142"/>
        <v>0</v>
      </c>
      <c r="AH297" s="104">
        <f t="shared" si="143"/>
        <v>0</v>
      </c>
      <c r="AI297" s="99">
        <f t="shared" si="144"/>
        <v>0</v>
      </c>
      <c r="AJ297" s="103">
        <f t="shared" si="153"/>
        <v>0</v>
      </c>
      <c r="AK297" s="99">
        <f t="shared" si="154"/>
        <v>0</v>
      </c>
      <c r="AL297" s="17"/>
      <c r="AM297" s="20"/>
      <c r="AN297" s="17"/>
      <c r="AO297" s="21"/>
      <c r="AP297" s="17"/>
      <c r="AQ297" s="17"/>
      <c r="AR297" s="17"/>
      <c r="AS297" s="97" t="str">
        <f t="shared" si="162"/>
        <v/>
      </c>
      <c r="AT297" s="97" t="str">
        <f t="shared" ca="1" si="163"/>
        <v/>
      </c>
      <c r="AU297" s="97" t="str">
        <f t="shared" si="164"/>
        <v/>
      </c>
      <c r="AV297" s="97" t="str">
        <f t="shared" ca="1" si="165"/>
        <v/>
      </c>
      <c r="AW297" s="167"/>
      <c r="AX297" s="167"/>
      <c r="AY297" s="97" t="str">
        <f t="shared" si="166"/>
        <v/>
      </c>
      <c r="AZ297" s="167"/>
      <c r="BA297" s="167"/>
      <c r="BB297" s="97" t="str">
        <f t="shared" si="167"/>
        <v/>
      </c>
      <c r="BC297" s="17"/>
      <c r="BH297" s="52"/>
      <c r="BI297" s="52"/>
      <c r="BJ297" s="52"/>
      <c r="BK297" s="52"/>
      <c r="BL297" s="52"/>
      <c r="BM297" s="52"/>
      <c r="BQ297" s="27"/>
      <c r="BR297" s="27"/>
      <c r="BS297" s="27"/>
      <c r="BT297" s="27"/>
      <c r="BU297" s="27"/>
      <c r="BV297" s="27"/>
      <c r="BW297" s="54"/>
      <c r="BX297" s="26"/>
      <c r="BY297" s="54"/>
      <c r="BZ297" s="26"/>
      <c r="CA297" s="26"/>
      <c r="CB297" s="26"/>
    </row>
    <row r="298" spans="1:80" ht="17.45" customHeight="1" thickTop="1">
      <c r="A298" s="105">
        <f>A291+1</f>
        <v>42.1</v>
      </c>
      <c r="B298" s="178">
        <f>B297+1</f>
        <v>46240</v>
      </c>
      <c r="C298" s="4"/>
      <c r="D298" s="5"/>
      <c r="E298" s="6"/>
      <c r="F298" s="5"/>
      <c r="G298" s="74">
        <f t="shared" si="169"/>
        <v>765</v>
      </c>
      <c r="H298" s="75">
        <f t="shared" si="169"/>
        <v>5848</v>
      </c>
      <c r="I298" s="76">
        <f t="shared" si="156"/>
        <v>0</v>
      </c>
      <c r="J298" s="77">
        <f t="shared" si="157"/>
        <v>0</v>
      </c>
      <c r="K298" s="77">
        <f t="shared" si="158"/>
        <v>0</v>
      </c>
      <c r="L298" s="77">
        <f t="shared" si="159"/>
        <v>0</v>
      </c>
      <c r="M298" s="78">
        <f t="shared" ca="1" si="160"/>
        <v>7.4608904933814738E-2</v>
      </c>
      <c r="N298" s="78">
        <f t="shared" ca="1" si="146"/>
        <v>9.317296290022023E-3</v>
      </c>
      <c r="O298" s="78">
        <f t="shared" si="161"/>
        <v>5.0000000000000001E-4</v>
      </c>
      <c r="P298" s="13"/>
      <c r="Q298" s="8"/>
      <c r="R298" s="13"/>
      <c r="S298" s="79">
        <f t="shared" si="147"/>
        <v>0</v>
      </c>
      <c r="T298" s="80">
        <f t="shared" si="148"/>
        <v>0</v>
      </c>
      <c r="U298" s="90">
        <f t="shared" si="149"/>
        <v>0</v>
      </c>
      <c r="V298" s="82">
        <f t="shared" si="150"/>
        <v>0</v>
      </c>
      <c r="W298" s="4"/>
      <c r="X298" s="4"/>
      <c r="Y298" s="6"/>
      <c r="Z298" s="6"/>
      <c r="AA298" s="6"/>
      <c r="AB298" s="6"/>
      <c r="AC298" s="83">
        <f t="shared" si="151"/>
        <v>0</v>
      </c>
      <c r="AD298" s="80">
        <f t="shared" si="152"/>
        <v>0</v>
      </c>
      <c r="AE298" s="76">
        <f t="shared" si="140"/>
        <v>0</v>
      </c>
      <c r="AF298" s="84">
        <f t="shared" si="141"/>
        <v>0</v>
      </c>
      <c r="AG298" s="85">
        <f t="shared" si="142"/>
        <v>0</v>
      </c>
      <c r="AH298" s="85">
        <f t="shared" si="143"/>
        <v>0</v>
      </c>
      <c r="AI298" s="77">
        <f t="shared" si="144"/>
        <v>0</v>
      </c>
      <c r="AJ298" s="84">
        <f t="shared" si="153"/>
        <v>0</v>
      </c>
      <c r="AK298" s="77">
        <f t="shared" si="154"/>
        <v>0</v>
      </c>
      <c r="AL298" s="5"/>
      <c r="AM298" s="9"/>
      <c r="AN298" s="5"/>
      <c r="AO298" s="10"/>
      <c r="AP298" s="5"/>
      <c r="AQ298" s="5"/>
      <c r="AR298" s="5"/>
      <c r="AS298" s="80" t="str">
        <f t="shared" si="162"/>
        <v/>
      </c>
      <c r="AT298" s="80" t="str">
        <f t="shared" ca="1" si="163"/>
        <v/>
      </c>
      <c r="AU298" s="80" t="str">
        <f t="shared" si="164"/>
        <v/>
      </c>
      <c r="AV298" s="80" t="str">
        <f t="shared" ca="1" si="165"/>
        <v/>
      </c>
      <c r="AW298" s="165"/>
      <c r="AX298" s="165"/>
      <c r="AY298" s="80" t="str">
        <f t="shared" si="166"/>
        <v/>
      </c>
      <c r="AZ298" s="165"/>
      <c r="BA298" s="165"/>
      <c r="BB298" s="80" t="str">
        <f t="shared" si="167"/>
        <v/>
      </c>
      <c r="BC298" s="5"/>
      <c r="BH298" s="52"/>
      <c r="BI298" s="52"/>
      <c r="BJ298" s="52"/>
      <c r="BK298" s="52"/>
      <c r="BL298" s="52"/>
      <c r="BM298" s="52"/>
      <c r="BQ298" s="27"/>
      <c r="BR298" s="27"/>
      <c r="BS298" s="27"/>
      <c r="BT298" s="27"/>
      <c r="BU298" s="27"/>
      <c r="BV298" s="27"/>
      <c r="BW298" s="54"/>
      <c r="BX298" s="26"/>
      <c r="BY298" s="54"/>
      <c r="BZ298" s="26"/>
      <c r="CA298" s="26"/>
      <c r="CB298" s="26"/>
    </row>
    <row r="299" spans="1:80" ht="17.45" customHeight="1">
      <c r="A299" s="94">
        <f t="shared" si="168"/>
        <v>42.2</v>
      </c>
      <c r="B299" s="179">
        <f t="shared" si="145"/>
        <v>46241</v>
      </c>
      <c r="C299" s="8"/>
      <c r="D299" s="11"/>
      <c r="E299" s="12"/>
      <c r="F299" s="11"/>
      <c r="G299" s="74">
        <f t="shared" si="169"/>
        <v>765</v>
      </c>
      <c r="H299" s="75">
        <f t="shared" si="169"/>
        <v>5848</v>
      </c>
      <c r="I299" s="88">
        <f t="shared" si="156"/>
        <v>0</v>
      </c>
      <c r="J299" s="78">
        <f t="shared" si="157"/>
        <v>0</v>
      </c>
      <c r="K299" s="78">
        <f t="shared" si="158"/>
        <v>0</v>
      </c>
      <c r="L299" s="78">
        <f t="shared" si="159"/>
        <v>0</v>
      </c>
      <c r="M299" s="78">
        <f t="shared" ca="1" si="160"/>
        <v>7.4608904933814738E-2</v>
      </c>
      <c r="N299" s="78">
        <f t="shared" ca="1" si="146"/>
        <v>9.317296290022023E-3</v>
      </c>
      <c r="O299" s="78">
        <f t="shared" si="161"/>
        <v>5.0000000000000001E-4</v>
      </c>
      <c r="P299" s="13"/>
      <c r="Q299" s="8"/>
      <c r="R299" s="13"/>
      <c r="S299" s="89">
        <f t="shared" si="147"/>
        <v>0</v>
      </c>
      <c r="T299" s="75">
        <f t="shared" si="148"/>
        <v>0</v>
      </c>
      <c r="U299" s="90">
        <f t="shared" si="149"/>
        <v>0</v>
      </c>
      <c r="V299" s="82">
        <f t="shared" si="150"/>
        <v>0</v>
      </c>
      <c r="W299" s="8"/>
      <c r="X299" s="8"/>
      <c r="Y299" s="12"/>
      <c r="Z299" s="12"/>
      <c r="AA299" s="12"/>
      <c r="AB299" s="12"/>
      <c r="AC299" s="91">
        <f t="shared" si="151"/>
        <v>0</v>
      </c>
      <c r="AD299" s="75">
        <f t="shared" si="152"/>
        <v>0</v>
      </c>
      <c r="AE299" s="88">
        <f t="shared" si="140"/>
        <v>0</v>
      </c>
      <c r="AF299" s="92">
        <f t="shared" si="141"/>
        <v>0</v>
      </c>
      <c r="AG299" s="93">
        <f t="shared" si="142"/>
        <v>0</v>
      </c>
      <c r="AH299" s="93">
        <f t="shared" si="143"/>
        <v>0</v>
      </c>
      <c r="AI299" s="78">
        <f t="shared" si="144"/>
        <v>0</v>
      </c>
      <c r="AJ299" s="92">
        <f t="shared" si="153"/>
        <v>0</v>
      </c>
      <c r="AK299" s="78">
        <f t="shared" si="154"/>
        <v>0</v>
      </c>
      <c r="AL299" s="11"/>
      <c r="AM299" s="14"/>
      <c r="AN299" s="11"/>
      <c r="AO299" s="15"/>
      <c r="AP299" s="11"/>
      <c r="AQ299" s="11"/>
      <c r="AR299" s="11"/>
      <c r="AS299" s="75" t="str">
        <f t="shared" si="162"/>
        <v/>
      </c>
      <c r="AT299" s="75" t="str">
        <f t="shared" ca="1" si="163"/>
        <v/>
      </c>
      <c r="AU299" s="75" t="str">
        <f t="shared" si="164"/>
        <v/>
      </c>
      <c r="AV299" s="75" t="str">
        <f t="shared" ca="1" si="165"/>
        <v/>
      </c>
      <c r="AW299" s="169"/>
      <c r="AX299" s="169"/>
      <c r="AY299" s="75" t="str">
        <f t="shared" si="166"/>
        <v/>
      </c>
      <c r="AZ299" s="169"/>
      <c r="BA299" s="169"/>
      <c r="BB299" s="75" t="str">
        <f t="shared" si="167"/>
        <v/>
      </c>
      <c r="BC299" s="11"/>
      <c r="BH299" s="52"/>
      <c r="BI299" s="52"/>
      <c r="BJ299" s="52"/>
      <c r="BK299" s="52"/>
      <c r="BL299" s="52"/>
      <c r="BM299" s="52"/>
      <c r="BQ299" s="27"/>
      <c r="BR299" s="27"/>
      <c r="BS299" s="27"/>
      <c r="BT299" s="27"/>
      <c r="BU299" s="27"/>
      <c r="BV299" s="27"/>
      <c r="BW299" s="54"/>
      <c r="BX299" s="26"/>
      <c r="BY299" s="54"/>
      <c r="BZ299" s="26"/>
      <c r="CA299" s="26"/>
      <c r="CB299" s="26"/>
    </row>
    <row r="300" spans="1:80" ht="17.45" customHeight="1">
      <c r="A300" s="86">
        <f t="shared" si="168"/>
        <v>42.3</v>
      </c>
      <c r="B300" s="179">
        <f t="shared" si="145"/>
        <v>46242</v>
      </c>
      <c r="C300" s="8"/>
      <c r="D300" s="11"/>
      <c r="E300" s="12"/>
      <c r="F300" s="11"/>
      <c r="G300" s="74">
        <f t="shared" ref="G300:H315" si="170">G299-E300-C300</f>
        <v>765</v>
      </c>
      <c r="H300" s="75">
        <f t="shared" si="170"/>
        <v>5848</v>
      </c>
      <c r="I300" s="88">
        <f t="shared" si="156"/>
        <v>0</v>
      </c>
      <c r="J300" s="78">
        <f t="shared" si="157"/>
        <v>0</v>
      </c>
      <c r="K300" s="78">
        <f t="shared" si="158"/>
        <v>0</v>
      </c>
      <c r="L300" s="78">
        <f t="shared" si="159"/>
        <v>0</v>
      </c>
      <c r="M300" s="78">
        <f t="shared" ca="1" si="160"/>
        <v>7.4608904933814738E-2</v>
      </c>
      <c r="N300" s="78">
        <f t="shared" ca="1" si="146"/>
        <v>9.317296290022023E-3</v>
      </c>
      <c r="O300" s="78">
        <f t="shared" si="161"/>
        <v>5.0000000000000001E-4</v>
      </c>
      <c r="P300" s="13"/>
      <c r="Q300" s="8"/>
      <c r="R300" s="13"/>
      <c r="S300" s="89">
        <f t="shared" si="147"/>
        <v>0</v>
      </c>
      <c r="T300" s="75">
        <f t="shared" si="148"/>
        <v>0</v>
      </c>
      <c r="U300" s="90">
        <f t="shared" si="149"/>
        <v>0</v>
      </c>
      <c r="V300" s="82">
        <f t="shared" si="150"/>
        <v>0</v>
      </c>
      <c r="W300" s="8"/>
      <c r="X300" s="8"/>
      <c r="Y300" s="12"/>
      <c r="Z300" s="12"/>
      <c r="AA300" s="12"/>
      <c r="AB300" s="12"/>
      <c r="AC300" s="91">
        <f t="shared" si="151"/>
        <v>0</v>
      </c>
      <c r="AD300" s="75">
        <f t="shared" si="152"/>
        <v>0</v>
      </c>
      <c r="AE300" s="88">
        <f t="shared" si="140"/>
        <v>0</v>
      </c>
      <c r="AF300" s="92">
        <f t="shared" si="141"/>
        <v>0</v>
      </c>
      <c r="AG300" s="93">
        <f t="shared" si="142"/>
        <v>0</v>
      </c>
      <c r="AH300" s="93">
        <f t="shared" si="143"/>
        <v>0</v>
      </c>
      <c r="AI300" s="78">
        <f t="shared" si="144"/>
        <v>0</v>
      </c>
      <c r="AJ300" s="92">
        <f t="shared" si="153"/>
        <v>0</v>
      </c>
      <c r="AK300" s="78">
        <f t="shared" si="154"/>
        <v>0</v>
      </c>
      <c r="AL300" s="11"/>
      <c r="AM300" s="14"/>
      <c r="AN300" s="11"/>
      <c r="AO300" s="15"/>
      <c r="AP300" s="11"/>
      <c r="AQ300" s="11"/>
      <c r="AR300" s="11"/>
      <c r="AS300" s="75" t="str">
        <f t="shared" si="162"/>
        <v/>
      </c>
      <c r="AT300" s="75" t="str">
        <f t="shared" ca="1" si="163"/>
        <v/>
      </c>
      <c r="AU300" s="75" t="str">
        <f t="shared" si="164"/>
        <v/>
      </c>
      <c r="AV300" s="75" t="str">
        <f t="shared" ca="1" si="165"/>
        <v/>
      </c>
      <c r="AW300" s="169"/>
      <c r="AX300" s="169"/>
      <c r="AY300" s="75" t="str">
        <f t="shared" si="166"/>
        <v/>
      </c>
      <c r="AZ300" s="169"/>
      <c r="BA300" s="169"/>
      <c r="BB300" s="75" t="str">
        <f t="shared" si="167"/>
        <v/>
      </c>
      <c r="BC300" s="11"/>
      <c r="BH300" s="52"/>
      <c r="BI300" s="52"/>
      <c r="BJ300" s="52"/>
      <c r="BK300" s="52"/>
      <c r="BL300" s="52"/>
      <c r="BM300" s="52"/>
      <c r="BQ300" s="27"/>
      <c r="BR300" s="27"/>
      <c r="BS300" s="27"/>
      <c r="BT300" s="27"/>
      <c r="BU300" s="27"/>
      <c r="BV300" s="27"/>
      <c r="BW300" s="54"/>
      <c r="BX300" s="26"/>
      <c r="BY300" s="54"/>
      <c r="BZ300" s="26"/>
      <c r="CA300" s="26"/>
      <c r="CB300" s="26"/>
    </row>
    <row r="301" spans="1:80" ht="17.45" customHeight="1">
      <c r="A301" s="94">
        <f t="shared" si="168"/>
        <v>42.4</v>
      </c>
      <c r="B301" s="179">
        <f t="shared" si="145"/>
        <v>46243</v>
      </c>
      <c r="C301" s="8"/>
      <c r="D301" s="11"/>
      <c r="E301" s="12"/>
      <c r="F301" s="11"/>
      <c r="G301" s="74">
        <f t="shared" si="170"/>
        <v>765</v>
      </c>
      <c r="H301" s="75">
        <f t="shared" si="170"/>
        <v>5848</v>
      </c>
      <c r="I301" s="88">
        <f t="shared" si="156"/>
        <v>0</v>
      </c>
      <c r="J301" s="78">
        <f t="shared" si="157"/>
        <v>0</v>
      </c>
      <c r="K301" s="78">
        <f t="shared" si="158"/>
        <v>0</v>
      </c>
      <c r="L301" s="78">
        <f t="shared" si="159"/>
        <v>0</v>
      </c>
      <c r="M301" s="78">
        <f t="shared" ca="1" si="160"/>
        <v>7.4608904933814738E-2</v>
      </c>
      <c r="N301" s="78">
        <f t="shared" ca="1" si="146"/>
        <v>9.317296290022023E-3</v>
      </c>
      <c r="O301" s="78">
        <f t="shared" si="161"/>
        <v>5.0000000000000001E-4</v>
      </c>
      <c r="P301" s="13"/>
      <c r="Q301" s="8"/>
      <c r="R301" s="13"/>
      <c r="S301" s="89">
        <f t="shared" si="147"/>
        <v>0</v>
      </c>
      <c r="T301" s="75">
        <f t="shared" si="148"/>
        <v>0</v>
      </c>
      <c r="U301" s="90">
        <f t="shared" si="149"/>
        <v>0</v>
      </c>
      <c r="V301" s="82">
        <f t="shared" si="150"/>
        <v>0</v>
      </c>
      <c r="W301" s="8"/>
      <c r="X301" s="8"/>
      <c r="Y301" s="12"/>
      <c r="Z301" s="12"/>
      <c r="AA301" s="12"/>
      <c r="AB301" s="12"/>
      <c r="AC301" s="91">
        <f t="shared" si="151"/>
        <v>0</v>
      </c>
      <c r="AD301" s="75">
        <f t="shared" si="152"/>
        <v>0</v>
      </c>
      <c r="AE301" s="88">
        <f t="shared" si="140"/>
        <v>0</v>
      </c>
      <c r="AF301" s="92">
        <f t="shared" si="141"/>
        <v>0</v>
      </c>
      <c r="AG301" s="93">
        <f t="shared" si="142"/>
        <v>0</v>
      </c>
      <c r="AH301" s="93">
        <f t="shared" si="143"/>
        <v>0</v>
      </c>
      <c r="AI301" s="78">
        <f t="shared" si="144"/>
        <v>0</v>
      </c>
      <c r="AJ301" s="92">
        <f t="shared" si="153"/>
        <v>0</v>
      </c>
      <c r="AK301" s="78">
        <f t="shared" si="154"/>
        <v>0</v>
      </c>
      <c r="AL301" s="11"/>
      <c r="AM301" s="14"/>
      <c r="AN301" s="11"/>
      <c r="AO301" s="15"/>
      <c r="AP301" s="11"/>
      <c r="AQ301" s="11"/>
      <c r="AR301" s="11"/>
      <c r="AS301" s="75" t="str">
        <f t="shared" si="162"/>
        <v/>
      </c>
      <c r="AT301" s="75" t="str">
        <f t="shared" ca="1" si="163"/>
        <v/>
      </c>
      <c r="AU301" s="75" t="str">
        <f t="shared" si="164"/>
        <v/>
      </c>
      <c r="AV301" s="75" t="str">
        <f t="shared" ca="1" si="165"/>
        <v/>
      </c>
      <c r="AW301" s="169"/>
      <c r="AX301" s="169"/>
      <c r="AY301" s="75" t="str">
        <f t="shared" si="166"/>
        <v/>
      </c>
      <c r="AZ301" s="169"/>
      <c r="BA301" s="169"/>
      <c r="BB301" s="75" t="str">
        <f t="shared" si="167"/>
        <v/>
      </c>
      <c r="BC301" s="11"/>
      <c r="BH301" s="52"/>
      <c r="BI301" s="52"/>
      <c r="BJ301" s="52"/>
      <c r="BK301" s="52"/>
      <c r="BL301" s="52"/>
      <c r="BM301" s="52"/>
      <c r="BQ301" s="27"/>
      <c r="BR301" s="27"/>
      <c r="BS301" s="27"/>
      <c r="BT301" s="27"/>
      <c r="BU301" s="27"/>
      <c r="BV301" s="27"/>
      <c r="BW301" s="54"/>
      <c r="BX301" s="26"/>
      <c r="BY301" s="54"/>
      <c r="BZ301" s="26"/>
      <c r="CA301" s="26"/>
      <c r="CB301" s="26"/>
    </row>
    <row r="302" spans="1:80" ht="17.45" customHeight="1">
      <c r="A302" s="86">
        <f t="shared" si="168"/>
        <v>42.5</v>
      </c>
      <c r="B302" s="179">
        <f t="shared" si="145"/>
        <v>46244</v>
      </c>
      <c r="C302" s="8"/>
      <c r="D302" s="11"/>
      <c r="E302" s="12"/>
      <c r="F302" s="11"/>
      <c r="G302" s="74">
        <f t="shared" si="170"/>
        <v>765</v>
      </c>
      <c r="H302" s="75">
        <f t="shared" si="170"/>
        <v>5848</v>
      </c>
      <c r="I302" s="88">
        <f t="shared" si="156"/>
        <v>0</v>
      </c>
      <c r="J302" s="78">
        <f t="shared" si="157"/>
        <v>0</v>
      </c>
      <c r="K302" s="78">
        <f t="shared" si="158"/>
        <v>0</v>
      </c>
      <c r="L302" s="78">
        <f t="shared" si="159"/>
        <v>0</v>
      </c>
      <c r="M302" s="78">
        <f t="shared" ca="1" si="160"/>
        <v>7.4608904933814738E-2</v>
      </c>
      <c r="N302" s="78">
        <f t="shared" ca="1" si="146"/>
        <v>9.317296290022023E-3</v>
      </c>
      <c r="O302" s="78">
        <f t="shared" si="161"/>
        <v>5.0000000000000001E-4</v>
      </c>
      <c r="P302" s="13"/>
      <c r="Q302" s="8"/>
      <c r="R302" s="13"/>
      <c r="S302" s="89">
        <f t="shared" si="147"/>
        <v>0</v>
      </c>
      <c r="T302" s="75">
        <f t="shared" si="148"/>
        <v>0</v>
      </c>
      <c r="U302" s="90">
        <f t="shared" si="149"/>
        <v>0</v>
      </c>
      <c r="V302" s="82">
        <f t="shared" si="150"/>
        <v>0</v>
      </c>
      <c r="W302" s="8"/>
      <c r="X302" s="8"/>
      <c r="Y302" s="12"/>
      <c r="Z302" s="12"/>
      <c r="AA302" s="12"/>
      <c r="AB302" s="12"/>
      <c r="AC302" s="91">
        <f t="shared" si="151"/>
        <v>0</v>
      </c>
      <c r="AD302" s="75">
        <f t="shared" si="152"/>
        <v>0</v>
      </c>
      <c r="AE302" s="88">
        <f t="shared" si="140"/>
        <v>0</v>
      </c>
      <c r="AF302" s="92">
        <f t="shared" si="141"/>
        <v>0</v>
      </c>
      <c r="AG302" s="93">
        <f t="shared" si="142"/>
        <v>0</v>
      </c>
      <c r="AH302" s="93">
        <f t="shared" si="143"/>
        <v>0</v>
      </c>
      <c r="AI302" s="78">
        <f t="shared" si="144"/>
        <v>0</v>
      </c>
      <c r="AJ302" s="92">
        <f t="shared" si="153"/>
        <v>0</v>
      </c>
      <c r="AK302" s="78">
        <f t="shared" si="154"/>
        <v>0</v>
      </c>
      <c r="AL302" s="11"/>
      <c r="AM302" s="14"/>
      <c r="AN302" s="11"/>
      <c r="AO302" s="15"/>
      <c r="AP302" s="11"/>
      <c r="AQ302" s="11"/>
      <c r="AR302" s="11"/>
      <c r="AS302" s="75" t="str">
        <f t="shared" si="162"/>
        <v/>
      </c>
      <c r="AT302" s="75" t="str">
        <f t="shared" ca="1" si="163"/>
        <v/>
      </c>
      <c r="AU302" s="75" t="str">
        <f t="shared" si="164"/>
        <v/>
      </c>
      <c r="AV302" s="75" t="str">
        <f t="shared" ca="1" si="165"/>
        <v/>
      </c>
      <c r="AW302" s="169"/>
      <c r="AX302" s="169"/>
      <c r="AY302" s="75" t="str">
        <f t="shared" si="166"/>
        <v/>
      </c>
      <c r="AZ302" s="169"/>
      <c r="BA302" s="169"/>
      <c r="BB302" s="75" t="str">
        <f t="shared" si="167"/>
        <v/>
      </c>
      <c r="BC302" s="11"/>
      <c r="BH302" s="52"/>
      <c r="BI302" s="52"/>
      <c r="BJ302" s="52"/>
      <c r="BK302" s="52"/>
      <c r="BL302" s="52"/>
      <c r="BM302" s="52"/>
      <c r="BQ302" s="27"/>
      <c r="BR302" s="27"/>
      <c r="BS302" s="27"/>
      <c r="BT302" s="27"/>
      <c r="BU302" s="27"/>
      <c r="BV302" s="27"/>
      <c r="BW302" s="54"/>
      <c r="BX302" s="26"/>
      <c r="BY302" s="54"/>
      <c r="BZ302" s="26"/>
      <c r="CA302" s="26"/>
      <c r="CB302" s="26"/>
    </row>
    <row r="303" spans="1:80" ht="17.45" customHeight="1">
      <c r="A303" s="94">
        <f t="shared" si="168"/>
        <v>42.6</v>
      </c>
      <c r="B303" s="179">
        <f t="shared" si="145"/>
        <v>46245</v>
      </c>
      <c r="C303" s="8"/>
      <c r="D303" s="11"/>
      <c r="E303" s="12"/>
      <c r="F303" s="11"/>
      <c r="G303" s="74">
        <f t="shared" si="170"/>
        <v>765</v>
      </c>
      <c r="H303" s="75">
        <f t="shared" si="170"/>
        <v>5848</v>
      </c>
      <c r="I303" s="88">
        <f t="shared" si="156"/>
        <v>0</v>
      </c>
      <c r="J303" s="78">
        <f t="shared" si="157"/>
        <v>0</v>
      </c>
      <c r="K303" s="78">
        <f t="shared" si="158"/>
        <v>0</v>
      </c>
      <c r="L303" s="78">
        <f t="shared" si="159"/>
        <v>0</v>
      </c>
      <c r="M303" s="78">
        <f t="shared" ca="1" si="160"/>
        <v>7.4608904933814738E-2</v>
      </c>
      <c r="N303" s="78">
        <f t="shared" ca="1" si="146"/>
        <v>9.317296290022023E-3</v>
      </c>
      <c r="O303" s="78">
        <f t="shared" si="161"/>
        <v>5.0000000000000001E-4</v>
      </c>
      <c r="P303" s="13"/>
      <c r="Q303" s="8"/>
      <c r="R303" s="13"/>
      <c r="S303" s="89">
        <f t="shared" si="147"/>
        <v>0</v>
      </c>
      <c r="T303" s="75">
        <f t="shared" si="148"/>
        <v>0</v>
      </c>
      <c r="U303" s="90">
        <f t="shared" si="149"/>
        <v>0</v>
      </c>
      <c r="V303" s="82">
        <f t="shared" si="150"/>
        <v>0</v>
      </c>
      <c r="W303" s="8"/>
      <c r="X303" s="8"/>
      <c r="Y303" s="12"/>
      <c r="Z303" s="12"/>
      <c r="AA303" s="12"/>
      <c r="AB303" s="12"/>
      <c r="AC303" s="91">
        <f t="shared" si="151"/>
        <v>0</v>
      </c>
      <c r="AD303" s="75">
        <f t="shared" si="152"/>
        <v>0</v>
      </c>
      <c r="AE303" s="88">
        <f t="shared" si="140"/>
        <v>0</v>
      </c>
      <c r="AF303" s="92">
        <f t="shared" si="141"/>
        <v>0</v>
      </c>
      <c r="AG303" s="93">
        <f t="shared" si="142"/>
        <v>0</v>
      </c>
      <c r="AH303" s="93">
        <f t="shared" si="143"/>
        <v>0</v>
      </c>
      <c r="AI303" s="78">
        <f t="shared" si="144"/>
        <v>0</v>
      </c>
      <c r="AJ303" s="92">
        <f t="shared" si="153"/>
        <v>0</v>
      </c>
      <c r="AK303" s="78">
        <f t="shared" si="154"/>
        <v>0</v>
      </c>
      <c r="AL303" s="11"/>
      <c r="AM303" s="14"/>
      <c r="AN303" s="11"/>
      <c r="AO303" s="15"/>
      <c r="AP303" s="11"/>
      <c r="AQ303" s="11"/>
      <c r="AR303" s="11"/>
      <c r="AS303" s="75" t="str">
        <f t="shared" si="162"/>
        <v/>
      </c>
      <c r="AT303" s="75" t="str">
        <f t="shared" ca="1" si="163"/>
        <v/>
      </c>
      <c r="AU303" s="75" t="str">
        <f t="shared" si="164"/>
        <v/>
      </c>
      <c r="AV303" s="75" t="str">
        <f t="shared" ca="1" si="165"/>
        <v/>
      </c>
      <c r="AW303" s="169"/>
      <c r="AX303" s="169"/>
      <c r="AY303" s="75" t="str">
        <f t="shared" si="166"/>
        <v/>
      </c>
      <c r="AZ303" s="169"/>
      <c r="BA303" s="169"/>
      <c r="BB303" s="75" t="str">
        <f t="shared" si="167"/>
        <v/>
      </c>
      <c r="BC303" s="11"/>
      <c r="BH303" s="52"/>
      <c r="BI303" s="52"/>
      <c r="BJ303" s="52"/>
      <c r="BK303" s="52"/>
      <c r="BL303" s="52"/>
      <c r="BM303" s="52"/>
      <c r="BQ303" s="27"/>
      <c r="BR303" s="27"/>
      <c r="BS303" s="27"/>
      <c r="BT303" s="27"/>
      <c r="BU303" s="27"/>
      <c r="BV303" s="27"/>
      <c r="BW303" s="54"/>
      <c r="BX303" s="26"/>
      <c r="BY303" s="54"/>
      <c r="BZ303" s="26"/>
      <c r="CA303" s="26"/>
      <c r="CB303" s="26"/>
    </row>
    <row r="304" spans="1:80" ht="17.45" customHeight="1" thickBot="1">
      <c r="A304" s="86">
        <f t="shared" si="168"/>
        <v>42.7</v>
      </c>
      <c r="B304" s="180">
        <f t="shared" si="145"/>
        <v>46246</v>
      </c>
      <c r="C304" s="16"/>
      <c r="D304" s="17"/>
      <c r="E304" s="18"/>
      <c r="F304" s="17"/>
      <c r="G304" s="96">
        <f t="shared" si="170"/>
        <v>765</v>
      </c>
      <c r="H304" s="97">
        <f t="shared" si="170"/>
        <v>5848</v>
      </c>
      <c r="I304" s="98">
        <f t="shared" si="156"/>
        <v>0</v>
      </c>
      <c r="J304" s="99">
        <f t="shared" si="157"/>
        <v>0</v>
      </c>
      <c r="K304" s="99">
        <f t="shared" si="158"/>
        <v>0</v>
      </c>
      <c r="L304" s="99">
        <f t="shared" si="159"/>
        <v>0</v>
      </c>
      <c r="M304" s="99">
        <f t="shared" ca="1" si="160"/>
        <v>7.4608904933814738E-2</v>
      </c>
      <c r="N304" s="99">
        <f t="shared" ca="1" si="146"/>
        <v>9.317296290022023E-3</v>
      </c>
      <c r="O304" s="99">
        <f t="shared" si="161"/>
        <v>5.0000000000000001E-4</v>
      </c>
      <c r="P304" s="19"/>
      <c r="Q304" s="16"/>
      <c r="R304" s="19"/>
      <c r="S304" s="89">
        <f t="shared" si="147"/>
        <v>0</v>
      </c>
      <c r="T304" s="75">
        <f t="shared" si="148"/>
        <v>0</v>
      </c>
      <c r="U304" s="100">
        <f t="shared" si="149"/>
        <v>0</v>
      </c>
      <c r="V304" s="101">
        <f t="shared" si="150"/>
        <v>0</v>
      </c>
      <c r="W304" s="16"/>
      <c r="X304" s="8"/>
      <c r="Y304" s="12"/>
      <c r="Z304" s="12"/>
      <c r="AA304" s="12"/>
      <c r="AB304" s="12"/>
      <c r="AC304" s="102">
        <f t="shared" si="151"/>
        <v>0</v>
      </c>
      <c r="AD304" s="97">
        <f t="shared" si="152"/>
        <v>0</v>
      </c>
      <c r="AE304" s="98">
        <f t="shared" si="140"/>
        <v>0</v>
      </c>
      <c r="AF304" s="103">
        <f t="shared" si="141"/>
        <v>0</v>
      </c>
      <c r="AG304" s="104">
        <f t="shared" si="142"/>
        <v>0</v>
      </c>
      <c r="AH304" s="104">
        <f t="shared" si="143"/>
        <v>0</v>
      </c>
      <c r="AI304" s="99">
        <f t="shared" si="144"/>
        <v>0</v>
      </c>
      <c r="AJ304" s="103">
        <f t="shared" si="153"/>
        <v>0</v>
      </c>
      <c r="AK304" s="99">
        <f t="shared" si="154"/>
        <v>0</v>
      </c>
      <c r="AL304" s="17"/>
      <c r="AM304" s="20"/>
      <c r="AN304" s="17"/>
      <c r="AO304" s="21"/>
      <c r="AP304" s="17"/>
      <c r="AQ304" s="17"/>
      <c r="AR304" s="17"/>
      <c r="AS304" s="97" t="str">
        <f t="shared" si="162"/>
        <v/>
      </c>
      <c r="AT304" s="97" t="str">
        <f t="shared" ca="1" si="163"/>
        <v/>
      </c>
      <c r="AU304" s="97" t="str">
        <f t="shared" si="164"/>
        <v/>
      </c>
      <c r="AV304" s="97" t="str">
        <f t="shared" ca="1" si="165"/>
        <v/>
      </c>
      <c r="AW304" s="167"/>
      <c r="AX304" s="167"/>
      <c r="AY304" s="97" t="str">
        <f t="shared" si="166"/>
        <v/>
      </c>
      <c r="AZ304" s="167"/>
      <c r="BA304" s="167"/>
      <c r="BB304" s="97" t="str">
        <f t="shared" si="167"/>
        <v/>
      </c>
      <c r="BC304" s="17"/>
      <c r="BH304" s="52"/>
      <c r="BI304" s="52"/>
      <c r="BJ304" s="52"/>
      <c r="BK304" s="52"/>
      <c r="BL304" s="52"/>
      <c r="BM304" s="52"/>
      <c r="BQ304" s="27"/>
      <c r="BR304" s="27"/>
      <c r="BS304" s="27"/>
      <c r="BT304" s="27"/>
      <c r="BU304" s="27"/>
      <c r="BV304" s="27"/>
      <c r="BW304" s="54"/>
      <c r="BX304" s="26"/>
      <c r="BY304" s="54"/>
      <c r="BZ304" s="26"/>
      <c r="CA304" s="26"/>
      <c r="CB304" s="26"/>
    </row>
    <row r="305" spans="1:80" ht="17.45" customHeight="1" thickTop="1">
      <c r="A305" s="71">
        <f>A298+1</f>
        <v>43.1</v>
      </c>
      <c r="B305" s="178">
        <f>B304+1</f>
        <v>46247</v>
      </c>
      <c r="C305" s="4"/>
      <c r="D305" s="5"/>
      <c r="E305" s="6"/>
      <c r="F305" s="5"/>
      <c r="G305" s="74">
        <f t="shared" si="170"/>
        <v>765</v>
      </c>
      <c r="H305" s="75">
        <f t="shared" si="170"/>
        <v>5848</v>
      </c>
      <c r="I305" s="76">
        <f t="shared" si="156"/>
        <v>0</v>
      </c>
      <c r="J305" s="77">
        <f t="shared" si="157"/>
        <v>0</v>
      </c>
      <c r="K305" s="77">
        <f t="shared" si="158"/>
        <v>0</v>
      </c>
      <c r="L305" s="77">
        <f t="shared" si="159"/>
        <v>0</v>
      </c>
      <c r="M305" s="78">
        <f t="shared" ca="1" si="160"/>
        <v>7.4608904933814738E-2</v>
      </c>
      <c r="N305" s="78">
        <f t="shared" ca="1" si="146"/>
        <v>9.317296290022023E-3</v>
      </c>
      <c r="O305" s="78">
        <f t="shared" si="161"/>
        <v>5.0000000000000001E-4</v>
      </c>
      <c r="P305" s="13"/>
      <c r="Q305" s="8"/>
      <c r="R305" s="13"/>
      <c r="S305" s="79">
        <f t="shared" si="147"/>
        <v>0</v>
      </c>
      <c r="T305" s="80">
        <f t="shared" si="148"/>
        <v>0</v>
      </c>
      <c r="U305" s="90">
        <f t="shared" si="149"/>
        <v>0</v>
      </c>
      <c r="V305" s="82">
        <f t="shared" si="150"/>
        <v>0</v>
      </c>
      <c r="W305" s="4"/>
      <c r="X305" s="4"/>
      <c r="Y305" s="6"/>
      <c r="Z305" s="6"/>
      <c r="AA305" s="6"/>
      <c r="AB305" s="6"/>
      <c r="AC305" s="83">
        <f t="shared" si="151"/>
        <v>0</v>
      </c>
      <c r="AD305" s="80">
        <f t="shared" si="152"/>
        <v>0</v>
      </c>
      <c r="AE305" s="76">
        <f t="shared" si="140"/>
        <v>0</v>
      </c>
      <c r="AF305" s="84">
        <f t="shared" si="141"/>
        <v>0</v>
      </c>
      <c r="AG305" s="85">
        <f t="shared" si="142"/>
        <v>0</v>
      </c>
      <c r="AH305" s="85">
        <f t="shared" si="143"/>
        <v>0</v>
      </c>
      <c r="AI305" s="77">
        <f t="shared" si="144"/>
        <v>0</v>
      </c>
      <c r="AJ305" s="84">
        <f t="shared" si="153"/>
        <v>0</v>
      </c>
      <c r="AK305" s="77">
        <f t="shared" si="154"/>
        <v>0</v>
      </c>
      <c r="AL305" s="5"/>
      <c r="AM305" s="9"/>
      <c r="AN305" s="5"/>
      <c r="AO305" s="10"/>
      <c r="AP305" s="5"/>
      <c r="AQ305" s="5"/>
      <c r="AR305" s="5"/>
      <c r="AS305" s="80" t="str">
        <f t="shared" si="162"/>
        <v/>
      </c>
      <c r="AT305" s="80" t="str">
        <f t="shared" ca="1" si="163"/>
        <v/>
      </c>
      <c r="AU305" s="80" t="str">
        <f t="shared" si="164"/>
        <v/>
      </c>
      <c r="AV305" s="80" t="str">
        <f t="shared" ca="1" si="165"/>
        <v/>
      </c>
      <c r="AW305" s="165"/>
      <c r="AX305" s="165"/>
      <c r="AY305" s="80" t="str">
        <f t="shared" si="166"/>
        <v/>
      </c>
      <c r="AZ305" s="165"/>
      <c r="BA305" s="165"/>
      <c r="BB305" s="80" t="str">
        <f t="shared" si="167"/>
        <v/>
      </c>
      <c r="BC305" s="5"/>
      <c r="BH305" s="52"/>
      <c r="BI305" s="52"/>
      <c r="BJ305" s="52"/>
      <c r="BK305" s="52"/>
      <c r="BL305" s="52"/>
      <c r="BM305" s="52"/>
      <c r="BQ305" s="27"/>
      <c r="BR305" s="27"/>
      <c r="BS305" s="27"/>
      <c r="BT305" s="27"/>
      <c r="BU305" s="27"/>
      <c r="BV305" s="27"/>
      <c r="BW305" s="54"/>
      <c r="BX305" s="26"/>
      <c r="BY305" s="54"/>
      <c r="BZ305" s="26"/>
      <c r="CA305" s="26"/>
      <c r="CB305" s="26"/>
    </row>
    <row r="306" spans="1:80" ht="17.45" customHeight="1">
      <c r="A306" s="86">
        <f t="shared" si="168"/>
        <v>43.2</v>
      </c>
      <c r="B306" s="179">
        <f t="shared" si="145"/>
        <v>46248</v>
      </c>
      <c r="C306" s="8"/>
      <c r="D306" s="11"/>
      <c r="E306" s="12"/>
      <c r="F306" s="11"/>
      <c r="G306" s="74">
        <f t="shared" si="170"/>
        <v>765</v>
      </c>
      <c r="H306" s="75">
        <f t="shared" si="170"/>
        <v>5848</v>
      </c>
      <c r="I306" s="88">
        <f t="shared" si="156"/>
        <v>0</v>
      </c>
      <c r="J306" s="78">
        <f t="shared" si="157"/>
        <v>0</v>
      </c>
      <c r="K306" s="78">
        <f t="shared" si="158"/>
        <v>0</v>
      </c>
      <c r="L306" s="78">
        <f t="shared" si="159"/>
        <v>0</v>
      </c>
      <c r="M306" s="78">
        <f t="shared" ca="1" si="160"/>
        <v>7.4608904933814738E-2</v>
      </c>
      <c r="N306" s="78">
        <f t="shared" ca="1" si="146"/>
        <v>9.317296290022023E-3</v>
      </c>
      <c r="O306" s="78">
        <f t="shared" si="161"/>
        <v>5.0000000000000001E-4</v>
      </c>
      <c r="P306" s="13"/>
      <c r="Q306" s="8"/>
      <c r="R306" s="13"/>
      <c r="S306" s="89">
        <f t="shared" si="147"/>
        <v>0</v>
      </c>
      <c r="T306" s="75">
        <f t="shared" si="148"/>
        <v>0</v>
      </c>
      <c r="U306" s="90">
        <f t="shared" si="149"/>
        <v>0</v>
      </c>
      <c r="V306" s="82">
        <f t="shared" si="150"/>
        <v>0</v>
      </c>
      <c r="W306" s="8"/>
      <c r="X306" s="8"/>
      <c r="Y306" s="12"/>
      <c r="Z306" s="12"/>
      <c r="AA306" s="12"/>
      <c r="AB306" s="12"/>
      <c r="AC306" s="91">
        <f t="shared" si="151"/>
        <v>0</v>
      </c>
      <c r="AD306" s="75">
        <f t="shared" si="152"/>
        <v>0</v>
      </c>
      <c r="AE306" s="88">
        <f t="shared" si="140"/>
        <v>0</v>
      </c>
      <c r="AF306" s="92">
        <f t="shared" si="141"/>
        <v>0</v>
      </c>
      <c r="AG306" s="93">
        <f t="shared" si="142"/>
        <v>0</v>
      </c>
      <c r="AH306" s="93">
        <f t="shared" si="143"/>
        <v>0</v>
      </c>
      <c r="AI306" s="78">
        <f t="shared" si="144"/>
        <v>0</v>
      </c>
      <c r="AJ306" s="92">
        <f t="shared" si="153"/>
        <v>0</v>
      </c>
      <c r="AK306" s="78">
        <f t="shared" si="154"/>
        <v>0</v>
      </c>
      <c r="AL306" s="11"/>
      <c r="AM306" s="14"/>
      <c r="AN306" s="11"/>
      <c r="AO306" s="15"/>
      <c r="AP306" s="11"/>
      <c r="AQ306" s="11"/>
      <c r="AR306" s="11"/>
      <c r="AS306" s="75" t="str">
        <f t="shared" si="162"/>
        <v/>
      </c>
      <c r="AT306" s="75" t="str">
        <f t="shared" ca="1" si="163"/>
        <v/>
      </c>
      <c r="AU306" s="75" t="str">
        <f t="shared" si="164"/>
        <v/>
      </c>
      <c r="AV306" s="75" t="str">
        <f t="shared" ca="1" si="165"/>
        <v/>
      </c>
      <c r="AW306" s="169"/>
      <c r="AX306" s="169"/>
      <c r="AY306" s="75" t="str">
        <f t="shared" si="166"/>
        <v/>
      </c>
      <c r="AZ306" s="169"/>
      <c r="BA306" s="169"/>
      <c r="BB306" s="75" t="str">
        <f t="shared" si="167"/>
        <v/>
      </c>
      <c r="BC306" s="11"/>
      <c r="BH306" s="52"/>
      <c r="BI306" s="52"/>
      <c r="BJ306" s="52"/>
      <c r="BK306" s="52"/>
      <c r="BL306" s="52"/>
      <c r="BM306" s="52"/>
      <c r="BQ306" s="27"/>
      <c r="BR306" s="27"/>
      <c r="BS306" s="27"/>
      <c r="BT306" s="27"/>
      <c r="BU306" s="27"/>
      <c r="BV306" s="27"/>
      <c r="BW306" s="54"/>
      <c r="BX306" s="26"/>
      <c r="BY306" s="54"/>
      <c r="BZ306" s="26"/>
      <c r="CA306" s="26"/>
      <c r="CB306" s="26"/>
    </row>
    <row r="307" spans="1:80" ht="17.45" customHeight="1">
      <c r="A307" s="94">
        <f t="shared" si="168"/>
        <v>43.3</v>
      </c>
      <c r="B307" s="179">
        <f t="shared" si="145"/>
        <v>46249</v>
      </c>
      <c r="C307" s="8"/>
      <c r="D307" s="11"/>
      <c r="E307" s="12"/>
      <c r="F307" s="11"/>
      <c r="G307" s="74">
        <f t="shared" si="170"/>
        <v>765</v>
      </c>
      <c r="H307" s="75">
        <f t="shared" si="170"/>
        <v>5848</v>
      </c>
      <c r="I307" s="88">
        <f t="shared" si="156"/>
        <v>0</v>
      </c>
      <c r="J307" s="78">
        <f t="shared" si="157"/>
        <v>0</v>
      </c>
      <c r="K307" s="78">
        <f t="shared" si="158"/>
        <v>0</v>
      </c>
      <c r="L307" s="78">
        <f t="shared" si="159"/>
        <v>0</v>
      </c>
      <c r="M307" s="78">
        <f t="shared" ca="1" si="160"/>
        <v>7.4608904933814738E-2</v>
      </c>
      <c r="N307" s="78">
        <f t="shared" ca="1" si="146"/>
        <v>9.317296290022023E-3</v>
      </c>
      <c r="O307" s="78">
        <f t="shared" si="161"/>
        <v>5.0000000000000001E-4</v>
      </c>
      <c r="P307" s="13"/>
      <c r="Q307" s="8"/>
      <c r="R307" s="13"/>
      <c r="S307" s="89">
        <f t="shared" si="147"/>
        <v>0</v>
      </c>
      <c r="T307" s="75">
        <f t="shared" si="148"/>
        <v>0</v>
      </c>
      <c r="U307" s="90">
        <f t="shared" si="149"/>
        <v>0</v>
      </c>
      <c r="V307" s="82">
        <f t="shared" si="150"/>
        <v>0</v>
      </c>
      <c r="W307" s="8"/>
      <c r="X307" s="8"/>
      <c r="Y307" s="12"/>
      <c r="Z307" s="12"/>
      <c r="AA307" s="12"/>
      <c r="AB307" s="12"/>
      <c r="AC307" s="91">
        <f t="shared" si="151"/>
        <v>0</v>
      </c>
      <c r="AD307" s="75">
        <f t="shared" si="152"/>
        <v>0</v>
      </c>
      <c r="AE307" s="88">
        <f t="shared" si="140"/>
        <v>0</v>
      </c>
      <c r="AF307" s="92">
        <f t="shared" si="141"/>
        <v>0</v>
      </c>
      <c r="AG307" s="93">
        <f t="shared" si="142"/>
        <v>0</v>
      </c>
      <c r="AH307" s="93">
        <f t="shared" si="143"/>
        <v>0</v>
      </c>
      <c r="AI307" s="78">
        <f t="shared" si="144"/>
        <v>0</v>
      </c>
      <c r="AJ307" s="92">
        <f t="shared" si="153"/>
        <v>0</v>
      </c>
      <c r="AK307" s="78">
        <f t="shared" si="154"/>
        <v>0</v>
      </c>
      <c r="AL307" s="11"/>
      <c r="AM307" s="14"/>
      <c r="AN307" s="11"/>
      <c r="AO307" s="15"/>
      <c r="AP307" s="11"/>
      <c r="AQ307" s="11"/>
      <c r="AR307" s="11"/>
      <c r="AS307" s="75" t="str">
        <f t="shared" si="162"/>
        <v/>
      </c>
      <c r="AT307" s="75" t="str">
        <f t="shared" ca="1" si="163"/>
        <v/>
      </c>
      <c r="AU307" s="75" t="str">
        <f t="shared" si="164"/>
        <v/>
      </c>
      <c r="AV307" s="75" t="str">
        <f t="shared" ca="1" si="165"/>
        <v/>
      </c>
      <c r="AW307" s="169"/>
      <c r="AX307" s="169"/>
      <c r="AY307" s="75" t="str">
        <f t="shared" si="166"/>
        <v/>
      </c>
      <c r="AZ307" s="169"/>
      <c r="BA307" s="169"/>
      <c r="BB307" s="75" t="str">
        <f t="shared" si="167"/>
        <v/>
      </c>
      <c r="BC307" s="11"/>
      <c r="BH307" s="52"/>
      <c r="BI307" s="52"/>
      <c r="BJ307" s="52"/>
      <c r="BK307" s="52"/>
      <c r="BL307" s="52"/>
      <c r="BM307" s="52"/>
      <c r="BQ307" s="27"/>
      <c r="BR307" s="27"/>
      <c r="BS307" s="27"/>
      <c r="BT307" s="27"/>
      <c r="BU307" s="27"/>
      <c r="BV307" s="27"/>
      <c r="BW307" s="54"/>
      <c r="BX307" s="26"/>
      <c r="BY307" s="54"/>
      <c r="BZ307" s="26"/>
      <c r="CA307" s="26"/>
      <c r="CB307" s="26"/>
    </row>
    <row r="308" spans="1:80" ht="17.45" customHeight="1">
      <c r="A308" s="86">
        <f t="shared" si="168"/>
        <v>43.4</v>
      </c>
      <c r="B308" s="179">
        <f t="shared" si="145"/>
        <v>46250</v>
      </c>
      <c r="C308" s="8"/>
      <c r="D308" s="11"/>
      <c r="E308" s="12"/>
      <c r="F308" s="11"/>
      <c r="G308" s="74">
        <f t="shared" si="170"/>
        <v>765</v>
      </c>
      <c r="H308" s="75">
        <f t="shared" si="170"/>
        <v>5848</v>
      </c>
      <c r="I308" s="88">
        <f t="shared" si="156"/>
        <v>0</v>
      </c>
      <c r="J308" s="78">
        <f t="shared" si="157"/>
        <v>0</v>
      </c>
      <c r="K308" s="78">
        <f t="shared" si="158"/>
        <v>0</v>
      </c>
      <c r="L308" s="78">
        <f t="shared" si="159"/>
        <v>0</v>
      </c>
      <c r="M308" s="78">
        <f t="shared" ca="1" si="160"/>
        <v>7.4608904933814738E-2</v>
      </c>
      <c r="N308" s="78">
        <f t="shared" ca="1" si="146"/>
        <v>9.317296290022023E-3</v>
      </c>
      <c r="O308" s="78">
        <f t="shared" si="161"/>
        <v>5.0000000000000001E-4</v>
      </c>
      <c r="P308" s="13"/>
      <c r="Q308" s="8"/>
      <c r="R308" s="13"/>
      <c r="S308" s="89">
        <f t="shared" si="147"/>
        <v>0</v>
      </c>
      <c r="T308" s="75">
        <f t="shared" si="148"/>
        <v>0</v>
      </c>
      <c r="U308" s="90">
        <f t="shared" si="149"/>
        <v>0</v>
      </c>
      <c r="V308" s="82">
        <f t="shared" si="150"/>
        <v>0</v>
      </c>
      <c r="W308" s="8"/>
      <c r="X308" s="8"/>
      <c r="Y308" s="12"/>
      <c r="Z308" s="12"/>
      <c r="AA308" s="12"/>
      <c r="AB308" s="12"/>
      <c r="AC308" s="91">
        <f t="shared" si="151"/>
        <v>0</v>
      </c>
      <c r="AD308" s="75">
        <f t="shared" si="152"/>
        <v>0</v>
      </c>
      <c r="AE308" s="88">
        <f t="shared" si="140"/>
        <v>0</v>
      </c>
      <c r="AF308" s="92">
        <f t="shared" si="141"/>
        <v>0</v>
      </c>
      <c r="AG308" s="93">
        <f t="shared" si="142"/>
        <v>0</v>
      </c>
      <c r="AH308" s="93">
        <f t="shared" si="143"/>
        <v>0</v>
      </c>
      <c r="AI308" s="78">
        <f t="shared" si="144"/>
        <v>0</v>
      </c>
      <c r="AJ308" s="92">
        <f t="shared" si="153"/>
        <v>0</v>
      </c>
      <c r="AK308" s="78">
        <f t="shared" si="154"/>
        <v>0</v>
      </c>
      <c r="AL308" s="11"/>
      <c r="AM308" s="14"/>
      <c r="AN308" s="11"/>
      <c r="AO308" s="15"/>
      <c r="AP308" s="11"/>
      <c r="AQ308" s="11"/>
      <c r="AR308" s="11"/>
      <c r="AS308" s="75" t="str">
        <f t="shared" si="162"/>
        <v/>
      </c>
      <c r="AT308" s="75" t="str">
        <f t="shared" ca="1" si="163"/>
        <v/>
      </c>
      <c r="AU308" s="75" t="str">
        <f t="shared" si="164"/>
        <v/>
      </c>
      <c r="AV308" s="75" t="str">
        <f t="shared" ca="1" si="165"/>
        <v/>
      </c>
      <c r="AW308" s="169"/>
      <c r="AX308" s="169"/>
      <c r="AY308" s="75" t="str">
        <f t="shared" si="166"/>
        <v/>
      </c>
      <c r="AZ308" s="169"/>
      <c r="BA308" s="169"/>
      <c r="BB308" s="75" t="str">
        <f t="shared" si="167"/>
        <v/>
      </c>
      <c r="BC308" s="11"/>
      <c r="BH308" s="52"/>
      <c r="BI308" s="52"/>
      <c r="BJ308" s="52"/>
      <c r="BK308" s="52"/>
      <c r="BL308" s="52"/>
      <c r="BM308" s="52"/>
      <c r="BQ308" s="27"/>
      <c r="BR308" s="27"/>
      <c r="BS308" s="27"/>
      <c r="BT308" s="27"/>
      <c r="BU308" s="27"/>
      <c r="BV308" s="27"/>
      <c r="BW308" s="54"/>
      <c r="BX308" s="26"/>
      <c r="BY308" s="54"/>
      <c r="BZ308" s="26"/>
      <c r="CA308" s="26"/>
      <c r="CB308" s="26"/>
    </row>
    <row r="309" spans="1:80" ht="17.45" customHeight="1">
      <c r="A309" s="94">
        <f t="shared" si="168"/>
        <v>43.5</v>
      </c>
      <c r="B309" s="179">
        <f t="shared" si="145"/>
        <v>46251</v>
      </c>
      <c r="C309" s="8"/>
      <c r="D309" s="11"/>
      <c r="E309" s="12"/>
      <c r="F309" s="11"/>
      <c r="G309" s="74">
        <f t="shared" si="170"/>
        <v>765</v>
      </c>
      <c r="H309" s="75">
        <f t="shared" si="170"/>
        <v>5848</v>
      </c>
      <c r="I309" s="88">
        <f t="shared" si="156"/>
        <v>0</v>
      </c>
      <c r="J309" s="78">
        <f t="shared" si="157"/>
        <v>0</v>
      </c>
      <c r="K309" s="78">
        <f t="shared" si="158"/>
        <v>0</v>
      </c>
      <c r="L309" s="78">
        <f t="shared" si="159"/>
        <v>0</v>
      </c>
      <c r="M309" s="78">
        <f t="shared" ca="1" si="160"/>
        <v>7.4608904933814738E-2</v>
      </c>
      <c r="N309" s="78">
        <f t="shared" ca="1" si="146"/>
        <v>9.317296290022023E-3</v>
      </c>
      <c r="O309" s="78">
        <f t="shared" si="161"/>
        <v>5.0000000000000001E-4</v>
      </c>
      <c r="P309" s="13"/>
      <c r="Q309" s="8"/>
      <c r="R309" s="13"/>
      <c r="S309" s="89">
        <f t="shared" si="147"/>
        <v>0</v>
      </c>
      <c r="T309" s="75">
        <f t="shared" si="148"/>
        <v>0</v>
      </c>
      <c r="U309" s="90">
        <f t="shared" si="149"/>
        <v>0</v>
      </c>
      <c r="V309" s="82">
        <f t="shared" si="150"/>
        <v>0</v>
      </c>
      <c r="W309" s="8"/>
      <c r="X309" s="8"/>
      <c r="Y309" s="12"/>
      <c r="Z309" s="12"/>
      <c r="AA309" s="12"/>
      <c r="AB309" s="12"/>
      <c r="AC309" s="91">
        <f t="shared" si="151"/>
        <v>0</v>
      </c>
      <c r="AD309" s="75">
        <f t="shared" si="152"/>
        <v>0</v>
      </c>
      <c r="AE309" s="88">
        <f t="shared" si="140"/>
        <v>0</v>
      </c>
      <c r="AF309" s="92">
        <f t="shared" si="141"/>
        <v>0</v>
      </c>
      <c r="AG309" s="93">
        <f t="shared" si="142"/>
        <v>0</v>
      </c>
      <c r="AH309" s="93">
        <f t="shared" si="143"/>
        <v>0</v>
      </c>
      <c r="AI309" s="78">
        <f t="shared" si="144"/>
        <v>0</v>
      </c>
      <c r="AJ309" s="92">
        <f t="shared" si="153"/>
        <v>0</v>
      </c>
      <c r="AK309" s="78">
        <f t="shared" si="154"/>
        <v>0</v>
      </c>
      <c r="AL309" s="11"/>
      <c r="AM309" s="14"/>
      <c r="AN309" s="11"/>
      <c r="AO309" s="15"/>
      <c r="AP309" s="11"/>
      <c r="AQ309" s="11"/>
      <c r="AR309" s="11"/>
      <c r="AS309" s="75" t="str">
        <f t="shared" si="162"/>
        <v/>
      </c>
      <c r="AT309" s="75" t="str">
        <f t="shared" ca="1" si="163"/>
        <v/>
      </c>
      <c r="AU309" s="75" t="str">
        <f t="shared" si="164"/>
        <v/>
      </c>
      <c r="AV309" s="75" t="str">
        <f t="shared" ca="1" si="165"/>
        <v/>
      </c>
      <c r="AW309" s="169"/>
      <c r="AX309" s="169"/>
      <c r="AY309" s="75" t="str">
        <f t="shared" si="166"/>
        <v/>
      </c>
      <c r="AZ309" s="169"/>
      <c r="BA309" s="169"/>
      <c r="BB309" s="75" t="str">
        <f t="shared" si="167"/>
        <v/>
      </c>
      <c r="BC309" s="11"/>
      <c r="BH309" s="52"/>
      <c r="BI309" s="52"/>
      <c r="BJ309" s="52"/>
      <c r="BK309" s="52"/>
      <c r="BL309" s="52"/>
      <c r="BM309" s="52"/>
      <c r="BQ309" s="27"/>
      <c r="BR309" s="27"/>
      <c r="BS309" s="27"/>
      <c r="BT309" s="27"/>
      <c r="BU309" s="27"/>
      <c r="BV309" s="27"/>
      <c r="BW309" s="54"/>
      <c r="BX309" s="26"/>
      <c r="BY309" s="54"/>
      <c r="BZ309" s="26"/>
      <c r="CA309" s="26"/>
      <c r="CB309" s="26"/>
    </row>
    <row r="310" spans="1:80" ht="17.45" customHeight="1">
      <c r="A310" s="86">
        <f t="shared" si="168"/>
        <v>43.6</v>
      </c>
      <c r="B310" s="179">
        <f t="shared" si="145"/>
        <v>46252</v>
      </c>
      <c r="C310" s="8"/>
      <c r="D310" s="11"/>
      <c r="E310" s="12"/>
      <c r="F310" s="11"/>
      <c r="G310" s="74">
        <f t="shared" si="170"/>
        <v>765</v>
      </c>
      <c r="H310" s="75">
        <f t="shared" si="170"/>
        <v>5848</v>
      </c>
      <c r="I310" s="88">
        <f t="shared" si="156"/>
        <v>0</v>
      </c>
      <c r="J310" s="78">
        <f t="shared" si="157"/>
        <v>0</v>
      </c>
      <c r="K310" s="78">
        <f t="shared" si="158"/>
        <v>0</v>
      </c>
      <c r="L310" s="78">
        <f t="shared" si="159"/>
        <v>0</v>
      </c>
      <c r="M310" s="78">
        <f t="shared" ca="1" si="160"/>
        <v>7.4608904933814738E-2</v>
      </c>
      <c r="N310" s="78">
        <f t="shared" ca="1" si="146"/>
        <v>9.317296290022023E-3</v>
      </c>
      <c r="O310" s="78">
        <f t="shared" si="161"/>
        <v>5.0000000000000001E-4</v>
      </c>
      <c r="P310" s="13"/>
      <c r="Q310" s="8"/>
      <c r="R310" s="13"/>
      <c r="S310" s="89">
        <f t="shared" si="147"/>
        <v>0</v>
      </c>
      <c r="T310" s="75">
        <f t="shared" si="148"/>
        <v>0</v>
      </c>
      <c r="U310" s="90">
        <f t="shared" si="149"/>
        <v>0</v>
      </c>
      <c r="V310" s="82">
        <f t="shared" si="150"/>
        <v>0</v>
      </c>
      <c r="W310" s="8"/>
      <c r="X310" s="8"/>
      <c r="Y310" s="12"/>
      <c r="Z310" s="12"/>
      <c r="AA310" s="12"/>
      <c r="AB310" s="12"/>
      <c r="AC310" s="91">
        <f t="shared" si="151"/>
        <v>0</v>
      </c>
      <c r="AD310" s="75">
        <f t="shared" si="152"/>
        <v>0</v>
      </c>
      <c r="AE310" s="88">
        <f t="shared" si="140"/>
        <v>0</v>
      </c>
      <c r="AF310" s="92">
        <f t="shared" si="141"/>
        <v>0</v>
      </c>
      <c r="AG310" s="93">
        <f t="shared" si="142"/>
        <v>0</v>
      </c>
      <c r="AH310" s="93">
        <f t="shared" si="143"/>
        <v>0</v>
      </c>
      <c r="AI310" s="78">
        <f t="shared" si="144"/>
        <v>0</v>
      </c>
      <c r="AJ310" s="92">
        <f t="shared" si="153"/>
        <v>0</v>
      </c>
      <c r="AK310" s="78">
        <f t="shared" si="154"/>
        <v>0</v>
      </c>
      <c r="AL310" s="11"/>
      <c r="AM310" s="14"/>
      <c r="AN310" s="11"/>
      <c r="AO310" s="15"/>
      <c r="AP310" s="11"/>
      <c r="AQ310" s="11"/>
      <c r="AR310" s="11"/>
      <c r="AS310" s="75" t="str">
        <f t="shared" si="162"/>
        <v/>
      </c>
      <c r="AT310" s="75" t="str">
        <f t="shared" ca="1" si="163"/>
        <v/>
      </c>
      <c r="AU310" s="75" t="str">
        <f t="shared" si="164"/>
        <v/>
      </c>
      <c r="AV310" s="75" t="str">
        <f t="shared" ca="1" si="165"/>
        <v/>
      </c>
      <c r="AW310" s="169"/>
      <c r="AX310" s="169"/>
      <c r="AY310" s="75" t="str">
        <f t="shared" si="166"/>
        <v/>
      </c>
      <c r="AZ310" s="169"/>
      <c r="BA310" s="169"/>
      <c r="BB310" s="75" t="str">
        <f t="shared" si="167"/>
        <v/>
      </c>
      <c r="BC310" s="11"/>
      <c r="BH310" s="52"/>
      <c r="BI310" s="52"/>
      <c r="BJ310" s="52"/>
      <c r="BK310" s="52"/>
      <c r="BL310" s="52"/>
      <c r="BM310" s="52"/>
      <c r="BQ310" s="27"/>
      <c r="BR310" s="27"/>
      <c r="BS310" s="27"/>
      <c r="BT310" s="27"/>
      <c r="BU310" s="27"/>
      <c r="BV310" s="27"/>
      <c r="BW310" s="54"/>
      <c r="BX310" s="26"/>
      <c r="BY310" s="54"/>
      <c r="BZ310" s="26"/>
      <c r="CA310" s="26"/>
      <c r="CB310" s="26"/>
    </row>
    <row r="311" spans="1:80" ht="17.45" customHeight="1" thickBot="1">
      <c r="A311" s="94">
        <f t="shared" si="168"/>
        <v>43.7</v>
      </c>
      <c r="B311" s="180">
        <f t="shared" si="145"/>
        <v>46253</v>
      </c>
      <c r="C311" s="16"/>
      <c r="D311" s="17"/>
      <c r="E311" s="18"/>
      <c r="F311" s="17"/>
      <c r="G311" s="96">
        <f t="shared" si="170"/>
        <v>765</v>
      </c>
      <c r="H311" s="97">
        <f t="shared" si="170"/>
        <v>5848</v>
      </c>
      <c r="I311" s="98">
        <f t="shared" si="156"/>
        <v>0</v>
      </c>
      <c r="J311" s="99">
        <f t="shared" si="157"/>
        <v>0</v>
      </c>
      <c r="K311" s="99">
        <f t="shared" si="158"/>
        <v>0</v>
      </c>
      <c r="L311" s="99">
        <f t="shared" si="159"/>
        <v>0</v>
      </c>
      <c r="M311" s="99">
        <f t="shared" ca="1" si="160"/>
        <v>7.4608904933814738E-2</v>
      </c>
      <c r="N311" s="99">
        <f t="shared" ca="1" si="146"/>
        <v>9.317296290022023E-3</v>
      </c>
      <c r="O311" s="99">
        <f t="shared" si="161"/>
        <v>5.0000000000000001E-4</v>
      </c>
      <c r="P311" s="19"/>
      <c r="Q311" s="16"/>
      <c r="R311" s="19"/>
      <c r="S311" s="89">
        <f t="shared" si="147"/>
        <v>0</v>
      </c>
      <c r="T311" s="75">
        <f t="shared" si="148"/>
        <v>0</v>
      </c>
      <c r="U311" s="100">
        <f t="shared" si="149"/>
        <v>0</v>
      </c>
      <c r="V311" s="101">
        <f t="shared" si="150"/>
        <v>0</v>
      </c>
      <c r="W311" s="16"/>
      <c r="X311" s="8"/>
      <c r="Y311" s="12"/>
      <c r="Z311" s="12"/>
      <c r="AA311" s="12"/>
      <c r="AB311" s="12"/>
      <c r="AC311" s="102">
        <f t="shared" si="151"/>
        <v>0</v>
      </c>
      <c r="AD311" s="97">
        <f t="shared" si="152"/>
        <v>0</v>
      </c>
      <c r="AE311" s="98">
        <f t="shared" si="140"/>
        <v>0</v>
      </c>
      <c r="AF311" s="103">
        <f t="shared" si="141"/>
        <v>0</v>
      </c>
      <c r="AG311" s="104">
        <f t="shared" si="142"/>
        <v>0</v>
      </c>
      <c r="AH311" s="104">
        <f t="shared" si="143"/>
        <v>0</v>
      </c>
      <c r="AI311" s="99">
        <f t="shared" si="144"/>
        <v>0</v>
      </c>
      <c r="AJ311" s="103">
        <f t="shared" si="153"/>
        <v>0</v>
      </c>
      <c r="AK311" s="99">
        <f t="shared" si="154"/>
        <v>0</v>
      </c>
      <c r="AL311" s="17"/>
      <c r="AM311" s="20"/>
      <c r="AN311" s="17"/>
      <c r="AO311" s="21"/>
      <c r="AP311" s="17"/>
      <c r="AQ311" s="17"/>
      <c r="AR311" s="17"/>
      <c r="AS311" s="97" t="str">
        <f t="shared" si="162"/>
        <v/>
      </c>
      <c r="AT311" s="97" t="str">
        <f t="shared" ca="1" si="163"/>
        <v/>
      </c>
      <c r="AU311" s="97" t="str">
        <f t="shared" si="164"/>
        <v/>
      </c>
      <c r="AV311" s="97" t="str">
        <f t="shared" ca="1" si="165"/>
        <v/>
      </c>
      <c r="AW311" s="167"/>
      <c r="AX311" s="167"/>
      <c r="AY311" s="97" t="str">
        <f t="shared" si="166"/>
        <v/>
      </c>
      <c r="AZ311" s="167"/>
      <c r="BA311" s="167"/>
      <c r="BB311" s="97" t="str">
        <f t="shared" si="167"/>
        <v/>
      </c>
      <c r="BC311" s="17"/>
      <c r="BH311" s="52"/>
      <c r="BI311" s="52"/>
      <c r="BJ311" s="52"/>
      <c r="BK311" s="52"/>
      <c r="BL311" s="52"/>
      <c r="BM311" s="52"/>
      <c r="BQ311" s="27"/>
      <c r="BR311" s="27"/>
      <c r="BS311" s="27"/>
      <c r="BT311" s="27"/>
      <c r="BU311" s="27"/>
      <c r="BV311" s="27"/>
      <c r="BW311" s="54"/>
      <c r="BX311" s="26"/>
      <c r="BY311" s="54"/>
      <c r="BZ311" s="26"/>
      <c r="CA311" s="26"/>
      <c r="CB311" s="26"/>
    </row>
    <row r="312" spans="1:80" ht="17.45" customHeight="1" thickTop="1">
      <c r="A312" s="105">
        <f>A305+1</f>
        <v>44.1</v>
      </c>
      <c r="B312" s="178">
        <f>B311+1</f>
        <v>46254</v>
      </c>
      <c r="C312" s="4"/>
      <c r="D312" s="5"/>
      <c r="E312" s="6"/>
      <c r="F312" s="5"/>
      <c r="G312" s="74">
        <f t="shared" si="170"/>
        <v>765</v>
      </c>
      <c r="H312" s="75">
        <f t="shared" si="170"/>
        <v>5848</v>
      </c>
      <c r="I312" s="76">
        <f t="shared" si="156"/>
        <v>0</v>
      </c>
      <c r="J312" s="77">
        <f t="shared" si="157"/>
        <v>0</v>
      </c>
      <c r="K312" s="77">
        <f t="shared" si="158"/>
        <v>0</v>
      </c>
      <c r="L312" s="77">
        <f t="shared" si="159"/>
        <v>0</v>
      </c>
      <c r="M312" s="78">
        <f t="shared" ca="1" si="160"/>
        <v>7.4608904933814738E-2</v>
      </c>
      <c r="N312" s="78">
        <f t="shared" ca="1" si="146"/>
        <v>9.317296290022023E-3</v>
      </c>
      <c r="O312" s="78">
        <f t="shared" si="161"/>
        <v>5.0000000000000001E-4</v>
      </c>
      <c r="P312" s="13"/>
      <c r="Q312" s="8"/>
      <c r="R312" s="13"/>
      <c r="S312" s="79">
        <f t="shared" si="147"/>
        <v>0</v>
      </c>
      <c r="T312" s="80">
        <f t="shared" si="148"/>
        <v>0</v>
      </c>
      <c r="U312" s="90">
        <f t="shared" si="149"/>
        <v>0</v>
      </c>
      <c r="V312" s="82">
        <f t="shared" si="150"/>
        <v>0</v>
      </c>
      <c r="W312" s="4"/>
      <c r="X312" s="4"/>
      <c r="Y312" s="6"/>
      <c r="Z312" s="6"/>
      <c r="AA312" s="6"/>
      <c r="AB312" s="6"/>
      <c r="AC312" s="83">
        <f t="shared" si="151"/>
        <v>0</v>
      </c>
      <c r="AD312" s="80">
        <f t="shared" si="152"/>
        <v>0</v>
      </c>
      <c r="AE312" s="76">
        <f t="shared" si="140"/>
        <v>0</v>
      </c>
      <c r="AF312" s="84">
        <f t="shared" si="141"/>
        <v>0</v>
      </c>
      <c r="AG312" s="85">
        <f t="shared" si="142"/>
        <v>0</v>
      </c>
      <c r="AH312" s="85">
        <f t="shared" si="143"/>
        <v>0</v>
      </c>
      <c r="AI312" s="77">
        <f t="shared" si="144"/>
        <v>0</v>
      </c>
      <c r="AJ312" s="84">
        <f t="shared" si="153"/>
        <v>0</v>
      </c>
      <c r="AK312" s="77">
        <f t="shared" si="154"/>
        <v>0</v>
      </c>
      <c r="AL312" s="5"/>
      <c r="AM312" s="9"/>
      <c r="AN312" s="5"/>
      <c r="AO312" s="10"/>
      <c r="AP312" s="5"/>
      <c r="AQ312" s="5"/>
      <c r="AR312" s="5"/>
      <c r="AS312" s="80" t="str">
        <f t="shared" si="162"/>
        <v/>
      </c>
      <c r="AT312" s="80" t="str">
        <f t="shared" ca="1" si="163"/>
        <v/>
      </c>
      <c r="AU312" s="80" t="str">
        <f t="shared" si="164"/>
        <v/>
      </c>
      <c r="AV312" s="80" t="str">
        <f t="shared" ca="1" si="165"/>
        <v/>
      </c>
      <c r="AW312" s="165"/>
      <c r="AX312" s="165"/>
      <c r="AY312" s="80" t="str">
        <f t="shared" si="166"/>
        <v/>
      </c>
      <c r="AZ312" s="165"/>
      <c r="BA312" s="165"/>
      <c r="BB312" s="80" t="str">
        <f t="shared" si="167"/>
        <v/>
      </c>
      <c r="BC312" s="5"/>
      <c r="BH312" s="52"/>
      <c r="BI312" s="52"/>
      <c r="BJ312" s="52"/>
      <c r="BK312" s="52"/>
      <c r="BL312" s="52"/>
      <c r="BM312" s="52"/>
      <c r="BQ312" s="27"/>
      <c r="BR312" s="27"/>
      <c r="BS312" s="27"/>
      <c r="BT312" s="27"/>
      <c r="BU312" s="27"/>
      <c r="BV312" s="27"/>
      <c r="BW312" s="54"/>
      <c r="BX312" s="26"/>
      <c r="BY312" s="54"/>
      <c r="BZ312" s="26"/>
      <c r="CA312" s="26"/>
      <c r="CB312" s="26"/>
    </row>
    <row r="313" spans="1:80" ht="17.45" customHeight="1">
      <c r="A313" s="94">
        <f t="shared" si="168"/>
        <v>44.2</v>
      </c>
      <c r="B313" s="179">
        <f t="shared" si="145"/>
        <v>46255</v>
      </c>
      <c r="C313" s="8"/>
      <c r="D313" s="11"/>
      <c r="E313" s="12"/>
      <c r="F313" s="11"/>
      <c r="G313" s="74">
        <f t="shared" si="170"/>
        <v>765</v>
      </c>
      <c r="H313" s="75">
        <f t="shared" si="170"/>
        <v>5848</v>
      </c>
      <c r="I313" s="88">
        <f t="shared" si="156"/>
        <v>0</v>
      </c>
      <c r="J313" s="78">
        <f t="shared" si="157"/>
        <v>0</v>
      </c>
      <c r="K313" s="78">
        <f t="shared" si="158"/>
        <v>0</v>
      </c>
      <c r="L313" s="78">
        <f t="shared" si="159"/>
        <v>0</v>
      </c>
      <c r="M313" s="78">
        <f t="shared" ca="1" si="160"/>
        <v>7.4608904933814738E-2</v>
      </c>
      <c r="N313" s="78">
        <f t="shared" ca="1" si="146"/>
        <v>9.317296290022023E-3</v>
      </c>
      <c r="O313" s="78">
        <f t="shared" si="161"/>
        <v>5.0000000000000001E-4</v>
      </c>
      <c r="P313" s="13"/>
      <c r="Q313" s="8"/>
      <c r="R313" s="13"/>
      <c r="S313" s="89">
        <f t="shared" si="147"/>
        <v>0</v>
      </c>
      <c r="T313" s="75">
        <f t="shared" si="148"/>
        <v>0</v>
      </c>
      <c r="U313" s="90">
        <f t="shared" si="149"/>
        <v>0</v>
      </c>
      <c r="V313" s="82">
        <f t="shared" si="150"/>
        <v>0</v>
      </c>
      <c r="W313" s="8"/>
      <c r="X313" s="8"/>
      <c r="Y313" s="12"/>
      <c r="Z313" s="12"/>
      <c r="AA313" s="12"/>
      <c r="AB313" s="12"/>
      <c r="AC313" s="91">
        <f t="shared" si="151"/>
        <v>0</v>
      </c>
      <c r="AD313" s="75">
        <f t="shared" si="152"/>
        <v>0</v>
      </c>
      <c r="AE313" s="88">
        <f t="shared" si="140"/>
        <v>0</v>
      </c>
      <c r="AF313" s="92">
        <f t="shared" si="141"/>
        <v>0</v>
      </c>
      <c r="AG313" s="93">
        <f t="shared" si="142"/>
        <v>0</v>
      </c>
      <c r="AH313" s="93">
        <f t="shared" si="143"/>
        <v>0</v>
      </c>
      <c r="AI313" s="78">
        <f t="shared" si="144"/>
        <v>0</v>
      </c>
      <c r="AJ313" s="92">
        <f t="shared" si="153"/>
        <v>0</v>
      </c>
      <c r="AK313" s="78">
        <f t="shared" si="154"/>
        <v>0</v>
      </c>
      <c r="AL313" s="11"/>
      <c r="AM313" s="14"/>
      <c r="AN313" s="11"/>
      <c r="AO313" s="15"/>
      <c r="AP313" s="11"/>
      <c r="AQ313" s="11"/>
      <c r="AR313" s="11"/>
      <c r="AS313" s="75" t="str">
        <f t="shared" si="162"/>
        <v/>
      </c>
      <c r="AT313" s="75" t="str">
        <f t="shared" ca="1" si="163"/>
        <v/>
      </c>
      <c r="AU313" s="75" t="str">
        <f t="shared" si="164"/>
        <v/>
      </c>
      <c r="AV313" s="75" t="str">
        <f t="shared" ca="1" si="165"/>
        <v/>
      </c>
      <c r="AW313" s="169"/>
      <c r="AX313" s="169"/>
      <c r="AY313" s="75" t="str">
        <f t="shared" si="166"/>
        <v/>
      </c>
      <c r="AZ313" s="169"/>
      <c r="BA313" s="169"/>
      <c r="BB313" s="75" t="str">
        <f t="shared" si="167"/>
        <v/>
      </c>
      <c r="BC313" s="11"/>
      <c r="BH313" s="52"/>
      <c r="BI313" s="52"/>
      <c r="BJ313" s="52"/>
      <c r="BK313" s="52"/>
      <c r="BL313" s="52"/>
      <c r="BM313" s="52"/>
      <c r="BQ313" s="27"/>
      <c r="BR313" s="27"/>
      <c r="BS313" s="27"/>
      <c r="BT313" s="27"/>
      <c r="BU313" s="27"/>
      <c r="BV313" s="27"/>
      <c r="BW313" s="54"/>
      <c r="BX313" s="26"/>
      <c r="BY313" s="54"/>
      <c r="BZ313" s="26"/>
      <c r="CA313" s="26"/>
      <c r="CB313" s="26"/>
    </row>
    <row r="314" spans="1:80" ht="17.45" customHeight="1">
      <c r="A314" s="86">
        <f t="shared" si="168"/>
        <v>44.3</v>
      </c>
      <c r="B314" s="179">
        <f t="shared" si="145"/>
        <v>46256</v>
      </c>
      <c r="C314" s="8"/>
      <c r="D314" s="11"/>
      <c r="E314" s="12"/>
      <c r="F314" s="11"/>
      <c r="G314" s="74">
        <f t="shared" si="170"/>
        <v>765</v>
      </c>
      <c r="H314" s="75">
        <f t="shared" si="170"/>
        <v>5848</v>
      </c>
      <c r="I314" s="88">
        <f t="shared" si="156"/>
        <v>0</v>
      </c>
      <c r="J314" s="78">
        <f t="shared" si="157"/>
        <v>0</v>
      </c>
      <c r="K314" s="78">
        <f t="shared" si="158"/>
        <v>0</v>
      </c>
      <c r="L314" s="78">
        <f t="shared" si="159"/>
        <v>0</v>
      </c>
      <c r="M314" s="78">
        <f t="shared" ca="1" si="160"/>
        <v>7.4608904933814738E-2</v>
      </c>
      <c r="N314" s="78">
        <f t="shared" ca="1" si="146"/>
        <v>9.317296290022023E-3</v>
      </c>
      <c r="O314" s="78">
        <f t="shared" si="161"/>
        <v>5.0000000000000001E-4</v>
      </c>
      <c r="P314" s="13"/>
      <c r="Q314" s="8"/>
      <c r="R314" s="13"/>
      <c r="S314" s="89">
        <f t="shared" si="147"/>
        <v>0</v>
      </c>
      <c r="T314" s="75">
        <f t="shared" si="148"/>
        <v>0</v>
      </c>
      <c r="U314" s="90">
        <f t="shared" si="149"/>
        <v>0</v>
      </c>
      <c r="V314" s="82">
        <f t="shared" si="150"/>
        <v>0</v>
      </c>
      <c r="W314" s="8"/>
      <c r="X314" s="8"/>
      <c r="Y314" s="12"/>
      <c r="Z314" s="12"/>
      <c r="AA314" s="12"/>
      <c r="AB314" s="12"/>
      <c r="AC314" s="91">
        <f t="shared" si="151"/>
        <v>0</v>
      </c>
      <c r="AD314" s="75">
        <f t="shared" si="152"/>
        <v>0</v>
      </c>
      <c r="AE314" s="88">
        <f t="shared" si="140"/>
        <v>0</v>
      </c>
      <c r="AF314" s="92">
        <f t="shared" si="141"/>
        <v>0</v>
      </c>
      <c r="AG314" s="93">
        <f t="shared" si="142"/>
        <v>0</v>
      </c>
      <c r="AH314" s="93">
        <f t="shared" si="143"/>
        <v>0</v>
      </c>
      <c r="AI314" s="78">
        <f t="shared" si="144"/>
        <v>0</v>
      </c>
      <c r="AJ314" s="92">
        <f t="shared" si="153"/>
        <v>0</v>
      </c>
      <c r="AK314" s="78">
        <f t="shared" si="154"/>
        <v>0</v>
      </c>
      <c r="AL314" s="11"/>
      <c r="AM314" s="14"/>
      <c r="AN314" s="11"/>
      <c r="AO314" s="15"/>
      <c r="AP314" s="11"/>
      <c r="AQ314" s="11"/>
      <c r="AR314" s="11"/>
      <c r="AS314" s="75" t="str">
        <f t="shared" si="162"/>
        <v/>
      </c>
      <c r="AT314" s="75" t="str">
        <f t="shared" ca="1" si="163"/>
        <v/>
      </c>
      <c r="AU314" s="75" t="str">
        <f t="shared" si="164"/>
        <v/>
      </c>
      <c r="AV314" s="75" t="str">
        <f t="shared" ca="1" si="165"/>
        <v/>
      </c>
      <c r="AW314" s="169"/>
      <c r="AX314" s="169"/>
      <c r="AY314" s="75" t="str">
        <f t="shared" si="166"/>
        <v/>
      </c>
      <c r="AZ314" s="169"/>
      <c r="BA314" s="169"/>
      <c r="BB314" s="75" t="str">
        <f t="shared" si="167"/>
        <v/>
      </c>
      <c r="BC314" s="11"/>
      <c r="BH314" s="52"/>
      <c r="BI314" s="52"/>
      <c r="BJ314" s="52"/>
      <c r="BK314" s="52"/>
      <c r="BL314" s="52"/>
      <c r="BM314" s="52"/>
      <c r="BQ314" s="27"/>
      <c r="BR314" s="27"/>
      <c r="BS314" s="27"/>
      <c r="BT314" s="27"/>
      <c r="BU314" s="27"/>
      <c r="BV314" s="27"/>
      <c r="BW314" s="54"/>
      <c r="BX314" s="26"/>
      <c r="BY314" s="54"/>
      <c r="BZ314" s="26"/>
      <c r="CA314" s="26"/>
      <c r="CB314" s="26"/>
    </row>
    <row r="315" spans="1:80" ht="17.45" customHeight="1">
      <c r="A315" s="94">
        <f t="shared" si="168"/>
        <v>44.4</v>
      </c>
      <c r="B315" s="179">
        <f t="shared" si="145"/>
        <v>46257</v>
      </c>
      <c r="C315" s="8"/>
      <c r="D315" s="11"/>
      <c r="E315" s="12"/>
      <c r="F315" s="11"/>
      <c r="G315" s="74">
        <f t="shared" si="170"/>
        <v>765</v>
      </c>
      <c r="H315" s="75">
        <f t="shared" si="170"/>
        <v>5848</v>
      </c>
      <c r="I315" s="88">
        <f t="shared" si="156"/>
        <v>0</v>
      </c>
      <c r="J315" s="78">
        <f t="shared" si="157"/>
        <v>0</v>
      </c>
      <c r="K315" s="78">
        <f t="shared" si="158"/>
        <v>0</v>
      </c>
      <c r="L315" s="78">
        <f t="shared" si="159"/>
        <v>0</v>
      </c>
      <c r="M315" s="78">
        <f t="shared" ca="1" si="160"/>
        <v>7.4608904933814738E-2</v>
      </c>
      <c r="N315" s="78">
        <f t="shared" ca="1" si="146"/>
        <v>9.317296290022023E-3</v>
      </c>
      <c r="O315" s="78">
        <f t="shared" si="161"/>
        <v>5.0000000000000001E-4</v>
      </c>
      <c r="P315" s="13"/>
      <c r="Q315" s="8"/>
      <c r="R315" s="13"/>
      <c r="S315" s="89">
        <f t="shared" si="147"/>
        <v>0</v>
      </c>
      <c r="T315" s="75">
        <f t="shared" si="148"/>
        <v>0</v>
      </c>
      <c r="U315" s="90">
        <f t="shared" si="149"/>
        <v>0</v>
      </c>
      <c r="V315" s="82">
        <f t="shared" si="150"/>
        <v>0</v>
      </c>
      <c r="W315" s="8"/>
      <c r="X315" s="8"/>
      <c r="Y315" s="12"/>
      <c r="Z315" s="12"/>
      <c r="AA315" s="12"/>
      <c r="AB315" s="12"/>
      <c r="AC315" s="91">
        <f t="shared" si="151"/>
        <v>0</v>
      </c>
      <c r="AD315" s="75">
        <f t="shared" si="152"/>
        <v>0</v>
      </c>
      <c r="AE315" s="88">
        <f t="shared" si="140"/>
        <v>0</v>
      </c>
      <c r="AF315" s="92">
        <f t="shared" si="141"/>
        <v>0</v>
      </c>
      <c r="AG315" s="93">
        <f t="shared" si="142"/>
        <v>0</v>
      </c>
      <c r="AH315" s="93">
        <f t="shared" si="143"/>
        <v>0</v>
      </c>
      <c r="AI315" s="78">
        <f t="shared" si="144"/>
        <v>0</v>
      </c>
      <c r="AJ315" s="92">
        <f t="shared" si="153"/>
        <v>0</v>
      </c>
      <c r="AK315" s="78">
        <f t="shared" si="154"/>
        <v>0</v>
      </c>
      <c r="AL315" s="11"/>
      <c r="AM315" s="14"/>
      <c r="AN315" s="11"/>
      <c r="AO315" s="15"/>
      <c r="AP315" s="11"/>
      <c r="AQ315" s="11"/>
      <c r="AR315" s="11"/>
      <c r="AS315" s="75" t="str">
        <f t="shared" si="162"/>
        <v/>
      </c>
      <c r="AT315" s="75" t="str">
        <f t="shared" ca="1" si="163"/>
        <v/>
      </c>
      <c r="AU315" s="75" t="str">
        <f t="shared" si="164"/>
        <v/>
      </c>
      <c r="AV315" s="75" t="str">
        <f t="shared" ca="1" si="165"/>
        <v/>
      </c>
      <c r="AW315" s="169"/>
      <c r="AX315" s="169"/>
      <c r="AY315" s="75" t="str">
        <f t="shared" si="166"/>
        <v/>
      </c>
      <c r="AZ315" s="169"/>
      <c r="BA315" s="169"/>
      <c r="BB315" s="75" t="str">
        <f t="shared" si="167"/>
        <v/>
      </c>
      <c r="BC315" s="11"/>
      <c r="BH315" s="52"/>
      <c r="BI315" s="52"/>
      <c r="BJ315" s="52"/>
      <c r="BK315" s="52"/>
      <c r="BL315" s="52"/>
      <c r="BM315" s="52"/>
      <c r="BQ315" s="27"/>
      <c r="BR315" s="27"/>
      <c r="BS315" s="27"/>
      <c r="BT315" s="27"/>
      <c r="BU315" s="27"/>
      <c r="BV315" s="27"/>
      <c r="BW315" s="54"/>
      <c r="BX315" s="26"/>
      <c r="BY315" s="54"/>
      <c r="BZ315" s="26"/>
      <c r="CA315" s="26"/>
      <c r="CB315" s="26"/>
    </row>
    <row r="316" spans="1:80" ht="17.45" customHeight="1">
      <c r="A316" s="86">
        <f t="shared" si="168"/>
        <v>44.5</v>
      </c>
      <c r="B316" s="179">
        <f t="shared" si="145"/>
        <v>46258</v>
      </c>
      <c r="C316" s="8"/>
      <c r="D316" s="11"/>
      <c r="E316" s="12"/>
      <c r="F316" s="11"/>
      <c r="G316" s="74">
        <f t="shared" ref="G316:H331" si="171">G315-E316-C316</f>
        <v>765</v>
      </c>
      <c r="H316" s="75">
        <f t="shared" si="171"/>
        <v>5848</v>
      </c>
      <c r="I316" s="88">
        <f t="shared" si="156"/>
        <v>0</v>
      </c>
      <c r="J316" s="78">
        <f t="shared" si="157"/>
        <v>0</v>
      </c>
      <c r="K316" s="78">
        <f t="shared" si="158"/>
        <v>0</v>
      </c>
      <c r="L316" s="78">
        <f t="shared" si="159"/>
        <v>0</v>
      </c>
      <c r="M316" s="78">
        <f t="shared" ca="1" si="160"/>
        <v>7.4608904933814738E-2</v>
      </c>
      <c r="N316" s="78">
        <f t="shared" ca="1" si="146"/>
        <v>9.317296290022023E-3</v>
      </c>
      <c r="O316" s="78">
        <f t="shared" si="161"/>
        <v>5.0000000000000001E-4</v>
      </c>
      <c r="P316" s="13"/>
      <c r="Q316" s="8"/>
      <c r="R316" s="13"/>
      <c r="S316" s="89">
        <f t="shared" si="147"/>
        <v>0</v>
      </c>
      <c r="T316" s="75">
        <f t="shared" si="148"/>
        <v>0</v>
      </c>
      <c r="U316" s="90">
        <f t="shared" si="149"/>
        <v>0</v>
      </c>
      <c r="V316" s="82">
        <f t="shared" si="150"/>
        <v>0</v>
      </c>
      <c r="W316" s="8"/>
      <c r="X316" s="8"/>
      <c r="Y316" s="12"/>
      <c r="Z316" s="12"/>
      <c r="AA316" s="12"/>
      <c r="AB316" s="12"/>
      <c r="AC316" s="91">
        <f t="shared" si="151"/>
        <v>0</v>
      </c>
      <c r="AD316" s="75">
        <f t="shared" si="152"/>
        <v>0</v>
      </c>
      <c r="AE316" s="88">
        <f t="shared" si="140"/>
        <v>0</v>
      </c>
      <c r="AF316" s="92">
        <f t="shared" si="141"/>
        <v>0</v>
      </c>
      <c r="AG316" s="93">
        <f t="shared" si="142"/>
        <v>0</v>
      </c>
      <c r="AH316" s="93">
        <f t="shared" si="143"/>
        <v>0</v>
      </c>
      <c r="AI316" s="78">
        <f t="shared" si="144"/>
        <v>0</v>
      </c>
      <c r="AJ316" s="92">
        <f t="shared" si="153"/>
        <v>0</v>
      </c>
      <c r="AK316" s="78">
        <f t="shared" si="154"/>
        <v>0</v>
      </c>
      <c r="AL316" s="11"/>
      <c r="AM316" s="14"/>
      <c r="AN316" s="11"/>
      <c r="AO316" s="15"/>
      <c r="AP316" s="11"/>
      <c r="AQ316" s="11"/>
      <c r="AR316" s="11"/>
      <c r="AS316" s="75" t="str">
        <f t="shared" si="162"/>
        <v/>
      </c>
      <c r="AT316" s="75" t="str">
        <f t="shared" ca="1" si="163"/>
        <v/>
      </c>
      <c r="AU316" s="75" t="str">
        <f t="shared" si="164"/>
        <v/>
      </c>
      <c r="AV316" s="75" t="str">
        <f t="shared" ca="1" si="165"/>
        <v/>
      </c>
      <c r="AW316" s="169"/>
      <c r="AX316" s="169"/>
      <c r="AY316" s="75" t="str">
        <f t="shared" si="166"/>
        <v/>
      </c>
      <c r="AZ316" s="169"/>
      <c r="BA316" s="169"/>
      <c r="BB316" s="75" t="str">
        <f t="shared" si="167"/>
        <v/>
      </c>
      <c r="BC316" s="11"/>
      <c r="BH316" s="52"/>
      <c r="BI316" s="52"/>
      <c r="BJ316" s="52"/>
      <c r="BK316" s="52"/>
      <c r="BL316" s="52"/>
      <c r="BM316" s="52"/>
      <c r="BQ316" s="27"/>
      <c r="BR316" s="27"/>
      <c r="BS316" s="27"/>
      <c r="BT316" s="27"/>
      <c r="BU316" s="27"/>
      <c r="BV316" s="27"/>
      <c r="BW316" s="54"/>
      <c r="BX316" s="26"/>
      <c r="BY316" s="54"/>
      <c r="BZ316" s="26"/>
      <c r="CA316" s="26"/>
      <c r="CB316" s="26"/>
    </row>
    <row r="317" spans="1:80" ht="17.45" customHeight="1">
      <c r="A317" s="94">
        <f t="shared" si="168"/>
        <v>44.6</v>
      </c>
      <c r="B317" s="179">
        <f t="shared" si="145"/>
        <v>46259</v>
      </c>
      <c r="C317" s="8"/>
      <c r="D317" s="11"/>
      <c r="E317" s="12"/>
      <c r="F317" s="11"/>
      <c r="G317" s="74">
        <f t="shared" si="171"/>
        <v>765</v>
      </c>
      <c r="H317" s="75">
        <f t="shared" si="171"/>
        <v>5848</v>
      </c>
      <c r="I317" s="88">
        <f t="shared" si="156"/>
        <v>0</v>
      </c>
      <c r="J317" s="78">
        <f t="shared" si="157"/>
        <v>0</v>
      </c>
      <c r="K317" s="78">
        <f t="shared" si="158"/>
        <v>0</v>
      </c>
      <c r="L317" s="78">
        <f t="shared" si="159"/>
        <v>0</v>
      </c>
      <c r="M317" s="78">
        <f t="shared" ca="1" si="160"/>
        <v>7.4608904933814738E-2</v>
      </c>
      <c r="N317" s="78">
        <f t="shared" ca="1" si="146"/>
        <v>9.317296290022023E-3</v>
      </c>
      <c r="O317" s="78">
        <f t="shared" si="161"/>
        <v>5.0000000000000001E-4</v>
      </c>
      <c r="P317" s="13"/>
      <c r="Q317" s="8"/>
      <c r="R317" s="13"/>
      <c r="S317" s="89">
        <f t="shared" si="147"/>
        <v>0</v>
      </c>
      <c r="T317" s="75">
        <f t="shared" si="148"/>
        <v>0</v>
      </c>
      <c r="U317" s="90">
        <f t="shared" si="149"/>
        <v>0</v>
      </c>
      <c r="V317" s="82">
        <f t="shared" si="150"/>
        <v>0</v>
      </c>
      <c r="W317" s="8"/>
      <c r="X317" s="8"/>
      <c r="Y317" s="12"/>
      <c r="Z317" s="12"/>
      <c r="AA317" s="12"/>
      <c r="AB317" s="12"/>
      <c r="AC317" s="91">
        <f t="shared" si="151"/>
        <v>0</v>
      </c>
      <c r="AD317" s="75">
        <f t="shared" si="152"/>
        <v>0</v>
      </c>
      <c r="AE317" s="88">
        <f t="shared" si="140"/>
        <v>0</v>
      </c>
      <c r="AF317" s="92">
        <f t="shared" si="141"/>
        <v>0</v>
      </c>
      <c r="AG317" s="93">
        <f t="shared" si="142"/>
        <v>0</v>
      </c>
      <c r="AH317" s="93">
        <f t="shared" si="143"/>
        <v>0</v>
      </c>
      <c r="AI317" s="78">
        <f t="shared" si="144"/>
        <v>0</v>
      </c>
      <c r="AJ317" s="92">
        <f t="shared" si="153"/>
        <v>0</v>
      </c>
      <c r="AK317" s="78">
        <f t="shared" si="154"/>
        <v>0</v>
      </c>
      <c r="AL317" s="11"/>
      <c r="AM317" s="14"/>
      <c r="AN317" s="11"/>
      <c r="AO317" s="15"/>
      <c r="AP317" s="11"/>
      <c r="AQ317" s="11"/>
      <c r="AR317" s="11"/>
      <c r="AS317" s="75" t="str">
        <f t="shared" si="162"/>
        <v/>
      </c>
      <c r="AT317" s="75" t="str">
        <f t="shared" ca="1" si="163"/>
        <v/>
      </c>
      <c r="AU317" s="75" t="str">
        <f t="shared" si="164"/>
        <v/>
      </c>
      <c r="AV317" s="75" t="str">
        <f t="shared" ca="1" si="165"/>
        <v/>
      </c>
      <c r="AW317" s="169"/>
      <c r="AX317" s="169"/>
      <c r="AY317" s="75" t="str">
        <f t="shared" si="166"/>
        <v/>
      </c>
      <c r="AZ317" s="169"/>
      <c r="BA317" s="169"/>
      <c r="BB317" s="75" t="str">
        <f t="shared" si="167"/>
        <v/>
      </c>
      <c r="BC317" s="11"/>
      <c r="BH317" s="52"/>
      <c r="BI317" s="52"/>
      <c r="BJ317" s="52"/>
      <c r="BK317" s="52"/>
      <c r="BL317" s="52"/>
      <c r="BM317" s="52"/>
      <c r="BQ317" s="27"/>
      <c r="BR317" s="27"/>
      <c r="BS317" s="27"/>
      <c r="BT317" s="27"/>
      <c r="BU317" s="27"/>
      <c r="BV317" s="27"/>
      <c r="BW317" s="54"/>
      <c r="BX317" s="26"/>
      <c r="BY317" s="54"/>
      <c r="BZ317" s="26"/>
      <c r="CA317" s="26"/>
      <c r="CB317" s="26"/>
    </row>
    <row r="318" spans="1:80" ht="17.45" customHeight="1" thickBot="1">
      <c r="A318" s="86">
        <f t="shared" si="168"/>
        <v>44.7</v>
      </c>
      <c r="B318" s="180">
        <f t="shared" si="145"/>
        <v>46260</v>
      </c>
      <c r="C318" s="16"/>
      <c r="D318" s="17"/>
      <c r="E318" s="18"/>
      <c r="F318" s="17"/>
      <c r="G318" s="96">
        <f t="shared" si="171"/>
        <v>765</v>
      </c>
      <c r="H318" s="97">
        <f t="shared" si="171"/>
        <v>5848</v>
      </c>
      <c r="I318" s="98">
        <f t="shared" si="156"/>
        <v>0</v>
      </c>
      <c r="J318" s="99">
        <f t="shared" si="157"/>
        <v>0</v>
      </c>
      <c r="K318" s="99">
        <f t="shared" si="158"/>
        <v>0</v>
      </c>
      <c r="L318" s="99">
        <f t="shared" si="159"/>
        <v>0</v>
      </c>
      <c r="M318" s="99">
        <f t="shared" ca="1" si="160"/>
        <v>7.4608904933814738E-2</v>
      </c>
      <c r="N318" s="99">
        <f t="shared" ca="1" si="146"/>
        <v>9.317296290022023E-3</v>
      </c>
      <c r="O318" s="99">
        <f t="shared" si="161"/>
        <v>5.0000000000000001E-4</v>
      </c>
      <c r="P318" s="19"/>
      <c r="Q318" s="16"/>
      <c r="R318" s="19"/>
      <c r="S318" s="89">
        <f t="shared" si="147"/>
        <v>0</v>
      </c>
      <c r="T318" s="75">
        <f t="shared" si="148"/>
        <v>0</v>
      </c>
      <c r="U318" s="100">
        <f t="shared" si="149"/>
        <v>0</v>
      </c>
      <c r="V318" s="101">
        <f t="shared" si="150"/>
        <v>0</v>
      </c>
      <c r="W318" s="16"/>
      <c r="X318" s="8"/>
      <c r="Y318" s="12"/>
      <c r="Z318" s="12"/>
      <c r="AA318" s="12"/>
      <c r="AB318" s="12"/>
      <c r="AC318" s="102">
        <f t="shared" si="151"/>
        <v>0</v>
      </c>
      <c r="AD318" s="97">
        <f t="shared" si="152"/>
        <v>0</v>
      </c>
      <c r="AE318" s="98">
        <f t="shared" si="140"/>
        <v>0</v>
      </c>
      <c r="AF318" s="103">
        <f t="shared" si="141"/>
        <v>0</v>
      </c>
      <c r="AG318" s="104">
        <f t="shared" si="142"/>
        <v>0</v>
      </c>
      <c r="AH318" s="104">
        <f t="shared" si="143"/>
        <v>0</v>
      </c>
      <c r="AI318" s="99">
        <f t="shared" si="144"/>
        <v>0</v>
      </c>
      <c r="AJ318" s="103">
        <f t="shared" si="153"/>
        <v>0</v>
      </c>
      <c r="AK318" s="99">
        <f t="shared" si="154"/>
        <v>0</v>
      </c>
      <c r="AL318" s="17"/>
      <c r="AM318" s="20"/>
      <c r="AN318" s="17"/>
      <c r="AO318" s="21"/>
      <c r="AP318" s="17"/>
      <c r="AQ318" s="17"/>
      <c r="AR318" s="17"/>
      <c r="AS318" s="97" t="str">
        <f t="shared" si="162"/>
        <v/>
      </c>
      <c r="AT318" s="97" t="str">
        <f t="shared" ca="1" si="163"/>
        <v/>
      </c>
      <c r="AU318" s="97" t="str">
        <f t="shared" si="164"/>
        <v/>
      </c>
      <c r="AV318" s="97" t="str">
        <f t="shared" ca="1" si="165"/>
        <v/>
      </c>
      <c r="AW318" s="167"/>
      <c r="AX318" s="167"/>
      <c r="AY318" s="97" t="str">
        <f t="shared" si="166"/>
        <v/>
      </c>
      <c r="AZ318" s="167"/>
      <c r="BA318" s="167"/>
      <c r="BB318" s="97" t="str">
        <f t="shared" si="167"/>
        <v/>
      </c>
      <c r="BC318" s="17"/>
      <c r="BH318" s="52"/>
      <c r="BI318" s="52"/>
      <c r="BJ318" s="52"/>
      <c r="BK318" s="52"/>
      <c r="BL318" s="52"/>
      <c r="BM318" s="52"/>
      <c r="BQ318" s="27"/>
      <c r="BR318" s="27"/>
      <c r="BS318" s="27"/>
      <c r="BT318" s="27"/>
      <c r="BU318" s="27"/>
      <c r="BV318" s="27"/>
      <c r="BW318" s="54"/>
      <c r="BX318" s="26"/>
      <c r="BY318" s="54"/>
      <c r="BZ318" s="26"/>
      <c r="CA318" s="26"/>
      <c r="CB318" s="26"/>
    </row>
    <row r="319" spans="1:80" ht="17.45" customHeight="1" thickTop="1">
      <c r="A319" s="71">
        <f>A312+1</f>
        <v>45.1</v>
      </c>
      <c r="B319" s="178">
        <f>B318+1</f>
        <v>46261</v>
      </c>
      <c r="C319" s="4"/>
      <c r="D319" s="5"/>
      <c r="E319" s="6"/>
      <c r="F319" s="5"/>
      <c r="G319" s="74">
        <f t="shared" si="171"/>
        <v>765</v>
      </c>
      <c r="H319" s="75">
        <f t="shared" si="171"/>
        <v>5848</v>
      </c>
      <c r="I319" s="76">
        <f t="shared" si="156"/>
        <v>0</v>
      </c>
      <c r="J319" s="77">
        <f t="shared" si="157"/>
        <v>0</v>
      </c>
      <c r="K319" s="77">
        <f t="shared" si="158"/>
        <v>0</v>
      </c>
      <c r="L319" s="77">
        <f t="shared" si="159"/>
        <v>0</v>
      </c>
      <c r="M319" s="78">
        <f t="shared" ca="1" si="160"/>
        <v>7.4608904933814738E-2</v>
      </c>
      <c r="N319" s="78">
        <f t="shared" ca="1" si="146"/>
        <v>9.317296290022023E-3</v>
      </c>
      <c r="O319" s="78">
        <f t="shared" si="161"/>
        <v>5.0000000000000001E-4</v>
      </c>
      <c r="P319" s="13"/>
      <c r="Q319" s="8"/>
      <c r="R319" s="13"/>
      <c r="S319" s="79">
        <f t="shared" si="147"/>
        <v>0</v>
      </c>
      <c r="T319" s="80">
        <f t="shared" si="148"/>
        <v>0</v>
      </c>
      <c r="U319" s="90">
        <f t="shared" si="149"/>
        <v>0</v>
      </c>
      <c r="V319" s="82">
        <f t="shared" si="150"/>
        <v>0</v>
      </c>
      <c r="W319" s="4"/>
      <c r="X319" s="4"/>
      <c r="Y319" s="6"/>
      <c r="Z319" s="6"/>
      <c r="AA319" s="6"/>
      <c r="AB319" s="6"/>
      <c r="AC319" s="83">
        <f t="shared" si="151"/>
        <v>0</v>
      </c>
      <c r="AD319" s="80">
        <f t="shared" si="152"/>
        <v>0</v>
      </c>
      <c r="AE319" s="76">
        <f t="shared" si="140"/>
        <v>0</v>
      </c>
      <c r="AF319" s="84">
        <f t="shared" si="141"/>
        <v>0</v>
      </c>
      <c r="AG319" s="85">
        <f t="shared" si="142"/>
        <v>0</v>
      </c>
      <c r="AH319" s="85">
        <f t="shared" si="143"/>
        <v>0</v>
      </c>
      <c r="AI319" s="77">
        <f t="shared" si="144"/>
        <v>0</v>
      </c>
      <c r="AJ319" s="84">
        <f t="shared" si="153"/>
        <v>0</v>
      </c>
      <c r="AK319" s="77">
        <f t="shared" si="154"/>
        <v>0</v>
      </c>
      <c r="AL319" s="5"/>
      <c r="AM319" s="9"/>
      <c r="AN319" s="5"/>
      <c r="AO319" s="10"/>
      <c r="AP319" s="5"/>
      <c r="AQ319" s="5"/>
      <c r="AR319" s="5"/>
      <c r="AS319" s="80" t="str">
        <f t="shared" si="162"/>
        <v/>
      </c>
      <c r="AT319" s="80" t="str">
        <f t="shared" ca="1" si="163"/>
        <v/>
      </c>
      <c r="AU319" s="80" t="str">
        <f t="shared" si="164"/>
        <v/>
      </c>
      <c r="AV319" s="80" t="str">
        <f t="shared" ca="1" si="165"/>
        <v/>
      </c>
      <c r="AW319" s="165"/>
      <c r="AX319" s="165"/>
      <c r="AY319" s="80" t="str">
        <f t="shared" si="166"/>
        <v/>
      </c>
      <c r="AZ319" s="165"/>
      <c r="BA319" s="165"/>
      <c r="BB319" s="80" t="str">
        <f t="shared" si="167"/>
        <v/>
      </c>
      <c r="BC319" s="5"/>
      <c r="BH319" s="52"/>
      <c r="BI319" s="52"/>
      <c r="BJ319" s="52"/>
      <c r="BK319" s="52"/>
      <c r="BL319" s="52"/>
      <c r="BM319" s="52"/>
      <c r="BQ319" s="27"/>
      <c r="BR319" s="27"/>
      <c r="BS319" s="27"/>
      <c r="BT319" s="27"/>
      <c r="BU319" s="27"/>
      <c r="BV319" s="27"/>
      <c r="BW319" s="54"/>
      <c r="BX319" s="26"/>
      <c r="BY319" s="54"/>
      <c r="BZ319" s="26"/>
      <c r="CA319" s="26"/>
      <c r="CB319" s="26"/>
    </row>
    <row r="320" spans="1:80" ht="17.45" customHeight="1">
      <c r="A320" s="86">
        <f t="shared" si="168"/>
        <v>45.2</v>
      </c>
      <c r="B320" s="179">
        <f t="shared" si="145"/>
        <v>46262</v>
      </c>
      <c r="C320" s="8"/>
      <c r="D320" s="11"/>
      <c r="E320" s="12"/>
      <c r="F320" s="11"/>
      <c r="G320" s="74">
        <f t="shared" si="171"/>
        <v>765</v>
      </c>
      <c r="H320" s="75">
        <f t="shared" si="171"/>
        <v>5848</v>
      </c>
      <c r="I320" s="88">
        <f t="shared" si="156"/>
        <v>0</v>
      </c>
      <c r="J320" s="78">
        <f t="shared" si="157"/>
        <v>0</v>
      </c>
      <c r="K320" s="78">
        <f t="shared" si="158"/>
        <v>0</v>
      </c>
      <c r="L320" s="78">
        <f t="shared" si="159"/>
        <v>0</v>
      </c>
      <c r="M320" s="78">
        <f t="shared" ca="1" si="160"/>
        <v>7.4608904933814738E-2</v>
      </c>
      <c r="N320" s="78">
        <f t="shared" ca="1" si="146"/>
        <v>9.317296290022023E-3</v>
      </c>
      <c r="O320" s="78">
        <f t="shared" si="161"/>
        <v>5.0000000000000001E-4</v>
      </c>
      <c r="P320" s="13"/>
      <c r="Q320" s="8"/>
      <c r="R320" s="13"/>
      <c r="S320" s="89">
        <f t="shared" si="147"/>
        <v>0</v>
      </c>
      <c r="T320" s="75">
        <f t="shared" si="148"/>
        <v>0</v>
      </c>
      <c r="U320" s="90">
        <f t="shared" si="149"/>
        <v>0</v>
      </c>
      <c r="V320" s="82">
        <f t="shared" si="150"/>
        <v>0</v>
      </c>
      <c r="W320" s="8"/>
      <c r="X320" s="8"/>
      <c r="Y320" s="12"/>
      <c r="Z320" s="12"/>
      <c r="AA320" s="12"/>
      <c r="AB320" s="12"/>
      <c r="AC320" s="91">
        <f t="shared" si="151"/>
        <v>0</v>
      </c>
      <c r="AD320" s="75">
        <f t="shared" si="152"/>
        <v>0</v>
      </c>
      <c r="AE320" s="88">
        <f t="shared" si="140"/>
        <v>0</v>
      </c>
      <c r="AF320" s="92">
        <f t="shared" si="141"/>
        <v>0</v>
      </c>
      <c r="AG320" s="93">
        <f t="shared" si="142"/>
        <v>0</v>
      </c>
      <c r="AH320" s="93">
        <f t="shared" si="143"/>
        <v>0</v>
      </c>
      <c r="AI320" s="78">
        <f t="shared" si="144"/>
        <v>0</v>
      </c>
      <c r="AJ320" s="92">
        <f t="shared" si="153"/>
        <v>0</v>
      </c>
      <c r="AK320" s="78">
        <f t="shared" si="154"/>
        <v>0</v>
      </c>
      <c r="AL320" s="11"/>
      <c r="AM320" s="14"/>
      <c r="AN320" s="11"/>
      <c r="AO320" s="15"/>
      <c r="AP320" s="11"/>
      <c r="AQ320" s="11"/>
      <c r="AR320" s="11"/>
      <c r="AS320" s="75" t="str">
        <f t="shared" si="162"/>
        <v/>
      </c>
      <c r="AT320" s="75" t="str">
        <f t="shared" ca="1" si="163"/>
        <v/>
      </c>
      <c r="AU320" s="75" t="str">
        <f t="shared" si="164"/>
        <v/>
      </c>
      <c r="AV320" s="75" t="str">
        <f t="shared" ca="1" si="165"/>
        <v/>
      </c>
      <c r="AW320" s="169"/>
      <c r="AX320" s="169"/>
      <c r="AY320" s="75" t="str">
        <f t="shared" si="166"/>
        <v/>
      </c>
      <c r="AZ320" s="169"/>
      <c r="BA320" s="169"/>
      <c r="BB320" s="75" t="str">
        <f t="shared" si="167"/>
        <v/>
      </c>
      <c r="BC320" s="11"/>
      <c r="BH320" s="52"/>
      <c r="BI320" s="52"/>
      <c r="BJ320" s="52"/>
      <c r="BK320" s="52"/>
      <c r="BL320" s="52"/>
      <c r="BM320" s="52"/>
      <c r="BQ320" s="27"/>
      <c r="BR320" s="27"/>
      <c r="BS320" s="27"/>
      <c r="BT320" s="27"/>
      <c r="BU320" s="27"/>
      <c r="BV320" s="27"/>
      <c r="BW320" s="54"/>
      <c r="BX320" s="26"/>
      <c r="BY320" s="54"/>
      <c r="BZ320" s="26"/>
      <c r="CA320" s="26"/>
      <c r="CB320" s="26"/>
    </row>
    <row r="321" spans="1:80" ht="17.45" customHeight="1">
      <c r="A321" s="94">
        <f t="shared" si="168"/>
        <v>45.3</v>
      </c>
      <c r="B321" s="179">
        <f t="shared" si="145"/>
        <v>46263</v>
      </c>
      <c r="C321" s="8"/>
      <c r="D321" s="11"/>
      <c r="E321" s="12"/>
      <c r="F321" s="11"/>
      <c r="G321" s="74">
        <f t="shared" si="171"/>
        <v>765</v>
      </c>
      <c r="H321" s="75">
        <f t="shared" si="171"/>
        <v>5848</v>
      </c>
      <c r="I321" s="88">
        <f t="shared" si="156"/>
        <v>0</v>
      </c>
      <c r="J321" s="78">
        <f t="shared" si="157"/>
        <v>0</v>
      </c>
      <c r="K321" s="78">
        <f t="shared" si="158"/>
        <v>0</v>
      </c>
      <c r="L321" s="78">
        <f t="shared" si="159"/>
        <v>0</v>
      </c>
      <c r="M321" s="78">
        <f t="shared" ca="1" si="160"/>
        <v>7.4608904933814738E-2</v>
      </c>
      <c r="N321" s="78">
        <f t="shared" ca="1" si="146"/>
        <v>9.317296290022023E-3</v>
      </c>
      <c r="O321" s="78">
        <f t="shared" si="161"/>
        <v>5.0000000000000001E-4</v>
      </c>
      <c r="P321" s="13"/>
      <c r="Q321" s="8"/>
      <c r="R321" s="13"/>
      <c r="S321" s="89">
        <f t="shared" si="147"/>
        <v>0</v>
      </c>
      <c r="T321" s="75">
        <f t="shared" si="148"/>
        <v>0</v>
      </c>
      <c r="U321" s="90">
        <f t="shared" si="149"/>
        <v>0</v>
      </c>
      <c r="V321" s="82">
        <f t="shared" si="150"/>
        <v>0</v>
      </c>
      <c r="W321" s="8"/>
      <c r="X321" s="8"/>
      <c r="Y321" s="12"/>
      <c r="Z321" s="12"/>
      <c r="AA321" s="12"/>
      <c r="AB321" s="12"/>
      <c r="AC321" s="91">
        <f t="shared" si="151"/>
        <v>0</v>
      </c>
      <c r="AD321" s="75">
        <f t="shared" si="152"/>
        <v>0</v>
      </c>
      <c r="AE321" s="88">
        <f t="shared" si="140"/>
        <v>0</v>
      </c>
      <c r="AF321" s="92">
        <f t="shared" si="141"/>
        <v>0</v>
      </c>
      <c r="AG321" s="93">
        <f t="shared" si="142"/>
        <v>0</v>
      </c>
      <c r="AH321" s="93">
        <f t="shared" si="143"/>
        <v>0</v>
      </c>
      <c r="AI321" s="78">
        <f t="shared" si="144"/>
        <v>0</v>
      </c>
      <c r="AJ321" s="92">
        <f t="shared" si="153"/>
        <v>0</v>
      </c>
      <c r="AK321" s="78">
        <f t="shared" si="154"/>
        <v>0</v>
      </c>
      <c r="AL321" s="11"/>
      <c r="AM321" s="14"/>
      <c r="AN321" s="11"/>
      <c r="AO321" s="15"/>
      <c r="AP321" s="11"/>
      <c r="AQ321" s="11"/>
      <c r="AR321" s="11"/>
      <c r="AS321" s="75" t="str">
        <f t="shared" si="162"/>
        <v/>
      </c>
      <c r="AT321" s="75" t="str">
        <f t="shared" ca="1" si="163"/>
        <v/>
      </c>
      <c r="AU321" s="75" t="str">
        <f t="shared" si="164"/>
        <v/>
      </c>
      <c r="AV321" s="75" t="str">
        <f t="shared" ca="1" si="165"/>
        <v/>
      </c>
      <c r="AW321" s="169"/>
      <c r="AX321" s="169"/>
      <c r="AY321" s="75" t="str">
        <f t="shared" si="166"/>
        <v/>
      </c>
      <c r="AZ321" s="169"/>
      <c r="BA321" s="169"/>
      <c r="BB321" s="75" t="str">
        <f t="shared" si="167"/>
        <v/>
      </c>
      <c r="BC321" s="11"/>
      <c r="BH321" s="52"/>
      <c r="BI321" s="52"/>
      <c r="BJ321" s="52"/>
      <c r="BK321" s="52"/>
      <c r="BL321" s="52"/>
      <c r="BM321" s="52"/>
      <c r="BQ321" s="27"/>
      <c r="BR321" s="27"/>
      <c r="BS321" s="27"/>
      <c r="BT321" s="27"/>
      <c r="BU321" s="27"/>
      <c r="BV321" s="27"/>
      <c r="BW321" s="54"/>
      <c r="BX321" s="26"/>
      <c r="BY321" s="54"/>
      <c r="BZ321" s="26"/>
      <c r="CA321" s="26"/>
      <c r="CB321" s="26"/>
    </row>
    <row r="322" spans="1:80" ht="17.45" customHeight="1">
      <c r="A322" s="86">
        <f t="shared" si="168"/>
        <v>45.4</v>
      </c>
      <c r="B322" s="179">
        <f t="shared" si="145"/>
        <v>46264</v>
      </c>
      <c r="C322" s="8"/>
      <c r="D322" s="11"/>
      <c r="E322" s="12"/>
      <c r="F322" s="11"/>
      <c r="G322" s="74">
        <f t="shared" si="171"/>
        <v>765</v>
      </c>
      <c r="H322" s="75">
        <f t="shared" si="171"/>
        <v>5848</v>
      </c>
      <c r="I322" s="88">
        <f t="shared" si="156"/>
        <v>0</v>
      </c>
      <c r="J322" s="78">
        <f t="shared" si="157"/>
        <v>0</v>
      </c>
      <c r="K322" s="78">
        <f t="shared" si="158"/>
        <v>0</v>
      </c>
      <c r="L322" s="78">
        <f t="shared" si="159"/>
        <v>0</v>
      </c>
      <c r="M322" s="78">
        <f t="shared" ca="1" si="160"/>
        <v>7.4608904933814738E-2</v>
      </c>
      <c r="N322" s="78">
        <f t="shared" ca="1" si="146"/>
        <v>9.317296290022023E-3</v>
      </c>
      <c r="O322" s="78">
        <f t="shared" si="161"/>
        <v>5.0000000000000001E-4</v>
      </c>
      <c r="P322" s="13"/>
      <c r="Q322" s="8"/>
      <c r="R322" s="13"/>
      <c r="S322" s="89">
        <f t="shared" si="147"/>
        <v>0</v>
      </c>
      <c r="T322" s="75">
        <f t="shared" si="148"/>
        <v>0</v>
      </c>
      <c r="U322" s="90">
        <f t="shared" si="149"/>
        <v>0</v>
      </c>
      <c r="V322" s="82">
        <f t="shared" si="150"/>
        <v>0</v>
      </c>
      <c r="W322" s="8"/>
      <c r="X322" s="8"/>
      <c r="Y322" s="12"/>
      <c r="Z322" s="12"/>
      <c r="AA322" s="12"/>
      <c r="AB322" s="12"/>
      <c r="AC322" s="91">
        <f t="shared" si="151"/>
        <v>0</v>
      </c>
      <c r="AD322" s="75">
        <f t="shared" si="152"/>
        <v>0</v>
      </c>
      <c r="AE322" s="88">
        <f t="shared" si="140"/>
        <v>0</v>
      </c>
      <c r="AF322" s="92">
        <f t="shared" si="141"/>
        <v>0</v>
      </c>
      <c r="AG322" s="93">
        <f t="shared" si="142"/>
        <v>0</v>
      </c>
      <c r="AH322" s="93">
        <f t="shared" si="143"/>
        <v>0</v>
      </c>
      <c r="AI322" s="78">
        <f t="shared" si="144"/>
        <v>0</v>
      </c>
      <c r="AJ322" s="92">
        <f t="shared" si="153"/>
        <v>0</v>
      </c>
      <c r="AK322" s="78">
        <f t="shared" si="154"/>
        <v>0</v>
      </c>
      <c r="AL322" s="11"/>
      <c r="AM322" s="14"/>
      <c r="AN322" s="11"/>
      <c r="AO322" s="15"/>
      <c r="AP322" s="11"/>
      <c r="AQ322" s="11"/>
      <c r="AR322" s="11"/>
      <c r="AS322" s="75" t="str">
        <f t="shared" si="162"/>
        <v/>
      </c>
      <c r="AT322" s="75" t="str">
        <f t="shared" ca="1" si="163"/>
        <v/>
      </c>
      <c r="AU322" s="75" t="str">
        <f t="shared" si="164"/>
        <v/>
      </c>
      <c r="AV322" s="75" t="str">
        <f t="shared" ca="1" si="165"/>
        <v/>
      </c>
      <c r="AW322" s="169"/>
      <c r="AX322" s="169"/>
      <c r="AY322" s="75" t="str">
        <f t="shared" si="166"/>
        <v/>
      </c>
      <c r="AZ322" s="169"/>
      <c r="BA322" s="169"/>
      <c r="BB322" s="75" t="str">
        <f t="shared" si="167"/>
        <v/>
      </c>
      <c r="BC322" s="11"/>
      <c r="BH322" s="52"/>
      <c r="BI322" s="52"/>
      <c r="BJ322" s="52"/>
      <c r="BK322" s="52"/>
      <c r="BL322" s="52"/>
      <c r="BM322" s="52"/>
      <c r="BQ322" s="27"/>
      <c r="BR322" s="27"/>
      <c r="BS322" s="27"/>
      <c r="BT322" s="27"/>
      <c r="BU322" s="27"/>
      <c r="BV322" s="27"/>
      <c r="BW322" s="54"/>
      <c r="BX322" s="26"/>
      <c r="BY322" s="54"/>
      <c r="BZ322" s="26"/>
      <c r="CA322" s="26"/>
      <c r="CB322" s="26"/>
    </row>
    <row r="323" spans="1:80" ht="17.45" customHeight="1">
      <c r="A323" s="94">
        <f t="shared" si="168"/>
        <v>45.5</v>
      </c>
      <c r="B323" s="179">
        <f t="shared" si="145"/>
        <v>46265</v>
      </c>
      <c r="C323" s="8"/>
      <c r="D323" s="11"/>
      <c r="E323" s="12"/>
      <c r="F323" s="11"/>
      <c r="G323" s="74">
        <f t="shared" si="171"/>
        <v>765</v>
      </c>
      <c r="H323" s="75">
        <f t="shared" si="171"/>
        <v>5848</v>
      </c>
      <c r="I323" s="88">
        <f t="shared" si="156"/>
        <v>0</v>
      </c>
      <c r="J323" s="78">
        <f t="shared" si="157"/>
        <v>0</v>
      </c>
      <c r="K323" s="78">
        <f t="shared" si="158"/>
        <v>0</v>
      </c>
      <c r="L323" s="78">
        <f t="shared" si="159"/>
        <v>0</v>
      </c>
      <c r="M323" s="78">
        <f t="shared" ca="1" si="160"/>
        <v>7.4608904933814738E-2</v>
      </c>
      <c r="N323" s="78">
        <f t="shared" ca="1" si="146"/>
        <v>9.317296290022023E-3</v>
      </c>
      <c r="O323" s="78">
        <f t="shared" si="161"/>
        <v>5.0000000000000001E-4</v>
      </c>
      <c r="P323" s="13"/>
      <c r="Q323" s="8"/>
      <c r="R323" s="13"/>
      <c r="S323" s="89">
        <f t="shared" si="147"/>
        <v>0</v>
      </c>
      <c r="T323" s="75">
        <f t="shared" si="148"/>
        <v>0</v>
      </c>
      <c r="U323" s="90">
        <f t="shared" si="149"/>
        <v>0</v>
      </c>
      <c r="V323" s="82">
        <f t="shared" si="150"/>
        <v>0</v>
      </c>
      <c r="W323" s="8"/>
      <c r="X323" s="8"/>
      <c r="Y323" s="12"/>
      <c r="Z323" s="12"/>
      <c r="AA323" s="12"/>
      <c r="AB323" s="12"/>
      <c r="AC323" s="91">
        <f t="shared" si="151"/>
        <v>0</v>
      </c>
      <c r="AD323" s="75">
        <f t="shared" si="152"/>
        <v>0</v>
      </c>
      <c r="AE323" s="88">
        <f t="shared" si="140"/>
        <v>0</v>
      </c>
      <c r="AF323" s="92">
        <f t="shared" si="141"/>
        <v>0</v>
      </c>
      <c r="AG323" s="93">
        <f t="shared" si="142"/>
        <v>0</v>
      </c>
      <c r="AH323" s="93">
        <f t="shared" si="143"/>
        <v>0</v>
      </c>
      <c r="AI323" s="78">
        <f t="shared" si="144"/>
        <v>0</v>
      </c>
      <c r="AJ323" s="92">
        <f t="shared" si="153"/>
        <v>0</v>
      </c>
      <c r="AK323" s="78">
        <f t="shared" si="154"/>
        <v>0</v>
      </c>
      <c r="AL323" s="11"/>
      <c r="AM323" s="14"/>
      <c r="AN323" s="11"/>
      <c r="AO323" s="15"/>
      <c r="AP323" s="11"/>
      <c r="AQ323" s="11"/>
      <c r="AR323" s="11"/>
      <c r="AS323" s="75" t="str">
        <f t="shared" si="162"/>
        <v/>
      </c>
      <c r="AT323" s="75" t="str">
        <f t="shared" ca="1" si="163"/>
        <v/>
      </c>
      <c r="AU323" s="75" t="str">
        <f t="shared" si="164"/>
        <v/>
      </c>
      <c r="AV323" s="75" t="str">
        <f t="shared" ca="1" si="165"/>
        <v/>
      </c>
      <c r="AW323" s="169"/>
      <c r="AX323" s="169"/>
      <c r="AY323" s="75" t="str">
        <f t="shared" si="166"/>
        <v/>
      </c>
      <c r="AZ323" s="169"/>
      <c r="BA323" s="169"/>
      <c r="BB323" s="75" t="str">
        <f t="shared" si="167"/>
        <v/>
      </c>
      <c r="BC323" s="11"/>
      <c r="BH323" s="52"/>
      <c r="BI323" s="52"/>
      <c r="BJ323" s="52"/>
      <c r="BK323" s="52"/>
      <c r="BL323" s="52"/>
      <c r="BM323" s="52"/>
      <c r="BQ323" s="27"/>
      <c r="BR323" s="27"/>
      <c r="BS323" s="27"/>
      <c r="BT323" s="27"/>
      <c r="BU323" s="27"/>
      <c r="BV323" s="27"/>
      <c r="BW323" s="54"/>
      <c r="BX323" s="26"/>
      <c r="BY323" s="54"/>
      <c r="BZ323" s="26"/>
      <c r="CA323" s="26"/>
      <c r="CB323" s="26"/>
    </row>
    <row r="324" spans="1:80" ht="17.45" customHeight="1">
      <c r="A324" s="86">
        <f t="shared" si="168"/>
        <v>45.6</v>
      </c>
      <c r="B324" s="179">
        <f t="shared" si="145"/>
        <v>46266</v>
      </c>
      <c r="C324" s="8"/>
      <c r="D324" s="11"/>
      <c r="E324" s="12"/>
      <c r="F324" s="11"/>
      <c r="G324" s="74">
        <f t="shared" si="171"/>
        <v>765</v>
      </c>
      <c r="H324" s="75">
        <f t="shared" si="171"/>
        <v>5848</v>
      </c>
      <c r="I324" s="88">
        <f t="shared" si="156"/>
        <v>0</v>
      </c>
      <c r="J324" s="78">
        <f t="shared" si="157"/>
        <v>0</v>
      </c>
      <c r="K324" s="78">
        <f t="shared" si="158"/>
        <v>0</v>
      </c>
      <c r="L324" s="78">
        <f t="shared" si="159"/>
        <v>0</v>
      </c>
      <c r="M324" s="78">
        <f t="shared" ca="1" si="160"/>
        <v>7.4608904933814738E-2</v>
      </c>
      <c r="N324" s="78">
        <f t="shared" ca="1" si="146"/>
        <v>9.317296290022023E-3</v>
      </c>
      <c r="O324" s="78">
        <f t="shared" si="161"/>
        <v>5.0000000000000001E-4</v>
      </c>
      <c r="P324" s="13"/>
      <c r="Q324" s="8"/>
      <c r="R324" s="13"/>
      <c r="S324" s="89">
        <f t="shared" si="147"/>
        <v>0</v>
      </c>
      <c r="T324" s="75">
        <f t="shared" si="148"/>
        <v>0</v>
      </c>
      <c r="U324" s="90">
        <f t="shared" si="149"/>
        <v>0</v>
      </c>
      <c r="V324" s="82">
        <f t="shared" si="150"/>
        <v>0</v>
      </c>
      <c r="W324" s="8"/>
      <c r="X324" s="8"/>
      <c r="Y324" s="12"/>
      <c r="Z324" s="12"/>
      <c r="AA324" s="12"/>
      <c r="AB324" s="12"/>
      <c r="AC324" s="91">
        <f t="shared" si="151"/>
        <v>0</v>
      </c>
      <c r="AD324" s="75">
        <f t="shared" si="152"/>
        <v>0</v>
      </c>
      <c r="AE324" s="88">
        <f t="shared" si="140"/>
        <v>0</v>
      </c>
      <c r="AF324" s="92">
        <f t="shared" si="141"/>
        <v>0</v>
      </c>
      <c r="AG324" s="93">
        <f t="shared" si="142"/>
        <v>0</v>
      </c>
      <c r="AH324" s="93">
        <f t="shared" si="143"/>
        <v>0</v>
      </c>
      <c r="AI324" s="78">
        <f t="shared" si="144"/>
        <v>0</v>
      </c>
      <c r="AJ324" s="92">
        <f t="shared" si="153"/>
        <v>0</v>
      </c>
      <c r="AK324" s="78">
        <f t="shared" si="154"/>
        <v>0</v>
      </c>
      <c r="AL324" s="11"/>
      <c r="AM324" s="14"/>
      <c r="AN324" s="11"/>
      <c r="AO324" s="15"/>
      <c r="AP324" s="11"/>
      <c r="AQ324" s="11"/>
      <c r="AR324" s="11"/>
      <c r="AS324" s="75" t="str">
        <f t="shared" si="162"/>
        <v/>
      </c>
      <c r="AT324" s="75" t="str">
        <f t="shared" ca="1" si="163"/>
        <v/>
      </c>
      <c r="AU324" s="75" t="str">
        <f t="shared" si="164"/>
        <v/>
      </c>
      <c r="AV324" s="75" t="str">
        <f t="shared" ca="1" si="165"/>
        <v/>
      </c>
      <c r="AW324" s="169"/>
      <c r="AX324" s="169"/>
      <c r="AY324" s="75" t="str">
        <f t="shared" si="166"/>
        <v/>
      </c>
      <c r="AZ324" s="169"/>
      <c r="BA324" s="169"/>
      <c r="BB324" s="75" t="str">
        <f t="shared" si="167"/>
        <v/>
      </c>
      <c r="BC324" s="11"/>
      <c r="BH324" s="52"/>
      <c r="BI324" s="52"/>
      <c r="BJ324" s="52"/>
      <c r="BK324" s="52"/>
      <c r="BL324" s="52"/>
      <c r="BM324" s="52"/>
      <c r="BQ324" s="27"/>
      <c r="BR324" s="27"/>
      <c r="BS324" s="27"/>
      <c r="BT324" s="27"/>
      <c r="BU324" s="27"/>
      <c r="BV324" s="27"/>
      <c r="BW324" s="54"/>
      <c r="BX324" s="26"/>
      <c r="BY324" s="54"/>
      <c r="BZ324" s="26"/>
      <c r="CA324" s="26"/>
      <c r="CB324" s="26"/>
    </row>
    <row r="325" spans="1:80" ht="17.45" customHeight="1" thickBot="1">
      <c r="A325" s="94">
        <f t="shared" si="168"/>
        <v>45.7</v>
      </c>
      <c r="B325" s="180">
        <f t="shared" si="145"/>
        <v>46267</v>
      </c>
      <c r="C325" s="16"/>
      <c r="D325" s="17"/>
      <c r="E325" s="18"/>
      <c r="F325" s="17"/>
      <c r="G325" s="96">
        <f t="shared" si="171"/>
        <v>765</v>
      </c>
      <c r="H325" s="97">
        <f t="shared" si="171"/>
        <v>5848</v>
      </c>
      <c r="I325" s="98">
        <f t="shared" si="156"/>
        <v>0</v>
      </c>
      <c r="J325" s="99">
        <f t="shared" si="157"/>
        <v>0</v>
      </c>
      <c r="K325" s="99">
        <f t="shared" si="158"/>
        <v>0</v>
      </c>
      <c r="L325" s="99">
        <f t="shared" si="159"/>
        <v>0</v>
      </c>
      <c r="M325" s="99">
        <f t="shared" ca="1" si="160"/>
        <v>7.4608904933814738E-2</v>
      </c>
      <c r="N325" s="99">
        <f t="shared" ca="1" si="146"/>
        <v>9.317296290022023E-3</v>
      </c>
      <c r="O325" s="99">
        <f t="shared" si="161"/>
        <v>5.0000000000000001E-4</v>
      </c>
      <c r="P325" s="19"/>
      <c r="Q325" s="16"/>
      <c r="R325" s="19"/>
      <c r="S325" s="89">
        <f t="shared" si="147"/>
        <v>0</v>
      </c>
      <c r="T325" s="75">
        <f t="shared" si="148"/>
        <v>0</v>
      </c>
      <c r="U325" s="100">
        <f t="shared" si="149"/>
        <v>0</v>
      </c>
      <c r="V325" s="101">
        <f t="shared" si="150"/>
        <v>0</v>
      </c>
      <c r="W325" s="16"/>
      <c r="X325" s="8"/>
      <c r="Y325" s="12"/>
      <c r="Z325" s="12"/>
      <c r="AA325" s="12"/>
      <c r="AB325" s="12"/>
      <c r="AC325" s="102">
        <f t="shared" si="151"/>
        <v>0</v>
      </c>
      <c r="AD325" s="97">
        <f t="shared" si="152"/>
        <v>0</v>
      </c>
      <c r="AE325" s="98">
        <f t="shared" ref="AE325:AE388" si="172">IFERROR(W325/H324,0)</f>
        <v>0</v>
      </c>
      <c r="AF325" s="103">
        <f t="shared" ref="AF325:AF388" si="173">IFERROR(X325/$W325,0)</f>
        <v>0</v>
      </c>
      <c r="AG325" s="104">
        <f t="shared" ref="AG325:AG388" si="174">IFERROR(Y325/$W325,0)</f>
        <v>0</v>
      </c>
      <c r="AH325" s="104">
        <f t="shared" ref="AH325:AH388" si="175">IFERROR(Z325/$W325,0)</f>
        <v>0</v>
      </c>
      <c r="AI325" s="99">
        <f t="shared" ref="AI325:AI388" si="176">IFERROR(AA325/$W325,0)</f>
        <v>0</v>
      </c>
      <c r="AJ325" s="103">
        <f t="shared" si="153"/>
        <v>0</v>
      </c>
      <c r="AK325" s="99">
        <f t="shared" si="154"/>
        <v>0</v>
      </c>
      <c r="AL325" s="17"/>
      <c r="AM325" s="20"/>
      <c r="AN325" s="17"/>
      <c r="AO325" s="21"/>
      <c r="AP325" s="17"/>
      <c r="AQ325" s="17"/>
      <c r="AR325" s="17"/>
      <c r="AS325" s="97" t="str">
        <f t="shared" si="162"/>
        <v/>
      </c>
      <c r="AT325" s="97" t="str">
        <f t="shared" ca="1" si="163"/>
        <v/>
      </c>
      <c r="AU325" s="97" t="str">
        <f t="shared" si="164"/>
        <v/>
      </c>
      <c r="AV325" s="97" t="str">
        <f t="shared" ca="1" si="165"/>
        <v/>
      </c>
      <c r="AW325" s="167"/>
      <c r="AX325" s="167"/>
      <c r="AY325" s="97" t="str">
        <f t="shared" si="166"/>
        <v/>
      </c>
      <c r="AZ325" s="167"/>
      <c r="BA325" s="167"/>
      <c r="BB325" s="97" t="str">
        <f t="shared" si="167"/>
        <v/>
      </c>
      <c r="BC325" s="17"/>
      <c r="BH325" s="52"/>
      <c r="BI325" s="52"/>
      <c r="BJ325" s="52"/>
      <c r="BK325" s="52"/>
      <c r="BL325" s="52"/>
      <c r="BM325" s="52"/>
      <c r="BQ325" s="27"/>
      <c r="BR325" s="27"/>
      <c r="BS325" s="27"/>
      <c r="BT325" s="27"/>
      <c r="BU325" s="27"/>
      <c r="BV325" s="27"/>
      <c r="BW325" s="54"/>
      <c r="BX325" s="26"/>
      <c r="BY325" s="54"/>
      <c r="BZ325" s="26"/>
      <c r="CA325" s="26"/>
      <c r="CB325" s="26"/>
    </row>
    <row r="326" spans="1:80" ht="17.45" customHeight="1" thickTop="1">
      <c r="A326" s="105">
        <f>A319+1</f>
        <v>46.1</v>
      </c>
      <c r="B326" s="178">
        <f>B325+1</f>
        <v>46268</v>
      </c>
      <c r="C326" s="4"/>
      <c r="D326" s="5"/>
      <c r="E326" s="6"/>
      <c r="F326" s="5"/>
      <c r="G326" s="74">
        <f t="shared" si="171"/>
        <v>765</v>
      </c>
      <c r="H326" s="75">
        <f t="shared" si="171"/>
        <v>5848</v>
      </c>
      <c r="I326" s="76">
        <f t="shared" si="156"/>
        <v>0</v>
      </c>
      <c r="J326" s="77">
        <f t="shared" si="157"/>
        <v>0</v>
      </c>
      <c r="K326" s="77">
        <f t="shared" si="158"/>
        <v>0</v>
      </c>
      <c r="L326" s="77">
        <f t="shared" si="159"/>
        <v>0</v>
      </c>
      <c r="M326" s="78">
        <f t="shared" ca="1" si="160"/>
        <v>7.4608904933814738E-2</v>
      </c>
      <c r="N326" s="78">
        <f t="shared" ca="1" si="146"/>
        <v>9.317296290022023E-3</v>
      </c>
      <c r="O326" s="78">
        <f t="shared" si="161"/>
        <v>5.0000000000000001E-4</v>
      </c>
      <c r="P326" s="13"/>
      <c r="Q326" s="8"/>
      <c r="R326" s="13"/>
      <c r="S326" s="79">
        <f t="shared" si="147"/>
        <v>0</v>
      </c>
      <c r="T326" s="80">
        <f t="shared" si="148"/>
        <v>0</v>
      </c>
      <c r="U326" s="90">
        <f t="shared" si="149"/>
        <v>0</v>
      </c>
      <c r="V326" s="82">
        <f t="shared" si="150"/>
        <v>0</v>
      </c>
      <c r="W326" s="4"/>
      <c r="X326" s="4"/>
      <c r="Y326" s="6"/>
      <c r="Z326" s="6"/>
      <c r="AA326" s="6"/>
      <c r="AB326" s="6"/>
      <c r="AC326" s="83">
        <f t="shared" si="151"/>
        <v>0</v>
      </c>
      <c r="AD326" s="80">
        <f t="shared" si="152"/>
        <v>0</v>
      </c>
      <c r="AE326" s="76">
        <f t="shared" si="172"/>
        <v>0</v>
      </c>
      <c r="AF326" s="84">
        <f t="shared" si="173"/>
        <v>0</v>
      </c>
      <c r="AG326" s="85">
        <f t="shared" si="174"/>
        <v>0</v>
      </c>
      <c r="AH326" s="85">
        <f t="shared" si="175"/>
        <v>0</v>
      </c>
      <c r="AI326" s="77">
        <f t="shared" si="176"/>
        <v>0</v>
      </c>
      <c r="AJ326" s="84">
        <f t="shared" si="153"/>
        <v>0</v>
      </c>
      <c r="AK326" s="77">
        <f t="shared" si="154"/>
        <v>0</v>
      </c>
      <c r="AL326" s="5"/>
      <c r="AM326" s="9"/>
      <c r="AN326" s="5"/>
      <c r="AO326" s="10"/>
      <c r="AP326" s="5"/>
      <c r="AQ326" s="5"/>
      <c r="AR326" s="5"/>
      <c r="AS326" s="80" t="str">
        <f t="shared" si="162"/>
        <v/>
      </c>
      <c r="AT326" s="80" t="str">
        <f t="shared" ca="1" si="163"/>
        <v/>
      </c>
      <c r="AU326" s="80" t="str">
        <f t="shared" si="164"/>
        <v/>
      </c>
      <c r="AV326" s="80" t="str">
        <f t="shared" ca="1" si="165"/>
        <v/>
      </c>
      <c r="AW326" s="165"/>
      <c r="AX326" s="165"/>
      <c r="AY326" s="80" t="str">
        <f t="shared" si="166"/>
        <v/>
      </c>
      <c r="AZ326" s="165"/>
      <c r="BA326" s="165"/>
      <c r="BB326" s="80" t="str">
        <f t="shared" si="167"/>
        <v/>
      </c>
      <c r="BC326" s="5"/>
      <c r="BH326" s="52"/>
      <c r="BI326" s="52"/>
      <c r="BJ326" s="52"/>
      <c r="BK326" s="52"/>
      <c r="BL326" s="52"/>
      <c r="BM326" s="52"/>
      <c r="BQ326" s="27"/>
      <c r="BR326" s="27"/>
      <c r="BS326" s="27"/>
      <c r="BT326" s="27"/>
      <c r="BU326" s="27"/>
      <c r="BV326" s="27"/>
      <c r="BW326" s="54"/>
      <c r="BX326" s="26"/>
      <c r="BY326" s="54"/>
      <c r="BZ326" s="26"/>
      <c r="CA326" s="26"/>
      <c r="CB326" s="26"/>
    </row>
    <row r="327" spans="1:80" ht="17.45" customHeight="1">
      <c r="A327" s="94">
        <f t="shared" si="168"/>
        <v>46.2</v>
      </c>
      <c r="B327" s="179">
        <f t="shared" si="145"/>
        <v>46269</v>
      </c>
      <c r="C327" s="8"/>
      <c r="D327" s="11"/>
      <c r="E327" s="12"/>
      <c r="F327" s="11"/>
      <c r="G327" s="74">
        <f t="shared" si="171"/>
        <v>765</v>
      </c>
      <c r="H327" s="75">
        <f t="shared" si="171"/>
        <v>5848</v>
      </c>
      <c r="I327" s="88">
        <f t="shared" si="156"/>
        <v>0</v>
      </c>
      <c r="J327" s="78">
        <f t="shared" si="157"/>
        <v>0</v>
      </c>
      <c r="K327" s="78">
        <f t="shared" si="158"/>
        <v>0</v>
      </c>
      <c r="L327" s="78">
        <f t="shared" si="159"/>
        <v>0</v>
      </c>
      <c r="M327" s="78">
        <f t="shared" ca="1" si="160"/>
        <v>7.4608904933814738E-2</v>
      </c>
      <c r="N327" s="78">
        <f t="shared" ca="1" si="146"/>
        <v>9.317296290022023E-3</v>
      </c>
      <c r="O327" s="78">
        <f t="shared" si="161"/>
        <v>5.0000000000000001E-4</v>
      </c>
      <c r="P327" s="13"/>
      <c r="Q327" s="8"/>
      <c r="R327" s="13"/>
      <c r="S327" s="89">
        <f t="shared" si="147"/>
        <v>0</v>
      </c>
      <c r="T327" s="75">
        <f t="shared" si="148"/>
        <v>0</v>
      </c>
      <c r="U327" s="90">
        <f t="shared" si="149"/>
        <v>0</v>
      </c>
      <c r="V327" s="82">
        <f t="shared" si="150"/>
        <v>0</v>
      </c>
      <c r="W327" s="8"/>
      <c r="X327" s="8"/>
      <c r="Y327" s="12"/>
      <c r="Z327" s="12"/>
      <c r="AA327" s="12"/>
      <c r="AB327" s="12"/>
      <c r="AC327" s="91">
        <f t="shared" si="151"/>
        <v>0</v>
      </c>
      <c r="AD327" s="75">
        <f t="shared" si="152"/>
        <v>0</v>
      </c>
      <c r="AE327" s="88">
        <f t="shared" si="172"/>
        <v>0</v>
      </c>
      <c r="AF327" s="92">
        <f t="shared" si="173"/>
        <v>0</v>
      </c>
      <c r="AG327" s="93">
        <f t="shared" si="174"/>
        <v>0</v>
      </c>
      <c r="AH327" s="93">
        <f t="shared" si="175"/>
        <v>0</v>
      </c>
      <c r="AI327" s="78">
        <f t="shared" si="176"/>
        <v>0</v>
      </c>
      <c r="AJ327" s="92">
        <f t="shared" si="153"/>
        <v>0</v>
      </c>
      <c r="AK327" s="78">
        <f t="shared" si="154"/>
        <v>0</v>
      </c>
      <c r="AL327" s="11"/>
      <c r="AM327" s="14"/>
      <c r="AN327" s="11"/>
      <c r="AO327" s="15"/>
      <c r="AP327" s="11"/>
      <c r="AQ327" s="11"/>
      <c r="AR327" s="11"/>
      <c r="AS327" s="75" t="str">
        <f t="shared" si="162"/>
        <v/>
      </c>
      <c r="AT327" s="75" t="str">
        <f t="shared" ca="1" si="163"/>
        <v/>
      </c>
      <c r="AU327" s="75" t="str">
        <f t="shared" si="164"/>
        <v/>
      </c>
      <c r="AV327" s="75" t="str">
        <f t="shared" ca="1" si="165"/>
        <v/>
      </c>
      <c r="AW327" s="169"/>
      <c r="AX327" s="169"/>
      <c r="AY327" s="75" t="str">
        <f t="shared" si="166"/>
        <v/>
      </c>
      <c r="AZ327" s="169"/>
      <c r="BA327" s="169"/>
      <c r="BB327" s="75" t="str">
        <f t="shared" si="167"/>
        <v/>
      </c>
      <c r="BC327" s="11"/>
      <c r="BH327" s="52"/>
      <c r="BI327" s="52"/>
      <c r="BJ327" s="52"/>
      <c r="BK327" s="52"/>
      <c r="BL327" s="52"/>
      <c r="BM327" s="52"/>
      <c r="BQ327" s="27"/>
      <c r="BR327" s="27"/>
      <c r="BS327" s="27"/>
      <c r="BT327" s="27"/>
      <c r="BU327" s="27"/>
      <c r="BV327" s="27"/>
      <c r="BW327" s="54"/>
      <c r="BX327" s="26"/>
      <c r="BY327" s="54"/>
      <c r="BZ327" s="26"/>
      <c r="CA327" s="26"/>
      <c r="CB327" s="26"/>
    </row>
    <row r="328" spans="1:80" ht="17.45" customHeight="1">
      <c r="A328" s="86">
        <f t="shared" si="168"/>
        <v>46.3</v>
      </c>
      <c r="B328" s="179">
        <f t="shared" si="145"/>
        <v>46270</v>
      </c>
      <c r="C328" s="8"/>
      <c r="D328" s="11"/>
      <c r="E328" s="12"/>
      <c r="F328" s="11"/>
      <c r="G328" s="74">
        <f t="shared" si="171"/>
        <v>765</v>
      </c>
      <c r="H328" s="75">
        <f t="shared" si="171"/>
        <v>5848</v>
      </c>
      <c r="I328" s="88">
        <f t="shared" si="156"/>
        <v>0</v>
      </c>
      <c r="J328" s="78">
        <f t="shared" si="157"/>
        <v>0</v>
      </c>
      <c r="K328" s="78">
        <f t="shared" si="158"/>
        <v>0</v>
      </c>
      <c r="L328" s="78">
        <f t="shared" si="159"/>
        <v>0</v>
      </c>
      <c r="M328" s="78">
        <f t="shared" ca="1" si="160"/>
        <v>7.4608904933814738E-2</v>
      </c>
      <c r="N328" s="78">
        <f t="shared" ca="1" si="146"/>
        <v>9.317296290022023E-3</v>
      </c>
      <c r="O328" s="78">
        <f t="shared" si="161"/>
        <v>5.0000000000000001E-4</v>
      </c>
      <c r="P328" s="13"/>
      <c r="Q328" s="8"/>
      <c r="R328" s="13"/>
      <c r="S328" s="89">
        <f t="shared" si="147"/>
        <v>0</v>
      </c>
      <c r="T328" s="75">
        <f t="shared" si="148"/>
        <v>0</v>
      </c>
      <c r="U328" s="90">
        <f t="shared" si="149"/>
        <v>0</v>
      </c>
      <c r="V328" s="82">
        <f t="shared" si="150"/>
        <v>0</v>
      </c>
      <c r="W328" s="8"/>
      <c r="X328" s="8"/>
      <c r="Y328" s="12"/>
      <c r="Z328" s="12"/>
      <c r="AA328" s="12"/>
      <c r="AB328" s="12"/>
      <c r="AC328" s="91">
        <f t="shared" si="151"/>
        <v>0</v>
      </c>
      <c r="AD328" s="75">
        <f t="shared" si="152"/>
        <v>0</v>
      </c>
      <c r="AE328" s="88">
        <f t="shared" si="172"/>
        <v>0</v>
      </c>
      <c r="AF328" s="92">
        <f t="shared" si="173"/>
        <v>0</v>
      </c>
      <c r="AG328" s="93">
        <f t="shared" si="174"/>
        <v>0</v>
      </c>
      <c r="AH328" s="93">
        <f t="shared" si="175"/>
        <v>0</v>
      </c>
      <c r="AI328" s="78">
        <f t="shared" si="176"/>
        <v>0</v>
      </c>
      <c r="AJ328" s="92">
        <f t="shared" si="153"/>
        <v>0</v>
      </c>
      <c r="AK328" s="78">
        <f t="shared" si="154"/>
        <v>0</v>
      </c>
      <c r="AL328" s="11"/>
      <c r="AM328" s="14"/>
      <c r="AN328" s="11"/>
      <c r="AO328" s="15"/>
      <c r="AP328" s="11"/>
      <c r="AQ328" s="11"/>
      <c r="AR328" s="11"/>
      <c r="AS328" s="75" t="str">
        <f t="shared" si="162"/>
        <v/>
      </c>
      <c r="AT328" s="75" t="str">
        <f t="shared" ca="1" si="163"/>
        <v/>
      </c>
      <c r="AU328" s="75" t="str">
        <f t="shared" si="164"/>
        <v/>
      </c>
      <c r="AV328" s="75" t="str">
        <f t="shared" ca="1" si="165"/>
        <v/>
      </c>
      <c r="AW328" s="169"/>
      <c r="AX328" s="169"/>
      <c r="AY328" s="75" t="str">
        <f t="shared" si="166"/>
        <v/>
      </c>
      <c r="AZ328" s="169"/>
      <c r="BA328" s="169"/>
      <c r="BB328" s="75" t="str">
        <f t="shared" si="167"/>
        <v/>
      </c>
      <c r="BC328" s="11"/>
      <c r="BH328" s="52"/>
      <c r="BI328" s="52"/>
      <c r="BJ328" s="52"/>
      <c r="BK328" s="52"/>
      <c r="BL328" s="52"/>
      <c r="BM328" s="52"/>
      <c r="BQ328" s="27"/>
      <c r="BR328" s="27"/>
      <c r="BS328" s="27"/>
      <c r="BT328" s="27"/>
      <c r="BU328" s="27"/>
      <c r="BV328" s="27"/>
      <c r="BW328" s="54"/>
      <c r="BX328" s="26"/>
      <c r="BY328" s="54"/>
      <c r="BZ328" s="26"/>
      <c r="CA328" s="26"/>
      <c r="CB328" s="26"/>
    </row>
    <row r="329" spans="1:80" ht="17.45" customHeight="1">
      <c r="A329" s="94">
        <f t="shared" si="168"/>
        <v>46.4</v>
      </c>
      <c r="B329" s="179">
        <f t="shared" si="145"/>
        <v>46271</v>
      </c>
      <c r="C329" s="8"/>
      <c r="D329" s="11"/>
      <c r="E329" s="12"/>
      <c r="F329" s="11"/>
      <c r="G329" s="74">
        <f t="shared" si="171"/>
        <v>765</v>
      </c>
      <c r="H329" s="75">
        <f t="shared" si="171"/>
        <v>5848</v>
      </c>
      <c r="I329" s="88">
        <f t="shared" si="156"/>
        <v>0</v>
      </c>
      <c r="J329" s="78">
        <f t="shared" si="157"/>
        <v>0</v>
      </c>
      <c r="K329" s="78">
        <f t="shared" si="158"/>
        <v>0</v>
      </c>
      <c r="L329" s="78">
        <f t="shared" si="159"/>
        <v>0</v>
      </c>
      <c r="M329" s="78">
        <f t="shared" ca="1" si="160"/>
        <v>7.4608904933814738E-2</v>
      </c>
      <c r="N329" s="78">
        <f t="shared" ca="1" si="146"/>
        <v>9.317296290022023E-3</v>
      </c>
      <c r="O329" s="78">
        <f t="shared" si="161"/>
        <v>5.0000000000000001E-4</v>
      </c>
      <c r="P329" s="13"/>
      <c r="Q329" s="8"/>
      <c r="R329" s="13"/>
      <c r="S329" s="89">
        <f t="shared" si="147"/>
        <v>0</v>
      </c>
      <c r="T329" s="75">
        <f t="shared" si="148"/>
        <v>0</v>
      </c>
      <c r="U329" s="90">
        <f t="shared" si="149"/>
        <v>0</v>
      </c>
      <c r="V329" s="82">
        <f t="shared" si="150"/>
        <v>0</v>
      </c>
      <c r="W329" s="8"/>
      <c r="X329" s="8"/>
      <c r="Y329" s="12"/>
      <c r="Z329" s="12"/>
      <c r="AA329" s="12"/>
      <c r="AB329" s="12"/>
      <c r="AC329" s="91">
        <f t="shared" si="151"/>
        <v>0</v>
      </c>
      <c r="AD329" s="75">
        <f t="shared" si="152"/>
        <v>0</v>
      </c>
      <c r="AE329" s="88">
        <f t="shared" si="172"/>
        <v>0</v>
      </c>
      <c r="AF329" s="92">
        <f t="shared" si="173"/>
        <v>0</v>
      </c>
      <c r="AG329" s="93">
        <f t="shared" si="174"/>
        <v>0</v>
      </c>
      <c r="AH329" s="93">
        <f t="shared" si="175"/>
        <v>0</v>
      </c>
      <c r="AI329" s="78">
        <f t="shared" si="176"/>
        <v>0</v>
      </c>
      <c r="AJ329" s="92">
        <f t="shared" si="153"/>
        <v>0</v>
      </c>
      <c r="AK329" s="78">
        <f t="shared" si="154"/>
        <v>0</v>
      </c>
      <c r="AL329" s="11"/>
      <c r="AM329" s="14"/>
      <c r="AN329" s="11"/>
      <c r="AO329" s="15"/>
      <c r="AP329" s="11"/>
      <c r="AQ329" s="11"/>
      <c r="AR329" s="11"/>
      <c r="AS329" s="75" t="str">
        <f t="shared" si="162"/>
        <v/>
      </c>
      <c r="AT329" s="75" t="str">
        <f t="shared" ca="1" si="163"/>
        <v/>
      </c>
      <c r="AU329" s="75" t="str">
        <f t="shared" si="164"/>
        <v/>
      </c>
      <c r="AV329" s="75" t="str">
        <f t="shared" ca="1" si="165"/>
        <v/>
      </c>
      <c r="AW329" s="169"/>
      <c r="AX329" s="169"/>
      <c r="AY329" s="75" t="str">
        <f t="shared" si="166"/>
        <v/>
      </c>
      <c r="AZ329" s="169"/>
      <c r="BA329" s="169"/>
      <c r="BB329" s="75" t="str">
        <f t="shared" si="167"/>
        <v/>
      </c>
      <c r="BC329" s="11"/>
      <c r="BH329" s="52"/>
      <c r="BI329" s="52"/>
      <c r="BJ329" s="52"/>
      <c r="BK329" s="52"/>
      <c r="BL329" s="52"/>
      <c r="BM329" s="52"/>
      <c r="BQ329" s="27"/>
      <c r="BR329" s="27"/>
      <c r="BS329" s="27"/>
      <c r="BT329" s="27"/>
      <c r="BU329" s="27"/>
      <c r="BV329" s="27"/>
      <c r="BW329" s="54"/>
      <c r="BX329" s="26"/>
      <c r="BY329" s="54"/>
      <c r="BZ329" s="26"/>
      <c r="CA329" s="26"/>
      <c r="CB329" s="26"/>
    </row>
    <row r="330" spans="1:80" ht="17.45" customHeight="1">
      <c r="A330" s="86">
        <f t="shared" si="168"/>
        <v>46.5</v>
      </c>
      <c r="B330" s="179">
        <f t="shared" si="145"/>
        <v>46272</v>
      </c>
      <c r="C330" s="8"/>
      <c r="D330" s="11"/>
      <c r="E330" s="12"/>
      <c r="F330" s="11"/>
      <c r="G330" s="74">
        <f t="shared" si="171"/>
        <v>765</v>
      </c>
      <c r="H330" s="75">
        <f t="shared" si="171"/>
        <v>5848</v>
      </c>
      <c r="I330" s="88">
        <f t="shared" si="156"/>
        <v>0</v>
      </c>
      <c r="J330" s="78">
        <f t="shared" si="157"/>
        <v>0</v>
      </c>
      <c r="K330" s="78">
        <f t="shared" si="158"/>
        <v>0</v>
      </c>
      <c r="L330" s="78">
        <f t="shared" si="159"/>
        <v>0</v>
      </c>
      <c r="M330" s="78">
        <f t="shared" ca="1" si="160"/>
        <v>7.4608904933814738E-2</v>
      </c>
      <c r="N330" s="78">
        <f t="shared" ca="1" si="146"/>
        <v>9.317296290022023E-3</v>
      </c>
      <c r="O330" s="78">
        <f t="shared" si="161"/>
        <v>5.0000000000000001E-4</v>
      </c>
      <c r="P330" s="13"/>
      <c r="Q330" s="8"/>
      <c r="R330" s="13"/>
      <c r="S330" s="89">
        <f t="shared" si="147"/>
        <v>0</v>
      </c>
      <c r="T330" s="75">
        <f t="shared" si="148"/>
        <v>0</v>
      </c>
      <c r="U330" s="90">
        <f t="shared" si="149"/>
        <v>0</v>
      </c>
      <c r="V330" s="82">
        <f t="shared" si="150"/>
        <v>0</v>
      </c>
      <c r="W330" s="8"/>
      <c r="X330" s="8"/>
      <c r="Y330" s="12"/>
      <c r="Z330" s="12"/>
      <c r="AA330" s="12"/>
      <c r="AB330" s="12"/>
      <c r="AC330" s="91">
        <f t="shared" si="151"/>
        <v>0</v>
      </c>
      <c r="AD330" s="75">
        <f t="shared" si="152"/>
        <v>0</v>
      </c>
      <c r="AE330" s="88">
        <f t="shared" si="172"/>
        <v>0</v>
      </c>
      <c r="AF330" s="92">
        <f t="shared" si="173"/>
        <v>0</v>
      </c>
      <c r="AG330" s="93">
        <f t="shared" si="174"/>
        <v>0</v>
      </c>
      <c r="AH330" s="93">
        <f t="shared" si="175"/>
        <v>0</v>
      </c>
      <c r="AI330" s="78">
        <f t="shared" si="176"/>
        <v>0</v>
      </c>
      <c r="AJ330" s="92">
        <f t="shared" si="153"/>
        <v>0</v>
      </c>
      <c r="AK330" s="78">
        <f t="shared" si="154"/>
        <v>0</v>
      </c>
      <c r="AL330" s="11"/>
      <c r="AM330" s="14"/>
      <c r="AN330" s="11"/>
      <c r="AO330" s="15"/>
      <c r="AP330" s="11"/>
      <c r="AQ330" s="11"/>
      <c r="AR330" s="11"/>
      <c r="AS330" s="75" t="str">
        <f t="shared" si="162"/>
        <v/>
      </c>
      <c r="AT330" s="75" t="str">
        <f t="shared" ca="1" si="163"/>
        <v/>
      </c>
      <c r="AU330" s="75" t="str">
        <f t="shared" si="164"/>
        <v/>
      </c>
      <c r="AV330" s="75" t="str">
        <f t="shared" ca="1" si="165"/>
        <v/>
      </c>
      <c r="AW330" s="169"/>
      <c r="AX330" s="169"/>
      <c r="AY330" s="75" t="str">
        <f t="shared" si="166"/>
        <v/>
      </c>
      <c r="AZ330" s="169"/>
      <c r="BA330" s="169"/>
      <c r="BB330" s="75" t="str">
        <f t="shared" si="167"/>
        <v/>
      </c>
      <c r="BC330" s="11"/>
      <c r="BH330" s="52"/>
      <c r="BI330" s="52"/>
      <c r="BJ330" s="52"/>
      <c r="BK330" s="52"/>
      <c r="BL330" s="52"/>
      <c r="BM330" s="52"/>
      <c r="BQ330" s="27"/>
      <c r="BR330" s="27"/>
      <c r="BS330" s="27"/>
      <c r="BT330" s="27"/>
      <c r="BU330" s="27"/>
      <c r="BV330" s="27"/>
      <c r="BW330" s="54"/>
      <c r="BX330" s="26"/>
      <c r="BY330" s="54"/>
      <c r="BZ330" s="26"/>
      <c r="CA330" s="26"/>
      <c r="CB330" s="26"/>
    </row>
    <row r="331" spans="1:80" ht="17.45" customHeight="1">
      <c r="A331" s="94">
        <f t="shared" si="168"/>
        <v>46.6</v>
      </c>
      <c r="B331" s="179">
        <f t="shared" ref="B331:B394" si="177">B330+1</f>
        <v>46273</v>
      </c>
      <c r="C331" s="8"/>
      <c r="D331" s="11"/>
      <c r="E331" s="12"/>
      <c r="F331" s="11"/>
      <c r="G331" s="74">
        <f t="shared" si="171"/>
        <v>765</v>
      </c>
      <c r="H331" s="75">
        <f t="shared" si="171"/>
        <v>5848</v>
      </c>
      <c r="I331" s="88">
        <f t="shared" si="156"/>
        <v>0</v>
      </c>
      <c r="J331" s="78">
        <f t="shared" si="157"/>
        <v>0</v>
      </c>
      <c r="K331" s="78">
        <f t="shared" si="158"/>
        <v>0</v>
      </c>
      <c r="L331" s="78">
        <f t="shared" si="159"/>
        <v>0</v>
      </c>
      <c r="M331" s="78">
        <f t="shared" ca="1" si="160"/>
        <v>7.4608904933814738E-2</v>
      </c>
      <c r="N331" s="78">
        <f t="shared" ref="N331:N394" ca="1" si="178">IF(ROW()=11,
   IF($B$3&gt;0,F331/$B$3,""),
   IF($B$3&gt;0,
      (OFFSET(N331,-1,0)*$B$3 + F331)/$B$3,
      "")
)</f>
        <v>9.317296290022023E-3</v>
      </c>
      <c r="O331" s="78">
        <f t="shared" si="161"/>
        <v>5.0000000000000001E-4</v>
      </c>
      <c r="P331" s="13"/>
      <c r="Q331" s="8"/>
      <c r="R331" s="13"/>
      <c r="S331" s="89">
        <f t="shared" ref="S331:S394" si="179">IF($P331="FULL FEED",Q331,Q331*2)</f>
        <v>0</v>
      </c>
      <c r="T331" s="75">
        <f t="shared" ref="T331:T394" si="180">IF($P331="FULL FEED",R331,R331*2)</f>
        <v>0</v>
      </c>
      <c r="U331" s="90">
        <f t="shared" ref="U331:U394" si="181">IF($P331="FULL FEED",(Q331*G331/1000),(Q331*2*G331/1000))</f>
        <v>0</v>
      </c>
      <c r="V331" s="82">
        <f t="shared" ref="V331:V394" si="182">IF($P331="FULL FEED",(R331*H331/1000),(R331*2*H331/1000))</f>
        <v>0</v>
      </c>
      <c r="W331" s="8"/>
      <c r="X331" s="8"/>
      <c r="Y331" s="12"/>
      <c r="Z331" s="12"/>
      <c r="AA331" s="12"/>
      <c r="AB331" s="12"/>
      <c r="AC331" s="91">
        <f t="shared" ref="AC331:AC394" si="183">SUM(X331,Y331,Z331,AA331)</f>
        <v>0</v>
      </c>
      <c r="AD331" s="75">
        <f t="shared" ref="AD331:AD394" si="184">W331-AC331</f>
        <v>0</v>
      </c>
      <c r="AE331" s="88">
        <f t="shared" si="172"/>
        <v>0</v>
      </c>
      <c r="AF331" s="92">
        <f t="shared" si="173"/>
        <v>0</v>
      </c>
      <c r="AG331" s="93">
        <f t="shared" si="174"/>
        <v>0</v>
      </c>
      <c r="AH331" s="93">
        <f t="shared" si="175"/>
        <v>0</v>
      </c>
      <c r="AI331" s="78">
        <f t="shared" si="176"/>
        <v>0</v>
      </c>
      <c r="AJ331" s="92">
        <f t="shared" ref="AJ331:AJ394" si="185">IFERROR(AC331/W331,0)</f>
        <v>0</v>
      </c>
      <c r="AK331" s="78">
        <f t="shared" ref="AK331:AK394" si="186">IFERROR(AD331/W331,0)</f>
        <v>0</v>
      </c>
      <c r="AL331" s="11"/>
      <c r="AM331" s="14"/>
      <c r="AN331" s="11"/>
      <c r="AO331" s="15"/>
      <c r="AP331" s="11"/>
      <c r="AQ331" s="11"/>
      <c r="AR331" s="11"/>
      <c r="AS331" s="75" t="str">
        <f t="shared" si="162"/>
        <v/>
      </c>
      <c r="AT331" s="75" t="str">
        <f t="shared" ca="1" si="163"/>
        <v/>
      </c>
      <c r="AU331" s="75" t="str">
        <f t="shared" si="164"/>
        <v/>
      </c>
      <c r="AV331" s="75" t="str">
        <f t="shared" ca="1" si="165"/>
        <v/>
      </c>
      <c r="AW331" s="169"/>
      <c r="AX331" s="169"/>
      <c r="AY331" s="75" t="str">
        <f t="shared" si="166"/>
        <v/>
      </c>
      <c r="AZ331" s="169"/>
      <c r="BA331" s="169"/>
      <c r="BB331" s="75" t="str">
        <f t="shared" si="167"/>
        <v/>
      </c>
      <c r="BC331" s="11"/>
      <c r="BH331" s="52"/>
      <c r="BI331" s="52"/>
      <c r="BJ331" s="52"/>
      <c r="BK331" s="52"/>
      <c r="BL331" s="52"/>
      <c r="BM331" s="52"/>
      <c r="BQ331" s="27"/>
      <c r="BR331" s="27"/>
      <c r="BS331" s="27"/>
      <c r="BT331" s="27"/>
      <c r="BU331" s="27"/>
      <c r="BV331" s="27"/>
      <c r="BW331" s="54"/>
      <c r="BX331" s="26"/>
      <c r="BY331" s="54"/>
      <c r="BZ331" s="26"/>
      <c r="CA331" s="26"/>
      <c r="CB331" s="26"/>
    </row>
    <row r="332" spans="1:80" ht="17.45" customHeight="1" thickBot="1">
      <c r="A332" s="86">
        <f t="shared" si="168"/>
        <v>46.7</v>
      </c>
      <c r="B332" s="180">
        <f t="shared" si="177"/>
        <v>46274</v>
      </c>
      <c r="C332" s="16"/>
      <c r="D332" s="17"/>
      <c r="E332" s="18"/>
      <c r="F332" s="17"/>
      <c r="G332" s="96">
        <f t="shared" ref="G332:H347" si="187">G331-E332-C332</f>
        <v>765</v>
      </c>
      <c r="H332" s="97">
        <f t="shared" si="187"/>
        <v>5848</v>
      </c>
      <c r="I332" s="98">
        <f t="shared" ref="I332:I395" si="188">IFERROR(C332/G331,0)</f>
        <v>0</v>
      </c>
      <c r="J332" s="99">
        <f t="shared" ref="J332:J395" si="189">IFERROR(E332/G331,0)</f>
        <v>0</v>
      </c>
      <c r="K332" s="99">
        <f t="shared" ref="K332:K395" si="190">IFERROR(D332/H331,0)</f>
        <v>0</v>
      </c>
      <c r="L332" s="99">
        <f t="shared" ref="L332:L395" si="191">IFERROR(F332/H331,0)</f>
        <v>0</v>
      </c>
      <c r="M332" s="99">
        <f t="shared" ref="M332:M395" ca="1" si="192">IF(ROW()=11,
   IF($B$4&gt;0,E332/$B$4,""),
   IF($B$4&gt;0,
      (OFFSET(M332,-1,0)*$B$4 + E332)/$B$4,
      "")
)</f>
        <v>7.4608904933814738E-2</v>
      </c>
      <c r="N332" s="99">
        <f t="shared" ca="1" si="178"/>
        <v>9.317296290022023E-3</v>
      </c>
      <c r="O332" s="99">
        <f t="shared" ref="O332:O395" si="193">$O$10</f>
        <v>5.0000000000000001E-4</v>
      </c>
      <c r="P332" s="19"/>
      <c r="Q332" s="16"/>
      <c r="R332" s="19"/>
      <c r="S332" s="89">
        <f t="shared" si="179"/>
        <v>0</v>
      </c>
      <c r="T332" s="75">
        <f t="shared" si="180"/>
        <v>0</v>
      </c>
      <c r="U332" s="100">
        <f t="shared" si="181"/>
        <v>0</v>
      </c>
      <c r="V332" s="101">
        <f t="shared" si="182"/>
        <v>0</v>
      </c>
      <c r="W332" s="16"/>
      <c r="X332" s="8"/>
      <c r="Y332" s="12"/>
      <c r="Z332" s="12"/>
      <c r="AA332" s="12"/>
      <c r="AB332" s="12"/>
      <c r="AC332" s="102">
        <f t="shared" si="183"/>
        <v>0</v>
      </c>
      <c r="AD332" s="97">
        <f t="shared" si="184"/>
        <v>0</v>
      </c>
      <c r="AE332" s="98">
        <f t="shared" si="172"/>
        <v>0</v>
      </c>
      <c r="AF332" s="103">
        <f t="shared" si="173"/>
        <v>0</v>
      </c>
      <c r="AG332" s="104">
        <f t="shared" si="174"/>
        <v>0</v>
      </c>
      <c r="AH332" s="104">
        <f t="shared" si="175"/>
        <v>0</v>
      </c>
      <c r="AI332" s="99">
        <f t="shared" si="176"/>
        <v>0</v>
      </c>
      <c r="AJ332" s="103">
        <f t="shared" si="185"/>
        <v>0</v>
      </c>
      <c r="AK332" s="99">
        <f t="shared" si="186"/>
        <v>0</v>
      </c>
      <c r="AL332" s="17"/>
      <c r="AM332" s="20"/>
      <c r="AN332" s="17"/>
      <c r="AO332" s="21"/>
      <c r="AP332" s="17"/>
      <c r="AQ332" s="17"/>
      <c r="AR332" s="17"/>
      <c r="AS332" s="97" t="str">
        <f t="shared" ref="AS332:AS395" si="194">IF(OR(AR332="",AP332=""),"", (AR332-AP332)/100*1000)</f>
        <v/>
      </c>
      <c r="AT332" s="97" t="str">
        <f t="shared" ref="AT332:AT395" ca="1" si="195">IF(OR(AP333="",OFFSET(AP333,-1,0)=""),"", (AP333-OFFSET(AP333,-1,0))/100*1000)</f>
        <v/>
      </c>
      <c r="AU332" s="97" t="str">
        <f t="shared" ref="AU332:AU395" si="196">IFERROR(IF(OR(AP332="",AR332="",K332="",L332=""),"", ((AR332-AP332)/100*1000)/(U332+V332)),0)</f>
        <v/>
      </c>
      <c r="AV332" s="97" t="str">
        <f t="shared" ref="AV332:AV395" ca="1" si="197">IF(OR(AP332="",AP333="",M332="",N332=""),"", ((AP333-AP332)/100*1000)/((G332+H332))*1000)</f>
        <v/>
      </c>
      <c r="AW332" s="167"/>
      <c r="AX332" s="167"/>
      <c r="AY332" s="97" t="str">
        <f t="shared" ref="AY332:AY395" si="198">IF(OR(AW332="",AX332=""),"",MOD(AX332-AW332,1)*24)</f>
        <v/>
      </c>
      <c r="AZ332" s="167"/>
      <c r="BA332" s="167"/>
      <c r="BB332" s="97" t="str">
        <f t="shared" ref="BB332:BB395" si="199">IF(OR(AZ332="",BA332=""),"",MOD(BA332-AZ332,1)*24)</f>
        <v/>
      </c>
      <c r="BC332" s="17"/>
      <c r="BH332" s="52"/>
      <c r="BI332" s="52"/>
      <c r="BJ332" s="52"/>
      <c r="BK332" s="52"/>
      <c r="BL332" s="52"/>
      <c r="BM332" s="52"/>
      <c r="BQ332" s="27"/>
      <c r="BR332" s="27"/>
      <c r="BS332" s="27"/>
      <c r="BT332" s="27"/>
      <c r="BU332" s="27"/>
      <c r="BV332" s="27"/>
      <c r="BW332" s="54"/>
      <c r="BX332" s="26"/>
      <c r="BY332" s="54"/>
      <c r="BZ332" s="26"/>
      <c r="CA332" s="26"/>
      <c r="CB332" s="26"/>
    </row>
    <row r="333" spans="1:80" ht="17.45" customHeight="1" thickTop="1">
      <c r="A333" s="71">
        <f>A326+1</f>
        <v>47.1</v>
      </c>
      <c r="B333" s="178">
        <f>B332+1</f>
        <v>46275</v>
      </c>
      <c r="C333" s="4"/>
      <c r="D333" s="5"/>
      <c r="E333" s="6"/>
      <c r="F333" s="5"/>
      <c r="G333" s="74">
        <f t="shared" si="187"/>
        <v>765</v>
      </c>
      <c r="H333" s="75">
        <f t="shared" si="187"/>
        <v>5848</v>
      </c>
      <c r="I333" s="76">
        <f t="shared" si="188"/>
        <v>0</v>
      </c>
      <c r="J333" s="77">
        <f t="shared" si="189"/>
        <v>0</v>
      </c>
      <c r="K333" s="77">
        <f t="shared" si="190"/>
        <v>0</v>
      </c>
      <c r="L333" s="77">
        <f t="shared" si="191"/>
        <v>0</v>
      </c>
      <c r="M333" s="78">
        <f t="shared" ca="1" si="192"/>
        <v>7.4608904933814738E-2</v>
      </c>
      <c r="N333" s="78">
        <f t="shared" ca="1" si="178"/>
        <v>9.317296290022023E-3</v>
      </c>
      <c r="O333" s="78">
        <f t="shared" si="193"/>
        <v>5.0000000000000001E-4</v>
      </c>
      <c r="P333" s="13"/>
      <c r="Q333" s="8"/>
      <c r="R333" s="13"/>
      <c r="S333" s="79">
        <f t="shared" si="179"/>
        <v>0</v>
      </c>
      <c r="T333" s="80">
        <f t="shared" si="180"/>
        <v>0</v>
      </c>
      <c r="U333" s="90">
        <f t="shared" si="181"/>
        <v>0</v>
      </c>
      <c r="V333" s="82">
        <f t="shared" si="182"/>
        <v>0</v>
      </c>
      <c r="W333" s="4"/>
      <c r="X333" s="4"/>
      <c r="Y333" s="6"/>
      <c r="Z333" s="6"/>
      <c r="AA333" s="6"/>
      <c r="AB333" s="6"/>
      <c r="AC333" s="83">
        <f t="shared" si="183"/>
        <v>0</v>
      </c>
      <c r="AD333" s="80">
        <f t="shared" si="184"/>
        <v>0</v>
      </c>
      <c r="AE333" s="76">
        <f t="shared" si="172"/>
        <v>0</v>
      </c>
      <c r="AF333" s="84">
        <f t="shared" si="173"/>
        <v>0</v>
      </c>
      <c r="AG333" s="85">
        <f t="shared" si="174"/>
        <v>0</v>
      </c>
      <c r="AH333" s="85">
        <f t="shared" si="175"/>
        <v>0</v>
      </c>
      <c r="AI333" s="77">
        <f t="shared" si="176"/>
        <v>0</v>
      </c>
      <c r="AJ333" s="84">
        <f t="shared" si="185"/>
        <v>0</v>
      </c>
      <c r="AK333" s="77">
        <f t="shared" si="186"/>
        <v>0</v>
      </c>
      <c r="AL333" s="5"/>
      <c r="AM333" s="9"/>
      <c r="AN333" s="5"/>
      <c r="AO333" s="10"/>
      <c r="AP333" s="5"/>
      <c r="AQ333" s="5"/>
      <c r="AR333" s="5"/>
      <c r="AS333" s="80" t="str">
        <f t="shared" si="194"/>
        <v/>
      </c>
      <c r="AT333" s="80" t="str">
        <f t="shared" ca="1" si="195"/>
        <v/>
      </c>
      <c r="AU333" s="80" t="str">
        <f t="shared" si="196"/>
        <v/>
      </c>
      <c r="AV333" s="80" t="str">
        <f t="shared" ca="1" si="197"/>
        <v/>
      </c>
      <c r="AW333" s="165"/>
      <c r="AX333" s="165"/>
      <c r="AY333" s="80" t="str">
        <f t="shared" si="198"/>
        <v/>
      </c>
      <c r="AZ333" s="165"/>
      <c r="BA333" s="165"/>
      <c r="BB333" s="80" t="str">
        <f t="shared" si="199"/>
        <v/>
      </c>
      <c r="BC333" s="5"/>
      <c r="BH333" s="52"/>
      <c r="BI333" s="52"/>
      <c r="BJ333" s="52"/>
      <c r="BK333" s="52"/>
      <c r="BL333" s="52"/>
      <c r="BM333" s="52"/>
      <c r="BQ333" s="27"/>
      <c r="BR333" s="27"/>
      <c r="BS333" s="27"/>
      <c r="BT333" s="27"/>
      <c r="BU333" s="27"/>
      <c r="BV333" s="27"/>
      <c r="BW333" s="54"/>
      <c r="BX333" s="26"/>
      <c r="BY333" s="54"/>
      <c r="BZ333" s="26"/>
      <c r="CA333" s="26"/>
      <c r="CB333" s="26"/>
    </row>
    <row r="334" spans="1:80" ht="17.45" customHeight="1">
      <c r="A334" s="86">
        <f t="shared" si="168"/>
        <v>47.2</v>
      </c>
      <c r="B334" s="179">
        <f t="shared" si="177"/>
        <v>46276</v>
      </c>
      <c r="C334" s="8"/>
      <c r="D334" s="11"/>
      <c r="E334" s="12"/>
      <c r="F334" s="11"/>
      <c r="G334" s="74">
        <f t="shared" si="187"/>
        <v>765</v>
      </c>
      <c r="H334" s="75">
        <f t="shared" si="187"/>
        <v>5848</v>
      </c>
      <c r="I334" s="88">
        <f t="shared" si="188"/>
        <v>0</v>
      </c>
      <c r="J334" s="78">
        <f t="shared" si="189"/>
        <v>0</v>
      </c>
      <c r="K334" s="78">
        <f t="shared" si="190"/>
        <v>0</v>
      </c>
      <c r="L334" s="78">
        <f t="shared" si="191"/>
        <v>0</v>
      </c>
      <c r="M334" s="78">
        <f t="shared" ca="1" si="192"/>
        <v>7.4608904933814738E-2</v>
      </c>
      <c r="N334" s="78">
        <f t="shared" ca="1" si="178"/>
        <v>9.317296290022023E-3</v>
      </c>
      <c r="O334" s="78">
        <f t="shared" si="193"/>
        <v>5.0000000000000001E-4</v>
      </c>
      <c r="P334" s="13"/>
      <c r="Q334" s="8"/>
      <c r="R334" s="13"/>
      <c r="S334" s="89">
        <f t="shared" si="179"/>
        <v>0</v>
      </c>
      <c r="T334" s="75">
        <f t="shared" si="180"/>
        <v>0</v>
      </c>
      <c r="U334" s="90">
        <f t="shared" si="181"/>
        <v>0</v>
      </c>
      <c r="V334" s="82">
        <f t="shared" si="182"/>
        <v>0</v>
      </c>
      <c r="W334" s="8"/>
      <c r="X334" s="8"/>
      <c r="Y334" s="12"/>
      <c r="Z334" s="12"/>
      <c r="AA334" s="12"/>
      <c r="AB334" s="12"/>
      <c r="AC334" s="91">
        <f t="shared" si="183"/>
        <v>0</v>
      </c>
      <c r="AD334" s="75">
        <f t="shared" si="184"/>
        <v>0</v>
      </c>
      <c r="AE334" s="88">
        <f t="shared" si="172"/>
        <v>0</v>
      </c>
      <c r="AF334" s="92">
        <f t="shared" si="173"/>
        <v>0</v>
      </c>
      <c r="AG334" s="93">
        <f t="shared" si="174"/>
        <v>0</v>
      </c>
      <c r="AH334" s="93">
        <f t="shared" si="175"/>
        <v>0</v>
      </c>
      <c r="AI334" s="78">
        <f t="shared" si="176"/>
        <v>0</v>
      </c>
      <c r="AJ334" s="92">
        <f t="shared" si="185"/>
        <v>0</v>
      </c>
      <c r="AK334" s="78">
        <f t="shared" si="186"/>
        <v>0</v>
      </c>
      <c r="AL334" s="11"/>
      <c r="AM334" s="14"/>
      <c r="AN334" s="11"/>
      <c r="AO334" s="15"/>
      <c r="AP334" s="11"/>
      <c r="AQ334" s="11"/>
      <c r="AR334" s="11"/>
      <c r="AS334" s="75" t="str">
        <f t="shared" si="194"/>
        <v/>
      </c>
      <c r="AT334" s="75" t="str">
        <f t="shared" ca="1" si="195"/>
        <v/>
      </c>
      <c r="AU334" s="75" t="str">
        <f t="shared" si="196"/>
        <v/>
      </c>
      <c r="AV334" s="75" t="str">
        <f t="shared" ca="1" si="197"/>
        <v/>
      </c>
      <c r="AW334" s="169"/>
      <c r="AX334" s="169"/>
      <c r="AY334" s="75" t="str">
        <f t="shared" si="198"/>
        <v/>
      </c>
      <c r="AZ334" s="169"/>
      <c r="BA334" s="169"/>
      <c r="BB334" s="75" t="str">
        <f t="shared" si="199"/>
        <v/>
      </c>
      <c r="BC334" s="11"/>
      <c r="BH334" s="52"/>
      <c r="BI334" s="52"/>
      <c r="BJ334" s="52"/>
      <c r="BK334" s="52"/>
      <c r="BL334" s="52"/>
      <c r="BM334" s="52"/>
      <c r="BQ334" s="27"/>
      <c r="BR334" s="27"/>
      <c r="BS334" s="27"/>
      <c r="BT334" s="27"/>
      <c r="BU334" s="27"/>
      <c r="BV334" s="27"/>
      <c r="BW334" s="54"/>
      <c r="BX334" s="26"/>
      <c r="BY334" s="54"/>
      <c r="BZ334" s="26"/>
      <c r="CA334" s="26"/>
      <c r="CB334" s="26"/>
    </row>
    <row r="335" spans="1:80" ht="17.45" customHeight="1">
      <c r="A335" s="94">
        <f t="shared" si="168"/>
        <v>47.3</v>
      </c>
      <c r="B335" s="179">
        <f t="shared" si="177"/>
        <v>46277</v>
      </c>
      <c r="C335" s="8"/>
      <c r="D335" s="11"/>
      <c r="E335" s="12"/>
      <c r="F335" s="11"/>
      <c r="G335" s="74">
        <f t="shared" si="187"/>
        <v>765</v>
      </c>
      <c r="H335" s="75">
        <f t="shared" si="187"/>
        <v>5848</v>
      </c>
      <c r="I335" s="88">
        <f t="shared" si="188"/>
        <v>0</v>
      </c>
      <c r="J335" s="78">
        <f t="shared" si="189"/>
        <v>0</v>
      </c>
      <c r="K335" s="78">
        <f t="shared" si="190"/>
        <v>0</v>
      </c>
      <c r="L335" s="78">
        <f t="shared" si="191"/>
        <v>0</v>
      </c>
      <c r="M335" s="78">
        <f t="shared" ca="1" si="192"/>
        <v>7.4608904933814738E-2</v>
      </c>
      <c r="N335" s="78">
        <f t="shared" ca="1" si="178"/>
        <v>9.317296290022023E-3</v>
      </c>
      <c r="O335" s="78">
        <f t="shared" si="193"/>
        <v>5.0000000000000001E-4</v>
      </c>
      <c r="P335" s="13"/>
      <c r="Q335" s="8"/>
      <c r="R335" s="13"/>
      <c r="S335" s="89">
        <f t="shared" si="179"/>
        <v>0</v>
      </c>
      <c r="T335" s="75">
        <f t="shared" si="180"/>
        <v>0</v>
      </c>
      <c r="U335" s="90">
        <f t="shared" si="181"/>
        <v>0</v>
      </c>
      <c r="V335" s="82">
        <f t="shared" si="182"/>
        <v>0</v>
      </c>
      <c r="W335" s="8"/>
      <c r="X335" s="8"/>
      <c r="Y335" s="12"/>
      <c r="Z335" s="12"/>
      <c r="AA335" s="12"/>
      <c r="AB335" s="12"/>
      <c r="AC335" s="91">
        <f t="shared" si="183"/>
        <v>0</v>
      </c>
      <c r="AD335" s="75">
        <f t="shared" si="184"/>
        <v>0</v>
      </c>
      <c r="AE335" s="88">
        <f t="shared" si="172"/>
        <v>0</v>
      </c>
      <c r="AF335" s="92">
        <f t="shared" si="173"/>
        <v>0</v>
      </c>
      <c r="AG335" s="93">
        <f t="shared" si="174"/>
        <v>0</v>
      </c>
      <c r="AH335" s="93">
        <f t="shared" si="175"/>
        <v>0</v>
      </c>
      <c r="AI335" s="78">
        <f t="shared" si="176"/>
        <v>0</v>
      </c>
      <c r="AJ335" s="92">
        <f t="shared" si="185"/>
        <v>0</v>
      </c>
      <c r="AK335" s="78">
        <f t="shared" si="186"/>
        <v>0</v>
      </c>
      <c r="AL335" s="11"/>
      <c r="AM335" s="14"/>
      <c r="AN335" s="11"/>
      <c r="AO335" s="15"/>
      <c r="AP335" s="11"/>
      <c r="AQ335" s="11"/>
      <c r="AR335" s="11"/>
      <c r="AS335" s="75" t="str">
        <f t="shared" si="194"/>
        <v/>
      </c>
      <c r="AT335" s="75" t="str">
        <f t="shared" ca="1" si="195"/>
        <v/>
      </c>
      <c r="AU335" s="75" t="str">
        <f t="shared" si="196"/>
        <v/>
      </c>
      <c r="AV335" s="75" t="str">
        <f t="shared" ca="1" si="197"/>
        <v/>
      </c>
      <c r="AW335" s="169"/>
      <c r="AX335" s="169"/>
      <c r="AY335" s="75" t="str">
        <f t="shared" si="198"/>
        <v/>
      </c>
      <c r="AZ335" s="169"/>
      <c r="BA335" s="169"/>
      <c r="BB335" s="75" t="str">
        <f t="shared" si="199"/>
        <v/>
      </c>
      <c r="BC335" s="11"/>
      <c r="BH335" s="52"/>
      <c r="BI335" s="52"/>
      <c r="BJ335" s="52"/>
      <c r="BK335" s="52"/>
      <c r="BL335" s="52"/>
      <c r="BM335" s="52"/>
      <c r="BQ335" s="27"/>
      <c r="BR335" s="27"/>
      <c r="BS335" s="27"/>
      <c r="BT335" s="27"/>
      <c r="BU335" s="27"/>
      <c r="BV335" s="27"/>
      <c r="BW335" s="54"/>
      <c r="BX335" s="26"/>
      <c r="BY335" s="54"/>
      <c r="BZ335" s="26"/>
      <c r="CA335" s="26"/>
      <c r="CB335" s="26"/>
    </row>
    <row r="336" spans="1:80" ht="17.45" customHeight="1">
      <c r="A336" s="86">
        <f t="shared" si="168"/>
        <v>47.4</v>
      </c>
      <c r="B336" s="179">
        <f t="shared" si="177"/>
        <v>46278</v>
      </c>
      <c r="C336" s="8"/>
      <c r="D336" s="11"/>
      <c r="E336" s="12"/>
      <c r="F336" s="11"/>
      <c r="G336" s="74">
        <f t="shared" si="187"/>
        <v>765</v>
      </c>
      <c r="H336" s="75">
        <f t="shared" si="187"/>
        <v>5848</v>
      </c>
      <c r="I336" s="88">
        <f t="shared" si="188"/>
        <v>0</v>
      </c>
      <c r="J336" s="78">
        <f t="shared" si="189"/>
        <v>0</v>
      </c>
      <c r="K336" s="78">
        <f t="shared" si="190"/>
        <v>0</v>
      </c>
      <c r="L336" s="78">
        <f t="shared" si="191"/>
        <v>0</v>
      </c>
      <c r="M336" s="78">
        <f t="shared" ca="1" si="192"/>
        <v>7.4608904933814738E-2</v>
      </c>
      <c r="N336" s="78">
        <f t="shared" ca="1" si="178"/>
        <v>9.317296290022023E-3</v>
      </c>
      <c r="O336" s="78">
        <f t="shared" si="193"/>
        <v>5.0000000000000001E-4</v>
      </c>
      <c r="P336" s="13"/>
      <c r="Q336" s="8"/>
      <c r="R336" s="13"/>
      <c r="S336" s="89">
        <f t="shared" si="179"/>
        <v>0</v>
      </c>
      <c r="T336" s="75">
        <f t="shared" si="180"/>
        <v>0</v>
      </c>
      <c r="U336" s="90">
        <f t="shared" si="181"/>
        <v>0</v>
      </c>
      <c r="V336" s="82">
        <f t="shared" si="182"/>
        <v>0</v>
      </c>
      <c r="W336" s="8"/>
      <c r="X336" s="8"/>
      <c r="Y336" s="12"/>
      <c r="Z336" s="12"/>
      <c r="AA336" s="12"/>
      <c r="AB336" s="12"/>
      <c r="AC336" s="91">
        <f t="shared" si="183"/>
        <v>0</v>
      </c>
      <c r="AD336" s="75">
        <f t="shared" si="184"/>
        <v>0</v>
      </c>
      <c r="AE336" s="88">
        <f t="shared" si="172"/>
        <v>0</v>
      </c>
      <c r="AF336" s="92">
        <f t="shared" si="173"/>
        <v>0</v>
      </c>
      <c r="AG336" s="93">
        <f t="shared" si="174"/>
        <v>0</v>
      </c>
      <c r="AH336" s="93">
        <f t="shared" si="175"/>
        <v>0</v>
      </c>
      <c r="AI336" s="78">
        <f t="shared" si="176"/>
        <v>0</v>
      </c>
      <c r="AJ336" s="92">
        <f t="shared" si="185"/>
        <v>0</v>
      </c>
      <c r="AK336" s="78">
        <f t="shared" si="186"/>
        <v>0</v>
      </c>
      <c r="AL336" s="11"/>
      <c r="AM336" s="14"/>
      <c r="AN336" s="11"/>
      <c r="AO336" s="15"/>
      <c r="AP336" s="11"/>
      <c r="AQ336" s="11"/>
      <c r="AR336" s="11"/>
      <c r="AS336" s="75" t="str">
        <f t="shared" si="194"/>
        <v/>
      </c>
      <c r="AT336" s="75" t="str">
        <f t="shared" ca="1" si="195"/>
        <v/>
      </c>
      <c r="AU336" s="75" t="str">
        <f t="shared" si="196"/>
        <v/>
      </c>
      <c r="AV336" s="75" t="str">
        <f t="shared" ca="1" si="197"/>
        <v/>
      </c>
      <c r="AW336" s="169"/>
      <c r="AX336" s="169"/>
      <c r="AY336" s="75" t="str">
        <f t="shared" si="198"/>
        <v/>
      </c>
      <c r="AZ336" s="169"/>
      <c r="BA336" s="169"/>
      <c r="BB336" s="75" t="str">
        <f t="shared" si="199"/>
        <v/>
      </c>
      <c r="BC336" s="11"/>
      <c r="BH336" s="52"/>
      <c r="BI336" s="52"/>
      <c r="BJ336" s="52"/>
      <c r="BK336" s="52"/>
      <c r="BL336" s="52"/>
      <c r="BM336" s="52"/>
      <c r="BQ336" s="27"/>
      <c r="BR336" s="27"/>
      <c r="BS336" s="27"/>
      <c r="BT336" s="27"/>
      <c r="BU336" s="27"/>
      <c r="BV336" s="27"/>
      <c r="BW336" s="54"/>
      <c r="BX336" s="26"/>
      <c r="BY336" s="54"/>
      <c r="BZ336" s="26"/>
      <c r="CA336" s="26"/>
      <c r="CB336" s="26"/>
    </row>
    <row r="337" spans="1:80" ht="17.45" customHeight="1">
      <c r="A337" s="94">
        <f t="shared" si="168"/>
        <v>47.5</v>
      </c>
      <c r="B337" s="179">
        <f t="shared" si="177"/>
        <v>46279</v>
      </c>
      <c r="C337" s="8"/>
      <c r="D337" s="11"/>
      <c r="E337" s="12"/>
      <c r="F337" s="11"/>
      <c r="G337" s="74">
        <f t="shared" si="187"/>
        <v>765</v>
      </c>
      <c r="H337" s="75">
        <f t="shared" si="187"/>
        <v>5848</v>
      </c>
      <c r="I337" s="88">
        <f t="shared" si="188"/>
        <v>0</v>
      </c>
      <c r="J337" s="78">
        <f t="shared" si="189"/>
        <v>0</v>
      </c>
      <c r="K337" s="78">
        <f t="shared" si="190"/>
        <v>0</v>
      </c>
      <c r="L337" s="78">
        <f t="shared" si="191"/>
        <v>0</v>
      </c>
      <c r="M337" s="78">
        <f t="shared" ca="1" si="192"/>
        <v>7.4608904933814738E-2</v>
      </c>
      <c r="N337" s="78">
        <f t="shared" ca="1" si="178"/>
        <v>9.317296290022023E-3</v>
      </c>
      <c r="O337" s="78">
        <f t="shared" si="193"/>
        <v>5.0000000000000001E-4</v>
      </c>
      <c r="P337" s="13"/>
      <c r="Q337" s="8"/>
      <c r="R337" s="13"/>
      <c r="S337" s="89">
        <f t="shared" si="179"/>
        <v>0</v>
      </c>
      <c r="T337" s="75">
        <f t="shared" si="180"/>
        <v>0</v>
      </c>
      <c r="U337" s="90">
        <f t="shared" si="181"/>
        <v>0</v>
      </c>
      <c r="V337" s="82">
        <f t="shared" si="182"/>
        <v>0</v>
      </c>
      <c r="W337" s="8"/>
      <c r="X337" s="8"/>
      <c r="Y337" s="12"/>
      <c r="Z337" s="12"/>
      <c r="AA337" s="12"/>
      <c r="AB337" s="12"/>
      <c r="AC337" s="91">
        <f t="shared" si="183"/>
        <v>0</v>
      </c>
      <c r="AD337" s="75">
        <f t="shared" si="184"/>
        <v>0</v>
      </c>
      <c r="AE337" s="88">
        <f t="shared" si="172"/>
        <v>0</v>
      </c>
      <c r="AF337" s="92">
        <f t="shared" si="173"/>
        <v>0</v>
      </c>
      <c r="AG337" s="93">
        <f t="shared" si="174"/>
        <v>0</v>
      </c>
      <c r="AH337" s="93">
        <f t="shared" si="175"/>
        <v>0</v>
      </c>
      <c r="AI337" s="78">
        <f t="shared" si="176"/>
        <v>0</v>
      </c>
      <c r="AJ337" s="92">
        <f t="shared" si="185"/>
        <v>0</v>
      </c>
      <c r="AK337" s="78">
        <f t="shared" si="186"/>
        <v>0</v>
      </c>
      <c r="AL337" s="11"/>
      <c r="AM337" s="14"/>
      <c r="AN337" s="11"/>
      <c r="AO337" s="15"/>
      <c r="AP337" s="11"/>
      <c r="AQ337" s="11"/>
      <c r="AR337" s="11"/>
      <c r="AS337" s="75" t="str">
        <f t="shared" si="194"/>
        <v/>
      </c>
      <c r="AT337" s="75" t="str">
        <f t="shared" ca="1" si="195"/>
        <v/>
      </c>
      <c r="AU337" s="75" t="str">
        <f t="shared" si="196"/>
        <v/>
      </c>
      <c r="AV337" s="75" t="str">
        <f t="shared" ca="1" si="197"/>
        <v/>
      </c>
      <c r="AW337" s="169"/>
      <c r="AX337" s="169"/>
      <c r="AY337" s="75" t="str">
        <f t="shared" si="198"/>
        <v/>
      </c>
      <c r="AZ337" s="169"/>
      <c r="BA337" s="169"/>
      <c r="BB337" s="75" t="str">
        <f t="shared" si="199"/>
        <v/>
      </c>
      <c r="BC337" s="11"/>
      <c r="BH337" s="52"/>
      <c r="BI337" s="52"/>
      <c r="BJ337" s="52"/>
      <c r="BK337" s="52"/>
      <c r="BL337" s="52"/>
      <c r="BM337" s="52"/>
      <c r="BQ337" s="27"/>
      <c r="BR337" s="27"/>
      <c r="BS337" s="27"/>
      <c r="BT337" s="27"/>
      <c r="BU337" s="27"/>
      <c r="BV337" s="27"/>
      <c r="BW337" s="54"/>
      <c r="BX337" s="26"/>
      <c r="BY337" s="54"/>
      <c r="BZ337" s="26"/>
      <c r="CA337" s="26"/>
      <c r="CB337" s="26"/>
    </row>
    <row r="338" spans="1:80" ht="17.45" customHeight="1">
      <c r="A338" s="86">
        <f t="shared" ref="A338:A401" si="200">A331+1</f>
        <v>47.6</v>
      </c>
      <c r="B338" s="179">
        <f t="shared" si="177"/>
        <v>46280</v>
      </c>
      <c r="C338" s="8"/>
      <c r="D338" s="11"/>
      <c r="E338" s="12"/>
      <c r="F338" s="11"/>
      <c r="G338" s="74">
        <f t="shared" si="187"/>
        <v>765</v>
      </c>
      <c r="H338" s="75">
        <f t="shared" si="187"/>
        <v>5848</v>
      </c>
      <c r="I338" s="88">
        <f t="shared" si="188"/>
        <v>0</v>
      </c>
      <c r="J338" s="78">
        <f t="shared" si="189"/>
        <v>0</v>
      </c>
      <c r="K338" s="78">
        <f t="shared" si="190"/>
        <v>0</v>
      </c>
      <c r="L338" s="78">
        <f t="shared" si="191"/>
        <v>0</v>
      </c>
      <c r="M338" s="78">
        <f t="shared" ca="1" si="192"/>
        <v>7.4608904933814738E-2</v>
      </c>
      <c r="N338" s="78">
        <f t="shared" ca="1" si="178"/>
        <v>9.317296290022023E-3</v>
      </c>
      <c r="O338" s="78">
        <f t="shared" si="193"/>
        <v>5.0000000000000001E-4</v>
      </c>
      <c r="P338" s="13"/>
      <c r="Q338" s="8"/>
      <c r="R338" s="13"/>
      <c r="S338" s="89">
        <f t="shared" si="179"/>
        <v>0</v>
      </c>
      <c r="T338" s="75">
        <f t="shared" si="180"/>
        <v>0</v>
      </c>
      <c r="U338" s="90">
        <f t="shared" si="181"/>
        <v>0</v>
      </c>
      <c r="V338" s="82">
        <f t="shared" si="182"/>
        <v>0</v>
      </c>
      <c r="W338" s="8"/>
      <c r="X338" s="8"/>
      <c r="Y338" s="12"/>
      <c r="Z338" s="12"/>
      <c r="AA338" s="12"/>
      <c r="AB338" s="12"/>
      <c r="AC338" s="91">
        <f t="shared" si="183"/>
        <v>0</v>
      </c>
      <c r="AD338" s="75">
        <f t="shared" si="184"/>
        <v>0</v>
      </c>
      <c r="AE338" s="88">
        <f t="shared" si="172"/>
        <v>0</v>
      </c>
      <c r="AF338" s="92">
        <f t="shared" si="173"/>
        <v>0</v>
      </c>
      <c r="AG338" s="93">
        <f t="shared" si="174"/>
        <v>0</v>
      </c>
      <c r="AH338" s="93">
        <f t="shared" si="175"/>
        <v>0</v>
      </c>
      <c r="AI338" s="78">
        <f t="shared" si="176"/>
        <v>0</v>
      </c>
      <c r="AJ338" s="92">
        <f t="shared" si="185"/>
        <v>0</v>
      </c>
      <c r="AK338" s="78">
        <f t="shared" si="186"/>
        <v>0</v>
      </c>
      <c r="AL338" s="11"/>
      <c r="AM338" s="14"/>
      <c r="AN338" s="11"/>
      <c r="AO338" s="15"/>
      <c r="AP338" s="11"/>
      <c r="AQ338" s="11"/>
      <c r="AR338" s="11"/>
      <c r="AS338" s="75" t="str">
        <f t="shared" si="194"/>
        <v/>
      </c>
      <c r="AT338" s="75" t="str">
        <f t="shared" ca="1" si="195"/>
        <v/>
      </c>
      <c r="AU338" s="75" t="str">
        <f t="shared" si="196"/>
        <v/>
      </c>
      <c r="AV338" s="75" t="str">
        <f t="shared" ca="1" si="197"/>
        <v/>
      </c>
      <c r="AW338" s="169"/>
      <c r="AX338" s="169"/>
      <c r="AY338" s="75" t="str">
        <f t="shared" si="198"/>
        <v/>
      </c>
      <c r="AZ338" s="169"/>
      <c r="BA338" s="169"/>
      <c r="BB338" s="75" t="str">
        <f t="shared" si="199"/>
        <v/>
      </c>
      <c r="BC338" s="11"/>
      <c r="BH338" s="52"/>
      <c r="BI338" s="52"/>
      <c r="BJ338" s="52"/>
      <c r="BK338" s="52"/>
      <c r="BL338" s="52"/>
      <c r="BM338" s="52"/>
      <c r="BQ338" s="27"/>
      <c r="BR338" s="27"/>
      <c r="BS338" s="27"/>
      <c r="BT338" s="27"/>
      <c r="BU338" s="27"/>
      <c r="BV338" s="27"/>
      <c r="BW338" s="54"/>
      <c r="BX338" s="26"/>
      <c r="BY338" s="54"/>
      <c r="BZ338" s="26"/>
      <c r="CA338" s="26"/>
      <c r="CB338" s="26"/>
    </row>
    <row r="339" spans="1:80" ht="17.45" customHeight="1" thickBot="1">
      <c r="A339" s="94">
        <f t="shared" si="200"/>
        <v>47.7</v>
      </c>
      <c r="B339" s="180">
        <f t="shared" si="177"/>
        <v>46281</v>
      </c>
      <c r="C339" s="16"/>
      <c r="D339" s="17"/>
      <c r="E339" s="18"/>
      <c r="F339" s="17"/>
      <c r="G339" s="96">
        <f t="shared" si="187"/>
        <v>765</v>
      </c>
      <c r="H339" s="97">
        <f t="shared" si="187"/>
        <v>5848</v>
      </c>
      <c r="I339" s="98">
        <f t="shared" si="188"/>
        <v>0</v>
      </c>
      <c r="J339" s="99">
        <f t="shared" si="189"/>
        <v>0</v>
      </c>
      <c r="K339" s="99">
        <f t="shared" si="190"/>
        <v>0</v>
      </c>
      <c r="L339" s="99">
        <f t="shared" si="191"/>
        <v>0</v>
      </c>
      <c r="M339" s="99">
        <f t="shared" ca="1" si="192"/>
        <v>7.4608904933814738E-2</v>
      </c>
      <c r="N339" s="99">
        <f t="shared" ca="1" si="178"/>
        <v>9.317296290022023E-3</v>
      </c>
      <c r="O339" s="99">
        <f t="shared" si="193"/>
        <v>5.0000000000000001E-4</v>
      </c>
      <c r="P339" s="19"/>
      <c r="Q339" s="16"/>
      <c r="R339" s="19"/>
      <c r="S339" s="89">
        <f t="shared" si="179"/>
        <v>0</v>
      </c>
      <c r="T339" s="75">
        <f t="shared" si="180"/>
        <v>0</v>
      </c>
      <c r="U339" s="100">
        <f t="shared" si="181"/>
        <v>0</v>
      </c>
      <c r="V339" s="101">
        <f t="shared" si="182"/>
        <v>0</v>
      </c>
      <c r="W339" s="16"/>
      <c r="X339" s="8"/>
      <c r="Y339" s="12"/>
      <c r="Z339" s="12"/>
      <c r="AA339" s="12"/>
      <c r="AB339" s="12"/>
      <c r="AC339" s="102">
        <f t="shared" si="183"/>
        <v>0</v>
      </c>
      <c r="AD339" s="97">
        <f t="shared" si="184"/>
        <v>0</v>
      </c>
      <c r="AE339" s="98">
        <f t="shared" si="172"/>
        <v>0</v>
      </c>
      <c r="AF339" s="103">
        <f t="shared" si="173"/>
        <v>0</v>
      </c>
      <c r="AG339" s="104">
        <f t="shared" si="174"/>
        <v>0</v>
      </c>
      <c r="AH339" s="104">
        <f t="shared" si="175"/>
        <v>0</v>
      </c>
      <c r="AI339" s="99">
        <f t="shared" si="176"/>
        <v>0</v>
      </c>
      <c r="AJ339" s="103">
        <f t="shared" si="185"/>
        <v>0</v>
      </c>
      <c r="AK339" s="99">
        <f t="shared" si="186"/>
        <v>0</v>
      </c>
      <c r="AL339" s="17"/>
      <c r="AM339" s="20"/>
      <c r="AN339" s="17"/>
      <c r="AO339" s="21"/>
      <c r="AP339" s="17"/>
      <c r="AQ339" s="17"/>
      <c r="AR339" s="17"/>
      <c r="AS339" s="97" t="str">
        <f t="shared" si="194"/>
        <v/>
      </c>
      <c r="AT339" s="97" t="str">
        <f t="shared" ca="1" si="195"/>
        <v/>
      </c>
      <c r="AU339" s="97" t="str">
        <f t="shared" si="196"/>
        <v/>
      </c>
      <c r="AV339" s="97" t="str">
        <f t="shared" ca="1" si="197"/>
        <v/>
      </c>
      <c r="AW339" s="167"/>
      <c r="AX339" s="167"/>
      <c r="AY339" s="97" t="str">
        <f t="shared" si="198"/>
        <v/>
      </c>
      <c r="AZ339" s="167"/>
      <c r="BA339" s="167"/>
      <c r="BB339" s="97" t="str">
        <f t="shared" si="199"/>
        <v/>
      </c>
      <c r="BC339" s="17"/>
      <c r="BH339" s="52"/>
      <c r="BI339" s="52"/>
      <c r="BJ339" s="52"/>
      <c r="BK339" s="52"/>
      <c r="BL339" s="52"/>
      <c r="BM339" s="52"/>
      <c r="BQ339" s="27"/>
      <c r="BR339" s="27"/>
      <c r="BS339" s="27"/>
      <c r="BT339" s="27"/>
      <c r="BU339" s="27"/>
      <c r="BV339" s="27"/>
      <c r="BW339" s="54"/>
      <c r="BX339" s="26"/>
      <c r="BY339" s="54"/>
      <c r="BZ339" s="26"/>
      <c r="CA339" s="26"/>
      <c r="CB339" s="26"/>
    </row>
    <row r="340" spans="1:80" ht="17.45" customHeight="1" thickTop="1">
      <c r="A340" s="105">
        <f>A333+1</f>
        <v>48.1</v>
      </c>
      <c r="B340" s="178">
        <f>B339+1</f>
        <v>46282</v>
      </c>
      <c r="C340" s="4"/>
      <c r="D340" s="5"/>
      <c r="E340" s="6"/>
      <c r="F340" s="5"/>
      <c r="G340" s="74">
        <f t="shared" si="187"/>
        <v>765</v>
      </c>
      <c r="H340" s="75">
        <f t="shared" si="187"/>
        <v>5848</v>
      </c>
      <c r="I340" s="76">
        <f t="shared" si="188"/>
        <v>0</v>
      </c>
      <c r="J340" s="77">
        <f t="shared" si="189"/>
        <v>0</v>
      </c>
      <c r="K340" s="77">
        <f t="shared" si="190"/>
        <v>0</v>
      </c>
      <c r="L340" s="77">
        <f t="shared" si="191"/>
        <v>0</v>
      </c>
      <c r="M340" s="78">
        <f t="shared" ca="1" si="192"/>
        <v>7.4608904933814738E-2</v>
      </c>
      <c r="N340" s="78">
        <f t="shared" ca="1" si="178"/>
        <v>9.317296290022023E-3</v>
      </c>
      <c r="O340" s="78">
        <f t="shared" si="193"/>
        <v>5.0000000000000001E-4</v>
      </c>
      <c r="P340" s="13"/>
      <c r="Q340" s="8"/>
      <c r="R340" s="13"/>
      <c r="S340" s="79">
        <f t="shared" si="179"/>
        <v>0</v>
      </c>
      <c r="T340" s="80">
        <f t="shared" si="180"/>
        <v>0</v>
      </c>
      <c r="U340" s="90">
        <f t="shared" si="181"/>
        <v>0</v>
      </c>
      <c r="V340" s="82">
        <f t="shared" si="182"/>
        <v>0</v>
      </c>
      <c r="W340" s="4"/>
      <c r="X340" s="4"/>
      <c r="Y340" s="6"/>
      <c r="Z340" s="6"/>
      <c r="AA340" s="6"/>
      <c r="AB340" s="6"/>
      <c r="AC340" s="83">
        <f t="shared" si="183"/>
        <v>0</v>
      </c>
      <c r="AD340" s="80">
        <f t="shared" si="184"/>
        <v>0</v>
      </c>
      <c r="AE340" s="76">
        <f t="shared" si="172"/>
        <v>0</v>
      </c>
      <c r="AF340" s="84">
        <f t="shared" si="173"/>
        <v>0</v>
      </c>
      <c r="AG340" s="85">
        <f t="shared" si="174"/>
        <v>0</v>
      </c>
      <c r="AH340" s="85">
        <f t="shared" si="175"/>
        <v>0</v>
      </c>
      <c r="AI340" s="77">
        <f t="shared" si="176"/>
        <v>0</v>
      </c>
      <c r="AJ340" s="84">
        <f t="shared" si="185"/>
        <v>0</v>
      </c>
      <c r="AK340" s="77">
        <f t="shared" si="186"/>
        <v>0</v>
      </c>
      <c r="AL340" s="5"/>
      <c r="AM340" s="9"/>
      <c r="AN340" s="5"/>
      <c r="AO340" s="10"/>
      <c r="AP340" s="5"/>
      <c r="AQ340" s="5"/>
      <c r="AR340" s="5"/>
      <c r="AS340" s="80" t="str">
        <f t="shared" si="194"/>
        <v/>
      </c>
      <c r="AT340" s="80" t="str">
        <f t="shared" ca="1" si="195"/>
        <v/>
      </c>
      <c r="AU340" s="80" t="str">
        <f t="shared" si="196"/>
        <v/>
      </c>
      <c r="AV340" s="80" t="str">
        <f t="shared" ca="1" si="197"/>
        <v/>
      </c>
      <c r="AW340" s="165"/>
      <c r="AX340" s="165"/>
      <c r="AY340" s="80" t="str">
        <f t="shared" si="198"/>
        <v/>
      </c>
      <c r="AZ340" s="165"/>
      <c r="BA340" s="165"/>
      <c r="BB340" s="80" t="str">
        <f t="shared" si="199"/>
        <v/>
      </c>
      <c r="BC340" s="5"/>
      <c r="BH340" s="52"/>
      <c r="BI340" s="52"/>
      <c r="BJ340" s="52"/>
      <c r="BK340" s="52"/>
      <c r="BL340" s="52"/>
      <c r="BM340" s="52"/>
      <c r="BQ340" s="27"/>
      <c r="BR340" s="27"/>
      <c r="BS340" s="27"/>
      <c r="BT340" s="27"/>
      <c r="BU340" s="27"/>
      <c r="BV340" s="27"/>
      <c r="BW340" s="54"/>
      <c r="BX340" s="26"/>
      <c r="BY340" s="54"/>
      <c r="BZ340" s="26"/>
      <c r="CA340" s="26"/>
      <c r="CB340" s="26"/>
    </row>
    <row r="341" spans="1:80" ht="17.45" customHeight="1">
      <c r="A341" s="94">
        <f t="shared" si="200"/>
        <v>48.2</v>
      </c>
      <c r="B341" s="179">
        <f t="shared" si="177"/>
        <v>46283</v>
      </c>
      <c r="C341" s="8"/>
      <c r="D341" s="11"/>
      <c r="E341" s="12"/>
      <c r="F341" s="11"/>
      <c r="G341" s="74">
        <f t="shared" si="187"/>
        <v>765</v>
      </c>
      <c r="H341" s="75">
        <f t="shared" si="187"/>
        <v>5848</v>
      </c>
      <c r="I341" s="88">
        <f t="shared" si="188"/>
        <v>0</v>
      </c>
      <c r="J341" s="78">
        <f t="shared" si="189"/>
        <v>0</v>
      </c>
      <c r="K341" s="78">
        <f t="shared" si="190"/>
        <v>0</v>
      </c>
      <c r="L341" s="78">
        <f t="shared" si="191"/>
        <v>0</v>
      </c>
      <c r="M341" s="78">
        <f t="shared" ca="1" si="192"/>
        <v>7.4608904933814738E-2</v>
      </c>
      <c r="N341" s="78">
        <f t="shared" ca="1" si="178"/>
        <v>9.317296290022023E-3</v>
      </c>
      <c r="O341" s="78">
        <f t="shared" si="193"/>
        <v>5.0000000000000001E-4</v>
      </c>
      <c r="P341" s="13"/>
      <c r="Q341" s="8"/>
      <c r="R341" s="13"/>
      <c r="S341" s="89">
        <f t="shared" si="179"/>
        <v>0</v>
      </c>
      <c r="T341" s="75">
        <f t="shared" si="180"/>
        <v>0</v>
      </c>
      <c r="U341" s="90">
        <f t="shared" si="181"/>
        <v>0</v>
      </c>
      <c r="V341" s="82">
        <f t="shared" si="182"/>
        <v>0</v>
      </c>
      <c r="W341" s="8"/>
      <c r="X341" s="8"/>
      <c r="Y341" s="12"/>
      <c r="Z341" s="12"/>
      <c r="AA341" s="12"/>
      <c r="AB341" s="12"/>
      <c r="AC341" s="91">
        <f t="shared" si="183"/>
        <v>0</v>
      </c>
      <c r="AD341" s="75">
        <f t="shared" si="184"/>
        <v>0</v>
      </c>
      <c r="AE341" s="88">
        <f t="shared" si="172"/>
        <v>0</v>
      </c>
      <c r="AF341" s="92">
        <f t="shared" si="173"/>
        <v>0</v>
      </c>
      <c r="AG341" s="93">
        <f t="shared" si="174"/>
        <v>0</v>
      </c>
      <c r="AH341" s="93">
        <f t="shared" si="175"/>
        <v>0</v>
      </c>
      <c r="AI341" s="78">
        <f t="shared" si="176"/>
        <v>0</v>
      </c>
      <c r="AJ341" s="92">
        <f t="shared" si="185"/>
        <v>0</v>
      </c>
      <c r="AK341" s="78">
        <f t="shared" si="186"/>
        <v>0</v>
      </c>
      <c r="AL341" s="11"/>
      <c r="AM341" s="14"/>
      <c r="AN341" s="11"/>
      <c r="AO341" s="15"/>
      <c r="AP341" s="11"/>
      <c r="AQ341" s="11"/>
      <c r="AR341" s="11"/>
      <c r="AS341" s="75" t="str">
        <f t="shared" si="194"/>
        <v/>
      </c>
      <c r="AT341" s="75" t="str">
        <f t="shared" ca="1" si="195"/>
        <v/>
      </c>
      <c r="AU341" s="75" t="str">
        <f t="shared" si="196"/>
        <v/>
      </c>
      <c r="AV341" s="75" t="str">
        <f t="shared" ca="1" si="197"/>
        <v/>
      </c>
      <c r="AW341" s="169"/>
      <c r="AX341" s="169"/>
      <c r="AY341" s="75" t="str">
        <f t="shared" si="198"/>
        <v/>
      </c>
      <c r="AZ341" s="169"/>
      <c r="BA341" s="169"/>
      <c r="BB341" s="75" t="str">
        <f t="shared" si="199"/>
        <v/>
      </c>
      <c r="BC341" s="11"/>
      <c r="BH341" s="52"/>
      <c r="BI341" s="52"/>
      <c r="BJ341" s="52"/>
      <c r="BK341" s="52"/>
      <c r="BL341" s="52"/>
      <c r="BM341" s="52"/>
      <c r="BQ341" s="27"/>
      <c r="BR341" s="27"/>
      <c r="BS341" s="27"/>
      <c r="BT341" s="27"/>
      <c r="BU341" s="27"/>
      <c r="BV341" s="27"/>
      <c r="BW341" s="54"/>
      <c r="BX341" s="26"/>
      <c r="BY341" s="54"/>
      <c r="BZ341" s="26"/>
      <c r="CA341" s="26"/>
      <c r="CB341" s="26"/>
    </row>
    <row r="342" spans="1:80" ht="17.45" customHeight="1">
      <c r="A342" s="86">
        <f t="shared" si="200"/>
        <v>48.3</v>
      </c>
      <c r="B342" s="179">
        <f t="shared" si="177"/>
        <v>46284</v>
      </c>
      <c r="C342" s="8"/>
      <c r="D342" s="11"/>
      <c r="E342" s="12"/>
      <c r="F342" s="11"/>
      <c r="G342" s="74">
        <f t="shared" si="187"/>
        <v>765</v>
      </c>
      <c r="H342" s="75">
        <f t="shared" si="187"/>
        <v>5848</v>
      </c>
      <c r="I342" s="88">
        <f t="shared" si="188"/>
        <v>0</v>
      </c>
      <c r="J342" s="78">
        <f t="shared" si="189"/>
        <v>0</v>
      </c>
      <c r="K342" s="78">
        <f t="shared" si="190"/>
        <v>0</v>
      </c>
      <c r="L342" s="78">
        <f t="shared" si="191"/>
        <v>0</v>
      </c>
      <c r="M342" s="78">
        <f t="shared" ca="1" si="192"/>
        <v>7.4608904933814738E-2</v>
      </c>
      <c r="N342" s="78">
        <f t="shared" ca="1" si="178"/>
        <v>9.317296290022023E-3</v>
      </c>
      <c r="O342" s="78">
        <f t="shared" si="193"/>
        <v>5.0000000000000001E-4</v>
      </c>
      <c r="P342" s="13"/>
      <c r="Q342" s="8"/>
      <c r="R342" s="13"/>
      <c r="S342" s="89">
        <f t="shared" si="179"/>
        <v>0</v>
      </c>
      <c r="T342" s="75">
        <f t="shared" si="180"/>
        <v>0</v>
      </c>
      <c r="U342" s="90">
        <f t="shared" si="181"/>
        <v>0</v>
      </c>
      <c r="V342" s="82">
        <f t="shared" si="182"/>
        <v>0</v>
      </c>
      <c r="W342" s="8"/>
      <c r="X342" s="8"/>
      <c r="Y342" s="12"/>
      <c r="Z342" s="12"/>
      <c r="AA342" s="12"/>
      <c r="AB342" s="12"/>
      <c r="AC342" s="91">
        <f t="shared" si="183"/>
        <v>0</v>
      </c>
      <c r="AD342" s="75">
        <f t="shared" si="184"/>
        <v>0</v>
      </c>
      <c r="AE342" s="88">
        <f t="shared" si="172"/>
        <v>0</v>
      </c>
      <c r="AF342" s="92">
        <f t="shared" si="173"/>
        <v>0</v>
      </c>
      <c r="AG342" s="93">
        <f t="shared" si="174"/>
        <v>0</v>
      </c>
      <c r="AH342" s="93">
        <f t="shared" si="175"/>
        <v>0</v>
      </c>
      <c r="AI342" s="78">
        <f t="shared" si="176"/>
        <v>0</v>
      </c>
      <c r="AJ342" s="92">
        <f t="shared" si="185"/>
        <v>0</v>
      </c>
      <c r="AK342" s="78">
        <f t="shared" si="186"/>
        <v>0</v>
      </c>
      <c r="AL342" s="11"/>
      <c r="AM342" s="14"/>
      <c r="AN342" s="11"/>
      <c r="AO342" s="15"/>
      <c r="AP342" s="11"/>
      <c r="AQ342" s="11"/>
      <c r="AR342" s="11"/>
      <c r="AS342" s="75" t="str">
        <f t="shared" si="194"/>
        <v/>
      </c>
      <c r="AT342" s="75" t="str">
        <f t="shared" ca="1" si="195"/>
        <v/>
      </c>
      <c r="AU342" s="75" t="str">
        <f t="shared" si="196"/>
        <v/>
      </c>
      <c r="AV342" s="75" t="str">
        <f t="shared" ca="1" si="197"/>
        <v/>
      </c>
      <c r="AW342" s="169"/>
      <c r="AX342" s="169"/>
      <c r="AY342" s="75" t="str">
        <f t="shared" si="198"/>
        <v/>
      </c>
      <c r="AZ342" s="169"/>
      <c r="BA342" s="169"/>
      <c r="BB342" s="75" t="str">
        <f t="shared" si="199"/>
        <v/>
      </c>
      <c r="BC342" s="11"/>
      <c r="BH342" s="52"/>
      <c r="BI342" s="52"/>
      <c r="BJ342" s="52"/>
      <c r="BK342" s="52"/>
      <c r="BL342" s="52"/>
      <c r="BM342" s="52"/>
      <c r="BQ342" s="27"/>
      <c r="BR342" s="27"/>
      <c r="BS342" s="27"/>
      <c r="BT342" s="27"/>
      <c r="BU342" s="27"/>
      <c r="BV342" s="27"/>
      <c r="BW342" s="54"/>
      <c r="BX342" s="26"/>
      <c r="BY342" s="54"/>
      <c r="BZ342" s="26"/>
      <c r="CA342" s="26"/>
      <c r="CB342" s="26"/>
    </row>
    <row r="343" spans="1:80" ht="17.45" customHeight="1">
      <c r="A343" s="94">
        <f t="shared" si="200"/>
        <v>48.4</v>
      </c>
      <c r="B343" s="179">
        <f t="shared" si="177"/>
        <v>46285</v>
      </c>
      <c r="C343" s="8"/>
      <c r="D343" s="11"/>
      <c r="E343" s="12"/>
      <c r="F343" s="11"/>
      <c r="G343" s="74">
        <f t="shared" si="187"/>
        <v>765</v>
      </c>
      <c r="H343" s="75">
        <f t="shared" si="187"/>
        <v>5848</v>
      </c>
      <c r="I343" s="88">
        <f t="shared" si="188"/>
        <v>0</v>
      </c>
      <c r="J343" s="78">
        <f t="shared" si="189"/>
        <v>0</v>
      </c>
      <c r="K343" s="78">
        <f t="shared" si="190"/>
        <v>0</v>
      </c>
      <c r="L343" s="78">
        <f t="shared" si="191"/>
        <v>0</v>
      </c>
      <c r="M343" s="78">
        <f t="shared" ca="1" si="192"/>
        <v>7.4608904933814738E-2</v>
      </c>
      <c r="N343" s="78">
        <f t="shared" ca="1" si="178"/>
        <v>9.317296290022023E-3</v>
      </c>
      <c r="O343" s="78">
        <f t="shared" si="193"/>
        <v>5.0000000000000001E-4</v>
      </c>
      <c r="P343" s="13"/>
      <c r="Q343" s="8"/>
      <c r="R343" s="13"/>
      <c r="S343" s="89">
        <f t="shared" si="179"/>
        <v>0</v>
      </c>
      <c r="T343" s="75">
        <f t="shared" si="180"/>
        <v>0</v>
      </c>
      <c r="U343" s="90">
        <f t="shared" si="181"/>
        <v>0</v>
      </c>
      <c r="V343" s="82">
        <f t="shared" si="182"/>
        <v>0</v>
      </c>
      <c r="W343" s="8"/>
      <c r="X343" s="8"/>
      <c r="Y343" s="12"/>
      <c r="Z343" s="12"/>
      <c r="AA343" s="12"/>
      <c r="AB343" s="12"/>
      <c r="AC343" s="91">
        <f t="shared" si="183"/>
        <v>0</v>
      </c>
      <c r="AD343" s="75">
        <f t="shared" si="184"/>
        <v>0</v>
      </c>
      <c r="AE343" s="88">
        <f t="shared" si="172"/>
        <v>0</v>
      </c>
      <c r="AF343" s="92">
        <f t="shared" si="173"/>
        <v>0</v>
      </c>
      <c r="AG343" s="93">
        <f t="shared" si="174"/>
        <v>0</v>
      </c>
      <c r="AH343" s="93">
        <f t="shared" si="175"/>
        <v>0</v>
      </c>
      <c r="AI343" s="78">
        <f t="shared" si="176"/>
        <v>0</v>
      </c>
      <c r="AJ343" s="92">
        <f t="shared" si="185"/>
        <v>0</v>
      </c>
      <c r="AK343" s="78">
        <f t="shared" si="186"/>
        <v>0</v>
      </c>
      <c r="AL343" s="11"/>
      <c r="AM343" s="14"/>
      <c r="AN343" s="11"/>
      <c r="AO343" s="15"/>
      <c r="AP343" s="11"/>
      <c r="AQ343" s="11"/>
      <c r="AR343" s="11"/>
      <c r="AS343" s="75" t="str">
        <f t="shared" si="194"/>
        <v/>
      </c>
      <c r="AT343" s="75" t="str">
        <f t="shared" ca="1" si="195"/>
        <v/>
      </c>
      <c r="AU343" s="75" t="str">
        <f t="shared" si="196"/>
        <v/>
      </c>
      <c r="AV343" s="75" t="str">
        <f t="shared" ca="1" si="197"/>
        <v/>
      </c>
      <c r="AW343" s="169"/>
      <c r="AX343" s="169"/>
      <c r="AY343" s="75" t="str">
        <f t="shared" si="198"/>
        <v/>
      </c>
      <c r="AZ343" s="169"/>
      <c r="BA343" s="169"/>
      <c r="BB343" s="75" t="str">
        <f t="shared" si="199"/>
        <v/>
      </c>
      <c r="BC343" s="11"/>
      <c r="BH343" s="52"/>
      <c r="BI343" s="52"/>
      <c r="BJ343" s="52"/>
      <c r="BK343" s="52"/>
      <c r="BL343" s="52"/>
      <c r="BM343" s="52"/>
      <c r="BQ343" s="27"/>
      <c r="BR343" s="27"/>
      <c r="BS343" s="27"/>
      <c r="BT343" s="27"/>
      <c r="BU343" s="27"/>
      <c r="BV343" s="27"/>
      <c r="BW343" s="54"/>
      <c r="BX343" s="26"/>
      <c r="BY343" s="54"/>
      <c r="BZ343" s="26"/>
      <c r="CA343" s="26"/>
      <c r="CB343" s="26"/>
    </row>
    <row r="344" spans="1:80" ht="17.45" customHeight="1">
      <c r="A344" s="86">
        <f t="shared" si="200"/>
        <v>48.5</v>
      </c>
      <c r="B344" s="179">
        <f t="shared" si="177"/>
        <v>46286</v>
      </c>
      <c r="C344" s="8"/>
      <c r="D344" s="11"/>
      <c r="E344" s="12"/>
      <c r="F344" s="11"/>
      <c r="G344" s="74">
        <f t="shared" si="187"/>
        <v>765</v>
      </c>
      <c r="H344" s="75">
        <f t="shared" si="187"/>
        <v>5848</v>
      </c>
      <c r="I344" s="88">
        <f t="shared" si="188"/>
        <v>0</v>
      </c>
      <c r="J344" s="78">
        <f t="shared" si="189"/>
        <v>0</v>
      </c>
      <c r="K344" s="78">
        <f t="shared" si="190"/>
        <v>0</v>
      </c>
      <c r="L344" s="78">
        <f t="shared" si="191"/>
        <v>0</v>
      </c>
      <c r="M344" s="78">
        <f t="shared" ca="1" si="192"/>
        <v>7.4608904933814738E-2</v>
      </c>
      <c r="N344" s="78">
        <f t="shared" ca="1" si="178"/>
        <v>9.317296290022023E-3</v>
      </c>
      <c r="O344" s="78">
        <f t="shared" si="193"/>
        <v>5.0000000000000001E-4</v>
      </c>
      <c r="P344" s="13"/>
      <c r="Q344" s="8"/>
      <c r="R344" s="13"/>
      <c r="S344" s="89">
        <f t="shared" si="179"/>
        <v>0</v>
      </c>
      <c r="T344" s="75">
        <f t="shared" si="180"/>
        <v>0</v>
      </c>
      <c r="U344" s="90">
        <f t="shared" si="181"/>
        <v>0</v>
      </c>
      <c r="V344" s="82">
        <f t="shared" si="182"/>
        <v>0</v>
      </c>
      <c r="W344" s="8"/>
      <c r="X344" s="8"/>
      <c r="Y344" s="12"/>
      <c r="Z344" s="12"/>
      <c r="AA344" s="12"/>
      <c r="AB344" s="12"/>
      <c r="AC344" s="91">
        <f t="shared" si="183"/>
        <v>0</v>
      </c>
      <c r="AD344" s="75">
        <f t="shared" si="184"/>
        <v>0</v>
      </c>
      <c r="AE344" s="88">
        <f t="shared" si="172"/>
        <v>0</v>
      </c>
      <c r="AF344" s="92">
        <f t="shared" si="173"/>
        <v>0</v>
      </c>
      <c r="AG344" s="93">
        <f t="shared" si="174"/>
        <v>0</v>
      </c>
      <c r="AH344" s="93">
        <f t="shared" si="175"/>
        <v>0</v>
      </c>
      <c r="AI344" s="78">
        <f t="shared" si="176"/>
        <v>0</v>
      </c>
      <c r="AJ344" s="92">
        <f t="shared" si="185"/>
        <v>0</v>
      </c>
      <c r="AK344" s="78">
        <f t="shared" si="186"/>
        <v>0</v>
      </c>
      <c r="AL344" s="11"/>
      <c r="AM344" s="14"/>
      <c r="AN344" s="11"/>
      <c r="AO344" s="15"/>
      <c r="AP344" s="11"/>
      <c r="AQ344" s="11"/>
      <c r="AR344" s="11"/>
      <c r="AS344" s="75" t="str">
        <f t="shared" si="194"/>
        <v/>
      </c>
      <c r="AT344" s="75" t="str">
        <f t="shared" ca="1" si="195"/>
        <v/>
      </c>
      <c r="AU344" s="75" t="str">
        <f t="shared" si="196"/>
        <v/>
      </c>
      <c r="AV344" s="75" t="str">
        <f t="shared" ca="1" si="197"/>
        <v/>
      </c>
      <c r="AW344" s="169"/>
      <c r="AX344" s="169"/>
      <c r="AY344" s="75" t="str">
        <f t="shared" si="198"/>
        <v/>
      </c>
      <c r="AZ344" s="169"/>
      <c r="BA344" s="169"/>
      <c r="BB344" s="75" t="str">
        <f t="shared" si="199"/>
        <v/>
      </c>
      <c r="BC344" s="11"/>
      <c r="BH344" s="52"/>
      <c r="BI344" s="52"/>
      <c r="BJ344" s="52"/>
      <c r="BK344" s="52"/>
      <c r="BL344" s="52"/>
      <c r="BM344" s="52"/>
      <c r="BQ344" s="27"/>
      <c r="BR344" s="27"/>
      <c r="BS344" s="27"/>
      <c r="BT344" s="27"/>
      <c r="BU344" s="27"/>
      <c r="BV344" s="27"/>
      <c r="BW344" s="54"/>
      <c r="BX344" s="26"/>
      <c r="BY344" s="54"/>
      <c r="BZ344" s="26"/>
      <c r="CA344" s="26"/>
      <c r="CB344" s="26"/>
    </row>
    <row r="345" spans="1:80" ht="17.45" customHeight="1">
      <c r="A345" s="94">
        <f t="shared" si="200"/>
        <v>48.6</v>
      </c>
      <c r="B345" s="179">
        <f t="shared" si="177"/>
        <v>46287</v>
      </c>
      <c r="C345" s="8"/>
      <c r="D345" s="11"/>
      <c r="E345" s="12"/>
      <c r="F345" s="11"/>
      <c r="G345" s="74">
        <f t="shared" si="187"/>
        <v>765</v>
      </c>
      <c r="H345" s="75">
        <f t="shared" si="187"/>
        <v>5848</v>
      </c>
      <c r="I345" s="88">
        <f t="shared" si="188"/>
        <v>0</v>
      </c>
      <c r="J345" s="78">
        <f t="shared" si="189"/>
        <v>0</v>
      </c>
      <c r="K345" s="78">
        <f t="shared" si="190"/>
        <v>0</v>
      </c>
      <c r="L345" s="78">
        <f t="shared" si="191"/>
        <v>0</v>
      </c>
      <c r="M345" s="78">
        <f t="shared" ca="1" si="192"/>
        <v>7.4608904933814738E-2</v>
      </c>
      <c r="N345" s="78">
        <f t="shared" ca="1" si="178"/>
        <v>9.317296290022023E-3</v>
      </c>
      <c r="O345" s="78">
        <f t="shared" si="193"/>
        <v>5.0000000000000001E-4</v>
      </c>
      <c r="P345" s="13"/>
      <c r="Q345" s="8"/>
      <c r="R345" s="13"/>
      <c r="S345" s="89">
        <f t="shared" si="179"/>
        <v>0</v>
      </c>
      <c r="T345" s="75">
        <f t="shared" si="180"/>
        <v>0</v>
      </c>
      <c r="U345" s="90">
        <f t="shared" si="181"/>
        <v>0</v>
      </c>
      <c r="V345" s="82">
        <f t="shared" si="182"/>
        <v>0</v>
      </c>
      <c r="W345" s="8"/>
      <c r="X345" s="8"/>
      <c r="Y345" s="12"/>
      <c r="Z345" s="12"/>
      <c r="AA345" s="12"/>
      <c r="AB345" s="12"/>
      <c r="AC345" s="91">
        <f t="shared" si="183"/>
        <v>0</v>
      </c>
      <c r="AD345" s="75">
        <f t="shared" si="184"/>
        <v>0</v>
      </c>
      <c r="AE345" s="88">
        <f t="shared" si="172"/>
        <v>0</v>
      </c>
      <c r="AF345" s="92">
        <f t="shared" si="173"/>
        <v>0</v>
      </c>
      <c r="AG345" s="93">
        <f t="shared" si="174"/>
        <v>0</v>
      </c>
      <c r="AH345" s="93">
        <f t="shared" si="175"/>
        <v>0</v>
      </c>
      <c r="AI345" s="78">
        <f t="shared" si="176"/>
        <v>0</v>
      </c>
      <c r="AJ345" s="92">
        <f t="shared" si="185"/>
        <v>0</v>
      </c>
      <c r="AK345" s="78">
        <f t="shared" si="186"/>
        <v>0</v>
      </c>
      <c r="AL345" s="11"/>
      <c r="AM345" s="14"/>
      <c r="AN345" s="11"/>
      <c r="AO345" s="15"/>
      <c r="AP345" s="11"/>
      <c r="AQ345" s="11"/>
      <c r="AR345" s="11"/>
      <c r="AS345" s="75" t="str">
        <f t="shared" si="194"/>
        <v/>
      </c>
      <c r="AT345" s="75" t="str">
        <f t="shared" ca="1" si="195"/>
        <v/>
      </c>
      <c r="AU345" s="75" t="str">
        <f t="shared" si="196"/>
        <v/>
      </c>
      <c r="AV345" s="75" t="str">
        <f t="shared" ca="1" si="197"/>
        <v/>
      </c>
      <c r="AW345" s="169"/>
      <c r="AX345" s="169"/>
      <c r="AY345" s="75" t="str">
        <f t="shared" si="198"/>
        <v/>
      </c>
      <c r="AZ345" s="169"/>
      <c r="BA345" s="169"/>
      <c r="BB345" s="75" t="str">
        <f t="shared" si="199"/>
        <v/>
      </c>
      <c r="BC345" s="11"/>
      <c r="BH345" s="52"/>
      <c r="BI345" s="52"/>
      <c r="BJ345" s="52"/>
      <c r="BK345" s="52"/>
      <c r="BL345" s="52"/>
      <c r="BM345" s="52"/>
      <c r="BQ345" s="27"/>
      <c r="BR345" s="27"/>
      <c r="BS345" s="27"/>
      <c r="BT345" s="27"/>
      <c r="BU345" s="27"/>
      <c r="BV345" s="27"/>
      <c r="BW345" s="54"/>
      <c r="BX345" s="26"/>
      <c r="BY345" s="54"/>
      <c r="BZ345" s="26"/>
      <c r="CA345" s="26"/>
      <c r="CB345" s="26"/>
    </row>
    <row r="346" spans="1:80" ht="17.45" customHeight="1" thickBot="1">
      <c r="A346" s="86">
        <f t="shared" si="200"/>
        <v>48.7</v>
      </c>
      <c r="B346" s="180">
        <f t="shared" si="177"/>
        <v>46288</v>
      </c>
      <c r="C346" s="16"/>
      <c r="D346" s="17"/>
      <c r="E346" s="18"/>
      <c r="F346" s="17"/>
      <c r="G346" s="96">
        <f t="shared" si="187"/>
        <v>765</v>
      </c>
      <c r="H346" s="97">
        <f t="shared" si="187"/>
        <v>5848</v>
      </c>
      <c r="I346" s="98">
        <f t="shared" si="188"/>
        <v>0</v>
      </c>
      <c r="J346" s="99">
        <f t="shared" si="189"/>
        <v>0</v>
      </c>
      <c r="K346" s="99">
        <f t="shared" si="190"/>
        <v>0</v>
      </c>
      <c r="L346" s="99">
        <f t="shared" si="191"/>
        <v>0</v>
      </c>
      <c r="M346" s="99">
        <f t="shared" ca="1" si="192"/>
        <v>7.4608904933814738E-2</v>
      </c>
      <c r="N346" s="99">
        <f t="shared" ca="1" si="178"/>
        <v>9.317296290022023E-3</v>
      </c>
      <c r="O346" s="99">
        <f t="shared" si="193"/>
        <v>5.0000000000000001E-4</v>
      </c>
      <c r="P346" s="19"/>
      <c r="Q346" s="16"/>
      <c r="R346" s="19"/>
      <c r="S346" s="89">
        <f t="shared" si="179"/>
        <v>0</v>
      </c>
      <c r="T346" s="75">
        <f t="shared" si="180"/>
        <v>0</v>
      </c>
      <c r="U346" s="100">
        <f t="shared" si="181"/>
        <v>0</v>
      </c>
      <c r="V346" s="101">
        <f t="shared" si="182"/>
        <v>0</v>
      </c>
      <c r="W346" s="16"/>
      <c r="X346" s="8"/>
      <c r="Y346" s="12"/>
      <c r="Z346" s="12"/>
      <c r="AA346" s="12"/>
      <c r="AB346" s="12"/>
      <c r="AC346" s="102">
        <f t="shared" si="183"/>
        <v>0</v>
      </c>
      <c r="AD346" s="97">
        <f t="shared" si="184"/>
        <v>0</v>
      </c>
      <c r="AE346" s="98">
        <f t="shared" si="172"/>
        <v>0</v>
      </c>
      <c r="AF346" s="103">
        <f t="shared" si="173"/>
        <v>0</v>
      </c>
      <c r="AG346" s="104">
        <f t="shared" si="174"/>
        <v>0</v>
      </c>
      <c r="AH346" s="104">
        <f t="shared" si="175"/>
        <v>0</v>
      </c>
      <c r="AI346" s="99">
        <f t="shared" si="176"/>
        <v>0</v>
      </c>
      <c r="AJ346" s="103">
        <f t="shared" si="185"/>
        <v>0</v>
      </c>
      <c r="AK346" s="99">
        <f t="shared" si="186"/>
        <v>0</v>
      </c>
      <c r="AL346" s="17"/>
      <c r="AM346" s="20"/>
      <c r="AN346" s="17"/>
      <c r="AO346" s="21"/>
      <c r="AP346" s="17"/>
      <c r="AQ346" s="17"/>
      <c r="AR346" s="17"/>
      <c r="AS346" s="97" t="str">
        <f t="shared" si="194"/>
        <v/>
      </c>
      <c r="AT346" s="97" t="str">
        <f t="shared" ca="1" si="195"/>
        <v/>
      </c>
      <c r="AU346" s="97" t="str">
        <f t="shared" si="196"/>
        <v/>
      </c>
      <c r="AV346" s="97" t="str">
        <f t="shared" ca="1" si="197"/>
        <v/>
      </c>
      <c r="AW346" s="167"/>
      <c r="AX346" s="167"/>
      <c r="AY346" s="97" t="str">
        <f t="shared" si="198"/>
        <v/>
      </c>
      <c r="AZ346" s="167"/>
      <c r="BA346" s="167"/>
      <c r="BB346" s="97" t="str">
        <f t="shared" si="199"/>
        <v/>
      </c>
      <c r="BC346" s="17"/>
      <c r="BH346" s="52"/>
      <c r="BI346" s="52"/>
      <c r="BJ346" s="52"/>
      <c r="BK346" s="52"/>
      <c r="BL346" s="52"/>
      <c r="BM346" s="52"/>
      <c r="BQ346" s="27"/>
      <c r="BR346" s="27"/>
      <c r="BS346" s="27"/>
      <c r="BT346" s="27"/>
      <c r="BU346" s="27"/>
      <c r="BV346" s="27"/>
      <c r="BW346" s="54"/>
      <c r="BX346" s="26"/>
      <c r="BY346" s="54"/>
      <c r="BZ346" s="26"/>
      <c r="CA346" s="26"/>
      <c r="CB346" s="26"/>
    </row>
    <row r="347" spans="1:80" ht="17.45" customHeight="1" thickTop="1">
      <c r="A347" s="71">
        <f>A340+1</f>
        <v>49.1</v>
      </c>
      <c r="B347" s="178">
        <f>B346+1</f>
        <v>46289</v>
      </c>
      <c r="C347" s="4"/>
      <c r="D347" s="5"/>
      <c r="E347" s="6"/>
      <c r="F347" s="5"/>
      <c r="G347" s="74">
        <f t="shared" si="187"/>
        <v>765</v>
      </c>
      <c r="H347" s="75">
        <f t="shared" si="187"/>
        <v>5848</v>
      </c>
      <c r="I347" s="76">
        <f t="shared" si="188"/>
        <v>0</v>
      </c>
      <c r="J347" s="77">
        <f t="shared" si="189"/>
        <v>0</v>
      </c>
      <c r="K347" s="77">
        <f t="shared" si="190"/>
        <v>0</v>
      </c>
      <c r="L347" s="77">
        <f t="shared" si="191"/>
        <v>0</v>
      </c>
      <c r="M347" s="78">
        <f t="shared" ca="1" si="192"/>
        <v>7.4608904933814738E-2</v>
      </c>
      <c r="N347" s="78">
        <f t="shared" ca="1" si="178"/>
        <v>9.317296290022023E-3</v>
      </c>
      <c r="O347" s="78">
        <f t="shared" si="193"/>
        <v>5.0000000000000001E-4</v>
      </c>
      <c r="P347" s="13"/>
      <c r="Q347" s="8"/>
      <c r="R347" s="13"/>
      <c r="S347" s="79">
        <f t="shared" si="179"/>
        <v>0</v>
      </c>
      <c r="T347" s="80">
        <f t="shared" si="180"/>
        <v>0</v>
      </c>
      <c r="U347" s="90">
        <f t="shared" si="181"/>
        <v>0</v>
      </c>
      <c r="V347" s="82">
        <f t="shared" si="182"/>
        <v>0</v>
      </c>
      <c r="W347" s="4"/>
      <c r="X347" s="4"/>
      <c r="Y347" s="6"/>
      <c r="Z347" s="6"/>
      <c r="AA347" s="6"/>
      <c r="AB347" s="6"/>
      <c r="AC347" s="83">
        <f t="shared" si="183"/>
        <v>0</v>
      </c>
      <c r="AD347" s="80">
        <f t="shared" si="184"/>
        <v>0</v>
      </c>
      <c r="AE347" s="76">
        <f t="shared" si="172"/>
        <v>0</v>
      </c>
      <c r="AF347" s="84">
        <f t="shared" si="173"/>
        <v>0</v>
      </c>
      <c r="AG347" s="85">
        <f t="shared" si="174"/>
        <v>0</v>
      </c>
      <c r="AH347" s="85">
        <f t="shared" si="175"/>
        <v>0</v>
      </c>
      <c r="AI347" s="77">
        <f t="shared" si="176"/>
        <v>0</v>
      </c>
      <c r="AJ347" s="84">
        <f t="shared" si="185"/>
        <v>0</v>
      </c>
      <c r="AK347" s="77">
        <f t="shared" si="186"/>
        <v>0</v>
      </c>
      <c r="AL347" s="5"/>
      <c r="AM347" s="9"/>
      <c r="AN347" s="5"/>
      <c r="AO347" s="10"/>
      <c r="AP347" s="5"/>
      <c r="AQ347" s="5"/>
      <c r="AR347" s="5"/>
      <c r="AS347" s="80" t="str">
        <f t="shared" si="194"/>
        <v/>
      </c>
      <c r="AT347" s="80" t="str">
        <f t="shared" ca="1" si="195"/>
        <v/>
      </c>
      <c r="AU347" s="80" t="str">
        <f t="shared" si="196"/>
        <v/>
      </c>
      <c r="AV347" s="80" t="str">
        <f t="shared" ca="1" si="197"/>
        <v/>
      </c>
      <c r="AW347" s="165"/>
      <c r="AX347" s="165"/>
      <c r="AY347" s="80" t="str">
        <f t="shared" si="198"/>
        <v/>
      </c>
      <c r="AZ347" s="165"/>
      <c r="BA347" s="165"/>
      <c r="BB347" s="80" t="str">
        <f t="shared" si="199"/>
        <v/>
      </c>
      <c r="BC347" s="5"/>
      <c r="BH347" s="52"/>
      <c r="BI347" s="52"/>
      <c r="BJ347" s="52"/>
      <c r="BK347" s="52"/>
      <c r="BL347" s="52"/>
      <c r="BM347" s="52"/>
      <c r="BQ347" s="27"/>
      <c r="BR347" s="27"/>
      <c r="BS347" s="27"/>
      <c r="BT347" s="27"/>
      <c r="BU347" s="27"/>
      <c r="BV347" s="27"/>
      <c r="BW347" s="54"/>
      <c r="BX347" s="26"/>
      <c r="BY347" s="54"/>
      <c r="BZ347" s="26"/>
      <c r="CA347" s="26"/>
      <c r="CB347" s="26"/>
    </row>
    <row r="348" spans="1:80" ht="17.45" customHeight="1">
      <c r="A348" s="86">
        <f t="shared" si="200"/>
        <v>49.2</v>
      </c>
      <c r="B348" s="179">
        <f t="shared" si="177"/>
        <v>46290</v>
      </c>
      <c r="C348" s="8"/>
      <c r="D348" s="11"/>
      <c r="E348" s="12"/>
      <c r="F348" s="11"/>
      <c r="G348" s="74">
        <f t="shared" ref="G348:H363" si="201">G347-E348-C348</f>
        <v>765</v>
      </c>
      <c r="H348" s="75">
        <f t="shared" si="201"/>
        <v>5848</v>
      </c>
      <c r="I348" s="88">
        <f t="shared" si="188"/>
        <v>0</v>
      </c>
      <c r="J348" s="78">
        <f t="shared" si="189"/>
        <v>0</v>
      </c>
      <c r="K348" s="78">
        <f t="shared" si="190"/>
        <v>0</v>
      </c>
      <c r="L348" s="78">
        <f t="shared" si="191"/>
        <v>0</v>
      </c>
      <c r="M348" s="78">
        <f t="shared" ca="1" si="192"/>
        <v>7.4608904933814738E-2</v>
      </c>
      <c r="N348" s="78">
        <f t="shared" ca="1" si="178"/>
        <v>9.317296290022023E-3</v>
      </c>
      <c r="O348" s="78">
        <f t="shared" si="193"/>
        <v>5.0000000000000001E-4</v>
      </c>
      <c r="P348" s="13"/>
      <c r="Q348" s="8"/>
      <c r="R348" s="13"/>
      <c r="S348" s="89">
        <f t="shared" si="179"/>
        <v>0</v>
      </c>
      <c r="T348" s="75">
        <f t="shared" si="180"/>
        <v>0</v>
      </c>
      <c r="U348" s="90">
        <f t="shared" si="181"/>
        <v>0</v>
      </c>
      <c r="V348" s="82">
        <f t="shared" si="182"/>
        <v>0</v>
      </c>
      <c r="W348" s="8"/>
      <c r="X348" s="8"/>
      <c r="Y348" s="12"/>
      <c r="Z348" s="12"/>
      <c r="AA348" s="12"/>
      <c r="AB348" s="12"/>
      <c r="AC348" s="91">
        <f t="shared" si="183"/>
        <v>0</v>
      </c>
      <c r="AD348" s="75">
        <f t="shared" si="184"/>
        <v>0</v>
      </c>
      <c r="AE348" s="88">
        <f t="shared" si="172"/>
        <v>0</v>
      </c>
      <c r="AF348" s="92">
        <f t="shared" si="173"/>
        <v>0</v>
      </c>
      <c r="AG348" s="93">
        <f t="shared" si="174"/>
        <v>0</v>
      </c>
      <c r="AH348" s="93">
        <f t="shared" si="175"/>
        <v>0</v>
      </c>
      <c r="AI348" s="78">
        <f t="shared" si="176"/>
        <v>0</v>
      </c>
      <c r="AJ348" s="92">
        <f t="shared" si="185"/>
        <v>0</v>
      </c>
      <c r="AK348" s="78">
        <f t="shared" si="186"/>
        <v>0</v>
      </c>
      <c r="AL348" s="11"/>
      <c r="AM348" s="14"/>
      <c r="AN348" s="11"/>
      <c r="AO348" s="15"/>
      <c r="AP348" s="11"/>
      <c r="AQ348" s="11"/>
      <c r="AR348" s="11"/>
      <c r="AS348" s="75" t="str">
        <f t="shared" si="194"/>
        <v/>
      </c>
      <c r="AT348" s="75" t="str">
        <f t="shared" ca="1" si="195"/>
        <v/>
      </c>
      <c r="AU348" s="75" t="str">
        <f t="shared" si="196"/>
        <v/>
      </c>
      <c r="AV348" s="75" t="str">
        <f t="shared" ca="1" si="197"/>
        <v/>
      </c>
      <c r="AW348" s="169"/>
      <c r="AX348" s="169"/>
      <c r="AY348" s="75" t="str">
        <f t="shared" si="198"/>
        <v/>
      </c>
      <c r="AZ348" s="169"/>
      <c r="BA348" s="169"/>
      <c r="BB348" s="75" t="str">
        <f t="shared" si="199"/>
        <v/>
      </c>
      <c r="BC348" s="11"/>
      <c r="BH348" s="52"/>
      <c r="BI348" s="52"/>
      <c r="BJ348" s="52"/>
      <c r="BK348" s="52"/>
      <c r="BL348" s="52"/>
      <c r="BM348" s="52"/>
      <c r="BQ348" s="27"/>
      <c r="BR348" s="27"/>
      <c r="BS348" s="27"/>
      <c r="BT348" s="27"/>
      <c r="BU348" s="27"/>
      <c r="BV348" s="27"/>
      <c r="BW348" s="54"/>
      <c r="BX348" s="26"/>
      <c r="BY348" s="54"/>
      <c r="BZ348" s="26"/>
      <c r="CA348" s="26"/>
      <c r="CB348" s="26"/>
    </row>
    <row r="349" spans="1:80" ht="17.45" customHeight="1">
      <c r="A349" s="94">
        <f t="shared" si="200"/>
        <v>49.3</v>
      </c>
      <c r="B349" s="179">
        <f t="shared" si="177"/>
        <v>46291</v>
      </c>
      <c r="C349" s="8"/>
      <c r="D349" s="11"/>
      <c r="E349" s="12"/>
      <c r="F349" s="11"/>
      <c r="G349" s="74">
        <f t="shared" si="201"/>
        <v>765</v>
      </c>
      <c r="H349" s="75">
        <f t="shared" si="201"/>
        <v>5848</v>
      </c>
      <c r="I349" s="88">
        <f t="shared" si="188"/>
        <v>0</v>
      </c>
      <c r="J349" s="78">
        <f t="shared" si="189"/>
        <v>0</v>
      </c>
      <c r="K349" s="78">
        <f t="shared" si="190"/>
        <v>0</v>
      </c>
      <c r="L349" s="78">
        <f t="shared" si="191"/>
        <v>0</v>
      </c>
      <c r="M349" s="78">
        <f t="shared" ca="1" si="192"/>
        <v>7.4608904933814738E-2</v>
      </c>
      <c r="N349" s="78">
        <f t="shared" ca="1" si="178"/>
        <v>9.317296290022023E-3</v>
      </c>
      <c r="O349" s="78">
        <f t="shared" si="193"/>
        <v>5.0000000000000001E-4</v>
      </c>
      <c r="P349" s="13"/>
      <c r="Q349" s="8"/>
      <c r="R349" s="13"/>
      <c r="S349" s="89">
        <f t="shared" si="179"/>
        <v>0</v>
      </c>
      <c r="T349" s="75">
        <f t="shared" si="180"/>
        <v>0</v>
      </c>
      <c r="U349" s="90">
        <f t="shared" si="181"/>
        <v>0</v>
      </c>
      <c r="V349" s="82">
        <f t="shared" si="182"/>
        <v>0</v>
      </c>
      <c r="W349" s="8"/>
      <c r="X349" s="8"/>
      <c r="Y349" s="12"/>
      <c r="Z349" s="12"/>
      <c r="AA349" s="12"/>
      <c r="AB349" s="12"/>
      <c r="AC349" s="91">
        <f t="shared" si="183"/>
        <v>0</v>
      </c>
      <c r="AD349" s="75">
        <f t="shared" si="184"/>
        <v>0</v>
      </c>
      <c r="AE349" s="88">
        <f t="shared" si="172"/>
        <v>0</v>
      </c>
      <c r="AF349" s="92">
        <f t="shared" si="173"/>
        <v>0</v>
      </c>
      <c r="AG349" s="93">
        <f t="shared" si="174"/>
        <v>0</v>
      </c>
      <c r="AH349" s="93">
        <f t="shared" si="175"/>
        <v>0</v>
      </c>
      <c r="AI349" s="78">
        <f t="shared" si="176"/>
        <v>0</v>
      </c>
      <c r="AJ349" s="92">
        <f t="shared" si="185"/>
        <v>0</v>
      </c>
      <c r="AK349" s="78">
        <f t="shared" si="186"/>
        <v>0</v>
      </c>
      <c r="AL349" s="11"/>
      <c r="AM349" s="14"/>
      <c r="AN349" s="11"/>
      <c r="AO349" s="15"/>
      <c r="AP349" s="11"/>
      <c r="AQ349" s="11"/>
      <c r="AR349" s="11"/>
      <c r="AS349" s="75" t="str">
        <f t="shared" si="194"/>
        <v/>
      </c>
      <c r="AT349" s="75" t="str">
        <f t="shared" ca="1" si="195"/>
        <v/>
      </c>
      <c r="AU349" s="75" t="str">
        <f t="shared" si="196"/>
        <v/>
      </c>
      <c r="AV349" s="75" t="str">
        <f t="shared" ca="1" si="197"/>
        <v/>
      </c>
      <c r="AW349" s="169"/>
      <c r="AX349" s="169"/>
      <c r="AY349" s="75" t="str">
        <f t="shared" si="198"/>
        <v/>
      </c>
      <c r="AZ349" s="169"/>
      <c r="BA349" s="169"/>
      <c r="BB349" s="75" t="str">
        <f t="shared" si="199"/>
        <v/>
      </c>
      <c r="BC349" s="11"/>
      <c r="BH349" s="52"/>
      <c r="BI349" s="52"/>
      <c r="BJ349" s="52"/>
      <c r="BK349" s="52"/>
      <c r="BL349" s="52"/>
      <c r="BM349" s="52"/>
      <c r="BQ349" s="27"/>
      <c r="BR349" s="27"/>
      <c r="BS349" s="27"/>
      <c r="BT349" s="27"/>
      <c r="BU349" s="27"/>
      <c r="BV349" s="27"/>
      <c r="BW349" s="54"/>
      <c r="BX349" s="26"/>
      <c r="BY349" s="54"/>
      <c r="BZ349" s="26"/>
      <c r="CA349" s="26"/>
      <c r="CB349" s="26"/>
    </row>
    <row r="350" spans="1:80" ht="17.45" customHeight="1">
      <c r="A350" s="86">
        <f t="shared" si="200"/>
        <v>49.4</v>
      </c>
      <c r="B350" s="179">
        <f t="shared" si="177"/>
        <v>46292</v>
      </c>
      <c r="C350" s="8"/>
      <c r="D350" s="11"/>
      <c r="E350" s="12"/>
      <c r="F350" s="11"/>
      <c r="G350" s="74">
        <f t="shared" si="201"/>
        <v>765</v>
      </c>
      <c r="H350" s="75">
        <f t="shared" si="201"/>
        <v>5848</v>
      </c>
      <c r="I350" s="88">
        <f t="shared" si="188"/>
        <v>0</v>
      </c>
      <c r="J350" s="78">
        <f t="shared" si="189"/>
        <v>0</v>
      </c>
      <c r="K350" s="78">
        <f t="shared" si="190"/>
        <v>0</v>
      </c>
      <c r="L350" s="78">
        <f t="shared" si="191"/>
        <v>0</v>
      </c>
      <c r="M350" s="78">
        <f t="shared" ca="1" si="192"/>
        <v>7.4608904933814738E-2</v>
      </c>
      <c r="N350" s="78">
        <f t="shared" ca="1" si="178"/>
        <v>9.317296290022023E-3</v>
      </c>
      <c r="O350" s="78">
        <f t="shared" si="193"/>
        <v>5.0000000000000001E-4</v>
      </c>
      <c r="P350" s="13"/>
      <c r="Q350" s="8"/>
      <c r="R350" s="13"/>
      <c r="S350" s="89">
        <f t="shared" si="179"/>
        <v>0</v>
      </c>
      <c r="T350" s="75">
        <f t="shared" si="180"/>
        <v>0</v>
      </c>
      <c r="U350" s="90">
        <f t="shared" si="181"/>
        <v>0</v>
      </c>
      <c r="V350" s="82">
        <f t="shared" si="182"/>
        <v>0</v>
      </c>
      <c r="W350" s="8"/>
      <c r="X350" s="8"/>
      <c r="Y350" s="12"/>
      <c r="Z350" s="12"/>
      <c r="AA350" s="12"/>
      <c r="AB350" s="12"/>
      <c r="AC350" s="91">
        <f t="shared" si="183"/>
        <v>0</v>
      </c>
      <c r="AD350" s="75">
        <f t="shared" si="184"/>
        <v>0</v>
      </c>
      <c r="AE350" s="88">
        <f t="shared" si="172"/>
        <v>0</v>
      </c>
      <c r="AF350" s="92">
        <f t="shared" si="173"/>
        <v>0</v>
      </c>
      <c r="AG350" s="93">
        <f t="shared" si="174"/>
        <v>0</v>
      </c>
      <c r="AH350" s="93">
        <f t="shared" si="175"/>
        <v>0</v>
      </c>
      <c r="AI350" s="78">
        <f t="shared" si="176"/>
        <v>0</v>
      </c>
      <c r="AJ350" s="92">
        <f t="shared" si="185"/>
        <v>0</v>
      </c>
      <c r="AK350" s="78">
        <f t="shared" si="186"/>
        <v>0</v>
      </c>
      <c r="AL350" s="11"/>
      <c r="AM350" s="14"/>
      <c r="AN350" s="11"/>
      <c r="AO350" s="15"/>
      <c r="AP350" s="11"/>
      <c r="AQ350" s="11"/>
      <c r="AR350" s="11"/>
      <c r="AS350" s="75" t="str">
        <f t="shared" si="194"/>
        <v/>
      </c>
      <c r="AT350" s="75" t="str">
        <f t="shared" ca="1" si="195"/>
        <v/>
      </c>
      <c r="AU350" s="75" t="str">
        <f t="shared" si="196"/>
        <v/>
      </c>
      <c r="AV350" s="75" t="str">
        <f t="shared" ca="1" si="197"/>
        <v/>
      </c>
      <c r="AW350" s="169"/>
      <c r="AX350" s="169"/>
      <c r="AY350" s="75" t="str">
        <f t="shared" si="198"/>
        <v/>
      </c>
      <c r="AZ350" s="169"/>
      <c r="BA350" s="169"/>
      <c r="BB350" s="75" t="str">
        <f t="shared" si="199"/>
        <v/>
      </c>
      <c r="BC350" s="11"/>
      <c r="BH350" s="52"/>
      <c r="BI350" s="52"/>
      <c r="BJ350" s="52"/>
      <c r="BK350" s="52"/>
      <c r="BL350" s="52"/>
      <c r="BM350" s="52"/>
      <c r="BQ350" s="27"/>
      <c r="BR350" s="27"/>
      <c r="BS350" s="27"/>
      <c r="BT350" s="27"/>
      <c r="BU350" s="27"/>
      <c r="BV350" s="27"/>
      <c r="BW350" s="54"/>
      <c r="BX350" s="26"/>
      <c r="BY350" s="54"/>
      <c r="BZ350" s="26"/>
      <c r="CA350" s="26"/>
      <c r="CB350" s="26"/>
    </row>
    <row r="351" spans="1:80" ht="17.45" customHeight="1">
      <c r="A351" s="94">
        <f t="shared" si="200"/>
        <v>49.5</v>
      </c>
      <c r="B351" s="179">
        <f t="shared" si="177"/>
        <v>46293</v>
      </c>
      <c r="C351" s="8"/>
      <c r="D351" s="11"/>
      <c r="E351" s="12"/>
      <c r="F351" s="11"/>
      <c r="G351" s="74">
        <f t="shared" si="201"/>
        <v>765</v>
      </c>
      <c r="H351" s="75">
        <f t="shared" si="201"/>
        <v>5848</v>
      </c>
      <c r="I351" s="88">
        <f t="shared" si="188"/>
        <v>0</v>
      </c>
      <c r="J351" s="78">
        <f t="shared" si="189"/>
        <v>0</v>
      </c>
      <c r="K351" s="78">
        <f t="shared" si="190"/>
        <v>0</v>
      </c>
      <c r="L351" s="78">
        <f t="shared" si="191"/>
        <v>0</v>
      </c>
      <c r="M351" s="78">
        <f t="shared" ca="1" si="192"/>
        <v>7.4608904933814738E-2</v>
      </c>
      <c r="N351" s="78">
        <f t="shared" ca="1" si="178"/>
        <v>9.317296290022023E-3</v>
      </c>
      <c r="O351" s="78">
        <f t="shared" si="193"/>
        <v>5.0000000000000001E-4</v>
      </c>
      <c r="P351" s="13"/>
      <c r="Q351" s="8"/>
      <c r="R351" s="13"/>
      <c r="S351" s="89">
        <f t="shared" si="179"/>
        <v>0</v>
      </c>
      <c r="T351" s="75">
        <f t="shared" si="180"/>
        <v>0</v>
      </c>
      <c r="U351" s="90">
        <f t="shared" si="181"/>
        <v>0</v>
      </c>
      <c r="V351" s="82">
        <f t="shared" si="182"/>
        <v>0</v>
      </c>
      <c r="W351" s="8"/>
      <c r="X351" s="8"/>
      <c r="Y351" s="12"/>
      <c r="Z351" s="12"/>
      <c r="AA351" s="12"/>
      <c r="AB351" s="12"/>
      <c r="AC351" s="91">
        <f t="shared" si="183"/>
        <v>0</v>
      </c>
      <c r="AD351" s="75">
        <f t="shared" si="184"/>
        <v>0</v>
      </c>
      <c r="AE351" s="88">
        <f t="shared" si="172"/>
        <v>0</v>
      </c>
      <c r="AF351" s="92">
        <f t="shared" si="173"/>
        <v>0</v>
      </c>
      <c r="AG351" s="93">
        <f t="shared" si="174"/>
        <v>0</v>
      </c>
      <c r="AH351" s="93">
        <f t="shared" si="175"/>
        <v>0</v>
      </c>
      <c r="AI351" s="78">
        <f t="shared" si="176"/>
        <v>0</v>
      </c>
      <c r="AJ351" s="92">
        <f t="shared" si="185"/>
        <v>0</v>
      </c>
      <c r="AK351" s="78">
        <f t="shared" si="186"/>
        <v>0</v>
      </c>
      <c r="AL351" s="11"/>
      <c r="AM351" s="14"/>
      <c r="AN351" s="11"/>
      <c r="AO351" s="15"/>
      <c r="AP351" s="11"/>
      <c r="AQ351" s="11"/>
      <c r="AR351" s="11"/>
      <c r="AS351" s="75" t="str">
        <f t="shared" si="194"/>
        <v/>
      </c>
      <c r="AT351" s="75" t="str">
        <f t="shared" ca="1" si="195"/>
        <v/>
      </c>
      <c r="AU351" s="75" t="str">
        <f t="shared" si="196"/>
        <v/>
      </c>
      <c r="AV351" s="75" t="str">
        <f t="shared" ca="1" si="197"/>
        <v/>
      </c>
      <c r="AW351" s="169"/>
      <c r="AX351" s="169"/>
      <c r="AY351" s="75" t="str">
        <f t="shared" si="198"/>
        <v/>
      </c>
      <c r="AZ351" s="169"/>
      <c r="BA351" s="169"/>
      <c r="BB351" s="75" t="str">
        <f t="shared" si="199"/>
        <v/>
      </c>
      <c r="BC351" s="11"/>
      <c r="BH351" s="52"/>
      <c r="BI351" s="52"/>
      <c r="BJ351" s="52"/>
      <c r="BK351" s="52"/>
      <c r="BL351" s="52"/>
      <c r="BM351" s="52"/>
      <c r="BQ351" s="27"/>
      <c r="BR351" s="27"/>
      <c r="BS351" s="27"/>
      <c r="BT351" s="27"/>
      <c r="BU351" s="27"/>
      <c r="BV351" s="27"/>
      <c r="BW351" s="54"/>
      <c r="BX351" s="26"/>
      <c r="BY351" s="54"/>
      <c r="BZ351" s="26"/>
      <c r="CA351" s="26"/>
      <c r="CB351" s="26"/>
    </row>
    <row r="352" spans="1:80" ht="17.45" customHeight="1">
      <c r="A352" s="86">
        <f t="shared" si="200"/>
        <v>49.6</v>
      </c>
      <c r="B352" s="179">
        <f t="shared" si="177"/>
        <v>46294</v>
      </c>
      <c r="C352" s="8"/>
      <c r="D352" s="11"/>
      <c r="E352" s="12"/>
      <c r="F352" s="11"/>
      <c r="G352" s="74">
        <f t="shared" si="201"/>
        <v>765</v>
      </c>
      <c r="H352" s="75">
        <f t="shared" si="201"/>
        <v>5848</v>
      </c>
      <c r="I352" s="88">
        <f t="shared" si="188"/>
        <v>0</v>
      </c>
      <c r="J352" s="78">
        <f t="shared" si="189"/>
        <v>0</v>
      </c>
      <c r="K352" s="78">
        <f t="shared" si="190"/>
        <v>0</v>
      </c>
      <c r="L352" s="78">
        <f t="shared" si="191"/>
        <v>0</v>
      </c>
      <c r="M352" s="78">
        <f t="shared" ca="1" si="192"/>
        <v>7.4608904933814738E-2</v>
      </c>
      <c r="N352" s="78">
        <f t="shared" ca="1" si="178"/>
        <v>9.317296290022023E-3</v>
      </c>
      <c r="O352" s="78">
        <f t="shared" si="193"/>
        <v>5.0000000000000001E-4</v>
      </c>
      <c r="P352" s="13"/>
      <c r="Q352" s="8"/>
      <c r="R352" s="13"/>
      <c r="S352" s="89">
        <f t="shared" si="179"/>
        <v>0</v>
      </c>
      <c r="T352" s="75">
        <f t="shared" si="180"/>
        <v>0</v>
      </c>
      <c r="U352" s="90">
        <f t="shared" si="181"/>
        <v>0</v>
      </c>
      <c r="V352" s="82">
        <f t="shared" si="182"/>
        <v>0</v>
      </c>
      <c r="W352" s="8"/>
      <c r="X352" s="8"/>
      <c r="Y352" s="12"/>
      <c r="Z352" s="12"/>
      <c r="AA352" s="12"/>
      <c r="AB352" s="12"/>
      <c r="AC352" s="91">
        <f t="shared" si="183"/>
        <v>0</v>
      </c>
      <c r="AD352" s="75">
        <f t="shared" si="184"/>
        <v>0</v>
      </c>
      <c r="AE352" s="88">
        <f t="shared" si="172"/>
        <v>0</v>
      </c>
      <c r="AF352" s="92">
        <f t="shared" si="173"/>
        <v>0</v>
      </c>
      <c r="AG352" s="93">
        <f t="shared" si="174"/>
        <v>0</v>
      </c>
      <c r="AH352" s="93">
        <f t="shared" si="175"/>
        <v>0</v>
      </c>
      <c r="AI352" s="78">
        <f t="shared" si="176"/>
        <v>0</v>
      </c>
      <c r="AJ352" s="92">
        <f t="shared" si="185"/>
        <v>0</v>
      </c>
      <c r="AK352" s="78">
        <f t="shared" si="186"/>
        <v>0</v>
      </c>
      <c r="AL352" s="11"/>
      <c r="AM352" s="14"/>
      <c r="AN352" s="11"/>
      <c r="AO352" s="15"/>
      <c r="AP352" s="11"/>
      <c r="AQ352" s="11"/>
      <c r="AR352" s="11"/>
      <c r="AS352" s="75" t="str">
        <f t="shared" si="194"/>
        <v/>
      </c>
      <c r="AT352" s="75" t="str">
        <f t="shared" ca="1" si="195"/>
        <v/>
      </c>
      <c r="AU352" s="75" t="str">
        <f t="shared" si="196"/>
        <v/>
      </c>
      <c r="AV352" s="75" t="str">
        <f t="shared" ca="1" si="197"/>
        <v/>
      </c>
      <c r="AW352" s="169"/>
      <c r="AX352" s="169"/>
      <c r="AY352" s="75" t="str">
        <f t="shared" si="198"/>
        <v/>
      </c>
      <c r="AZ352" s="169"/>
      <c r="BA352" s="169"/>
      <c r="BB352" s="75" t="str">
        <f t="shared" si="199"/>
        <v/>
      </c>
      <c r="BC352" s="11"/>
      <c r="BH352" s="52"/>
      <c r="BI352" s="52"/>
      <c r="BJ352" s="52"/>
      <c r="BK352" s="52"/>
      <c r="BL352" s="52"/>
      <c r="BM352" s="52"/>
      <c r="BQ352" s="27"/>
      <c r="BR352" s="27"/>
      <c r="BS352" s="27"/>
      <c r="BT352" s="27"/>
      <c r="BU352" s="27"/>
      <c r="BV352" s="27"/>
      <c r="BW352" s="54"/>
      <c r="BX352" s="26"/>
      <c r="BY352" s="54"/>
      <c r="BZ352" s="26"/>
      <c r="CA352" s="26"/>
      <c r="CB352" s="26"/>
    </row>
    <row r="353" spans="1:80" ht="17.45" customHeight="1" thickBot="1">
      <c r="A353" s="94">
        <f t="shared" si="200"/>
        <v>49.7</v>
      </c>
      <c r="B353" s="180">
        <f t="shared" si="177"/>
        <v>46295</v>
      </c>
      <c r="C353" s="16"/>
      <c r="D353" s="17"/>
      <c r="E353" s="18"/>
      <c r="F353" s="17"/>
      <c r="G353" s="96">
        <f t="shared" si="201"/>
        <v>765</v>
      </c>
      <c r="H353" s="97">
        <f t="shared" si="201"/>
        <v>5848</v>
      </c>
      <c r="I353" s="98">
        <f t="shared" si="188"/>
        <v>0</v>
      </c>
      <c r="J353" s="99">
        <f t="shared" si="189"/>
        <v>0</v>
      </c>
      <c r="K353" s="99">
        <f t="shared" si="190"/>
        <v>0</v>
      </c>
      <c r="L353" s="99">
        <f t="shared" si="191"/>
        <v>0</v>
      </c>
      <c r="M353" s="99">
        <f t="shared" ca="1" si="192"/>
        <v>7.4608904933814738E-2</v>
      </c>
      <c r="N353" s="99">
        <f t="shared" ca="1" si="178"/>
        <v>9.317296290022023E-3</v>
      </c>
      <c r="O353" s="99">
        <f t="shared" si="193"/>
        <v>5.0000000000000001E-4</v>
      </c>
      <c r="P353" s="19"/>
      <c r="Q353" s="16"/>
      <c r="R353" s="19"/>
      <c r="S353" s="89">
        <f t="shared" si="179"/>
        <v>0</v>
      </c>
      <c r="T353" s="75">
        <f t="shared" si="180"/>
        <v>0</v>
      </c>
      <c r="U353" s="100">
        <f t="shared" si="181"/>
        <v>0</v>
      </c>
      <c r="V353" s="101">
        <f t="shared" si="182"/>
        <v>0</v>
      </c>
      <c r="W353" s="16"/>
      <c r="X353" s="8"/>
      <c r="Y353" s="12"/>
      <c r="Z353" s="12"/>
      <c r="AA353" s="12"/>
      <c r="AB353" s="12"/>
      <c r="AC353" s="102">
        <f t="shared" si="183"/>
        <v>0</v>
      </c>
      <c r="AD353" s="97">
        <f t="shared" si="184"/>
        <v>0</v>
      </c>
      <c r="AE353" s="98">
        <f t="shared" si="172"/>
        <v>0</v>
      </c>
      <c r="AF353" s="103">
        <f t="shared" si="173"/>
        <v>0</v>
      </c>
      <c r="AG353" s="104">
        <f t="shared" si="174"/>
        <v>0</v>
      </c>
      <c r="AH353" s="104">
        <f t="shared" si="175"/>
        <v>0</v>
      </c>
      <c r="AI353" s="99">
        <f t="shared" si="176"/>
        <v>0</v>
      </c>
      <c r="AJ353" s="103">
        <f t="shared" si="185"/>
        <v>0</v>
      </c>
      <c r="AK353" s="99">
        <f t="shared" si="186"/>
        <v>0</v>
      </c>
      <c r="AL353" s="17"/>
      <c r="AM353" s="20"/>
      <c r="AN353" s="17"/>
      <c r="AO353" s="21"/>
      <c r="AP353" s="17"/>
      <c r="AQ353" s="17"/>
      <c r="AR353" s="17"/>
      <c r="AS353" s="97" t="str">
        <f t="shared" si="194"/>
        <v/>
      </c>
      <c r="AT353" s="97" t="str">
        <f t="shared" ca="1" si="195"/>
        <v/>
      </c>
      <c r="AU353" s="97" t="str">
        <f t="shared" si="196"/>
        <v/>
      </c>
      <c r="AV353" s="97" t="str">
        <f t="shared" ca="1" si="197"/>
        <v/>
      </c>
      <c r="AW353" s="167"/>
      <c r="AX353" s="167"/>
      <c r="AY353" s="97" t="str">
        <f t="shared" si="198"/>
        <v/>
      </c>
      <c r="AZ353" s="167"/>
      <c r="BA353" s="167"/>
      <c r="BB353" s="97" t="str">
        <f t="shared" si="199"/>
        <v/>
      </c>
      <c r="BC353" s="17"/>
      <c r="BH353" s="52"/>
      <c r="BI353" s="52"/>
      <c r="BJ353" s="52"/>
      <c r="BK353" s="52"/>
      <c r="BL353" s="52"/>
      <c r="BM353" s="52"/>
      <c r="BQ353" s="27"/>
      <c r="BR353" s="27"/>
      <c r="BS353" s="27"/>
      <c r="BT353" s="27"/>
      <c r="BU353" s="27"/>
      <c r="BV353" s="27"/>
      <c r="BW353" s="54"/>
      <c r="BX353" s="26"/>
      <c r="BY353" s="54"/>
      <c r="BZ353" s="26"/>
      <c r="CA353" s="26"/>
      <c r="CB353" s="26"/>
    </row>
    <row r="354" spans="1:80" ht="17.45" customHeight="1" thickTop="1">
      <c r="A354" s="105">
        <f>A347+1</f>
        <v>50.1</v>
      </c>
      <c r="B354" s="178">
        <f>B353+1</f>
        <v>46296</v>
      </c>
      <c r="C354" s="4"/>
      <c r="D354" s="5"/>
      <c r="E354" s="6"/>
      <c r="F354" s="5"/>
      <c r="G354" s="74">
        <f t="shared" si="201"/>
        <v>765</v>
      </c>
      <c r="H354" s="75">
        <f t="shared" si="201"/>
        <v>5848</v>
      </c>
      <c r="I354" s="76">
        <f t="shared" si="188"/>
        <v>0</v>
      </c>
      <c r="J354" s="77">
        <f t="shared" si="189"/>
        <v>0</v>
      </c>
      <c r="K354" s="77">
        <f t="shared" si="190"/>
        <v>0</v>
      </c>
      <c r="L354" s="77">
        <f t="shared" si="191"/>
        <v>0</v>
      </c>
      <c r="M354" s="78">
        <f t="shared" ca="1" si="192"/>
        <v>7.4608904933814738E-2</v>
      </c>
      <c r="N354" s="78">
        <f t="shared" ca="1" si="178"/>
        <v>9.317296290022023E-3</v>
      </c>
      <c r="O354" s="78">
        <f t="shared" si="193"/>
        <v>5.0000000000000001E-4</v>
      </c>
      <c r="P354" s="13"/>
      <c r="Q354" s="8"/>
      <c r="R354" s="13"/>
      <c r="S354" s="79">
        <f t="shared" si="179"/>
        <v>0</v>
      </c>
      <c r="T354" s="80">
        <f t="shared" si="180"/>
        <v>0</v>
      </c>
      <c r="U354" s="90">
        <f t="shared" si="181"/>
        <v>0</v>
      </c>
      <c r="V354" s="82">
        <f t="shared" si="182"/>
        <v>0</v>
      </c>
      <c r="W354" s="4"/>
      <c r="X354" s="4"/>
      <c r="Y354" s="6"/>
      <c r="Z354" s="6"/>
      <c r="AA354" s="6"/>
      <c r="AB354" s="6"/>
      <c r="AC354" s="83">
        <f t="shared" si="183"/>
        <v>0</v>
      </c>
      <c r="AD354" s="80">
        <f t="shared" si="184"/>
        <v>0</v>
      </c>
      <c r="AE354" s="76">
        <f t="shared" si="172"/>
        <v>0</v>
      </c>
      <c r="AF354" s="84">
        <f t="shared" si="173"/>
        <v>0</v>
      </c>
      <c r="AG354" s="85">
        <f t="shared" si="174"/>
        <v>0</v>
      </c>
      <c r="AH354" s="85">
        <f t="shared" si="175"/>
        <v>0</v>
      </c>
      <c r="AI354" s="77">
        <f t="shared" si="176"/>
        <v>0</v>
      </c>
      <c r="AJ354" s="84">
        <f t="shared" si="185"/>
        <v>0</v>
      </c>
      <c r="AK354" s="77">
        <f t="shared" si="186"/>
        <v>0</v>
      </c>
      <c r="AL354" s="5"/>
      <c r="AM354" s="9"/>
      <c r="AN354" s="5"/>
      <c r="AO354" s="10"/>
      <c r="AP354" s="5"/>
      <c r="AQ354" s="5"/>
      <c r="AR354" s="5"/>
      <c r="AS354" s="80" t="str">
        <f t="shared" si="194"/>
        <v/>
      </c>
      <c r="AT354" s="80" t="str">
        <f t="shared" ca="1" si="195"/>
        <v/>
      </c>
      <c r="AU354" s="80" t="str">
        <f t="shared" si="196"/>
        <v/>
      </c>
      <c r="AV354" s="80" t="str">
        <f t="shared" ca="1" si="197"/>
        <v/>
      </c>
      <c r="AW354" s="165"/>
      <c r="AX354" s="165"/>
      <c r="AY354" s="80" t="str">
        <f t="shared" si="198"/>
        <v/>
      </c>
      <c r="AZ354" s="165"/>
      <c r="BA354" s="165"/>
      <c r="BB354" s="80" t="str">
        <f t="shared" si="199"/>
        <v/>
      </c>
      <c r="BC354" s="5"/>
      <c r="BH354" s="52"/>
      <c r="BI354" s="52"/>
      <c r="BJ354" s="52"/>
      <c r="BK354" s="52"/>
      <c r="BL354" s="52"/>
      <c r="BM354" s="52"/>
      <c r="BQ354" s="27"/>
      <c r="BR354" s="27"/>
      <c r="BS354" s="27"/>
      <c r="BT354" s="27"/>
      <c r="BU354" s="27"/>
      <c r="BV354" s="27"/>
      <c r="BW354" s="54"/>
      <c r="BX354" s="26"/>
      <c r="BY354" s="54"/>
      <c r="BZ354" s="26"/>
      <c r="CA354" s="26"/>
      <c r="CB354" s="26"/>
    </row>
    <row r="355" spans="1:80" ht="17.45" customHeight="1">
      <c r="A355" s="94">
        <f t="shared" si="200"/>
        <v>50.2</v>
      </c>
      <c r="B355" s="179">
        <f t="shared" si="177"/>
        <v>46297</v>
      </c>
      <c r="C355" s="8"/>
      <c r="D355" s="11"/>
      <c r="E355" s="12"/>
      <c r="F355" s="11"/>
      <c r="G355" s="74">
        <f t="shared" si="201"/>
        <v>765</v>
      </c>
      <c r="H355" s="75">
        <f t="shared" si="201"/>
        <v>5848</v>
      </c>
      <c r="I355" s="88">
        <f t="shared" si="188"/>
        <v>0</v>
      </c>
      <c r="J355" s="78">
        <f t="shared" si="189"/>
        <v>0</v>
      </c>
      <c r="K355" s="78">
        <f t="shared" si="190"/>
        <v>0</v>
      </c>
      <c r="L355" s="78">
        <f t="shared" si="191"/>
        <v>0</v>
      </c>
      <c r="M355" s="78">
        <f t="shared" ca="1" si="192"/>
        <v>7.4608904933814738E-2</v>
      </c>
      <c r="N355" s="78">
        <f t="shared" ca="1" si="178"/>
        <v>9.317296290022023E-3</v>
      </c>
      <c r="O355" s="78">
        <f t="shared" si="193"/>
        <v>5.0000000000000001E-4</v>
      </c>
      <c r="P355" s="13"/>
      <c r="Q355" s="8"/>
      <c r="R355" s="13"/>
      <c r="S355" s="89">
        <f t="shared" si="179"/>
        <v>0</v>
      </c>
      <c r="T355" s="75">
        <f t="shared" si="180"/>
        <v>0</v>
      </c>
      <c r="U355" s="90">
        <f t="shared" si="181"/>
        <v>0</v>
      </c>
      <c r="V355" s="82">
        <f t="shared" si="182"/>
        <v>0</v>
      </c>
      <c r="W355" s="8"/>
      <c r="X355" s="8"/>
      <c r="Y355" s="12"/>
      <c r="Z355" s="12"/>
      <c r="AA355" s="12"/>
      <c r="AB355" s="12"/>
      <c r="AC355" s="91">
        <f t="shared" si="183"/>
        <v>0</v>
      </c>
      <c r="AD355" s="75">
        <f t="shared" si="184"/>
        <v>0</v>
      </c>
      <c r="AE355" s="88">
        <f t="shared" si="172"/>
        <v>0</v>
      </c>
      <c r="AF355" s="92">
        <f t="shared" si="173"/>
        <v>0</v>
      </c>
      <c r="AG355" s="93">
        <f t="shared" si="174"/>
        <v>0</v>
      </c>
      <c r="AH355" s="93">
        <f t="shared" si="175"/>
        <v>0</v>
      </c>
      <c r="AI355" s="78">
        <f t="shared" si="176"/>
        <v>0</v>
      </c>
      <c r="AJ355" s="92">
        <f t="shared" si="185"/>
        <v>0</v>
      </c>
      <c r="AK355" s="78">
        <f t="shared" si="186"/>
        <v>0</v>
      </c>
      <c r="AL355" s="11"/>
      <c r="AM355" s="14"/>
      <c r="AN355" s="11"/>
      <c r="AO355" s="15"/>
      <c r="AP355" s="11"/>
      <c r="AQ355" s="11"/>
      <c r="AR355" s="11"/>
      <c r="AS355" s="75" t="str">
        <f t="shared" si="194"/>
        <v/>
      </c>
      <c r="AT355" s="75" t="str">
        <f t="shared" ca="1" si="195"/>
        <v/>
      </c>
      <c r="AU355" s="75" t="str">
        <f t="shared" si="196"/>
        <v/>
      </c>
      <c r="AV355" s="75" t="str">
        <f t="shared" ca="1" si="197"/>
        <v/>
      </c>
      <c r="AW355" s="169"/>
      <c r="AX355" s="169"/>
      <c r="AY355" s="75" t="str">
        <f t="shared" si="198"/>
        <v/>
      </c>
      <c r="AZ355" s="169"/>
      <c r="BA355" s="169"/>
      <c r="BB355" s="75" t="str">
        <f t="shared" si="199"/>
        <v/>
      </c>
      <c r="BC355" s="11"/>
      <c r="BH355" s="52"/>
      <c r="BI355" s="52"/>
      <c r="BJ355" s="52"/>
      <c r="BK355" s="52"/>
      <c r="BL355" s="52"/>
      <c r="BM355" s="52"/>
      <c r="BQ355" s="27"/>
      <c r="BR355" s="27"/>
      <c r="BS355" s="27"/>
      <c r="BT355" s="27"/>
      <c r="BU355" s="27"/>
      <c r="BV355" s="27"/>
      <c r="BW355" s="54"/>
      <c r="BX355" s="26"/>
      <c r="BY355" s="54"/>
      <c r="BZ355" s="26"/>
      <c r="CA355" s="26"/>
      <c r="CB355" s="26"/>
    </row>
    <row r="356" spans="1:80" ht="17.45" customHeight="1">
      <c r="A356" s="86">
        <f t="shared" si="200"/>
        <v>50.3</v>
      </c>
      <c r="B356" s="179">
        <f t="shared" si="177"/>
        <v>46298</v>
      </c>
      <c r="C356" s="8"/>
      <c r="D356" s="11"/>
      <c r="E356" s="12"/>
      <c r="F356" s="11"/>
      <c r="G356" s="74">
        <f t="shared" si="201"/>
        <v>765</v>
      </c>
      <c r="H356" s="75">
        <f t="shared" si="201"/>
        <v>5848</v>
      </c>
      <c r="I356" s="88">
        <f t="shared" si="188"/>
        <v>0</v>
      </c>
      <c r="J356" s="78">
        <f t="shared" si="189"/>
        <v>0</v>
      </c>
      <c r="K356" s="78">
        <f t="shared" si="190"/>
        <v>0</v>
      </c>
      <c r="L356" s="78">
        <f t="shared" si="191"/>
        <v>0</v>
      </c>
      <c r="M356" s="78">
        <f t="shared" ca="1" si="192"/>
        <v>7.4608904933814738E-2</v>
      </c>
      <c r="N356" s="78">
        <f t="shared" ca="1" si="178"/>
        <v>9.317296290022023E-3</v>
      </c>
      <c r="O356" s="78">
        <f t="shared" si="193"/>
        <v>5.0000000000000001E-4</v>
      </c>
      <c r="P356" s="13"/>
      <c r="Q356" s="8"/>
      <c r="R356" s="13"/>
      <c r="S356" s="89">
        <f t="shared" si="179"/>
        <v>0</v>
      </c>
      <c r="T356" s="75">
        <f t="shared" si="180"/>
        <v>0</v>
      </c>
      <c r="U356" s="90">
        <f t="shared" si="181"/>
        <v>0</v>
      </c>
      <c r="V356" s="82">
        <f t="shared" si="182"/>
        <v>0</v>
      </c>
      <c r="W356" s="8"/>
      <c r="X356" s="8"/>
      <c r="Y356" s="12"/>
      <c r="Z356" s="12"/>
      <c r="AA356" s="12"/>
      <c r="AB356" s="12"/>
      <c r="AC356" s="91">
        <f t="shared" si="183"/>
        <v>0</v>
      </c>
      <c r="AD356" s="75">
        <f t="shared" si="184"/>
        <v>0</v>
      </c>
      <c r="AE356" s="88">
        <f t="shared" si="172"/>
        <v>0</v>
      </c>
      <c r="AF356" s="92">
        <f t="shared" si="173"/>
        <v>0</v>
      </c>
      <c r="AG356" s="93">
        <f t="shared" si="174"/>
        <v>0</v>
      </c>
      <c r="AH356" s="93">
        <f t="shared" si="175"/>
        <v>0</v>
      </c>
      <c r="AI356" s="78">
        <f t="shared" si="176"/>
        <v>0</v>
      </c>
      <c r="AJ356" s="92">
        <f t="shared" si="185"/>
        <v>0</v>
      </c>
      <c r="AK356" s="78">
        <f t="shared" si="186"/>
        <v>0</v>
      </c>
      <c r="AL356" s="11"/>
      <c r="AM356" s="14"/>
      <c r="AN356" s="11"/>
      <c r="AO356" s="15"/>
      <c r="AP356" s="11"/>
      <c r="AQ356" s="11"/>
      <c r="AR356" s="11"/>
      <c r="AS356" s="75" t="str">
        <f t="shared" si="194"/>
        <v/>
      </c>
      <c r="AT356" s="75" t="str">
        <f t="shared" ca="1" si="195"/>
        <v/>
      </c>
      <c r="AU356" s="75" t="str">
        <f t="shared" si="196"/>
        <v/>
      </c>
      <c r="AV356" s="75" t="str">
        <f t="shared" ca="1" si="197"/>
        <v/>
      </c>
      <c r="AW356" s="169"/>
      <c r="AX356" s="169"/>
      <c r="AY356" s="75" t="str">
        <f t="shared" si="198"/>
        <v/>
      </c>
      <c r="AZ356" s="169"/>
      <c r="BA356" s="169"/>
      <c r="BB356" s="75" t="str">
        <f t="shared" si="199"/>
        <v/>
      </c>
      <c r="BC356" s="11"/>
      <c r="BH356" s="52"/>
      <c r="BI356" s="52"/>
      <c r="BJ356" s="52"/>
      <c r="BK356" s="52"/>
      <c r="BL356" s="52"/>
      <c r="BM356" s="52"/>
      <c r="BQ356" s="27"/>
      <c r="BR356" s="27"/>
      <c r="BS356" s="27"/>
      <c r="BT356" s="27"/>
      <c r="BU356" s="27"/>
      <c r="BV356" s="27"/>
      <c r="BW356" s="54"/>
      <c r="BX356" s="26"/>
      <c r="BY356" s="54"/>
      <c r="BZ356" s="26"/>
      <c r="CA356" s="26"/>
      <c r="CB356" s="26"/>
    </row>
    <row r="357" spans="1:80" ht="17.45" customHeight="1">
      <c r="A357" s="94">
        <f t="shared" si="200"/>
        <v>50.4</v>
      </c>
      <c r="B357" s="179">
        <f t="shared" si="177"/>
        <v>46299</v>
      </c>
      <c r="C357" s="8"/>
      <c r="D357" s="11"/>
      <c r="E357" s="12"/>
      <c r="F357" s="11"/>
      <c r="G357" s="74">
        <f t="shared" si="201"/>
        <v>765</v>
      </c>
      <c r="H357" s="75">
        <f t="shared" si="201"/>
        <v>5848</v>
      </c>
      <c r="I357" s="88">
        <f t="shared" si="188"/>
        <v>0</v>
      </c>
      <c r="J357" s="78">
        <f t="shared" si="189"/>
        <v>0</v>
      </c>
      <c r="K357" s="78">
        <f t="shared" si="190"/>
        <v>0</v>
      </c>
      <c r="L357" s="78">
        <f t="shared" si="191"/>
        <v>0</v>
      </c>
      <c r="M357" s="78">
        <f t="shared" ca="1" si="192"/>
        <v>7.4608904933814738E-2</v>
      </c>
      <c r="N357" s="78">
        <f t="shared" ca="1" si="178"/>
        <v>9.317296290022023E-3</v>
      </c>
      <c r="O357" s="78">
        <f t="shared" si="193"/>
        <v>5.0000000000000001E-4</v>
      </c>
      <c r="P357" s="13"/>
      <c r="Q357" s="8"/>
      <c r="R357" s="13"/>
      <c r="S357" s="89">
        <f t="shared" si="179"/>
        <v>0</v>
      </c>
      <c r="T357" s="75">
        <f t="shared" si="180"/>
        <v>0</v>
      </c>
      <c r="U357" s="90">
        <f t="shared" si="181"/>
        <v>0</v>
      </c>
      <c r="V357" s="82">
        <f t="shared" si="182"/>
        <v>0</v>
      </c>
      <c r="W357" s="8"/>
      <c r="X357" s="8"/>
      <c r="Y357" s="12"/>
      <c r="Z357" s="12"/>
      <c r="AA357" s="12"/>
      <c r="AB357" s="12"/>
      <c r="AC357" s="91">
        <f t="shared" si="183"/>
        <v>0</v>
      </c>
      <c r="AD357" s="75">
        <f t="shared" si="184"/>
        <v>0</v>
      </c>
      <c r="AE357" s="88">
        <f t="shared" si="172"/>
        <v>0</v>
      </c>
      <c r="AF357" s="92">
        <f t="shared" si="173"/>
        <v>0</v>
      </c>
      <c r="AG357" s="93">
        <f t="shared" si="174"/>
        <v>0</v>
      </c>
      <c r="AH357" s="93">
        <f t="shared" si="175"/>
        <v>0</v>
      </c>
      <c r="AI357" s="78">
        <f t="shared" si="176"/>
        <v>0</v>
      </c>
      <c r="AJ357" s="92">
        <f t="shared" si="185"/>
        <v>0</v>
      </c>
      <c r="AK357" s="78">
        <f t="shared" si="186"/>
        <v>0</v>
      </c>
      <c r="AL357" s="11"/>
      <c r="AM357" s="14"/>
      <c r="AN357" s="11"/>
      <c r="AO357" s="15"/>
      <c r="AP357" s="11"/>
      <c r="AQ357" s="11"/>
      <c r="AR357" s="11"/>
      <c r="AS357" s="75" t="str">
        <f t="shared" si="194"/>
        <v/>
      </c>
      <c r="AT357" s="75" t="str">
        <f t="shared" ca="1" si="195"/>
        <v/>
      </c>
      <c r="AU357" s="75" t="str">
        <f t="shared" si="196"/>
        <v/>
      </c>
      <c r="AV357" s="75" t="str">
        <f t="shared" ca="1" si="197"/>
        <v/>
      </c>
      <c r="AW357" s="169"/>
      <c r="AX357" s="169"/>
      <c r="AY357" s="75" t="str">
        <f t="shared" si="198"/>
        <v/>
      </c>
      <c r="AZ357" s="169"/>
      <c r="BA357" s="169"/>
      <c r="BB357" s="75" t="str">
        <f t="shared" si="199"/>
        <v/>
      </c>
      <c r="BC357" s="11"/>
      <c r="BH357" s="52"/>
      <c r="BI357" s="52"/>
      <c r="BJ357" s="52"/>
      <c r="BK357" s="52"/>
      <c r="BL357" s="52"/>
      <c r="BM357" s="52"/>
      <c r="BQ357" s="27"/>
      <c r="BR357" s="27"/>
      <c r="BS357" s="27"/>
      <c r="BT357" s="27"/>
      <c r="BU357" s="27"/>
      <c r="BV357" s="27"/>
      <c r="BW357" s="54"/>
      <c r="BX357" s="26"/>
      <c r="BY357" s="54"/>
      <c r="BZ357" s="26"/>
      <c r="CA357" s="26"/>
      <c r="CB357" s="26"/>
    </row>
    <row r="358" spans="1:80" ht="17.45" customHeight="1">
      <c r="A358" s="86">
        <f t="shared" si="200"/>
        <v>50.5</v>
      </c>
      <c r="B358" s="179">
        <f t="shared" si="177"/>
        <v>46300</v>
      </c>
      <c r="C358" s="8"/>
      <c r="D358" s="11"/>
      <c r="E358" s="12"/>
      <c r="F358" s="11"/>
      <c r="G358" s="74">
        <f t="shared" si="201"/>
        <v>765</v>
      </c>
      <c r="H358" s="75">
        <f t="shared" si="201"/>
        <v>5848</v>
      </c>
      <c r="I358" s="88">
        <f t="shared" si="188"/>
        <v>0</v>
      </c>
      <c r="J358" s="78">
        <f t="shared" si="189"/>
        <v>0</v>
      </c>
      <c r="K358" s="78">
        <f t="shared" si="190"/>
        <v>0</v>
      </c>
      <c r="L358" s="78">
        <f t="shared" si="191"/>
        <v>0</v>
      </c>
      <c r="M358" s="78">
        <f t="shared" ca="1" si="192"/>
        <v>7.4608904933814738E-2</v>
      </c>
      <c r="N358" s="78">
        <f t="shared" ca="1" si="178"/>
        <v>9.317296290022023E-3</v>
      </c>
      <c r="O358" s="78">
        <f t="shared" si="193"/>
        <v>5.0000000000000001E-4</v>
      </c>
      <c r="P358" s="13"/>
      <c r="Q358" s="8"/>
      <c r="R358" s="13"/>
      <c r="S358" s="89">
        <f t="shared" si="179"/>
        <v>0</v>
      </c>
      <c r="T358" s="75">
        <f t="shared" si="180"/>
        <v>0</v>
      </c>
      <c r="U358" s="90">
        <f t="shared" si="181"/>
        <v>0</v>
      </c>
      <c r="V358" s="82">
        <f t="shared" si="182"/>
        <v>0</v>
      </c>
      <c r="W358" s="8"/>
      <c r="X358" s="8"/>
      <c r="Y358" s="12"/>
      <c r="Z358" s="12"/>
      <c r="AA358" s="12"/>
      <c r="AB358" s="12"/>
      <c r="AC358" s="91">
        <f t="shared" si="183"/>
        <v>0</v>
      </c>
      <c r="AD358" s="75">
        <f t="shared" si="184"/>
        <v>0</v>
      </c>
      <c r="AE358" s="88">
        <f t="shared" si="172"/>
        <v>0</v>
      </c>
      <c r="AF358" s="92">
        <f t="shared" si="173"/>
        <v>0</v>
      </c>
      <c r="AG358" s="93">
        <f t="shared" si="174"/>
        <v>0</v>
      </c>
      <c r="AH358" s="93">
        <f t="shared" si="175"/>
        <v>0</v>
      </c>
      <c r="AI358" s="78">
        <f t="shared" si="176"/>
        <v>0</v>
      </c>
      <c r="AJ358" s="92">
        <f t="shared" si="185"/>
        <v>0</v>
      </c>
      <c r="AK358" s="78">
        <f t="shared" si="186"/>
        <v>0</v>
      </c>
      <c r="AL358" s="11"/>
      <c r="AM358" s="14"/>
      <c r="AN358" s="11"/>
      <c r="AO358" s="15"/>
      <c r="AP358" s="11"/>
      <c r="AQ358" s="11"/>
      <c r="AR358" s="11"/>
      <c r="AS358" s="75" t="str">
        <f t="shared" si="194"/>
        <v/>
      </c>
      <c r="AT358" s="75" t="str">
        <f t="shared" ca="1" si="195"/>
        <v/>
      </c>
      <c r="AU358" s="75" t="str">
        <f t="shared" si="196"/>
        <v/>
      </c>
      <c r="AV358" s="75" t="str">
        <f t="shared" ca="1" si="197"/>
        <v/>
      </c>
      <c r="AW358" s="169"/>
      <c r="AX358" s="169"/>
      <c r="AY358" s="75" t="str">
        <f t="shared" si="198"/>
        <v/>
      </c>
      <c r="AZ358" s="169"/>
      <c r="BA358" s="169"/>
      <c r="BB358" s="75" t="str">
        <f t="shared" si="199"/>
        <v/>
      </c>
      <c r="BC358" s="11"/>
      <c r="BH358" s="52"/>
      <c r="BI358" s="52"/>
      <c r="BJ358" s="52"/>
      <c r="BK358" s="52"/>
      <c r="BL358" s="52"/>
      <c r="BM358" s="52"/>
      <c r="BQ358" s="27"/>
      <c r="BR358" s="27"/>
      <c r="BS358" s="27"/>
      <c r="BT358" s="27"/>
      <c r="BU358" s="27"/>
      <c r="BV358" s="27"/>
      <c r="BW358" s="54"/>
      <c r="BX358" s="26"/>
      <c r="BY358" s="54"/>
      <c r="BZ358" s="26"/>
      <c r="CA358" s="26"/>
      <c r="CB358" s="26"/>
    </row>
    <row r="359" spans="1:80" ht="17.45" customHeight="1">
      <c r="A359" s="94">
        <f t="shared" si="200"/>
        <v>50.6</v>
      </c>
      <c r="B359" s="179">
        <f t="shared" si="177"/>
        <v>46301</v>
      </c>
      <c r="C359" s="8"/>
      <c r="D359" s="11"/>
      <c r="E359" s="12"/>
      <c r="F359" s="11"/>
      <c r="G359" s="74">
        <f t="shared" si="201"/>
        <v>765</v>
      </c>
      <c r="H359" s="75">
        <f t="shared" si="201"/>
        <v>5848</v>
      </c>
      <c r="I359" s="88">
        <f t="shared" si="188"/>
        <v>0</v>
      </c>
      <c r="J359" s="78">
        <f t="shared" si="189"/>
        <v>0</v>
      </c>
      <c r="K359" s="78">
        <f t="shared" si="190"/>
        <v>0</v>
      </c>
      <c r="L359" s="78">
        <f t="shared" si="191"/>
        <v>0</v>
      </c>
      <c r="M359" s="78">
        <f t="shared" ca="1" si="192"/>
        <v>7.4608904933814738E-2</v>
      </c>
      <c r="N359" s="78">
        <f t="shared" ca="1" si="178"/>
        <v>9.317296290022023E-3</v>
      </c>
      <c r="O359" s="78">
        <f t="shared" si="193"/>
        <v>5.0000000000000001E-4</v>
      </c>
      <c r="P359" s="13"/>
      <c r="Q359" s="8"/>
      <c r="R359" s="13"/>
      <c r="S359" s="89">
        <f t="shared" si="179"/>
        <v>0</v>
      </c>
      <c r="T359" s="75">
        <f t="shared" si="180"/>
        <v>0</v>
      </c>
      <c r="U359" s="90">
        <f t="shared" si="181"/>
        <v>0</v>
      </c>
      <c r="V359" s="82">
        <f t="shared" si="182"/>
        <v>0</v>
      </c>
      <c r="W359" s="8"/>
      <c r="X359" s="8"/>
      <c r="Y359" s="12"/>
      <c r="Z359" s="12"/>
      <c r="AA359" s="12"/>
      <c r="AB359" s="12"/>
      <c r="AC359" s="91">
        <f t="shared" si="183"/>
        <v>0</v>
      </c>
      <c r="AD359" s="75">
        <f t="shared" si="184"/>
        <v>0</v>
      </c>
      <c r="AE359" s="88">
        <f t="shared" si="172"/>
        <v>0</v>
      </c>
      <c r="AF359" s="92">
        <f t="shared" si="173"/>
        <v>0</v>
      </c>
      <c r="AG359" s="93">
        <f t="shared" si="174"/>
        <v>0</v>
      </c>
      <c r="AH359" s="93">
        <f t="shared" si="175"/>
        <v>0</v>
      </c>
      <c r="AI359" s="78">
        <f t="shared" si="176"/>
        <v>0</v>
      </c>
      <c r="AJ359" s="92">
        <f t="shared" si="185"/>
        <v>0</v>
      </c>
      <c r="AK359" s="78">
        <f t="shared" si="186"/>
        <v>0</v>
      </c>
      <c r="AL359" s="11"/>
      <c r="AM359" s="14"/>
      <c r="AN359" s="11"/>
      <c r="AO359" s="15"/>
      <c r="AP359" s="11"/>
      <c r="AQ359" s="11"/>
      <c r="AR359" s="11"/>
      <c r="AS359" s="75" t="str">
        <f t="shared" si="194"/>
        <v/>
      </c>
      <c r="AT359" s="75" t="str">
        <f t="shared" ca="1" si="195"/>
        <v/>
      </c>
      <c r="AU359" s="75" t="str">
        <f t="shared" si="196"/>
        <v/>
      </c>
      <c r="AV359" s="75" t="str">
        <f t="shared" ca="1" si="197"/>
        <v/>
      </c>
      <c r="AW359" s="169"/>
      <c r="AX359" s="169"/>
      <c r="AY359" s="75" t="str">
        <f t="shared" si="198"/>
        <v/>
      </c>
      <c r="AZ359" s="169"/>
      <c r="BA359" s="169"/>
      <c r="BB359" s="75" t="str">
        <f t="shared" si="199"/>
        <v/>
      </c>
      <c r="BC359" s="11"/>
      <c r="BH359" s="52"/>
      <c r="BI359" s="52"/>
      <c r="BJ359" s="52"/>
      <c r="BK359" s="52"/>
      <c r="BL359" s="52"/>
      <c r="BM359" s="52"/>
      <c r="BQ359" s="27"/>
      <c r="BR359" s="27"/>
      <c r="BS359" s="27"/>
      <c r="BT359" s="27"/>
      <c r="BU359" s="27"/>
      <c r="BV359" s="27"/>
      <c r="BW359" s="54"/>
      <c r="BX359" s="26"/>
      <c r="BY359" s="54"/>
      <c r="BZ359" s="26"/>
      <c r="CA359" s="26"/>
      <c r="CB359" s="26"/>
    </row>
    <row r="360" spans="1:80" ht="17.45" customHeight="1" thickBot="1">
      <c r="A360" s="86">
        <f t="shared" si="200"/>
        <v>50.7</v>
      </c>
      <c r="B360" s="180">
        <f t="shared" si="177"/>
        <v>46302</v>
      </c>
      <c r="C360" s="16"/>
      <c r="D360" s="17"/>
      <c r="E360" s="18"/>
      <c r="F360" s="17"/>
      <c r="G360" s="96">
        <f t="shared" si="201"/>
        <v>765</v>
      </c>
      <c r="H360" s="97">
        <f t="shared" si="201"/>
        <v>5848</v>
      </c>
      <c r="I360" s="98">
        <f t="shared" si="188"/>
        <v>0</v>
      </c>
      <c r="J360" s="99">
        <f t="shared" si="189"/>
        <v>0</v>
      </c>
      <c r="K360" s="99">
        <f t="shared" si="190"/>
        <v>0</v>
      </c>
      <c r="L360" s="99">
        <f t="shared" si="191"/>
        <v>0</v>
      </c>
      <c r="M360" s="99">
        <f t="shared" ca="1" si="192"/>
        <v>7.4608904933814738E-2</v>
      </c>
      <c r="N360" s="99">
        <f t="shared" ca="1" si="178"/>
        <v>9.317296290022023E-3</v>
      </c>
      <c r="O360" s="99">
        <f t="shared" si="193"/>
        <v>5.0000000000000001E-4</v>
      </c>
      <c r="P360" s="19"/>
      <c r="Q360" s="16"/>
      <c r="R360" s="19"/>
      <c r="S360" s="89">
        <f t="shared" si="179"/>
        <v>0</v>
      </c>
      <c r="T360" s="75">
        <f t="shared" si="180"/>
        <v>0</v>
      </c>
      <c r="U360" s="100">
        <f t="shared" si="181"/>
        <v>0</v>
      </c>
      <c r="V360" s="101">
        <f t="shared" si="182"/>
        <v>0</v>
      </c>
      <c r="W360" s="16"/>
      <c r="X360" s="8"/>
      <c r="Y360" s="12"/>
      <c r="Z360" s="12"/>
      <c r="AA360" s="12"/>
      <c r="AB360" s="12"/>
      <c r="AC360" s="102">
        <f t="shared" si="183"/>
        <v>0</v>
      </c>
      <c r="AD360" s="97">
        <f t="shared" si="184"/>
        <v>0</v>
      </c>
      <c r="AE360" s="98">
        <f t="shared" si="172"/>
        <v>0</v>
      </c>
      <c r="AF360" s="103">
        <f t="shared" si="173"/>
        <v>0</v>
      </c>
      <c r="AG360" s="104">
        <f t="shared" si="174"/>
        <v>0</v>
      </c>
      <c r="AH360" s="104">
        <f t="shared" si="175"/>
        <v>0</v>
      </c>
      <c r="AI360" s="99">
        <f t="shared" si="176"/>
        <v>0</v>
      </c>
      <c r="AJ360" s="103">
        <f t="shared" si="185"/>
        <v>0</v>
      </c>
      <c r="AK360" s="99">
        <f t="shared" si="186"/>
        <v>0</v>
      </c>
      <c r="AL360" s="17"/>
      <c r="AM360" s="20"/>
      <c r="AN360" s="17"/>
      <c r="AO360" s="21"/>
      <c r="AP360" s="17"/>
      <c r="AQ360" s="17"/>
      <c r="AR360" s="17"/>
      <c r="AS360" s="97" t="str">
        <f t="shared" si="194"/>
        <v/>
      </c>
      <c r="AT360" s="97" t="str">
        <f t="shared" ca="1" si="195"/>
        <v/>
      </c>
      <c r="AU360" s="97" t="str">
        <f t="shared" si="196"/>
        <v/>
      </c>
      <c r="AV360" s="97" t="str">
        <f t="shared" ca="1" si="197"/>
        <v/>
      </c>
      <c r="AW360" s="167"/>
      <c r="AX360" s="167"/>
      <c r="AY360" s="97" t="str">
        <f t="shared" si="198"/>
        <v/>
      </c>
      <c r="AZ360" s="167"/>
      <c r="BA360" s="167"/>
      <c r="BB360" s="97" t="str">
        <f t="shared" si="199"/>
        <v/>
      </c>
      <c r="BC360" s="17"/>
      <c r="BH360" s="52"/>
      <c r="BI360" s="52"/>
      <c r="BJ360" s="52"/>
      <c r="BK360" s="52"/>
      <c r="BL360" s="52"/>
      <c r="BM360" s="52"/>
      <c r="BQ360" s="27"/>
      <c r="BR360" s="27"/>
      <c r="BS360" s="27"/>
      <c r="BT360" s="27"/>
      <c r="BU360" s="27"/>
      <c r="BV360" s="27"/>
      <c r="BW360" s="54"/>
      <c r="BX360" s="26"/>
      <c r="BY360" s="54"/>
      <c r="BZ360" s="26"/>
      <c r="CA360" s="26"/>
      <c r="CB360" s="26"/>
    </row>
    <row r="361" spans="1:80" ht="17.45" customHeight="1" thickTop="1">
      <c r="A361" s="71">
        <f>A354+1</f>
        <v>51.1</v>
      </c>
      <c r="B361" s="178">
        <f>B360+1</f>
        <v>46303</v>
      </c>
      <c r="C361" s="4"/>
      <c r="D361" s="5"/>
      <c r="E361" s="6"/>
      <c r="F361" s="5"/>
      <c r="G361" s="74">
        <f t="shared" si="201"/>
        <v>765</v>
      </c>
      <c r="H361" s="75">
        <f t="shared" si="201"/>
        <v>5848</v>
      </c>
      <c r="I361" s="76">
        <f t="shared" si="188"/>
        <v>0</v>
      </c>
      <c r="J361" s="77">
        <f t="shared" si="189"/>
        <v>0</v>
      </c>
      <c r="K361" s="77">
        <f t="shared" si="190"/>
        <v>0</v>
      </c>
      <c r="L361" s="77">
        <f t="shared" si="191"/>
        <v>0</v>
      </c>
      <c r="M361" s="78">
        <f t="shared" ca="1" si="192"/>
        <v>7.4608904933814738E-2</v>
      </c>
      <c r="N361" s="78">
        <f t="shared" ca="1" si="178"/>
        <v>9.317296290022023E-3</v>
      </c>
      <c r="O361" s="78">
        <f t="shared" si="193"/>
        <v>5.0000000000000001E-4</v>
      </c>
      <c r="P361" s="13"/>
      <c r="Q361" s="8"/>
      <c r="R361" s="13"/>
      <c r="S361" s="79">
        <f t="shared" si="179"/>
        <v>0</v>
      </c>
      <c r="T361" s="80">
        <f t="shared" si="180"/>
        <v>0</v>
      </c>
      <c r="U361" s="90">
        <f t="shared" si="181"/>
        <v>0</v>
      </c>
      <c r="V361" s="82">
        <f t="shared" si="182"/>
        <v>0</v>
      </c>
      <c r="W361" s="4"/>
      <c r="X361" s="4"/>
      <c r="Y361" s="6"/>
      <c r="Z361" s="6"/>
      <c r="AA361" s="6"/>
      <c r="AB361" s="6"/>
      <c r="AC361" s="83">
        <f t="shared" si="183"/>
        <v>0</v>
      </c>
      <c r="AD361" s="80">
        <f t="shared" si="184"/>
        <v>0</v>
      </c>
      <c r="AE361" s="76">
        <f t="shared" si="172"/>
        <v>0</v>
      </c>
      <c r="AF361" s="84">
        <f t="shared" si="173"/>
        <v>0</v>
      </c>
      <c r="AG361" s="85">
        <f t="shared" si="174"/>
        <v>0</v>
      </c>
      <c r="AH361" s="85">
        <f t="shared" si="175"/>
        <v>0</v>
      </c>
      <c r="AI361" s="77">
        <f t="shared" si="176"/>
        <v>0</v>
      </c>
      <c r="AJ361" s="84">
        <f t="shared" si="185"/>
        <v>0</v>
      </c>
      <c r="AK361" s="77">
        <f t="shared" si="186"/>
        <v>0</v>
      </c>
      <c r="AL361" s="5"/>
      <c r="AM361" s="9"/>
      <c r="AN361" s="5"/>
      <c r="AO361" s="10"/>
      <c r="AP361" s="5"/>
      <c r="AQ361" s="5"/>
      <c r="AR361" s="5"/>
      <c r="AS361" s="80" t="str">
        <f t="shared" si="194"/>
        <v/>
      </c>
      <c r="AT361" s="80" t="str">
        <f t="shared" ca="1" si="195"/>
        <v/>
      </c>
      <c r="AU361" s="80" t="str">
        <f t="shared" si="196"/>
        <v/>
      </c>
      <c r="AV361" s="80" t="str">
        <f t="shared" ca="1" si="197"/>
        <v/>
      </c>
      <c r="AW361" s="165"/>
      <c r="AX361" s="165"/>
      <c r="AY361" s="80" t="str">
        <f t="shared" si="198"/>
        <v/>
      </c>
      <c r="AZ361" s="165"/>
      <c r="BA361" s="165"/>
      <c r="BB361" s="80" t="str">
        <f t="shared" si="199"/>
        <v/>
      </c>
      <c r="BC361" s="5"/>
      <c r="BH361" s="52"/>
      <c r="BI361" s="52"/>
      <c r="BJ361" s="52"/>
      <c r="BK361" s="52"/>
      <c r="BL361" s="52"/>
      <c r="BM361" s="52"/>
      <c r="BQ361" s="27"/>
      <c r="BR361" s="27"/>
      <c r="BS361" s="27"/>
      <c r="BT361" s="27"/>
      <c r="BU361" s="27"/>
      <c r="BV361" s="27"/>
      <c r="BW361" s="54"/>
      <c r="BX361" s="26"/>
      <c r="BY361" s="54"/>
      <c r="BZ361" s="26"/>
      <c r="CA361" s="26"/>
      <c r="CB361" s="26"/>
    </row>
    <row r="362" spans="1:80" ht="17.45" customHeight="1">
      <c r="A362" s="86">
        <f t="shared" si="200"/>
        <v>51.2</v>
      </c>
      <c r="B362" s="179">
        <f t="shared" si="177"/>
        <v>46304</v>
      </c>
      <c r="C362" s="8"/>
      <c r="D362" s="11"/>
      <c r="E362" s="12"/>
      <c r="F362" s="11"/>
      <c r="G362" s="74">
        <f t="shared" si="201"/>
        <v>765</v>
      </c>
      <c r="H362" s="75">
        <f t="shared" si="201"/>
        <v>5848</v>
      </c>
      <c r="I362" s="88">
        <f t="shared" si="188"/>
        <v>0</v>
      </c>
      <c r="J362" s="78">
        <f t="shared" si="189"/>
        <v>0</v>
      </c>
      <c r="K362" s="78">
        <f t="shared" si="190"/>
        <v>0</v>
      </c>
      <c r="L362" s="78">
        <f t="shared" si="191"/>
        <v>0</v>
      </c>
      <c r="M362" s="78">
        <f t="shared" ca="1" si="192"/>
        <v>7.4608904933814738E-2</v>
      </c>
      <c r="N362" s="78">
        <f t="shared" ca="1" si="178"/>
        <v>9.317296290022023E-3</v>
      </c>
      <c r="O362" s="78">
        <f t="shared" si="193"/>
        <v>5.0000000000000001E-4</v>
      </c>
      <c r="P362" s="13"/>
      <c r="Q362" s="8"/>
      <c r="R362" s="13"/>
      <c r="S362" s="89">
        <f t="shared" si="179"/>
        <v>0</v>
      </c>
      <c r="T362" s="75">
        <f t="shared" si="180"/>
        <v>0</v>
      </c>
      <c r="U362" s="90">
        <f t="shared" si="181"/>
        <v>0</v>
      </c>
      <c r="V362" s="82">
        <f t="shared" si="182"/>
        <v>0</v>
      </c>
      <c r="W362" s="8"/>
      <c r="X362" s="8"/>
      <c r="Y362" s="12"/>
      <c r="Z362" s="12"/>
      <c r="AA362" s="12"/>
      <c r="AB362" s="12"/>
      <c r="AC362" s="91">
        <f t="shared" si="183"/>
        <v>0</v>
      </c>
      <c r="AD362" s="75">
        <f t="shared" si="184"/>
        <v>0</v>
      </c>
      <c r="AE362" s="88">
        <f t="shared" si="172"/>
        <v>0</v>
      </c>
      <c r="AF362" s="92">
        <f t="shared" si="173"/>
        <v>0</v>
      </c>
      <c r="AG362" s="93">
        <f t="shared" si="174"/>
        <v>0</v>
      </c>
      <c r="AH362" s="93">
        <f t="shared" si="175"/>
        <v>0</v>
      </c>
      <c r="AI362" s="78">
        <f t="shared" si="176"/>
        <v>0</v>
      </c>
      <c r="AJ362" s="92">
        <f t="shared" si="185"/>
        <v>0</v>
      </c>
      <c r="AK362" s="78">
        <f t="shared" si="186"/>
        <v>0</v>
      </c>
      <c r="AL362" s="11"/>
      <c r="AM362" s="14"/>
      <c r="AN362" s="11"/>
      <c r="AO362" s="15"/>
      <c r="AP362" s="11"/>
      <c r="AQ362" s="11"/>
      <c r="AR362" s="11"/>
      <c r="AS362" s="75" t="str">
        <f t="shared" si="194"/>
        <v/>
      </c>
      <c r="AT362" s="75" t="str">
        <f t="shared" ca="1" si="195"/>
        <v/>
      </c>
      <c r="AU362" s="75" t="str">
        <f t="shared" si="196"/>
        <v/>
      </c>
      <c r="AV362" s="75" t="str">
        <f t="shared" ca="1" si="197"/>
        <v/>
      </c>
      <c r="AW362" s="169"/>
      <c r="AX362" s="169"/>
      <c r="AY362" s="75" t="str">
        <f t="shared" si="198"/>
        <v/>
      </c>
      <c r="AZ362" s="169"/>
      <c r="BA362" s="169"/>
      <c r="BB362" s="75" t="str">
        <f t="shared" si="199"/>
        <v/>
      </c>
      <c r="BC362" s="11"/>
      <c r="BH362" s="52"/>
      <c r="BI362" s="52"/>
      <c r="BJ362" s="52"/>
      <c r="BK362" s="52"/>
      <c r="BL362" s="52"/>
      <c r="BM362" s="52"/>
      <c r="BQ362" s="27"/>
      <c r="BR362" s="27"/>
      <c r="BS362" s="27"/>
      <c r="BT362" s="27"/>
      <c r="BU362" s="27"/>
      <c r="BV362" s="27"/>
      <c r="BW362" s="54"/>
      <c r="BX362" s="26"/>
      <c r="BY362" s="54"/>
      <c r="BZ362" s="26"/>
      <c r="CA362" s="26"/>
      <c r="CB362" s="26"/>
    </row>
    <row r="363" spans="1:80" ht="17.45" customHeight="1">
      <c r="A363" s="94">
        <f t="shared" si="200"/>
        <v>51.3</v>
      </c>
      <c r="B363" s="179">
        <f t="shared" si="177"/>
        <v>46305</v>
      </c>
      <c r="C363" s="8"/>
      <c r="D363" s="11"/>
      <c r="E363" s="12"/>
      <c r="F363" s="11"/>
      <c r="G363" s="74">
        <f t="shared" si="201"/>
        <v>765</v>
      </c>
      <c r="H363" s="75">
        <f t="shared" si="201"/>
        <v>5848</v>
      </c>
      <c r="I363" s="88">
        <f t="shared" si="188"/>
        <v>0</v>
      </c>
      <c r="J363" s="78">
        <f t="shared" si="189"/>
        <v>0</v>
      </c>
      <c r="K363" s="78">
        <f t="shared" si="190"/>
        <v>0</v>
      </c>
      <c r="L363" s="78">
        <f t="shared" si="191"/>
        <v>0</v>
      </c>
      <c r="M363" s="78">
        <f t="shared" ca="1" si="192"/>
        <v>7.4608904933814738E-2</v>
      </c>
      <c r="N363" s="78">
        <f t="shared" ca="1" si="178"/>
        <v>9.317296290022023E-3</v>
      </c>
      <c r="O363" s="78">
        <f t="shared" si="193"/>
        <v>5.0000000000000001E-4</v>
      </c>
      <c r="P363" s="13"/>
      <c r="Q363" s="8"/>
      <c r="R363" s="13"/>
      <c r="S363" s="89">
        <f t="shared" si="179"/>
        <v>0</v>
      </c>
      <c r="T363" s="75">
        <f t="shared" si="180"/>
        <v>0</v>
      </c>
      <c r="U363" s="90">
        <f t="shared" si="181"/>
        <v>0</v>
      </c>
      <c r="V363" s="82">
        <f t="shared" si="182"/>
        <v>0</v>
      </c>
      <c r="W363" s="8"/>
      <c r="X363" s="8"/>
      <c r="Y363" s="12"/>
      <c r="Z363" s="12"/>
      <c r="AA363" s="12"/>
      <c r="AB363" s="12"/>
      <c r="AC363" s="91">
        <f t="shared" si="183"/>
        <v>0</v>
      </c>
      <c r="AD363" s="75">
        <f t="shared" si="184"/>
        <v>0</v>
      </c>
      <c r="AE363" s="88">
        <f t="shared" si="172"/>
        <v>0</v>
      </c>
      <c r="AF363" s="92">
        <f t="shared" si="173"/>
        <v>0</v>
      </c>
      <c r="AG363" s="93">
        <f t="shared" si="174"/>
        <v>0</v>
      </c>
      <c r="AH363" s="93">
        <f t="shared" si="175"/>
        <v>0</v>
      </c>
      <c r="AI363" s="78">
        <f t="shared" si="176"/>
        <v>0</v>
      </c>
      <c r="AJ363" s="92">
        <f t="shared" si="185"/>
        <v>0</v>
      </c>
      <c r="AK363" s="78">
        <f t="shared" si="186"/>
        <v>0</v>
      </c>
      <c r="AL363" s="11"/>
      <c r="AM363" s="14"/>
      <c r="AN363" s="11"/>
      <c r="AO363" s="15"/>
      <c r="AP363" s="11"/>
      <c r="AQ363" s="11"/>
      <c r="AR363" s="11"/>
      <c r="AS363" s="75" t="str">
        <f t="shared" si="194"/>
        <v/>
      </c>
      <c r="AT363" s="75" t="str">
        <f t="shared" ca="1" si="195"/>
        <v/>
      </c>
      <c r="AU363" s="75" t="str">
        <f t="shared" si="196"/>
        <v/>
      </c>
      <c r="AV363" s="75" t="str">
        <f t="shared" ca="1" si="197"/>
        <v/>
      </c>
      <c r="AW363" s="169"/>
      <c r="AX363" s="169"/>
      <c r="AY363" s="75" t="str">
        <f t="shared" si="198"/>
        <v/>
      </c>
      <c r="AZ363" s="169"/>
      <c r="BA363" s="169"/>
      <c r="BB363" s="75" t="str">
        <f t="shared" si="199"/>
        <v/>
      </c>
      <c r="BC363" s="11"/>
      <c r="BH363" s="52"/>
      <c r="BI363" s="52"/>
      <c r="BJ363" s="52"/>
      <c r="BK363" s="52"/>
      <c r="BL363" s="52"/>
      <c r="BM363" s="52"/>
      <c r="BQ363" s="27"/>
      <c r="BR363" s="27"/>
      <c r="BS363" s="27"/>
      <c r="BT363" s="27"/>
      <c r="BU363" s="27"/>
      <c r="BV363" s="27"/>
      <c r="BW363" s="54"/>
      <c r="BX363" s="26"/>
      <c r="BY363" s="54"/>
      <c r="BZ363" s="26"/>
      <c r="CA363" s="26"/>
      <c r="CB363" s="26"/>
    </row>
    <row r="364" spans="1:80" ht="17.45" customHeight="1">
      <c r="A364" s="86">
        <f t="shared" si="200"/>
        <v>51.4</v>
      </c>
      <c r="B364" s="179">
        <f t="shared" si="177"/>
        <v>46306</v>
      </c>
      <c r="C364" s="8"/>
      <c r="D364" s="11"/>
      <c r="E364" s="12"/>
      <c r="F364" s="11"/>
      <c r="G364" s="74">
        <f t="shared" ref="G364:H379" si="202">G363-E364-C364</f>
        <v>765</v>
      </c>
      <c r="H364" s="75">
        <f t="shared" si="202"/>
        <v>5848</v>
      </c>
      <c r="I364" s="88">
        <f t="shared" si="188"/>
        <v>0</v>
      </c>
      <c r="J364" s="78">
        <f t="shared" si="189"/>
        <v>0</v>
      </c>
      <c r="K364" s="78">
        <f t="shared" si="190"/>
        <v>0</v>
      </c>
      <c r="L364" s="78">
        <f t="shared" si="191"/>
        <v>0</v>
      </c>
      <c r="M364" s="78">
        <f t="shared" ca="1" si="192"/>
        <v>7.4608904933814738E-2</v>
      </c>
      <c r="N364" s="78">
        <f t="shared" ca="1" si="178"/>
        <v>9.317296290022023E-3</v>
      </c>
      <c r="O364" s="78">
        <f t="shared" si="193"/>
        <v>5.0000000000000001E-4</v>
      </c>
      <c r="P364" s="13"/>
      <c r="Q364" s="8"/>
      <c r="R364" s="13"/>
      <c r="S364" s="89">
        <f t="shared" si="179"/>
        <v>0</v>
      </c>
      <c r="T364" s="75">
        <f t="shared" si="180"/>
        <v>0</v>
      </c>
      <c r="U364" s="90">
        <f t="shared" si="181"/>
        <v>0</v>
      </c>
      <c r="V364" s="82">
        <f t="shared" si="182"/>
        <v>0</v>
      </c>
      <c r="W364" s="8"/>
      <c r="X364" s="8"/>
      <c r="Y364" s="12"/>
      <c r="Z364" s="12"/>
      <c r="AA364" s="12"/>
      <c r="AB364" s="12"/>
      <c r="AC364" s="91">
        <f t="shared" si="183"/>
        <v>0</v>
      </c>
      <c r="AD364" s="75">
        <f t="shared" si="184"/>
        <v>0</v>
      </c>
      <c r="AE364" s="88">
        <f t="shared" si="172"/>
        <v>0</v>
      </c>
      <c r="AF364" s="92">
        <f t="shared" si="173"/>
        <v>0</v>
      </c>
      <c r="AG364" s="93">
        <f t="shared" si="174"/>
        <v>0</v>
      </c>
      <c r="AH364" s="93">
        <f t="shared" si="175"/>
        <v>0</v>
      </c>
      <c r="AI364" s="78">
        <f t="shared" si="176"/>
        <v>0</v>
      </c>
      <c r="AJ364" s="92">
        <f t="shared" si="185"/>
        <v>0</v>
      </c>
      <c r="AK364" s="78">
        <f t="shared" si="186"/>
        <v>0</v>
      </c>
      <c r="AL364" s="11"/>
      <c r="AM364" s="14"/>
      <c r="AN364" s="11"/>
      <c r="AO364" s="15"/>
      <c r="AP364" s="11"/>
      <c r="AQ364" s="11"/>
      <c r="AR364" s="11"/>
      <c r="AS364" s="75" t="str">
        <f t="shared" si="194"/>
        <v/>
      </c>
      <c r="AT364" s="75" t="str">
        <f t="shared" ca="1" si="195"/>
        <v/>
      </c>
      <c r="AU364" s="75" t="str">
        <f t="shared" si="196"/>
        <v/>
      </c>
      <c r="AV364" s="75" t="str">
        <f t="shared" ca="1" si="197"/>
        <v/>
      </c>
      <c r="AW364" s="169"/>
      <c r="AX364" s="169"/>
      <c r="AY364" s="75" t="str">
        <f t="shared" si="198"/>
        <v/>
      </c>
      <c r="AZ364" s="169"/>
      <c r="BA364" s="169"/>
      <c r="BB364" s="75" t="str">
        <f t="shared" si="199"/>
        <v/>
      </c>
      <c r="BC364" s="11"/>
      <c r="BH364" s="52"/>
      <c r="BI364" s="52"/>
      <c r="BJ364" s="52"/>
      <c r="BK364" s="52"/>
      <c r="BL364" s="52"/>
      <c r="BM364" s="52"/>
      <c r="BQ364" s="27"/>
      <c r="BR364" s="27"/>
      <c r="BS364" s="27"/>
      <c r="BT364" s="27"/>
      <c r="BU364" s="27"/>
      <c r="BV364" s="27"/>
      <c r="BW364" s="54"/>
      <c r="BX364" s="26"/>
      <c r="BY364" s="54"/>
      <c r="BZ364" s="26"/>
      <c r="CA364" s="26"/>
      <c r="CB364" s="26"/>
    </row>
    <row r="365" spans="1:80" ht="17.45" customHeight="1">
      <c r="A365" s="94">
        <f t="shared" si="200"/>
        <v>51.5</v>
      </c>
      <c r="B365" s="179">
        <f t="shared" si="177"/>
        <v>46307</v>
      </c>
      <c r="C365" s="8"/>
      <c r="D365" s="11"/>
      <c r="E365" s="12"/>
      <c r="F365" s="11"/>
      <c r="G365" s="74">
        <f t="shared" si="202"/>
        <v>765</v>
      </c>
      <c r="H365" s="75">
        <f t="shared" si="202"/>
        <v>5848</v>
      </c>
      <c r="I365" s="88">
        <f t="shared" si="188"/>
        <v>0</v>
      </c>
      <c r="J365" s="78">
        <f t="shared" si="189"/>
        <v>0</v>
      </c>
      <c r="K365" s="78">
        <f t="shared" si="190"/>
        <v>0</v>
      </c>
      <c r="L365" s="78">
        <f t="shared" si="191"/>
        <v>0</v>
      </c>
      <c r="M365" s="78">
        <f t="shared" ca="1" si="192"/>
        <v>7.4608904933814738E-2</v>
      </c>
      <c r="N365" s="78">
        <f t="shared" ca="1" si="178"/>
        <v>9.317296290022023E-3</v>
      </c>
      <c r="O365" s="78">
        <f t="shared" si="193"/>
        <v>5.0000000000000001E-4</v>
      </c>
      <c r="P365" s="13"/>
      <c r="Q365" s="8"/>
      <c r="R365" s="13"/>
      <c r="S365" s="89">
        <f t="shared" si="179"/>
        <v>0</v>
      </c>
      <c r="T365" s="75">
        <f t="shared" si="180"/>
        <v>0</v>
      </c>
      <c r="U365" s="90">
        <f t="shared" si="181"/>
        <v>0</v>
      </c>
      <c r="V365" s="82">
        <f t="shared" si="182"/>
        <v>0</v>
      </c>
      <c r="W365" s="8"/>
      <c r="X365" s="8"/>
      <c r="Y365" s="12"/>
      <c r="Z365" s="12"/>
      <c r="AA365" s="12"/>
      <c r="AB365" s="12"/>
      <c r="AC365" s="91">
        <f t="shared" si="183"/>
        <v>0</v>
      </c>
      <c r="AD365" s="75">
        <f t="shared" si="184"/>
        <v>0</v>
      </c>
      <c r="AE365" s="88">
        <f t="shared" si="172"/>
        <v>0</v>
      </c>
      <c r="AF365" s="92">
        <f t="shared" si="173"/>
        <v>0</v>
      </c>
      <c r="AG365" s="93">
        <f t="shared" si="174"/>
        <v>0</v>
      </c>
      <c r="AH365" s="93">
        <f t="shared" si="175"/>
        <v>0</v>
      </c>
      <c r="AI365" s="78">
        <f t="shared" si="176"/>
        <v>0</v>
      </c>
      <c r="AJ365" s="92">
        <f t="shared" si="185"/>
        <v>0</v>
      </c>
      <c r="AK365" s="78">
        <f t="shared" si="186"/>
        <v>0</v>
      </c>
      <c r="AL365" s="11"/>
      <c r="AM365" s="14"/>
      <c r="AN365" s="11"/>
      <c r="AO365" s="15"/>
      <c r="AP365" s="11"/>
      <c r="AQ365" s="11"/>
      <c r="AR365" s="11"/>
      <c r="AS365" s="75" t="str">
        <f t="shared" si="194"/>
        <v/>
      </c>
      <c r="AT365" s="75" t="str">
        <f t="shared" ca="1" si="195"/>
        <v/>
      </c>
      <c r="AU365" s="75" t="str">
        <f t="shared" si="196"/>
        <v/>
      </c>
      <c r="AV365" s="75" t="str">
        <f t="shared" ca="1" si="197"/>
        <v/>
      </c>
      <c r="AW365" s="169"/>
      <c r="AX365" s="169"/>
      <c r="AY365" s="75" t="str">
        <f t="shared" si="198"/>
        <v/>
      </c>
      <c r="AZ365" s="169"/>
      <c r="BA365" s="169"/>
      <c r="BB365" s="75" t="str">
        <f t="shared" si="199"/>
        <v/>
      </c>
      <c r="BC365" s="11"/>
      <c r="BH365" s="52"/>
      <c r="BI365" s="52"/>
      <c r="BJ365" s="52"/>
      <c r="BK365" s="52"/>
      <c r="BL365" s="52"/>
      <c r="BM365" s="52"/>
      <c r="BQ365" s="27"/>
      <c r="BR365" s="27"/>
      <c r="BS365" s="27"/>
      <c r="BT365" s="27"/>
      <c r="BU365" s="27"/>
      <c r="BV365" s="27"/>
      <c r="BW365" s="54"/>
      <c r="BX365" s="26"/>
      <c r="BY365" s="54"/>
      <c r="BZ365" s="26"/>
      <c r="CA365" s="26"/>
      <c r="CB365" s="26"/>
    </row>
    <row r="366" spans="1:80" ht="17.45" customHeight="1">
      <c r="A366" s="86">
        <f t="shared" si="200"/>
        <v>51.6</v>
      </c>
      <c r="B366" s="179">
        <f t="shared" si="177"/>
        <v>46308</v>
      </c>
      <c r="C366" s="8"/>
      <c r="D366" s="11"/>
      <c r="E366" s="12"/>
      <c r="F366" s="11"/>
      <c r="G366" s="74">
        <f t="shared" si="202"/>
        <v>765</v>
      </c>
      <c r="H366" s="75">
        <f t="shared" si="202"/>
        <v>5848</v>
      </c>
      <c r="I366" s="88">
        <f t="shared" si="188"/>
        <v>0</v>
      </c>
      <c r="J366" s="78">
        <f t="shared" si="189"/>
        <v>0</v>
      </c>
      <c r="K366" s="78">
        <f t="shared" si="190"/>
        <v>0</v>
      </c>
      <c r="L366" s="78">
        <f t="shared" si="191"/>
        <v>0</v>
      </c>
      <c r="M366" s="78">
        <f t="shared" ca="1" si="192"/>
        <v>7.4608904933814738E-2</v>
      </c>
      <c r="N366" s="78">
        <f t="shared" ca="1" si="178"/>
        <v>9.317296290022023E-3</v>
      </c>
      <c r="O366" s="78">
        <f t="shared" si="193"/>
        <v>5.0000000000000001E-4</v>
      </c>
      <c r="P366" s="13"/>
      <c r="Q366" s="8"/>
      <c r="R366" s="13"/>
      <c r="S366" s="89">
        <f t="shared" si="179"/>
        <v>0</v>
      </c>
      <c r="T366" s="75">
        <f t="shared" si="180"/>
        <v>0</v>
      </c>
      <c r="U366" s="90">
        <f t="shared" si="181"/>
        <v>0</v>
      </c>
      <c r="V366" s="82">
        <f t="shared" si="182"/>
        <v>0</v>
      </c>
      <c r="W366" s="8"/>
      <c r="X366" s="8"/>
      <c r="Y366" s="12"/>
      <c r="Z366" s="12"/>
      <c r="AA366" s="12"/>
      <c r="AB366" s="12"/>
      <c r="AC366" s="91">
        <f t="shared" si="183"/>
        <v>0</v>
      </c>
      <c r="AD366" s="75">
        <f t="shared" si="184"/>
        <v>0</v>
      </c>
      <c r="AE366" s="88">
        <f t="shared" si="172"/>
        <v>0</v>
      </c>
      <c r="AF366" s="92">
        <f t="shared" si="173"/>
        <v>0</v>
      </c>
      <c r="AG366" s="93">
        <f t="shared" si="174"/>
        <v>0</v>
      </c>
      <c r="AH366" s="93">
        <f t="shared" si="175"/>
        <v>0</v>
      </c>
      <c r="AI366" s="78">
        <f t="shared" si="176"/>
        <v>0</v>
      </c>
      <c r="AJ366" s="92">
        <f t="shared" si="185"/>
        <v>0</v>
      </c>
      <c r="AK366" s="78">
        <f t="shared" si="186"/>
        <v>0</v>
      </c>
      <c r="AL366" s="11"/>
      <c r="AM366" s="14"/>
      <c r="AN366" s="11"/>
      <c r="AO366" s="15"/>
      <c r="AP366" s="11"/>
      <c r="AQ366" s="11"/>
      <c r="AR366" s="11"/>
      <c r="AS366" s="75" t="str">
        <f t="shared" si="194"/>
        <v/>
      </c>
      <c r="AT366" s="75" t="str">
        <f t="shared" ca="1" si="195"/>
        <v/>
      </c>
      <c r="AU366" s="75" t="str">
        <f t="shared" si="196"/>
        <v/>
      </c>
      <c r="AV366" s="75" t="str">
        <f t="shared" ca="1" si="197"/>
        <v/>
      </c>
      <c r="AW366" s="169"/>
      <c r="AX366" s="169"/>
      <c r="AY366" s="75" t="str">
        <f t="shared" si="198"/>
        <v/>
      </c>
      <c r="AZ366" s="169"/>
      <c r="BA366" s="169"/>
      <c r="BB366" s="75" t="str">
        <f t="shared" si="199"/>
        <v/>
      </c>
      <c r="BC366" s="11"/>
      <c r="BH366" s="52"/>
      <c r="BI366" s="52"/>
      <c r="BJ366" s="52"/>
      <c r="BK366" s="52"/>
      <c r="BL366" s="52"/>
      <c r="BM366" s="52"/>
      <c r="BQ366" s="27"/>
      <c r="BR366" s="27"/>
      <c r="BS366" s="27"/>
      <c r="BT366" s="27"/>
      <c r="BU366" s="27"/>
      <c r="BV366" s="27"/>
      <c r="BW366" s="54"/>
      <c r="BX366" s="26"/>
      <c r="BY366" s="54"/>
      <c r="BZ366" s="26"/>
      <c r="CA366" s="26"/>
      <c r="CB366" s="26"/>
    </row>
    <row r="367" spans="1:80" ht="17.45" customHeight="1" thickBot="1">
      <c r="A367" s="94">
        <f t="shared" si="200"/>
        <v>51.7</v>
      </c>
      <c r="B367" s="180">
        <f t="shared" si="177"/>
        <v>46309</v>
      </c>
      <c r="C367" s="16"/>
      <c r="D367" s="17"/>
      <c r="E367" s="18"/>
      <c r="F367" s="17"/>
      <c r="G367" s="96">
        <f t="shared" si="202"/>
        <v>765</v>
      </c>
      <c r="H367" s="97">
        <f t="shared" si="202"/>
        <v>5848</v>
      </c>
      <c r="I367" s="98">
        <f t="shared" si="188"/>
        <v>0</v>
      </c>
      <c r="J367" s="99">
        <f t="shared" si="189"/>
        <v>0</v>
      </c>
      <c r="K367" s="99">
        <f t="shared" si="190"/>
        <v>0</v>
      </c>
      <c r="L367" s="99">
        <f t="shared" si="191"/>
        <v>0</v>
      </c>
      <c r="M367" s="99">
        <f t="shared" ca="1" si="192"/>
        <v>7.4608904933814738E-2</v>
      </c>
      <c r="N367" s="99">
        <f t="shared" ca="1" si="178"/>
        <v>9.317296290022023E-3</v>
      </c>
      <c r="O367" s="99">
        <f t="shared" si="193"/>
        <v>5.0000000000000001E-4</v>
      </c>
      <c r="P367" s="19"/>
      <c r="Q367" s="16"/>
      <c r="R367" s="19"/>
      <c r="S367" s="89">
        <f t="shared" si="179"/>
        <v>0</v>
      </c>
      <c r="T367" s="75">
        <f t="shared" si="180"/>
        <v>0</v>
      </c>
      <c r="U367" s="100">
        <f t="shared" si="181"/>
        <v>0</v>
      </c>
      <c r="V367" s="101">
        <f t="shared" si="182"/>
        <v>0</v>
      </c>
      <c r="W367" s="16"/>
      <c r="X367" s="8"/>
      <c r="Y367" s="12"/>
      <c r="Z367" s="12"/>
      <c r="AA367" s="12"/>
      <c r="AB367" s="12"/>
      <c r="AC367" s="102">
        <f t="shared" si="183"/>
        <v>0</v>
      </c>
      <c r="AD367" s="97">
        <f t="shared" si="184"/>
        <v>0</v>
      </c>
      <c r="AE367" s="98">
        <f t="shared" si="172"/>
        <v>0</v>
      </c>
      <c r="AF367" s="103">
        <f t="shared" si="173"/>
        <v>0</v>
      </c>
      <c r="AG367" s="104">
        <f t="shared" si="174"/>
        <v>0</v>
      </c>
      <c r="AH367" s="104">
        <f t="shared" si="175"/>
        <v>0</v>
      </c>
      <c r="AI367" s="99">
        <f t="shared" si="176"/>
        <v>0</v>
      </c>
      <c r="AJ367" s="103">
        <f t="shared" si="185"/>
        <v>0</v>
      </c>
      <c r="AK367" s="99">
        <f t="shared" si="186"/>
        <v>0</v>
      </c>
      <c r="AL367" s="17"/>
      <c r="AM367" s="20"/>
      <c r="AN367" s="17"/>
      <c r="AO367" s="21"/>
      <c r="AP367" s="17"/>
      <c r="AQ367" s="17"/>
      <c r="AR367" s="17"/>
      <c r="AS367" s="97" t="str">
        <f t="shared" si="194"/>
        <v/>
      </c>
      <c r="AT367" s="97" t="str">
        <f t="shared" ca="1" si="195"/>
        <v/>
      </c>
      <c r="AU367" s="97" t="str">
        <f t="shared" si="196"/>
        <v/>
      </c>
      <c r="AV367" s="97" t="str">
        <f t="shared" ca="1" si="197"/>
        <v/>
      </c>
      <c r="AW367" s="167"/>
      <c r="AX367" s="167"/>
      <c r="AY367" s="97" t="str">
        <f t="shared" si="198"/>
        <v/>
      </c>
      <c r="AZ367" s="167"/>
      <c r="BA367" s="167"/>
      <c r="BB367" s="97" t="str">
        <f t="shared" si="199"/>
        <v/>
      </c>
      <c r="BC367" s="17"/>
      <c r="BH367" s="52"/>
      <c r="BI367" s="52"/>
      <c r="BJ367" s="52"/>
      <c r="BK367" s="52"/>
      <c r="BL367" s="52"/>
      <c r="BM367" s="52"/>
      <c r="BQ367" s="27"/>
      <c r="BR367" s="27"/>
      <c r="BS367" s="27"/>
      <c r="BT367" s="27"/>
      <c r="BU367" s="27"/>
      <c r="BV367" s="27"/>
      <c r="BW367" s="54"/>
      <c r="BX367" s="26"/>
      <c r="BY367" s="54"/>
      <c r="BZ367" s="26"/>
      <c r="CA367" s="26"/>
      <c r="CB367" s="26"/>
    </row>
    <row r="368" spans="1:80" ht="17.45" customHeight="1" thickTop="1">
      <c r="A368" s="105">
        <f>A361+1</f>
        <v>52.1</v>
      </c>
      <c r="B368" s="178">
        <f>B367+1</f>
        <v>46310</v>
      </c>
      <c r="C368" s="4"/>
      <c r="D368" s="5"/>
      <c r="E368" s="6"/>
      <c r="F368" s="5"/>
      <c r="G368" s="74">
        <f t="shared" si="202"/>
        <v>765</v>
      </c>
      <c r="H368" s="75">
        <f t="shared" si="202"/>
        <v>5848</v>
      </c>
      <c r="I368" s="76">
        <f t="shared" si="188"/>
        <v>0</v>
      </c>
      <c r="J368" s="77">
        <f t="shared" si="189"/>
        <v>0</v>
      </c>
      <c r="K368" s="77">
        <f t="shared" si="190"/>
        <v>0</v>
      </c>
      <c r="L368" s="77">
        <f t="shared" si="191"/>
        <v>0</v>
      </c>
      <c r="M368" s="78">
        <f t="shared" ca="1" si="192"/>
        <v>7.4608904933814738E-2</v>
      </c>
      <c r="N368" s="78">
        <f t="shared" ca="1" si="178"/>
        <v>9.317296290022023E-3</v>
      </c>
      <c r="O368" s="78">
        <f t="shared" si="193"/>
        <v>5.0000000000000001E-4</v>
      </c>
      <c r="P368" s="13"/>
      <c r="Q368" s="8"/>
      <c r="R368" s="13"/>
      <c r="S368" s="79">
        <f t="shared" si="179"/>
        <v>0</v>
      </c>
      <c r="T368" s="80">
        <f t="shared" si="180"/>
        <v>0</v>
      </c>
      <c r="U368" s="90">
        <f t="shared" si="181"/>
        <v>0</v>
      </c>
      <c r="V368" s="82">
        <f t="shared" si="182"/>
        <v>0</v>
      </c>
      <c r="W368" s="4"/>
      <c r="X368" s="4"/>
      <c r="Y368" s="6"/>
      <c r="Z368" s="6"/>
      <c r="AA368" s="6"/>
      <c r="AB368" s="6"/>
      <c r="AC368" s="83">
        <f t="shared" si="183"/>
        <v>0</v>
      </c>
      <c r="AD368" s="80">
        <f t="shared" si="184"/>
        <v>0</v>
      </c>
      <c r="AE368" s="76">
        <f t="shared" si="172"/>
        <v>0</v>
      </c>
      <c r="AF368" s="84">
        <f t="shared" si="173"/>
        <v>0</v>
      </c>
      <c r="AG368" s="85">
        <f t="shared" si="174"/>
        <v>0</v>
      </c>
      <c r="AH368" s="85">
        <f t="shared" si="175"/>
        <v>0</v>
      </c>
      <c r="AI368" s="77">
        <f t="shared" si="176"/>
        <v>0</v>
      </c>
      <c r="AJ368" s="84">
        <f t="shared" si="185"/>
        <v>0</v>
      </c>
      <c r="AK368" s="77">
        <f t="shared" si="186"/>
        <v>0</v>
      </c>
      <c r="AL368" s="5"/>
      <c r="AM368" s="9"/>
      <c r="AN368" s="5"/>
      <c r="AO368" s="10"/>
      <c r="AP368" s="5"/>
      <c r="AQ368" s="5"/>
      <c r="AR368" s="5"/>
      <c r="AS368" s="80" t="str">
        <f t="shared" si="194"/>
        <v/>
      </c>
      <c r="AT368" s="80" t="str">
        <f t="shared" ca="1" si="195"/>
        <v/>
      </c>
      <c r="AU368" s="80" t="str">
        <f t="shared" si="196"/>
        <v/>
      </c>
      <c r="AV368" s="80" t="str">
        <f t="shared" ca="1" si="197"/>
        <v/>
      </c>
      <c r="AW368" s="165"/>
      <c r="AX368" s="165"/>
      <c r="AY368" s="80" t="str">
        <f t="shared" si="198"/>
        <v/>
      </c>
      <c r="AZ368" s="165"/>
      <c r="BA368" s="165"/>
      <c r="BB368" s="80" t="str">
        <f t="shared" si="199"/>
        <v/>
      </c>
      <c r="BC368" s="5"/>
      <c r="BH368" s="52"/>
      <c r="BI368" s="52"/>
      <c r="BJ368" s="52"/>
      <c r="BK368" s="52"/>
      <c r="BL368" s="52"/>
      <c r="BM368" s="52"/>
      <c r="BQ368" s="27"/>
      <c r="BR368" s="27"/>
      <c r="BS368" s="27"/>
      <c r="BT368" s="27"/>
      <c r="BU368" s="27"/>
      <c r="BV368" s="27"/>
      <c r="BW368" s="54"/>
      <c r="BX368" s="26"/>
      <c r="BY368" s="54"/>
      <c r="BZ368" s="26"/>
      <c r="CA368" s="26"/>
      <c r="CB368" s="26"/>
    </row>
    <row r="369" spans="1:80" ht="17.45" customHeight="1">
      <c r="A369" s="94">
        <f t="shared" si="200"/>
        <v>52.2</v>
      </c>
      <c r="B369" s="179">
        <f t="shared" si="177"/>
        <v>46311</v>
      </c>
      <c r="C369" s="8"/>
      <c r="D369" s="11"/>
      <c r="E369" s="12"/>
      <c r="F369" s="11"/>
      <c r="G369" s="74">
        <f t="shared" si="202"/>
        <v>765</v>
      </c>
      <c r="H369" s="75">
        <f t="shared" si="202"/>
        <v>5848</v>
      </c>
      <c r="I369" s="88">
        <f t="shared" si="188"/>
        <v>0</v>
      </c>
      <c r="J369" s="78">
        <f t="shared" si="189"/>
        <v>0</v>
      </c>
      <c r="K369" s="78">
        <f t="shared" si="190"/>
        <v>0</v>
      </c>
      <c r="L369" s="78">
        <f t="shared" si="191"/>
        <v>0</v>
      </c>
      <c r="M369" s="78">
        <f t="shared" ca="1" si="192"/>
        <v>7.4608904933814738E-2</v>
      </c>
      <c r="N369" s="78">
        <f t="shared" ca="1" si="178"/>
        <v>9.317296290022023E-3</v>
      </c>
      <c r="O369" s="78">
        <f t="shared" si="193"/>
        <v>5.0000000000000001E-4</v>
      </c>
      <c r="P369" s="13"/>
      <c r="Q369" s="8"/>
      <c r="R369" s="13"/>
      <c r="S369" s="89">
        <f t="shared" si="179"/>
        <v>0</v>
      </c>
      <c r="T369" s="75">
        <f t="shared" si="180"/>
        <v>0</v>
      </c>
      <c r="U369" s="90">
        <f t="shared" si="181"/>
        <v>0</v>
      </c>
      <c r="V369" s="82">
        <f t="shared" si="182"/>
        <v>0</v>
      </c>
      <c r="W369" s="8"/>
      <c r="X369" s="8"/>
      <c r="Y369" s="12"/>
      <c r="Z369" s="12"/>
      <c r="AA369" s="12"/>
      <c r="AB369" s="12"/>
      <c r="AC369" s="91">
        <f t="shared" si="183"/>
        <v>0</v>
      </c>
      <c r="AD369" s="75">
        <f t="shared" si="184"/>
        <v>0</v>
      </c>
      <c r="AE369" s="88">
        <f t="shared" si="172"/>
        <v>0</v>
      </c>
      <c r="AF369" s="92">
        <f t="shared" si="173"/>
        <v>0</v>
      </c>
      <c r="AG369" s="93">
        <f t="shared" si="174"/>
        <v>0</v>
      </c>
      <c r="AH369" s="93">
        <f t="shared" si="175"/>
        <v>0</v>
      </c>
      <c r="AI369" s="78">
        <f t="shared" si="176"/>
        <v>0</v>
      </c>
      <c r="AJ369" s="92">
        <f t="shared" si="185"/>
        <v>0</v>
      </c>
      <c r="AK369" s="78">
        <f t="shared" si="186"/>
        <v>0</v>
      </c>
      <c r="AL369" s="11"/>
      <c r="AM369" s="14"/>
      <c r="AN369" s="11"/>
      <c r="AO369" s="15"/>
      <c r="AP369" s="11"/>
      <c r="AQ369" s="11"/>
      <c r="AR369" s="11"/>
      <c r="AS369" s="75" t="str">
        <f t="shared" si="194"/>
        <v/>
      </c>
      <c r="AT369" s="75" t="str">
        <f t="shared" ca="1" si="195"/>
        <v/>
      </c>
      <c r="AU369" s="75" t="str">
        <f t="shared" si="196"/>
        <v/>
      </c>
      <c r="AV369" s="75" t="str">
        <f t="shared" ca="1" si="197"/>
        <v/>
      </c>
      <c r="AW369" s="169"/>
      <c r="AX369" s="169"/>
      <c r="AY369" s="75" t="str">
        <f t="shared" si="198"/>
        <v/>
      </c>
      <c r="AZ369" s="169"/>
      <c r="BA369" s="169"/>
      <c r="BB369" s="75" t="str">
        <f t="shared" si="199"/>
        <v/>
      </c>
      <c r="BC369" s="11"/>
      <c r="BH369" s="52"/>
      <c r="BI369" s="52"/>
      <c r="BJ369" s="52"/>
      <c r="BK369" s="52"/>
      <c r="BL369" s="52"/>
      <c r="BM369" s="52"/>
      <c r="BQ369" s="27"/>
      <c r="BR369" s="27"/>
      <c r="BS369" s="27"/>
      <c r="BT369" s="27"/>
      <c r="BU369" s="27"/>
      <c r="BV369" s="27"/>
      <c r="BW369" s="54"/>
      <c r="BX369" s="26"/>
      <c r="BY369" s="54"/>
      <c r="BZ369" s="26"/>
      <c r="CA369" s="26"/>
      <c r="CB369" s="26"/>
    </row>
    <row r="370" spans="1:80" ht="17.45" customHeight="1">
      <c r="A370" s="86">
        <f t="shared" si="200"/>
        <v>52.3</v>
      </c>
      <c r="B370" s="179">
        <f t="shared" si="177"/>
        <v>46312</v>
      </c>
      <c r="C370" s="8"/>
      <c r="D370" s="11"/>
      <c r="E370" s="12"/>
      <c r="F370" s="11"/>
      <c r="G370" s="74">
        <f t="shared" si="202"/>
        <v>765</v>
      </c>
      <c r="H370" s="75">
        <f t="shared" si="202"/>
        <v>5848</v>
      </c>
      <c r="I370" s="88">
        <f t="shared" si="188"/>
        <v>0</v>
      </c>
      <c r="J370" s="78">
        <f t="shared" si="189"/>
        <v>0</v>
      </c>
      <c r="K370" s="78">
        <f t="shared" si="190"/>
        <v>0</v>
      </c>
      <c r="L370" s="78">
        <f t="shared" si="191"/>
        <v>0</v>
      </c>
      <c r="M370" s="78">
        <f t="shared" ca="1" si="192"/>
        <v>7.4608904933814738E-2</v>
      </c>
      <c r="N370" s="78">
        <f t="shared" ca="1" si="178"/>
        <v>9.317296290022023E-3</v>
      </c>
      <c r="O370" s="78">
        <f t="shared" si="193"/>
        <v>5.0000000000000001E-4</v>
      </c>
      <c r="P370" s="13"/>
      <c r="Q370" s="8"/>
      <c r="R370" s="13"/>
      <c r="S370" s="89">
        <f t="shared" si="179"/>
        <v>0</v>
      </c>
      <c r="T370" s="75">
        <f t="shared" si="180"/>
        <v>0</v>
      </c>
      <c r="U370" s="90">
        <f t="shared" si="181"/>
        <v>0</v>
      </c>
      <c r="V370" s="82">
        <f t="shared" si="182"/>
        <v>0</v>
      </c>
      <c r="W370" s="8"/>
      <c r="X370" s="8"/>
      <c r="Y370" s="12"/>
      <c r="Z370" s="12"/>
      <c r="AA370" s="12"/>
      <c r="AB370" s="12"/>
      <c r="AC370" s="91">
        <f t="shared" si="183"/>
        <v>0</v>
      </c>
      <c r="AD370" s="75">
        <f t="shared" si="184"/>
        <v>0</v>
      </c>
      <c r="AE370" s="88">
        <f t="shared" si="172"/>
        <v>0</v>
      </c>
      <c r="AF370" s="92">
        <f t="shared" si="173"/>
        <v>0</v>
      </c>
      <c r="AG370" s="93">
        <f t="shared" si="174"/>
        <v>0</v>
      </c>
      <c r="AH370" s="93">
        <f t="shared" si="175"/>
        <v>0</v>
      </c>
      <c r="AI370" s="78">
        <f t="shared" si="176"/>
        <v>0</v>
      </c>
      <c r="AJ370" s="92">
        <f t="shared" si="185"/>
        <v>0</v>
      </c>
      <c r="AK370" s="78">
        <f t="shared" si="186"/>
        <v>0</v>
      </c>
      <c r="AL370" s="11"/>
      <c r="AM370" s="14"/>
      <c r="AN370" s="11"/>
      <c r="AO370" s="15"/>
      <c r="AP370" s="11"/>
      <c r="AQ370" s="11"/>
      <c r="AR370" s="11"/>
      <c r="AS370" s="75" t="str">
        <f t="shared" si="194"/>
        <v/>
      </c>
      <c r="AT370" s="75" t="str">
        <f t="shared" ca="1" si="195"/>
        <v/>
      </c>
      <c r="AU370" s="75" t="str">
        <f t="shared" si="196"/>
        <v/>
      </c>
      <c r="AV370" s="75" t="str">
        <f t="shared" ca="1" si="197"/>
        <v/>
      </c>
      <c r="AW370" s="169"/>
      <c r="AX370" s="169"/>
      <c r="AY370" s="75" t="str">
        <f t="shared" si="198"/>
        <v/>
      </c>
      <c r="AZ370" s="169"/>
      <c r="BA370" s="169"/>
      <c r="BB370" s="75" t="str">
        <f t="shared" si="199"/>
        <v/>
      </c>
      <c r="BC370" s="11"/>
      <c r="BH370" s="52"/>
      <c r="BI370" s="52"/>
      <c r="BJ370" s="52"/>
      <c r="BK370" s="52"/>
      <c r="BL370" s="52"/>
      <c r="BM370" s="52"/>
      <c r="BQ370" s="27"/>
      <c r="BR370" s="27"/>
      <c r="BS370" s="27"/>
      <c r="BT370" s="27"/>
      <c r="BU370" s="27"/>
      <c r="BV370" s="27"/>
      <c r="BW370" s="54"/>
      <c r="BX370" s="26"/>
      <c r="BY370" s="54"/>
      <c r="BZ370" s="26"/>
      <c r="CA370" s="26"/>
      <c r="CB370" s="26"/>
    </row>
    <row r="371" spans="1:80" ht="17.45" customHeight="1">
      <c r="A371" s="94">
        <f t="shared" si="200"/>
        <v>52.4</v>
      </c>
      <c r="B371" s="179">
        <f t="shared" si="177"/>
        <v>46313</v>
      </c>
      <c r="C371" s="8"/>
      <c r="D371" s="11"/>
      <c r="E371" s="12"/>
      <c r="F371" s="11"/>
      <c r="G371" s="74">
        <f t="shared" si="202"/>
        <v>765</v>
      </c>
      <c r="H371" s="75">
        <f t="shared" si="202"/>
        <v>5848</v>
      </c>
      <c r="I371" s="88">
        <f t="shared" si="188"/>
        <v>0</v>
      </c>
      <c r="J371" s="78">
        <f t="shared" si="189"/>
        <v>0</v>
      </c>
      <c r="K371" s="78">
        <f t="shared" si="190"/>
        <v>0</v>
      </c>
      <c r="L371" s="78">
        <f t="shared" si="191"/>
        <v>0</v>
      </c>
      <c r="M371" s="78">
        <f t="shared" ca="1" si="192"/>
        <v>7.4608904933814738E-2</v>
      </c>
      <c r="N371" s="78">
        <f t="shared" ca="1" si="178"/>
        <v>9.317296290022023E-3</v>
      </c>
      <c r="O371" s="78">
        <f t="shared" si="193"/>
        <v>5.0000000000000001E-4</v>
      </c>
      <c r="P371" s="13"/>
      <c r="Q371" s="8"/>
      <c r="R371" s="13"/>
      <c r="S371" s="89">
        <f t="shared" si="179"/>
        <v>0</v>
      </c>
      <c r="T371" s="75">
        <f t="shared" si="180"/>
        <v>0</v>
      </c>
      <c r="U371" s="90">
        <f t="shared" si="181"/>
        <v>0</v>
      </c>
      <c r="V371" s="82">
        <f t="shared" si="182"/>
        <v>0</v>
      </c>
      <c r="W371" s="8"/>
      <c r="X371" s="8"/>
      <c r="Y371" s="12"/>
      <c r="Z371" s="12"/>
      <c r="AA371" s="12"/>
      <c r="AB371" s="12"/>
      <c r="AC371" s="91">
        <f t="shared" si="183"/>
        <v>0</v>
      </c>
      <c r="AD371" s="75">
        <f t="shared" si="184"/>
        <v>0</v>
      </c>
      <c r="AE371" s="88">
        <f t="shared" si="172"/>
        <v>0</v>
      </c>
      <c r="AF371" s="92">
        <f t="shared" si="173"/>
        <v>0</v>
      </c>
      <c r="AG371" s="93">
        <f t="shared" si="174"/>
        <v>0</v>
      </c>
      <c r="AH371" s="93">
        <f t="shared" si="175"/>
        <v>0</v>
      </c>
      <c r="AI371" s="78">
        <f t="shared" si="176"/>
        <v>0</v>
      </c>
      <c r="AJ371" s="92">
        <f t="shared" si="185"/>
        <v>0</v>
      </c>
      <c r="AK371" s="78">
        <f t="shared" si="186"/>
        <v>0</v>
      </c>
      <c r="AL371" s="11"/>
      <c r="AM371" s="14"/>
      <c r="AN371" s="11"/>
      <c r="AO371" s="15"/>
      <c r="AP371" s="11"/>
      <c r="AQ371" s="11"/>
      <c r="AR371" s="11"/>
      <c r="AS371" s="75" t="str">
        <f t="shared" si="194"/>
        <v/>
      </c>
      <c r="AT371" s="75" t="str">
        <f t="shared" ca="1" si="195"/>
        <v/>
      </c>
      <c r="AU371" s="75" t="str">
        <f t="shared" si="196"/>
        <v/>
      </c>
      <c r="AV371" s="75" t="str">
        <f t="shared" ca="1" si="197"/>
        <v/>
      </c>
      <c r="AW371" s="169"/>
      <c r="AX371" s="169"/>
      <c r="AY371" s="75" t="str">
        <f t="shared" si="198"/>
        <v/>
      </c>
      <c r="AZ371" s="169"/>
      <c r="BA371" s="169"/>
      <c r="BB371" s="75" t="str">
        <f t="shared" si="199"/>
        <v/>
      </c>
      <c r="BC371" s="11"/>
      <c r="BH371" s="52"/>
      <c r="BI371" s="52"/>
      <c r="BJ371" s="52"/>
      <c r="BK371" s="52"/>
      <c r="BL371" s="52"/>
      <c r="BM371" s="52"/>
      <c r="BQ371" s="27"/>
      <c r="BR371" s="27"/>
      <c r="BS371" s="27"/>
      <c r="BT371" s="27"/>
      <c r="BU371" s="27"/>
      <c r="BV371" s="27"/>
      <c r="BW371" s="54"/>
      <c r="BX371" s="26"/>
      <c r="BY371" s="54"/>
      <c r="BZ371" s="26"/>
      <c r="CA371" s="26"/>
      <c r="CB371" s="26"/>
    </row>
    <row r="372" spans="1:80" ht="17.45" customHeight="1">
      <c r="A372" s="86">
        <f t="shared" si="200"/>
        <v>52.5</v>
      </c>
      <c r="B372" s="179">
        <f t="shared" si="177"/>
        <v>46314</v>
      </c>
      <c r="C372" s="8"/>
      <c r="D372" s="11"/>
      <c r="E372" s="12"/>
      <c r="F372" s="11"/>
      <c r="G372" s="74">
        <f t="shared" si="202"/>
        <v>765</v>
      </c>
      <c r="H372" s="75">
        <f t="shared" si="202"/>
        <v>5848</v>
      </c>
      <c r="I372" s="88">
        <f t="shared" si="188"/>
        <v>0</v>
      </c>
      <c r="J372" s="78">
        <f t="shared" si="189"/>
        <v>0</v>
      </c>
      <c r="K372" s="78">
        <f t="shared" si="190"/>
        <v>0</v>
      </c>
      <c r="L372" s="78">
        <f t="shared" si="191"/>
        <v>0</v>
      </c>
      <c r="M372" s="78">
        <f t="shared" ca="1" si="192"/>
        <v>7.4608904933814738E-2</v>
      </c>
      <c r="N372" s="78">
        <f t="shared" ca="1" si="178"/>
        <v>9.317296290022023E-3</v>
      </c>
      <c r="O372" s="78">
        <f t="shared" si="193"/>
        <v>5.0000000000000001E-4</v>
      </c>
      <c r="P372" s="13"/>
      <c r="Q372" s="8"/>
      <c r="R372" s="13"/>
      <c r="S372" s="89">
        <f t="shared" si="179"/>
        <v>0</v>
      </c>
      <c r="T372" s="75">
        <f t="shared" si="180"/>
        <v>0</v>
      </c>
      <c r="U372" s="90">
        <f t="shared" si="181"/>
        <v>0</v>
      </c>
      <c r="V372" s="82">
        <f t="shared" si="182"/>
        <v>0</v>
      </c>
      <c r="W372" s="8"/>
      <c r="X372" s="8"/>
      <c r="Y372" s="12"/>
      <c r="Z372" s="12"/>
      <c r="AA372" s="12"/>
      <c r="AB372" s="12"/>
      <c r="AC372" s="91">
        <f t="shared" si="183"/>
        <v>0</v>
      </c>
      <c r="AD372" s="75">
        <f t="shared" si="184"/>
        <v>0</v>
      </c>
      <c r="AE372" s="88">
        <f t="shared" si="172"/>
        <v>0</v>
      </c>
      <c r="AF372" s="92">
        <f t="shared" si="173"/>
        <v>0</v>
      </c>
      <c r="AG372" s="93">
        <f t="shared" si="174"/>
        <v>0</v>
      </c>
      <c r="AH372" s="93">
        <f t="shared" si="175"/>
        <v>0</v>
      </c>
      <c r="AI372" s="78">
        <f t="shared" si="176"/>
        <v>0</v>
      </c>
      <c r="AJ372" s="92">
        <f t="shared" si="185"/>
        <v>0</v>
      </c>
      <c r="AK372" s="78">
        <f t="shared" si="186"/>
        <v>0</v>
      </c>
      <c r="AL372" s="11"/>
      <c r="AM372" s="14"/>
      <c r="AN372" s="11"/>
      <c r="AO372" s="15"/>
      <c r="AP372" s="11"/>
      <c r="AQ372" s="11"/>
      <c r="AR372" s="11"/>
      <c r="AS372" s="75" t="str">
        <f t="shared" si="194"/>
        <v/>
      </c>
      <c r="AT372" s="75" t="str">
        <f t="shared" ca="1" si="195"/>
        <v/>
      </c>
      <c r="AU372" s="75" t="str">
        <f t="shared" si="196"/>
        <v/>
      </c>
      <c r="AV372" s="75" t="str">
        <f t="shared" ca="1" si="197"/>
        <v/>
      </c>
      <c r="AW372" s="169"/>
      <c r="AX372" s="169"/>
      <c r="AY372" s="75" t="str">
        <f t="shared" si="198"/>
        <v/>
      </c>
      <c r="AZ372" s="169"/>
      <c r="BA372" s="169"/>
      <c r="BB372" s="75" t="str">
        <f t="shared" si="199"/>
        <v/>
      </c>
      <c r="BC372" s="11"/>
      <c r="BH372" s="52"/>
      <c r="BI372" s="52"/>
      <c r="BJ372" s="52"/>
      <c r="BK372" s="52"/>
      <c r="BL372" s="52"/>
      <c r="BM372" s="52"/>
      <c r="BQ372" s="27"/>
      <c r="BR372" s="27"/>
      <c r="BS372" s="27"/>
      <c r="BT372" s="27"/>
      <c r="BU372" s="27"/>
      <c r="BV372" s="27"/>
      <c r="BW372" s="54"/>
      <c r="BX372" s="26"/>
      <c r="BY372" s="54"/>
      <c r="BZ372" s="26"/>
      <c r="CA372" s="26"/>
      <c r="CB372" s="26"/>
    </row>
    <row r="373" spans="1:80" ht="17.45" customHeight="1">
      <c r="A373" s="94">
        <f t="shared" si="200"/>
        <v>52.6</v>
      </c>
      <c r="B373" s="179">
        <f t="shared" si="177"/>
        <v>46315</v>
      </c>
      <c r="C373" s="8"/>
      <c r="D373" s="11"/>
      <c r="E373" s="12"/>
      <c r="F373" s="11"/>
      <c r="G373" s="74">
        <f t="shared" si="202"/>
        <v>765</v>
      </c>
      <c r="H373" s="75">
        <f t="shared" si="202"/>
        <v>5848</v>
      </c>
      <c r="I373" s="88">
        <f t="shared" si="188"/>
        <v>0</v>
      </c>
      <c r="J373" s="78">
        <f t="shared" si="189"/>
        <v>0</v>
      </c>
      <c r="K373" s="78">
        <f t="shared" si="190"/>
        <v>0</v>
      </c>
      <c r="L373" s="78">
        <f t="shared" si="191"/>
        <v>0</v>
      </c>
      <c r="M373" s="78">
        <f t="shared" ca="1" si="192"/>
        <v>7.4608904933814738E-2</v>
      </c>
      <c r="N373" s="78">
        <f t="shared" ca="1" si="178"/>
        <v>9.317296290022023E-3</v>
      </c>
      <c r="O373" s="78">
        <f t="shared" si="193"/>
        <v>5.0000000000000001E-4</v>
      </c>
      <c r="P373" s="13"/>
      <c r="Q373" s="8"/>
      <c r="R373" s="13"/>
      <c r="S373" s="89">
        <f t="shared" si="179"/>
        <v>0</v>
      </c>
      <c r="T373" s="75">
        <f t="shared" si="180"/>
        <v>0</v>
      </c>
      <c r="U373" s="90">
        <f t="shared" si="181"/>
        <v>0</v>
      </c>
      <c r="V373" s="82">
        <f t="shared" si="182"/>
        <v>0</v>
      </c>
      <c r="W373" s="8"/>
      <c r="X373" s="8"/>
      <c r="Y373" s="12"/>
      <c r="Z373" s="12"/>
      <c r="AA373" s="12"/>
      <c r="AB373" s="12"/>
      <c r="AC373" s="91">
        <f t="shared" si="183"/>
        <v>0</v>
      </c>
      <c r="AD373" s="75">
        <f t="shared" si="184"/>
        <v>0</v>
      </c>
      <c r="AE373" s="88">
        <f t="shared" si="172"/>
        <v>0</v>
      </c>
      <c r="AF373" s="92">
        <f t="shared" si="173"/>
        <v>0</v>
      </c>
      <c r="AG373" s="93">
        <f t="shared" si="174"/>
        <v>0</v>
      </c>
      <c r="AH373" s="93">
        <f t="shared" si="175"/>
        <v>0</v>
      </c>
      <c r="AI373" s="78">
        <f t="shared" si="176"/>
        <v>0</v>
      </c>
      <c r="AJ373" s="92">
        <f t="shared" si="185"/>
        <v>0</v>
      </c>
      <c r="AK373" s="78">
        <f t="shared" si="186"/>
        <v>0</v>
      </c>
      <c r="AL373" s="11"/>
      <c r="AM373" s="14"/>
      <c r="AN373" s="11"/>
      <c r="AO373" s="15"/>
      <c r="AP373" s="11"/>
      <c r="AQ373" s="11"/>
      <c r="AR373" s="11"/>
      <c r="AS373" s="75" t="str">
        <f t="shared" si="194"/>
        <v/>
      </c>
      <c r="AT373" s="75" t="str">
        <f t="shared" ca="1" si="195"/>
        <v/>
      </c>
      <c r="AU373" s="75" t="str">
        <f t="shared" si="196"/>
        <v/>
      </c>
      <c r="AV373" s="75" t="str">
        <f t="shared" ca="1" si="197"/>
        <v/>
      </c>
      <c r="AW373" s="169"/>
      <c r="AX373" s="169"/>
      <c r="AY373" s="75" t="str">
        <f t="shared" si="198"/>
        <v/>
      </c>
      <c r="AZ373" s="169"/>
      <c r="BA373" s="169"/>
      <c r="BB373" s="75" t="str">
        <f t="shared" si="199"/>
        <v/>
      </c>
      <c r="BC373" s="11"/>
      <c r="BH373" s="52"/>
      <c r="BI373" s="52"/>
      <c r="BJ373" s="52"/>
      <c r="BK373" s="52"/>
      <c r="BL373" s="52"/>
      <c r="BM373" s="52"/>
      <c r="BQ373" s="27"/>
      <c r="BR373" s="27"/>
      <c r="BS373" s="27"/>
      <c r="BT373" s="27"/>
      <c r="BU373" s="27"/>
      <c r="BV373" s="27"/>
      <c r="BW373" s="54"/>
      <c r="BX373" s="26"/>
      <c r="BY373" s="54"/>
      <c r="BZ373" s="26"/>
      <c r="CA373" s="26"/>
      <c r="CB373" s="26"/>
    </row>
    <row r="374" spans="1:80" ht="17.45" customHeight="1" thickBot="1">
      <c r="A374" s="86">
        <f t="shared" si="200"/>
        <v>52.7</v>
      </c>
      <c r="B374" s="180">
        <f t="shared" si="177"/>
        <v>46316</v>
      </c>
      <c r="C374" s="16"/>
      <c r="D374" s="17"/>
      <c r="E374" s="18"/>
      <c r="F374" s="17"/>
      <c r="G374" s="96">
        <f t="shared" si="202"/>
        <v>765</v>
      </c>
      <c r="H374" s="97">
        <f t="shared" si="202"/>
        <v>5848</v>
      </c>
      <c r="I374" s="98">
        <f t="shared" si="188"/>
        <v>0</v>
      </c>
      <c r="J374" s="99">
        <f t="shared" si="189"/>
        <v>0</v>
      </c>
      <c r="K374" s="99">
        <f t="shared" si="190"/>
        <v>0</v>
      </c>
      <c r="L374" s="99">
        <f t="shared" si="191"/>
        <v>0</v>
      </c>
      <c r="M374" s="99">
        <f t="shared" ca="1" si="192"/>
        <v>7.4608904933814738E-2</v>
      </c>
      <c r="N374" s="99">
        <f t="shared" ca="1" si="178"/>
        <v>9.317296290022023E-3</v>
      </c>
      <c r="O374" s="99">
        <f t="shared" si="193"/>
        <v>5.0000000000000001E-4</v>
      </c>
      <c r="P374" s="19"/>
      <c r="Q374" s="16"/>
      <c r="R374" s="19"/>
      <c r="S374" s="89">
        <f t="shared" si="179"/>
        <v>0</v>
      </c>
      <c r="T374" s="75">
        <f t="shared" si="180"/>
        <v>0</v>
      </c>
      <c r="U374" s="100">
        <f t="shared" si="181"/>
        <v>0</v>
      </c>
      <c r="V374" s="101">
        <f t="shared" si="182"/>
        <v>0</v>
      </c>
      <c r="W374" s="16"/>
      <c r="X374" s="8"/>
      <c r="Y374" s="12"/>
      <c r="Z374" s="12"/>
      <c r="AA374" s="12"/>
      <c r="AB374" s="12"/>
      <c r="AC374" s="102">
        <f t="shared" si="183"/>
        <v>0</v>
      </c>
      <c r="AD374" s="97">
        <f t="shared" si="184"/>
        <v>0</v>
      </c>
      <c r="AE374" s="98">
        <f t="shared" si="172"/>
        <v>0</v>
      </c>
      <c r="AF374" s="103">
        <f t="shared" si="173"/>
        <v>0</v>
      </c>
      <c r="AG374" s="104">
        <f t="shared" si="174"/>
        <v>0</v>
      </c>
      <c r="AH374" s="104">
        <f t="shared" si="175"/>
        <v>0</v>
      </c>
      <c r="AI374" s="99">
        <f t="shared" si="176"/>
        <v>0</v>
      </c>
      <c r="AJ374" s="103">
        <f t="shared" si="185"/>
        <v>0</v>
      </c>
      <c r="AK374" s="99">
        <f t="shared" si="186"/>
        <v>0</v>
      </c>
      <c r="AL374" s="17"/>
      <c r="AM374" s="20"/>
      <c r="AN374" s="17"/>
      <c r="AO374" s="21"/>
      <c r="AP374" s="17"/>
      <c r="AQ374" s="17"/>
      <c r="AR374" s="17"/>
      <c r="AS374" s="97" t="str">
        <f t="shared" si="194"/>
        <v/>
      </c>
      <c r="AT374" s="97" t="str">
        <f t="shared" ca="1" si="195"/>
        <v/>
      </c>
      <c r="AU374" s="97" t="str">
        <f t="shared" si="196"/>
        <v/>
      </c>
      <c r="AV374" s="97" t="str">
        <f t="shared" ca="1" si="197"/>
        <v/>
      </c>
      <c r="AW374" s="167"/>
      <c r="AX374" s="167"/>
      <c r="AY374" s="97" t="str">
        <f t="shared" si="198"/>
        <v/>
      </c>
      <c r="AZ374" s="167"/>
      <c r="BA374" s="167"/>
      <c r="BB374" s="97" t="str">
        <f t="shared" si="199"/>
        <v/>
      </c>
      <c r="BC374" s="17"/>
      <c r="BH374" s="52"/>
      <c r="BI374" s="52"/>
      <c r="BJ374" s="52"/>
      <c r="BK374" s="52"/>
      <c r="BL374" s="52"/>
      <c r="BM374" s="52"/>
      <c r="BQ374" s="27"/>
      <c r="BR374" s="27"/>
      <c r="BS374" s="27"/>
      <c r="BT374" s="27"/>
      <c r="BU374" s="27"/>
      <c r="BV374" s="27"/>
      <c r="BW374" s="54"/>
      <c r="BX374" s="26"/>
      <c r="BY374" s="54"/>
      <c r="BZ374" s="26"/>
      <c r="CA374" s="26"/>
      <c r="CB374" s="26"/>
    </row>
    <row r="375" spans="1:80" ht="17.45" customHeight="1" thickTop="1">
      <c r="A375" s="71">
        <f>A368+1</f>
        <v>53.1</v>
      </c>
      <c r="B375" s="178">
        <f>B374+1</f>
        <v>46317</v>
      </c>
      <c r="C375" s="4"/>
      <c r="D375" s="5"/>
      <c r="E375" s="6"/>
      <c r="F375" s="5"/>
      <c r="G375" s="74">
        <f t="shared" si="202"/>
        <v>765</v>
      </c>
      <c r="H375" s="75">
        <f t="shared" si="202"/>
        <v>5848</v>
      </c>
      <c r="I375" s="76">
        <f t="shared" si="188"/>
        <v>0</v>
      </c>
      <c r="J375" s="77">
        <f t="shared" si="189"/>
        <v>0</v>
      </c>
      <c r="K375" s="77">
        <f t="shared" si="190"/>
        <v>0</v>
      </c>
      <c r="L375" s="77">
        <f t="shared" si="191"/>
        <v>0</v>
      </c>
      <c r="M375" s="78">
        <f t="shared" ca="1" si="192"/>
        <v>7.4608904933814738E-2</v>
      </c>
      <c r="N375" s="78">
        <f t="shared" ca="1" si="178"/>
        <v>9.317296290022023E-3</v>
      </c>
      <c r="O375" s="78">
        <f t="shared" si="193"/>
        <v>5.0000000000000001E-4</v>
      </c>
      <c r="P375" s="13"/>
      <c r="Q375" s="8"/>
      <c r="R375" s="13"/>
      <c r="S375" s="79">
        <f t="shared" si="179"/>
        <v>0</v>
      </c>
      <c r="T375" s="80">
        <f t="shared" si="180"/>
        <v>0</v>
      </c>
      <c r="U375" s="90">
        <f t="shared" si="181"/>
        <v>0</v>
      </c>
      <c r="V375" s="82">
        <f t="shared" si="182"/>
        <v>0</v>
      </c>
      <c r="W375" s="4"/>
      <c r="X375" s="4"/>
      <c r="Y375" s="6"/>
      <c r="Z375" s="6"/>
      <c r="AA375" s="6"/>
      <c r="AB375" s="6"/>
      <c r="AC375" s="83">
        <f t="shared" si="183"/>
        <v>0</v>
      </c>
      <c r="AD375" s="80">
        <f t="shared" si="184"/>
        <v>0</v>
      </c>
      <c r="AE375" s="76">
        <f t="shared" si="172"/>
        <v>0</v>
      </c>
      <c r="AF375" s="84">
        <f t="shared" si="173"/>
        <v>0</v>
      </c>
      <c r="AG375" s="85">
        <f t="shared" si="174"/>
        <v>0</v>
      </c>
      <c r="AH375" s="85">
        <f t="shared" si="175"/>
        <v>0</v>
      </c>
      <c r="AI375" s="77">
        <f t="shared" si="176"/>
        <v>0</v>
      </c>
      <c r="AJ375" s="84">
        <f t="shared" si="185"/>
        <v>0</v>
      </c>
      <c r="AK375" s="77">
        <f t="shared" si="186"/>
        <v>0</v>
      </c>
      <c r="AL375" s="5"/>
      <c r="AM375" s="9"/>
      <c r="AN375" s="5"/>
      <c r="AO375" s="10"/>
      <c r="AP375" s="5"/>
      <c r="AQ375" s="5"/>
      <c r="AR375" s="5"/>
      <c r="AS375" s="80" t="str">
        <f t="shared" si="194"/>
        <v/>
      </c>
      <c r="AT375" s="80" t="str">
        <f t="shared" ca="1" si="195"/>
        <v/>
      </c>
      <c r="AU375" s="80" t="str">
        <f t="shared" si="196"/>
        <v/>
      </c>
      <c r="AV375" s="80" t="str">
        <f t="shared" ca="1" si="197"/>
        <v/>
      </c>
      <c r="AW375" s="165"/>
      <c r="AX375" s="165"/>
      <c r="AY375" s="80" t="str">
        <f t="shared" si="198"/>
        <v/>
      </c>
      <c r="AZ375" s="165"/>
      <c r="BA375" s="165"/>
      <c r="BB375" s="80" t="str">
        <f t="shared" si="199"/>
        <v/>
      </c>
      <c r="BC375" s="5"/>
      <c r="BH375" s="52"/>
      <c r="BI375" s="52"/>
      <c r="BJ375" s="52"/>
      <c r="BK375" s="52"/>
      <c r="BL375" s="52"/>
      <c r="BM375" s="52"/>
      <c r="BQ375" s="27"/>
      <c r="BR375" s="27"/>
      <c r="BS375" s="27"/>
      <c r="BT375" s="27"/>
      <c r="BU375" s="27"/>
      <c r="BV375" s="27"/>
      <c r="BW375" s="54"/>
      <c r="BX375" s="26"/>
      <c r="BY375" s="54"/>
      <c r="BZ375" s="26"/>
      <c r="CA375" s="26"/>
      <c r="CB375" s="26"/>
    </row>
    <row r="376" spans="1:80" ht="17.45" customHeight="1">
      <c r="A376" s="86">
        <f t="shared" si="200"/>
        <v>53.2</v>
      </c>
      <c r="B376" s="179">
        <f t="shared" si="177"/>
        <v>46318</v>
      </c>
      <c r="C376" s="8"/>
      <c r="D376" s="11"/>
      <c r="E376" s="12"/>
      <c r="F376" s="11"/>
      <c r="G376" s="74">
        <f t="shared" si="202"/>
        <v>765</v>
      </c>
      <c r="H376" s="75">
        <f t="shared" si="202"/>
        <v>5848</v>
      </c>
      <c r="I376" s="88">
        <f t="shared" si="188"/>
        <v>0</v>
      </c>
      <c r="J376" s="78">
        <f t="shared" si="189"/>
        <v>0</v>
      </c>
      <c r="K376" s="78">
        <f t="shared" si="190"/>
        <v>0</v>
      </c>
      <c r="L376" s="78">
        <f t="shared" si="191"/>
        <v>0</v>
      </c>
      <c r="M376" s="78">
        <f t="shared" ca="1" si="192"/>
        <v>7.4608904933814738E-2</v>
      </c>
      <c r="N376" s="78">
        <f t="shared" ca="1" si="178"/>
        <v>9.317296290022023E-3</v>
      </c>
      <c r="O376" s="78">
        <f t="shared" si="193"/>
        <v>5.0000000000000001E-4</v>
      </c>
      <c r="P376" s="13"/>
      <c r="Q376" s="8"/>
      <c r="R376" s="13"/>
      <c r="S376" s="89">
        <f t="shared" si="179"/>
        <v>0</v>
      </c>
      <c r="T376" s="75">
        <f t="shared" si="180"/>
        <v>0</v>
      </c>
      <c r="U376" s="90">
        <f t="shared" si="181"/>
        <v>0</v>
      </c>
      <c r="V376" s="82">
        <f t="shared" si="182"/>
        <v>0</v>
      </c>
      <c r="W376" s="8"/>
      <c r="X376" s="8"/>
      <c r="Y376" s="12"/>
      <c r="Z376" s="12"/>
      <c r="AA376" s="12"/>
      <c r="AB376" s="12"/>
      <c r="AC376" s="91">
        <f t="shared" si="183"/>
        <v>0</v>
      </c>
      <c r="AD376" s="75">
        <f t="shared" si="184"/>
        <v>0</v>
      </c>
      <c r="AE376" s="88">
        <f t="shared" si="172"/>
        <v>0</v>
      </c>
      <c r="AF376" s="92">
        <f t="shared" si="173"/>
        <v>0</v>
      </c>
      <c r="AG376" s="93">
        <f t="shared" si="174"/>
        <v>0</v>
      </c>
      <c r="AH376" s="93">
        <f t="shared" si="175"/>
        <v>0</v>
      </c>
      <c r="AI376" s="78">
        <f t="shared" si="176"/>
        <v>0</v>
      </c>
      <c r="AJ376" s="92">
        <f t="shared" si="185"/>
        <v>0</v>
      </c>
      <c r="AK376" s="78">
        <f t="shared" si="186"/>
        <v>0</v>
      </c>
      <c r="AL376" s="11"/>
      <c r="AM376" s="14"/>
      <c r="AN376" s="11"/>
      <c r="AO376" s="15"/>
      <c r="AP376" s="11"/>
      <c r="AQ376" s="11"/>
      <c r="AR376" s="11"/>
      <c r="AS376" s="75" t="str">
        <f t="shared" si="194"/>
        <v/>
      </c>
      <c r="AT376" s="75" t="str">
        <f t="shared" ca="1" si="195"/>
        <v/>
      </c>
      <c r="AU376" s="75" t="str">
        <f t="shared" si="196"/>
        <v/>
      </c>
      <c r="AV376" s="75" t="str">
        <f t="shared" ca="1" si="197"/>
        <v/>
      </c>
      <c r="AW376" s="169"/>
      <c r="AX376" s="169"/>
      <c r="AY376" s="75" t="str">
        <f t="shared" si="198"/>
        <v/>
      </c>
      <c r="AZ376" s="169"/>
      <c r="BA376" s="169"/>
      <c r="BB376" s="75" t="str">
        <f t="shared" si="199"/>
        <v/>
      </c>
      <c r="BC376" s="11"/>
      <c r="BH376" s="52"/>
      <c r="BI376" s="52"/>
      <c r="BJ376" s="52"/>
      <c r="BK376" s="52"/>
      <c r="BL376" s="52"/>
      <c r="BM376" s="52"/>
      <c r="BQ376" s="27"/>
      <c r="BR376" s="27"/>
      <c r="BS376" s="27"/>
      <c r="BT376" s="27"/>
      <c r="BU376" s="27"/>
      <c r="BV376" s="27"/>
      <c r="BW376" s="54"/>
      <c r="BX376" s="26"/>
      <c r="BY376" s="54"/>
      <c r="BZ376" s="26"/>
      <c r="CA376" s="26"/>
      <c r="CB376" s="26"/>
    </row>
    <row r="377" spans="1:80" ht="17.45" customHeight="1">
      <c r="A377" s="94">
        <f t="shared" si="200"/>
        <v>53.3</v>
      </c>
      <c r="B377" s="179">
        <f t="shared" si="177"/>
        <v>46319</v>
      </c>
      <c r="C377" s="8"/>
      <c r="D377" s="11"/>
      <c r="E377" s="12"/>
      <c r="F377" s="11"/>
      <c r="G377" s="74">
        <f t="shared" si="202"/>
        <v>765</v>
      </c>
      <c r="H377" s="75">
        <f t="shared" si="202"/>
        <v>5848</v>
      </c>
      <c r="I377" s="88">
        <f t="shared" si="188"/>
        <v>0</v>
      </c>
      <c r="J377" s="78">
        <f t="shared" si="189"/>
        <v>0</v>
      </c>
      <c r="K377" s="78">
        <f t="shared" si="190"/>
        <v>0</v>
      </c>
      <c r="L377" s="78">
        <f t="shared" si="191"/>
        <v>0</v>
      </c>
      <c r="M377" s="78">
        <f t="shared" ca="1" si="192"/>
        <v>7.4608904933814738E-2</v>
      </c>
      <c r="N377" s="78">
        <f t="shared" ca="1" si="178"/>
        <v>9.317296290022023E-3</v>
      </c>
      <c r="O377" s="78">
        <f t="shared" si="193"/>
        <v>5.0000000000000001E-4</v>
      </c>
      <c r="P377" s="13"/>
      <c r="Q377" s="8"/>
      <c r="R377" s="13"/>
      <c r="S377" s="89">
        <f t="shared" si="179"/>
        <v>0</v>
      </c>
      <c r="T377" s="75">
        <f t="shared" si="180"/>
        <v>0</v>
      </c>
      <c r="U377" s="90">
        <f t="shared" si="181"/>
        <v>0</v>
      </c>
      <c r="V377" s="82">
        <f t="shared" si="182"/>
        <v>0</v>
      </c>
      <c r="W377" s="8"/>
      <c r="X377" s="8"/>
      <c r="Y377" s="12"/>
      <c r="Z377" s="12"/>
      <c r="AA377" s="12"/>
      <c r="AB377" s="12"/>
      <c r="AC377" s="91">
        <f t="shared" si="183"/>
        <v>0</v>
      </c>
      <c r="AD377" s="75">
        <f t="shared" si="184"/>
        <v>0</v>
      </c>
      <c r="AE377" s="88">
        <f t="shared" si="172"/>
        <v>0</v>
      </c>
      <c r="AF377" s="92">
        <f t="shared" si="173"/>
        <v>0</v>
      </c>
      <c r="AG377" s="93">
        <f t="shared" si="174"/>
        <v>0</v>
      </c>
      <c r="AH377" s="93">
        <f t="shared" si="175"/>
        <v>0</v>
      </c>
      <c r="AI377" s="78">
        <f t="shared" si="176"/>
        <v>0</v>
      </c>
      <c r="AJ377" s="92">
        <f t="shared" si="185"/>
        <v>0</v>
      </c>
      <c r="AK377" s="78">
        <f t="shared" si="186"/>
        <v>0</v>
      </c>
      <c r="AL377" s="11"/>
      <c r="AM377" s="14"/>
      <c r="AN377" s="11"/>
      <c r="AO377" s="15"/>
      <c r="AP377" s="11"/>
      <c r="AQ377" s="11"/>
      <c r="AR377" s="11"/>
      <c r="AS377" s="75" t="str">
        <f t="shared" si="194"/>
        <v/>
      </c>
      <c r="AT377" s="75" t="str">
        <f t="shared" ca="1" si="195"/>
        <v/>
      </c>
      <c r="AU377" s="75" t="str">
        <f t="shared" si="196"/>
        <v/>
      </c>
      <c r="AV377" s="75" t="str">
        <f t="shared" ca="1" si="197"/>
        <v/>
      </c>
      <c r="AW377" s="169"/>
      <c r="AX377" s="169"/>
      <c r="AY377" s="75" t="str">
        <f t="shared" si="198"/>
        <v/>
      </c>
      <c r="AZ377" s="169"/>
      <c r="BA377" s="169"/>
      <c r="BB377" s="75" t="str">
        <f t="shared" si="199"/>
        <v/>
      </c>
      <c r="BC377" s="11"/>
      <c r="BH377" s="52"/>
      <c r="BI377" s="52"/>
      <c r="BJ377" s="52"/>
      <c r="BK377" s="52"/>
      <c r="BL377" s="52"/>
      <c r="BM377" s="52"/>
      <c r="BQ377" s="27"/>
      <c r="BR377" s="27"/>
      <c r="BS377" s="27"/>
      <c r="BT377" s="27"/>
      <c r="BU377" s="27"/>
      <c r="BV377" s="27"/>
      <c r="BW377" s="54"/>
      <c r="BX377" s="26"/>
      <c r="BY377" s="54"/>
      <c r="BZ377" s="26"/>
      <c r="CA377" s="26"/>
      <c r="CB377" s="26"/>
    </row>
    <row r="378" spans="1:80" ht="17.45" customHeight="1">
      <c r="A378" s="86">
        <f t="shared" si="200"/>
        <v>53.4</v>
      </c>
      <c r="B378" s="179">
        <f t="shared" si="177"/>
        <v>46320</v>
      </c>
      <c r="C378" s="8"/>
      <c r="D378" s="11"/>
      <c r="E378" s="12"/>
      <c r="F378" s="11"/>
      <c r="G378" s="74">
        <f t="shared" si="202"/>
        <v>765</v>
      </c>
      <c r="H378" s="75">
        <f t="shared" si="202"/>
        <v>5848</v>
      </c>
      <c r="I378" s="88">
        <f t="shared" si="188"/>
        <v>0</v>
      </c>
      <c r="J378" s="78">
        <f t="shared" si="189"/>
        <v>0</v>
      </c>
      <c r="K378" s="78">
        <f t="shared" si="190"/>
        <v>0</v>
      </c>
      <c r="L378" s="78">
        <f t="shared" si="191"/>
        <v>0</v>
      </c>
      <c r="M378" s="78">
        <f t="shared" ca="1" si="192"/>
        <v>7.4608904933814738E-2</v>
      </c>
      <c r="N378" s="78">
        <f t="shared" ca="1" si="178"/>
        <v>9.317296290022023E-3</v>
      </c>
      <c r="O378" s="78">
        <f t="shared" si="193"/>
        <v>5.0000000000000001E-4</v>
      </c>
      <c r="P378" s="13"/>
      <c r="Q378" s="8"/>
      <c r="R378" s="13"/>
      <c r="S378" s="89">
        <f t="shared" si="179"/>
        <v>0</v>
      </c>
      <c r="T378" s="75">
        <f t="shared" si="180"/>
        <v>0</v>
      </c>
      <c r="U378" s="90">
        <f t="shared" si="181"/>
        <v>0</v>
      </c>
      <c r="V378" s="82">
        <f t="shared" si="182"/>
        <v>0</v>
      </c>
      <c r="W378" s="8"/>
      <c r="X378" s="8"/>
      <c r="Y378" s="12"/>
      <c r="Z378" s="12"/>
      <c r="AA378" s="12"/>
      <c r="AB378" s="12"/>
      <c r="AC378" s="91">
        <f t="shared" si="183"/>
        <v>0</v>
      </c>
      <c r="AD378" s="75">
        <f t="shared" si="184"/>
        <v>0</v>
      </c>
      <c r="AE378" s="88">
        <f t="shared" si="172"/>
        <v>0</v>
      </c>
      <c r="AF378" s="92">
        <f t="shared" si="173"/>
        <v>0</v>
      </c>
      <c r="AG378" s="93">
        <f t="shared" si="174"/>
        <v>0</v>
      </c>
      <c r="AH378" s="93">
        <f t="shared" si="175"/>
        <v>0</v>
      </c>
      <c r="AI378" s="78">
        <f t="shared" si="176"/>
        <v>0</v>
      </c>
      <c r="AJ378" s="92">
        <f t="shared" si="185"/>
        <v>0</v>
      </c>
      <c r="AK378" s="78">
        <f t="shared" si="186"/>
        <v>0</v>
      </c>
      <c r="AL378" s="11"/>
      <c r="AM378" s="14"/>
      <c r="AN378" s="11"/>
      <c r="AO378" s="15"/>
      <c r="AP378" s="11"/>
      <c r="AQ378" s="11"/>
      <c r="AR378" s="11"/>
      <c r="AS378" s="75" t="str">
        <f t="shared" si="194"/>
        <v/>
      </c>
      <c r="AT378" s="75" t="str">
        <f t="shared" ca="1" si="195"/>
        <v/>
      </c>
      <c r="AU378" s="75" t="str">
        <f t="shared" si="196"/>
        <v/>
      </c>
      <c r="AV378" s="75" t="str">
        <f t="shared" ca="1" si="197"/>
        <v/>
      </c>
      <c r="AW378" s="169"/>
      <c r="AX378" s="169"/>
      <c r="AY378" s="75" t="str">
        <f t="shared" si="198"/>
        <v/>
      </c>
      <c r="AZ378" s="169"/>
      <c r="BA378" s="169"/>
      <c r="BB378" s="75" t="str">
        <f t="shared" si="199"/>
        <v/>
      </c>
      <c r="BC378" s="11"/>
      <c r="BH378" s="52"/>
      <c r="BI378" s="52"/>
      <c r="BJ378" s="52"/>
      <c r="BK378" s="52"/>
      <c r="BL378" s="52"/>
      <c r="BM378" s="52"/>
      <c r="BQ378" s="27"/>
      <c r="BR378" s="27"/>
      <c r="BS378" s="27"/>
      <c r="BT378" s="27"/>
      <c r="BU378" s="27"/>
      <c r="BV378" s="27"/>
      <c r="BW378" s="54"/>
      <c r="BX378" s="26"/>
      <c r="BY378" s="54"/>
      <c r="BZ378" s="26"/>
      <c r="CA378" s="26"/>
      <c r="CB378" s="26"/>
    </row>
    <row r="379" spans="1:80" ht="17.45" customHeight="1">
      <c r="A379" s="94">
        <f t="shared" si="200"/>
        <v>53.5</v>
      </c>
      <c r="B379" s="179">
        <f t="shared" si="177"/>
        <v>46321</v>
      </c>
      <c r="C379" s="8"/>
      <c r="D379" s="11"/>
      <c r="E379" s="12"/>
      <c r="F379" s="11"/>
      <c r="G379" s="74">
        <f t="shared" si="202"/>
        <v>765</v>
      </c>
      <c r="H379" s="75">
        <f t="shared" si="202"/>
        <v>5848</v>
      </c>
      <c r="I379" s="88">
        <f t="shared" si="188"/>
        <v>0</v>
      </c>
      <c r="J379" s="78">
        <f t="shared" si="189"/>
        <v>0</v>
      </c>
      <c r="K379" s="78">
        <f t="shared" si="190"/>
        <v>0</v>
      </c>
      <c r="L379" s="78">
        <f t="shared" si="191"/>
        <v>0</v>
      </c>
      <c r="M379" s="78">
        <f t="shared" ca="1" si="192"/>
        <v>7.4608904933814738E-2</v>
      </c>
      <c r="N379" s="78">
        <f t="shared" ca="1" si="178"/>
        <v>9.317296290022023E-3</v>
      </c>
      <c r="O379" s="78">
        <f t="shared" si="193"/>
        <v>5.0000000000000001E-4</v>
      </c>
      <c r="P379" s="13"/>
      <c r="Q379" s="8"/>
      <c r="R379" s="13"/>
      <c r="S379" s="89">
        <f t="shared" si="179"/>
        <v>0</v>
      </c>
      <c r="T379" s="75">
        <f t="shared" si="180"/>
        <v>0</v>
      </c>
      <c r="U379" s="90">
        <f t="shared" si="181"/>
        <v>0</v>
      </c>
      <c r="V379" s="82">
        <f t="shared" si="182"/>
        <v>0</v>
      </c>
      <c r="W379" s="8"/>
      <c r="X379" s="8"/>
      <c r="Y379" s="12"/>
      <c r="Z379" s="12"/>
      <c r="AA379" s="12"/>
      <c r="AB379" s="12"/>
      <c r="AC379" s="91">
        <f t="shared" si="183"/>
        <v>0</v>
      </c>
      <c r="AD379" s="75">
        <f t="shared" si="184"/>
        <v>0</v>
      </c>
      <c r="AE379" s="88">
        <f t="shared" si="172"/>
        <v>0</v>
      </c>
      <c r="AF379" s="92">
        <f t="shared" si="173"/>
        <v>0</v>
      </c>
      <c r="AG379" s="93">
        <f t="shared" si="174"/>
        <v>0</v>
      </c>
      <c r="AH379" s="93">
        <f t="shared" si="175"/>
        <v>0</v>
      </c>
      <c r="AI379" s="78">
        <f t="shared" si="176"/>
        <v>0</v>
      </c>
      <c r="AJ379" s="92">
        <f t="shared" si="185"/>
        <v>0</v>
      </c>
      <c r="AK379" s="78">
        <f t="shared" si="186"/>
        <v>0</v>
      </c>
      <c r="AL379" s="11"/>
      <c r="AM379" s="14"/>
      <c r="AN379" s="11"/>
      <c r="AO379" s="15"/>
      <c r="AP379" s="11"/>
      <c r="AQ379" s="11"/>
      <c r="AR379" s="11"/>
      <c r="AS379" s="75" t="str">
        <f t="shared" si="194"/>
        <v/>
      </c>
      <c r="AT379" s="75" t="str">
        <f t="shared" ca="1" si="195"/>
        <v/>
      </c>
      <c r="AU379" s="75" t="str">
        <f t="shared" si="196"/>
        <v/>
      </c>
      <c r="AV379" s="75" t="str">
        <f t="shared" ca="1" si="197"/>
        <v/>
      </c>
      <c r="AW379" s="169"/>
      <c r="AX379" s="169"/>
      <c r="AY379" s="75" t="str">
        <f t="shared" si="198"/>
        <v/>
      </c>
      <c r="AZ379" s="169"/>
      <c r="BA379" s="169"/>
      <c r="BB379" s="75" t="str">
        <f t="shared" si="199"/>
        <v/>
      </c>
      <c r="BC379" s="11"/>
      <c r="BH379" s="52"/>
      <c r="BI379" s="52"/>
      <c r="BJ379" s="52"/>
      <c r="BK379" s="52"/>
      <c r="BL379" s="52"/>
      <c r="BM379" s="52"/>
      <c r="BQ379" s="27"/>
      <c r="BR379" s="27"/>
      <c r="BS379" s="27"/>
      <c r="BT379" s="27"/>
      <c r="BU379" s="27"/>
      <c r="BV379" s="27"/>
      <c r="BW379" s="54"/>
      <c r="BX379" s="26"/>
      <c r="BY379" s="54"/>
      <c r="BZ379" s="26"/>
      <c r="CA379" s="26"/>
      <c r="CB379" s="26"/>
    </row>
    <row r="380" spans="1:80" ht="17.45" customHeight="1">
      <c r="A380" s="86">
        <f t="shared" si="200"/>
        <v>53.6</v>
      </c>
      <c r="B380" s="179">
        <f t="shared" si="177"/>
        <v>46322</v>
      </c>
      <c r="C380" s="8"/>
      <c r="D380" s="11"/>
      <c r="E380" s="12"/>
      <c r="F380" s="11"/>
      <c r="G380" s="74">
        <f t="shared" ref="G380:H395" si="203">G379-E380-C380</f>
        <v>765</v>
      </c>
      <c r="H380" s="75">
        <f t="shared" si="203"/>
        <v>5848</v>
      </c>
      <c r="I380" s="88">
        <f t="shared" si="188"/>
        <v>0</v>
      </c>
      <c r="J380" s="78">
        <f t="shared" si="189"/>
        <v>0</v>
      </c>
      <c r="K380" s="78">
        <f t="shared" si="190"/>
        <v>0</v>
      </c>
      <c r="L380" s="78">
        <f t="shared" si="191"/>
        <v>0</v>
      </c>
      <c r="M380" s="78">
        <f t="shared" ca="1" si="192"/>
        <v>7.4608904933814738E-2</v>
      </c>
      <c r="N380" s="78">
        <f t="shared" ca="1" si="178"/>
        <v>9.317296290022023E-3</v>
      </c>
      <c r="O380" s="78">
        <f t="shared" si="193"/>
        <v>5.0000000000000001E-4</v>
      </c>
      <c r="P380" s="13"/>
      <c r="Q380" s="8"/>
      <c r="R380" s="13"/>
      <c r="S380" s="89">
        <f t="shared" si="179"/>
        <v>0</v>
      </c>
      <c r="T380" s="75">
        <f t="shared" si="180"/>
        <v>0</v>
      </c>
      <c r="U380" s="90">
        <f t="shared" si="181"/>
        <v>0</v>
      </c>
      <c r="V380" s="82">
        <f t="shared" si="182"/>
        <v>0</v>
      </c>
      <c r="W380" s="8"/>
      <c r="X380" s="8"/>
      <c r="Y380" s="12"/>
      <c r="Z380" s="12"/>
      <c r="AA380" s="12"/>
      <c r="AB380" s="12"/>
      <c r="AC380" s="91">
        <f t="shared" si="183"/>
        <v>0</v>
      </c>
      <c r="AD380" s="75">
        <f t="shared" si="184"/>
        <v>0</v>
      </c>
      <c r="AE380" s="88">
        <f t="shared" si="172"/>
        <v>0</v>
      </c>
      <c r="AF380" s="92">
        <f t="shared" si="173"/>
        <v>0</v>
      </c>
      <c r="AG380" s="93">
        <f t="shared" si="174"/>
        <v>0</v>
      </c>
      <c r="AH380" s="93">
        <f t="shared" si="175"/>
        <v>0</v>
      </c>
      <c r="AI380" s="78">
        <f t="shared" si="176"/>
        <v>0</v>
      </c>
      <c r="AJ380" s="92">
        <f t="shared" si="185"/>
        <v>0</v>
      </c>
      <c r="AK380" s="78">
        <f t="shared" si="186"/>
        <v>0</v>
      </c>
      <c r="AL380" s="11"/>
      <c r="AM380" s="14"/>
      <c r="AN380" s="11"/>
      <c r="AO380" s="15"/>
      <c r="AP380" s="11"/>
      <c r="AQ380" s="11"/>
      <c r="AR380" s="11"/>
      <c r="AS380" s="75" t="str">
        <f t="shared" si="194"/>
        <v/>
      </c>
      <c r="AT380" s="75" t="str">
        <f t="shared" ca="1" si="195"/>
        <v/>
      </c>
      <c r="AU380" s="75" t="str">
        <f t="shared" si="196"/>
        <v/>
      </c>
      <c r="AV380" s="75" t="str">
        <f t="shared" ca="1" si="197"/>
        <v/>
      </c>
      <c r="AW380" s="169"/>
      <c r="AX380" s="169"/>
      <c r="AY380" s="75" t="str">
        <f t="shared" si="198"/>
        <v/>
      </c>
      <c r="AZ380" s="169"/>
      <c r="BA380" s="169"/>
      <c r="BB380" s="75" t="str">
        <f t="shared" si="199"/>
        <v/>
      </c>
      <c r="BC380" s="11"/>
      <c r="BH380" s="52"/>
      <c r="BI380" s="52"/>
      <c r="BJ380" s="52"/>
      <c r="BK380" s="52"/>
      <c r="BL380" s="52"/>
      <c r="BM380" s="52"/>
      <c r="BQ380" s="27"/>
      <c r="BR380" s="27"/>
      <c r="BS380" s="27"/>
      <c r="BT380" s="27"/>
      <c r="BU380" s="27"/>
      <c r="BV380" s="27"/>
      <c r="BW380" s="54"/>
      <c r="BX380" s="26"/>
      <c r="BY380" s="54"/>
      <c r="BZ380" s="26"/>
      <c r="CA380" s="26"/>
      <c r="CB380" s="26"/>
    </row>
    <row r="381" spans="1:80" ht="17.45" customHeight="1" thickBot="1">
      <c r="A381" s="94">
        <f t="shared" si="200"/>
        <v>53.7</v>
      </c>
      <c r="B381" s="180">
        <f t="shared" si="177"/>
        <v>46323</v>
      </c>
      <c r="C381" s="16"/>
      <c r="D381" s="17"/>
      <c r="E381" s="18"/>
      <c r="F381" s="17"/>
      <c r="G381" s="96">
        <f t="shared" si="203"/>
        <v>765</v>
      </c>
      <c r="H381" s="97">
        <f t="shared" si="203"/>
        <v>5848</v>
      </c>
      <c r="I381" s="98">
        <f t="shared" si="188"/>
        <v>0</v>
      </c>
      <c r="J381" s="99">
        <f t="shared" si="189"/>
        <v>0</v>
      </c>
      <c r="K381" s="99">
        <f t="shared" si="190"/>
        <v>0</v>
      </c>
      <c r="L381" s="99">
        <f t="shared" si="191"/>
        <v>0</v>
      </c>
      <c r="M381" s="99">
        <f t="shared" ca="1" si="192"/>
        <v>7.4608904933814738E-2</v>
      </c>
      <c r="N381" s="99">
        <f t="shared" ca="1" si="178"/>
        <v>9.317296290022023E-3</v>
      </c>
      <c r="O381" s="99">
        <f t="shared" si="193"/>
        <v>5.0000000000000001E-4</v>
      </c>
      <c r="P381" s="19"/>
      <c r="Q381" s="16"/>
      <c r="R381" s="19"/>
      <c r="S381" s="89">
        <f t="shared" si="179"/>
        <v>0</v>
      </c>
      <c r="T381" s="75">
        <f t="shared" si="180"/>
        <v>0</v>
      </c>
      <c r="U381" s="100">
        <f t="shared" si="181"/>
        <v>0</v>
      </c>
      <c r="V381" s="101">
        <f t="shared" si="182"/>
        <v>0</v>
      </c>
      <c r="W381" s="16"/>
      <c r="X381" s="8"/>
      <c r="Y381" s="12"/>
      <c r="Z381" s="12"/>
      <c r="AA381" s="12"/>
      <c r="AB381" s="12"/>
      <c r="AC381" s="102">
        <f t="shared" si="183"/>
        <v>0</v>
      </c>
      <c r="AD381" s="97">
        <f t="shared" si="184"/>
        <v>0</v>
      </c>
      <c r="AE381" s="98">
        <f t="shared" si="172"/>
        <v>0</v>
      </c>
      <c r="AF381" s="103">
        <f t="shared" si="173"/>
        <v>0</v>
      </c>
      <c r="AG381" s="104">
        <f t="shared" si="174"/>
        <v>0</v>
      </c>
      <c r="AH381" s="104">
        <f t="shared" si="175"/>
        <v>0</v>
      </c>
      <c r="AI381" s="99">
        <f t="shared" si="176"/>
        <v>0</v>
      </c>
      <c r="AJ381" s="103">
        <f t="shared" si="185"/>
        <v>0</v>
      </c>
      <c r="AK381" s="99">
        <f t="shared" si="186"/>
        <v>0</v>
      </c>
      <c r="AL381" s="17"/>
      <c r="AM381" s="20"/>
      <c r="AN381" s="17"/>
      <c r="AO381" s="21"/>
      <c r="AP381" s="17"/>
      <c r="AQ381" s="17"/>
      <c r="AR381" s="17"/>
      <c r="AS381" s="97" t="str">
        <f t="shared" si="194"/>
        <v/>
      </c>
      <c r="AT381" s="97" t="str">
        <f t="shared" ca="1" si="195"/>
        <v/>
      </c>
      <c r="AU381" s="97" t="str">
        <f t="shared" si="196"/>
        <v/>
      </c>
      <c r="AV381" s="97" t="str">
        <f t="shared" ca="1" si="197"/>
        <v/>
      </c>
      <c r="AW381" s="167"/>
      <c r="AX381" s="167"/>
      <c r="AY381" s="97" t="str">
        <f t="shared" si="198"/>
        <v/>
      </c>
      <c r="AZ381" s="167"/>
      <c r="BA381" s="167"/>
      <c r="BB381" s="97" t="str">
        <f t="shared" si="199"/>
        <v/>
      </c>
      <c r="BC381" s="17"/>
      <c r="BH381" s="52"/>
      <c r="BI381" s="52"/>
      <c r="BJ381" s="52"/>
      <c r="BK381" s="52"/>
      <c r="BL381" s="52"/>
      <c r="BM381" s="52"/>
      <c r="BQ381" s="27"/>
      <c r="BR381" s="27"/>
      <c r="BS381" s="27"/>
      <c r="BT381" s="27"/>
      <c r="BU381" s="27"/>
      <c r="BV381" s="27"/>
      <c r="BW381" s="54"/>
      <c r="BX381" s="26"/>
      <c r="BY381" s="54"/>
      <c r="BZ381" s="26"/>
      <c r="CA381" s="26"/>
      <c r="CB381" s="26"/>
    </row>
    <row r="382" spans="1:80" ht="17.45" customHeight="1" thickTop="1">
      <c r="A382" s="105">
        <f>A375+1</f>
        <v>54.1</v>
      </c>
      <c r="B382" s="178">
        <f>B381+1</f>
        <v>46324</v>
      </c>
      <c r="C382" s="4"/>
      <c r="D382" s="5"/>
      <c r="E382" s="6"/>
      <c r="F382" s="5"/>
      <c r="G382" s="74">
        <f t="shared" si="203"/>
        <v>765</v>
      </c>
      <c r="H382" s="75">
        <f t="shared" si="203"/>
        <v>5848</v>
      </c>
      <c r="I382" s="76">
        <f t="shared" si="188"/>
        <v>0</v>
      </c>
      <c r="J382" s="77">
        <f t="shared" si="189"/>
        <v>0</v>
      </c>
      <c r="K382" s="77">
        <f t="shared" si="190"/>
        <v>0</v>
      </c>
      <c r="L382" s="77">
        <f t="shared" si="191"/>
        <v>0</v>
      </c>
      <c r="M382" s="78">
        <f t="shared" ca="1" si="192"/>
        <v>7.4608904933814738E-2</v>
      </c>
      <c r="N382" s="78">
        <f t="shared" ca="1" si="178"/>
        <v>9.317296290022023E-3</v>
      </c>
      <c r="O382" s="78">
        <f t="shared" si="193"/>
        <v>5.0000000000000001E-4</v>
      </c>
      <c r="P382" s="13"/>
      <c r="Q382" s="8"/>
      <c r="R382" s="13"/>
      <c r="S382" s="79">
        <f t="shared" si="179"/>
        <v>0</v>
      </c>
      <c r="T382" s="80">
        <f t="shared" si="180"/>
        <v>0</v>
      </c>
      <c r="U382" s="90">
        <f t="shared" si="181"/>
        <v>0</v>
      </c>
      <c r="V382" s="82">
        <f t="shared" si="182"/>
        <v>0</v>
      </c>
      <c r="W382" s="4"/>
      <c r="X382" s="4"/>
      <c r="Y382" s="6"/>
      <c r="Z382" s="6"/>
      <c r="AA382" s="6"/>
      <c r="AB382" s="6"/>
      <c r="AC382" s="83">
        <f t="shared" si="183"/>
        <v>0</v>
      </c>
      <c r="AD382" s="80">
        <f t="shared" si="184"/>
        <v>0</v>
      </c>
      <c r="AE382" s="76">
        <f t="shared" si="172"/>
        <v>0</v>
      </c>
      <c r="AF382" s="84">
        <f t="shared" si="173"/>
        <v>0</v>
      </c>
      <c r="AG382" s="85">
        <f t="shared" si="174"/>
        <v>0</v>
      </c>
      <c r="AH382" s="85">
        <f t="shared" si="175"/>
        <v>0</v>
      </c>
      <c r="AI382" s="77">
        <f t="shared" si="176"/>
        <v>0</v>
      </c>
      <c r="AJ382" s="84">
        <f t="shared" si="185"/>
        <v>0</v>
      </c>
      <c r="AK382" s="77">
        <f t="shared" si="186"/>
        <v>0</v>
      </c>
      <c r="AL382" s="5"/>
      <c r="AM382" s="9"/>
      <c r="AN382" s="5"/>
      <c r="AO382" s="10"/>
      <c r="AP382" s="5"/>
      <c r="AQ382" s="5"/>
      <c r="AR382" s="5"/>
      <c r="AS382" s="80" t="str">
        <f t="shared" si="194"/>
        <v/>
      </c>
      <c r="AT382" s="80" t="str">
        <f t="shared" ca="1" si="195"/>
        <v/>
      </c>
      <c r="AU382" s="80" t="str">
        <f t="shared" si="196"/>
        <v/>
      </c>
      <c r="AV382" s="80" t="str">
        <f t="shared" ca="1" si="197"/>
        <v/>
      </c>
      <c r="AW382" s="165"/>
      <c r="AX382" s="165"/>
      <c r="AY382" s="80" t="str">
        <f t="shared" si="198"/>
        <v/>
      </c>
      <c r="AZ382" s="165"/>
      <c r="BA382" s="165"/>
      <c r="BB382" s="80" t="str">
        <f t="shared" si="199"/>
        <v/>
      </c>
      <c r="BC382" s="5"/>
      <c r="BH382" s="52"/>
      <c r="BI382" s="52"/>
      <c r="BJ382" s="52"/>
      <c r="BK382" s="52"/>
      <c r="BL382" s="52"/>
      <c r="BM382" s="52"/>
      <c r="BQ382" s="27"/>
      <c r="BR382" s="27"/>
      <c r="BS382" s="27"/>
      <c r="BT382" s="27"/>
      <c r="BU382" s="27"/>
      <c r="BV382" s="27"/>
      <c r="BW382" s="54"/>
      <c r="BX382" s="26"/>
      <c r="BY382" s="54"/>
      <c r="BZ382" s="26"/>
      <c r="CA382" s="26"/>
      <c r="CB382" s="26"/>
    </row>
    <row r="383" spans="1:80" ht="17.45" customHeight="1">
      <c r="A383" s="94">
        <f t="shared" si="200"/>
        <v>54.2</v>
      </c>
      <c r="B383" s="179">
        <f t="shared" si="177"/>
        <v>46325</v>
      </c>
      <c r="C383" s="8"/>
      <c r="D383" s="11"/>
      <c r="E383" s="12"/>
      <c r="F383" s="11"/>
      <c r="G383" s="74">
        <f t="shared" si="203"/>
        <v>765</v>
      </c>
      <c r="H383" s="75">
        <f t="shared" si="203"/>
        <v>5848</v>
      </c>
      <c r="I383" s="88">
        <f t="shared" si="188"/>
        <v>0</v>
      </c>
      <c r="J383" s="78">
        <f t="shared" si="189"/>
        <v>0</v>
      </c>
      <c r="K383" s="78">
        <f t="shared" si="190"/>
        <v>0</v>
      </c>
      <c r="L383" s="78">
        <f t="shared" si="191"/>
        <v>0</v>
      </c>
      <c r="M383" s="78">
        <f t="shared" ca="1" si="192"/>
        <v>7.4608904933814738E-2</v>
      </c>
      <c r="N383" s="78">
        <f t="shared" ca="1" si="178"/>
        <v>9.317296290022023E-3</v>
      </c>
      <c r="O383" s="78">
        <f t="shared" si="193"/>
        <v>5.0000000000000001E-4</v>
      </c>
      <c r="P383" s="13"/>
      <c r="Q383" s="8"/>
      <c r="R383" s="13"/>
      <c r="S383" s="89">
        <f t="shared" si="179"/>
        <v>0</v>
      </c>
      <c r="T383" s="75">
        <f t="shared" si="180"/>
        <v>0</v>
      </c>
      <c r="U383" s="90">
        <f t="shared" si="181"/>
        <v>0</v>
      </c>
      <c r="V383" s="82">
        <f t="shared" si="182"/>
        <v>0</v>
      </c>
      <c r="W383" s="8"/>
      <c r="X383" s="8"/>
      <c r="Y383" s="12"/>
      <c r="Z383" s="12"/>
      <c r="AA383" s="12"/>
      <c r="AB383" s="12"/>
      <c r="AC383" s="91">
        <f t="shared" si="183"/>
        <v>0</v>
      </c>
      <c r="AD383" s="75">
        <f t="shared" si="184"/>
        <v>0</v>
      </c>
      <c r="AE383" s="88">
        <f t="shared" si="172"/>
        <v>0</v>
      </c>
      <c r="AF383" s="92">
        <f t="shared" si="173"/>
        <v>0</v>
      </c>
      <c r="AG383" s="93">
        <f t="shared" si="174"/>
        <v>0</v>
      </c>
      <c r="AH383" s="93">
        <f t="shared" si="175"/>
        <v>0</v>
      </c>
      <c r="AI383" s="78">
        <f t="shared" si="176"/>
        <v>0</v>
      </c>
      <c r="AJ383" s="92">
        <f t="shared" si="185"/>
        <v>0</v>
      </c>
      <c r="AK383" s="78">
        <f t="shared" si="186"/>
        <v>0</v>
      </c>
      <c r="AL383" s="11"/>
      <c r="AM383" s="14"/>
      <c r="AN383" s="11"/>
      <c r="AO383" s="15"/>
      <c r="AP383" s="11"/>
      <c r="AQ383" s="11"/>
      <c r="AR383" s="11"/>
      <c r="AS383" s="75" t="str">
        <f t="shared" si="194"/>
        <v/>
      </c>
      <c r="AT383" s="75" t="str">
        <f t="shared" ca="1" si="195"/>
        <v/>
      </c>
      <c r="AU383" s="75" t="str">
        <f t="shared" si="196"/>
        <v/>
      </c>
      <c r="AV383" s="75" t="str">
        <f t="shared" ca="1" si="197"/>
        <v/>
      </c>
      <c r="AW383" s="169"/>
      <c r="AX383" s="169"/>
      <c r="AY383" s="75" t="str">
        <f t="shared" si="198"/>
        <v/>
      </c>
      <c r="AZ383" s="169"/>
      <c r="BA383" s="169"/>
      <c r="BB383" s="75" t="str">
        <f t="shared" si="199"/>
        <v/>
      </c>
      <c r="BC383" s="11"/>
      <c r="BH383" s="52"/>
      <c r="BI383" s="52"/>
      <c r="BJ383" s="52"/>
      <c r="BK383" s="52"/>
      <c r="BL383" s="52"/>
      <c r="BM383" s="52"/>
      <c r="BQ383" s="27"/>
      <c r="BR383" s="27"/>
      <c r="BS383" s="27"/>
      <c r="BT383" s="27"/>
      <c r="BU383" s="27"/>
      <c r="BV383" s="27"/>
      <c r="BW383" s="54"/>
      <c r="BX383" s="26"/>
      <c r="BY383" s="54"/>
      <c r="BZ383" s="26"/>
      <c r="CA383" s="26"/>
      <c r="CB383" s="26"/>
    </row>
    <row r="384" spans="1:80" ht="17.45" customHeight="1">
      <c r="A384" s="86">
        <f t="shared" si="200"/>
        <v>54.3</v>
      </c>
      <c r="B384" s="179">
        <f t="shared" si="177"/>
        <v>46326</v>
      </c>
      <c r="C384" s="8"/>
      <c r="D384" s="11"/>
      <c r="E384" s="12"/>
      <c r="F384" s="11"/>
      <c r="G384" s="74">
        <f t="shared" si="203"/>
        <v>765</v>
      </c>
      <c r="H384" s="75">
        <f t="shared" si="203"/>
        <v>5848</v>
      </c>
      <c r="I384" s="88">
        <f t="shared" si="188"/>
        <v>0</v>
      </c>
      <c r="J384" s="78">
        <f t="shared" si="189"/>
        <v>0</v>
      </c>
      <c r="K384" s="78">
        <f t="shared" si="190"/>
        <v>0</v>
      </c>
      <c r="L384" s="78">
        <f t="shared" si="191"/>
        <v>0</v>
      </c>
      <c r="M384" s="78">
        <f t="shared" ca="1" si="192"/>
        <v>7.4608904933814738E-2</v>
      </c>
      <c r="N384" s="78">
        <f t="shared" ca="1" si="178"/>
        <v>9.317296290022023E-3</v>
      </c>
      <c r="O384" s="78">
        <f t="shared" si="193"/>
        <v>5.0000000000000001E-4</v>
      </c>
      <c r="P384" s="13"/>
      <c r="Q384" s="8"/>
      <c r="R384" s="13"/>
      <c r="S384" s="89">
        <f t="shared" si="179"/>
        <v>0</v>
      </c>
      <c r="T384" s="75">
        <f t="shared" si="180"/>
        <v>0</v>
      </c>
      <c r="U384" s="90">
        <f t="shared" si="181"/>
        <v>0</v>
      </c>
      <c r="V384" s="82">
        <f t="shared" si="182"/>
        <v>0</v>
      </c>
      <c r="W384" s="8"/>
      <c r="X384" s="8"/>
      <c r="Y384" s="12"/>
      <c r="Z384" s="12"/>
      <c r="AA384" s="12"/>
      <c r="AB384" s="12"/>
      <c r="AC384" s="91">
        <f t="shared" si="183"/>
        <v>0</v>
      </c>
      <c r="AD384" s="75">
        <f t="shared" si="184"/>
        <v>0</v>
      </c>
      <c r="AE384" s="88">
        <f t="shared" si="172"/>
        <v>0</v>
      </c>
      <c r="AF384" s="92">
        <f t="shared" si="173"/>
        <v>0</v>
      </c>
      <c r="AG384" s="93">
        <f t="shared" si="174"/>
        <v>0</v>
      </c>
      <c r="AH384" s="93">
        <f t="shared" si="175"/>
        <v>0</v>
      </c>
      <c r="AI384" s="78">
        <f t="shared" si="176"/>
        <v>0</v>
      </c>
      <c r="AJ384" s="92">
        <f t="shared" si="185"/>
        <v>0</v>
      </c>
      <c r="AK384" s="78">
        <f t="shared" si="186"/>
        <v>0</v>
      </c>
      <c r="AL384" s="11"/>
      <c r="AM384" s="14"/>
      <c r="AN384" s="11"/>
      <c r="AO384" s="15"/>
      <c r="AP384" s="11"/>
      <c r="AQ384" s="11"/>
      <c r="AR384" s="11"/>
      <c r="AS384" s="75" t="str">
        <f t="shared" si="194"/>
        <v/>
      </c>
      <c r="AT384" s="75" t="str">
        <f t="shared" ca="1" si="195"/>
        <v/>
      </c>
      <c r="AU384" s="75" t="str">
        <f t="shared" si="196"/>
        <v/>
      </c>
      <c r="AV384" s="75" t="str">
        <f t="shared" ca="1" si="197"/>
        <v/>
      </c>
      <c r="AW384" s="169"/>
      <c r="AX384" s="169"/>
      <c r="AY384" s="75" t="str">
        <f t="shared" si="198"/>
        <v/>
      </c>
      <c r="AZ384" s="169"/>
      <c r="BA384" s="169"/>
      <c r="BB384" s="75" t="str">
        <f t="shared" si="199"/>
        <v/>
      </c>
      <c r="BC384" s="11"/>
      <c r="BH384" s="52"/>
      <c r="BI384" s="52"/>
      <c r="BJ384" s="52"/>
      <c r="BK384" s="52"/>
      <c r="BL384" s="52"/>
      <c r="BM384" s="52"/>
      <c r="BQ384" s="27"/>
      <c r="BR384" s="27"/>
      <c r="BS384" s="27"/>
      <c r="BT384" s="27"/>
      <c r="BU384" s="27"/>
      <c r="BV384" s="27"/>
      <c r="BW384" s="54"/>
      <c r="BX384" s="26"/>
      <c r="BY384" s="54"/>
      <c r="BZ384" s="26"/>
      <c r="CA384" s="26"/>
      <c r="CB384" s="26"/>
    </row>
    <row r="385" spans="1:80" ht="17.45" customHeight="1">
      <c r="A385" s="94">
        <f t="shared" si="200"/>
        <v>54.4</v>
      </c>
      <c r="B385" s="179">
        <f t="shared" si="177"/>
        <v>46327</v>
      </c>
      <c r="C385" s="8"/>
      <c r="D385" s="11"/>
      <c r="E385" s="12"/>
      <c r="F385" s="11"/>
      <c r="G385" s="74">
        <f t="shared" si="203"/>
        <v>765</v>
      </c>
      <c r="H385" s="75">
        <f t="shared" si="203"/>
        <v>5848</v>
      </c>
      <c r="I385" s="88">
        <f t="shared" si="188"/>
        <v>0</v>
      </c>
      <c r="J385" s="78">
        <f t="shared" si="189"/>
        <v>0</v>
      </c>
      <c r="K385" s="78">
        <f t="shared" si="190"/>
        <v>0</v>
      </c>
      <c r="L385" s="78">
        <f t="shared" si="191"/>
        <v>0</v>
      </c>
      <c r="M385" s="78">
        <f t="shared" ca="1" si="192"/>
        <v>7.4608904933814738E-2</v>
      </c>
      <c r="N385" s="78">
        <f t="shared" ca="1" si="178"/>
        <v>9.317296290022023E-3</v>
      </c>
      <c r="O385" s="78">
        <f t="shared" si="193"/>
        <v>5.0000000000000001E-4</v>
      </c>
      <c r="P385" s="13"/>
      <c r="Q385" s="8"/>
      <c r="R385" s="13"/>
      <c r="S385" s="89">
        <f t="shared" si="179"/>
        <v>0</v>
      </c>
      <c r="T385" s="75">
        <f t="shared" si="180"/>
        <v>0</v>
      </c>
      <c r="U385" s="90">
        <f t="shared" si="181"/>
        <v>0</v>
      </c>
      <c r="V385" s="82">
        <f t="shared" si="182"/>
        <v>0</v>
      </c>
      <c r="W385" s="8"/>
      <c r="X385" s="8"/>
      <c r="Y385" s="12"/>
      <c r="Z385" s="12"/>
      <c r="AA385" s="12"/>
      <c r="AB385" s="12"/>
      <c r="AC385" s="91">
        <f t="shared" si="183"/>
        <v>0</v>
      </c>
      <c r="AD385" s="75">
        <f t="shared" si="184"/>
        <v>0</v>
      </c>
      <c r="AE385" s="88">
        <f t="shared" si="172"/>
        <v>0</v>
      </c>
      <c r="AF385" s="92">
        <f t="shared" si="173"/>
        <v>0</v>
      </c>
      <c r="AG385" s="93">
        <f t="shared" si="174"/>
        <v>0</v>
      </c>
      <c r="AH385" s="93">
        <f t="shared" si="175"/>
        <v>0</v>
      </c>
      <c r="AI385" s="78">
        <f t="shared" si="176"/>
        <v>0</v>
      </c>
      <c r="AJ385" s="92">
        <f t="shared" si="185"/>
        <v>0</v>
      </c>
      <c r="AK385" s="78">
        <f t="shared" si="186"/>
        <v>0</v>
      </c>
      <c r="AL385" s="11"/>
      <c r="AM385" s="14"/>
      <c r="AN385" s="11"/>
      <c r="AO385" s="15"/>
      <c r="AP385" s="11"/>
      <c r="AQ385" s="11"/>
      <c r="AR385" s="11"/>
      <c r="AS385" s="75" t="str">
        <f t="shared" si="194"/>
        <v/>
      </c>
      <c r="AT385" s="75" t="str">
        <f t="shared" ca="1" si="195"/>
        <v/>
      </c>
      <c r="AU385" s="75" t="str">
        <f t="shared" si="196"/>
        <v/>
      </c>
      <c r="AV385" s="75" t="str">
        <f t="shared" ca="1" si="197"/>
        <v/>
      </c>
      <c r="AW385" s="169"/>
      <c r="AX385" s="169"/>
      <c r="AY385" s="75" t="str">
        <f t="shared" si="198"/>
        <v/>
      </c>
      <c r="AZ385" s="169"/>
      <c r="BA385" s="169"/>
      <c r="BB385" s="75" t="str">
        <f t="shared" si="199"/>
        <v/>
      </c>
      <c r="BC385" s="11"/>
      <c r="BH385" s="52"/>
      <c r="BI385" s="52"/>
      <c r="BJ385" s="52"/>
      <c r="BK385" s="52"/>
      <c r="BL385" s="52"/>
      <c r="BM385" s="52"/>
      <c r="BQ385" s="27"/>
      <c r="BR385" s="27"/>
      <c r="BS385" s="27"/>
      <c r="BT385" s="27"/>
      <c r="BU385" s="27"/>
      <c r="BV385" s="27"/>
      <c r="BW385" s="54"/>
      <c r="BX385" s="26"/>
      <c r="BY385" s="54"/>
      <c r="BZ385" s="26"/>
      <c r="CA385" s="26"/>
      <c r="CB385" s="26"/>
    </row>
    <row r="386" spans="1:80" ht="17.45" customHeight="1">
      <c r="A386" s="86">
        <f t="shared" si="200"/>
        <v>54.5</v>
      </c>
      <c r="B386" s="179">
        <f t="shared" si="177"/>
        <v>46328</v>
      </c>
      <c r="C386" s="8"/>
      <c r="D386" s="11"/>
      <c r="E386" s="12"/>
      <c r="F386" s="11"/>
      <c r="G386" s="74">
        <f t="shared" si="203"/>
        <v>765</v>
      </c>
      <c r="H386" s="75">
        <f t="shared" si="203"/>
        <v>5848</v>
      </c>
      <c r="I386" s="88">
        <f t="shared" si="188"/>
        <v>0</v>
      </c>
      <c r="J386" s="78">
        <f t="shared" si="189"/>
        <v>0</v>
      </c>
      <c r="K386" s="78">
        <f t="shared" si="190"/>
        <v>0</v>
      </c>
      <c r="L386" s="78">
        <f t="shared" si="191"/>
        <v>0</v>
      </c>
      <c r="M386" s="78">
        <f t="shared" ca="1" si="192"/>
        <v>7.4608904933814738E-2</v>
      </c>
      <c r="N386" s="78">
        <f t="shared" ca="1" si="178"/>
        <v>9.317296290022023E-3</v>
      </c>
      <c r="O386" s="78">
        <f t="shared" si="193"/>
        <v>5.0000000000000001E-4</v>
      </c>
      <c r="P386" s="13"/>
      <c r="Q386" s="8"/>
      <c r="R386" s="13"/>
      <c r="S386" s="89">
        <f t="shared" si="179"/>
        <v>0</v>
      </c>
      <c r="T386" s="75">
        <f t="shared" si="180"/>
        <v>0</v>
      </c>
      <c r="U386" s="90">
        <f t="shared" si="181"/>
        <v>0</v>
      </c>
      <c r="V386" s="82">
        <f t="shared" si="182"/>
        <v>0</v>
      </c>
      <c r="W386" s="8"/>
      <c r="X386" s="8"/>
      <c r="Y386" s="12"/>
      <c r="Z386" s="12"/>
      <c r="AA386" s="12"/>
      <c r="AB386" s="12"/>
      <c r="AC386" s="91">
        <f t="shared" si="183"/>
        <v>0</v>
      </c>
      <c r="AD386" s="75">
        <f t="shared" si="184"/>
        <v>0</v>
      </c>
      <c r="AE386" s="88">
        <f t="shared" si="172"/>
        <v>0</v>
      </c>
      <c r="AF386" s="92">
        <f t="shared" si="173"/>
        <v>0</v>
      </c>
      <c r="AG386" s="93">
        <f t="shared" si="174"/>
        <v>0</v>
      </c>
      <c r="AH386" s="93">
        <f t="shared" si="175"/>
        <v>0</v>
      </c>
      <c r="AI386" s="78">
        <f t="shared" si="176"/>
        <v>0</v>
      </c>
      <c r="AJ386" s="92">
        <f t="shared" si="185"/>
        <v>0</v>
      </c>
      <c r="AK386" s="78">
        <f t="shared" si="186"/>
        <v>0</v>
      </c>
      <c r="AL386" s="11"/>
      <c r="AM386" s="14"/>
      <c r="AN386" s="11"/>
      <c r="AO386" s="15"/>
      <c r="AP386" s="11"/>
      <c r="AQ386" s="11"/>
      <c r="AR386" s="11"/>
      <c r="AS386" s="75" t="str">
        <f t="shared" si="194"/>
        <v/>
      </c>
      <c r="AT386" s="75" t="str">
        <f t="shared" ca="1" si="195"/>
        <v/>
      </c>
      <c r="AU386" s="75" t="str">
        <f t="shared" si="196"/>
        <v/>
      </c>
      <c r="AV386" s="75" t="str">
        <f t="shared" ca="1" si="197"/>
        <v/>
      </c>
      <c r="AW386" s="169"/>
      <c r="AX386" s="169"/>
      <c r="AY386" s="75" t="str">
        <f t="shared" si="198"/>
        <v/>
      </c>
      <c r="AZ386" s="169"/>
      <c r="BA386" s="169"/>
      <c r="BB386" s="75" t="str">
        <f t="shared" si="199"/>
        <v/>
      </c>
      <c r="BC386" s="11"/>
      <c r="BH386" s="52"/>
      <c r="BI386" s="52"/>
      <c r="BJ386" s="52"/>
      <c r="BK386" s="52"/>
      <c r="BL386" s="52"/>
      <c r="BM386" s="52"/>
      <c r="BQ386" s="27"/>
      <c r="BR386" s="27"/>
      <c r="BS386" s="27"/>
      <c r="BT386" s="27"/>
      <c r="BU386" s="27"/>
      <c r="BV386" s="27"/>
      <c r="BW386" s="54"/>
      <c r="BX386" s="26"/>
      <c r="BY386" s="54"/>
      <c r="BZ386" s="26"/>
      <c r="CA386" s="26"/>
      <c r="CB386" s="26"/>
    </row>
    <row r="387" spans="1:80" ht="17.45" customHeight="1">
      <c r="A387" s="94">
        <f t="shared" si="200"/>
        <v>54.6</v>
      </c>
      <c r="B387" s="179">
        <f t="shared" si="177"/>
        <v>46329</v>
      </c>
      <c r="C387" s="8"/>
      <c r="D387" s="11"/>
      <c r="E387" s="12"/>
      <c r="F387" s="11"/>
      <c r="G387" s="74">
        <f t="shared" si="203"/>
        <v>765</v>
      </c>
      <c r="H387" s="75">
        <f t="shared" si="203"/>
        <v>5848</v>
      </c>
      <c r="I387" s="88">
        <f t="shared" si="188"/>
        <v>0</v>
      </c>
      <c r="J387" s="78">
        <f t="shared" si="189"/>
        <v>0</v>
      </c>
      <c r="K387" s="78">
        <f t="shared" si="190"/>
        <v>0</v>
      </c>
      <c r="L387" s="78">
        <f t="shared" si="191"/>
        <v>0</v>
      </c>
      <c r="M387" s="78">
        <f t="shared" ca="1" si="192"/>
        <v>7.4608904933814738E-2</v>
      </c>
      <c r="N387" s="78">
        <f t="shared" ca="1" si="178"/>
        <v>9.317296290022023E-3</v>
      </c>
      <c r="O387" s="78">
        <f t="shared" si="193"/>
        <v>5.0000000000000001E-4</v>
      </c>
      <c r="P387" s="13"/>
      <c r="Q387" s="8"/>
      <c r="R387" s="13"/>
      <c r="S387" s="89">
        <f t="shared" si="179"/>
        <v>0</v>
      </c>
      <c r="T387" s="75">
        <f t="shared" si="180"/>
        <v>0</v>
      </c>
      <c r="U387" s="90">
        <f t="shared" si="181"/>
        <v>0</v>
      </c>
      <c r="V387" s="82">
        <f t="shared" si="182"/>
        <v>0</v>
      </c>
      <c r="W387" s="8"/>
      <c r="X387" s="8"/>
      <c r="Y387" s="12"/>
      <c r="Z387" s="12"/>
      <c r="AA387" s="12"/>
      <c r="AB387" s="12"/>
      <c r="AC387" s="91">
        <f t="shared" si="183"/>
        <v>0</v>
      </c>
      <c r="AD387" s="75">
        <f t="shared" si="184"/>
        <v>0</v>
      </c>
      <c r="AE387" s="88">
        <f t="shared" si="172"/>
        <v>0</v>
      </c>
      <c r="AF387" s="92">
        <f t="shared" si="173"/>
        <v>0</v>
      </c>
      <c r="AG387" s="93">
        <f t="shared" si="174"/>
        <v>0</v>
      </c>
      <c r="AH387" s="93">
        <f t="shared" si="175"/>
        <v>0</v>
      </c>
      <c r="AI387" s="78">
        <f t="shared" si="176"/>
        <v>0</v>
      </c>
      <c r="AJ387" s="92">
        <f t="shared" si="185"/>
        <v>0</v>
      </c>
      <c r="AK387" s="78">
        <f t="shared" si="186"/>
        <v>0</v>
      </c>
      <c r="AL387" s="11"/>
      <c r="AM387" s="14"/>
      <c r="AN387" s="11"/>
      <c r="AO387" s="15"/>
      <c r="AP387" s="11"/>
      <c r="AQ387" s="11"/>
      <c r="AR387" s="11"/>
      <c r="AS387" s="75" t="str">
        <f t="shared" si="194"/>
        <v/>
      </c>
      <c r="AT387" s="75" t="str">
        <f t="shared" ca="1" si="195"/>
        <v/>
      </c>
      <c r="AU387" s="75" t="str">
        <f t="shared" si="196"/>
        <v/>
      </c>
      <c r="AV387" s="75" t="str">
        <f t="shared" ca="1" si="197"/>
        <v/>
      </c>
      <c r="AW387" s="169"/>
      <c r="AX387" s="169"/>
      <c r="AY387" s="75" t="str">
        <f t="shared" si="198"/>
        <v/>
      </c>
      <c r="AZ387" s="169"/>
      <c r="BA387" s="169"/>
      <c r="BB387" s="75" t="str">
        <f t="shared" si="199"/>
        <v/>
      </c>
      <c r="BC387" s="11"/>
      <c r="BH387" s="52"/>
      <c r="BI387" s="52"/>
      <c r="BJ387" s="52"/>
      <c r="BK387" s="52"/>
      <c r="BL387" s="52"/>
      <c r="BM387" s="52"/>
      <c r="BQ387" s="27"/>
      <c r="BR387" s="27"/>
      <c r="BS387" s="27"/>
      <c r="BT387" s="27"/>
      <c r="BU387" s="27"/>
      <c r="BV387" s="27"/>
      <c r="BW387" s="54"/>
      <c r="BX387" s="26"/>
      <c r="BY387" s="54"/>
      <c r="BZ387" s="26"/>
      <c r="CA387" s="26"/>
      <c r="CB387" s="26"/>
    </row>
    <row r="388" spans="1:80" ht="17.45" customHeight="1" thickBot="1">
      <c r="A388" s="86">
        <f t="shared" si="200"/>
        <v>54.7</v>
      </c>
      <c r="B388" s="180">
        <f t="shared" si="177"/>
        <v>46330</v>
      </c>
      <c r="C388" s="16"/>
      <c r="D388" s="17"/>
      <c r="E388" s="18"/>
      <c r="F388" s="17"/>
      <c r="G388" s="96">
        <f t="shared" si="203"/>
        <v>765</v>
      </c>
      <c r="H388" s="97">
        <f t="shared" si="203"/>
        <v>5848</v>
      </c>
      <c r="I388" s="98">
        <f t="shared" si="188"/>
        <v>0</v>
      </c>
      <c r="J388" s="99">
        <f t="shared" si="189"/>
        <v>0</v>
      </c>
      <c r="K388" s="99">
        <f t="shared" si="190"/>
        <v>0</v>
      </c>
      <c r="L388" s="99">
        <f t="shared" si="191"/>
        <v>0</v>
      </c>
      <c r="M388" s="99">
        <f t="shared" ca="1" si="192"/>
        <v>7.4608904933814738E-2</v>
      </c>
      <c r="N388" s="99">
        <f t="shared" ca="1" si="178"/>
        <v>9.317296290022023E-3</v>
      </c>
      <c r="O388" s="99">
        <f t="shared" si="193"/>
        <v>5.0000000000000001E-4</v>
      </c>
      <c r="P388" s="19"/>
      <c r="Q388" s="16"/>
      <c r="R388" s="19"/>
      <c r="S388" s="89">
        <f t="shared" si="179"/>
        <v>0</v>
      </c>
      <c r="T388" s="75">
        <f t="shared" si="180"/>
        <v>0</v>
      </c>
      <c r="U388" s="100">
        <f t="shared" si="181"/>
        <v>0</v>
      </c>
      <c r="V388" s="101">
        <f t="shared" si="182"/>
        <v>0</v>
      </c>
      <c r="W388" s="16"/>
      <c r="X388" s="8"/>
      <c r="Y388" s="12"/>
      <c r="Z388" s="12"/>
      <c r="AA388" s="12"/>
      <c r="AB388" s="12"/>
      <c r="AC388" s="102">
        <f t="shared" si="183"/>
        <v>0</v>
      </c>
      <c r="AD388" s="97">
        <f t="shared" si="184"/>
        <v>0</v>
      </c>
      <c r="AE388" s="98">
        <f t="shared" si="172"/>
        <v>0</v>
      </c>
      <c r="AF388" s="103">
        <f t="shared" si="173"/>
        <v>0</v>
      </c>
      <c r="AG388" s="104">
        <f t="shared" si="174"/>
        <v>0</v>
      </c>
      <c r="AH388" s="104">
        <f t="shared" si="175"/>
        <v>0</v>
      </c>
      <c r="AI388" s="99">
        <f t="shared" si="176"/>
        <v>0</v>
      </c>
      <c r="AJ388" s="103">
        <f t="shared" si="185"/>
        <v>0</v>
      </c>
      <c r="AK388" s="99">
        <f t="shared" si="186"/>
        <v>0</v>
      </c>
      <c r="AL388" s="17"/>
      <c r="AM388" s="20"/>
      <c r="AN388" s="17"/>
      <c r="AO388" s="21"/>
      <c r="AP388" s="17"/>
      <c r="AQ388" s="17"/>
      <c r="AR388" s="17"/>
      <c r="AS388" s="97" t="str">
        <f t="shared" si="194"/>
        <v/>
      </c>
      <c r="AT388" s="97" t="str">
        <f t="shared" ca="1" si="195"/>
        <v/>
      </c>
      <c r="AU388" s="97" t="str">
        <f t="shared" si="196"/>
        <v/>
      </c>
      <c r="AV388" s="97" t="str">
        <f t="shared" ca="1" si="197"/>
        <v/>
      </c>
      <c r="AW388" s="167"/>
      <c r="AX388" s="167"/>
      <c r="AY388" s="97" t="str">
        <f t="shared" si="198"/>
        <v/>
      </c>
      <c r="AZ388" s="167"/>
      <c r="BA388" s="167"/>
      <c r="BB388" s="97" t="str">
        <f t="shared" si="199"/>
        <v/>
      </c>
      <c r="BC388" s="17"/>
      <c r="BH388" s="52"/>
      <c r="BI388" s="52"/>
      <c r="BJ388" s="52"/>
      <c r="BK388" s="52"/>
      <c r="BL388" s="52"/>
      <c r="BM388" s="52"/>
      <c r="BQ388" s="27"/>
      <c r="BR388" s="27"/>
      <c r="BS388" s="27"/>
      <c r="BT388" s="27"/>
      <c r="BU388" s="27"/>
      <c r="BV388" s="27"/>
      <c r="BW388" s="54"/>
      <c r="BX388" s="26"/>
      <c r="BY388" s="54"/>
      <c r="BZ388" s="26"/>
      <c r="CA388" s="26"/>
      <c r="CB388" s="26"/>
    </row>
    <row r="389" spans="1:80" ht="17.45" customHeight="1" thickTop="1">
      <c r="A389" s="71">
        <f>A382+1</f>
        <v>55.1</v>
      </c>
      <c r="B389" s="178">
        <f>B388+1</f>
        <v>46331</v>
      </c>
      <c r="C389" s="4"/>
      <c r="D389" s="5"/>
      <c r="E389" s="6"/>
      <c r="F389" s="5"/>
      <c r="G389" s="74">
        <f t="shared" si="203"/>
        <v>765</v>
      </c>
      <c r="H389" s="75">
        <f t="shared" si="203"/>
        <v>5848</v>
      </c>
      <c r="I389" s="76">
        <f t="shared" si="188"/>
        <v>0</v>
      </c>
      <c r="J389" s="77">
        <f t="shared" si="189"/>
        <v>0</v>
      </c>
      <c r="K389" s="77">
        <f t="shared" si="190"/>
        <v>0</v>
      </c>
      <c r="L389" s="77">
        <f t="shared" si="191"/>
        <v>0</v>
      </c>
      <c r="M389" s="78">
        <f t="shared" ca="1" si="192"/>
        <v>7.4608904933814738E-2</v>
      </c>
      <c r="N389" s="78">
        <f t="shared" ca="1" si="178"/>
        <v>9.317296290022023E-3</v>
      </c>
      <c r="O389" s="78">
        <f t="shared" si="193"/>
        <v>5.0000000000000001E-4</v>
      </c>
      <c r="P389" s="13"/>
      <c r="Q389" s="8"/>
      <c r="R389" s="13"/>
      <c r="S389" s="79">
        <f t="shared" si="179"/>
        <v>0</v>
      </c>
      <c r="T389" s="80">
        <f t="shared" si="180"/>
        <v>0</v>
      </c>
      <c r="U389" s="90">
        <f t="shared" si="181"/>
        <v>0</v>
      </c>
      <c r="V389" s="82">
        <f t="shared" si="182"/>
        <v>0</v>
      </c>
      <c r="W389" s="4"/>
      <c r="X389" s="4"/>
      <c r="Y389" s="6"/>
      <c r="Z389" s="6"/>
      <c r="AA389" s="6"/>
      <c r="AB389" s="6"/>
      <c r="AC389" s="83">
        <f t="shared" si="183"/>
        <v>0</v>
      </c>
      <c r="AD389" s="80">
        <f t="shared" si="184"/>
        <v>0</v>
      </c>
      <c r="AE389" s="76">
        <f t="shared" ref="AE389:AE452" si="204">IFERROR(W389/H388,0)</f>
        <v>0</v>
      </c>
      <c r="AF389" s="84">
        <f t="shared" ref="AF389:AF452" si="205">IFERROR(X389/$W389,0)</f>
        <v>0</v>
      </c>
      <c r="AG389" s="85">
        <f t="shared" ref="AG389:AG452" si="206">IFERROR(Y389/$W389,0)</f>
        <v>0</v>
      </c>
      <c r="AH389" s="85">
        <f t="shared" ref="AH389:AH452" si="207">IFERROR(Z389/$W389,0)</f>
        <v>0</v>
      </c>
      <c r="AI389" s="77">
        <f t="shared" ref="AI389:AI452" si="208">IFERROR(AA389/$W389,0)</f>
        <v>0</v>
      </c>
      <c r="AJ389" s="84">
        <f t="shared" si="185"/>
        <v>0</v>
      </c>
      <c r="AK389" s="77">
        <f t="shared" si="186"/>
        <v>0</v>
      </c>
      <c r="AL389" s="5"/>
      <c r="AM389" s="9"/>
      <c r="AN389" s="5"/>
      <c r="AO389" s="10"/>
      <c r="AP389" s="5"/>
      <c r="AQ389" s="5"/>
      <c r="AR389" s="5"/>
      <c r="AS389" s="80" t="str">
        <f t="shared" si="194"/>
        <v/>
      </c>
      <c r="AT389" s="80" t="str">
        <f t="shared" ca="1" si="195"/>
        <v/>
      </c>
      <c r="AU389" s="80" t="str">
        <f t="shared" si="196"/>
        <v/>
      </c>
      <c r="AV389" s="80" t="str">
        <f t="shared" ca="1" si="197"/>
        <v/>
      </c>
      <c r="AW389" s="165"/>
      <c r="AX389" s="165"/>
      <c r="AY389" s="80" t="str">
        <f t="shared" si="198"/>
        <v/>
      </c>
      <c r="AZ389" s="165"/>
      <c r="BA389" s="165"/>
      <c r="BB389" s="80" t="str">
        <f t="shared" si="199"/>
        <v/>
      </c>
      <c r="BC389" s="5"/>
      <c r="BH389" s="52"/>
      <c r="BI389" s="52"/>
      <c r="BJ389" s="52"/>
      <c r="BK389" s="52"/>
      <c r="BL389" s="52"/>
      <c r="BM389" s="52"/>
      <c r="BQ389" s="27"/>
      <c r="BR389" s="27"/>
      <c r="BS389" s="27"/>
      <c r="BT389" s="27"/>
      <c r="BU389" s="27"/>
      <c r="BV389" s="27"/>
      <c r="BW389" s="54"/>
      <c r="BX389" s="26"/>
      <c r="BY389" s="54"/>
      <c r="BZ389" s="26"/>
      <c r="CA389" s="26"/>
      <c r="CB389" s="26"/>
    </row>
    <row r="390" spans="1:80" ht="17.45" customHeight="1">
      <c r="A390" s="86">
        <f t="shared" si="200"/>
        <v>55.2</v>
      </c>
      <c r="B390" s="179">
        <f t="shared" si="177"/>
        <v>46332</v>
      </c>
      <c r="C390" s="8"/>
      <c r="D390" s="11"/>
      <c r="E390" s="12"/>
      <c r="F390" s="11"/>
      <c r="G390" s="74">
        <f t="shared" si="203"/>
        <v>765</v>
      </c>
      <c r="H390" s="75">
        <f t="shared" si="203"/>
        <v>5848</v>
      </c>
      <c r="I390" s="88">
        <f t="shared" si="188"/>
        <v>0</v>
      </c>
      <c r="J390" s="78">
        <f t="shared" si="189"/>
        <v>0</v>
      </c>
      <c r="K390" s="78">
        <f t="shared" si="190"/>
        <v>0</v>
      </c>
      <c r="L390" s="78">
        <f t="shared" si="191"/>
        <v>0</v>
      </c>
      <c r="M390" s="78">
        <f t="shared" ca="1" si="192"/>
        <v>7.4608904933814738E-2</v>
      </c>
      <c r="N390" s="78">
        <f t="shared" ca="1" si="178"/>
        <v>9.317296290022023E-3</v>
      </c>
      <c r="O390" s="78">
        <f t="shared" si="193"/>
        <v>5.0000000000000001E-4</v>
      </c>
      <c r="P390" s="13"/>
      <c r="Q390" s="8"/>
      <c r="R390" s="13"/>
      <c r="S390" s="89">
        <f t="shared" si="179"/>
        <v>0</v>
      </c>
      <c r="T390" s="75">
        <f t="shared" si="180"/>
        <v>0</v>
      </c>
      <c r="U390" s="90">
        <f t="shared" si="181"/>
        <v>0</v>
      </c>
      <c r="V390" s="82">
        <f t="shared" si="182"/>
        <v>0</v>
      </c>
      <c r="W390" s="8"/>
      <c r="X390" s="8"/>
      <c r="Y390" s="12"/>
      <c r="Z390" s="12"/>
      <c r="AA390" s="12"/>
      <c r="AB390" s="12"/>
      <c r="AC390" s="91">
        <f t="shared" si="183"/>
        <v>0</v>
      </c>
      <c r="AD390" s="75">
        <f t="shared" si="184"/>
        <v>0</v>
      </c>
      <c r="AE390" s="88">
        <f t="shared" si="204"/>
        <v>0</v>
      </c>
      <c r="AF390" s="92">
        <f t="shared" si="205"/>
        <v>0</v>
      </c>
      <c r="AG390" s="93">
        <f t="shared" si="206"/>
        <v>0</v>
      </c>
      <c r="AH390" s="93">
        <f t="shared" si="207"/>
        <v>0</v>
      </c>
      <c r="AI390" s="78">
        <f t="shared" si="208"/>
        <v>0</v>
      </c>
      <c r="AJ390" s="92">
        <f t="shared" si="185"/>
        <v>0</v>
      </c>
      <c r="AK390" s="78">
        <f t="shared" si="186"/>
        <v>0</v>
      </c>
      <c r="AL390" s="11"/>
      <c r="AM390" s="14"/>
      <c r="AN390" s="11"/>
      <c r="AO390" s="15"/>
      <c r="AP390" s="11"/>
      <c r="AQ390" s="11"/>
      <c r="AR390" s="11"/>
      <c r="AS390" s="75" t="str">
        <f t="shared" si="194"/>
        <v/>
      </c>
      <c r="AT390" s="75" t="str">
        <f t="shared" ca="1" si="195"/>
        <v/>
      </c>
      <c r="AU390" s="75" t="str">
        <f t="shared" si="196"/>
        <v/>
      </c>
      <c r="AV390" s="75" t="str">
        <f t="shared" ca="1" si="197"/>
        <v/>
      </c>
      <c r="AW390" s="169"/>
      <c r="AX390" s="169"/>
      <c r="AY390" s="75" t="str">
        <f t="shared" si="198"/>
        <v/>
      </c>
      <c r="AZ390" s="169"/>
      <c r="BA390" s="169"/>
      <c r="BB390" s="75" t="str">
        <f t="shared" si="199"/>
        <v/>
      </c>
      <c r="BC390" s="11"/>
      <c r="BH390" s="52"/>
      <c r="BI390" s="52"/>
      <c r="BJ390" s="52"/>
      <c r="BK390" s="52"/>
      <c r="BL390" s="52"/>
      <c r="BM390" s="52"/>
      <c r="BQ390" s="27"/>
      <c r="BR390" s="27"/>
      <c r="BS390" s="27"/>
      <c r="BT390" s="27"/>
      <c r="BU390" s="27"/>
      <c r="BV390" s="27"/>
      <c r="BW390" s="54"/>
      <c r="BX390" s="26"/>
      <c r="BY390" s="54"/>
      <c r="BZ390" s="26"/>
      <c r="CA390" s="26"/>
      <c r="CB390" s="26"/>
    </row>
    <row r="391" spans="1:80" ht="17.45" customHeight="1">
      <c r="A391" s="94">
        <f t="shared" si="200"/>
        <v>55.3</v>
      </c>
      <c r="B391" s="179">
        <f t="shared" si="177"/>
        <v>46333</v>
      </c>
      <c r="C391" s="8"/>
      <c r="D391" s="11"/>
      <c r="E391" s="12"/>
      <c r="F391" s="11"/>
      <c r="G391" s="74">
        <f t="shared" si="203"/>
        <v>765</v>
      </c>
      <c r="H391" s="75">
        <f t="shared" si="203"/>
        <v>5848</v>
      </c>
      <c r="I391" s="88">
        <f t="shared" si="188"/>
        <v>0</v>
      </c>
      <c r="J391" s="78">
        <f t="shared" si="189"/>
        <v>0</v>
      </c>
      <c r="K391" s="78">
        <f t="shared" si="190"/>
        <v>0</v>
      </c>
      <c r="L391" s="78">
        <f t="shared" si="191"/>
        <v>0</v>
      </c>
      <c r="M391" s="78">
        <f t="shared" ca="1" si="192"/>
        <v>7.4608904933814738E-2</v>
      </c>
      <c r="N391" s="78">
        <f t="shared" ca="1" si="178"/>
        <v>9.317296290022023E-3</v>
      </c>
      <c r="O391" s="78">
        <f t="shared" si="193"/>
        <v>5.0000000000000001E-4</v>
      </c>
      <c r="P391" s="13"/>
      <c r="Q391" s="8"/>
      <c r="R391" s="13"/>
      <c r="S391" s="89">
        <f t="shared" si="179"/>
        <v>0</v>
      </c>
      <c r="T391" s="75">
        <f t="shared" si="180"/>
        <v>0</v>
      </c>
      <c r="U391" s="90">
        <f t="shared" si="181"/>
        <v>0</v>
      </c>
      <c r="V391" s="82">
        <f t="shared" si="182"/>
        <v>0</v>
      </c>
      <c r="W391" s="8"/>
      <c r="X391" s="8"/>
      <c r="Y391" s="12"/>
      <c r="Z391" s="12"/>
      <c r="AA391" s="12"/>
      <c r="AB391" s="12"/>
      <c r="AC391" s="91">
        <f t="shared" si="183"/>
        <v>0</v>
      </c>
      <c r="AD391" s="75">
        <f t="shared" si="184"/>
        <v>0</v>
      </c>
      <c r="AE391" s="88">
        <f t="shared" si="204"/>
        <v>0</v>
      </c>
      <c r="AF391" s="92">
        <f t="shared" si="205"/>
        <v>0</v>
      </c>
      <c r="AG391" s="93">
        <f t="shared" si="206"/>
        <v>0</v>
      </c>
      <c r="AH391" s="93">
        <f t="shared" si="207"/>
        <v>0</v>
      </c>
      <c r="AI391" s="78">
        <f t="shared" si="208"/>
        <v>0</v>
      </c>
      <c r="AJ391" s="92">
        <f t="shared" si="185"/>
        <v>0</v>
      </c>
      <c r="AK391" s="78">
        <f t="shared" si="186"/>
        <v>0</v>
      </c>
      <c r="AL391" s="11"/>
      <c r="AM391" s="14"/>
      <c r="AN391" s="11"/>
      <c r="AO391" s="15"/>
      <c r="AP391" s="11"/>
      <c r="AQ391" s="11"/>
      <c r="AR391" s="11"/>
      <c r="AS391" s="75" t="str">
        <f t="shared" si="194"/>
        <v/>
      </c>
      <c r="AT391" s="75" t="str">
        <f t="shared" ca="1" si="195"/>
        <v/>
      </c>
      <c r="AU391" s="75" t="str">
        <f t="shared" si="196"/>
        <v/>
      </c>
      <c r="AV391" s="75" t="str">
        <f t="shared" ca="1" si="197"/>
        <v/>
      </c>
      <c r="AW391" s="169"/>
      <c r="AX391" s="169"/>
      <c r="AY391" s="75" t="str">
        <f t="shared" si="198"/>
        <v/>
      </c>
      <c r="AZ391" s="169"/>
      <c r="BA391" s="169"/>
      <c r="BB391" s="75" t="str">
        <f t="shared" si="199"/>
        <v/>
      </c>
      <c r="BC391" s="11"/>
      <c r="BH391" s="52"/>
      <c r="BI391" s="52"/>
      <c r="BJ391" s="52"/>
      <c r="BK391" s="52"/>
      <c r="BL391" s="52"/>
      <c r="BM391" s="52"/>
      <c r="BQ391" s="27"/>
      <c r="BR391" s="27"/>
      <c r="BS391" s="27"/>
      <c r="BT391" s="27"/>
      <c r="BU391" s="27"/>
      <c r="BV391" s="27"/>
      <c r="BW391" s="54"/>
      <c r="BX391" s="26"/>
      <c r="BY391" s="54"/>
      <c r="BZ391" s="26"/>
      <c r="CA391" s="26"/>
      <c r="CB391" s="26"/>
    </row>
    <row r="392" spans="1:80" ht="17.45" customHeight="1">
      <c r="A392" s="86">
        <f t="shared" si="200"/>
        <v>55.4</v>
      </c>
      <c r="B392" s="179">
        <f t="shared" si="177"/>
        <v>46334</v>
      </c>
      <c r="C392" s="8"/>
      <c r="D392" s="11"/>
      <c r="E392" s="12"/>
      <c r="F392" s="11"/>
      <c r="G392" s="74">
        <f t="shared" si="203"/>
        <v>765</v>
      </c>
      <c r="H392" s="75">
        <f t="shared" si="203"/>
        <v>5848</v>
      </c>
      <c r="I392" s="88">
        <f t="shared" si="188"/>
        <v>0</v>
      </c>
      <c r="J392" s="78">
        <f t="shared" si="189"/>
        <v>0</v>
      </c>
      <c r="K392" s="78">
        <f t="shared" si="190"/>
        <v>0</v>
      </c>
      <c r="L392" s="78">
        <f t="shared" si="191"/>
        <v>0</v>
      </c>
      <c r="M392" s="78">
        <f t="shared" ca="1" si="192"/>
        <v>7.4608904933814738E-2</v>
      </c>
      <c r="N392" s="78">
        <f t="shared" ca="1" si="178"/>
        <v>9.317296290022023E-3</v>
      </c>
      <c r="O392" s="78">
        <f t="shared" si="193"/>
        <v>5.0000000000000001E-4</v>
      </c>
      <c r="P392" s="13"/>
      <c r="Q392" s="8"/>
      <c r="R392" s="13"/>
      <c r="S392" s="89">
        <f t="shared" si="179"/>
        <v>0</v>
      </c>
      <c r="T392" s="75">
        <f t="shared" si="180"/>
        <v>0</v>
      </c>
      <c r="U392" s="90">
        <f t="shared" si="181"/>
        <v>0</v>
      </c>
      <c r="V392" s="82">
        <f t="shared" si="182"/>
        <v>0</v>
      </c>
      <c r="W392" s="8"/>
      <c r="X392" s="8"/>
      <c r="Y392" s="12"/>
      <c r="Z392" s="12"/>
      <c r="AA392" s="12"/>
      <c r="AB392" s="12"/>
      <c r="AC392" s="91">
        <f t="shared" si="183"/>
        <v>0</v>
      </c>
      <c r="AD392" s="75">
        <f t="shared" si="184"/>
        <v>0</v>
      </c>
      <c r="AE392" s="88">
        <f t="shared" si="204"/>
        <v>0</v>
      </c>
      <c r="AF392" s="92">
        <f t="shared" si="205"/>
        <v>0</v>
      </c>
      <c r="AG392" s="93">
        <f t="shared" si="206"/>
        <v>0</v>
      </c>
      <c r="AH392" s="93">
        <f t="shared" si="207"/>
        <v>0</v>
      </c>
      <c r="AI392" s="78">
        <f t="shared" si="208"/>
        <v>0</v>
      </c>
      <c r="AJ392" s="92">
        <f t="shared" si="185"/>
        <v>0</v>
      </c>
      <c r="AK392" s="78">
        <f t="shared" si="186"/>
        <v>0</v>
      </c>
      <c r="AL392" s="11"/>
      <c r="AM392" s="14"/>
      <c r="AN392" s="11"/>
      <c r="AO392" s="15"/>
      <c r="AP392" s="11"/>
      <c r="AQ392" s="11"/>
      <c r="AR392" s="11"/>
      <c r="AS392" s="75" t="str">
        <f t="shared" si="194"/>
        <v/>
      </c>
      <c r="AT392" s="75" t="str">
        <f t="shared" ca="1" si="195"/>
        <v/>
      </c>
      <c r="AU392" s="75" t="str">
        <f t="shared" si="196"/>
        <v/>
      </c>
      <c r="AV392" s="75" t="str">
        <f t="shared" ca="1" si="197"/>
        <v/>
      </c>
      <c r="AW392" s="169"/>
      <c r="AX392" s="169"/>
      <c r="AY392" s="75" t="str">
        <f t="shared" si="198"/>
        <v/>
      </c>
      <c r="AZ392" s="169"/>
      <c r="BA392" s="169"/>
      <c r="BB392" s="75" t="str">
        <f t="shared" si="199"/>
        <v/>
      </c>
      <c r="BC392" s="11"/>
      <c r="BH392" s="52"/>
      <c r="BI392" s="52"/>
      <c r="BJ392" s="52"/>
      <c r="BK392" s="52"/>
      <c r="BL392" s="52"/>
      <c r="BM392" s="52"/>
      <c r="BQ392" s="27"/>
      <c r="BR392" s="27"/>
      <c r="BS392" s="27"/>
      <c r="BT392" s="27"/>
      <c r="BU392" s="27"/>
      <c r="BV392" s="27"/>
      <c r="BW392" s="54"/>
      <c r="BX392" s="26"/>
      <c r="BY392" s="54"/>
      <c r="BZ392" s="26"/>
      <c r="CA392" s="26"/>
      <c r="CB392" s="26"/>
    </row>
    <row r="393" spans="1:80" ht="17.45" customHeight="1">
      <c r="A393" s="94">
        <f t="shared" si="200"/>
        <v>55.5</v>
      </c>
      <c r="B393" s="179">
        <f t="shared" si="177"/>
        <v>46335</v>
      </c>
      <c r="C393" s="8"/>
      <c r="D393" s="11"/>
      <c r="E393" s="12"/>
      <c r="F393" s="11"/>
      <c r="G393" s="74">
        <f t="shared" si="203"/>
        <v>765</v>
      </c>
      <c r="H393" s="75">
        <f t="shared" si="203"/>
        <v>5848</v>
      </c>
      <c r="I393" s="88">
        <f t="shared" si="188"/>
        <v>0</v>
      </c>
      <c r="J393" s="78">
        <f t="shared" si="189"/>
        <v>0</v>
      </c>
      <c r="K393" s="78">
        <f t="shared" si="190"/>
        <v>0</v>
      </c>
      <c r="L393" s="78">
        <f t="shared" si="191"/>
        <v>0</v>
      </c>
      <c r="M393" s="78">
        <f t="shared" ca="1" si="192"/>
        <v>7.4608904933814738E-2</v>
      </c>
      <c r="N393" s="78">
        <f t="shared" ca="1" si="178"/>
        <v>9.317296290022023E-3</v>
      </c>
      <c r="O393" s="78">
        <f t="shared" si="193"/>
        <v>5.0000000000000001E-4</v>
      </c>
      <c r="P393" s="13"/>
      <c r="Q393" s="8"/>
      <c r="R393" s="13"/>
      <c r="S393" s="89">
        <f t="shared" si="179"/>
        <v>0</v>
      </c>
      <c r="T393" s="75">
        <f t="shared" si="180"/>
        <v>0</v>
      </c>
      <c r="U393" s="90">
        <f t="shared" si="181"/>
        <v>0</v>
      </c>
      <c r="V393" s="82">
        <f t="shared" si="182"/>
        <v>0</v>
      </c>
      <c r="W393" s="8"/>
      <c r="X393" s="8"/>
      <c r="Y393" s="12"/>
      <c r="Z393" s="12"/>
      <c r="AA393" s="12"/>
      <c r="AB393" s="12"/>
      <c r="AC393" s="91">
        <f t="shared" si="183"/>
        <v>0</v>
      </c>
      <c r="AD393" s="75">
        <f t="shared" si="184"/>
        <v>0</v>
      </c>
      <c r="AE393" s="88">
        <f t="shared" si="204"/>
        <v>0</v>
      </c>
      <c r="AF393" s="92">
        <f t="shared" si="205"/>
        <v>0</v>
      </c>
      <c r="AG393" s="93">
        <f t="shared" si="206"/>
        <v>0</v>
      </c>
      <c r="AH393" s="93">
        <f t="shared" si="207"/>
        <v>0</v>
      </c>
      <c r="AI393" s="78">
        <f t="shared" si="208"/>
        <v>0</v>
      </c>
      <c r="AJ393" s="92">
        <f t="shared" si="185"/>
        <v>0</v>
      </c>
      <c r="AK393" s="78">
        <f t="shared" si="186"/>
        <v>0</v>
      </c>
      <c r="AL393" s="11"/>
      <c r="AM393" s="14"/>
      <c r="AN393" s="11"/>
      <c r="AO393" s="15"/>
      <c r="AP393" s="11"/>
      <c r="AQ393" s="11"/>
      <c r="AR393" s="11"/>
      <c r="AS393" s="75" t="str">
        <f t="shared" si="194"/>
        <v/>
      </c>
      <c r="AT393" s="75" t="str">
        <f t="shared" ca="1" si="195"/>
        <v/>
      </c>
      <c r="AU393" s="75" t="str">
        <f t="shared" si="196"/>
        <v/>
      </c>
      <c r="AV393" s="75" t="str">
        <f t="shared" ca="1" si="197"/>
        <v/>
      </c>
      <c r="AW393" s="169"/>
      <c r="AX393" s="169"/>
      <c r="AY393" s="75" t="str">
        <f t="shared" si="198"/>
        <v/>
      </c>
      <c r="AZ393" s="169"/>
      <c r="BA393" s="169"/>
      <c r="BB393" s="75" t="str">
        <f t="shared" si="199"/>
        <v/>
      </c>
      <c r="BC393" s="11"/>
      <c r="BH393" s="52"/>
      <c r="BI393" s="52"/>
      <c r="BJ393" s="52"/>
      <c r="BK393" s="52"/>
      <c r="BL393" s="52"/>
      <c r="BM393" s="52"/>
      <c r="BQ393" s="27"/>
      <c r="BR393" s="27"/>
      <c r="BS393" s="27"/>
      <c r="BT393" s="27"/>
      <c r="BU393" s="27"/>
      <c r="BV393" s="27"/>
      <c r="BW393" s="54"/>
      <c r="BX393" s="26"/>
      <c r="BY393" s="54"/>
      <c r="BZ393" s="26"/>
      <c r="CA393" s="26"/>
      <c r="CB393" s="26"/>
    </row>
    <row r="394" spans="1:80" ht="17.45" customHeight="1">
      <c r="A394" s="86">
        <f t="shared" si="200"/>
        <v>55.6</v>
      </c>
      <c r="B394" s="179">
        <f t="shared" si="177"/>
        <v>46336</v>
      </c>
      <c r="C394" s="8"/>
      <c r="D394" s="11"/>
      <c r="E394" s="12"/>
      <c r="F394" s="11"/>
      <c r="G394" s="74">
        <f t="shared" si="203"/>
        <v>765</v>
      </c>
      <c r="H394" s="75">
        <f t="shared" si="203"/>
        <v>5848</v>
      </c>
      <c r="I394" s="88">
        <f t="shared" si="188"/>
        <v>0</v>
      </c>
      <c r="J394" s="78">
        <f t="shared" si="189"/>
        <v>0</v>
      </c>
      <c r="K394" s="78">
        <f t="shared" si="190"/>
        <v>0</v>
      </c>
      <c r="L394" s="78">
        <f t="shared" si="191"/>
        <v>0</v>
      </c>
      <c r="M394" s="78">
        <f t="shared" ca="1" si="192"/>
        <v>7.4608904933814738E-2</v>
      </c>
      <c r="N394" s="78">
        <f t="shared" ca="1" si="178"/>
        <v>9.317296290022023E-3</v>
      </c>
      <c r="O394" s="78">
        <f t="shared" si="193"/>
        <v>5.0000000000000001E-4</v>
      </c>
      <c r="P394" s="13"/>
      <c r="Q394" s="8"/>
      <c r="R394" s="13"/>
      <c r="S394" s="89">
        <f t="shared" si="179"/>
        <v>0</v>
      </c>
      <c r="T394" s="75">
        <f t="shared" si="180"/>
        <v>0</v>
      </c>
      <c r="U394" s="90">
        <f t="shared" si="181"/>
        <v>0</v>
      </c>
      <c r="V394" s="82">
        <f t="shared" si="182"/>
        <v>0</v>
      </c>
      <c r="W394" s="8"/>
      <c r="X394" s="8"/>
      <c r="Y394" s="12"/>
      <c r="Z394" s="12"/>
      <c r="AA394" s="12"/>
      <c r="AB394" s="12"/>
      <c r="AC394" s="91">
        <f t="shared" si="183"/>
        <v>0</v>
      </c>
      <c r="AD394" s="75">
        <f t="shared" si="184"/>
        <v>0</v>
      </c>
      <c r="AE394" s="88">
        <f t="shared" si="204"/>
        <v>0</v>
      </c>
      <c r="AF394" s="92">
        <f t="shared" si="205"/>
        <v>0</v>
      </c>
      <c r="AG394" s="93">
        <f t="shared" si="206"/>
        <v>0</v>
      </c>
      <c r="AH394" s="93">
        <f t="shared" si="207"/>
        <v>0</v>
      </c>
      <c r="AI394" s="78">
        <f t="shared" si="208"/>
        <v>0</v>
      </c>
      <c r="AJ394" s="92">
        <f t="shared" si="185"/>
        <v>0</v>
      </c>
      <c r="AK394" s="78">
        <f t="shared" si="186"/>
        <v>0</v>
      </c>
      <c r="AL394" s="11"/>
      <c r="AM394" s="14"/>
      <c r="AN394" s="11"/>
      <c r="AO394" s="15"/>
      <c r="AP394" s="11"/>
      <c r="AQ394" s="11"/>
      <c r="AR394" s="11"/>
      <c r="AS394" s="75" t="str">
        <f t="shared" si="194"/>
        <v/>
      </c>
      <c r="AT394" s="75" t="str">
        <f t="shared" ca="1" si="195"/>
        <v/>
      </c>
      <c r="AU394" s="75" t="str">
        <f t="shared" si="196"/>
        <v/>
      </c>
      <c r="AV394" s="75" t="str">
        <f t="shared" ca="1" si="197"/>
        <v/>
      </c>
      <c r="AW394" s="169"/>
      <c r="AX394" s="169"/>
      <c r="AY394" s="75" t="str">
        <f t="shared" si="198"/>
        <v/>
      </c>
      <c r="AZ394" s="169"/>
      <c r="BA394" s="169"/>
      <c r="BB394" s="75" t="str">
        <f t="shared" si="199"/>
        <v/>
      </c>
      <c r="BC394" s="11"/>
      <c r="BH394" s="52"/>
      <c r="BI394" s="52"/>
      <c r="BJ394" s="52"/>
      <c r="BK394" s="52"/>
      <c r="BL394" s="52"/>
      <c r="BM394" s="52"/>
      <c r="BQ394" s="27"/>
      <c r="BR394" s="27"/>
      <c r="BS394" s="27"/>
      <c r="BT394" s="27"/>
      <c r="BU394" s="27"/>
      <c r="BV394" s="27"/>
      <c r="BW394" s="54"/>
      <c r="BX394" s="26"/>
      <c r="BY394" s="54"/>
      <c r="BZ394" s="26"/>
      <c r="CA394" s="26"/>
      <c r="CB394" s="26"/>
    </row>
    <row r="395" spans="1:80" ht="17.45" customHeight="1" thickBot="1">
      <c r="A395" s="94">
        <f t="shared" si="200"/>
        <v>55.7</v>
      </c>
      <c r="B395" s="180">
        <f t="shared" ref="B395:B458" si="209">B394+1</f>
        <v>46337</v>
      </c>
      <c r="C395" s="16"/>
      <c r="D395" s="17"/>
      <c r="E395" s="18"/>
      <c r="F395" s="17"/>
      <c r="G395" s="96">
        <f t="shared" si="203"/>
        <v>765</v>
      </c>
      <c r="H395" s="97">
        <f t="shared" si="203"/>
        <v>5848</v>
      </c>
      <c r="I395" s="98">
        <f t="shared" si="188"/>
        <v>0</v>
      </c>
      <c r="J395" s="99">
        <f t="shared" si="189"/>
        <v>0</v>
      </c>
      <c r="K395" s="99">
        <f t="shared" si="190"/>
        <v>0</v>
      </c>
      <c r="L395" s="99">
        <f t="shared" si="191"/>
        <v>0</v>
      </c>
      <c r="M395" s="99">
        <f t="shared" ca="1" si="192"/>
        <v>7.4608904933814738E-2</v>
      </c>
      <c r="N395" s="99">
        <f t="shared" ref="N395:N458" ca="1" si="210">IF(ROW()=11,
   IF($B$3&gt;0,F395/$B$3,""),
   IF($B$3&gt;0,
      (OFFSET(N395,-1,0)*$B$3 + F395)/$B$3,
      "")
)</f>
        <v>9.317296290022023E-3</v>
      </c>
      <c r="O395" s="99">
        <f t="shared" si="193"/>
        <v>5.0000000000000001E-4</v>
      </c>
      <c r="P395" s="19"/>
      <c r="Q395" s="16"/>
      <c r="R395" s="19"/>
      <c r="S395" s="89">
        <f t="shared" ref="S395:S458" si="211">IF($P395="FULL FEED",Q395,Q395*2)</f>
        <v>0</v>
      </c>
      <c r="T395" s="75">
        <f t="shared" ref="T395:T458" si="212">IF($P395="FULL FEED",R395,R395*2)</f>
        <v>0</v>
      </c>
      <c r="U395" s="100">
        <f t="shared" ref="U395:U458" si="213">IF($P395="FULL FEED",(Q395*G395/1000),(Q395*2*G395/1000))</f>
        <v>0</v>
      </c>
      <c r="V395" s="101">
        <f t="shared" ref="V395:V458" si="214">IF($P395="FULL FEED",(R395*H395/1000),(R395*2*H395/1000))</f>
        <v>0</v>
      </c>
      <c r="W395" s="16"/>
      <c r="X395" s="8"/>
      <c r="Y395" s="12"/>
      <c r="Z395" s="12"/>
      <c r="AA395" s="12"/>
      <c r="AB395" s="12"/>
      <c r="AC395" s="102">
        <f t="shared" ref="AC395:AC458" si="215">SUM(X395,Y395,Z395,AA395)</f>
        <v>0</v>
      </c>
      <c r="AD395" s="97">
        <f t="shared" ref="AD395:AD458" si="216">W395-AC395</f>
        <v>0</v>
      </c>
      <c r="AE395" s="98">
        <f t="shared" si="204"/>
        <v>0</v>
      </c>
      <c r="AF395" s="103">
        <f t="shared" si="205"/>
        <v>0</v>
      </c>
      <c r="AG395" s="104">
        <f t="shared" si="206"/>
        <v>0</v>
      </c>
      <c r="AH395" s="104">
        <f t="shared" si="207"/>
        <v>0</v>
      </c>
      <c r="AI395" s="99">
        <f t="shared" si="208"/>
        <v>0</v>
      </c>
      <c r="AJ395" s="103">
        <f t="shared" ref="AJ395:AJ458" si="217">IFERROR(AC395/W395,0)</f>
        <v>0</v>
      </c>
      <c r="AK395" s="99">
        <f t="shared" ref="AK395:AK458" si="218">IFERROR(AD395/W395,0)</f>
        <v>0</v>
      </c>
      <c r="AL395" s="17"/>
      <c r="AM395" s="20"/>
      <c r="AN395" s="17"/>
      <c r="AO395" s="21"/>
      <c r="AP395" s="17"/>
      <c r="AQ395" s="17"/>
      <c r="AR395" s="17"/>
      <c r="AS395" s="97" t="str">
        <f t="shared" si="194"/>
        <v/>
      </c>
      <c r="AT395" s="97" t="str">
        <f t="shared" ca="1" si="195"/>
        <v/>
      </c>
      <c r="AU395" s="97" t="str">
        <f t="shared" si="196"/>
        <v/>
      </c>
      <c r="AV395" s="97" t="str">
        <f t="shared" ca="1" si="197"/>
        <v/>
      </c>
      <c r="AW395" s="167"/>
      <c r="AX395" s="167"/>
      <c r="AY395" s="97" t="str">
        <f t="shared" si="198"/>
        <v/>
      </c>
      <c r="AZ395" s="167"/>
      <c r="BA395" s="167"/>
      <c r="BB395" s="97" t="str">
        <f t="shared" si="199"/>
        <v/>
      </c>
      <c r="BC395" s="17"/>
      <c r="BH395" s="52"/>
      <c r="BI395" s="52"/>
      <c r="BJ395" s="52"/>
      <c r="BK395" s="52"/>
      <c r="BL395" s="52"/>
      <c r="BM395" s="52"/>
      <c r="BQ395" s="27"/>
      <c r="BR395" s="27"/>
      <c r="BS395" s="27"/>
      <c r="BT395" s="27"/>
      <c r="BU395" s="27"/>
      <c r="BV395" s="27"/>
      <c r="BW395" s="54"/>
      <c r="BX395" s="26"/>
      <c r="BY395" s="54"/>
      <c r="BZ395" s="26"/>
      <c r="CA395" s="26"/>
      <c r="CB395" s="26"/>
    </row>
    <row r="396" spans="1:80" ht="17.45" customHeight="1" thickTop="1">
      <c r="A396" s="105">
        <f>A389+1</f>
        <v>56.1</v>
      </c>
      <c r="B396" s="178">
        <f>B395+1</f>
        <v>46338</v>
      </c>
      <c r="C396" s="4"/>
      <c r="D396" s="5"/>
      <c r="E396" s="6"/>
      <c r="F396" s="5"/>
      <c r="G396" s="74">
        <f t="shared" ref="G396:H411" si="219">G395-E396-C396</f>
        <v>765</v>
      </c>
      <c r="H396" s="75">
        <f t="shared" si="219"/>
        <v>5848</v>
      </c>
      <c r="I396" s="76">
        <f t="shared" ref="I396:I459" si="220">IFERROR(C396/G395,0)</f>
        <v>0</v>
      </c>
      <c r="J396" s="77">
        <f t="shared" ref="J396:J459" si="221">IFERROR(E396/G395,0)</f>
        <v>0</v>
      </c>
      <c r="K396" s="77">
        <f t="shared" ref="K396:K459" si="222">IFERROR(D396/H395,0)</f>
        <v>0</v>
      </c>
      <c r="L396" s="77">
        <f t="shared" ref="L396:L459" si="223">IFERROR(F396/H395,0)</f>
        <v>0</v>
      </c>
      <c r="M396" s="78">
        <f t="shared" ref="M396:M459" ca="1" si="224">IF(ROW()=11,
   IF($B$4&gt;0,E396/$B$4,""),
   IF($B$4&gt;0,
      (OFFSET(M396,-1,0)*$B$4 + E396)/$B$4,
      "")
)</f>
        <v>7.4608904933814738E-2</v>
      </c>
      <c r="N396" s="78">
        <f t="shared" ca="1" si="210"/>
        <v>9.317296290022023E-3</v>
      </c>
      <c r="O396" s="78">
        <f t="shared" ref="O396:O459" si="225">$O$10</f>
        <v>5.0000000000000001E-4</v>
      </c>
      <c r="P396" s="13"/>
      <c r="Q396" s="8"/>
      <c r="R396" s="13"/>
      <c r="S396" s="79">
        <f t="shared" si="211"/>
        <v>0</v>
      </c>
      <c r="T396" s="80">
        <f t="shared" si="212"/>
        <v>0</v>
      </c>
      <c r="U396" s="90">
        <f t="shared" si="213"/>
        <v>0</v>
      </c>
      <c r="V396" s="82">
        <f t="shared" si="214"/>
        <v>0</v>
      </c>
      <c r="W396" s="4"/>
      <c r="X396" s="4"/>
      <c r="Y396" s="6"/>
      <c r="Z396" s="6"/>
      <c r="AA396" s="6"/>
      <c r="AB396" s="6"/>
      <c r="AC396" s="83">
        <f t="shared" si="215"/>
        <v>0</v>
      </c>
      <c r="AD396" s="80">
        <f t="shared" si="216"/>
        <v>0</v>
      </c>
      <c r="AE396" s="76">
        <f t="shared" si="204"/>
        <v>0</v>
      </c>
      <c r="AF396" s="84">
        <f t="shared" si="205"/>
        <v>0</v>
      </c>
      <c r="AG396" s="85">
        <f t="shared" si="206"/>
        <v>0</v>
      </c>
      <c r="AH396" s="85">
        <f t="shared" si="207"/>
        <v>0</v>
      </c>
      <c r="AI396" s="77">
        <f t="shared" si="208"/>
        <v>0</v>
      </c>
      <c r="AJ396" s="84">
        <f t="shared" si="217"/>
        <v>0</v>
      </c>
      <c r="AK396" s="77">
        <f t="shared" si="218"/>
        <v>0</v>
      </c>
      <c r="AL396" s="5"/>
      <c r="AM396" s="9"/>
      <c r="AN396" s="5"/>
      <c r="AO396" s="10"/>
      <c r="AP396" s="5"/>
      <c r="AQ396" s="5"/>
      <c r="AR396" s="5"/>
      <c r="AS396" s="80" t="str">
        <f t="shared" ref="AS396:AS459" si="226">IF(OR(AR396="",AP396=""),"", (AR396-AP396)/100*1000)</f>
        <v/>
      </c>
      <c r="AT396" s="80" t="str">
        <f t="shared" ref="AT396:AT459" ca="1" si="227">IF(OR(AP397="",OFFSET(AP397,-1,0)=""),"", (AP397-OFFSET(AP397,-1,0))/100*1000)</f>
        <v/>
      </c>
      <c r="AU396" s="80" t="str">
        <f t="shared" ref="AU396:AU459" si="228">IFERROR(IF(OR(AP396="",AR396="",K396="",L396=""),"", ((AR396-AP396)/100*1000)/(U396+V396)),0)</f>
        <v/>
      </c>
      <c r="AV396" s="80" t="str">
        <f t="shared" ref="AV396:AV459" ca="1" si="229">IF(OR(AP396="",AP397="",M396="",N396=""),"", ((AP397-AP396)/100*1000)/((G396+H396))*1000)</f>
        <v/>
      </c>
      <c r="AW396" s="165"/>
      <c r="AX396" s="165"/>
      <c r="AY396" s="80" t="str">
        <f t="shared" ref="AY396:AY459" si="230">IF(OR(AW396="",AX396=""),"",MOD(AX396-AW396,1)*24)</f>
        <v/>
      </c>
      <c r="AZ396" s="165"/>
      <c r="BA396" s="165"/>
      <c r="BB396" s="80" t="str">
        <f t="shared" ref="BB396:BB459" si="231">IF(OR(AZ396="",BA396=""),"",MOD(BA396-AZ396,1)*24)</f>
        <v/>
      </c>
      <c r="BC396" s="5"/>
      <c r="BH396" s="52"/>
      <c r="BI396" s="52"/>
      <c r="BJ396" s="52"/>
      <c r="BK396" s="52"/>
      <c r="BL396" s="52"/>
      <c r="BM396" s="52"/>
      <c r="BQ396" s="27"/>
      <c r="BR396" s="27"/>
      <c r="BS396" s="27"/>
      <c r="BT396" s="27"/>
      <c r="BU396" s="27"/>
      <c r="BV396" s="27"/>
      <c r="BW396" s="54"/>
      <c r="BX396" s="26"/>
      <c r="BY396" s="54"/>
      <c r="BZ396" s="26"/>
      <c r="CA396" s="26"/>
      <c r="CB396" s="26"/>
    </row>
    <row r="397" spans="1:80" ht="17.45" customHeight="1">
      <c r="A397" s="94">
        <f t="shared" si="200"/>
        <v>56.2</v>
      </c>
      <c r="B397" s="179">
        <f t="shared" si="209"/>
        <v>46339</v>
      </c>
      <c r="C397" s="8"/>
      <c r="D397" s="11"/>
      <c r="E397" s="12"/>
      <c r="F397" s="11"/>
      <c r="G397" s="74">
        <f t="shared" si="219"/>
        <v>765</v>
      </c>
      <c r="H397" s="75">
        <f t="shared" si="219"/>
        <v>5848</v>
      </c>
      <c r="I397" s="88">
        <f t="shared" si="220"/>
        <v>0</v>
      </c>
      <c r="J397" s="78">
        <f t="shared" si="221"/>
        <v>0</v>
      </c>
      <c r="K397" s="78">
        <f t="shared" si="222"/>
        <v>0</v>
      </c>
      <c r="L397" s="78">
        <f t="shared" si="223"/>
        <v>0</v>
      </c>
      <c r="M397" s="78">
        <f t="shared" ca="1" si="224"/>
        <v>7.4608904933814738E-2</v>
      </c>
      <c r="N397" s="78">
        <f t="shared" ca="1" si="210"/>
        <v>9.317296290022023E-3</v>
      </c>
      <c r="O397" s="78">
        <f t="shared" si="225"/>
        <v>5.0000000000000001E-4</v>
      </c>
      <c r="P397" s="13"/>
      <c r="Q397" s="8"/>
      <c r="R397" s="13"/>
      <c r="S397" s="89">
        <f t="shared" si="211"/>
        <v>0</v>
      </c>
      <c r="T397" s="75">
        <f t="shared" si="212"/>
        <v>0</v>
      </c>
      <c r="U397" s="90">
        <f t="shared" si="213"/>
        <v>0</v>
      </c>
      <c r="V397" s="82">
        <f t="shared" si="214"/>
        <v>0</v>
      </c>
      <c r="W397" s="8"/>
      <c r="X397" s="8"/>
      <c r="Y397" s="12"/>
      <c r="Z397" s="12"/>
      <c r="AA397" s="12"/>
      <c r="AB397" s="12"/>
      <c r="AC397" s="91">
        <f t="shared" si="215"/>
        <v>0</v>
      </c>
      <c r="AD397" s="75">
        <f t="shared" si="216"/>
        <v>0</v>
      </c>
      <c r="AE397" s="88">
        <f t="shared" si="204"/>
        <v>0</v>
      </c>
      <c r="AF397" s="92">
        <f t="shared" si="205"/>
        <v>0</v>
      </c>
      <c r="AG397" s="93">
        <f t="shared" si="206"/>
        <v>0</v>
      </c>
      <c r="AH397" s="93">
        <f t="shared" si="207"/>
        <v>0</v>
      </c>
      <c r="AI397" s="78">
        <f t="shared" si="208"/>
        <v>0</v>
      </c>
      <c r="AJ397" s="92">
        <f t="shared" si="217"/>
        <v>0</v>
      </c>
      <c r="AK397" s="78">
        <f t="shared" si="218"/>
        <v>0</v>
      </c>
      <c r="AL397" s="11"/>
      <c r="AM397" s="14"/>
      <c r="AN397" s="11"/>
      <c r="AO397" s="15"/>
      <c r="AP397" s="11"/>
      <c r="AQ397" s="11"/>
      <c r="AR397" s="11"/>
      <c r="AS397" s="75" t="str">
        <f t="shared" si="226"/>
        <v/>
      </c>
      <c r="AT397" s="75" t="str">
        <f t="shared" ca="1" si="227"/>
        <v/>
      </c>
      <c r="AU397" s="75" t="str">
        <f t="shared" si="228"/>
        <v/>
      </c>
      <c r="AV397" s="75" t="str">
        <f t="shared" ca="1" si="229"/>
        <v/>
      </c>
      <c r="AW397" s="169"/>
      <c r="AX397" s="169"/>
      <c r="AY397" s="75" t="str">
        <f t="shared" si="230"/>
        <v/>
      </c>
      <c r="AZ397" s="169"/>
      <c r="BA397" s="169"/>
      <c r="BB397" s="75" t="str">
        <f t="shared" si="231"/>
        <v/>
      </c>
      <c r="BC397" s="11"/>
      <c r="BH397" s="52"/>
      <c r="BI397" s="52"/>
      <c r="BJ397" s="52"/>
      <c r="BK397" s="52"/>
      <c r="BL397" s="52"/>
      <c r="BM397" s="52"/>
      <c r="BQ397" s="27"/>
      <c r="BR397" s="27"/>
      <c r="BS397" s="27"/>
      <c r="BT397" s="27"/>
      <c r="BU397" s="27"/>
      <c r="BV397" s="27"/>
      <c r="BW397" s="54"/>
      <c r="BX397" s="26"/>
      <c r="BY397" s="54"/>
      <c r="BZ397" s="26"/>
      <c r="CA397" s="26"/>
      <c r="CB397" s="26"/>
    </row>
    <row r="398" spans="1:80" ht="17.45" customHeight="1">
      <c r="A398" s="86">
        <f t="shared" si="200"/>
        <v>56.3</v>
      </c>
      <c r="B398" s="179">
        <f t="shared" si="209"/>
        <v>46340</v>
      </c>
      <c r="C398" s="8"/>
      <c r="D398" s="11"/>
      <c r="E398" s="12"/>
      <c r="F398" s="11"/>
      <c r="G398" s="74">
        <f t="shared" si="219"/>
        <v>765</v>
      </c>
      <c r="H398" s="75">
        <f t="shared" si="219"/>
        <v>5848</v>
      </c>
      <c r="I398" s="88">
        <f t="shared" si="220"/>
        <v>0</v>
      </c>
      <c r="J398" s="78">
        <f t="shared" si="221"/>
        <v>0</v>
      </c>
      <c r="K398" s="78">
        <f t="shared" si="222"/>
        <v>0</v>
      </c>
      <c r="L398" s="78">
        <f t="shared" si="223"/>
        <v>0</v>
      </c>
      <c r="M398" s="78">
        <f t="shared" ca="1" si="224"/>
        <v>7.4608904933814738E-2</v>
      </c>
      <c r="N398" s="78">
        <f t="shared" ca="1" si="210"/>
        <v>9.317296290022023E-3</v>
      </c>
      <c r="O398" s="78">
        <f t="shared" si="225"/>
        <v>5.0000000000000001E-4</v>
      </c>
      <c r="P398" s="13"/>
      <c r="Q398" s="8"/>
      <c r="R398" s="13"/>
      <c r="S398" s="89">
        <f t="shared" si="211"/>
        <v>0</v>
      </c>
      <c r="T398" s="75">
        <f t="shared" si="212"/>
        <v>0</v>
      </c>
      <c r="U398" s="90">
        <f t="shared" si="213"/>
        <v>0</v>
      </c>
      <c r="V398" s="82">
        <f t="shared" si="214"/>
        <v>0</v>
      </c>
      <c r="W398" s="8"/>
      <c r="X398" s="8"/>
      <c r="Y398" s="12"/>
      <c r="Z398" s="12"/>
      <c r="AA398" s="12"/>
      <c r="AB398" s="12"/>
      <c r="AC398" s="91">
        <f t="shared" si="215"/>
        <v>0</v>
      </c>
      <c r="AD398" s="75">
        <f t="shared" si="216"/>
        <v>0</v>
      </c>
      <c r="AE398" s="88">
        <f t="shared" si="204"/>
        <v>0</v>
      </c>
      <c r="AF398" s="92">
        <f t="shared" si="205"/>
        <v>0</v>
      </c>
      <c r="AG398" s="93">
        <f t="shared" si="206"/>
        <v>0</v>
      </c>
      <c r="AH398" s="93">
        <f t="shared" si="207"/>
        <v>0</v>
      </c>
      <c r="AI398" s="78">
        <f t="shared" si="208"/>
        <v>0</v>
      </c>
      <c r="AJ398" s="92">
        <f t="shared" si="217"/>
        <v>0</v>
      </c>
      <c r="AK398" s="78">
        <f t="shared" si="218"/>
        <v>0</v>
      </c>
      <c r="AL398" s="11"/>
      <c r="AM398" s="14"/>
      <c r="AN398" s="11"/>
      <c r="AO398" s="15"/>
      <c r="AP398" s="11"/>
      <c r="AQ398" s="11"/>
      <c r="AR398" s="11"/>
      <c r="AS398" s="75" t="str">
        <f t="shared" si="226"/>
        <v/>
      </c>
      <c r="AT398" s="75" t="str">
        <f t="shared" ca="1" si="227"/>
        <v/>
      </c>
      <c r="AU398" s="75" t="str">
        <f t="shared" si="228"/>
        <v/>
      </c>
      <c r="AV398" s="75" t="str">
        <f t="shared" ca="1" si="229"/>
        <v/>
      </c>
      <c r="AW398" s="169"/>
      <c r="AX398" s="169"/>
      <c r="AY398" s="75" t="str">
        <f t="shared" si="230"/>
        <v/>
      </c>
      <c r="AZ398" s="169"/>
      <c r="BA398" s="169"/>
      <c r="BB398" s="75" t="str">
        <f t="shared" si="231"/>
        <v/>
      </c>
      <c r="BC398" s="11"/>
      <c r="BH398" s="52"/>
      <c r="BI398" s="52"/>
      <c r="BJ398" s="52"/>
      <c r="BK398" s="52"/>
      <c r="BL398" s="52"/>
      <c r="BM398" s="52"/>
      <c r="BQ398" s="27"/>
      <c r="BR398" s="27"/>
      <c r="BS398" s="27"/>
      <c r="BT398" s="27"/>
      <c r="BU398" s="27"/>
      <c r="BV398" s="27"/>
      <c r="BW398" s="54"/>
      <c r="BX398" s="26"/>
      <c r="BY398" s="54"/>
      <c r="BZ398" s="26"/>
      <c r="CA398" s="26"/>
      <c r="CB398" s="26"/>
    </row>
    <row r="399" spans="1:80" ht="17.45" customHeight="1">
      <c r="A399" s="94">
        <f t="shared" si="200"/>
        <v>56.4</v>
      </c>
      <c r="B399" s="179">
        <f t="shared" si="209"/>
        <v>46341</v>
      </c>
      <c r="C399" s="8"/>
      <c r="D399" s="11"/>
      <c r="E399" s="12"/>
      <c r="F399" s="11"/>
      <c r="G399" s="74">
        <f t="shared" si="219"/>
        <v>765</v>
      </c>
      <c r="H399" s="75">
        <f t="shared" si="219"/>
        <v>5848</v>
      </c>
      <c r="I399" s="88">
        <f t="shared" si="220"/>
        <v>0</v>
      </c>
      <c r="J399" s="78">
        <f t="shared" si="221"/>
        <v>0</v>
      </c>
      <c r="K399" s="78">
        <f t="shared" si="222"/>
        <v>0</v>
      </c>
      <c r="L399" s="78">
        <f t="shared" si="223"/>
        <v>0</v>
      </c>
      <c r="M399" s="78">
        <f t="shared" ca="1" si="224"/>
        <v>7.4608904933814738E-2</v>
      </c>
      <c r="N399" s="78">
        <f t="shared" ca="1" si="210"/>
        <v>9.317296290022023E-3</v>
      </c>
      <c r="O399" s="78">
        <f t="shared" si="225"/>
        <v>5.0000000000000001E-4</v>
      </c>
      <c r="P399" s="13"/>
      <c r="Q399" s="8"/>
      <c r="R399" s="13"/>
      <c r="S399" s="89">
        <f t="shared" si="211"/>
        <v>0</v>
      </c>
      <c r="T399" s="75">
        <f t="shared" si="212"/>
        <v>0</v>
      </c>
      <c r="U399" s="90">
        <f t="shared" si="213"/>
        <v>0</v>
      </c>
      <c r="V399" s="82">
        <f t="shared" si="214"/>
        <v>0</v>
      </c>
      <c r="W399" s="8"/>
      <c r="X399" s="8"/>
      <c r="Y399" s="12"/>
      <c r="Z399" s="12"/>
      <c r="AA399" s="12"/>
      <c r="AB399" s="12"/>
      <c r="AC399" s="91">
        <f t="shared" si="215"/>
        <v>0</v>
      </c>
      <c r="AD399" s="75">
        <f t="shared" si="216"/>
        <v>0</v>
      </c>
      <c r="AE399" s="88">
        <f t="shared" si="204"/>
        <v>0</v>
      </c>
      <c r="AF399" s="92">
        <f t="shared" si="205"/>
        <v>0</v>
      </c>
      <c r="AG399" s="93">
        <f t="shared" si="206"/>
        <v>0</v>
      </c>
      <c r="AH399" s="93">
        <f t="shared" si="207"/>
        <v>0</v>
      </c>
      <c r="AI399" s="78">
        <f t="shared" si="208"/>
        <v>0</v>
      </c>
      <c r="AJ399" s="92">
        <f t="shared" si="217"/>
        <v>0</v>
      </c>
      <c r="AK399" s="78">
        <f t="shared" si="218"/>
        <v>0</v>
      </c>
      <c r="AL399" s="11"/>
      <c r="AM399" s="14"/>
      <c r="AN399" s="11"/>
      <c r="AO399" s="15"/>
      <c r="AP399" s="11"/>
      <c r="AQ399" s="11"/>
      <c r="AR399" s="11"/>
      <c r="AS399" s="75" t="str">
        <f t="shared" si="226"/>
        <v/>
      </c>
      <c r="AT399" s="75" t="str">
        <f t="shared" ca="1" si="227"/>
        <v/>
      </c>
      <c r="AU399" s="75" t="str">
        <f t="shared" si="228"/>
        <v/>
      </c>
      <c r="AV399" s="75" t="str">
        <f t="shared" ca="1" si="229"/>
        <v/>
      </c>
      <c r="AW399" s="169"/>
      <c r="AX399" s="169"/>
      <c r="AY399" s="75" t="str">
        <f t="shared" si="230"/>
        <v/>
      </c>
      <c r="AZ399" s="169"/>
      <c r="BA399" s="169"/>
      <c r="BB399" s="75" t="str">
        <f t="shared" si="231"/>
        <v/>
      </c>
      <c r="BC399" s="11"/>
      <c r="BH399" s="52"/>
      <c r="BI399" s="52"/>
      <c r="BJ399" s="52"/>
      <c r="BK399" s="52"/>
      <c r="BL399" s="52"/>
      <c r="BM399" s="52"/>
      <c r="BQ399" s="27"/>
      <c r="BR399" s="27"/>
      <c r="BS399" s="27"/>
      <c r="BT399" s="27"/>
      <c r="BU399" s="27"/>
      <c r="BV399" s="27"/>
      <c r="BW399" s="54"/>
      <c r="BX399" s="26"/>
      <c r="BY399" s="54"/>
      <c r="BZ399" s="26"/>
      <c r="CA399" s="26"/>
      <c r="CB399" s="26"/>
    </row>
    <row r="400" spans="1:80" ht="17.45" customHeight="1">
      <c r="A400" s="86">
        <f t="shared" si="200"/>
        <v>56.5</v>
      </c>
      <c r="B400" s="179">
        <f t="shared" si="209"/>
        <v>46342</v>
      </c>
      <c r="C400" s="8"/>
      <c r="D400" s="11"/>
      <c r="E400" s="12"/>
      <c r="F400" s="11"/>
      <c r="G400" s="74">
        <f t="shared" si="219"/>
        <v>765</v>
      </c>
      <c r="H400" s="75">
        <f t="shared" si="219"/>
        <v>5848</v>
      </c>
      <c r="I400" s="88">
        <f t="shared" si="220"/>
        <v>0</v>
      </c>
      <c r="J400" s="78">
        <f t="shared" si="221"/>
        <v>0</v>
      </c>
      <c r="K400" s="78">
        <f t="shared" si="222"/>
        <v>0</v>
      </c>
      <c r="L400" s="78">
        <f t="shared" si="223"/>
        <v>0</v>
      </c>
      <c r="M400" s="78">
        <f t="shared" ca="1" si="224"/>
        <v>7.4608904933814738E-2</v>
      </c>
      <c r="N400" s="78">
        <f t="shared" ca="1" si="210"/>
        <v>9.317296290022023E-3</v>
      </c>
      <c r="O400" s="78">
        <f t="shared" si="225"/>
        <v>5.0000000000000001E-4</v>
      </c>
      <c r="P400" s="13"/>
      <c r="Q400" s="8"/>
      <c r="R400" s="13"/>
      <c r="S400" s="89">
        <f t="shared" si="211"/>
        <v>0</v>
      </c>
      <c r="T400" s="75">
        <f t="shared" si="212"/>
        <v>0</v>
      </c>
      <c r="U400" s="90">
        <f t="shared" si="213"/>
        <v>0</v>
      </c>
      <c r="V400" s="82">
        <f t="shared" si="214"/>
        <v>0</v>
      </c>
      <c r="W400" s="8"/>
      <c r="X400" s="8"/>
      <c r="Y400" s="12"/>
      <c r="Z400" s="12"/>
      <c r="AA400" s="12"/>
      <c r="AB400" s="12"/>
      <c r="AC400" s="91">
        <f t="shared" si="215"/>
        <v>0</v>
      </c>
      <c r="AD400" s="75">
        <f t="shared" si="216"/>
        <v>0</v>
      </c>
      <c r="AE400" s="88">
        <f t="shared" si="204"/>
        <v>0</v>
      </c>
      <c r="AF400" s="92">
        <f t="shared" si="205"/>
        <v>0</v>
      </c>
      <c r="AG400" s="93">
        <f t="shared" si="206"/>
        <v>0</v>
      </c>
      <c r="AH400" s="93">
        <f t="shared" si="207"/>
        <v>0</v>
      </c>
      <c r="AI400" s="78">
        <f t="shared" si="208"/>
        <v>0</v>
      </c>
      <c r="AJ400" s="92">
        <f t="shared" si="217"/>
        <v>0</v>
      </c>
      <c r="AK400" s="78">
        <f t="shared" si="218"/>
        <v>0</v>
      </c>
      <c r="AL400" s="11"/>
      <c r="AM400" s="14"/>
      <c r="AN400" s="11"/>
      <c r="AO400" s="15"/>
      <c r="AP400" s="11"/>
      <c r="AQ400" s="11"/>
      <c r="AR400" s="11"/>
      <c r="AS400" s="75" t="str">
        <f t="shared" si="226"/>
        <v/>
      </c>
      <c r="AT400" s="75" t="str">
        <f t="shared" ca="1" si="227"/>
        <v/>
      </c>
      <c r="AU400" s="75" t="str">
        <f t="shared" si="228"/>
        <v/>
      </c>
      <c r="AV400" s="75" t="str">
        <f t="shared" ca="1" si="229"/>
        <v/>
      </c>
      <c r="AW400" s="169"/>
      <c r="AX400" s="169"/>
      <c r="AY400" s="75" t="str">
        <f t="shared" si="230"/>
        <v/>
      </c>
      <c r="AZ400" s="169"/>
      <c r="BA400" s="169"/>
      <c r="BB400" s="75" t="str">
        <f t="shared" si="231"/>
        <v/>
      </c>
      <c r="BC400" s="11"/>
      <c r="BH400" s="52"/>
      <c r="BI400" s="52"/>
      <c r="BJ400" s="52"/>
      <c r="BK400" s="52"/>
      <c r="BL400" s="52"/>
      <c r="BM400" s="52"/>
      <c r="BQ400" s="27"/>
      <c r="BR400" s="27"/>
      <c r="BS400" s="27"/>
      <c r="BT400" s="27"/>
      <c r="BU400" s="27"/>
      <c r="BV400" s="27"/>
      <c r="BW400" s="54"/>
      <c r="BX400" s="26"/>
      <c r="BY400" s="54"/>
      <c r="BZ400" s="26"/>
      <c r="CA400" s="26"/>
      <c r="CB400" s="26"/>
    </row>
    <row r="401" spans="1:80" ht="17.45" customHeight="1">
      <c r="A401" s="94">
        <f t="shared" si="200"/>
        <v>56.6</v>
      </c>
      <c r="B401" s="179">
        <f t="shared" si="209"/>
        <v>46343</v>
      </c>
      <c r="C401" s="8"/>
      <c r="D401" s="11"/>
      <c r="E401" s="12"/>
      <c r="F401" s="11"/>
      <c r="G401" s="74">
        <f t="shared" si="219"/>
        <v>765</v>
      </c>
      <c r="H401" s="75">
        <f t="shared" si="219"/>
        <v>5848</v>
      </c>
      <c r="I401" s="88">
        <f t="shared" si="220"/>
        <v>0</v>
      </c>
      <c r="J401" s="78">
        <f t="shared" si="221"/>
        <v>0</v>
      </c>
      <c r="K401" s="78">
        <f t="shared" si="222"/>
        <v>0</v>
      </c>
      <c r="L401" s="78">
        <f t="shared" si="223"/>
        <v>0</v>
      </c>
      <c r="M401" s="78">
        <f t="shared" ca="1" si="224"/>
        <v>7.4608904933814738E-2</v>
      </c>
      <c r="N401" s="78">
        <f t="shared" ca="1" si="210"/>
        <v>9.317296290022023E-3</v>
      </c>
      <c r="O401" s="78">
        <f t="shared" si="225"/>
        <v>5.0000000000000001E-4</v>
      </c>
      <c r="P401" s="13"/>
      <c r="Q401" s="8"/>
      <c r="R401" s="13"/>
      <c r="S401" s="89">
        <f t="shared" si="211"/>
        <v>0</v>
      </c>
      <c r="T401" s="75">
        <f t="shared" si="212"/>
        <v>0</v>
      </c>
      <c r="U401" s="90">
        <f t="shared" si="213"/>
        <v>0</v>
      </c>
      <c r="V401" s="82">
        <f t="shared" si="214"/>
        <v>0</v>
      </c>
      <c r="W401" s="8"/>
      <c r="X401" s="8"/>
      <c r="Y401" s="12"/>
      <c r="Z401" s="12"/>
      <c r="AA401" s="12"/>
      <c r="AB401" s="12"/>
      <c r="AC401" s="91">
        <f t="shared" si="215"/>
        <v>0</v>
      </c>
      <c r="AD401" s="75">
        <f t="shared" si="216"/>
        <v>0</v>
      </c>
      <c r="AE401" s="88">
        <f t="shared" si="204"/>
        <v>0</v>
      </c>
      <c r="AF401" s="92">
        <f t="shared" si="205"/>
        <v>0</v>
      </c>
      <c r="AG401" s="93">
        <f t="shared" si="206"/>
        <v>0</v>
      </c>
      <c r="AH401" s="93">
        <f t="shared" si="207"/>
        <v>0</v>
      </c>
      <c r="AI401" s="78">
        <f t="shared" si="208"/>
        <v>0</v>
      </c>
      <c r="AJ401" s="92">
        <f t="shared" si="217"/>
        <v>0</v>
      </c>
      <c r="AK401" s="78">
        <f t="shared" si="218"/>
        <v>0</v>
      </c>
      <c r="AL401" s="11"/>
      <c r="AM401" s="14"/>
      <c r="AN401" s="11"/>
      <c r="AO401" s="15"/>
      <c r="AP401" s="11"/>
      <c r="AQ401" s="11"/>
      <c r="AR401" s="11"/>
      <c r="AS401" s="75" t="str">
        <f t="shared" si="226"/>
        <v/>
      </c>
      <c r="AT401" s="75" t="str">
        <f t="shared" ca="1" si="227"/>
        <v/>
      </c>
      <c r="AU401" s="75" t="str">
        <f t="shared" si="228"/>
        <v/>
      </c>
      <c r="AV401" s="75" t="str">
        <f t="shared" ca="1" si="229"/>
        <v/>
      </c>
      <c r="AW401" s="169"/>
      <c r="AX401" s="169"/>
      <c r="AY401" s="75" t="str">
        <f t="shared" si="230"/>
        <v/>
      </c>
      <c r="AZ401" s="169"/>
      <c r="BA401" s="169"/>
      <c r="BB401" s="75" t="str">
        <f t="shared" si="231"/>
        <v/>
      </c>
      <c r="BC401" s="11"/>
      <c r="BH401" s="52"/>
      <c r="BI401" s="52"/>
      <c r="BJ401" s="52"/>
      <c r="BK401" s="52"/>
      <c r="BL401" s="52"/>
      <c r="BM401" s="52"/>
      <c r="BQ401" s="27"/>
      <c r="BR401" s="27"/>
      <c r="BS401" s="27"/>
      <c r="BT401" s="27"/>
      <c r="BU401" s="27"/>
      <c r="BV401" s="27"/>
      <c r="BW401" s="54"/>
      <c r="BX401" s="26"/>
      <c r="BY401" s="54"/>
      <c r="BZ401" s="26"/>
      <c r="CA401" s="26"/>
      <c r="CB401" s="26"/>
    </row>
    <row r="402" spans="1:80" ht="17.45" customHeight="1" thickBot="1">
      <c r="A402" s="86">
        <f t="shared" ref="A402:A465" si="232">A395+1</f>
        <v>56.7</v>
      </c>
      <c r="B402" s="180">
        <f t="shared" si="209"/>
        <v>46344</v>
      </c>
      <c r="C402" s="16"/>
      <c r="D402" s="17"/>
      <c r="E402" s="18"/>
      <c r="F402" s="17"/>
      <c r="G402" s="96">
        <f t="shared" si="219"/>
        <v>765</v>
      </c>
      <c r="H402" s="97">
        <f t="shared" si="219"/>
        <v>5848</v>
      </c>
      <c r="I402" s="98">
        <f t="shared" si="220"/>
        <v>0</v>
      </c>
      <c r="J402" s="99">
        <f t="shared" si="221"/>
        <v>0</v>
      </c>
      <c r="K402" s="99">
        <f t="shared" si="222"/>
        <v>0</v>
      </c>
      <c r="L402" s="99">
        <f t="shared" si="223"/>
        <v>0</v>
      </c>
      <c r="M402" s="99">
        <f t="shared" ca="1" si="224"/>
        <v>7.4608904933814738E-2</v>
      </c>
      <c r="N402" s="99">
        <f t="shared" ca="1" si="210"/>
        <v>9.317296290022023E-3</v>
      </c>
      <c r="O402" s="99">
        <f t="shared" si="225"/>
        <v>5.0000000000000001E-4</v>
      </c>
      <c r="P402" s="19"/>
      <c r="Q402" s="16"/>
      <c r="R402" s="19"/>
      <c r="S402" s="89">
        <f t="shared" si="211"/>
        <v>0</v>
      </c>
      <c r="T402" s="75">
        <f t="shared" si="212"/>
        <v>0</v>
      </c>
      <c r="U402" s="100">
        <f t="shared" si="213"/>
        <v>0</v>
      </c>
      <c r="V402" s="101">
        <f t="shared" si="214"/>
        <v>0</v>
      </c>
      <c r="W402" s="16"/>
      <c r="X402" s="8"/>
      <c r="Y402" s="12"/>
      <c r="Z402" s="12"/>
      <c r="AA402" s="12"/>
      <c r="AB402" s="12"/>
      <c r="AC402" s="102">
        <f t="shared" si="215"/>
        <v>0</v>
      </c>
      <c r="AD402" s="97">
        <f t="shared" si="216"/>
        <v>0</v>
      </c>
      <c r="AE402" s="98">
        <f t="shared" si="204"/>
        <v>0</v>
      </c>
      <c r="AF402" s="103">
        <f t="shared" si="205"/>
        <v>0</v>
      </c>
      <c r="AG402" s="104">
        <f t="shared" si="206"/>
        <v>0</v>
      </c>
      <c r="AH402" s="104">
        <f t="shared" si="207"/>
        <v>0</v>
      </c>
      <c r="AI402" s="99">
        <f t="shared" si="208"/>
        <v>0</v>
      </c>
      <c r="AJ402" s="103">
        <f t="shared" si="217"/>
        <v>0</v>
      </c>
      <c r="AK402" s="99">
        <f t="shared" si="218"/>
        <v>0</v>
      </c>
      <c r="AL402" s="17"/>
      <c r="AM402" s="20"/>
      <c r="AN402" s="17"/>
      <c r="AO402" s="21"/>
      <c r="AP402" s="17"/>
      <c r="AQ402" s="17"/>
      <c r="AR402" s="17"/>
      <c r="AS402" s="97" t="str">
        <f t="shared" si="226"/>
        <v/>
      </c>
      <c r="AT402" s="97" t="str">
        <f t="shared" ca="1" si="227"/>
        <v/>
      </c>
      <c r="AU402" s="97" t="str">
        <f t="shared" si="228"/>
        <v/>
      </c>
      <c r="AV402" s="97" t="str">
        <f t="shared" ca="1" si="229"/>
        <v/>
      </c>
      <c r="AW402" s="167"/>
      <c r="AX402" s="167"/>
      <c r="AY402" s="97" t="str">
        <f t="shared" si="230"/>
        <v/>
      </c>
      <c r="AZ402" s="167"/>
      <c r="BA402" s="167"/>
      <c r="BB402" s="97" t="str">
        <f t="shared" si="231"/>
        <v/>
      </c>
      <c r="BC402" s="17"/>
      <c r="BH402" s="52"/>
      <c r="BI402" s="52"/>
      <c r="BJ402" s="52"/>
      <c r="BK402" s="52"/>
      <c r="BL402" s="52"/>
      <c r="BM402" s="52"/>
      <c r="BQ402" s="27"/>
      <c r="BR402" s="27"/>
      <c r="BS402" s="27"/>
      <c r="BT402" s="27"/>
      <c r="BU402" s="27"/>
      <c r="BV402" s="27"/>
      <c r="BW402" s="54"/>
      <c r="BX402" s="26"/>
      <c r="BY402" s="54"/>
      <c r="BZ402" s="26"/>
      <c r="CA402" s="26"/>
      <c r="CB402" s="26"/>
    </row>
    <row r="403" spans="1:80" ht="17.45" customHeight="1" thickTop="1">
      <c r="A403" s="71">
        <f>A396+1</f>
        <v>57.1</v>
      </c>
      <c r="B403" s="178">
        <f>B402+1</f>
        <v>46345</v>
      </c>
      <c r="C403" s="4"/>
      <c r="D403" s="5"/>
      <c r="E403" s="6"/>
      <c r="F403" s="5"/>
      <c r="G403" s="74">
        <f t="shared" si="219"/>
        <v>765</v>
      </c>
      <c r="H403" s="75">
        <f t="shared" si="219"/>
        <v>5848</v>
      </c>
      <c r="I403" s="76">
        <f t="shared" si="220"/>
        <v>0</v>
      </c>
      <c r="J403" s="77">
        <f t="shared" si="221"/>
        <v>0</v>
      </c>
      <c r="K403" s="77">
        <f t="shared" si="222"/>
        <v>0</v>
      </c>
      <c r="L403" s="77">
        <f t="shared" si="223"/>
        <v>0</v>
      </c>
      <c r="M403" s="78">
        <f t="shared" ca="1" si="224"/>
        <v>7.4608904933814738E-2</v>
      </c>
      <c r="N403" s="78">
        <f t="shared" ca="1" si="210"/>
        <v>9.317296290022023E-3</v>
      </c>
      <c r="O403" s="78">
        <f t="shared" si="225"/>
        <v>5.0000000000000001E-4</v>
      </c>
      <c r="P403" s="13"/>
      <c r="Q403" s="8"/>
      <c r="R403" s="13"/>
      <c r="S403" s="79">
        <f t="shared" si="211"/>
        <v>0</v>
      </c>
      <c r="T403" s="80">
        <f t="shared" si="212"/>
        <v>0</v>
      </c>
      <c r="U403" s="90">
        <f t="shared" si="213"/>
        <v>0</v>
      </c>
      <c r="V403" s="82">
        <f t="shared" si="214"/>
        <v>0</v>
      </c>
      <c r="W403" s="4"/>
      <c r="X403" s="4"/>
      <c r="Y403" s="6"/>
      <c r="Z403" s="6"/>
      <c r="AA403" s="6"/>
      <c r="AB403" s="6"/>
      <c r="AC403" s="83">
        <f t="shared" si="215"/>
        <v>0</v>
      </c>
      <c r="AD403" s="80">
        <f t="shared" si="216"/>
        <v>0</v>
      </c>
      <c r="AE403" s="76">
        <f t="shared" si="204"/>
        <v>0</v>
      </c>
      <c r="AF403" s="84">
        <f t="shared" si="205"/>
        <v>0</v>
      </c>
      <c r="AG403" s="85">
        <f t="shared" si="206"/>
        <v>0</v>
      </c>
      <c r="AH403" s="85">
        <f t="shared" si="207"/>
        <v>0</v>
      </c>
      <c r="AI403" s="77">
        <f t="shared" si="208"/>
        <v>0</v>
      </c>
      <c r="AJ403" s="84">
        <f t="shared" si="217"/>
        <v>0</v>
      </c>
      <c r="AK403" s="77">
        <f t="shared" si="218"/>
        <v>0</v>
      </c>
      <c r="AL403" s="5"/>
      <c r="AM403" s="9"/>
      <c r="AN403" s="5"/>
      <c r="AO403" s="10"/>
      <c r="AP403" s="5"/>
      <c r="AQ403" s="5"/>
      <c r="AR403" s="5"/>
      <c r="AS403" s="80" t="str">
        <f t="shared" si="226"/>
        <v/>
      </c>
      <c r="AT403" s="80" t="str">
        <f t="shared" ca="1" si="227"/>
        <v/>
      </c>
      <c r="AU403" s="80" t="str">
        <f t="shared" si="228"/>
        <v/>
      </c>
      <c r="AV403" s="80" t="str">
        <f t="shared" ca="1" si="229"/>
        <v/>
      </c>
      <c r="AW403" s="165"/>
      <c r="AX403" s="165"/>
      <c r="AY403" s="80" t="str">
        <f t="shared" si="230"/>
        <v/>
      </c>
      <c r="AZ403" s="165"/>
      <c r="BA403" s="165"/>
      <c r="BB403" s="80" t="str">
        <f t="shared" si="231"/>
        <v/>
      </c>
      <c r="BC403" s="5"/>
      <c r="BH403" s="52"/>
      <c r="BI403" s="52"/>
      <c r="BJ403" s="52"/>
      <c r="BK403" s="52"/>
      <c r="BL403" s="52"/>
      <c r="BM403" s="52"/>
      <c r="BQ403" s="27"/>
      <c r="BR403" s="27"/>
      <c r="BS403" s="27"/>
      <c r="BT403" s="27"/>
      <c r="BU403" s="27"/>
      <c r="BV403" s="27"/>
      <c r="BW403" s="54"/>
      <c r="BX403" s="26"/>
      <c r="BY403" s="54"/>
      <c r="BZ403" s="26"/>
      <c r="CA403" s="26"/>
      <c r="CB403" s="26"/>
    </row>
    <row r="404" spans="1:80" ht="17.45" customHeight="1">
      <c r="A404" s="86">
        <f t="shared" si="232"/>
        <v>57.2</v>
      </c>
      <c r="B404" s="179">
        <f t="shared" si="209"/>
        <v>46346</v>
      </c>
      <c r="C404" s="8"/>
      <c r="D404" s="11"/>
      <c r="E404" s="12"/>
      <c r="F404" s="11"/>
      <c r="G404" s="74">
        <f t="shared" si="219"/>
        <v>765</v>
      </c>
      <c r="H404" s="75">
        <f t="shared" si="219"/>
        <v>5848</v>
      </c>
      <c r="I404" s="88">
        <f t="shared" si="220"/>
        <v>0</v>
      </c>
      <c r="J404" s="78">
        <f t="shared" si="221"/>
        <v>0</v>
      </c>
      <c r="K404" s="78">
        <f t="shared" si="222"/>
        <v>0</v>
      </c>
      <c r="L404" s="78">
        <f t="shared" si="223"/>
        <v>0</v>
      </c>
      <c r="M404" s="78">
        <f t="shared" ca="1" si="224"/>
        <v>7.4608904933814738E-2</v>
      </c>
      <c r="N404" s="78">
        <f t="shared" ca="1" si="210"/>
        <v>9.317296290022023E-3</v>
      </c>
      <c r="O404" s="78">
        <f t="shared" si="225"/>
        <v>5.0000000000000001E-4</v>
      </c>
      <c r="P404" s="13"/>
      <c r="Q404" s="8"/>
      <c r="R404" s="13"/>
      <c r="S404" s="89">
        <f t="shared" si="211"/>
        <v>0</v>
      </c>
      <c r="T404" s="75">
        <f t="shared" si="212"/>
        <v>0</v>
      </c>
      <c r="U404" s="90">
        <f t="shared" si="213"/>
        <v>0</v>
      </c>
      <c r="V404" s="82">
        <f t="shared" si="214"/>
        <v>0</v>
      </c>
      <c r="W404" s="8"/>
      <c r="X404" s="8"/>
      <c r="Y404" s="12"/>
      <c r="Z404" s="12"/>
      <c r="AA404" s="12"/>
      <c r="AB404" s="12"/>
      <c r="AC404" s="91">
        <f t="shared" si="215"/>
        <v>0</v>
      </c>
      <c r="AD404" s="75">
        <f t="shared" si="216"/>
        <v>0</v>
      </c>
      <c r="AE404" s="88">
        <f t="shared" si="204"/>
        <v>0</v>
      </c>
      <c r="AF404" s="92">
        <f t="shared" si="205"/>
        <v>0</v>
      </c>
      <c r="AG404" s="93">
        <f t="shared" si="206"/>
        <v>0</v>
      </c>
      <c r="AH404" s="93">
        <f t="shared" si="207"/>
        <v>0</v>
      </c>
      <c r="AI404" s="78">
        <f t="shared" si="208"/>
        <v>0</v>
      </c>
      <c r="AJ404" s="92">
        <f t="shared" si="217"/>
        <v>0</v>
      </c>
      <c r="AK404" s="78">
        <f t="shared" si="218"/>
        <v>0</v>
      </c>
      <c r="AL404" s="11"/>
      <c r="AM404" s="14"/>
      <c r="AN404" s="11"/>
      <c r="AO404" s="15"/>
      <c r="AP404" s="11"/>
      <c r="AQ404" s="11"/>
      <c r="AR404" s="11"/>
      <c r="AS404" s="75" t="str">
        <f t="shared" si="226"/>
        <v/>
      </c>
      <c r="AT404" s="75" t="str">
        <f t="shared" ca="1" si="227"/>
        <v/>
      </c>
      <c r="AU404" s="75" t="str">
        <f t="shared" si="228"/>
        <v/>
      </c>
      <c r="AV404" s="75" t="str">
        <f t="shared" ca="1" si="229"/>
        <v/>
      </c>
      <c r="AW404" s="169"/>
      <c r="AX404" s="169"/>
      <c r="AY404" s="75" t="str">
        <f t="shared" si="230"/>
        <v/>
      </c>
      <c r="AZ404" s="169"/>
      <c r="BA404" s="169"/>
      <c r="BB404" s="75" t="str">
        <f t="shared" si="231"/>
        <v/>
      </c>
      <c r="BC404" s="11"/>
      <c r="BH404" s="52"/>
      <c r="BI404" s="52"/>
      <c r="BJ404" s="52"/>
      <c r="BK404" s="52"/>
      <c r="BL404" s="52"/>
      <c r="BM404" s="52"/>
      <c r="BQ404" s="27"/>
      <c r="BR404" s="27"/>
      <c r="BS404" s="27"/>
      <c r="BT404" s="27"/>
      <c r="BU404" s="27"/>
      <c r="BV404" s="27"/>
      <c r="BW404" s="54"/>
      <c r="BX404" s="26"/>
      <c r="BY404" s="54"/>
      <c r="BZ404" s="26"/>
      <c r="CA404" s="26"/>
      <c r="CB404" s="26"/>
    </row>
    <row r="405" spans="1:80" ht="17.45" customHeight="1">
      <c r="A405" s="94">
        <f t="shared" si="232"/>
        <v>57.3</v>
      </c>
      <c r="B405" s="179">
        <f t="shared" si="209"/>
        <v>46347</v>
      </c>
      <c r="C405" s="8"/>
      <c r="D405" s="11"/>
      <c r="E405" s="12"/>
      <c r="F405" s="11"/>
      <c r="G405" s="74">
        <f t="shared" si="219"/>
        <v>765</v>
      </c>
      <c r="H405" s="75">
        <f t="shared" si="219"/>
        <v>5848</v>
      </c>
      <c r="I405" s="88">
        <f t="shared" si="220"/>
        <v>0</v>
      </c>
      <c r="J405" s="78">
        <f t="shared" si="221"/>
        <v>0</v>
      </c>
      <c r="K405" s="78">
        <f t="shared" si="222"/>
        <v>0</v>
      </c>
      <c r="L405" s="78">
        <f t="shared" si="223"/>
        <v>0</v>
      </c>
      <c r="M405" s="78">
        <f t="shared" ca="1" si="224"/>
        <v>7.4608904933814738E-2</v>
      </c>
      <c r="N405" s="78">
        <f t="shared" ca="1" si="210"/>
        <v>9.317296290022023E-3</v>
      </c>
      <c r="O405" s="78">
        <f t="shared" si="225"/>
        <v>5.0000000000000001E-4</v>
      </c>
      <c r="P405" s="13"/>
      <c r="Q405" s="8"/>
      <c r="R405" s="13"/>
      <c r="S405" s="89">
        <f t="shared" si="211"/>
        <v>0</v>
      </c>
      <c r="T405" s="75">
        <f t="shared" si="212"/>
        <v>0</v>
      </c>
      <c r="U405" s="90">
        <f t="shared" si="213"/>
        <v>0</v>
      </c>
      <c r="V405" s="82">
        <f t="shared" si="214"/>
        <v>0</v>
      </c>
      <c r="W405" s="8"/>
      <c r="X405" s="8"/>
      <c r="Y405" s="12"/>
      <c r="Z405" s="12"/>
      <c r="AA405" s="12"/>
      <c r="AB405" s="12"/>
      <c r="AC405" s="91">
        <f t="shared" si="215"/>
        <v>0</v>
      </c>
      <c r="AD405" s="75">
        <f t="shared" si="216"/>
        <v>0</v>
      </c>
      <c r="AE405" s="88">
        <f t="shared" si="204"/>
        <v>0</v>
      </c>
      <c r="AF405" s="92">
        <f t="shared" si="205"/>
        <v>0</v>
      </c>
      <c r="AG405" s="93">
        <f t="shared" si="206"/>
        <v>0</v>
      </c>
      <c r="AH405" s="93">
        <f t="shared" si="207"/>
        <v>0</v>
      </c>
      <c r="AI405" s="78">
        <f t="shared" si="208"/>
        <v>0</v>
      </c>
      <c r="AJ405" s="92">
        <f t="shared" si="217"/>
        <v>0</v>
      </c>
      <c r="AK405" s="78">
        <f t="shared" si="218"/>
        <v>0</v>
      </c>
      <c r="AL405" s="11"/>
      <c r="AM405" s="14"/>
      <c r="AN405" s="11"/>
      <c r="AO405" s="15"/>
      <c r="AP405" s="11"/>
      <c r="AQ405" s="11"/>
      <c r="AR405" s="11"/>
      <c r="AS405" s="75" t="str">
        <f t="shared" si="226"/>
        <v/>
      </c>
      <c r="AT405" s="75" t="str">
        <f t="shared" ca="1" si="227"/>
        <v/>
      </c>
      <c r="AU405" s="75" t="str">
        <f t="shared" si="228"/>
        <v/>
      </c>
      <c r="AV405" s="75" t="str">
        <f t="shared" ca="1" si="229"/>
        <v/>
      </c>
      <c r="AW405" s="169"/>
      <c r="AX405" s="169"/>
      <c r="AY405" s="75" t="str">
        <f t="shared" si="230"/>
        <v/>
      </c>
      <c r="AZ405" s="169"/>
      <c r="BA405" s="169"/>
      <c r="BB405" s="75" t="str">
        <f t="shared" si="231"/>
        <v/>
      </c>
      <c r="BC405" s="11"/>
      <c r="BH405" s="52"/>
      <c r="BI405" s="52"/>
      <c r="BJ405" s="52"/>
      <c r="BK405" s="52"/>
      <c r="BL405" s="52"/>
      <c r="BM405" s="52"/>
      <c r="BQ405" s="27"/>
      <c r="BR405" s="27"/>
      <c r="BS405" s="27"/>
      <c r="BT405" s="27"/>
      <c r="BU405" s="27"/>
      <c r="BV405" s="27"/>
      <c r="BW405" s="54"/>
      <c r="BX405" s="26"/>
      <c r="BY405" s="54"/>
      <c r="BZ405" s="26"/>
      <c r="CA405" s="26"/>
      <c r="CB405" s="26"/>
    </row>
    <row r="406" spans="1:80" ht="17.45" customHeight="1">
      <c r="A406" s="86">
        <f t="shared" si="232"/>
        <v>57.4</v>
      </c>
      <c r="B406" s="179">
        <f t="shared" si="209"/>
        <v>46348</v>
      </c>
      <c r="C406" s="8"/>
      <c r="D406" s="11"/>
      <c r="E406" s="12"/>
      <c r="F406" s="11"/>
      <c r="G406" s="74">
        <f t="shared" si="219"/>
        <v>765</v>
      </c>
      <c r="H406" s="75">
        <f t="shared" si="219"/>
        <v>5848</v>
      </c>
      <c r="I406" s="88">
        <f t="shared" si="220"/>
        <v>0</v>
      </c>
      <c r="J406" s="78">
        <f t="shared" si="221"/>
        <v>0</v>
      </c>
      <c r="K406" s="78">
        <f t="shared" si="222"/>
        <v>0</v>
      </c>
      <c r="L406" s="78">
        <f t="shared" si="223"/>
        <v>0</v>
      </c>
      <c r="M406" s="78">
        <f t="shared" ca="1" si="224"/>
        <v>7.4608904933814738E-2</v>
      </c>
      <c r="N406" s="78">
        <f t="shared" ca="1" si="210"/>
        <v>9.317296290022023E-3</v>
      </c>
      <c r="O406" s="78">
        <f t="shared" si="225"/>
        <v>5.0000000000000001E-4</v>
      </c>
      <c r="P406" s="13"/>
      <c r="Q406" s="8"/>
      <c r="R406" s="13"/>
      <c r="S406" s="89">
        <f t="shared" si="211"/>
        <v>0</v>
      </c>
      <c r="T406" s="75">
        <f t="shared" si="212"/>
        <v>0</v>
      </c>
      <c r="U406" s="90">
        <f t="shared" si="213"/>
        <v>0</v>
      </c>
      <c r="V406" s="82">
        <f t="shared" si="214"/>
        <v>0</v>
      </c>
      <c r="W406" s="8"/>
      <c r="X406" s="8"/>
      <c r="Y406" s="12"/>
      <c r="Z406" s="12"/>
      <c r="AA406" s="12"/>
      <c r="AB406" s="12"/>
      <c r="AC406" s="91">
        <f t="shared" si="215"/>
        <v>0</v>
      </c>
      <c r="AD406" s="75">
        <f t="shared" si="216"/>
        <v>0</v>
      </c>
      <c r="AE406" s="88">
        <f t="shared" si="204"/>
        <v>0</v>
      </c>
      <c r="AF406" s="92">
        <f t="shared" si="205"/>
        <v>0</v>
      </c>
      <c r="AG406" s="93">
        <f t="shared" si="206"/>
        <v>0</v>
      </c>
      <c r="AH406" s="93">
        <f t="shared" si="207"/>
        <v>0</v>
      </c>
      <c r="AI406" s="78">
        <f t="shared" si="208"/>
        <v>0</v>
      </c>
      <c r="AJ406" s="92">
        <f t="shared" si="217"/>
        <v>0</v>
      </c>
      <c r="AK406" s="78">
        <f t="shared" si="218"/>
        <v>0</v>
      </c>
      <c r="AL406" s="11"/>
      <c r="AM406" s="14"/>
      <c r="AN406" s="11"/>
      <c r="AO406" s="15"/>
      <c r="AP406" s="11"/>
      <c r="AQ406" s="11"/>
      <c r="AR406" s="11"/>
      <c r="AS406" s="75" t="str">
        <f t="shared" si="226"/>
        <v/>
      </c>
      <c r="AT406" s="75" t="str">
        <f t="shared" ca="1" si="227"/>
        <v/>
      </c>
      <c r="AU406" s="75" t="str">
        <f t="shared" si="228"/>
        <v/>
      </c>
      <c r="AV406" s="75" t="str">
        <f t="shared" ca="1" si="229"/>
        <v/>
      </c>
      <c r="AW406" s="169"/>
      <c r="AX406" s="169"/>
      <c r="AY406" s="75" t="str">
        <f t="shared" si="230"/>
        <v/>
      </c>
      <c r="AZ406" s="169"/>
      <c r="BA406" s="169"/>
      <c r="BB406" s="75" t="str">
        <f t="shared" si="231"/>
        <v/>
      </c>
      <c r="BC406" s="11"/>
      <c r="BH406" s="52"/>
      <c r="BI406" s="52"/>
      <c r="BJ406" s="52"/>
      <c r="BK406" s="52"/>
      <c r="BL406" s="52"/>
      <c r="BM406" s="52"/>
      <c r="BQ406" s="27"/>
      <c r="BR406" s="27"/>
      <c r="BS406" s="27"/>
      <c r="BT406" s="27"/>
      <c r="BU406" s="27"/>
      <c r="BV406" s="27"/>
      <c r="BW406" s="54"/>
      <c r="BX406" s="26"/>
      <c r="BY406" s="54"/>
      <c r="BZ406" s="26"/>
      <c r="CA406" s="26"/>
      <c r="CB406" s="26"/>
    </row>
    <row r="407" spans="1:80" ht="17.45" customHeight="1">
      <c r="A407" s="94">
        <f t="shared" si="232"/>
        <v>57.5</v>
      </c>
      <c r="B407" s="179">
        <f t="shared" si="209"/>
        <v>46349</v>
      </c>
      <c r="C407" s="8"/>
      <c r="D407" s="11"/>
      <c r="E407" s="12"/>
      <c r="F407" s="11"/>
      <c r="G407" s="74">
        <f t="shared" si="219"/>
        <v>765</v>
      </c>
      <c r="H407" s="75">
        <f t="shared" si="219"/>
        <v>5848</v>
      </c>
      <c r="I407" s="88">
        <f t="shared" si="220"/>
        <v>0</v>
      </c>
      <c r="J407" s="78">
        <f t="shared" si="221"/>
        <v>0</v>
      </c>
      <c r="K407" s="78">
        <f t="shared" si="222"/>
        <v>0</v>
      </c>
      <c r="L407" s="78">
        <f t="shared" si="223"/>
        <v>0</v>
      </c>
      <c r="M407" s="78">
        <f t="shared" ca="1" si="224"/>
        <v>7.4608904933814738E-2</v>
      </c>
      <c r="N407" s="78">
        <f t="shared" ca="1" si="210"/>
        <v>9.317296290022023E-3</v>
      </c>
      <c r="O407" s="78">
        <f t="shared" si="225"/>
        <v>5.0000000000000001E-4</v>
      </c>
      <c r="P407" s="13"/>
      <c r="Q407" s="8"/>
      <c r="R407" s="13"/>
      <c r="S407" s="89">
        <f t="shared" si="211"/>
        <v>0</v>
      </c>
      <c r="T407" s="75">
        <f t="shared" si="212"/>
        <v>0</v>
      </c>
      <c r="U407" s="90">
        <f t="shared" si="213"/>
        <v>0</v>
      </c>
      <c r="V407" s="82">
        <f t="shared" si="214"/>
        <v>0</v>
      </c>
      <c r="W407" s="8"/>
      <c r="X407" s="8"/>
      <c r="Y407" s="12"/>
      <c r="Z407" s="12"/>
      <c r="AA407" s="12"/>
      <c r="AB407" s="12"/>
      <c r="AC407" s="91">
        <f t="shared" si="215"/>
        <v>0</v>
      </c>
      <c r="AD407" s="75">
        <f t="shared" si="216"/>
        <v>0</v>
      </c>
      <c r="AE407" s="88">
        <f t="shared" si="204"/>
        <v>0</v>
      </c>
      <c r="AF407" s="92">
        <f t="shared" si="205"/>
        <v>0</v>
      </c>
      <c r="AG407" s="93">
        <f t="shared" si="206"/>
        <v>0</v>
      </c>
      <c r="AH407" s="93">
        <f t="shared" si="207"/>
        <v>0</v>
      </c>
      <c r="AI407" s="78">
        <f t="shared" si="208"/>
        <v>0</v>
      </c>
      <c r="AJ407" s="92">
        <f t="shared" si="217"/>
        <v>0</v>
      </c>
      <c r="AK407" s="78">
        <f t="shared" si="218"/>
        <v>0</v>
      </c>
      <c r="AL407" s="11"/>
      <c r="AM407" s="14"/>
      <c r="AN407" s="11"/>
      <c r="AO407" s="15"/>
      <c r="AP407" s="11"/>
      <c r="AQ407" s="11"/>
      <c r="AR407" s="11"/>
      <c r="AS407" s="75" t="str">
        <f t="shared" si="226"/>
        <v/>
      </c>
      <c r="AT407" s="75" t="str">
        <f t="shared" ca="1" si="227"/>
        <v/>
      </c>
      <c r="AU407" s="75" t="str">
        <f t="shared" si="228"/>
        <v/>
      </c>
      <c r="AV407" s="75" t="str">
        <f t="shared" ca="1" si="229"/>
        <v/>
      </c>
      <c r="AW407" s="169"/>
      <c r="AX407" s="169"/>
      <c r="AY407" s="75" t="str">
        <f t="shared" si="230"/>
        <v/>
      </c>
      <c r="AZ407" s="169"/>
      <c r="BA407" s="169"/>
      <c r="BB407" s="75" t="str">
        <f t="shared" si="231"/>
        <v/>
      </c>
      <c r="BC407" s="11"/>
      <c r="BH407" s="52"/>
      <c r="BI407" s="52"/>
      <c r="BJ407" s="52"/>
      <c r="BK407" s="52"/>
      <c r="BL407" s="52"/>
      <c r="BM407" s="52"/>
      <c r="BQ407" s="27"/>
      <c r="BR407" s="27"/>
      <c r="BS407" s="27"/>
      <c r="BT407" s="27"/>
      <c r="BU407" s="27"/>
      <c r="BV407" s="27"/>
      <c r="BW407" s="54"/>
      <c r="BX407" s="26"/>
      <c r="BY407" s="54"/>
      <c r="BZ407" s="26"/>
      <c r="CA407" s="26"/>
      <c r="CB407" s="26"/>
    </row>
    <row r="408" spans="1:80" ht="17.45" customHeight="1">
      <c r="A408" s="86">
        <f t="shared" si="232"/>
        <v>57.6</v>
      </c>
      <c r="B408" s="179">
        <f t="shared" si="209"/>
        <v>46350</v>
      </c>
      <c r="C408" s="8"/>
      <c r="D408" s="11"/>
      <c r="E408" s="12"/>
      <c r="F408" s="11"/>
      <c r="G408" s="74">
        <f t="shared" si="219"/>
        <v>765</v>
      </c>
      <c r="H408" s="75">
        <f t="shared" si="219"/>
        <v>5848</v>
      </c>
      <c r="I408" s="88">
        <f t="shared" si="220"/>
        <v>0</v>
      </c>
      <c r="J408" s="78">
        <f t="shared" si="221"/>
        <v>0</v>
      </c>
      <c r="K408" s="78">
        <f t="shared" si="222"/>
        <v>0</v>
      </c>
      <c r="L408" s="78">
        <f t="shared" si="223"/>
        <v>0</v>
      </c>
      <c r="M408" s="78">
        <f t="shared" ca="1" si="224"/>
        <v>7.4608904933814738E-2</v>
      </c>
      <c r="N408" s="78">
        <f t="shared" ca="1" si="210"/>
        <v>9.317296290022023E-3</v>
      </c>
      <c r="O408" s="78">
        <f t="shared" si="225"/>
        <v>5.0000000000000001E-4</v>
      </c>
      <c r="P408" s="13"/>
      <c r="Q408" s="8"/>
      <c r="R408" s="13"/>
      <c r="S408" s="89">
        <f t="shared" si="211"/>
        <v>0</v>
      </c>
      <c r="T408" s="75">
        <f t="shared" si="212"/>
        <v>0</v>
      </c>
      <c r="U408" s="90">
        <f t="shared" si="213"/>
        <v>0</v>
      </c>
      <c r="V408" s="82">
        <f t="shared" si="214"/>
        <v>0</v>
      </c>
      <c r="W408" s="8"/>
      <c r="X408" s="8"/>
      <c r="Y408" s="12"/>
      <c r="Z408" s="12"/>
      <c r="AA408" s="12"/>
      <c r="AB408" s="12"/>
      <c r="AC408" s="91">
        <f t="shared" si="215"/>
        <v>0</v>
      </c>
      <c r="AD408" s="75">
        <f t="shared" si="216"/>
        <v>0</v>
      </c>
      <c r="AE408" s="88">
        <f t="shared" si="204"/>
        <v>0</v>
      </c>
      <c r="AF408" s="92">
        <f t="shared" si="205"/>
        <v>0</v>
      </c>
      <c r="AG408" s="93">
        <f t="shared" si="206"/>
        <v>0</v>
      </c>
      <c r="AH408" s="93">
        <f t="shared" si="207"/>
        <v>0</v>
      </c>
      <c r="AI408" s="78">
        <f t="shared" si="208"/>
        <v>0</v>
      </c>
      <c r="AJ408" s="92">
        <f t="shared" si="217"/>
        <v>0</v>
      </c>
      <c r="AK408" s="78">
        <f t="shared" si="218"/>
        <v>0</v>
      </c>
      <c r="AL408" s="11"/>
      <c r="AM408" s="14"/>
      <c r="AN408" s="11"/>
      <c r="AO408" s="15"/>
      <c r="AP408" s="11"/>
      <c r="AQ408" s="11"/>
      <c r="AR408" s="11"/>
      <c r="AS408" s="75" t="str">
        <f t="shared" si="226"/>
        <v/>
      </c>
      <c r="AT408" s="75" t="str">
        <f t="shared" ca="1" si="227"/>
        <v/>
      </c>
      <c r="AU408" s="75" t="str">
        <f t="shared" si="228"/>
        <v/>
      </c>
      <c r="AV408" s="75" t="str">
        <f t="shared" ca="1" si="229"/>
        <v/>
      </c>
      <c r="AW408" s="169"/>
      <c r="AX408" s="169"/>
      <c r="AY408" s="75" t="str">
        <f t="shared" si="230"/>
        <v/>
      </c>
      <c r="AZ408" s="169"/>
      <c r="BA408" s="169"/>
      <c r="BB408" s="75" t="str">
        <f t="shared" si="231"/>
        <v/>
      </c>
      <c r="BC408" s="11"/>
      <c r="BH408" s="52"/>
      <c r="BI408" s="52"/>
      <c r="BJ408" s="52"/>
      <c r="BK408" s="52"/>
      <c r="BL408" s="52"/>
      <c r="BM408" s="52"/>
      <c r="BQ408" s="27"/>
      <c r="BR408" s="27"/>
      <c r="BS408" s="27"/>
      <c r="BT408" s="27"/>
      <c r="BU408" s="27"/>
      <c r="BV408" s="27"/>
      <c r="BW408" s="54"/>
      <c r="BX408" s="26"/>
      <c r="BY408" s="54"/>
      <c r="BZ408" s="26"/>
      <c r="CA408" s="26"/>
      <c r="CB408" s="26"/>
    </row>
    <row r="409" spans="1:80" ht="17.45" customHeight="1" thickBot="1">
      <c r="A409" s="94">
        <f t="shared" si="232"/>
        <v>57.7</v>
      </c>
      <c r="B409" s="180">
        <f t="shared" si="209"/>
        <v>46351</v>
      </c>
      <c r="C409" s="16"/>
      <c r="D409" s="17"/>
      <c r="E409" s="18"/>
      <c r="F409" s="17"/>
      <c r="G409" s="96">
        <f t="shared" si="219"/>
        <v>765</v>
      </c>
      <c r="H409" s="97">
        <f t="shared" si="219"/>
        <v>5848</v>
      </c>
      <c r="I409" s="98">
        <f t="shared" si="220"/>
        <v>0</v>
      </c>
      <c r="J409" s="99">
        <f t="shared" si="221"/>
        <v>0</v>
      </c>
      <c r="K409" s="99">
        <f t="shared" si="222"/>
        <v>0</v>
      </c>
      <c r="L409" s="99">
        <f t="shared" si="223"/>
        <v>0</v>
      </c>
      <c r="M409" s="99">
        <f t="shared" ca="1" si="224"/>
        <v>7.4608904933814738E-2</v>
      </c>
      <c r="N409" s="99">
        <f t="shared" ca="1" si="210"/>
        <v>9.317296290022023E-3</v>
      </c>
      <c r="O409" s="99">
        <f t="shared" si="225"/>
        <v>5.0000000000000001E-4</v>
      </c>
      <c r="P409" s="19"/>
      <c r="Q409" s="16"/>
      <c r="R409" s="19"/>
      <c r="S409" s="89">
        <f t="shared" si="211"/>
        <v>0</v>
      </c>
      <c r="T409" s="75">
        <f t="shared" si="212"/>
        <v>0</v>
      </c>
      <c r="U409" s="100">
        <f t="shared" si="213"/>
        <v>0</v>
      </c>
      <c r="V409" s="101">
        <f t="shared" si="214"/>
        <v>0</v>
      </c>
      <c r="W409" s="16"/>
      <c r="X409" s="8"/>
      <c r="Y409" s="12"/>
      <c r="Z409" s="12"/>
      <c r="AA409" s="12"/>
      <c r="AB409" s="12"/>
      <c r="AC409" s="102">
        <f t="shared" si="215"/>
        <v>0</v>
      </c>
      <c r="AD409" s="97">
        <f t="shared" si="216"/>
        <v>0</v>
      </c>
      <c r="AE409" s="98">
        <f t="shared" si="204"/>
        <v>0</v>
      </c>
      <c r="AF409" s="103">
        <f t="shared" si="205"/>
        <v>0</v>
      </c>
      <c r="AG409" s="104">
        <f t="shared" si="206"/>
        <v>0</v>
      </c>
      <c r="AH409" s="104">
        <f t="shared" si="207"/>
        <v>0</v>
      </c>
      <c r="AI409" s="99">
        <f t="shared" si="208"/>
        <v>0</v>
      </c>
      <c r="AJ409" s="103">
        <f t="shared" si="217"/>
        <v>0</v>
      </c>
      <c r="AK409" s="99">
        <f t="shared" si="218"/>
        <v>0</v>
      </c>
      <c r="AL409" s="17"/>
      <c r="AM409" s="20"/>
      <c r="AN409" s="17"/>
      <c r="AO409" s="21"/>
      <c r="AP409" s="17"/>
      <c r="AQ409" s="17"/>
      <c r="AR409" s="17"/>
      <c r="AS409" s="97" t="str">
        <f t="shared" si="226"/>
        <v/>
      </c>
      <c r="AT409" s="97" t="str">
        <f t="shared" ca="1" si="227"/>
        <v/>
      </c>
      <c r="AU409" s="97" t="str">
        <f t="shared" si="228"/>
        <v/>
      </c>
      <c r="AV409" s="97" t="str">
        <f t="shared" ca="1" si="229"/>
        <v/>
      </c>
      <c r="AW409" s="167"/>
      <c r="AX409" s="167"/>
      <c r="AY409" s="97" t="str">
        <f t="shared" si="230"/>
        <v/>
      </c>
      <c r="AZ409" s="167"/>
      <c r="BA409" s="167"/>
      <c r="BB409" s="97" t="str">
        <f t="shared" si="231"/>
        <v/>
      </c>
      <c r="BC409" s="17"/>
      <c r="BH409" s="52"/>
      <c r="BI409" s="52"/>
      <c r="BJ409" s="52"/>
      <c r="BK409" s="52"/>
      <c r="BL409" s="52"/>
      <c r="BM409" s="52"/>
      <c r="BQ409" s="27"/>
      <c r="BR409" s="27"/>
      <c r="BS409" s="27"/>
      <c r="BT409" s="27"/>
      <c r="BU409" s="27"/>
      <c r="BV409" s="27"/>
      <c r="BW409" s="54"/>
      <c r="BX409" s="26"/>
      <c r="BY409" s="54"/>
      <c r="BZ409" s="26"/>
      <c r="CA409" s="26"/>
      <c r="CB409" s="26"/>
    </row>
    <row r="410" spans="1:80" ht="17.45" customHeight="1" thickTop="1">
      <c r="A410" s="105">
        <f>A403+1</f>
        <v>58.1</v>
      </c>
      <c r="B410" s="178">
        <f>B409+1</f>
        <v>46352</v>
      </c>
      <c r="C410" s="4"/>
      <c r="D410" s="5"/>
      <c r="E410" s="6"/>
      <c r="F410" s="5"/>
      <c r="G410" s="74">
        <f t="shared" si="219"/>
        <v>765</v>
      </c>
      <c r="H410" s="75">
        <f t="shared" si="219"/>
        <v>5848</v>
      </c>
      <c r="I410" s="76">
        <f t="shared" si="220"/>
        <v>0</v>
      </c>
      <c r="J410" s="77">
        <f t="shared" si="221"/>
        <v>0</v>
      </c>
      <c r="K410" s="77">
        <f t="shared" si="222"/>
        <v>0</v>
      </c>
      <c r="L410" s="77">
        <f t="shared" si="223"/>
        <v>0</v>
      </c>
      <c r="M410" s="78">
        <f t="shared" ca="1" si="224"/>
        <v>7.4608904933814738E-2</v>
      </c>
      <c r="N410" s="78">
        <f t="shared" ca="1" si="210"/>
        <v>9.317296290022023E-3</v>
      </c>
      <c r="O410" s="78">
        <f t="shared" si="225"/>
        <v>5.0000000000000001E-4</v>
      </c>
      <c r="P410" s="13"/>
      <c r="Q410" s="8"/>
      <c r="R410" s="13"/>
      <c r="S410" s="79">
        <f t="shared" si="211"/>
        <v>0</v>
      </c>
      <c r="T410" s="80">
        <f t="shared" si="212"/>
        <v>0</v>
      </c>
      <c r="U410" s="90">
        <f t="shared" si="213"/>
        <v>0</v>
      </c>
      <c r="V410" s="82">
        <f t="shared" si="214"/>
        <v>0</v>
      </c>
      <c r="W410" s="4"/>
      <c r="X410" s="4"/>
      <c r="Y410" s="6"/>
      <c r="Z410" s="6"/>
      <c r="AA410" s="6"/>
      <c r="AB410" s="6"/>
      <c r="AC410" s="83">
        <f t="shared" si="215"/>
        <v>0</v>
      </c>
      <c r="AD410" s="80">
        <f t="shared" si="216"/>
        <v>0</v>
      </c>
      <c r="AE410" s="76">
        <f t="shared" si="204"/>
        <v>0</v>
      </c>
      <c r="AF410" s="84">
        <f t="shared" si="205"/>
        <v>0</v>
      </c>
      <c r="AG410" s="85">
        <f t="shared" si="206"/>
        <v>0</v>
      </c>
      <c r="AH410" s="85">
        <f t="shared" si="207"/>
        <v>0</v>
      </c>
      <c r="AI410" s="77">
        <f t="shared" si="208"/>
        <v>0</v>
      </c>
      <c r="AJ410" s="84">
        <f t="shared" si="217"/>
        <v>0</v>
      </c>
      <c r="AK410" s="77">
        <f t="shared" si="218"/>
        <v>0</v>
      </c>
      <c r="AL410" s="5"/>
      <c r="AM410" s="9"/>
      <c r="AN410" s="5"/>
      <c r="AO410" s="10"/>
      <c r="AP410" s="5"/>
      <c r="AQ410" s="5"/>
      <c r="AR410" s="5"/>
      <c r="AS410" s="80" t="str">
        <f t="shared" si="226"/>
        <v/>
      </c>
      <c r="AT410" s="80" t="str">
        <f t="shared" ca="1" si="227"/>
        <v/>
      </c>
      <c r="AU410" s="80" t="str">
        <f t="shared" si="228"/>
        <v/>
      </c>
      <c r="AV410" s="80" t="str">
        <f t="shared" ca="1" si="229"/>
        <v/>
      </c>
      <c r="AW410" s="165"/>
      <c r="AX410" s="165"/>
      <c r="AY410" s="80" t="str">
        <f t="shared" si="230"/>
        <v/>
      </c>
      <c r="AZ410" s="165"/>
      <c r="BA410" s="165"/>
      <c r="BB410" s="80" t="str">
        <f t="shared" si="231"/>
        <v/>
      </c>
      <c r="BC410" s="5"/>
      <c r="BH410" s="52"/>
      <c r="BI410" s="52"/>
      <c r="BJ410" s="52"/>
      <c r="BK410" s="52"/>
      <c r="BL410" s="52"/>
      <c r="BM410" s="52"/>
      <c r="BQ410" s="27"/>
      <c r="BR410" s="27"/>
      <c r="BS410" s="27"/>
      <c r="BT410" s="27"/>
      <c r="BU410" s="27"/>
      <c r="BV410" s="27"/>
      <c r="BW410" s="54"/>
      <c r="BX410" s="26"/>
      <c r="BY410" s="54"/>
      <c r="BZ410" s="26"/>
      <c r="CA410" s="26"/>
      <c r="CB410" s="26"/>
    </row>
    <row r="411" spans="1:80" ht="17.45" customHeight="1">
      <c r="A411" s="94">
        <f t="shared" si="232"/>
        <v>58.2</v>
      </c>
      <c r="B411" s="179">
        <f t="shared" si="209"/>
        <v>46353</v>
      </c>
      <c r="C411" s="8"/>
      <c r="D411" s="11"/>
      <c r="E411" s="12"/>
      <c r="F411" s="11"/>
      <c r="G411" s="74">
        <f t="shared" si="219"/>
        <v>765</v>
      </c>
      <c r="H411" s="75">
        <f t="shared" si="219"/>
        <v>5848</v>
      </c>
      <c r="I411" s="88">
        <f t="shared" si="220"/>
        <v>0</v>
      </c>
      <c r="J411" s="78">
        <f t="shared" si="221"/>
        <v>0</v>
      </c>
      <c r="K411" s="78">
        <f t="shared" si="222"/>
        <v>0</v>
      </c>
      <c r="L411" s="78">
        <f t="shared" si="223"/>
        <v>0</v>
      </c>
      <c r="M411" s="78">
        <f t="shared" ca="1" si="224"/>
        <v>7.4608904933814738E-2</v>
      </c>
      <c r="N411" s="78">
        <f t="shared" ca="1" si="210"/>
        <v>9.317296290022023E-3</v>
      </c>
      <c r="O411" s="78">
        <f t="shared" si="225"/>
        <v>5.0000000000000001E-4</v>
      </c>
      <c r="P411" s="13"/>
      <c r="Q411" s="8"/>
      <c r="R411" s="13"/>
      <c r="S411" s="89">
        <f t="shared" si="211"/>
        <v>0</v>
      </c>
      <c r="T411" s="75">
        <f t="shared" si="212"/>
        <v>0</v>
      </c>
      <c r="U411" s="90">
        <f t="shared" si="213"/>
        <v>0</v>
      </c>
      <c r="V411" s="82">
        <f t="shared" si="214"/>
        <v>0</v>
      </c>
      <c r="W411" s="8"/>
      <c r="X411" s="8"/>
      <c r="Y411" s="12"/>
      <c r="Z411" s="12"/>
      <c r="AA411" s="12"/>
      <c r="AB411" s="12"/>
      <c r="AC411" s="91">
        <f t="shared" si="215"/>
        <v>0</v>
      </c>
      <c r="AD411" s="75">
        <f t="shared" si="216"/>
        <v>0</v>
      </c>
      <c r="AE411" s="88">
        <f t="shared" si="204"/>
        <v>0</v>
      </c>
      <c r="AF411" s="92">
        <f t="shared" si="205"/>
        <v>0</v>
      </c>
      <c r="AG411" s="93">
        <f t="shared" si="206"/>
        <v>0</v>
      </c>
      <c r="AH411" s="93">
        <f t="shared" si="207"/>
        <v>0</v>
      </c>
      <c r="AI411" s="78">
        <f t="shared" si="208"/>
        <v>0</v>
      </c>
      <c r="AJ411" s="92">
        <f t="shared" si="217"/>
        <v>0</v>
      </c>
      <c r="AK411" s="78">
        <f t="shared" si="218"/>
        <v>0</v>
      </c>
      <c r="AL411" s="11"/>
      <c r="AM411" s="14"/>
      <c r="AN411" s="11"/>
      <c r="AO411" s="15"/>
      <c r="AP411" s="11"/>
      <c r="AQ411" s="11"/>
      <c r="AR411" s="11"/>
      <c r="AS411" s="75" t="str">
        <f t="shared" si="226"/>
        <v/>
      </c>
      <c r="AT411" s="75" t="str">
        <f t="shared" ca="1" si="227"/>
        <v/>
      </c>
      <c r="AU411" s="75" t="str">
        <f t="shared" si="228"/>
        <v/>
      </c>
      <c r="AV411" s="75" t="str">
        <f t="shared" ca="1" si="229"/>
        <v/>
      </c>
      <c r="AW411" s="169"/>
      <c r="AX411" s="169"/>
      <c r="AY411" s="75" t="str">
        <f t="shared" si="230"/>
        <v/>
      </c>
      <c r="AZ411" s="169"/>
      <c r="BA411" s="169"/>
      <c r="BB411" s="75" t="str">
        <f t="shared" si="231"/>
        <v/>
      </c>
      <c r="BC411" s="11"/>
      <c r="BH411" s="52"/>
      <c r="BI411" s="52"/>
      <c r="BJ411" s="52"/>
      <c r="BK411" s="52"/>
      <c r="BL411" s="52"/>
      <c r="BM411" s="52"/>
      <c r="BQ411" s="27"/>
      <c r="BR411" s="27"/>
      <c r="BS411" s="27"/>
      <c r="BT411" s="27"/>
      <c r="BU411" s="27"/>
      <c r="BV411" s="27"/>
      <c r="BW411" s="54"/>
      <c r="BX411" s="26"/>
      <c r="BY411" s="54"/>
      <c r="BZ411" s="26"/>
      <c r="CA411" s="26"/>
      <c r="CB411" s="26"/>
    </row>
    <row r="412" spans="1:80" ht="17.45" customHeight="1">
      <c r="A412" s="86">
        <f t="shared" si="232"/>
        <v>58.3</v>
      </c>
      <c r="B412" s="179">
        <f t="shared" si="209"/>
        <v>46354</v>
      </c>
      <c r="C412" s="8"/>
      <c r="D412" s="11"/>
      <c r="E412" s="12"/>
      <c r="F412" s="11"/>
      <c r="G412" s="74">
        <f t="shared" ref="G412:H427" si="233">G411-E412-C412</f>
        <v>765</v>
      </c>
      <c r="H412" s="75">
        <f t="shared" si="233"/>
        <v>5848</v>
      </c>
      <c r="I412" s="88">
        <f t="shared" si="220"/>
        <v>0</v>
      </c>
      <c r="J412" s="78">
        <f t="shared" si="221"/>
        <v>0</v>
      </c>
      <c r="K412" s="78">
        <f t="shared" si="222"/>
        <v>0</v>
      </c>
      <c r="L412" s="78">
        <f t="shared" si="223"/>
        <v>0</v>
      </c>
      <c r="M412" s="78">
        <f t="shared" ca="1" si="224"/>
        <v>7.4608904933814738E-2</v>
      </c>
      <c r="N412" s="78">
        <f t="shared" ca="1" si="210"/>
        <v>9.317296290022023E-3</v>
      </c>
      <c r="O412" s="78">
        <f t="shared" si="225"/>
        <v>5.0000000000000001E-4</v>
      </c>
      <c r="P412" s="13"/>
      <c r="Q412" s="8"/>
      <c r="R412" s="13"/>
      <c r="S412" s="89">
        <f t="shared" si="211"/>
        <v>0</v>
      </c>
      <c r="T412" s="75">
        <f t="shared" si="212"/>
        <v>0</v>
      </c>
      <c r="U412" s="90">
        <f t="shared" si="213"/>
        <v>0</v>
      </c>
      <c r="V412" s="82">
        <f t="shared" si="214"/>
        <v>0</v>
      </c>
      <c r="W412" s="8"/>
      <c r="X412" s="8"/>
      <c r="Y412" s="12"/>
      <c r="Z412" s="12"/>
      <c r="AA412" s="12"/>
      <c r="AB412" s="12"/>
      <c r="AC412" s="91">
        <f t="shared" si="215"/>
        <v>0</v>
      </c>
      <c r="AD412" s="75">
        <f t="shared" si="216"/>
        <v>0</v>
      </c>
      <c r="AE412" s="88">
        <f t="shared" si="204"/>
        <v>0</v>
      </c>
      <c r="AF412" s="92">
        <f t="shared" si="205"/>
        <v>0</v>
      </c>
      <c r="AG412" s="93">
        <f t="shared" si="206"/>
        <v>0</v>
      </c>
      <c r="AH412" s="93">
        <f t="shared" si="207"/>
        <v>0</v>
      </c>
      <c r="AI412" s="78">
        <f t="shared" si="208"/>
        <v>0</v>
      </c>
      <c r="AJ412" s="92">
        <f t="shared" si="217"/>
        <v>0</v>
      </c>
      <c r="AK412" s="78">
        <f t="shared" si="218"/>
        <v>0</v>
      </c>
      <c r="AL412" s="11"/>
      <c r="AM412" s="14"/>
      <c r="AN412" s="11"/>
      <c r="AO412" s="15"/>
      <c r="AP412" s="11"/>
      <c r="AQ412" s="11"/>
      <c r="AR412" s="11"/>
      <c r="AS412" s="75" t="str">
        <f t="shared" si="226"/>
        <v/>
      </c>
      <c r="AT412" s="75" t="str">
        <f t="shared" ca="1" si="227"/>
        <v/>
      </c>
      <c r="AU412" s="75" t="str">
        <f t="shared" si="228"/>
        <v/>
      </c>
      <c r="AV412" s="75" t="str">
        <f t="shared" ca="1" si="229"/>
        <v/>
      </c>
      <c r="AW412" s="169"/>
      <c r="AX412" s="169"/>
      <c r="AY412" s="75" t="str">
        <f t="shared" si="230"/>
        <v/>
      </c>
      <c r="AZ412" s="169"/>
      <c r="BA412" s="169"/>
      <c r="BB412" s="75" t="str">
        <f t="shared" si="231"/>
        <v/>
      </c>
      <c r="BC412" s="11"/>
      <c r="BH412" s="52"/>
      <c r="BI412" s="52"/>
      <c r="BJ412" s="52"/>
      <c r="BK412" s="52"/>
      <c r="BL412" s="52"/>
      <c r="BM412" s="52"/>
      <c r="BQ412" s="27"/>
      <c r="BR412" s="27"/>
      <c r="BS412" s="27"/>
      <c r="BT412" s="27"/>
      <c r="BU412" s="27"/>
      <c r="BV412" s="27"/>
      <c r="BW412" s="54"/>
      <c r="BX412" s="26"/>
      <c r="BY412" s="54"/>
      <c r="BZ412" s="26"/>
      <c r="CA412" s="26"/>
      <c r="CB412" s="26"/>
    </row>
    <row r="413" spans="1:80" ht="17.45" customHeight="1">
      <c r="A413" s="94">
        <f t="shared" si="232"/>
        <v>58.4</v>
      </c>
      <c r="B413" s="179">
        <f t="shared" si="209"/>
        <v>46355</v>
      </c>
      <c r="C413" s="8"/>
      <c r="D413" s="11"/>
      <c r="E413" s="12"/>
      <c r="F413" s="11"/>
      <c r="G413" s="74">
        <f t="shared" si="233"/>
        <v>765</v>
      </c>
      <c r="H413" s="75">
        <f t="shared" si="233"/>
        <v>5848</v>
      </c>
      <c r="I413" s="88">
        <f t="shared" si="220"/>
        <v>0</v>
      </c>
      <c r="J413" s="78">
        <f t="shared" si="221"/>
        <v>0</v>
      </c>
      <c r="K413" s="78">
        <f t="shared" si="222"/>
        <v>0</v>
      </c>
      <c r="L413" s="78">
        <f t="shared" si="223"/>
        <v>0</v>
      </c>
      <c r="M413" s="78">
        <f t="shared" ca="1" si="224"/>
        <v>7.4608904933814738E-2</v>
      </c>
      <c r="N413" s="78">
        <f t="shared" ca="1" si="210"/>
        <v>9.317296290022023E-3</v>
      </c>
      <c r="O413" s="78">
        <f t="shared" si="225"/>
        <v>5.0000000000000001E-4</v>
      </c>
      <c r="P413" s="13"/>
      <c r="Q413" s="8"/>
      <c r="R413" s="13"/>
      <c r="S413" s="89">
        <f t="shared" si="211"/>
        <v>0</v>
      </c>
      <c r="T413" s="75">
        <f t="shared" si="212"/>
        <v>0</v>
      </c>
      <c r="U413" s="90">
        <f t="shared" si="213"/>
        <v>0</v>
      </c>
      <c r="V413" s="82">
        <f t="shared" si="214"/>
        <v>0</v>
      </c>
      <c r="W413" s="8"/>
      <c r="X413" s="8"/>
      <c r="Y413" s="12"/>
      <c r="Z413" s="12"/>
      <c r="AA413" s="12"/>
      <c r="AB413" s="12"/>
      <c r="AC413" s="91">
        <f t="shared" si="215"/>
        <v>0</v>
      </c>
      <c r="AD413" s="75">
        <f t="shared" si="216"/>
        <v>0</v>
      </c>
      <c r="AE413" s="88">
        <f t="shared" si="204"/>
        <v>0</v>
      </c>
      <c r="AF413" s="92">
        <f t="shared" si="205"/>
        <v>0</v>
      </c>
      <c r="AG413" s="93">
        <f t="shared" si="206"/>
        <v>0</v>
      </c>
      <c r="AH413" s="93">
        <f t="shared" si="207"/>
        <v>0</v>
      </c>
      <c r="AI413" s="78">
        <f t="shared" si="208"/>
        <v>0</v>
      </c>
      <c r="AJ413" s="92">
        <f t="shared" si="217"/>
        <v>0</v>
      </c>
      <c r="AK413" s="78">
        <f t="shared" si="218"/>
        <v>0</v>
      </c>
      <c r="AL413" s="11"/>
      <c r="AM413" s="14"/>
      <c r="AN413" s="11"/>
      <c r="AO413" s="15"/>
      <c r="AP413" s="11"/>
      <c r="AQ413" s="11"/>
      <c r="AR413" s="11"/>
      <c r="AS413" s="75" t="str">
        <f t="shared" si="226"/>
        <v/>
      </c>
      <c r="AT413" s="75" t="str">
        <f t="shared" ca="1" si="227"/>
        <v/>
      </c>
      <c r="AU413" s="75" t="str">
        <f t="shared" si="228"/>
        <v/>
      </c>
      <c r="AV413" s="75" t="str">
        <f t="shared" ca="1" si="229"/>
        <v/>
      </c>
      <c r="AW413" s="169"/>
      <c r="AX413" s="169"/>
      <c r="AY413" s="75" t="str">
        <f t="shared" si="230"/>
        <v/>
      </c>
      <c r="AZ413" s="169"/>
      <c r="BA413" s="169"/>
      <c r="BB413" s="75" t="str">
        <f t="shared" si="231"/>
        <v/>
      </c>
      <c r="BC413" s="11"/>
      <c r="BH413" s="52"/>
      <c r="BI413" s="52"/>
      <c r="BJ413" s="52"/>
      <c r="BK413" s="52"/>
      <c r="BL413" s="52"/>
      <c r="BM413" s="52"/>
      <c r="BQ413" s="27"/>
      <c r="BR413" s="27"/>
      <c r="BS413" s="27"/>
      <c r="BT413" s="27"/>
      <c r="BU413" s="27"/>
      <c r="BV413" s="27"/>
      <c r="BW413" s="54"/>
      <c r="BX413" s="26"/>
      <c r="BY413" s="54"/>
      <c r="BZ413" s="26"/>
      <c r="CA413" s="26"/>
      <c r="CB413" s="26"/>
    </row>
    <row r="414" spans="1:80" ht="17.45" customHeight="1">
      <c r="A414" s="86">
        <f t="shared" si="232"/>
        <v>58.5</v>
      </c>
      <c r="B414" s="179">
        <f t="shared" si="209"/>
        <v>46356</v>
      </c>
      <c r="C414" s="8"/>
      <c r="D414" s="11"/>
      <c r="E414" s="12"/>
      <c r="F414" s="11"/>
      <c r="G414" s="74">
        <f t="shared" si="233"/>
        <v>765</v>
      </c>
      <c r="H414" s="75">
        <f t="shared" si="233"/>
        <v>5848</v>
      </c>
      <c r="I414" s="88">
        <f t="shared" si="220"/>
        <v>0</v>
      </c>
      <c r="J414" s="78">
        <f t="shared" si="221"/>
        <v>0</v>
      </c>
      <c r="K414" s="78">
        <f t="shared" si="222"/>
        <v>0</v>
      </c>
      <c r="L414" s="78">
        <f t="shared" si="223"/>
        <v>0</v>
      </c>
      <c r="M414" s="78">
        <f t="shared" ca="1" si="224"/>
        <v>7.4608904933814738E-2</v>
      </c>
      <c r="N414" s="78">
        <f t="shared" ca="1" si="210"/>
        <v>9.317296290022023E-3</v>
      </c>
      <c r="O414" s="78">
        <f t="shared" si="225"/>
        <v>5.0000000000000001E-4</v>
      </c>
      <c r="P414" s="13"/>
      <c r="Q414" s="8"/>
      <c r="R414" s="13"/>
      <c r="S414" s="89">
        <f t="shared" si="211"/>
        <v>0</v>
      </c>
      <c r="T414" s="75">
        <f t="shared" si="212"/>
        <v>0</v>
      </c>
      <c r="U414" s="90">
        <f t="shared" si="213"/>
        <v>0</v>
      </c>
      <c r="V414" s="82">
        <f t="shared" si="214"/>
        <v>0</v>
      </c>
      <c r="W414" s="8"/>
      <c r="X414" s="8"/>
      <c r="Y414" s="12"/>
      <c r="Z414" s="12"/>
      <c r="AA414" s="12"/>
      <c r="AB414" s="12"/>
      <c r="AC414" s="91">
        <f t="shared" si="215"/>
        <v>0</v>
      </c>
      <c r="AD414" s="75">
        <f t="shared" si="216"/>
        <v>0</v>
      </c>
      <c r="AE414" s="88">
        <f t="shared" si="204"/>
        <v>0</v>
      </c>
      <c r="AF414" s="92">
        <f t="shared" si="205"/>
        <v>0</v>
      </c>
      <c r="AG414" s="93">
        <f t="shared" si="206"/>
        <v>0</v>
      </c>
      <c r="AH414" s="93">
        <f t="shared" si="207"/>
        <v>0</v>
      </c>
      <c r="AI414" s="78">
        <f t="shared" si="208"/>
        <v>0</v>
      </c>
      <c r="AJ414" s="92">
        <f t="shared" si="217"/>
        <v>0</v>
      </c>
      <c r="AK414" s="78">
        <f t="shared" si="218"/>
        <v>0</v>
      </c>
      <c r="AL414" s="11"/>
      <c r="AM414" s="14"/>
      <c r="AN414" s="11"/>
      <c r="AO414" s="15"/>
      <c r="AP414" s="11"/>
      <c r="AQ414" s="11"/>
      <c r="AR414" s="11"/>
      <c r="AS414" s="75" t="str">
        <f t="shared" si="226"/>
        <v/>
      </c>
      <c r="AT414" s="75" t="str">
        <f t="shared" ca="1" si="227"/>
        <v/>
      </c>
      <c r="AU414" s="75" t="str">
        <f t="shared" si="228"/>
        <v/>
      </c>
      <c r="AV414" s="75" t="str">
        <f t="shared" ca="1" si="229"/>
        <v/>
      </c>
      <c r="AW414" s="169"/>
      <c r="AX414" s="169"/>
      <c r="AY414" s="75" t="str">
        <f t="shared" si="230"/>
        <v/>
      </c>
      <c r="AZ414" s="169"/>
      <c r="BA414" s="169"/>
      <c r="BB414" s="75" t="str">
        <f t="shared" si="231"/>
        <v/>
      </c>
      <c r="BC414" s="11"/>
      <c r="BH414" s="52"/>
      <c r="BI414" s="52"/>
      <c r="BJ414" s="52"/>
      <c r="BK414" s="52"/>
      <c r="BL414" s="52"/>
      <c r="BM414" s="52"/>
      <c r="BQ414" s="27"/>
      <c r="BR414" s="27"/>
      <c r="BS414" s="27"/>
      <c r="BT414" s="27"/>
      <c r="BU414" s="27"/>
      <c r="BV414" s="27"/>
      <c r="BW414" s="54"/>
      <c r="BX414" s="26"/>
      <c r="BY414" s="54"/>
      <c r="BZ414" s="26"/>
      <c r="CA414" s="26"/>
      <c r="CB414" s="26"/>
    </row>
    <row r="415" spans="1:80" ht="17.45" customHeight="1">
      <c r="A415" s="94">
        <f t="shared" si="232"/>
        <v>58.6</v>
      </c>
      <c r="B415" s="179">
        <f t="shared" si="209"/>
        <v>46357</v>
      </c>
      <c r="C415" s="8"/>
      <c r="D415" s="11"/>
      <c r="E415" s="12"/>
      <c r="F415" s="11"/>
      <c r="G415" s="74">
        <f t="shared" si="233"/>
        <v>765</v>
      </c>
      <c r="H415" s="75">
        <f t="shared" si="233"/>
        <v>5848</v>
      </c>
      <c r="I415" s="88">
        <f t="shared" si="220"/>
        <v>0</v>
      </c>
      <c r="J415" s="78">
        <f t="shared" si="221"/>
        <v>0</v>
      </c>
      <c r="K415" s="78">
        <f t="shared" si="222"/>
        <v>0</v>
      </c>
      <c r="L415" s="78">
        <f t="shared" si="223"/>
        <v>0</v>
      </c>
      <c r="M415" s="78">
        <f t="shared" ca="1" si="224"/>
        <v>7.4608904933814738E-2</v>
      </c>
      <c r="N415" s="78">
        <f t="shared" ca="1" si="210"/>
        <v>9.317296290022023E-3</v>
      </c>
      <c r="O415" s="78">
        <f t="shared" si="225"/>
        <v>5.0000000000000001E-4</v>
      </c>
      <c r="P415" s="13"/>
      <c r="Q415" s="8"/>
      <c r="R415" s="13"/>
      <c r="S415" s="89">
        <f t="shared" si="211"/>
        <v>0</v>
      </c>
      <c r="T415" s="75">
        <f t="shared" si="212"/>
        <v>0</v>
      </c>
      <c r="U415" s="90">
        <f t="shared" si="213"/>
        <v>0</v>
      </c>
      <c r="V415" s="82">
        <f t="shared" si="214"/>
        <v>0</v>
      </c>
      <c r="W415" s="8"/>
      <c r="X415" s="8"/>
      <c r="Y415" s="12"/>
      <c r="Z415" s="12"/>
      <c r="AA415" s="12"/>
      <c r="AB415" s="12"/>
      <c r="AC415" s="91">
        <f t="shared" si="215"/>
        <v>0</v>
      </c>
      <c r="AD415" s="75">
        <f t="shared" si="216"/>
        <v>0</v>
      </c>
      <c r="AE415" s="88">
        <f t="shared" si="204"/>
        <v>0</v>
      </c>
      <c r="AF415" s="92">
        <f t="shared" si="205"/>
        <v>0</v>
      </c>
      <c r="AG415" s="93">
        <f t="shared" si="206"/>
        <v>0</v>
      </c>
      <c r="AH415" s="93">
        <f t="shared" si="207"/>
        <v>0</v>
      </c>
      <c r="AI415" s="78">
        <f t="shared" si="208"/>
        <v>0</v>
      </c>
      <c r="AJ415" s="92">
        <f t="shared" si="217"/>
        <v>0</v>
      </c>
      <c r="AK415" s="78">
        <f t="shared" si="218"/>
        <v>0</v>
      </c>
      <c r="AL415" s="11"/>
      <c r="AM415" s="14"/>
      <c r="AN415" s="11"/>
      <c r="AO415" s="15"/>
      <c r="AP415" s="11"/>
      <c r="AQ415" s="11"/>
      <c r="AR415" s="11"/>
      <c r="AS415" s="75" t="str">
        <f t="shared" si="226"/>
        <v/>
      </c>
      <c r="AT415" s="75" t="str">
        <f t="shared" ca="1" si="227"/>
        <v/>
      </c>
      <c r="AU415" s="75" t="str">
        <f t="shared" si="228"/>
        <v/>
      </c>
      <c r="AV415" s="75" t="str">
        <f t="shared" ca="1" si="229"/>
        <v/>
      </c>
      <c r="AW415" s="169"/>
      <c r="AX415" s="169"/>
      <c r="AY415" s="75" t="str">
        <f t="shared" si="230"/>
        <v/>
      </c>
      <c r="AZ415" s="169"/>
      <c r="BA415" s="169"/>
      <c r="BB415" s="75" t="str">
        <f t="shared" si="231"/>
        <v/>
      </c>
      <c r="BC415" s="11"/>
      <c r="BH415" s="52"/>
      <c r="BI415" s="52"/>
      <c r="BJ415" s="52"/>
      <c r="BK415" s="52"/>
      <c r="BL415" s="52"/>
      <c r="BM415" s="52"/>
      <c r="BQ415" s="27"/>
      <c r="BR415" s="27"/>
      <c r="BS415" s="27"/>
      <c r="BT415" s="27"/>
      <c r="BU415" s="27"/>
      <c r="BV415" s="27"/>
      <c r="BW415" s="54"/>
      <c r="BX415" s="26"/>
      <c r="BY415" s="54"/>
      <c r="BZ415" s="26"/>
      <c r="CA415" s="26"/>
      <c r="CB415" s="26"/>
    </row>
    <row r="416" spans="1:80" ht="17.45" customHeight="1" thickBot="1">
      <c r="A416" s="86">
        <f t="shared" si="232"/>
        <v>58.7</v>
      </c>
      <c r="B416" s="180">
        <f t="shared" si="209"/>
        <v>46358</v>
      </c>
      <c r="C416" s="16"/>
      <c r="D416" s="17"/>
      <c r="E416" s="18"/>
      <c r="F416" s="17"/>
      <c r="G416" s="96">
        <f t="shared" si="233"/>
        <v>765</v>
      </c>
      <c r="H416" s="97">
        <f t="shared" si="233"/>
        <v>5848</v>
      </c>
      <c r="I416" s="98">
        <f t="shared" si="220"/>
        <v>0</v>
      </c>
      <c r="J416" s="99">
        <f t="shared" si="221"/>
        <v>0</v>
      </c>
      <c r="K416" s="99">
        <f t="shared" si="222"/>
        <v>0</v>
      </c>
      <c r="L416" s="99">
        <f t="shared" si="223"/>
        <v>0</v>
      </c>
      <c r="M416" s="99">
        <f t="shared" ca="1" si="224"/>
        <v>7.4608904933814738E-2</v>
      </c>
      <c r="N416" s="99">
        <f t="shared" ca="1" si="210"/>
        <v>9.317296290022023E-3</v>
      </c>
      <c r="O416" s="99">
        <f t="shared" si="225"/>
        <v>5.0000000000000001E-4</v>
      </c>
      <c r="P416" s="19"/>
      <c r="Q416" s="16"/>
      <c r="R416" s="19"/>
      <c r="S416" s="89">
        <f t="shared" si="211"/>
        <v>0</v>
      </c>
      <c r="T416" s="75">
        <f t="shared" si="212"/>
        <v>0</v>
      </c>
      <c r="U416" s="100">
        <f t="shared" si="213"/>
        <v>0</v>
      </c>
      <c r="V416" s="101">
        <f t="shared" si="214"/>
        <v>0</v>
      </c>
      <c r="W416" s="16"/>
      <c r="X416" s="8"/>
      <c r="Y416" s="12"/>
      <c r="Z416" s="12"/>
      <c r="AA416" s="12"/>
      <c r="AB416" s="12"/>
      <c r="AC416" s="102">
        <f t="shared" si="215"/>
        <v>0</v>
      </c>
      <c r="AD416" s="97">
        <f t="shared" si="216"/>
        <v>0</v>
      </c>
      <c r="AE416" s="98">
        <f t="shared" si="204"/>
        <v>0</v>
      </c>
      <c r="AF416" s="103">
        <f t="shared" si="205"/>
        <v>0</v>
      </c>
      <c r="AG416" s="104">
        <f t="shared" si="206"/>
        <v>0</v>
      </c>
      <c r="AH416" s="104">
        <f t="shared" si="207"/>
        <v>0</v>
      </c>
      <c r="AI416" s="99">
        <f t="shared" si="208"/>
        <v>0</v>
      </c>
      <c r="AJ416" s="103">
        <f t="shared" si="217"/>
        <v>0</v>
      </c>
      <c r="AK416" s="99">
        <f t="shared" si="218"/>
        <v>0</v>
      </c>
      <c r="AL416" s="17"/>
      <c r="AM416" s="20"/>
      <c r="AN416" s="17"/>
      <c r="AO416" s="21"/>
      <c r="AP416" s="17"/>
      <c r="AQ416" s="17"/>
      <c r="AR416" s="17"/>
      <c r="AS416" s="97" t="str">
        <f t="shared" si="226"/>
        <v/>
      </c>
      <c r="AT416" s="97" t="str">
        <f t="shared" ca="1" si="227"/>
        <v/>
      </c>
      <c r="AU416" s="97" t="str">
        <f t="shared" si="228"/>
        <v/>
      </c>
      <c r="AV416" s="97" t="str">
        <f t="shared" ca="1" si="229"/>
        <v/>
      </c>
      <c r="AW416" s="167"/>
      <c r="AX416" s="167"/>
      <c r="AY416" s="97" t="str">
        <f t="shared" si="230"/>
        <v/>
      </c>
      <c r="AZ416" s="167"/>
      <c r="BA416" s="167"/>
      <c r="BB416" s="97" t="str">
        <f t="shared" si="231"/>
        <v/>
      </c>
      <c r="BC416" s="17"/>
      <c r="BH416" s="52"/>
      <c r="BI416" s="52"/>
      <c r="BJ416" s="52"/>
      <c r="BK416" s="52"/>
      <c r="BL416" s="52"/>
      <c r="BM416" s="52"/>
      <c r="BQ416" s="27"/>
      <c r="BR416" s="27"/>
      <c r="BS416" s="27"/>
      <c r="BT416" s="27"/>
      <c r="BU416" s="27"/>
      <c r="BV416" s="27"/>
      <c r="BW416" s="54"/>
      <c r="BX416" s="26"/>
      <c r="BY416" s="54"/>
      <c r="BZ416" s="26"/>
      <c r="CA416" s="26"/>
      <c r="CB416" s="26"/>
    </row>
    <row r="417" spans="1:80" ht="17.45" customHeight="1" thickTop="1">
      <c r="A417" s="71">
        <f>A410+1</f>
        <v>59.1</v>
      </c>
      <c r="B417" s="178">
        <f>B416+1</f>
        <v>46359</v>
      </c>
      <c r="C417" s="4"/>
      <c r="D417" s="5"/>
      <c r="E417" s="6"/>
      <c r="F417" s="5"/>
      <c r="G417" s="74">
        <f t="shared" si="233"/>
        <v>765</v>
      </c>
      <c r="H417" s="75">
        <f t="shared" si="233"/>
        <v>5848</v>
      </c>
      <c r="I417" s="76">
        <f t="shared" si="220"/>
        <v>0</v>
      </c>
      <c r="J417" s="77">
        <f t="shared" si="221"/>
        <v>0</v>
      </c>
      <c r="K417" s="77">
        <f t="shared" si="222"/>
        <v>0</v>
      </c>
      <c r="L417" s="77">
        <f t="shared" si="223"/>
        <v>0</v>
      </c>
      <c r="M417" s="78">
        <f t="shared" ca="1" si="224"/>
        <v>7.4608904933814738E-2</v>
      </c>
      <c r="N417" s="78">
        <f t="shared" ca="1" si="210"/>
        <v>9.317296290022023E-3</v>
      </c>
      <c r="O417" s="78">
        <f t="shared" si="225"/>
        <v>5.0000000000000001E-4</v>
      </c>
      <c r="P417" s="13"/>
      <c r="Q417" s="8"/>
      <c r="R417" s="13"/>
      <c r="S417" s="79">
        <f t="shared" si="211"/>
        <v>0</v>
      </c>
      <c r="T417" s="80">
        <f t="shared" si="212"/>
        <v>0</v>
      </c>
      <c r="U417" s="90">
        <f t="shared" si="213"/>
        <v>0</v>
      </c>
      <c r="V417" s="82">
        <f t="shared" si="214"/>
        <v>0</v>
      </c>
      <c r="W417" s="4"/>
      <c r="X417" s="4"/>
      <c r="Y417" s="6"/>
      <c r="Z417" s="6"/>
      <c r="AA417" s="6"/>
      <c r="AB417" s="6"/>
      <c r="AC417" s="83">
        <f t="shared" si="215"/>
        <v>0</v>
      </c>
      <c r="AD417" s="80">
        <f t="shared" si="216"/>
        <v>0</v>
      </c>
      <c r="AE417" s="76">
        <f t="shared" si="204"/>
        <v>0</v>
      </c>
      <c r="AF417" s="84">
        <f t="shared" si="205"/>
        <v>0</v>
      </c>
      <c r="AG417" s="85">
        <f t="shared" si="206"/>
        <v>0</v>
      </c>
      <c r="AH417" s="85">
        <f t="shared" si="207"/>
        <v>0</v>
      </c>
      <c r="AI417" s="77">
        <f t="shared" si="208"/>
        <v>0</v>
      </c>
      <c r="AJ417" s="84">
        <f t="shared" si="217"/>
        <v>0</v>
      </c>
      <c r="AK417" s="77">
        <f t="shared" si="218"/>
        <v>0</v>
      </c>
      <c r="AL417" s="5"/>
      <c r="AM417" s="9"/>
      <c r="AN417" s="5"/>
      <c r="AO417" s="10"/>
      <c r="AP417" s="5"/>
      <c r="AQ417" s="5"/>
      <c r="AR417" s="5"/>
      <c r="AS417" s="80" t="str">
        <f t="shared" si="226"/>
        <v/>
      </c>
      <c r="AT417" s="80" t="str">
        <f t="shared" ca="1" si="227"/>
        <v/>
      </c>
      <c r="AU417" s="80" t="str">
        <f t="shared" si="228"/>
        <v/>
      </c>
      <c r="AV417" s="80" t="str">
        <f t="shared" ca="1" si="229"/>
        <v/>
      </c>
      <c r="AW417" s="165"/>
      <c r="AX417" s="165"/>
      <c r="AY417" s="80" t="str">
        <f t="shared" si="230"/>
        <v/>
      </c>
      <c r="AZ417" s="165"/>
      <c r="BA417" s="165"/>
      <c r="BB417" s="80" t="str">
        <f t="shared" si="231"/>
        <v/>
      </c>
      <c r="BC417" s="5"/>
      <c r="BH417" s="52"/>
      <c r="BI417" s="52"/>
      <c r="BJ417" s="52"/>
      <c r="BK417" s="52"/>
      <c r="BL417" s="52"/>
      <c r="BM417" s="52"/>
      <c r="BQ417" s="27"/>
      <c r="BR417" s="27"/>
      <c r="BS417" s="27"/>
      <c r="BT417" s="27"/>
      <c r="BU417" s="27"/>
      <c r="BV417" s="27"/>
      <c r="BW417" s="54"/>
      <c r="BX417" s="26"/>
      <c r="BY417" s="54"/>
      <c r="BZ417" s="26"/>
      <c r="CA417" s="26"/>
      <c r="CB417" s="26"/>
    </row>
    <row r="418" spans="1:80" ht="17.45" customHeight="1">
      <c r="A418" s="86">
        <f t="shared" si="232"/>
        <v>59.2</v>
      </c>
      <c r="B418" s="179">
        <f t="shared" si="209"/>
        <v>46360</v>
      </c>
      <c r="C418" s="8"/>
      <c r="D418" s="11"/>
      <c r="E418" s="12"/>
      <c r="F418" s="11"/>
      <c r="G418" s="74">
        <f t="shared" si="233"/>
        <v>765</v>
      </c>
      <c r="H418" s="75">
        <f t="shared" si="233"/>
        <v>5848</v>
      </c>
      <c r="I418" s="88">
        <f t="shared" si="220"/>
        <v>0</v>
      </c>
      <c r="J418" s="78">
        <f t="shared" si="221"/>
        <v>0</v>
      </c>
      <c r="K418" s="78">
        <f t="shared" si="222"/>
        <v>0</v>
      </c>
      <c r="L418" s="78">
        <f t="shared" si="223"/>
        <v>0</v>
      </c>
      <c r="M418" s="78">
        <f t="shared" ca="1" si="224"/>
        <v>7.4608904933814738E-2</v>
      </c>
      <c r="N418" s="78">
        <f t="shared" ca="1" si="210"/>
        <v>9.317296290022023E-3</v>
      </c>
      <c r="O418" s="78">
        <f t="shared" si="225"/>
        <v>5.0000000000000001E-4</v>
      </c>
      <c r="P418" s="13"/>
      <c r="Q418" s="8"/>
      <c r="R418" s="13"/>
      <c r="S418" s="89">
        <f t="shared" si="211"/>
        <v>0</v>
      </c>
      <c r="T418" s="75">
        <f t="shared" si="212"/>
        <v>0</v>
      </c>
      <c r="U418" s="90">
        <f t="shared" si="213"/>
        <v>0</v>
      </c>
      <c r="V418" s="82">
        <f t="shared" si="214"/>
        <v>0</v>
      </c>
      <c r="W418" s="8"/>
      <c r="X418" s="8"/>
      <c r="Y418" s="12"/>
      <c r="Z418" s="12"/>
      <c r="AA418" s="12"/>
      <c r="AB418" s="12"/>
      <c r="AC418" s="91">
        <f t="shared" si="215"/>
        <v>0</v>
      </c>
      <c r="AD418" s="75">
        <f t="shared" si="216"/>
        <v>0</v>
      </c>
      <c r="AE418" s="88">
        <f t="shared" si="204"/>
        <v>0</v>
      </c>
      <c r="AF418" s="92">
        <f t="shared" si="205"/>
        <v>0</v>
      </c>
      <c r="AG418" s="93">
        <f t="shared" si="206"/>
        <v>0</v>
      </c>
      <c r="AH418" s="93">
        <f t="shared" si="207"/>
        <v>0</v>
      </c>
      <c r="AI418" s="78">
        <f t="shared" si="208"/>
        <v>0</v>
      </c>
      <c r="AJ418" s="92">
        <f t="shared" si="217"/>
        <v>0</v>
      </c>
      <c r="AK418" s="78">
        <f t="shared" si="218"/>
        <v>0</v>
      </c>
      <c r="AL418" s="11"/>
      <c r="AM418" s="14"/>
      <c r="AN418" s="11"/>
      <c r="AO418" s="15"/>
      <c r="AP418" s="11"/>
      <c r="AQ418" s="11"/>
      <c r="AR418" s="11"/>
      <c r="AS418" s="75" t="str">
        <f t="shared" si="226"/>
        <v/>
      </c>
      <c r="AT418" s="75" t="str">
        <f t="shared" ca="1" si="227"/>
        <v/>
      </c>
      <c r="AU418" s="75" t="str">
        <f t="shared" si="228"/>
        <v/>
      </c>
      <c r="AV418" s="75" t="str">
        <f t="shared" ca="1" si="229"/>
        <v/>
      </c>
      <c r="AW418" s="169"/>
      <c r="AX418" s="169"/>
      <c r="AY418" s="75" t="str">
        <f t="shared" si="230"/>
        <v/>
      </c>
      <c r="AZ418" s="169"/>
      <c r="BA418" s="169"/>
      <c r="BB418" s="75" t="str">
        <f t="shared" si="231"/>
        <v/>
      </c>
      <c r="BC418" s="11"/>
      <c r="BH418" s="52"/>
      <c r="BI418" s="52"/>
      <c r="BJ418" s="52"/>
      <c r="BK418" s="52"/>
      <c r="BL418" s="52"/>
      <c r="BM418" s="52"/>
      <c r="BQ418" s="27"/>
      <c r="BR418" s="27"/>
      <c r="BS418" s="27"/>
      <c r="BT418" s="27"/>
      <c r="BU418" s="27"/>
      <c r="BV418" s="27"/>
      <c r="BW418" s="54"/>
      <c r="BX418" s="26"/>
      <c r="BY418" s="54"/>
      <c r="BZ418" s="26"/>
      <c r="CA418" s="26"/>
      <c r="CB418" s="26"/>
    </row>
    <row r="419" spans="1:80" ht="17.45" customHeight="1">
      <c r="A419" s="94">
        <f t="shared" si="232"/>
        <v>59.3</v>
      </c>
      <c r="B419" s="179">
        <f t="shared" si="209"/>
        <v>46361</v>
      </c>
      <c r="C419" s="8"/>
      <c r="D419" s="11"/>
      <c r="E419" s="12"/>
      <c r="F419" s="11"/>
      <c r="G419" s="74">
        <f t="shared" si="233"/>
        <v>765</v>
      </c>
      <c r="H419" s="75">
        <f t="shared" si="233"/>
        <v>5848</v>
      </c>
      <c r="I419" s="88">
        <f t="shared" si="220"/>
        <v>0</v>
      </c>
      <c r="J419" s="78">
        <f t="shared" si="221"/>
        <v>0</v>
      </c>
      <c r="K419" s="78">
        <f t="shared" si="222"/>
        <v>0</v>
      </c>
      <c r="L419" s="78">
        <f t="shared" si="223"/>
        <v>0</v>
      </c>
      <c r="M419" s="78">
        <f t="shared" ca="1" si="224"/>
        <v>7.4608904933814738E-2</v>
      </c>
      <c r="N419" s="78">
        <f t="shared" ca="1" si="210"/>
        <v>9.317296290022023E-3</v>
      </c>
      <c r="O419" s="78">
        <f t="shared" si="225"/>
        <v>5.0000000000000001E-4</v>
      </c>
      <c r="P419" s="13"/>
      <c r="Q419" s="8"/>
      <c r="R419" s="13"/>
      <c r="S419" s="89">
        <f t="shared" si="211"/>
        <v>0</v>
      </c>
      <c r="T419" s="75">
        <f t="shared" si="212"/>
        <v>0</v>
      </c>
      <c r="U419" s="90">
        <f t="shared" si="213"/>
        <v>0</v>
      </c>
      <c r="V419" s="82">
        <f t="shared" si="214"/>
        <v>0</v>
      </c>
      <c r="W419" s="8"/>
      <c r="X419" s="8"/>
      <c r="Y419" s="12"/>
      <c r="Z419" s="12"/>
      <c r="AA419" s="12"/>
      <c r="AB419" s="12"/>
      <c r="AC419" s="91">
        <f t="shared" si="215"/>
        <v>0</v>
      </c>
      <c r="AD419" s="75">
        <f t="shared" si="216"/>
        <v>0</v>
      </c>
      <c r="AE419" s="88">
        <f t="shared" si="204"/>
        <v>0</v>
      </c>
      <c r="AF419" s="92">
        <f t="shared" si="205"/>
        <v>0</v>
      </c>
      <c r="AG419" s="93">
        <f t="shared" si="206"/>
        <v>0</v>
      </c>
      <c r="AH419" s="93">
        <f t="shared" si="207"/>
        <v>0</v>
      </c>
      <c r="AI419" s="78">
        <f t="shared" si="208"/>
        <v>0</v>
      </c>
      <c r="AJ419" s="92">
        <f t="shared" si="217"/>
        <v>0</v>
      </c>
      <c r="AK419" s="78">
        <f t="shared" si="218"/>
        <v>0</v>
      </c>
      <c r="AL419" s="11"/>
      <c r="AM419" s="14"/>
      <c r="AN419" s="11"/>
      <c r="AO419" s="15"/>
      <c r="AP419" s="11"/>
      <c r="AQ419" s="11"/>
      <c r="AR419" s="11"/>
      <c r="AS419" s="75" t="str">
        <f t="shared" si="226"/>
        <v/>
      </c>
      <c r="AT419" s="75" t="str">
        <f t="shared" ca="1" si="227"/>
        <v/>
      </c>
      <c r="AU419" s="75" t="str">
        <f t="shared" si="228"/>
        <v/>
      </c>
      <c r="AV419" s="75" t="str">
        <f t="shared" ca="1" si="229"/>
        <v/>
      </c>
      <c r="AW419" s="169"/>
      <c r="AX419" s="169"/>
      <c r="AY419" s="75" t="str">
        <f t="shared" si="230"/>
        <v/>
      </c>
      <c r="AZ419" s="169"/>
      <c r="BA419" s="169"/>
      <c r="BB419" s="75" t="str">
        <f t="shared" si="231"/>
        <v/>
      </c>
      <c r="BC419" s="11"/>
      <c r="BH419" s="52"/>
      <c r="BI419" s="52"/>
      <c r="BJ419" s="52"/>
      <c r="BK419" s="52"/>
      <c r="BL419" s="52"/>
      <c r="BM419" s="52"/>
      <c r="BQ419" s="27"/>
      <c r="BR419" s="27"/>
      <c r="BS419" s="27"/>
      <c r="BT419" s="27"/>
      <c r="BU419" s="27"/>
      <c r="BV419" s="27"/>
      <c r="BW419" s="54"/>
      <c r="BX419" s="26"/>
      <c r="BY419" s="54"/>
      <c r="BZ419" s="26"/>
      <c r="CA419" s="26"/>
      <c r="CB419" s="26"/>
    </row>
    <row r="420" spans="1:80" ht="17.45" customHeight="1">
      <c r="A420" s="86">
        <f t="shared" si="232"/>
        <v>59.4</v>
      </c>
      <c r="B420" s="179">
        <f t="shared" si="209"/>
        <v>46362</v>
      </c>
      <c r="C420" s="8"/>
      <c r="D420" s="11"/>
      <c r="E420" s="12"/>
      <c r="F420" s="11"/>
      <c r="G420" s="74">
        <f t="shared" si="233"/>
        <v>765</v>
      </c>
      <c r="H420" s="75">
        <f t="shared" si="233"/>
        <v>5848</v>
      </c>
      <c r="I420" s="88">
        <f t="shared" si="220"/>
        <v>0</v>
      </c>
      <c r="J420" s="78">
        <f t="shared" si="221"/>
        <v>0</v>
      </c>
      <c r="K420" s="78">
        <f t="shared" si="222"/>
        <v>0</v>
      </c>
      <c r="L420" s="78">
        <f t="shared" si="223"/>
        <v>0</v>
      </c>
      <c r="M420" s="78">
        <f t="shared" ca="1" si="224"/>
        <v>7.4608904933814738E-2</v>
      </c>
      <c r="N420" s="78">
        <f t="shared" ca="1" si="210"/>
        <v>9.317296290022023E-3</v>
      </c>
      <c r="O420" s="78">
        <f t="shared" si="225"/>
        <v>5.0000000000000001E-4</v>
      </c>
      <c r="P420" s="13"/>
      <c r="Q420" s="8"/>
      <c r="R420" s="13"/>
      <c r="S420" s="89">
        <f t="shared" si="211"/>
        <v>0</v>
      </c>
      <c r="T420" s="75">
        <f t="shared" si="212"/>
        <v>0</v>
      </c>
      <c r="U420" s="90">
        <f t="shared" si="213"/>
        <v>0</v>
      </c>
      <c r="V420" s="82">
        <f t="shared" si="214"/>
        <v>0</v>
      </c>
      <c r="W420" s="8"/>
      <c r="X420" s="8"/>
      <c r="Y420" s="12"/>
      <c r="Z420" s="12"/>
      <c r="AA420" s="12"/>
      <c r="AB420" s="12"/>
      <c r="AC420" s="91">
        <f t="shared" si="215"/>
        <v>0</v>
      </c>
      <c r="AD420" s="75">
        <f t="shared" si="216"/>
        <v>0</v>
      </c>
      <c r="AE420" s="88">
        <f t="shared" si="204"/>
        <v>0</v>
      </c>
      <c r="AF420" s="92">
        <f t="shared" si="205"/>
        <v>0</v>
      </c>
      <c r="AG420" s="93">
        <f t="shared" si="206"/>
        <v>0</v>
      </c>
      <c r="AH420" s="93">
        <f t="shared" si="207"/>
        <v>0</v>
      </c>
      <c r="AI420" s="78">
        <f t="shared" si="208"/>
        <v>0</v>
      </c>
      <c r="AJ420" s="92">
        <f t="shared" si="217"/>
        <v>0</v>
      </c>
      <c r="AK420" s="78">
        <f t="shared" si="218"/>
        <v>0</v>
      </c>
      <c r="AL420" s="11"/>
      <c r="AM420" s="14"/>
      <c r="AN420" s="11"/>
      <c r="AO420" s="15"/>
      <c r="AP420" s="11"/>
      <c r="AQ420" s="11"/>
      <c r="AR420" s="11"/>
      <c r="AS420" s="75" t="str">
        <f t="shared" si="226"/>
        <v/>
      </c>
      <c r="AT420" s="75" t="str">
        <f t="shared" ca="1" si="227"/>
        <v/>
      </c>
      <c r="AU420" s="75" t="str">
        <f t="shared" si="228"/>
        <v/>
      </c>
      <c r="AV420" s="75" t="str">
        <f t="shared" ca="1" si="229"/>
        <v/>
      </c>
      <c r="AW420" s="169"/>
      <c r="AX420" s="169"/>
      <c r="AY420" s="75" t="str">
        <f t="shared" si="230"/>
        <v/>
      </c>
      <c r="AZ420" s="169"/>
      <c r="BA420" s="169"/>
      <c r="BB420" s="75" t="str">
        <f t="shared" si="231"/>
        <v/>
      </c>
      <c r="BC420" s="11"/>
      <c r="BH420" s="52"/>
      <c r="BI420" s="52"/>
      <c r="BJ420" s="52"/>
      <c r="BK420" s="52"/>
      <c r="BL420" s="52"/>
      <c r="BM420" s="52"/>
      <c r="BQ420" s="27"/>
      <c r="BR420" s="27"/>
      <c r="BS420" s="27"/>
      <c r="BT420" s="27"/>
      <c r="BU420" s="27"/>
      <c r="BV420" s="27"/>
      <c r="BW420" s="54"/>
      <c r="BX420" s="26"/>
      <c r="BY420" s="54"/>
      <c r="BZ420" s="26"/>
      <c r="CA420" s="26"/>
      <c r="CB420" s="26"/>
    </row>
    <row r="421" spans="1:80" ht="17.45" customHeight="1">
      <c r="A421" s="94">
        <f t="shared" si="232"/>
        <v>59.5</v>
      </c>
      <c r="B421" s="179">
        <f t="shared" si="209"/>
        <v>46363</v>
      </c>
      <c r="C421" s="8"/>
      <c r="D421" s="11"/>
      <c r="E421" s="12"/>
      <c r="F421" s="11"/>
      <c r="G421" s="74">
        <f t="shared" si="233"/>
        <v>765</v>
      </c>
      <c r="H421" s="75">
        <f t="shared" si="233"/>
        <v>5848</v>
      </c>
      <c r="I421" s="88">
        <f t="shared" si="220"/>
        <v>0</v>
      </c>
      <c r="J421" s="78">
        <f t="shared" si="221"/>
        <v>0</v>
      </c>
      <c r="K421" s="78">
        <f t="shared" si="222"/>
        <v>0</v>
      </c>
      <c r="L421" s="78">
        <f t="shared" si="223"/>
        <v>0</v>
      </c>
      <c r="M421" s="78">
        <f t="shared" ca="1" si="224"/>
        <v>7.4608904933814738E-2</v>
      </c>
      <c r="N421" s="78">
        <f t="shared" ca="1" si="210"/>
        <v>9.317296290022023E-3</v>
      </c>
      <c r="O421" s="78">
        <f t="shared" si="225"/>
        <v>5.0000000000000001E-4</v>
      </c>
      <c r="P421" s="13"/>
      <c r="Q421" s="8"/>
      <c r="R421" s="13"/>
      <c r="S421" s="89">
        <f t="shared" si="211"/>
        <v>0</v>
      </c>
      <c r="T421" s="75">
        <f t="shared" si="212"/>
        <v>0</v>
      </c>
      <c r="U421" s="90">
        <f t="shared" si="213"/>
        <v>0</v>
      </c>
      <c r="V421" s="82">
        <f t="shared" si="214"/>
        <v>0</v>
      </c>
      <c r="W421" s="8"/>
      <c r="X421" s="8"/>
      <c r="Y421" s="12"/>
      <c r="Z421" s="12"/>
      <c r="AA421" s="12"/>
      <c r="AB421" s="12"/>
      <c r="AC421" s="91">
        <f t="shared" si="215"/>
        <v>0</v>
      </c>
      <c r="AD421" s="75">
        <f t="shared" si="216"/>
        <v>0</v>
      </c>
      <c r="AE421" s="88">
        <f t="shared" si="204"/>
        <v>0</v>
      </c>
      <c r="AF421" s="92">
        <f t="shared" si="205"/>
        <v>0</v>
      </c>
      <c r="AG421" s="93">
        <f t="shared" si="206"/>
        <v>0</v>
      </c>
      <c r="AH421" s="93">
        <f t="shared" si="207"/>
        <v>0</v>
      </c>
      <c r="AI421" s="78">
        <f t="shared" si="208"/>
        <v>0</v>
      </c>
      <c r="AJ421" s="92">
        <f t="shared" si="217"/>
        <v>0</v>
      </c>
      <c r="AK421" s="78">
        <f t="shared" si="218"/>
        <v>0</v>
      </c>
      <c r="AL421" s="11"/>
      <c r="AM421" s="14"/>
      <c r="AN421" s="11"/>
      <c r="AO421" s="15"/>
      <c r="AP421" s="11"/>
      <c r="AQ421" s="11"/>
      <c r="AR421" s="11"/>
      <c r="AS421" s="75" t="str">
        <f t="shared" si="226"/>
        <v/>
      </c>
      <c r="AT421" s="75" t="str">
        <f t="shared" ca="1" si="227"/>
        <v/>
      </c>
      <c r="AU421" s="75" t="str">
        <f t="shared" si="228"/>
        <v/>
      </c>
      <c r="AV421" s="75" t="str">
        <f t="shared" ca="1" si="229"/>
        <v/>
      </c>
      <c r="AW421" s="169"/>
      <c r="AX421" s="169"/>
      <c r="AY421" s="75" t="str">
        <f t="shared" si="230"/>
        <v/>
      </c>
      <c r="AZ421" s="169"/>
      <c r="BA421" s="169"/>
      <c r="BB421" s="75" t="str">
        <f t="shared" si="231"/>
        <v/>
      </c>
      <c r="BC421" s="11"/>
      <c r="BH421" s="52"/>
      <c r="BI421" s="52"/>
      <c r="BJ421" s="52"/>
      <c r="BK421" s="52"/>
      <c r="BL421" s="52"/>
      <c r="BM421" s="52"/>
      <c r="BQ421" s="27"/>
      <c r="BR421" s="27"/>
      <c r="BS421" s="27"/>
      <c r="BT421" s="27"/>
      <c r="BU421" s="27"/>
      <c r="BV421" s="27"/>
      <c r="BW421" s="54"/>
      <c r="BX421" s="26"/>
      <c r="BY421" s="54"/>
      <c r="BZ421" s="26"/>
      <c r="CA421" s="26"/>
      <c r="CB421" s="26"/>
    </row>
    <row r="422" spans="1:80" ht="17.45" customHeight="1">
      <c r="A422" s="86">
        <f t="shared" si="232"/>
        <v>59.6</v>
      </c>
      <c r="B422" s="179">
        <f t="shared" si="209"/>
        <v>46364</v>
      </c>
      <c r="C422" s="8"/>
      <c r="D422" s="11"/>
      <c r="E422" s="12"/>
      <c r="F422" s="11"/>
      <c r="G422" s="74">
        <f t="shared" si="233"/>
        <v>765</v>
      </c>
      <c r="H422" s="75">
        <f t="shared" si="233"/>
        <v>5848</v>
      </c>
      <c r="I422" s="88">
        <f t="shared" si="220"/>
        <v>0</v>
      </c>
      <c r="J422" s="78">
        <f t="shared" si="221"/>
        <v>0</v>
      </c>
      <c r="K422" s="78">
        <f t="shared" si="222"/>
        <v>0</v>
      </c>
      <c r="L422" s="78">
        <f t="shared" si="223"/>
        <v>0</v>
      </c>
      <c r="M422" s="78">
        <f t="shared" ca="1" si="224"/>
        <v>7.4608904933814738E-2</v>
      </c>
      <c r="N422" s="78">
        <f t="shared" ca="1" si="210"/>
        <v>9.317296290022023E-3</v>
      </c>
      <c r="O422" s="78">
        <f t="shared" si="225"/>
        <v>5.0000000000000001E-4</v>
      </c>
      <c r="P422" s="13"/>
      <c r="Q422" s="8"/>
      <c r="R422" s="13"/>
      <c r="S422" s="89">
        <f t="shared" si="211"/>
        <v>0</v>
      </c>
      <c r="T422" s="75">
        <f t="shared" si="212"/>
        <v>0</v>
      </c>
      <c r="U422" s="90">
        <f t="shared" si="213"/>
        <v>0</v>
      </c>
      <c r="V422" s="82">
        <f t="shared" si="214"/>
        <v>0</v>
      </c>
      <c r="W422" s="8"/>
      <c r="X422" s="8"/>
      <c r="Y422" s="12"/>
      <c r="Z422" s="12"/>
      <c r="AA422" s="12"/>
      <c r="AB422" s="12"/>
      <c r="AC422" s="91">
        <f t="shared" si="215"/>
        <v>0</v>
      </c>
      <c r="AD422" s="75">
        <f t="shared" si="216"/>
        <v>0</v>
      </c>
      <c r="AE422" s="88">
        <f t="shared" si="204"/>
        <v>0</v>
      </c>
      <c r="AF422" s="92">
        <f t="shared" si="205"/>
        <v>0</v>
      </c>
      <c r="AG422" s="93">
        <f t="shared" si="206"/>
        <v>0</v>
      </c>
      <c r="AH422" s="93">
        <f t="shared" si="207"/>
        <v>0</v>
      </c>
      <c r="AI422" s="78">
        <f t="shared" si="208"/>
        <v>0</v>
      </c>
      <c r="AJ422" s="92">
        <f t="shared" si="217"/>
        <v>0</v>
      </c>
      <c r="AK422" s="78">
        <f t="shared" si="218"/>
        <v>0</v>
      </c>
      <c r="AL422" s="11"/>
      <c r="AM422" s="14"/>
      <c r="AN422" s="11"/>
      <c r="AO422" s="15"/>
      <c r="AP422" s="11"/>
      <c r="AQ422" s="11"/>
      <c r="AR422" s="11"/>
      <c r="AS422" s="75" t="str">
        <f t="shared" si="226"/>
        <v/>
      </c>
      <c r="AT422" s="75" t="str">
        <f t="shared" ca="1" si="227"/>
        <v/>
      </c>
      <c r="AU422" s="75" t="str">
        <f t="shared" si="228"/>
        <v/>
      </c>
      <c r="AV422" s="75" t="str">
        <f t="shared" ca="1" si="229"/>
        <v/>
      </c>
      <c r="AW422" s="169"/>
      <c r="AX422" s="169"/>
      <c r="AY422" s="75" t="str">
        <f t="shared" si="230"/>
        <v/>
      </c>
      <c r="AZ422" s="169"/>
      <c r="BA422" s="169"/>
      <c r="BB422" s="75" t="str">
        <f t="shared" si="231"/>
        <v/>
      </c>
      <c r="BC422" s="11"/>
      <c r="BH422" s="52"/>
      <c r="BI422" s="52"/>
      <c r="BJ422" s="52"/>
      <c r="BK422" s="52"/>
      <c r="BL422" s="52"/>
      <c r="BM422" s="52"/>
      <c r="BQ422" s="27"/>
      <c r="BR422" s="27"/>
      <c r="BS422" s="27"/>
      <c r="BT422" s="27"/>
      <c r="BU422" s="27"/>
      <c r="BV422" s="27"/>
      <c r="BW422" s="54"/>
      <c r="BX422" s="26"/>
      <c r="BY422" s="54"/>
      <c r="BZ422" s="26"/>
      <c r="CA422" s="26"/>
      <c r="CB422" s="26"/>
    </row>
    <row r="423" spans="1:80" ht="17.45" customHeight="1" thickBot="1">
      <c r="A423" s="94">
        <f t="shared" si="232"/>
        <v>59.7</v>
      </c>
      <c r="B423" s="180">
        <f t="shared" si="209"/>
        <v>46365</v>
      </c>
      <c r="C423" s="16"/>
      <c r="D423" s="17"/>
      <c r="E423" s="18"/>
      <c r="F423" s="17"/>
      <c r="G423" s="96">
        <f t="shared" si="233"/>
        <v>765</v>
      </c>
      <c r="H423" s="97">
        <f t="shared" si="233"/>
        <v>5848</v>
      </c>
      <c r="I423" s="98">
        <f t="shared" si="220"/>
        <v>0</v>
      </c>
      <c r="J423" s="99">
        <f t="shared" si="221"/>
        <v>0</v>
      </c>
      <c r="K423" s="99">
        <f t="shared" si="222"/>
        <v>0</v>
      </c>
      <c r="L423" s="99">
        <f t="shared" si="223"/>
        <v>0</v>
      </c>
      <c r="M423" s="99">
        <f t="shared" ca="1" si="224"/>
        <v>7.4608904933814738E-2</v>
      </c>
      <c r="N423" s="99">
        <f t="shared" ca="1" si="210"/>
        <v>9.317296290022023E-3</v>
      </c>
      <c r="O423" s="99">
        <f t="shared" si="225"/>
        <v>5.0000000000000001E-4</v>
      </c>
      <c r="P423" s="19"/>
      <c r="Q423" s="16"/>
      <c r="R423" s="19"/>
      <c r="S423" s="89">
        <f t="shared" si="211"/>
        <v>0</v>
      </c>
      <c r="T423" s="75">
        <f t="shared" si="212"/>
        <v>0</v>
      </c>
      <c r="U423" s="100">
        <f t="shared" si="213"/>
        <v>0</v>
      </c>
      <c r="V423" s="101">
        <f t="shared" si="214"/>
        <v>0</v>
      </c>
      <c r="W423" s="16"/>
      <c r="X423" s="8"/>
      <c r="Y423" s="12"/>
      <c r="Z423" s="12"/>
      <c r="AA423" s="12"/>
      <c r="AB423" s="12"/>
      <c r="AC423" s="102">
        <f t="shared" si="215"/>
        <v>0</v>
      </c>
      <c r="AD423" s="97">
        <f t="shared" si="216"/>
        <v>0</v>
      </c>
      <c r="AE423" s="98">
        <f t="shared" si="204"/>
        <v>0</v>
      </c>
      <c r="AF423" s="103">
        <f t="shared" si="205"/>
        <v>0</v>
      </c>
      <c r="AG423" s="104">
        <f t="shared" si="206"/>
        <v>0</v>
      </c>
      <c r="AH423" s="104">
        <f t="shared" si="207"/>
        <v>0</v>
      </c>
      <c r="AI423" s="99">
        <f t="shared" si="208"/>
        <v>0</v>
      </c>
      <c r="AJ423" s="103">
        <f t="shared" si="217"/>
        <v>0</v>
      </c>
      <c r="AK423" s="99">
        <f t="shared" si="218"/>
        <v>0</v>
      </c>
      <c r="AL423" s="17"/>
      <c r="AM423" s="20"/>
      <c r="AN423" s="17"/>
      <c r="AO423" s="21"/>
      <c r="AP423" s="17"/>
      <c r="AQ423" s="17"/>
      <c r="AR423" s="17"/>
      <c r="AS423" s="97" t="str">
        <f t="shared" si="226"/>
        <v/>
      </c>
      <c r="AT423" s="97" t="str">
        <f t="shared" ca="1" si="227"/>
        <v/>
      </c>
      <c r="AU423" s="97" t="str">
        <f t="shared" si="228"/>
        <v/>
      </c>
      <c r="AV423" s="97" t="str">
        <f t="shared" ca="1" si="229"/>
        <v/>
      </c>
      <c r="AW423" s="167"/>
      <c r="AX423" s="167"/>
      <c r="AY423" s="97" t="str">
        <f t="shared" si="230"/>
        <v/>
      </c>
      <c r="AZ423" s="167"/>
      <c r="BA423" s="167"/>
      <c r="BB423" s="97" t="str">
        <f t="shared" si="231"/>
        <v/>
      </c>
      <c r="BC423" s="17"/>
      <c r="BH423" s="52"/>
      <c r="BI423" s="52"/>
      <c r="BJ423" s="52"/>
      <c r="BK423" s="52"/>
      <c r="BL423" s="52"/>
      <c r="BM423" s="52"/>
      <c r="BQ423" s="27"/>
      <c r="BR423" s="27"/>
      <c r="BS423" s="27"/>
      <c r="BT423" s="27"/>
      <c r="BU423" s="27"/>
      <c r="BV423" s="27"/>
      <c r="BW423" s="54"/>
      <c r="BX423" s="26"/>
      <c r="BY423" s="54"/>
      <c r="BZ423" s="26"/>
      <c r="CA423" s="26"/>
      <c r="CB423" s="26"/>
    </row>
    <row r="424" spans="1:80" ht="17.45" customHeight="1" thickTop="1">
      <c r="A424" s="105">
        <f>A417+1</f>
        <v>60.1</v>
      </c>
      <c r="B424" s="178">
        <f>B423+1</f>
        <v>46366</v>
      </c>
      <c r="C424" s="4"/>
      <c r="D424" s="5"/>
      <c r="E424" s="6"/>
      <c r="F424" s="5"/>
      <c r="G424" s="74">
        <f t="shared" si="233"/>
        <v>765</v>
      </c>
      <c r="H424" s="75">
        <f t="shared" si="233"/>
        <v>5848</v>
      </c>
      <c r="I424" s="76">
        <f t="shared" si="220"/>
        <v>0</v>
      </c>
      <c r="J424" s="77">
        <f t="shared" si="221"/>
        <v>0</v>
      </c>
      <c r="K424" s="77">
        <f t="shared" si="222"/>
        <v>0</v>
      </c>
      <c r="L424" s="77">
        <f t="shared" si="223"/>
        <v>0</v>
      </c>
      <c r="M424" s="78">
        <f t="shared" ca="1" si="224"/>
        <v>7.4608904933814738E-2</v>
      </c>
      <c r="N424" s="78">
        <f t="shared" ca="1" si="210"/>
        <v>9.317296290022023E-3</v>
      </c>
      <c r="O424" s="78">
        <f t="shared" si="225"/>
        <v>5.0000000000000001E-4</v>
      </c>
      <c r="P424" s="13"/>
      <c r="Q424" s="8"/>
      <c r="R424" s="13"/>
      <c r="S424" s="79">
        <f t="shared" si="211"/>
        <v>0</v>
      </c>
      <c r="T424" s="80">
        <f t="shared" si="212"/>
        <v>0</v>
      </c>
      <c r="U424" s="90">
        <f t="shared" si="213"/>
        <v>0</v>
      </c>
      <c r="V424" s="82">
        <f t="shared" si="214"/>
        <v>0</v>
      </c>
      <c r="W424" s="4"/>
      <c r="X424" s="4"/>
      <c r="Y424" s="6"/>
      <c r="Z424" s="6"/>
      <c r="AA424" s="6"/>
      <c r="AB424" s="6"/>
      <c r="AC424" s="83">
        <f t="shared" si="215"/>
        <v>0</v>
      </c>
      <c r="AD424" s="80">
        <f t="shared" si="216"/>
        <v>0</v>
      </c>
      <c r="AE424" s="76">
        <f t="shared" si="204"/>
        <v>0</v>
      </c>
      <c r="AF424" s="84">
        <f t="shared" si="205"/>
        <v>0</v>
      </c>
      <c r="AG424" s="85">
        <f t="shared" si="206"/>
        <v>0</v>
      </c>
      <c r="AH424" s="85">
        <f t="shared" si="207"/>
        <v>0</v>
      </c>
      <c r="AI424" s="77">
        <f t="shared" si="208"/>
        <v>0</v>
      </c>
      <c r="AJ424" s="84">
        <f t="shared" si="217"/>
        <v>0</v>
      </c>
      <c r="AK424" s="77">
        <f t="shared" si="218"/>
        <v>0</v>
      </c>
      <c r="AL424" s="5"/>
      <c r="AM424" s="9"/>
      <c r="AN424" s="5"/>
      <c r="AO424" s="10"/>
      <c r="AP424" s="5"/>
      <c r="AQ424" s="5"/>
      <c r="AR424" s="5"/>
      <c r="AS424" s="80" t="str">
        <f t="shared" si="226"/>
        <v/>
      </c>
      <c r="AT424" s="80" t="str">
        <f t="shared" ca="1" si="227"/>
        <v/>
      </c>
      <c r="AU424" s="80" t="str">
        <f t="shared" si="228"/>
        <v/>
      </c>
      <c r="AV424" s="80" t="str">
        <f t="shared" ca="1" si="229"/>
        <v/>
      </c>
      <c r="AW424" s="165"/>
      <c r="AX424" s="165"/>
      <c r="AY424" s="80" t="str">
        <f t="shared" si="230"/>
        <v/>
      </c>
      <c r="AZ424" s="165"/>
      <c r="BA424" s="165"/>
      <c r="BB424" s="80" t="str">
        <f t="shared" si="231"/>
        <v/>
      </c>
      <c r="BC424" s="5"/>
      <c r="BH424" s="52"/>
      <c r="BI424" s="52"/>
      <c r="BJ424" s="52"/>
      <c r="BK424" s="52"/>
      <c r="BL424" s="52"/>
      <c r="BM424" s="52"/>
      <c r="BQ424" s="27"/>
      <c r="BR424" s="27"/>
      <c r="BS424" s="27"/>
      <c r="BT424" s="27"/>
      <c r="BU424" s="27"/>
      <c r="BV424" s="27"/>
      <c r="BW424" s="54"/>
      <c r="BX424" s="26"/>
      <c r="BY424" s="54"/>
      <c r="BZ424" s="26"/>
      <c r="CA424" s="26"/>
      <c r="CB424" s="26"/>
    </row>
    <row r="425" spans="1:80" ht="17.45" customHeight="1">
      <c r="A425" s="94">
        <f t="shared" si="232"/>
        <v>60.2</v>
      </c>
      <c r="B425" s="179">
        <f t="shared" si="209"/>
        <v>46367</v>
      </c>
      <c r="C425" s="8"/>
      <c r="D425" s="11"/>
      <c r="E425" s="12"/>
      <c r="F425" s="11"/>
      <c r="G425" s="74">
        <f t="shared" si="233"/>
        <v>765</v>
      </c>
      <c r="H425" s="75">
        <f t="shared" si="233"/>
        <v>5848</v>
      </c>
      <c r="I425" s="88">
        <f t="shared" si="220"/>
        <v>0</v>
      </c>
      <c r="J425" s="78">
        <f t="shared" si="221"/>
        <v>0</v>
      </c>
      <c r="K425" s="78">
        <f t="shared" si="222"/>
        <v>0</v>
      </c>
      <c r="L425" s="78">
        <f t="shared" si="223"/>
        <v>0</v>
      </c>
      <c r="M425" s="78">
        <f t="shared" ca="1" si="224"/>
        <v>7.4608904933814738E-2</v>
      </c>
      <c r="N425" s="78">
        <f t="shared" ca="1" si="210"/>
        <v>9.317296290022023E-3</v>
      </c>
      <c r="O425" s="78">
        <f t="shared" si="225"/>
        <v>5.0000000000000001E-4</v>
      </c>
      <c r="P425" s="13"/>
      <c r="Q425" s="8"/>
      <c r="R425" s="13"/>
      <c r="S425" s="89">
        <f t="shared" si="211"/>
        <v>0</v>
      </c>
      <c r="T425" s="75">
        <f t="shared" si="212"/>
        <v>0</v>
      </c>
      <c r="U425" s="90">
        <f t="shared" si="213"/>
        <v>0</v>
      </c>
      <c r="V425" s="82">
        <f t="shared" si="214"/>
        <v>0</v>
      </c>
      <c r="W425" s="8"/>
      <c r="X425" s="8"/>
      <c r="Y425" s="12"/>
      <c r="Z425" s="12"/>
      <c r="AA425" s="12"/>
      <c r="AB425" s="12"/>
      <c r="AC425" s="91">
        <f t="shared" si="215"/>
        <v>0</v>
      </c>
      <c r="AD425" s="75">
        <f t="shared" si="216"/>
        <v>0</v>
      </c>
      <c r="AE425" s="88">
        <f t="shared" si="204"/>
        <v>0</v>
      </c>
      <c r="AF425" s="92">
        <f t="shared" si="205"/>
        <v>0</v>
      </c>
      <c r="AG425" s="93">
        <f t="shared" si="206"/>
        <v>0</v>
      </c>
      <c r="AH425" s="93">
        <f t="shared" si="207"/>
        <v>0</v>
      </c>
      <c r="AI425" s="78">
        <f t="shared" si="208"/>
        <v>0</v>
      </c>
      <c r="AJ425" s="92">
        <f t="shared" si="217"/>
        <v>0</v>
      </c>
      <c r="AK425" s="78">
        <f t="shared" si="218"/>
        <v>0</v>
      </c>
      <c r="AL425" s="11"/>
      <c r="AM425" s="14"/>
      <c r="AN425" s="11"/>
      <c r="AO425" s="15"/>
      <c r="AP425" s="11"/>
      <c r="AQ425" s="11"/>
      <c r="AR425" s="11"/>
      <c r="AS425" s="75" t="str">
        <f t="shared" si="226"/>
        <v/>
      </c>
      <c r="AT425" s="75" t="str">
        <f t="shared" ca="1" si="227"/>
        <v/>
      </c>
      <c r="AU425" s="75" t="str">
        <f t="shared" si="228"/>
        <v/>
      </c>
      <c r="AV425" s="75" t="str">
        <f t="shared" ca="1" si="229"/>
        <v/>
      </c>
      <c r="AW425" s="169"/>
      <c r="AX425" s="169"/>
      <c r="AY425" s="75" t="str">
        <f t="shared" si="230"/>
        <v/>
      </c>
      <c r="AZ425" s="169"/>
      <c r="BA425" s="169"/>
      <c r="BB425" s="75" t="str">
        <f t="shared" si="231"/>
        <v/>
      </c>
      <c r="BC425" s="11"/>
      <c r="BH425" s="52"/>
      <c r="BI425" s="52"/>
      <c r="BJ425" s="52"/>
      <c r="BK425" s="52"/>
      <c r="BL425" s="52"/>
      <c r="BM425" s="52"/>
      <c r="BQ425" s="27"/>
      <c r="BR425" s="27"/>
      <c r="BS425" s="27"/>
      <c r="BT425" s="27"/>
      <c r="BU425" s="27"/>
      <c r="BV425" s="27"/>
      <c r="BW425" s="54"/>
      <c r="BX425" s="26"/>
      <c r="BY425" s="54"/>
      <c r="BZ425" s="26"/>
      <c r="CA425" s="26"/>
      <c r="CB425" s="26"/>
    </row>
    <row r="426" spans="1:80" ht="17.45" customHeight="1">
      <c r="A426" s="86">
        <f t="shared" si="232"/>
        <v>60.3</v>
      </c>
      <c r="B426" s="179">
        <f t="shared" si="209"/>
        <v>46368</v>
      </c>
      <c r="C426" s="8"/>
      <c r="D426" s="11"/>
      <c r="E426" s="12"/>
      <c r="F426" s="11"/>
      <c r="G426" s="74">
        <f t="shared" si="233"/>
        <v>765</v>
      </c>
      <c r="H426" s="75">
        <f t="shared" si="233"/>
        <v>5848</v>
      </c>
      <c r="I426" s="88">
        <f t="shared" si="220"/>
        <v>0</v>
      </c>
      <c r="J426" s="78">
        <f t="shared" si="221"/>
        <v>0</v>
      </c>
      <c r="K426" s="78">
        <f t="shared" si="222"/>
        <v>0</v>
      </c>
      <c r="L426" s="78">
        <f t="shared" si="223"/>
        <v>0</v>
      </c>
      <c r="M426" s="78">
        <f t="shared" ca="1" si="224"/>
        <v>7.4608904933814738E-2</v>
      </c>
      <c r="N426" s="78">
        <f t="shared" ca="1" si="210"/>
        <v>9.317296290022023E-3</v>
      </c>
      <c r="O426" s="78">
        <f t="shared" si="225"/>
        <v>5.0000000000000001E-4</v>
      </c>
      <c r="P426" s="13"/>
      <c r="Q426" s="8"/>
      <c r="R426" s="13"/>
      <c r="S426" s="89">
        <f t="shared" si="211"/>
        <v>0</v>
      </c>
      <c r="T426" s="75">
        <f t="shared" si="212"/>
        <v>0</v>
      </c>
      <c r="U426" s="90">
        <f t="shared" si="213"/>
        <v>0</v>
      </c>
      <c r="V426" s="82">
        <f t="shared" si="214"/>
        <v>0</v>
      </c>
      <c r="W426" s="8"/>
      <c r="X426" s="8"/>
      <c r="Y426" s="12"/>
      <c r="Z426" s="12"/>
      <c r="AA426" s="12"/>
      <c r="AB426" s="12"/>
      <c r="AC426" s="91">
        <f t="shared" si="215"/>
        <v>0</v>
      </c>
      <c r="AD426" s="75">
        <f t="shared" si="216"/>
        <v>0</v>
      </c>
      <c r="AE426" s="88">
        <f t="shared" si="204"/>
        <v>0</v>
      </c>
      <c r="AF426" s="92">
        <f t="shared" si="205"/>
        <v>0</v>
      </c>
      <c r="AG426" s="93">
        <f t="shared" si="206"/>
        <v>0</v>
      </c>
      <c r="AH426" s="93">
        <f t="shared" si="207"/>
        <v>0</v>
      </c>
      <c r="AI426" s="78">
        <f t="shared" si="208"/>
        <v>0</v>
      </c>
      <c r="AJ426" s="92">
        <f t="shared" si="217"/>
        <v>0</v>
      </c>
      <c r="AK426" s="78">
        <f t="shared" si="218"/>
        <v>0</v>
      </c>
      <c r="AL426" s="11"/>
      <c r="AM426" s="14"/>
      <c r="AN426" s="11"/>
      <c r="AO426" s="15"/>
      <c r="AP426" s="11"/>
      <c r="AQ426" s="11"/>
      <c r="AR426" s="11"/>
      <c r="AS426" s="75" t="str">
        <f t="shared" si="226"/>
        <v/>
      </c>
      <c r="AT426" s="75" t="str">
        <f t="shared" ca="1" si="227"/>
        <v/>
      </c>
      <c r="AU426" s="75" t="str">
        <f t="shared" si="228"/>
        <v/>
      </c>
      <c r="AV426" s="75" t="str">
        <f t="shared" ca="1" si="229"/>
        <v/>
      </c>
      <c r="AW426" s="169"/>
      <c r="AX426" s="169"/>
      <c r="AY426" s="75" t="str">
        <f t="shared" si="230"/>
        <v/>
      </c>
      <c r="AZ426" s="169"/>
      <c r="BA426" s="169"/>
      <c r="BB426" s="75" t="str">
        <f t="shared" si="231"/>
        <v/>
      </c>
      <c r="BC426" s="11"/>
      <c r="BH426" s="52"/>
      <c r="BI426" s="52"/>
      <c r="BJ426" s="52"/>
      <c r="BK426" s="52"/>
      <c r="BL426" s="52"/>
      <c r="BM426" s="52"/>
      <c r="BQ426" s="27"/>
      <c r="BR426" s="27"/>
      <c r="BS426" s="27"/>
      <c r="BT426" s="27"/>
      <c r="BU426" s="27"/>
      <c r="BV426" s="27"/>
      <c r="BW426" s="54"/>
      <c r="BX426" s="26"/>
      <c r="BY426" s="54"/>
      <c r="BZ426" s="26"/>
      <c r="CA426" s="26"/>
      <c r="CB426" s="26"/>
    </row>
    <row r="427" spans="1:80" ht="17.45" customHeight="1">
      <c r="A427" s="94">
        <f t="shared" si="232"/>
        <v>60.4</v>
      </c>
      <c r="B427" s="179">
        <f t="shared" si="209"/>
        <v>46369</v>
      </c>
      <c r="C427" s="8"/>
      <c r="D427" s="11"/>
      <c r="E427" s="12"/>
      <c r="F427" s="11"/>
      <c r="G427" s="74">
        <f t="shared" si="233"/>
        <v>765</v>
      </c>
      <c r="H427" s="75">
        <f t="shared" si="233"/>
        <v>5848</v>
      </c>
      <c r="I427" s="88">
        <f t="shared" si="220"/>
        <v>0</v>
      </c>
      <c r="J427" s="78">
        <f t="shared" si="221"/>
        <v>0</v>
      </c>
      <c r="K427" s="78">
        <f t="shared" si="222"/>
        <v>0</v>
      </c>
      <c r="L427" s="78">
        <f t="shared" si="223"/>
        <v>0</v>
      </c>
      <c r="M427" s="78">
        <f t="shared" ca="1" si="224"/>
        <v>7.4608904933814738E-2</v>
      </c>
      <c r="N427" s="78">
        <f t="shared" ca="1" si="210"/>
        <v>9.317296290022023E-3</v>
      </c>
      <c r="O427" s="78">
        <f t="shared" si="225"/>
        <v>5.0000000000000001E-4</v>
      </c>
      <c r="P427" s="13"/>
      <c r="Q427" s="8"/>
      <c r="R427" s="13"/>
      <c r="S427" s="89">
        <f t="shared" si="211"/>
        <v>0</v>
      </c>
      <c r="T427" s="75">
        <f t="shared" si="212"/>
        <v>0</v>
      </c>
      <c r="U427" s="90">
        <f t="shared" si="213"/>
        <v>0</v>
      </c>
      <c r="V427" s="82">
        <f t="shared" si="214"/>
        <v>0</v>
      </c>
      <c r="W427" s="8"/>
      <c r="X427" s="8"/>
      <c r="Y427" s="12"/>
      <c r="Z427" s="12"/>
      <c r="AA427" s="12"/>
      <c r="AB427" s="12"/>
      <c r="AC427" s="91">
        <f t="shared" si="215"/>
        <v>0</v>
      </c>
      <c r="AD427" s="75">
        <f t="shared" si="216"/>
        <v>0</v>
      </c>
      <c r="AE427" s="88">
        <f t="shared" si="204"/>
        <v>0</v>
      </c>
      <c r="AF427" s="92">
        <f t="shared" si="205"/>
        <v>0</v>
      </c>
      <c r="AG427" s="93">
        <f t="shared" si="206"/>
        <v>0</v>
      </c>
      <c r="AH427" s="93">
        <f t="shared" si="207"/>
        <v>0</v>
      </c>
      <c r="AI427" s="78">
        <f t="shared" si="208"/>
        <v>0</v>
      </c>
      <c r="AJ427" s="92">
        <f t="shared" si="217"/>
        <v>0</v>
      </c>
      <c r="AK427" s="78">
        <f t="shared" si="218"/>
        <v>0</v>
      </c>
      <c r="AL427" s="11"/>
      <c r="AM427" s="14"/>
      <c r="AN427" s="11"/>
      <c r="AO427" s="15"/>
      <c r="AP427" s="11"/>
      <c r="AQ427" s="11"/>
      <c r="AR427" s="11"/>
      <c r="AS427" s="75" t="str">
        <f t="shared" si="226"/>
        <v/>
      </c>
      <c r="AT427" s="75" t="str">
        <f t="shared" ca="1" si="227"/>
        <v/>
      </c>
      <c r="AU427" s="75" t="str">
        <f t="shared" si="228"/>
        <v/>
      </c>
      <c r="AV427" s="75" t="str">
        <f t="shared" ca="1" si="229"/>
        <v/>
      </c>
      <c r="AW427" s="169"/>
      <c r="AX427" s="169"/>
      <c r="AY427" s="75" t="str">
        <f t="shared" si="230"/>
        <v/>
      </c>
      <c r="AZ427" s="169"/>
      <c r="BA427" s="169"/>
      <c r="BB427" s="75" t="str">
        <f t="shared" si="231"/>
        <v/>
      </c>
      <c r="BC427" s="11"/>
      <c r="BH427" s="52"/>
      <c r="BI427" s="52"/>
      <c r="BJ427" s="52"/>
      <c r="BK427" s="52"/>
      <c r="BL427" s="52"/>
      <c r="BM427" s="52"/>
      <c r="BQ427" s="27"/>
      <c r="BR427" s="27"/>
      <c r="BS427" s="27"/>
      <c r="BT427" s="27"/>
      <c r="BU427" s="27"/>
      <c r="BV427" s="27"/>
      <c r="BW427" s="54"/>
      <c r="BX427" s="26"/>
      <c r="BY427" s="54"/>
      <c r="BZ427" s="26"/>
      <c r="CA427" s="26"/>
      <c r="CB427" s="26"/>
    </row>
    <row r="428" spans="1:80" ht="17.45" customHeight="1">
      <c r="A428" s="86">
        <f t="shared" si="232"/>
        <v>60.5</v>
      </c>
      <c r="B428" s="179">
        <f t="shared" si="209"/>
        <v>46370</v>
      </c>
      <c r="C428" s="8"/>
      <c r="D428" s="11"/>
      <c r="E428" s="12"/>
      <c r="F428" s="11"/>
      <c r="G428" s="74">
        <f t="shared" ref="G428:H443" si="234">G427-E428-C428</f>
        <v>765</v>
      </c>
      <c r="H428" s="75">
        <f t="shared" si="234"/>
        <v>5848</v>
      </c>
      <c r="I428" s="88">
        <f t="shared" si="220"/>
        <v>0</v>
      </c>
      <c r="J428" s="78">
        <f t="shared" si="221"/>
        <v>0</v>
      </c>
      <c r="K428" s="78">
        <f t="shared" si="222"/>
        <v>0</v>
      </c>
      <c r="L428" s="78">
        <f t="shared" si="223"/>
        <v>0</v>
      </c>
      <c r="M428" s="78">
        <f t="shared" ca="1" si="224"/>
        <v>7.4608904933814738E-2</v>
      </c>
      <c r="N428" s="78">
        <f t="shared" ca="1" si="210"/>
        <v>9.317296290022023E-3</v>
      </c>
      <c r="O428" s="78">
        <f t="shared" si="225"/>
        <v>5.0000000000000001E-4</v>
      </c>
      <c r="P428" s="13"/>
      <c r="Q428" s="8"/>
      <c r="R428" s="13"/>
      <c r="S428" s="89">
        <f t="shared" si="211"/>
        <v>0</v>
      </c>
      <c r="T428" s="75">
        <f t="shared" si="212"/>
        <v>0</v>
      </c>
      <c r="U428" s="90">
        <f t="shared" si="213"/>
        <v>0</v>
      </c>
      <c r="V428" s="82">
        <f t="shared" si="214"/>
        <v>0</v>
      </c>
      <c r="W428" s="8"/>
      <c r="X428" s="8"/>
      <c r="Y428" s="12"/>
      <c r="Z428" s="12"/>
      <c r="AA428" s="12"/>
      <c r="AB428" s="12"/>
      <c r="AC428" s="91">
        <f t="shared" si="215"/>
        <v>0</v>
      </c>
      <c r="AD428" s="75">
        <f t="shared" si="216"/>
        <v>0</v>
      </c>
      <c r="AE428" s="88">
        <f t="shared" si="204"/>
        <v>0</v>
      </c>
      <c r="AF428" s="92">
        <f t="shared" si="205"/>
        <v>0</v>
      </c>
      <c r="AG428" s="93">
        <f t="shared" si="206"/>
        <v>0</v>
      </c>
      <c r="AH428" s="93">
        <f t="shared" si="207"/>
        <v>0</v>
      </c>
      <c r="AI428" s="78">
        <f t="shared" si="208"/>
        <v>0</v>
      </c>
      <c r="AJ428" s="92">
        <f t="shared" si="217"/>
        <v>0</v>
      </c>
      <c r="AK428" s="78">
        <f t="shared" si="218"/>
        <v>0</v>
      </c>
      <c r="AL428" s="11"/>
      <c r="AM428" s="14"/>
      <c r="AN428" s="11"/>
      <c r="AO428" s="15"/>
      <c r="AP428" s="11"/>
      <c r="AQ428" s="11"/>
      <c r="AR428" s="11"/>
      <c r="AS428" s="75" t="str">
        <f t="shared" si="226"/>
        <v/>
      </c>
      <c r="AT428" s="75" t="str">
        <f t="shared" ca="1" si="227"/>
        <v/>
      </c>
      <c r="AU428" s="75" t="str">
        <f t="shared" si="228"/>
        <v/>
      </c>
      <c r="AV428" s="75" t="str">
        <f t="shared" ca="1" si="229"/>
        <v/>
      </c>
      <c r="AW428" s="169"/>
      <c r="AX428" s="169"/>
      <c r="AY428" s="75" t="str">
        <f t="shared" si="230"/>
        <v/>
      </c>
      <c r="AZ428" s="169"/>
      <c r="BA428" s="169"/>
      <c r="BB428" s="75" t="str">
        <f t="shared" si="231"/>
        <v/>
      </c>
      <c r="BC428" s="11"/>
      <c r="BH428" s="52"/>
      <c r="BI428" s="52"/>
      <c r="BJ428" s="52"/>
      <c r="BK428" s="52"/>
      <c r="BL428" s="52"/>
      <c r="BM428" s="52"/>
      <c r="BQ428" s="27"/>
      <c r="BR428" s="27"/>
      <c r="BS428" s="27"/>
      <c r="BT428" s="27"/>
      <c r="BU428" s="27"/>
      <c r="BV428" s="27"/>
      <c r="BW428" s="54"/>
      <c r="BX428" s="26"/>
      <c r="BY428" s="54"/>
      <c r="BZ428" s="26"/>
      <c r="CA428" s="26"/>
      <c r="CB428" s="26"/>
    </row>
    <row r="429" spans="1:80" ht="17.45" customHeight="1">
      <c r="A429" s="94">
        <f t="shared" si="232"/>
        <v>60.6</v>
      </c>
      <c r="B429" s="179">
        <f t="shared" si="209"/>
        <v>46371</v>
      </c>
      <c r="C429" s="8"/>
      <c r="D429" s="11"/>
      <c r="E429" s="12"/>
      <c r="F429" s="11"/>
      <c r="G429" s="74">
        <f t="shared" si="234"/>
        <v>765</v>
      </c>
      <c r="H429" s="75">
        <f t="shared" si="234"/>
        <v>5848</v>
      </c>
      <c r="I429" s="88">
        <f t="shared" si="220"/>
        <v>0</v>
      </c>
      <c r="J429" s="78">
        <f t="shared" si="221"/>
        <v>0</v>
      </c>
      <c r="K429" s="78">
        <f t="shared" si="222"/>
        <v>0</v>
      </c>
      <c r="L429" s="78">
        <f t="shared" si="223"/>
        <v>0</v>
      </c>
      <c r="M429" s="78">
        <f t="shared" ca="1" si="224"/>
        <v>7.4608904933814738E-2</v>
      </c>
      <c r="N429" s="78">
        <f t="shared" ca="1" si="210"/>
        <v>9.317296290022023E-3</v>
      </c>
      <c r="O429" s="78">
        <f t="shared" si="225"/>
        <v>5.0000000000000001E-4</v>
      </c>
      <c r="P429" s="13"/>
      <c r="Q429" s="8"/>
      <c r="R429" s="13"/>
      <c r="S429" s="89">
        <f t="shared" si="211"/>
        <v>0</v>
      </c>
      <c r="T429" s="75">
        <f t="shared" si="212"/>
        <v>0</v>
      </c>
      <c r="U429" s="90">
        <f t="shared" si="213"/>
        <v>0</v>
      </c>
      <c r="V429" s="82">
        <f t="shared" si="214"/>
        <v>0</v>
      </c>
      <c r="W429" s="8"/>
      <c r="X429" s="8"/>
      <c r="Y429" s="12"/>
      <c r="Z429" s="12"/>
      <c r="AA429" s="12"/>
      <c r="AB429" s="12"/>
      <c r="AC429" s="91">
        <f t="shared" si="215"/>
        <v>0</v>
      </c>
      <c r="AD429" s="75">
        <f t="shared" si="216"/>
        <v>0</v>
      </c>
      <c r="AE429" s="88">
        <f t="shared" si="204"/>
        <v>0</v>
      </c>
      <c r="AF429" s="92">
        <f t="shared" si="205"/>
        <v>0</v>
      </c>
      <c r="AG429" s="93">
        <f t="shared" si="206"/>
        <v>0</v>
      </c>
      <c r="AH429" s="93">
        <f t="shared" si="207"/>
        <v>0</v>
      </c>
      <c r="AI429" s="78">
        <f t="shared" si="208"/>
        <v>0</v>
      </c>
      <c r="AJ429" s="92">
        <f t="shared" si="217"/>
        <v>0</v>
      </c>
      <c r="AK429" s="78">
        <f t="shared" si="218"/>
        <v>0</v>
      </c>
      <c r="AL429" s="11"/>
      <c r="AM429" s="14"/>
      <c r="AN429" s="11"/>
      <c r="AO429" s="15"/>
      <c r="AP429" s="11"/>
      <c r="AQ429" s="11"/>
      <c r="AR429" s="11"/>
      <c r="AS429" s="75" t="str">
        <f t="shared" si="226"/>
        <v/>
      </c>
      <c r="AT429" s="75" t="str">
        <f t="shared" ca="1" si="227"/>
        <v/>
      </c>
      <c r="AU429" s="75" t="str">
        <f t="shared" si="228"/>
        <v/>
      </c>
      <c r="AV429" s="75" t="str">
        <f t="shared" ca="1" si="229"/>
        <v/>
      </c>
      <c r="AW429" s="169"/>
      <c r="AX429" s="169"/>
      <c r="AY429" s="75" t="str">
        <f t="shared" si="230"/>
        <v/>
      </c>
      <c r="AZ429" s="169"/>
      <c r="BA429" s="169"/>
      <c r="BB429" s="75" t="str">
        <f t="shared" si="231"/>
        <v/>
      </c>
      <c r="BC429" s="11"/>
      <c r="BH429" s="52"/>
      <c r="BI429" s="52"/>
      <c r="BJ429" s="52"/>
      <c r="BK429" s="52"/>
      <c r="BL429" s="52"/>
      <c r="BM429" s="52"/>
      <c r="BQ429" s="27"/>
      <c r="BR429" s="27"/>
      <c r="BS429" s="27"/>
      <c r="BT429" s="27"/>
      <c r="BU429" s="27"/>
      <c r="BV429" s="27"/>
      <c r="BW429" s="54"/>
      <c r="BX429" s="26"/>
      <c r="BY429" s="54"/>
      <c r="BZ429" s="26"/>
      <c r="CA429" s="26"/>
      <c r="CB429" s="26"/>
    </row>
    <row r="430" spans="1:80" ht="17.45" customHeight="1" thickBot="1">
      <c r="A430" s="86">
        <f t="shared" si="232"/>
        <v>60.7</v>
      </c>
      <c r="B430" s="180">
        <f t="shared" si="209"/>
        <v>46372</v>
      </c>
      <c r="C430" s="16"/>
      <c r="D430" s="17"/>
      <c r="E430" s="18"/>
      <c r="F430" s="17"/>
      <c r="G430" s="96">
        <f t="shared" si="234"/>
        <v>765</v>
      </c>
      <c r="H430" s="97">
        <f t="shared" si="234"/>
        <v>5848</v>
      </c>
      <c r="I430" s="98">
        <f t="shared" si="220"/>
        <v>0</v>
      </c>
      <c r="J430" s="99">
        <f t="shared" si="221"/>
        <v>0</v>
      </c>
      <c r="K430" s="99">
        <f t="shared" si="222"/>
        <v>0</v>
      </c>
      <c r="L430" s="99">
        <f t="shared" si="223"/>
        <v>0</v>
      </c>
      <c r="M430" s="99">
        <f t="shared" ca="1" si="224"/>
        <v>7.4608904933814738E-2</v>
      </c>
      <c r="N430" s="99">
        <f t="shared" ca="1" si="210"/>
        <v>9.317296290022023E-3</v>
      </c>
      <c r="O430" s="99">
        <f t="shared" si="225"/>
        <v>5.0000000000000001E-4</v>
      </c>
      <c r="P430" s="19"/>
      <c r="Q430" s="16"/>
      <c r="R430" s="19"/>
      <c r="S430" s="89">
        <f t="shared" si="211"/>
        <v>0</v>
      </c>
      <c r="T430" s="75">
        <f t="shared" si="212"/>
        <v>0</v>
      </c>
      <c r="U430" s="100">
        <f t="shared" si="213"/>
        <v>0</v>
      </c>
      <c r="V430" s="101">
        <f t="shared" si="214"/>
        <v>0</v>
      </c>
      <c r="W430" s="16"/>
      <c r="X430" s="8"/>
      <c r="Y430" s="12"/>
      <c r="Z430" s="12"/>
      <c r="AA430" s="12"/>
      <c r="AB430" s="12"/>
      <c r="AC430" s="102">
        <f t="shared" si="215"/>
        <v>0</v>
      </c>
      <c r="AD430" s="97">
        <f t="shared" si="216"/>
        <v>0</v>
      </c>
      <c r="AE430" s="98">
        <f t="shared" si="204"/>
        <v>0</v>
      </c>
      <c r="AF430" s="103">
        <f t="shared" si="205"/>
        <v>0</v>
      </c>
      <c r="AG430" s="104">
        <f t="shared" si="206"/>
        <v>0</v>
      </c>
      <c r="AH430" s="104">
        <f t="shared" si="207"/>
        <v>0</v>
      </c>
      <c r="AI430" s="99">
        <f t="shared" si="208"/>
        <v>0</v>
      </c>
      <c r="AJ430" s="103">
        <f t="shared" si="217"/>
        <v>0</v>
      </c>
      <c r="AK430" s="99">
        <f t="shared" si="218"/>
        <v>0</v>
      </c>
      <c r="AL430" s="17"/>
      <c r="AM430" s="20"/>
      <c r="AN430" s="17"/>
      <c r="AO430" s="21"/>
      <c r="AP430" s="17"/>
      <c r="AQ430" s="17"/>
      <c r="AR430" s="17"/>
      <c r="AS430" s="97" t="str">
        <f t="shared" si="226"/>
        <v/>
      </c>
      <c r="AT430" s="97" t="str">
        <f t="shared" ca="1" si="227"/>
        <v/>
      </c>
      <c r="AU430" s="97" t="str">
        <f t="shared" si="228"/>
        <v/>
      </c>
      <c r="AV430" s="97" t="str">
        <f t="shared" ca="1" si="229"/>
        <v/>
      </c>
      <c r="AW430" s="167"/>
      <c r="AX430" s="167"/>
      <c r="AY430" s="97" t="str">
        <f t="shared" si="230"/>
        <v/>
      </c>
      <c r="AZ430" s="167"/>
      <c r="BA430" s="167"/>
      <c r="BB430" s="97" t="str">
        <f t="shared" si="231"/>
        <v/>
      </c>
      <c r="BC430" s="17"/>
      <c r="BH430" s="52"/>
      <c r="BI430" s="52"/>
      <c r="BJ430" s="52"/>
      <c r="BK430" s="52"/>
      <c r="BL430" s="52"/>
      <c r="BM430" s="52"/>
      <c r="BQ430" s="27"/>
      <c r="BR430" s="27"/>
      <c r="BS430" s="27"/>
      <c r="BT430" s="27"/>
      <c r="BU430" s="27"/>
      <c r="BV430" s="27"/>
      <c r="BW430" s="54"/>
      <c r="BX430" s="26"/>
      <c r="BY430" s="54"/>
      <c r="BZ430" s="26"/>
      <c r="CA430" s="26"/>
      <c r="CB430" s="26"/>
    </row>
    <row r="431" spans="1:80" ht="17.45" customHeight="1" thickTop="1">
      <c r="A431" s="71">
        <f>A424+1</f>
        <v>61.1</v>
      </c>
      <c r="B431" s="178">
        <f>B430+1</f>
        <v>46373</v>
      </c>
      <c r="C431" s="4"/>
      <c r="D431" s="5"/>
      <c r="E431" s="6"/>
      <c r="F431" s="5"/>
      <c r="G431" s="74">
        <f t="shared" si="234"/>
        <v>765</v>
      </c>
      <c r="H431" s="75">
        <f t="shared" si="234"/>
        <v>5848</v>
      </c>
      <c r="I431" s="76">
        <f t="shared" si="220"/>
        <v>0</v>
      </c>
      <c r="J431" s="77">
        <f t="shared" si="221"/>
        <v>0</v>
      </c>
      <c r="K431" s="77">
        <f t="shared" si="222"/>
        <v>0</v>
      </c>
      <c r="L431" s="77">
        <f t="shared" si="223"/>
        <v>0</v>
      </c>
      <c r="M431" s="78">
        <f t="shared" ca="1" si="224"/>
        <v>7.4608904933814738E-2</v>
      </c>
      <c r="N431" s="78">
        <f t="shared" ca="1" si="210"/>
        <v>9.317296290022023E-3</v>
      </c>
      <c r="O431" s="78">
        <f t="shared" si="225"/>
        <v>5.0000000000000001E-4</v>
      </c>
      <c r="P431" s="13"/>
      <c r="Q431" s="8"/>
      <c r="R431" s="13"/>
      <c r="S431" s="79">
        <f t="shared" si="211"/>
        <v>0</v>
      </c>
      <c r="T431" s="80">
        <f t="shared" si="212"/>
        <v>0</v>
      </c>
      <c r="U431" s="90">
        <f t="shared" si="213"/>
        <v>0</v>
      </c>
      <c r="V431" s="82">
        <f t="shared" si="214"/>
        <v>0</v>
      </c>
      <c r="W431" s="4"/>
      <c r="X431" s="4"/>
      <c r="Y431" s="6"/>
      <c r="Z431" s="6"/>
      <c r="AA431" s="6"/>
      <c r="AB431" s="6"/>
      <c r="AC431" s="83">
        <f t="shared" si="215"/>
        <v>0</v>
      </c>
      <c r="AD431" s="80">
        <f t="shared" si="216"/>
        <v>0</v>
      </c>
      <c r="AE431" s="76">
        <f t="shared" si="204"/>
        <v>0</v>
      </c>
      <c r="AF431" s="84">
        <f t="shared" si="205"/>
        <v>0</v>
      </c>
      <c r="AG431" s="85">
        <f t="shared" si="206"/>
        <v>0</v>
      </c>
      <c r="AH431" s="85">
        <f t="shared" si="207"/>
        <v>0</v>
      </c>
      <c r="AI431" s="77">
        <f t="shared" si="208"/>
        <v>0</v>
      </c>
      <c r="AJ431" s="84">
        <f t="shared" si="217"/>
        <v>0</v>
      </c>
      <c r="AK431" s="77">
        <f t="shared" si="218"/>
        <v>0</v>
      </c>
      <c r="AL431" s="5"/>
      <c r="AM431" s="9"/>
      <c r="AN431" s="5"/>
      <c r="AO431" s="10"/>
      <c r="AP431" s="5"/>
      <c r="AQ431" s="5"/>
      <c r="AR431" s="5"/>
      <c r="AS431" s="80" t="str">
        <f t="shared" si="226"/>
        <v/>
      </c>
      <c r="AT431" s="80" t="str">
        <f t="shared" ca="1" si="227"/>
        <v/>
      </c>
      <c r="AU431" s="80" t="str">
        <f t="shared" si="228"/>
        <v/>
      </c>
      <c r="AV431" s="80" t="str">
        <f t="shared" ca="1" si="229"/>
        <v/>
      </c>
      <c r="AW431" s="165"/>
      <c r="AX431" s="165"/>
      <c r="AY431" s="80" t="str">
        <f t="shared" si="230"/>
        <v/>
      </c>
      <c r="AZ431" s="165"/>
      <c r="BA431" s="165"/>
      <c r="BB431" s="80" t="str">
        <f t="shared" si="231"/>
        <v/>
      </c>
      <c r="BC431" s="5"/>
      <c r="BH431" s="52"/>
      <c r="BI431" s="52"/>
      <c r="BJ431" s="52"/>
      <c r="BK431" s="52"/>
      <c r="BL431" s="52"/>
      <c r="BM431" s="52"/>
      <c r="BQ431" s="27"/>
      <c r="BR431" s="27"/>
      <c r="BS431" s="27"/>
      <c r="BT431" s="27"/>
      <c r="BU431" s="27"/>
      <c r="BV431" s="27"/>
      <c r="BW431" s="54"/>
      <c r="BX431" s="26"/>
      <c r="BY431" s="54"/>
      <c r="BZ431" s="26"/>
      <c r="CA431" s="26"/>
      <c r="CB431" s="26"/>
    </row>
    <row r="432" spans="1:80" ht="17.45" customHeight="1">
      <c r="A432" s="86">
        <f t="shared" si="232"/>
        <v>61.2</v>
      </c>
      <c r="B432" s="179">
        <f t="shared" si="209"/>
        <v>46374</v>
      </c>
      <c r="C432" s="8"/>
      <c r="D432" s="11"/>
      <c r="E432" s="12"/>
      <c r="F432" s="11"/>
      <c r="G432" s="74">
        <f t="shared" si="234"/>
        <v>765</v>
      </c>
      <c r="H432" s="75">
        <f t="shared" si="234"/>
        <v>5848</v>
      </c>
      <c r="I432" s="88">
        <f t="shared" si="220"/>
        <v>0</v>
      </c>
      <c r="J432" s="78">
        <f t="shared" si="221"/>
        <v>0</v>
      </c>
      <c r="K432" s="78">
        <f t="shared" si="222"/>
        <v>0</v>
      </c>
      <c r="L432" s="78">
        <f t="shared" si="223"/>
        <v>0</v>
      </c>
      <c r="M432" s="78">
        <f t="shared" ca="1" si="224"/>
        <v>7.4608904933814738E-2</v>
      </c>
      <c r="N432" s="78">
        <f t="shared" ca="1" si="210"/>
        <v>9.317296290022023E-3</v>
      </c>
      <c r="O432" s="78">
        <f t="shared" si="225"/>
        <v>5.0000000000000001E-4</v>
      </c>
      <c r="P432" s="13"/>
      <c r="Q432" s="8"/>
      <c r="R432" s="13"/>
      <c r="S432" s="89">
        <f t="shared" si="211"/>
        <v>0</v>
      </c>
      <c r="T432" s="75">
        <f t="shared" si="212"/>
        <v>0</v>
      </c>
      <c r="U432" s="90">
        <f t="shared" si="213"/>
        <v>0</v>
      </c>
      <c r="V432" s="82">
        <f t="shared" si="214"/>
        <v>0</v>
      </c>
      <c r="W432" s="8"/>
      <c r="X432" s="8"/>
      <c r="Y432" s="12"/>
      <c r="Z432" s="12"/>
      <c r="AA432" s="12"/>
      <c r="AB432" s="12"/>
      <c r="AC432" s="91">
        <f t="shared" si="215"/>
        <v>0</v>
      </c>
      <c r="AD432" s="75">
        <f t="shared" si="216"/>
        <v>0</v>
      </c>
      <c r="AE432" s="88">
        <f t="shared" si="204"/>
        <v>0</v>
      </c>
      <c r="AF432" s="92">
        <f t="shared" si="205"/>
        <v>0</v>
      </c>
      <c r="AG432" s="93">
        <f t="shared" si="206"/>
        <v>0</v>
      </c>
      <c r="AH432" s="93">
        <f t="shared" si="207"/>
        <v>0</v>
      </c>
      <c r="AI432" s="78">
        <f t="shared" si="208"/>
        <v>0</v>
      </c>
      <c r="AJ432" s="92">
        <f t="shared" si="217"/>
        <v>0</v>
      </c>
      <c r="AK432" s="78">
        <f t="shared" si="218"/>
        <v>0</v>
      </c>
      <c r="AL432" s="11"/>
      <c r="AM432" s="14"/>
      <c r="AN432" s="11"/>
      <c r="AO432" s="15"/>
      <c r="AP432" s="11"/>
      <c r="AQ432" s="11"/>
      <c r="AR432" s="11"/>
      <c r="AS432" s="75" t="str">
        <f t="shared" si="226"/>
        <v/>
      </c>
      <c r="AT432" s="75" t="str">
        <f t="shared" ca="1" si="227"/>
        <v/>
      </c>
      <c r="AU432" s="75" t="str">
        <f t="shared" si="228"/>
        <v/>
      </c>
      <c r="AV432" s="75" t="str">
        <f t="shared" ca="1" si="229"/>
        <v/>
      </c>
      <c r="AW432" s="169"/>
      <c r="AX432" s="169"/>
      <c r="AY432" s="75" t="str">
        <f t="shared" si="230"/>
        <v/>
      </c>
      <c r="AZ432" s="169"/>
      <c r="BA432" s="169"/>
      <c r="BB432" s="75" t="str">
        <f t="shared" si="231"/>
        <v/>
      </c>
      <c r="BC432" s="11"/>
      <c r="BH432" s="52"/>
      <c r="BI432" s="52"/>
      <c r="BJ432" s="52"/>
      <c r="BK432" s="52"/>
      <c r="BL432" s="52"/>
      <c r="BM432" s="52"/>
      <c r="BQ432" s="27"/>
      <c r="BR432" s="27"/>
      <c r="BS432" s="27"/>
      <c r="BT432" s="27"/>
      <c r="BU432" s="27"/>
      <c r="BV432" s="27"/>
      <c r="BW432" s="54"/>
      <c r="BX432" s="26"/>
      <c r="BY432" s="54"/>
      <c r="BZ432" s="26"/>
      <c r="CA432" s="26"/>
      <c r="CB432" s="26"/>
    </row>
    <row r="433" spans="1:80" ht="17.45" customHeight="1">
      <c r="A433" s="94">
        <f t="shared" si="232"/>
        <v>61.3</v>
      </c>
      <c r="B433" s="179">
        <f t="shared" si="209"/>
        <v>46375</v>
      </c>
      <c r="C433" s="8"/>
      <c r="D433" s="11"/>
      <c r="E433" s="12"/>
      <c r="F433" s="11"/>
      <c r="G433" s="74">
        <f t="shared" si="234"/>
        <v>765</v>
      </c>
      <c r="H433" s="75">
        <f t="shared" si="234"/>
        <v>5848</v>
      </c>
      <c r="I433" s="88">
        <f t="shared" si="220"/>
        <v>0</v>
      </c>
      <c r="J433" s="78">
        <f t="shared" si="221"/>
        <v>0</v>
      </c>
      <c r="K433" s="78">
        <f t="shared" si="222"/>
        <v>0</v>
      </c>
      <c r="L433" s="78">
        <f t="shared" si="223"/>
        <v>0</v>
      </c>
      <c r="M433" s="78">
        <f t="shared" ca="1" si="224"/>
        <v>7.4608904933814738E-2</v>
      </c>
      <c r="N433" s="78">
        <f t="shared" ca="1" si="210"/>
        <v>9.317296290022023E-3</v>
      </c>
      <c r="O433" s="78">
        <f t="shared" si="225"/>
        <v>5.0000000000000001E-4</v>
      </c>
      <c r="P433" s="13"/>
      <c r="Q433" s="8"/>
      <c r="R433" s="13"/>
      <c r="S433" s="89">
        <f t="shared" si="211"/>
        <v>0</v>
      </c>
      <c r="T433" s="75">
        <f t="shared" si="212"/>
        <v>0</v>
      </c>
      <c r="U433" s="90">
        <f t="shared" si="213"/>
        <v>0</v>
      </c>
      <c r="V433" s="82">
        <f t="shared" si="214"/>
        <v>0</v>
      </c>
      <c r="W433" s="8"/>
      <c r="X433" s="8"/>
      <c r="Y433" s="12"/>
      <c r="Z433" s="12"/>
      <c r="AA433" s="12"/>
      <c r="AB433" s="12"/>
      <c r="AC433" s="91">
        <f t="shared" si="215"/>
        <v>0</v>
      </c>
      <c r="AD433" s="75">
        <f t="shared" si="216"/>
        <v>0</v>
      </c>
      <c r="AE433" s="88">
        <f t="shared" si="204"/>
        <v>0</v>
      </c>
      <c r="AF433" s="92">
        <f t="shared" si="205"/>
        <v>0</v>
      </c>
      <c r="AG433" s="93">
        <f t="shared" si="206"/>
        <v>0</v>
      </c>
      <c r="AH433" s="93">
        <f t="shared" si="207"/>
        <v>0</v>
      </c>
      <c r="AI433" s="78">
        <f t="shared" si="208"/>
        <v>0</v>
      </c>
      <c r="AJ433" s="92">
        <f t="shared" si="217"/>
        <v>0</v>
      </c>
      <c r="AK433" s="78">
        <f t="shared" si="218"/>
        <v>0</v>
      </c>
      <c r="AL433" s="11"/>
      <c r="AM433" s="14"/>
      <c r="AN433" s="11"/>
      <c r="AO433" s="15"/>
      <c r="AP433" s="11"/>
      <c r="AQ433" s="11"/>
      <c r="AR433" s="11"/>
      <c r="AS433" s="75" t="str">
        <f t="shared" si="226"/>
        <v/>
      </c>
      <c r="AT433" s="75" t="str">
        <f t="shared" ca="1" si="227"/>
        <v/>
      </c>
      <c r="AU433" s="75" t="str">
        <f t="shared" si="228"/>
        <v/>
      </c>
      <c r="AV433" s="75" t="str">
        <f t="shared" ca="1" si="229"/>
        <v/>
      </c>
      <c r="AW433" s="169"/>
      <c r="AX433" s="169"/>
      <c r="AY433" s="75" t="str">
        <f t="shared" si="230"/>
        <v/>
      </c>
      <c r="AZ433" s="169"/>
      <c r="BA433" s="169"/>
      <c r="BB433" s="75" t="str">
        <f t="shared" si="231"/>
        <v/>
      </c>
      <c r="BC433" s="11"/>
      <c r="BH433" s="52"/>
      <c r="BI433" s="52"/>
      <c r="BJ433" s="52"/>
      <c r="BK433" s="52"/>
      <c r="BL433" s="52"/>
      <c r="BM433" s="52"/>
      <c r="BQ433" s="27"/>
      <c r="BR433" s="27"/>
      <c r="BS433" s="27"/>
      <c r="BT433" s="27"/>
      <c r="BU433" s="27"/>
      <c r="BV433" s="27"/>
      <c r="BW433" s="54"/>
      <c r="BX433" s="26"/>
      <c r="BY433" s="54"/>
      <c r="BZ433" s="26"/>
      <c r="CA433" s="26"/>
      <c r="CB433" s="26"/>
    </row>
    <row r="434" spans="1:80" ht="17.45" customHeight="1">
      <c r="A434" s="86">
        <f t="shared" si="232"/>
        <v>61.4</v>
      </c>
      <c r="B434" s="179">
        <f t="shared" si="209"/>
        <v>46376</v>
      </c>
      <c r="C434" s="8"/>
      <c r="D434" s="11"/>
      <c r="E434" s="12"/>
      <c r="F434" s="11"/>
      <c r="G434" s="74">
        <f t="shared" si="234"/>
        <v>765</v>
      </c>
      <c r="H434" s="75">
        <f t="shared" si="234"/>
        <v>5848</v>
      </c>
      <c r="I434" s="88">
        <f t="shared" si="220"/>
        <v>0</v>
      </c>
      <c r="J434" s="78">
        <f t="shared" si="221"/>
        <v>0</v>
      </c>
      <c r="K434" s="78">
        <f t="shared" si="222"/>
        <v>0</v>
      </c>
      <c r="L434" s="78">
        <f t="shared" si="223"/>
        <v>0</v>
      </c>
      <c r="M434" s="78">
        <f t="shared" ca="1" si="224"/>
        <v>7.4608904933814738E-2</v>
      </c>
      <c r="N434" s="78">
        <f t="shared" ca="1" si="210"/>
        <v>9.317296290022023E-3</v>
      </c>
      <c r="O434" s="78">
        <f t="shared" si="225"/>
        <v>5.0000000000000001E-4</v>
      </c>
      <c r="P434" s="13"/>
      <c r="Q434" s="8"/>
      <c r="R434" s="13"/>
      <c r="S434" s="89">
        <f t="shared" si="211"/>
        <v>0</v>
      </c>
      <c r="T434" s="75">
        <f t="shared" si="212"/>
        <v>0</v>
      </c>
      <c r="U434" s="90">
        <f t="shared" si="213"/>
        <v>0</v>
      </c>
      <c r="V434" s="82">
        <f t="shared" si="214"/>
        <v>0</v>
      </c>
      <c r="W434" s="8"/>
      <c r="X434" s="8"/>
      <c r="Y434" s="12"/>
      <c r="Z434" s="12"/>
      <c r="AA434" s="12"/>
      <c r="AB434" s="12"/>
      <c r="AC434" s="91">
        <f t="shared" si="215"/>
        <v>0</v>
      </c>
      <c r="AD434" s="75">
        <f t="shared" si="216"/>
        <v>0</v>
      </c>
      <c r="AE434" s="88">
        <f t="shared" si="204"/>
        <v>0</v>
      </c>
      <c r="AF434" s="92">
        <f t="shared" si="205"/>
        <v>0</v>
      </c>
      <c r="AG434" s="93">
        <f t="shared" si="206"/>
        <v>0</v>
      </c>
      <c r="AH434" s="93">
        <f t="shared" si="207"/>
        <v>0</v>
      </c>
      <c r="AI434" s="78">
        <f t="shared" si="208"/>
        <v>0</v>
      </c>
      <c r="AJ434" s="92">
        <f t="shared" si="217"/>
        <v>0</v>
      </c>
      <c r="AK434" s="78">
        <f t="shared" si="218"/>
        <v>0</v>
      </c>
      <c r="AL434" s="11"/>
      <c r="AM434" s="14"/>
      <c r="AN434" s="11"/>
      <c r="AO434" s="15"/>
      <c r="AP434" s="11"/>
      <c r="AQ434" s="11"/>
      <c r="AR434" s="11"/>
      <c r="AS434" s="75" t="str">
        <f t="shared" si="226"/>
        <v/>
      </c>
      <c r="AT434" s="75" t="str">
        <f t="shared" ca="1" si="227"/>
        <v/>
      </c>
      <c r="AU434" s="75" t="str">
        <f t="shared" si="228"/>
        <v/>
      </c>
      <c r="AV434" s="75" t="str">
        <f t="shared" ca="1" si="229"/>
        <v/>
      </c>
      <c r="AW434" s="169"/>
      <c r="AX434" s="169"/>
      <c r="AY434" s="75" t="str">
        <f t="shared" si="230"/>
        <v/>
      </c>
      <c r="AZ434" s="169"/>
      <c r="BA434" s="169"/>
      <c r="BB434" s="75" t="str">
        <f t="shared" si="231"/>
        <v/>
      </c>
      <c r="BC434" s="11"/>
      <c r="BH434" s="52"/>
      <c r="BI434" s="52"/>
      <c r="BJ434" s="52"/>
      <c r="BK434" s="52"/>
      <c r="BL434" s="52"/>
      <c r="BM434" s="52"/>
      <c r="BQ434" s="27"/>
      <c r="BR434" s="27"/>
      <c r="BS434" s="27"/>
      <c r="BT434" s="27"/>
      <c r="BU434" s="27"/>
      <c r="BV434" s="27"/>
      <c r="BW434" s="54"/>
      <c r="BX434" s="26"/>
      <c r="BY434" s="54"/>
      <c r="BZ434" s="26"/>
      <c r="CA434" s="26"/>
      <c r="CB434" s="26"/>
    </row>
    <row r="435" spans="1:80" ht="17.45" customHeight="1">
      <c r="A435" s="94">
        <f t="shared" si="232"/>
        <v>61.5</v>
      </c>
      <c r="B435" s="179">
        <f t="shared" si="209"/>
        <v>46377</v>
      </c>
      <c r="C435" s="8"/>
      <c r="D435" s="11"/>
      <c r="E435" s="12"/>
      <c r="F435" s="11"/>
      <c r="G435" s="74">
        <f t="shared" si="234"/>
        <v>765</v>
      </c>
      <c r="H435" s="75">
        <f t="shared" si="234"/>
        <v>5848</v>
      </c>
      <c r="I435" s="88">
        <f t="shared" si="220"/>
        <v>0</v>
      </c>
      <c r="J435" s="78">
        <f t="shared" si="221"/>
        <v>0</v>
      </c>
      <c r="K435" s="78">
        <f t="shared" si="222"/>
        <v>0</v>
      </c>
      <c r="L435" s="78">
        <f t="shared" si="223"/>
        <v>0</v>
      </c>
      <c r="M435" s="78">
        <f t="shared" ca="1" si="224"/>
        <v>7.4608904933814738E-2</v>
      </c>
      <c r="N435" s="78">
        <f t="shared" ca="1" si="210"/>
        <v>9.317296290022023E-3</v>
      </c>
      <c r="O435" s="78">
        <f t="shared" si="225"/>
        <v>5.0000000000000001E-4</v>
      </c>
      <c r="P435" s="13"/>
      <c r="Q435" s="8"/>
      <c r="R435" s="13"/>
      <c r="S435" s="89">
        <f t="shared" si="211"/>
        <v>0</v>
      </c>
      <c r="T435" s="75">
        <f t="shared" si="212"/>
        <v>0</v>
      </c>
      <c r="U435" s="90">
        <f t="shared" si="213"/>
        <v>0</v>
      </c>
      <c r="V435" s="82">
        <f t="shared" si="214"/>
        <v>0</v>
      </c>
      <c r="W435" s="8"/>
      <c r="X435" s="8"/>
      <c r="Y435" s="12"/>
      <c r="Z435" s="12"/>
      <c r="AA435" s="12"/>
      <c r="AB435" s="12"/>
      <c r="AC435" s="91">
        <f t="shared" si="215"/>
        <v>0</v>
      </c>
      <c r="AD435" s="75">
        <f t="shared" si="216"/>
        <v>0</v>
      </c>
      <c r="AE435" s="88">
        <f t="shared" si="204"/>
        <v>0</v>
      </c>
      <c r="AF435" s="92">
        <f t="shared" si="205"/>
        <v>0</v>
      </c>
      <c r="AG435" s="93">
        <f t="shared" si="206"/>
        <v>0</v>
      </c>
      <c r="AH435" s="93">
        <f t="shared" si="207"/>
        <v>0</v>
      </c>
      <c r="AI435" s="78">
        <f t="shared" si="208"/>
        <v>0</v>
      </c>
      <c r="AJ435" s="92">
        <f t="shared" si="217"/>
        <v>0</v>
      </c>
      <c r="AK435" s="78">
        <f t="shared" si="218"/>
        <v>0</v>
      </c>
      <c r="AL435" s="11"/>
      <c r="AM435" s="14"/>
      <c r="AN435" s="11"/>
      <c r="AO435" s="15"/>
      <c r="AP435" s="11"/>
      <c r="AQ435" s="11"/>
      <c r="AR435" s="11"/>
      <c r="AS435" s="75" t="str">
        <f t="shared" si="226"/>
        <v/>
      </c>
      <c r="AT435" s="75" t="str">
        <f t="shared" ca="1" si="227"/>
        <v/>
      </c>
      <c r="AU435" s="75" t="str">
        <f t="shared" si="228"/>
        <v/>
      </c>
      <c r="AV435" s="75" t="str">
        <f t="shared" ca="1" si="229"/>
        <v/>
      </c>
      <c r="AW435" s="169"/>
      <c r="AX435" s="169"/>
      <c r="AY435" s="75" t="str">
        <f t="shared" si="230"/>
        <v/>
      </c>
      <c r="AZ435" s="169"/>
      <c r="BA435" s="169"/>
      <c r="BB435" s="75" t="str">
        <f t="shared" si="231"/>
        <v/>
      </c>
      <c r="BC435" s="11"/>
      <c r="BH435" s="52"/>
      <c r="BI435" s="52"/>
      <c r="BJ435" s="52"/>
      <c r="BK435" s="52"/>
      <c r="BL435" s="52"/>
      <c r="BM435" s="52"/>
      <c r="BQ435" s="27"/>
      <c r="BR435" s="27"/>
      <c r="BS435" s="27"/>
      <c r="BT435" s="27"/>
      <c r="BU435" s="27"/>
      <c r="BV435" s="27"/>
      <c r="BW435" s="54"/>
      <c r="BX435" s="26"/>
      <c r="BY435" s="54"/>
      <c r="BZ435" s="26"/>
      <c r="CA435" s="26"/>
      <c r="CB435" s="26"/>
    </row>
    <row r="436" spans="1:80" ht="17.45" customHeight="1">
      <c r="A436" s="86">
        <f t="shared" si="232"/>
        <v>61.6</v>
      </c>
      <c r="B436" s="179">
        <f t="shared" si="209"/>
        <v>46378</v>
      </c>
      <c r="C436" s="8"/>
      <c r="D436" s="11"/>
      <c r="E436" s="12"/>
      <c r="F436" s="11"/>
      <c r="G436" s="74">
        <f t="shared" si="234"/>
        <v>765</v>
      </c>
      <c r="H436" s="75">
        <f t="shared" si="234"/>
        <v>5848</v>
      </c>
      <c r="I436" s="88">
        <f t="shared" si="220"/>
        <v>0</v>
      </c>
      <c r="J436" s="78">
        <f t="shared" si="221"/>
        <v>0</v>
      </c>
      <c r="K436" s="78">
        <f t="shared" si="222"/>
        <v>0</v>
      </c>
      <c r="L436" s="78">
        <f t="shared" si="223"/>
        <v>0</v>
      </c>
      <c r="M436" s="78">
        <f t="shared" ca="1" si="224"/>
        <v>7.4608904933814738E-2</v>
      </c>
      <c r="N436" s="78">
        <f t="shared" ca="1" si="210"/>
        <v>9.317296290022023E-3</v>
      </c>
      <c r="O436" s="78">
        <f t="shared" si="225"/>
        <v>5.0000000000000001E-4</v>
      </c>
      <c r="P436" s="13"/>
      <c r="Q436" s="8"/>
      <c r="R436" s="13"/>
      <c r="S436" s="89">
        <f t="shared" si="211"/>
        <v>0</v>
      </c>
      <c r="T436" s="75">
        <f t="shared" si="212"/>
        <v>0</v>
      </c>
      <c r="U436" s="90">
        <f t="shared" si="213"/>
        <v>0</v>
      </c>
      <c r="V436" s="82">
        <f t="shared" si="214"/>
        <v>0</v>
      </c>
      <c r="W436" s="8"/>
      <c r="X436" s="8"/>
      <c r="Y436" s="12"/>
      <c r="Z436" s="12"/>
      <c r="AA436" s="12"/>
      <c r="AB436" s="12"/>
      <c r="AC436" s="91">
        <f t="shared" si="215"/>
        <v>0</v>
      </c>
      <c r="AD436" s="75">
        <f t="shared" si="216"/>
        <v>0</v>
      </c>
      <c r="AE436" s="88">
        <f t="shared" si="204"/>
        <v>0</v>
      </c>
      <c r="AF436" s="92">
        <f t="shared" si="205"/>
        <v>0</v>
      </c>
      <c r="AG436" s="93">
        <f t="shared" si="206"/>
        <v>0</v>
      </c>
      <c r="AH436" s="93">
        <f t="shared" si="207"/>
        <v>0</v>
      </c>
      <c r="AI436" s="78">
        <f t="shared" si="208"/>
        <v>0</v>
      </c>
      <c r="AJ436" s="92">
        <f t="shared" si="217"/>
        <v>0</v>
      </c>
      <c r="AK436" s="78">
        <f t="shared" si="218"/>
        <v>0</v>
      </c>
      <c r="AL436" s="11"/>
      <c r="AM436" s="14"/>
      <c r="AN436" s="11"/>
      <c r="AO436" s="15"/>
      <c r="AP436" s="11"/>
      <c r="AQ436" s="11"/>
      <c r="AR436" s="11"/>
      <c r="AS436" s="75" t="str">
        <f t="shared" si="226"/>
        <v/>
      </c>
      <c r="AT436" s="75" t="str">
        <f t="shared" ca="1" si="227"/>
        <v/>
      </c>
      <c r="AU436" s="75" t="str">
        <f t="shared" si="228"/>
        <v/>
      </c>
      <c r="AV436" s="75" t="str">
        <f t="shared" ca="1" si="229"/>
        <v/>
      </c>
      <c r="AW436" s="169"/>
      <c r="AX436" s="169"/>
      <c r="AY436" s="75" t="str">
        <f t="shared" si="230"/>
        <v/>
      </c>
      <c r="AZ436" s="169"/>
      <c r="BA436" s="169"/>
      <c r="BB436" s="75" t="str">
        <f t="shared" si="231"/>
        <v/>
      </c>
      <c r="BC436" s="11"/>
      <c r="BH436" s="52"/>
      <c r="BI436" s="52"/>
      <c r="BJ436" s="52"/>
      <c r="BK436" s="52"/>
      <c r="BL436" s="52"/>
      <c r="BM436" s="52"/>
      <c r="BQ436" s="27"/>
      <c r="BR436" s="27"/>
      <c r="BS436" s="27"/>
      <c r="BT436" s="27"/>
      <c r="BU436" s="27"/>
      <c r="BV436" s="27"/>
      <c r="BW436" s="54"/>
      <c r="BX436" s="26"/>
      <c r="BY436" s="54"/>
      <c r="BZ436" s="26"/>
      <c r="CA436" s="26"/>
      <c r="CB436" s="26"/>
    </row>
    <row r="437" spans="1:80" ht="17.45" customHeight="1" thickBot="1">
      <c r="A437" s="94">
        <f t="shared" si="232"/>
        <v>61.7</v>
      </c>
      <c r="B437" s="180">
        <f t="shared" si="209"/>
        <v>46379</v>
      </c>
      <c r="C437" s="16"/>
      <c r="D437" s="17"/>
      <c r="E437" s="18"/>
      <c r="F437" s="17"/>
      <c r="G437" s="96">
        <f t="shared" si="234"/>
        <v>765</v>
      </c>
      <c r="H437" s="97">
        <f t="shared" si="234"/>
        <v>5848</v>
      </c>
      <c r="I437" s="98">
        <f t="shared" si="220"/>
        <v>0</v>
      </c>
      <c r="J437" s="99">
        <f t="shared" si="221"/>
        <v>0</v>
      </c>
      <c r="K437" s="99">
        <f t="shared" si="222"/>
        <v>0</v>
      </c>
      <c r="L437" s="99">
        <f t="shared" si="223"/>
        <v>0</v>
      </c>
      <c r="M437" s="99">
        <f t="shared" ca="1" si="224"/>
        <v>7.4608904933814738E-2</v>
      </c>
      <c r="N437" s="99">
        <f t="shared" ca="1" si="210"/>
        <v>9.317296290022023E-3</v>
      </c>
      <c r="O437" s="99">
        <f t="shared" si="225"/>
        <v>5.0000000000000001E-4</v>
      </c>
      <c r="P437" s="19"/>
      <c r="Q437" s="16"/>
      <c r="R437" s="19"/>
      <c r="S437" s="89">
        <f t="shared" si="211"/>
        <v>0</v>
      </c>
      <c r="T437" s="75">
        <f t="shared" si="212"/>
        <v>0</v>
      </c>
      <c r="U437" s="100">
        <f t="shared" si="213"/>
        <v>0</v>
      </c>
      <c r="V437" s="101">
        <f t="shared" si="214"/>
        <v>0</v>
      </c>
      <c r="W437" s="16"/>
      <c r="X437" s="8"/>
      <c r="Y437" s="12"/>
      <c r="Z437" s="12"/>
      <c r="AA437" s="12"/>
      <c r="AB437" s="12"/>
      <c r="AC437" s="102">
        <f t="shared" si="215"/>
        <v>0</v>
      </c>
      <c r="AD437" s="97">
        <f t="shared" si="216"/>
        <v>0</v>
      </c>
      <c r="AE437" s="98">
        <f t="shared" si="204"/>
        <v>0</v>
      </c>
      <c r="AF437" s="103">
        <f t="shared" si="205"/>
        <v>0</v>
      </c>
      <c r="AG437" s="104">
        <f t="shared" si="206"/>
        <v>0</v>
      </c>
      <c r="AH437" s="104">
        <f t="shared" si="207"/>
        <v>0</v>
      </c>
      <c r="AI437" s="99">
        <f t="shared" si="208"/>
        <v>0</v>
      </c>
      <c r="AJ437" s="103">
        <f t="shared" si="217"/>
        <v>0</v>
      </c>
      <c r="AK437" s="99">
        <f t="shared" si="218"/>
        <v>0</v>
      </c>
      <c r="AL437" s="17"/>
      <c r="AM437" s="20"/>
      <c r="AN437" s="17"/>
      <c r="AO437" s="21"/>
      <c r="AP437" s="17"/>
      <c r="AQ437" s="17"/>
      <c r="AR437" s="17"/>
      <c r="AS437" s="97" t="str">
        <f t="shared" si="226"/>
        <v/>
      </c>
      <c r="AT437" s="97" t="str">
        <f t="shared" ca="1" si="227"/>
        <v/>
      </c>
      <c r="AU437" s="97" t="str">
        <f t="shared" si="228"/>
        <v/>
      </c>
      <c r="AV437" s="97" t="str">
        <f t="shared" ca="1" si="229"/>
        <v/>
      </c>
      <c r="AW437" s="167"/>
      <c r="AX437" s="167"/>
      <c r="AY437" s="97" t="str">
        <f t="shared" si="230"/>
        <v/>
      </c>
      <c r="AZ437" s="167"/>
      <c r="BA437" s="167"/>
      <c r="BB437" s="97" t="str">
        <f t="shared" si="231"/>
        <v/>
      </c>
      <c r="BC437" s="17"/>
      <c r="BH437" s="52"/>
      <c r="BI437" s="52"/>
      <c r="BJ437" s="52"/>
      <c r="BK437" s="52"/>
      <c r="BL437" s="52"/>
      <c r="BM437" s="52"/>
      <c r="BQ437" s="27"/>
      <c r="BR437" s="27"/>
      <c r="BS437" s="27"/>
      <c r="BT437" s="27"/>
      <c r="BU437" s="27"/>
      <c r="BV437" s="27"/>
      <c r="BW437" s="54"/>
      <c r="BX437" s="26"/>
      <c r="BY437" s="54"/>
      <c r="BZ437" s="26"/>
      <c r="CA437" s="26"/>
      <c r="CB437" s="26"/>
    </row>
    <row r="438" spans="1:80" ht="17.45" customHeight="1" thickTop="1">
      <c r="A438" s="105">
        <f>A431+1</f>
        <v>62.1</v>
      </c>
      <c r="B438" s="178">
        <f>B437+1</f>
        <v>46380</v>
      </c>
      <c r="C438" s="4"/>
      <c r="D438" s="5"/>
      <c r="E438" s="6"/>
      <c r="F438" s="5"/>
      <c r="G438" s="74">
        <f t="shared" si="234"/>
        <v>765</v>
      </c>
      <c r="H438" s="75">
        <f t="shared" si="234"/>
        <v>5848</v>
      </c>
      <c r="I438" s="76">
        <f t="shared" si="220"/>
        <v>0</v>
      </c>
      <c r="J438" s="77">
        <f t="shared" si="221"/>
        <v>0</v>
      </c>
      <c r="K438" s="77">
        <f t="shared" si="222"/>
        <v>0</v>
      </c>
      <c r="L438" s="77">
        <f t="shared" si="223"/>
        <v>0</v>
      </c>
      <c r="M438" s="78">
        <f t="shared" ca="1" si="224"/>
        <v>7.4608904933814738E-2</v>
      </c>
      <c r="N438" s="78">
        <f t="shared" ca="1" si="210"/>
        <v>9.317296290022023E-3</v>
      </c>
      <c r="O438" s="78">
        <f t="shared" si="225"/>
        <v>5.0000000000000001E-4</v>
      </c>
      <c r="P438" s="13"/>
      <c r="Q438" s="8"/>
      <c r="R438" s="13"/>
      <c r="S438" s="79">
        <f t="shared" si="211"/>
        <v>0</v>
      </c>
      <c r="T438" s="80">
        <f t="shared" si="212"/>
        <v>0</v>
      </c>
      <c r="U438" s="90">
        <f t="shared" si="213"/>
        <v>0</v>
      </c>
      <c r="V438" s="82">
        <f t="shared" si="214"/>
        <v>0</v>
      </c>
      <c r="W438" s="4"/>
      <c r="X438" s="4"/>
      <c r="Y438" s="6"/>
      <c r="Z438" s="6"/>
      <c r="AA438" s="6"/>
      <c r="AB438" s="6"/>
      <c r="AC438" s="83">
        <f t="shared" si="215"/>
        <v>0</v>
      </c>
      <c r="AD438" s="80">
        <f t="shared" si="216"/>
        <v>0</v>
      </c>
      <c r="AE438" s="76">
        <f t="shared" si="204"/>
        <v>0</v>
      </c>
      <c r="AF438" s="84">
        <f t="shared" si="205"/>
        <v>0</v>
      </c>
      <c r="AG438" s="85">
        <f t="shared" si="206"/>
        <v>0</v>
      </c>
      <c r="AH438" s="85">
        <f t="shared" si="207"/>
        <v>0</v>
      </c>
      <c r="AI438" s="77">
        <f t="shared" si="208"/>
        <v>0</v>
      </c>
      <c r="AJ438" s="84">
        <f t="shared" si="217"/>
        <v>0</v>
      </c>
      <c r="AK438" s="77">
        <f t="shared" si="218"/>
        <v>0</v>
      </c>
      <c r="AL438" s="5"/>
      <c r="AM438" s="9"/>
      <c r="AN438" s="5"/>
      <c r="AO438" s="10"/>
      <c r="AP438" s="5"/>
      <c r="AQ438" s="5"/>
      <c r="AR438" s="5"/>
      <c r="AS438" s="80" t="str">
        <f t="shared" si="226"/>
        <v/>
      </c>
      <c r="AT438" s="80" t="str">
        <f t="shared" ca="1" si="227"/>
        <v/>
      </c>
      <c r="AU438" s="80" t="str">
        <f t="shared" si="228"/>
        <v/>
      </c>
      <c r="AV438" s="80" t="str">
        <f t="shared" ca="1" si="229"/>
        <v/>
      </c>
      <c r="AW438" s="165"/>
      <c r="AX438" s="165"/>
      <c r="AY438" s="80" t="str">
        <f t="shared" si="230"/>
        <v/>
      </c>
      <c r="AZ438" s="165"/>
      <c r="BA438" s="165"/>
      <c r="BB438" s="80" t="str">
        <f t="shared" si="231"/>
        <v/>
      </c>
      <c r="BC438" s="5"/>
      <c r="BH438" s="52"/>
      <c r="BI438" s="52"/>
      <c r="BJ438" s="52"/>
      <c r="BK438" s="52"/>
      <c r="BL438" s="52"/>
      <c r="BM438" s="52"/>
      <c r="BQ438" s="27"/>
      <c r="BR438" s="27"/>
      <c r="BS438" s="27"/>
      <c r="BT438" s="27"/>
      <c r="BU438" s="27"/>
      <c r="BV438" s="27"/>
      <c r="BW438" s="54"/>
      <c r="BX438" s="26"/>
      <c r="BY438" s="54"/>
      <c r="BZ438" s="26"/>
      <c r="CA438" s="26"/>
      <c r="CB438" s="26"/>
    </row>
    <row r="439" spans="1:80" ht="17.45" customHeight="1">
      <c r="A439" s="94">
        <f t="shared" si="232"/>
        <v>62.2</v>
      </c>
      <c r="B439" s="179">
        <f t="shared" si="209"/>
        <v>46381</v>
      </c>
      <c r="C439" s="8"/>
      <c r="D439" s="11"/>
      <c r="E439" s="12"/>
      <c r="F439" s="11"/>
      <c r="G439" s="74">
        <f t="shared" si="234"/>
        <v>765</v>
      </c>
      <c r="H439" s="75">
        <f t="shared" si="234"/>
        <v>5848</v>
      </c>
      <c r="I439" s="88">
        <f t="shared" si="220"/>
        <v>0</v>
      </c>
      <c r="J439" s="78">
        <f t="shared" si="221"/>
        <v>0</v>
      </c>
      <c r="K439" s="78">
        <f t="shared" si="222"/>
        <v>0</v>
      </c>
      <c r="L439" s="78">
        <f t="shared" si="223"/>
        <v>0</v>
      </c>
      <c r="M439" s="78">
        <f t="shared" ca="1" si="224"/>
        <v>7.4608904933814738E-2</v>
      </c>
      <c r="N439" s="78">
        <f t="shared" ca="1" si="210"/>
        <v>9.317296290022023E-3</v>
      </c>
      <c r="O439" s="78">
        <f t="shared" si="225"/>
        <v>5.0000000000000001E-4</v>
      </c>
      <c r="P439" s="13"/>
      <c r="Q439" s="8"/>
      <c r="R439" s="13"/>
      <c r="S439" s="89">
        <f t="shared" si="211"/>
        <v>0</v>
      </c>
      <c r="T439" s="75">
        <f t="shared" si="212"/>
        <v>0</v>
      </c>
      <c r="U439" s="90">
        <f t="shared" si="213"/>
        <v>0</v>
      </c>
      <c r="V439" s="82">
        <f t="shared" si="214"/>
        <v>0</v>
      </c>
      <c r="W439" s="8"/>
      <c r="X439" s="8"/>
      <c r="Y439" s="12"/>
      <c r="Z439" s="12"/>
      <c r="AA439" s="12"/>
      <c r="AB439" s="12"/>
      <c r="AC439" s="91">
        <f t="shared" si="215"/>
        <v>0</v>
      </c>
      <c r="AD439" s="75">
        <f t="shared" si="216"/>
        <v>0</v>
      </c>
      <c r="AE439" s="88">
        <f t="shared" si="204"/>
        <v>0</v>
      </c>
      <c r="AF439" s="92">
        <f t="shared" si="205"/>
        <v>0</v>
      </c>
      <c r="AG439" s="93">
        <f t="shared" si="206"/>
        <v>0</v>
      </c>
      <c r="AH439" s="93">
        <f t="shared" si="207"/>
        <v>0</v>
      </c>
      <c r="AI439" s="78">
        <f t="shared" si="208"/>
        <v>0</v>
      </c>
      <c r="AJ439" s="92">
        <f t="shared" si="217"/>
        <v>0</v>
      </c>
      <c r="AK439" s="78">
        <f t="shared" si="218"/>
        <v>0</v>
      </c>
      <c r="AL439" s="11"/>
      <c r="AM439" s="14"/>
      <c r="AN439" s="11"/>
      <c r="AO439" s="15"/>
      <c r="AP439" s="11"/>
      <c r="AQ439" s="11"/>
      <c r="AR439" s="11"/>
      <c r="AS439" s="75" t="str">
        <f t="shared" si="226"/>
        <v/>
      </c>
      <c r="AT439" s="75" t="str">
        <f t="shared" ca="1" si="227"/>
        <v/>
      </c>
      <c r="AU439" s="75" t="str">
        <f t="shared" si="228"/>
        <v/>
      </c>
      <c r="AV439" s="75" t="str">
        <f t="shared" ca="1" si="229"/>
        <v/>
      </c>
      <c r="AW439" s="169"/>
      <c r="AX439" s="169"/>
      <c r="AY439" s="75" t="str">
        <f t="shared" si="230"/>
        <v/>
      </c>
      <c r="AZ439" s="169"/>
      <c r="BA439" s="169"/>
      <c r="BB439" s="75" t="str">
        <f t="shared" si="231"/>
        <v/>
      </c>
      <c r="BC439" s="11"/>
      <c r="BH439" s="52"/>
      <c r="BI439" s="52"/>
      <c r="BJ439" s="52"/>
      <c r="BK439" s="52"/>
      <c r="BL439" s="52"/>
      <c r="BM439" s="52"/>
      <c r="BQ439" s="27"/>
      <c r="BR439" s="27"/>
      <c r="BS439" s="27"/>
      <c r="BT439" s="27"/>
      <c r="BU439" s="27"/>
      <c r="BV439" s="27"/>
      <c r="BW439" s="54"/>
      <c r="BX439" s="26"/>
      <c r="BY439" s="54"/>
      <c r="BZ439" s="26"/>
      <c r="CA439" s="26"/>
      <c r="CB439" s="26"/>
    </row>
    <row r="440" spans="1:80" ht="17.45" customHeight="1">
      <c r="A440" s="86">
        <f t="shared" si="232"/>
        <v>62.3</v>
      </c>
      <c r="B440" s="179">
        <f t="shared" si="209"/>
        <v>46382</v>
      </c>
      <c r="C440" s="8"/>
      <c r="D440" s="11"/>
      <c r="E440" s="12"/>
      <c r="F440" s="11"/>
      <c r="G440" s="74">
        <f t="shared" si="234"/>
        <v>765</v>
      </c>
      <c r="H440" s="75">
        <f t="shared" si="234"/>
        <v>5848</v>
      </c>
      <c r="I440" s="88">
        <f t="shared" si="220"/>
        <v>0</v>
      </c>
      <c r="J440" s="78">
        <f t="shared" si="221"/>
        <v>0</v>
      </c>
      <c r="K440" s="78">
        <f t="shared" si="222"/>
        <v>0</v>
      </c>
      <c r="L440" s="78">
        <f t="shared" si="223"/>
        <v>0</v>
      </c>
      <c r="M440" s="78">
        <f t="shared" ca="1" si="224"/>
        <v>7.4608904933814738E-2</v>
      </c>
      <c r="N440" s="78">
        <f t="shared" ca="1" si="210"/>
        <v>9.317296290022023E-3</v>
      </c>
      <c r="O440" s="78">
        <f t="shared" si="225"/>
        <v>5.0000000000000001E-4</v>
      </c>
      <c r="P440" s="13"/>
      <c r="Q440" s="8"/>
      <c r="R440" s="13"/>
      <c r="S440" s="89">
        <f t="shared" si="211"/>
        <v>0</v>
      </c>
      <c r="T440" s="75">
        <f t="shared" si="212"/>
        <v>0</v>
      </c>
      <c r="U440" s="90">
        <f t="shared" si="213"/>
        <v>0</v>
      </c>
      <c r="V440" s="82">
        <f t="shared" si="214"/>
        <v>0</v>
      </c>
      <c r="W440" s="8"/>
      <c r="X440" s="8"/>
      <c r="Y440" s="12"/>
      <c r="Z440" s="12"/>
      <c r="AA440" s="12"/>
      <c r="AB440" s="12"/>
      <c r="AC440" s="91">
        <f t="shared" si="215"/>
        <v>0</v>
      </c>
      <c r="AD440" s="75">
        <f t="shared" si="216"/>
        <v>0</v>
      </c>
      <c r="AE440" s="88">
        <f t="shared" si="204"/>
        <v>0</v>
      </c>
      <c r="AF440" s="92">
        <f t="shared" si="205"/>
        <v>0</v>
      </c>
      <c r="AG440" s="93">
        <f t="shared" si="206"/>
        <v>0</v>
      </c>
      <c r="AH440" s="93">
        <f t="shared" si="207"/>
        <v>0</v>
      </c>
      <c r="AI440" s="78">
        <f t="shared" si="208"/>
        <v>0</v>
      </c>
      <c r="AJ440" s="92">
        <f t="shared" si="217"/>
        <v>0</v>
      </c>
      <c r="AK440" s="78">
        <f t="shared" si="218"/>
        <v>0</v>
      </c>
      <c r="AL440" s="11"/>
      <c r="AM440" s="14"/>
      <c r="AN440" s="11"/>
      <c r="AO440" s="15"/>
      <c r="AP440" s="11"/>
      <c r="AQ440" s="11"/>
      <c r="AR440" s="11"/>
      <c r="AS440" s="75" t="str">
        <f t="shared" si="226"/>
        <v/>
      </c>
      <c r="AT440" s="75" t="str">
        <f t="shared" ca="1" si="227"/>
        <v/>
      </c>
      <c r="AU440" s="75" t="str">
        <f t="shared" si="228"/>
        <v/>
      </c>
      <c r="AV440" s="75" t="str">
        <f t="shared" ca="1" si="229"/>
        <v/>
      </c>
      <c r="AW440" s="169"/>
      <c r="AX440" s="169"/>
      <c r="AY440" s="75" t="str">
        <f t="shared" si="230"/>
        <v/>
      </c>
      <c r="AZ440" s="169"/>
      <c r="BA440" s="169"/>
      <c r="BB440" s="75" t="str">
        <f t="shared" si="231"/>
        <v/>
      </c>
      <c r="BC440" s="11"/>
      <c r="BH440" s="52"/>
      <c r="BI440" s="52"/>
      <c r="BJ440" s="52"/>
      <c r="BK440" s="52"/>
      <c r="BL440" s="52"/>
      <c r="BM440" s="52"/>
      <c r="BQ440" s="27"/>
      <c r="BR440" s="27"/>
      <c r="BS440" s="27"/>
      <c r="BT440" s="27"/>
      <c r="BU440" s="27"/>
      <c r="BV440" s="27"/>
      <c r="BW440" s="54"/>
      <c r="BX440" s="26"/>
      <c r="BY440" s="54"/>
      <c r="BZ440" s="26"/>
      <c r="CA440" s="26"/>
      <c r="CB440" s="26"/>
    </row>
    <row r="441" spans="1:80" ht="17.45" customHeight="1">
      <c r="A441" s="94">
        <f t="shared" si="232"/>
        <v>62.4</v>
      </c>
      <c r="B441" s="179">
        <f t="shared" si="209"/>
        <v>46383</v>
      </c>
      <c r="C441" s="8"/>
      <c r="D441" s="11"/>
      <c r="E441" s="12"/>
      <c r="F441" s="11"/>
      <c r="G441" s="74">
        <f t="shared" si="234"/>
        <v>765</v>
      </c>
      <c r="H441" s="75">
        <f t="shared" si="234"/>
        <v>5848</v>
      </c>
      <c r="I441" s="88">
        <f t="shared" si="220"/>
        <v>0</v>
      </c>
      <c r="J441" s="78">
        <f t="shared" si="221"/>
        <v>0</v>
      </c>
      <c r="K441" s="78">
        <f t="shared" si="222"/>
        <v>0</v>
      </c>
      <c r="L441" s="78">
        <f t="shared" si="223"/>
        <v>0</v>
      </c>
      <c r="M441" s="78">
        <f t="shared" ca="1" si="224"/>
        <v>7.4608904933814738E-2</v>
      </c>
      <c r="N441" s="78">
        <f t="shared" ca="1" si="210"/>
        <v>9.317296290022023E-3</v>
      </c>
      <c r="O441" s="78">
        <f t="shared" si="225"/>
        <v>5.0000000000000001E-4</v>
      </c>
      <c r="P441" s="13"/>
      <c r="Q441" s="8"/>
      <c r="R441" s="13"/>
      <c r="S441" s="89">
        <f t="shared" si="211"/>
        <v>0</v>
      </c>
      <c r="T441" s="75">
        <f t="shared" si="212"/>
        <v>0</v>
      </c>
      <c r="U441" s="90">
        <f t="shared" si="213"/>
        <v>0</v>
      </c>
      <c r="V441" s="82">
        <f t="shared" si="214"/>
        <v>0</v>
      </c>
      <c r="W441" s="8"/>
      <c r="X441" s="8"/>
      <c r="Y441" s="12"/>
      <c r="Z441" s="12"/>
      <c r="AA441" s="12"/>
      <c r="AB441" s="12"/>
      <c r="AC441" s="91">
        <f t="shared" si="215"/>
        <v>0</v>
      </c>
      <c r="AD441" s="75">
        <f t="shared" si="216"/>
        <v>0</v>
      </c>
      <c r="AE441" s="88">
        <f t="shared" si="204"/>
        <v>0</v>
      </c>
      <c r="AF441" s="92">
        <f t="shared" si="205"/>
        <v>0</v>
      </c>
      <c r="AG441" s="93">
        <f t="shared" si="206"/>
        <v>0</v>
      </c>
      <c r="AH441" s="93">
        <f t="shared" si="207"/>
        <v>0</v>
      </c>
      <c r="AI441" s="78">
        <f t="shared" si="208"/>
        <v>0</v>
      </c>
      <c r="AJ441" s="92">
        <f t="shared" si="217"/>
        <v>0</v>
      </c>
      <c r="AK441" s="78">
        <f t="shared" si="218"/>
        <v>0</v>
      </c>
      <c r="AL441" s="11"/>
      <c r="AM441" s="14"/>
      <c r="AN441" s="11"/>
      <c r="AO441" s="15"/>
      <c r="AP441" s="11"/>
      <c r="AQ441" s="11"/>
      <c r="AR441" s="11"/>
      <c r="AS441" s="75" t="str">
        <f t="shared" si="226"/>
        <v/>
      </c>
      <c r="AT441" s="75" t="str">
        <f t="shared" ca="1" si="227"/>
        <v/>
      </c>
      <c r="AU441" s="75" t="str">
        <f t="shared" si="228"/>
        <v/>
      </c>
      <c r="AV441" s="75" t="str">
        <f t="shared" ca="1" si="229"/>
        <v/>
      </c>
      <c r="AW441" s="169"/>
      <c r="AX441" s="169"/>
      <c r="AY441" s="75" t="str">
        <f t="shared" si="230"/>
        <v/>
      </c>
      <c r="AZ441" s="169"/>
      <c r="BA441" s="169"/>
      <c r="BB441" s="75" t="str">
        <f t="shared" si="231"/>
        <v/>
      </c>
      <c r="BC441" s="11"/>
      <c r="BH441" s="52"/>
      <c r="BI441" s="52"/>
      <c r="BJ441" s="52"/>
      <c r="BK441" s="52"/>
      <c r="BL441" s="52"/>
      <c r="BM441" s="52"/>
      <c r="BQ441" s="27"/>
      <c r="BR441" s="27"/>
      <c r="BS441" s="27"/>
      <c r="BT441" s="27"/>
      <c r="BU441" s="27"/>
      <c r="BV441" s="27"/>
      <c r="BW441" s="54"/>
      <c r="BX441" s="26"/>
      <c r="BY441" s="54"/>
      <c r="BZ441" s="26"/>
      <c r="CA441" s="26"/>
      <c r="CB441" s="26"/>
    </row>
    <row r="442" spans="1:80" ht="17.45" customHeight="1">
      <c r="A442" s="86">
        <f t="shared" si="232"/>
        <v>62.5</v>
      </c>
      <c r="B442" s="179">
        <f t="shared" si="209"/>
        <v>46384</v>
      </c>
      <c r="C442" s="8"/>
      <c r="D442" s="11"/>
      <c r="E442" s="12"/>
      <c r="F442" s="11"/>
      <c r="G442" s="74">
        <f t="shared" si="234"/>
        <v>765</v>
      </c>
      <c r="H442" s="75">
        <f t="shared" si="234"/>
        <v>5848</v>
      </c>
      <c r="I442" s="88">
        <f t="shared" si="220"/>
        <v>0</v>
      </c>
      <c r="J442" s="78">
        <f t="shared" si="221"/>
        <v>0</v>
      </c>
      <c r="K442" s="78">
        <f t="shared" si="222"/>
        <v>0</v>
      </c>
      <c r="L442" s="78">
        <f t="shared" si="223"/>
        <v>0</v>
      </c>
      <c r="M442" s="78">
        <f t="shared" ca="1" si="224"/>
        <v>7.4608904933814738E-2</v>
      </c>
      <c r="N442" s="78">
        <f t="shared" ca="1" si="210"/>
        <v>9.317296290022023E-3</v>
      </c>
      <c r="O442" s="78">
        <f t="shared" si="225"/>
        <v>5.0000000000000001E-4</v>
      </c>
      <c r="P442" s="13"/>
      <c r="Q442" s="8"/>
      <c r="R442" s="13"/>
      <c r="S442" s="89">
        <f t="shared" si="211"/>
        <v>0</v>
      </c>
      <c r="T442" s="75">
        <f t="shared" si="212"/>
        <v>0</v>
      </c>
      <c r="U442" s="90">
        <f t="shared" si="213"/>
        <v>0</v>
      </c>
      <c r="V442" s="82">
        <f t="shared" si="214"/>
        <v>0</v>
      </c>
      <c r="W442" s="8"/>
      <c r="X442" s="8"/>
      <c r="Y442" s="12"/>
      <c r="Z442" s="12"/>
      <c r="AA442" s="12"/>
      <c r="AB442" s="12"/>
      <c r="AC442" s="91">
        <f t="shared" si="215"/>
        <v>0</v>
      </c>
      <c r="AD442" s="75">
        <f t="shared" si="216"/>
        <v>0</v>
      </c>
      <c r="AE442" s="88">
        <f t="shared" si="204"/>
        <v>0</v>
      </c>
      <c r="AF442" s="92">
        <f t="shared" si="205"/>
        <v>0</v>
      </c>
      <c r="AG442" s="93">
        <f t="shared" si="206"/>
        <v>0</v>
      </c>
      <c r="AH442" s="93">
        <f t="shared" si="207"/>
        <v>0</v>
      </c>
      <c r="AI442" s="78">
        <f t="shared" si="208"/>
        <v>0</v>
      </c>
      <c r="AJ442" s="92">
        <f t="shared" si="217"/>
        <v>0</v>
      </c>
      <c r="AK442" s="78">
        <f t="shared" si="218"/>
        <v>0</v>
      </c>
      <c r="AL442" s="11"/>
      <c r="AM442" s="14"/>
      <c r="AN442" s="11"/>
      <c r="AO442" s="15"/>
      <c r="AP442" s="11"/>
      <c r="AQ442" s="11"/>
      <c r="AR442" s="11"/>
      <c r="AS442" s="75" t="str">
        <f t="shared" si="226"/>
        <v/>
      </c>
      <c r="AT442" s="75" t="str">
        <f t="shared" ca="1" si="227"/>
        <v/>
      </c>
      <c r="AU442" s="75" t="str">
        <f t="shared" si="228"/>
        <v/>
      </c>
      <c r="AV442" s="75" t="str">
        <f t="shared" ca="1" si="229"/>
        <v/>
      </c>
      <c r="AW442" s="169"/>
      <c r="AX442" s="169"/>
      <c r="AY442" s="75" t="str">
        <f t="shared" si="230"/>
        <v/>
      </c>
      <c r="AZ442" s="169"/>
      <c r="BA442" s="169"/>
      <c r="BB442" s="75" t="str">
        <f t="shared" si="231"/>
        <v/>
      </c>
      <c r="BC442" s="11"/>
      <c r="BH442" s="52"/>
      <c r="BI442" s="52"/>
      <c r="BJ442" s="52"/>
      <c r="BK442" s="52"/>
      <c r="BL442" s="52"/>
      <c r="BM442" s="52"/>
      <c r="BQ442" s="27"/>
      <c r="BR442" s="27"/>
      <c r="BS442" s="27"/>
      <c r="BT442" s="27"/>
      <c r="BU442" s="27"/>
      <c r="BV442" s="27"/>
      <c r="BW442" s="54"/>
      <c r="BX442" s="26"/>
      <c r="BY442" s="54"/>
      <c r="BZ442" s="26"/>
      <c r="CA442" s="26"/>
      <c r="CB442" s="26"/>
    </row>
    <row r="443" spans="1:80" ht="17.45" customHeight="1">
      <c r="A443" s="94">
        <f t="shared" si="232"/>
        <v>62.6</v>
      </c>
      <c r="B443" s="179">
        <f t="shared" si="209"/>
        <v>46385</v>
      </c>
      <c r="C443" s="8"/>
      <c r="D443" s="11"/>
      <c r="E443" s="12"/>
      <c r="F443" s="11"/>
      <c r="G443" s="74">
        <f t="shared" si="234"/>
        <v>765</v>
      </c>
      <c r="H443" s="75">
        <f t="shared" si="234"/>
        <v>5848</v>
      </c>
      <c r="I443" s="88">
        <f t="shared" si="220"/>
        <v>0</v>
      </c>
      <c r="J443" s="78">
        <f t="shared" si="221"/>
        <v>0</v>
      </c>
      <c r="K443" s="78">
        <f t="shared" si="222"/>
        <v>0</v>
      </c>
      <c r="L443" s="78">
        <f t="shared" si="223"/>
        <v>0</v>
      </c>
      <c r="M443" s="78">
        <f t="shared" ca="1" si="224"/>
        <v>7.4608904933814738E-2</v>
      </c>
      <c r="N443" s="78">
        <f t="shared" ca="1" si="210"/>
        <v>9.317296290022023E-3</v>
      </c>
      <c r="O443" s="78">
        <f t="shared" si="225"/>
        <v>5.0000000000000001E-4</v>
      </c>
      <c r="P443" s="13"/>
      <c r="Q443" s="8"/>
      <c r="R443" s="13"/>
      <c r="S443" s="89">
        <f t="shared" si="211"/>
        <v>0</v>
      </c>
      <c r="T443" s="75">
        <f t="shared" si="212"/>
        <v>0</v>
      </c>
      <c r="U443" s="90">
        <f t="shared" si="213"/>
        <v>0</v>
      </c>
      <c r="V443" s="82">
        <f t="shared" si="214"/>
        <v>0</v>
      </c>
      <c r="W443" s="8"/>
      <c r="X443" s="8"/>
      <c r="Y443" s="12"/>
      <c r="Z443" s="12"/>
      <c r="AA443" s="12"/>
      <c r="AB443" s="12"/>
      <c r="AC443" s="91">
        <f t="shared" si="215"/>
        <v>0</v>
      </c>
      <c r="AD443" s="75">
        <f t="shared" si="216"/>
        <v>0</v>
      </c>
      <c r="AE443" s="88">
        <f t="shared" si="204"/>
        <v>0</v>
      </c>
      <c r="AF443" s="92">
        <f t="shared" si="205"/>
        <v>0</v>
      </c>
      <c r="AG443" s="93">
        <f t="shared" si="206"/>
        <v>0</v>
      </c>
      <c r="AH443" s="93">
        <f t="shared" si="207"/>
        <v>0</v>
      </c>
      <c r="AI443" s="78">
        <f t="shared" si="208"/>
        <v>0</v>
      </c>
      <c r="AJ443" s="92">
        <f t="shared" si="217"/>
        <v>0</v>
      </c>
      <c r="AK443" s="78">
        <f t="shared" si="218"/>
        <v>0</v>
      </c>
      <c r="AL443" s="11"/>
      <c r="AM443" s="14"/>
      <c r="AN443" s="11"/>
      <c r="AO443" s="15"/>
      <c r="AP443" s="11"/>
      <c r="AQ443" s="11"/>
      <c r="AR443" s="11"/>
      <c r="AS443" s="75" t="str">
        <f t="shared" si="226"/>
        <v/>
      </c>
      <c r="AT443" s="75" t="str">
        <f t="shared" ca="1" si="227"/>
        <v/>
      </c>
      <c r="AU443" s="75" t="str">
        <f t="shared" si="228"/>
        <v/>
      </c>
      <c r="AV443" s="75" t="str">
        <f t="shared" ca="1" si="229"/>
        <v/>
      </c>
      <c r="AW443" s="169"/>
      <c r="AX443" s="169"/>
      <c r="AY443" s="75" t="str">
        <f t="shared" si="230"/>
        <v/>
      </c>
      <c r="AZ443" s="169"/>
      <c r="BA443" s="169"/>
      <c r="BB443" s="75" t="str">
        <f t="shared" si="231"/>
        <v/>
      </c>
      <c r="BC443" s="11"/>
      <c r="BH443" s="52"/>
      <c r="BI443" s="52"/>
      <c r="BJ443" s="52"/>
      <c r="BK443" s="52"/>
      <c r="BL443" s="52"/>
      <c r="BM443" s="52"/>
      <c r="BQ443" s="27"/>
      <c r="BR443" s="27"/>
      <c r="BS443" s="27"/>
      <c r="BT443" s="27"/>
      <c r="BU443" s="27"/>
      <c r="BV443" s="27"/>
      <c r="BW443" s="54"/>
      <c r="BX443" s="26"/>
      <c r="BY443" s="54"/>
      <c r="BZ443" s="26"/>
      <c r="CA443" s="26"/>
      <c r="CB443" s="26"/>
    </row>
    <row r="444" spans="1:80" ht="17.45" customHeight="1" thickBot="1">
      <c r="A444" s="86">
        <f t="shared" si="232"/>
        <v>62.7</v>
      </c>
      <c r="B444" s="180">
        <f t="shared" si="209"/>
        <v>46386</v>
      </c>
      <c r="C444" s="16"/>
      <c r="D444" s="17"/>
      <c r="E444" s="18"/>
      <c r="F444" s="17"/>
      <c r="G444" s="96">
        <f t="shared" ref="G444:H459" si="235">G443-E444-C444</f>
        <v>765</v>
      </c>
      <c r="H444" s="97">
        <f t="shared" si="235"/>
        <v>5848</v>
      </c>
      <c r="I444" s="98">
        <f t="shared" si="220"/>
        <v>0</v>
      </c>
      <c r="J444" s="99">
        <f t="shared" si="221"/>
        <v>0</v>
      </c>
      <c r="K444" s="99">
        <f t="shared" si="222"/>
        <v>0</v>
      </c>
      <c r="L444" s="99">
        <f t="shared" si="223"/>
        <v>0</v>
      </c>
      <c r="M444" s="99">
        <f t="shared" ca="1" si="224"/>
        <v>7.4608904933814738E-2</v>
      </c>
      <c r="N444" s="99">
        <f t="shared" ca="1" si="210"/>
        <v>9.317296290022023E-3</v>
      </c>
      <c r="O444" s="99">
        <f t="shared" si="225"/>
        <v>5.0000000000000001E-4</v>
      </c>
      <c r="P444" s="19"/>
      <c r="Q444" s="16"/>
      <c r="R444" s="19"/>
      <c r="S444" s="89">
        <f t="shared" si="211"/>
        <v>0</v>
      </c>
      <c r="T444" s="75">
        <f t="shared" si="212"/>
        <v>0</v>
      </c>
      <c r="U444" s="100">
        <f t="shared" si="213"/>
        <v>0</v>
      </c>
      <c r="V444" s="101">
        <f t="shared" si="214"/>
        <v>0</v>
      </c>
      <c r="W444" s="16"/>
      <c r="X444" s="8"/>
      <c r="Y444" s="12"/>
      <c r="Z444" s="12"/>
      <c r="AA444" s="12"/>
      <c r="AB444" s="12"/>
      <c r="AC444" s="102">
        <f t="shared" si="215"/>
        <v>0</v>
      </c>
      <c r="AD444" s="97">
        <f t="shared" si="216"/>
        <v>0</v>
      </c>
      <c r="AE444" s="98">
        <f t="shared" si="204"/>
        <v>0</v>
      </c>
      <c r="AF444" s="103">
        <f t="shared" si="205"/>
        <v>0</v>
      </c>
      <c r="AG444" s="104">
        <f t="shared" si="206"/>
        <v>0</v>
      </c>
      <c r="AH444" s="104">
        <f t="shared" si="207"/>
        <v>0</v>
      </c>
      <c r="AI444" s="99">
        <f t="shared" si="208"/>
        <v>0</v>
      </c>
      <c r="AJ444" s="103">
        <f t="shared" si="217"/>
        <v>0</v>
      </c>
      <c r="AK444" s="99">
        <f t="shared" si="218"/>
        <v>0</v>
      </c>
      <c r="AL444" s="17"/>
      <c r="AM444" s="20"/>
      <c r="AN444" s="17"/>
      <c r="AO444" s="21"/>
      <c r="AP444" s="17"/>
      <c r="AQ444" s="17"/>
      <c r="AR444" s="17"/>
      <c r="AS444" s="97" t="str">
        <f t="shared" si="226"/>
        <v/>
      </c>
      <c r="AT444" s="97" t="str">
        <f t="shared" ca="1" si="227"/>
        <v/>
      </c>
      <c r="AU444" s="97" t="str">
        <f t="shared" si="228"/>
        <v/>
      </c>
      <c r="AV444" s="97" t="str">
        <f t="shared" ca="1" si="229"/>
        <v/>
      </c>
      <c r="AW444" s="167"/>
      <c r="AX444" s="167"/>
      <c r="AY444" s="97" t="str">
        <f t="shared" si="230"/>
        <v/>
      </c>
      <c r="AZ444" s="167"/>
      <c r="BA444" s="167"/>
      <c r="BB444" s="97" t="str">
        <f t="shared" si="231"/>
        <v/>
      </c>
      <c r="BC444" s="17"/>
      <c r="BH444" s="52"/>
      <c r="BI444" s="52"/>
      <c r="BJ444" s="52"/>
      <c r="BK444" s="52"/>
      <c r="BL444" s="52"/>
      <c r="BM444" s="52"/>
      <c r="BQ444" s="27"/>
      <c r="BR444" s="27"/>
      <c r="BS444" s="27"/>
      <c r="BT444" s="27"/>
      <c r="BU444" s="27"/>
      <c r="BV444" s="27"/>
      <c r="BW444" s="54"/>
      <c r="BX444" s="26"/>
      <c r="BY444" s="54"/>
      <c r="BZ444" s="26"/>
      <c r="CA444" s="26"/>
      <c r="CB444" s="26"/>
    </row>
    <row r="445" spans="1:80" ht="17.45" customHeight="1" thickTop="1">
      <c r="A445" s="71">
        <f>A438+1</f>
        <v>63.1</v>
      </c>
      <c r="B445" s="178">
        <f>B444+1</f>
        <v>46387</v>
      </c>
      <c r="C445" s="4"/>
      <c r="D445" s="5"/>
      <c r="E445" s="6"/>
      <c r="F445" s="5"/>
      <c r="G445" s="74">
        <f t="shared" si="235"/>
        <v>765</v>
      </c>
      <c r="H445" s="75">
        <f t="shared" si="235"/>
        <v>5848</v>
      </c>
      <c r="I445" s="76">
        <f t="shared" si="220"/>
        <v>0</v>
      </c>
      <c r="J445" s="77">
        <f t="shared" si="221"/>
        <v>0</v>
      </c>
      <c r="K445" s="77">
        <f t="shared" si="222"/>
        <v>0</v>
      </c>
      <c r="L445" s="77">
        <f t="shared" si="223"/>
        <v>0</v>
      </c>
      <c r="M445" s="78">
        <f t="shared" ca="1" si="224"/>
        <v>7.4608904933814738E-2</v>
      </c>
      <c r="N445" s="78">
        <f t="shared" ca="1" si="210"/>
        <v>9.317296290022023E-3</v>
      </c>
      <c r="O445" s="78">
        <f t="shared" si="225"/>
        <v>5.0000000000000001E-4</v>
      </c>
      <c r="P445" s="13"/>
      <c r="Q445" s="8"/>
      <c r="R445" s="13"/>
      <c r="S445" s="79">
        <f t="shared" si="211"/>
        <v>0</v>
      </c>
      <c r="T445" s="80">
        <f t="shared" si="212"/>
        <v>0</v>
      </c>
      <c r="U445" s="90">
        <f t="shared" si="213"/>
        <v>0</v>
      </c>
      <c r="V445" s="82">
        <f t="shared" si="214"/>
        <v>0</v>
      </c>
      <c r="W445" s="4"/>
      <c r="X445" s="4"/>
      <c r="Y445" s="6"/>
      <c r="Z445" s="6"/>
      <c r="AA445" s="6"/>
      <c r="AB445" s="6"/>
      <c r="AC445" s="83">
        <f t="shared" si="215"/>
        <v>0</v>
      </c>
      <c r="AD445" s="80">
        <f t="shared" si="216"/>
        <v>0</v>
      </c>
      <c r="AE445" s="76">
        <f t="shared" si="204"/>
        <v>0</v>
      </c>
      <c r="AF445" s="84">
        <f t="shared" si="205"/>
        <v>0</v>
      </c>
      <c r="AG445" s="85">
        <f t="shared" si="206"/>
        <v>0</v>
      </c>
      <c r="AH445" s="85">
        <f t="shared" si="207"/>
        <v>0</v>
      </c>
      <c r="AI445" s="77">
        <f t="shared" si="208"/>
        <v>0</v>
      </c>
      <c r="AJ445" s="84">
        <f t="shared" si="217"/>
        <v>0</v>
      </c>
      <c r="AK445" s="77">
        <f t="shared" si="218"/>
        <v>0</v>
      </c>
      <c r="AL445" s="5"/>
      <c r="AM445" s="9"/>
      <c r="AN445" s="5"/>
      <c r="AO445" s="10"/>
      <c r="AP445" s="5"/>
      <c r="AQ445" s="5"/>
      <c r="AR445" s="5"/>
      <c r="AS445" s="80" t="str">
        <f t="shared" si="226"/>
        <v/>
      </c>
      <c r="AT445" s="80" t="str">
        <f t="shared" ca="1" si="227"/>
        <v/>
      </c>
      <c r="AU445" s="80" t="str">
        <f t="shared" si="228"/>
        <v/>
      </c>
      <c r="AV445" s="80" t="str">
        <f t="shared" ca="1" si="229"/>
        <v/>
      </c>
      <c r="AW445" s="165"/>
      <c r="AX445" s="165"/>
      <c r="AY445" s="80" t="str">
        <f t="shared" si="230"/>
        <v/>
      </c>
      <c r="AZ445" s="165"/>
      <c r="BA445" s="165"/>
      <c r="BB445" s="80" t="str">
        <f t="shared" si="231"/>
        <v/>
      </c>
      <c r="BC445" s="5"/>
      <c r="BH445" s="52"/>
      <c r="BI445" s="52"/>
      <c r="BJ445" s="52"/>
      <c r="BK445" s="52"/>
      <c r="BL445" s="52"/>
      <c r="BM445" s="52"/>
      <c r="BQ445" s="27"/>
      <c r="BR445" s="27"/>
      <c r="BS445" s="27"/>
      <c r="BT445" s="27"/>
      <c r="BU445" s="27"/>
      <c r="BV445" s="27"/>
      <c r="BW445" s="54"/>
      <c r="BX445" s="26"/>
      <c r="BY445" s="54"/>
      <c r="BZ445" s="26"/>
      <c r="CA445" s="26"/>
      <c r="CB445" s="26"/>
    </row>
    <row r="446" spans="1:80" ht="17.45" customHeight="1">
      <c r="A446" s="86">
        <f t="shared" si="232"/>
        <v>63.2</v>
      </c>
      <c r="B446" s="179">
        <f t="shared" si="209"/>
        <v>46388</v>
      </c>
      <c r="C446" s="8"/>
      <c r="D446" s="11"/>
      <c r="E446" s="12"/>
      <c r="F446" s="11"/>
      <c r="G446" s="74">
        <f t="shared" si="235"/>
        <v>765</v>
      </c>
      <c r="H446" s="75">
        <f t="shared" si="235"/>
        <v>5848</v>
      </c>
      <c r="I446" s="88">
        <f t="shared" si="220"/>
        <v>0</v>
      </c>
      <c r="J446" s="78">
        <f t="shared" si="221"/>
        <v>0</v>
      </c>
      <c r="K446" s="78">
        <f t="shared" si="222"/>
        <v>0</v>
      </c>
      <c r="L446" s="78">
        <f t="shared" si="223"/>
        <v>0</v>
      </c>
      <c r="M446" s="78">
        <f t="shared" ca="1" si="224"/>
        <v>7.4608904933814738E-2</v>
      </c>
      <c r="N446" s="78">
        <f t="shared" ca="1" si="210"/>
        <v>9.317296290022023E-3</v>
      </c>
      <c r="O446" s="78">
        <f t="shared" si="225"/>
        <v>5.0000000000000001E-4</v>
      </c>
      <c r="P446" s="13"/>
      <c r="Q446" s="8"/>
      <c r="R446" s="13"/>
      <c r="S446" s="89">
        <f t="shared" si="211"/>
        <v>0</v>
      </c>
      <c r="T446" s="75">
        <f t="shared" si="212"/>
        <v>0</v>
      </c>
      <c r="U446" s="90">
        <f t="shared" si="213"/>
        <v>0</v>
      </c>
      <c r="V446" s="82">
        <f t="shared" si="214"/>
        <v>0</v>
      </c>
      <c r="W446" s="8"/>
      <c r="X446" s="8"/>
      <c r="Y446" s="12"/>
      <c r="Z446" s="12"/>
      <c r="AA446" s="12"/>
      <c r="AB446" s="12"/>
      <c r="AC446" s="91">
        <f t="shared" si="215"/>
        <v>0</v>
      </c>
      <c r="AD446" s="75">
        <f t="shared" si="216"/>
        <v>0</v>
      </c>
      <c r="AE446" s="88">
        <f t="shared" si="204"/>
        <v>0</v>
      </c>
      <c r="AF446" s="92">
        <f t="shared" si="205"/>
        <v>0</v>
      </c>
      <c r="AG446" s="93">
        <f t="shared" si="206"/>
        <v>0</v>
      </c>
      <c r="AH446" s="93">
        <f t="shared" si="207"/>
        <v>0</v>
      </c>
      <c r="AI446" s="78">
        <f t="shared" si="208"/>
        <v>0</v>
      </c>
      <c r="AJ446" s="92">
        <f t="shared" si="217"/>
        <v>0</v>
      </c>
      <c r="AK446" s="78">
        <f t="shared" si="218"/>
        <v>0</v>
      </c>
      <c r="AL446" s="11"/>
      <c r="AM446" s="14"/>
      <c r="AN446" s="11"/>
      <c r="AO446" s="15"/>
      <c r="AP446" s="11"/>
      <c r="AQ446" s="11"/>
      <c r="AR446" s="11"/>
      <c r="AS446" s="75" t="str">
        <f t="shared" si="226"/>
        <v/>
      </c>
      <c r="AT446" s="75" t="str">
        <f t="shared" ca="1" si="227"/>
        <v/>
      </c>
      <c r="AU446" s="75" t="str">
        <f t="shared" si="228"/>
        <v/>
      </c>
      <c r="AV446" s="75" t="str">
        <f t="shared" ca="1" si="229"/>
        <v/>
      </c>
      <c r="AW446" s="169"/>
      <c r="AX446" s="169"/>
      <c r="AY446" s="75" t="str">
        <f t="shared" si="230"/>
        <v/>
      </c>
      <c r="AZ446" s="169"/>
      <c r="BA446" s="169"/>
      <c r="BB446" s="75" t="str">
        <f t="shared" si="231"/>
        <v/>
      </c>
      <c r="BC446" s="11"/>
      <c r="BH446" s="52"/>
      <c r="BI446" s="52"/>
      <c r="BJ446" s="52"/>
      <c r="BK446" s="52"/>
      <c r="BL446" s="52"/>
      <c r="BM446" s="52"/>
      <c r="BQ446" s="27"/>
      <c r="BR446" s="27"/>
      <c r="BS446" s="27"/>
      <c r="BT446" s="27"/>
      <c r="BU446" s="27"/>
      <c r="BV446" s="27"/>
      <c r="BW446" s="54"/>
      <c r="BX446" s="26"/>
      <c r="BY446" s="54"/>
      <c r="BZ446" s="26"/>
      <c r="CA446" s="26"/>
      <c r="CB446" s="26"/>
    </row>
    <row r="447" spans="1:80" ht="17.45" customHeight="1">
      <c r="A447" s="94">
        <f t="shared" si="232"/>
        <v>63.3</v>
      </c>
      <c r="B447" s="179">
        <f t="shared" si="209"/>
        <v>46389</v>
      </c>
      <c r="C447" s="8"/>
      <c r="D447" s="11"/>
      <c r="E447" s="12"/>
      <c r="F447" s="11"/>
      <c r="G447" s="74">
        <f t="shared" si="235"/>
        <v>765</v>
      </c>
      <c r="H447" s="75">
        <f t="shared" si="235"/>
        <v>5848</v>
      </c>
      <c r="I447" s="88">
        <f t="shared" si="220"/>
        <v>0</v>
      </c>
      <c r="J447" s="78">
        <f t="shared" si="221"/>
        <v>0</v>
      </c>
      <c r="K447" s="78">
        <f t="shared" si="222"/>
        <v>0</v>
      </c>
      <c r="L447" s="78">
        <f t="shared" si="223"/>
        <v>0</v>
      </c>
      <c r="M447" s="78">
        <f t="shared" ca="1" si="224"/>
        <v>7.4608904933814738E-2</v>
      </c>
      <c r="N447" s="78">
        <f t="shared" ca="1" si="210"/>
        <v>9.317296290022023E-3</v>
      </c>
      <c r="O447" s="78">
        <f t="shared" si="225"/>
        <v>5.0000000000000001E-4</v>
      </c>
      <c r="P447" s="13"/>
      <c r="Q447" s="8"/>
      <c r="R447" s="13"/>
      <c r="S447" s="89">
        <f t="shared" si="211"/>
        <v>0</v>
      </c>
      <c r="T447" s="75">
        <f t="shared" si="212"/>
        <v>0</v>
      </c>
      <c r="U447" s="90">
        <f t="shared" si="213"/>
        <v>0</v>
      </c>
      <c r="V447" s="82">
        <f t="shared" si="214"/>
        <v>0</v>
      </c>
      <c r="W447" s="8"/>
      <c r="X447" s="8"/>
      <c r="Y447" s="12"/>
      <c r="Z447" s="12"/>
      <c r="AA447" s="12"/>
      <c r="AB447" s="12"/>
      <c r="AC447" s="91">
        <f t="shared" si="215"/>
        <v>0</v>
      </c>
      <c r="AD447" s="75">
        <f t="shared" si="216"/>
        <v>0</v>
      </c>
      <c r="AE447" s="88">
        <f t="shared" si="204"/>
        <v>0</v>
      </c>
      <c r="AF447" s="92">
        <f t="shared" si="205"/>
        <v>0</v>
      </c>
      <c r="AG447" s="93">
        <f t="shared" si="206"/>
        <v>0</v>
      </c>
      <c r="AH447" s="93">
        <f t="shared" si="207"/>
        <v>0</v>
      </c>
      <c r="AI447" s="78">
        <f t="shared" si="208"/>
        <v>0</v>
      </c>
      <c r="AJ447" s="92">
        <f t="shared" si="217"/>
        <v>0</v>
      </c>
      <c r="AK447" s="78">
        <f t="shared" si="218"/>
        <v>0</v>
      </c>
      <c r="AL447" s="11"/>
      <c r="AM447" s="14"/>
      <c r="AN447" s="11"/>
      <c r="AO447" s="15"/>
      <c r="AP447" s="11"/>
      <c r="AQ447" s="11"/>
      <c r="AR447" s="11"/>
      <c r="AS447" s="75" t="str">
        <f t="shared" si="226"/>
        <v/>
      </c>
      <c r="AT447" s="75" t="str">
        <f t="shared" ca="1" si="227"/>
        <v/>
      </c>
      <c r="AU447" s="75" t="str">
        <f t="shared" si="228"/>
        <v/>
      </c>
      <c r="AV447" s="75" t="str">
        <f t="shared" ca="1" si="229"/>
        <v/>
      </c>
      <c r="AW447" s="169"/>
      <c r="AX447" s="169"/>
      <c r="AY447" s="75" t="str">
        <f t="shared" si="230"/>
        <v/>
      </c>
      <c r="AZ447" s="169"/>
      <c r="BA447" s="169"/>
      <c r="BB447" s="75" t="str">
        <f t="shared" si="231"/>
        <v/>
      </c>
      <c r="BC447" s="11"/>
      <c r="BH447" s="52"/>
      <c r="BI447" s="52"/>
      <c r="BJ447" s="52"/>
      <c r="BK447" s="52"/>
      <c r="BL447" s="52"/>
      <c r="BM447" s="52"/>
      <c r="BQ447" s="27"/>
      <c r="BR447" s="27"/>
      <c r="BS447" s="27"/>
      <c r="BT447" s="27"/>
      <c r="BU447" s="27"/>
      <c r="BV447" s="27"/>
      <c r="BW447" s="54"/>
      <c r="BX447" s="26"/>
      <c r="BY447" s="54"/>
      <c r="BZ447" s="26"/>
      <c r="CA447" s="26"/>
      <c r="CB447" s="26"/>
    </row>
    <row r="448" spans="1:80" ht="17.45" customHeight="1">
      <c r="A448" s="86">
        <f t="shared" si="232"/>
        <v>63.4</v>
      </c>
      <c r="B448" s="179">
        <f t="shared" si="209"/>
        <v>46390</v>
      </c>
      <c r="C448" s="8"/>
      <c r="D448" s="11"/>
      <c r="E448" s="12"/>
      <c r="F448" s="11"/>
      <c r="G448" s="74">
        <f t="shared" si="235"/>
        <v>765</v>
      </c>
      <c r="H448" s="75">
        <f t="shared" si="235"/>
        <v>5848</v>
      </c>
      <c r="I448" s="88">
        <f t="shared" si="220"/>
        <v>0</v>
      </c>
      <c r="J448" s="78">
        <f t="shared" si="221"/>
        <v>0</v>
      </c>
      <c r="K448" s="78">
        <f t="shared" si="222"/>
        <v>0</v>
      </c>
      <c r="L448" s="78">
        <f t="shared" si="223"/>
        <v>0</v>
      </c>
      <c r="M448" s="78">
        <f t="shared" ca="1" si="224"/>
        <v>7.4608904933814738E-2</v>
      </c>
      <c r="N448" s="78">
        <f t="shared" ca="1" si="210"/>
        <v>9.317296290022023E-3</v>
      </c>
      <c r="O448" s="78">
        <f t="shared" si="225"/>
        <v>5.0000000000000001E-4</v>
      </c>
      <c r="P448" s="13"/>
      <c r="Q448" s="8"/>
      <c r="R448" s="13"/>
      <c r="S448" s="89">
        <f t="shared" si="211"/>
        <v>0</v>
      </c>
      <c r="T448" s="75">
        <f t="shared" si="212"/>
        <v>0</v>
      </c>
      <c r="U448" s="90">
        <f t="shared" si="213"/>
        <v>0</v>
      </c>
      <c r="V448" s="82">
        <f t="shared" si="214"/>
        <v>0</v>
      </c>
      <c r="W448" s="8"/>
      <c r="X448" s="8"/>
      <c r="Y448" s="12"/>
      <c r="Z448" s="12"/>
      <c r="AA448" s="12"/>
      <c r="AB448" s="12"/>
      <c r="AC448" s="91">
        <f t="shared" si="215"/>
        <v>0</v>
      </c>
      <c r="AD448" s="75">
        <f t="shared" si="216"/>
        <v>0</v>
      </c>
      <c r="AE448" s="88">
        <f t="shared" si="204"/>
        <v>0</v>
      </c>
      <c r="AF448" s="92">
        <f t="shared" si="205"/>
        <v>0</v>
      </c>
      <c r="AG448" s="93">
        <f t="shared" si="206"/>
        <v>0</v>
      </c>
      <c r="AH448" s="93">
        <f t="shared" si="207"/>
        <v>0</v>
      </c>
      <c r="AI448" s="78">
        <f t="shared" si="208"/>
        <v>0</v>
      </c>
      <c r="AJ448" s="92">
        <f t="shared" si="217"/>
        <v>0</v>
      </c>
      <c r="AK448" s="78">
        <f t="shared" si="218"/>
        <v>0</v>
      </c>
      <c r="AL448" s="11"/>
      <c r="AM448" s="14"/>
      <c r="AN448" s="11"/>
      <c r="AO448" s="15"/>
      <c r="AP448" s="11"/>
      <c r="AQ448" s="11"/>
      <c r="AR448" s="11"/>
      <c r="AS448" s="75" t="str">
        <f t="shared" si="226"/>
        <v/>
      </c>
      <c r="AT448" s="75" t="str">
        <f t="shared" ca="1" si="227"/>
        <v/>
      </c>
      <c r="AU448" s="75" t="str">
        <f t="shared" si="228"/>
        <v/>
      </c>
      <c r="AV448" s="75" t="str">
        <f t="shared" ca="1" si="229"/>
        <v/>
      </c>
      <c r="AW448" s="169"/>
      <c r="AX448" s="169"/>
      <c r="AY448" s="75" t="str">
        <f t="shared" si="230"/>
        <v/>
      </c>
      <c r="AZ448" s="169"/>
      <c r="BA448" s="169"/>
      <c r="BB448" s="75" t="str">
        <f t="shared" si="231"/>
        <v/>
      </c>
      <c r="BC448" s="11"/>
      <c r="BH448" s="52"/>
      <c r="BI448" s="52"/>
      <c r="BJ448" s="52"/>
      <c r="BK448" s="52"/>
      <c r="BL448" s="52"/>
      <c r="BM448" s="52"/>
      <c r="BQ448" s="27"/>
      <c r="BR448" s="27"/>
      <c r="BS448" s="27"/>
      <c r="BT448" s="27"/>
      <c r="BU448" s="27"/>
      <c r="BV448" s="27"/>
      <c r="BW448" s="54"/>
      <c r="BX448" s="26"/>
      <c r="BY448" s="54"/>
      <c r="BZ448" s="26"/>
      <c r="CA448" s="26"/>
      <c r="CB448" s="26"/>
    </row>
    <row r="449" spans="1:80" ht="17.45" customHeight="1">
      <c r="A449" s="94">
        <f t="shared" si="232"/>
        <v>63.5</v>
      </c>
      <c r="B449" s="179">
        <f t="shared" si="209"/>
        <v>46391</v>
      </c>
      <c r="C449" s="8"/>
      <c r="D449" s="11"/>
      <c r="E449" s="12"/>
      <c r="F449" s="11"/>
      <c r="G449" s="74">
        <f t="shared" si="235"/>
        <v>765</v>
      </c>
      <c r="H449" s="75">
        <f t="shared" si="235"/>
        <v>5848</v>
      </c>
      <c r="I449" s="88">
        <f t="shared" si="220"/>
        <v>0</v>
      </c>
      <c r="J449" s="78">
        <f t="shared" si="221"/>
        <v>0</v>
      </c>
      <c r="K449" s="78">
        <f t="shared" si="222"/>
        <v>0</v>
      </c>
      <c r="L449" s="78">
        <f t="shared" si="223"/>
        <v>0</v>
      </c>
      <c r="M449" s="78">
        <f t="shared" ca="1" si="224"/>
        <v>7.4608904933814738E-2</v>
      </c>
      <c r="N449" s="78">
        <f t="shared" ca="1" si="210"/>
        <v>9.317296290022023E-3</v>
      </c>
      <c r="O449" s="78">
        <f t="shared" si="225"/>
        <v>5.0000000000000001E-4</v>
      </c>
      <c r="P449" s="13"/>
      <c r="Q449" s="8"/>
      <c r="R449" s="13"/>
      <c r="S449" s="89">
        <f t="shared" si="211"/>
        <v>0</v>
      </c>
      <c r="T449" s="75">
        <f t="shared" si="212"/>
        <v>0</v>
      </c>
      <c r="U449" s="90">
        <f t="shared" si="213"/>
        <v>0</v>
      </c>
      <c r="V449" s="82">
        <f t="shared" si="214"/>
        <v>0</v>
      </c>
      <c r="W449" s="8"/>
      <c r="X449" s="8"/>
      <c r="Y449" s="12"/>
      <c r="Z449" s="12"/>
      <c r="AA449" s="12"/>
      <c r="AB449" s="12"/>
      <c r="AC449" s="91">
        <f t="shared" si="215"/>
        <v>0</v>
      </c>
      <c r="AD449" s="75">
        <f t="shared" si="216"/>
        <v>0</v>
      </c>
      <c r="AE449" s="88">
        <f t="shared" si="204"/>
        <v>0</v>
      </c>
      <c r="AF449" s="92">
        <f t="shared" si="205"/>
        <v>0</v>
      </c>
      <c r="AG449" s="93">
        <f t="shared" si="206"/>
        <v>0</v>
      </c>
      <c r="AH449" s="93">
        <f t="shared" si="207"/>
        <v>0</v>
      </c>
      <c r="AI449" s="78">
        <f t="shared" si="208"/>
        <v>0</v>
      </c>
      <c r="AJ449" s="92">
        <f t="shared" si="217"/>
        <v>0</v>
      </c>
      <c r="AK449" s="78">
        <f t="shared" si="218"/>
        <v>0</v>
      </c>
      <c r="AL449" s="11"/>
      <c r="AM449" s="14"/>
      <c r="AN449" s="11"/>
      <c r="AO449" s="15"/>
      <c r="AP449" s="11"/>
      <c r="AQ449" s="11"/>
      <c r="AR449" s="11"/>
      <c r="AS449" s="75" t="str">
        <f t="shared" si="226"/>
        <v/>
      </c>
      <c r="AT449" s="75" t="str">
        <f t="shared" ca="1" si="227"/>
        <v/>
      </c>
      <c r="AU449" s="75" t="str">
        <f t="shared" si="228"/>
        <v/>
      </c>
      <c r="AV449" s="75" t="str">
        <f t="shared" ca="1" si="229"/>
        <v/>
      </c>
      <c r="AW449" s="169"/>
      <c r="AX449" s="169"/>
      <c r="AY449" s="75" t="str">
        <f t="shared" si="230"/>
        <v/>
      </c>
      <c r="AZ449" s="169"/>
      <c r="BA449" s="169"/>
      <c r="BB449" s="75" t="str">
        <f t="shared" si="231"/>
        <v/>
      </c>
      <c r="BC449" s="11"/>
      <c r="BH449" s="52"/>
      <c r="BI449" s="52"/>
      <c r="BJ449" s="52"/>
      <c r="BK449" s="52"/>
      <c r="BL449" s="52"/>
      <c r="BM449" s="52"/>
      <c r="BQ449" s="27"/>
      <c r="BR449" s="27"/>
      <c r="BS449" s="27"/>
      <c r="BT449" s="27"/>
      <c r="BU449" s="27"/>
      <c r="BV449" s="27"/>
      <c r="BW449" s="54"/>
      <c r="BX449" s="26"/>
      <c r="BY449" s="54"/>
      <c r="BZ449" s="26"/>
      <c r="CA449" s="26"/>
      <c r="CB449" s="26"/>
    </row>
    <row r="450" spans="1:80" ht="17.45" customHeight="1">
      <c r="A450" s="86">
        <f t="shared" si="232"/>
        <v>63.6</v>
      </c>
      <c r="B450" s="179">
        <f t="shared" si="209"/>
        <v>46392</v>
      </c>
      <c r="C450" s="8"/>
      <c r="D450" s="11"/>
      <c r="E450" s="12"/>
      <c r="F450" s="11"/>
      <c r="G450" s="74">
        <f t="shared" si="235"/>
        <v>765</v>
      </c>
      <c r="H450" s="75">
        <f t="shared" si="235"/>
        <v>5848</v>
      </c>
      <c r="I450" s="88">
        <f t="shared" si="220"/>
        <v>0</v>
      </c>
      <c r="J450" s="78">
        <f t="shared" si="221"/>
        <v>0</v>
      </c>
      <c r="K450" s="78">
        <f t="shared" si="222"/>
        <v>0</v>
      </c>
      <c r="L450" s="78">
        <f t="shared" si="223"/>
        <v>0</v>
      </c>
      <c r="M450" s="78">
        <f t="shared" ca="1" si="224"/>
        <v>7.4608904933814738E-2</v>
      </c>
      <c r="N450" s="78">
        <f t="shared" ca="1" si="210"/>
        <v>9.317296290022023E-3</v>
      </c>
      <c r="O450" s="78">
        <f t="shared" si="225"/>
        <v>5.0000000000000001E-4</v>
      </c>
      <c r="P450" s="13"/>
      <c r="Q450" s="8"/>
      <c r="R450" s="13"/>
      <c r="S450" s="89">
        <f t="shared" si="211"/>
        <v>0</v>
      </c>
      <c r="T450" s="75">
        <f t="shared" si="212"/>
        <v>0</v>
      </c>
      <c r="U450" s="90">
        <f t="shared" si="213"/>
        <v>0</v>
      </c>
      <c r="V450" s="82">
        <f t="shared" si="214"/>
        <v>0</v>
      </c>
      <c r="W450" s="8"/>
      <c r="X450" s="8"/>
      <c r="Y450" s="12"/>
      <c r="Z450" s="12"/>
      <c r="AA450" s="12"/>
      <c r="AB450" s="12"/>
      <c r="AC450" s="91">
        <f t="shared" si="215"/>
        <v>0</v>
      </c>
      <c r="AD450" s="75">
        <f t="shared" si="216"/>
        <v>0</v>
      </c>
      <c r="AE450" s="88">
        <f t="shared" si="204"/>
        <v>0</v>
      </c>
      <c r="AF450" s="92">
        <f t="shared" si="205"/>
        <v>0</v>
      </c>
      <c r="AG450" s="93">
        <f t="shared" si="206"/>
        <v>0</v>
      </c>
      <c r="AH450" s="93">
        <f t="shared" si="207"/>
        <v>0</v>
      </c>
      <c r="AI450" s="78">
        <f t="shared" si="208"/>
        <v>0</v>
      </c>
      <c r="AJ450" s="92">
        <f t="shared" si="217"/>
        <v>0</v>
      </c>
      <c r="AK450" s="78">
        <f t="shared" si="218"/>
        <v>0</v>
      </c>
      <c r="AL450" s="11"/>
      <c r="AM450" s="14"/>
      <c r="AN450" s="11"/>
      <c r="AO450" s="15"/>
      <c r="AP450" s="11"/>
      <c r="AQ450" s="11"/>
      <c r="AR450" s="11"/>
      <c r="AS450" s="75" t="str">
        <f t="shared" si="226"/>
        <v/>
      </c>
      <c r="AT450" s="75" t="str">
        <f t="shared" ca="1" si="227"/>
        <v/>
      </c>
      <c r="AU450" s="75" t="str">
        <f t="shared" si="228"/>
        <v/>
      </c>
      <c r="AV450" s="75" t="str">
        <f t="shared" ca="1" si="229"/>
        <v/>
      </c>
      <c r="AW450" s="169"/>
      <c r="AX450" s="169"/>
      <c r="AY450" s="75" t="str">
        <f t="shared" si="230"/>
        <v/>
      </c>
      <c r="AZ450" s="169"/>
      <c r="BA450" s="169"/>
      <c r="BB450" s="75" t="str">
        <f t="shared" si="231"/>
        <v/>
      </c>
      <c r="BC450" s="11"/>
      <c r="BH450" s="52"/>
      <c r="BI450" s="52"/>
      <c r="BJ450" s="52"/>
      <c r="BK450" s="52"/>
      <c r="BL450" s="52"/>
      <c r="BM450" s="52"/>
      <c r="BQ450" s="27"/>
      <c r="BR450" s="27"/>
      <c r="BS450" s="27"/>
      <c r="BT450" s="27"/>
      <c r="BU450" s="27"/>
      <c r="BV450" s="27"/>
      <c r="BW450" s="54"/>
      <c r="BX450" s="26"/>
      <c r="BY450" s="54"/>
      <c r="BZ450" s="26"/>
      <c r="CA450" s="26"/>
      <c r="CB450" s="26"/>
    </row>
    <row r="451" spans="1:80" ht="17.45" customHeight="1" thickBot="1">
      <c r="A451" s="94">
        <f t="shared" si="232"/>
        <v>63.7</v>
      </c>
      <c r="B451" s="180">
        <f t="shared" si="209"/>
        <v>46393</v>
      </c>
      <c r="C451" s="16"/>
      <c r="D451" s="17"/>
      <c r="E451" s="18"/>
      <c r="F451" s="17"/>
      <c r="G451" s="96">
        <f t="shared" si="235"/>
        <v>765</v>
      </c>
      <c r="H451" s="97">
        <f t="shared" si="235"/>
        <v>5848</v>
      </c>
      <c r="I451" s="98">
        <f t="shared" si="220"/>
        <v>0</v>
      </c>
      <c r="J451" s="99">
        <f t="shared" si="221"/>
        <v>0</v>
      </c>
      <c r="K451" s="99">
        <f t="shared" si="222"/>
        <v>0</v>
      </c>
      <c r="L451" s="99">
        <f t="shared" si="223"/>
        <v>0</v>
      </c>
      <c r="M451" s="99">
        <f t="shared" ca="1" si="224"/>
        <v>7.4608904933814738E-2</v>
      </c>
      <c r="N451" s="99">
        <f t="shared" ca="1" si="210"/>
        <v>9.317296290022023E-3</v>
      </c>
      <c r="O451" s="99">
        <f t="shared" si="225"/>
        <v>5.0000000000000001E-4</v>
      </c>
      <c r="P451" s="19"/>
      <c r="Q451" s="16"/>
      <c r="R451" s="19"/>
      <c r="S451" s="89">
        <f t="shared" si="211"/>
        <v>0</v>
      </c>
      <c r="T451" s="75">
        <f t="shared" si="212"/>
        <v>0</v>
      </c>
      <c r="U451" s="100">
        <f t="shared" si="213"/>
        <v>0</v>
      </c>
      <c r="V451" s="101">
        <f t="shared" si="214"/>
        <v>0</v>
      </c>
      <c r="W451" s="16"/>
      <c r="X451" s="8"/>
      <c r="Y451" s="12"/>
      <c r="Z451" s="12"/>
      <c r="AA451" s="12"/>
      <c r="AB451" s="12"/>
      <c r="AC451" s="102">
        <f t="shared" si="215"/>
        <v>0</v>
      </c>
      <c r="AD451" s="97">
        <f t="shared" si="216"/>
        <v>0</v>
      </c>
      <c r="AE451" s="98">
        <f t="shared" si="204"/>
        <v>0</v>
      </c>
      <c r="AF451" s="103">
        <f t="shared" si="205"/>
        <v>0</v>
      </c>
      <c r="AG451" s="104">
        <f t="shared" si="206"/>
        <v>0</v>
      </c>
      <c r="AH451" s="104">
        <f t="shared" si="207"/>
        <v>0</v>
      </c>
      <c r="AI451" s="99">
        <f t="shared" si="208"/>
        <v>0</v>
      </c>
      <c r="AJ451" s="103">
        <f t="shared" si="217"/>
        <v>0</v>
      </c>
      <c r="AK451" s="99">
        <f t="shared" si="218"/>
        <v>0</v>
      </c>
      <c r="AL451" s="17"/>
      <c r="AM451" s="20"/>
      <c r="AN451" s="17"/>
      <c r="AO451" s="21"/>
      <c r="AP451" s="17"/>
      <c r="AQ451" s="17"/>
      <c r="AR451" s="17"/>
      <c r="AS451" s="97" t="str">
        <f t="shared" si="226"/>
        <v/>
      </c>
      <c r="AT451" s="97" t="str">
        <f t="shared" ca="1" si="227"/>
        <v/>
      </c>
      <c r="AU451" s="97" t="str">
        <f t="shared" si="228"/>
        <v/>
      </c>
      <c r="AV451" s="97" t="str">
        <f t="shared" ca="1" si="229"/>
        <v/>
      </c>
      <c r="AW451" s="167"/>
      <c r="AX451" s="167"/>
      <c r="AY451" s="97" t="str">
        <f t="shared" si="230"/>
        <v/>
      </c>
      <c r="AZ451" s="167"/>
      <c r="BA451" s="167"/>
      <c r="BB451" s="97" t="str">
        <f t="shared" si="231"/>
        <v/>
      </c>
      <c r="BC451" s="17"/>
      <c r="BH451" s="52"/>
      <c r="BI451" s="52"/>
      <c r="BJ451" s="52"/>
      <c r="BK451" s="52"/>
      <c r="BL451" s="52"/>
      <c r="BM451" s="52"/>
      <c r="BQ451" s="27"/>
      <c r="BR451" s="27"/>
      <c r="BS451" s="27"/>
      <c r="BT451" s="27"/>
      <c r="BU451" s="27"/>
      <c r="BV451" s="27"/>
      <c r="BW451" s="54"/>
      <c r="BX451" s="26"/>
      <c r="BY451" s="54"/>
      <c r="BZ451" s="26"/>
      <c r="CA451" s="26"/>
      <c r="CB451" s="26"/>
    </row>
    <row r="452" spans="1:80" ht="17.45" customHeight="1" thickTop="1">
      <c r="A452" s="105">
        <f>A445+1</f>
        <v>64.099999999999994</v>
      </c>
      <c r="B452" s="178">
        <f>B451+1</f>
        <v>46394</v>
      </c>
      <c r="C452" s="4"/>
      <c r="D452" s="5"/>
      <c r="E452" s="6"/>
      <c r="F452" s="5"/>
      <c r="G452" s="74">
        <f t="shared" si="235"/>
        <v>765</v>
      </c>
      <c r="H452" s="75">
        <f t="shared" si="235"/>
        <v>5848</v>
      </c>
      <c r="I452" s="76">
        <f t="shared" si="220"/>
        <v>0</v>
      </c>
      <c r="J452" s="77">
        <f t="shared" si="221"/>
        <v>0</v>
      </c>
      <c r="K452" s="77">
        <f t="shared" si="222"/>
        <v>0</v>
      </c>
      <c r="L452" s="77">
        <f t="shared" si="223"/>
        <v>0</v>
      </c>
      <c r="M452" s="78">
        <f t="shared" ca="1" si="224"/>
        <v>7.4608904933814738E-2</v>
      </c>
      <c r="N452" s="78">
        <f t="shared" ca="1" si="210"/>
        <v>9.317296290022023E-3</v>
      </c>
      <c r="O452" s="78">
        <f t="shared" si="225"/>
        <v>5.0000000000000001E-4</v>
      </c>
      <c r="P452" s="13"/>
      <c r="Q452" s="8"/>
      <c r="R452" s="13"/>
      <c r="S452" s="79">
        <f t="shared" si="211"/>
        <v>0</v>
      </c>
      <c r="T452" s="80">
        <f t="shared" si="212"/>
        <v>0</v>
      </c>
      <c r="U452" s="90">
        <f t="shared" si="213"/>
        <v>0</v>
      </c>
      <c r="V452" s="82">
        <f t="shared" si="214"/>
        <v>0</v>
      </c>
      <c r="W452" s="4"/>
      <c r="X452" s="4"/>
      <c r="Y452" s="6"/>
      <c r="Z452" s="6"/>
      <c r="AA452" s="6"/>
      <c r="AB452" s="6"/>
      <c r="AC452" s="83">
        <f t="shared" si="215"/>
        <v>0</v>
      </c>
      <c r="AD452" s="80">
        <f t="shared" si="216"/>
        <v>0</v>
      </c>
      <c r="AE452" s="76">
        <f t="shared" si="204"/>
        <v>0</v>
      </c>
      <c r="AF452" s="84">
        <f t="shared" si="205"/>
        <v>0</v>
      </c>
      <c r="AG452" s="85">
        <f t="shared" si="206"/>
        <v>0</v>
      </c>
      <c r="AH452" s="85">
        <f t="shared" si="207"/>
        <v>0</v>
      </c>
      <c r="AI452" s="77">
        <f t="shared" si="208"/>
        <v>0</v>
      </c>
      <c r="AJ452" s="84">
        <f t="shared" si="217"/>
        <v>0</v>
      </c>
      <c r="AK452" s="77">
        <f t="shared" si="218"/>
        <v>0</v>
      </c>
      <c r="AL452" s="5"/>
      <c r="AM452" s="9"/>
      <c r="AN452" s="5"/>
      <c r="AO452" s="10"/>
      <c r="AP452" s="5"/>
      <c r="AQ452" s="5"/>
      <c r="AR452" s="5"/>
      <c r="AS452" s="80" t="str">
        <f t="shared" si="226"/>
        <v/>
      </c>
      <c r="AT452" s="80" t="str">
        <f t="shared" ca="1" si="227"/>
        <v/>
      </c>
      <c r="AU452" s="80" t="str">
        <f t="shared" si="228"/>
        <v/>
      </c>
      <c r="AV452" s="80" t="str">
        <f t="shared" ca="1" si="229"/>
        <v/>
      </c>
      <c r="AW452" s="165"/>
      <c r="AX452" s="165"/>
      <c r="AY452" s="80" t="str">
        <f t="shared" si="230"/>
        <v/>
      </c>
      <c r="AZ452" s="165"/>
      <c r="BA452" s="165"/>
      <c r="BB452" s="80" t="str">
        <f t="shared" si="231"/>
        <v/>
      </c>
      <c r="BC452" s="5"/>
      <c r="BH452" s="52"/>
      <c r="BI452" s="52"/>
      <c r="BJ452" s="52"/>
      <c r="BK452" s="52"/>
      <c r="BL452" s="52"/>
      <c r="BM452" s="52"/>
      <c r="BQ452" s="27"/>
      <c r="BR452" s="27"/>
      <c r="BS452" s="27"/>
      <c r="BT452" s="27"/>
      <c r="BU452" s="27"/>
      <c r="BV452" s="27"/>
      <c r="BW452" s="54"/>
      <c r="BX452" s="26"/>
      <c r="BY452" s="54"/>
      <c r="BZ452" s="26"/>
      <c r="CA452" s="26"/>
      <c r="CB452" s="26"/>
    </row>
    <row r="453" spans="1:80" ht="17.45" customHeight="1">
      <c r="A453" s="94">
        <f t="shared" si="232"/>
        <v>64.2</v>
      </c>
      <c r="B453" s="179">
        <f t="shared" si="209"/>
        <v>46395</v>
      </c>
      <c r="C453" s="8"/>
      <c r="D453" s="11"/>
      <c r="E453" s="12"/>
      <c r="F453" s="11"/>
      <c r="G453" s="74">
        <f t="shared" si="235"/>
        <v>765</v>
      </c>
      <c r="H453" s="75">
        <f t="shared" si="235"/>
        <v>5848</v>
      </c>
      <c r="I453" s="88">
        <f t="shared" si="220"/>
        <v>0</v>
      </c>
      <c r="J453" s="78">
        <f t="shared" si="221"/>
        <v>0</v>
      </c>
      <c r="K453" s="78">
        <f t="shared" si="222"/>
        <v>0</v>
      </c>
      <c r="L453" s="78">
        <f t="shared" si="223"/>
        <v>0</v>
      </c>
      <c r="M453" s="78">
        <f t="shared" ca="1" si="224"/>
        <v>7.4608904933814738E-2</v>
      </c>
      <c r="N453" s="78">
        <f t="shared" ca="1" si="210"/>
        <v>9.317296290022023E-3</v>
      </c>
      <c r="O453" s="78">
        <f t="shared" si="225"/>
        <v>5.0000000000000001E-4</v>
      </c>
      <c r="P453" s="13"/>
      <c r="Q453" s="8"/>
      <c r="R453" s="13"/>
      <c r="S453" s="89">
        <f t="shared" si="211"/>
        <v>0</v>
      </c>
      <c r="T453" s="75">
        <f t="shared" si="212"/>
        <v>0</v>
      </c>
      <c r="U453" s="90">
        <f t="shared" si="213"/>
        <v>0</v>
      </c>
      <c r="V453" s="82">
        <f t="shared" si="214"/>
        <v>0</v>
      </c>
      <c r="W453" s="8"/>
      <c r="X453" s="8"/>
      <c r="Y453" s="12"/>
      <c r="Z453" s="12"/>
      <c r="AA453" s="12"/>
      <c r="AB453" s="12"/>
      <c r="AC453" s="91">
        <f t="shared" si="215"/>
        <v>0</v>
      </c>
      <c r="AD453" s="75">
        <f t="shared" si="216"/>
        <v>0</v>
      </c>
      <c r="AE453" s="88">
        <f t="shared" ref="AE453:AE500" si="236">IFERROR(W453/H452,0)</f>
        <v>0</v>
      </c>
      <c r="AF453" s="92">
        <f t="shared" ref="AF453:AF500" si="237">IFERROR(X453/$W453,0)</f>
        <v>0</v>
      </c>
      <c r="AG453" s="93">
        <f t="shared" ref="AG453:AG500" si="238">IFERROR(Y453/$W453,0)</f>
        <v>0</v>
      </c>
      <c r="AH453" s="93">
        <f t="shared" ref="AH453:AH500" si="239">IFERROR(Z453/$W453,0)</f>
        <v>0</v>
      </c>
      <c r="AI453" s="78">
        <f t="shared" ref="AI453:AI500" si="240">IFERROR(AA453/$W453,0)</f>
        <v>0</v>
      </c>
      <c r="AJ453" s="92">
        <f t="shared" si="217"/>
        <v>0</v>
      </c>
      <c r="AK453" s="78">
        <f t="shared" si="218"/>
        <v>0</v>
      </c>
      <c r="AL453" s="11"/>
      <c r="AM453" s="14"/>
      <c r="AN453" s="11"/>
      <c r="AO453" s="15"/>
      <c r="AP453" s="11"/>
      <c r="AQ453" s="11"/>
      <c r="AR453" s="11"/>
      <c r="AS453" s="75" t="str">
        <f t="shared" si="226"/>
        <v/>
      </c>
      <c r="AT453" s="75" t="str">
        <f t="shared" ca="1" si="227"/>
        <v/>
      </c>
      <c r="AU453" s="75" t="str">
        <f t="shared" si="228"/>
        <v/>
      </c>
      <c r="AV453" s="75" t="str">
        <f t="shared" ca="1" si="229"/>
        <v/>
      </c>
      <c r="AW453" s="169"/>
      <c r="AX453" s="169"/>
      <c r="AY453" s="75" t="str">
        <f t="shared" si="230"/>
        <v/>
      </c>
      <c r="AZ453" s="169"/>
      <c r="BA453" s="169"/>
      <c r="BB453" s="75" t="str">
        <f t="shared" si="231"/>
        <v/>
      </c>
      <c r="BC453" s="11"/>
      <c r="BH453" s="52"/>
      <c r="BI453" s="52"/>
      <c r="BJ453" s="52"/>
      <c r="BK453" s="52"/>
      <c r="BL453" s="52"/>
      <c r="BM453" s="52"/>
      <c r="BQ453" s="27"/>
      <c r="BR453" s="27"/>
      <c r="BS453" s="27"/>
      <c r="BT453" s="27"/>
      <c r="BU453" s="27"/>
      <c r="BV453" s="27"/>
      <c r="BW453" s="54"/>
      <c r="BX453" s="26"/>
      <c r="BY453" s="54"/>
      <c r="BZ453" s="26"/>
      <c r="CA453" s="26"/>
      <c r="CB453" s="26"/>
    </row>
    <row r="454" spans="1:80" ht="17.45" customHeight="1">
      <c r="A454" s="86">
        <f t="shared" si="232"/>
        <v>64.3</v>
      </c>
      <c r="B454" s="179">
        <f t="shared" si="209"/>
        <v>46396</v>
      </c>
      <c r="C454" s="8"/>
      <c r="D454" s="11"/>
      <c r="E454" s="12"/>
      <c r="F454" s="11"/>
      <c r="G454" s="74">
        <f t="shared" si="235"/>
        <v>765</v>
      </c>
      <c r="H454" s="75">
        <f t="shared" si="235"/>
        <v>5848</v>
      </c>
      <c r="I454" s="88">
        <f t="shared" si="220"/>
        <v>0</v>
      </c>
      <c r="J454" s="78">
        <f t="shared" si="221"/>
        <v>0</v>
      </c>
      <c r="K454" s="78">
        <f t="shared" si="222"/>
        <v>0</v>
      </c>
      <c r="L454" s="78">
        <f t="shared" si="223"/>
        <v>0</v>
      </c>
      <c r="M454" s="78">
        <f t="shared" ca="1" si="224"/>
        <v>7.4608904933814738E-2</v>
      </c>
      <c r="N454" s="78">
        <f t="shared" ca="1" si="210"/>
        <v>9.317296290022023E-3</v>
      </c>
      <c r="O454" s="78">
        <f t="shared" si="225"/>
        <v>5.0000000000000001E-4</v>
      </c>
      <c r="P454" s="13"/>
      <c r="Q454" s="8"/>
      <c r="R454" s="13"/>
      <c r="S454" s="89">
        <f t="shared" si="211"/>
        <v>0</v>
      </c>
      <c r="T454" s="75">
        <f t="shared" si="212"/>
        <v>0</v>
      </c>
      <c r="U454" s="90">
        <f t="shared" si="213"/>
        <v>0</v>
      </c>
      <c r="V454" s="82">
        <f t="shared" si="214"/>
        <v>0</v>
      </c>
      <c r="W454" s="8"/>
      <c r="X454" s="8"/>
      <c r="Y454" s="12"/>
      <c r="Z454" s="12"/>
      <c r="AA454" s="12"/>
      <c r="AB454" s="12"/>
      <c r="AC454" s="91">
        <f t="shared" si="215"/>
        <v>0</v>
      </c>
      <c r="AD454" s="75">
        <f t="shared" si="216"/>
        <v>0</v>
      </c>
      <c r="AE454" s="88">
        <f t="shared" si="236"/>
        <v>0</v>
      </c>
      <c r="AF454" s="92">
        <f t="shared" si="237"/>
        <v>0</v>
      </c>
      <c r="AG454" s="93">
        <f t="shared" si="238"/>
        <v>0</v>
      </c>
      <c r="AH454" s="93">
        <f t="shared" si="239"/>
        <v>0</v>
      </c>
      <c r="AI454" s="78">
        <f t="shared" si="240"/>
        <v>0</v>
      </c>
      <c r="AJ454" s="92">
        <f t="shared" si="217"/>
        <v>0</v>
      </c>
      <c r="AK454" s="78">
        <f t="shared" si="218"/>
        <v>0</v>
      </c>
      <c r="AL454" s="11"/>
      <c r="AM454" s="14"/>
      <c r="AN454" s="11"/>
      <c r="AO454" s="15"/>
      <c r="AP454" s="11"/>
      <c r="AQ454" s="11"/>
      <c r="AR454" s="11"/>
      <c r="AS454" s="75" t="str">
        <f t="shared" si="226"/>
        <v/>
      </c>
      <c r="AT454" s="75" t="str">
        <f t="shared" ca="1" si="227"/>
        <v/>
      </c>
      <c r="AU454" s="75" t="str">
        <f t="shared" si="228"/>
        <v/>
      </c>
      <c r="AV454" s="75" t="str">
        <f t="shared" ca="1" si="229"/>
        <v/>
      </c>
      <c r="AW454" s="169"/>
      <c r="AX454" s="169"/>
      <c r="AY454" s="75" t="str">
        <f t="shared" si="230"/>
        <v/>
      </c>
      <c r="AZ454" s="169"/>
      <c r="BA454" s="169"/>
      <c r="BB454" s="75" t="str">
        <f t="shared" si="231"/>
        <v/>
      </c>
      <c r="BC454" s="11"/>
      <c r="BH454" s="52"/>
      <c r="BI454" s="52"/>
      <c r="BJ454" s="52"/>
      <c r="BK454" s="52"/>
      <c r="BL454" s="52"/>
      <c r="BM454" s="52"/>
      <c r="BQ454" s="27"/>
      <c r="BR454" s="27"/>
      <c r="BS454" s="27"/>
      <c r="BT454" s="27"/>
      <c r="BU454" s="27"/>
      <c r="BV454" s="27"/>
      <c r="BW454" s="54"/>
      <c r="BX454" s="26"/>
      <c r="BY454" s="54"/>
      <c r="BZ454" s="26"/>
      <c r="CA454" s="26"/>
      <c r="CB454" s="26"/>
    </row>
    <row r="455" spans="1:80" ht="17.45" customHeight="1">
      <c r="A455" s="94">
        <f t="shared" si="232"/>
        <v>64.400000000000006</v>
      </c>
      <c r="B455" s="179">
        <f t="shared" si="209"/>
        <v>46397</v>
      </c>
      <c r="C455" s="8"/>
      <c r="D455" s="11"/>
      <c r="E455" s="12"/>
      <c r="F455" s="11"/>
      <c r="G455" s="74">
        <f t="shared" si="235"/>
        <v>765</v>
      </c>
      <c r="H455" s="75">
        <f t="shared" si="235"/>
        <v>5848</v>
      </c>
      <c r="I455" s="88">
        <f t="shared" si="220"/>
        <v>0</v>
      </c>
      <c r="J455" s="78">
        <f t="shared" si="221"/>
        <v>0</v>
      </c>
      <c r="K455" s="78">
        <f t="shared" si="222"/>
        <v>0</v>
      </c>
      <c r="L455" s="78">
        <f t="shared" si="223"/>
        <v>0</v>
      </c>
      <c r="M455" s="78">
        <f t="shared" ca="1" si="224"/>
        <v>7.4608904933814738E-2</v>
      </c>
      <c r="N455" s="78">
        <f t="shared" ca="1" si="210"/>
        <v>9.317296290022023E-3</v>
      </c>
      <c r="O455" s="78">
        <f t="shared" si="225"/>
        <v>5.0000000000000001E-4</v>
      </c>
      <c r="P455" s="13"/>
      <c r="Q455" s="8"/>
      <c r="R455" s="13"/>
      <c r="S455" s="89">
        <f t="shared" si="211"/>
        <v>0</v>
      </c>
      <c r="T455" s="75">
        <f t="shared" si="212"/>
        <v>0</v>
      </c>
      <c r="U455" s="90">
        <f t="shared" si="213"/>
        <v>0</v>
      </c>
      <c r="V455" s="82">
        <f t="shared" si="214"/>
        <v>0</v>
      </c>
      <c r="W455" s="8"/>
      <c r="X455" s="8"/>
      <c r="Y455" s="12"/>
      <c r="Z455" s="12"/>
      <c r="AA455" s="12"/>
      <c r="AB455" s="12"/>
      <c r="AC455" s="91">
        <f t="shared" si="215"/>
        <v>0</v>
      </c>
      <c r="AD455" s="75">
        <f t="shared" si="216"/>
        <v>0</v>
      </c>
      <c r="AE455" s="88">
        <f t="shared" si="236"/>
        <v>0</v>
      </c>
      <c r="AF455" s="92">
        <f t="shared" si="237"/>
        <v>0</v>
      </c>
      <c r="AG455" s="93">
        <f t="shared" si="238"/>
        <v>0</v>
      </c>
      <c r="AH455" s="93">
        <f t="shared" si="239"/>
        <v>0</v>
      </c>
      <c r="AI455" s="78">
        <f t="shared" si="240"/>
        <v>0</v>
      </c>
      <c r="AJ455" s="92">
        <f t="shared" si="217"/>
        <v>0</v>
      </c>
      <c r="AK455" s="78">
        <f t="shared" si="218"/>
        <v>0</v>
      </c>
      <c r="AL455" s="11"/>
      <c r="AM455" s="14"/>
      <c r="AN455" s="11"/>
      <c r="AO455" s="15"/>
      <c r="AP455" s="11"/>
      <c r="AQ455" s="11"/>
      <c r="AR455" s="11"/>
      <c r="AS455" s="75" t="str">
        <f t="shared" si="226"/>
        <v/>
      </c>
      <c r="AT455" s="75" t="str">
        <f t="shared" ca="1" si="227"/>
        <v/>
      </c>
      <c r="AU455" s="75" t="str">
        <f t="shared" si="228"/>
        <v/>
      </c>
      <c r="AV455" s="75" t="str">
        <f t="shared" ca="1" si="229"/>
        <v/>
      </c>
      <c r="AW455" s="169"/>
      <c r="AX455" s="169"/>
      <c r="AY455" s="75" t="str">
        <f t="shared" si="230"/>
        <v/>
      </c>
      <c r="AZ455" s="169"/>
      <c r="BA455" s="169"/>
      <c r="BB455" s="75" t="str">
        <f t="shared" si="231"/>
        <v/>
      </c>
      <c r="BC455" s="11"/>
      <c r="BH455" s="52"/>
      <c r="BI455" s="52"/>
      <c r="BJ455" s="52"/>
      <c r="BK455" s="52"/>
      <c r="BL455" s="52"/>
      <c r="BM455" s="52"/>
      <c r="BQ455" s="27"/>
      <c r="BR455" s="27"/>
      <c r="BS455" s="27"/>
      <c r="BT455" s="27"/>
      <c r="BU455" s="27"/>
      <c r="BV455" s="27"/>
      <c r="BW455" s="54"/>
      <c r="BX455" s="26"/>
      <c r="BY455" s="54"/>
      <c r="BZ455" s="26"/>
      <c r="CA455" s="26"/>
      <c r="CB455" s="26"/>
    </row>
    <row r="456" spans="1:80" ht="17.45" customHeight="1">
      <c r="A456" s="86">
        <f t="shared" si="232"/>
        <v>64.5</v>
      </c>
      <c r="B456" s="179">
        <f t="shared" si="209"/>
        <v>46398</v>
      </c>
      <c r="C456" s="8"/>
      <c r="D456" s="11"/>
      <c r="E456" s="12"/>
      <c r="F456" s="11"/>
      <c r="G456" s="74">
        <f t="shared" si="235"/>
        <v>765</v>
      </c>
      <c r="H456" s="75">
        <f t="shared" si="235"/>
        <v>5848</v>
      </c>
      <c r="I456" s="88">
        <f t="shared" si="220"/>
        <v>0</v>
      </c>
      <c r="J456" s="78">
        <f t="shared" si="221"/>
        <v>0</v>
      </c>
      <c r="K456" s="78">
        <f t="shared" si="222"/>
        <v>0</v>
      </c>
      <c r="L456" s="78">
        <f t="shared" si="223"/>
        <v>0</v>
      </c>
      <c r="M456" s="78">
        <f t="shared" ca="1" si="224"/>
        <v>7.4608904933814738E-2</v>
      </c>
      <c r="N456" s="78">
        <f t="shared" ca="1" si="210"/>
        <v>9.317296290022023E-3</v>
      </c>
      <c r="O456" s="78">
        <f t="shared" si="225"/>
        <v>5.0000000000000001E-4</v>
      </c>
      <c r="P456" s="13"/>
      <c r="Q456" s="8"/>
      <c r="R456" s="13"/>
      <c r="S456" s="89">
        <f t="shared" si="211"/>
        <v>0</v>
      </c>
      <c r="T456" s="75">
        <f t="shared" si="212"/>
        <v>0</v>
      </c>
      <c r="U456" s="90">
        <f t="shared" si="213"/>
        <v>0</v>
      </c>
      <c r="V456" s="82">
        <f t="shared" si="214"/>
        <v>0</v>
      </c>
      <c r="W456" s="8"/>
      <c r="X456" s="8"/>
      <c r="Y456" s="12"/>
      <c r="Z456" s="12"/>
      <c r="AA456" s="12"/>
      <c r="AB456" s="12"/>
      <c r="AC456" s="91">
        <f t="shared" si="215"/>
        <v>0</v>
      </c>
      <c r="AD456" s="75">
        <f t="shared" si="216"/>
        <v>0</v>
      </c>
      <c r="AE456" s="88">
        <f t="shared" si="236"/>
        <v>0</v>
      </c>
      <c r="AF456" s="92">
        <f t="shared" si="237"/>
        <v>0</v>
      </c>
      <c r="AG456" s="93">
        <f t="shared" si="238"/>
        <v>0</v>
      </c>
      <c r="AH456" s="93">
        <f t="shared" si="239"/>
        <v>0</v>
      </c>
      <c r="AI456" s="78">
        <f t="shared" si="240"/>
        <v>0</v>
      </c>
      <c r="AJ456" s="92">
        <f t="shared" si="217"/>
        <v>0</v>
      </c>
      <c r="AK456" s="78">
        <f t="shared" si="218"/>
        <v>0</v>
      </c>
      <c r="AL456" s="11"/>
      <c r="AM456" s="14"/>
      <c r="AN456" s="11"/>
      <c r="AO456" s="15"/>
      <c r="AP456" s="11"/>
      <c r="AQ456" s="11"/>
      <c r="AR456" s="11"/>
      <c r="AS456" s="75" t="str">
        <f t="shared" si="226"/>
        <v/>
      </c>
      <c r="AT456" s="75" t="str">
        <f t="shared" ca="1" si="227"/>
        <v/>
      </c>
      <c r="AU456" s="75" t="str">
        <f t="shared" si="228"/>
        <v/>
      </c>
      <c r="AV456" s="75" t="str">
        <f t="shared" ca="1" si="229"/>
        <v/>
      </c>
      <c r="AW456" s="169"/>
      <c r="AX456" s="169"/>
      <c r="AY456" s="75" t="str">
        <f t="shared" si="230"/>
        <v/>
      </c>
      <c r="AZ456" s="169"/>
      <c r="BA456" s="169"/>
      <c r="BB456" s="75" t="str">
        <f t="shared" si="231"/>
        <v/>
      </c>
      <c r="BC456" s="11"/>
      <c r="BH456" s="52"/>
      <c r="BI456" s="52"/>
      <c r="BJ456" s="52"/>
      <c r="BK456" s="52"/>
      <c r="BL456" s="52"/>
      <c r="BM456" s="52"/>
      <c r="BQ456" s="27"/>
      <c r="BR456" s="27"/>
      <c r="BS456" s="27"/>
      <c r="BT456" s="27"/>
      <c r="BU456" s="27"/>
      <c r="BV456" s="27"/>
      <c r="BW456" s="54"/>
      <c r="BX456" s="26"/>
      <c r="BY456" s="54"/>
      <c r="BZ456" s="26"/>
      <c r="CA456" s="26"/>
      <c r="CB456" s="26"/>
    </row>
    <row r="457" spans="1:80" ht="17.45" customHeight="1">
      <c r="A457" s="94">
        <f t="shared" si="232"/>
        <v>64.599999999999994</v>
      </c>
      <c r="B457" s="179">
        <f t="shared" si="209"/>
        <v>46399</v>
      </c>
      <c r="C457" s="8"/>
      <c r="D457" s="11"/>
      <c r="E457" s="12"/>
      <c r="F457" s="11"/>
      <c r="G457" s="74">
        <f t="shared" si="235"/>
        <v>765</v>
      </c>
      <c r="H457" s="75">
        <f t="shared" si="235"/>
        <v>5848</v>
      </c>
      <c r="I457" s="88">
        <f t="shared" si="220"/>
        <v>0</v>
      </c>
      <c r="J457" s="78">
        <f t="shared" si="221"/>
        <v>0</v>
      </c>
      <c r="K457" s="78">
        <f t="shared" si="222"/>
        <v>0</v>
      </c>
      <c r="L457" s="78">
        <f t="shared" si="223"/>
        <v>0</v>
      </c>
      <c r="M457" s="78">
        <f t="shared" ca="1" si="224"/>
        <v>7.4608904933814738E-2</v>
      </c>
      <c r="N457" s="78">
        <f t="shared" ca="1" si="210"/>
        <v>9.317296290022023E-3</v>
      </c>
      <c r="O457" s="78">
        <f t="shared" si="225"/>
        <v>5.0000000000000001E-4</v>
      </c>
      <c r="P457" s="13"/>
      <c r="Q457" s="8"/>
      <c r="R457" s="13"/>
      <c r="S457" s="89">
        <f t="shared" si="211"/>
        <v>0</v>
      </c>
      <c r="T457" s="75">
        <f t="shared" si="212"/>
        <v>0</v>
      </c>
      <c r="U457" s="90">
        <f t="shared" si="213"/>
        <v>0</v>
      </c>
      <c r="V457" s="82">
        <f t="shared" si="214"/>
        <v>0</v>
      </c>
      <c r="W457" s="8"/>
      <c r="X457" s="8"/>
      <c r="Y457" s="12"/>
      <c r="Z457" s="12"/>
      <c r="AA457" s="12"/>
      <c r="AB457" s="12"/>
      <c r="AC457" s="91">
        <f t="shared" si="215"/>
        <v>0</v>
      </c>
      <c r="AD457" s="75">
        <f t="shared" si="216"/>
        <v>0</v>
      </c>
      <c r="AE457" s="88">
        <f t="shared" si="236"/>
        <v>0</v>
      </c>
      <c r="AF457" s="92">
        <f t="shared" si="237"/>
        <v>0</v>
      </c>
      <c r="AG457" s="93">
        <f t="shared" si="238"/>
        <v>0</v>
      </c>
      <c r="AH457" s="93">
        <f t="shared" si="239"/>
        <v>0</v>
      </c>
      <c r="AI457" s="78">
        <f t="shared" si="240"/>
        <v>0</v>
      </c>
      <c r="AJ457" s="92">
        <f t="shared" si="217"/>
        <v>0</v>
      </c>
      <c r="AK457" s="78">
        <f t="shared" si="218"/>
        <v>0</v>
      </c>
      <c r="AL457" s="11"/>
      <c r="AM457" s="14"/>
      <c r="AN457" s="11"/>
      <c r="AO457" s="15"/>
      <c r="AP457" s="11"/>
      <c r="AQ457" s="11"/>
      <c r="AR457" s="11"/>
      <c r="AS457" s="75" t="str">
        <f t="shared" si="226"/>
        <v/>
      </c>
      <c r="AT457" s="75" t="str">
        <f t="shared" ca="1" si="227"/>
        <v/>
      </c>
      <c r="AU457" s="75" t="str">
        <f t="shared" si="228"/>
        <v/>
      </c>
      <c r="AV457" s="75" t="str">
        <f t="shared" ca="1" si="229"/>
        <v/>
      </c>
      <c r="AW457" s="169"/>
      <c r="AX457" s="169"/>
      <c r="AY457" s="75" t="str">
        <f t="shared" si="230"/>
        <v/>
      </c>
      <c r="AZ457" s="169"/>
      <c r="BA457" s="169"/>
      <c r="BB457" s="75" t="str">
        <f t="shared" si="231"/>
        <v/>
      </c>
      <c r="BC457" s="11"/>
      <c r="BH457" s="52"/>
      <c r="BI457" s="52"/>
      <c r="BJ457" s="52"/>
      <c r="BK457" s="52"/>
      <c r="BL457" s="52"/>
      <c r="BM457" s="52"/>
      <c r="BQ457" s="27"/>
      <c r="BR457" s="27"/>
      <c r="BS457" s="27"/>
      <c r="BT457" s="27"/>
      <c r="BU457" s="27"/>
      <c r="BV457" s="27"/>
      <c r="BW457" s="54"/>
      <c r="BX457" s="26"/>
      <c r="BY457" s="54"/>
      <c r="BZ457" s="26"/>
      <c r="CA457" s="26"/>
      <c r="CB457" s="26"/>
    </row>
    <row r="458" spans="1:80" ht="17.45" customHeight="1" thickBot="1">
      <c r="A458" s="86">
        <f t="shared" si="232"/>
        <v>64.7</v>
      </c>
      <c r="B458" s="180">
        <f t="shared" si="209"/>
        <v>46400</v>
      </c>
      <c r="C458" s="16"/>
      <c r="D458" s="17"/>
      <c r="E458" s="18"/>
      <c r="F458" s="17"/>
      <c r="G458" s="96">
        <f t="shared" si="235"/>
        <v>765</v>
      </c>
      <c r="H458" s="97">
        <f t="shared" si="235"/>
        <v>5848</v>
      </c>
      <c r="I458" s="98">
        <f t="shared" si="220"/>
        <v>0</v>
      </c>
      <c r="J458" s="99">
        <f t="shared" si="221"/>
        <v>0</v>
      </c>
      <c r="K458" s="99">
        <f t="shared" si="222"/>
        <v>0</v>
      </c>
      <c r="L458" s="99">
        <f t="shared" si="223"/>
        <v>0</v>
      </c>
      <c r="M458" s="99">
        <f t="shared" ca="1" si="224"/>
        <v>7.4608904933814738E-2</v>
      </c>
      <c r="N458" s="99">
        <f t="shared" ca="1" si="210"/>
        <v>9.317296290022023E-3</v>
      </c>
      <c r="O458" s="99">
        <f t="shared" si="225"/>
        <v>5.0000000000000001E-4</v>
      </c>
      <c r="P458" s="19"/>
      <c r="Q458" s="16"/>
      <c r="R458" s="19"/>
      <c r="S458" s="89">
        <f t="shared" si="211"/>
        <v>0</v>
      </c>
      <c r="T458" s="75">
        <f t="shared" si="212"/>
        <v>0</v>
      </c>
      <c r="U458" s="100">
        <f t="shared" si="213"/>
        <v>0</v>
      </c>
      <c r="V458" s="101">
        <f t="shared" si="214"/>
        <v>0</v>
      </c>
      <c r="W458" s="16"/>
      <c r="X458" s="8"/>
      <c r="Y458" s="12"/>
      <c r="Z458" s="12"/>
      <c r="AA458" s="12"/>
      <c r="AB458" s="12"/>
      <c r="AC458" s="102">
        <f t="shared" si="215"/>
        <v>0</v>
      </c>
      <c r="AD458" s="97">
        <f t="shared" si="216"/>
        <v>0</v>
      </c>
      <c r="AE458" s="98">
        <f t="shared" si="236"/>
        <v>0</v>
      </c>
      <c r="AF458" s="103">
        <f t="shared" si="237"/>
        <v>0</v>
      </c>
      <c r="AG458" s="104">
        <f t="shared" si="238"/>
        <v>0</v>
      </c>
      <c r="AH458" s="104">
        <f t="shared" si="239"/>
        <v>0</v>
      </c>
      <c r="AI458" s="99">
        <f t="shared" si="240"/>
        <v>0</v>
      </c>
      <c r="AJ458" s="103">
        <f t="shared" si="217"/>
        <v>0</v>
      </c>
      <c r="AK458" s="99">
        <f t="shared" si="218"/>
        <v>0</v>
      </c>
      <c r="AL458" s="17"/>
      <c r="AM458" s="20"/>
      <c r="AN458" s="17"/>
      <c r="AO458" s="21"/>
      <c r="AP458" s="17"/>
      <c r="AQ458" s="17"/>
      <c r="AR458" s="17"/>
      <c r="AS458" s="97" t="str">
        <f t="shared" si="226"/>
        <v/>
      </c>
      <c r="AT458" s="97" t="str">
        <f t="shared" ca="1" si="227"/>
        <v/>
      </c>
      <c r="AU458" s="97" t="str">
        <f t="shared" si="228"/>
        <v/>
      </c>
      <c r="AV458" s="97" t="str">
        <f t="shared" ca="1" si="229"/>
        <v/>
      </c>
      <c r="AW458" s="167"/>
      <c r="AX458" s="167"/>
      <c r="AY458" s="97" t="str">
        <f t="shared" si="230"/>
        <v/>
      </c>
      <c r="AZ458" s="167"/>
      <c r="BA458" s="167"/>
      <c r="BB458" s="97" t="str">
        <f t="shared" si="231"/>
        <v/>
      </c>
      <c r="BC458" s="17"/>
      <c r="BH458" s="52"/>
      <c r="BI458" s="52"/>
      <c r="BJ458" s="52"/>
      <c r="BK458" s="52"/>
      <c r="BL458" s="52"/>
      <c r="BM458" s="52"/>
      <c r="BQ458" s="27"/>
      <c r="BR458" s="27"/>
      <c r="BS458" s="27"/>
      <c r="BT458" s="27"/>
      <c r="BU458" s="27"/>
      <c r="BV458" s="27"/>
      <c r="BW458" s="54"/>
      <c r="BX458" s="26"/>
      <c r="BY458" s="54"/>
      <c r="BZ458" s="26"/>
      <c r="CA458" s="26"/>
      <c r="CB458" s="26"/>
    </row>
    <row r="459" spans="1:80" ht="17.45" customHeight="1" thickTop="1">
      <c r="A459" s="71">
        <f>A452+1</f>
        <v>65.099999999999994</v>
      </c>
      <c r="B459" s="178">
        <f>B458+1</f>
        <v>46401</v>
      </c>
      <c r="C459" s="4"/>
      <c r="D459" s="5"/>
      <c r="E459" s="6"/>
      <c r="F459" s="5"/>
      <c r="G459" s="74">
        <f t="shared" si="235"/>
        <v>765</v>
      </c>
      <c r="H459" s="75">
        <f t="shared" si="235"/>
        <v>5848</v>
      </c>
      <c r="I459" s="76">
        <f t="shared" si="220"/>
        <v>0</v>
      </c>
      <c r="J459" s="77">
        <f t="shared" si="221"/>
        <v>0</v>
      </c>
      <c r="K459" s="77">
        <f t="shared" si="222"/>
        <v>0</v>
      </c>
      <c r="L459" s="77">
        <f t="shared" si="223"/>
        <v>0</v>
      </c>
      <c r="M459" s="78">
        <f t="shared" ca="1" si="224"/>
        <v>7.4608904933814738E-2</v>
      </c>
      <c r="N459" s="78">
        <f t="shared" ref="N459:N500" ca="1" si="241">IF(ROW()=11,
   IF($B$3&gt;0,F459/$B$3,""),
   IF($B$3&gt;0,
      (OFFSET(N459,-1,0)*$B$3 + F459)/$B$3,
      "")
)</f>
        <v>9.317296290022023E-3</v>
      </c>
      <c r="O459" s="78">
        <f t="shared" si="225"/>
        <v>5.0000000000000001E-4</v>
      </c>
      <c r="P459" s="13"/>
      <c r="Q459" s="8"/>
      <c r="R459" s="13"/>
      <c r="S459" s="79">
        <f t="shared" ref="S459:S500" si="242">IF($P459="FULL FEED",Q459,Q459*2)</f>
        <v>0</v>
      </c>
      <c r="T459" s="80">
        <f t="shared" ref="T459:T500" si="243">IF($P459="FULL FEED",R459,R459*2)</f>
        <v>0</v>
      </c>
      <c r="U459" s="90">
        <f t="shared" ref="U459:U500" si="244">IF($P459="FULL FEED",(Q459*G459/1000),(Q459*2*G459/1000))</f>
        <v>0</v>
      </c>
      <c r="V459" s="82">
        <f t="shared" ref="V459:V500" si="245">IF($P459="FULL FEED",(R459*H459/1000),(R459*2*H459/1000))</f>
        <v>0</v>
      </c>
      <c r="W459" s="4"/>
      <c r="X459" s="4"/>
      <c r="Y459" s="6"/>
      <c r="Z459" s="6"/>
      <c r="AA459" s="6"/>
      <c r="AB459" s="6"/>
      <c r="AC459" s="83">
        <f t="shared" ref="AC459:AC500" si="246">SUM(X459,Y459,Z459,AA459)</f>
        <v>0</v>
      </c>
      <c r="AD459" s="80">
        <f t="shared" ref="AD459:AD500" si="247">W459-AC459</f>
        <v>0</v>
      </c>
      <c r="AE459" s="76">
        <f t="shared" si="236"/>
        <v>0</v>
      </c>
      <c r="AF459" s="84">
        <f t="shared" si="237"/>
        <v>0</v>
      </c>
      <c r="AG459" s="85">
        <f t="shared" si="238"/>
        <v>0</v>
      </c>
      <c r="AH459" s="85">
        <f t="shared" si="239"/>
        <v>0</v>
      </c>
      <c r="AI459" s="77">
        <f t="shared" si="240"/>
        <v>0</v>
      </c>
      <c r="AJ459" s="84">
        <f t="shared" ref="AJ459:AJ500" si="248">IFERROR(AC459/W459,0)</f>
        <v>0</v>
      </c>
      <c r="AK459" s="77">
        <f t="shared" ref="AK459:AK500" si="249">IFERROR(AD459/W459,0)</f>
        <v>0</v>
      </c>
      <c r="AL459" s="5"/>
      <c r="AM459" s="9"/>
      <c r="AN459" s="5"/>
      <c r="AO459" s="10"/>
      <c r="AP459" s="5"/>
      <c r="AQ459" s="5"/>
      <c r="AR459" s="5"/>
      <c r="AS459" s="80" t="str">
        <f t="shared" si="226"/>
        <v/>
      </c>
      <c r="AT459" s="80" t="str">
        <f t="shared" ca="1" si="227"/>
        <v/>
      </c>
      <c r="AU459" s="80" t="str">
        <f t="shared" si="228"/>
        <v/>
      </c>
      <c r="AV459" s="80" t="str">
        <f t="shared" ca="1" si="229"/>
        <v/>
      </c>
      <c r="AW459" s="165"/>
      <c r="AX459" s="165"/>
      <c r="AY459" s="80" t="str">
        <f t="shared" si="230"/>
        <v/>
      </c>
      <c r="AZ459" s="165"/>
      <c r="BA459" s="165"/>
      <c r="BB459" s="80" t="str">
        <f t="shared" si="231"/>
        <v/>
      </c>
      <c r="BC459" s="5"/>
      <c r="BH459" s="52"/>
      <c r="BI459" s="52"/>
      <c r="BJ459" s="52"/>
      <c r="BK459" s="52"/>
      <c r="BL459" s="52"/>
      <c r="BM459" s="52"/>
      <c r="BQ459" s="27"/>
      <c r="BR459" s="27"/>
      <c r="BS459" s="27"/>
      <c r="BT459" s="27"/>
      <c r="BU459" s="27"/>
      <c r="BV459" s="27"/>
      <c r="BW459" s="54"/>
      <c r="BX459" s="26"/>
      <c r="BY459" s="54"/>
      <c r="BZ459" s="26"/>
      <c r="CA459" s="26"/>
      <c r="CB459" s="26"/>
    </row>
    <row r="460" spans="1:80" ht="17.45" customHeight="1">
      <c r="A460" s="86">
        <f t="shared" si="232"/>
        <v>65.2</v>
      </c>
      <c r="B460" s="179">
        <f t="shared" ref="B460:B500" si="250">B459+1</f>
        <v>46402</v>
      </c>
      <c r="C460" s="8"/>
      <c r="D460" s="11"/>
      <c r="E460" s="12"/>
      <c r="F460" s="11"/>
      <c r="G460" s="74">
        <f t="shared" ref="G460:H475" si="251">G459-E460-C460</f>
        <v>765</v>
      </c>
      <c r="H460" s="75">
        <f t="shared" si="251"/>
        <v>5848</v>
      </c>
      <c r="I460" s="88">
        <f t="shared" ref="I460:I500" si="252">IFERROR(C460/G459,0)</f>
        <v>0</v>
      </c>
      <c r="J460" s="78">
        <f t="shared" ref="J460:J500" si="253">IFERROR(E460/G459,0)</f>
        <v>0</v>
      </c>
      <c r="K460" s="78">
        <f t="shared" ref="K460:K500" si="254">IFERROR(D460/H459,0)</f>
        <v>0</v>
      </c>
      <c r="L460" s="78">
        <f t="shared" ref="L460:L500" si="255">IFERROR(F460/H459,0)</f>
        <v>0</v>
      </c>
      <c r="M460" s="78">
        <f t="shared" ref="M460:M500" ca="1" si="256">IF(ROW()=11,
   IF($B$4&gt;0,E460/$B$4,""),
   IF($B$4&gt;0,
      (OFFSET(M460,-1,0)*$B$4 + E460)/$B$4,
      "")
)</f>
        <v>7.4608904933814738E-2</v>
      </c>
      <c r="N460" s="78">
        <f t="shared" ca="1" si="241"/>
        <v>9.317296290022023E-3</v>
      </c>
      <c r="O460" s="78">
        <f t="shared" ref="O460:O500" si="257">$O$10</f>
        <v>5.0000000000000001E-4</v>
      </c>
      <c r="P460" s="13"/>
      <c r="Q460" s="8"/>
      <c r="R460" s="13"/>
      <c r="S460" s="89">
        <f t="shared" si="242"/>
        <v>0</v>
      </c>
      <c r="T460" s="75">
        <f t="shared" si="243"/>
        <v>0</v>
      </c>
      <c r="U460" s="90">
        <f t="shared" si="244"/>
        <v>0</v>
      </c>
      <c r="V460" s="82">
        <f t="shared" si="245"/>
        <v>0</v>
      </c>
      <c r="W460" s="8"/>
      <c r="X460" s="8"/>
      <c r="Y460" s="12"/>
      <c r="Z460" s="12"/>
      <c r="AA460" s="12"/>
      <c r="AB460" s="12"/>
      <c r="AC460" s="91">
        <f t="shared" si="246"/>
        <v>0</v>
      </c>
      <c r="AD460" s="75">
        <f t="shared" si="247"/>
        <v>0</v>
      </c>
      <c r="AE460" s="88">
        <f t="shared" si="236"/>
        <v>0</v>
      </c>
      <c r="AF460" s="92">
        <f t="shared" si="237"/>
        <v>0</v>
      </c>
      <c r="AG460" s="93">
        <f t="shared" si="238"/>
        <v>0</v>
      </c>
      <c r="AH460" s="93">
        <f t="shared" si="239"/>
        <v>0</v>
      </c>
      <c r="AI460" s="78">
        <f t="shared" si="240"/>
        <v>0</v>
      </c>
      <c r="AJ460" s="92">
        <f t="shared" si="248"/>
        <v>0</v>
      </c>
      <c r="AK460" s="78">
        <f t="shared" si="249"/>
        <v>0</v>
      </c>
      <c r="AL460" s="11"/>
      <c r="AM460" s="14"/>
      <c r="AN460" s="11"/>
      <c r="AO460" s="15"/>
      <c r="AP460" s="11"/>
      <c r="AQ460" s="11"/>
      <c r="AR460" s="11"/>
      <c r="AS460" s="75" t="str">
        <f t="shared" ref="AS460:AS500" si="258">IF(OR(AR460="",AP460=""),"", (AR460-AP460)/100*1000)</f>
        <v/>
      </c>
      <c r="AT460" s="75" t="str">
        <f t="shared" ref="AT460:AT500" ca="1" si="259">IF(OR(AP461="",OFFSET(AP461,-1,0)=""),"", (AP461-OFFSET(AP461,-1,0))/100*1000)</f>
        <v/>
      </c>
      <c r="AU460" s="75" t="str">
        <f t="shared" ref="AU460:AU500" si="260">IFERROR(IF(OR(AP460="",AR460="",K460="",L460=""),"", ((AR460-AP460)/100*1000)/(U460+V460)),0)</f>
        <v/>
      </c>
      <c r="AV460" s="75" t="str">
        <f t="shared" ref="AV460:AV500" ca="1" si="261">IF(OR(AP460="",AP461="",M460="",N460=""),"", ((AP461-AP460)/100*1000)/((G460+H460))*1000)</f>
        <v/>
      </c>
      <c r="AW460" s="169"/>
      <c r="AX460" s="169"/>
      <c r="AY460" s="75" t="str">
        <f t="shared" ref="AY460:AY500" si="262">IF(OR(AW460="",AX460=""),"",MOD(AX460-AW460,1)*24)</f>
        <v/>
      </c>
      <c r="AZ460" s="169"/>
      <c r="BA460" s="169"/>
      <c r="BB460" s="75" t="str">
        <f t="shared" ref="BB460:BB500" si="263">IF(OR(AZ460="",BA460=""),"",MOD(BA460-AZ460,1)*24)</f>
        <v/>
      </c>
      <c r="BC460" s="11"/>
      <c r="BH460" s="52"/>
      <c r="BI460" s="52"/>
      <c r="BJ460" s="52"/>
      <c r="BK460" s="52"/>
      <c r="BL460" s="52"/>
      <c r="BM460" s="52"/>
      <c r="BQ460" s="27"/>
      <c r="BR460" s="27"/>
      <c r="BS460" s="27"/>
      <c r="BT460" s="27"/>
      <c r="BU460" s="27"/>
      <c r="BV460" s="27"/>
      <c r="BW460" s="54"/>
      <c r="BX460" s="26"/>
      <c r="BY460" s="54"/>
      <c r="BZ460" s="26"/>
      <c r="CA460" s="26"/>
      <c r="CB460" s="26"/>
    </row>
    <row r="461" spans="1:80" ht="17.45" customHeight="1">
      <c r="A461" s="94">
        <f t="shared" si="232"/>
        <v>65.3</v>
      </c>
      <c r="B461" s="179">
        <f t="shared" si="250"/>
        <v>46403</v>
      </c>
      <c r="C461" s="8"/>
      <c r="D461" s="11"/>
      <c r="E461" s="12"/>
      <c r="F461" s="11"/>
      <c r="G461" s="74">
        <f t="shared" si="251"/>
        <v>765</v>
      </c>
      <c r="H461" s="75">
        <f t="shared" si="251"/>
        <v>5848</v>
      </c>
      <c r="I461" s="88">
        <f t="shared" si="252"/>
        <v>0</v>
      </c>
      <c r="J461" s="78">
        <f t="shared" si="253"/>
        <v>0</v>
      </c>
      <c r="K461" s="78">
        <f t="shared" si="254"/>
        <v>0</v>
      </c>
      <c r="L461" s="78">
        <f t="shared" si="255"/>
        <v>0</v>
      </c>
      <c r="M461" s="78">
        <f t="shared" ca="1" si="256"/>
        <v>7.4608904933814738E-2</v>
      </c>
      <c r="N461" s="78">
        <f t="shared" ca="1" si="241"/>
        <v>9.317296290022023E-3</v>
      </c>
      <c r="O461" s="78">
        <f t="shared" si="257"/>
        <v>5.0000000000000001E-4</v>
      </c>
      <c r="P461" s="13"/>
      <c r="Q461" s="8"/>
      <c r="R461" s="13"/>
      <c r="S461" s="89">
        <f t="shared" si="242"/>
        <v>0</v>
      </c>
      <c r="T461" s="75">
        <f t="shared" si="243"/>
        <v>0</v>
      </c>
      <c r="U461" s="90">
        <f t="shared" si="244"/>
        <v>0</v>
      </c>
      <c r="V461" s="82">
        <f t="shared" si="245"/>
        <v>0</v>
      </c>
      <c r="W461" s="8"/>
      <c r="X461" s="8"/>
      <c r="Y461" s="12"/>
      <c r="Z461" s="12"/>
      <c r="AA461" s="12"/>
      <c r="AB461" s="12"/>
      <c r="AC461" s="91">
        <f t="shared" si="246"/>
        <v>0</v>
      </c>
      <c r="AD461" s="75">
        <f t="shared" si="247"/>
        <v>0</v>
      </c>
      <c r="AE461" s="88">
        <f t="shared" si="236"/>
        <v>0</v>
      </c>
      <c r="AF461" s="92">
        <f t="shared" si="237"/>
        <v>0</v>
      </c>
      <c r="AG461" s="93">
        <f t="shared" si="238"/>
        <v>0</v>
      </c>
      <c r="AH461" s="93">
        <f t="shared" si="239"/>
        <v>0</v>
      </c>
      <c r="AI461" s="78">
        <f t="shared" si="240"/>
        <v>0</v>
      </c>
      <c r="AJ461" s="92">
        <f t="shared" si="248"/>
        <v>0</v>
      </c>
      <c r="AK461" s="78">
        <f t="shared" si="249"/>
        <v>0</v>
      </c>
      <c r="AL461" s="11"/>
      <c r="AM461" s="14"/>
      <c r="AN461" s="11"/>
      <c r="AO461" s="15"/>
      <c r="AP461" s="11"/>
      <c r="AQ461" s="11"/>
      <c r="AR461" s="11"/>
      <c r="AS461" s="75" t="str">
        <f t="shared" si="258"/>
        <v/>
      </c>
      <c r="AT461" s="75" t="str">
        <f t="shared" ca="1" si="259"/>
        <v/>
      </c>
      <c r="AU461" s="75" t="str">
        <f t="shared" si="260"/>
        <v/>
      </c>
      <c r="AV461" s="75" t="str">
        <f t="shared" ca="1" si="261"/>
        <v/>
      </c>
      <c r="AW461" s="169"/>
      <c r="AX461" s="169"/>
      <c r="AY461" s="75" t="str">
        <f t="shared" si="262"/>
        <v/>
      </c>
      <c r="AZ461" s="169"/>
      <c r="BA461" s="169"/>
      <c r="BB461" s="75" t="str">
        <f t="shared" si="263"/>
        <v/>
      </c>
      <c r="BC461" s="11"/>
      <c r="BH461" s="52"/>
      <c r="BI461" s="52"/>
      <c r="BJ461" s="52"/>
      <c r="BK461" s="52"/>
      <c r="BL461" s="52"/>
      <c r="BM461" s="52"/>
      <c r="BQ461" s="27"/>
      <c r="BR461" s="27"/>
      <c r="BS461" s="27"/>
      <c r="BT461" s="27"/>
      <c r="BU461" s="27"/>
      <c r="BV461" s="27"/>
      <c r="BW461" s="54"/>
      <c r="BX461" s="26"/>
      <c r="BY461" s="54"/>
      <c r="BZ461" s="26"/>
      <c r="CA461" s="26"/>
      <c r="CB461" s="26"/>
    </row>
    <row r="462" spans="1:80" ht="17.45" customHeight="1">
      <c r="A462" s="86">
        <f t="shared" si="232"/>
        <v>65.400000000000006</v>
      </c>
      <c r="B462" s="179">
        <f t="shared" si="250"/>
        <v>46404</v>
      </c>
      <c r="C462" s="8"/>
      <c r="D462" s="11"/>
      <c r="E462" s="12"/>
      <c r="F462" s="11"/>
      <c r="G462" s="74">
        <f t="shared" si="251"/>
        <v>765</v>
      </c>
      <c r="H462" s="75">
        <f t="shared" si="251"/>
        <v>5848</v>
      </c>
      <c r="I462" s="88">
        <f t="shared" si="252"/>
        <v>0</v>
      </c>
      <c r="J462" s="78">
        <f t="shared" si="253"/>
        <v>0</v>
      </c>
      <c r="K462" s="78">
        <f t="shared" si="254"/>
        <v>0</v>
      </c>
      <c r="L462" s="78">
        <f t="shared" si="255"/>
        <v>0</v>
      </c>
      <c r="M462" s="78">
        <f t="shared" ca="1" si="256"/>
        <v>7.4608904933814738E-2</v>
      </c>
      <c r="N462" s="78">
        <f t="shared" ca="1" si="241"/>
        <v>9.317296290022023E-3</v>
      </c>
      <c r="O462" s="78">
        <f t="shared" si="257"/>
        <v>5.0000000000000001E-4</v>
      </c>
      <c r="P462" s="13"/>
      <c r="Q462" s="8"/>
      <c r="R462" s="13"/>
      <c r="S462" s="89">
        <f t="shared" si="242"/>
        <v>0</v>
      </c>
      <c r="T462" s="75">
        <f t="shared" si="243"/>
        <v>0</v>
      </c>
      <c r="U462" s="90">
        <f t="shared" si="244"/>
        <v>0</v>
      </c>
      <c r="V462" s="82">
        <f t="shared" si="245"/>
        <v>0</v>
      </c>
      <c r="W462" s="8"/>
      <c r="X462" s="8"/>
      <c r="Y462" s="12"/>
      <c r="Z462" s="12"/>
      <c r="AA462" s="12"/>
      <c r="AB462" s="12"/>
      <c r="AC462" s="91">
        <f t="shared" si="246"/>
        <v>0</v>
      </c>
      <c r="AD462" s="75">
        <f t="shared" si="247"/>
        <v>0</v>
      </c>
      <c r="AE462" s="88">
        <f t="shared" si="236"/>
        <v>0</v>
      </c>
      <c r="AF462" s="92">
        <f t="shared" si="237"/>
        <v>0</v>
      </c>
      <c r="AG462" s="93">
        <f t="shared" si="238"/>
        <v>0</v>
      </c>
      <c r="AH462" s="93">
        <f t="shared" si="239"/>
        <v>0</v>
      </c>
      <c r="AI462" s="78">
        <f t="shared" si="240"/>
        <v>0</v>
      </c>
      <c r="AJ462" s="92">
        <f t="shared" si="248"/>
        <v>0</v>
      </c>
      <c r="AK462" s="78">
        <f t="shared" si="249"/>
        <v>0</v>
      </c>
      <c r="AL462" s="11"/>
      <c r="AM462" s="14"/>
      <c r="AN462" s="11"/>
      <c r="AO462" s="15"/>
      <c r="AP462" s="11"/>
      <c r="AQ462" s="11"/>
      <c r="AR462" s="11"/>
      <c r="AS462" s="75" t="str">
        <f t="shared" si="258"/>
        <v/>
      </c>
      <c r="AT462" s="75" t="str">
        <f t="shared" ca="1" si="259"/>
        <v/>
      </c>
      <c r="AU462" s="75" t="str">
        <f t="shared" si="260"/>
        <v/>
      </c>
      <c r="AV462" s="75" t="str">
        <f t="shared" ca="1" si="261"/>
        <v/>
      </c>
      <c r="AW462" s="169"/>
      <c r="AX462" s="169"/>
      <c r="AY462" s="75" t="str">
        <f t="shared" si="262"/>
        <v/>
      </c>
      <c r="AZ462" s="169"/>
      <c r="BA462" s="169"/>
      <c r="BB462" s="75" t="str">
        <f t="shared" si="263"/>
        <v/>
      </c>
      <c r="BC462" s="11"/>
      <c r="BH462" s="52"/>
      <c r="BI462" s="52"/>
      <c r="BJ462" s="52"/>
      <c r="BK462" s="52"/>
      <c r="BL462" s="52"/>
      <c r="BM462" s="52"/>
      <c r="BQ462" s="27"/>
      <c r="BR462" s="27"/>
      <c r="BS462" s="27"/>
      <c r="BT462" s="27"/>
      <c r="BU462" s="27"/>
      <c r="BV462" s="27"/>
      <c r="BW462" s="54"/>
      <c r="BX462" s="26"/>
      <c r="BY462" s="54"/>
      <c r="BZ462" s="26"/>
      <c r="CA462" s="26"/>
      <c r="CB462" s="26"/>
    </row>
    <row r="463" spans="1:80" ht="17.45" customHeight="1">
      <c r="A463" s="94">
        <f t="shared" si="232"/>
        <v>65.5</v>
      </c>
      <c r="B463" s="179">
        <f t="shared" si="250"/>
        <v>46405</v>
      </c>
      <c r="C463" s="8"/>
      <c r="D463" s="11"/>
      <c r="E463" s="12"/>
      <c r="F463" s="11"/>
      <c r="G463" s="74">
        <f t="shared" si="251"/>
        <v>765</v>
      </c>
      <c r="H463" s="75">
        <f t="shared" si="251"/>
        <v>5848</v>
      </c>
      <c r="I463" s="88">
        <f t="shared" si="252"/>
        <v>0</v>
      </c>
      <c r="J463" s="78">
        <f t="shared" si="253"/>
        <v>0</v>
      </c>
      <c r="K463" s="78">
        <f t="shared" si="254"/>
        <v>0</v>
      </c>
      <c r="L463" s="78">
        <f t="shared" si="255"/>
        <v>0</v>
      </c>
      <c r="M463" s="78">
        <f t="shared" ca="1" si="256"/>
        <v>7.4608904933814738E-2</v>
      </c>
      <c r="N463" s="78">
        <f t="shared" ca="1" si="241"/>
        <v>9.317296290022023E-3</v>
      </c>
      <c r="O463" s="78">
        <f t="shared" si="257"/>
        <v>5.0000000000000001E-4</v>
      </c>
      <c r="P463" s="13"/>
      <c r="Q463" s="8"/>
      <c r="R463" s="13"/>
      <c r="S463" s="89">
        <f t="shared" si="242"/>
        <v>0</v>
      </c>
      <c r="T463" s="75">
        <f t="shared" si="243"/>
        <v>0</v>
      </c>
      <c r="U463" s="90">
        <f t="shared" si="244"/>
        <v>0</v>
      </c>
      <c r="V463" s="82">
        <f t="shared" si="245"/>
        <v>0</v>
      </c>
      <c r="W463" s="8"/>
      <c r="X463" s="8"/>
      <c r="Y463" s="12"/>
      <c r="Z463" s="12"/>
      <c r="AA463" s="12"/>
      <c r="AB463" s="12"/>
      <c r="AC463" s="91">
        <f t="shared" si="246"/>
        <v>0</v>
      </c>
      <c r="AD463" s="75">
        <f t="shared" si="247"/>
        <v>0</v>
      </c>
      <c r="AE463" s="88">
        <f t="shared" si="236"/>
        <v>0</v>
      </c>
      <c r="AF463" s="92">
        <f t="shared" si="237"/>
        <v>0</v>
      </c>
      <c r="AG463" s="93">
        <f t="shared" si="238"/>
        <v>0</v>
      </c>
      <c r="AH463" s="93">
        <f t="shared" si="239"/>
        <v>0</v>
      </c>
      <c r="AI463" s="78">
        <f t="shared" si="240"/>
        <v>0</v>
      </c>
      <c r="AJ463" s="92">
        <f t="shared" si="248"/>
        <v>0</v>
      </c>
      <c r="AK463" s="78">
        <f t="shared" si="249"/>
        <v>0</v>
      </c>
      <c r="AL463" s="11"/>
      <c r="AM463" s="14"/>
      <c r="AN463" s="11"/>
      <c r="AO463" s="15"/>
      <c r="AP463" s="11"/>
      <c r="AQ463" s="11"/>
      <c r="AR463" s="11"/>
      <c r="AS463" s="75" t="str">
        <f t="shared" si="258"/>
        <v/>
      </c>
      <c r="AT463" s="75" t="str">
        <f t="shared" ca="1" si="259"/>
        <v/>
      </c>
      <c r="AU463" s="75" t="str">
        <f t="shared" si="260"/>
        <v/>
      </c>
      <c r="AV463" s="75" t="str">
        <f t="shared" ca="1" si="261"/>
        <v/>
      </c>
      <c r="AW463" s="169"/>
      <c r="AX463" s="169"/>
      <c r="AY463" s="75" t="str">
        <f t="shared" si="262"/>
        <v/>
      </c>
      <c r="AZ463" s="169"/>
      <c r="BA463" s="169"/>
      <c r="BB463" s="75" t="str">
        <f t="shared" si="263"/>
        <v/>
      </c>
      <c r="BC463" s="11"/>
      <c r="BH463" s="52"/>
      <c r="BI463" s="52"/>
      <c r="BJ463" s="52"/>
      <c r="BK463" s="52"/>
      <c r="BL463" s="52"/>
      <c r="BM463" s="52"/>
      <c r="BQ463" s="27"/>
      <c r="BR463" s="27"/>
      <c r="BS463" s="27"/>
      <c r="BT463" s="27"/>
      <c r="BU463" s="27"/>
      <c r="BV463" s="27"/>
      <c r="BW463" s="54"/>
      <c r="BX463" s="26"/>
      <c r="BY463" s="54"/>
      <c r="BZ463" s="26"/>
      <c r="CA463" s="26"/>
      <c r="CB463" s="26"/>
    </row>
    <row r="464" spans="1:80" ht="17.45" customHeight="1">
      <c r="A464" s="86">
        <f t="shared" si="232"/>
        <v>65.599999999999994</v>
      </c>
      <c r="B464" s="179">
        <f t="shared" si="250"/>
        <v>46406</v>
      </c>
      <c r="C464" s="8"/>
      <c r="D464" s="11"/>
      <c r="E464" s="12"/>
      <c r="F464" s="11"/>
      <c r="G464" s="74">
        <f t="shared" si="251"/>
        <v>765</v>
      </c>
      <c r="H464" s="75">
        <f t="shared" si="251"/>
        <v>5848</v>
      </c>
      <c r="I464" s="88">
        <f t="shared" si="252"/>
        <v>0</v>
      </c>
      <c r="J464" s="78">
        <f t="shared" si="253"/>
        <v>0</v>
      </c>
      <c r="K464" s="78">
        <f t="shared" si="254"/>
        <v>0</v>
      </c>
      <c r="L464" s="78">
        <f t="shared" si="255"/>
        <v>0</v>
      </c>
      <c r="M464" s="78">
        <f t="shared" ca="1" si="256"/>
        <v>7.4608904933814738E-2</v>
      </c>
      <c r="N464" s="78">
        <f t="shared" ca="1" si="241"/>
        <v>9.317296290022023E-3</v>
      </c>
      <c r="O464" s="78">
        <f t="shared" si="257"/>
        <v>5.0000000000000001E-4</v>
      </c>
      <c r="P464" s="13"/>
      <c r="Q464" s="8"/>
      <c r="R464" s="13"/>
      <c r="S464" s="89">
        <f t="shared" si="242"/>
        <v>0</v>
      </c>
      <c r="T464" s="75">
        <f t="shared" si="243"/>
        <v>0</v>
      </c>
      <c r="U464" s="90">
        <f t="shared" si="244"/>
        <v>0</v>
      </c>
      <c r="V464" s="82">
        <f t="shared" si="245"/>
        <v>0</v>
      </c>
      <c r="W464" s="8"/>
      <c r="X464" s="8"/>
      <c r="Y464" s="12"/>
      <c r="Z464" s="12"/>
      <c r="AA464" s="12"/>
      <c r="AB464" s="12"/>
      <c r="AC464" s="91">
        <f t="shared" si="246"/>
        <v>0</v>
      </c>
      <c r="AD464" s="75">
        <f t="shared" si="247"/>
        <v>0</v>
      </c>
      <c r="AE464" s="88">
        <f t="shared" si="236"/>
        <v>0</v>
      </c>
      <c r="AF464" s="92">
        <f t="shared" si="237"/>
        <v>0</v>
      </c>
      <c r="AG464" s="93">
        <f t="shared" si="238"/>
        <v>0</v>
      </c>
      <c r="AH464" s="93">
        <f t="shared" si="239"/>
        <v>0</v>
      </c>
      <c r="AI464" s="78">
        <f t="shared" si="240"/>
        <v>0</v>
      </c>
      <c r="AJ464" s="92">
        <f t="shared" si="248"/>
        <v>0</v>
      </c>
      <c r="AK464" s="78">
        <f t="shared" si="249"/>
        <v>0</v>
      </c>
      <c r="AL464" s="11"/>
      <c r="AM464" s="14"/>
      <c r="AN464" s="11"/>
      <c r="AO464" s="15"/>
      <c r="AP464" s="11"/>
      <c r="AQ464" s="11"/>
      <c r="AR464" s="11"/>
      <c r="AS464" s="75" t="str">
        <f t="shared" si="258"/>
        <v/>
      </c>
      <c r="AT464" s="75" t="str">
        <f t="shared" ca="1" si="259"/>
        <v/>
      </c>
      <c r="AU464" s="75" t="str">
        <f t="shared" si="260"/>
        <v/>
      </c>
      <c r="AV464" s="75" t="str">
        <f t="shared" ca="1" si="261"/>
        <v/>
      </c>
      <c r="AW464" s="169"/>
      <c r="AX464" s="169"/>
      <c r="AY464" s="75" t="str">
        <f t="shared" si="262"/>
        <v/>
      </c>
      <c r="AZ464" s="169"/>
      <c r="BA464" s="169"/>
      <c r="BB464" s="75" t="str">
        <f t="shared" si="263"/>
        <v/>
      </c>
      <c r="BC464" s="11"/>
      <c r="BH464" s="52"/>
      <c r="BI464" s="52"/>
      <c r="BJ464" s="52"/>
      <c r="BK464" s="52"/>
      <c r="BL464" s="52"/>
      <c r="BM464" s="52"/>
      <c r="BQ464" s="27"/>
      <c r="BR464" s="27"/>
      <c r="BS464" s="27"/>
      <c r="BT464" s="27"/>
      <c r="BU464" s="27"/>
      <c r="BV464" s="27"/>
      <c r="BW464" s="54"/>
      <c r="BX464" s="26"/>
      <c r="BY464" s="54"/>
      <c r="BZ464" s="26"/>
      <c r="CA464" s="26"/>
      <c r="CB464" s="26"/>
    </row>
    <row r="465" spans="1:80" ht="17.45" customHeight="1" thickBot="1">
      <c r="A465" s="94">
        <f t="shared" si="232"/>
        <v>65.7</v>
      </c>
      <c r="B465" s="180">
        <f t="shared" si="250"/>
        <v>46407</v>
      </c>
      <c r="C465" s="16"/>
      <c r="D465" s="17"/>
      <c r="E465" s="18"/>
      <c r="F465" s="17"/>
      <c r="G465" s="96">
        <f t="shared" si="251"/>
        <v>765</v>
      </c>
      <c r="H465" s="97">
        <f t="shared" si="251"/>
        <v>5848</v>
      </c>
      <c r="I465" s="98">
        <f t="shared" si="252"/>
        <v>0</v>
      </c>
      <c r="J465" s="99">
        <f t="shared" si="253"/>
        <v>0</v>
      </c>
      <c r="K465" s="99">
        <f t="shared" si="254"/>
        <v>0</v>
      </c>
      <c r="L465" s="99">
        <f t="shared" si="255"/>
        <v>0</v>
      </c>
      <c r="M465" s="99">
        <f t="shared" ca="1" si="256"/>
        <v>7.4608904933814738E-2</v>
      </c>
      <c r="N465" s="99">
        <f t="shared" ca="1" si="241"/>
        <v>9.317296290022023E-3</v>
      </c>
      <c r="O465" s="99">
        <f t="shared" si="257"/>
        <v>5.0000000000000001E-4</v>
      </c>
      <c r="P465" s="19"/>
      <c r="Q465" s="16"/>
      <c r="R465" s="19"/>
      <c r="S465" s="89">
        <f t="shared" si="242"/>
        <v>0</v>
      </c>
      <c r="T465" s="75">
        <f t="shared" si="243"/>
        <v>0</v>
      </c>
      <c r="U465" s="100">
        <f t="shared" si="244"/>
        <v>0</v>
      </c>
      <c r="V465" s="101">
        <f t="shared" si="245"/>
        <v>0</v>
      </c>
      <c r="W465" s="16"/>
      <c r="X465" s="8"/>
      <c r="Y465" s="12"/>
      <c r="Z465" s="12"/>
      <c r="AA465" s="12"/>
      <c r="AB465" s="12"/>
      <c r="AC465" s="102">
        <f t="shared" si="246"/>
        <v>0</v>
      </c>
      <c r="AD465" s="97">
        <f t="shared" si="247"/>
        <v>0</v>
      </c>
      <c r="AE465" s="98">
        <f t="shared" si="236"/>
        <v>0</v>
      </c>
      <c r="AF465" s="103">
        <f t="shared" si="237"/>
        <v>0</v>
      </c>
      <c r="AG465" s="104">
        <f t="shared" si="238"/>
        <v>0</v>
      </c>
      <c r="AH465" s="104">
        <f t="shared" si="239"/>
        <v>0</v>
      </c>
      <c r="AI465" s="99">
        <f t="shared" si="240"/>
        <v>0</v>
      </c>
      <c r="AJ465" s="103">
        <f t="shared" si="248"/>
        <v>0</v>
      </c>
      <c r="AK465" s="99">
        <f t="shared" si="249"/>
        <v>0</v>
      </c>
      <c r="AL465" s="17"/>
      <c r="AM465" s="20"/>
      <c r="AN465" s="17"/>
      <c r="AO465" s="21"/>
      <c r="AP465" s="17"/>
      <c r="AQ465" s="17"/>
      <c r="AR465" s="17"/>
      <c r="AS465" s="97" t="str">
        <f t="shared" si="258"/>
        <v/>
      </c>
      <c r="AT465" s="97" t="str">
        <f t="shared" ca="1" si="259"/>
        <v/>
      </c>
      <c r="AU465" s="97" t="str">
        <f t="shared" si="260"/>
        <v/>
      </c>
      <c r="AV465" s="97" t="str">
        <f t="shared" ca="1" si="261"/>
        <v/>
      </c>
      <c r="AW465" s="167"/>
      <c r="AX465" s="167"/>
      <c r="AY465" s="97" t="str">
        <f t="shared" si="262"/>
        <v/>
      </c>
      <c r="AZ465" s="167"/>
      <c r="BA465" s="167"/>
      <c r="BB465" s="97" t="str">
        <f t="shared" si="263"/>
        <v/>
      </c>
      <c r="BC465" s="17"/>
      <c r="BH465" s="52"/>
      <c r="BI465" s="52"/>
      <c r="BJ465" s="52"/>
      <c r="BK465" s="52"/>
      <c r="BL465" s="52"/>
      <c r="BM465" s="52"/>
      <c r="BQ465" s="27"/>
      <c r="BR465" s="27"/>
      <c r="BS465" s="27"/>
      <c r="BT465" s="27"/>
      <c r="BU465" s="27"/>
      <c r="BV465" s="27"/>
      <c r="BW465" s="54"/>
      <c r="BX465" s="26"/>
      <c r="BY465" s="54"/>
      <c r="BZ465" s="26"/>
      <c r="CA465" s="26"/>
      <c r="CB465" s="26"/>
    </row>
    <row r="466" spans="1:80" ht="17.45" customHeight="1" thickTop="1">
      <c r="A466" s="105">
        <f>A459+1</f>
        <v>66.099999999999994</v>
      </c>
      <c r="B466" s="178">
        <f>B465+1</f>
        <v>46408</v>
      </c>
      <c r="C466" s="4"/>
      <c r="D466" s="5"/>
      <c r="E466" s="6"/>
      <c r="F466" s="5"/>
      <c r="G466" s="74">
        <f t="shared" si="251"/>
        <v>765</v>
      </c>
      <c r="H466" s="75">
        <f t="shared" si="251"/>
        <v>5848</v>
      </c>
      <c r="I466" s="76">
        <f t="shared" si="252"/>
        <v>0</v>
      </c>
      <c r="J466" s="77">
        <f t="shared" si="253"/>
        <v>0</v>
      </c>
      <c r="K466" s="77">
        <f t="shared" si="254"/>
        <v>0</v>
      </c>
      <c r="L466" s="77">
        <f t="shared" si="255"/>
        <v>0</v>
      </c>
      <c r="M466" s="78">
        <f t="shared" ca="1" si="256"/>
        <v>7.4608904933814738E-2</v>
      </c>
      <c r="N466" s="78">
        <f t="shared" ca="1" si="241"/>
        <v>9.317296290022023E-3</v>
      </c>
      <c r="O466" s="78">
        <f t="shared" si="257"/>
        <v>5.0000000000000001E-4</v>
      </c>
      <c r="P466" s="13"/>
      <c r="Q466" s="8"/>
      <c r="R466" s="13"/>
      <c r="S466" s="79">
        <f t="shared" si="242"/>
        <v>0</v>
      </c>
      <c r="T466" s="80">
        <f t="shared" si="243"/>
        <v>0</v>
      </c>
      <c r="U466" s="90">
        <f t="shared" si="244"/>
        <v>0</v>
      </c>
      <c r="V466" s="82">
        <f t="shared" si="245"/>
        <v>0</v>
      </c>
      <c r="W466" s="4"/>
      <c r="X466" s="4"/>
      <c r="Y466" s="6"/>
      <c r="Z466" s="6"/>
      <c r="AA466" s="6"/>
      <c r="AB466" s="6"/>
      <c r="AC466" s="83">
        <f t="shared" si="246"/>
        <v>0</v>
      </c>
      <c r="AD466" s="80">
        <f t="shared" si="247"/>
        <v>0</v>
      </c>
      <c r="AE466" s="76">
        <f t="shared" si="236"/>
        <v>0</v>
      </c>
      <c r="AF466" s="84">
        <f t="shared" si="237"/>
        <v>0</v>
      </c>
      <c r="AG466" s="85">
        <f t="shared" si="238"/>
        <v>0</v>
      </c>
      <c r="AH466" s="85">
        <f t="shared" si="239"/>
        <v>0</v>
      </c>
      <c r="AI466" s="77">
        <f t="shared" si="240"/>
        <v>0</v>
      </c>
      <c r="AJ466" s="84">
        <f t="shared" si="248"/>
        <v>0</v>
      </c>
      <c r="AK466" s="77">
        <f t="shared" si="249"/>
        <v>0</v>
      </c>
      <c r="AL466" s="5"/>
      <c r="AM466" s="9"/>
      <c r="AN466" s="5"/>
      <c r="AO466" s="10"/>
      <c r="AP466" s="5"/>
      <c r="AQ466" s="5"/>
      <c r="AR466" s="5"/>
      <c r="AS466" s="80" t="str">
        <f t="shared" si="258"/>
        <v/>
      </c>
      <c r="AT466" s="80" t="str">
        <f t="shared" ca="1" si="259"/>
        <v/>
      </c>
      <c r="AU466" s="80" t="str">
        <f t="shared" si="260"/>
        <v/>
      </c>
      <c r="AV466" s="80" t="str">
        <f t="shared" ca="1" si="261"/>
        <v/>
      </c>
      <c r="AW466" s="165"/>
      <c r="AX466" s="165"/>
      <c r="AY466" s="80" t="str">
        <f t="shared" si="262"/>
        <v/>
      </c>
      <c r="AZ466" s="165"/>
      <c r="BA466" s="165"/>
      <c r="BB466" s="80" t="str">
        <f t="shared" si="263"/>
        <v/>
      </c>
      <c r="BC466" s="5"/>
      <c r="BH466" s="52"/>
      <c r="BI466" s="52"/>
      <c r="BJ466" s="52"/>
      <c r="BK466" s="52"/>
      <c r="BL466" s="52"/>
      <c r="BM466" s="52"/>
      <c r="BQ466" s="27"/>
      <c r="BR466" s="27"/>
      <c r="BS466" s="27"/>
      <c r="BT466" s="27"/>
      <c r="BU466" s="27"/>
      <c r="BV466" s="27"/>
      <c r="BW466" s="54"/>
      <c r="BX466" s="26"/>
      <c r="BY466" s="54"/>
      <c r="BZ466" s="26"/>
      <c r="CA466" s="26"/>
      <c r="CB466" s="26"/>
    </row>
    <row r="467" spans="1:80" ht="17.45" customHeight="1">
      <c r="A467" s="94">
        <f t="shared" ref="A467:A500" si="264">A460+1</f>
        <v>66.2</v>
      </c>
      <c r="B467" s="179">
        <f t="shared" si="250"/>
        <v>46409</v>
      </c>
      <c r="C467" s="8"/>
      <c r="D467" s="11"/>
      <c r="E467" s="12"/>
      <c r="F467" s="11"/>
      <c r="G467" s="74">
        <f t="shared" si="251"/>
        <v>765</v>
      </c>
      <c r="H467" s="75">
        <f t="shared" si="251"/>
        <v>5848</v>
      </c>
      <c r="I467" s="88">
        <f t="shared" si="252"/>
        <v>0</v>
      </c>
      <c r="J467" s="78">
        <f t="shared" si="253"/>
        <v>0</v>
      </c>
      <c r="K467" s="78">
        <f t="shared" si="254"/>
        <v>0</v>
      </c>
      <c r="L467" s="78">
        <f t="shared" si="255"/>
        <v>0</v>
      </c>
      <c r="M467" s="78">
        <f t="shared" ca="1" si="256"/>
        <v>7.4608904933814738E-2</v>
      </c>
      <c r="N467" s="78">
        <f t="shared" ca="1" si="241"/>
        <v>9.317296290022023E-3</v>
      </c>
      <c r="O467" s="78">
        <f t="shared" si="257"/>
        <v>5.0000000000000001E-4</v>
      </c>
      <c r="P467" s="13"/>
      <c r="Q467" s="8"/>
      <c r="R467" s="13"/>
      <c r="S467" s="89">
        <f t="shared" si="242"/>
        <v>0</v>
      </c>
      <c r="T467" s="75">
        <f t="shared" si="243"/>
        <v>0</v>
      </c>
      <c r="U467" s="90">
        <f t="shared" si="244"/>
        <v>0</v>
      </c>
      <c r="V467" s="82">
        <f t="shared" si="245"/>
        <v>0</v>
      </c>
      <c r="W467" s="8"/>
      <c r="X467" s="8"/>
      <c r="Y467" s="12"/>
      <c r="Z467" s="12"/>
      <c r="AA467" s="12"/>
      <c r="AB467" s="12"/>
      <c r="AC467" s="91">
        <f t="shared" si="246"/>
        <v>0</v>
      </c>
      <c r="AD467" s="75">
        <f t="shared" si="247"/>
        <v>0</v>
      </c>
      <c r="AE467" s="88">
        <f t="shared" si="236"/>
        <v>0</v>
      </c>
      <c r="AF467" s="92">
        <f t="shared" si="237"/>
        <v>0</v>
      </c>
      <c r="AG467" s="93">
        <f t="shared" si="238"/>
        <v>0</v>
      </c>
      <c r="AH467" s="93">
        <f t="shared" si="239"/>
        <v>0</v>
      </c>
      <c r="AI467" s="78">
        <f t="shared" si="240"/>
        <v>0</v>
      </c>
      <c r="AJ467" s="92">
        <f t="shared" si="248"/>
        <v>0</v>
      </c>
      <c r="AK467" s="78">
        <f t="shared" si="249"/>
        <v>0</v>
      </c>
      <c r="AL467" s="11"/>
      <c r="AM467" s="14"/>
      <c r="AN467" s="11"/>
      <c r="AO467" s="15"/>
      <c r="AP467" s="11"/>
      <c r="AQ467" s="11"/>
      <c r="AR467" s="11"/>
      <c r="AS467" s="75" t="str">
        <f t="shared" si="258"/>
        <v/>
      </c>
      <c r="AT467" s="75" t="str">
        <f t="shared" ca="1" si="259"/>
        <v/>
      </c>
      <c r="AU467" s="75" t="str">
        <f t="shared" si="260"/>
        <v/>
      </c>
      <c r="AV467" s="75" t="str">
        <f t="shared" ca="1" si="261"/>
        <v/>
      </c>
      <c r="AW467" s="169"/>
      <c r="AX467" s="169"/>
      <c r="AY467" s="75" t="str">
        <f t="shared" si="262"/>
        <v/>
      </c>
      <c r="AZ467" s="169"/>
      <c r="BA467" s="169"/>
      <c r="BB467" s="75" t="str">
        <f t="shared" si="263"/>
        <v/>
      </c>
      <c r="BC467" s="11"/>
      <c r="BH467" s="52"/>
      <c r="BI467" s="52"/>
      <c r="BJ467" s="52"/>
      <c r="BK467" s="52"/>
      <c r="BL467" s="52"/>
      <c r="BM467" s="52"/>
      <c r="BQ467" s="27"/>
      <c r="BR467" s="27"/>
      <c r="BS467" s="27"/>
      <c r="BT467" s="27"/>
      <c r="BU467" s="27"/>
      <c r="BV467" s="27"/>
      <c r="BW467" s="54"/>
      <c r="BX467" s="26"/>
      <c r="BY467" s="54"/>
      <c r="BZ467" s="26"/>
      <c r="CA467" s="26"/>
      <c r="CB467" s="26"/>
    </row>
    <row r="468" spans="1:80" ht="17.45" customHeight="1">
      <c r="A468" s="86">
        <f t="shared" si="264"/>
        <v>66.3</v>
      </c>
      <c r="B468" s="179">
        <f t="shared" si="250"/>
        <v>46410</v>
      </c>
      <c r="C468" s="8"/>
      <c r="D468" s="11"/>
      <c r="E468" s="12"/>
      <c r="F468" s="11"/>
      <c r="G468" s="74">
        <f t="shared" si="251"/>
        <v>765</v>
      </c>
      <c r="H468" s="75">
        <f t="shared" si="251"/>
        <v>5848</v>
      </c>
      <c r="I468" s="88">
        <f t="shared" si="252"/>
        <v>0</v>
      </c>
      <c r="J468" s="78">
        <f t="shared" si="253"/>
        <v>0</v>
      </c>
      <c r="K468" s="78">
        <f t="shared" si="254"/>
        <v>0</v>
      </c>
      <c r="L468" s="78">
        <f t="shared" si="255"/>
        <v>0</v>
      </c>
      <c r="M468" s="78">
        <f t="shared" ca="1" si="256"/>
        <v>7.4608904933814738E-2</v>
      </c>
      <c r="N468" s="78">
        <f t="shared" ca="1" si="241"/>
        <v>9.317296290022023E-3</v>
      </c>
      <c r="O468" s="78">
        <f t="shared" si="257"/>
        <v>5.0000000000000001E-4</v>
      </c>
      <c r="P468" s="13"/>
      <c r="Q468" s="8"/>
      <c r="R468" s="13"/>
      <c r="S468" s="89">
        <f t="shared" si="242"/>
        <v>0</v>
      </c>
      <c r="T468" s="75">
        <f t="shared" si="243"/>
        <v>0</v>
      </c>
      <c r="U468" s="90">
        <f t="shared" si="244"/>
        <v>0</v>
      </c>
      <c r="V468" s="82">
        <f t="shared" si="245"/>
        <v>0</v>
      </c>
      <c r="W468" s="8"/>
      <c r="X468" s="8"/>
      <c r="Y468" s="12"/>
      <c r="Z468" s="12"/>
      <c r="AA468" s="12"/>
      <c r="AB468" s="12"/>
      <c r="AC468" s="91">
        <f t="shared" si="246"/>
        <v>0</v>
      </c>
      <c r="AD468" s="75">
        <f t="shared" si="247"/>
        <v>0</v>
      </c>
      <c r="AE468" s="88">
        <f t="shared" si="236"/>
        <v>0</v>
      </c>
      <c r="AF468" s="92">
        <f t="shared" si="237"/>
        <v>0</v>
      </c>
      <c r="AG468" s="93">
        <f t="shared" si="238"/>
        <v>0</v>
      </c>
      <c r="AH468" s="93">
        <f t="shared" si="239"/>
        <v>0</v>
      </c>
      <c r="AI468" s="78">
        <f t="shared" si="240"/>
        <v>0</v>
      </c>
      <c r="AJ468" s="92">
        <f t="shared" si="248"/>
        <v>0</v>
      </c>
      <c r="AK468" s="78">
        <f t="shared" si="249"/>
        <v>0</v>
      </c>
      <c r="AL468" s="11"/>
      <c r="AM468" s="14"/>
      <c r="AN468" s="11"/>
      <c r="AO468" s="15"/>
      <c r="AP468" s="11"/>
      <c r="AQ468" s="11"/>
      <c r="AR468" s="11"/>
      <c r="AS468" s="75" t="str">
        <f t="shared" si="258"/>
        <v/>
      </c>
      <c r="AT468" s="75" t="str">
        <f t="shared" ca="1" si="259"/>
        <v/>
      </c>
      <c r="AU468" s="75" t="str">
        <f t="shared" si="260"/>
        <v/>
      </c>
      <c r="AV468" s="75" t="str">
        <f t="shared" ca="1" si="261"/>
        <v/>
      </c>
      <c r="AW468" s="169"/>
      <c r="AX468" s="169"/>
      <c r="AY468" s="75" t="str">
        <f t="shared" si="262"/>
        <v/>
      </c>
      <c r="AZ468" s="169"/>
      <c r="BA468" s="169"/>
      <c r="BB468" s="75" t="str">
        <f t="shared" si="263"/>
        <v/>
      </c>
      <c r="BC468" s="11"/>
      <c r="BH468" s="52"/>
      <c r="BI468" s="52"/>
      <c r="BJ468" s="52"/>
      <c r="BK468" s="52"/>
      <c r="BL468" s="52"/>
      <c r="BM468" s="52"/>
      <c r="BQ468" s="27"/>
      <c r="BR468" s="27"/>
      <c r="BS468" s="27"/>
      <c r="BT468" s="27"/>
      <c r="BU468" s="27"/>
      <c r="BV468" s="27"/>
      <c r="BW468" s="54"/>
      <c r="BX468" s="26"/>
      <c r="BY468" s="54"/>
      <c r="BZ468" s="26"/>
      <c r="CA468" s="26"/>
      <c r="CB468" s="26"/>
    </row>
    <row r="469" spans="1:80" ht="17.45" customHeight="1">
      <c r="A469" s="94">
        <f t="shared" si="264"/>
        <v>66.400000000000006</v>
      </c>
      <c r="B469" s="179">
        <f t="shared" si="250"/>
        <v>46411</v>
      </c>
      <c r="C469" s="8"/>
      <c r="D469" s="11"/>
      <c r="E469" s="12"/>
      <c r="F469" s="11"/>
      <c r="G469" s="74">
        <f t="shared" si="251"/>
        <v>765</v>
      </c>
      <c r="H469" s="75">
        <f t="shared" si="251"/>
        <v>5848</v>
      </c>
      <c r="I469" s="88">
        <f t="shared" si="252"/>
        <v>0</v>
      </c>
      <c r="J469" s="78">
        <f t="shared" si="253"/>
        <v>0</v>
      </c>
      <c r="K469" s="78">
        <f t="shared" si="254"/>
        <v>0</v>
      </c>
      <c r="L469" s="78">
        <f t="shared" si="255"/>
        <v>0</v>
      </c>
      <c r="M469" s="78">
        <f t="shared" ca="1" si="256"/>
        <v>7.4608904933814738E-2</v>
      </c>
      <c r="N469" s="78">
        <f t="shared" ca="1" si="241"/>
        <v>9.317296290022023E-3</v>
      </c>
      <c r="O469" s="78">
        <f t="shared" si="257"/>
        <v>5.0000000000000001E-4</v>
      </c>
      <c r="P469" s="13"/>
      <c r="Q469" s="8"/>
      <c r="R469" s="13"/>
      <c r="S469" s="89">
        <f t="shared" si="242"/>
        <v>0</v>
      </c>
      <c r="T469" s="75">
        <f t="shared" si="243"/>
        <v>0</v>
      </c>
      <c r="U469" s="90">
        <f t="shared" si="244"/>
        <v>0</v>
      </c>
      <c r="V469" s="82">
        <f t="shared" si="245"/>
        <v>0</v>
      </c>
      <c r="W469" s="8"/>
      <c r="X469" s="8"/>
      <c r="Y469" s="12"/>
      <c r="Z469" s="12"/>
      <c r="AA469" s="12"/>
      <c r="AB469" s="12"/>
      <c r="AC469" s="91">
        <f t="shared" si="246"/>
        <v>0</v>
      </c>
      <c r="AD469" s="75">
        <f t="shared" si="247"/>
        <v>0</v>
      </c>
      <c r="AE469" s="88">
        <f t="shared" si="236"/>
        <v>0</v>
      </c>
      <c r="AF469" s="92">
        <f t="shared" si="237"/>
        <v>0</v>
      </c>
      <c r="AG469" s="93">
        <f t="shared" si="238"/>
        <v>0</v>
      </c>
      <c r="AH469" s="93">
        <f t="shared" si="239"/>
        <v>0</v>
      </c>
      <c r="AI469" s="78">
        <f t="shared" si="240"/>
        <v>0</v>
      </c>
      <c r="AJ469" s="92">
        <f t="shared" si="248"/>
        <v>0</v>
      </c>
      <c r="AK469" s="78">
        <f t="shared" si="249"/>
        <v>0</v>
      </c>
      <c r="AL469" s="11"/>
      <c r="AM469" s="14"/>
      <c r="AN469" s="11"/>
      <c r="AO469" s="15"/>
      <c r="AP469" s="11"/>
      <c r="AQ469" s="11"/>
      <c r="AR469" s="11"/>
      <c r="AS469" s="75" t="str">
        <f t="shared" si="258"/>
        <v/>
      </c>
      <c r="AT469" s="75" t="str">
        <f t="shared" ca="1" si="259"/>
        <v/>
      </c>
      <c r="AU469" s="75" t="str">
        <f t="shared" si="260"/>
        <v/>
      </c>
      <c r="AV469" s="75" t="str">
        <f t="shared" ca="1" si="261"/>
        <v/>
      </c>
      <c r="AW469" s="169"/>
      <c r="AX469" s="169"/>
      <c r="AY469" s="75" t="str">
        <f t="shared" si="262"/>
        <v/>
      </c>
      <c r="AZ469" s="169"/>
      <c r="BA469" s="169"/>
      <c r="BB469" s="75" t="str">
        <f t="shared" si="263"/>
        <v/>
      </c>
      <c r="BC469" s="11"/>
      <c r="BH469" s="52"/>
      <c r="BI469" s="52"/>
      <c r="BJ469" s="52"/>
      <c r="BK469" s="52"/>
      <c r="BL469" s="52"/>
      <c r="BM469" s="52"/>
      <c r="BQ469" s="27"/>
      <c r="BR469" s="27"/>
      <c r="BS469" s="27"/>
      <c r="BT469" s="27"/>
      <c r="BU469" s="27"/>
      <c r="BV469" s="27"/>
      <c r="BW469" s="54"/>
      <c r="BX469" s="26"/>
      <c r="BY469" s="54"/>
      <c r="BZ469" s="26"/>
      <c r="CA469" s="26"/>
      <c r="CB469" s="26"/>
    </row>
    <row r="470" spans="1:80" ht="17.45" customHeight="1">
      <c r="A470" s="86">
        <f t="shared" si="264"/>
        <v>66.5</v>
      </c>
      <c r="B470" s="179">
        <f t="shared" si="250"/>
        <v>46412</v>
      </c>
      <c r="C470" s="8"/>
      <c r="D470" s="11"/>
      <c r="E470" s="12"/>
      <c r="F470" s="11"/>
      <c r="G470" s="74">
        <f t="shared" si="251"/>
        <v>765</v>
      </c>
      <c r="H470" s="75">
        <f t="shared" si="251"/>
        <v>5848</v>
      </c>
      <c r="I470" s="88">
        <f t="shared" si="252"/>
        <v>0</v>
      </c>
      <c r="J470" s="78">
        <f t="shared" si="253"/>
        <v>0</v>
      </c>
      <c r="K470" s="78">
        <f t="shared" si="254"/>
        <v>0</v>
      </c>
      <c r="L470" s="78">
        <f t="shared" si="255"/>
        <v>0</v>
      </c>
      <c r="M470" s="78">
        <f t="shared" ca="1" si="256"/>
        <v>7.4608904933814738E-2</v>
      </c>
      <c r="N470" s="78">
        <f t="shared" ca="1" si="241"/>
        <v>9.317296290022023E-3</v>
      </c>
      <c r="O470" s="78">
        <f t="shared" si="257"/>
        <v>5.0000000000000001E-4</v>
      </c>
      <c r="P470" s="13"/>
      <c r="Q470" s="8"/>
      <c r="R470" s="13"/>
      <c r="S470" s="89">
        <f t="shared" si="242"/>
        <v>0</v>
      </c>
      <c r="T470" s="75">
        <f t="shared" si="243"/>
        <v>0</v>
      </c>
      <c r="U470" s="90">
        <f t="shared" si="244"/>
        <v>0</v>
      </c>
      <c r="V470" s="82">
        <f t="shared" si="245"/>
        <v>0</v>
      </c>
      <c r="W470" s="8"/>
      <c r="X470" s="8"/>
      <c r="Y470" s="12"/>
      <c r="Z470" s="12"/>
      <c r="AA470" s="12"/>
      <c r="AB470" s="12"/>
      <c r="AC470" s="91">
        <f t="shared" si="246"/>
        <v>0</v>
      </c>
      <c r="AD470" s="75">
        <f t="shared" si="247"/>
        <v>0</v>
      </c>
      <c r="AE470" s="88">
        <f t="shared" si="236"/>
        <v>0</v>
      </c>
      <c r="AF470" s="92">
        <f t="shared" si="237"/>
        <v>0</v>
      </c>
      <c r="AG470" s="93">
        <f t="shared" si="238"/>
        <v>0</v>
      </c>
      <c r="AH470" s="93">
        <f t="shared" si="239"/>
        <v>0</v>
      </c>
      <c r="AI470" s="78">
        <f t="shared" si="240"/>
        <v>0</v>
      </c>
      <c r="AJ470" s="92">
        <f t="shared" si="248"/>
        <v>0</v>
      </c>
      <c r="AK470" s="78">
        <f t="shared" si="249"/>
        <v>0</v>
      </c>
      <c r="AL470" s="11"/>
      <c r="AM470" s="14"/>
      <c r="AN470" s="11"/>
      <c r="AO470" s="15"/>
      <c r="AP470" s="11"/>
      <c r="AQ470" s="11"/>
      <c r="AR470" s="11"/>
      <c r="AS470" s="75" t="str">
        <f t="shared" si="258"/>
        <v/>
      </c>
      <c r="AT470" s="75" t="str">
        <f t="shared" ca="1" si="259"/>
        <v/>
      </c>
      <c r="AU470" s="75" t="str">
        <f t="shared" si="260"/>
        <v/>
      </c>
      <c r="AV470" s="75" t="str">
        <f t="shared" ca="1" si="261"/>
        <v/>
      </c>
      <c r="AW470" s="169"/>
      <c r="AX470" s="169"/>
      <c r="AY470" s="75" t="str">
        <f t="shared" si="262"/>
        <v/>
      </c>
      <c r="AZ470" s="169"/>
      <c r="BA470" s="169"/>
      <c r="BB470" s="75" t="str">
        <f t="shared" si="263"/>
        <v/>
      </c>
      <c r="BC470" s="11"/>
      <c r="BH470" s="52"/>
      <c r="BI470" s="52"/>
      <c r="BJ470" s="52"/>
      <c r="BK470" s="52"/>
      <c r="BL470" s="52"/>
      <c r="BM470" s="52"/>
      <c r="BQ470" s="27"/>
      <c r="BR470" s="27"/>
      <c r="BS470" s="27"/>
      <c r="BT470" s="27"/>
      <c r="BU470" s="27"/>
      <c r="BV470" s="27"/>
      <c r="BW470" s="54"/>
      <c r="BX470" s="26"/>
      <c r="BY470" s="54"/>
      <c r="BZ470" s="26"/>
      <c r="CA470" s="26"/>
      <c r="CB470" s="26"/>
    </row>
    <row r="471" spans="1:80" ht="17.45" customHeight="1">
      <c r="A471" s="94">
        <f t="shared" si="264"/>
        <v>66.599999999999994</v>
      </c>
      <c r="B471" s="179">
        <f t="shared" si="250"/>
        <v>46413</v>
      </c>
      <c r="C471" s="8"/>
      <c r="D471" s="11"/>
      <c r="E471" s="12"/>
      <c r="F471" s="11"/>
      <c r="G471" s="74">
        <f t="shared" si="251"/>
        <v>765</v>
      </c>
      <c r="H471" s="75">
        <f t="shared" si="251"/>
        <v>5848</v>
      </c>
      <c r="I471" s="88">
        <f t="shared" si="252"/>
        <v>0</v>
      </c>
      <c r="J471" s="78">
        <f t="shared" si="253"/>
        <v>0</v>
      </c>
      <c r="K471" s="78">
        <f t="shared" si="254"/>
        <v>0</v>
      </c>
      <c r="L471" s="78">
        <f t="shared" si="255"/>
        <v>0</v>
      </c>
      <c r="M471" s="78">
        <f t="shared" ca="1" si="256"/>
        <v>7.4608904933814738E-2</v>
      </c>
      <c r="N471" s="78">
        <f t="shared" ca="1" si="241"/>
        <v>9.317296290022023E-3</v>
      </c>
      <c r="O471" s="78">
        <f t="shared" si="257"/>
        <v>5.0000000000000001E-4</v>
      </c>
      <c r="P471" s="13"/>
      <c r="Q471" s="8"/>
      <c r="R471" s="13"/>
      <c r="S471" s="89">
        <f t="shared" si="242"/>
        <v>0</v>
      </c>
      <c r="T471" s="75">
        <f t="shared" si="243"/>
        <v>0</v>
      </c>
      <c r="U471" s="90">
        <f t="shared" si="244"/>
        <v>0</v>
      </c>
      <c r="V471" s="82">
        <f t="shared" si="245"/>
        <v>0</v>
      </c>
      <c r="W471" s="8"/>
      <c r="X471" s="8"/>
      <c r="Y471" s="12"/>
      <c r="Z471" s="12"/>
      <c r="AA471" s="12"/>
      <c r="AB471" s="12"/>
      <c r="AC471" s="91">
        <f t="shared" si="246"/>
        <v>0</v>
      </c>
      <c r="AD471" s="75">
        <f t="shared" si="247"/>
        <v>0</v>
      </c>
      <c r="AE471" s="88">
        <f t="shared" si="236"/>
        <v>0</v>
      </c>
      <c r="AF471" s="92">
        <f t="shared" si="237"/>
        <v>0</v>
      </c>
      <c r="AG471" s="93">
        <f t="shared" si="238"/>
        <v>0</v>
      </c>
      <c r="AH471" s="93">
        <f t="shared" si="239"/>
        <v>0</v>
      </c>
      <c r="AI471" s="78">
        <f t="shared" si="240"/>
        <v>0</v>
      </c>
      <c r="AJ471" s="92">
        <f t="shared" si="248"/>
        <v>0</v>
      </c>
      <c r="AK471" s="78">
        <f t="shared" si="249"/>
        <v>0</v>
      </c>
      <c r="AL471" s="11"/>
      <c r="AM471" s="14"/>
      <c r="AN471" s="11"/>
      <c r="AO471" s="15"/>
      <c r="AP471" s="11"/>
      <c r="AQ471" s="11"/>
      <c r="AR471" s="11"/>
      <c r="AS471" s="75" t="str">
        <f t="shared" si="258"/>
        <v/>
      </c>
      <c r="AT471" s="75" t="str">
        <f t="shared" ca="1" si="259"/>
        <v/>
      </c>
      <c r="AU471" s="75" t="str">
        <f t="shared" si="260"/>
        <v/>
      </c>
      <c r="AV471" s="75" t="str">
        <f t="shared" ca="1" si="261"/>
        <v/>
      </c>
      <c r="AW471" s="169"/>
      <c r="AX471" s="169"/>
      <c r="AY471" s="75" t="str">
        <f t="shared" si="262"/>
        <v/>
      </c>
      <c r="AZ471" s="169"/>
      <c r="BA471" s="169"/>
      <c r="BB471" s="75" t="str">
        <f t="shared" si="263"/>
        <v/>
      </c>
      <c r="BC471" s="11"/>
      <c r="BH471" s="52"/>
      <c r="BI471" s="52"/>
      <c r="BJ471" s="52"/>
      <c r="BK471" s="52"/>
      <c r="BL471" s="52"/>
      <c r="BM471" s="52"/>
      <c r="BQ471" s="27"/>
      <c r="BR471" s="27"/>
      <c r="BS471" s="27"/>
      <c r="BT471" s="27"/>
      <c r="BU471" s="27"/>
      <c r="BV471" s="27"/>
      <c r="BW471" s="54"/>
      <c r="BX471" s="26"/>
      <c r="BY471" s="54"/>
      <c r="BZ471" s="26"/>
      <c r="CA471" s="26"/>
      <c r="CB471" s="26"/>
    </row>
    <row r="472" spans="1:80" ht="17.45" customHeight="1" thickBot="1">
      <c r="A472" s="86">
        <f t="shared" si="264"/>
        <v>66.7</v>
      </c>
      <c r="B472" s="180">
        <f t="shared" si="250"/>
        <v>46414</v>
      </c>
      <c r="C472" s="16"/>
      <c r="D472" s="17"/>
      <c r="E472" s="18"/>
      <c r="F472" s="17"/>
      <c r="G472" s="96">
        <f t="shared" si="251"/>
        <v>765</v>
      </c>
      <c r="H472" s="97">
        <f t="shared" si="251"/>
        <v>5848</v>
      </c>
      <c r="I472" s="98">
        <f t="shared" si="252"/>
        <v>0</v>
      </c>
      <c r="J472" s="99">
        <f t="shared" si="253"/>
        <v>0</v>
      </c>
      <c r="K472" s="99">
        <f t="shared" si="254"/>
        <v>0</v>
      </c>
      <c r="L472" s="99">
        <f t="shared" si="255"/>
        <v>0</v>
      </c>
      <c r="M472" s="99">
        <f t="shared" ca="1" si="256"/>
        <v>7.4608904933814738E-2</v>
      </c>
      <c r="N472" s="99">
        <f t="shared" ca="1" si="241"/>
        <v>9.317296290022023E-3</v>
      </c>
      <c r="O472" s="99">
        <f t="shared" si="257"/>
        <v>5.0000000000000001E-4</v>
      </c>
      <c r="P472" s="19"/>
      <c r="Q472" s="16"/>
      <c r="R472" s="19"/>
      <c r="S472" s="89">
        <f t="shared" si="242"/>
        <v>0</v>
      </c>
      <c r="T472" s="75">
        <f t="shared" si="243"/>
        <v>0</v>
      </c>
      <c r="U472" s="100">
        <f t="shared" si="244"/>
        <v>0</v>
      </c>
      <c r="V472" s="101">
        <f t="shared" si="245"/>
        <v>0</v>
      </c>
      <c r="W472" s="16"/>
      <c r="X472" s="8"/>
      <c r="Y472" s="12"/>
      <c r="Z472" s="12"/>
      <c r="AA472" s="12"/>
      <c r="AB472" s="12"/>
      <c r="AC472" s="102">
        <f t="shared" si="246"/>
        <v>0</v>
      </c>
      <c r="AD472" s="97">
        <f t="shared" si="247"/>
        <v>0</v>
      </c>
      <c r="AE472" s="98">
        <f t="shared" si="236"/>
        <v>0</v>
      </c>
      <c r="AF472" s="103">
        <f t="shared" si="237"/>
        <v>0</v>
      </c>
      <c r="AG472" s="104">
        <f t="shared" si="238"/>
        <v>0</v>
      </c>
      <c r="AH472" s="104">
        <f t="shared" si="239"/>
        <v>0</v>
      </c>
      <c r="AI472" s="99">
        <f t="shared" si="240"/>
        <v>0</v>
      </c>
      <c r="AJ472" s="103">
        <f t="shared" si="248"/>
        <v>0</v>
      </c>
      <c r="AK472" s="99">
        <f t="shared" si="249"/>
        <v>0</v>
      </c>
      <c r="AL472" s="17"/>
      <c r="AM472" s="20"/>
      <c r="AN472" s="17"/>
      <c r="AO472" s="21"/>
      <c r="AP472" s="17"/>
      <c r="AQ472" s="17"/>
      <c r="AR472" s="17"/>
      <c r="AS472" s="97" t="str">
        <f t="shared" si="258"/>
        <v/>
      </c>
      <c r="AT472" s="97" t="str">
        <f t="shared" ca="1" si="259"/>
        <v/>
      </c>
      <c r="AU472" s="97" t="str">
        <f t="shared" si="260"/>
        <v/>
      </c>
      <c r="AV472" s="97" t="str">
        <f t="shared" ca="1" si="261"/>
        <v/>
      </c>
      <c r="AW472" s="167"/>
      <c r="AX472" s="167"/>
      <c r="AY472" s="97" t="str">
        <f t="shared" si="262"/>
        <v/>
      </c>
      <c r="AZ472" s="167"/>
      <c r="BA472" s="167"/>
      <c r="BB472" s="97" t="str">
        <f t="shared" si="263"/>
        <v/>
      </c>
      <c r="BC472" s="17"/>
      <c r="BH472" s="52"/>
      <c r="BI472" s="52"/>
      <c r="BJ472" s="52"/>
      <c r="BK472" s="52"/>
      <c r="BL472" s="52"/>
      <c r="BM472" s="52"/>
      <c r="BQ472" s="27"/>
      <c r="BR472" s="27"/>
      <c r="BS472" s="27"/>
      <c r="BT472" s="27"/>
      <c r="BU472" s="27"/>
      <c r="BV472" s="27"/>
      <c r="BW472" s="54"/>
      <c r="BX472" s="26"/>
      <c r="BY472" s="54"/>
      <c r="BZ472" s="26"/>
      <c r="CA472" s="26"/>
      <c r="CB472" s="26"/>
    </row>
    <row r="473" spans="1:80" ht="17.45" customHeight="1" thickTop="1">
      <c r="A473" s="71">
        <f>A466+1</f>
        <v>67.099999999999994</v>
      </c>
      <c r="B473" s="178">
        <f>B472+1</f>
        <v>46415</v>
      </c>
      <c r="C473" s="4"/>
      <c r="D473" s="5"/>
      <c r="E473" s="6"/>
      <c r="F473" s="5"/>
      <c r="G473" s="74">
        <f t="shared" si="251"/>
        <v>765</v>
      </c>
      <c r="H473" s="75">
        <f t="shared" si="251"/>
        <v>5848</v>
      </c>
      <c r="I473" s="76">
        <f t="shared" si="252"/>
        <v>0</v>
      </c>
      <c r="J473" s="77">
        <f t="shared" si="253"/>
        <v>0</v>
      </c>
      <c r="K473" s="77">
        <f t="shared" si="254"/>
        <v>0</v>
      </c>
      <c r="L473" s="77">
        <f t="shared" si="255"/>
        <v>0</v>
      </c>
      <c r="M473" s="78">
        <f t="shared" ca="1" si="256"/>
        <v>7.4608904933814738E-2</v>
      </c>
      <c r="N473" s="78">
        <f t="shared" ca="1" si="241"/>
        <v>9.317296290022023E-3</v>
      </c>
      <c r="O473" s="78">
        <f t="shared" si="257"/>
        <v>5.0000000000000001E-4</v>
      </c>
      <c r="P473" s="13"/>
      <c r="Q473" s="8"/>
      <c r="R473" s="13"/>
      <c r="S473" s="79">
        <f t="shared" si="242"/>
        <v>0</v>
      </c>
      <c r="T473" s="80">
        <f t="shared" si="243"/>
        <v>0</v>
      </c>
      <c r="U473" s="90">
        <f t="shared" si="244"/>
        <v>0</v>
      </c>
      <c r="V473" s="82">
        <f t="shared" si="245"/>
        <v>0</v>
      </c>
      <c r="W473" s="4"/>
      <c r="X473" s="4"/>
      <c r="Y473" s="6"/>
      <c r="Z473" s="6"/>
      <c r="AA473" s="6"/>
      <c r="AB473" s="6"/>
      <c r="AC473" s="83">
        <f t="shared" si="246"/>
        <v>0</v>
      </c>
      <c r="AD473" s="80">
        <f t="shared" si="247"/>
        <v>0</v>
      </c>
      <c r="AE473" s="76">
        <f t="shared" si="236"/>
        <v>0</v>
      </c>
      <c r="AF473" s="84">
        <f t="shared" si="237"/>
        <v>0</v>
      </c>
      <c r="AG473" s="85">
        <f t="shared" si="238"/>
        <v>0</v>
      </c>
      <c r="AH473" s="85">
        <f t="shared" si="239"/>
        <v>0</v>
      </c>
      <c r="AI473" s="77">
        <f t="shared" si="240"/>
        <v>0</v>
      </c>
      <c r="AJ473" s="84">
        <f t="shared" si="248"/>
        <v>0</v>
      </c>
      <c r="AK473" s="77">
        <f t="shared" si="249"/>
        <v>0</v>
      </c>
      <c r="AL473" s="5"/>
      <c r="AM473" s="9"/>
      <c r="AN473" s="5"/>
      <c r="AO473" s="10"/>
      <c r="AP473" s="5"/>
      <c r="AQ473" s="5"/>
      <c r="AR473" s="5"/>
      <c r="AS473" s="80" t="str">
        <f t="shared" si="258"/>
        <v/>
      </c>
      <c r="AT473" s="80" t="str">
        <f t="shared" ca="1" si="259"/>
        <v/>
      </c>
      <c r="AU473" s="80" t="str">
        <f t="shared" si="260"/>
        <v/>
      </c>
      <c r="AV473" s="80" t="str">
        <f t="shared" ca="1" si="261"/>
        <v/>
      </c>
      <c r="AW473" s="165"/>
      <c r="AX473" s="165"/>
      <c r="AY473" s="80" t="str">
        <f t="shared" si="262"/>
        <v/>
      </c>
      <c r="AZ473" s="165"/>
      <c r="BA473" s="165"/>
      <c r="BB473" s="80" t="str">
        <f t="shared" si="263"/>
        <v/>
      </c>
      <c r="BC473" s="5"/>
      <c r="BH473" s="52"/>
      <c r="BI473" s="52"/>
      <c r="BJ473" s="52"/>
      <c r="BK473" s="52"/>
      <c r="BL473" s="52"/>
      <c r="BM473" s="52"/>
      <c r="BQ473" s="27"/>
      <c r="BR473" s="27"/>
      <c r="BS473" s="27"/>
      <c r="BT473" s="27"/>
      <c r="BU473" s="27"/>
      <c r="BV473" s="27"/>
      <c r="BW473" s="54"/>
      <c r="BX473" s="26"/>
      <c r="BY473" s="54"/>
      <c r="BZ473" s="26"/>
      <c r="CA473" s="26"/>
      <c r="CB473" s="26"/>
    </row>
    <row r="474" spans="1:80" ht="17.45" customHeight="1">
      <c r="A474" s="86">
        <f t="shared" si="264"/>
        <v>67.2</v>
      </c>
      <c r="B474" s="179">
        <f t="shared" si="250"/>
        <v>46416</v>
      </c>
      <c r="C474" s="8"/>
      <c r="D474" s="11"/>
      <c r="E474" s="12"/>
      <c r="F474" s="11"/>
      <c r="G474" s="74">
        <f t="shared" si="251"/>
        <v>765</v>
      </c>
      <c r="H474" s="75">
        <f t="shared" si="251"/>
        <v>5848</v>
      </c>
      <c r="I474" s="88">
        <f t="shared" si="252"/>
        <v>0</v>
      </c>
      <c r="J474" s="78">
        <f t="shared" si="253"/>
        <v>0</v>
      </c>
      <c r="K474" s="78">
        <f t="shared" si="254"/>
        <v>0</v>
      </c>
      <c r="L474" s="78">
        <f t="shared" si="255"/>
        <v>0</v>
      </c>
      <c r="M474" s="78">
        <f t="shared" ca="1" si="256"/>
        <v>7.4608904933814738E-2</v>
      </c>
      <c r="N474" s="78">
        <f t="shared" ca="1" si="241"/>
        <v>9.317296290022023E-3</v>
      </c>
      <c r="O474" s="78">
        <f t="shared" si="257"/>
        <v>5.0000000000000001E-4</v>
      </c>
      <c r="P474" s="13"/>
      <c r="Q474" s="8"/>
      <c r="R474" s="13"/>
      <c r="S474" s="89">
        <f t="shared" si="242"/>
        <v>0</v>
      </c>
      <c r="T474" s="75">
        <f t="shared" si="243"/>
        <v>0</v>
      </c>
      <c r="U474" s="90">
        <f t="shared" si="244"/>
        <v>0</v>
      </c>
      <c r="V474" s="82">
        <f t="shared" si="245"/>
        <v>0</v>
      </c>
      <c r="W474" s="8"/>
      <c r="X474" s="8"/>
      <c r="Y474" s="12"/>
      <c r="Z474" s="12"/>
      <c r="AA474" s="12"/>
      <c r="AB474" s="12"/>
      <c r="AC474" s="91">
        <f t="shared" si="246"/>
        <v>0</v>
      </c>
      <c r="AD474" s="75">
        <f t="shared" si="247"/>
        <v>0</v>
      </c>
      <c r="AE474" s="88">
        <f t="shared" si="236"/>
        <v>0</v>
      </c>
      <c r="AF474" s="92">
        <f t="shared" si="237"/>
        <v>0</v>
      </c>
      <c r="AG474" s="93">
        <f t="shared" si="238"/>
        <v>0</v>
      </c>
      <c r="AH474" s="93">
        <f t="shared" si="239"/>
        <v>0</v>
      </c>
      <c r="AI474" s="78">
        <f t="shared" si="240"/>
        <v>0</v>
      </c>
      <c r="AJ474" s="92">
        <f t="shared" si="248"/>
        <v>0</v>
      </c>
      <c r="AK474" s="78">
        <f t="shared" si="249"/>
        <v>0</v>
      </c>
      <c r="AL474" s="11"/>
      <c r="AM474" s="14"/>
      <c r="AN474" s="11"/>
      <c r="AO474" s="15"/>
      <c r="AP474" s="11"/>
      <c r="AQ474" s="11"/>
      <c r="AR474" s="11"/>
      <c r="AS474" s="75" t="str">
        <f t="shared" si="258"/>
        <v/>
      </c>
      <c r="AT474" s="75" t="str">
        <f t="shared" ca="1" si="259"/>
        <v/>
      </c>
      <c r="AU474" s="75" t="str">
        <f t="shared" si="260"/>
        <v/>
      </c>
      <c r="AV474" s="75" t="str">
        <f t="shared" ca="1" si="261"/>
        <v/>
      </c>
      <c r="AW474" s="169"/>
      <c r="AX474" s="169"/>
      <c r="AY474" s="75" t="str">
        <f t="shared" si="262"/>
        <v/>
      </c>
      <c r="AZ474" s="169"/>
      <c r="BA474" s="169"/>
      <c r="BB474" s="75" t="str">
        <f t="shared" si="263"/>
        <v/>
      </c>
      <c r="BC474" s="11"/>
      <c r="BH474" s="52"/>
      <c r="BI474" s="52"/>
      <c r="BJ474" s="52"/>
      <c r="BK474" s="52"/>
      <c r="BL474" s="52"/>
      <c r="BM474" s="52"/>
      <c r="BQ474" s="27"/>
      <c r="BR474" s="27"/>
      <c r="BS474" s="27"/>
      <c r="BT474" s="27"/>
      <c r="BU474" s="27"/>
      <c r="BV474" s="27"/>
      <c r="BW474" s="54"/>
      <c r="BX474" s="26"/>
      <c r="BY474" s="54"/>
      <c r="BZ474" s="26"/>
      <c r="CA474" s="26"/>
      <c r="CB474" s="26"/>
    </row>
    <row r="475" spans="1:80" ht="17.45" customHeight="1">
      <c r="A475" s="94">
        <f t="shared" si="264"/>
        <v>67.3</v>
      </c>
      <c r="B475" s="179">
        <f t="shared" si="250"/>
        <v>46417</v>
      </c>
      <c r="C475" s="8"/>
      <c r="D475" s="11"/>
      <c r="E475" s="12"/>
      <c r="F475" s="11"/>
      <c r="G475" s="74">
        <f t="shared" si="251"/>
        <v>765</v>
      </c>
      <c r="H475" s="75">
        <f t="shared" si="251"/>
        <v>5848</v>
      </c>
      <c r="I475" s="88">
        <f t="shared" si="252"/>
        <v>0</v>
      </c>
      <c r="J475" s="78">
        <f t="shared" si="253"/>
        <v>0</v>
      </c>
      <c r="K475" s="78">
        <f t="shared" si="254"/>
        <v>0</v>
      </c>
      <c r="L475" s="78">
        <f t="shared" si="255"/>
        <v>0</v>
      </c>
      <c r="M475" s="78">
        <f t="shared" ca="1" si="256"/>
        <v>7.4608904933814738E-2</v>
      </c>
      <c r="N475" s="78">
        <f t="shared" ca="1" si="241"/>
        <v>9.317296290022023E-3</v>
      </c>
      <c r="O475" s="78">
        <f t="shared" si="257"/>
        <v>5.0000000000000001E-4</v>
      </c>
      <c r="P475" s="13"/>
      <c r="Q475" s="8"/>
      <c r="R475" s="13"/>
      <c r="S475" s="89">
        <f t="shared" si="242"/>
        <v>0</v>
      </c>
      <c r="T475" s="75">
        <f t="shared" si="243"/>
        <v>0</v>
      </c>
      <c r="U475" s="90">
        <f t="shared" si="244"/>
        <v>0</v>
      </c>
      <c r="V475" s="82">
        <f t="shared" si="245"/>
        <v>0</v>
      </c>
      <c r="W475" s="8"/>
      <c r="X475" s="8"/>
      <c r="Y475" s="12"/>
      <c r="Z475" s="12"/>
      <c r="AA475" s="12"/>
      <c r="AB475" s="12"/>
      <c r="AC475" s="91">
        <f t="shared" si="246"/>
        <v>0</v>
      </c>
      <c r="AD475" s="75">
        <f t="shared" si="247"/>
        <v>0</v>
      </c>
      <c r="AE475" s="88">
        <f t="shared" si="236"/>
        <v>0</v>
      </c>
      <c r="AF475" s="92">
        <f t="shared" si="237"/>
        <v>0</v>
      </c>
      <c r="AG475" s="93">
        <f t="shared" si="238"/>
        <v>0</v>
      </c>
      <c r="AH475" s="93">
        <f t="shared" si="239"/>
        <v>0</v>
      </c>
      <c r="AI475" s="78">
        <f t="shared" si="240"/>
        <v>0</v>
      </c>
      <c r="AJ475" s="92">
        <f t="shared" si="248"/>
        <v>0</v>
      </c>
      <c r="AK475" s="78">
        <f t="shared" si="249"/>
        <v>0</v>
      </c>
      <c r="AL475" s="11"/>
      <c r="AM475" s="14"/>
      <c r="AN475" s="11"/>
      <c r="AO475" s="15"/>
      <c r="AP475" s="11"/>
      <c r="AQ475" s="11"/>
      <c r="AR475" s="11"/>
      <c r="AS475" s="75" t="str">
        <f t="shared" si="258"/>
        <v/>
      </c>
      <c r="AT475" s="75" t="str">
        <f t="shared" ca="1" si="259"/>
        <v/>
      </c>
      <c r="AU475" s="75" t="str">
        <f t="shared" si="260"/>
        <v/>
      </c>
      <c r="AV475" s="75" t="str">
        <f t="shared" ca="1" si="261"/>
        <v/>
      </c>
      <c r="AW475" s="169"/>
      <c r="AX475" s="169"/>
      <c r="AY475" s="75" t="str">
        <f t="shared" si="262"/>
        <v/>
      </c>
      <c r="AZ475" s="169"/>
      <c r="BA475" s="169"/>
      <c r="BB475" s="75" t="str">
        <f t="shared" si="263"/>
        <v/>
      </c>
      <c r="BC475" s="11"/>
      <c r="BH475" s="52"/>
      <c r="BI475" s="52"/>
      <c r="BJ475" s="52"/>
      <c r="BK475" s="52"/>
      <c r="BL475" s="52"/>
      <c r="BM475" s="52"/>
      <c r="BQ475" s="27"/>
      <c r="BR475" s="27"/>
      <c r="BS475" s="27"/>
      <c r="BT475" s="27"/>
      <c r="BU475" s="27"/>
      <c r="BV475" s="27"/>
      <c r="BW475" s="54"/>
      <c r="BX475" s="26"/>
      <c r="BY475" s="54"/>
      <c r="BZ475" s="26"/>
      <c r="CA475" s="26"/>
      <c r="CB475" s="26"/>
    </row>
    <row r="476" spans="1:80" ht="17.45" customHeight="1">
      <c r="A476" s="86">
        <f t="shared" si="264"/>
        <v>67.400000000000006</v>
      </c>
      <c r="B476" s="179">
        <f t="shared" si="250"/>
        <v>46418</v>
      </c>
      <c r="C476" s="8"/>
      <c r="D476" s="11"/>
      <c r="E476" s="12"/>
      <c r="F476" s="11"/>
      <c r="G476" s="74">
        <f t="shared" ref="G476:H491" si="265">G475-E476-C476</f>
        <v>765</v>
      </c>
      <c r="H476" s="75">
        <f t="shared" si="265"/>
        <v>5848</v>
      </c>
      <c r="I476" s="88">
        <f t="shared" si="252"/>
        <v>0</v>
      </c>
      <c r="J476" s="78">
        <f t="shared" si="253"/>
        <v>0</v>
      </c>
      <c r="K476" s="78">
        <f t="shared" si="254"/>
        <v>0</v>
      </c>
      <c r="L476" s="78">
        <f t="shared" si="255"/>
        <v>0</v>
      </c>
      <c r="M476" s="78">
        <f t="shared" ca="1" si="256"/>
        <v>7.4608904933814738E-2</v>
      </c>
      <c r="N476" s="78">
        <f t="shared" ca="1" si="241"/>
        <v>9.317296290022023E-3</v>
      </c>
      <c r="O476" s="78">
        <f t="shared" si="257"/>
        <v>5.0000000000000001E-4</v>
      </c>
      <c r="P476" s="13"/>
      <c r="Q476" s="8"/>
      <c r="R476" s="13"/>
      <c r="S476" s="89">
        <f t="shared" si="242"/>
        <v>0</v>
      </c>
      <c r="T476" s="75">
        <f t="shared" si="243"/>
        <v>0</v>
      </c>
      <c r="U476" s="90">
        <f t="shared" si="244"/>
        <v>0</v>
      </c>
      <c r="V476" s="82">
        <f t="shared" si="245"/>
        <v>0</v>
      </c>
      <c r="W476" s="8"/>
      <c r="X476" s="8"/>
      <c r="Y476" s="12"/>
      <c r="Z476" s="12"/>
      <c r="AA476" s="12"/>
      <c r="AB476" s="12"/>
      <c r="AC476" s="91">
        <f t="shared" si="246"/>
        <v>0</v>
      </c>
      <c r="AD476" s="75">
        <f t="shared" si="247"/>
        <v>0</v>
      </c>
      <c r="AE476" s="88">
        <f t="shared" si="236"/>
        <v>0</v>
      </c>
      <c r="AF476" s="92">
        <f t="shared" si="237"/>
        <v>0</v>
      </c>
      <c r="AG476" s="93">
        <f t="shared" si="238"/>
        <v>0</v>
      </c>
      <c r="AH476" s="93">
        <f t="shared" si="239"/>
        <v>0</v>
      </c>
      <c r="AI476" s="78">
        <f t="shared" si="240"/>
        <v>0</v>
      </c>
      <c r="AJ476" s="92">
        <f t="shared" si="248"/>
        <v>0</v>
      </c>
      <c r="AK476" s="78">
        <f t="shared" si="249"/>
        <v>0</v>
      </c>
      <c r="AL476" s="11"/>
      <c r="AM476" s="14"/>
      <c r="AN476" s="11"/>
      <c r="AO476" s="15"/>
      <c r="AP476" s="11"/>
      <c r="AQ476" s="11"/>
      <c r="AR476" s="11"/>
      <c r="AS476" s="75" t="str">
        <f t="shared" si="258"/>
        <v/>
      </c>
      <c r="AT476" s="75" t="str">
        <f t="shared" ca="1" si="259"/>
        <v/>
      </c>
      <c r="AU476" s="75" t="str">
        <f t="shared" si="260"/>
        <v/>
      </c>
      <c r="AV476" s="75" t="str">
        <f t="shared" ca="1" si="261"/>
        <v/>
      </c>
      <c r="AW476" s="169"/>
      <c r="AX476" s="169"/>
      <c r="AY476" s="75" t="str">
        <f t="shared" si="262"/>
        <v/>
      </c>
      <c r="AZ476" s="169"/>
      <c r="BA476" s="169"/>
      <c r="BB476" s="75" t="str">
        <f t="shared" si="263"/>
        <v/>
      </c>
      <c r="BC476" s="11"/>
      <c r="BH476" s="52"/>
      <c r="BI476" s="52"/>
      <c r="BJ476" s="52"/>
      <c r="BK476" s="52"/>
      <c r="BL476" s="52"/>
      <c r="BM476" s="52"/>
      <c r="BQ476" s="27"/>
      <c r="BR476" s="27"/>
      <c r="BS476" s="27"/>
      <c r="BT476" s="27"/>
      <c r="BU476" s="27"/>
      <c r="BV476" s="27"/>
      <c r="BW476" s="54"/>
      <c r="BX476" s="26"/>
      <c r="BY476" s="54"/>
      <c r="BZ476" s="26"/>
      <c r="CA476" s="26"/>
      <c r="CB476" s="26"/>
    </row>
    <row r="477" spans="1:80" ht="17.45" customHeight="1">
      <c r="A477" s="94">
        <f t="shared" si="264"/>
        <v>67.5</v>
      </c>
      <c r="B477" s="179">
        <f t="shared" si="250"/>
        <v>46419</v>
      </c>
      <c r="C477" s="8"/>
      <c r="D477" s="11"/>
      <c r="E477" s="12"/>
      <c r="F477" s="11"/>
      <c r="G477" s="74">
        <f t="shared" si="265"/>
        <v>765</v>
      </c>
      <c r="H477" s="75">
        <f t="shared" si="265"/>
        <v>5848</v>
      </c>
      <c r="I477" s="88">
        <f t="shared" si="252"/>
        <v>0</v>
      </c>
      <c r="J477" s="78">
        <f t="shared" si="253"/>
        <v>0</v>
      </c>
      <c r="K477" s="78">
        <f t="shared" si="254"/>
        <v>0</v>
      </c>
      <c r="L477" s="78">
        <f t="shared" si="255"/>
        <v>0</v>
      </c>
      <c r="M477" s="78">
        <f t="shared" ca="1" si="256"/>
        <v>7.4608904933814738E-2</v>
      </c>
      <c r="N477" s="78">
        <f t="shared" ca="1" si="241"/>
        <v>9.317296290022023E-3</v>
      </c>
      <c r="O477" s="78">
        <f t="shared" si="257"/>
        <v>5.0000000000000001E-4</v>
      </c>
      <c r="P477" s="13"/>
      <c r="Q477" s="8"/>
      <c r="R477" s="13"/>
      <c r="S477" s="89">
        <f t="shared" si="242"/>
        <v>0</v>
      </c>
      <c r="T477" s="75">
        <f t="shared" si="243"/>
        <v>0</v>
      </c>
      <c r="U477" s="90">
        <f t="shared" si="244"/>
        <v>0</v>
      </c>
      <c r="V477" s="82">
        <f t="shared" si="245"/>
        <v>0</v>
      </c>
      <c r="W477" s="8"/>
      <c r="X477" s="8"/>
      <c r="Y477" s="12"/>
      <c r="Z477" s="12"/>
      <c r="AA477" s="12"/>
      <c r="AB477" s="12"/>
      <c r="AC477" s="91">
        <f t="shared" si="246"/>
        <v>0</v>
      </c>
      <c r="AD477" s="75">
        <f t="shared" si="247"/>
        <v>0</v>
      </c>
      <c r="AE477" s="88">
        <f t="shared" si="236"/>
        <v>0</v>
      </c>
      <c r="AF477" s="92">
        <f t="shared" si="237"/>
        <v>0</v>
      </c>
      <c r="AG477" s="93">
        <f t="shared" si="238"/>
        <v>0</v>
      </c>
      <c r="AH477" s="93">
        <f t="shared" si="239"/>
        <v>0</v>
      </c>
      <c r="AI477" s="78">
        <f t="shared" si="240"/>
        <v>0</v>
      </c>
      <c r="AJ477" s="92">
        <f t="shared" si="248"/>
        <v>0</v>
      </c>
      <c r="AK477" s="78">
        <f t="shared" si="249"/>
        <v>0</v>
      </c>
      <c r="AL477" s="11"/>
      <c r="AM477" s="14"/>
      <c r="AN477" s="11"/>
      <c r="AO477" s="15"/>
      <c r="AP477" s="11"/>
      <c r="AQ477" s="11"/>
      <c r="AR477" s="11"/>
      <c r="AS477" s="75" t="str">
        <f t="shared" si="258"/>
        <v/>
      </c>
      <c r="AT477" s="75" t="str">
        <f t="shared" ca="1" si="259"/>
        <v/>
      </c>
      <c r="AU477" s="75" t="str">
        <f t="shared" si="260"/>
        <v/>
      </c>
      <c r="AV477" s="75" t="str">
        <f t="shared" ca="1" si="261"/>
        <v/>
      </c>
      <c r="AW477" s="169"/>
      <c r="AX477" s="169"/>
      <c r="AY477" s="75" t="str">
        <f t="shared" si="262"/>
        <v/>
      </c>
      <c r="AZ477" s="169"/>
      <c r="BA477" s="169"/>
      <c r="BB477" s="75" t="str">
        <f t="shared" si="263"/>
        <v/>
      </c>
      <c r="BC477" s="11"/>
      <c r="BH477" s="52"/>
      <c r="BI477" s="52"/>
      <c r="BJ477" s="52"/>
      <c r="BK477" s="52"/>
      <c r="BL477" s="52"/>
      <c r="BM477" s="52"/>
      <c r="BQ477" s="27"/>
      <c r="BR477" s="27"/>
      <c r="BS477" s="27"/>
      <c r="BT477" s="27"/>
      <c r="BU477" s="27"/>
      <c r="BV477" s="27"/>
      <c r="BW477" s="54"/>
      <c r="BX477" s="26"/>
      <c r="BY477" s="54"/>
      <c r="BZ477" s="26"/>
      <c r="CA477" s="26"/>
      <c r="CB477" s="26"/>
    </row>
    <row r="478" spans="1:80" ht="17.45" customHeight="1">
      <c r="A478" s="86">
        <f t="shared" si="264"/>
        <v>67.599999999999994</v>
      </c>
      <c r="B478" s="179">
        <f t="shared" si="250"/>
        <v>46420</v>
      </c>
      <c r="C478" s="8"/>
      <c r="D478" s="11"/>
      <c r="E478" s="12"/>
      <c r="F478" s="11"/>
      <c r="G478" s="74">
        <f t="shared" si="265"/>
        <v>765</v>
      </c>
      <c r="H478" s="75">
        <f t="shared" si="265"/>
        <v>5848</v>
      </c>
      <c r="I478" s="88">
        <f t="shared" si="252"/>
        <v>0</v>
      </c>
      <c r="J478" s="78">
        <f t="shared" si="253"/>
        <v>0</v>
      </c>
      <c r="K478" s="78">
        <f t="shared" si="254"/>
        <v>0</v>
      </c>
      <c r="L478" s="78">
        <f t="shared" si="255"/>
        <v>0</v>
      </c>
      <c r="M478" s="78">
        <f t="shared" ca="1" si="256"/>
        <v>7.4608904933814738E-2</v>
      </c>
      <c r="N478" s="78">
        <f t="shared" ca="1" si="241"/>
        <v>9.317296290022023E-3</v>
      </c>
      <c r="O478" s="78">
        <f t="shared" si="257"/>
        <v>5.0000000000000001E-4</v>
      </c>
      <c r="P478" s="13"/>
      <c r="Q478" s="8"/>
      <c r="R478" s="13"/>
      <c r="S478" s="89">
        <f t="shared" si="242"/>
        <v>0</v>
      </c>
      <c r="T478" s="75">
        <f t="shared" si="243"/>
        <v>0</v>
      </c>
      <c r="U478" s="90">
        <f t="shared" si="244"/>
        <v>0</v>
      </c>
      <c r="V478" s="82">
        <f t="shared" si="245"/>
        <v>0</v>
      </c>
      <c r="W478" s="8"/>
      <c r="X478" s="8"/>
      <c r="Y478" s="12"/>
      <c r="Z478" s="12"/>
      <c r="AA478" s="12"/>
      <c r="AB478" s="12"/>
      <c r="AC478" s="91">
        <f t="shared" si="246"/>
        <v>0</v>
      </c>
      <c r="AD478" s="75">
        <f t="shared" si="247"/>
        <v>0</v>
      </c>
      <c r="AE478" s="88">
        <f t="shared" si="236"/>
        <v>0</v>
      </c>
      <c r="AF478" s="92">
        <f t="shared" si="237"/>
        <v>0</v>
      </c>
      <c r="AG478" s="93">
        <f t="shared" si="238"/>
        <v>0</v>
      </c>
      <c r="AH478" s="93">
        <f t="shared" si="239"/>
        <v>0</v>
      </c>
      <c r="AI478" s="78">
        <f t="shared" si="240"/>
        <v>0</v>
      </c>
      <c r="AJ478" s="92">
        <f t="shared" si="248"/>
        <v>0</v>
      </c>
      <c r="AK478" s="78">
        <f t="shared" si="249"/>
        <v>0</v>
      </c>
      <c r="AL478" s="11"/>
      <c r="AM478" s="14"/>
      <c r="AN478" s="11"/>
      <c r="AO478" s="15"/>
      <c r="AP478" s="11"/>
      <c r="AQ478" s="11"/>
      <c r="AR478" s="11"/>
      <c r="AS478" s="75" t="str">
        <f t="shared" si="258"/>
        <v/>
      </c>
      <c r="AT478" s="75" t="str">
        <f t="shared" ca="1" si="259"/>
        <v/>
      </c>
      <c r="AU478" s="75" t="str">
        <f t="shared" si="260"/>
        <v/>
      </c>
      <c r="AV478" s="75" t="str">
        <f t="shared" ca="1" si="261"/>
        <v/>
      </c>
      <c r="AW478" s="169"/>
      <c r="AX478" s="169"/>
      <c r="AY478" s="75" t="str">
        <f t="shared" si="262"/>
        <v/>
      </c>
      <c r="AZ478" s="169"/>
      <c r="BA478" s="169"/>
      <c r="BB478" s="75" t="str">
        <f t="shared" si="263"/>
        <v/>
      </c>
      <c r="BC478" s="11"/>
      <c r="BH478" s="52"/>
      <c r="BI478" s="52"/>
      <c r="BJ478" s="52"/>
      <c r="BK478" s="52"/>
      <c r="BL478" s="52"/>
      <c r="BM478" s="52"/>
      <c r="BQ478" s="27"/>
      <c r="BR478" s="27"/>
      <c r="BS478" s="27"/>
      <c r="BT478" s="27"/>
      <c r="BU478" s="27"/>
      <c r="BV478" s="27"/>
      <c r="BW478" s="54"/>
      <c r="BX478" s="26"/>
      <c r="BY478" s="54"/>
      <c r="BZ478" s="26"/>
      <c r="CA478" s="26"/>
      <c r="CB478" s="26"/>
    </row>
    <row r="479" spans="1:80" ht="17.45" customHeight="1" thickBot="1">
      <c r="A479" s="94">
        <f t="shared" si="264"/>
        <v>67.7</v>
      </c>
      <c r="B479" s="180">
        <f t="shared" si="250"/>
        <v>46421</v>
      </c>
      <c r="C479" s="16"/>
      <c r="D479" s="17"/>
      <c r="E479" s="18"/>
      <c r="F479" s="17"/>
      <c r="G479" s="96">
        <f t="shared" si="265"/>
        <v>765</v>
      </c>
      <c r="H479" s="97">
        <f t="shared" si="265"/>
        <v>5848</v>
      </c>
      <c r="I479" s="98">
        <f t="shared" si="252"/>
        <v>0</v>
      </c>
      <c r="J479" s="99">
        <f t="shared" si="253"/>
        <v>0</v>
      </c>
      <c r="K479" s="99">
        <f t="shared" si="254"/>
        <v>0</v>
      </c>
      <c r="L479" s="99">
        <f t="shared" si="255"/>
        <v>0</v>
      </c>
      <c r="M479" s="99">
        <f t="shared" ca="1" si="256"/>
        <v>7.4608904933814738E-2</v>
      </c>
      <c r="N479" s="99">
        <f t="shared" ca="1" si="241"/>
        <v>9.317296290022023E-3</v>
      </c>
      <c r="O479" s="99">
        <f t="shared" si="257"/>
        <v>5.0000000000000001E-4</v>
      </c>
      <c r="P479" s="19"/>
      <c r="Q479" s="16"/>
      <c r="R479" s="19"/>
      <c r="S479" s="89">
        <f t="shared" si="242"/>
        <v>0</v>
      </c>
      <c r="T479" s="75">
        <f t="shared" si="243"/>
        <v>0</v>
      </c>
      <c r="U479" s="100">
        <f t="shared" si="244"/>
        <v>0</v>
      </c>
      <c r="V479" s="101">
        <f t="shared" si="245"/>
        <v>0</v>
      </c>
      <c r="W479" s="16"/>
      <c r="X479" s="8"/>
      <c r="Y479" s="12"/>
      <c r="Z479" s="12"/>
      <c r="AA479" s="12"/>
      <c r="AB479" s="12"/>
      <c r="AC479" s="102">
        <f t="shared" si="246"/>
        <v>0</v>
      </c>
      <c r="AD479" s="97">
        <f t="shared" si="247"/>
        <v>0</v>
      </c>
      <c r="AE479" s="98">
        <f t="shared" si="236"/>
        <v>0</v>
      </c>
      <c r="AF479" s="103">
        <f t="shared" si="237"/>
        <v>0</v>
      </c>
      <c r="AG479" s="104">
        <f t="shared" si="238"/>
        <v>0</v>
      </c>
      <c r="AH479" s="104">
        <f t="shared" si="239"/>
        <v>0</v>
      </c>
      <c r="AI479" s="99">
        <f t="shared" si="240"/>
        <v>0</v>
      </c>
      <c r="AJ479" s="103">
        <f t="shared" si="248"/>
        <v>0</v>
      </c>
      <c r="AK479" s="99">
        <f t="shared" si="249"/>
        <v>0</v>
      </c>
      <c r="AL479" s="17"/>
      <c r="AM479" s="20"/>
      <c r="AN479" s="17"/>
      <c r="AO479" s="21"/>
      <c r="AP479" s="17"/>
      <c r="AQ479" s="17"/>
      <c r="AR479" s="17"/>
      <c r="AS479" s="97" t="str">
        <f t="shared" si="258"/>
        <v/>
      </c>
      <c r="AT479" s="97" t="str">
        <f t="shared" ca="1" si="259"/>
        <v/>
      </c>
      <c r="AU479" s="97" t="str">
        <f t="shared" si="260"/>
        <v/>
      </c>
      <c r="AV479" s="97" t="str">
        <f t="shared" ca="1" si="261"/>
        <v/>
      </c>
      <c r="AW479" s="167"/>
      <c r="AX479" s="167"/>
      <c r="AY479" s="97" t="str">
        <f t="shared" si="262"/>
        <v/>
      </c>
      <c r="AZ479" s="167"/>
      <c r="BA479" s="167"/>
      <c r="BB479" s="97" t="str">
        <f t="shared" si="263"/>
        <v/>
      </c>
      <c r="BC479" s="17"/>
      <c r="BH479" s="52"/>
      <c r="BI479" s="52"/>
      <c r="BJ479" s="52"/>
      <c r="BK479" s="52"/>
      <c r="BL479" s="52"/>
      <c r="BM479" s="52"/>
      <c r="BQ479" s="27"/>
      <c r="BR479" s="27"/>
      <c r="BS479" s="27"/>
      <c r="BT479" s="27"/>
      <c r="BU479" s="27"/>
      <c r="BV479" s="27"/>
      <c r="BW479" s="54"/>
      <c r="BX479" s="26"/>
      <c r="BY479" s="54"/>
      <c r="BZ479" s="26"/>
      <c r="CA479" s="26"/>
      <c r="CB479" s="26"/>
    </row>
    <row r="480" spans="1:80" ht="17.45" customHeight="1" thickTop="1">
      <c r="A480" s="105">
        <f>A473+1</f>
        <v>68.099999999999994</v>
      </c>
      <c r="B480" s="178">
        <f>B479+1</f>
        <v>46422</v>
      </c>
      <c r="C480" s="4"/>
      <c r="D480" s="5"/>
      <c r="E480" s="6"/>
      <c r="F480" s="5"/>
      <c r="G480" s="74">
        <f t="shared" si="265"/>
        <v>765</v>
      </c>
      <c r="H480" s="75">
        <f t="shared" si="265"/>
        <v>5848</v>
      </c>
      <c r="I480" s="76">
        <f t="shared" si="252"/>
        <v>0</v>
      </c>
      <c r="J480" s="77">
        <f t="shared" si="253"/>
        <v>0</v>
      </c>
      <c r="K480" s="77">
        <f t="shared" si="254"/>
        <v>0</v>
      </c>
      <c r="L480" s="77">
        <f t="shared" si="255"/>
        <v>0</v>
      </c>
      <c r="M480" s="78">
        <f t="shared" ca="1" si="256"/>
        <v>7.4608904933814738E-2</v>
      </c>
      <c r="N480" s="78">
        <f t="shared" ca="1" si="241"/>
        <v>9.317296290022023E-3</v>
      </c>
      <c r="O480" s="78">
        <f t="shared" si="257"/>
        <v>5.0000000000000001E-4</v>
      </c>
      <c r="P480" s="13"/>
      <c r="Q480" s="8"/>
      <c r="R480" s="13"/>
      <c r="S480" s="79">
        <f t="shared" si="242"/>
        <v>0</v>
      </c>
      <c r="T480" s="80">
        <f t="shared" si="243"/>
        <v>0</v>
      </c>
      <c r="U480" s="90">
        <f t="shared" si="244"/>
        <v>0</v>
      </c>
      <c r="V480" s="82">
        <f t="shared" si="245"/>
        <v>0</v>
      </c>
      <c r="W480" s="4"/>
      <c r="X480" s="4"/>
      <c r="Y480" s="6"/>
      <c r="Z480" s="6"/>
      <c r="AA480" s="6"/>
      <c r="AB480" s="6"/>
      <c r="AC480" s="83">
        <f t="shared" si="246"/>
        <v>0</v>
      </c>
      <c r="AD480" s="80">
        <f t="shared" si="247"/>
        <v>0</v>
      </c>
      <c r="AE480" s="76">
        <f t="shared" si="236"/>
        <v>0</v>
      </c>
      <c r="AF480" s="84">
        <f t="shared" si="237"/>
        <v>0</v>
      </c>
      <c r="AG480" s="85">
        <f t="shared" si="238"/>
        <v>0</v>
      </c>
      <c r="AH480" s="85">
        <f t="shared" si="239"/>
        <v>0</v>
      </c>
      <c r="AI480" s="77">
        <f t="shared" si="240"/>
        <v>0</v>
      </c>
      <c r="AJ480" s="84">
        <f t="shared" si="248"/>
        <v>0</v>
      </c>
      <c r="AK480" s="77">
        <f t="shared" si="249"/>
        <v>0</v>
      </c>
      <c r="AL480" s="5"/>
      <c r="AM480" s="9"/>
      <c r="AN480" s="5"/>
      <c r="AO480" s="10"/>
      <c r="AP480" s="5"/>
      <c r="AQ480" s="5"/>
      <c r="AR480" s="5"/>
      <c r="AS480" s="80" t="str">
        <f t="shared" si="258"/>
        <v/>
      </c>
      <c r="AT480" s="80" t="str">
        <f t="shared" ca="1" si="259"/>
        <v/>
      </c>
      <c r="AU480" s="80" t="str">
        <f t="shared" si="260"/>
        <v/>
      </c>
      <c r="AV480" s="80" t="str">
        <f t="shared" ca="1" si="261"/>
        <v/>
      </c>
      <c r="AW480" s="165"/>
      <c r="AX480" s="165"/>
      <c r="AY480" s="80" t="str">
        <f t="shared" si="262"/>
        <v/>
      </c>
      <c r="AZ480" s="165"/>
      <c r="BA480" s="165"/>
      <c r="BB480" s="80" t="str">
        <f t="shared" si="263"/>
        <v/>
      </c>
      <c r="BC480" s="5"/>
      <c r="BH480" s="52"/>
      <c r="BI480" s="52"/>
      <c r="BJ480" s="52"/>
      <c r="BK480" s="52"/>
      <c r="BL480" s="52"/>
      <c r="BM480" s="52"/>
      <c r="BQ480" s="27"/>
      <c r="BR480" s="27"/>
      <c r="BS480" s="27"/>
      <c r="BT480" s="27"/>
      <c r="BU480" s="27"/>
      <c r="BV480" s="27"/>
      <c r="BW480" s="54"/>
      <c r="BX480" s="26"/>
      <c r="BY480" s="54"/>
      <c r="BZ480" s="26"/>
      <c r="CA480" s="26"/>
      <c r="CB480" s="26"/>
    </row>
    <row r="481" spans="1:80" ht="17.45" customHeight="1">
      <c r="A481" s="94">
        <f t="shared" si="264"/>
        <v>68.2</v>
      </c>
      <c r="B481" s="181">
        <f t="shared" si="250"/>
        <v>46423</v>
      </c>
      <c r="C481" s="8"/>
      <c r="D481" s="11"/>
      <c r="E481" s="12"/>
      <c r="F481" s="11"/>
      <c r="G481" s="74">
        <f t="shared" si="265"/>
        <v>765</v>
      </c>
      <c r="H481" s="75">
        <f t="shared" si="265"/>
        <v>5848</v>
      </c>
      <c r="I481" s="88">
        <f t="shared" si="252"/>
        <v>0</v>
      </c>
      <c r="J481" s="78">
        <f t="shared" si="253"/>
        <v>0</v>
      </c>
      <c r="K481" s="78">
        <f t="shared" si="254"/>
        <v>0</v>
      </c>
      <c r="L481" s="78">
        <f t="shared" si="255"/>
        <v>0</v>
      </c>
      <c r="M481" s="78">
        <f t="shared" ca="1" si="256"/>
        <v>7.4608904933814738E-2</v>
      </c>
      <c r="N481" s="78">
        <f t="shared" ca="1" si="241"/>
        <v>9.317296290022023E-3</v>
      </c>
      <c r="O481" s="78">
        <f t="shared" si="257"/>
        <v>5.0000000000000001E-4</v>
      </c>
      <c r="P481" s="13"/>
      <c r="Q481" s="8"/>
      <c r="R481" s="13"/>
      <c r="S481" s="89">
        <f t="shared" si="242"/>
        <v>0</v>
      </c>
      <c r="T481" s="75">
        <f t="shared" si="243"/>
        <v>0</v>
      </c>
      <c r="U481" s="90">
        <f t="shared" si="244"/>
        <v>0</v>
      </c>
      <c r="V481" s="82">
        <f t="shared" si="245"/>
        <v>0</v>
      </c>
      <c r="W481" s="8"/>
      <c r="X481" s="8"/>
      <c r="Y481" s="12"/>
      <c r="Z481" s="12"/>
      <c r="AA481" s="12"/>
      <c r="AB481" s="12"/>
      <c r="AC481" s="91">
        <f t="shared" si="246"/>
        <v>0</v>
      </c>
      <c r="AD481" s="75">
        <f t="shared" si="247"/>
        <v>0</v>
      </c>
      <c r="AE481" s="88">
        <f t="shared" si="236"/>
        <v>0</v>
      </c>
      <c r="AF481" s="92">
        <f t="shared" si="237"/>
        <v>0</v>
      </c>
      <c r="AG481" s="93">
        <f t="shared" si="238"/>
        <v>0</v>
      </c>
      <c r="AH481" s="93">
        <f t="shared" si="239"/>
        <v>0</v>
      </c>
      <c r="AI481" s="78">
        <f t="shared" si="240"/>
        <v>0</v>
      </c>
      <c r="AJ481" s="92">
        <f t="shared" si="248"/>
        <v>0</v>
      </c>
      <c r="AK481" s="78">
        <f t="shared" si="249"/>
        <v>0</v>
      </c>
      <c r="AL481" s="11"/>
      <c r="AM481" s="14"/>
      <c r="AN481" s="11"/>
      <c r="AO481" s="15"/>
      <c r="AP481" s="11"/>
      <c r="AQ481" s="11"/>
      <c r="AR481" s="11"/>
      <c r="AS481" s="75" t="str">
        <f t="shared" si="258"/>
        <v/>
      </c>
      <c r="AT481" s="75" t="str">
        <f t="shared" ca="1" si="259"/>
        <v/>
      </c>
      <c r="AU481" s="75" t="str">
        <f t="shared" si="260"/>
        <v/>
      </c>
      <c r="AV481" s="75" t="str">
        <f t="shared" ca="1" si="261"/>
        <v/>
      </c>
      <c r="AW481" s="169"/>
      <c r="AX481" s="169"/>
      <c r="AY481" s="75" t="str">
        <f t="shared" si="262"/>
        <v/>
      </c>
      <c r="AZ481" s="169"/>
      <c r="BA481" s="169"/>
      <c r="BB481" s="75" t="str">
        <f t="shared" si="263"/>
        <v/>
      </c>
      <c r="BC481" s="11"/>
      <c r="BH481" s="52"/>
      <c r="BI481" s="52"/>
      <c r="BJ481" s="52"/>
      <c r="BK481" s="52"/>
      <c r="BL481" s="52"/>
      <c r="BM481" s="52"/>
      <c r="BQ481" s="27"/>
      <c r="BR481" s="27"/>
      <c r="BS481" s="27"/>
      <c r="BT481" s="27"/>
      <c r="BU481" s="27"/>
      <c r="BV481" s="27"/>
      <c r="BW481" s="54"/>
      <c r="BX481" s="26"/>
      <c r="BY481" s="54"/>
      <c r="BZ481" s="26"/>
      <c r="CA481" s="26"/>
      <c r="CB481" s="26"/>
    </row>
    <row r="482" spans="1:80" ht="17.45" customHeight="1">
      <c r="A482" s="86">
        <f t="shared" si="264"/>
        <v>68.3</v>
      </c>
      <c r="B482" s="179">
        <f t="shared" si="250"/>
        <v>46424</v>
      </c>
      <c r="C482" s="8"/>
      <c r="D482" s="11"/>
      <c r="E482" s="12"/>
      <c r="F482" s="11"/>
      <c r="G482" s="74">
        <f t="shared" si="265"/>
        <v>765</v>
      </c>
      <c r="H482" s="75">
        <f t="shared" si="265"/>
        <v>5848</v>
      </c>
      <c r="I482" s="88">
        <f t="shared" si="252"/>
        <v>0</v>
      </c>
      <c r="J482" s="78">
        <f t="shared" si="253"/>
        <v>0</v>
      </c>
      <c r="K482" s="78">
        <f t="shared" si="254"/>
        <v>0</v>
      </c>
      <c r="L482" s="78">
        <f t="shared" si="255"/>
        <v>0</v>
      </c>
      <c r="M482" s="78">
        <f t="shared" ca="1" si="256"/>
        <v>7.4608904933814738E-2</v>
      </c>
      <c r="N482" s="78">
        <f t="shared" ca="1" si="241"/>
        <v>9.317296290022023E-3</v>
      </c>
      <c r="O482" s="78">
        <f t="shared" si="257"/>
        <v>5.0000000000000001E-4</v>
      </c>
      <c r="P482" s="13"/>
      <c r="Q482" s="8"/>
      <c r="R482" s="13"/>
      <c r="S482" s="89">
        <f t="shared" si="242"/>
        <v>0</v>
      </c>
      <c r="T482" s="75">
        <f t="shared" si="243"/>
        <v>0</v>
      </c>
      <c r="U482" s="90">
        <f t="shared" si="244"/>
        <v>0</v>
      </c>
      <c r="V482" s="82">
        <f t="shared" si="245"/>
        <v>0</v>
      </c>
      <c r="W482" s="8"/>
      <c r="X482" s="8"/>
      <c r="Y482" s="12"/>
      <c r="Z482" s="12"/>
      <c r="AA482" s="12"/>
      <c r="AB482" s="12"/>
      <c r="AC482" s="91">
        <f t="shared" si="246"/>
        <v>0</v>
      </c>
      <c r="AD482" s="75">
        <f t="shared" si="247"/>
        <v>0</v>
      </c>
      <c r="AE482" s="88">
        <f t="shared" si="236"/>
        <v>0</v>
      </c>
      <c r="AF482" s="92">
        <f t="shared" si="237"/>
        <v>0</v>
      </c>
      <c r="AG482" s="93">
        <f t="shared" si="238"/>
        <v>0</v>
      </c>
      <c r="AH482" s="93">
        <f t="shared" si="239"/>
        <v>0</v>
      </c>
      <c r="AI482" s="78">
        <f t="shared" si="240"/>
        <v>0</v>
      </c>
      <c r="AJ482" s="92">
        <f t="shared" si="248"/>
        <v>0</v>
      </c>
      <c r="AK482" s="78">
        <f t="shared" si="249"/>
        <v>0</v>
      </c>
      <c r="AL482" s="11"/>
      <c r="AM482" s="14"/>
      <c r="AN482" s="11"/>
      <c r="AO482" s="15"/>
      <c r="AP482" s="11"/>
      <c r="AQ482" s="11"/>
      <c r="AR482" s="11"/>
      <c r="AS482" s="75" t="str">
        <f t="shared" si="258"/>
        <v/>
      </c>
      <c r="AT482" s="75" t="str">
        <f t="shared" ca="1" si="259"/>
        <v/>
      </c>
      <c r="AU482" s="75" t="str">
        <f t="shared" si="260"/>
        <v/>
      </c>
      <c r="AV482" s="75" t="str">
        <f t="shared" ca="1" si="261"/>
        <v/>
      </c>
      <c r="AW482" s="169"/>
      <c r="AX482" s="169"/>
      <c r="AY482" s="75" t="str">
        <f t="shared" si="262"/>
        <v/>
      </c>
      <c r="AZ482" s="169"/>
      <c r="BA482" s="169"/>
      <c r="BB482" s="75" t="str">
        <f t="shared" si="263"/>
        <v/>
      </c>
      <c r="BC482" s="11"/>
      <c r="BH482" s="52"/>
      <c r="BI482" s="52"/>
      <c r="BJ482" s="52"/>
      <c r="BK482" s="52"/>
      <c r="BL482" s="52"/>
      <c r="BM482" s="52"/>
      <c r="BQ482" s="27"/>
      <c r="BR482" s="27"/>
      <c r="BS482" s="27"/>
      <c r="BT482" s="27"/>
      <c r="BU482" s="27"/>
      <c r="BV482" s="27"/>
      <c r="BW482" s="54"/>
      <c r="BX482" s="26"/>
      <c r="BY482" s="54"/>
      <c r="BZ482" s="26"/>
      <c r="CA482" s="26"/>
      <c r="CB482" s="26"/>
    </row>
    <row r="483" spans="1:80" ht="17.45" customHeight="1">
      <c r="A483" s="94">
        <f t="shared" si="264"/>
        <v>68.400000000000006</v>
      </c>
      <c r="B483" s="179">
        <f t="shared" si="250"/>
        <v>46425</v>
      </c>
      <c r="C483" s="8"/>
      <c r="D483" s="11"/>
      <c r="E483" s="12"/>
      <c r="F483" s="11"/>
      <c r="G483" s="74">
        <f t="shared" si="265"/>
        <v>765</v>
      </c>
      <c r="H483" s="75">
        <f t="shared" si="265"/>
        <v>5848</v>
      </c>
      <c r="I483" s="88">
        <f t="shared" si="252"/>
        <v>0</v>
      </c>
      <c r="J483" s="78">
        <f t="shared" si="253"/>
        <v>0</v>
      </c>
      <c r="K483" s="78">
        <f t="shared" si="254"/>
        <v>0</v>
      </c>
      <c r="L483" s="78">
        <f t="shared" si="255"/>
        <v>0</v>
      </c>
      <c r="M483" s="78">
        <f t="shared" ca="1" si="256"/>
        <v>7.4608904933814738E-2</v>
      </c>
      <c r="N483" s="78">
        <f t="shared" ca="1" si="241"/>
        <v>9.317296290022023E-3</v>
      </c>
      <c r="O483" s="78">
        <f t="shared" si="257"/>
        <v>5.0000000000000001E-4</v>
      </c>
      <c r="P483" s="13"/>
      <c r="Q483" s="8"/>
      <c r="R483" s="13"/>
      <c r="S483" s="89">
        <f t="shared" si="242"/>
        <v>0</v>
      </c>
      <c r="T483" s="75">
        <f t="shared" si="243"/>
        <v>0</v>
      </c>
      <c r="U483" s="90">
        <f t="shared" si="244"/>
        <v>0</v>
      </c>
      <c r="V483" s="82">
        <f t="shared" si="245"/>
        <v>0</v>
      </c>
      <c r="W483" s="8"/>
      <c r="X483" s="8"/>
      <c r="Y483" s="12"/>
      <c r="Z483" s="12"/>
      <c r="AA483" s="12"/>
      <c r="AB483" s="12"/>
      <c r="AC483" s="91">
        <f t="shared" si="246"/>
        <v>0</v>
      </c>
      <c r="AD483" s="75">
        <f t="shared" si="247"/>
        <v>0</v>
      </c>
      <c r="AE483" s="88">
        <f t="shared" si="236"/>
        <v>0</v>
      </c>
      <c r="AF483" s="92">
        <f t="shared" si="237"/>
        <v>0</v>
      </c>
      <c r="AG483" s="93">
        <f t="shared" si="238"/>
        <v>0</v>
      </c>
      <c r="AH483" s="93">
        <f t="shared" si="239"/>
        <v>0</v>
      </c>
      <c r="AI483" s="78">
        <f t="shared" si="240"/>
        <v>0</v>
      </c>
      <c r="AJ483" s="92">
        <f t="shared" si="248"/>
        <v>0</v>
      </c>
      <c r="AK483" s="78">
        <f t="shared" si="249"/>
        <v>0</v>
      </c>
      <c r="AL483" s="11"/>
      <c r="AM483" s="14"/>
      <c r="AN483" s="11"/>
      <c r="AO483" s="15"/>
      <c r="AP483" s="11"/>
      <c r="AQ483" s="11"/>
      <c r="AR483" s="11"/>
      <c r="AS483" s="75" t="str">
        <f t="shared" si="258"/>
        <v/>
      </c>
      <c r="AT483" s="75" t="str">
        <f t="shared" ca="1" si="259"/>
        <v/>
      </c>
      <c r="AU483" s="75" t="str">
        <f t="shared" si="260"/>
        <v/>
      </c>
      <c r="AV483" s="75" t="str">
        <f t="shared" ca="1" si="261"/>
        <v/>
      </c>
      <c r="AW483" s="169"/>
      <c r="AX483" s="169"/>
      <c r="AY483" s="75" t="str">
        <f t="shared" si="262"/>
        <v/>
      </c>
      <c r="AZ483" s="169"/>
      <c r="BA483" s="169"/>
      <c r="BB483" s="75" t="str">
        <f t="shared" si="263"/>
        <v/>
      </c>
      <c r="BC483" s="11"/>
      <c r="BH483" s="52"/>
      <c r="BI483" s="52"/>
      <c r="BJ483" s="52"/>
      <c r="BK483" s="52"/>
      <c r="BL483" s="52"/>
      <c r="BM483" s="52"/>
      <c r="BQ483" s="27"/>
      <c r="BR483" s="27"/>
      <c r="BS483" s="27"/>
      <c r="BT483" s="27"/>
      <c r="BU483" s="27"/>
      <c r="BV483" s="27"/>
      <c r="BW483" s="54"/>
      <c r="BX483" s="26"/>
      <c r="BY483" s="54"/>
      <c r="BZ483" s="26"/>
      <c r="CA483" s="26"/>
      <c r="CB483" s="26"/>
    </row>
    <row r="484" spans="1:80" ht="17.45" customHeight="1">
      <c r="A484" s="86">
        <f t="shared" si="264"/>
        <v>68.5</v>
      </c>
      <c r="B484" s="179">
        <f t="shared" si="250"/>
        <v>46426</v>
      </c>
      <c r="C484" s="8"/>
      <c r="D484" s="11"/>
      <c r="E484" s="12"/>
      <c r="F484" s="11"/>
      <c r="G484" s="74">
        <f t="shared" si="265"/>
        <v>765</v>
      </c>
      <c r="H484" s="75">
        <f t="shared" si="265"/>
        <v>5848</v>
      </c>
      <c r="I484" s="88">
        <f t="shared" si="252"/>
        <v>0</v>
      </c>
      <c r="J484" s="78">
        <f t="shared" si="253"/>
        <v>0</v>
      </c>
      <c r="K484" s="78">
        <f t="shared" si="254"/>
        <v>0</v>
      </c>
      <c r="L484" s="78">
        <f t="shared" si="255"/>
        <v>0</v>
      </c>
      <c r="M484" s="78">
        <f t="shared" ca="1" si="256"/>
        <v>7.4608904933814738E-2</v>
      </c>
      <c r="N484" s="78">
        <f t="shared" ca="1" si="241"/>
        <v>9.317296290022023E-3</v>
      </c>
      <c r="O484" s="78">
        <f t="shared" si="257"/>
        <v>5.0000000000000001E-4</v>
      </c>
      <c r="P484" s="13"/>
      <c r="Q484" s="8"/>
      <c r="R484" s="13"/>
      <c r="S484" s="89">
        <f t="shared" si="242"/>
        <v>0</v>
      </c>
      <c r="T484" s="75">
        <f t="shared" si="243"/>
        <v>0</v>
      </c>
      <c r="U484" s="90">
        <f t="shared" si="244"/>
        <v>0</v>
      </c>
      <c r="V484" s="82">
        <f t="shared" si="245"/>
        <v>0</v>
      </c>
      <c r="W484" s="8"/>
      <c r="X484" s="8"/>
      <c r="Y484" s="12"/>
      <c r="Z484" s="12"/>
      <c r="AA484" s="12"/>
      <c r="AB484" s="12"/>
      <c r="AC484" s="91">
        <f t="shared" si="246"/>
        <v>0</v>
      </c>
      <c r="AD484" s="75">
        <f t="shared" si="247"/>
        <v>0</v>
      </c>
      <c r="AE484" s="88">
        <f t="shared" si="236"/>
        <v>0</v>
      </c>
      <c r="AF484" s="92">
        <f t="shared" si="237"/>
        <v>0</v>
      </c>
      <c r="AG484" s="93">
        <f t="shared" si="238"/>
        <v>0</v>
      </c>
      <c r="AH484" s="93">
        <f t="shared" si="239"/>
        <v>0</v>
      </c>
      <c r="AI484" s="78">
        <f t="shared" si="240"/>
        <v>0</v>
      </c>
      <c r="AJ484" s="92">
        <f t="shared" si="248"/>
        <v>0</v>
      </c>
      <c r="AK484" s="78">
        <f t="shared" si="249"/>
        <v>0</v>
      </c>
      <c r="AL484" s="11"/>
      <c r="AM484" s="14"/>
      <c r="AN484" s="11"/>
      <c r="AO484" s="15"/>
      <c r="AP484" s="11"/>
      <c r="AQ484" s="11"/>
      <c r="AR484" s="11"/>
      <c r="AS484" s="75" t="str">
        <f t="shared" si="258"/>
        <v/>
      </c>
      <c r="AT484" s="75" t="str">
        <f t="shared" ca="1" si="259"/>
        <v/>
      </c>
      <c r="AU484" s="75" t="str">
        <f t="shared" si="260"/>
        <v/>
      </c>
      <c r="AV484" s="75" t="str">
        <f t="shared" ca="1" si="261"/>
        <v/>
      </c>
      <c r="AW484" s="169"/>
      <c r="AX484" s="169"/>
      <c r="AY484" s="75" t="str">
        <f t="shared" si="262"/>
        <v/>
      </c>
      <c r="AZ484" s="169"/>
      <c r="BA484" s="169"/>
      <c r="BB484" s="75" t="str">
        <f t="shared" si="263"/>
        <v/>
      </c>
      <c r="BC484" s="11"/>
      <c r="BH484" s="52"/>
      <c r="BI484" s="52"/>
      <c r="BJ484" s="52"/>
      <c r="BK484" s="52"/>
      <c r="BL484" s="52"/>
      <c r="BM484" s="52"/>
      <c r="BQ484" s="27"/>
      <c r="BR484" s="27"/>
      <c r="BS484" s="27"/>
      <c r="BT484" s="27"/>
      <c r="BU484" s="27"/>
      <c r="BV484" s="27"/>
      <c r="BW484" s="54"/>
      <c r="BX484" s="26"/>
      <c r="BY484" s="54"/>
      <c r="BZ484" s="26"/>
      <c r="CA484" s="26"/>
      <c r="CB484" s="26"/>
    </row>
    <row r="485" spans="1:80" ht="17.45" customHeight="1">
      <c r="A485" s="94">
        <f t="shared" si="264"/>
        <v>68.599999999999994</v>
      </c>
      <c r="B485" s="179">
        <f t="shared" si="250"/>
        <v>46427</v>
      </c>
      <c r="C485" s="8"/>
      <c r="D485" s="11"/>
      <c r="E485" s="12"/>
      <c r="F485" s="11"/>
      <c r="G485" s="74">
        <f t="shared" si="265"/>
        <v>765</v>
      </c>
      <c r="H485" s="75">
        <f t="shared" si="265"/>
        <v>5848</v>
      </c>
      <c r="I485" s="88">
        <f t="shared" si="252"/>
        <v>0</v>
      </c>
      <c r="J485" s="78">
        <f t="shared" si="253"/>
        <v>0</v>
      </c>
      <c r="K485" s="78">
        <f t="shared" si="254"/>
        <v>0</v>
      </c>
      <c r="L485" s="78">
        <f t="shared" si="255"/>
        <v>0</v>
      </c>
      <c r="M485" s="78">
        <f t="shared" ca="1" si="256"/>
        <v>7.4608904933814738E-2</v>
      </c>
      <c r="N485" s="78">
        <f t="shared" ca="1" si="241"/>
        <v>9.317296290022023E-3</v>
      </c>
      <c r="O485" s="78">
        <f t="shared" si="257"/>
        <v>5.0000000000000001E-4</v>
      </c>
      <c r="P485" s="13"/>
      <c r="Q485" s="8"/>
      <c r="R485" s="13"/>
      <c r="S485" s="89">
        <f t="shared" si="242"/>
        <v>0</v>
      </c>
      <c r="T485" s="75">
        <f t="shared" si="243"/>
        <v>0</v>
      </c>
      <c r="U485" s="90">
        <f t="shared" si="244"/>
        <v>0</v>
      </c>
      <c r="V485" s="82">
        <f t="shared" si="245"/>
        <v>0</v>
      </c>
      <c r="W485" s="8"/>
      <c r="X485" s="8"/>
      <c r="Y485" s="12"/>
      <c r="Z485" s="12"/>
      <c r="AA485" s="12"/>
      <c r="AB485" s="12"/>
      <c r="AC485" s="91">
        <f t="shared" si="246"/>
        <v>0</v>
      </c>
      <c r="AD485" s="75">
        <f t="shared" si="247"/>
        <v>0</v>
      </c>
      <c r="AE485" s="88">
        <f t="shared" si="236"/>
        <v>0</v>
      </c>
      <c r="AF485" s="92">
        <f t="shared" si="237"/>
        <v>0</v>
      </c>
      <c r="AG485" s="93">
        <f t="shared" si="238"/>
        <v>0</v>
      </c>
      <c r="AH485" s="93">
        <f t="shared" si="239"/>
        <v>0</v>
      </c>
      <c r="AI485" s="78">
        <f t="shared" si="240"/>
        <v>0</v>
      </c>
      <c r="AJ485" s="92">
        <f t="shared" si="248"/>
        <v>0</v>
      </c>
      <c r="AK485" s="78">
        <f t="shared" si="249"/>
        <v>0</v>
      </c>
      <c r="AL485" s="11"/>
      <c r="AM485" s="14"/>
      <c r="AN485" s="11"/>
      <c r="AO485" s="15"/>
      <c r="AP485" s="11"/>
      <c r="AQ485" s="11"/>
      <c r="AR485" s="11"/>
      <c r="AS485" s="75" t="str">
        <f t="shared" si="258"/>
        <v/>
      </c>
      <c r="AT485" s="75" t="str">
        <f t="shared" ca="1" si="259"/>
        <v/>
      </c>
      <c r="AU485" s="75" t="str">
        <f t="shared" si="260"/>
        <v/>
      </c>
      <c r="AV485" s="75" t="str">
        <f t="shared" ca="1" si="261"/>
        <v/>
      </c>
      <c r="AW485" s="169"/>
      <c r="AX485" s="169"/>
      <c r="AY485" s="75" t="str">
        <f t="shared" si="262"/>
        <v/>
      </c>
      <c r="AZ485" s="169"/>
      <c r="BA485" s="169"/>
      <c r="BB485" s="75" t="str">
        <f t="shared" si="263"/>
        <v/>
      </c>
      <c r="BC485" s="11"/>
      <c r="BH485" s="52"/>
      <c r="BI485" s="52"/>
      <c r="BJ485" s="52"/>
      <c r="BK485" s="52"/>
      <c r="BL485" s="52"/>
      <c r="BM485" s="52"/>
      <c r="BQ485" s="27"/>
      <c r="BR485" s="27"/>
      <c r="BS485" s="27"/>
      <c r="BT485" s="27"/>
      <c r="BU485" s="27"/>
      <c r="BV485" s="27"/>
      <c r="BW485" s="54"/>
      <c r="BX485" s="26"/>
      <c r="BY485" s="54"/>
      <c r="BZ485" s="26"/>
      <c r="CA485" s="26"/>
      <c r="CB485" s="26"/>
    </row>
    <row r="486" spans="1:80" ht="17.45" customHeight="1" thickBot="1">
      <c r="A486" s="86">
        <f t="shared" si="264"/>
        <v>68.7</v>
      </c>
      <c r="B486" s="180">
        <f t="shared" si="250"/>
        <v>46428</v>
      </c>
      <c r="C486" s="16"/>
      <c r="D486" s="17"/>
      <c r="E486" s="18"/>
      <c r="F486" s="17"/>
      <c r="G486" s="96">
        <f t="shared" si="265"/>
        <v>765</v>
      </c>
      <c r="H486" s="97">
        <f t="shared" si="265"/>
        <v>5848</v>
      </c>
      <c r="I486" s="98">
        <f t="shared" si="252"/>
        <v>0</v>
      </c>
      <c r="J486" s="99">
        <f t="shared" si="253"/>
        <v>0</v>
      </c>
      <c r="K486" s="99">
        <f t="shared" si="254"/>
        <v>0</v>
      </c>
      <c r="L486" s="99">
        <f t="shared" si="255"/>
        <v>0</v>
      </c>
      <c r="M486" s="99">
        <f t="shared" ca="1" si="256"/>
        <v>7.4608904933814738E-2</v>
      </c>
      <c r="N486" s="99">
        <f t="shared" ca="1" si="241"/>
        <v>9.317296290022023E-3</v>
      </c>
      <c r="O486" s="99">
        <f t="shared" si="257"/>
        <v>5.0000000000000001E-4</v>
      </c>
      <c r="P486" s="19"/>
      <c r="Q486" s="16"/>
      <c r="R486" s="19"/>
      <c r="S486" s="89">
        <f t="shared" si="242"/>
        <v>0</v>
      </c>
      <c r="T486" s="75">
        <f t="shared" si="243"/>
        <v>0</v>
      </c>
      <c r="U486" s="100">
        <f t="shared" si="244"/>
        <v>0</v>
      </c>
      <c r="V486" s="101">
        <f t="shared" si="245"/>
        <v>0</v>
      </c>
      <c r="W486" s="16"/>
      <c r="X486" s="8"/>
      <c r="Y486" s="12"/>
      <c r="Z486" s="12"/>
      <c r="AA486" s="12"/>
      <c r="AB486" s="12"/>
      <c r="AC486" s="102">
        <f t="shared" si="246"/>
        <v>0</v>
      </c>
      <c r="AD486" s="97">
        <f t="shared" si="247"/>
        <v>0</v>
      </c>
      <c r="AE486" s="98">
        <f t="shared" si="236"/>
        <v>0</v>
      </c>
      <c r="AF486" s="103">
        <f t="shared" si="237"/>
        <v>0</v>
      </c>
      <c r="AG486" s="104">
        <f t="shared" si="238"/>
        <v>0</v>
      </c>
      <c r="AH486" s="104">
        <f t="shared" si="239"/>
        <v>0</v>
      </c>
      <c r="AI486" s="99">
        <f t="shared" si="240"/>
        <v>0</v>
      </c>
      <c r="AJ486" s="103">
        <f t="shared" si="248"/>
        <v>0</v>
      </c>
      <c r="AK486" s="99">
        <f t="shared" si="249"/>
        <v>0</v>
      </c>
      <c r="AL486" s="17"/>
      <c r="AM486" s="20"/>
      <c r="AN486" s="17"/>
      <c r="AO486" s="21"/>
      <c r="AP486" s="17"/>
      <c r="AQ486" s="17"/>
      <c r="AR486" s="17"/>
      <c r="AS486" s="97" t="str">
        <f t="shared" si="258"/>
        <v/>
      </c>
      <c r="AT486" s="97" t="str">
        <f t="shared" ca="1" si="259"/>
        <v/>
      </c>
      <c r="AU486" s="97" t="str">
        <f t="shared" si="260"/>
        <v/>
      </c>
      <c r="AV486" s="97" t="str">
        <f t="shared" ca="1" si="261"/>
        <v/>
      </c>
      <c r="AW486" s="167"/>
      <c r="AX486" s="167"/>
      <c r="AY486" s="97" t="str">
        <f t="shared" si="262"/>
        <v/>
      </c>
      <c r="AZ486" s="167"/>
      <c r="BA486" s="167"/>
      <c r="BB486" s="97" t="str">
        <f t="shared" si="263"/>
        <v/>
      </c>
      <c r="BC486" s="17"/>
      <c r="BH486" s="52"/>
      <c r="BI486" s="52"/>
      <c r="BJ486" s="52"/>
      <c r="BK486" s="52"/>
      <c r="BL486" s="52"/>
      <c r="BM486" s="52"/>
      <c r="BQ486" s="27"/>
      <c r="BR486" s="27"/>
      <c r="BS486" s="27"/>
      <c r="BT486" s="27"/>
      <c r="BU486" s="27"/>
      <c r="BV486" s="27"/>
      <c r="BW486" s="54"/>
      <c r="BX486" s="26"/>
      <c r="BY486" s="54"/>
      <c r="BZ486" s="26"/>
      <c r="CA486" s="26"/>
      <c r="CB486" s="26"/>
    </row>
    <row r="487" spans="1:80" ht="17.45" customHeight="1" thickTop="1">
      <c r="A487" s="71">
        <f>A480+1</f>
        <v>69.099999999999994</v>
      </c>
      <c r="B487" s="178">
        <f>B486+1</f>
        <v>46429</v>
      </c>
      <c r="C487" s="4"/>
      <c r="D487" s="5"/>
      <c r="E487" s="6"/>
      <c r="F487" s="5"/>
      <c r="G487" s="74">
        <f t="shared" si="265"/>
        <v>765</v>
      </c>
      <c r="H487" s="75">
        <f t="shared" si="265"/>
        <v>5848</v>
      </c>
      <c r="I487" s="76">
        <f t="shared" si="252"/>
        <v>0</v>
      </c>
      <c r="J487" s="77">
        <f t="shared" si="253"/>
        <v>0</v>
      </c>
      <c r="K487" s="77">
        <f t="shared" si="254"/>
        <v>0</v>
      </c>
      <c r="L487" s="77">
        <f t="shared" si="255"/>
        <v>0</v>
      </c>
      <c r="M487" s="78">
        <f t="shared" ca="1" si="256"/>
        <v>7.4608904933814738E-2</v>
      </c>
      <c r="N487" s="78">
        <f t="shared" ca="1" si="241"/>
        <v>9.317296290022023E-3</v>
      </c>
      <c r="O487" s="78">
        <f t="shared" si="257"/>
        <v>5.0000000000000001E-4</v>
      </c>
      <c r="P487" s="13"/>
      <c r="Q487" s="8"/>
      <c r="R487" s="13"/>
      <c r="S487" s="79">
        <f t="shared" si="242"/>
        <v>0</v>
      </c>
      <c r="T487" s="80">
        <f t="shared" si="243"/>
        <v>0</v>
      </c>
      <c r="U487" s="90">
        <f t="shared" si="244"/>
        <v>0</v>
      </c>
      <c r="V487" s="82">
        <f t="shared" si="245"/>
        <v>0</v>
      </c>
      <c r="W487" s="4"/>
      <c r="X487" s="4"/>
      <c r="Y487" s="6"/>
      <c r="Z487" s="6"/>
      <c r="AA487" s="6"/>
      <c r="AB487" s="6"/>
      <c r="AC487" s="83">
        <f t="shared" si="246"/>
        <v>0</v>
      </c>
      <c r="AD487" s="80">
        <f t="shared" si="247"/>
        <v>0</v>
      </c>
      <c r="AE487" s="76">
        <f t="shared" si="236"/>
        <v>0</v>
      </c>
      <c r="AF487" s="84">
        <f t="shared" si="237"/>
        <v>0</v>
      </c>
      <c r="AG487" s="85">
        <f t="shared" si="238"/>
        <v>0</v>
      </c>
      <c r="AH487" s="85">
        <f t="shared" si="239"/>
        <v>0</v>
      </c>
      <c r="AI487" s="77">
        <f t="shared" si="240"/>
        <v>0</v>
      </c>
      <c r="AJ487" s="84">
        <f t="shared" si="248"/>
        <v>0</v>
      </c>
      <c r="AK487" s="77">
        <f t="shared" si="249"/>
        <v>0</v>
      </c>
      <c r="AL487" s="5"/>
      <c r="AM487" s="9"/>
      <c r="AN487" s="5"/>
      <c r="AO487" s="10"/>
      <c r="AP487" s="5"/>
      <c r="AQ487" s="5"/>
      <c r="AR487" s="5"/>
      <c r="AS487" s="80" t="str">
        <f t="shared" si="258"/>
        <v/>
      </c>
      <c r="AT487" s="80" t="str">
        <f t="shared" ca="1" si="259"/>
        <v/>
      </c>
      <c r="AU487" s="80" t="str">
        <f t="shared" si="260"/>
        <v/>
      </c>
      <c r="AV487" s="80" t="str">
        <f t="shared" ca="1" si="261"/>
        <v/>
      </c>
      <c r="AW487" s="165"/>
      <c r="AX487" s="165"/>
      <c r="AY487" s="80" t="str">
        <f t="shared" si="262"/>
        <v/>
      </c>
      <c r="AZ487" s="165"/>
      <c r="BA487" s="165"/>
      <c r="BB487" s="80" t="str">
        <f t="shared" si="263"/>
        <v/>
      </c>
      <c r="BC487" s="5"/>
      <c r="BH487" s="52"/>
      <c r="BI487" s="52"/>
      <c r="BJ487" s="52"/>
      <c r="BK487" s="52"/>
      <c r="BL487" s="52"/>
      <c r="BM487" s="52"/>
      <c r="BQ487" s="27"/>
      <c r="BR487" s="27"/>
      <c r="BS487" s="27"/>
      <c r="BT487" s="27"/>
      <c r="BU487" s="27"/>
      <c r="BV487" s="27"/>
      <c r="BW487" s="54"/>
      <c r="BX487" s="26"/>
      <c r="BY487" s="54"/>
      <c r="BZ487" s="26"/>
      <c r="CA487" s="26"/>
      <c r="CB487" s="26"/>
    </row>
    <row r="488" spans="1:80" ht="17.45" customHeight="1">
      <c r="A488" s="86">
        <f t="shared" si="264"/>
        <v>69.2</v>
      </c>
      <c r="B488" s="179">
        <f t="shared" si="250"/>
        <v>46430</v>
      </c>
      <c r="C488" s="8"/>
      <c r="D488" s="11"/>
      <c r="E488" s="12"/>
      <c r="F488" s="11"/>
      <c r="G488" s="74">
        <f t="shared" si="265"/>
        <v>765</v>
      </c>
      <c r="H488" s="75">
        <f t="shared" si="265"/>
        <v>5848</v>
      </c>
      <c r="I488" s="88">
        <f t="shared" si="252"/>
        <v>0</v>
      </c>
      <c r="J488" s="78">
        <f t="shared" si="253"/>
        <v>0</v>
      </c>
      <c r="K488" s="78">
        <f t="shared" si="254"/>
        <v>0</v>
      </c>
      <c r="L488" s="78">
        <f t="shared" si="255"/>
        <v>0</v>
      </c>
      <c r="M488" s="78">
        <f t="shared" ca="1" si="256"/>
        <v>7.4608904933814738E-2</v>
      </c>
      <c r="N488" s="78">
        <f t="shared" ca="1" si="241"/>
        <v>9.317296290022023E-3</v>
      </c>
      <c r="O488" s="78">
        <f t="shared" si="257"/>
        <v>5.0000000000000001E-4</v>
      </c>
      <c r="P488" s="13"/>
      <c r="Q488" s="8"/>
      <c r="R488" s="13"/>
      <c r="S488" s="89">
        <f t="shared" si="242"/>
        <v>0</v>
      </c>
      <c r="T488" s="75">
        <f t="shared" si="243"/>
        <v>0</v>
      </c>
      <c r="U488" s="90">
        <f t="shared" si="244"/>
        <v>0</v>
      </c>
      <c r="V488" s="82">
        <f t="shared" si="245"/>
        <v>0</v>
      </c>
      <c r="W488" s="8"/>
      <c r="X488" s="8"/>
      <c r="Y488" s="12"/>
      <c r="Z488" s="12"/>
      <c r="AA488" s="12"/>
      <c r="AB488" s="12"/>
      <c r="AC488" s="91">
        <f t="shared" si="246"/>
        <v>0</v>
      </c>
      <c r="AD488" s="75">
        <f t="shared" si="247"/>
        <v>0</v>
      </c>
      <c r="AE488" s="88">
        <f t="shared" si="236"/>
        <v>0</v>
      </c>
      <c r="AF488" s="92">
        <f t="shared" si="237"/>
        <v>0</v>
      </c>
      <c r="AG488" s="93">
        <f t="shared" si="238"/>
        <v>0</v>
      </c>
      <c r="AH488" s="93">
        <f t="shared" si="239"/>
        <v>0</v>
      </c>
      <c r="AI488" s="78">
        <f t="shared" si="240"/>
        <v>0</v>
      </c>
      <c r="AJ488" s="92">
        <f t="shared" si="248"/>
        <v>0</v>
      </c>
      <c r="AK488" s="78">
        <f t="shared" si="249"/>
        <v>0</v>
      </c>
      <c r="AL488" s="11"/>
      <c r="AM488" s="14"/>
      <c r="AN488" s="11"/>
      <c r="AO488" s="15"/>
      <c r="AP488" s="11"/>
      <c r="AQ488" s="11"/>
      <c r="AR488" s="11"/>
      <c r="AS488" s="75" t="str">
        <f t="shared" si="258"/>
        <v/>
      </c>
      <c r="AT488" s="75" t="str">
        <f t="shared" ca="1" si="259"/>
        <v/>
      </c>
      <c r="AU488" s="75" t="str">
        <f t="shared" si="260"/>
        <v/>
      </c>
      <c r="AV488" s="75" t="str">
        <f t="shared" ca="1" si="261"/>
        <v/>
      </c>
      <c r="AW488" s="169"/>
      <c r="AX488" s="169"/>
      <c r="AY488" s="75" t="str">
        <f t="shared" si="262"/>
        <v/>
      </c>
      <c r="AZ488" s="169"/>
      <c r="BA488" s="169"/>
      <c r="BB488" s="75" t="str">
        <f t="shared" si="263"/>
        <v/>
      </c>
      <c r="BC488" s="11"/>
      <c r="BH488" s="52"/>
      <c r="BI488" s="52"/>
      <c r="BJ488" s="52"/>
      <c r="BK488" s="52"/>
      <c r="BL488" s="52"/>
      <c r="BM488" s="52"/>
      <c r="BQ488" s="27"/>
      <c r="BR488" s="27"/>
      <c r="BS488" s="27"/>
      <c r="BT488" s="27"/>
      <c r="BU488" s="27"/>
      <c r="BV488" s="27"/>
      <c r="BW488" s="54"/>
      <c r="BX488" s="26"/>
      <c r="BY488" s="54"/>
      <c r="BZ488" s="26"/>
      <c r="CA488" s="26"/>
      <c r="CB488" s="26"/>
    </row>
    <row r="489" spans="1:80" ht="17.45" customHeight="1">
      <c r="A489" s="94">
        <f t="shared" si="264"/>
        <v>69.3</v>
      </c>
      <c r="B489" s="179">
        <f t="shared" si="250"/>
        <v>46431</v>
      </c>
      <c r="C489" s="8"/>
      <c r="D489" s="11"/>
      <c r="E489" s="12"/>
      <c r="F489" s="11"/>
      <c r="G489" s="74">
        <f t="shared" si="265"/>
        <v>765</v>
      </c>
      <c r="H489" s="75">
        <f t="shared" si="265"/>
        <v>5848</v>
      </c>
      <c r="I489" s="88">
        <f t="shared" si="252"/>
        <v>0</v>
      </c>
      <c r="J489" s="78">
        <f t="shared" si="253"/>
        <v>0</v>
      </c>
      <c r="K489" s="78">
        <f t="shared" si="254"/>
        <v>0</v>
      </c>
      <c r="L489" s="78">
        <f t="shared" si="255"/>
        <v>0</v>
      </c>
      <c r="M489" s="78">
        <f t="shared" ca="1" si="256"/>
        <v>7.4608904933814738E-2</v>
      </c>
      <c r="N489" s="78">
        <f t="shared" ca="1" si="241"/>
        <v>9.317296290022023E-3</v>
      </c>
      <c r="O489" s="78">
        <f t="shared" si="257"/>
        <v>5.0000000000000001E-4</v>
      </c>
      <c r="P489" s="13"/>
      <c r="Q489" s="8"/>
      <c r="R489" s="13"/>
      <c r="S489" s="89">
        <f t="shared" si="242"/>
        <v>0</v>
      </c>
      <c r="T489" s="75">
        <f t="shared" si="243"/>
        <v>0</v>
      </c>
      <c r="U489" s="90">
        <f t="shared" si="244"/>
        <v>0</v>
      </c>
      <c r="V489" s="82">
        <f t="shared" si="245"/>
        <v>0</v>
      </c>
      <c r="W489" s="8"/>
      <c r="X489" s="8"/>
      <c r="Y489" s="12"/>
      <c r="Z489" s="12"/>
      <c r="AA489" s="12"/>
      <c r="AB489" s="12"/>
      <c r="AC489" s="91">
        <f t="shared" si="246"/>
        <v>0</v>
      </c>
      <c r="AD489" s="75">
        <f t="shared" si="247"/>
        <v>0</v>
      </c>
      <c r="AE489" s="88">
        <f t="shared" si="236"/>
        <v>0</v>
      </c>
      <c r="AF489" s="92">
        <f t="shared" si="237"/>
        <v>0</v>
      </c>
      <c r="AG489" s="93">
        <f t="shared" si="238"/>
        <v>0</v>
      </c>
      <c r="AH489" s="93">
        <f t="shared" si="239"/>
        <v>0</v>
      </c>
      <c r="AI489" s="78">
        <f t="shared" si="240"/>
        <v>0</v>
      </c>
      <c r="AJ489" s="92">
        <f t="shared" si="248"/>
        <v>0</v>
      </c>
      <c r="AK489" s="78">
        <f t="shared" si="249"/>
        <v>0</v>
      </c>
      <c r="AL489" s="11"/>
      <c r="AM489" s="14"/>
      <c r="AN489" s="11"/>
      <c r="AO489" s="15"/>
      <c r="AP489" s="11"/>
      <c r="AQ489" s="11"/>
      <c r="AR489" s="11"/>
      <c r="AS489" s="75" t="str">
        <f t="shared" si="258"/>
        <v/>
      </c>
      <c r="AT489" s="75" t="str">
        <f t="shared" ca="1" si="259"/>
        <v/>
      </c>
      <c r="AU489" s="75" t="str">
        <f t="shared" si="260"/>
        <v/>
      </c>
      <c r="AV489" s="75" t="str">
        <f t="shared" ca="1" si="261"/>
        <v/>
      </c>
      <c r="AW489" s="169"/>
      <c r="AX489" s="169"/>
      <c r="AY489" s="75" t="str">
        <f t="shared" si="262"/>
        <v/>
      </c>
      <c r="AZ489" s="169"/>
      <c r="BA489" s="169"/>
      <c r="BB489" s="75" t="str">
        <f t="shared" si="263"/>
        <v/>
      </c>
      <c r="BC489" s="11"/>
      <c r="BH489" s="52"/>
      <c r="BI489" s="52"/>
      <c r="BJ489" s="52"/>
      <c r="BK489" s="52"/>
      <c r="BL489" s="52"/>
      <c r="BM489" s="52"/>
      <c r="BQ489" s="27"/>
      <c r="BR489" s="27"/>
      <c r="BS489" s="27"/>
      <c r="BT489" s="27"/>
      <c r="BU489" s="27"/>
      <c r="BV489" s="27"/>
      <c r="BW489" s="54"/>
      <c r="BX489" s="26"/>
      <c r="BY489" s="54"/>
      <c r="BZ489" s="26"/>
      <c r="CA489" s="26"/>
      <c r="CB489" s="26"/>
    </row>
    <row r="490" spans="1:80" ht="17.45" customHeight="1">
      <c r="A490" s="86">
        <f t="shared" si="264"/>
        <v>69.400000000000006</v>
      </c>
      <c r="B490" s="179">
        <f t="shared" si="250"/>
        <v>46432</v>
      </c>
      <c r="C490" s="8"/>
      <c r="D490" s="11"/>
      <c r="E490" s="12"/>
      <c r="F490" s="11"/>
      <c r="G490" s="74">
        <f t="shared" si="265"/>
        <v>765</v>
      </c>
      <c r="H490" s="75">
        <f t="shared" si="265"/>
        <v>5848</v>
      </c>
      <c r="I490" s="88">
        <f t="shared" si="252"/>
        <v>0</v>
      </c>
      <c r="J490" s="78">
        <f t="shared" si="253"/>
        <v>0</v>
      </c>
      <c r="K490" s="78">
        <f t="shared" si="254"/>
        <v>0</v>
      </c>
      <c r="L490" s="78">
        <f t="shared" si="255"/>
        <v>0</v>
      </c>
      <c r="M490" s="78">
        <f t="shared" ca="1" si="256"/>
        <v>7.4608904933814738E-2</v>
      </c>
      <c r="N490" s="78">
        <f t="shared" ca="1" si="241"/>
        <v>9.317296290022023E-3</v>
      </c>
      <c r="O490" s="78">
        <f t="shared" si="257"/>
        <v>5.0000000000000001E-4</v>
      </c>
      <c r="P490" s="13"/>
      <c r="Q490" s="8"/>
      <c r="R490" s="13"/>
      <c r="S490" s="89">
        <f t="shared" si="242"/>
        <v>0</v>
      </c>
      <c r="T490" s="75">
        <f t="shared" si="243"/>
        <v>0</v>
      </c>
      <c r="U490" s="90">
        <f t="shared" si="244"/>
        <v>0</v>
      </c>
      <c r="V490" s="82">
        <f t="shared" si="245"/>
        <v>0</v>
      </c>
      <c r="W490" s="8"/>
      <c r="X490" s="8"/>
      <c r="Y490" s="12"/>
      <c r="Z490" s="12"/>
      <c r="AA490" s="12"/>
      <c r="AB490" s="12"/>
      <c r="AC490" s="91">
        <f t="shared" si="246"/>
        <v>0</v>
      </c>
      <c r="AD490" s="75">
        <f t="shared" si="247"/>
        <v>0</v>
      </c>
      <c r="AE490" s="88">
        <f t="shared" si="236"/>
        <v>0</v>
      </c>
      <c r="AF490" s="92">
        <f t="shared" si="237"/>
        <v>0</v>
      </c>
      <c r="AG490" s="93">
        <f t="shared" si="238"/>
        <v>0</v>
      </c>
      <c r="AH490" s="93">
        <f t="shared" si="239"/>
        <v>0</v>
      </c>
      <c r="AI490" s="78">
        <f t="shared" si="240"/>
        <v>0</v>
      </c>
      <c r="AJ490" s="92">
        <f t="shared" si="248"/>
        <v>0</v>
      </c>
      <c r="AK490" s="78">
        <f t="shared" si="249"/>
        <v>0</v>
      </c>
      <c r="AL490" s="11"/>
      <c r="AM490" s="14"/>
      <c r="AN490" s="11"/>
      <c r="AO490" s="15"/>
      <c r="AP490" s="11"/>
      <c r="AQ490" s="11"/>
      <c r="AR490" s="11"/>
      <c r="AS490" s="75" t="str">
        <f t="shared" si="258"/>
        <v/>
      </c>
      <c r="AT490" s="75" t="str">
        <f t="shared" ca="1" si="259"/>
        <v/>
      </c>
      <c r="AU490" s="75" t="str">
        <f t="shared" si="260"/>
        <v/>
      </c>
      <c r="AV490" s="75" t="str">
        <f t="shared" ca="1" si="261"/>
        <v/>
      </c>
      <c r="AW490" s="169"/>
      <c r="AX490" s="169"/>
      <c r="AY490" s="75" t="str">
        <f t="shared" si="262"/>
        <v/>
      </c>
      <c r="AZ490" s="169"/>
      <c r="BA490" s="169"/>
      <c r="BB490" s="75" t="str">
        <f t="shared" si="263"/>
        <v/>
      </c>
      <c r="BC490" s="11"/>
      <c r="BH490" s="52"/>
      <c r="BI490" s="52"/>
      <c r="BJ490" s="52"/>
      <c r="BK490" s="52"/>
      <c r="BL490" s="52"/>
      <c r="BM490" s="52"/>
      <c r="BQ490" s="27"/>
      <c r="BR490" s="27"/>
      <c r="BS490" s="27"/>
      <c r="BT490" s="27"/>
      <c r="BU490" s="27"/>
      <c r="BV490" s="27"/>
      <c r="BW490" s="54"/>
      <c r="BX490" s="26"/>
      <c r="BY490" s="54"/>
      <c r="BZ490" s="26"/>
      <c r="CA490" s="26"/>
      <c r="CB490" s="26"/>
    </row>
    <row r="491" spans="1:80" ht="17.45" customHeight="1">
      <c r="A491" s="94">
        <f t="shared" si="264"/>
        <v>69.5</v>
      </c>
      <c r="B491" s="179">
        <f t="shared" si="250"/>
        <v>46433</v>
      </c>
      <c r="C491" s="8"/>
      <c r="D491" s="11"/>
      <c r="E491" s="12"/>
      <c r="F491" s="11"/>
      <c r="G491" s="74">
        <f t="shared" si="265"/>
        <v>765</v>
      </c>
      <c r="H491" s="75">
        <f t="shared" si="265"/>
        <v>5848</v>
      </c>
      <c r="I491" s="88">
        <f t="shared" si="252"/>
        <v>0</v>
      </c>
      <c r="J491" s="78">
        <f t="shared" si="253"/>
        <v>0</v>
      </c>
      <c r="K491" s="78">
        <f t="shared" si="254"/>
        <v>0</v>
      </c>
      <c r="L491" s="78">
        <f t="shared" si="255"/>
        <v>0</v>
      </c>
      <c r="M491" s="78">
        <f t="shared" ca="1" si="256"/>
        <v>7.4608904933814738E-2</v>
      </c>
      <c r="N491" s="78">
        <f t="shared" ca="1" si="241"/>
        <v>9.317296290022023E-3</v>
      </c>
      <c r="O491" s="78">
        <f t="shared" si="257"/>
        <v>5.0000000000000001E-4</v>
      </c>
      <c r="P491" s="13"/>
      <c r="Q491" s="8"/>
      <c r="R491" s="13"/>
      <c r="S491" s="89">
        <f t="shared" si="242"/>
        <v>0</v>
      </c>
      <c r="T491" s="75">
        <f t="shared" si="243"/>
        <v>0</v>
      </c>
      <c r="U491" s="90">
        <f t="shared" si="244"/>
        <v>0</v>
      </c>
      <c r="V491" s="82">
        <f t="shared" si="245"/>
        <v>0</v>
      </c>
      <c r="W491" s="8"/>
      <c r="X491" s="8"/>
      <c r="Y491" s="12"/>
      <c r="Z491" s="12"/>
      <c r="AA491" s="12"/>
      <c r="AB491" s="12"/>
      <c r="AC491" s="91">
        <f t="shared" si="246"/>
        <v>0</v>
      </c>
      <c r="AD491" s="75">
        <f t="shared" si="247"/>
        <v>0</v>
      </c>
      <c r="AE491" s="88">
        <f t="shared" si="236"/>
        <v>0</v>
      </c>
      <c r="AF491" s="92">
        <f t="shared" si="237"/>
        <v>0</v>
      </c>
      <c r="AG491" s="93">
        <f t="shared" si="238"/>
        <v>0</v>
      </c>
      <c r="AH491" s="93">
        <f t="shared" si="239"/>
        <v>0</v>
      </c>
      <c r="AI491" s="78">
        <f t="shared" si="240"/>
        <v>0</v>
      </c>
      <c r="AJ491" s="92">
        <f t="shared" si="248"/>
        <v>0</v>
      </c>
      <c r="AK491" s="78">
        <f t="shared" si="249"/>
        <v>0</v>
      </c>
      <c r="AL491" s="11"/>
      <c r="AM491" s="14"/>
      <c r="AN491" s="11"/>
      <c r="AO491" s="15"/>
      <c r="AP491" s="11"/>
      <c r="AQ491" s="11"/>
      <c r="AR491" s="11"/>
      <c r="AS491" s="75" t="str">
        <f t="shared" si="258"/>
        <v/>
      </c>
      <c r="AT491" s="75" t="str">
        <f t="shared" ca="1" si="259"/>
        <v/>
      </c>
      <c r="AU491" s="75" t="str">
        <f t="shared" si="260"/>
        <v/>
      </c>
      <c r="AV491" s="75" t="str">
        <f t="shared" ca="1" si="261"/>
        <v/>
      </c>
      <c r="AW491" s="169"/>
      <c r="AX491" s="169"/>
      <c r="AY491" s="75" t="str">
        <f t="shared" si="262"/>
        <v/>
      </c>
      <c r="AZ491" s="169"/>
      <c r="BA491" s="169"/>
      <c r="BB491" s="75" t="str">
        <f t="shared" si="263"/>
        <v/>
      </c>
      <c r="BC491" s="11"/>
      <c r="BH491" s="52"/>
      <c r="BI491" s="52"/>
      <c r="BJ491" s="52"/>
      <c r="BK491" s="52"/>
      <c r="BL491" s="52"/>
      <c r="BM491" s="52"/>
      <c r="BQ491" s="27"/>
      <c r="BR491" s="27"/>
      <c r="BS491" s="27"/>
      <c r="BT491" s="27"/>
      <c r="BU491" s="27"/>
      <c r="BV491" s="27"/>
      <c r="BW491" s="54"/>
      <c r="BX491" s="26"/>
      <c r="BY491" s="54"/>
      <c r="BZ491" s="26"/>
      <c r="CA491" s="26"/>
      <c r="CB491" s="26"/>
    </row>
    <row r="492" spans="1:80" ht="17.45" customHeight="1">
      <c r="A492" s="86">
        <f t="shared" si="264"/>
        <v>69.599999999999994</v>
      </c>
      <c r="B492" s="179">
        <f t="shared" si="250"/>
        <v>46434</v>
      </c>
      <c r="C492" s="8"/>
      <c r="D492" s="11"/>
      <c r="E492" s="12"/>
      <c r="F492" s="11"/>
      <c r="G492" s="74">
        <f t="shared" ref="G492:H500" si="266">G491-E492-C492</f>
        <v>765</v>
      </c>
      <c r="H492" s="75">
        <f t="shared" si="266"/>
        <v>5848</v>
      </c>
      <c r="I492" s="88">
        <f t="shared" si="252"/>
        <v>0</v>
      </c>
      <c r="J492" s="78">
        <f t="shared" si="253"/>
        <v>0</v>
      </c>
      <c r="K492" s="78">
        <f t="shared" si="254"/>
        <v>0</v>
      </c>
      <c r="L492" s="78">
        <f t="shared" si="255"/>
        <v>0</v>
      </c>
      <c r="M492" s="78">
        <f t="shared" ca="1" si="256"/>
        <v>7.4608904933814738E-2</v>
      </c>
      <c r="N492" s="78">
        <f t="shared" ca="1" si="241"/>
        <v>9.317296290022023E-3</v>
      </c>
      <c r="O492" s="78">
        <f t="shared" si="257"/>
        <v>5.0000000000000001E-4</v>
      </c>
      <c r="P492" s="13"/>
      <c r="Q492" s="8"/>
      <c r="R492" s="13"/>
      <c r="S492" s="89">
        <f t="shared" si="242"/>
        <v>0</v>
      </c>
      <c r="T492" s="75">
        <f t="shared" si="243"/>
        <v>0</v>
      </c>
      <c r="U492" s="90">
        <f t="shared" si="244"/>
        <v>0</v>
      </c>
      <c r="V492" s="82">
        <f t="shared" si="245"/>
        <v>0</v>
      </c>
      <c r="W492" s="8"/>
      <c r="X492" s="8"/>
      <c r="Y492" s="12"/>
      <c r="Z492" s="12"/>
      <c r="AA492" s="12"/>
      <c r="AB492" s="12"/>
      <c r="AC492" s="91">
        <f t="shared" si="246"/>
        <v>0</v>
      </c>
      <c r="AD492" s="75">
        <f t="shared" si="247"/>
        <v>0</v>
      </c>
      <c r="AE492" s="88">
        <f t="shared" si="236"/>
        <v>0</v>
      </c>
      <c r="AF492" s="92">
        <f t="shared" si="237"/>
        <v>0</v>
      </c>
      <c r="AG492" s="93">
        <f t="shared" si="238"/>
        <v>0</v>
      </c>
      <c r="AH492" s="93">
        <f t="shared" si="239"/>
        <v>0</v>
      </c>
      <c r="AI492" s="78">
        <f t="shared" si="240"/>
        <v>0</v>
      </c>
      <c r="AJ492" s="92">
        <f t="shared" si="248"/>
        <v>0</v>
      </c>
      <c r="AK492" s="78">
        <f t="shared" si="249"/>
        <v>0</v>
      </c>
      <c r="AL492" s="11"/>
      <c r="AM492" s="14"/>
      <c r="AN492" s="11"/>
      <c r="AO492" s="15"/>
      <c r="AP492" s="11"/>
      <c r="AQ492" s="11"/>
      <c r="AR492" s="11"/>
      <c r="AS492" s="75" t="str">
        <f t="shared" si="258"/>
        <v/>
      </c>
      <c r="AT492" s="75" t="str">
        <f t="shared" ca="1" si="259"/>
        <v/>
      </c>
      <c r="AU492" s="75" t="str">
        <f t="shared" si="260"/>
        <v/>
      </c>
      <c r="AV492" s="75" t="str">
        <f t="shared" ca="1" si="261"/>
        <v/>
      </c>
      <c r="AW492" s="169"/>
      <c r="AX492" s="169"/>
      <c r="AY492" s="75" t="str">
        <f t="shared" si="262"/>
        <v/>
      </c>
      <c r="AZ492" s="169"/>
      <c r="BA492" s="169"/>
      <c r="BB492" s="75" t="str">
        <f t="shared" si="263"/>
        <v/>
      </c>
      <c r="BC492" s="11"/>
      <c r="BH492" s="52"/>
      <c r="BI492" s="52"/>
      <c r="BJ492" s="52"/>
      <c r="BK492" s="52"/>
      <c r="BL492" s="52"/>
      <c r="BM492" s="52"/>
      <c r="BQ492" s="27"/>
      <c r="BR492" s="27"/>
      <c r="BS492" s="27"/>
      <c r="BT492" s="27"/>
      <c r="BU492" s="27"/>
      <c r="BV492" s="27"/>
      <c r="BW492" s="54"/>
      <c r="BX492" s="26"/>
      <c r="BY492" s="54"/>
      <c r="BZ492" s="26"/>
      <c r="CA492" s="26"/>
      <c r="CB492" s="26"/>
    </row>
    <row r="493" spans="1:80" ht="17.45" customHeight="1" thickBot="1">
      <c r="A493" s="94">
        <f t="shared" si="264"/>
        <v>69.7</v>
      </c>
      <c r="B493" s="180">
        <f t="shared" si="250"/>
        <v>46435</v>
      </c>
      <c r="C493" s="16"/>
      <c r="D493" s="17"/>
      <c r="E493" s="18"/>
      <c r="F493" s="17"/>
      <c r="G493" s="96">
        <f t="shared" si="266"/>
        <v>765</v>
      </c>
      <c r="H493" s="97">
        <f t="shared" si="266"/>
        <v>5848</v>
      </c>
      <c r="I493" s="98">
        <f t="shared" si="252"/>
        <v>0</v>
      </c>
      <c r="J493" s="99">
        <f t="shared" si="253"/>
        <v>0</v>
      </c>
      <c r="K493" s="99">
        <f t="shared" si="254"/>
        <v>0</v>
      </c>
      <c r="L493" s="99">
        <f t="shared" si="255"/>
        <v>0</v>
      </c>
      <c r="M493" s="99">
        <f t="shared" ca="1" si="256"/>
        <v>7.4608904933814738E-2</v>
      </c>
      <c r="N493" s="99">
        <f t="shared" ca="1" si="241"/>
        <v>9.317296290022023E-3</v>
      </c>
      <c r="O493" s="99">
        <f t="shared" si="257"/>
        <v>5.0000000000000001E-4</v>
      </c>
      <c r="P493" s="19"/>
      <c r="Q493" s="16"/>
      <c r="R493" s="19"/>
      <c r="S493" s="89">
        <f t="shared" si="242"/>
        <v>0</v>
      </c>
      <c r="T493" s="75">
        <f t="shared" si="243"/>
        <v>0</v>
      </c>
      <c r="U493" s="100">
        <f t="shared" si="244"/>
        <v>0</v>
      </c>
      <c r="V493" s="101">
        <f t="shared" si="245"/>
        <v>0</v>
      </c>
      <c r="W493" s="16"/>
      <c r="X493" s="8"/>
      <c r="Y493" s="12"/>
      <c r="Z493" s="12"/>
      <c r="AA493" s="12"/>
      <c r="AB493" s="12"/>
      <c r="AC493" s="102">
        <f t="shared" si="246"/>
        <v>0</v>
      </c>
      <c r="AD493" s="97">
        <f t="shared" si="247"/>
        <v>0</v>
      </c>
      <c r="AE493" s="98">
        <f t="shared" si="236"/>
        <v>0</v>
      </c>
      <c r="AF493" s="103">
        <f t="shared" si="237"/>
        <v>0</v>
      </c>
      <c r="AG493" s="104">
        <f t="shared" si="238"/>
        <v>0</v>
      </c>
      <c r="AH493" s="104">
        <f t="shared" si="239"/>
        <v>0</v>
      </c>
      <c r="AI493" s="99">
        <f t="shared" si="240"/>
        <v>0</v>
      </c>
      <c r="AJ493" s="103">
        <f t="shared" si="248"/>
        <v>0</v>
      </c>
      <c r="AK493" s="99">
        <f t="shared" si="249"/>
        <v>0</v>
      </c>
      <c r="AL493" s="17"/>
      <c r="AM493" s="20"/>
      <c r="AN493" s="17"/>
      <c r="AO493" s="21"/>
      <c r="AP493" s="17"/>
      <c r="AQ493" s="17"/>
      <c r="AR493" s="17"/>
      <c r="AS493" s="97" t="str">
        <f t="shared" si="258"/>
        <v/>
      </c>
      <c r="AT493" s="97" t="str">
        <f t="shared" ca="1" si="259"/>
        <v/>
      </c>
      <c r="AU493" s="97" t="str">
        <f t="shared" si="260"/>
        <v/>
      </c>
      <c r="AV493" s="97" t="str">
        <f t="shared" ca="1" si="261"/>
        <v/>
      </c>
      <c r="AW493" s="167"/>
      <c r="AX493" s="167"/>
      <c r="AY493" s="97" t="str">
        <f t="shared" si="262"/>
        <v/>
      </c>
      <c r="AZ493" s="167"/>
      <c r="BA493" s="167"/>
      <c r="BB493" s="97" t="str">
        <f t="shared" si="263"/>
        <v/>
      </c>
      <c r="BC493" s="17"/>
      <c r="BH493" s="52"/>
      <c r="BI493" s="52"/>
      <c r="BJ493" s="52"/>
      <c r="BK493" s="52"/>
      <c r="BL493" s="52"/>
      <c r="BM493" s="52"/>
      <c r="BQ493" s="27"/>
      <c r="BR493" s="27"/>
      <c r="BS493" s="27"/>
      <c r="BT493" s="27"/>
      <c r="BU493" s="27"/>
      <c r="BV493" s="27"/>
      <c r="BW493" s="54"/>
      <c r="BX493" s="26"/>
      <c r="BY493" s="54"/>
      <c r="BZ493" s="26"/>
      <c r="CA493" s="26"/>
      <c r="CB493" s="26"/>
    </row>
    <row r="494" spans="1:80" ht="17.45" customHeight="1" thickTop="1">
      <c r="A494" s="105">
        <f>A487+1</f>
        <v>70.099999999999994</v>
      </c>
      <c r="B494" s="178">
        <f>B493+1</f>
        <v>46436</v>
      </c>
      <c r="C494" s="4"/>
      <c r="D494" s="5"/>
      <c r="E494" s="6"/>
      <c r="F494" s="5"/>
      <c r="G494" s="74">
        <f t="shared" si="266"/>
        <v>765</v>
      </c>
      <c r="H494" s="75">
        <f t="shared" si="266"/>
        <v>5848</v>
      </c>
      <c r="I494" s="76">
        <f t="shared" si="252"/>
        <v>0</v>
      </c>
      <c r="J494" s="77">
        <f t="shared" si="253"/>
        <v>0</v>
      </c>
      <c r="K494" s="77">
        <f t="shared" si="254"/>
        <v>0</v>
      </c>
      <c r="L494" s="77">
        <f t="shared" si="255"/>
        <v>0</v>
      </c>
      <c r="M494" s="78">
        <f t="shared" ca="1" si="256"/>
        <v>7.4608904933814738E-2</v>
      </c>
      <c r="N494" s="78">
        <f t="shared" ca="1" si="241"/>
        <v>9.317296290022023E-3</v>
      </c>
      <c r="O494" s="78">
        <f t="shared" si="257"/>
        <v>5.0000000000000001E-4</v>
      </c>
      <c r="P494" s="13"/>
      <c r="Q494" s="8"/>
      <c r="R494" s="13"/>
      <c r="S494" s="79">
        <f t="shared" si="242"/>
        <v>0</v>
      </c>
      <c r="T494" s="80">
        <f t="shared" si="243"/>
        <v>0</v>
      </c>
      <c r="U494" s="90">
        <f t="shared" si="244"/>
        <v>0</v>
      </c>
      <c r="V494" s="82">
        <f t="shared" si="245"/>
        <v>0</v>
      </c>
      <c r="W494" s="4"/>
      <c r="X494" s="4"/>
      <c r="Y494" s="6"/>
      <c r="Z494" s="6"/>
      <c r="AA494" s="6"/>
      <c r="AB494" s="6"/>
      <c r="AC494" s="83">
        <f t="shared" si="246"/>
        <v>0</v>
      </c>
      <c r="AD494" s="80">
        <f t="shared" si="247"/>
        <v>0</v>
      </c>
      <c r="AE494" s="76">
        <f t="shared" si="236"/>
        <v>0</v>
      </c>
      <c r="AF494" s="84">
        <f t="shared" si="237"/>
        <v>0</v>
      </c>
      <c r="AG494" s="85">
        <f t="shared" si="238"/>
        <v>0</v>
      </c>
      <c r="AH494" s="85">
        <f t="shared" si="239"/>
        <v>0</v>
      </c>
      <c r="AI494" s="77">
        <f t="shared" si="240"/>
        <v>0</v>
      </c>
      <c r="AJ494" s="84">
        <f t="shared" si="248"/>
        <v>0</v>
      </c>
      <c r="AK494" s="77">
        <f t="shared" si="249"/>
        <v>0</v>
      </c>
      <c r="AL494" s="5"/>
      <c r="AM494" s="9"/>
      <c r="AN494" s="5"/>
      <c r="AO494" s="10"/>
      <c r="AP494" s="5"/>
      <c r="AQ494" s="5"/>
      <c r="AR494" s="5"/>
      <c r="AS494" s="80" t="str">
        <f t="shared" si="258"/>
        <v/>
      </c>
      <c r="AT494" s="80" t="str">
        <f t="shared" ca="1" si="259"/>
        <v/>
      </c>
      <c r="AU494" s="80" t="str">
        <f t="shared" si="260"/>
        <v/>
      </c>
      <c r="AV494" s="80" t="str">
        <f t="shared" ca="1" si="261"/>
        <v/>
      </c>
      <c r="AW494" s="165"/>
      <c r="AX494" s="165"/>
      <c r="AY494" s="80" t="str">
        <f t="shared" si="262"/>
        <v/>
      </c>
      <c r="AZ494" s="165"/>
      <c r="BA494" s="165"/>
      <c r="BB494" s="80" t="str">
        <f t="shared" si="263"/>
        <v/>
      </c>
      <c r="BC494" s="5"/>
      <c r="BH494" s="52"/>
      <c r="BI494" s="52"/>
      <c r="BJ494" s="52"/>
      <c r="BK494" s="52"/>
      <c r="BL494" s="52"/>
      <c r="BM494" s="52"/>
      <c r="BQ494" s="27"/>
      <c r="BR494" s="27"/>
      <c r="BS494" s="27"/>
      <c r="BT494" s="27"/>
      <c r="BU494" s="27"/>
      <c r="BV494" s="27"/>
      <c r="BW494" s="54"/>
      <c r="BX494" s="26"/>
      <c r="BY494" s="54"/>
      <c r="BZ494" s="26"/>
      <c r="CA494" s="26"/>
      <c r="CB494" s="26"/>
    </row>
    <row r="495" spans="1:80" ht="17.45" customHeight="1">
      <c r="A495" s="94">
        <f t="shared" si="264"/>
        <v>70.2</v>
      </c>
      <c r="B495" s="179">
        <f t="shared" si="250"/>
        <v>46437</v>
      </c>
      <c r="C495" s="8"/>
      <c r="D495" s="11"/>
      <c r="E495" s="12"/>
      <c r="F495" s="11"/>
      <c r="G495" s="74">
        <f t="shared" si="266"/>
        <v>765</v>
      </c>
      <c r="H495" s="75">
        <f t="shared" si="266"/>
        <v>5848</v>
      </c>
      <c r="I495" s="88">
        <f t="shared" si="252"/>
        <v>0</v>
      </c>
      <c r="J495" s="78">
        <f t="shared" si="253"/>
        <v>0</v>
      </c>
      <c r="K495" s="78">
        <f t="shared" si="254"/>
        <v>0</v>
      </c>
      <c r="L495" s="78">
        <f t="shared" si="255"/>
        <v>0</v>
      </c>
      <c r="M495" s="78">
        <f t="shared" ca="1" si="256"/>
        <v>7.4608904933814738E-2</v>
      </c>
      <c r="N495" s="78">
        <f t="shared" ca="1" si="241"/>
        <v>9.317296290022023E-3</v>
      </c>
      <c r="O495" s="78">
        <f t="shared" si="257"/>
        <v>5.0000000000000001E-4</v>
      </c>
      <c r="P495" s="13"/>
      <c r="Q495" s="8"/>
      <c r="R495" s="13"/>
      <c r="S495" s="89">
        <f t="shared" si="242"/>
        <v>0</v>
      </c>
      <c r="T495" s="75">
        <f t="shared" si="243"/>
        <v>0</v>
      </c>
      <c r="U495" s="90">
        <f t="shared" si="244"/>
        <v>0</v>
      </c>
      <c r="V495" s="82">
        <f t="shared" si="245"/>
        <v>0</v>
      </c>
      <c r="W495" s="8"/>
      <c r="X495" s="8"/>
      <c r="Y495" s="12"/>
      <c r="Z495" s="12"/>
      <c r="AA495" s="12"/>
      <c r="AB495" s="12"/>
      <c r="AC495" s="91">
        <f t="shared" si="246"/>
        <v>0</v>
      </c>
      <c r="AD495" s="75">
        <f t="shared" si="247"/>
        <v>0</v>
      </c>
      <c r="AE495" s="88">
        <f t="shared" si="236"/>
        <v>0</v>
      </c>
      <c r="AF495" s="92">
        <f t="shared" si="237"/>
        <v>0</v>
      </c>
      <c r="AG495" s="93">
        <f t="shared" si="238"/>
        <v>0</v>
      </c>
      <c r="AH495" s="93">
        <f t="shared" si="239"/>
        <v>0</v>
      </c>
      <c r="AI495" s="78">
        <f t="shared" si="240"/>
        <v>0</v>
      </c>
      <c r="AJ495" s="92">
        <f t="shared" si="248"/>
        <v>0</v>
      </c>
      <c r="AK495" s="78">
        <f t="shared" si="249"/>
        <v>0</v>
      </c>
      <c r="AL495" s="11"/>
      <c r="AM495" s="14"/>
      <c r="AN495" s="11"/>
      <c r="AO495" s="15"/>
      <c r="AP495" s="11"/>
      <c r="AQ495" s="11"/>
      <c r="AR495" s="11"/>
      <c r="AS495" s="75" t="str">
        <f t="shared" si="258"/>
        <v/>
      </c>
      <c r="AT495" s="75" t="str">
        <f t="shared" ca="1" si="259"/>
        <v/>
      </c>
      <c r="AU495" s="75" t="str">
        <f t="shared" si="260"/>
        <v/>
      </c>
      <c r="AV495" s="75" t="str">
        <f t="shared" ca="1" si="261"/>
        <v/>
      </c>
      <c r="AW495" s="169"/>
      <c r="AX495" s="169"/>
      <c r="AY495" s="75" t="str">
        <f t="shared" si="262"/>
        <v/>
      </c>
      <c r="AZ495" s="169"/>
      <c r="BA495" s="169"/>
      <c r="BB495" s="75" t="str">
        <f t="shared" si="263"/>
        <v/>
      </c>
      <c r="BC495" s="11"/>
      <c r="BH495" s="52"/>
      <c r="BI495" s="52"/>
      <c r="BJ495" s="52"/>
      <c r="BK495" s="52"/>
      <c r="BL495" s="52"/>
      <c r="BM495" s="52"/>
      <c r="BQ495" s="27"/>
      <c r="BR495" s="27"/>
      <c r="BS495" s="27"/>
      <c r="BT495" s="27"/>
      <c r="BU495" s="27"/>
      <c r="BV495" s="27"/>
      <c r="BW495" s="54"/>
      <c r="BX495" s="26"/>
      <c r="BY495" s="54"/>
      <c r="BZ495" s="26"/>
      <c r="CA495" s="26"/>
      <c r="CB495" s="26"/>
    </row>
    <row r="496" spans="1:80" ht="17.45" customHeight="1">
      <c r="A496" s="86">
        <f t="shared" si="264"/>
        <v>70.3</v>
      </c>
      <c r="B496" s="179">
        <f t="shared" si="250"/>
        <v>46438</v>
      </c>
      <c r="C496" s="8"/>
      <c r="D496" s="11"/>
      <c r="E496" s="12"/>
      <c r="F496" s="11"/>
      <c r="G496" s="74">
        <f t="shared" si="266"/>
        <v>765</v>
      </c>
      <c r="H496" s="75">
        <f t="shared" si="266"/>
        <v>5848</v>
      </c>
      <c r="I496" s="88">
        <f t="shared" si="252"/>
        <v>0</v>
      </c>
      <c r="J496" s="78">
        <f t="shared" si="253"/>
        <v>0</v>
      </c>
      <c r="K496" s="78">
        <f t="shared" si="254"/>
        <v>0</v>
      </c>
      <c r="L496" s="78">
        <f t="shared" si="255"/>
        <v>0</v>
      </c>
      <c r="M496" s="78">
        <f t="shared" ca="1" si="256"/>
        <v>7.4608904933814738E-2</v>
      </c>
      <c r="N496" s="78">
        <f t="shared" ca="1" si="241"/>
        <v>9.317296290022023E-3</v>
      </c>
      <c r="O496" s="78">
        <f t="shared" si="257"/>
        <v>5.0000000000000001E-4</v>
      </c>
      <c r="P496" s="13"/>
      <c r="Q496" s="8"/>
      <c r="R496" s="13"/>
      <c r="S496" s="89">
        <f t="shared" si="242"/>
        <v>0</v>
      </c>
      <c r="T496" s="75">
        <f t="shared" si="243"/>
        <v>0</v>
      </c>
      <c r="U496" s="90">
        <f t="shared" si="244"/>
        <v>0</v>
      </c>
      <c r="V496" s="82">
        <f t="shared" si="245"/>
        <v>0</v>
      </c>
      <c r="W496" s="8"/>
      <c r="X496" s="8"/>
      <c r="Y496" s="12"/>
      <c r="Z496" s="12"/>
      <c r="AA496" s="12"/>
      <c r="AB496" s="12"/>
      <c r="AC496" s="91">
        <f t="shared" si="246"/>
        <v>0</v>
      </c>
      <c r="AD496" s="75">
        <f t="shared" si="247"/>
        <v>0</v>
      </c>
      <c r="AE496" s="88">
        <f t="shared" si="236"/>
        <v>0</v>
      </c>
      <c r="AF496" s="92">
        <f t="shared" si="237"/>
        <v>0</v>
      </c>
      <c r="AG496" s="93">
        <f t="shared" si="238"/>
        <v>0</v>
      </c>
      <c r="AH496" s="93">
        <f t="shared" si="239"/>
        <v>0</v>
      </c>
      <c r="AI496" s="78">
        <f t="shared" si="240"/>
        <v>0</v>
      </c>
      <c r="AJ496" s="92">
        <f t="shared" si="248"/>
        <v>0</v>
      </c>
      <c r="AK496" s="78">
        <f t="shared" si="249"/>
        <v>0</v>
      </c>
      <c r="AL496" s="11"/>
      <c r="AM496" s="14"/>
      <c r="AN496" s="11"/>
      <c r="AO496" s="15"/>
      <c r="AP496" s="11"/>
      <c r="AQ496" s="11"/>
      <c r="AR496" s="11"/>
      <c r="AS496" s="75" t="str">
        <f t="shared" si="258"/>
        <v/>
      </c>
      <c r="AT496" s="75" t="str">
        <f t="shared" ca="1" si="259"/>
        <v/>
      </c>
      <c r="AU496" s="75" t="str">
        <f t="shared" si="260"/>
        <v/>
      </c>
      <c r="AV496" s="75" t="str">
        <f t="shared" ca="1" si="261"/>
        <v/>
      </c>
      <c r="AW496" s="169"/>
      <c r="AX496" s="169"/>
      <c r="AY496" s="75" t="str">
        <f t="shared" si="262"/>
        <v/>
      </c>
      <c r="AZ496" s="169"/>
      <c r="BA496" s="169"/>
      <c r="BB496" s="75" t="str">
        <f t="shared" si="263"/>
        <v/>
      </c>
      <c r="BC496" s="11"/>
      <c r="BH496" s="52"/>
      <c r="BI496" s="52"/>
      <c r="BJ496" s="52"/>
      <c r="BK496" s="52"/>
      <c r="BL496" s="52"/>
      <c r="BM496" s="52"/>
      <c r="BQ496" s="27"/>
      <c r="BR496" s="27"/>
      <c r="BS496" s="27"/>
      <c r="BT496" s="27"/>
      <c r="BU496" s="27"/>
      <c r="BV496" s="27"/>
      <c r="BW496" s="54"/>
      <c r="BX496" s="26"/>
      <c r="BY496" s="54"/>
      <c r="BZ496" s="26"/>
      <c r="CA496" s="26"/>
      <c r="CB496" s="26"/>
    </row>
    <row r="497" spans="1:80" ht="17.45" customHeight="1">
      <c r="A497" s="94">
        <f t="shared" si="264"/>
        <v>70.400000000000006</v>
      </c>
      <c r="B497" s="179">
        <f t="shared" si="250"/>
        <v>46439</v>
      </c>
      <c r="C497" s="8"/>
      <c r="D497" s="11"/>
      <c r="E497" s="12"/>
      <c r="F497" s="11"/>
      <c r="G497" s="74">
        <f t="shared" si="266"/>
        <v>765</v>
      </c>
      <c r="H497" s="75">
        <f t="shared" si="266"/>
        <v>5848</v>
      </c>
      <c r="I497" s="88">
        <f t="shared" si="252"/>
        <v>0</v>
      </c>
      <c r="J497" s="78">
        <f t="shared" si="253"/>
        <v>0</v>
      </c>
      <c r="K497" s="78">
        <f t="shared" si="254"/>
        <v>0</v>
      </c>
      <c r="L497" s="78">
        <f t="shared" si="255"/>
        <v>0</v>
      </c>
      <c r="M497" s="78">
        <f t="shared" ca="1" si="256"/>
        <v>7.4608904933814738E-2</v>
      </c>
      <c r="N497" s="78">
        <f t="shared" ca="1" si="241"/>
        <v>9.317296290022023E-3</v>
      </c>
      <c r="O497" s="78">
        <f t="shared" si="257"/>
        <v>5.0000000000000001E-4</v>
      </c>
      <c r="P497" s="13"/>
      <c r="Q497" s="8"/>
      <c r="R497" s="13"/>
      <c r="S497" s="89">
        <f t="shared" si="242"/>
        <v>0</v>
      </c>
      <c r="T497" s="75">
        <f t="shared" si="243"/>
        <v>0</v>
      </c>
      <c r="U497" s="90">
        <f t="shared" si="244"/>
        <v>0</v>
      </c>
      <c r="V497" s="82">
        <f t="shared" si="245"/>
        <v>0</v>
      </c>
      <c r="W497" s="8"/>
      <c r="X497" s="8"/>
      <c r="Y497" s="12"/>
      <c r="Z497" s="12"/>
      <c r="AA497" s="12"/>
      <c r="AB497" s="12"/>
      <c r="AC497" s="91">
        <f t="shared" si="246"/>
        <v>0</v>
      </c>
      <c r="AD497" s="75">
        <f t="shared" si="247"/>
        <v>0</v>
      </c>
      <c r="AE497" s="88">
        <f t="shared" si="236"/>
        <v>0</v>
      </c>
      <c r="AF497" s="92">
        <f t="shared" si="237"/>
        <v>0</v>
      </c>
      <c r="AG497" s="93">
        <f t="shared" si="238"/>
        <v>0</v>
      </c>
      <c r="AH497" s="93">
        <f t="shared" si="239"/>
        <v>0</v>
      </c>
      <c r="AI497" s="78">
        <f t="shared" si="240"/>
        <v>0</v>
      </c>
      <c r="AJ497" s="92">
        <f t="shared" si="248"/>
        <v>0</v>
      </c>
      <c r="AK497" s="78">
        <f t="shared" si="249"/>
        <v>0</v>
      </c>
      <c r="AL497" s="11"/>
      <c r="AM497" s="14"/>
      <c r="AN497" s="11"/>
      <c r="AO497" s="15"/>
      <c r="AP497" s="11"/>
      <c r="AQ497" s="11"/>
      <c r="AR497" s="11"/>
      <c r="AS497" s="75" t="str">
        <f t="shared" si="258"/>
        <v/>
      </c>
      <c r="AT497" s="75" t="str">
        <f t="shared" ca="1" si="259"/>
        <v/>
      </c>
      <c r="AU497" s="75" t="str">
        <f t="shared" si="260"/>
        <v/>
      </c>
      <c r="AV497" s="75" t="str">
        <f t="shared" ca="1" si="261"/>
        <v/>
      </c>
      <c r="AW497" s="169"/>
      <c r="AX497" s="169"/>
      <c r="AY497" s="75" t="str">
        <f t="shared" si="262"/>
        <v/>
      </c>
      <c r="AZ497" s="169"/>
      <c r="BA497" s="169"/>
      <c r="BB497" s="75" t="str">
        <f t="shared" si="263"/>
        <v/>
      </c>
      <c r="BC497" s="11"/>
      <c r="BH497" s="52"/>
      <c r="BI497" s="52"/>
      <c r="BJ497" s="52"/>
      <c r="BK497" s="52"/>
      <c r="BL497" s="52"/>
      <c r="BM497" s="52"/>
      <c r="BQ497" s="27"/>
      <c r="BR497" s="27"/>
      <c r="BS497" s="27"/>
      <c r="BT497" s="27"/>
      <c r="BU497" s="27"/>
      <c r="BV497" s="27"/>
      <c r="BW497" s="54"/>
      <c r="BX497" s="26"/>
      <c r="BY497" s="54"/>
      <c r="BZ497" s="26"/>
      <c r="CA497" s="26"/>
      <c r="CB497" s="26"/>
    </row>
    <row r="498" spans="1:80" ht="17.45" customHeight="1">
      <c r="A498" s="86">
        <f t="shared" si="264"/>
        <v>70.5</v>
      </c>
      <c r="B498" s="179">
        <f t="shared" si="250"/>
        <v>46440</v>
      </c>
      <c r="C498" s="8"/>
      <c r="D498" s="11"/>
      <c r="E498" s="12"/>
      <c r="F498" s="11"/>
      <c r="G498" s="74">
        <f t="shared" si="266"/>
        <v>765</v>
      </c>
      <c r="H498" s="75">
        <f t="shared" si="266"/>
        <v>5848</v>
      </c>
      <c r="I498" s="88">
        <f t="shared" si="252"/>
        <v>0</v>
      </c>
      <c r="J498" s="78">
        <f t="shared" si="253"/>
        <v>0</v>
      </c>
      <c r="K498" s="78">
        <f t="shared" si="254"/>
        <v>0</v>
      </c>
      <c r="L498" s="78">
        <f t="shared" si="255"/>
        <v>0</v>
      </c>
      <c r="M498" s="78">
        <f t="shared" ca="1" si="256"/>
        <v>7.4608904933814738E-2</v>
      </c>
      <c r="N498" s="78">
        <f t="shared" ca="1" si="241"/>
        <v>9.317296290022023E-3</v>
      </c>
      <c r="O498" s="78">
        <f t="shared" si="257"/>
        <v>5.0000000000000001E-4</v>
      </c>
      <c r="P498" s="13"/>
      <c r="Q498" s="8"/>
      <c r="R498" s="13"/>
      <c r="S498" s="89">
        <f t="shared" si="242"/>
        <v>0</v>
      </c>
      <c r="T498" s="75">
        <f t="shared" si="243"/>
        <v>0</v>
      </c>
      <c r="U498" s="90">
        <f t="shared" si="244"/>
        <v>0</v>
      </c>
      <c r="V498" s="82">
        <f t="shared" si="245"/>
        <v>0</v>
      </c>
      <c r="W498" s="8"/>
      <c r="X498" s="8"/>
      <c r="Y498" s="12"/>
      <c r="Z498" s="12"/>
      <c r="AA498" s="12"/>
      <c r="AB498" s="12"/>
      <c r="AC498" s="91">
        <f t="shared" si="246"/>
        <v>0</v>
      </c>
      <c r="AD498" s="75">
        <f t="shared" si="247"/>
        <v>0</v>
      </c>
      <c r="AE498" s="88">
        <f t="shared" si="236"/>
        <v>0</v>
      </c>
      <c r="AF498" s="92">
        <f t="shared" si="237"/>
        <v>0</v>
      </c>
      <c r="AG498" s="93">
        <f t="shared" si="238"/>
        <v>0</v>
      </c>
      <c r="AH498" s="93">
        <f t="shared" si="239"/>
        <v>0</v>
      </c>
      <c r="AI498" s="78">
        <f t="shared" si="240"/>
        <v>0</v>
      </c>
      <c r="AJ498" s="92">
        <f t="shared" si="248"/>
        <v>0</v>
      </c>
      <c r="AK498" s="78">
        <f t="shared" si="249"/>
        <v>0</v>
      </c>
      <c r="AL498" s="11"/>
      <c r="AM498" s="14"/>
      <c r="AN498" s="11"/>
      <c r="AO498" s="15"/>
      <c r="AP498" s="11"/>
      <c r="AQ498" s="11"/>
      <c r="AR498" s="11"/>
      <c r="AS498" s="75" t="str">
        <f t="shared" si="258"/>
        <v/>
      </c>
      <c r="AT498" s="75" t="str">
        <f t="shared" ca="1" si="259"/>
        <v/>
      </c>
      <c r="AU498" s="75" t="str">
        <f t="shared" si="260"/>
        <v/>
      </c>
      <c r="AV498" s="75" t="str">
        <f t="shared" ca="1" si="261"/>
        <v/>
      </c>
      <c r="AW498" s="169"/>
      <c r="AX498" s="169"/>
      <c r="AY498" s="75" t="str">
        <f t="shared" si="262"/>
        <v/>
      </c>
      <c r="AZ498" s="169"/>
      <c r="BA498" s="169"/>
      <c r="BB498" s="75" t="str">
        <f t="shared" si="263"/>
        <v/>
      </c>
      <c r="BC498" s="11"/>
      <c r="BH498" s="52"/>
      <c r="BI498" s="52"/>
      <c r="BJ498" s="52"/>
      <c r="BK498" s="52"/>
      <c r="BL498" s="52"/>
      <c r="BM498" s="52"/>
      <c r="BQ498" s="27"/>
      <c r="BR498" s="27"/>
      <c r="BS498" s="27"/>
      <c r="BT498" s="27"/>
      <c r="BU498" s="27"/>
      <c r="BV498" s="27"/>
      <c r="BW498" s="54"/>
      <c r="BX498" s="26"/>
      <c r="BY498" s="54"/>
      <c r="BZ498" s="26"/>
      <c r="CA498" s="26"/>
      <c r="CB498" s="26"/>
    </row>
    <row r="499" spans="1:80" ht="17.45" customHeight="1">
      <c r="A499" s="94">
        <f t="shared" si="264"/>
        <v>70.599999999999994</v>
      </c>
      <c r="B499" s="179">
        <f t="shared" si="250"/>
        <v>46441</v>
      </c>
      <c r="C499" s="8"/>
      <c r="D499" s="11"/>
      <c r="E499" s="12"/>
      <c r="F499" s="11"/>
      <c r="G499" s="74">
        <f t="shared" si="266"/>
        <v>765</v>
      </c>
      <c r="H499" s="75">
        <f t="shared" si="266"/>
        <v>5848</v>
      </c>
      <c r="I499" s="88">
        <f t="shared" si="252"/>
        <v>0</v>
      </c>
      <c r="J499" s="78">
        <f t="shared" si="253"/>
        <v>0</v>
      </c>
      <c r="K499" s="78">
        <f t="shared" si="254"/>
        <v>0</v>
      </c>
      <c r="L499" s="78">
        <f t="shared" si="255"/>
        <v>0</v>
      </c>
      <c r="M499" s="78">
        <f t="shared" ca="1" si="256"/>
        <v>7.4608904933814738E-2</v>
      </c>
      <c r="N499" s="78">
        <f t="shared" ca="1" si="241"/>
        <v>9.317296290022023E-3</v>
      </c>
      <c r="O499" s="78">
        <f t="shared" si="257"/>
        <v>5.0000000000000001E-4</v>
      </c>
      <c r="P499" s="13"/>
      <c r="Q499" s="8"/>
      <c r="R499" s="13"/>
      <c r="S499" s="89">
        <f t="shared" si="242"/>
        <v>0</v>
      </c>
      <c r="T499" s="75">
        <f t="shared" si="243"/>
        <v>0</v>
      </c>
      <c r="U499" s="90">
        <f t="shared" si="244"/>
        <v>0</v>
      </c>
      <c r="V499" s="82">
        <f t="shared" si="245"/>
        <v>0</v>
      </c>
      <c r="W499" s="8"/>
      <c r="X499" s="8"/>
      <c r="Y499" s="12"/>
      <c r="Z499" s="12"/>
      <c r="AA499" s="12"/>
      <c r="AB499" s="12"/>
      <c r="AC499" s="91">
        <f t="shared" si="246"/>
        <v>0</v>
      </c>
      <c r="AD499" s="75">
        <f t="shared" si="247"/>
        <v>0</v>
      </c>
      <c r="AE499" s="88">
        <f t="shared" si="236"/>
        <v>0</v>
      </c>
      <c r="AF499" s="92">
        <f t="shared" si="237"/>
        <v>0</v>
      </c>
      <c r="AG499" s="93">
        <f t="shared" si="238"/>
        <v>0</v>
      </c>
      <c r="AH499" s="93">
        <f t="shared" si="239"/>
        <v>0</v>
      </c>
      <c r="AI499" s="78">
        <f t="shared" si="240"/>
        <v>0</v>
      </c>
      <c r="AJ499" s="92">
        <f t="shared" si="248"/>
        <v>0</v>
      </c>
      <c r="AK499" s="78">
        <f t="shared" si="249"/>
        <v>0</v>
      </c>
      <c r="AL499" s="11"/>
      <c r="AM499" s="14"/>
      <c r="AN499" s="11"/>
      <c r="AO499" s="15"/>
      <c r="AP499" s="11"/>
      <c r="AQ499" s="11"/>
      <c r="AR499" s="11"/>
      <c r="AS499" s="75" t="str">
        <f t="shared" si="258"/>
        <v/>
      </c>
      <c r="AT499" s="75" t="str">
        <f t="shared" ca="1" si="259"/>
        <v/>
      </c>
      <c r="AU499" s="75" t="str">
        <f t="shared" si="260"/>
        <v/>
      </c>
      <c r="AV499" s="75" t="str">
        <f t="shared" ca="1" si="261"/>
        <v/>
      </c>
      <c r="AW499" s="169"/>
      <c r="AX499" s="169"/>
      <c r="AY499" s="75" t="str">
        <f t="shared" si="262"/>
        <v/>
      </c>
      <c r="AZ499" s="169"/>
      <c r="BA499" s="169"/>
      <c r="BB499" s="75" t="str">
        <f t="shared" si="263"/>
        <v/>
      </c>
      <c r="BC499" s="11"/>
      <c r="BH499" s="52"/>
      <c r="BI499" s="52"/>
      <c r="BJ499" s="52"/>
      <c r="BK499" s="52"/>
      <c r="BL499" s="52"/>
      <c r="BM499" s="52"/>
      <c r="BQ499" s="27"/>
      <c r="BR499" s="27"/>
      <c r="BS499" s="27"/>
      <c r="BT499" s="27"/>
      <c r="BU499" s="27"/>
      <c r="BV499" s="27"/>
      <c r="BW499" s="54"/>
      <c r="BX499" s="26"/>
      <c r="BY499" s="54"/>
      <c r="BZ499" s="26"/>
      <c r="CA499" s="26"/>
      <c r="CB499" s="26"/>
    </row>
    <row r="500" spans="1:80" ht="17.45" customHeight="1" thickBot="1">
      <c r="A500" s="112">
        <f t="shared" si="264"/>
        <v>70.7</v>
      </c>
      <c r="B500" s="180">
        <f t="shared" si="250"/>
        <v>46442</v>
      </c>
      <c r="C500" s="16"/>
      <c r="D500" s="17"/>
      <c r="E500" s="18"/>
      <c r="F500" s="17"/>
      <c r="G500" s="96">
        <f t="shared" si="266"/>
        <v>765</v>
      </c>
      <c r="H500" s="97">
        <f t="shared" si="266"/>
        <v>5848</v>
      </c>
      <c r="I500" s="98">
        <f t="shared" si="252"/>
        <v>0</v>
      </c>
      <c r="J500" s="99">
        <f t="shared" si="253"/>
        <v>0</v>
      </c>
      <c r="K500" s="99">
        <f t="shared" si="254"/>
        <v>0</v>
      </c>
      <c r="L500" s="99">
        <f t="shared" si="255"/>
        <v>0</v>
      </c>
      <c r="M500" s="99">
        <f t="shared" ca="1" si="256"/>
        <v>7.4608904933814738E-2</v>
      </c>
      <c r="N500" s="99">
        <f t="shared" ca="1" si="241"/>
        <v>9.317296290022023E-3</v>
      </c>
      <c r="O500" s="99">
        <f t="shared" si="257"/>
        <v>5.0000000000000001E-4</v>
      </c>
      <c r="P500" s="19"/>
      <c r="Q500" s="16"/>
      <c r="R500" s="19"/>
      <c r="S500" s="89">
        <f t="shared" si="242"/>
        <v>0</v>
      </c>
      <c r="T500" s="75">
        <f t="shared" si="243"/>
        <v>0</v>
      </c>
      <c r="U500" s="100">
        <f t="shared" si="244"/>
        <v>0</v>
      </c>
      <c r="V500" s="101">
        <f t="shared" si="245"/>
        <v>0</v>
      </c>
      <c r="W500" s="16"/>
      <c r="X500" s="16"/>
      <c r="Y500" s="18"/>
      <c r="Z500" s="18"/>
      <c r="AA500" s="18"/>
      <c r="AB500" s="18"/>
      <c r="AC500" s="102">
        <f t="shared" si="246"/>
        <v>0</v>
      </c>
      <c r="AD500" s="97">
        <f t="shared" si="247"/>
        <v>0</v>
      </c>
      <c r="AE500" s="98">
        <f t="shared" si="236"/>
        <v>0</v>
      </c>
      <c r="AF500" s="103">
        <f t="shared" si="237"/>
        <v>0</v>
      </c>
      <c r="AG500" s="104">
        <f t="shared" si="238"/>
        <v>0</v>
      </c>
      <c r="AH500" s="104">
        <f t="shared" si="239"/>
        <v>0</v>
      </c>
      <c r="AI500" s="99">
        <f t="shared" si="240"/>
        <v>0</v>
      </c>
      <c r="AJ500" s="103">
        <f t="shared" si="248"/>
        <v>0</v>
      </c>
      <c r="AK500" s="99">
        <f t="shared" si="249"/>
        <v>0</v>
      </c>
      <c r="AL500" s="17"/>
      <c r="AM500" s="20"/>
      <c r="AN500" s="17"/>
      <c r="AO500" s="21"/>
      <c r="AP500" s="17"/>
      <c r="AQ500" s="17"/>
      <c r="AR500" s="17"/>
      <c r="AS500" s="97" t="str">
        <f t="shared" si="258"/>
        <v/>
      </c>
      <c r="AT500" s="97" t="str">
        <f t="shared" ca="1" si="259"/>
        <v/>
      </c>
      <c r="AU500" s="97" t="str">
        <f t="shared" si="260"/>
        <v/>
      </c>
      <c r="AV500" s="97" t="str">
        <f t="shared" ca="1" si="261"/>
        <v/>
      </c>
      <c r="AW500" s="167"/>
      <c r="AX500" s="167"/>
      <c r="AY500" s="97" t="str">
        <f t="shared" si="262"/>
        <v/>
      </c>
      <c r="AZ500" s="167"/>
      <c r="BA500" s="167"/>
      <c r="BB500" s="97" t="str">
        <f t="shared" si="263"/>
        <v/>
      </c>
      <c r="BC500" s="17"/>
      <c r="BH500" s="52"/>
      <c r="BI500" s="52"/>
      <c r="BJ500" s="52"/>
      <c r="BK500" s="52"/>
      <c r="BL500" s="52"/>
      <c r="BM500" s="52"/>
      <c r="BQ500" s="27"/>
      <c r="BR500" s="27"/>
      <c r="BS500" s="27"/>
      <c r="BT500" s="27"/>
      <c r="BU500" s="27"/>
      <c r="BV500" s="27"/>
      <c r="BW500" s="54"/>
      <c r="BX500" s="26"/>
      <c r="BY500" s="54"/>
      <c r="BZ500" s="26"/>
      <c r="CA500" s="26"/>
      <c r="CB500" s="26"/>
    </row>
    <row r="501" spans="1:80" ht="17.45" customHeight="1" thickTop="1">
      <c r="A501" s="55"/>
      <c r="AH501" s="29"/>
    </row>
    <row r="502" spans="1:80" ht="17.45" customHeight="1">
      <c r="A502" s="55"/>
      <c r="AH502" s="29"/>
    </row>
    <row r="503" spans="1:80" ht="17.45" customHeight="1">
      <c r="A503" s="55"/>
      <c r="AH503" s="29"/>
    </row>
    <row r="504" spans="1:80" ht="17.45" customHeight="1" thickBot="1">
      <c r="A504" s="55"/>
      <c r="AH504" s="29"/>
    </row>
    <row r="505" spans="1:80" ht="33" customHeight="1" thickBot="1">
      <c r="A505" s="244" t="s">
        <v>5</v>
      </c>
      <c r="B505" s="205" t="s">
        <v>5</v>
      </c>
      <c r="C505" s="205" t="s">
        <v>5</v>
      </c>
      <c r="D505" s="205" t="s">
        <v>5</v>
      </c>
      <c r="E505" s="205" t="s">
        <v>5</v>
      </c>
      <c r="F505" s="205" t="s">
        <v>5</v>
      </c>
      <c r="G505" s="205" t="s">
        <v>5</v>
      </c>
      <c r="H505" s="205" t="s">
        <v>5</v>
      </c>
      <c r="I505" s="205" t="s">
        <v>5</v>
      </c>
      <c r="J505" s="205" t="s">
        <v>5</v>
      </c>
      <c r="K505" s="205" t="s">
        <v>5</v>
      </c>
      <c r="L505" s="205" t="s">
        <v>5</v>
      </c>
      <c r="M505" s="205" t="s">
        <v>5</v>
      </c>
      <c r="N505" s="205" t="s">
        <v>5</v>
      </c>
      <c r="O505" s="205" t="s">
        <v>5</v>
      </c>
      <c r="P505" s="205" t="s">
        <v>5</v>
      </c>
      <c r="Q505" s="205" t="s">
        <v>5</v>
      </c>
      <c r="R505" s="205" t="s">
        <v>5</v>
      </c>
      <c r="S505" s="205" t="s">
        <v>5</v>
      </c>
      <c r="T505" s="205" t="s">
        <v>5</v>
      </c>
      <c r="U505" s="205" t="s">
        <v>5</v>
      </c>
      <c r="V505" s="205" t="s">
        <v>5</v>
      </c>
      <c r="W505" s="205" t="s">
        <v>5</v>
      </c>
      <c r="X505" s="205" t="s">
        <v>5</v>
      </c>
      <c r="Y505" s="205" t="s">
        <v>5</v>
      </c>
      <c r="Z505" s="205" t="s">
        <v>5</v>
      </c>
      <c r="AA505" s="205" t="s">
        <v>5</v>
      </c>
      <c r="AB505" s="205" t="s">
        <v>5</v>
      </c>
      <c r="AC505" s="205" t="s">
        <v>5</v>
      </c>
      <c r="AD505" s="205" t="s">
        <v>5</v>
      </c>
      <c r="AE505" s="205" t="s">
        <v>5</v>
      </c>
      <c r="AF505" s="205" t="s">
        <v>5</v>
      </c>
      <c r="AG505" s="205" t="s">
        <v>5</v>
      </c>
      <c r="AH505" s="206" t="s">
        <v>5</v>
      </c>
      <c r="AI505" s="53"/>
      <c r="AK505" s="52"/>
      <c r="AL505" s="53"/>
      <c r="AN505" s="52"/>
      <c r="BF505" s="54"/>
      <c r="BG505" s="54"/>
      <c r="BL505" s="52"/>
      <c r="BM505" s="52"/>
    </row>
    <row r="506" spans="1:80" ht="33" customHeight="1" thickBot="1">
      <c r="A506" s="212" t="s">
        <v>87</v>
      </c>
      <c r="B506" s="212" t="s">
        <v>88</v>
      </c>
      <c r="C506" s="212" t="s">
        <v>6</v>
      </c>
      <c r="D506" s="212" t="s">
        <v>7</v>
      </c>
      <c r="E506" s="212" t="s">
        <v>8</v>
      </c>
      <c r="F506" s="212" t="s">
        <v>9</v>
      </c>
      <c r="G506" s="212" t="s">
        <v>10</v>
      </c>
      <c r="H506" s="212" t="s">
        <v>11</v>
      </c>
      <c r="I506" s="213" t="s">
        <v>13</v>
      </c>
      <c r="J506" s="241" t="s">
        <v>12</v>
      </c>
      <c r="K506" s="212" t="s">
        <v>15</v>
      </c>
      <c r="L506" s="212" t="s">
        <v>14</v>
      </c>
      <c r="M506" s="212" t="s">
        <v>17</v>
      </c>
      <c r="N506" s="212" t="s">
        <v>16</v>
      </c>
      <c r="O506" s="212" t="s">
        <v>18</v>
      </c>
      <c r="P506" s="212" t="s">
        <v>19</v>
      </c>
      <c r="Q506" s="212" t="s">
        <v>20</v>
      </c>
      <c r="R506" s="212" t="s">
        <v>21</v>
      </c>
      <c r="S506" s="212" t="s">
        <v>22</v>
      </c>
      <c r="T506" s="212" t="s">
        <v>23</v>
      </c>
      <c r="U506" s="212" t="s">
        <v>24</v>
      </c>
      <c r="V506" s="212" t="s">
        <v>25</v>
      </c>
      <c r="W506" s="212" t="s">
        <v>26</v>
      </c>
      <c r="X506" s="212" t="s">
        <v>27</v>
      </c>
      <c r="Y506" s="212" t="s">
        <v>28</v>
      </c>
      <c r="Z506" s="212" t="s">
        <v>29</v>
      </c>
      <c r="AA506" s="212" t="s">
        <v>30</v>
      </c>
      <c r="AB506" s="212" t="s">
        <v>31</v>
      </c>
      <c r="AC506" s="213" t="s">
        <v>32</v>
      </c>
      <c r="AD506" s="213" t="s">
        <v>33</v>
      </c>
      <c r="AE506" s="212" t="s">
        <v>34</v>
      </c>
      <c r="AF506" s="213" t="s">
        <v>35</v>
      </c>
      <c r="AG506" s="212" t="s">
        <v>36</v>
      </c>
      <c r="AH506" s="213" t="s">
        <v>37</v>
      </c>
      <c r="AI506" s="53"/>
      <c r="AK506" s="52"/>
      <c r="AL506" s="53"/>
      <c r="AN506" s="52"/>
      <c r="BF506" s="54"/>
      <c r="BG506" s="54"/>
      <c r="BL506" s="52"/>
      <c r="BM506" s="52"/>
    </row>
    <row r="507" spans="1:80" ht="33" customHeight="1" thickBot="1">
      <c r="A507" s="113"/>
      <c r="B507" s="113"/>
      <c r="C507" s="158" t="s">
        <v>38</v>
      </c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262" t="s">
        <v>39</v>
      </c>
      <c r="Q507" s="263"/>
      <c r="R507" s="264"/>
      <c r="S507" s="158" t="s">
        <v>40</v>
      </c>
      <c r="T507" s="159"/>
      <c r="U507" s="159"/>
      <c r="V507" s="159"/>
      <c r="W507" s="159"/>
      <c r="X507" s="159"/>
      <c r="Y507" s="159"/>
      <c r="Z507" s="159"/>
      <c r="AA507" s="159"/>
      <c r="AB507" s="160"/>
      <c r="AC507" s="262" t="s">
        <v>41</v>
      </c>
      <c r="AD507" s="263"/>
      <c r="AE507" s="263"/>
      <c r="AF507" s="263"/>
      <c r="AG507" s="263"/>
      <c r="AH507" s="264"/>
      <c r="AI507" s="53"/>
      <c r="AK507" s="52"/>
      <c r="AL507" s="53"/>
      <c r="AN507" s="52"/>
      <c r="BF507" s="54"/>
      <c r="BG507" s="54"/>
      <c r="BL507" s="52"/>
      <c r="BM507" s="52"/>
    </row>
    <row r="508" spans="1:80" ht="33" customHeight="1" thickBot="1">
      <c r="A508" s="114">
        <v>1</v>
      </c>
      <c r="B508" s="115">
        <f>B17</f>
        <v>45959</v>
      </c>
      <c r="C508" s="116">
        <f>SUM(E11:E17)</f>
        <v>5</v>
      </c>
      <c r="D508" s="117">
        <f>SUM(C11:C17)</f>
        <v>0</v>
      </c>
      <c r="E508" s="116">
        <f>SUM(F11:F17)</f>
        <v>9</v>
      </c>
      <c r="F508" s="117">
        <f>SUM(D11:D17)</f>
        <v>0</v>
      </c>
      <c r="G508" s="118">
        <f>INDEX($G$11:$G$500, MATCH($B508-6, $B$11:$B$500, 0))</f>
        <v>830</v>
      </c>
      <c r="H508" s="118">
        <f>INDEX($H$11:$H$500, MATCH($B508-6, $B$11:$B$500, 0))</f>
        <v>5902</v>
      </c>
      <c r="I508" s="118">
        <f t="shared" ref="I508:I539" si="267">LOOKUP(B508,$B$11:$B$500,$H$11:$H$500)</f>
        <v>5894</v>
      </c>
      <c r="J508" s="117">
        <f t="shared" ref="J508:J539" si="268">LOOKUP(B508,$B$11:$B$500,$G$11:$G$500)</f>
        <v>826</v>
      </c>
      <c r="K508" s="121">
        <f>C508/$G508</f>
        <v>6.024096385542169E-3</v>
      </c>
      <c r="L508" s="121">
        <f>D508/$G508</f>
        <v>0</v>
      </c>
      <c r="M508" s="121">
        <f>E508/$H508</f>
        <v>1.5249068112504235E-3</v>
      </c>
      <c r="N508" s="121">
        <f>F508/$H508</f>
        <v>0</v>
      </c>
      <c r="O508" s="121">
        <f>CHART!$AG$1</f>
        <v>3.0000000000000001E-3</v>
      </c>
      <c r="P508" s="119">
        <f>SUM(U11:U17)</f>
        <v>115.81199999999998</v>
      </c>
      <c r="Q508" s="120">
        <f>SUM(V11:V17)</f>
        <v>908.08999999999992</v>
      </c>
      <c r="R508" s="197">
        <f>P508+Q508</f>
        <v>1023.9019999999999</v>
      </c>
      <c r="S508" s="116">
        <f>SUM(W11:W17)</f>
        <v>0</v>
      </c>
      <c r="T508" s="121">
        <f>IFERROR($S508/($H508*7),0)</f>
        <v>0</v>
      </c>
      <c r="U508" s="121">
        <f t="shared" ref="U508:U539" si="269">IFERROR(S508/(I508*7),0)</f>
        <v>0</v>
      </c>
      <c r="V508" s="117">
        <f>SUM(AD11:AD17)</f>
        <v>0</v>
      </c>
      <c r="W508" s="30">
        <f t="shared" ref="W508:W539" ca="1" si="270">IFERROR(SUM(OFFSET($X$11, (ROW()-508)*7, 0, 7, 1))/S508, 0)</f>
        <v>0</v>
      </c>
      <c r="X508" s="30">
        <f t="shared" ref="X508:X539" ca="1" si="271">IFERROR(SUM(OFFSET($Y$11, (ROW()-508)*7, 0, 7, 1))/S508, 0)</f>
        <v>0</v>
      </c>
      <c r="Y508" s="30">
        <f t="shared" ref="Y508:Y539" ca="1" si="272">IFERROR(SUM(OFFSET($Z$11, (ROW()-508)*7, 0, 7, 1))/S508, 0)</f>
        <v>0</v>
      </c>
      <c r="Z508" s="30">
        <f t="shared" ref="Z508:Z539" ca="1" si="273">IFERROR(SUM(OFFSET($AA$11, (ROW()-508)*7, 0, 7, 1))/S508, 0)</f>
        <v>0</v>
      </c>
      <c r="AA508" s="30">
        <f t="shared" ref="AA508:AA539" si="274">IFERROR(V508/S508,0)</f>
        <v>0</v>
      </c>
      <c r="AB508" s="31">
        <f ca="1">IFERROR(AVERAGE(OFFSET($AB$11, (ROW()-508)*7, 0, 7, 1)), 0)</f>
        <v>0</v>
      </c>
      <c r="AC508" s="122">
        <f ca="1">IFERROR(AVERAGE(OFFSET($AL$11, (ROW()-508)*7, 0, 7, 1)),0)</f>
        <v>138</v>
      </c>
      <c r="AD508" s="32"/>
      <c r="AE508" s="122">
        <f ca="1">IFERROR(AVERAGE(OFFSET($AN$11, (ROW()-508)*7, 0, 7, 1)),0)</f>
        <v>132.5</v>
      </c>
      <c r="AF508" s="32"/>
      <c r="AG508" s="116">
        <v>150</v>
      </c>
      <c r="AH508" s="33">
        <v>115</v>
      </c>
      <c r="AI508" s="53"/>
      <c r="AK508" s="52"/>
      <c r="AL508" s="53"/>
      <c r="AN508" s="52"/>
      <c r="BF508" s="54"/>
      <c r="BG508" s="54"/>
      <c r="BL508" s="52"/>
      <c r="BM508" s="52"/>
    </row>
    <row r="509" spans="1:80" ht="33" customHeight="1" thickBot="1">
      <c r="A509" s="114">
        <f>A508+1</f>
        <v>2</v>
      </c>
      <c r="B509" s="115">
        <f>B24</f>
        <v>45966</v>
      </c>
      <c r="C509" s="116">
        <f>SUM(E18:E24)</f>
        <v>1</v>
      </c>
      <c r="D509" s="117">
        <f>SUM(C18:C24)</f>
        <v>0</v>
      </c>
      <c r="E509" s="116">
        <f>SUM(F18:F24)</f>
        <v>4</v>
      </c>
      <c r="F509" s="117">
        <f>SUM(D18:D24)</f>
        <v>0</v>
      </c>
      <c r="G509" s="118">
        <f t="shared" ref="G509:G572" si="275">INDEX($G$11:$G$500, MATCH($B509-6, $B$11:$B$500, 0))</f>
        <v>826</v>
      </c>
      <c r="H509" s="118">
        <f t="shared" ref="H509:H572" si="276">INDEX($H$11:$H$500, MATCH($B509-6, $B$11:$B$500, 0))</f>
        <v>5892</v>
      </c>
      <c r="I509" s="118">
        <f t="shared" si="267"/>
        <v>5890</v>
      </c>
      <c r="J509" s="117">
        <f t="shared" si="268"/>
        <v>825</v>
      </c>
      <c r="K509" s="121">
        <f t="shared" ref="K509:L572" si="277">C509/$G509</f>
        <v>1.2106537530266344E-3</v>
      </c>
      <c r="L509" s="121">
        <f t="shared" si="277"/>
        <v>0</v>
      </c>
      <c r="M509" s="121">
        <f t="shared" ref="M509:N572" si="278">E509/$H509</f>
        <v>6.7888662593346908E-4</v>
      </c>
      <c r="N509" s="121">
        <f t="shared" si="278"/>
        <v>0</v>
      </c>
      <c r="O509" s="121">
        <f>$O$508</f>
        <v>3.0000000000000001E-3</v>
      </c>
      <c r="P509" s="119">
        <f>SUM(U18:U24)</f>
        <v>245.88200000000001</v>
      </c>
      <c r="Q509" s="120">
        <f>SUM(V18:V24)</f>
        <v>1543.4759999999999</v>
      </c>
      <c r="R509" s="197">
        <f t="shared" ref="R509:R572" si="279">P509+Q509</f>
        <v>1789.3579999999999</v>
      </c>
      <c r="S509" s="116">
        <f>SUM(W18:W24)</f>
        <v>0</v>
      </c>
      <c r="T509" s="121">
        <f t="shared" ref="T509:T572" si="280">IFERROR($S509/($H509*7),0)</f>
        <v>0</v>
      </c>
      <c r="U509" s="121">
        <f t="shared" si="269"/>
        <v>0</v>
      </c>
      <c r="V509" s="117">
        <f>SUM(AD18:AD24)</f>
        <v>0</v>
      </c>
      <c r="W509" s="30">
        <f t="shared" ca="1" si="270"/>
        <v>0</v>
      </c>
      <c r="X509" s="30">
        <f t="shared" ca="1" si="271"/>
        <v>0</v>
      </c>
      <c r="Y509" s="30">
        <f t="shared" ca="1" si="272"/>
        <v>0</v>
      </c>
      <c r="Z509" s="30">
        <f t="shared" ca="1" si="273"/>
        <v>0</v>
      </c>
      <c r="AA509" s="30">
        <f t="shared" si="274"/>
        <v>0</v>
      </c>
      <c r="AB509" s="31">
        <f t="shared" ref="AB509:AB572" ca="1" si="281">IFERROR(AVERAGE(OFFSET($AB$11, (ROW()-508)*7, 0, 7, 1)), 0)</f>
        <v>0</v>
      </c>
      <c r="AC509" s="122">
        <f t="shared" ref="AC509:AC572" ca="1" si="282">IFERROR(AVERAGE(OFFSET($AL$11, (ROW()-508)*7, 0, 7, 1)),0)</f>
        <v>249</v>
      </c>
      <c r="AD509" s="32">
        <f t="shared" ref="AD509:AD572" ca="1" si="283">IFERROR(AVERAGE(OFFSET($AM$11, (ROW()-508)*7, 0, 7, 1)),0)</f>
        <v>0</v>
      </c>
      <c r="AE509" s="122">
        <f t="shared" ref="AE509:AE572" ca="1" si="284">IFERROR(AVERAGE(OFFSET($AN$11, (ROW()-508)*7, 0, 7, 1)),0)</f>
        <v>234.25</v>
      </c>
      <c r="AF509" s="32">
        <f t="shared" ref="AF509:AF572" ca="1" si="285">IFERROR(AVERAGE(OFFSET($AO$11, (ROW()-508)*7, 0, 7, 1)),0)</f>
        <v>0</v>
      </c>
      <c r="AG509" s="116">
        <v>320</v>
      </c>
      <c r="AH509" s="33">
        <v>215</v>
      </c>
      <c r="AI509" s="53"/>
      <c r="AK509" s="52"/>
      <c r="AL509" s="53"/>
      <c r="AN509" s="52"/>
      <c r="BF509" s="54"/>
      <c r="BG509" s="54"/>
      <c r="BL509" s="52"/>
      <c r="BM509" s="52"/>
    </row>
    <row r="510" spans="1:80" ht="33" customHeight="1" thickBot="1">
      <c r="A510" s="114">
        <f t="shared" ref="A510:A573" si="286">A509+1</f>
        <v>3</v>
      </c>
      <c r="B510" s="115">
        <f>B31</f>
        <v>45973</v>
      </c>
      <c r="C510" s="116">
        <f>SUM(E25:E31)</f>
        <v>2</v>
      </c>
      <c r="D510" s="117">
        <f>SUM(C25:C31)</f>
        <v>0</v>
      </c>
      <c r="E510" s="116">
        <f>SUM(F25:F31)</f>
        <v>4</v>
      </c>
      <c r="F510" s="117">
        <f>SUM(D25:D31)</f>
        <v>0</v>
      </c>
      <c r="G510" s="118">
        <f t="shared" si="275"/>
        <v>824</v>
      </c>
      <c r="H510" s="118">
        <f t="shared" si="276"/>
        <v>5890</v>
      </c>
      <c r="I510" s="118">
        <f t="shared" si="267"/>
        <v>5886</v>
      </c>
      <c r="J510" s="117">
        <f t="shared" si="268"/>
        <v>823</v>
      </c>
      <c r="K510" s="121">
        <f t="shared" si="277"/>
        <v>2.4271844660194173E-3</v>
      </c>
      <c r="L510" s="121">
        <f t="shared" si="277"/>
        <v>0</v>
      </c>
      <c r="M510" s="121">
        <f t="shared" si="278"/>
        <v>6.7911714770797966E-4</v>
      </c>
      <c r="N510" s="121">
        <f t="shared" si="278"/>
        <v>0</v>
      </c>
      <c r="O510" s="121">
        <f t="shared" ref="O510:O573" si="287">$O$508</f>
        <v>3.0000000000000001E-3</v>
      </c>
      <c r="P510" s="119">
        <f>SUM(U25:U31)</f>
        <v>344.37199999999996</v>
      </c>
      <c r="Q510" s="120">
        <f>SUM(V25:V31)</f>
        <v>1566.2840000000001</v>
      </c>
      <c r="R510" s="197">
        <f t="shared" si="279"/>
        <v>1910.6559999999999</v>
      </c>
      <c r="S510" s="116">
        <f>SUM(W25:W31)</f>
        <v>0</v>
      </c>
      <c r="T510" s="121">
        <f t="shared" si="280"/>
        <v>0</v>
      </c>
      <c r="U510" s="121">
        <f t="shared" si="269"/>
        <v>0</v>
      </c>
      <c r="V510" s="117">
        <f>SUM(AD25:AD31)</f>
        <v>0</v>
      </c>
      <c r="W510" s="30">
        <f t="shared" ca="1" si="270"/>
        <v>0</v>
      </c>
      <c r="X510" s="30">
        <f t="shared" ca="1" si="271"/>
        <v>0</v>
      </c>
      <c r="Y510" s="30">
        <f t="shared" ca="1" si="272"/>
        <v>0</v>
      </c>
      <c r="Z510" s="30">
        <f t="shared" ca="1" si="273"/>
        <v>0</v>
      </c>
      <c r="AA510" s="30">
        <f t="shared" si="274"/>
        <v>0</v>
      </c>
      <c r="AB510" s="31">
        <f t="shared" ca="1" si="281"/>
        <v>0</v>
      </c>
      <c r="AC510" s="122">
        <f t="shared" ca="1" si="282"/>
        <v>354</v>
      </c>
      <c r="AD510" s="32">
        <f t="shared" ca="1" si="283"/>
        <v>0.35</v>
      </c>
      <c r="AE510" s="122">
        <f t="shared" ca="1" si="284"/>
        <v>362</v>
      </c>
      <c r="AF510" s="32">
        <f t="shared" ca="1" si="285"/>
        <v>0.48775000000000002</v>
      </c>
      <c r="AG510" s="116">
        <v>525</v>
      </c>
      <c r="AH510" s="33">
        <v>345</v>
      </c>
      <c r="AI510" s="53"/>
      <c r="AK510" s="52"/>
      <c r="AL510" s="53"/>
      <c r="AN510" s="52"/>
      <c r="BF510" s="54"/>
      <c r="BG510" s="54"/>
      <c r="BL510" s="52"/>
      <c r="BM510" s="52"/>
    </row>
    <row r="511" spans="1:80" ht="33" customHeight="1" thickBot="1">
      <c r="A511" s="114">
        <f t="shared" si="286"/>
        <v>4</v>
      </c>
      <c r="B511" s="115">
        <f>B38</f>
        <v>45980</v>
      </c>
      <c r="C511" s="116">
        <f>SUM(E32:E38)</f>
        <v>7</v>
      </c>
      <c r="D511" s="117">
        <f>SUM(C32:C38)</f>
        <v>0</v>
      </c>
      <c r="E511" s="116">
        <f>SUM(F32:F38)</f>
        <v>10</v>
      </c>
      <c r="F511" s="117">
        <f>SUM(D32:D38)</f>
        <v>0</v>
      </c>
      <c r="G511" s="118">
        <f t="shared" si="275"/>
        <v>822</v>
      </c>
      <c r="H511" s="118">
        <f t="shared" si="276"/>
        <v>5886</v>
      </c>
      <c r="I511" s="118">
        <f t="shared" si="267"/>
        <v>5876</v>
      </c>
      <c r="J511" s="117">
        <f t="shared" si="268"/>
        <v>816</v>
      </c>
      <c r="K511" s="121">
        <f t="shared" si="277"/>
        <v>8.5158150851581509E-3</v>
      </c>
      <c r="L511" s="121">
        <f t="shared" si="277"/>
        <v>0</v>
      </c>
      <c r="M511" s="121">
        <f t="shared" si="278"/>
        <v>1.6989466530750934E-3</v>
      </c>
      <c r="N511" s="121">
        <f t="shared" si="278"/>
        <v>0</v>
      </c>
      <c r="O511" s="121">
        <f t="shared" si="287"/>
        <v>3.0000000000000001E-3</v>
      </c>
      <c r="P511" s="119">
        <f>SUM(U32:U38)</f>
        <v>366.97599999999994</v>
      </c>
      <c r="Q511" s="120">
        <f>SUM(V32:V38)</f>
        <v>1564.1179999999999</v>
      </c>
      <c r="R511" s="197">
        <f t="shared" si="279"/>
        <v>1931.0939999999998</v>
      </c>
      <c r="S511" s="116">
        <f>SUM(W32:W38)</f>
        <v>0</v>
      </c>
      <c r="T511" s="121">
        <f t="shared" si="280"/>
        <v>0</v>
      </c>
      <c r="U511" s="121">
        <f t="shared" si="269"/>
        <v>0</v>
      </c>
      <c r="V511" s="117">
        <f>SUM(AD32:AD38)</f>
        <v>0</v>
      </c>
      <c r="W511" s="30">
        <f t="shared" ca="1" si="270"/>
        <v>0</v>
      </c>
      <c r="X511" s="30">
        <f t="shared" ca="1" si="271"/>
        <v>0</v>
      </c>
      <c r="Y511" s="30">
        <f t="shared" ca="1" si="272"/>
        <v>0</v>
      </c>
      <c r="Z511" s="30">
        <f t="shared" ca="1" si="273"/>
        <v>0</v>
      </c>
      <c r="AA511" s="30">
        <f t="shared" si="274"/>
        <v>0</v>
      </c>
      <c r="AB511" s="31">
        <f t="shared" ca="1" si="281"/>
        <v>0</v>
      </c>
      <c r="AC511" s="122">
        <f t="shared" ca="1" si="282"/>
        <v>571</v>
      </c>
      <c r="AD511" s="32">
        <f t="shared" ca="1" si="283"/>
        <v>0.4415</v>
      </c>
      <c r="AE511" s="122">
        <f t="shared" ca="1" si="284"/>
        <v>560.5</v>
      </c>
      <c r="AF511" s="32">
        <f t="shared" ca="1" si="285"/>
        <v>0.52500000000000002</v>
      </c>
      <c r="AG511" s="116">
        <v>755</v>
      </c>
      <c r="AH511" s="33">
        <v>475</v>
      </c>
      <c r="AI511" s="53"/>
      <c r="AK511" s="52"/>
      <c r="AL511" s="53"/>
      <c r="AN511" s="52"/>
      <c r="BF511" s="54"/>
      <c r="BG511" s="54"/>
      <c r="BL511" s="52"/>
      <c r="BM511" s="52"/>
    </row>
    <row r="512" spans="1:80" ht="33" customHeight="1" thickBot="1">
      <c r="A512" s="114">
        <f t="shared" si="286"/>
        <v>5</v>
      </c>
      <c r="B512" s="115">
        <f>B45</f>
        <v>45987</v>
      </c>
      <c r="C512" s="116">
        <f>SUM(E39:E45)</f>
        <v>7</v>
      </c>
      <c r="D512" s="117">
        <f>SUM(C39:C45)</f>
        <v>0</v>
      </c>
      <c r="E512" s="116">
        <f>SUM(F39:F45)</f>
        <v>2</v>
      </c>
      <c r="F512" s="117">
        <f>SUM(D39:D45)</f>
        <v>0</v>
      </c>
      <c r="G512" s="118">
        <f t="shared" si="275"/>
        <v>814</v>
      </c>
      <c r="H512" s="118">
        <f t="shared" si="276"/>
        <v>5876</v>
      </c>
      <c r="I512" s="118">
        <f t="shared" si="267"/>
        <v>5874</v>
      </c>
      <c r="J512" s="117">
        <f t="shared" si="268"/>
        <v>809</v>
      </c>
      <c r="K512" s="121">
        <f t="shared" si="277"/>
        <v>8.5995085995085995E-3</v>
      </c>
      <c r="L512" s="121">
        <f t="shared" si="277"/>
        <v>0</v>
      </c>
      <c r="M512" s="121">
        <f t="shared" si="278"/>
        <v>3.4036759700476512E-4</v>
      </c>
      <c r="N512" s="121">
        <f t="shared" si="278"/>
        <v>0</v>
      </c>
      <c r="O512" s="121">
        <f t="shared" si="287"/>
        <v>3.0000000000000001E-3</v>
      </c>
      <c r="P512" s="119">
        <f>SUM(U39:U45)</f>
        <v>363.13600000000002</v>
      </c>
      <c r="Q512" s="120">
        <f>SUM(V39:V45)</f>
        <v>1597.8040000000001</v>
      </c>
      <c r="R512" s="197">
        <f t="shared" si="279"/>
        <v>1960.94</v>
      </c>
      <c r="S512" s="116">
        <f>SUM(W39:W45)</f>
        <v>0</v>
      </c>
      <c r="T512" s="121">
        <f t="shared" si="280"/>
        <v>0</v>
      </c>
      <c r="U512" s="121">
        <f t="shared" si="269"/>
        <v>0</v>
      </c>
      <c r="V512" s="117">
        <f>SUM(AD39:AD45)</f>
        <v>0</v>
      </c>
      <c r="W512" s="30">
        <f t="shared" ca="1" si="270"/>
        <v>0</v>
      </c>
      <c r="X512" s="30">
        <f t="shared" ca="1" si="271"/>
        <v>0</v>
      </c>
      <c r="Y512" s="30">
        <f t="shared" ca="1" si="272"/>
        <v>0</v>
      </c>
      <c r="Z512" s="30">
        <f t="shared" ca="1" si="273"/>
        <v>0</v>
      </c>
      <c r="AA512" s="30">
        <f t="shared" si="274"/>
        <v>0</v>
      </c>
      <c r="AB512" s="31">
        <f t="shared" ca="1" si="281"/>
        <v>0</v>
      </c>
      <c r="AC512" s="122">
        <f t="shared" ca="1" si="282"/>
        <v>808.5</v>
      </c>
      <c r="AD512" s="32">
        <f t="shared" ca="1" si="283"/>
        <v>0.53300000000000003</v>
      </c>
      <c r="AE512" s="122">
        <f t="shared" ca="1" si="284"/>
        <v>635.75</v>
      </c>
      <c r="AF512" s="32">
        <f t="shared" ca="1" si="285"/>
        <v>0.48350000000000004</v>
      </c>
      <c r="AG512" s="116">
        <v>945</v>
      </c>
      <c r="AH512" s="33">
        <v>595</v>
      </c>
      <c r="AI512" s="53"/>
      <c r="AK512" s="52"/>
      <c r="AL512" s="53"/>
      <c r="AN512" s="52"/>
      <c r="BF512" s="54"/>
      <c r="BG512" s="54"/>
      <c r="BL512" s="52"/>
      <c r="BM512" s="52"/>
    </row>
    <row r="513" spans="1:65" ht="33" customHeight="1" thickBot="1">
      <c r="A513" s="114">
        <f t="shared" si="286"/>
        <v>6</v>
      </c>
      <c r="B513" s="115">
        <f>B52</f>
        <v>45994</v>
      </c>
      <c r="C513" s="116">
        <f>SUM(E46:E52)</f>
        <v>15</v>
      </c>
      <c r="D513" s="117">
        <f>SUM(C46:C52)</f>
        <v>2</v>
      </c>
      <c r="E513" s="116">
        <f>SUM(F46:F52)</f>
        <v>7</v>
      </c>
      <c r="F513" s="117">
        <f>SUM(D46:D52)</f>
        <v>0</v>
      </c>
      <c r="G513" s="118">
        <f t="shared" si="275"/>
        <v>807</v>
      </c>
      <c r="H513" s="118">
        <f t="shared" si="276"/>
        <v>5874</v>
      </c>
      <c r="I513" s="118">
        <f t="shared" si="267"/>
        <v>5867</v>
      </c>
      <c r="J513" s="117">
        <f t="shared" si="268"/>
        <v>792</v>
      </c>
      <c r="K513" s="121">
        <f t="shared" si="277"/>
        <v>1.858736059479554E-2</v>
      </c>
      <c r="L513" s="121">
        <f t="shared" si="277"/>
        <v>2.4783147459727386E-3</v>
      </c>
      <c r="M513" s="121">
        <f t="shared" si="278"/>
        <v>1.1916922029281581E-3</v>
      </c>
      <c r="N513" s="121">
        <f t="shared" si="278"/>
        <v>0</v>
      </c>
      <c r="O513" s="121">
        <f t="shared" si="287"/>
        <v>3.0000000000000001E-3</v>
      </c>
      <c r="P513" s="119">
        <f>SUM(U46:U52)</f>
        <v>293.952</v>
      </c>
      <c r="Q513" s="120">
        <f>SUM(V46:V52)</f>
        <v>1443.856</v>
      </c>
      <c r="R513" s="197">
        <f t="shared" si="279"/>
        <v>1737.808</v>
      </c>
      <c r="S513" s="116">
        <f>SUM(W46:W52)</f>
        <v>0</v>
      </c>
      <c r="T513" s="121">
        <f t="shared" si="280"/>
        <v>0</v>
      </c>
      <c r="U513" s="121">
        <f t="shared" si="269"/>
        <v>0</v>
      </c>
      <c r="V513" s="117">
        <f>SUM(AD46:AD52)</f>
        <v>0</v>
      </c>
      <c r="W513" s="30">
        <f t="shared" ca="1" si="270"/>
        <v>0</v>
      </c>
      <c r="X513" s="30">
        <f t="shared" ca="1" si="271"/>
        <v>0</v>
      </c>
      <c r="Y513" s="30">
        <f t="shared" ca="1" si="272"/>
        <v>0</v>
      </c>
      <c r="Z513" s="30">
        <f t="shared" ca="1" si="273"/>
        <v>0</v>
      </c>
      <c r="AA513" s="30">
        <f t="shared" si="274"/>
        <v>0</v>
      </c>
      <c r="AB513" s="31">
        <f t="shared" ca="1" si="281"/>
        <v>0</v>
      </c>
      <c r="AC513" s="122">
        <f t="shared" ca="1" si="282"/>
        <v>1114.5</v>
      </c>
      <c r="AD513" s="32">
        <f t="shared" ca="1" si="283"/>
        <v>0.5</v>
      </c>
      <c r="AE513" s="122">
        <f t="shared" ca="1" si="284"/>
        <v>752.25</v>
      </c>
      <c r="AF513" s="32">
        <f t="shared" ca="1" si="285"/>
        <v>0.49174999999999996</v>
      </c>
      <c r="AG513" s="116">
        <v>1130</v>
      </c>
      <c r="AH513" s="33">
        <v>705</v>
      </c>
      <c r="AI513" s="53"/>
      <c r="AK513" s="52"/>
      <c r="AL513" s="53"/>
      <c r="AN513" s="52"/>
      <c r="BF513" s="54"/>
      <c r="BG513" s="54"/>
      <c r="BL513" s="52"/>
      <c r="BM513" s="52"/>
    </row>
    <row r="514" spans="1:65" ht="33" customHeight="1" thickBot="1">
      <c r="A514" s="114">
        <f t="shared" si="286"/>
        <v>7</v>
      </c>
      <c r="B514" s="115">
        <f>B59</f>
        <v>46001</v>
      </c>
      <c r="C514" s="116">
        <f>SUM(E53:E59)</f>
        <v>3</v>
      </c>
      <c r="D514" s="117">
        <f>SUM(C53:C59)</f>
        <v>0</v>
      </c>
      <c r="E514" s="116">
        <f>SUM(F53:F59)</f>
        <v>0</v>
      </c>
      <c r="F514" s="117">
        <f>SUM(D53:D59)</f>
        <v>0</v>
      </c>
      <c r="G514" s="118">
        <f t="shared" si="275"/>
        <v>792</v>
      </c>
      <c r="H514" s="118">
        <f t="shared" si="276"/>
        <v>5867</v>
      </c>
      <c r="I514" s="118">
        <f t="shared" si="267"/>
        <v>5867</v>
      </c>
      <c r="J514" s="117">
        <f t="shared" si="268"/>
        <v>789</v>
      </c>
      <c r="K514" s="121">
        <f t="shared" si="277"/>
        <v>3.787878787878788E-3</v>
      </c>
      <c r="L514" s="121">
        <f t="shared" si="277"/>
        <v>0</v>
      </c>
      <c r="M514" s="121">
        <f t="shared" si="278"/>
        <v>0</v>
      </c>
      <c r="N514" s="121">
        <f t="shared" si="278"/>
        <v>0</v>
      </c>
      <c r="O514" s="121">
        <f t="shared" si="287"/>
        <v>3.0000000000000001E-3</v>
      </c>
      <c r="P514" s="119">
        <f>SUM(U53:U59)</f>
        <v>379.32</v>
      </c>
      <c r="Q514" s="120">
        <f>SUM(V53:V59)</f>
        <v>1924.376</v>
      </c>
      <c r="R514" s="197">
        <f t="shared" si="279"/>
        <v>2303.6959999999999</v>
      </c>
      <c r="S514" s="116">
        <f>SUM(W53:W59)</f>
        <v>0</v>
      </c>
      <c r="T514" s="121">
        <f t="shared" si="280"/>
        <v>0</v>
      </c>
      <c r="U514" s="121">
        <f t="shared" si="269"/>
        <v>0</v>
      </c>
      <c r="V514" s="117">
        <f>SUM(AD53:AD59)</f>
        <v>0</v>
      </c>
      <c r="W514" s="30">
        <f t="shared" ca="1" si="270"/>
        <v>0</v>
      </c>
      <c r="X514" s="30">
        <f t="shared" ca="1" si="271"/>
        <v>0</v>
      </c>
      <c r="Y514" s="30">
        <f t="shared" ca="1" si="272"/>
        <v>0</v>
      </c>
      <c r="Z514" s="30">
        <f t="shared" ca="1" si="273"/>
        <v>0</v>
      </c>
      <c r="AA514" s="30">
        <f t="shared" si="274"/>
        <v>0</v>
      </c>
      <c r="AB514" s="31">
        <f t="shared" ca="1" si="281"/>
        <v>0</v>
      </c>
      <c r="AC514" s="122">
        <f t="shared" ca="1" si="282"/>
        <v>1334.5</v>
      </c>
      <c r="AD514" s="32">
        <f t="shared" ca="1" si="283"/>
        <v>0.5665</v>
      </c>
      <c r="AE514" s="122">
        <f t="shared" ca="1" si="284"/>
        <v>879</v>
      </c>
      <c r="AF514" s="32">
        <f t="shared" ca="1" si="285"/>
        <v>0.58774999999999999</v>
      </c>
      <c r="AG514" s="116">
        <v>1280</v>
      </c>
      <c r="AH514" s="33">
        <v>805</v>
      </c>
      <c r="AI514" s="53"/>
      <c r="AK514" s="52"/>
      <c r="AL514" s="53"/>
      <c r="AN514" s="52"/>
      <c r="BF514" s="54"/>
      <c r="BG514" s="54"/>
      <c r="BL514" s="52"/>
      <c r="BM514" s="52"/>
    </row>
    <row r="515" spans="1:65" ht="33" customHeight="1" thickBot="1">
      <c r="A515" s="114">
        <f t="shared" si="286"/>
        <v>8</v>
      </c>
      <c r="B515" s="115">
        <f>B66</f>
        <v>46008</v>
      </c>
      <c r="C515" s="116">
        <f>SUM(E60:E66)</f>
        <v>4</v>
      </c>
      <c r="D515" s="117">
        <f>SUM(C60:C66)</f>
        <v>1</v>
      </c>
      <c r="E515" s="116">
        <f>SUM(F60:F66)</f>
        <v>1</v>
      </c>
      <c r="F515" s="117">
        <f>SUM(D60:D66)</f>
        <v>0</v>
      </c>
      <c r="G515" s="118">
        <f t="shared" si="275"/>
        <v>788</v>
      </c>
      <c r="H515" s="118">
        <f t="shared" si="276"/>
        <v>5867</v>
      </c>
      <c r="I515" s="118">
        <f t="shared" si="267"/>
        <v>5866</v>
      </c>
      <c r="J515" s="117">
        <f t="shared" si="268"/>
        <v>784</v>
      </c>
      <c r="K515" s="121">
        <f t="shared" si="277"/>
        <v>5.076142131979695E-3</v>
      </c>
      <c r="L515" s="121">
        <f t="shared" si="277"/>
        <v>1.2690355329949238E-3</v>
      </c>
      <c r="M515" s="121">
        <f t="shared" si="278"/>
        <v>1.7044486108743821E-4</v>
      </c>
      <c r="N515" s="121">
        <f t="shared" si="278"/>
        <v>0</v>
      </c>
      <c r="O515" s="121">
        <f t="shared" si="287"/>
        <v>3.0000000000000001E-3</v>
      </c>
      <c r="P515" s="119">
        <f>SUM(U60:U66)</f>
        <v>283.2</v>
      </c>
      <c r="Q515" s="120">
        <f>SUM(V60:V66)</f>
        <v>1443.2</v>
      </c>
      <c r="R515" s="197">
        <f t="shared" si="279"/>
        <v>1726.4</v>
      </c>
      <c r="S515" s="116">
        <f>SUM(W60:W66)</f>
        <v>0</v>
      </c>
      <c r="T515" s="121">
        <f t="shared" si="280"/>
        <v>0</v>
      </c>
      <c r="U515" s="121">
        <f t="shared" si="269"/>
        <v>0</v>
      </c>
      <c r="V515" s="117">
        <f>SUM(AD60:AD66)</f>
        <v>0</v>
      </c>
      <c r="W515" s="30">
        <f t="shared" ca="1" si="270"/>
        <v>0</v>
      </c>
      <c r="X515" s="30">
        <f t="shared" ca="1" si="271"/>
        <v>0</v>
      </c>
      <c r="Y515" s="30">
        <f t="shared" ca="1" si="272"/>
        <v>0</v>
      </c>
      <c r="Z515" s="30">
        <f t="shared" ca="1" si="273"/>
        <v>0</v>
      </c>
      <c r="AA515" s="30">
        <f t="shared" si="274"/>
        <v>0</v>
      </c>
      <c r="AB515" s="31">
        <f t="shared" ca="1" si="281"/>
        <v>0</v>
      </c>
      <c r="AC515" s="122">
        <f t="shared" ca="1" si="282"/>
        <v>1355</v>
      </c>
      <c r="AD515" s="32">
        <f t="shared" ca="1" si="283"/>
        <v>0.65799999999999992</v>
      </c>
      <c r="AE515" s="122">
        <f t="shared" ca="1" si="284"/>
        <v>905.25</v>
      </c>
      <c r="AF515" s="32">
        <f t="shared" ca="1" si="285"/>
        <v>0.625</v>
      </c>
      <c r="AG515" s="116">
        <v>1420</v>
      </c>
      <c r="AH515" s="33">
        <v>905</v>
      </c>
      <c r="AI515" s="53"/>
      <c r="AK515" s="52"/>
      <c r="AL515" s="53"/>
      <c r="AN515" s="52"/>
      <c r="BF515" s="54"/>
      <c r="BG515" s="54"/>
      <c r="BL515" s="52"/>
      <c r="BM515" s="52"/>
    </row>
    <row r="516" spans="1:65" ht="33" customHeight="1" thickBot="1">
      <c r="A516" s="114">
        <f t="shared" si="286"/>
        <v>9</v>
      </c>
      <c r="B516" s="115">
        <f>B73</f>
        <v>46015</v>
      </c>
      <c r="C516" s="116">
        <f>SUM(E67:E73)</f>
        <v>7</v>
      </c>
      <c r="D516" s="117">
        <f>SUM(C67:C73)</f>
        <v>0</v>
      </c>
      <c r="E516" s="116">
        <f>SUM(F67:F73)</f>
        <v>6</v>
      </c>
      <c r="F516" s="117">
        <f>SUM(D67:D73)</f>
        <v>0</v>
      </c>
      <c r="G516" s="118">
        <f t="shared" si="275"/>
        <v>784</v>
      </c>
      <c r="H516" s="118">
        <f t="shared" si="276"/>
        <v>5864</v>
      </c>
      <c r="I516" s="118">
        <f t="shared" si="267"/>
        <v>5860</v>
      </c>
      <c r="J516" s="117">
        <f t="shared" si="268"/>
        <v>777</v>
      </c>
      <c r="K516" s="121">
        <f t="shared" si="277"/>
        <v>8.9285714285714281E-3</v>
      </c>
      <c r="L516" s="121">
        <f t="shared" si="277"/>
        <v>0</v>
      </c>
      <c r="M516" s="121">
        <f t="shared" si="278"/>
        <v>1.0231923601637107E-3</v>
      </c>
      <c r="N516" s="121">
        <f t="shared" si="278"/>
        <v>0</v>
      </c>
      <c r="O516" s="121">
        <f t="shared" si="287"/>
        <v>3.0000000000000001E-3</v>
      </c>
      <c r="P516" s="119">
        <f>SUM(U67:U73)</f>
        <v>397.90800000000002</v>
      </c>
      <c r="Q516" s="120">
        <f>SUM(V67:V73)</f>
        <v>2157.1999999999998</v>
      </c>
      <c r="R516" s="197">
        <f t="shared" si="279"/>
        <v>2555.1079999999997</v>
      </c>
      <c r="S516" s="116">
        <f>SUM(W67:W73)</f>
        <v>0</v>
      </c>
      <c r="T516" s="121">
        <f t="shared" si="280"/>
        <v>0</v>
      </c>
      <c r="U516" s="121">
        <f t="shared" si="269"/>
        <v>0</v>
      </c>
      <c r="V516" s="117">
        <f>SUM(AD67:AD73)</f>
        <v>0</v>
      </c>
      <c r="W516" s="30">
        <f t="shared" ca="1" si="270"/>
        <v>0</v>
      </c>
      <c r="X516" s="30">
        <f t="shared" ca="1" si="271"/>
        <v>0</v>
      </c>
      <c r="Y516" s="30">
        <f t="shared" ca="1" si="272"/>
        <v>0</v>
      </c>
      <c r="Z516" s="30">
        <f t="shared" ca="1" si="273"/>
        <v>0</v>
      </c>
      <c r="AA516" s="30">
        <f t="shared" si="274"/>
        <v>0</v>
      </c>
      <c r="AB516" s="31">
        <f t="shared" ca="1" si="281"/>
        <v>0</v>
      </c>
      <c r="AC516" s="122">
        <f t="shared" ca="1" si="282"/>
        <v>1490.5</v>
      </c>
      <c r="AD516" s="32">
        <f t="shared" ca="1" si="283"/>
        <v>0.75</v>
      </c>
      <c r="AE516" s="122">
        <f t="shared" ca="1" si="284"/>
        <v>985.75</v>
      </c>
      <c r="AF516" s="32">
        <f t="shared" ca="1" si="285"/>
        <v>0.67525000000000002</v>
      </c>
      <c r="AG516" s="116">
        <v>1545</v>
      </c>
      <c r="AH516" s="33">
        <v>1005</v>
      </c>
      <c r="AI516" s="53"/>
      <c r="AK516" s="52"/>
      <c r="AL516" s="53"/>
      <c r="AN516" s="52"/>
      <c r="BF516" s="54"/>
      <c r="BG516" s="54"/>
      <c r="BL516" s="52"/>
      <c r="BM516" s="52"/>
    </row>
    <row r="517" spans="1:65" ht="33" customHeight="1" thickBot="1">
      <c r="A517" s="114">
        <f t="shared" si="286"/>
        <v>10</v>
      </c>
      <c r="B517" s="115">
        <f>B80</f>
        <v>46022</v>
      </c>
      <c r="C517" s="116">
        <f>SUM(E74:E80)</f>
        <v>3</v>
      </c>
      <c r="D517" s="117">
        <f>SUM(C74:C80)</f>
        <v>0</v>
      </c>
      <c r="E517" s="116">
        <f>SUM(F74:F80)</f>
        <v>5</v>
      </c>
      <c r="F517" s="117">
        <f>SUM(D74:D80)</f>
        <v>0</v>
      </c>
      <c r="G517" s="118">
        <f t="shared" si="275"/>
        <v>776</v>
      </c>
      <c r="H517" s="118">
        <f t="shared" si="276"/>
        <v>5859</v>
      </c>
      <c r="I517" s="118">
        <f t="shared" si="267"/>
        <v>5855</v>
      </c>
      <c r="J517" s="117">
        <f t="shared" si="268"/>
        <v>774</v>
      </c>
      <c r="K517" s="121">
        <f t="shared" si="277"/>
        <v>3.8659793814432991E-3</v>
      </c>
      <c r="L517" s="121">
        <f t="shared" si="277"/>
        <v>0</v>
      </c>
      <c r="M517" s="121">
        <f t="shared" si="278"/>
        <v>8.5338795016214367E-4</v>
      </c>
      <c r="N517" s="121">
        <f t="shared" si="278"/>
        <v>0</v>
      </c>
      <c r="O517" s="121">
        <f t="shared" si="287"/>
        <v>3.0000000000000001E-3</v>
      </c>
      <c r="P517" s="119">
        <f>SUM(U74:U80)</f>
        <v>311.81400000000002</v>
      </c>
      <c r="Q517" s="120">
        <f>SUM(V74:V80)</f>
        <v>1756.7939999999999</v>
      </c>
      <c r="R517" s="197">
        <f t="shared" si="279"/>
        <v>2068.6079999999997</v>
      </c>
      <c r="S517" s="116">
        <f>SUM(W74:W80)</f>
        <v>0</v>
      </c>
      <c r="T517" s="121">
        <f t="shared" si="280"/>
        <v>0</v>
      </c>
      <c r="U517" s="121">
        <f t="shared" si="269"/>
        <v>0</v>
      </c>
      <c r="V517" s="117">
        <f>SUM(AD74:AD80)</f>
        <v>0</v>
      </c>
      <c r="W517" s="30">
        <f t="shared" ca="1" si="270"/>
        <v>0</v>
      </c>
      <c r="X517" s="30">
        <f t="shared" ca="1" si="271"/>
        <v>0</v>
      </c>
      <c r="Y517" s="30">
        <f t="shared" ca="1" si="272"/>
        <v>0</v>
      </c>
      <c r="Z517" s="30">
        <f t="shared" ca="1" si="273"/>
        <v>0</v>
      </c>
      <c r="AA517" s="30">
        <f t="shared" si="274"/>
        <v>0</v>
      </c>
      <c r="AB517" s="31">
        <f t="shared" ca="1" si="281"/>
        <v>0</v>
      </c>
      <c r="AC517" s="122">
        <f t="shared" ca="1" si="282"/>
        <v>1567</v>
      </c>
      <c r="AD517" s="32">
        <f t="shared" ca="1" si="283"/>
        <v>0.72499999999999998</v>
      </c>
      <c r="AE517" s="122">
        <f t="shared" ca="1" si="284"/>
        <v>1103.5</v>
      </c>
      <c r="AF517" s="32">
        <f t="shared" ca="1" si="285"/>
        <v>0.62925000000000009</v>
      </c>
      <c r="AG517" s="116">
        <v>1670</v>
      </c>
      <c r="AH517" s="33">
        <v>1105</v>
      </c>
      <c r="AI517" s="53"/>
      <c r="AK517" s="52"/>
      <c r="AL517" s="53"/>
      <c r="AN517" s="52"/>
      <c r="BF517" s="54"/>
      <c r="BG517" s="54"/>
      <c r="BL517" s="52"/>
      <c r="BM517" s="52"/>
    </row>
    <row r="518" spans="1:65" ht="33" customHeight="1" thickBot="1">
      <c r="A518" s="114">
        <f t="shared" si="286"/>
        <v>11</v>
      </c>
      <c r="B518" s="115">
        <f>B87</f>
        <v>46029</v>
      </c>
      <c r="C518" s="116">
        <f>SUM(E81:E87)</f>
        <v>3</v>
      </c>
      <c r="D518" s="117">
        <f>SUM(C81:C87)</f>
        <v>0</v>
      </c>
      <c r="E518" s="116">
        <f>SUM(F81:F87)</f>
        <v>2</v>
      </c>
      <c r="F518" s="117">
        <f>SUM(D81:D87)</f>
        <v>0</v>
      </c>
      <c r="G518" s="118">
        <f t="shared" si="275"/>
        <v>774</v>
      </c>
      <c r="H518" s="118">
        <f t="shared" si="276"/>
        <v>5855</v>
      </c>
      <c r="I518" s="118">
        <f t="shared" si="267"/>
        <v>5853</v>
      </c>
      <c r="J518" s="117">
        <f t="shared" si="268"/>
        <v>771</v>
      </c>
      <c r="K518" s="121">
        <f t="shared" si="277"/>
        <v>3.875968992248062E-3</v>
      </c>
      <c r="L518" s="121">
        <f t="shared" si="277"/>
        <v>0</v>
      </c>
      <c r="M518" s="121">
        <f t="shared" si="278"/>
        <v>3.4158838599487618E-4</v>
      </c>
      <c r="N518" s="121">
        <f t="shared" si="278"/>
        <v>0</v>
      </c>
      <c r="O518" s="121">
        <f t="shared" si="287"/>
        <v>3.0000000000000001E-3</v>
      </c>
      <c r="P518" s="119">
        <f>SUM(U81:U87)</f>
        <v>426.14400000000001</v>
      </c>
      <c r="Q518" s="120">
        <f>SUM(V81:V87)</f>
        <v>2435.16</v>
      </c>
      <c r="R518" s="197">
        <f t="shared" si="279"/>
        <v>2861.3040000000001</v>
      </c>
      <c r="S518" s="116">
        <f>SUM(W81:W87)</f>
        <v>0</v>
      </c>
      <c r="T518" s="121">
        <f t="shared" si="280"/>
        <v>0</v>
      </c>
      <c r="U518" s="121">
        <f t="shared" si="269"/>
        <v>0</v>
      </c>
      <c r="V518" s="117">
        <f>SUM(AD81:AD87)</f>
        <v>0</v>
      </c>
      <c r="W518" s="30">
        <f t="shared" ca="1" si="270"/>
        <v>0</v>
      </c>
      <c r="X518" s="30">
        <f t="shared" ca="1" si="271"/>
        <v>0</v>
      </c>
      <c r="Y518" s="30">
        <f t="shared" ca="1" si="272"/>
        <v>0</v>
      </c>
      <c r="Z518" s="30">
        <f t="shared" ca="1" si="273"/>
        <v>0</v>
      </c>
      <c r="AA518" s="30">
        <f t="shared" si="274"/>
        <v>0</v>
      </c>
      <c r="AB518" s="31">
        <f t="shared" ca="1" si="281"/>
        <v>0</v>
      </c>
      <c r="AC518" s="122">
        <f t="shared" ca="1" si="282"/>
        <v>1757.5</v>
      </c>
      <c r="AD518" s="32">
        <f t="shared" ca="1" si="283"/>
        <v>0.77499999999999991</v>
      </c>
      <c r="AE518" s="122">
        <f t="shared" ca="1" si="284"/>
        <v>1202.25</v>
      </c>
      <c r="AF518" s="32">
        <f t="shared" ca="1" si="285"/>
        <v>0.68324999999999991</v>
      </c>
      <c r="AG518" s="116">
        <v>1795</v>
      </c>
      <c r="AH518" s="33">
        <v>1205</v>
      </c>
      <c r="AI518" s="53"/>
      <c r="AK518" s="52"/>
      <c r="AL518" s="53"/>
      <c r="AN518" s="52"/>
      <c r="BF518" s="54"/>
      <c r="BG518" s="54"/>
      <c r="BL518" s="52"/>
      <c r="BM518" s="52"/>
    </row>
    <row r="519" spans="1:65" ht="33" customHeight="1" thickBot="1">
      <c r="A519" s="114">
        <f t="shared" si="286"/>
        <v>12</v>
      </c>
      <c r="B519" s="115">
        <f>B94</f>
        <v>46036</v>
      </c>
      <c r="C519" s="116">
        <f>SUM(E88:E94)</f>
        <v>4</v>
      </c>
      <c r="D519" s="117">
        <f>SUM(C88:C94)</f>
        <v>0</v>
      </c>
      <c r="E519" s="116">
        <f>SUM(F88:F94)</f>
        <v>4</v>
      </c>
      <c r="F519" s="117">
        <f>SUM(D88:D94)</f>
        <v>0</v>
      </c>
      <c r="G519" s="118">
        <f t="shared" si="275"/>
        <v>770</v>
      </c>
      <c r="H519" s="118">
        <f t="shared" si="276"/>
        <v>5852</v>
      </c>
      <c r="I519" s="118">
        <f t="shared" si="267"/>
        <v>5849</v>
      </c>
      <c r="J519" s="117">
        <f t="shared" si="268"/>
        <v>767</v>
      </c>
      <c r="K519" s="121">
        <f t="shared" si="277"/>
        <v>5.1948051948051948E-3</v>
      </c>
      <c r="L519" s="121">
        <f t="shared" si="277"/>
        <v>0</v>
      </c>
      <c r="M519" s="121">
        <f t="shared" si="278"/>
        <v>6.8352699931647305E-4</v>
      </c>
      <c r="N519" s="121">
        <f t="shared" si="278"/>
        <v>0</v>
      </c>
      <c r="O519" s="121">
        <f t="shared" si="287"/>
        <v>3.0000000000000001E-3</v>
      </c>
      <c r="P519" s="119">
        <f>SUM(U88:U94)</f>
        <v>331.77600000000001</v>
      </c>
      <c r="Q519" s="120">
        <f>SUM(V88:V94)</f>
        <v>1965.6000000000001</v>
      </c>
      <c r="R519" s="197">
        <f t="shared" si="279"/>
        <v>2297.3760000000002</v>
      </c>
      <c r="S519" s="116">
        <f>SUM(W88:W94)</f>
        <v>0</v>
      </c>
      <c r="T519" s="121">
        <f t="shared" si="280"/>
        <v>0</v>
      </c>
      <c r="U519" s="121">
        <f t="shared" si="269"/>
        <v>0</v>
      </c>
      <c r="V519" s="117">
        <f>SUM(AD88:AD94)</f>
        <v>0</v>
      </c>
      <c r="W519" s="30">
        <f t="shared" ca="1" si="270"/>
        <v>0</v>
      </c>
      <c r="X519" s="30">
        <f t="shared" ca="1" si="271"/>
        <v>0</v>
      </c>
      <c r="Y519" s="30">
        <f t="shared" ca="1" si="272"/>
        <v>0</v>
      </c>
      <c r="Z519" s="30">
        <f t="shared" ca="1" si="273"/>
        <v>0</v>
      </c>
      <c r="AA519" s="30">
        <f t="shared" si="274"/>
        <v>0</v>
      </c>
      <c r="AB519" s="31">
        <f t="shared" ca="1" si="281"/>
        <v>0</v>
      </c>
      <c r="AC519" s="122">
        <f t="shared" ca="1" si="282"/>
        <v>1983.5</v>
      </c>
      <c r="AD519" s="32">
        <f t="shared" ca="1" si="283"/>
        <v>0.74150000000000005</v>
      </c>
      <c r="AE519" s="122">
        <f t="shared" ca="1" si="284"/>
        <v>1406.75</v>
      </c>
      <c r="AF519" s="32">
        <f t="shared" ca="1" si="285"/>
        <v>0.73324999999999996</v>
      </c>
      <c r="AG519" s="116">
        <v>1920</v>
      </c>
      <c r="AH519" s="33">
        <v>1305</v>
      </c>
      <c r="AI519" s="53"/>
      <c r="AK519" s="52"/>
      <c r="AL519" s="53"/>
      <c r="AN519" s="52"/>
      <c r="BF519" s="54"/>
      <c r="BG519" s="54"/>
      <c r="BL519" s="52"/>
      <c r="BM519" s="52"/>
    </row>
    <row r="520" spans="1:65" ht="33" customHeight="1" thickBot="1">
      <c r="A520" s="114">
        <f t="shared" si="286"/>
        <v>13</v>
      </c>
      <c r="B520" s="115">
        <f>B101</f>
        <v>46043</v>
      </c>
      <c r="C520" s="116">
        <f>SUM(E95:E101)</f>
        <v>1</v>
      </c>
      <c r="D520" s="117">
        <f>SUM(C95:C101)</f>
        <v>1</v>
      </c>
      <c r="E520" s="116">
        <f>SUM(F95:F101)</f>
        <v>1</v>
      </c>
      <c r="F520" s="117">
        <f>SUM(D95:D101)</f>
        <v>0</v>
      </c>
      <c r="G520" s="118">
        <f t="shared" si="275"/>
        <v>767</v>
      </c>
      <c r="H520" s="118">
        <f t="shared" si="276"/>
        <v>5849</v>
      </c>
      <c r="I520" s="118">
        <f t="shared" si="267"/>
        <v>5848</v>
      </c>
      <c r="J520" s="117">
        <f t="shared" si="268"/>
        <v>765</v>
      </c>
      <c r="K520" s="121">
        <f t="shared" si="277"/>
        <v>1.3037809647979139E-3</v>
      </c>
      <c r="L520" s="121">
        <f t="shared" si="277"/>
        <v>1.3037809647979139E-3</v>
      </c>
      <c r="M520" s="121">
        <f t="shared" si="278"/>
        <v>1.7096939647803043E-4</v>
      </c>
      <c r="N520" s="121">
        <f t="shared" si="278"/>
        <v>0</v>
      </c>
      <c r="O520" s="121">
        <f t="shared" si="287"/>
        <v>3.0000000000000001E-3</v>
      </c>
      <c r="P520" s="119">
        <f>SUM(U95:U101)</f>
        <v>441.072</v>
      </c>
      <c r="Q520" s="120">
        <f>SUM(V95:V101)</f>
        <v>2620.1280000000002</v>
      </c>
      <c r="R520" s="197">
        <f t="shared" si="279"/>
        <v>3061.2000000000003</v>
      </c>
      <c r="S520" s="116">
        <f>SUM(W95:W101)</f>
        <v>0</v>
      </c>
      <c r="T520" s="121">
        <f t="shared" si="280"/>
        <v>0</v>
      </c>
      <c r="U520" s="121">
        <f t="shared" si="269"/>
        <v>0</v>
      </c>
      <c r="V520" s="117">
        <f>SUM(AD95:AD101)</f>
        <v>0</v>
      </c>
      <c r="W520" s="30">
        <f t="shared" ca="1" si="270"/>
        <v>0</v>
      </c>
      <c r="X520" s="30">
        <f t="shared" ca="1" si="271"/>
        <v>0</v>
      </c>
      <c r="Y520" s="30">
        <f t="shared" ca="1" si="272"/>
        <v>0</v>
      </c>
      <c r="Z520" s="30">
        <f t="shared" ca="1" si="273"/>
        <v>0</v>
      </c>
      <c r="AA520" s="30">
        <f t="shared" si="274"/>
        <v>0</v>
      </c>
      <c r="AB520" s="31">
        <f t="shared" ca="1" si="281"/>
        <v>0</v>
      </c>
      <c r="AC520" s="122">
        <f t="shared" ca="1" si="282"/>
        <v>0</v>
      </c>
      <c r="AD520" s="32">
        <f t="shared" ca="1" si="283"/>
        <v>0</v>
      </c>
      <c r="AE520" s="122">
        <f t="shared" ca="1" si="284"/>
        <v>0</v>
      </c>
      <c r="AF520" s="32">
        <f t="shared" ca="1" si="285"/>
        <v>0</v>
      </c>
      <c r="AG520" s="116">
        <v>2045</v>
      </c>
      <c r="AH520" s="33">
        <v>1405</v>
      </c>
      <c r="AI520" s="53"/>
      <c r="AK520" s="52"/>
      <c r="AL520" s="53"/>
      <c r="AN520" s="52"/>
      <c r="BF520" s="54"/>
      <c r="BG520" s="54"/>
      <c r="BL520" s="52"/>
      <c r="BM520" s="52"/>
    </row>
    <row r="521" spans="1:65" ht="33" customHeight="1" thickBot="1">
      <c r="A521" s="114">
        <f t="shared" si="286"/>
        <v>14</v>
      </c>
      <c r="B521" s="115">
        <f>B108</f>
        <v>46050</v>
      </c>
      <c r="C521" s="116">
        <f>SUM(E102:E108)</f>
        <v>0</v>
      </c>
      <c r="D521" s="117">
        <f>SUM(C102:C108)</f>
        <v>0</v>
      </c>
      <c r="E521" s="116">
        <f>SUM(F102:F108)</f>
        <v>0</v>
      </c>
      <c r="F521" s="117">
        <f>SUM(D102:D108)</f>
        <v>0</v>
      </c>
      <c r="G521" s="118">
        <f t="shared" si="275"/>
        <v>765</v>
      </c>
      <c r="H521" s="118">
        <f t="shared" si="276"/>
        <v>5848</v>
      </c>
      <c r="I521" s="118">
        <f t="shared" si="267"/>
        <v>5848</v>
      </c>
      <c r="J521" s="117">
        <f t="shared" si="268"/>
        <v>765</v>
      </c>
      <c r="K521" s="121">
        <f t="shared" si="277"/>
        <v>0</v>
      </c>
      <c r="L521" s="121">
        <f t="shared" si="277"/>
        <v>0</v>
      </c>
      <c r="M521" s="121">
        <f t="shared" si="278"/>
        <v>0</v>
      </c>
      <c r="N521" s="121">
        <f t="shared" si="278"/>
        <v>0</v>
      </c>
      <c r="O521" s="121">
        <f t="shared" si="287"/>
        <v>3.0000000000000001E-3</v>
      </c>
      <c r="P521" s="119">
        <f>SUM(U102:U108)</f>
        <v>0</v>
      </c>
      <c r="Q521" s="120">
        <f>SUM(V102:V108)</f>
        <v>0</v>
      </c>
      <c r="R521" s="197">
        <f t="shared" si="279"/>
        <v>0</v>
      </c>
      <c r="S521" s="116">
        <f>SUM(W102:W108)</f>
        <v>0</v>
      </c>
      <c r="T521" s="121">
        <f t="shared" si="280"/>
        <v>0</v>
      </c>
      <c r="U521" s="121">
        <f t="shared" si="269"/>
        <v>0</v>
      </c>
      <c r="V521" s="117">
        <f>SUM(AD102:AD108)</f>
        <v>0</v>
      </c>
      <c r="W521" s="30">
        <f t="shared" ca="1" si="270"/>
        <v>0</v>
      </c>
      <c r="X521" s="30">
        <f t="shared" ca="1" si="271"/>
        <v>0</v>
      </c>
      <c r="Y521" s="30">
        <f t="shared" ca="1" si="272"/>
        <v>0</v>
      </c>
      <c r="Z521" s="30">
        <f t="shared" ca="1" si="273"/>
        <v>0</v>
      </c>
      <c r="AA521" s="30">
        <f t="shared" si="274"/>
        <v>0</v>
      </c>
      <c r="AB521" s="31">
        <f t="shared" ca="1" si="281"/>
        <v>0</v>
      </c>
      <c r="AC521" s="122">
        <f t="shared" ca="1" si="282"/>
        <v>0</v>
      </c>
      <c r="AD521" s="32">
        <f t="shared" ca="1" si="283"/>
        <v>0</v>
      </c>
      <c r="AE521" s="122">
        <f t="shared" ca="1" si="284"/>
        <v>0</v>
      </c>
      <c r="AF521" s="32">
        <f t="shared" ca="1" si="285"/>
        <v>0</v>
      </c>
      <c r="AG521" s="116">
        <v>2170</v>
      </c>
      <c r="AH521" s="33">
        <v>1505</v>
      </c>
      <c r="AI521" s="53"/>
      <c r="AK521" s="52"/>
      <c r="AL521" s="53"/>
      <c r="AN521" s="52"/>
      <c r="BF521" s="54"/>
      <c r="BG521" s="54"/>
      <c r="BL521" s="52"/>
      <c r="BM521" s="52"/>
    </row>
    <row r="522" spans="1:65" ht="33" customHeight="1" thickBot="1">
      <c r="A522" s="114">
        <f t="shared" si="286"/>
        <v>15</v>
      </c>
      <c r="B522" s="115">
        <f>B115</f>
        <v>46057</v>
      </c>
      <c r="C522" s="116">
        <f>SUM(E109:E115)</f>
        <v>0</v>
      </c>
      <c r="D522" s="117">
        <f>SUM(C109:C115)</f>
        <v>0</v>
      </c>
      <c r="E522" s="116">
        <f>SUM(F109:F115)</f>
        <v>0</v>
      </c>
      <c r="F522" s="117">
        <f>SUM(D109:D115)</f>
        <v>0</v>
      </c>
      <c r="G522" s="118">
        <f t="shared" si="275"/>
        <v>765</v>
      </c>
      <c r="H522" s="118">
        <f t="shared" si="276"/>
        <v>5848</v>
      </c>
      <c r="I522" s="118">
        <f t="shared" si="267"/>
        <v>5848</v>
      </c>
      <c r="J522" s="117">
        <f t="shared" si="268"/>
        <v>765</v>
      </c>
      <c r="K522" s="121">
        <f t="shared" si="277"/>
        <v>0</v>
      </c>
      <c r="L522" s="121">
        <f t="shared" si="277"/>
        <v>0</v>
      </c>
      <c r="M522" s="121">
        <f t="shared" si="278"/>
        <v>0</v>
      </c>
      <c r="N522" s="121">
        <f t="shared" si="278"/>
        <v>0</v>
      </c>
      <c r="O522" s="121">
        <f t="shared" si="287"/>
        <v>3.0000000000000001E-3</v>
      </c>
      <c r="P522" s="119">
        <f>SUM(U109:U115)</f>
        <v>0</v>
      </c>
      <c r="Q522" s="120">
        <f>SUM(V109:V115)</f>
        <v>0</v>
      </c>
      <c r="R522" s="197">
        <f t="shared" si="279"/>
        <v>0</v>
      </c>
      <c r="S522" s="116">
        <f>SUM(W109:W115)</f>
        <v>0</v>
      </c>
      <c r="T522" s="121">
        <f t="shared" si="280"/>
        <v>0</v>
      </c>
      <c r="U522" s="121">
        <f t="shared" si="269"/>
        <v>0</v>
      </c>
      <c r="V522" s="117">
        <f>SUM(AD109:AD115)</f>
        <v>0</v>
      </c>
      <c r="W522" s="30">
        <f t="shared" ca="1" si="270"/>
        <v>0</v>
      </c>
      <c r="X522" s="30">
        <f t="shared" ca="1" si="271"/>
        <v>0</v>
      </c>
      <c r="Y522" s="30">
        <f t="shared" ca="1" si="272"/>
        <v>0</v>
      </c>
      <c r="Z522" s="30">
        <f t="shared" ca="1" si="273"/>
        <v>0</v>
      </c>
      <c r="AA522" s="30">
        <f t="shared" si="274"/>
        <v>0</v>
      </c>
      <c r="AB522" s="31">
        <f t="shared" ca="1" si="281"/>
        <v>0</v>
      </c>
      <c r="AC522" s="122">
        <f t="shared" ca="1" si="282"/>
        <v>0</v>
      </c>
      <c r="AD522" s="32">
        <f t="shared" ca="1" si="283"/>
        <v>0</v>
      </c>
      <c r="AE522" s="122">
        <f t="shared" ca="1" si="284"/>
        <v>0</v>
      </c>
      <c r="AF522" s="32">
        <f t="shared" ca="1" si="285"/>
        <v>0</v>
      </c>
      <c r="AG522" s="116">
        <v>2295</v>
      </c>
      <c r="AH522" s="33">
        <v>1605</v>
      </c>
      <c r="AI522" s="53"/>
      <c r="AK522" s="52"/>
      <c r="AL522" s="53"/>
      <c r="AN522" s="52"/>
      <c r="BF522" s="54"/>
      <c r="BG522" s="54"/>
      <c r="BL522" s="52"/>
      <c r="BM522" s="52"/>
    </row>
    <row r="523" spans="1:65" ht="33" customHeight="1" thickBot="1">
      <c r="A523" s="114">
        <f t="shared" si="286"/>
        <v>16</v>
      </c>
      <c r="B523" s="115">
        <f>B122</f>
        <v>46064</v>
      </c>
      <c r="C523" s="116">
        <f>SUM(E116:E122)</f>
        <v>0</v>
      </c>
      <c r="D523" s="117">
        <f>SUM(C116:C122)</f>
        <v>0</v>
      </c>
      <c r="E523" s="116">
        <f>SUM(F116:F122)</f>
        <v>0</v>
      </c>
      <c r="F523" s="117">
        <f>SUM(D116:D122)</f>
        <v>0</v>
      </c>
      <c r="G523" s="118">
        <f t="shared" si="275"/>
        <v>765</v>
      </c>
      <c r="H523" s="118">
        <f t="shared" si="276"/>
        <v>5848</v>
      </c>
      <c r="I523" s="118">
        <f t="shared" si="267"/>
        <v>5848</v>
      </c>
      <c r="J523" s="117">
        <f t="shared" si="268"/>
        <v>765</v>
      </c>
      <c r="K523" s="121">
        <f t="shared" si="277"/>
        <v>0</v>
      </c>
      <c r="L523" s="121">
        <f t="shared" si="277"/>
        <v>0</v>
      </c>
      <c r="M523" s="121">
        <f t="shared" si="278"/>
        <v>0</v>
      </c>
      <c r="N523" s="121">
        <f t="shared" si="278"/>
        <v>0</v>
      </c>
      <c r="O523" s="121">
        <f t="shared" si="287"/>
        <v>3.0000000000000001E-3</v>
      </c>
      <c r="P523" s="119">
        <f>SUM(U116:U122)</f>
        <v>0</v>
      </c>
      <c r="Q523" s="120">
        <f>SUM(V116:V122)</f>
        <v>0</v>
      </c>
      <c r="R523" s="197">
        <f t="shared" si="279"/>
        <v>0</v>
      </c>
      <c r="S523" s="116">
        <f>SUM(W116:W122)</f>
        <v>0</v>
      </c>
      <c r="T523" s="121">
        <f t="shared" si="280"/>
        <v>0</v>
      </c>
      <c r="U523" s="121">
        <f t="shared" si="269"/>
        <v>0</v>
      </c>
      <c r="V523" s="117">
        <f>SUM(AD116:AD122)</f>
        <v>0</v>
      </c>
      <c r="W523" s="30">
        <f t="shared" ca="1" si="270"/>
        <v>0</v>
      </c>
      <c r="X523" s="30">
        <f t="shared" ca="1" si="271"/>
        <v>0</v>
      </c>
      <c r="Y523" s="30">
        <f t="shared" ca="1" si="272"/>
        <v>0</v>
      </c>
      <c r="Z523" s="30">
        <f t="shared" ca="1" si="273"/>
        <v>0</v>
      </c>
      <c r="AA523" s="30">
        <f t="shared" si="274"/>
        <v>0</v>
      </c>
      <c r="AB523" s="31">
        <f t="shared" ca="1" si="281"/>
        <v>0</v>
      </c>
      <c r="AC523" s="122">
        <f t="shared" ca="1" si="282"/>
        <v>0</v>
      </c>
      <c r="AD523" s="32">
        <f t="shared" ca="1" si="283"/>
        <v>0</v>
      </c>
      <c r="AE523" s="122">
        <f t="shared" ca="1" si="284"/>
        <v>0</v>
      </c>
      <c r="AF523" s="32">
        <f t="shared" ca="1" si="285"/>
        <v>0</v>
      </c>
      <c r="AG523" s="116">
        <v>2420</v>
      </c>
      <c r="AH523" s="33">
        <v>1710</v>
      </c>
      <c r="AI523" s="53"/>
      <c r="AK523" s="52"/>
      <c r="AL523" s="53"/>
      <c r="AN523" s="52"/>
      <c r="BF523" s="54"/>
      <c r="BG523" s="54"/>
      <c r="BL523" s="52"/>
      <c r="BM523" s="52"/>
    </row>
    <row r="524" spans="1:65" ht="33" customHeight="1" thickBot="1">
      <c r="A524" s="114">
        <f t="shared" si="286"/>
        <v>17</v>
      </c>
      <c r="B524" s="115">
        <f>B129</f>
        <v>46071</v>
      </c>
      <c r="C524" s="116">
        <f>SUM(E123:E129)</f>
        <v>0</v>
      </c>
      <c r="D524" s="117">
        <f>SUM(C123:C129)</f>
        <v>0</v>
      </c>
      <c r="E524" s="116">
        <f>SUM(F123:F129)</f>
        <v>0</v>
      </c>
      <c r="F524" s="117">
        <f>SUM(D123:D129)</f>
        <v>0</v>
      </c>
      <c r="G524" s="118">
        <f t="shared" si="275"/>
        <v>765</v>
      </c>
      <c r="H524" s="118">
        <f t="shared" si="276"/>
        <v>5848</v>
      </c>
      <c r="I524" s="118">
        <f t="shared" si="267"/>
        <v>5848</v>
      </c>
      <c r="J524" s="117">
        <f t="shared" si="268"/>
        <v>765</v>
      </c>
      <c r="K524" s="121">
        <f t="shared" si="277"/>
        <v>0</v>
      </c>
      <c r="L524" s="121">
        <f t="shared" si="277"/>
        <v>0</v>
      </c>
      <c r="M524" s="121">
        <f t="shared" si="278"/>
        <v>0</v>
      </c>
      <c r="N524" s="121">
        <f t="shared" si="278"/>
        <v>0</v>
      </c>
      <c r="O524" s="121">
        <f t="shared" si="287"/>
        <v>3.0000000000000001E-3</v>
      </c>
      <c r="P524" s="119">
        <f>SUM(U123:U129)</f>
        <v>0</v>
      </c>
      <c r="Q524" s="120">
        <f>SUM(V123:V129)</f>
        <v>0</v>
      </c>
      <c r="R524" s="197">
        <f t="shared" si="279"/>
        <v>0</v>
      </c>
      <c r="S524" s="116">
        <f>SUM(W123:W129)</f>
        <v>0</v>
      </c>
      <c r="T524" s="121">
        <f t="shared" si="280"/>
        <v>0</v>
      </c>
      <c r="U524" s="121">
        <f t="shared" si="269"/>
        <v>0</v>
      </c>
      <c r="V524" s="117">
        <f>SUM(AD123:AD129)</f>
        <v>0</v>
      </c>
      <c r="W524" s="30">
        <f t="shared" ca="1" si="270"/>
        <v>0</v>
      </c>
      <c r="X524" s="30">
        <f t="shared" ca="1" si="271"/>
        <v>0</v>
      </c>
      <c r="Y524" s="30">
        <f t="shared" ca="1" si="272"/>
        <v>0</v>
      </c>
      <c r="Z524" s="30">
        <f t="shared" ca="1" si="273"/>
        <v>0</v>
      </c>
      <c r="AA524" s="30">
        <f t="shared" si="274"/>
        <v>0</v>
      </c>
      <c r="AB524" s="31">
        <f t="shared" ca="1" si="281"/>
        <v>0</v>
      </c>
      <c r="AC524" s="122">
        <f t="shared" ca="1" si="282"/>
        <v>0</v>
      </c>
      <c r="AD524" s="32">
        <f t="shared" ca="1" si="283"/>
        <v>0</v>
      </c>
      <c r="AE524" s="122">
        <f t="shared" ca="1" si="284"/>
        <v>0</v>
      </c>
      <c r="AF524" s="32">
        <f t="shared" ca="1" si="285"/>
        <v>0</v>
      </c>
      <c r="AG524" s="116">
        <v>2560</v>
      </c>
      <c r="AH524" s="33">
        <v>1820</v>
      </c>
      <c r="AI524" s="53"/>
      <c r="AK524" s="52"/>
      <c r="AL524" s="53"/>
      <c r="AN524" s="52"/>
      <c r="BF524" s="54"/>
      <c r="BG524" s="54"/>
      <c r="BL524" s="52"/>
      <c r="BM524" s="52"/>
    </row>
    <row r="525" spans="1:65" ht="33" customHeight="1" thickBot="1">
      <c r="A525" s="114">
        <f t="shared" si="286"/>
        <v>18</v>
      </c>
      <c r="B525" s="115">
        <f>B136</f>
        <v>46078</v>
      </c>
      <c r="C525" s="116">
        <f>SUM(E130:E136)</f>
        <v>0</v>
      </c>
      <c r="D525" s="117">
        <f>SUM(C130:C136)</f>
        <v>0</v>
      </c>
      <c r="E525" s="116">
        <f>SUM(F130:F136)</f>
        <v>0</v>
      </c>
      <c r="F525" s="117">
        <f>SUM(D130:D136)</f>
        <v>0</v>
      </c>
      <c r="G525" s="118">
        <f t="shared" si="275"/>
        <v>765</v>
      </c>
      <c r="H525" s="118">
        <f t="shared" si="276"/>
        <v>5848</v>
      </c>
      <c r="I525" s="118">
        <f t="shared" si="267"/>
        <v>5848</v>
      </c>
      <c r="J525" s="117">
        <f t="shared" si="268"/>
        <v>765</v>
      </c>
      <c r="K525" s="121">
        <f t="shared" si="277"/>
        <v>0</v>
      </c>
      <c r="L525" s="121">
        <f t="shared" si="277"/>
        <v>0</v>
      </c>
      <c r="M525" s="121">
        <f t="shared" si="278"/>
        <v>0</v>
      </c>
      <c r="N525" s="121">
        <f t="shared" si="278"/>
        <v>0</v>
      </c>
      <c r="O525" s="121">
        <f t="shared" si="287"/>
        <v>3.0000000000000001E-3</v>
      </c>
      <c r="P525" s="119">
        <f>SUM(U130:U136)</f>
        <v>0</v>
      </c>
      <c r="Q525" s="120">
        <f>SUM(V130:V136)</f>
        <v>0</v>
      </c>
      <c r="R525" s="197">
        <f t="shared" si="279"/>
        <v>0</v>
      </c>
      <c r="S525" s="116">
        <f>SUM(W130:W136)</f>
        <v>0</v>
      </c>
      <c r="T525" s="121">
        <f t="shared" si="280"/>
        <v>0</v>
      </c>
      <c r="U525" s="121">
        <f t="shared" si="269"/>
        <v>0</v>
      </c>
      <c r="V525" s="117">
        <f>SUM(AD124:AD130)</f>
        <v>0</v>
      </c>
      <c r="W525" s="30">
        <f t="shared" ca="1" si="270"/>
        <v>0</v>
      </c>
      <c r="X525" s="30">
        <f t="shared" ca="1" si="271"/>
        <v>0</v>
      </c>
      <c r="Y525" s="30">
        <f t="shared" ca="1" si="272"/>
        <v>0</v>
      </c>
      <c r="Z525" s="30">
        <f t="shared" ca="1" si="273"/>
        <v>0</v>
      </c>
      <c r="AA525" s="30">
        <f t="shared" si="274"/>
        <v>0</v>
      </c>
      <c r="AB525" s="31">
        <f t="shared" ca="1" si="281"/>
        <v>0</v>
      </c>
      <c r="AC525" s="122">
        <f t="shared" ca="1" si="282"/>
        <v>0</v>
      </c>
      <c r="AD525" s="32">
        <f t="shared" ca="1" si="283"/>
        <v>0</v>
      </c>
      <c r="AE525" s="122">
        <f t="shared" ca="1" si="284"/>
        <v>0</v>
      </c>
      <c r="AF525" s="32">
        <f t="shared" ca="1" si="285"/>
        <v>0</v>
      </c>
      <c r="AG525" s="116">
        <v>2715</v>
      </c>
      <c r="AH525" s="33">
        <v>1945</v>
      </c>
      <c r="AI525" s="53"/>
      <c r="AK525" s="52"/>
      <c r="AL525" s="53"/>
      <c r="AN525" s="52"/>
      <c r="BF525" s="54"/>
      <c r="BG525" s="54"/>
      <c r="BL525" s="52"/>
      <c r="BM525" s="52"/>
    </row>
    <row r="526" spans="1:65" ht="33" customHeight="1" thickBot="1">
      <c r="A526" s="114">
        <f t="shared" si="286"/>
        <v>19</v>
      </c>
      <c r="B526" s="115">
        <f>B143</f>
        <v>46085</v>
      </c>
      <c r="C526" s="116">
        <f>SUM(E137:E143)</f>
        <v>0</v>
      </c>
      <c r="D526" s="117">
        <f>SUM(C137:C143)</f>
        <v>0</v>
      </c>
      <c r="E526" s="116">
        <f>SUM(F137:F143)</f>
        <v>0</v>
      </c>
      <c r="F526" s="117">
        <f>SUM(D137:D143)</f>
        <v>0</v>
      </c>
      <c r="G526" s="118">
        <f t="shared" si="275"/>
        <v>765</v>
      </c>
      <c r="H526" s="118">
        <f t="shared" si="276"/>
        <v>5848</v>
      </c>
      <c r="I526" s="118">
        <f t="shared" si="267"/>
        <v>5848</v>
      </c>
      <c r="J526" s="117">
        <f t="shared" si="268"/>
        <v>765</v>
      </c>
      <c r="K526" s="121">
        <f t="shared" si="277"/>
        <v>0</v>
      </c>
      <c r="L526" s="121">
        <f t="shared" si="277"/>
        <v>0</v>
      </c>
      <c r="M526" s="121">
        <f t="shared" si="278"/>
        <v>0</v>
      </c>
      <c r="N526" s="121">
        <f t="shared" si="278"/>
        <v>0</v>
      </c>
      <c r="O526" s="121">
        <f t="shared" si="287"/>
        <v>3.0000000000000001E-3</v>
      </c>
      <c r="P526" s="119">
        <f>SUM(U137:U143)</f>
        <v>0</v>
      </c>
      <c r="Q526" s="120">
        <f>SUM(V137:V143)</f>
        <v>0</v>
      </c>
      <c r="R526" s="197">
        <f t="shared" si="279"/>
        <v>0</v>
      </c>
      <c r="S526" s="116">
        <f>SUM(W137:W143)</f>
        <v>0</v>
      </c>
      <c r="T526" s="121">
        <f t="shared" si="280"/>
        <v>0</v>
      </c>
      <c r="U526" s="121">
        <f t="shared" si="269"/>
        <v>0</v>
      </c>
      <c r="V526" s="117">
        <f>SUM(AD137:AD143)</f>
        <v>0</v>
      </c>
      <c r="W526" s="30">
        <f t="shared" ca="1" si="270"/>
        <v>0</v>
      </c>
      <c r="X526" s="30">
        <f t="shared" ca="1" si="271"/>
        <v>0</v>
      </c>
      <c r="Y526" s="30">
        <f t="shared" ca="1" si="272"/>
        <v>0</v>
      </c>
      <c r="Z526" s="30">
        <f t="shared" ca="1" si="273"/>
        <v>0</v>
      </c>
      <c r="AA526" s="30">
        <f t="shared" si="274"/>
        <v>0</v>
      </c>
      <c r="AB526" s="31">
        <f t="shared" ca="1" si="281"/>
        <v>0</v>
      </c>
      <c r="AC526" s="122">
        <f t="shared" ca="1" si="282"/>
        <v>0</v>
      </c>
      <c r="AD526" s="32">
        <f t="shared" ca="1" si="283"/>
        <v>0</v>
      </c>
      <c r="AE526" s="122">
        <f t="shared" ca="1" si="284"/>
        <v>0</v>
      </c>
      <c r="AF526" s="32">
        <f t="shared" ca="1" si="285"/>
        <v>0</v>
      </c>
      <c r="AG526" s="116">
        <v>2875</v>
      </c>
      <c r="AH526" s="33">
        <v>2095</v>
      </c>
      <c r="AI526" s="53"/>
      <c r="AK526" s="52"/>
      <c r="AL526" s="53"/>
      <c r="AN526" s="52"/>
      <c r="BF526" s="54"/>
      <c r="BG526" s="54"/>
      <c r="BL526" s="52"/>
      <c r="BM526" s="52"/>
    </row>
    <row r="527" spans="1:65" ht="33" customHeight="1" thickBot="1">
      <c r="A527" s="114">
        <f t="shared" si="286"/>
        <v>20</v>
      </c>
      <c r="B527" s="115">
        <f>B150</f>
        <v>46092</v>
      </c>
      <c r="C527" s="116">
        <f>SUM(E144:E150)</f>
        <v>0</v>
      </c>
      <c r="D527" s="117">
        <f>SUM(C144:C150)</f>
        <v>0</v>
      </c>
      <c r="E527" s="116">
        <f>SUM(F144:F150)</f>
        <v>0</v>
      </c>
      <c r="F527" s="117">
        <f>SUM(D144:D150)</f>
        <v>0</v>
      </c>
      <c r="G527" s="118">
        <f t="shared" si="275"/>
        <v>765</v>
      </c>
      <c r="H527" s="118">
        <f t="shared" si="276"/>
        <v>5848</v>
      </c>
      <c r="I527" s="118">
        <f t="shared" si="267"/>
        <v>5848</v>
      </c>
      <c r="J527" s="117">
        <f t="shared" si="268"/>
        <v>765</v>
      </c>
      <c r="K527" s="121">
        <f t="shared" si="277"/>
        <v>0</v>
      </c>
      <c r="L527" s="121">
        <f t="shared" si="277"/>
        <v>0</v>
      </c>
      <c r="M527" s="121">
        <f t="shared" si="278"/>
        <v>0</v>
      </c>
      <c r="N527" s="121">
        <f t="shared" si="278"/>
        <v>0</v>
      </c>
      <c r="O527" s="121">
        <f t="shared" si="287"/>
        <v>3.0000000000000001E-3</v>
      </c>
      <c r="P527" s="119">
        <f>SUM(U144:U150)</f>
        <v>0</v>
      </c>
      <c r="Q527" s="120">
        <f>SUM(V144:V150)</f>
        <v>0</v>
      </c>
      <c r="R527" s="197">
        <f t="shared" si="279"/>
        <v>0</v>
      </c>
      <c r="S527" s="116">
        <f>SUM(W144:W150)</f>
        <v>0</v>
      </c>
      <c r="T527" s="121">
        <f t="shared" si="280"/>
        <v>0</v>
      </c>
      <c r="U527" s="121">
        <f t="shared" si="269"/>
        <v>0</v>
      </c>
      <c r="V527" s="117">
        <f>SUM(AD144:AD150)</f>
        <v>0</v>
      </c>
      <c r="W527" s="30">
        <f t="shared" ca="1" si="270"/>
        <v>0</v>
      </c>
      <c r="X527" s="30">
        <f t="shared" ca="1" si="271"/>
        <v>0</v>
      </c>
      <c r="Y527" s="30">
        <f t="shared" ca="1" si="272"/>
        <v>0</v>
      </c>
      <c r="Z527" s="30">
        <f t="shared" ca="1" si="273"/>
        <v>0</v>
      </c>
      <c r="AA527" s="30">
        <f t="shared" si="274"/>
        <v>0</v>
      </c>
      <c r="AB527" s="31">
        <f t="shared" ca="1" si="281"/>
        <v>0</v>
      </c>
      <c r="AC527" s="122">
        <f t="shared" ca="1" si="282"/>
        <v>0</v>
      </c>
      <c r="AD527" s="32">
        <f t="shared" ca="1" si="283"/>
        <v>0</v>
      </c>
      <c r="AE527" s="122">
        <f t="shared" ca="1" si="284"/>
        <v>0</v>
      </c>
      <c r="AF527" s="32">
        <f t="shared" ca="1" si="285"/>
        <v>0</v>
      </c>
      <c r="AG527" s="116">
        <v>3035</v>
      </c>
      <c r="AH527" s="33">
        <v>2245</v>
      </c>
      <c r="AI527" s="53"/>
      <c r="AK527" s="52"/>
      <c r="AL527" s="53"/>
      <c r="AN527" s="52"/>
      <c r="BF527" s="54"/>
      <c r="BG527" s="54"/>
      <c r="BL527" s="52"/>
      <c r="BM527" s="52"/>
    </row>
    <row r="528" spans="1:65" ht="33" customHeight="1" thickBot="1">
      <c r="A528" s="114">
        <f t="shared" si="286"/>
        <v>21</v>
      </c>
      <c r="B528" s="115">
        <f>B157</f>
        <v>46099</v>
      </c>
      <c r="C528" s="116">
        <f>SUM(E151:E157)</f>
        <v>0</v>
      </c>
      <c r="D528" s="117">
        <f>SUM(C151:C157)</f>
        <v>0</v>
      </c>
      <c r="E528" s="116">
        <f>SUM(F151:F157)</f>
        <v>0</v>
      </c>
      <c r="F528" s="117">
        <f>SUM(D151:D157)</f>
        <v>0</v>
      </c>
      <c r="G528" s="118">
        <f t="shared" si="275"/>
        <v>765</v>
      </c>
      <c r="H528" s="118">
        <f t="shared" si="276"/>
        <v>5848</v>
      </c>
      <c r="I528" s="118">
        <f t="shared" si="267"/>
        <v>5848</v>
      </c>
      <c r="J528" s="117">
        <f t="shared" si="268"/>
        <v>765</v>
      </c>
      <c r="K528" s="121">
        <f t="shared" si="277"/>
        <v>0</v>
      </c>
      <c r="L528" s="121">
        <f t="shared" si="277"/>
        <v>0</v>
      </c>
      <c r="M528" s="121">
        <f t="shared" si="278"/>
        <v>0</v>
      </c>
      <c r="N528" s="121">
        <f t="shared" si="278"/>
        <v>0</v>
      </c>
      <c r="O528" s="121">
        <f t="shared" si="287"/>
        <v>3.0000000000000001E-3</v>
      </c>
      <c r="P528" s="119">
        <f>SUM(U151:U157)</f>
        <v>0</v>
      </c>
      <c r="Q528" s="120">
        <f>SUM(V151:V157)</f>
        <v>0</v>
      </c>
      <c r="R528" s="197">
        <f t="shared" si="279"/>
        <v>0</v>
      </c>
      <c r="S528" s="116">
        <f>SUM(W151:W157)</f>
        <v>0</v>
      </c>
      <c r="T528" s="121">
        <f t="shared" si="280"/>
        <v>0</v>
      </c>
      <c r="U528" s="121">
        <f t="shared" si="269"/>
        <v>0</v>
      </c>
      <c r="V528" s="117">
        <f>SUM(AD151:AD157)</f>
        <v>0</v>
      </c>
      <c r="W528" s="30">
        <f t="shared" ca="1" si="270"/>
        <v>0</v>
      </c>
      <c r="X528" s="30">
        <f t="shared" ca="1" si="271"/>
        <v>0</v>
      </c>
      <c r="Y528" s="30">
        <f t="shared" ca="1" si="272"/>
        <v>0</v>
      </c>
      <c r="Z528" s="30">
        <f t="shared" ca="1" si="273"/>
        <v>0</v>
      </c>
      <c r="AA528" s="30">
        <f t="shared" si="274"/>
        <v>0</v>
      </c>
      <c r="AB528" s="31">
        <f t="shared" ca="1" si="281"/>
        <v>0</v>
      </c>
      <c r="AC528" s="122">
        <f t="shared" ca="1" si="282"/>
        <v>0</v>
      </c>
      <c r="AD528" s="32">
        <f t="shared" ca="1" si="283"/>
        <v>0</v>
      </c>
      <c r="AE528" s="122">
        <f t="shared" ca="1" si="284"/>
        <v>0</v>
      </c>
      <c r="AF528" s="32">
        <f t="shared" ca="1" si="285"/>
        <v>0</v>
      </c>
      <c r="AG528" s="116">
        <v>3195</v>
      </c>
      <c r="AH528" s="33">
        <v>2400</v>
      </c>
      <c r="AI528" s="53"/>
      <c r="AK528" s="52"/>
      <c r="AL528" s="53"/>
      <c r="AN528" s="52"/>
      <c r="BF528" s="54"/>
      <c r="BG528" s="54"/>
      <c r="BL528" s="52"/>
      <c r="BM528" s="52"/>
    </row>
    <row r="529" spans="1:65" ht="33" customHeight="1" thickBot="1">
      <c r="A529" s="114">
        <f t="shared" si="286"/>
        <v>22</v>
      </c>
      <c r="B529" s="115">
        <f>B164</f>
        <v>46106</v>
      </c>
      <c r="C529" s="116">
        <f>SUM(E158:E164)</f>
        <v>0</v>
      </c>
      <c r="D529" s="117">
        <f>SUM(C158:C164)</f>
        <v>0</v>
      </c>
      <c r="E529" s="116">
        <f>SUM(F158:F164)</f>
        <v>0</v>
      </c>
      <c r="F529" s="117">
        <f>SUM(D158:D164)</f>
        <v>0</v>
      </c>
      <c r="G529" s="118">
        <f t="shared" si="275"/>
        <v>765</v>
      </c>
      <c r="H529" s="118">
        <f t="shared" si="276"/>
        <v>5848</v>
      </c>
      <c r="I529" s="118">
        <f t="shared" si="267"/>
        <v>5848</v>
      </c>
      <c r="J529" s="117">
        <f t="shared" si="268"/>
        <v>765</v>
      </c>
      <c r="K529" s="121">
        <f t="shared" si="277"/>
        <v>0</v>
      </c>
      <c r="L529" s="121">
        <f t="shared" si="277"/>
        <v>0</v>
      </c>
      <c r="M529" s="121">
        <f t="shared" si="278"/>
        <v>0</v>
      </c>
      <c r="N529" s="121">
        <f t="shared" si="278"/>
        <v>0</v>
      </c>
      <c r="O529" s="121">
        <f t="shared" si="287"/>
        <v>3.0000000000000001E-3</v>
      </c>
      <c r="P529" s="119">
        <f>SUM(U158:U164)</f>
        <v>0</v>
      </c>
      <c r="Q529" s="120">
        <f>SUM(V158:V164)</f>
        <v>0</v>
      </c>
      <c r="R529" s="197">
        <f t="shared" si="279"/>
        <v>0</v>
      </c>
      <c r="S529" s="116">
        <f>SUM(W158:W164)</f>
        <v>0</v>
      </c>
      <c r="T529" s="121">
        <f t="shared" si="280"/>
        <v>0</v>
      </c>
      <c r="U529" s="121">
        <f t="shared" si="269"/>
        <v>0</v>
      </c>
      <c r="V529" s="117">
        <f>SUM(AD158:AD164)</f>
        <v>0</v>
      </c>
      <c r="W529" s="30">
        <f t="shared" ca="1" si="270"/>
        <v>0</v>
      </c>
      <c r="X529" s="30">
        <f t="shared" ca="1" si="271"/>
        <v>0</v>
      </c>
      <c r="Y529" s="30">
        <f t="shared" ca="1" si="272"/>
        <v>0</v>
      </c>
      <c r="Z529" s="30">
        <f t="shared" ca="1" si="273"/>
        <v>0</v>
      </c>
      <c r="AA529" s="30">
        <f t="shared" si="274"/>
        <v>0</v>
      </c>
      <c r="AB529" s="31">
        <f t="shared" ca="1" si="281"/>
        <v>0</v>
      </c>
      <c r="AC529" s="122">
        <f t="shared" ca="1" si="282"/>
        <v>0</v>
      </c>
      <c r="AD529" s="32">
        <f t="shared" ca="1" si="283"/>
        <v>0</v>
      </c>
      <c r="AE529" s="122">
        <f t="shared" ca="1" si="284"/>
        <v>0</v>
      </c>
      <c r="AF529" s="32">
        <f t="shared" ca="1" si="285"/>
        <v>0</v>
      </c>
      <c r="AG529" s="116">
        <v>3355</v>
      </c>
      <c r="AH529" s="33">
        <v>2550</v>
      </c>
      <c r="AI529" s="53"/>
      <c r="AK529" s="52"/>
      <c r="AL529" s="53"/>
      <c r="AN529" s="52"/>
      <c r="BF529" s="54"/>
      <c r="BG529" s="54"/>
      <c r="BL529" s="52"/>
      <c r="BM529" s="52"/>
    </row>
    <row r="530" spans="1:65" ht="33" customHeight="1" thickBot="1">
      <c r="A530" s="114">
        <f t="shared" si="286"/>
        <v>23</v>
      </c>
      <c r="B530" s="115">
        <f>B171</f>
        <v>46113</v>
      </c>
      <c r="C530" s="116">
        <f>SUM(E165:E171)</f>
        <v>0</v>
      </c>
      <c r="D530" s="117">
        <f>SUM(C165:C171)</f>
        <v>0</v>
      </c>
      <c r="E530" s="116">
        <f>SUM(F165:F171)</f>
        <v>0</v>
      </c>
      <c r="F530" s="117">
        <f>SUM(D165:D171)</f>
        <v>0</v>
      </c>
      <c r="G530" s="118">
        <f t="shared" si="275"/>
        <v>765</v>
      </c>
      <c r="H530" s="118">
        <f t="shared" si="276"/>
        <v>5848</v>
      </c>
      <c r="I530" s="118">
        <f t="shared" si="267"/>
        <v>5848</v>
      </c>
      <c r="J530" s="117">
        <f t="shared" si="268"/>
        <v>765</v>
      </c>
      <c r="K530" s="121">
        <f t="shared" si="277"/>
        <v>0</v>
      </c>
      <c r="L530" s="121">
        <f t="shared" si="277"/>
        <v>0</v>
      </c>
      <c r="M530" s="121">
        <f t="shared" si="278"/>
        <v>0</v>
      </c>
      <c r="N530" s="121">
        <f t="shared" si="278"/>
        <v>0</v>
      </c>
      <c r="O530" s="121">
        <f t="shared" si="287"/>
        <v>3.0000000000000001E-3</v>
      </c>
      <c r="P530" s="119">
        <f>SUM(U165:U171)</f>
        <v>0</v>
      </c>
      <c r="Q530" s="120">
        <f>SUM(V165:V171)</f>
        <v>0</v>
      </c>
      <c r="R530" s="197">
        <f t="shared" si="279"/>
        <v>0</v>
      </c>
      <c r="S530" s="116">
        <f>SUM(W165:W171)</f>
        <v>0</v>
      </c>
      <c r="T530" s="121">
        <f t="shared" si="280"/>
        <v>0</v>
      </c>
      <c r="U530" s="121">
        <f t="shared" si="269"/>
        <v>0</v>
      </c>
      <c r="V530" s="117">
        <f>SUM(AD165:AD171)</f>
        <v>0</v>
      </c>
      <c r="W530" s="30">
        <f t="shared" ca="1" si="270"/>
        <v>0</v>
      </c>
      <c r="X530" s="30">
        <f t="shared" ca="1" si="271"/>
        <v>0</v>
      </c>
      <c r="Y530" s="30">
        <f t="shared" ca="1" si="272"/>
        <v>0</v>
      </c>
      <c r="Z530" s="30">
        <f t="shared" ca="1" si="273"/>
        <v>0</v>
      </c>
      <c r="AA530" s="30">
        <f t="shared" si="274"/>
        <v>0</v>
      </c>
      <c r="AB530" s="31">
        <f t="shared" ca="1" si="281"/>
        <v>0</v>
      </c>
      <c r="AC530" s="122">
        <f t="shared" ca="1" si="282"/>
        <v>0</v>
      </c>
      <c r="AD530" s="32">
        <f t="shared" ca="1" si="283"/>
        <v>0</v>
      </c>
      <c r="AE530" s="122">
        <f t="shared" ca="1" si="284"/>
        <v>0</v>
      </c>
      <c r="AF530" s="32">
        <f t="shared" ca="1" si="285"/>
        <v>0</v>
      </c>
      <c r="AG530" s="116">
        <v>3515</v>
      </c>
      <c r="AH530" s="33">
        <v>2700</v>
      </c>
      <c r="AI530" s="53"/>
      <c r="AK530" s="52"/>
      <c r="AL530" s="53"/>
      <c r="AN530" s="52"/>
      <c r="BF530" s="54"/>
      <c r="BG530" s="54"/>
      <c r="BL530" s="52"/>
      <c r="BM530" s="52"/>
    </row>
    <row r="531" spans="1:65" ht="33" customHeight="1" thickBot="1">
      <c r="A531" s="114">
        <f t="shared" si="286"/>
        <v>24</v>
      </c>
      <c r="B531" s="115">
        <f>B178</f>
        <v>46120</v>
      </c>
      <c r="C531" s="116">
        <f>SUM(E172:E178)</f>
        <v>0</v>
      </c>
      <c r="D531" s="117">
        <f>SUM(C172:C178)</f>
        <v>0</v>
      </c>
      <c r="E531" s="116">
        <f>SUM(F172:F178)</f>
        <v>0</v>
      </c>
      <c r="F531" s="117">
        <f>SUM(D172:D178)</f>
        <v>0</v>
      </c>
      <c r="G531" s="118">
        <f t="shared" si="275"/>
        <v>765</v>
      </c>
      <c r="H531" s="118">
        <f t="shared" si="276"/>
        <v>5848</v>
      </c>
      <c r="I531" s="118">
        <f t="shared" si="267"/>
        <v>5848</v>
      </c>
      <c r="J531" s="117">
        <f t="shared" si="268"/>
        <v>765</v>
      </c>
      <c r="K531" s="121">
        <f t="shared" si="277"/>
        <v>0</v>
      </c>
      <c r="L531" s="121">
        <f t="shared" si="277"/>
        <v>0</v>
      </c>
      <c r="M531" s="121">
        <f t="shared" si="278"/>
        <v>0</v>
      </c>
      <c r="N531" s="121">
        <f t="shared" si="278"/>
        <v>0</v>
      </c>
      <c r="O531" s="121">
        <f t="shared" si="287"/>
        <v>3.0000000000000001E-3</v>
      </c>
      <c r="P531" s="119">
        <f>SUM(U172:U178)</f>
        <v>0</v>
      </c>
      <c r="Q531" s="120">
        <f>SUM(V172:V178)</f>
        <v>0</v>
      </c>
      <c r="R531" s="197">
        <f t="shared" si="279"/>
        <v>0</v>
      </c>
      <c r="S531" s="116">
        <f>SUM(W172:W178)</f>
        <v>0</v>
      </c>
      <c r="T531" s="121">
        <f t="shared" si="280"/>
        <v>0</v>
      </c>
      <c r="U531" s="121">
        <f t="shared" si="269"/>
        <v>0</v>
      </c>
      <c r="V531" s="117">
        <f>SUM(AD172:AD178)</f>
        <v>0</v>
      </c>
      <c r="W531" s="30">
        <f t="shared" ca="1" si="270"/>
        <v>0</v>
      </c>
      <c r="X531" s="30">
        <f t="shared" ca="1" si="271"/>
        <v>0</v>
      </c>
      <c r="Y531" s="30">
        <f t="shared" ca="1" si="272"/>
        <v>0</v>
      </c>
      <c r="Z531" s="30">
        <f t="shared" ca="1" si="273"/>
        <v>0</v>
      </c>
      <c r="AA531" s="30">
        <f t="shared" si="274"/>
        <v>0</v>
      </c>
      <c r="AB531" s="31">
        <f t="shared" ca="1" si="281"/>
        <v>0</v>
      </c>
      <c r="AC531" s="122">
        <f t="shared" ca="1" si="282"/>
        <v>0</v>
      </c>
      <c r="AD531" s="32">
        <f t="shared" ca="1" si="283"/>
        <v>0</v>
      </c>
      <c r="AE531" s="122">
        <f t="shared" ca="1" si="284"/>
        <v>0</v>
      </c>
      <c r="AF531" s="32">
        <f t="shared" ca="1" si="285"/>
        <v>0</v>
      </c>
      <c r="AG531" s="116">
        <v>3675</v>
      </c>
      <c r="AH531" s="33">
        <v>2845</v>
      </c>
      <c r="AI531" s="53"/>
      <c r="AK531" s="52"/>
      <c r="AL531" s="53"/>
      <c r="AN531" s="52"/>
      <c r="BF531" s="54"/>
      <c r="BG531" s="54"/>
      <c r="BL531" s="52"/>
      <c r="BM531" s="52"/>
    </row>
    <row r="532" spans="1:65" ht="33" customHeight="1" thickBot="1">
      <c r="A532" s="114">
        <f t="shared" si="286"/>
        <v>25</v>
      </c>
      <c r="B532" s="115">
        <f>B185</f>
        <v>46127</v>
      </c>
      <c r="C532" s="116">
        <f>SUM(E179:E185)</f>
        <v>0</v>
      </c>
      <c r="D532" s="117">
        <f>SUM(C179:C185)</f>
        <v>0</v>
      </c>
      <c r="E532" s="116">
        <f>SUM(F179:F185)</f>
        <v>0</v>
      </c>
      <c r="F532" s="117">
        <f>SUM(D179:D185)</f>
        <v>0</v>
      </c>
      <c r="G532" s="118">
        <f t="shared" si="275"/>
        <v>765</v>
      </c>
      <c r="H532" s="118">
        <f t="shared" si="276"/>
        <v>5848</v>
      </c>
      <c r="I532" s="118">
        <f t="shared" si="267"/>
        <v>5848</v>
      </c>
      <c r="J532" s="117">
        <f t="shared" si="268"/>
        <v>765</v>
      </c>
      <c r="K532" s="121">
        <f t="shared" si="277"/>
        <v>0</v>
      </c>
      <c r="L532" s="121">
        <f t="shared" si="277"/>
        <v>0</v>
      </c>
      <c r="M532" s="121">
        <f t="shared" si="278"/>
        <v>0</v>
      </c>
      <c r="N532" s="121">
        <f t="shared" si="278"/>
        <v>0</v>
      </c>
      <c r="O532" s="121">
        <f t="shared" si="287"/>
        <v>3.0000000000000001E-3</v>
      </c>
      <c r="P532" s="119">
        <f>SUM(U179:U185)</f>
        <v>0</v>
      </c>
      <c r="Q532" s="120">
        <f>SUM(V179:V185)</f>
        <v>0</v>
      </c>
      <c r="R532" s="197">
        <f t="shared" si="279"/>
        <v>0</v>
      </c>
      <c r="S532" s="116">
        <f>SUM(W179:W185)</f>
        <v>0</v>
      </c>
      <c r="T532" s="121">
        <f t="shared" si="280"/>
        <v>0</v>
      </c>
      <c r="U532" s="121">
        <f t="shared" si="269"/>
        <v>0</v>
      </c>
      <c r="V532" s="117">
        <f>SUM(AD179:AD185)</f>
        <v>0</v>
      </c>
      <c r="W532" s="30">
        <f t="shared" ca="1" si="270"/>
        <v>0</v>
      </c>
      <c r="X532" s="30">
        <f t="shared" ca="1" si="271"/>
        <v>0</v>
      </c>
      <c r="Y532" s="30">
        <f t="shared" ca="1" si="272"/>
        <v>0</v>
      </c>
      <c r="Z532" s="30">
        <f t="shared" ca="1" si="273"/>
        <v>0</v>
      </c>
      <c r="AA532" s="30">
        <f t="shared" si="274"/>
        <v>0</v>
      </c>
      <c r="AB532" s="31">
        <f t="shared" ca="1" si="281"/>
        <v>0</v>
      </c>
      <c r="AC532" s="122">
        <f t="shared" ca="1" si="282"/>
        <v>0</v>
      </c>
      <c r="AD532" s="32">
        <f t="shared" ca="1" si="283"/>
        <v>0</v>
      </c>
      <c r="AE532" s="122">
        <f t="shared" ca="1" si="284"/>
        <v>0</v>
      </c>
      <c r="AF532" s="32">
        <f t="shared" ca="1" si="285"/>
        <v>0</v>
      </c>
      <c r="AG532" s="116">
        <v>3825</v>
      </c>
      <c r="AH532" s="33">
        <v>2970</v>
      </c>
      <c r="AI532" s="53"/>
      <c r="AK532" s="52"/>
      <c r="AL532" s="53"/>
      <c r="AN532" s="52"/>
      <c r="BF532" s="54"/>
      <c r="BG532" s="54"/>
      <c r="BL532" s="52"/>
      <c r="BM532" s="52"/>
    </row>
    <row r="533" spans="1:65" ht="33" customHeight="1" thickBot="1">
      <c r="A533" s="114">
        <f t="shared" si="286"/>
        <v>26</v>
      </c>
      <c r="B533" s="115">
        <f>B192</f>
        <v>46134</v>
      </c>
      <c r="C533" s="116">
        <f>SUM(E186:E192)</f>
        <v>0</v>
      </c>
      <c r="D533" s="117">
        <f>SUM(C186:C192)</f>
        <v>0</v>
      </c>
      <c r="E533" s="116">
        <f>SUM(F186:F192)</f>
        <v>0</v>
      </c>
      <c r="F533" s="117">
        <f>SUM(D186:D192)</f>
        <v>0</v>
      </c>
      <c r="G533" s="118">
        <f t="shared" si="275"/>
        <v>765</v>
      </c>
      <c r="H533" s="118">
        <f t="shared" si="276"/>
        <v>5848</v>
      </c>
      <c r="I533" s="118">
        <f t="shared" si="267"/>
        <v>5848</v>
      </c>
      <c r="J533" s="117">
        <f t="shared" si="268"/>
        <v>765</v>
      </c>
      <c r="K533" s="121">
        <f t="shared" si="277"/>
        <v>0</v>
      </c>
      <c r="L533" s="121">
        <f t="shared" si="277"/>
        <v>0</v>
      </c>
      <c r="M533" s="121">
        <f t="shared" si="278"/>
        <v>0</v>
      </c>
      <c r="N533" s="121">
        <f t="shared" si="278"/>
        <v>0</v>
      </c>
      <c r="O533" s="121">
        <f t="shared" si="287"/>
        <v>3.0000000000000001E-3</v>
      </c>
      <c r="P533" s="119">
        <f>SUM(U186:U192)</f>
        <v>0</v>
      </c>
      <c r="Q533" s="120">
        <f>SUM(V186:V192)</f>
        <v>0</v>
      </c>
      <c r="R533" s="197">
        <f t="shared" si="279"/>
        <v>0</v>
      </c>
      <c r="S533" s="116">
        <f>SUM(W186:W192)</f>
        <v>0</v>
      </c>
      <c r="T533" s="121">
        <f t="shared" si="280"/>
        <v>0</v>
      </c>
      <c r="U533" s="121">
        <f t="shared" si="269"/>
        <v>0</v>
      </c>
      <c r="V533" s="117">
        <f>SUM(AD186:AD192)</f>
        <v>0</v>
      </c>
      <c r="W533" s="30">
        <f t="shared" ca="1" si="270"/>
        <v>0</v>
      </c>
      <c r="X533" s="30">
        <f t="shared" ca="1" si="271"/>
        <v>0</v>
      </c>
      <c r="Y533" s="30">
        <f t="shared" ca="1" si="272"/>
        <v>0</v>
      </c>
      <c r="Z533" s="30">
        <f t="shared" ca="1" si="273"/>
        <v>0</v>
      </c>
      <c r="AA533" s="30">
        <f t="shared" si="274"/>
        <v>0</v>
      </c>
      <c r="AB533" s="31">
        <f t="shared" ca="1" si="281"/>
        <v>0</v>
      </c>
      <c r="AC533" s="122">
        <f t="shared" ca="1" si="282"/>
        <v>0</v>
      </c>
      <c r="AD533" s="32">
        <f t="shared" ca="1" si="283"/>
        <v>0</v>
      </c>
      <c r="AE533" s="122">
        <f t="shared" ca="1" si="284"/>
        <v>0</v>
      </c>
      <c r="AF533" s="32">
        <f t="shared" ca="1" si="285"/>
        <v>0</v>
      </c>
      <c r="AG533" s="116">
        <v>3960</v>
      </c>
      <c r="AH533" s="33">
        <v>3080</v>
      </c>
      <c r="AI533" s="53"/>
      <c r="AK533" s="52"/>
      <c r="AL533" s="53"/>
      <c r="AN533" s="52"/>
      <c r="BF533" s="54"/>
      <c r="BG533" s="54"/>
      <c r="BL533" s="52"/>
      <c r="BM533" s="52"/>
    </row>
    <row r="534" spans="1:65" ht="33" customHeight="1" thickBot="1">
      <c r="A534" s="114">
        <f t="shared" si="286"/>
        <v>27</v>
      </c>
      <c r="B534" s="115">
        <f>B199</f>
        <v>46141</v>
      </c>
      <c r="C534" s="116">
        <f>SUM(E193:E199)</f>
        <v>0</v>
      </c>
      <c r="D534" s="117">
        <f>SUM(C193:C199)</f>
        <v>0</v>
      </c>
      <c r="E534" s="116">
        <f>SUM(F193:F199)</f>
        <v>0</v>
      </c>
      <c r="F534" s="117">
        <f>SUM(D193:D199)</f>
        <v>0</v>
      </c>
      <c r="G534" s="118">
        <f t="shared" si="275"/>
        <v>765</v>
      </c>
      <c r="H534" s="118">
        <f t="shared" si="276"/>
        <v>5848</v>
      </c>
      <c r="I534" s="118">
        <f t="shared" si="267"/>
        <v>5848</v>
      </c>
      <c r="J534" s="117">
        <f t="shared" si="268"/>
        <v>765</v>
      </c>
      <c r="K534" s="121">
        <f t="shared" si="277"/>
        <v>0</v>
      </c>
      <c r="L534" s="121">
        <f t="shared" si="277"/>
        <v>0</v>
      </c>
      <c r="M534" s="121">
        <f t="shared" si="278"/>
        <v>0</v>
      </c>
      <c r="N534" s="121">
        <f t="shared" si="278"/>
        <v>0</v>
      </c>
      <c r="O534" s="121">
        <f t="shared" si="287"/>
        <v>3.0000000000000001E-3</v>
      </c>
      <c r="P534" s="119">
        <f>SUM(U193:U199)</f>
        <v>0</v>
      </c>
      <c r="Q534" s="120">
        <f>SUM(V193:V199)</f>
        <v>0</v>
      </c>
      <c r="R534" s="197">
        <f t="shared" si="279"/>
        <v>0</v>
      </c>
      <c r="S534" s="116">
        <f>SUM(W193:W199)</f>
        <v>0</v>
      </c>
      <c r="T534" s="121">
        <f t="shared" si="280"/>
        <v>0</v>
      </c>
      <c r="U534" s="121">
        <f t="shared" si="269"/>
        <v>0</v>
      </c>
      <c r="V534" s="117">
        <f>SUM(AD193:AD199)</f>
        <v>0</v>
      </c>
      <c r="W534" s="30">
        <f t="shared" ca="1" si="270"/>
        <v>0</v>
      </c>
      <c r="X534" s="30">
        <f t="shared" ca="1" si="271"/>
        <v>0</v>
      </c>
      <c r="Y534" s="30">
        <f t="shared" ca="1" si="272"/>
        <v>0</v>
      </c>
      <c r="Z534" s="30">
        <f t="shared" ca="1" si="273"/>
        <v>0</v>
      </c>
      <c r="AA534" s="30">
        <f t="shared" si="274"/>
        <v>0</v>
      </c>
      <c r="AB534" s="31">
        <f t="shared" ca="1" si="281"/>
        <v>0</v>
      </c>
      <c r="AC534" s="122">
        <f t="shared" ca="1" si="282"/>
        <v>0</v>
      </c>
      <c r="AD534" s="32">
        <f t="shared" ca="1" si="283"/>
        <v>0</v>
      </c>
      <c r="AE534" s="122">
        <f t="shared" ca="1" si="284"/>
        <v>0</v>
      </c>
      <c r="AF534" s="32">
        <f t="shared" ca="1" si="285"/>
        <v>0</v>
      </c>
      <c r="AG534" s="116">
        <v>4035</v>
      </c>
      <c r="AH534" s="33">
        <v>3180</v>
      </c>
      <c r="AI534" s="53"/>
      <c r="AK534" s="52"/>
      <c r="AL534" s="53"/>
      <c r="AN534" s="52"/>
      <c r="BF534" s="54"/>
      <c r="BG534" s="54"/>
      <c r="BL534" s="52"/>
      <c r="BM534" s="52"/>
    </row>
    <row r="535" spans="1:65" ht="33" customHeight="1" thickBot="1">
      <c r="A535" s="114">
        <f t="shared" si="286"/>
        <v>28</v>
      </c>
      <c r="B535" s="115">
        <f>B206</f>
        <v>46148</v>
      </c>
      <c r="C535" s="116">
        <f>SUM(E200:E206)</f>
        <v>0</v>
      </c>
      <c r="D535" s="117">
        <f>SUM(C200:C206)</f>
        <v>0</v>
      </c>
      <c r="E535" s="116">
        <f>SUM(F200:F206)</f>
        <v>0</v>
      </c>
      <c r="F535" s="117">
        <f>SUM(D200:D206)</f>
        <v>0</v>
      </c>
      <c r="G535" s="118">
        <f t="shared" si="275"/>
        <v>765</v>
      </c>
      <c r="H535" s="118">
        <f t="shared" si="276"/>
        <v>5848</v>
      </c>
      <c r="I535" s="118">
        <f t="shared" si="267"/>
        <v>5848</v>
      </c>
      <c r="J535" s="117">
        <f t="shared" si="268"/>
        <v>765</v>
      </c>
      <c r="K535" s="121">
        <f t="shared" si="277"/>
        <v>0</v>
      </c>
      <c r="L535" s="121">
        <f t="shared" si="277"/>
        <v>0</v>
      </c>
      <c r="M535" s="121">
        <f t="shared" si="278"/>
        <v>0</v>
      </c>
      <c r="N535" s="121">
        <f t="shared" si="278"/>
        <v>0</v>
      </c>
      <c r="O535" s="121">
        <f t="shared" si="287"/>
        <v>3.0000000000000001E-3</v>
      </c>
      <c r="P535" s="119">
        <f>SUM(U200:U206)</f>
        <v>0</v>
      </c>
      <c r="Q535" s="120">
        <f>SUM(V200:V206)</f>
        <v>0</v>
      </c>
      <c r="R535" s="197">
        <f t="shared" si="279"/>
        <v>0</v>
      </c>
      <c r="S535" s="116">
        <f>SUM(W200:W206)</f>
        <v>0</v>
      </c>
      <c r="T535" s="121">
        <f t="shared" si="280"/>
        <v>0</v>
      </c>
      <c r="U535" s="121">
        <f t="shared" si="269"/>
        <v>0</v>
      </c>
      <c r="V535" s="117">
        <f>SUM(AD200:AD206)</f>
        <v>0</v>
      </c>
      <c r="W535" s="30">
        <f t="shared" ca="1" si="270"/>
        <v>0</v>
      </c>
      <c r="X535" s="30">
        <f t="shared" ca="1" si="271"/>
        <v>0</v>
      </c>
      <c r="Y535" s="30">
        <f t="shared" ca="1" si="272"/>
        <v>0</v>
      </c>
      <c r="Z535" s="30">
        <f t="shared" ca="1" si="273"/>
        <v>0</v>
      </c>
      <c r="AA535" s="30">
        <f t="shared" si="274"/>
        <v>0</v>
      </c>
      <c r="AB535" s="31">
        <f t="shared" ca="1" si="281"/>
        <v>0</v>
      </c>
      <c r="AC535" s="122">
        <f t="shared" ca="1" si="282"/>
        <v>0</v>
      </c>
      <c r="AD535" s="32">
        <f t="shared" ca="1" si="283"/>
        <v>0</v>
      </c>
      <c r="AE535" s="122">
        <f t="shared" ca="1" si="284"/>
        <v>0</v>
      </c>
      <c r="AF535" s="32">
        <f t="shared" ca="1" si="285"/>
        <v>0</v>
      </c>
      <c r="AG535" s="116">
        <v>4090</v>
      </c>
      <c r="AH535" s="33">
        <v>3275</v>
      </c>
      <c r="AI535" s="53"/>
      <c r="AK535" s="52"/>
      <c r="AL535" s="53"/>
      <c r="AN535" s="52"/>
      <c r="BF535" s="54"/>
      <c r="BG535" s="54"/>
      <c r="BL535" s="52"/>
      <c r="BM535" s="52"/>
    </row>
    <row r="536" spans="1:65" ht="33" customHeight="1" thickBot="1">
      <c r="A536" s="114">
        <f t="shared" si="286"/>
        <v>29</v>
      </c>
      <c r="B536" s="115">
        <f>B213</f>
        <v>46155</v>
      </c>
      <c r="C536" s="116">
        <f>SUM(E207:E213)</f>
        <v>0</v>
      </c>
      <c r="D536" s="117">
        <f>SUM(C207:C213)</f>
        <v>0</v>
      </c>
      <c r="E536" s="116">
        <f>SUM(F207:F213)</f>
        <v>0</v>
      </c>
      <c r="F536" s="117">
        <f>SUM(D207:D213)</f>
        <v>0</v>
      </c>
      <c r="G536" s="118">
        <f t="shared" si="275"/>
        <v>765</v>
      </c>
      <c r="H536" s="118">
        <f t="shared" si="276"/>
        <v>5848</v>
      </c>
      <c r="I536" s="118">
        <f t="shared" si="267"/>
        <v>5848</v>
      </c>
      <c r="J536" s="117">
        <f t="shared" si="268"/>
        <v>765</v>
      </c>
      <c r="K536" s="121">
        <f t="shared" si="277"/>
        <v>0</v>
      </c>
      <c r="L536" s="121">
        <f t="shared" si="277"/>
        <v>0</v>
      </c>
      <c r="M536" s="121">
        <f t="shared" si="278"/>
        <v>0</v>
      </c>
      <c r="N536" s="121">
        <f t="shared" si="278"/>
        <v>0</v>
      </c>
      <c r="O536" s="121">
        <f t="shared" si="287"/>
        <v>3.0000000000000001E-3</v>
      </c>
      <c r="P536" s="119">
        <f>SUM(U207:U213)</f>
        <v>0</v>
      </c>
      <c r="Q536" s="120">
        <f>SUM(V207:V213)</f>
        <v>0</v>
      </c>
      <c r="R536" s="197">
        <f t="shared" si="279"/>
        <v>0</v>
      </c>
      <c r="S536" s="116">
        <f>SUM(W207:W213)</f>
        <v>0</v>
      </c>
      <c r="T536" s="121">
        <f t="shared" si="280"/>
        <v>0</v>
      </c>
      <c r="U536" s="121">
        <f t="shared" si="269"/>
        <v>0</v>
      </c>
      <c r="V536" s="117">
        <f>SUM(AD207:AD213)</f>
        <v>0</v>
      </c>
      <c r="W536" s="30">
        <f t="shared" ca="1" si="270"/>
        <v>0</v>
      </c>
      <c r="X536" s="30">
        <f t="shared" ca="1" si="271"/>
        <v>0</v>
      </c>
      <c r="Y536" s="30">
        <f t="shared" ca="1" si="272"/>
        <v>0</v>
      </c>
      <c r="Z536" s="30">
        <f t="shared" ca="1" si="273"/>
        <v>0</v>
      </c>
      <c r="AA536" s="30">
        <f t="shared" si="274"/>
        <v>0</v>
      </c>
      <c r="AB536" s="31">
        <f t="shared" ca="1" si="281"/>
        <v>0</v>
      </c>
      <c r="AC536" s="122">
        <f t="shared" ca="1" si="282"/>
        <v>0</v>
      </c>
      <c r="AD536" s="32">
        <f t="shared" ca="1" si="283"/>
        <v>0</v>
      </c>
      <c r="AE536" s="122">
        <f t="shared" ca="1" si="284"/>
        <v>0</v>
      </c>
      <c r="AF536" s="32">
        <f t="shared" ca="1" si="285"/>
        <v>0</v>
      </c>
      <c r="AG536" s="116">
        <v>4120</v>
      </c>
      <c r="AH536" s="33">
        <v>3365</v>
      </c>
      <c r="AI536" s="53"/>
      <c r="AK536" s="52"/>
      <c r="AL536" s="53"/>
      <c r="AN536" s="52"/>
      <c r="BF536" s="54"/>
      <c r="BG536" s="54"/>
      <c r="BL536" s="52"/>
      <c r="BM536" s="52"/>
    </row>
    <row r="537" spans="1:65" ht="33" customHeight="1" thickBot="1">
      <c r="A537" s="114">
        <f t="shared" si="286"/>
        <v>30</v>
      </c>
      <c r="B537" s="115">
        <f>B220</f>
        <v>46162</v>
      </c>
      <c r="C537" s="116">
        <f>SUM(E214:E220)</f>
        <v>0</v>
      </c>
      <c r="D537" s="117">
        <f>SUM(C214:C220)</f>
        <v>0</v>
      </c>
      <c r="E537" s="116">
        <f>SUM(F214:F220)</f>
        <v>0</v>
      </c>
      <c r="F537" s="117">
        <f>SUM(D214:D220)</f>
        <v>0</v>
      </c>
      <c r="G537" s="118">
        <f t="shared" si="275"/>
        <v>765</v>
      </c>
      <c r="H537" s="118">
        <f t="shared" si="276"/>
        <v>5848</v>
      </c>
      <c r="I537" s="118">
        <f t="shared" si="267"/>
        <v>5848</v>
      </c>
      <c r="J537" s="117">
        <f t="shared" si="268"/>
        <v>765</v>
      </c>
      <c r="K537" s="121">
        <f t="shared" si="277"/>
        <v>0</v>
      </c>
      <c r="L537" s="121">
        <f t="shared" si="277"/>
        <v>0</v>
      </c>
      <c r="M537" s="121">
        <f t="shared" si="278"/>
        <v>0</v>
      </c>
      <c r="N537" s="121">
        <f t="shared" si="278"/>
        <v>0</v>
      </c>
      <c r="O537" s="121">
        <f t="shared" si="287"/>
        <v>3.0000000000000001E-3</v>
      </c>
      <c r="P537" s="119">
        <f>SUM(U214:U220)</f>
        <v>0</v>
      </c>
      <c r="Q537" s="120">
        <f>SUM(V214:V220)</f>
        <v>0</v>
      </c>
      <c r="R537" s="197">
        <f t="shared" si="279"/>
        <v>0</v>
      </c>
      <c r="S537" s="116">
        <f>SUM(W214:W220)</f>
        <v>0</v>
      </c>
      <c r="T537" s="121">
        <f t="shared" si="280"/>
        <v>0</v>
      </c>
      <c r="U537" s="121">
        <f t="shared" si="269"/>
        <v>0</v>
      </c>
      <c r="V537" s="117">
        <f>SUM(AD214:AD220)</f>
        <v>0</v>
      </c>
      <c r="W537" s="30">
        <f t="shared" ca="1" si="270"/>
        <v>0</v>
      </c>
      <c r="X537" s="30">
        <f t="shared" ca="1" si="271"/>
        <v>0</v>
      </c>
      <c r="Y537" s="30">
        <f t="shared" ca="1" si="272"/>
        <v>0</v>
      </c>
      <c r="Z537" s="30">
        <f t="shared" ca="1" si="273"/>
        <v>0</v>
      </c>
      <c r="AA537" s="30">
        <f t="shared" si="274"/>
        <v>0</v>
      </c>
      <c r="AB537" s="31">
        <f t="shared" ca="1" si="281"/>
        <v>0</v>
      </c>
      <c r="AC537" s="122">
        <f t="shared" ca="1" si="282"/>
        <v>0</v>
      </c>
      <c r="AD537" s="32">
        <f t="shared" ca="1" si="283"/>
        <v>0</v>
      </c>
      <c r="AE537" s="122">
        <f t="shared" ca="1" si="284"/>
        <v>0</v>
      </c>
      <c r="AF537" s="32">
        <f t="shared" ca="1" si="285"/>
        <v>0</v>
      </c>
      <c r="AG537" s="116">
        <v>4150</v>
      </c>
      <c r="AH537" s="33">
        <v>3415</v>
      </c>
      <c r="AI537" s="53"/>
      <c r="AK537" s="52"/>
      <c r="AL537" s="53"/>
      <c r="AN537" s="52"/>
      <c r="BF537" s="54"/>
      <c r="BG537" s="54"/>
      <c r="BL537" s="52"/>
      <c r="BM537" s="52"/>
    </row>
    <row r="538" spans="1:65" ht="33" customHeight="1" thickBot="1">
      <c r="A538" s="114">
        <f t="shared" si="286"/>
        <v>31</v>
      </c>
      <c r="B538" s="115">
        <f>B227</f>
        <v>46169</v>
      </c>
      <c r="C538" s="116">
        <f>SUM(E221:E227)</f>
        <v>0</v>
      </c>
      <c r="D538" s="117">
        <f>SUM(C221:C227)</f>
        <v>0</v>
      </c>
      <c r="E538" s="116">
        <f>SUM(F221:F227)</f>
        <v>0</v>
      </c>
      <c r="F538" s="117">
        <f>SUM(D221:D227)</f>
        <v>0</v>
      </c>
      <c r="G538" s="118">
        <f t="shared" si="275"/>
        <v>765</v>
      </c>
      <c r="H538" s="118">
        <f t="shared" si="276"/>
        <v>5848</v>
      </c>
      <c r="I538" s="118">
        <f t="shared" si="267"/>
        <v>5848</v>
      </c>
      <c r="J538" s="117">
        <f t="shared" si="268"/>
        <v>765</v>
      </c>
      <c r="K538" s="121">
        <f t="shared" si="277"/>
        <v>0</v>
      </c>
      <c r="L538" s="121">
        <f t="shared" si="277"/>
        <v>0</v>
      </c>
      <c r="M538" s="121">
        <f t="shared" si="278"/>
        <v>0</v>
      </c>
      <c r="N538" s="121">
        <f t="shared" si="278"/>
        <v>0</v>
      </c>
      <c r="O538" s="121">
        <f t="shared" si="287"/>
        <v>3.0000000000000001E-3</v>
      </c>
      <c r="P538" s="119">
        <f>SUM(U221:U227)</f>
        <v>0</v>
      </c>
      <c r="Q538" s="120">
        <f>SUM(V221:V227)</f>
        <v>0</v>
      </c>
      <c r="R538" s="197">
        <f t="shared" si="279"/>
        <v>0</v>
      </c>
      <c r="S538" s="116">
        <f>SUM(W221:W227)</f>
        <v>0</v>
      </c>
      <c r="T538" s="121">
        <f t="shared" si="280"/>
        <v>0</v>
      </c>
      <c r="U538" s="121">
        <f t="shared" si="269"/>
        <v>0</v>
      </c>
      <c r="V538" s="117">
        <f>SUM(AD221:AD227)</f>
        <v>0</v>
      </c>
      <c r="W538" s="30">
        <f t="shared" ca="1" si="270"/>
        <v>0</v>
      </c>
      <c r="X538" s="30">
        <f t="shared" ca="1" si="271"/>
        <v>0</v>
      </c>
      <c r="Y538" s="30">
        <f t="shared" ca="1" si="272"/>
        <v>0</v>
      </c>
      <c r="Z538" s="30">
        <f t="shared" ca="1" si="273"/>
        <v>0</v>
      </c>
      <c r="AA538" s="30">
        <f t="shared" si="274"/>
        <v>0</v>
      </c>
      <c r="AB538" s="31">
        <f t="shared" ca="1" si="281"/>
        <v>0</v>
      </c>
      <c r="AC538" s="122">
        <f t="shared" ca="1" si="282"/>
        <v>0</v>
      </c>
      <c r="AD538" s="32">
        <f t="shared" ca="1" si="283"/>
        <v>0</v>
      </c>
      <c r="AE538" s="122">
        <f t="shared" ca="1" si="284"/>
        <v>0</v>
      </c>
      <c r="AF538" s="32">
        <f t="shared" ca="1" si="285"/>
        <v>0</v>
      </c>
      <c r="AG538" s="116">
        <v>4180</v>
      </c>
      <c r="AH538" s="33">
        <v>3460</v>
      </c>
      <c r="AI538" s="53"/>
      <c r="AK538" s="52"/>
      <c r="AL538" s="53"/>
      <c r="AN538" s="52"/>
      <c r="BF538" s="54"/>
      <c r="BG538" s="54"/>
      <c r="BL538" s="52"/>
      <c r="BM538" s="52"/>
    </row>
    <row r="539" spans="1:65" ht="33" customHeight="1" thickBot="1">
      <c r="A539" s="114">
        <f t="shared" si="286"/>
        <v>32</v>
      </c>
      <c r="B539" s="115">
        <f>B234</f>
        <v>46176</v>
      </c>
      <c r="C539" s="116">
        <f>SUM(E228:E234)</f>
        <v>0</v>
      </c>
      <c r="D539" s="117">
        <f>SUM(C228:C234)</f>
        <v>0</v>
      </c>
      <c r="E539" s="116">
        <f>SUM(F228:F234)</f>
        <v>0</v>
      </c>
      <c r="F539" s="117">
        <f>SUM(D228:D234)</f>
        <v>0</v>
      </c>
      <c r="G539" s="118">
        <f t="shared" si="275"/>
        <v>765</v>
      </c>
      <c r="H539" s="118">
        <f t="shared" si="276"/>
        <v>5848</v>
      </c>
      <c r="I539" s="118">
        <f t="shared" si="267"/>
        <v>5848</v>
      </c>
      <c r="J539" s="117">
        <f t="shared" si="268"/>
        <v>765</v>
      </c>
      <c r="K539" s="121">
        <f t="shared" si="277"/>
        <v>0</v>
      </c>
      <c r="L539" s="121">
        <f t="shared" si="277"/>
        <v>0</v>
      </c>
      <c r="M539" s="121">
        <f t="shared" si="278"/>
        <v>0</v>
      </c>
      <c r="N539" s="121">
        <f t="shared" si="278"/>
        <v>0</v>
      </c>
      <c r="O539" s="121">
        <f t="shared" si="287"/>
        <v>3.0000000000000001E-3</v>
      </c>
      <c r="P539" s="119">
        <f>SUM(U228:U234)</f>
        <v>0</v>
      </c>
      <c r="Q539" s="120">
        <f>SUM(V228:V234)</f>
        <v>0</v>
      </c>
      <c r="R539" s="197">
        <f t="shared" si="279"/>
        <v>0</v>
      </c>
      <c r="S539" s="116">
        <f>SUM(W228:W234)</f>
        <v>0</v>
      </c>
      <c r="T539" s="121">
        <f t="shared" si="280"/>
        <v>0</v>
      </c>
      <c r="U539" s="121">
        <f t="shared" si="269"/>
        <v>0</v>
      </c>
      <c r="V539" s="117">
        <f>SUM(AD228:AD234)</f>
        <v>0</v>
      </c>
      <c r="W539" s="30">
        <f t="shared" ca="1" si="270"/>
        <v>0</v>
      </c>
      <c r="X539" s="30">
        <f t="shared" ca="1" si="271"/>
        <v>0</v>
      </c>
      <c r="Y539" s="30">
        <f t="shared" ca="1" si="272"/>
        <v>0</v>
      </c>
      <c r="Z539" s="30">
        <f t="shared" ca="1" si="273"/>
        <v>0</v>
      </c>
      <c r="AA539" s="30">
        <f t="shared" si="274"/>
        <v>0</v>
      </c>
      <c r="AB539" s="31">
        <f t="shared" ca="1" si="281"/>
        <v>0</v>
      </c>
      <c r="AC539" s="122">
        <f t="shared" ca="1" si="282"/>
        <v>0</v>
      </c>
      <c r="AD539" s="32">
        <f t="shared" ca="1" si="283"/>
        <v>0</v>
      </c>
      <c r="AE539" s="122">
        <f t="shared" ca="1" si="284"/>
        <v>0</v>
      </c>
      <c r="AF539" s="32">
        <f t="shared" ca="1" si="285"/>
        <v>0</v>
      </c>
      <c r="AG539" s="116">
        <v>4210</v>
      </c>
      <c r="AH539" s="33">
        <v>3500</v>
      </c>
      <c r="AI539" s="53"/>
      <c r="AK539" s="52"/>
      <c r="AL539" s="53"/>
      <c r="AN539" s="52"/>
      <c r="BF539" s="54"/>
      <c r="BG539" s="54"/>
      <c r="BL539" s="52"/>
      <c r="BM539" s="52"/>
    </row>
    <row r="540" spans="1:65" ht="33" customHeight="1" thickBot="1">
      <c r="A540" s="114">
        <f t="shared" si="286"/>
        <v>33</v>
      </c>
      <c r="B540" s="115">
        <f>B241</f>
        <v>46183</v>
      </c>
      <c r="C540" s="116">
        <f>SUM(E235:E241)</f>
        <v>0</v>
      </c>
      <c r="D540" s="117">
        <f>SUM(C235:C241)</f>
        <v>0</v>
      </c>
      <c r="E540" s="116">
        <f>SUM(F235:F241)</f>
        <v>0</v>
      </c>
      <c r="F540" s="117">
        <f>SUM(D235:D241)</f>
        <v>0</v>
      </c>
      <c r="G540" s="118">
        <f t="shared" si="275"/>
        <v>765</v>
      </c>
      <c r="H540" s="118">
        <f t="shared" si="276"/>
        <v>5848</v>
      </c>
      <c r="I540" s="118">
        <f t="shared" ref="I540:I571" si="288">LOOKUP(B540,$B$11:$B$500,$H$11:$H$500)</f>
        <v>5848</v>
      </c>
      <c r="J540" s="117">
        <f t="shared" ref="J540:J571" si="289">LOOKUP(B540,$B$11:$B$500,$G$11:$G$500)</f>
        <v>765</v>
      </c>
      <c r="K540" s="121">
        <f t="shared" si="277"/>
        <v>0</v>
      </c>
      <c r="L540" s="121">
        <f t="shared" si="277"/>
        <v>0</v>
      </c>
      <c r="M540" s="121">
        <f t="shared" si="278"/>
        <v>0</v>
      </c>
      <c r="N540" s="121">
        <f t="shared" si="278"/>
        <v>0</v>
      </c>
      <c r="O540" s="121">
        <f t="shared" si="287"/>
        <v>3.0000000000000001E-3</v>
      </c>
      <c r="P540" s="119">
        <f>SUM(U235:U241)</f>
        <v>0</v>
      </c>
      <c r="Q540" s="120">
        <f>SUM(V235:V241)</f>
        <v>0</v>
      </c>
      <c r="R540" s="197">
        <f t="shared" si="279"/>
        <v>0</v>
      </c>
      <c r="S540" s="116">
        <f>SUM(W235:W241)</f>
        <v>0</v>
      </c>
      <c r="T540" s="121">
        <f t="shared" si="280"/>
        <v>0</v>
      </c>
      <c r="U540" s="121">
        <f t="shared" ref="U540:U571" si="290">IFERROR(S540/(I540*7),0)</f>
        <v>0</v>
      </c>
      <c r="V540" s="117">
        <f>SUM(AD235:AD241)</f>
        <v>0</v>
      </c>
      <c r="W540" s="30">
        <f t="shared" ref="W540:W571" ca="1" si="291">IFERROR(SUM(OFFSET($X$11, (ROW()-508)*7, 0, 7, 1))/S540, 0)</f>
        <v>0</v>
      </c>
      <c r="X540" s="30">
        <f t="shared" ref="X540:X571" ca="1" si="292">IFERROR(SUM(OFFSET($Y$11, (ROW()-508)*7, 0, 7, 1))/S540, 0)</f>
        <v>0</v>
      </c>
      <c r="Y540" s="30">
        <f t="shared" ref="Y540:Y571" ca="1" si="293">IFERROR(SUM(OFFSET($Z$11, (ROW()-508)*7, 0, 7, 1))/S540, 0)</f>
        <v>0</v>
      </c>
      <c r="Z540" s="30">
        <f t="shared" ref="Z540:Z571" ca="1" si="294">IFERROR(SUM(OFFSET($AA$11, (ROW()-508)*7, 0, 7, 1))/S540, 0)</f>
        <v>0</v>
      </c>
      <c r="AA540" s="30">
        <f t="shared" ref="AA540:AA571" si="295">IFERROR(V540/S540,0)</f>
        <v>0</v>
      </c>
      <c r="AB540" s="31">
        <f t="shared" ca="1" si="281"/>
        <v>0</v>
      </c>
      <c r="AC540" s="122">
        <f t="shared" ca="1" si="282"/>
        <v>0</v>
      </c>
      <c r="AD540" s="32">
        <f t="shared" ca="1" si="283"/>
        <v>0</v>
      </c>
      <c r="AE540" s="122">
        <f t="shared" ca="1" si="284"/>
        <v>0</v>
      </c>
      <c r="AF540" s="32">
        <f t="shared" ca="1" si="285"/>
        <v>0</v>
      </c>
      <c r="AG540" s="116">
        <v>4240</v>
      </c>
      <c r="AH540" s="33">
        <v>3545</v>
      </c>
      <c r="AI540" s="53"/>
      <c r="AK540" s="52"/>
      <c r="AL540" s="53"/>
      <c r="AN540" s="52"/>
      <c r="BF540" s="54"/>
      <c r="BG540" s="54"/>
      <c r="BL540" s="52"/>
      <c r="BM540" s="52"/>
    </row>
    <row r="541" spans="1:65" ht="33" customHeight="1" thickBot="1">
      <c r="A541" s="114">
        <f t="shared" si="286"/>
        <v>34</v>
      </c>
      <c r="B541" s="115">
        <f>B248</f>
        <v>46190</v>
      </c>
      <c r="C541" s="116">
        <f>SUM(E242:E248)</f>
        <v>0</v>
      </c>
      <c r="D541" s="117">
        <f>SUM(C242:C248)</f>
        <v>0</v>
      </c>
      <c r="E541" s="116">
        <f>SUM(F242:F248)</f>
        <v>0</v>
      </c>
      <c r="F541" s="117">
        <f>SUM(D242:D248)</f>
        <v>0</v>
      </c>
      <c r="G541" s="118">
        <f t="shared" si="275"/>
        <v>765</v>
      </c>
      <c r="H541" s="118">
        <f t="shared" si="276"/>
        <v>5848</v>
      </c>
      <c r="I541" s="118">
        <f t="shared" si="288"/>
        <v>5848</v>
      </c>
      <c r="J541" s="117">
        <f t="shared" si="289"/>
        <v>765</v>
      </c>
      <c r="K541" s="121">
        <f t="shared" si="277"/>
        <v>0</v>
      </c>
      <c r="L541" s="121">
        <f t="shared" si="277"/>
        <v>0</v>
      </c>
      <c r="M541" s="121">
        <f t="shared" si="278"/>
        <v>0</v>
      </c>
      <c r="N541" s="121">
        <f t="shared" si="278"/>
        <v>0</v>
      </c>
      <c r="O541" s="121">
        <f t="shared" si="287"/>
        <v>3.0000000000000001E-3</v>
      </c>
      <c r="P541" s="119">
        <f>SUM(U242:U248)</f>
        <v>0</v>
      </c>
      <c r="Q541" s="120">
        <f>SUM(V242:V248)</f>
        <v>0</v>
      </c>
      <c r="R541" s="197">
        <f t="shared" si="279"/>
        <v>0</v>
      </c>
      <c r="S541" s="116">
        <f>SUM(W242:W248)</f>
        <v>0</v>
      </c>
      <c r="T541" s="121">
        <f t="shared" si="280"/>
        <v>0</v>
      </c>
      <c r="U541" s="121">
        <f t="shared" si="290"/>
        <v>0</v>
      </c>
      <c r="V541" s="117">
        <f>SUM(AD242:AD248)</f>
        <v>0</v>
      </c>
      <c r="W541" s="30">
        <f t="shared" ca="1" si="291"/>
        <v>0</v>
      </c>
      <c r="X541" s="30">
        <f t="shared" ca="1" si="292"/>
        <v>0</v>
      </c>
      <c r="Y541" s="30">
        <f t="shared" ca="1" si="293"/>
        <v>0</v>
      </c>
      <c r="Z541" s="30">
        <f t="shared" ca="1" si="294"/>
        <v>0</v>
      </c>
      <c r="AA541" s="30">
        <f t="shared" si="295"/>
        <v>0</v>
      </c>
      <c r="AB541" s="31">
        <f t="shared" ca="1" si="281"/>
        <v>0</v>
      </c>
      <c r="AC541" s="122">
        <f t="shared" ca="1" si="282"/>
        <v>0</v>
      </c>
      <c r="AD541" s="32">
        <f t="shared" ca="1" si="283"/>
        <v>0</v>
      </c>
      <c r="AE541" s="122">
        <f t="shared" ca="1" si="284"/>
        <v>0</v>
      </c>
      <c r="AF541" s="32">
        <f t="shared" ca="1" si="285"/>
        <v>0</v>
      </c>
      <c r="AG541" s="116">
        <v>4270</v>
      </c>
      <c r="AH541" s="33">
        <v>3585</v>
      </c>
      <c r="AI541" s="53"/>
      <c r="AK541" s="52"/>
      <c r="AL541" s="53"/>
      <c r="AN541" s="52"/>
      <c r="BF541" s="54"/>
      <c r="BG541" s="54"/>
      <c r="BL541" s="52"/>
      <c r="BM541" s="52"/>
    </row>
    <row r="542" spans="1:65" ht="33" customHeight="1" thickBot="1">
      <c r="A542" s="114">
        <f t="shared" si="286"/>
        <v>35</v>
      </c>
      <c r="B542" s="115">
        <f>B255</f>
        <v>46197</v>
      </c>
      <c r="C542" s="116">
        <f>SUM(E249:E255)</f>
        <v>0</v>
      </c>
      <c r="D542" s="117">
        <f>SUM(C249:C255)</f>
        <v>0</v>
      </c>
      <c r="E542" s="116">
        <f>SUM(F249:F255)</f>
        <v>0</v>
      </c>
      <c r="F542" s="117">
        <f>SUM(D249:D255)</f>
        <v>0</v>
      </c>
      <c r="G542" s="118">
        <f t="shared" si="275"/>
        <v>765</v>
      </c>
      <c r="H542" s="118">
        <f t="shared" si="276"/>
        <v>5848</v>
      </c>
      <c r="I542" s="118">
        <f t="shared" si="288"/>
        <v>5848</v>
      </c>
      <c r="J542" s="117">
        <f t="shared" si="289"/>
        <v>765</v>
      </c>
      <c r="K542" s="121">
        <f t="shared" si="277"/>
        <v>0</v>
      </c>
      <c r="L542" s="121">
        <f t="shared" si="277"/>
        <v>0</v>
      </c>
      <c r="M542" s="121">
        <f t="shared" si="278"/>
        <v>0</v>
      </c>
      <c r="N542" s="121">
        <f t="shared" si="278"/>
        <v>0</v>
      </c>
      <c r="O542" s="121">
        <f t="shared" si="287"/>
        <v>3.0000000000000001E-3</v>
      </c>
      <c r="P542" s="119">
        <f>SUM(U249:U255)</f>
        <v>0</v>
      </c>
      <c r="Q542" s="120">
        <f>SUM(V249:V255)</f>
        <v>0</v>
      </c>
      <c r="R542" s="197">
        <f t="shared" si="279"/>
        <v>0</v>
      </c>
      <c r="S542" s="116">
        <f>SUM(W249:W255)</f>
        <v>0</v>
      </c>
      <c r="T542" s="121">
        <f t="shared" si="280"/>
        <v>0</v>
      </c>
      <c r="U542" s="121">
        <f t="shared" si="290"/>
        <v>0</v>
      </c>
      <c r="V542" s="117">
        <f>SUM(AD249:AD255)</f>
        <v>0</v>
      </c>
      <c r="W542" s="30">
        <f t="shared" ca="1" si="291"/>
        <v>0</v>
      </c>
      <c r="X542" s="30">
        <f t="shared" ca="1" si="292"/>
        <v>0</v>
      </c>
      <c r="Y542" s="30">
        <f t="shared" ca="1" si="293"/>
        <v>0</v>
      </c>
      <c r="Z542" s="30">
        <f t="shared" ca="1" si="294"/>
        <v>0</v>
      </c>
      <c r="AA542" s="30">
        <f t="shared" si="295"/>
        <v>0</v>
      </c>
      <c r="AB542" s="31">
        <f t="shared" ca="1" si="281"/>
        <v>0</v>
      </c>
      <c r="AC542" s="122">
        <f t="shared" ca="1" si="282"/>
        <v>0</v>
      </c>
      <c r="AD542" s="32">
        <f t="shared" ca="1" si="283"/>
        <v>0</v>
      </c>
      <c r="AE542" s="122">
        <f t="shared" ca="1" si="284"/>
        <v>0</v>
      </c>
      <c r="AF542" s="32">
        <f t="shared" ca="1" si="285"/>
        <v>0</v>
      </c>
      <c r="AG542" s="116">
        <v>4300</v>
      </c>
      <c r="AH542" s="33">
        <v>3615</v>
      </c>
      <c r="AI542" s="53"/>
      <c r="AK542" s="52"/>
      <c r="AL542" s="53"/>
      <c r="AN542" s="52"/>
      <c r="BF542" s="54"/>
      <c r="BG542" s="54"/>
      <c r="BL542" s="52"/>
      <c r="BM542" s="52"/>
    </row>
    <row r="543" spans="1:65" ht="33" customHeight="1" thickBot="1">
      <c r="A543" s="114">
        <f t="shared" si="286"/>
        <v>36</v>
      </c>
      <c r="B543" s="115">
        <f>B262</f>
        <v>46204</v>
      </c>
      <c r="C543" s="116">
        <f>SUM(E256:E262)</f>
        <v>0</v>
      </c>
      <c r="D543" s="117">
        <f>SUM(C256:C262)</f>
        <v>0</v>
      </c>
      <c r="E543" s="116">
        <f>SUM(F256:F262)</f>
        <v>0</v>
      </c>
      <c r="F543" s="117">
        <f>SUM(D256:D262)</f>
        <v>0</v>
      </c>
      <c r="G543" s="118">
        <f t="shared" si="275"/>
        <v>765</v>
      </c>
      <c r="H543" s="118">
        <f t="shared" si="276"/>
        <v>5848</v>
      </c>
      <c r="I543" s="118">
        <f t="shared" si="288"/>
        <v>5848</v>
      </c>
      <c r="J543" s="117">
        <f t="shared" si="289"/>
        <v>765</v>
      </c>
      <c r="K543" s="121">
        <f t="shared" si="277"/>
        <v>0</v>
      </c>
      <c r="L543" s="121">
        <f t="shared" si="277"/>
        <v>0</v>
      </c>
      <c r="M543" s="121">
        <f t="shared" si="278"/>
        <v>0</v>
      </c>
      <c r="N543" s="121">
        <f t="shared" si="278"/>
        <v>0</v>
      </c>
      <c r="O543" s="121">
        <f t="shared" si="287"/>
        <v>3.0000000000000001E-3</v>
      </c>
      <c r="P543" s="119">
        <f>SUM(U256:U262)</f>
        <v>0</v>
      </c>
      <c r="Q543" s="120">
        <f>SUM(V256:V262)</f>
        <v>0</v>
      </c>
      <c r="R543" s="197">
        <f t="shared" si="279"/>
        <v>0</v>
      </c>
      <c r="S543" s="116">
        <f>SUM(W256:W262)</f>
        <v>0</v>
      </c>
      <c r="T543" s="121">
        <f t="shared" si="280"/>
        <v>0</v>
      </c>
      <c r="U543" s="121">
        <f t="shared" si="290"/>
        <v>0</v>
      </c>
      <c r="V543" s="117">
        <f>SUM(AD256:AD262)</f>
        <v>0</v>
      </c>
      <c r="W543" s="30">
        <f t="shared" ca="1" si="291"/>
        <v>0</v>
      </c>
      <c r="X543" s="30">
        <f t="shared" ca="1" si="292"/>
        <v>0</v>
      </c>
      <c r="Y543" s="30">
        <f t="shared" ca="1" si="293"/>
        <v>0</v>
      </c>
      <c r="Z543" s="30">
        <f t="shared" ca="1" si="294"/>
        <v>0</v>
      </c>
      <c r="AA543" s="30">
        <f t="shared" si="295"/>
        <v>0</v>
      </c>
      <c r="AB543" s="31">
        <f t="shared" ca="1" si="281"/>
        <v>0</v>
      </c>
      <c r="AC543" s="122">
        <f t="shared" ca="1" si="282"/>
        <v>0</v>
      </c>
      <c r="AD543" s="32">
        <f t="shared" ca="1" si="283"/>
        <v>0</v>
      </c>
      <c r="AE543" s="122">
        <f t="shared" ca="1" si="284"/>
        <v>0</v>
      </c>
      <c r="AF543" s="32">
        <f t="shared" ca="1" si="285"/>
        <v>0</v>
      </c>
      <c r="AG543" s="116">
        <v>4330</v>
      </c>
      <c r="AH543" s="33">
        <v>3645</v>
      </c>
      <c r="AI543" s="53"/>
      <c r="AK543" s="52"/>
      <c r="AL543" s="53"/>
      <c r="AN543" s="52"/>
      <c r="BF543" s="54"/>
      <c r="BG543" s="54"/>
      <c r="BL543" s="52"/>
      <c r="BM543" s="52"/>
    </row>
    <row r="544" spans="1:65" ht="33" customHeight="1" thickBot="1">
      <c r="A544" s="114">
        <f t="shared" si="286"/>
        <v>37</v>
      </c>
      <c r="B544" s="115">
        <f>B269</f>
        <v>46211</v>
      </c>
      <c r="C544" s="116">
        <f>SUM(E263:E269)</f>
        <v>0</v>
      </c>
      <c r="D544" s="117">
        <f>SUM(C263:C269)</f>
        <v>0</v>
      </c>
      <c r="E544" s="116">
        <f>SUM(F263:F269)</f>
        <v>0</v>
      </c>
      <c r="F544" s="117">
        <f>SUM(D263:D269)</f>
        <v>0</v>
      </c>
      <c r="G544" s="118">
        <f t="shared" si="275"/>
        <v>765</v>
      </c>
      <c r="H544" s="118">
        <f t="shared" si="276"/>
        <v>5848</v>
      </c>
      <c r="I544" s="118">
        <f t="shared" si="288"/>
        <v>5848</v>
      </c>
      <c r="J544" s="117">
        <f t="shared" si="289"/>
        <v>765</v>
      </c>
      <c r="K544" s="121">
        <f t="shared" si="277"/>
        <v>0</v>
      </c>
      <c r="L544" s="121">
        <f t="shared" si="277"/>
        <v>0</v>
      </c>
      <c r="M544" s="121">
        <f t="shared" si="278"/>
        <v>0</v>
      </c>
      <c r="N544" s="121">
        <f t="shared" si="278"/>
        <v>0</v>
      </c>
      <c r="O544" s="121">
        <f t="shared" si="287"/>
        <v>3.0000000000000001E-3</v>
      </c>
      <c r="P544" s="119">
        <f>SUM(U263:U269)</f>
        <v>0</v>
      </c>
      <c r="Q544" s="120">
        <f>SUM(V263:V269)</f>
        <v>0</v>
      </c>
      <c r="R544" s="197">
        <f t="shared" si="279"/>
        <v>0</v>
      </c>
      <c r="S544" s="116">
        <f>SUM(W263:W269)</f>
        <v>0</v>
      </c>
      <c r="T544" s="121">
        <f t="shared" si="280"/>
        <v>0</v>
      </c>
      <c r="U544" s="121">
        <f t="shared" si="290"/>
        <v>0</v>
      </c>
      <c r="V544" s="117">
        <f>SUM(AD263:AD269)</f>
        <v>0</v>
      </c>
      <c r="W544" s="30">
        <f t="shared" ca="1" si="291"/>
        <v>0</v>
      </c>
      <c r="X544" s="30">
        <f t="shared" ca="1" si="292"/>
        <v>0</v>
      </c>
      <c r="Y544" s="30">
        <f t="shared" ca="1" si="293"/>
        <v>0</v>
      </c>
      <c r="Z544" s="30">
        <f t="shared" ca="1" si="294"/>
        <v>0</v>
      </c>
      <c r="AA544" s="30">
        <f t="shared" si="295"/>
        <v>0</v>
      </c>
      <c r="AB544" s="31">
        <f t="shared" ca="1" si="281"/>
        <v>0</v>
      </c>
      <c r="AC544" s="122">
        <f t="shared" ca="1" si="282"/>
        <v>0</v>
      </c>
      <c r="AD544" s="32">
        <f t="shared" ca="1" si="283"/>
        <v>0</v>
      </c>
      <c r="AE544" s="122">
        <f t="shared" ca="1" si="284"/>
        <v>0</v>
      </c>
      <c r="AF544" s="32">
        <f t="shared" ca="1" si="285"/>
        <v>0</v>
      </c>
      <c r="AG544" s="116">
        <v>4360</v>
      </c>
      <c r="AH544" s="33">
        <v>3670</v>
      </c>
      <c r="AI544" s="53"/>
      <c r="AK544" s="52"/>
      <c r="AL544" s="53"/>
      <c r="AN544" s="52"/>
      <c r="BF544" s="54"/>
      <c r="BG544" s="54"/>
      <c r="BL544" s="52"/>
      <c r="BM544" s="52"/>
    </row>
    <row r="545" spans="1:65" ht="33" customHeight="1" thickBot="1">
      <c r="A545" s="114">
        <f t="shared" si="286"/>
        <v>38</v>
      </c>
      <c r="B545" s="115">
        <f>B276</f>
        <v>46218</v>
      </c>
      <c r="C545" s="116">
        <f>SUM(E270:E276)</f>
        <v>0</v>
      </c>
      <c r="D545" s="117">
        <f>SUM(C270:C276)</f>
        <v>0</v>
      </c>
      <c r="E545" s="116">
        <f>SUM(F270:F276)</f>
        <v>0</v>
      </c>
      <c r="F545" s="117">
        <f>SUM(D270:D276)</f>
        <v>0</v>
      </c>
      <c r="G545" s="118">
        <f t="shared" si="275"/>
        <v>765</v>
      </c>
      <c r="H545" s="118">
        <f t="shared" si="276"/>
        <v>5848</v>
      </c>
      <c r="I545" s="118">
        <f t="shared" si="288"/>
        <v>5848</v>
      </c>
      <c r="J545" s="117">
        <f t="shared" si="289"/>
        <v>765</v>
      </c>
      <c r="K545" s="121">
        <f t="shared" si="277"/>
        <v>0</v>
      </c>
      <c r="L545" s="121">
        <f t="shared" si="277"/>
        <v>0</v>
      </c>
      <c r="M545" s="121">
        <f t="shared" si="278"/>
        <v>0</v>
      </c>
      <c r="N545" s="121">
        <f t="shared" si="278"/>
        <v>0</v>
      </c>
      <c r="O545" s="121">
        <f t="shared" si="287"/>
        <v>3.0000000000000001E-3</v>
      </c>
      <c r="P545" s="119">
        <f>SUM(U270:U276)</f>
        <v>0</v>
      </c>
      <c r="Q545" s="120">
        <f>SUM(V270:V276)</f>
        <v>0</v>
      </c>
      <c r="R545" s="197">
        <f t="shared" si="279"/>
        <v>0</v>
      </c>
      <c r="S545" s="116">
        <f>SUM(W270:W276)</f>
        <v>0</v>
      </c>
      <c r="T545" s="121">
        <f t="shared" si="280"/>
        <v>0</v>
      </c>
      <c r="U545" s="121">
        <f t="shared" si="290"/>
        <v>0</v>
      </c>
      <c r="V545" s="117">
        <f>SUM(AD270:AD276)</f>
        <v>0</v>
      </c>
      <c r="W545" s="30">
        <f t="shared" ca="1" si="291"/>
        <v>0</v>
      </c>
      <c r="X545" s="30">
        <f t="shared" ca="1" si="292"/>
        <v>0</v>
      </c>
      <c r="Y545" s="30">
        <f t="shared" ca="1" si="293"/>
        <v>0</v>
      </c>
      <c r="Z545" s="30">
        <f t="shared" ca="1" si="294"/>
        <v>0</v>
      </c>
      <c r="AA545" s="30">
        <f t="shared" si="295"/>
        <v>0</v>
      </c>
      <c r="AB545" s="31">
        <f t="shared" ca="1" si="281"/>
        <v>0</v>
      </c>
      <c r="AC545" s="122">
        <f t="shared" ca="1" si="282"/>
        <v>0</v>
      </c>
      <c r="AD545" s="32">
        <f t="shared" ca="1" si="283"/>
        <v>0</v>
      </c>
      <c r="AE545" s="122">
        <f t="shared" ca="1" si="284"/>
        <v>0</v>
      </c>
      <c r="AF545" s="32">
        <f t="shared" ca="1" si="285"/>
        <v>0</v>
      </c>
      <c r="AG545" s="116">
        <v>4390</v>
      </c>
      <c r="AH545" s="33">
        <v>3695</v>
      </c>
      <c r="AI545" s="53"/>
      <c r="AK545" s="52"/>
      <c r="AL545" s="53"/>
      <c r="AN545" s="52"/>
      <c r="BF545" s="54"/>
      <c r="BG545" s="54"/>
      <c r="BL545" s="52"/>
      <c r="BM545" s="52"/>
    </row>
    <row r="546" spans="1:65" ht="33" customHeight="1" thickBot="1">
      <c r="A546" s="114">
        <f t="shared" si="286"/>
        <v>39</v>
      </c>
      <c r="B546" s="115">
        <f>B283</f>
        <v>46225</v>
      </c>
      <c r="C546" s="116">
        <f>SUM(E277:E283)</f>
        <v>0</v>
      </c>
      <c r="D546" s="117">
        <f>SUM(C277:C283)</f>
        <v>0</v>
      </c>
      <c r="E546" s="116">
        <f>SUM(F277:F283)</f>
        <v>0</v>
      </c>
      <c r="F546" s="117">
        <f>SUM(D277:D283)</f>
        <v>0</v>
      </c>
      <c r="G546" s="118">
        <f t="shared" si="275"/>
        <v>765</v>
      </c>
      <c r="H546" s="118">
        <f t="shared" si="276"/>
        <v>5848</v>
      </c>
      <c r="I546" s="118">
        <f t="shared" si="288"/>
        <v>5848</v>
      </c>
      <c r="J546" s="117">
        <f t="shared" si="289"/>
        <v>765</v>
      </c>
      <c r="K546" s="121">
        <f t="shared" si="277"/>
        <v>0</v>
      </c>
      <c r="L546" s="121">
        <f t="shared" si="277"/>
        <v>0</v>
      </c>
      <c r="M546" s="121">
        <f t="shared" si="278"/>
        <v>0</v>
      </c>
      <c r="N546" s="121">
        <f t="shared" si="278"/>
        <v>0</v>
      </c>
      <c r="O546" s="121">
        <f t="shared" si="287"/>
        <v>3.0000000000000001E-3</v>
      </c>
      <c r="P546" s="119">
        <f>SUM(U277:U283)</f>
        <v>0</v>
      </c>
      <c r="Q546" s="120">
        <f>SUM(V277:V283)</f>
        <v>0</v>
      </c>
      <c r="R546" s="197">
        <f t="shared" si="279"/>
        <v>0</v>
      </c>
      <c r="S546" s="116">
        <f>SUM(W277:W283)</f>
        <v>0</v>
      </c>
      <c r="T546" s="121">
        <f t="shared" si="280"/>
        <v>0</v>
      </c>
      <c r="U546" s="121">
        <f t="shared" si="290"/>
        <v>0</v>
      </c>
      <c r="V546" s="117">
        <f>SUM(AD277:AD283)</f>
        <v>0</v>
      </c>
      <c r="W546" s="30">
        <f t="shared" ca="1" si="291"/>
        <v>0</v>
      </c>
      <c r="X546" s="30">
        <f t="shared" ca="1" si="292"/>
        <v>0</v>
      </c>
      <c r="Y546" s="30">
        <f t="shared" ca="1" si="293"/>
        <v>0</v>
      </c>
      <c r="Z546" s="30">
        <f t="shared" ca="1" si="294"/>
        <v>0</v>
      </c>
      <c r="AA546" s="30">
        <f t="shared" si="295"/>
        <v>0</v>
      </c>
      <c r="AB546" s="31">
        <f t="shared" ca="1" si="281"/>
        <v>0</v>
      </c>
      <c r="AC546" s="122">
        <f t="shared" ca="1" si="282"/>
        <v>0</v>
      </c>
      <c r="AD546" s="32">
        <f t="shared" ca="1" si="283"/>
        <v>0</v>
      </c>
      <c r="AE546" s="122">
        <f t="shared" ca="1" si="284"/>
        <v>0</v>
      </c>
      <c r="AF546" s="32">
        <f t="shared" ca="1" si="285"/>
        <v>0</v>
      </c>
      <c r="AG546" s="116">
        <v>4420</v>
      </c>
      <c r="AH546" s="33">
        <v>3720</v>
      </c>
      <c r="AI546" s="53"/>
      <c r="AK546" s="52"/>
      <c r="AL546" s="53"/>
      <c r="AN546" s="52"/>
      <c r="BF546" s="54"/>
      <c r="BG546" s="54"/>
      <c r="BL546" s="52"/>
      <c r="BM546" s="52"/>
    </row>
    <row r="547" spans="1:65" ht="33" customHeight="1" thickBot="1">
      <c r="A547" s="114">
        <f t="shared" si="286"/>
        <v>40</v>
      </c>
      <c r="B547" s="115">
        <f>B290</f>
        <v>46232</v>
      </c>
      <c r="C547" s="116">
        <f>SUM(E284:E290)</f>
        <v>0</v>
      </c>
      <c r="D547" s="117">
        <f>SUM(C284:C290)</f>
        <v>0</v>
      </c>
      <c r="E547" s="116">
        <f>SUM(F284:F290)</f>
        <v>0</v>
      </c>
      <c r="F547" s="117">
        <f>SUM(D284:D290)</f>
        <v>0</v>
      </c>
      <c r="G547" s="118">
        <f t="shared" si="275"/>
        <v>765</v>
      </c>
      <c r="H547" s="118">
        <f t="shared" si="276"/>
        <v>5848</v>
      </c>
      <c r="I547" s="118">
        <f t="shared" si="288"/>
        <v>5848</v>
      </c>
      <c r="J547" s="117">
        <f t="shared" si="289"/>
        <v>765</v>
      </c>
      <c r="K547" s="121">
        <f t="shared" si="277"/>
        <v>0</v>
      </c>
      <c r="L547" s="121">
        <f t="shared" si="277"/>
        <v>0</v>
      </c>
      <c r="M547" s="121">
        <f t="shared" si="278"/>
        <v>0</v>
      </c>
      <c r="N547" s="121">
        <f t="shared" si="278"/>
        <v>0</v>
      </c>
      <c r="O547" s="121">
        <f t="shared" si="287"/>
        <v>3.0000000000000001E-3</v>
      </c>
      <c r="P547" s="119">
        <f>SUM(U284:U290)</f>
        <v>0</v>
      </c>
      <c r="Q547" s="120">
        <f>SUM(V284:V290)</f>
        <v>0</v>
      </c>
      <c r="R547" s="197">
        <f t="shared" si="279"/>
        <v>0</v>
      </c>
      <c r="S547" s="116">
        <f>SUM(W284:W290)</f>
        <v>0</v>
      </c>
      <c r="T547" s="121">
        <f t="shared" si="280"/>
        <v>0</v>
      </c>
      <c r="U547" s="121">
        <f t="shared" si="290"/>
        <v>0</v>
      </c>
      <c r="V547" s="117">
        <f>SUM(AD284:AD290)</f>
        <v>0</v>
      </c>
      <c r="W547" s="30">
        <f t="shared" ca="1" si="291"/>
        <v>0</v>
      </c>
      <c r="X547" s="30">
        <f t="shared" ca="1" si="292"/>
        <v>0</v>
      </c>
      <c r="Y547" s="30">
        <f t="shared" ca="1" si="293"/>
        <v>0</v>
      </c>
      <c r="Z547" s="30">
        <f t="shared" ca="1" si="294"/>
        <v>0</v>
      </c>
      <c r="AA547" s="30">
        <f t="shared" si="295"/>
        <v>0</v>
      </c>
      <c r="AB547" s="31">
        <f t="shared" ca="1" si="281"/>
        <v>0</v>
      </c>
      <c r="AC547" s="122">
        <f t="shared" ca="1" si="282"/>
        <v>0</v>
      </c>
      <c r="AD547" s="32">
        <f t="shared" ca="1" si="283"/>
        <v>0</v>
      </c>
      <c r="AE547" s="122">
        <f t="shared" ca="1" si="284"/>
        <v>0</v>
      </c>
      <c r="AF547" s="32">
        <f t="shared" ca="1" si="285"/>
        <v>0</v>
      </c>
      <c r="AG547" s="116">
        <v>4450</v>
      </c>
      <c r="AH547" s="33">
        <v>3740</v>
      </c>
      <c r="AI547" s="53"/>
      <c r="AK547" s="52"/>
      <c r="AL547" s="53"/>
      <c r="AN547" s="52"/>
      <c r="BF547" s="54"/>
      <c r="BG547" s="54"/>
      <c r="BL547" s="52"/>
      <c r="BM547" s="52"/>
    </row>
    <row r="548" spans="1:65" ht="33" customHeight="1" thickBot="1">
      <c r="A548" s="114">
        <f t="shared" si="286"/>
        <v>41</v>
      </c>
      <c r="B548" s="115">
        <f>B297</f>
        <v>46239</v>
      </c>
      <c r="C548" s="116">
        <f>SUM(E291:E297)</f>
        <v>0</v>
      </c>
      <c r="D548" s="117">
        <f>SUM(C291:C297)</f>
        <v>0</v>
      </c>
      <c r="E548" s="116">
        <f>SUM(F291:F297)</f>
        <v>0</v>
      </c>
      <c r="F548" s="117">
        <f>SUM(D291:D297)</f>
        <v>0</v>
      </c>
      <c r="G548" s="118">
        <f t="shared" si="275"/>
        <v>765</v>
      </c>
      <c r="H548" s="118">
        <f t="shared" si="276"/>
        <v>5848</v>
      </c>
      <c r="I548" s="118">
        <f t="shared" si="288"/>
        <v>5848</v>
      </c>
      <c r="J548" s="117">
        <f t="shared" si="289"/>
        <v>765</v>
      </c>
      <c r="K548" s="121">
        <f t="shared" si="277"/>
        <v>0</v>
      </c>
      <c r="L548" s="121">
        <f t="shared" si="277"/>
        <v>0</v>
      </c>
      <c r="M548" s="121">
        <f t="shared" si="278"/>
        <v>0</v>
      </c>
      <c r="N548" s="121">
        <f t="shared" si="278"/>
        <v>0</v>
      </c>
      <c r="O548" s="121">
        <f t="shared" si="287"/>
        <v>3.0000000000000001E-3</v>
      </c>
      <c r="P548" s="119">
        <f>SUM(U291:U297)</f>
        <v>0</v>
      </c>
      <c r="Q548" s="120">
        <f>SUM(V291:V297)</f>
        <v>0</v>
      </c>
      <c r="R548" s="197">
        <f t="shared" si="279"/>
        <v>0</v>
      </c>
      <c r="S548" s="116">
        <f>SUM(W291:W297)</f>
        <v>0</v>
      </c>
      <c r="T548" s="121">
        <f t="shared" si="280"/>
        <v>0</v>
      </c>
      <c r="U548" s="121">
        <f t="shared" si="290"/>
        <v>0</v>
      </c>
      <c r="V548" s="117">
        <f>SUM(AD291:AD297)</f>
        <v>0</v>
      </c>
      <c r="W548" s="30">
        <f t="shared" ca="1" si="291"/>
        <v>0</v>
      </c>
      <c r="X548" s="30">
        <f t="shared" ca="1" si="292"/>
        <v>0</v>
      </c>
      <c r="Y548" s="30">
        <f t="shared" ca="1" si="293"/>
        <v>0</v>
      </c>
      <c r="Z548" s="30">
        <f t="shared" ca="1" si="294"/>
        <v>0</v>
      </c>
      <c r="AA548" s="30">
        <f t="shared" si="295"/>
        <v>0</v>
      </c>
      <c r="AB548" s="31">
        <f t="shared" ca="1" si="281"/>
        <v>0</v>
      </c>
      <c r="AC548" s="122">
        <f t="shared" ca="1" si="282"/>
        <v>0</v>
      </c>
      <c r="AD548" s="32">
        <f t="shared" ca="1" si="283"/>
        <v>0</v>
      </c>
      <c r="AE548" s="122">
        <f t="shared" ca="1" si="284"/>
        <v>0</v>
      </c>
      <c r="AF548" s="32">
        <f t="shared" ca="1" si="285"/>
        <v>0</v>
      </c>
      <c r="AG548" s="116">
        <v>4480</v>
      </c>
      <c r="AH548" s="33">
        <v>3760</v>
      </c>
      <c r="AI548" s="53"/>
      <c r="AK548" s="52"/>
      <c r="AL548" s="53"/>
      <c r="AN548" s="52"/>
      <c r="BF548" s="54"/>
      <c r="BG548" s="54"/>
      <c r="BL548" s="52"/>
      <c r="BM548" s="52"/>
    </row>
    <row r="549" spans="1:65" ht="33" customHeight="1" thickBot="1">
      <c r="A549" s="114">
        <f t="shared" si="286"/>
        <v>42</v>
      </c>
      <c r="B549" s="115">
        <f>B304</f>
        <v>46246</v>
      </c>
      <c r="C549" s="116">
        <f>SUM(E298:E304)</f>
        <v>0</v>
      </c>
      <c r="D549" s="117">
        <f>SUM(C298:C304)</f>
        <v>0</v>
      </c>
      <c r="E549" s="116">
        <f>SUM(F298:F304)</f>
        <v>0</v>
      </c>
      <c r="F549" s="117">
        <f>SUM(D298:D304)</f>
        <v>0</v>
      </c>
      <c r="G549" s="118">
        <f t="shared" si="275"/>
        <v>765</v>
      </c>
      <c r="H549" s="118">
        <f t="shared" si="276"/>
        <v>5848</v>
      </c>
      <c r="I549" s="118">
        <f t="shared" si="288"/>
        <v>5848</v>
      </c>
      <c r="J549" s="117">
        <f t="shared" si="289"/>
        <v>765</v>
      </c>
      <c r="K549" s="121">
        <f t="shared" si="277"/>
        <v>0</v>
      </c>
      <c r="L549" s="121">
        <f t="shared" si="277"/>
        <v>0</v>
      </c>
      <c r="M549" s="121">
        <f t="shared" si="278"/>
        <v>0</v>
      </c>
      <c r="N549" s="121">
        <f t="shared" si="278"/>
        <v>0</v>
      </c>
      <c r="O549" s="121">
        <f t="shared" si="287"/>
        <v>3.0000000000000001E-3</v>
      </c>
      <c r="P549" s="119">
        <f>SUM(U298:U304)</f>
        <v>0</v>
      </c>
      <c r="Q549" s="120">
        <f>SUM(V298:V304)</f>
        <v>0</v>
      </c>
      <c r="R549" s="197">
        <f t="shared" si="279"/>
        <v>0</v>
      </c>
      <c r="S549" s="116">
        <f>SUM(W298:W304)</f>
        <v>0</v>
      </c>
      <c r="T549" s="121">
        <f t="shared" si="280"/>
        <v>0</v>
      </c>
      <c r="U549" s="121">
        <f t="shared" si="290"/>
        <v>0</v>
      </c>
      <c r="V549" s="117">
        <f>SUM(AD298:AD304)</f>
        <v>0</v>
      </c>
      <c r="W549" s="30">
        <f t="shared" ca="1" si="291"/>
        <v>0</v>
      </c>
      <c r="X549" s="30">
        <f t="shared" ca="1" si="292"/>
        <v>0</v>
      </c>
      <c r="Y549" s="30">
        <f t="shared" ca="1" si="293"/>
        <v>0</v>
      </c>
      <c r="Z549" s="30">
        <f t="shared" ca="1" si="294"/>
        <v>0</v>
      </c>
      <c r="AA549" s="30">
        <f t="shared" si="295"/>
        <v>0</v>
      </c>
      <c r="AB549" s="31">
        <f t="shared" ca="1" si="281"/>
        <v>0</v>
      </c>
      <c r="AC549" s="122">
        <f t="shared" ca="1" si="282"/>
        <v>0</v>
      </c>
      <c r="AD549" s="32">
        <f t="shared" ca="1" si="283"/>
        <v>0</v>
      </c>
      <c r="AE549" s="122">
        <f t="shared" ca="1" si="284"/>
        <v>0</v>
      </c>
      <c r="AF549" s="32">
        <f t="shared" ca="1" si="285"/>
        <v>0</v>
      </c>
      <c r="AG549" s="116">
        <v>4510</v>
      </c>
      <c r="AH549" s="33">
        <v>3780</v>
      </c>
      <c r="AI549" s="53"/>
      <c r="AK549" s="52"/>
      <c r="AL549" s="53"/>
      <c r="AN549" s="52"/>
      <c r="BF549" s="54"/>
      <c r="BG549" s="54"/>
      <c r="BL549" s="52"/>
      <c r="BM549" s="52"/>
    </row>
    <row r="550" spans="1:65" ht="33" customHeight="1" thickBot="1">
      <c r="A550" s="114">
        <f t="shared" si="286"/>
        <v>43</v>
      </c>
      <c r="B550" s="115">
        <f>B311</f>
        <v>46253</v>
      </c>
      <c r="C550" s="116">
        <f>SUM(E305:E311)</f>
        <v>0</v>
      </c>
      <c r="D550" s="117">
        <f>SUM(C305:C311)</f>
        <v>0</v>
      </c>
      <c r="E550" s="116">
        <f>SUM(F305:F311)</f>
        <v>0</v>
      </c>
      <c r="F550" s="117">
        <f>SUM(D305:D311)</f>
        <v>0</v>
      </c>
      <c r="G550" s="118">
        <f t="shared" si="275"/>
        <v>765</v>
      </c>
      <c r="H550" s="118">
        <f t="shared" si="276"/>
        <v>5848</v>
      </c>
      <c r="I550" s="118">
        <f t="shared" si="288"/>
        <v>5848</v>
      </c>
      <c r="J550" s="117">
        <f t="shared" si="289"/>
        <v>765</v>
      </c>
      <c r="K550" s="121">
        <f t="shared" si="277"/>
        <v>0</v>
      </c>
      <c r="L550" s="121">
        <f t="shared" si="277"/>
        <v>0</v>
      </c>
      <c r="M550" s="121">
        <f t="shared" si="278"/>
        <v>0</v>
      </c>
      <c r="N550" s="121">
        <f t="shared" si="278"/>
        <v>0</v>
      </c>
      <c r="O550" s="121">
        <f t="shared" si="287"/>
        <v>3.0000000000000001E-3</v>
      </c>
      <c r="P550" s="119">
        <f>SUM(U305:U311)</f>
        <v>0</v>
      </c>
      <c r="Q550" s="120">
        <f>SUM(V305:V311)</f>
        <v>0</v>
      </c>
      <c r="R550" s="197">
        <f t="shared" si="279"/>
        <v>0</v>
      </c>
      <c r="S550" s="116">
        <f>SUM(W305:W311)</f>
        <v>0</v>
      </c>
      <c r="T550" s="121">
        <f t="shared" si="280"/>
        <v>0</v>
      </c>
      <c r="U550" s="121">
        <f t="shared" si="290"/>
        <v>0</v>
      </c>
      <c r="V550" s="117">
        <f>SUM(AD305:AD311)</f>
        <v>0</v>
      </c>
      <c r="W550" s="30">
        <f t="shared" ca="1" si="291"/>
        <v>0</v>
      </c>
      <c r="X550" s="30">
        <f t="shared" ca="1" si="292"/>
        <v>0</v>
      </c>
      <c r="Y550" s="30">
        <f t="shared" ca="1" si="293"/>
        <v>0</v>
      </c>
      <c r="Z550" s="30">
        <f t="shared" ca="1" si="294"/>
        <v>0</v>
      </c>
      <c r="AA550" s="30">
        <f t="shared" si="295"/>
        <v>0</v>
      </c>
      <c r="AB550" s="31">
        <f t="shared" ca="1" si="281"/>
        <v>0</v>
      </c>
      <c r="AC550" s="122">
        <f t="shared" ca="1" si="282"/>
        <v>0</v>
      </c>
      <c r="AD550" s="32">
        <f t="shared" ca="1" si="283"/>
        <v>0</v>
      </c>
      <c r="AE550" s="122">
        <f t="shared" ca="1" si="284"/>
        <v>0</v>
      </c>
      <c r="AF550" s="32">
        <f t="shared" ca="1" si="285"/>
        <v>0</v>
      </c>
      <c r="AG550" s="116">
        <v>4540</v>
      </c>
      <c r="AH550" s="33">
        <v>3800</v>
      </c>
      <c r="AI550" s="53"/>
      <c r="AK550" s="52"/>
      <c r="AL550" s="53"/>
      <c r="AN550" s="52"/>
      <c r="BF550" s="54"/>
      <c r="BG550" s="54"/>
      <c r="BL550" s="52"/>
      <c r="BM550" s="52"/>
    </row>
    <row r="551" spans="1:65" ht="33" customHeight="1" thickBot="1">
      <c r="A551" s="114">
        <f t="shared" si="286"/>
        <v>44</v>
      </c>
      <c r="B551" s="115">
        <f>B318</f>
        <v>46260</v>
      </c>
      <c r="C551" s="116">
        <f>SUM(E312:E318)</f>
        <v>0</v>
      </c>
      <c r="D551" s="117">
        <f>SUM(C312:C318)</f>
        <v>0</v>
      </c>
      <c r="E551" s="116">
        <f>SUM(F312:F318)</f>
        <v>0</v>
      </c>
      <c r="F551" s="117">
        <f>SUM(D312:D318)</f>
        <v>0</v>
      </c>
      <c r="G551" s="118">
        <f t="shared" si="275"/>
        <v>765</v>
      </c>
      <c r="H551" s="118">
        <f t="shared" si="276"/>
        <v>5848</v>
      </c>
      <c r="I551" s="118">
        <f t="shared" si="288"/>
        <v>5848</v>
      </c>
      <c r="J551" s="117">
        <f t="shared" si="289"/>
        <v>765</v>
      </c>
      <c r="K551" s="121">
        <f t="shared" si="277"/>
        <v>0</v>
      </c>
      <c r="L551" s="121">
        <f t="shared" si="277"/>
        <v>0</v>
      </c>
      <c r="M551" s="121">
        <f t="shared" si="278"/>
        <v>0</v>
      </c>
      <c r="N551" s="121">
        <f t="shared" si="278"/>
        <v>0</v>
      </c>
      <c r="O551" s="121">
        <f t="shared" si="287"/>
        <v>3.0000000000000001E-3</v>
      </c>
      <c r="P551" s="119">
        <f>SUM(U312:U318)</f>
        <v>0</v>
      </c>
      <c r="Q551" s="120">
        <f>SUM(V312:V318)</f>
        <v>0</v>
      </c>
      <c r="R551" s="197">
        <f t="shared" si="279"/>
        <v>0</v>
      </c>
      <c r="S551" s="116">
        <f>SUM(W312:W318)</f>
        <v>0</v>
      </c>
      <c r="T551" s="121">
        <f t="shared" si="280"/>
        <v>0</v>
      </c>
      <c r="U551" s="121">
        <f t="shared" si="290"/>
        <v>0</v>
      </c>
      <c r="V551" s="117">
        <f>SUM(AD312:AD318)</f>
        <v>0</v>
      </c>
      <c r="W551" s="30">
        <f t="shared" ca="1" si="291"/>
        <v>0</v>
      </c>
      <c r="X551" s="30">
        <f t="shared" ca="1" si="292"/>
        <v>0</v>
      </c>
      <c r="Y551" s="30">
        <f t="shared" ca="1" si="293"/>
        <v>0</v>
      </c>
      <c r="Z551" s="30">
        <f t="shared" ca="1" si="294"/>
        <v>0</v>
      </c>
      <c r="AA551" s="30">
        <f t="shared" si="295"/>
        <v>0</v>
      </c>
      <c r="AB551" s="31">
        <f t="shared" ca="1" si="281"/>
        <v>0</v>
      </c>
      <c r="AC551" s="122">
        <f t="shared" ca="1" si="282"/>
        <v>0</v>
      </c>
      <c r="AD551" s="32">
        <f t="shared" ca="1" si="283"/>
        <v>0</v>
      </c>
      <c r="AE551" s="122">
        <f t="shared" ca="1" si="284"/>
        <v>0</v>
      </c>
      <c r="AF551" s="32">
        <f t="shared" ca="1" si="285"/>
        <v>0</v>
      </c>
      <c r="AG551" s="116">
        <v>4570</v>
      </c>
      <c r="AH551" s="33">
        <v>3820</v>
      </c>
      <c r="AI551" s="53"/>
      <c r="AK551" s="52"/>
      <c r="AL551" s="53"/>
      <c r="AN551" s="52"/>
      <c r="BF551" s="54"/>
      <c r="BG551" s="54"/>
      <c r="BL551" s="52"/>
      <c r="BM551" s="52"/>
    </row>
    <row r="552" spans="1:65" ht="33" customHeight="1" thickBot="1">
      <c r="A552" s="114">
        <f t="shared" si="286"/>
        <v>45</v>
      </c>
      <c r="B552" s="115">
        <f>B325</f>
        <v>46267</v>
      </c>
      <c r="C552" s="116">
        <f>SUM(E319:E325)</f>
        <v>0</v>
      </c>
      <c r="D552" s="117">
        <f>SUM(C319:C325)</f>
        <v>0</v>
      </c>
      <c r="E552" s="116">
        <f>SUM(F319:F325)</f>
        <v>0</v>
      </c>
      <c r="F552" s="117">
        <f>SUM(D319:D325)</f>
        <v>0</v>
      </c>
      <c r="G552" s="118">
        <f t="shared" si="275"/>
        <v>765</v>
      </c>
      <c r="H552" s="118">
        <f t="shared" si="276"/>
        <v>5848</v>
      </c>
      <c r="I552" s="118">
        <f t="shared" si="288"/>
        <v>5848</v>
      </c>
      <c r="J552" s="117">
        <f t="shared" si="289"/>
        <v>765</v>
      </c>
      <c r="K552" s="121">
        <f t="shared" si="277"/>
        <v>0</v>
      </c>
      <c r="L552" s="121">
        <f t="shared" si="277"/>
        <v>0</v>
      </c>
      <c r="M552" s="121">
        <f t="shared" si="278"/>
        <v>0</v>
      </c>
      <c r="N552" s="121">
        <f t="shared" si="278"/>
        <v>0</v>
      </c>
      <c r="O552" s="121">
        <f t="shared" si="287"/>
        <v>3.0000000000000001E-3</v>
      </c>
      <c r="P552" s="119">
        <f>SUM(U319:U325)</f>
        <v>0</v>
      </c>
      <c r="Q552" s="120">
        <f>SUM(V319:V325)</f>
        <v>0</v>
      </c>
      <c r="R552" s="197">
        <f t="shared" si="279"/>
        <v>0</v>
      </c>
      <c r="S552" s="116">
        <f>SUM(W319:W325)</f>
        <v>0</v>
      </c>
      <c r="T552" s="121">
        <f t="shared" si="280"/>
        <v>0</v>
      </c>
      <c r="U552" s="121">
        <f t="shared" si="290"/>
        <v>0</v>
      </c>
      <c r="V552" s="117">
        <f>SUM(AD319:AD325)</f>
        <v>0</v>
      </c>
      <c r="W552" s="30">
        <f t="shared" ca="1" si="291"/>
        <v>0</v>
      </c>
      <c r="X552" s="30">
        <f t="shared" ca="1" si="292"/>
        <v>0</v>
      </c>
      <c r="Y552" s="30">
        <f t="shared" ca="1" si="293"/>
        <v>0</v>
      </c>
      <c r="Z552" s="30">
        <f t="shared" ca="1" si="294"/>
        <v>0</v>
      </c>
      <c r="AA552" s="30">
        <f t="shared" si="295"/>
        <v>0</v>
      </c>
      <c r="AB552" s="31">
        <f t="shared" ca="1" si="281"/>
        <v>0</v>
      </c>
      <c r="AC552" s="122">
        <f t="shared" ca="1" si="282"/>
        <v>0</v>
      </c>
      <c r="AD552" s="32">
        <f t="shared" ca="1" si="283"/>
        <v>0</v>
      </c>
      <c r="AE552" s="122">
        <f t="shared" ca="1" si="284"/>
        <v>0</v>
      </c>
      <c r="AF552" s="32">
        <f t="shared" ca="1" si="285"/>
        <v>0</v>
      </c>
      <c r="AG552" s="116">
        <v>4600</v>
      </c>
      <c r="AH552" s="33">
        <v>3840</v>
      </c>
      <c r="AI552" s="53"/>
      <c r="AK552" s="52"/>
      <c r="AL552" s="53"/>
      <c r="AN552" s="52"/>
      <c r="BF552" s="54"/>
      <c r="BG552" s="54"/>
      <c r="BL552" s="52"/>
      <c r="BM552" s="52"/>
    </row>
    <row r="553" spans="1:65" ht="33" customHeight="1" thickBot="1">
      <c r="A553" s="114">
        <f t="shared" si="286"/>
        <v>46</v>
      </c>
      <c r="B553" s="115">
        <f>B332</f>
        <v>46274</v>
      </c>
      <c r="C553" s="116">
        <f>SUM(E326:E332)</f>
        <v>0</v>
      </c>
      <c r="D553" s="117">
        <f>SUM(C326:C332)</f>
        <v>0</v>
      </c>
      <c r="E553" s="116">
        <f>SUM(F326:F332)</f>
        <v>0</v>
      </c>
      <c r="F553" s="117">
        <f>SUM(D326:D332)</f>
        <v>0</v>
      </c>
      <c r="G553" s="118">
        <f t="shared" si="275"/>
        <v>765</v>
      </c>
      <c r="H553" s="118">
        <f t="shared" si="276"/>
        <v>5848</v>
      </c>
      <c r="I553" s="118">
        <f t="shared" si="288"/>
        <v>5848</v>
      </c>
      <c r="J553" s="117">
        <f t="shared" si="289"/>
        <v>765</v>
      </c>
      <c r="K553" s="121">
        <f t="shared" si="277"/>
        <v>0</v>
      </c>
      <c r="L553" s="121">
        <f t="shared" si="277"/>
        <v>0</v>
      </c>
      <c r="M553" s="121">
        <f t="shared" si="278"/>
        <v>0</v>
      </c>
      <c r="N553" s="121">
        <f t="shared" si="278"/>
        <v>0</v>
      </c>
      <c r="O553" s="121">
        <f t="shared" si="287"/>
        <v>3.0000000000000001E-3</v>
      </c>
      <c r="P553" s="119">
        <f>SUM(U326:U332)</f>
        <v>0</v>
      </c>
      <c r="Q553" s="120">
        <f>SUM(V326:V332)</f>
        <v>0</v>
      </c>
      <c r="R553" s="197">
        <f t="shared" si="279"/>
        <v>0</v>
      </c>
      <c r="S553" s="116">
        <f>SUM(W326:W332)</f>
        <v>0</v>
      </c>
      <c r="T553" s="121">
        <f t="shared" si="280"/>
        <v>0</v>
      </c>
      <c r="U553" s="121">
        <f t="shared" si="290"/>
        <v>0</v>
      </c>
      <c r="V553" s="117">
        <f>SUM(AD326:AD332)</f>
        <v>0</v>
      </c>
      <c r="W553" s="30">
        <f t="shared" ca="1" si="291"/>
        <v>0</v>
      </c>
      <c r="X553" s="30">
        <f t="shared" ca="1" si="292"/>
        <v>0</v>
      </c>
      <c r="Y553" s="30">
        <f t="shared" ca="1" si="293"/>
        <v>0</v>
      </c>
      <c r="Z553" s="30">
        <f t="shared" ca="1" si="294"/>
        <v>0</v>
      </c>
      <c r="AA553" s="30">
        <f t="shared" si="295"/>
        <v>0</v>
      </c>
      <c r="AB553" s="31">
        <f t="shared" ca="1" si="281"/>
        <v>0</v>
      </c>
      <c r="AC553" s="122">
        <f t="shared" ca="1" si="282"/>
        <v>0</v>
      </c>
      <c r="AD553" s="32">
        <f t="shared" ca="1" si="283"/>
        <v>0</v>
      </c>
      <c r="AE553" s="122">
        <f t="shared" ca="1" si="284"/>
        <v>0</v>
      </c>
      <c r="AF553" s="32">
        <f t="shared" ca="1" si="285"/>
        <v>0</v>
      </c>
      <c r="AG553" s="116">
        <v>4630</v>
      </c>
      <c r="AH553" s="33">
        <v>3860</v>
      </c>
      <c r="AI553" s="53"/>
      <c r="AK553" s="52"/>
      <c r="AL553" s="53"/>
      <c r="AN553" s="52"/>
      <c r="BF553" s="54"/>
      <c r="BG553" s="54"/>
      <c r="BL553" s="52"/>
      <c r="BM553" s="52"/>
    </row>
    <row r="554" spans="1:65" ht="33" customHeight="1" thickBot="1">
      <c r="A554" s="114">
        <f t="shared" si="286"/>
        <v>47</v>
      </c>
      <c r="B554" s="115">
        <f>B339</f>
        <v>46281</v>
      </c>
      <c r="C554" s="116">
        <f>SUM(E333:E339)</f>
        <v>0</v>
      </c>
      <c r="D554" s="117">
        <f>SUM(C333:C339)</f>
        <v>0</v>
      </c>
      <c r="E554" s="116">
        <f>SUM(F333:F339)</f>
        <v>0</v>
      </c>
      <c r="F554" s="117">
        <f>SUM(D333:D339)</f>
        <v>0</v>
      </c>
      <c r="G554" s="118">
        <f t="shared" si="275"/>
        <v>765</v>
      </c>
      <c r="H554" s="118">
        <f t="shared" si="276"/>
        <v>5848</v>
      </c>
      <c r="I554" s="118">
        <f t="shared" si="288"/>
        <v>5848</v>
      </c>
      <c r="J554" s="117">
        <f t="shared" si="289"/>
        <v>765</v>
      </c>
      <c r="K554" s="121">
        <f t="shared" si="277"/>
        <v>0</v>
      </c>
      <c r="L554" s="121">
        <f t="shared" si="277"/>
        <v>0</v>
      </c>
      <c r="M554" s="121">
        <f t="shared" si="278"/>
        <v>0</v>
      </c>
      <c r="N554" s="121">
        <f t="shared" si="278"/>
        <v>0</v>
      </c>
      <c r="O554" s="121">
        <f t="shared" si="287"/>
        <v>3.0000000000000001E-3</v>
      </c>
      <c r="P554" s="119">
        <f>SUM(U333:U339)</f>
        <v>0</v>
      </c>
      <c r="Q554" s="120">
        <f>SUM(V333:V339)</f>
        <v>0</v>
      </c>
      <c r="R554" s="197">
        <f t="shared" si="279"/>
        <v>0</v>
      </c>
      <c r="S554" s="116">
        <f>SUM(W333:W339)</f>
        <v>0</v>
      </c>
      <c r="T554" s="121">
        <f t="shared" si="280"/>
        <v>0</v>
      </c>
      <c r="U554" s="121">
        <f t="shared" si="290"/>
        <v>0</v>
      </c>
      <c r="V554" s="117">
        <f>SUM(AD333:AD339)</f>
        <v>0</v>
      </c>
      <c r="W554" s="30">
        <f t="shared" ca="1" si="291"/>
        <v>0</v>
      </c>
      <c r="X554" s="30">
        <f t="shared" ca="1" si="292"/>
        <v>0</v>
      </c>
      <c r="Y554" s="30">
        <f t="shared" ca="1" si="293"/>
        <v>0</v>
      </c>
      <c r="Z554" s="30">
        <f t="shared" ca="1" si="294"/>
        <v>0</v>
      </c>
      <c r="AA554" s="30">
        <f t="shared" si="295"/>
        <v>0</v>
      </c>
      <c r="AB554" s="31">
        <f t="shared" ca="1" si="281"/>
        <v>0</v>
      </c>
      <c r="AC554" s="122">
        <f t="shared" ca="1" si="282"/>
        <v>0</v>
      </c>
      <c r="AD554" s="32">
        <f t="shared" ca="1" si="283"/>
        <v>0</v>
      </c>
      <c r="AE554" s="122">
        <f t="shared" ca="1" si="284"/>
        <v>0</v>
      </c>
      <c r="AF554" s="32">
        <f t="shared" ca="1" si="285"/>
        <v>0</v>
      </c>
      <c r="AG554" s="116">
        <v>4660</v>
      </c>
      <c r="AH554" s="33">
        <v>3880</v>
      </c>
      <c r="AI554" s="53"/>
      <c r="AK554" s="52"/>
      <c r="AL554" s="53"/>
      <c r="AN554" s="52"/>
      <c r="BF554" s="54"/>
      <c r="BG554" s="54"/>
      <c r="BL554" s="52"/>
      <c r="BM554" s="52"/>
    </row>
    <row r="555" spans="1:65" ht="33" customHeight="1" thickBot="1">
      <c r="A555" s="114">
        <f t="shared" si="286"/>
        <v>48</v>
      </c>
      <c r="B555" s="115">
        <f>B346</f>
        <v>46288</v>
      </c>
      <c r="C555" s="116">
        <f>SUM(E340:E346)</f>
        <v>0</v>
      </c>
      <c r="D555" s="117">
        <f>SUM(C340:C346)</f>
        <v>0</v>
      </c>
      <c r="E555" s="116">
        <f>SUM(F340:F346)</f>
        <v>0</v>
      </c>
      <c r="F555" s="117">
        <f>SUM(D340:D346)</f>
        <v>0</v>
      </c>
      <c r="G555" s="118">
        <f t="shared" si="275"/>
        <v>765</v>
      </c>
      <c r="H555" s="118">
        <f t="shared" si="276"/>
        <v>5848</v>
      </c>
      <c r="I555" s="118">
        <f t="shared" si="288"/>
        <v>5848</v>
      </c>
      <c r="J555" s="117">
        <f t="shared" si="289"/>
        <v>765</v>
      </c>
      <c r="K555" s="121">
        <f t="shared" si="277"/>
        <v>0</v>
      </c>
      <c r="L555" s="121">
        <f t="shared" si="277"/>
        <v>0</v>
      </c>
      <c r="M555" s="121">
        <f t="shared" si="278"/>
        <v>0</v>
      </c>
      <c r="N555" s="121">
        <f t="shared" si="278"/>
        <v>0</v>
      </c>
      <c r="O555" s="121">
        <f t="shared" si="287"/>
        <v>3.0000000000000001E-3</v>
      </c>
      <c r="P555" s="119">
        <f>SUM(U340:U346)</f>
        <v>0</v>
      </c>
      <c r="Q555" s="120">
        <f>SUM(V340:V346)</f>
        <v>0</v>
      </c>
      <c r="R555" s="197">
        <f t="shared" si="279"/>
        <v>0</v>
      </c>
      <c r="S555" s="116">
        <f>SUM(W340:W346)</f>
        <v>0</v>
      </c>
      <c r="T555" s="121">
        <f t="shared" si="280"/>
        <v>0</v>
      </c>
      <c r="U555" s="121">
        <f t="shared" si="290"/>
        <v>0</v>
      </c>
      <c r="V555" s="117">
        <f>SUM(AD340:AD346)</f>
        <v>0</v>
      </c>
      <c r="W555" s="30">
        <f t="shared" ca="1" si="291"/>
        <v>0</v>
      </c>
      <c r="X555" s="30">
        <f t="shared" ca="1" si="292"/>
        <v>0</v>
      </c>
      <c r="Y555" s="30">
        <f t="shared" ca="1" si="293"/>
        <v>0</v>
      </c>
      <c r="Z555" s="30">
        <f t="shared" ca="1" si="294"/>
        <v>0</v>
      </c>
      <c r="AA555" s="30">
        <f t="shared" si="295"/>
        <v>0</v>
      </c>
      <c r="AB555" s="31">
        <f t="shared" ca="1" si="281"/>
        <v>0</v>
      </c>
      <c r="AC555" s="122">
        <f t="shared" ca="1" si="282"/>
        <v>0</v>
      </c>
      <c r="AD555" s="32">
        <f t="shared" ca="1" si="283"/>
        <v>0</v>
      </c>
      <c r="AE555" s="122">
        <f t="shared" ca="1" si="284"/>
        <v>0</v>
      </c>
      <c r="AF555" s="32">
        <f t="shared" ca="1" si="285"/>
        <v>0</v>
      </c>
      <c r="AG555" s="116">
        <v>4690</v>
      </c>
      <c r="AH555" s="33">
        <v>3900</v>
      </c>
      <c r="AI555" s="53"/>
      <c r="AK555" s="52"/>
      <c r="AL555" s="53"/>
      <c r="AN555" s="52"/>
      <c r="BF555" s="54"/>
      <c r="BG555" s="54"/>
      <c r="BL555" s="52"/>
      <c r="BM555" s="52"/>
    </row>
    <row r="556" spans="1:65" ht="33" customHeight="1" thickBot="1">
      <c r="A556" s="114">
        <f t="shared" si="286"/>
        <v>49</v>
      </c>
      <c r="B556" s="115">
        <f>B353</f>
        <v>46295</v>
      </c>
      <c r="C556" s="116">
        <f>SUM(E347:E353)</f>
        <v>0</v>
      </c>
      <c r="D556" s="117">
        <f>SUM(C347:C353)</f>
        <v>0</v>
      </c>
      <c r="E556" s="116">
        <f>SUM(F347:F353)</f>
        <v>0</v>
      </c>
      <c r="F556" s="117">
        <f>SUM(D347:D353)</f>
        <v>0</v>
      </c>
      <c r="G556" s="118">
        <f t="shared" si="275"/>
        <v>765</v>
      </c>
      <c r="H556" s="118">
        <f t="shared" si="276"/>
        <v>5848</v>
      </c>
      <c r="I556" s="118">
        <f t="shared" si="288"/>
        <v>5848</v>
      </c>
      <c r="J556" s="117">
        <f t="shared" si="289"/>
        <v>765</v>
      </c>
      <c r="K556" s="121">
        <f t="shared" si="277"/>
        <v>0</v>
      </c>
      <c r="L556" s="121">
        <f t="shared" si="277"/>
        <v>0</v>
      </c>
      <c r="M556" s="121">
        <f t="shared" si="278"/>
        <v>0</v>
      </c>
      <c r="N556" s="121">
        <f t="shared" si="278"/>
        <v>0</v>
      </c>
      <c r="O556" s="121">
        <f t="shared" si="287"/>
        <v>3.0000000000000001E-3</v>
      </c>
      <c r="P556" s="119">
        <f>SUM(U347:U353)</f>
        <v>0</v>
      </c>
      <c r="Q556" s="120">
        <f>SUM(V347:V353)</f>
        <v>0</v>
      </c>
      <c r="R556" s="197">
        <f t="shared" si="279"/>
        <v>0</v>
      </c>
      <c r="S556" s="116">
        <f>SUM(W347:W353)</f>
        <v>0</v>
      </c>
      <c r="T556" s="121">
        <f t="shared" si="280"/>
        <v>0</v>
      </c>
      <c r="U556" s="121">
        <f t="shared" si="290"/>
        <v>0</v>
      </c>
      <c r="V556" s="117">
        <f>SUM(AD347:AD353)</f>
        <v>0</v>
      </c>
      <c r="W556" s="30">
        <f t="shared" ca="1" si="291"/>
        <v>0</v>
      </c>
      <c r="X556" s="30">
        <f t="shared" ca="1" si="292"/>
        <v>0</v>
      </c>
      <c r="Y556" s="30">
        <f t="shared" ca="1" si="293"/>
        <v>0</v>
      </c>
      <c r="Z556" s="30">
        <f t="shared" ca="1" si="294"/>
        <v>0</v>
      </c>
      <c r="AA556" s="30">
        <f t="shared" si="295"/>
        <v>0</v>
      </c>
      <c r="AB556" s="31">
        <f t="shared" ca="1" si="281"/>
        <v>0</v>
      </c>
      <c r="AC556" s="122">
        <f t="shared" ca="1" si="282"/>
        <v>0</v>
      </c>
      <c r="AD556" s="32">
        <f t="shared" ca="1" si="283"/>
        <v>0</v>
      </c>
      <c r="AE556" s="122">
        <f t="shared" ca="1" si="284"/>
        <v>0</v>
      </c>
      <c r="AF556" s="32">
        <f t="shared" ca="1" si="285"/>
        <v>0</v>
      </c>
      <c r="AG556" s="116">
        <v>4720</v>
      </c>
      <c r="AH556" s="33">
        <v>3920</v>
      </c>
      <c r="AI556" s="53"/>
      <c r="AK556" s="52"/>
      <c r="AL556" s="53"/>
      <c r="AN556" s="52"/>
      <c r="BF556" s="54"/>
      <c r="BG556" s="54"/>
      <c r="BL556" s="52"/>
      <c r="BM556" s="52"/>
    </row>
    <row r="557" spans="1:65" ht="33" customHeight="1" thickBot="1">
      <c r="A557" s="114">
        <f t="shared" si="286"/>
        <v>50</v>
      </c>
      <c r="B557" s="115">
        <f>B360</f>
        <v>46302</v>
      </c>
      <c r="C557" s="116">
        <f>SUM(E354:E360)</f>
        <v>0</v>
      </c>
      <c r="D557" s="117">
        <f>SUM(C354:C360)</f>
        <v>0</v>
      </c>
      <c r="E557" s="116">
        <f>SUM(F354:F360)</f>
        <v>0</v>
      </c>
      <c r="F557" s="117">
        <f>SUM(D354:D360)</f>
        <v>0</v>
      </c>
      <c r="G557" s="118">
        <f t="shared" si="275"/>
        <v>765</v>
      </c>
      <c r="H557" s="118">
        <f t="shared" si="276"/>
        <v>5848</v>
      </c>
      <c r="I557" s="118">
        <f t="shared" si="288"/>
        <v>5848</v>
      </c>
      <c r="J557" s="117">
        <f t="shared" si="289"/>
        <v>765</v>
      </c>
      <c r="K557" s="121">
        <f t="shared" si="277"/>
        <v>0</v>
      </c>
      <c r="L557" s="121">
        <f t="shared" si="277"/>
        <v>0</v>
      </c>
      <c r="M557" s="121">
        <f t="shared" si="278"/>
        <v>0</v>
      </c>
      <c r="N557" s="121">
        <f t="shared" si="278"/>
        <v>0</v>
      </c>
      <c r="O557" s="121">
        <f t="shared" si="287"/>
        <v>3.0000000000000001E-3</v>
      </c>
      <c r="P557" s="119">
        <f>SUM(U354:U360)</f>
        <v>0</v>
      </c>
      <c r="Q557" s="120">
        <f>SUM(V354:V360)</f>
        <v>0</v>
      </c>
      <c r="R557" s="197">
        <f t="shared" si="279"/>
        <v>0</v>
      </c>
      <c r="S557" s="116">
        <f>SUM(W354:W360)</f>
        <v>0</v>
      </c>
      <c r="T557" s="121">
        <f t="shared" si="280"/>
        <v>0</v>
      </c>
      <c r="U557" s="121">
        <f t="shared" si="290"/>
        <v>0</v>
      </c>
      <c r="V557" s="117">
        <f>SUM(AD354:AD360)</f>
        <v>0</v>
      </c>
      <c r="W557" s="30">
        <f t="shared" ca="1" si="291"/>
        <v>0</v>
      </c>
      <c r="X557" s="30">
        <f t="shared" ca="1" si="292"/>
        <v>0</v>
      </c>
      <c r="Y557" s="30">
        <f t="shared" ca="1" si="293"/>
        <v>0</v>
      </c>
      <c r="Z557" s="30">
        <f t="shared" ca="1" si="294"/>
        <v>0</v>
      </c>
      <c r="AA557" s="30">
        <f t="shared" si="295"/>
        <v>0</v>
      </c>
      <c r="AB557" s="31">
        <f t="shared" ca="1" si="281"/>
        <v>0</v>
      </c>
      <c r="AC557" s="122">
        <f t="shared" ca="1" si="282"/>
        <v>0</v>
      </c>
      <c r="AD557" s="32">
        <f t="shared" ca="1" si="283"/>
        <v>0</v>
      </c>
      <c r="AE557" s="122">
        <f t="shared" ca="1" si="284"/>
        <v>0</v>
      </c>
      <c r="AF557" s="32">
        <f t="shared" ca="1" si="285"/>
        <v>0</v>
      </c>
      <c r="AG557" s="116">
        <v>4750</v>
      </c>
      <c r="AH557" s="33">
        <v>3940</v>
      </c>
      <c r="AI557" s="53"/>
      <c r="AK557" s="52"/>
      <c r="AL557" s="53"/>
      <c r="AN557" s="52"/>
      <c r="BF557" s="54"/>
      <c r="BG557" s="54"/>
      <c r="BL557" s="52"/>
      <c r="BM557" s="52"/>
    </row>
    <row r="558" spans="1:65" ht="33" customHeight="1" thickBot="1">
      <c r="A558" s="114">
        <f t="shared" si="286"/>
        <v>51</v>
      </c>
      <c r="B558" s="115">
        <f>B367</f>
        <v>46309</v>
      </c>
      <c r="C558" s="116">
        <f>SUM(E361:E367)</f>
        <v>0</v>
      </c>
      <c r="D558" s="117">
        <f>SUM(C361:C367)</f>
        <v>0</v>
      </c>
      <c r="E558" s="116">
        <f>SUM(F361:F367)</f>
        <v>0</v>
      </c>
      <c r="F558" s="117">
        <f>SUM(D361:D367)</f>
        <v>0</v>
      </c>
      <c r="G558" s="118">
        <f t="shared" si="275"/>
        <v>765</v>
      </c>
      <c r="H558" s="118">
        <f t="shared" si="276"/>
        <v>5848</v>
      </c>
      <c r="I558" s="118">
        <f t="shared" si="288"/>
        <v>5848</v>
      </c>
      <c r="J558" s="117">
        <f t="shared" si="289"/>
        <v>765</v>
      </c>
      <c r="K558" s="121">
        <f t="shared" si="277"/>
        <v>0</v>
      </c>
      <c r="L558" s="121">
        <f t="shared" si="277"/>
        <v>0</v>
      </c>
      <c r="M558" s="121">
        <f t="shared" si="278"/>
        <v>0</v>
      </c>
      <c r="N558" s="121">
        <f t="shared" si="278"/>
        <v>0</v>
      </c>
      <c r="O558" s="121">
        <f t="shared" si="287"/>
        <v>3.0000000000000001E-3</v>
      </c>
      <c r="P558" s="119">
        <f>SUM(U361:U367)</f>
        <v>0</v>
      </c>
      <c r="Q558" s="120">
        <f>SUM(V361:V367)</f>
        <v>0</v>
      </c>
      <c r="R558" s="197">
        <f t="shared" si="279"/>
        <v>0</v>
      </c>
      <c r="S558" s="116">
        <f>SUM(W361:W367)</f>
        <v>0</v>
      </c>
      <c r="T558" s="121">
        <f t="shared" si="280"/>
        <v>0</v>
      </c>
      <c r="U558" s="121">
        <f t="shared" si="290"/>
        <v>0</v>
      </c>
      <c r="V558" s="117">
        <f>SUM(AD361:AD367)</f>
        <v>0</v>
      </c>
      <c r="W558" s="30">
        <f t="shared" ca="1" si="291"/>
        <v>0</v>
      </c>
      <c r="X558" s="30">
        <f t="shared" ca="1" si="292"/>
        <v>0</v>
      </c>
      <c r="Y558" s="30">
        <f t="shared" ca="1" si="293"/>
        <v>0</v>
      </c>
      <c r="Z558" s="30">
        <f t="shared" ca="1" si="294"/>
        <v>0</v>
      </c>
      <c r="AA558" s="30">
        <f t="shared" si="295"/>
        <v>0</v>
      </c>
      <c r="AB558" s="31">
        <f t="shared" ca="1" si="281"/>
        <v>0</v>
      </c>
      <c r="AC558" s="122">
        <f t="shared" ca="1" si="282"/>
        <v>0</v>
      </c>
      <c r="AD558" s="32">
        <f t="shared" ca="1" si="283"/>
        <v>0</v>
      </c>
      <c r="AE558" s="122">
        <f t="shared" ca="1" si="284"/>
        <v>0</v>
      </c>
      <c r="AF558" s="32">
        <f t="shared" ca="1" si="285"/>
        <v>0</v>
      </c>
      <c r="AG558" s="116">
        <v>4775</v>
      </c>
      <c r="AH558" s="33">
        <v>3960</v>
      </c>
      <c r="AI558" s="53"/>
      <c r="AK558" s="52"/>
      <c r="AL558" s="53"/>
      <c r="AN558" s="52"/>
      <c r="BF558" s="54"/>
      <c r="BG558" s="54"/>
      <c r="BL558" s="52"/>
      <c r="BM558" s="52"/>
    </row>
    <row r="559" spans="1:65" ht="33" customHeight="1" thickBot="1">
      <c r="A559" s="114">
        <f t="shared" si="286"/>
        <v>52</v>
      </c>
      <c r="B559" s="115">
        <f>B374</f>
        <v>46316</v>
      </c>
      <c r="C559" s="116">
        <f>SUM(E368:E374)</f>
        <v>0</v>
      </c>
      <c r="D559" s="117">
        <f>SUM(C368:C374)</f>
        <v>0</v>
      </c>
      <c r="E559" s="116">
        <f>SUM(F368:F374)</f>
        <v>0</v>
      </c>
      <c r="F559" s="117">
        <f>SUM(D368:D374)</f>
        <v>0</v>
      </c>
      <c r="G559" s="118">
        <f t="shared" si="275"/>
        <v>765</v>
      </c>
      <c r="H559" s="118">
        <f t="shared" si="276"/>
        <v>5848</v>
      </c>
      <c r="I559" s="118">
        <f t="shared" si="288"/>
        <v>5848</v>
      </c>
      <c r="J559" s="117">
        <f t="shared" si="289"/>
        <v>765</v>
      </c>
      <c r="K559" s="121">
        <f t="shared" si="277"/>
        <v>0</v>
      </c>
      <c r="L559" s="121">
        <f t="shared" si="277"/>
        <v>0</v>
      </c>
      <c r="M559" s="121">
        <f t="shared" si="278"/>
        <v>0</v>
      </c>
      <c r="N559" s="121">
        <f t="shared" si="278"/>
        <v>0</v>
      </c>
      <c r="O559" s="121">
        <f t="shared" si="287"/>
        <v>3.0000000000000001E-3</v>
      </c>
      <c r="P559" s="119">
        <f>SUM(U368:U374)</f>
        <v>0</v>
      </c>
      <c r="Q559" s="120">
        <f>SUM(V368:V374)</f>
        <v>0</v>
      </c>
      <c r="R559" s="197">
        <f t="shared" si="279"/>
        <v>0</v>
      </c>
      <c r="S559" s="116">
        <f>SUM(W368:W374)</f>
        <v>0</v>
      </c>
      <c r="T559" s="121">
        <f t="shared" si="280"/>
        <v>0</v>
      </c>
      <c r="U559" s="121">
        <f t="shared" si="290"/>
        <v>0</v>
      </c>
      <c r="V559" s="117">
        <f>SUM(AD368:AD374)</f>
        <v>0</v>
      </c>
      <c r="W559" s="30">
        <f t="shared" ca="1" si="291"/>
        <v>0</v>
      </c>
      <c r="X559" s="30">
        <f t="shared" ca="1" si="292"/>
        <v>0</v>
      </c>
      <c r="Y559" s="30">
        <f t="shared" ca="1" si="293"/>
        <v>0</v>
      </c>
      <c r="Z559" s="30">
        <f t="shared" ca="1" si="294"/>
        <v>0</v>
      </c>
      <c r="AA559" s="30">
        <f t="shared" si="295"/>
        <v>0</v>
      </c>
      <c r="AB559" s="31">
        <f t="shared" ca="1" si="281"/>
        <v>0</v>
      </c>
      <c r="AC559" s="122">
        <f t="shared" ca="1" si="282"/>
        <v>0</v>
      </c>
      <c r="AD559" s="32">
        <f t="shared" ca="1" si="283"/>
        <v>0</v>
      </c>
      <c r="AE559" s="122">
        <f t="shared" ca="1" si="284"/>
        <v>0</v>
      </c>
      <c r="AF559" s="32">
        <f t="shared" ca="1" si="285"/>
        <v>0</v>
      </c>
      <c r="AG559" s="116">
        <v>4800</v>
      </c>
      <c r="AH559" s="33">
        <v>3975</v>
      </c>
      <c r="AI559" s="53"/>
      <c r="AK559" s="52"/>
      <c r="AL559" s="53"/>
      <c r="AN559" s="52"/>
      <c r="BF559" s="54"/>
      <c r="BG559" s="54"/>
      <c r="BL559" s="52"/>
      <c r="BM559" s="52"/>
    </row>
    <row r="560" spans="1:65" ht="33" customHeight="1" thickBot="1">
      <c r="A560" s="114">
        <f t="shared" si="286"/>
        <v>53</v>
      </c>
      <c r="B560" s="115">
        <f>B381</f>
        <v>46323</v>
      </c>
      <c r="C560" s="116">
        <f>SUM(E375:E381)</f>
        <v>0</v>
      </c>
      <c r="D560" s="117">
        <f>SUM(C375:C381)</f>
        <v>0</v>
      </c>
      <c r="E560" s="116">
        <f>SUM(F375:F381)</f>
        <v>0</v>
      </c>
      <c r="F560" s="117">
        <f>SUM(D375:D381)</f>
        <v>0</v>
      </c>
      <c r="G560" s="118">
        <f t="shared" si="275"/>
        <v>765</v>
      </c>
      <c r="H560" s="118">
        <f t="shared" si="276"/>
        <v>5848</v>
      </c>
      <c r="I560" s="118">
        <f t="shared" si="288"/>
        <v>5848</v>
      </c>
      <c r="J560" s="117">
        <f t="shared" si="289"/>
        <v>765</v>
      </c>
      <c r="K560" s="121">
        <f t="shared" si="277"/>
        <v>0</v>
      </c>
      <c r="L560" s="121">
        <f t="shared" si="277"/>
        <v>0</v>
      </c>
      <c r="M560" s="121">
        <f t="shared" si="278"/>
        <v>0</v>
      </c>
      <c r="N560" s="121">
        <f t="shared" si="278"/>
        <v>0</v>
      </c>
      <c r="O560" s="121">
        <f t="shared" si="287"/>
        <v>3.0000000000000001E-3</v>
      </c>
      <c r="P560" s="119">
        <f>SUM(U375:U381)</f>
        <v>0</v>
      </c>
      <c r="Q560" s="120">
        <f>SUM(V375:V381)</f>
        <v>0</v>
      </c>
      <c r="R560" s="197">
        <f t="shared" si="279"/>
        <v>0</v>
      </c>
      <c r="S560" s="116">
        <f>SUM(W375:W381)</f>
        <v>0</v>
      </c>
      <c r="T560" s="121">
        <f t="shared" si="280"/>
        <v>0</v>
      </c>
      <c r="U560" s="121">
        <f t="shared" si="290"/>
        <v>0</v>
      </c>
      <c r="V560" s="117">
        <f>SUM(AD375:AD381)</f>
        <v>0</v>
      </c>
      <c r="W560" s="30">
        <f t="shared" ca="1" si="291"/>
        <v>0</v>
      </c>
      <c r="X560" s="30">
        <f t="shared" ca="1" si="292"/>
        <v>0</v>
      </c>
      <c r="Y560" s="30">
        <f t="shared" ca="1" si="293"/>
        <v>0</v>
      </c>
      <c r="Z560" s="30">
        <f t="shared" ca="1" si="294"/>
        <v>0</v>
      </c>
      <c r="AA560" s="30">
        <f t="shared" si="295"/>
        <v>0</v>
      </c>
      <c r="AB560" s="31">
        <f t="shared" ca="1" si="281"/>
        <v>0</v>
      </c>
      <c r="AC560" s="122">
        <f t="shared" ca="1" si="282"/>
        <v>0</v>
      </c>
      <c r="AD560" s="32">
        <f t="shared" ca="1" si="283"/>
        <v>0</v>
      </c>
      <c r="AE560" s="122">
        <f t="shared" ca="1" si="284"/>
        <v>0</v>
      </c>
      <c r="AF560" s="32">
        <f t="shared" ca="1" si="285"/>
        <v>0</v>
      </c>
      <c r="AG560" s="116">
        <v>4825</v>
      </c>
      <c r="AH560" s="33">
        <v>3990</v>
      </c>
      <c r="AI560" s="53"/>
      <c r="AK560" s="52"/>
      <c r="AL560" s="53"/>
      <c r="AN560" s="52"/>
      <c r="BF560" s="54"/>
      <c r="BG560" s="54"/>
      <c r="BL560" s="52"/>
      <c r="BM560" s="52"/>
    </row>
    <row r="561" spans="1:65" ht="33" customHeight="1" thickBot="1">
      <c r="A561" s="114">
        <f t="shared" si="286"/>
        <v>54</v>
      </c>
      <c r="B561" s="115">
        <f>B388</f>
        <v>46330</v>
      </c>
      <c r="C561" s="116">
        <f>SUM(E382:E388)</f>
        <v>0</v>
      </c>
      <c r="D561" s="117">
        <f>SUM(C382:C388)</f>
        <v>0</v>
      </c>
      <c r="E561" s="116">
        <f>SUM(F382:F388)</f>
        <v>0</v>
      </c>
      <c r="F561" s="117">
        <f>SUM(D382:D388)</f>
        <v>0</v>
      </c>
      <c r="G561" s="118">
        <f t="shared" si="275"/>
        <v>765</v>
      </c>
      <c r="H561" s="118">
        <f t="shared" si="276"/>
        <v>5848</v>
      </c>
      <c r="I561" s="118">
        <f t="shared" si="288"/>
        <v>5848</v>
      </c>
      <c r="J561" s="117">
        <f t="shared" si="289"/>
        <v>765</v>
      </c>
      <c r="K561" s="121">
        <f t="shared" si="277"/>
        <v>0</v>
      </c>
      <c r="L561" s="121">
        <f t="shared" si="277"/>
        <v>0</v>
      </c>
      <c r="M561" s="121">
        <f t="shared" si="278"/>
        <v>0</v>
      </c>
      <c r="N561" s="121">
        <f t="shared" si="278"/>
        <v>0</v>
      </c>
      <c r="O561" s="121">
        <f t="shared" si="287"/>
        <v>3.0000000000000001E-3</v>
      </c>
      <c r="P561" s="119">
        <f>SUM(U382:U388)</f>
        <v>0</v>
      </c>
      <c r="Q561" s="120">
        <f>SUM(V382:V388)</f>
        <v>0</v>
      </c>
      <c r="R561" s="197">
        <f t="shared" si="279"/>
        <v>0</v>
      </c>
      <c r="S561" s="116">
        <f>SUM(W382:W388)</f>
        <v>0</v>
      </c>
      <c r="T561" s="121">
        <f t="shared" si="280"/>
        <v>0</v>
      </c>
      <c r="U561" s="121">
        <f t="shared" si="290"/>
        <v>0</v>
      </c>
      <c r="V561" s="117">
        <f>SUM(AD382:AD388)</f>
        <v>0</v>
      </c>
      <c r="W561" s="30">
        <f t="shared" ca="1" si="291"/>
        <v>0</v>
      </c>
      <c r="X561" s="30">
        <f t="shared" ca="1" si="292"/>
        <v>0</v>
      </c>
      <c r="Y561" s="30">
        <f t="shared" ca="1" si="293"/>
        <v>0</v>
      </c>
      <c r="Z561" s="30">
        <f t="shared" ca="1" si="294"/>
        <v>0</v>
      </c>
      <c r="AA561" s="30">
        <f t="shared" si="295"/>
        <v>0</v>
      </c>
      <c r="AB561" s="31">
        <f t="shared" ca="1" si="281"/>
        <v>0</v>
      </c>
      <c r="AC561" s="122">
        <f t="shared" ca="1" si="282"/>
        <v>0</v>
      </c>
      <c r="AD561" s="32">
        <f t="shared" ca="1" si="283"/>
        <v>0</v>
      </c>
      <c r="AE561" s="122">
        <f t="shared" ca="1" si="284"/>
        <v>0</v>
      </c>
      <c r="AF561" s="32">
        <f t="shared" ca="1" si="285"/>
        <v>0</v>
      </c>
      <c r="AG561" s="116">
        <v>4850</v>
      </c>
      <c r="AH561" s="33">
        <v>4000</v>
      </c>
      <c r="AI561" s="53"/>
      <c r="AK561" s="52"/>
      <c r="AL561" s="53"/>
      <c r="AN561" s="52"/>
      <c r="BF561" s="54"/>
      <c r="BG561" s="54"/>
      <c r="BL561" s="52"/>
      <c r="BM561" s="52"/>
    </row>
    <row r="562" spans="1:65" ht="33" customHeight="1" thickBot="1">
      <c r="A562" s="114">
        <f t="shared" si="286"/>
        <v>55</v>
      </c>
      <c r="B562" s="115">
        <f>B395</f>
        <v>46337</v>
      </c>
      <c r="C562" s="116">
        <f>SUM(E389:E395)</f>
        <v>0</v>
      </c>
      <c r="D562" s="117">
        <f>SUM(C389:C395)</f>
        <v>0</v>
      </c>
      <c r="E562" s="116">
        <f>SUM(F389:F395)</f>
        <v>0</v>
      </c>
      <c r="F562" s="117">
        <f>SUM(D389:D395)</f>
        <v>0</v>
      </c>
      <c r="G562" s="118">
        <f t="shared" si="275"/>
        <v>765</v>
      </c>
      <c r="H562" s="118">
        <f t="shared" si="276"/>
        <v>5848</v>
      </c>
      <c r="I562" s="118">
        <f t="shared" si="288"/>
        <v>5848</v>
      </c>
      <c r="J562" s="117">
        <f t="shared" si="289"/>
        <v>765</v>
      </c>
      <c r="K562" s="121">
        <f t="shared" si="277"/>
        <v>0</v>
      </c>
      <c r="L562" s="121">
        <f t="shared" si="277"/>
        <v>0</v>
      </c>
      <c r="M562" s="121">
        <f t="shared" si="278"/>
        <v>0</v>
      </c>
      <c r="N562" s="121">
        <f t="shared" si="278"/>
        <v>0</v>
      </c>
      <c r="O562" s="121">
        <f t="shared" si="287"/>
        <v>3.0000000000000001E-3</v>
      </c>
      <c r="P562" s="119">
        <f>SUM(U389:U395)</f>
        <v>0</v>
      </c>
      <c r="Q562" s="120">
        <f>SUM(V389:V395)</f>
        <v>0</v>
      </c>
      <c r="R562" s="197">
        <f t="shared" si="279"/>
        <v>0</v>
      </c>
      <c r="S562" s="116">
        <f>SUM(W389:W395)</f>
        <v>0</v>
      </c>
      <c r="T562" s="121">
        <f t="shared" si="280"/>
        <v>0</v>
      </c>
      <c r="U562" s="121">
        <f t="shared" si="290"/>
        <v>0</v>
      </c>
      <c r="V562" s="117">
        <f>SUM(AD389:AD395)</f>
        <v>0</v>
      </c>
      <c r="W562" s="30">
        <f t="shared" ca="1" si="291"/>
        <v>0</v>
      </c>
      <c r="X562" s="30">
        <f t="shared" ca="1" si="292"/>
        <v>0</v>
      </c>
      <c r="Y562" s="30">
        <f t="shared" ca="1" si="293"/>
        <v>0</v>
      </c>
      <c r="Z562" s="30">
        <f t="shared" ca="1" si="294"/>
        <v>0</v>
      </c>
      <c r="AA562" s="30">
        <f t="shared" si="295"/>
        <v>0</v>
      </c>
      <c r="AB562" s="31">
        <f t="shared" ca="1" si="281"/>
        <v>0</v>
      </c>
      <c r="AC562" s="122">
        <f t="shared" ca="1" si="282"/>
        <v>0</v>
      </c>
      <c r="AD562" s="32">
        <f t="shared" ca="1" si="283"/>
        <v>0</v>
      </c>
      <c r="AE562" s="122">
        <f t="shared" ca="1" si="284"/>
        <v>0</v>
      </c>
      <c r="AF562" s="32">
        <f t="shared" ca="1" si="285"/>
        <v>0</v>
      </c>
      <c r="AG562" s="116">
        <v>4875</v>
      </c>
      <c r="AH562" s="33">
        <v>4010</v>
      </c>
      <c r="AI562" s="53"/>
      <c r="AK562" s="52"/>
      <c r="AL562" s="53"/>
      <c r="AN562" s="52"/>
      <c r="BF562" s="54"/>
      <c r="BG562" s="54"/>
      <c r="BL562" s="52"/>
      <c r="BM562" s="52"/>
    </row>
    <row r="563" spans="1:65" ht="33" customHeight="1" thickBot="1">
      <c r="A563" s="114">
        <f t="shared" si="286"/>
        <v>56</v>
      </c>
      <c r="B563" s="115">
        <f>B402</f>
        <v>46344</v>
      </c>
      <c r="C563" s="116">
        <f>SUM(E396:E402)</f>
        <v>0</v>
      </c>
      <c r="D563" s="117">
        <f>SUM(C396:C402)</f>
        <v>0</v>
      </c>
      <c r="E563" s="116">
        <f>SUM(F396:F402)</f>
        <v>0</v>
      </c>
      <c r="F563" s="117">
        <f>SUM(D396:D402)</f>
        <v>0</v>
      </c>
      <c r="G563" s="118">
        <f t="shared" si="275"/>
        <v>765</v>
      </c>
      <c r="H563" s="118">
        <f t="shared" si="276"/>
        <v>5848</v>
      </c>
      <c r="I563" s="118">
        <f t="shared" si="288"/>
        <v>5848</v>
      </c>
      <c r="J563" s="117">
        <f t="shared" si="289"/>
        <v>765</v>
      </c>
      <c r="K563" s="121">
        <f t="shared" si="277"/>
        <v>0</v>
      </c>
      <c r="L563" s="121">
        <f t="shared" si="277"/>
        <v>0</v>
      </c>
      <c r="M563" s="121">
        <f t="shared" si="278"/>
        <v>0</v>
      </c>
      <c r="N563" s="121">
        <f t="shared" si="278"/>
        <v>0</v>
      </c>
      <c r="O563" s="121">
        <f t="shared" si="287"/>
        <v>3.0000000000000001E-3</v>
      </c>
      <c r="P563" s="119">
        <f>SUM(U396:U402)</f>
        <v>0</v>
      </c>
      <c r="Q563" s="120">
        <f>SUM(V396:V402)</f>
        <v>0</v>
      </c>
      <c r="R563" s="197">
        <f t="shared" si="279"/>
        <v>0</v>
      </c>
      <c r="S563" s="116">
        <f>SUM(W396:W402)</f>
        <v>0</v>
      </c>
      <c r="T563" s="121">
        <f t="shared" si="280"/>
        <v>0</v>
      </c>
      <c r="U563" s="121">
        <f t="shared" si="290"/>
        <v>0</v>
      </c>
      <c r="V563" s="117">
        <f>SUM(AD396:AD402)</f>
        <v>0</v>
      </c>
      <c r="W563" s="30">
        <f t="shared" ca="1" si="291"/>
        <v>0</v>
      </c>
      <c r="X563" s="30">
        <f t="shared" ca="1" si="292"/>
        <v>0</v>
      </c>
      <c r="Y563" s="30">
        <f t="shared" ca="1" si="293"/>
        <v>0</v>
      </c>
      <c r="Z563" s="30">
        <f t="shared" ca="1" si="294"/>
        <v>0</v>
      </c>
      <c r="AA563" s="30">
        <f t="shared" si="295"/>
        <v>0</v>
      </c>
      <c r="AB563" s="31">
        <f t="shared" ca="1" si="281"/>
        <v>0</v>
      </c>
      <c r="AC563" s="122">
        <f t="shared" ca="1" si="282"/>
        <v>0</v>
      </c>
      <c r="AD563" s="32">
        <f t="shared" ca="1" si="283"/>
        <v>0</v>
      </c>
      <c r="AE563" s="122">
        <f t="shared" ca="1" si="284"/>
        <v>0</v>
      </c>
      <c r="AF563" s="32">
        <f t="shared" ca="1" si="285"/>
        <v>0</v>
      </c>
      <c r="AG563" s="116">
        <v>4900</v>
      </c>
      <c r="AH563" s="33">
        <v>4020</v>
      </c>
      <c r="AI563" s="53"/>
      <c r="AK563" s="52"/>
      <c r="AL563" s="53"/>
      <c r="AN563" s="52"/>
      <c r="BF563" s="54"/>
      <c r="BG563" s="54"/>
      <c r="BL563" s="52"/>
      <c r="BM563" s="52"/>
    </row>
    <row r="564" spans="1:65" ht="33" customHeight="1" thickBot="1">
      <c r="A564" s="114">
        <f t="shared" si="286"/>
        <v>57</v>
      </c>
      <c r="B564" s="115">
        <f>B409</f>
        <v>46351</v>
      </c>
      <c r="C564" s="116">
        <f>SUM(E403:E409)</f>
        <v>0</v>
      </c>
      <c r="D564" s="117">
        <f>SUM(C403:C409)</f>
        <v>0</v>
      </c>
      <c r="E564" s="116">
        <f>SUM(F403:F409)</f>
        <v>0</v>
      </c>
      <c r="F564" s="117">
        <f>SUM(D403:D409)</f>
        <v>0</v>
      </c>
      <c r="G564" s="118">
        <f t="shared" si="275"/>
        <v>765</v>
      </c>
      <c r="H564" s="118">
        <f t="shared" si="276"/>
        <v>5848</v>
      </c>
      <c r="I564" s="118">
        <f t="shared" si="288"/>
        <v>5848</v>
      </c>
      <c r="J564" s="117">
        <f t="shared" si="289"/>
        <v>765</v>
      </c>
      <c r="K564" s="121">
        <f t="shared" si="277"/>
        <v>0</v>
      </c>
      <c r="L564" s="121">
        <f t="shared" si="277"/>
        <v>0</v>
      </c>
      <c r="M564" s="121">
        <f t="shared" si="278"/>
        <v>0</v>
      </c>
      <c r="N564" s="121">
        <f t="shared" si="278"/>
        <v>0</v>
      </c>
      <c r="O564" s="121">
        <f t="shared" si="287"/>
        <v>3.0000000000000001E-3</v>
      </c>
      <c r="P564" s="119">
        <f>SUM(U403:U409)</f>
        <v>0</v>
      </c>
      <c r="Q564" s="120">
        <f>SUM(V403:V409)</f>
        <v>0</v>
      </c>
      <c r="R564" s="197">
        <f t="shared" si="279"/>
        <v>0</v>
      </c>
      <c r="S564" s="116">
        <f>SUM(W403:W409)</f>
        <v>0</v>
      </c>
      <c r="T564" s="121">
        <f t="shared" si="280"/>
        <v>0</v>
      </c>
      <c r="U564" s="121">
        <f t="shared" si="290"/>
        <v>0</v>
      </c>
      <c r="V564" s="117">
        <f>SUM(AD403:AD409)</f>
        <v>0</v>
      </c>
      <c r="W564" s="30">
        <f t="shared" ca="1" si="291"/>
        <v>0</v>
      </c>
      <c r="X564" s="30">
        <f t="shared" ca="1" si="292"/>
        <v>0</v>
      </c>
      <c r="Y564" s="30">
        <f t="shared" ca="1" si="293"/>
        <v>0</v>
      </c>
      <c r="Z564" s="30">
        <f t="shared" ca="1" si="294"/>
        <v>0</v>
      </c>
      <c r="AA564" s="30">
        <f t="shared" si="295"/>
        <v>0</v>
      </c>
      <c r="AB564" s="31">
        <f t="shared" ca="1" si="281"/>
        <v>0</v>
      </c>
      <c r="AC564" s="122">
        <f t="shared" ca="1" si="282"/>
        <v>0</v>
      </c>
      <c r="AD564" s="32">
        <f t="shared" ca="1" si="283"/>
        <v>0</v>
      </c>
      <c r="AE564" s="122">
        <f t="shared" ca="1" si="284"/>
        <v>0</v>
      </c>
      <c r="AF564" s="32">
        <f t="shared" ca="1" si="285"/>
        <v>0</v>
      </c>
      <c r="AG564" s="116">
        <v>4925</v>
      </c>
      <c r="AH564" s="33">
        <v>4030</v>
      </c>
      <c r="AI564" s="53"/>
      <c r="AK564" s="52"/>
      <c r="AL564" s="53"/>
      <c r="AN564" s="52"/>
      <c r="BF564" s="54"/>
      <c r="BG564" s="54"/>
      <c r="BL564" s="52"/>
      <c r="BM564" s="52"/>
    </row>
    <row r="565" spans="1:65" ht="33" customHeight="1" thickBot="1">
      <c r="A565" s="114">
        <f t="shared" si="286"/>
        <v>58</v>
      </c>
      <c r="B565" s="115">
        <f>B416</f>
        <v>46358</v>
      </c>
      <c r="C565" s="116">
        <f>SUM(E410:E416)</f>
        <v>0</v>
      </c>
      <c r="D565" s="117">
        <f>SUM(C410:C416)</f>
        <v>0</v>
      </c>
      <c r="E565" s="116">
        <f>SUM(F410:F416)</f>
        <v>0</v>
      </c>
      <c r="F565" s="117">
        <f>SUM(D410:D416)</f>
        <v>0</v>
      </c>
      <c r="G565" s="118">
        <f t="shared" si="275"/>
        <v>765</v>
      </c>
      <c r="H565" s="118">
        <f t="shared" si="276"/>
        <v>5848</v>
      </c>
      <c r="I565" s="118">
        <f t="shared" si="288"/>
        <v>5848</v>
      </c>
      <c r="J565" s="117">
        <f t="shared" si="289"/>
        <v>765</v>
      </c>
      <c r="K565" s="121">
        <f t="shared" si="277"/>
        <v>0</v>
      </c>
      <c r="L565" s="121">
        <f t="shared" si="277"/>
        <v>0</v>
      </c>
      <c r="M565" s="121">
        <f t="shared" si="278"/>
        <v>0</v>
      </c>
      <c r="N565" s="121">
        <f t="shared" si="278"/>
        <v>0</v>
      </c>
      <c r="O565" s="121">
        <f t="shared" si="287"/>
        <v>3.0000000000000001E-3</v>
      </c>
      <c r="P565" s="119">
        <f>SUM(U410:U416)</f>
        <v>0</v>
      </c>
      <c r="Q565" s="120">
        <f>SUM(V410:V416)</f>
        <v>0</v>
      </c>
      <c r="R565" s="197">
        <f t="shared" si="279"/>
        <v>0</v>
      </c>
      <c r="S565" s="116">
        <f>SUM(W410:W416)</f>
        <v>0</v>
      </c>
      <c r="T565" s="121">
        <f t="shared" si="280"/>
        <v>0</v>
      </c>
      <c r="U565" s="121">
        <f t="shared" si="290"/>
        <v>0</v>
      </c>
      <c r="V565" s="117">
        <f>SUM(AD410:AD416)</f>
        <v>0</v>
      </c>
      <c r="W565" s="30">
        <f t="shared" ca="1" si="291"/>
        <v>0</v>
      </c>
      <c r="X565" s="30">
        <f t="shared" ca="1" si="292"/>
        <v>0</v>
      </c>
      <c r="Y565" s="30">
        <f t="shared" ca="1" si="293"/>
        <v>0</v>
      </c>
      <c r="Z565" s="30">
        <f t="shared" ca="1" si="294"/>
        <v>0</v>
      </c>
      <c r="AA565" s="30">
        <f t="shared" si="295"/>
        <v>0</v>
      </c>
      <c r="AB565" s="31">
        <f t="shared" ca="1" si="281"/>
        <v>0</v>
      </c>
      <c r="AC565" s="122">
        <f t="shared" ca="1" si="282"/>
        <v>0</v>
      </c>
      <c r="AD565" s="32">
        <f t="shared" ca="1" si="283"/>
        <v>0</v>
      </c>
      <c r="AE565" s="122">
        <f t="shared" ca="1" si="284"/>
        <v>0</v>
      </c>
      <c r="AF565" s="32">
        <f t="shared" ca="1" si="285"/>
        <v>0</v>
      </c>
      <c r="AG565" s="116">
        <v>4950</v>
      </c>
      <c r="AH565" s="33">
        <v>4040</v>
      </c>
      <c r="AI565" s="53"/>
      <c r="AK565" s="52"/>
      <c r="AL565" s="53"/>
      <c r="AN565" s="52"/>
      <c r="BF565" s="54"/>
      <c r="BG565" s="54"/>
      <c r="BL565" s="52"/>
      <c r="BM565" s="52"/>
    </row>
    <row r="566" spans="1:65" ht="33" customHeight="1" thickBot="1">
      <c r="A566" s="114">
        <f t="shared" si="286"/>
        <v>59</v>
      </c>
      <c r="B566" s="115">
        <f>B423</f>
        <v>46365</v>
      </c>
      <c r="C566" s="116">
        <f>SUM(E417:E423)</f>
        <v>0</v>
      </c>
      <c r="D566" s="117">
        <f>SUM(C417:C423)</f>
        <v>0</v>
      </c>
      <c r="E566" s="116">
        <f>SUM(F417:F423)</f>
        <v>0</v>
      </c>
      <c r="F566" s="117">
        <f>SUM(D417:D423)</f>
        <v>0</v>
      </c>
      <c r="G566" s="118">
        <f t="shared" si="275"/>
        <v>765</v>
      </c>
      <c r="H566" s="118">
        <f t="shared" si="276"/>
        <v>5848</v>
      </c>
      <c r="I566" s="118">
        <f t="shared" si="288"/>
        <v>5848</v>
      </c>
      <c r="J566" s="117">
        <f t="shared" si="289"/>
        <v>765</v>
      </c>
      <c r="K566" s="121">
        <f t="shared" si="277"/>
        <v>0</v>
      </c>
      <c r="L566" s="121">
        <f t="shared" si="277"/>
        <v>0</v>
      </c>
      <c r="M566" s="121">
        <f t="shared" si="278"/>
        <v>0</v>
      </c>
      <c r="N566" s="121">
        <f t="shared" si="278"/>
        <v>0</v>
      </c>
      <c r="O566" s="121">
        <f t="shared" si="287"/>
        <v>3.0000000000000001E-3</v>
      </c>
      <c r="P566" s="119">
        <f>SUM(U417:U423)</f>
        <v>0</v>
      </c>
      <c r="Q566" s="120">
        <f>SUM(V417:V423)</f>
        <v>0</v>
      </c>
      <c r="R566" s="197">
        <f t="shared" si="279"/>
        <v>0</v>
      </c>
      <c r="S566" s="116">
        <f>SUM(W417:W423)</f>
        <v>0</v>
      </c>
      <c r="T566" s="121">
        <f t="shared" si="280"/>
        <v>0</v>
      </c>
      <c r="U566" s="121">
        <f t="shared" si="290"/>
        <v>0</v>
      </c>
      <c r="V566" s="117">
        <f>SUM(AD417:AD423)</f>
        <v>0</v>
      </c>
      <c r="W566" s="30">
        <f t="shared" ca="1" si="291"/>
        <v>0</v>
      </c>
      <c r="X566" s="30">
        <f t="shared" ca="1" si="292"/>
        <v>0</v>
      </c>
      <c r="Y566" s="30">
        <f t="shared" ca="1" si="293"/>
        <v>0</v>
      </c>
      <c r="Z566" s="30">
        <f t="shared" ca="1" si="294"/>
        <v>0</v>
      </c>
      <c r="AA566" s="30">
        <f t="shared" si="295"/>
        <v>0</v>
      </c>
      <c r="AB566" s="31">
        <f t="shared" ca="1" si="281"/>
        <v>0</v>
      </c>
      <c r="AC566" s="122">
        <f t="shared" ca="1" si="282"/>
        <v>0</v>
      </c>
      <c r="AD566" s="32">
        <f t="shared" ca="1" si="283"/>
        <v>0</v>
      </c>
      <c r="AE566" s="122">
        <f t="shared" ca="1" si="284"/>
        <v>0</v>
      </c>
      <c r="AF566" s="32">
        <f t="shared" ca="1" si="285"/>
        <v>0</v>
      </c>
      <c r="AG566" s="116">
        <v>4975</v>
      </c>
      <c r="AH566" s="33">
        <v>4050</v>
      </c>
      <c r="AI566" s="53"/>
      <c r="AK566" s="52"/>
      <c r="AL566" s="53"/>
      <c r="AN566" s="52"/>
      <c r="BF566" s="54"/>
      <c r="BG566" s="54"/>
      <c r="BL566" s="52"/>
      <c r="BM566" s="52"/>
    </row>
    <row r="567" spans="1:65" ht="33" customHeight="1" thickBot="1">
      <c r="A567" s="114">
        <f t="shared" si="286"/>
        <v>60</v>
      </c>
      <c r="B567" s="115">
        <f>B430</f>
        <v>46372</v>
      </c>
      <c r="C567" s="116">
        <f>SUM(E424:E430)</f>
        <v>0</v>
      </c>
      <c r="D567" s="117">
        <f>SUM(C424:C430)</f>
        <v>0</v>
      </c>
      <c r="E567" s="116">
        <f>SUM(F424:F430)</f>
        <v>0</v>
      </c>
      <c r="F567" s="117">
        <f>SUM(D424:D430)</f>
        <v>0</v>
      </c>
      <c r="G567" s="118">
        <f t="shared" si="275"/>
        <v>765</v>
      </c>
      <c r="H567" s="118">
        <f t="shared" si="276"/>
        <v>5848</v>
      </c>
      <c r="I567" s="118">
        <f t="shared" si="288"/>
        <v>5848</v>
      </c>
      <c r="J567" s="117">
        <f t="shared" si="289"/>
        <v>765</v>
      </c>
      <c r="K567" s="121">
        <f t="shared" si="277"/>
        <v>0</v>
      </c>
      <c r="L567" s="121">
        <f t="shared" si="277"/>
        <v>0</v>
      </c>
      <c r="M567" s="121">
        <f t="shared" si="278"/>
        <v>0</v>
      </c>
      <c r="N567" s="121">
        <f t="shared" si="278"/>
        <v>0</v>
      </c>
      <c r="O567" s="121">
        <f t="shared" si="287"/>
        <v>3.0000000000000001E-3</v>
      </c>
      <c r="P567" s="119">
        <f>SUM(U424:U430)</f>
        <v>0</v>
      </c>
      <c r="Q567" s="120">
        <f>SUM(V424:V430)</f>
        <v>0</v>
      </c>
      <c r="R567" s="197">
        <f t="shared" si="279"/>
        <v>0</v>
      </c>
      <c r="S567" s="116">
        <f>SUM(W424:W430)</f>
        <v>0</v>
      </c>
      <c r="T567" s="121">
        <f t="shared" si="280"/>
        <v>0</v>
      </c>
      <c r="U567" s="121">
        <f t="shared" si="290"/>
        <v>0</v>
      </c>
      <c r="V567" s="117">
        <f>SUM(AD424:AD430)</f>
        <v>0</v>
      </c>
      <c r="W567" s="30">
        <f t="shared" ca="1" si="291"/>
        <v>0</v>
      </c>
      <c r="X567" s="30">
        <f t="shared" ca="1" si="292"/>
        <v>0</v>
      </c>
      <c r="Y567" s="30">
        <f t="shared" ca="1" si="293"/>
        <v>0</v>
      </c>
      <c r="Z567" s="30">
        <f t="shared" ca="1" si="294"/>
        <v>0</v>
      </c>
      <c r="AA567" s="30">
        <f t="shared" si="295"/>
        <v>0</v>
      </c>
      <c r="AB567" s="31">
        <f t="shared" ca="1" si="281"/>
        <v>0</v>
      </c>
      <c r="AC567" s="122">
        <f t="shared" ca="1" si="282"/>
        <v>0</v>
      </c>
      <c r="AD567" s="32">
        <f t="shared" ca="1" si="283"/>
        <v>0</v>
      </c>
      <c r="AE567" s="122">
        <f t="shared" ca="1" si="284"/>
        <v>0</v>
      </c>
      <c r="AF567" s="32">
        <f t="shared" ca="1" si="285"/>
        <v>0</v>
      </c>
      <c r="AG567" s="116">
        <v>5000</v>
      </c>
      <c r="AH567" s="33">
        <v>4060</v>
      </c>
      <c r="AI567" s="53"/>
      <c r="AK567" s="52"/>
      <c r="AL567" s="53"/>
      <c r="AN567" s="52"/>
      <c r="BF567" s="54"/>
      <c r="BG567" s="54"/>
      <c r="BL567" s="52"/>
      <c r="BM567" s="52"/>
    </row>
    <row r="568" spans="1:65" ht="33" customHeight="1" thickBot="1">
      <c r="A568" s="114">
        <f t="shared" si="286"/>
        <v>61</v>
      </c>
      <c r="B568" s="115">
        <f>B437</f>
        <v>46379</v>
      </c>
      <c r="C568" s="116">
        <f>SUM(E431:E437)</f>
        <v>0</v>
      </c>
      <c r="D568" s="117">
        <f>SUM(C431:C437)</f>
        <v>0</v>
      </c>
      <c r="E568" s="116">
        <f>SUM(F431:F437)</f>
        <v>0</v>
      </c>
      <c r="F568" s="117">
        <f>SUM(D431:D437)</f>
        <v>0</v>
      </c>
      <c r="G568" s="118">
        <f t="shared" si="275"/>
        <v>765</v>
      </c>
      <c r="H568" s="118">
        <f t="shared" si="276"/>
        <v>5848</v>
      </c>
      <c r="I568" s="118">
        <f t="shared" si="288"/>
        <v>5848</v>
      </c>
      <c r="J568" s="117">
        <f t="shared" si="289"/>
        <v>765</v>
      </c>
      <c r="K568" s="121">
        <f t="shared" si="277"/>
        <v>0</v>
      </c>
      <c r="L568" s="121">
        <f t="shared" si="277"/>
        <v>0</v>
      </c>
      <c r="M568" s="121">
        <f t="shared" si="278"/>
        <v>0</v>
      </c>
      <c r="N568" s="121">
        <f t="shared" si="278"/>
        <v>0</v>
      </c>
      <c r="O568" s="121">
        <f t="shared" si="287"/>
        <v>3.0000000000000001E-3</v>
      </c>
      <c r="P568" s="119">
        <f>SUM(U431:U437)</f>
        <v>0</v>
      </c>
      <c r="Q568" s="120">
        <f>SUM(V431:V437)</f>
        <v>0</v>
      </c>
      <c r="R568" s="197">
        <f t="shared" si="279"/>
        <v>0</v>
      </c>
      <c r="S568" s="116">
        <f>SUM(W431:W437)</f>
        <v>0</v>
      </c>
      <c r="T568" s="121">
        <f t="shared" si="280"/>
        <v>0</v>
      </c>
      <c r="U568" s="121">
        <f t="shared" si="290"/>
        <v>0</v>
      </c>
      <c r="V568" s="117">
        <f>SUM(AD431:AD437)</f>
        <v>0</v>
      </c>
      <c r="W568" s="30">
        <f t="shared" ca="1" si="291"/>
        <v>0</v>
      </c>
      <c r="X568" s="30">
        <f t="shared" ca="1" si="292"/>
        <v>0</v>
      </c>
      <c r="Y568" s="30">
        <f t="shared" ca="1" si="293"/>
        <v>0</v>
      </c>
      <c r="Z568" s="30">
        <f t="shared" ca="1" si="294"/>
        <v>0</v>
      </c>
      <c r="AA568" s="30">
        <f t="shared" si="295"/>
        <v>0</v>
      </c>
      <c r="AB568" s="31">
        <f t="shared" ca="1" si="281"/>
        <v>0</v>
      </c>
      <c r="AC568" s="122">
        <f t="shared" ca="1" si="282"/>
        <v>0</v>
      </c>
      <c r="AD568" s="32">
        <f t="shared" ca="1" si="283"/>
        <v>0</v>
      </c>
      <c r="AE568" s="122">
        <f t="shared" ca="1" si="284"/>
        <v>0</v>
      </c>
      <c r="AF568" s="32">
        <f t="shared" ca="1" si="285"/>
        <v>0</v>
      </c>
      <c r="AG568" s="116">
        <v>5025</v>
      </c>
      <c r="AH568" s="33">
        <v>4070</v>
      </c>
      <c r="AI568" s="53"/>
      <c r="AK568" s="52"/>
      <c r="AL568" s="53"/>
      <c r="AN568" s="52"/>
      <c r="BF568" s="54"/>
      <c r="BG568" s="54"/>
      <c r="BL568" s="52"/>
      <c r="BM568" s="52"/>
    </row>
    <row r="569" spans="1:65" ht="33" customHeight="1" thickBot="1">
      <c r="A569" s="114">
        <f t="shared" si="286"/>
        <v>62</v>
      </c>
      <c r="B569" s="115">
        <f>B444</f>
        <v>46386</v>
      </c>
      <c r="C569" s="116">
        <f>SUM(E438:E444)</f>
        <v>0</v>
      </c>
      <c r="D569" s="117">
        <f>SUM(C438:C444)</f>
        <v>0</v>
      </c>
      <c r="E569" s="116">
        <f>SUM(F438:F444)</f>
        <v>0</v>
      </c>
      <c r="F569" s="117">
        <f>SUM(D438:D444)</f>
        <v>0</v>
      </c>
      <c r="G569" s="118">
        <f t="shared" si="275"/>
        <v>765</v>
      </c>
      <c r="H569" s="118">
        <f t="shared" si="276"/>
        <v>5848</v>
      </c>
      <c r="I569" s="118">
        <f t="shared" si="288"/>
        <v>5848</v>
      </c>
      <c r="J569" s="117">
        <f t="shared" si="289"/>
        <v>765</v>
      </c>
      <c r="K569" s="121">
        <f t="shared" si="277"/>
        <v>0</v>
      </c>
      <c r="L569" s="121">
        <f t="shared" si="277"/>
        <v>0</v>
      </c>
      <c r="M569" s="121">
        <f t="shared" si="278"/>
        <v>0</v>
      </c>
      <c r="N569" s="121">
        <f t="shared" si="278"/>
        <v>0</v>
      </c>
      <c r="O569" s="121">
        <f t="shared" si="287"/>
        <v>3.0000000000000001E-3</v>
      </c>
      <c r="P569" s="119">
        <f>SUM(U438:U444)</f>
        <v>0</v>
      </c>
      <c r="Q569" s="120">
        <f>SUM(V438:V444)</f>
        <v>0</v>
      </c>
      <c r="R569" s="197">
        <f t="shared" si="279"/>
        <v>0</v>
      </c>
      <c r="S569" s="116">
        <f>SUM(W438:W444)</f>
        <v>0</v>
      </c>
      <c r="T569" s="121">
        <f t="shared" si="280"/>
        <v>0</v>
      </c>
      <c r="U569" s="121">
        <f t="shared" si="290"/>
        <v>0</v>
      </c>
      <c r="V569" s="117">
        <f>SUM(AD438:AD444)</f>
        <v>0</v>
      </c>
      <c r="W569" s="30">
        <f t="shared" ca="1" si="291"/>
        <v>0</v>
      </c>
      <c r="X569" s="30">
        <f t="shared" ca="1" si="292"/>
        <v>0</v>
      </c>
      <c r="Y569" s="30">
        <f t="shared" ca="1" si="293"/>
        <v>0</v>
      </c>
      <c r="Z569" s="30">
        <f t="shared" ca="1" si="294"/>
        <v>0</v>
      </c>
      <c r="AA569" s="30">
        <f t="shared" si="295"/>
        <v>0</v>
      </c>
      <c r="AB569" s="31">
        <f t="shared" ca="1" si="281"/>
        <v>0</v>
      </c>
      <c r="AC569" s="122">
        <f t="shared" ca="1" si="282"/>
        <v>0</v>
      </c>
      <c r="AD569" s="32">
        <f t="shared" ca="1" si="283"/>
        <v>0</v>
      </c>
      <c r="AE569" s="122">
        <f t="shared" ca="1" si="284"/>
        <v>0</v>
      </c>
      <c r="AF569" s="32">
        <f t="shared" ca="1" si="285"/>
        <v>0</v>
      </c>
      <c r="AG569" s="116">
        <v>5050</v>
      </c>
      <c r="AH569" s="33">
        <v>4080</v>
      </c>
      <c r="AI569" s="53"/>
      <c r="AK569" s="52"/>
      <c r="AL569" s="53"/>
      <c r="AN569" s="52"/>
      <c r="BF569" s="54"/>
      <c r="BG569" s="54"/>
      <c r="BL569" s="52"/>
      <c r="BM569" s="52"/>
    </row>
    <row r="570" spans="1:65" ht="33" customHeight="1" thickBot="1">
      <c r="A570" s="114">
        <f t="shared" si="286"/>
        <v>63</v>
      </c>
      <c r="B570" s="115">
        <f>B451</f>
        <v>46393</v>
      </c>
      <c r="C570" s="116">
        <f>SUM(E445:E451)</f>
        <v>0</v>
      </c>
      <c r="D570" s="117">
        <f>SUM(C445:C451)</f>
        <v>0</v>
      </c>
      <c r="E570" s="116">
        <f>SUM(F445:F451)</f>
        <v>0</v>
      </c>
      <c r="F570" s="117">
        <f>SUM(D445:D451)</f>
        <v>0</v>
      </c>
      <c r="G570" s="118">
        <f t="shared" si="275"/>
        <v>765</v>
      </c>
      <c r="H570" s="118">
        <f t="shared" si="276"/>
        <v>5848</v>
      </c>
      <c r="I570" s="118">
        <f t="shared" si="288"/>
        <v>5848</v>
      </c>
      <c r="J570" s="117">
        <f t="shared" si="289"/>
        <v>765</v>
      </c>
      <c r="K570" s="121">
        <f t="shared" si="277"/>
        <v>0</v>
      </c>
      <c r="L570" s="121">
        <f t="shared" si="277"/>
        <v>0</v>
      </c>
      <c r="M570" s="121">
        <f t="shared" si="278"/>
        <v>0</v>
      </c>
      <c r="N570" s="121">
        <f t="shared" si="278"/>
        <v>0</v>
      </c>
      <c r="O570" s="121">
        <f t="shared" si="287"/>
        <v>3.0000000000000001E-3</v>
      </c>
      <c r="P570" s="119">
        <f>SUM(U445:U451)</f>
        <v>0</v>
      </c>
      <c r="Q570" s="120">
        <f>SUM(V445:V451)</f>
        <v>0</v>
      </c>
      <c r="R570" s="197">
        <f t="shared" si="279"/>
        <v>0</v>
      </c>
      <c r="S570" s="116">
        <f>SUM(W445:W451)</f>
        <v>0</v>
      </c>
      <c r="T570" s="121">
        <f t="shared" si="280"/>
        <v>0</v>
      </c>
      <c r="U570" s="121">
        <f t="shared" si="290"/>
        <v>0</v>
      </c>
      <c r="V570" s="117">
        <f>SUM(AD445:AD451)</f>
        <v>0</v>
      </c>
      <c r="W570" s="30">
        <f t="shared" ca="1" si="291"/>
        <v>0</v>
      </c>
      <c r="X570" s="30">
        <f t="shared" ca="1" si="292"/>
        <v>0</v>
      </c>
      <c r="Y570" s="30">
        <f t="shared" ca="1" si="293"/>
        <v>0</v>
      </c>
      <c r="Z570" s="30">
        <f t="shared" ca="1" si="294"/>
        <v>0</v>
      </c>
      <c r="AA570" s="30">
        <f t="shared" si="295"/>
        <v>0</v>
      </c>
      <c r="AB570" s="31">
        <f t="shared" ca="1" si="281"/>
        <v>0</v>
      </c>
      <c r="AC570" s="122">
        <f t="shared" ca="1" si="282"/>
        <v>0</v>
      </c>
      <c r="AD570" s="32">
        <f t="shared" ca="1" si="283"/>
        <v>0</v>
      </c>
      <c r="AE570" s="122">
        <f t="shared" ca="1" si="284"/>
        <v>0</v>
      </c>
      <c r="AF570" s="32">
        <f t="shared" ca="1" si="285"/>
        <v>0</v>
      </c>
      <c r="AG570" s="116">
        <v>5075</v>
      </c>
      <c r="AH570" s="33">
        <v>4090</v>
      </c>
      <c r="AI570" s="53"/>
      <c r="AK570" s="52"/>
      <c r="AL570" s="53"/>
      <c r="AN570" s="52"/>
      <c r="BF570" s="54"/>
      <c r="BG570" s="54"/>
      <c r="BL570" s="52"/>
      <c r="BM570" s="52"/>
    </row>
    <row r="571" spans="1:65" ht="33" customHeight="1" thickBot="1">
      <c r="A571" s="114">
        <f t="shared" si="286"/>
        <v>64</v>
      </c>
      <c r="B571" s="115">
        <f>B458</f>
        <v>46400</v>
      </c>
      <c r="C571" s="116">
        <f>SUM(E452:E458)</f>
        <v>0</v>
      </c>
      <c r="D571" s="117">
        <f>SUM(C452:C458)</f>
        <v>0</v>
      </c>
      <c r="E571" s="116">
        <f>SUM(F452:F458)</f>
        <v>0</v>
      </c>
      <c r="F571" s="117">
        <f>SUM(D452:D458)</f>
        <v>0</v>
      </c>
      <c r="G571" s="118">
        <f t="shared" si="275"/>
        <v>765</v>
      </c>
      <c r="H571" s="118">
        <f t="shared" si="276"/>
        <v>5848</v>
      </c>
      <c r="I571" s="118">
        <f t="shared" si="288"/>
        <v>5848</v>
      </c>
      <c r="J571" s="117">
        <f t="shared" si="289"/>
        <v>765</v>
      </c>
      <c r="K571" s="121">
        <f t="shared" si="277"/>
        <v>0</v>
      </c>
      <c r="L571" s="121">
        <f t="shared" si="277"/>
        <v>0</v>
      </c>
      <c r="M571" s="121">
        <f t="shared" si="278"/>
        <v>0</v>
      </c>
      <c r="N571" s="121">
        <f t="shared" si="278"/>
        <v>0</v>
      </c>
      <c r="O571" s="121">
        <f t="shared" si="287"/>
        <v>3.0000000000000001E-3</v>
      </c>
      <c r="P571" s="119">
        <f>SUM(U452:U458)</f>
        <v>0</v>
      </c>
      <c r="Q571" s="120">
        <f>SUM(V452:V458)</f>
        <v>0</v>
      </c>
      <c r="R571" s="197">
        <f t="shared" si="279"/>
        <v>0</v>
      </c>
      <c r="S571" s="116">
        <f>SUM(W452:W458)</f>
        <v>0</v>
      </c>
      <c r="T571" s="121">
        <f t="shared" si="280"/>
        <v>0</v>
      </c>
      <c r="U571" s="121">
        <f t="shared" si="290"/>
        <v>0</v>
      </c>
      <c r="V571" s="117">
        <f>SUM(AD452:AD458)</f>
        <v>0</v>
      </c>
      <c r="W571" s="30">
        <f t="shared" ca="1" si="291"/>
        <v>0</v>
      </c>
      <c r="X571" s="30">
        <f t="shared" ca="1" si="292"/>
        <v>0</v>
      </c>
      <c r="Y571" s="30">
        <f t="shared" ca="1" si="293"/>
        <v>0</v>
      </c>
      <c r="Z571" s="30">
        <f t="shared" ca="1" si="294"/>
        <v>0</v>
      </c>
      <c r="AA571" s="30">
        <f t="shared" si="295"/>
        <v>0</v>
      </c>
      <c r="AB571" s="31">
        <f t="shared" ca="1" si="281"/>
        <v>0</v>
      </c>
      <c r="AC571" s="122">
        <f t="shared" ca="1" si="282"/>
        <v>0</v>
      </c>
      <c r="AD571" s="32">
        <f t="shared" ca="1" si="283"/>
        <v>0</v>
      </c>
      <c r="AE571" s="122">
        <f t="shared" ca="1" si="284"/>
        <v>0</v>
      </c>
      <c r="AF571" s="32">
        <f t="shared" ca="1" si="285"/>
        <v>0</v>
      </c>
      <c r="AG571" s="116">
        <v>5100</v>
      </c>
      <c r="AH571" s="33">
        <v>4100</v>
      </c>
      <c r="AI571" s="53"/>
      <c r="AK571" s="52"/>
      <c r="AL571" s="53"/>
      <c r="AN571" s="52"/>
      <c r="BF571" s="54"/>
      <c r="BG571" s="54"/>
      <c r="BL571" s="52"/>
      <c r="BM571" s="52"/>
    </row>
    <row r="572" spans="1:65" ht="33" customHeight="1" thickBot="1">
      <c r="A572" s="114">
        <f t="shared" si="286"/>
        <v>65</v>
      </c>
      <c r="B572" s="115">
        <f>B465</f>
        <v>46407</v>
      </c>
      <c r="C572" s="116">
        <f>SUM(E459:E465)</f>
        <v>0</v>
      </c>
      <c r="D572" s="117">
        <f>SUM(C459:C465)</f>
        <v>0</v>
      </c>
      <c r="E572" s="116">
        <f>SUM(F459:F465)</f>
        <v>0</v>
      </c>
      <c r="F572" s="117">
        <f>SUM(D459:D465)</f>
        <v>0</v>
      </c>
      <c r="G572" s="118">
        <f t="shared" si="275"/>
        <v>765</v>
      </c>
      <c r="H572" s="118">
        <f t="shared" si="276"/>
        <v>5848</v>
      </c>
      <c r="I572" s="118">
        <f t="shared" ref="I572:I577" si="296">LOOKUP(B572,$B$11:$B$500,$H$11:$H$500)</f>
        <v>5848</v>
      </c>
      <c r="J572" s="117">
        <f t="shared" ref="J572:J577" si="297">LOOKUP(B572,$B$11:$B$500,$G$11:$G$500)</f>
        <v>765</v>
      </c>
      <c r="K572" s="121">
        <f t="shared" si="277"/>
        <v>0</v>
      </c>
      <c r="L572" s="121">
        <f t="shared" si="277"/>
        <v>0</v>
      </c>
      <c r="M572" s="121">
        <f t="shared" si="278"/>
        <v>0</v>
      </c>
      <c r="N572" s="121">
        <f t="shared" si="278"/>
        <v>0</v>
      </c>
      <c r="O572" s="121">
        <f t="shared" si="287"/>
        <v>3.0000000000000001E-3</v>
      </c>
      <c r="P572" s="119">
        <f>SUM(U459:U465)</f>
        <v>0</v>
      </c>
      <c r="Q572" s="120">
        <f>SUM(V459:V465)</f>
        <v>0</v>
      </c>
      <c r="R572" s="197">
        <f t="shared" si="279"/>
        <v>0</v>
      </c>
      <c r="S572" s="116">
        <f>SUM(W459:W465)</f>
        <v>0</v>
      </c>
      <c r="T572" s="121">
        <f t="shared" si="280"/>
        <v>0</v>
      </c>
      <c r="U572" s="121">
        <f t="shared" ref="U572:U577" si="298">IFERROR(S572/(I572*7),0)</f>
        <v>0</v>
      </c>
      <c r="V572" s="117">
        <f>SUM(AD459:AD465)</f>
        <v>0</v>
      </c>
      <c r="W572" s="30">
        <f t="shared" ref="W572:W577" ca="1" si="299">IFERROR(SUM(OFFSET($X$11, (ROW()-508)*7, 0, 7, 1))/S572, 0)</f>
        <v>0</v>
      </c>
      <c r="X572" s="30">
        <f t="shared" ref="X572:X577" ca="1" si="300">IFERROR(SUM(OFFSET($Y$11, (ROW()-508)*7, 0, 7, 1))/S572, 0)</f>
        <v>0</v>
      </c>
      <c r="Y572" s="30">
        <f t="shared" ref="Y572:Y577" ca="1" si="301">IFERROR(SUM(OFFSET($Z$11, (ROW()-508)*7, 0, 7, 1))/S572, 0)</f>
        <v>0</v>
      </c>
      <c r="Z572" s="30">
        <f t="shared" ref="Z572:Z577" ca="1" si="302">IFERROR(SUM(OFFSET($AA$11, (ROW()-508)*7, 0, 7, 1))/S572, 0)</f>
        <v>0</v>
      </c>
      <c r="AA572" s="30">
        <f t="shared" ref="AA572:AA577" si="303">IFERROR(V572/S572,0)</f>
        <v>0</v>
      </c>
      <c r="AB572" s="31">
        <f t="shared" ca="1" si="281"/>
        <v>0</v>
      </c>
      <c r="AC572" s="122">
        <f t="shared" ca="1" si="282"/>
        <v>0</v>
      </c>
      <c r="AD572" s="32">
        <f t="shared" ca="1" si="283"/>
        <v>0</v>
      </c>
      <c r="AE572" s="122">
        <f t="shared" ca="1" si="284"/>
        <v>0</v>
      </c>
      <c r="AF572" s="32">
        <f t="shared" ca="1" si="285"/>
        <v>0</v>
      </c>
      <c r="AG572" s="116"/>
      <c r="AH572" s="33"/>
      <c r="AI572" s="53"/>
      <c r="AK572" s="52"/>
      <c r="AL572" s="53"/>
      <c r="AN572" s="52"/>
      <c r="BF572" s="54"/>
      <c r="BG572" s="54"/>
      <c r="BL572" s="52"/>
      <c r="BM572" s="52"/>
    </row>
    <row r="573" spans="1:65" ht="33" customHeight="1" thickBot="1">
      <c r="A573" s="114">
        <f t="shared" si="286"/>
        <v>66</v>
      </c>
      <c r="B573" s="115">
        <f>B472</f>
        <v>46414</v>
      </c>
      <c r="C573" s="116">
        <f>SUM(E466:E472)</f>
        <v>0</v>
      </c>
      <c r="D573" s="117">
        <f>SUM(C466:C472)</f>
        <v>0</v>
      </c>
      <c r="E573" s="116">
        <f>SUM(F466:F472)</f>
        <v>0</v>
      </c>
      <c r="F573" s="117">
        <f>SUM(D466:D472)</f>
        <v>0</v>
      </c>
      <c r="G573" s="118">
        <f t="shared" ref="G573:G577" si="304">INDEX($G$11:$G$500, MATCH($B573-6, $B$11:$B$500, 0))</f>
        <v>765</v>
      </c>
      <c r="H573" s="118">
        <f t="shared" ref="H573:H577" si="305">INDEX($H$11:$H$500, MATCH($B573-6, $B$11:$B$500, 0))</f>
        <v>5848</v>
      </c>
      <c r="I573" s="118">
        <f t="shared" si="296"/>
        <v>5848</v>
      </c>
      <c r="J573" s="117">
        <f t="shared" si="297"/>
        <v>765</v>
      </c>
      <c r="K573" s="121">
        <f t="shared" ref="K573:L577" si="306">C573/$G573</f>
        <v>0</v>
      </c>
      <c r="L573" s="121">
        <f t="shared" si="306"/>
        <v>0</v>
      </c>
      <c r="M573" s="121">
        <f t="shared" ref="M573:N577" si="307">E573/$H573</f>
        <v>0</v>
      </c>
      <c r="N573" s="121">
        <f t="shared" si="307"/>
        <v>0</v>
      </c>
      <c r="O573" s="121">
        <f t="shared" si="287"/>
        <v>3.0000000000000001E-3</v>
      </c>
      <c r="P573" s="119">
        <f>SUM(U466:U472)</f>
        <v>0</v>
      </c>
      <c r="Q573" s="120">
        <f>SUM(V466:V472)</f>
        <v>0</v>
      </c>
      <c r="R573" s="197">
        <f t="shared" ref="R573:R577" si="308">P573+Q573</f>
        <v>0</v>
      </c>
      <c r="S573" s="116">
        <f>SUM(W466:W472)</f>
        <v>0</v>
      </c>
      <c r="T573" s="121">
        <f t="shared" ref="T573:T577" si="309">IFERROR($S573/($H573*7),0)</f>
        <v>0</v>
      </c>
      <c r="U573" s="121">
        <f t="shared" si="298"/>
        <v>0</v>
      </c>
      <c r="V573" s="117">
        <f>SUM(AD466:AD472)</f>
        <v>0</v>
      </c>
      <c r="W573" s="30">
        <f t="shared" ca="1" si="299"/>
        <v>0</v>
      </c>
      <c r="X573" s="30">
        <f t="shared" ca="1" si="300"/>
        <v>0</v>
      </c>
      <c r="Y573" s="30">
        <f t="shared" ca="1" si="301"/>
        <v>0</v>
      </c>
      <c r="Z573" s="30">
        <f t="shared" ca="1" si="302"/>
        <v>0</v>
      </c>
      <c r="AA573" s="30">
        <f t="shared" si="303"/>
        <v>0</v>
      </c>
      <c r="AB573" s="31">
        <f t="shared" ref="AB573:AB577" ca="1" si="310">IFERROR(AVERAGE(OFFSET($AB$11, (ROW()-508)*7, 0, 7, 1)), 0)</f>
        <v>0</v>
      </c>
      <c r="AC573" s="122">
        <f t="shared" ref="AC573:AC577" ca="1" si="311">IFERROR(AVERAGE(OFFSET($AL$11, (ROW()-508)*7, 0, 7, 1)),0)</f>
        <v>0</v>
      </c>
      <c r="AD573" s="32">
        <f t="shared" ref="AD573:AD577" ca="1" si="312">IFERROR(AVERAGE(OFFSET($AM$11, (ROW()-508)*7, 0, 7, 1)),0)</f>
        <v>0</v>
      </c>
      <c r="AE573" s="122">
        <f t="shared" ref="AE573:AE577" ca="1" si="313">IFERROR(AVERAGE(OFFSET($AN$11, (ROW()-508)*7, 0, 7, 1)),0)</f>
        <v>0</v>
      </c>
      <c r="AF573" s="32">
        <f t="shared" ref="AF573:AF577" ca="1" si="314">IFERROR(AVERAGE(OFFSET($AO$11, (ROW()-508)*7, 0, 7, 1)),0)</f>
        <v>0</v>
      </c>
      <c r="AG573" s="116"/>
      <c r="AH573" s="33"/>
      <c r="AI573" s="53"/>
      <c r="AK573" s="52"/>
      <c r="AL573" s="53"/>
      <c r="AN573" s="52"/>
      <c r="BF573" s="54"/>
      <c r="BG573" s="54"/>
      <c r="BL573" s="52"/>
      <c r="BM573" s="52"/>
    </row>
    <row r="574" spans="1:65" ht="33" customHeight="1" thickBot="1">
      <c r="A574" s="114">
        <f t="shared" ref="A574:A577" si="315">A573+1</f>
        <v>67</v>
      </c>
      <c r="B574" s="115">
        <f>B479</f>
        <v>46421</v>
      </c>
      <c r="C574" s="116">
        <f>SUM(E473:E479)</f>
        <v>0</v>
      </c>
      <c r="D574" s="117">
        <f>SUM(C473:C479)</f>
        <v>0</v>
      </c>
      <c r="E574" s="116">
        <f>SUM(F473:F479)</f>
        <v>0</v>
      </c>
      <c r="F574" s="117">
        <f>SUM(D473:D479)</f>
        <v>0</v>
      </c>
      <c r="G574" s="118">
        <f t="shared" si="304"/>
        <v>765</v>
      </c>
      <c r="H574" s="118">
        <f t="shared" si="305"/>
        <v>5848</v>
      </c>
      <c r="I574" s="118">
        <f t="shared" si="296"/>
        <v>5848</v>
      </c>
      <c r="J574" s="117">
        <f t="shared" si="297"/>
        <v>765</v>
      </c>
      <c r="K574" s="121">
        <f t="shared" si="306"/>
        <v>0</v>
      </c>
      <c r="L574" s="121">
        <f t="shared" si="306"/>
        <v>0</v>
      </c>
      <c r="M574" s="121">
        <f t="shared" si="307"/>
        <v>0</v>
      </c>
      <c r="N574" s="121">
        <f t="shared" si="307"/>
        <v>0</v>
      </c>
      <c r="O574" s="121">
        <f t="shared" ref="O574:O577" si="316">$O$508</f>
        <v>3.0000000000000001E-3</v>
      </c>
      <c r="P574" s="119">
        <f>SUM(U473:U479)</f>
        <v>0</v>
      </c>
      <c r="Q574" s="120">
        <f>SUM(V473:V479)</f>
        <v>0</v>
      </c>
      <c r="R574" s="197">
        <f t="shared" si="308"/>
        <v>0</v>
      </c>
      <c r="S574" s="116">
        <f>SUM(W473:W479)</f>
        <v>0</v>
      </c>
      <c r="T574" s="121">
        <f t="shared" si="309"/>
        <v>0</v>
      </c>
      <c r="U574" s="121">
        <f t="shared" si="298"/>
        <v>0</v>
      </c>
      <c r="V574" s="117">
        <f>SUM(AD473:AD479)</f>
        <v>0</v>
      </c>
      <c r="W574" s="30">
        <f t="shared" ca="1" si="299"/>
        <v>0</v>
      </c>
      <c r="X574" s="30">
        <f t="shared" ca="1" si="300"/>
        <v>0</v>
      </c>
      <c r="Y574" s="30">
        <f t="shared" ca="1" si="301"/>
        <v>0</v>
      </c>
      <c r="Z574" s="30">
        <f t="shared" ca="1" si="302"/>
        <v>0</v>
      </c>
      <c r="AA574" s="30">
        <f t="shared" si="303"/>
        <v>0</v>
      </c>
      <c r="AB574" s="31">
        <f t="shared" ca="1" si="310"/>
        <v>0</v>
      </c>
      <c r="AC574" s="122">
        <f t="shared" ca="1" si="311"/>
        <v>0</v>
      </c>
      <c r="AD574" s="32">
        <f t="shared" ca="1" si="312"/>
        <v>0</v>
      </c>
      <c r="AE574" s="122">
        <f t="shared" ca="1" si="313"/>
        <v>0</v>
      </c>
      <c r="AF574" s="32">
        <f t="shared" ca="1" si="314"/>
        <v>0</v>
      </c>
      <c r="AG574" s="116"/>
      <c r="AH574" s="33"/>
      <c r="AI574" s="53"/>
      <c r="AK574" s="52"/>
      <c r="AL574" s="53"/>
      <c r="AN574" s="52"/>
      <c r="BF574" s="54"/>
      <c r="BG574" s="54"/>
      <c r="BL574" s="52"/>
      <c r="BM574" s="52"/>
    </row>
    <row r="575" spans="1:65" ht="33" customHeight="1" thickBot="1">
      <c r="A575" s="114">
        <f t="shared" si="315"/>
        <v>68</v>
      </c>
      <c r="B575" s="115">
        <f>B486</f>
        <v>46428</v>
      </c>
      <c r="C575" s="116">
        <f>SUM(E480:E486)</f>
        <v>0</v>
      </c>
      <c r="D575" s="117">
        <f>SUM(C480:C486)</f>
        <v>0</v>
      </c>
      <c r="E575" s="116">
        <f>SUM(F480:F486)</f>
        <v>0</v>
      </c>
      <c r="F575" s="117">
        <f>SUM(D480:D486)</f>
        <v>0</v>
      </c>
      <c r="G575" s="118">
        <f t="shared" si="304"/>
        <v>765</v>
      </c>
      <c r="H575" s="118">
        <f t="shared" si="305"/>
        <v>5848</v>
      </c>
      <c r="I575" s="118">
        <f t="shared" si="296"/>
        <v>5848</v>
      </c>
      <c r="J575" s="117">
        <f t="shared" si="297"/>
        <v>765</v>
      </c>
      <c r="K575" s="121">
        <f t="shared" si="306"/>
        <v>0</v>
      </c>
      <c r="L575" s="121">
        <f t="shared" si="306"/>
        <v>0</v>
      </c>
      <c r="M575" s="121">
        <f t="shared" si="307"/>
        <v>0</v>
      </c>
      <c r="N575" s="121">
        <f t="shared" si="307"/>
        <v>0</v>
      </c>
      <c r="O575" s="121">
        <f t="shared" si="316"/>
        <v>3.0000000000000001E-3</v>
      </c>
      <c r="P575" s="119">
        <f>SUM(U480:U486)</f>
        <v>0</v>
      </c>
      <c r="Q575" s="120">
        <f>SUM(V480:V486)</f>
        <v>0</v>
      </c>
      <c r="R575" s="197">
        <f t="shared" si="308"/>
        <v>0</v>
      </c>
      <c r="S575" s="116">
        <f>SUM(W480:W486)</f>
        <v>0</v>
      </c>
      <c r="T575" s="121">
        <f t="shared" si="309"/>
        <v>0</v>
      </c>
      <c r="U575" s="121">
        <f t="shared" si="298"/>
        <v>0</v>
      </c>
      <c r="V575" s="117">
        <f>SUM(AD480:AD486)</f>
        <v>0</v>
      </c>
      <c r="W575" s="30">
        <f t="shared" ca="1" si="299"/>
        <v>0</v>
      </c>
      <c r="X575" s="30">
        <f t="shared" ca="1" si="300"/>
        <v>0</v>
      </c>
      <c r="Y575" s="30">
        <f t="shared" ca="1" si="301"/>
        <v>0</v>
      </c>
      <c r="Z575" s="30">
        <f t="shared" ca="1" si="302"/>
        <v>0</v>
      </c>
      <c r="AA575" s="30">
        <f t="shared" si="303"/>
        <v>0</v>
      </c>
      <c r="AB575" s="31">
        <f t="shared" ca="1" si="310"/>
        <v>0</v>
      </c>
      <c r="AC575" s="122">
        <f t="shared" ca="1" si="311"/>
        <v>0</v>
      </c>
      <c r="AD575" s="32">
        <f t="shared" ca="1" si="312"/>
        <v>0</v>
      </c>
      <c r="AE575" s="122">
        <f t="shared" ca="1" si="313"/>
        <v>0</v>
      </c>
      <c r="AF575" s="32">
        <f t="shared" ca="1" si="314"/>
        <v>0</v>
      </c>
      <c r="AG575" s="116"/>
      <c r="AH575" s="33"/>
      <c r="AI575" s="53"/>
      <c r="AK575" s="52"/>
      <c r="AL575" s="53"/>
      <c r="AN575" s="52"/>
      <c r="BF575" s="54"/>
      <c r="BG575" s="54"/>
      <c r="BL575" s="52"/>
      <c r="BM575" s="52"/>
    </row>
    <row r="576" spans="1:65" ht="33" customHeight="1" thickBot="1">
      <c r="A576" s="114">
        <f t="shared" si="315"/>
        <v>69</v>
      </c>
      <c r="B576" s="115">
        <f>B493</f>
        <v>46435</v>
      </c>
      <c r="C576" s="116">
        <f>SUM(E487:E493)</f>
        <v>0</v>
      </c>
      <c r="D576" s="117">
        <f>SUM(C487:C493)</f>
        <v>0</v>
      </c>
      <c r="E576" s="116">
        <f>SUM(F487:F493)</f>
        <v>0</v>
      </c>
      <c r="F576" s="117">
        <f>SUM(D487:D493)</f>
        <v>0</v>
      </c>
      <c r="G576" s="118">
        <f t="shared" si="304"/>
        <v>765</v>
      </c>
      <c r="H576" s="118">
        <f t="shared" si="305"/>
        <v>5848</v>
      </c>
      <c r="I576" s="118">
        <f t="shared" si="296"/>
        <v>5848</v>
      </c>
      <c r="J576" s="117">
        <f t="shared" si="297"/>
        <v>765</v>
      </c>
      <c r="K576" s="121">
        <f t="shared" si="306"/>
        <v>0</v>
      </c>
      <c r="L576" s="121">
        <f t="shared" si="306"/>
        <v>0</v>
      </c>
      <c r="M576" s="121">
        <f t="shared" si="307"/>
        <v>0</v>
      </c>
      <c r="N576" s="121">
        <f t="shared" si="307"/>
        <v>0</v>
      </c>
      <c r="O576" s="121">
        <f t="shared" si="316"/>
        <v>3.0000000000000001E-3</v>
      </c>
      <c r="P576" s="119">
        <f>SUM(U487:U493)</f>
        <v>0</v>
      </c>
      <c r="Q576" s="120">
        <f>SUM(V487:V493)</f>
        <v>0</v>
      </c>
      <c r="R576" s="197">
        <f t="shared" si="308"/>
        <v>0</v>
      </c>
      <c r="S576" s="116">
        <f>SUM(W487:W493)</f>
        <v>0</v>
      </c>
      <c r="T576" s="121">
        <f t="shared" si="309"/>
        <v>0</v>
      </c>
      <c r="U576" s="121">
        <f t="shared" si="298"/>
        <v>0</v>
      </c>
      <c r="V576" s="117">
        <f>SUM(AD487:AD493)</f>
        <v>0</v>
      </c>
      <c r="W576" s="30">
        <f t="shared" ca="1" si="299"/>
        <v>0</v>
      </c>
      <c r="X576" s="30">
        <f t="shared" ca="1" si="300"/>
        <v>0</v>
      </c>
      <c r="Y576" s="30">
        <f t="shared" ca="1" si="301"/>
        <v>0</v>
      </c>
      <c r="Z576" s="30">
        <f t="shared" ca="1" si="302"/>
        <v>0</v>
      </c>
      <c r="AA576" s="30">
        <f t="shared" si="303"/>
        <v>0</v>
      </c>
      <c r="AB576" s="31">
        <f t="shared" ca="1" si="310"/>
        <v>0</v>
      </c>
      <c r="AC576" s="122">
        <f t="shared" ca="1" si="311"/>
        <v>0</v>
      </c>
      <c r="AD576" s="32">
        <f t="shared" ca="1" si="312"/>
        <v>0</v>
      </c>
      <c r="AE576" s="122">
        <f t="shared" ca="1" si="313"/>
        <v>0</v>
      </c>
      <c r="AF576" s="32">
        <f t="shared" ca="1" si="314"/>
        <v>0</v>
      </c>
      <c r="AG576" s="116"/>
      <c r="AH576" s="33"/>
      <c r="AI576" s="53"/>
      <c r="AK576" s="52"/>
      <c r="AL576" s="53"/>
      <c r="AN576" s="52"/>
      <c r="BF576" s="54"/>
      <c r="BG576" s="54"/>
      <c r="BL576" s="52"/>
      <c r="BM576" s="52"/>
    </row>
    <row r="577" spans="1:65" ht="33" customHeight="1" thickBot="1">
      <c r="A577" s="114">
        <f t="shared" si="315"/>
        <v>70</v>
      </c>
      <c r="B577" s="115">
        <f>B500</f>
        <v>46442</v>
      </c>
      <c r="C577" s="116">
        <f>SUM(E494:E500)</f>
        <v>0</v>
      </c>
      <c r="D577" s="117">
        <f>SUM(C494:C500)</f>
        <v>0</v>
      </c>
      <c r="E577" s="116">
        <f>SUM(F494:F500)</f>
        <v>0</v>
      </c>
      <c r="F577" s="117">
        <f>SUM(D494:D500)</f>
        <v>0</v>
      </c>
      <c r="G577" s="118">
        <f t="shared" si="304"/>
        <v>765</v>
      </c>
      <c r="H577" s="118">
        <f t="shared" si="305"/>
        <v>5848</v>
      </c>
      <c r="I577" s="118">
        <f t="shared" si="296"/>
        <v>5848</v>
      </c>
      <c r="J577" s="117">
        <f t="shared" si="297"/>
        <v>765</v>
      </c>
      <c r="K577" s="121">
        <f t="shared" si="306"/>
        <v>0</v>
      </c>
      <c r="L577" s="121">
        <f t="shared" si="306"/>
        <v>0</v>
      </c>
      <c r="M577" s="121">
        <f t="shared" si="307"/>
        <v>0</v>
      </c>
      <c r="N577" s="121">
        <f t="shared" si="307"/>
        <v>0</v>
      </c>
      <c r="O577" s="121">
        <f t="shared" si="316"/>
        <v>3.0000000000000001E-3</v>
      </c>
      <c r="P577" s="119">
        <f>SUM(U494:U500)</f>
        <v>0</v>
      </c>
      <c r="Q577" s="120">
        <f>SUM(V494:V500)</f>
        <v>0</v>
      </c>
      <c r="R577" s="197">
        <f t="shared" si="308"/>
        <v>0</v>
      </c>
      <c r="S577" s="116">
        <f>SUM(W494:W500)</f>
        <v>0</v>
      </c>
      <c r="T577" s="121">
        <f t="shared" si="309"/>
        <v>0</v>
      </c>
      <c r="U577" s="121">
        <f t="shared" si="298"/>
        <v>0</v>
      </c>
      <c r="V577" s="117">
        <f>SUM(AD494:AD500)</f>
        <v>0</v>
      </c>
      <c r="W577" s="30">
        <f t="shared" ca="1" si="299"/>
        <v>0</v>
      </c>
      <c r="X577" s="30">
        <f t="shared" ca="1" si="300"/>
        <v>0</v>
      </c>
      <c r="Y577" s="30">
        <f t="shared" ca="1" si="301"/>
        <v>0</v>
      </c>
      <c r="Z577" s="30">
        <f t="shared" ca="1" si="302"/>
        <v>0</v>
      </c>
      <c r="AA577" s="30">
        <f t="shared" si="303"/>
        <v>0</v>
      </c>
      <c r="AB577" s="31">
        <f t="shared" ca="1" si="310"/>
        <v>0</v>
      </c>
      <c r="AC577" s="122">
        <f t="shared" ca="1" si="311"/>
        <v>0</v>
      </c>
      <c r="AD577" s="32">
        <f t="shared" ca="1" si="312"/>
        <v>0</v>
      </c>
      <c r="AE577" s="122">
        <f t="shared" ca="1" si="313"/>
        <v>0</v>
      </c>
      <c r="AF577" s="32">
        <f t="shared" ca="1" si="314"/>
        <v>0</v>
      </c>
      <c r="AG577" s="116"/>
      <c r="AH577" s="33"/>
      <c r="AI577" s="53"/>
      <c r="AK577" s="52"/>
      <c r="AL577" s="53"/>
      <c r="AN577" s="52"/>
      <c r="BF577" s="54"/>
      <c r="BG577" s="54"/>
      <c r="BL577" s="52"/>
      <c r="BM577" s="52"/>
    </row>
    <row r="578" spans="1:65" ht="17.45" customHeight="1">
      <c r="AH578" s="29"/>
    </row>
    <row r="579" spans="1:65" ht="17.45" customHeight="1">
      <c r="AH579" s="29"/>
    </row>
    <row r="580" spans="1:65" ht="17.45" customHeight="1">
      <c r="AH580" s="29"/>
    </row>
    <row r="581" spans="1:65" ht="17.45" customHeight="1">
      <c r="AH581" s="29"/>
    </row>
    <row r="582" spans="1:65" ht="17.45" customHeight="1">
      <c r="AH582" s="29"/>
    </row>
    <row r="583" spans="1:65" ht="17.45" customHeight="1">
      <c r="AH583" s="29"/>
    </row>
    <row r="584" spans="1:65" ht="17.45" customHeight="1">
      <c r="AH584" s="29"/>
    </row>
    <row r="585" spans="1:65" ht="17.45" customHeight="1">
      <c r="AH585" s="29"/>
    </row>
    <row r="586" spans="1:65" ht="17.45" customHeight="1">
      <c r="AH586" s="29"/>
    </row>
    <row r="587" spans="1:65" ht="17.45" customHeight="1">
      <c r="AH587" s="29"/>
    </row>
    <row r="588" spans="1:65" ht="17.45" customHeight="1">
      <c r="AH588" s="29"/>
    </row>
    <row r="589" spans="1:65" ht="17.45" customHeight="1">
      <c r="AH589" s="29"/>
    </row>
    <row r="590" spans="1:65" ht="17.45" customHeight="1">
      <c r="AH590" s="29"/>
    </row>
    <row r="591" spans="1:65" ht="17.45" customHeight="1">
      <c r="AH591" s="29"/>
    </row>
    <row r="592" spans="1:65" ht="17.45" customHeight="1">
      <c r="AH592" s="29"/>
    </row>
    <row r="593" spans="34:34" ht="17.45" customHeight="1">
      <c r="AH593" s="29"/>
    </row>
    <row r="594" spans="34:34" ht="17.45" customHeight="1">
      <c r="AH594" s="29"/>
    </row>
    <row r="595" spans="34:34" ht="17.45" customHeight="1">
      <c r="AH595" s="29"/>
    </row>
    <row r="596" spans="34:34" ht="17.45" customHeight="1">
      <c r="AH596" s="29"/>
    </row>
    <row r="597" spans="34:34" ht="17.45" customHeight="1">
      <c r="AH597" s="29"/>
    </row>
    <row r="598" spans="34:34" ht="17.45" customHeight="1">
      <c r="AH598" s="29"/>
    </row>
    <row r="599" spans="34:34" ht="17.45" customHeight="1">
      <c r="AH599" s="29"/>
    </row>
    <row r="600" spans="34:34" ht="17.45" customHeight="1">
      <c r="AH600" s="29"/>
    </row>
    <row r="601" spans="34:34" ht="17.45" customHeight="1">
      <c r="AH601" s="29"/>
    </row>
    <row r="602" spans="34:34" ht="17.45" customHeight="1">
      <c r="AH602" s="29"/>
    </row>
    <row r="603" spans="34:34" ht="17.45" customHeight="1">
      <c r="AH603" s="29"/>
    </row>
    <row r="604" spans="34:34" ht="17.45" customHeight="1">
      <c r="AH604" s="29"/>
    </row>
    <row r="605" spans="34:34" ht="17.45" customHeight="1">
      <c r="AH605" s="29"/>
    </row>
    <row r="606" spans="34:34" ht="17.45" customHeight="1">
      <c r="AH606" s="29"/>
    </row>
    <row r="607" spans="34:34" ht="17.45" customHeight="1">
      <c r="AH607" s="29"/>
    </row>
    <row r="608" spans="34:34" ht="17.45" customHeight="1">
      <c r="AH608" s="29"/>
    </row>
    <row r="609" spans="34:34" ht="17.45" customHeight="1">
      <c r="AH609" s="29"/>
    </row>
    <row r="610" spans="34:34" ht="17.45" customHeight="1">
      <c r="AH610" s="29"/>
    </row>
    <row r="611" spans="34:34" ht="17.45" customHeight="1">
      <c r="AH611" s="29"/>
    </row>
    <row r="612" spans="34:34" ht="17.45" customHeight="1">
      <c r="AH612" s="29"/>
    </row>
    <row r="613" spans="34:34" ht="17.45" customHeight="1">
      <c r="AH613" s="29"/>
    </row>
    <row r="614" spans="34:34" ht="17.45" customHeight="1">
      <c r="AH614" s="29"/>
    </row>
    <row r="615" spans="34:34" ht="17.45" customHeight="1">
      <c r="AH615" s="29"/>
    </row>
    <row r="616" spans="34:34" ht="17.45" customHeight="1">
      <c r="AH616" s="29"/>
    </row>
    <row r="617" spans="34:34" ht="17.45" customHeight="1">
      <c r="AH617" s="29"/>
    </row>
    <row r="618" spans="34:34" ht="17.45" customHeight="1">
      <c r="AH618" s="29"/>
    </row>
    <row r="619" spans="34:34" ht="17.45" customHeight="1">
      <c r="AH619" s="29"/>
    </row>
    <row r="620" spans="34:34" ht="17.45" customHeight="1">
      <c r="AH620" s="29"/>
    </row>
    <row r="621" spans="34:34" ht="17.45" customHeight="1">
      <c r="AH621" s="29"/>
    </row>
    <row r="622" spans="34:34" ht="17.45" customHeight="1">
      <c r="AH622" s="29"/>
    </row>
    <row r="623" spans="34:34" ht="17.45" customHeight="1">
      <c r="AH623" s="29"/>
    </row>
    <row r="624" spans="34:34" ht="17.45" customHeight="1">
      <c r="AH624" s="29"/>
    </row>
    <row r="625" spans="34:34" ht="17.45" customHeight="1">
      <c r="AH625" s="29"/>
    </row>
    <row r="626" spans="34:34" ht="17.45" customHeight="1">
      <c r="AH626" s="29"/>
    </row>
    <row r="627" spans="34:34" ht="17.45" customHeight="1">
      <c r="AH627" s="29"/>
    </row>
    <row r="628" spans="34:34" ht="17.45" customHeight="1">
      <c r="AH628" s="29"/>
    </row>
    <row r="629" spans="34:34" ht="17.45" customHeight="1">
      <c r="AH629" s="29"/>
    </row>
    <row r="630" spans="34:34" ht="17.45" customHeight="1">
      <c r="AH630" s="29"/>
    </row>
    <row r="631" spans="34:34" ht="17.45" customHeight="1">
      <c r="AH631" s="29"/>
    </row>
    <row r="632" spans="34:34" ht="17.45" customHeight="1">
      <c r="AH632" s="29"/>
    </row>
    <row r="633" spans="34:34" ht="17.45" customHeight="1">
      <c r="AH633" s="29"/>
    </row>
    <row r="634" spans="34:34" ht="17.45" customHeight="1">
      <c r="AH634" s="29"/>
    </row>
    <row r="635" spans="34:34" ht="17.45" customHeight="1">
      <c r="AH635" s="29"/>
    </row>
    <row r="636" spans="34:34" ht="17.45" customHeight="1">
      <c r="AH636" s="29"/>
    </row>
    <row r="637" spans="34:34" ht="17.45" customHeight="1">
      <c r="AH637" s="29"/>
    </row>
    <row r="638" spans="34:34" ht="17.45" customHeight="1">
      <c r="AH638" s="29"/>
    </row>
    <row r="639" spans="34:34" ht="17.45" customHeight="1">
      <c r="AH639" s="29"/>
    </row>
    <row r="640" spans="34:34" ht="17.45" customHeight="1">
      <c r="AH640" s="29"/>
    </row>
    <row r="641" spans="34:34" ht="17.45" customHeight="1">
      <c r="AH641" s="29"/>
    </row>
    <row r="642" spans="34:34" ht="17.45" customHeight="1">
      <c r="AH642" s="29"/>
    </row>
    <row r="643" spans="34:34" ht="17.45" customHeight="1">
      <c r="AH643" s="29"/>
    </row>
    <row r="644" spans="34:34" ht="17.45" customHeight="1">
      <c r="AH644" s="29"/>
    </row>
    <row r="645" spans="34:34" ht="17.45" customHeight="1">
      <c r="AH645" s="29"/>
    </row>
    <row r="646" spans="34:34" ht="17.45" customHeight="1">
      <c r="AH646" s="29"/>
    </row>
    <row r="647" spans="34:34" ht="17.45" customHeight="1">
      <c r="AH647" s="29"/>
    </row>
    <row r="648" spans="34:34" ht="17.45" customHeight="1">
      <c r="AH648" s="29"/>
    </row>
    <row r="649" spans="34:34" ht="17.45" customHeight="1">
      <c r="AH649" s="29"/>
    </row>
    <row r="650" spans="34:34" ht="17.45" customHeight="1">
      <c r="AH650" s="29"/>
    </row>
    <row r="651" spans="34:34" ht="17.45" customHeight="1">
      <c r="AH651" s="29"/>
    </row>
    <row r="652" spans="34:34" ht="17.45" customHeight="1">
      <c r="AH652" s="29"/>
    </row>
    <row r="653" spans="34:34" ht="17.45" customHeight="1">
      <c r="AH653" s="29"/>
    </row>
    <row r="654" spans="34:34" ht="17.45" customHeight="1">
      <c r="AH654" s="29"/>
    </row>
    <row r="655" spans="34:34" ht="17.45" customHeight="1">
      <c r="AH655" s="29"/>
    </row>
    <row r="656" spans="34:34" ht="17.45" customHeight="1">
      <c r="AH656" s="29"/>
    </row>
    <row r="657" spans="34:34" ht="17.45" customHeight="1">
      <c r="AH657" s="29"/>
    </row>
    <row r="658" spans="34:34" ht="17.45" customHeight="1">
      <c r="AH658" s="29"/>
    </row>
    <row r="659" spans="34:34" ht="17.45" customHeight="1">
      <c r="AH659" s="29"/>
    </row>
    <row r="660" spans="34:34" ht="17.45" customHeight="1">
      <c r="AH660" s="29"/>
    </row>
    <row r="661" spans="34:34" ht="17.45" customHeight="1">
      <c r="AH661" s="29"/>
    </row>
    <row r="662" spans="34:34" ht="17.45" customHeight="1">
      <c r="AH662" s="29"/>
    </row>
    <row r="663" spans="34:34" ht="17.45" customHeight="1">
      <c r="AH663" s="29"/>
    </row>
    <row r="664" spans="34:34" ht="17.45" customHeight="1">
      <c r="AH664" s="29"/>
    </row>
    <row r="665" spans="34:34" ht="17.45" customHeight="1">
      <c r="AH665" s="29"/>
    </row>
    <row r="666" spans="34:34" ht="17.45" customHeight="1">
      <c r="AH666" s="29"/>
    </row>
    <row r="667" spans="34:34" ht="17.45" customHeight="1">
      <c r="AH667" s="29"/>
    </row>
    <row r="668" spans="34:34" ht="17.45" customHeight="1">
      <c r="AH668" s="29"/>
    </row>
    <row r="669" spans="34:34" ht="17.45" customHeight="1">
      <c r="AH669" s="29"/>
    </row>
    <row r="670" spans="34:34" ht="17.45" customHeight="1">
      <c r="AH670" s="29"/>
    </row>
    <row r="671" spans="34:34" ht="17.45" customHeight="1">
      <c r="AH671" s="29"/>
    </row>
    <row r="672" spans="34:34" ht="17.45" customHeight="1">
      <c r="AH672" s="29"/>
    </row>
    <row r="673" spans="34:34" ht="17.45" customHeight="1">
      <c r="AH673" s="29"/>
    </row>
    <row r="674" spans="34:34" ht="17.45" customHeight="1">
      <c r="AH674" s="29"/>
    </row>
    <row r="675" spans="34:34" ht="17.45" customHeight="1">
      <c r="AH675" s="29"/>
    </row>
    <row r="676" spans="34:34" ht="17.45" customHeight="1">
      <c r="AH676" s="29"/>
    </row>
    <row r="677" spans="34:34" ht="17.45" customHeight="1">
      <c r="AH677" s="29"/>
    </row>
    <row r="678" spans="34:34" ht="17.45" customHeight="1">
      <c r="AH678" s="29"/>
    </row>
    <row r="679" spans="34:34" ht="17.45" customHeight="1">
      <c r="AH679" s="29"/>
    </row>
    <row r="680" spans="34:34" ht="17.45" customHeight="1">
      <c r="AH680" s="29"/>
    </row>
    <row r="681" spans="34:34" ht="17.45" customHeight="1">
      <c r="AH681" s="29"/>
    </row>
    <row r="682" spans="34:34" ht="17.45" customHeight="1">
      <c r="AH682" s="29"/>
    </row>
    <row r="683" spans="34:34" ht="17.45" customHeight="1">
      <c r="AH683" s="29"/>
    </row>
    <row r="684" spans="34:34" ht="17.45" customHeight="1">
      <c r="AH684" s="29"/>
    </row>
    <row r="685" spans="34:34" ht="17.45" customHeight="1">
      <c r="AH685" s="29"/>
    </row>
    <row r="686" spans="34:34" ht="17.45" customHeight="1">
      <c r="AH686" s="29"/>
    </row>
    <row r="687" spans="34:34" ht="17.45" customHeight="1">
      <c r="AH687" s="29"/>
    </row>
    <row r="688" spans="34:34" ht="17.45" customHeight="1">
      <c r="AH688" s="29"/>
    </row>
    <row r="689" spans="34:34" ht="17.45" customHeight="1">
      <c r="AH689" s="29"/>
    </row>
    <row r="690" spans="34:34" ht="17.45" customHeight="1">
      <c r="AH690" s="29"/>
    </row>
    <row r="691" spans="34:34" ht="17.45" customHeight="1">
      <c r="AH691" s="29"/>
    </row>
    <row r="692" spans="34:34" ht="17.45" customHeight="1">
      <c r="AH692" s="29"/>
    </row>
    <row r="693" spans="34:34" ht="17.45" customHeight="1">
      <c r="AH693" s="29"/>
    </row>
    <row r="694" spans="34:34" ht="17.45" customHeight="1">
      <c r="AH694" s="29"/>
    </row>
    <row r="695" spans="34:34" ht="17.45" customHeight="1">
      <c r="AH695" s="29"/>
    </row>
    <row r="696" spans="34:34" ht="17.45" customHeight="1">
      <c r="AH696" s="29"/>
    </row>
    <row r="697" spans="34:34" ht="17.45" customHeight="1">
      <c r="AH697" s="29"/>
    </row>
    <row r="698" spans="34:34" ht="17.45" customHeight="1">
      <c r="AH698" s="29"/>
    </row>
    <row r="699" spans="34:34" ht="17.45" customHeight="1">
      <c r="AH699" s="29"/>
    </row>
    <row r="700" spans="34:34" ht="17.45" customHeight="1">
      <c r="AH700" s="29"/>
    </row>
    <row r="701" spans="34:34" ht="17.45" customHeight="1">
      <c r="AH701" s="29"/>
    </row>
    <row r="702" spans="34:34" ht="17.45" customHeight="1">
      <c r="AH702" s="29"/>
    </row>
    <row r="703" spans="34:34" ht="17.45" customHeight="1">
      <c r="AH703" s="29"/>
    </row>
    <row r="704" spans="34:34" ht="17.45" customHeight="1">
      <c r="AH704" s="29"/>
    </row>
    <row r="705" spans="34:34" ht="17.45" customHeight="1">
      <c r="AH705" s="29"/>
    </row>
    <row r="706" spans="34:34" ht="17.45" customHeight="1">
      <c r="AH706" s="29"/>
    </row>
    <row r="707" spans="34:34" ht="17.45" customHeight="1">
      <c r="AH707" s="29"/>
    </row>
    <row r="708" spans="34:34" ht="17.45" customHeight="1">
      <c r="AH708" s="29"/>
    </row>
    <row r="709" spans="34:34" ht="17.45" customHeight="1">
      <c r="AH709" s="29"/>
    </row>
    <row r="710" spans="34:34" ht="17.45" customHeight="1">
      <c r="AH710" s="29"/>
    </row>
    <row r="711" spans="34:34" ht="17.45" customHeight="1">
      <c r="AH711" s="29"/>
    </row>
    <row r="712" spans="34:34" ht="17.45" customHeight="1">
      <c r="AH712" s="29"/>
    </row>
    <row r="713" spans="34:34" ht="17.45" customHeight="1">
      <c r="AH713" s="29"/>
    </row>
    <row r="714" spans="34:34" ht="17.45" customHeight="1">
      <c r="AH714" s="29"/>
    </row>
    <row r="715" spans="34:34" ht="17.45" customHeight="1">
      <c r="AH715" s="29"/>
    </row>
    <row r="716" spans="34:34" ht="17.45" customHeight="1">
      <c r="AH716" s="29"/>
    </row>
    <row r="717" spans="34:34" ht="17.45" customHeight="1">
      <c r="AH717" s="29"/>
    </row>
    <row r="718" spans="34:34" ht="17.45" customHeight="1">
      <c r="AH718" s="29"/>
    </row>
    <row r="719" spans="34:34" ht="17.45" customHeight="1">
      <c r="AH719" s="29"/>
    </row>
    <row r="720" spans="34:34" ht="17.45" customHeight="1">
      <c r="AH720" s="29"/>
    </row>
    <row r="721" spans="34:34" ht="17.45" customHeight="1">
      <c r="AH721" s="29"/>
    </row>
    <row r="722" spans="34:34" ht="17.45" customHeight="1">
      <c r="AH722" s="29"/>
    </row>
    <row r="723" spans="34:34" ht="17.45" customHeight="1">
      <c r="AH723" s="29"/>
    </row>
    <row r="724" spans="34:34" ht="17.45" customHeight="1">
      <c r="AH724" s="29"/>
    </row>
    <row r="725" spans="34:34" ht="17.45" customHeight="1">
      <c r="AH725" s="29"/>
    </row>
    <row r="726" spans="34:34" ht="17.45" customHeight="1">
      <c r="AH726" s="29"/>
    </row>
    <row r="727" spans="34:34" ht="17.45" customHeight="1">
      <c r="AH727" s="29"/>
    </row>
    <row r="728" spans="34:34" ht="17.45" customHeight="1">
      <c r="AH728" s="29"/>
    </row>
    <row r="729" spans="34:34" ht="17.45" customHeight="1">
      <c r="AH729" s="29"/>
    </row>
    <row r="730" spans="34:34" ht="17.45" customHeight="1">
      <c r="AH730" s="29"/>
    </row>
    <row r="731" spans="34:34" ht="17.45" customHeight="1">
      <c r="AH731" s="29"/>
    </row>
    <row r="732" spans="34:34" ht="17.45" customHeight="1">
      <c r="AH732" s="29"/>
    </row>
    <row r="733" spans="34:34" ht="17.45" customHeight="1">
      <c r="AH733" s="29"/>
    </row>
    <row r="734" spans="34:34" ht="17.45" customHeight="1">
      <c r="AH734" s="29"/>
    </row>
    <row r="735" spans="34:34" ht="17.45" customHeight="1">
      <c r="AH735" s="29"/>
    </row>
    <row r="736" spans="34:34" ht="17.45" customHeight="1">
      <c r="AH736" s="29"/>
    </row>
    <row r="737" spans="34:34" ht="17.45" customHeight="1">
      <c r="AH737" s="29"/>
    </row>
    <row r="738" spans="34:34" ht="17.45" customHeight="1">
      <c r="AH738" s="29"/>
    </row>
    <row r="739" spans="34:34" ht="17.45" customHeight="1">
      <c r="AH739" s="29"/>
    </row>
    <row r="740" spans="34:34" ht="17.45" customHeight="1">
      <c r="AH740" s="29"/>
    </row>
    <row r="741" spans="34:34" ht="17.45" customHeight="1">
      <c r="AH741" s="29"/>
    </row>
    <row r="742" spans="34:34" ht="17.45" customHeight="1">
      <c r="AH742" s="29"/>
    </row>
    <row r="743" spans="34:34" ht="17.45" customHeight="1">
      <c r="AH743" s="29"/>
    </row>
    <row r="744" spans="34:34" ht="17.45" customHeight="1">
      <c r="AH744" s="29"/>
    </row>
    <row r="745" spans="34:34" ht="17.45" customHeight="1">
      <c r="AH745" s="29"/>
    </row>
    <row r="746" spans="34:34" ht="17.45" customHeight="1">
      <c r="AH746" s="29"/>
    </row>
    <row r="747" spans="34:34" ht="17.45" customHeight="1">
      <c r="AH747" s="29"/>
    </row>
    <row r="748" spans="34:34" ht="17.45" customHeight="1">
      <c r="AH748" s="29"/>
    </row>
    <row r="749" spans="34:34" ht="17.45" customHeight="1">
      <c r="AH749" s="29"/>
    </row>
    <row r="750" spans="34:34" ht="17.45" customHeight="1">
      <c r="AH750" s="29"/>
    </row>
    <row r="751" spans="34:34" ht="17.45" customHeight="1">
      <c r="AH751" s="29"/>
    </row>
    <row r="752" spans="34:34" ht="17.45" customHeight="1">
      <c r="AH752" s="29"/>
    </row>
    <row r="753" spans="34:34" ht="17.45" customHeight="1">
      <c r="AH753" s="29"/>
    </row>
    <row r="754" spans="34:34" ht="17.45" customHeight="1">
      <c r="AH754" s="29"/>
    </row>
    <row r="755" spans="34:34" ht="17.45" customHeight="1">
      <c r="AH755" s="29"/>
    </row>
    <row r="756" spans="34:34" ht="17.45" customHeight="1">
      <c r="AH756" s="29"/>
    </row>
    <row r="757" spans="34:34" ht="17.45" customHeight="1">
      <c r="AH757" s="29"/>
    </row>
    <row r="758" spans="34:34" ht="17.45" customHeight="1">
      <c r="AH758" s="29"/>
    </row>
    <row r="759" spans="34:34" ht="17.45" customHeight="1">
      <c r="AH759" s="29"/>
    </row>
    <row r="760" spans="34:34" ht="17.45" customHeight="1">
      <c r="AH760" s="29"/>
    </row>
    <row r="761" spans="34:34" ht="17.45" customHeight="1">
      <c r="AH761" s="29"/>
    </row>
    <row r="762" spans="34:34" ht="17.45" customHeight="1">
      <c r="AH762" s="29"/>
    </row>
    <row r="763" spans="34:34" ht="17.45" customHeight="1">
      <c r="AH763" s="29"/>
    </row>
    <row r="764" spans="34:34" ht="17.45" customHeight="1">
      <c r="AH764" s="29"/>
    </row>
    <row r="765" spans="34:34" ht="17.45" customHeight="1">
      <c r="AH765" s="29"/>
    </row>
    <row r="766" spans="34:34" ht="17.45" customHeight="1">
      <c r="AH766" s="29"/>
    </row>
    <row r="767" spans="34:34" ht="17.45" customHeight="1">
      <c r="AH767" s="29"/>
    </row>
    <row r="768" spans="34:34" ht="17.45" customHeight="1">
      <c r="AH768" s="29"/>
    </row>
    <row r="769" spans="34:34" ht="17.45" customHeight="1">
      <c r="AH769" s="29"/>
    </row>
    <row r="770" spans="34:34" ht="17.45" customHeight="1">
      <c r="AH770" s="29"/>
    </row>
    <row r="771" spans="34:34" ht="17.45" customHeight="1">
      <c r="AH771" s="29"/>
    </row>
    <row r="772" spans="34:34" ht="17.45" customHeight="1">
      <c r="AH772" s="29"/>
    </row>
    <row r="773" spans="34:34" ht="17.45" customHeight="1">
      <c r="AH773" s="29"/>
    </row>
    <row r="774" spans="34:34" ht="17.45" customHeight="1">
      <c r="AH774" s="29"/>
    </row>
    <row r="775" spans="34:34" ht="17.45" customHeight="1">
      <c r="AH775" s="29"/>
    </row>
    <row r="776" spans="34:34" ht="17.45" customHeight="1">
      <c r="AH776" s="29"/>
    </row>
    <row r="777" spans="34:34" ht="17.45" customHeight="1">
      <c r="AH777" s="29"/>
    </row>
    <row r="778" spans="34:34" ht="17.45" customHeight="1">
      <c r="AH778" s="29"/>
    </row>
    <row r="779" spans="34:34" ht="17.45" customHeight="1">
      <c r="AH779" s="29"/>
    </row>
    <row r="780" spans="34:34" ht="17.45" customHeight="1">
      <c r="AH780" s="29"/>
    </row>
    <row r="781" spans="34:34" ht="17.45" customHeight="1">
      <c r="AH781" s="29"/>
    </row>
    <row r="782" spans="34:34" ht="17.45" customHeight="1">
      <c r="AH782" s="29"/>
    </row>
    <row r="783" spans="34:34" ht="17.45" customHeight="1">
      <c r="AH783" s="29"/>
    </row>
    <row r="784" spans="34:34" ht="17.45" customHeight="1">
      <c r="AH784" s="29"/>
    </row>
    <row r="785" spans="34:34" ht="17.45" customHeight="1">
      <c r="AH785" s="29"/>
    </row>
    <row r="786" spans="34:34" ht="17.45" customHeight="1">
      <c r="AH786" s="29"/>
    </row>
    <row r="787" spans="34:34" ht="17.45" customHeight="1">
      <c r="AH787" s="29"/>
    </row>
    <row r="788" spans="34:34" ht="17.45" customHeight="1">
      <c r="AH788" s="29"/>
    </row>
    <row r="789" spans="34:34" ht="17.45" customHeight="1">
      <c r="AH789" s="29"/>
    </row>
    <row r="790" spans="34:34" ht="17.45" customHeight="1">
      <c r="AH790" s="29"/>
    </row>
    <row r="791" spans="34:34" ht="17.45" customHeight="1">
      <c r="AH791" s="29"/>
    </row>
    <row r="792" spans="34:34" ht="17.45" customHeight="1">
      <c r="AH792" s="29"/>
    </row>
    <row r="793" spans="34:34" ht="17.45" customHeight="1">
      <c r="AH793" s="29"/>
    </row>
    <row r="794" spans="34:34" ht="17.45" customHeight="1">
      <c r="AH794" s="29"/>
    </row>
    <row r="795" spans="34:34" ht="17.45" customHeight="1">
      <c r="AH795" s="29"/>
    </row>
    <row r="796" spans="34:34" ht="17.45" customHeight="1">
      <c r="AH796" s="29"/>
    </row>
    <row r="797" spans="34:34" ht="17.45" customHeight="1">
      <c r="AH797" s="29"/>
    </row>
    <row r="798" spans="34:34" ht="17.45" customHeight="1">
      <c r="AH798" s="29"/>
    </row>
    <row r="799" spans="34:34" ht="17.45" customHeight="1">
      <c r="AH799" s="29"/>
    </row>
    <row r="800" spans="34:34" ht="17.45" customHeight="1">
      <c r="AH800" s="29"/>
    </row>
    <row r="801" spans="34:34" ht="17.45" customHeight="1">
      <c r="AH801" s="29"/>
    </row>
    <row r="802" spans="34:34" ht="17.45" customHeight="1">
      <c r="AH802" s="29"/>
    </row>
    <row r="803" spans="34:34" ht="17.45" customHeight="1">
      <c r="AH803" s="29"/>
    </row>
    <row r="804" spans="34:34" ht="17.45" customHeight="1">
      <c r="AH804" s="29"/>
    </row>
    <row r="805" spans="34:34" ht="17.45" customHeight="1">
      <c r="AH805" s="29"/>
    </row>
    <row r="806" spans="34:34" ht="17.45" customHeight="1">
      <c r="AH806" s="29"/>
    </row>
    <row r="807" spans="34:34" ht="17.45" customHeight="1">
      <c r="AH807" s="29"/>
    </row>
    <row r="808" spans="34:34" ht="17.45" customHeight="1">
      <c r="AH808" s="29"/>
    </row>
    <row r="809" spans="34:34" ht="17.45" customHeight="1">
      <c r="AH809" s="29"/>
    </row>
    <row r="810" spans="34:34" ht="17.45" customHeight="1">
      <c r="AH810" s="29"/>
    </row>
    <row r="811" spans="34:34" ht="17.45" customHeight="1">
      <c r="AH811" s="29"/>
    </row>
    <row r="812" spans="34:34" ht="17.45" customHeight="1">
      <c r="AH812" s="29"/>
    </row>
    <row r="813" spans="34:34" ht="17.45" customHeight="1">
      <c r="AH813" s="29"/>
    </row>
    <row r="814" spans="34:34" ht="17.45" customHeight="1">
      <c r="AH814" s="29"/>
    </row>
    <row r="815" spans="34:34" ht="17.45" customHeight="1">
      <c r="AH815" s="29"/>
    </row>
    <row r="816" spans="34:34" ht="17.45" customHeight="1">
      <c r="AH816" s="29"/>
    </row>
    <row r="817" spans="34:34" ht="17.45" customHeight="1">
      <c r="AH817" s="29"/>
    </row>
    <row r="818" spans="34:34" ht="17.45" customHeight="1">
      <c r="AH818" s="29"/>
    </row>
    <row r="819" spans="34:34" ht="17.45" customHeight="1">
      <c r="AH819" s="29"/>
    </row>
    <row r="820" spans="34:34" ht="17.45" customHeight="1">
      <c r="AH820" s="29"/>
    </row>
    <row r="821" spans="34:34" ht="17.45" customHeight="1">
      <c r="AH821" s="29"/>
    </row>
    <row r="822" spans="34:34" ht="17.45" customHeight="1">
      <c r="AH822" s="29"/>
    </row>
    <row r="823" spans="34:34" ht="17.45" customHeight="1">
      <c r="AH823" s="29"/>
    </row>
    <row r="824" spans="34:34" ht="17.45" customHeight="1">
      <c r="AH824" s="29"/>
    </row>
    <row r="825" spans="34:34" ht="17.45" customHeight="1">
      <c r="AH825" s="29"/>
    </row>
    <row r="826" spans="34:34" ht="17.45" customHeight="1">
      <c r="AH826" s="29"/>
    </row>
    <row r="827" spans="34:34" ht="17.45" customHeight="1">
      <c r="AH827" s="29"/>
    </row>
    <row r="828" spans="34:34" ht="17.45" customHeight="1">
      <c r="AH828" s="29"/>
    </row>
    <row r="829" spans="34:34" ht="17.45" customHeight="1">
      <c r="AH829" s="29"/>
    </row>
    <row r="830" spans="34:34" ht="17.45" customHeight="1">
      <c r="AH830" s="29"/>
    </row>
    <row r="831" spans="34:34" ht="17.45" customHeight="1">
      <c r="AH831" s="29"/>
    </row>
    <row r="832" spans="34:34" ht="17.45" customHeight="1">
      <c r="AH832" s="29"/>
    </row>
    <row r="833" spans="34:34" ht="17.45" customHeight="1">
      <c r="AH833" s="29"/>
    </row>
    <row r="834" spans="34:34" ht="17.45" customHeight="1">
      <c r="AH834" s="29"/>
    </row>
    <row r="835" spans="34:34" ht="17.45" customHeight="1">
      <c r="AH835" s="29"/>
    </row>
    <row r="836" spans="34:34" ht="17.45" customHeight="1">
      <c r="AH836" s="29"/>
    </row>
    <row r="837" spans="34:34" ht="17.45" customHeight="1">
      <c r="AH837" s="29"/>
    </row>
    <row r="838" spans="34:34" ht="17.45" customHeight="1">
      <c r="AH838" s="29"/>
    </row>
    <row r="839" spans="34:34" ht="17.45" customHeight="1">
      <c r="AH839" s="29"/>
    </row>
    <row r="840" spans="34:34" ht="17.45" customHeight="1">
      <c r="AH840" s="29"/>
    </row>
    <row r="841" spans="34:34" ht="17.45" customHeight="1">
      <c r="AH841" s="29"/>
    </row>
    <row r="842" spans="34:34" ht="17.45" customHeight="1">
      <c r="AH842" s="29"/>
    </row>
    <row r="843" spans="34:34" ht="17.45" customHeight="1">
      <c r="AH843" s="29"/>
    </row>
    <row r="844" spans="34:34" ht="17.45" customHeight="1">
      <c r="AH844" s="29"/>
    </row>
    <row r="845" spans="34:34" ht="17.45" customHeight="1">
      <c r="AH845" s="29"/>
    </row>
    <row r="846" spans="34:34" ht="17.45" customHeight="1">
      <c r="AH846" s="29"/>
    </row>
    <row r="847" spans="34:34" ht="17.45" customHeight="1">
      <c r="AH847" s="29"/>
    </row>
    <row r="848" spans="34:34" ht="17.45" customHeight="1">
      <c r="AH848" s="29"/>
    </row>
    <row r="849" spans="34:34" ht="17.45" customHeight="1">
      <c r="AH849" s="29"/>
    </row>
    <row r="850" spans="34:34" ht="17.45" customHeight="1">
      <c r="AH850" s="29"/>
    </row>
    <row r="851" spans="34:34" ht="17.45" customHeight="1">
      <c r="AH851" s="29"/>
    </row>
    <row r="852" spans="34:34" ht="17.45" customHeight="1">
      <c r="AH852" s="29"/>
    </row>
    <row r="853" spans="34:34" ht="17.45" customHeight="1">
      <c r="AH853" s="29"/>
    </row>
    <row r="854" spans="34:34" ht="17.45" customHeight="1">
      <c r="AH854" s="29"/>
    </row>
    <row r="855" spans="34:34" ht="17.45" customHeight="1">
      <c r="AH855" s="29"/>
    </row>
    <row r="856" spans="34:34" ht="17.45" customHeight="1">
      <c r="AH856" s="29"/>
    </row>
    <row r="857" spans="34:34" ht="17.45" customHeight="1">
      <c r="AH857" s="29"/>
    </row>
    <row r="858" spans="34:34" ht="17.45" customHeight="1">
      <c r="AH858" s="29"/>
    </row>
    <row r="859" spans="34:34" ht="17.45" customHeight="1">
      <c r="AH859" s="29"/>
    </row>
    <row r="860" spans="34:34" ht="17.45" customHeight="1">
      <c r="AH860" s="29"/>
    </row>
    <row r="861" spans="34:34" ht="17.45" customHeight="1">
      <c r="AH861" s="29"/>
    </row>
    <row r="862" spans="34:34" ht="17.45" customHeight="1">
      <c r="AH862" s="29"/>
    </row>
    <row r="863" spans="34:34" ht="17.45" customHeight="1">
      <c r="AH863" s="29"/>
    </row>
    <row r="864" spans="34:34" ht="17.45" customHeight="1">
      <c r="AH864" s="29"/>
    </row>
    <row r="865" spans="34:34" ht="17.45" customHeight="1">
      <c r="AH865" s="29"/>
    </row>
    <row r="866" spans="34:34" ht="17.45" customHeight="1">
      <c r="AH866" s="29"/>
    </row>
    <row r="867" spans="34:34" ht="17.45" customHeight="1">
      <c r="AH867" s="29"/>
    </row>
    <row r="868" spans="34:34" ht="17.45" customHeight="1">
      <c r="AH868" s="29"/>
    </row>
    <row r="869" spans="34:34" ht="17.45" customHeight="1">
      <c r="AH869" s="29"/>
    </row>
    <row r="870" spans="34:34" ht="17.45" customHeight="1">
      <c r="AH870" s="29"/>
    </row>
    <row r="871" spans="34:34" ht="17.45" customHeight="1">
      <c r="AH871" s="29"/>
    </row>
    <row r="872" spans="34:34" ht="17.45" customHeight="1">
      <c r="AH872" s="29"/>
    </row>
    <row r="873" spans="34:34" ht="17.45" customHeight="1">
      <c r="AH873" s="29"/>
    </row>
    <row r="874" spans="34:34" ht="17.45" customHeight="1">
      <c r="AH874" s="29"/>
    </row>
    <row r="875" spans="34:34" ht="17.45" customHeight="1">
      <c r="AH875" s="29"/>
    </row>
    <row r="876" spans="34:34" ht="17.45" customHeight="1">
      <c r="AH876" s="29"/>
    </row>
    <row r="877" spans="34:34" ht="17.45" customHeight="1">
      <c r="AH877" s="29"/>
    </row>
    <row r="878" spans="34:34" ht="17.45" customHeight="1">
      <c r="AH878" s="29"/>
    </row>
    <row r="879" spans="34:34" ht="17.45" customHeight="1">
      <c r="AH879" s="29"/>
    </row>
    <row r="880" spans="34:34" ht="17.45" customHeight="1">
      <c r="AH880" s="29"/>
    </row>
    <row r="881" spans="34:34" ht="17.45" customHeight="1">
      <c r="AH881" s="29"/>
    </row>
    <row r="882" spans="34:34" ht="17.45" customHeight="1">
      <c r="AH882" s="29"/>
    </row>
    <row r="883" spans="34:34" ht="17.45" customHeight="1">
      <c r="AH883" s="29"/>
    </row>
    <row r="884" spans="34:34" ht="17.45" customHeight="1">
      <c r="AH884" s="29"/>
    </row>
    <row r="885" spans="34:34" ht="17.45" customHeight="1">
      <c r="AH885" s="29"/>
    </row>
    <row r="886" spans="34:34" ht="17.45" customHeight="1">
      <c r="AH886" s="29"/>
    </row>
    <row r="887" spans="34:34" ht="17.45" customHeight="1">
      <c r="AH887" s="29"/>
    </row>
    <row r="888" spans="34:34" ht="17.45" customHeight="1">
      <c r="AH888" s="29"/>
    </row>
    <row r="889" spans="34:34" ht="17.45" customHeight="1">
      <c r="AH889" s="29"/>
    </row>
    <row r="890" spans="34:34" ht="17.45" customHeight="1">
      <c r="AH890" s="29"/>
    </row>
    <row r="891" spans="34:34" ht="17.45" customHeight="1">
      <c r="AH891" s="29"/>
    </row>
    <row r="892" spans="34:34" ht="17.45" customHeight="1">
      <c r="AH892" s="29"/>
    </row>
    <row r="893" spans="34:34" ht="17.45" customHeight="1">
      <c r="AH893" s="29"/>
    </row>
    <row r="894" spans="34:34" ht="17.45" customHeight="1">
      <c r="AH894" s="29"/>
    </row>
    <row r="895" spans="34:34" ht="17.45" customHeight="1">
      <c r="AH895" s="29"/>
    </row>
    <row r="896" spans="34:34" ht="17.45" customHeight="1">
      <c r="AH896" s="29"/>
    </row>
    <row r="897" spans="34:34" ht="17.45" customHeight="1">
      <c r="AH897" s="29"/>
    </row>
    <row r="898" spans="34:34" ht="17.45" customHeight="1">
      <c r="AH898" s="29"/>
    </row>
    <row r="899" spans="34:34" ht="17.45" customHeight="1">
      <c r="AH899" s="29"/>
    </row>
    <row r="900" spans="34:34" ht="17.45" customHeight="1">
      <c r="AH900" s="29"/>
    </row>
    <row r="901" spans="34:34" ht="17.45" customHeight="1">
      <c r="AH901" s="29"/>
    </row>
    <row r="902" spans="34:34" ht="17.45" customHeight="1">
      <c r="AH902" s="29"/>
    </row>
    <row r="903" spans="34:34" ht="17.45" customHeight="1">
      <c r="AH903" s="29"/>
    </row>
    <row r="904" spans="34:34" ht="17.45" customHeight="1">
      <c r="AH904" s="29"/>
    </row>
    <row r="905" spans="34:34" ht="17.45" customHeight="1">
      <c r="AH905" s="29"/>
    </row>
    <row r="906" spans="34:34" ht="17.45" customHeight="1">
      <c r="AH906" s="29"/>
    </row>
    <row r="907" spans="34:34" ht="17.45" customHeight="1">
      <c r="AH907" s="29"/>
    </row>
    <row r="908" spans="34:34" ht="17.45" customHeight="1">
      <c r="AH908" s="29"/>
    </row>
    <row r="909" spans="34:34" ht="17.45" customHeight="1">
      <c r="AH909" s="29"/>
    </row>
    <row r="910" spans="34:34" ht="17.45" customHeight="1">
      <c r="AH910" s="29"/>
    </row>
    <row r="911" spans="34:34" ht="17.45" customHeight="1">
      <c r="AH911" s="29"/>
    </row>
    <row r="912" spans="34:34" ht="17.45" customHeight="1">
      <c r="AH912" s="29"/>
    </row>
    <row r="913" spans="34:34" ht="17.45" customHeight="1">
      <c r="AH913" s="29"/>
    </row>
    <row r="914" spans="34:34" ht="17.45" customHeight="1">
      <c r="AH914" s="29"/>
    </row>
    <row r="915" spans="34:34" ht="17.45" customHeight="1">
      <c r="AH915" s="29"/>
    </row>
    <row r="916" spans="34:34" ht="17.45" customHeight="1">
      <c r="AH916" s="29"/>
    </row>
    <row r="917" spans="34:34" ht="17.45" customHeight="1">
      <c r="AH917" s="29"/>
    </row>
    <row r="918" spans="34:34" ht="17.45" customHeight="1">
      <c r="AH918" s="29"/>
    </row>
    <row r="919" spans="34:34" ht="17.45" customHeight="1">
      <c r="AH919" s="29"/>
    </row>
    <row r="920" spans="34:34" ht="17.45" customHeight="1">
      <c r="AH920" s="29"/>
    </row>
    <row r="921" spans="34:34" ht="17.45" customHeight="1">
      <c r="AH921" s="29"/>
    </row>
    <row r="922" spans="34:34" ht="17.45" customHeight="1">
      <c r="AH922" s="29"/>
    </row>
    <row r="923" spans="34:34" ht="17.45" customHeight="1">
      <c r="AH923" s="29"/>
    </row>
    <row r="924" spans="34:34" ht="17.45" customHeight="1">
      <c r="AH924" s="29"/>
    </row>
    <row r="925" spans="34:34" ht="17.45" customHeight="1">
      <c r="AH925" s="29"/>
    </row>
    <row r="926" spans="34:34" ht="17.45" customHeight="1">
      <c r="AH926" s="29"/>
    </row>
    <row r="927" spans="34:34" ht="17.45" customHeight="1">
      <c r="AH927" s="29"/>
    </row>
    <row r="928" spans="34:34" ht="17.45" customHeight="1">
      <c r="AH928" s="29"/>
    </row>
    <row r="929" spans="34:34" ht="17.45" customHeight="1">
      <c r="AH929" s="29"/>
    </row>
    <row r="930" spans="34:34" ht="17.45" customHeight="1">
      <c r="AH930" s="29"/>
    </row>
    <row r="931" spans="34:34" ht="17.45" customHeight="1">
      <c r="AH931" s="29"/>
    </row>
    <row r="932" spans="34:34" ht="17.45" customHeight="1">
      <c r="AH932" s="29"/>
    </row>
    <row r="933" spans="34:34" ht="17.45" customHeight="1">
      <c r="AH933" s="29"/>
    </row>
    <row r="934" spans="34:34" ht="17.45" customHeight="1">
      <c r="AH934" s="29"/>
    </row>
    <row r="935" spans="34:34" ht="17.45" customHeight="1">
      <c r="AH935" s="29"/>
    </row>
    <row r="936" spans="34:34" ht="17.45" customHeight="1">
      <c r="AH936" s="29"/>
    </row>
    <row r="937" spans="34:34" ht="17.45" customHeight="1">
      <c r="AH937" s="29"/>
    </row>
    <row r="938" spans="34:34" ht="17.45" customHeight="1">
      <c r="AH938" s="29"/>
    </row>
    <row r="939" spans="34:34" ht="17.45" customHeight="1">
      <c r="AH939" s="29"/>
    </row>
    <row r="940" spans="34:34" ht="17.45" customHeight="1">
      <c r="AH940" s="29"/>
    </row>
    <row r="941" spans="34:34" ht="17.45" customHeight="1">
      <c r="AH941" s="29"/>
    </row>
    <row r="942" spans="34:34" ht="17.45" customHeight="1">
      <c r="AH942" s="29"/>
    </row>
    <row r="943" spans="34:34" ht="17.45" customHeight="1">
      <c r="AH943" s="29"/>
    </row>
    <row r="944" spans="34:34" ht="17.45" customHeight="1">
      <c r="AH944" s="29"/>
    </row>
    <row r="945" spans="34:34" ht="17.45" customHeight="1">
      <c r="AH945" s="29"/>
    </row>
    <row r="946" spans="34:34" ht="17.45" customHeight="1">
      <c r="AH946" s="29"/>
    </row>
    <row r="947" spans="34:34" ht="17.45" customHeight="1">
      <c r="AH947" s="29"/>
    </row>
    <row r="948" spans="34:34" ht="17.45" customHeight="1">
      <c r="AH948" s="29"/>
    </row>
    <row r="949" spans="34:34" ht="17.45" customHeight="1">
      <c r="AH949" s="29"/>
    </row>
    <row r="950" spans="34:34" ht="17.45" customHeight="1">
      <c r="AH950" s="29"/>
    </row>
    <row r="951" spans="34:34" ht="17.45" customHeight="1">
      <c r="AH951" s="29"/>
    </row>
    <row r="952" spans="34:34" ht="17.45" customHeight="1">
      <c r="AH952" s="29"/>
    </row>
    <row r="953" spans="34:34" ht="17.45" customHeight="1">
      <c r="AH953" s="29"/>
    </row>
    <row r="954" spans="34:34" ht="17.45" customHeight="1">
      <c r="AH954" s="29"/>
    </row>
    <row r="955" spans="34:34" ht="17.45" customHeight="1">
      <c r="AH955" s="29"/>
    </row>
    <row r="956" spans="34:34" ht="17.45" customHeight="1">
      <c r="AH956" s="29"/>
    </row>
    <row r="957" spans="34:34" ht="17.45" customHeight="1">
      <c r="AH957" s="29"/>
    </row>
    <row r="958" spans="34:34" ht="17.45" customHeight="1">
      <c r="AH958" s="29"/>
    </row>
    <row r="959" spans="34:34" ht="17.45" customHeight="1">
      <c r="AH959" s="29"/>
    </row>
    <row r="960" spans="34:34" ht="17.45" customHeight="1">
      <c r="AH960" s="29"/>
    </row>
    <row r="961" spans="34:34" ht="17.45" customHeight="1">
      <c r="AH961" s="29"/>
    </row>
    <row r="962" spans="34:34" ht="17.45" customHeight="1">
      <c r="AH962" s="29"/>
    </row>
    <row r="963" spans="34:34" ht="17.45" customHeight="1">
      <c r="AH963" s="29"/>
    </row>
    <row r="964" spans="34:34" ht="17.45" customHeight="1">
      <c r="AH964" s="29"/>
    </row>
    <row r="965" spans="34:34" ht="17.45" customHeight="1">
      <c r="AH965" s="29"/>
    </row>
    <row r="966" spans="34:34" ht="17.45" customHeight="1">
      <c r="AH966" s="29"/>
    </row>
    <row r="967" spans="34:34" ht="17.45" customHeight="1">
      <c r="AH967" s="29"/>
    </row>
    <row r="968" spans="34:34" ht="17.45" customHeight="1">
      <c r="AH968" s="29"/>
    </row>
    <row r="969" spans="34:34" ht="17.45" customHeight="1">
      <c r="AH969" s="29"/>
    </row>
    <row r="970" spans="34:34" ht="17.45" customHeight="1">
      <c r="AH970" s="29"/>
    </row>
    <row r="971" spans="34:34" ht="17.45" customHeight="1">
      <c r="AH971" s="29"/>
    </row>
    <row r="972" spans="34:34" ht="17.45" customHeight="1">
      <c r="AH972" s="29"/>
    </row>
    <row r="973" spans="34:34" ht="17.45" customHeight="1">
      <c r="AH973" s="29"/>
    </row>
    <row r="974" spans="34:34" ht="17.45" customHeight="1">
      <c r="AH974" s="29"/>
    </row>
    <row r="975" spans="34:34" ht="17.45" customHeight="1">
      <c r="AH975" s="29"/>
    </row>
    <row r="976" spans="34:34" ht="17.45" customHeight="1">
      <c r="AH976" s="29"/>
    </row>
    <row r="977" spans="34:34" ht="17.45" customHeight="1">
      <c r="AH977" s="29"/>
    </row>
    <row r="978" spans="34:34" ht="17.45" customHeight="1">
      <c r="AH978" s="29"/>
    </row>
    <row r="979" spans="34:34" ht="17.45" customHeight="1">
      <c r="AH979" s="29"/>
    </row>
    <row r="980" spans="34:34" ht="17.45" customHeight="1">
      <c r="AH980" s="29"/>
    </row>
    <row r="981" spans="34:34" ht="17.45" customHeight="1">
      <c r="AH981" s="29"/>
    </row>
    <row r="982" spans="34:34" ht="17.45" customHeight="1">
      <c r="AH982" s="29"/>
    </row>
    <row r="983" spans="34:34" ht="17.45" customHeight="1">
      <c r="AH983" s="29"/>
    </row>
    <row r="984" spans="34:34" ht="17.45" customHeight="1">
      <c r="AH984" s="29"/>
    </row>
    <row r="985" spans="34:34" ht="17.45" customHeight="1">
      <c r="AH985" s="29"/>
    </row>
    <row r="986" spans="34:34" ht="17.45" customHeight="1">
      <c r="AH986" s="29"/>
    </row>
    <row r="987" spans="34:34" ht="17.45" customHeight="1">
      <c r="AH987" s="29"/>
    </row>
    <row r="988" spans="34:34" ht="17.45" customHeight="1">
      <c r="AH988" s="29"/>
    </row>
    <row r="989" spans="34:34" ht="17.45" customHeight="1">
      <c r="AH989" s="29"/>
    </row>
    <row r="990" spans="34:34" ht="17.45" customHeight="1">
      <c r="AH990" s="29"/>
    </row>
    <row r="991" spans="34:34" ht="17.45" customHeight="1">
      <c r="AH991" s="29"/>
    </row>
    <row r="992" spans="34:34" ht="17.45" customHeight="1">
      <c r="AH992" s="29"/>
    </row>
  </sheetData>
  <sheetProtection formatColumns="0"/>
  <mergeCells count="8">
    <mergeCell ref="P507:R507"/>
    <mergeCell ref="AC507:AH507"/>
    <mergeCell ref="AW8:BB8"/>
    <mergeCell ref="C8:M8"/>
    <mergeCell ref="AL8:AO8"/>
    <mergeCell ref="AP8:AV8"/>
    <mergeCell ref="N8:V8"/>
    <mergeCell ref="X8:AK8"/>
  </mergeCells>
  <conditionalFormatting sqref="B10:B500">
    <cfRule type="expression" dxfId="1" priority="1">
      <formula>WEEKDAY(B10,1)=1</formula>
    </cfRule>
  </conditionalFormatting>
  <conditionalFormatting sqref="K11:L500">
    <cfRule type="cellIs" dxfId="0" priority="2" operator="greaterThan">
      <formula>0.00044</formula>
    </cfRule>
  </conditionalFormatting>
  <dataValidations count="2">
    <dataValidation allowBlank="1" showInputMessage="1" showErrorMessage="1" sqref="I578:M1048576 I11:L504 M501:M504 P506:P577 M11:O500 S506:T577 U508:V577 U506:V506 P7 S7:V7" xr:uid="{35DFEE8F-99A9-4F38-8738-10BE5115665E}"/>
    <dataValidation type="list" allowBlank="1" showInputMessage="1" showErrorMessage="1" sqref="P11:P500" xr:uid="{2818D3D8-5E6C-4C3B-B329-AD8FBBCF0F3F}">
      <formula1>"FULL FEED,SKIP-A-DAY"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Guest User</cp:lastModifiedBy>
  <cp:revision/>
  <dcterms:created xsi:type="dcterms:W3CDTF">2025-10-02T08:06:00Z</dcterms:created>
  <dcterms:modified xsi:type="dcterms:W3CDTF">2026-01-19T12:22:19Z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1940CD99353049FE8C0DCF9A6EDCA8D8_12</vt:lpwstr>
  </property>
  <property fmtid="{D5CDD505-2E9C-101B-9397-08002B2CF9AE}" pid="3" name="KSOProductBuildVer">
    <vt:lpwstr>1033-12.2.0.22549</vt:lpwstr>
  </property>
</Properties>
</file>